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M:\DairyCo MI\Datum from M\Website PB\Supply and demand\Milk production\UK milk deliveries\"/>
    </mc:Choice>
  </mc:AlternateContent>
  <xr:revisionPtr revIDLastSave="0" documentId="13_ncr:1_{17083E60-D968-4930-BA85-7B50532CB0A4}" xr6:coauthVersionLast="47" xr6:coauthVersionMax="47" xr10:uidLastSave="{00000000-0000-0000-0000-000000000000}"/>
  <workbookProtection workbookAlgorithmName="SHA-512" workbookHashValue="NkHBDqWY0oTxiqIXSlukDxCl+bkjjXZ01WYOR8xz/XgtqJksfH9cwU4k4Q3jD90BMJ0lpUKW8/pQXuJM20Ts8A==" workbookSaltValue="awDu+bW6dlP9KOFZIPtTPw==" workbookSpinCount="100000" lockStructure="1"/>
  <bookViews>
    <workbookView xWindow="-120" yWindow="-120" windowWidth="29040" windowHeight="15720" tabRatio="785" firstSheet="6" activeTab="6" xr2:uid="{00000000-000D-0000-FFFF-FFFF00000000}"/>
  </bookViews>
  <sheets>
    <sheet name="lookup" sheetId="9" state="hidden" r:id="rId1"/>
    <sheet name="defra" sheetId="14" state="hidden" r:id="rId2"/>
    <sheet name="daera" sheetId="15" state="hidden" r:id="rId3"/>
    <sheet name="data_dd" sheetId="8" state="hidden" r:id="rId4"/>
    <sheet name="data_monthly" sheetId="19" state="hidden" r:id="rId5"/>
    <sheet name="for_website" sheetId="10" state="hidden" r:id="rId6"/>
    <sheet name="Daily" sheetId="11" r:id="rId7"/>
    <sheet name="Monthly" sheetId="20" r:id="rId8"/>
    <sheet name="Daily charts" sheetId="21" r:id="rId9"/>
    <sheet name="Monthly charts" sheetId="18" r:id="rId10"/>
    <sheet name="Disclaimer and notes" sheetId="22" r:id="rId11"/>
  </sheets>
  <definedNames>
    <definedName name="_xlnm._FilterDatabase" localSheetId="3" hidden="1">data_dd!$A$1:$R$7500</definedName>
    <definedName name="_xlnm._FilterDatabase" localSheetId="4" hidden="1">data_monthly!$A$2:$AM$370</definedName>
    <definedName name="Month">#REF!</definedName>
    <definedName name="Year">#REF!</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2103" i="8" l="1"/>
  <c r="I2103" i="8"/>
  <c r="H2104" i="8"/>
  <c r="I2104" i="8"/>
  <c r="H2105" i="8"/>
  <c r="I2105" i="8"/>
  <c r="H2106" i="8"/>
  <c r="I2106" i="8"/>
  <c r="H2107" i="8"/>
  <c r="I2107" i="8"/>
  <c r="H2108" i="8"/>
  <c r="I2108" i="8"/>
  <c r="H2109" i="8"/>
  <c r="I2109" i="8"/>
  <c r="H2110" i="8"/>
  <c r="I2110" i="8"/>
  <c r="H2111" i="8"/>
  <c r="I2111" i="8"/>
  <c r="H2112" i="8"/>
  <c r="I2112" i="8"/>
  <c r="H2113" i="8"/>
  <c r="I2113" i="8"/>
  <c r="H2114" i="8"/>
  <c r="I2114" i="8"/>
  <c r="H2115" i="8"/>
  <c r="I2115" i="8"/>
  <c r="H2116" i="8"/>
  <c r="I2116" i="8"/>
  <c r="H2117" i="8"/>
  <c r="I2117" i="8"/>
  <c r="H2118" i="8"/>
  <c r="I2118" i="8"/>
  <c r="H2119" i="8"/>
  <c r="I2119" i="8"/>
  <c r="H2120" i="8"/>
  <c r="I2120" i="8"/>
  <c r="H2121" i="8"/>
  <c r="I2121" i="8"/>
  <c r="H2122" i="8"/>
  <c r="I2122" i="8"/>
  <c r="H2123" i="8"/>
  <c r="I2123" i="8"/>
  <c r="H2124" i="8"/>
  <c r="I2124" i="8"/>
  <c r="H2125" i="8"/>
  <c r="I2125" i="8"/>
  <c r="H2126" i="8"/>
  <c r="I2126" i="8"/>
  <c r="H2127" i="8"/>
  <c r="I2127" i="8"/>
  <c r="H2128" i="8"/>
  <c r="I2128" i="8"/>
  <c r="H2129" i="8"/>
  <c r="I2129" i="8"/>
  <c r="H2130" i="8"/>
  <c r="I2130" i="8"/>
  <c r="H2131" i="8"/>
  <c r="I2131" i="8"/>
  <c r="H2132" i="8"/>
  <c r="I2132" i="8"/>
  <c r="H2133" i="8"/>
  <c r="I2133" i="8"/>
  <c r="H2134" i="8"/>
  <c r="I2134" i="8"/>
  <c r="H2135" i="8"/>
  <c r="I2135" i="8"/>
  <c r="H2136" i="8"/>
  <c r="I2136" i="8"/>
  <c r="H2137" i="8"/>
  <c r="I2137" i="8"/>
  <c r="H2138" i="8"/>
  <c r="I2138" i="8"/>
  <c r="H2139" i="8"/>
  <c r="I2139" i="8"/>
  <c r="H2140" i="8"/>
  <c r="I2140" i="8"/>
  <c r="H2141" i="8"/>
  <c r="I2141" i="8"/>
  <c r="H2142" i="8"/>
  <c r="I2142" i="8"/>
  <c r="H2143" i="8"/>
  <c r="I2143" i="8"/>
  <c r="H2144" i="8"/>
  <c r="I2144" i="8"/>
  <c r="H2145" i="8"/>
  <c r="I2145" i="8"/>
  <c r="H2146" i="8"/>
  <c r="I2146" i="8"/>
  <c r="H2147" i="8"/>
  <c r="I2147" i="8"/>
  <c r="H2148" i="8"/>
  <c r="I2148" i="8"/>
  <c r="H2149" i="8"/>
  <c r="I2149" i="8"/>
  <c r="H2150" i="8"/>
  <c r="I2150" i="8"/>
  <c r="H2151" i="8"/>
  <c r="I2151" i="8"/>
  <c r="H2152" i="8"/>
  <c r="I2152" i="8"/>
  <c r="H2153" i="8"/>
  <c r="I2153" i="8"/>
  <c r="H2154" i="8"/>
  <c r="I2154" i="8"/>
  <c r="H2155" i="8"/>
  <c r="I2155" i="8"/>
  <c r="H2156" i="8"/>
  <c r="I2156" i="8"/>
  <c r="H2157" i="8"/>
  <c r="I2157" i="8"/>
  <c r="H2158" i="8"/>
  <c r="I2158" i="8"/>
  <c r="H2159" i="8"/>
  <c r="I2159" i="8"/>
  <c r="H2160" i="8"/>
  <c r="I2160" i="8"/>
  <c r="H2161" i="8"/>
  <c r="I2161" i="8"/>
  <c r="H2162" i="8"/>
  <c r="I2162" i="8"/>
  <c r="H2163" i="8"/>
  <c r="I2163" i="8"/>
  <c r="H2164" i="8"/>
  <c r="I2164" i="8"/>
  <c r="H2165" i="8"/>
  <c r="I2165" i="8"/>
  <c r="H2166" i="8"/>
  <c r="I2166" i="8"/>
  <c r="H2167" i="8"/>
  <c r="I2167" i="8"/>
  <c r="H2168" i="8"/>
  <c r="I2168" i="8"/>
  <c r="H2169" i="8"/>
  <c r="I2169" i="8"/>
  <c r="H2170" i="8"/>
  <c r="I2170" i="8"/>
  <c r="H2171" i="8"/>
  <c r="I2171" i="8"/>
  <c r="H2172" i="8"/>
  <c r="I2172" i="8"/>
  <c r="H2173" i="8"/>
  <c r="I2173" i="8"/>
  <c r="H2174" i="8"/>
  <c r="I2174" i="8"/>
  <c r="H2175" i="8"/>
  <c r="I2175" i="8"/>
  <c r="H2176" i="8"/>
  <c r="I2176" i="8"/>
  <c r="H2177" i="8"/>
  <c r="I2177" i="8"/>
  <c r="H2178" i="8"/>
  <c r="I2178" i="8"/>
  <c r="H2179" i="8"/>
  <c r="I2179" i="8"/>
  <c r="H2180" i="8"/>
  <c r="I2180" i="8"/>
  <c r="H2181" i="8"/>
  <c r="I2181" i="8"/>
  <c r="H2182" i="8"/>
  <c r="I2182" i="8"/>
  <c r="H2183" i="8"/>
  <c r="I2183" i="8"/>
  <c r="H2184" i="8"/>
  <c r="I2184" i="8"/>
  <c r="H2185" i="8"/>
  <c r="I2185" i="8"/>
  <c r="H2186" i="8"/>
  <c r="I2186" i="8"/>
  <c r="H2187" i="8"/>
  <c r="I2187" i="8"/>
  <c r="H2188" i="8"/>
  <c r="I2188" i="8"/>
  <c r="H2189" i="8"/>
  <c r="I2189" i="8"/>
  <c r="H2190" i="8"/>
  <c r="I2190" i="8"/>
  <c r="H2191" i="8"/>
  <c r="I2191" i="8"/>
  <c r="H2192" i="8"/>
  <c r="I2192" i="8"/>
  <c r="H2193" i="8"/>
  <c r="I2193" i="8"/>
  <c r="H2194" i="8"/>
  <c r="I2194" i="8"/>
  <c r="H2195" i="8"/>
  <c r="I2195" i="8"/>
  <c r="H2196" i="8"/>
  <c r="I2196" i="8"/>
  <c r="H2197" i="8"/>
  <c r="I2197" i="8"/>
  <c r="H2198" i="8"/>
  <c r="I2198" i="8"/>
  <c r="H2199" i="8"/>
  <c r="I2199" i="8"/>
  <c r="H2200" i="8"/>
  <c r="I2200" i="8"/>
  <c r="H2201" i="8"/>
  <c r="I2201" i="8"/>
  <c r="H2202" i="8"/>
  <c r="I2202" i="8"/>
  <c r="H2203" i="8"/>
  <c r="I2203" i="8"/>
  <c r="H2204" i="8"/>
  <c r="I2204" i="8"/>
  <c r="H2205" i="8"/>
  <c r="I2205" i="8"/>
  <c r="H2206" i="8"/>
  <c r="I2206" i="8"/>
  <c r="H2207" i="8"/>
  <c r="I2207" i="8"/>
  <c r="H2208" i="8"/>
  <c r="I2208" i="8"/>
  <c r="H2209" i="8"/>
  <c r="I2209" i="8"/>
  <c r="H2210" i="8"/>
  <c r="I2210" i="8"/>
  <c r="H2211" i="8"/>
  <c r="I2211" i="8"/>
  <c r="H2212" i="8"/>
  <c r="I2212" i="8"/>
  <c r="H2213" i="8"/>
  <c r="I2213" i="8"/>
  <c r="H2214" i="8"/>
  <c r="I2214" i="8"/>
  <c r="H2215" i="8"/>
  <c r="I2215" i="8"/>
  <c r="H2216" i="8"/>
  <c r="I2216" i="8"/>
  <c r="H2217" i="8"/>
  <c r="I2217" i="8"/>
  <c r="H2218" i="8"/>
  <c r="I2218" i="8"/>
  <c r="H2219" i="8"/>
  <c r="I2219" i="8"/>
  <c r="H2220" i="8"/>
  <c r="I2220" i="8"/>
  <c r="H2221" i="8"/>
  <c r="I2221" i="8"/>
  <c r="H2222" i="8"/>
  <c r="I2222" i="8"/>
  <c r="H2223" i="8"/>
  <c r="I2223" i="8"/>
  <c r="H2224" i="8"/>
  <c r="I2224" i="8"/>
  <c r="H2225" i="8"/>
  <c r="I2225" i="8"/>
  <c r="H2226" i="8"/>
  <c r="I2226" i="8"/>
  <c r="H2227" i="8"/>
  <c r="I2227" i="8"/>
  <c r="H2228" i="8"/>
  <c r="I2228" i="8"/>
  <c r="H2229" i="8"/>
  <c r="I2229" i="8"/>
  <c r="H2230" i="8"/>
  <c r="I2230" i="8"/>
  <c r="H2231" i="8"/>
  <c r="I2231" i="8"/>
  <c r="H2232" i="8"/>
  <c r="I2232" i="8"/>
  <c r="H2233" i="8"/>
  <c r="I2233" i="8"/>
  <c r="H2234" i="8"/>
  <c r="I2234" i="8"/>
  <c r="H2235" i="8"/>
  <c r="I2235" i="8"/>
  <c r="H2236" i="8"/>
  <c r="I2236" i="8"/>
  <c r="H2237" i="8"/>
  <c r="I2237" i="8"/>
  <c r="H2238" i="8"/>
  <c r="I2238" i="8"/>
  <c r="H2239" i="8"/>
  <c r="I2239" i="8"/>
  <c r="H2240" i="8"/>
  <c r="I2240" i="8"/>
  <c r="H2241" i="8"/>
  <c r="I2241" i="8"/>
  <c r="H2242" i="8"/>
  <c r="I2242" i="8"/>
  <c r="H2243" i="8"/>
  <c r="I2243" i="8"/>
  <c r="H2244" i="8"/>
  <c r="I2244" i="8"/>
  <c r="H2245" i="8"/>
  <c r="I2245" i="8"/>
  <c r="H2246" i="8"/>
  <c r="I2246" i="8"/>
  <c r="H2247" i="8"/>
  <c r="I2247" i="8"/>
  <c r="H2248" i="8"/>
  <c r="I2248" i="8"/>
  <c r="H2249" i="8"/>
  <c r="I2249" i="8"/>
  <c r="H2250" i="8"/>
  <c r="I2250" i="8"/>
  <c r="H2251" i="8"/>
  <c r="I2251" i="8"/>
  <c r="H2252" i="8"/>
  <c r="I2252" i="8"/>
  <c r="H2253" i="8"/>
  <c r="I2253" i="8"/>
  <c r="H2254" i="8"/>
  <c r="I2254" i="8"/>
  <c r="H2255" i="8"/>
  <c r="I2255" i="8"/>
  <c r="H2256" i="8"/>
  <c r="I2256" i="8"/>
  <c r="H2257" i="8"/>
  <c r="I2257" i="8"/>
  <c r="H2258" i="8"/>
  <c r="I2258" i="8"/>
  <c r="H2259" i="8"/>
  <c r="I2259" i="8"/>
  <c r="H2260" i="8"/>
  <c r="I2260" i="8"/>
  <c r="H2261" i="8"/>
  <c r="I2261" i="8"/>
  <c r="H2262" i="8"/>
  <c r="I2262" i="8"/>
  <c r="H2263" i="8"/>
  <c r="I2263" i="8"/>
  <c r="H2264" i="8"/>
  <c r="I2264" i="8"/>
  <c r="H2265" i="8"/>
  <c r="I2265" i="8"/>
  <c r="H2266" i="8"/>
  <c r="I2266" i="8"/>
  <c r="H2267" i="8"/>
  <c r="I2267" i="8"/>
  <c r="H2268" i="8"/>
  <c r="I2268" i="8"/>
  <c r="H2269" i="8"/>
  <c r="I2269" i="8"/>
  <c r="H2270" i="8"/>
  <c r="I2270" i="8"/>
  <c r="H2271" i="8"/>
  <c r="I2271" i="8"/>
  <c r="H2272" i="8"/>
  <c r="I2272" i="8"/>
  <c r="H2273" i="8"/>
  <c r="I2273" i="8"/>
  <c r="H2274" i="8"/>
  <c r="I2274" i="8"/>
  <c r="H2275" i="8"/>
  <c r="I2275" i="8"/>
  <c r="H2276" i="8"/>
  <c r="I2276" i="8"/>
  <c r="H2277" i="8"/>
  <c r="I2277" i="8"/>
  <c r="H2278" i="8"/>
  <c r="I2278" i="8"/>
  <c r="H2279" i="8"/>
  <c r="I2279" i="8"/>
  <c r="H2280" i="8"/>
  <c r="I2280" i="8"/>
  <c r="H2281" i="8"/>
  <c r="I2281" i="8"/>
  <c r="H2282" i="8"/>
  <c r="I2282" i="8"/>
  <c r="H2283" i="8"/>
  <c r="I2283" i="8"/>
  <c r="H2284" i="8"/>
  <c r="I2284" i="8"/>
  <c r="H2285" i="8"/>
  <c r="I2285" i="8"/>
  <c r="H2286" i="8"/>
  <c r="I2286" i="8"/>
  <c r="H2287" i="8"/>
  <c r="I2287" i="8"/>
  <c r="H2288" i="8"/>
  <c r="I2288" i="8"/>
  <c r="H2289" i="8"/>
  <c r="I2289" i="8"/>
  <c r="H2290" i="8"/>
  <c r="I2290" i="8"/>
  <c r="H2291" i="8"/>
  <c r="I2291" i="8"/>
  <c r="H2292" i="8"/>
  <c r="I2292" i="8"/>
  <c r="H2293" i="8"/>
  <c r="I2293" i="8"/>
  <c r="H2294" i="8"/>
  <c r="I2294" i="8"/>
  <c r="H2295" i="8"/>
  <c r="I2295" i="8"/>
  <c r="H2296" i="8"/>
  <c r="I2296" i="8"/>
  <c r="H2297" i="8"/>
  <c r="I2297" i="8"/>
  <c r="H2298" i="8"/>
  <c r="I2298" i="8"/>
  <c r="H2299" i="8"/>
  <c r="I2299" i="8"/>
  <c r="H2300" i="8"/>
  <c r="I2300" i="8"/>
  <c r="H2301" i="8"/>
  <c r="I2301" i="8"/>
  <c r="H2302" i="8"/>
  <c r="I2302" i="8"/>
  <c r="H2303" i="8"/>
  <c r="I2303" i="8"/>
  <c r="H2304" i="8"/>
  <c r="I2304" i="8"/>
  <c r="H2305" i="8"/>
  <c r="I2305" i="8"/>
  <c r="H2306" i="8"/>
  <c r="I2306" i="8"/>
  <c r="H2307" i="8"/>
  <c r="I2307" i="8"/>
  <c r="H2308" i="8"/>
  <c r="I2308" i="8"/>
  <c r="H2309" i="8"/>
  <c r="I2309" i="8"/>
  <c r="H2310" i="8"/>
  <c r="I2310" i="8"/>
  <c r="H2311" i="8"/>
  <c r="I2311" i="8"/>
  <c r="H2312" i="8"/>
  <c r="I2312" i="8"/>
  <c r="H2313" i="8"/>
  <c r="I2313" i="8"/>
  <c r="H2314" i="8"/>
  <c r="I2314" i="8"/>
  <c r="H2315" i="8"/>
  <c r="I2315" i="8"/>
  <c r="H2316" i="8"/>
  <c r="I2316" i="8"/>
  <c r="H2317" i="8"/>
  <c r="I2317" i="8"/>
  <c r="H2318" i="8"/>
  <c r="I2318" i="8"/>
  <c r="H2319" i="8"/>
  <c r="I2319" i="8"/>
  <c r="H2320" i="8"/>
  <c r="I2320" i="8"/>
  <c r="H2321" i="8"/>
  <c r="I2321" i="8"/>
  <c r="H2322" i="8"/>
  <c r="I2322" i="8"/>
  <c r="H2323" i="8"/>
  <c r="I2323" i="8"/>
  <c r="H2324" i="8"/>
  <c r="I2324" i="8"/>
  <c r="H2325" i="8"/>
  <c r="I2325" i="8"/>
  <c r="H2326" i="8"/>
  <c r="I2326" i="8"/>
  <c r="H2327" i="8"/>
  <c r="I2327" i="8"/>
  <c r="H2328" i="8"/>
  <c r="I2328" i="8"/>
  <c r="H2329" i="8"/>
  <c r="I2329" i="8"/>
  <c r="H2330" i="8"/>
  <c r="I2330" i="8"/>
  <c r="H2331" i="8"/>
  <c r="I2331" i="8"/>
  <c r="H2332" i="8"/>
  <c r="I2332" i="8"/>
  <c r="H2333" i="8"/>
  <c r="I2333" i="8"/>
  <c r="H2334" i="8"/>
  <c r="I2334" i="8"/>
  <c r="H2335" i="8"/>
  <c r="I2335" i="8"/>
  <c r="H2336" i="8"/>
  <c r="I2336" i="8"/>
  <c r="H2337" i="8"/>
  <c r="I2337" i="8"/>
  <c r="H2338" i="8"/>
  <c r="I2338" i="8"/>
  <c r="H2339" i="8"/>
  <c r="I2339" i="8"/>
  <c r="H2340" i="8"/>
  <c r="I2340" i="8"/>
  <c r="H2341" i="8"/>
  <c r="I2341" i="8"/>
  <c r="H2342" i="8"/>
  <c r="I2342" i="8"/>
  <c r="H2343" i="8"/>
  <c r="I2343" i="8"/>
  <c r="H2344" i="8"/>
  <c r="I2344" i="8"/>
  <c r="H2345" i="8"/>
  <c r="I2345" i="8"/>
  <c r="H2346" i="8"/>
  <c r="I2346" i="8"/>
  <c r="H2347" i="8"/>
  <c r="I2347" i="8"/>
  <c r="H2348" i="8"/>
  <c r="I2348" i="8"/>
  <c r="H2349" i="8"/>
  <c r="I2349" i="8"/>
  <c r="H2350" i="8"/>
  <c r="I2350" i="8"/>
  <c r="H2351" i="8"/>
  <c r="I2351" i="8"/>
  <c r="H2352" i="8"/>
  <c r="I2352" i="8"/>
  <c r="H2353" i="8"/>
  <c r="I2353" i="8"/>
  <c r="H2354" i="8"/>
  <c r="I2354" i="8"/>
  <c r="H2355" i="8"/>
  <c r="I2355" i="8"/>
  <c r="H2356" i="8"/>
  <c r="I2356" i="8"/>
  <c r="H2357" i="8"/>
  <c r="I2357" i="8"/>
  <c r="H2358" i="8"/>
  <c r="I2358" i="8"/>
  <c r="H2359" i="8"/>
  <c r="I2359" i="8"/>
  <c r="H2360" i="8"/>
  <c r="I2360" i="8"/>
  <c r="H2361" i="8"/>
  <c r="I2361" i="8"/>
  <c r="H2362" i="8"/>
  <c r="I2362" i="8"/>
  <c r="H2363" i="8"/>
  <c r="I2363" i="8"/>
  <c r="H2364" i="8"/>
  <c r="I2364" i="8"/>
  <c r="H2365" i="8"/>
  <c r="I2365" i="8"/>
  <c r="H2366" i="8"/>
  <c r="I2366" i="8"/>
  <c r="H2367" i="8"/>
  <c r="I2367" i="8"/>
  <c r="H2368" i="8"/>
  <c r="I2368" i="8"/>
  <c r="H2369" i="8"/>
  <c r="I2369" i="8"/>
  <c r="H2370" i="8"/>
  <c r="I2370" i="8"/>
  <c r="H2371" i="8"/>
  <c r="I2371" i="8"/>
  <c r="H2372" i="8"/>
  <c r="I2372" i="8"/>
  <c r="H2373" i="8"/>
  <c r="I2373" i="8"/>
  <c r="H2374" i="8"/>
  <c r="I2374" i="8"/>
  <c r="H2375" i="8"/>
  <c r="I2375" i="8"/>
  <c r="H2376" i="8"/>
  <c r="I2376" i="8"/>
  <c r="H2377" i="8"/>
  <c r="I2377" i="8"/>
  <c r="H2378" i="8"/>
  <c r="I2378" i="8"/>
  <c r="H2379" i="8"/>
  <c r="I2379" i="8"/>
  <c r="H2380" i="8"/>
  <c r="I2380" i="8"/>
  <c r="H2381" i="8"/>
  <c r="I2381" i="8"/>
  <c r="H2382" i="8"/>
  <c r="I2382" i="8"/>
  <c r="H2383" i="8"/>
  <c r="I2383" i="8"/>
  <c r="H2384" i="8"/>
  <c r="I2384" i="8"/>
  <c r="H2385" i="8"/>
  <c r="I2385" i="8"/>
  <c r="H2386" i="8"/>
  <c r="I2386" i="8"/>
  <c r="H2387" i="8"/>
  <c r="I2387" i="8"/>
  <c r="H2388" i="8"/>
  <c r="I2388" i="8"/>
  <c r="H2389" i="8"/>
  <c r="I2389" i="8"/>
  <c r="H2390" i="8"/>
  <c r="I2390" i="8"/>
  <c r="H2391" i="8"/>
  <c r="I2391" i="8"/>
  <c r="H2392" i="8"/>
  <c r="I2392" i="8"/>
  <c r="H2393" i="8"/>
  <c r="I2393" i="8"/>
  <c r="H2394" i="8"/>
  <c r="I2394" i="8"/>
  <c r="H2395" i="8"/>
  <c r="I2395" i="8"/>
  <c r="H2396" i="8"/>
  <c r="I2396" i="8"/>
  <c r="H2397" i="8"/>
  <c r="I2397" i="8"/>
  <c r="H2398" i="8"/>
  <c r="I2398" i="8"/>
  <c r="H2399" i="8"/>
  <c r="I2399" i="8"/>
  <c r="H2400" i="8"/>
  <c r="I2400" i="8"/>
  <c r="H2401" i="8"/>
  <c r="I2401" i="8"/>
  <c r="H2402" i="8"/>
  <c r="I2402" i="8"/>
  <c r="H2403" i="8"/>
  <c r="I2403" i="8"/>
  <c r="H2404" i="8"/>
  <c r="I2404" i="8"/>
  <c r="H2405" i="8"/>
  <c r="I2405" i="8"/>
  <c r="H2406" i="8"/>
  <c r="I2406" i="8"/>
  <c r="H2407" i="8"/>
  <c r="I2407" i="8"/>
  <c r="H2408" i="8"/>
  <c r="I2408" i="8"/>
  <c r="H2409" i="8"/>
  <c r="I2409" i="8"/>
  <c r="H2410" i="8"/>
  <c r="I2410" i="8"/>
  <c r="H2411" i="8"/>
  <c r="I2411" i="8"/>
  <c r="H2412" i="8"/>
  <c r="I2412" i="8"/>
  <c r="H2413" i="8"/>
  <c r="I2413" i="8"/>
  <c r="H2414" i="8"/>
  <c r="I2414" i="8"/>
  <c r="H2415" i="8"/>
  <c r="I2415" i="8"/>
  <c r="H2416" i="8"/>
  <c r="I2416" i="8"/>
  <c r="H2417" i="8"/>
  <c r="I2417" i="8"/>
  <c r="H2418" i="8"/>
  <c r="I2418" i="8"/>
  <c r="H2419" i="8"/>
  <c r="I2419" i="8"/>
  <c r="H2420" i="8"/>
  <c r="I2420" i="8"/>
  <c r="H2421" i="8"/>
  <c r="I2421" i="8"/>
  <c r="H2422" i="8"/>
  <c r="I2422" i="8"/>
  <c r="H2423" i="8"/>
  <c r="I2423" i="8"/>
  <c r="H2424" i="8"/>
  <c r="I2424" i="8"/>
  <c r="H2425" i="8"/>
  <c r="I2425" i="8"/>
  <c r="H2426" i="8"/>
  <c r="I2426" i="8"/>
  <c r="H2427" i="8"/>
  <c r="I2427" i="8"/>
  <c r="H2428" i="8"/>
  <c r="I2428" i="8"/>
  <c r="H2429" i="8"/>
  <c r="I2429" i="8"/>
  <c r="H2430" i="8"/>
  <c r="I2430" i="8"/>
  <c r="H2431" i="8"/>
  <c r="I2431" i="8"/>
  <c r="H2432" i="8"/>
  <c r="I2432" i="8"/>
  <c r="H2433" i="8"/>
  <c r="I2433" i="8"/>
  <c r="H2434" i="8"/>
  <c r="I2434" i="8"/>
  <c r="H2435" i="8"/>
  <c r="I2435" i="8"/>
  <c r="H2436" i="8"/>
  <c r="I2436" i="8"/>
  <c r="H2437" i="8"/>
  <c r="I2437" i="8"/>
  <c r="H2438" i="8"/>
  <c r="I2438" i="8"/>
  <c r="H2439" i="8"/>
  <c r="I2439" i="8"/>
  <c r="H2440" i="8"/>
  <c r="I2440" i="8"/>
  <c r="H2441" i="8"/>
  <c r="I2441" i="8"/>
  <c r="H2442" i="8"/>
  <c r="I2442" i="8"/>
  <c r="H2443" i="8"/>
  <c r="I2443" i="8"/>
  <c r="H2444" i="8"/>
  <c r="I2444" i="8"/>
  <c r="H2445" i="8"/>
  <c r="I2445" i="8"/>
  <c r="H2446" i="8"/>
  <c r="I2446" i="8"/>
  <c r="H2447" i="8"/>
  <c r="I2447" i="8"/>
  <c r="H2448" i="8"/>
  <c r="I2448" i="8"/>
  <c r="H2449" i="8"/>
  <c r="I2449" i="8"/>
  <c r="H2450" i="8"/>
  <c r="I2450" i="8"/>
  <c r="H2451" i="8"/>
  <c r="I2451" i="8"/>
  <c r="H2452" i="8"/>
  <c r="I2452" i="8"/>
  <c r="H2453" i="8"/>
  <c r="I2453" i="8"/>
  <c r="H2454" i="8"/>
  <c r="I2454" i="8"/>
  <c r="H2455" i="8"/>
  <c r="I2455" i="8"/>
  <c r="H2456" i="8"/>
  <c r="I2456" i="8"/>
  <c r="H2457" i="8"/>
  <c r="I2457" i="8"/>
  <c r="H2458" i="8"/>
  <c r="I2458" i="8"/>
  <c r="H2459" i="8"/>
  <c r="I2459" i="8"/>
  <c r="H2460" i="8"/>
  <c r="I2460" i="8"/>
  <c r="H2461" i="8"/>
  <c r="I2461" i="8"/>
  <c r="H2462" i="8"/>
  <c r="I2462" i="8"/>
  <c r="H2463" i="8"/>
  <c r="I2463" i="8"/>
  <c r="H2464" i="8"/>
  <c r="I2464" i="8"/>
  <c r="H2465" i="8"/>
  <c r="I2465" i="8"/>
  <c r="H2466" i="8"/>
  <c r="I2466" i="8"/>
  <c r="H2467" i="8"/>
  <c r="I2467" i="8"/>
  <c r="H2468" i="8"/>
  <c r="I2468" i="8"/>
  <c r="H2469" i="8"/>
  <c r="I2469" i="8"/>
  <c r="H2470" i="8"/>
  <c r="I2470" i="8"/>
  <c r="H2471" i="8"/>
  <c r="I2471" i="8"/>
  <c r="H2472" i="8"/>
  <c r="I2472" i="8"/>
  <c r="H2473" i="8"/>
  <c r="I2473" i="8"/>
  <c r="H2474" i="8"/>
  <c r="I2474" i="8"/>
  <c r="H2475" i="8"/>
  <c r="I2475" i="8"/>
  <c r="H2476" i="8"/>
  <c r="I2476" i="8"/>
  <c r="H2477" i="8"/>
  <c r="I2477" i="8"/>
  <c r="H2478" i="8"/>
  <c r="I2478" i="8"/>
  <c r="H2479" i="8"/>
  <c r="I2479" i="8"/>
  <c r="H2480" i="8"/>
  <c r="I2480" i="8"/>
  <c r="H2481" i="8"/>
  <c r="I2481" i="8"/>
  <c r="H2482" i="8"/>
  <c r="I2482" i="8"/>
  <c r="H2483" i="8"/>
  <c r="I2483" i="8"/>
  <c r="H2484" i="8"/>
  <c r="I2484" i="8"/>
  <c r="H2485" i="8"/>
  <c r="I2485" i="8"/>
  <c r="H2486" i="8"/>
  <c r="I2486" i="8"/>
  <c r="H2487" i="8"/>
  <c r="I2487" i="8"/>
  <c r="H2488" i="8"/>
  <c r="I2488" i="8"/>
  <c r="H2489" i="8"/>
  <c r="I2489" i="8"/>
  <c r="H2490" i="8"/>
  <c r="I2490" i="8"/>
  <c r="H2491" i="8"/>
  <c r="I2491" i="8"/>
  <c r="H2492" i="8"/>
  <c r="I2492" i="8"/>
  <c r="H2493" i="8"/>
  <c r="I2493" i="8"/>
  <c r="H2494" i="8"/>
  <c r="I2494" i="8"/>
  <c r="H2495" i="8"/>
  <c r="I2495" i="8"/>
  <c r="H2496" i="8"/>
  <c r="I2496" i="8"/>
  <c r="H2497" i="8"/>
  <c r="I2497" i="8"/>
  <c r="H2498" i="8"/>
  <c r="I2498" i="8"/>
  <c r="H2499" i="8"/>
  <c r="I2499" i="8"/>
  <c r="H2500" i="8"/>
  <c r="I2500" i="8"/>
  <c r="H2501" i="8"/>
  <c r="I2501" i="8"/>
  <c r="H2502" i="8"/>
  <c r="I2502" i="8"/>
  <c r="H2503" i="8"/>
  <c r="I2503" i="8"/>
  <c r="H2504" i="8"/>
  <c r="I2504" i="8"/>
  <c r="H2505" i="8"/>
  <c r="I2505" i="8"/>
  <c r="H2506" i="8"/>
  <c r="I2506" i="8"/>
  <c r="H2507" i="8"/>
  <c r="I2507" i="8"/>
  <c r="H2508" i="8"/>
  <c r="I2508" i="8"/>
  <c r="H2509" i="8"/>
  <c r="I2509" i="8"/>
  <c r="H2510" i="8"/>
  <c r="I2510" i="8"/>
  <c r="H2511" i="8"/>
  <c r="I2511" i="8"/>
  <c r="H2512" i="8"/>
  <c r="I2512" i="8"/>
  <c r="H2513" i="8"/>
  <c r="I2513" i="8"/>
  <c r="H2514" i="8"/>
  <c r="I2514" i="8"/>
  <c r="H2515" i="8"/>
  <c r="I2515" i="8"/>
  <c r="H2516" i="8"/>
  <c r="I2516" i="8"/>
  <c r="H2517" i="8"/>
  <c r="I2517" i="8"/>
  <c r="H2518" i="8"/>
  <c r="I2518" i="8"/>
  <c r="H2519" i="8"/>
  <c r="I2519" i="8"/>
  <c r="H2520" i="8"/>
  <c r="I2520" i="8"/>
  <c r="H2521" i="8"/>
  <c r="I2521" i="8"/>
  <c r="H2522" i="8"/>
  <c r="I2522" i="8"/>
  <c r="H2523" i="8"/>
  <c r="I2523" i="8"/>
  <c r="H2524" i="8"/>
  <c r="I2524" i="8"/>
  <c r="H2525" i="8"/>
  <c r="I2525" i="8"/>
  <c r="H2526" i="8"/>
  <c r="I2526" i="8"/>
  <c r="H2527" i="8"/>
  <c r="I2527" i="8"/>
  <c r="H2528" i="8"/>
  <c r="I2528" i="8"/>
  <c r="H2529" i="8"/>
  <c r="I2529" i="8"/>
  <c r="H2530" i="8"/>
  <c r="I2530" i="8"/>
  <c r="H2531" i="8"/>
  <c r="I2531" i="8"/>
  <c r="H2532" i="8"/>
  <c r="I2532" i="8"/>
  <c r="H2533" i="8"/>
  <c r="I2533" i="8"/>
  <c r="H2534" i="8"/>
  <c r="I2534" i="8"/>
  <c r="H2535" i="8"/>
  <c r="I2535" i="8"/>
  <c r="H2536" i="8"/>
  <c r="I2536" i="8"/>
  <c r="H2537" i="8"/>
  <c r="I2537" i="8"/>
  <c r="H2538" i="8"/>
  <c r="I2538" i="8"/>
  <c r="H2539" i="8"/>
  <c r="I2539" i="8"/>
  <c r="H2540" i="8"/>
  <c r="I2540" i="8"/>
  <c r="H2541" i="8"/>
  <c r="I2541" i="8"/>
  <c r="H2542" i="8"/>
  <c r="I2542" i="8"/>
  <c r="H2543" i="8"/>
  <c r="I2543" i="8"/>
  <c r="H2544" i="8"/>
  <c r="I2544" i="8"/>
  <c r="H2545" i="8"/>
  <c r="I2545" i="8"/>
  <c r="H2546" i="8"/>
  <c r="I2546" i="8"/>
  <c r="H2547" i="8"/>
  <c r="I2547" i="8"/>
  <c r="H2548" i="8"/>
  <c r="I2548" i="8"/>
  <c r="H2549" i="8"/>
  <c r="I2549" i="8"/>
  <c r="H2550" i="8"/>
  <c r="I2550" i="8"/>
  <c r="H2551" i="8"/>
  <c r="I2551" i="8"/>
  <c r="H2552" i="8"/>
  <c r="I2552" i="8"/>
  <c r="H2553" i="8"/>
  <c r="I2553" i="8"/>
  <c r="H2554" i="8"/>
  <c r="I2554" i="8"/>
  <c r="H2555" i="8"/>
  <c r="I2555" i="8"/>
  <c r="H2556" i="8"/>
  <c r="I2556" i="8"/>
  <c r="H2557" i="8"/>
  <c r="I2557" i="8"/>
  <c r="H2558" i="8"/>
  <c r="I2558" i="8"/>
  <c r="H2559" i="8"/>
  <c r="I2559" i="8"/>
  <c r="H2560" i="8"/>
  <c r="I2560" i="8"/>
  <c r="H2561" i="8"/>
  <c r="I2561" i="8"/>
  <c r="H2562" i="8"/>
  <c r="I2562" i="8"/>
  <c r="H2563" i="8"/>
  <c r="I2563" i="8"/>
  <c r="H2564" i="8"/>
  <c r="I2564" i="8"/>
  <c r="H2565" i="8"/>
  <c r="I2565" i="8"/>
  <c r="H2566" i="8"/>
  <c r="I2566" i="8"/>
  <c r="H2567" i="8"/>
  <c r="I2567" i="8"/>
  <c r="H2568" i="8"/>
  <c r="I2568" i="8"/>
  <c r="H2569" i="8"/>
  <c r="I2569" i="8"/>
  <c r="H2570" i="8"/>
  <c r="I2570" i="8"/>
  <c r="H2571" i="8"/>
  <c r="I2571" i="8"/>
  <c r="H2572" i="8"/>
  <c r="I2572" i="8"/>
  <c r="H2573" i="8"/>
  <c r="I2573" i="8"/>
  <c r="H2574" i="8"/>
  <c r="I2574" i="8"/>
  <c r="H2575" i="8"/>
  <c r="I2575" i="8"/>
  <c r="H2576" i="8"/>
  <c r="I2576" i="8"/>
  <c r="H2577" i="8"/>
  <c r="I2577" i="8"/>
  <c r="H2578" i="8"/>
  <c r="I2578" i="8"/>
  <c r="H2579" i="8"/>
  <c r="I2579" i="8"/>
  <c r="H2580" i="8"/>
  <c r="I2580" i="8"/>
  <c r="H2581" i="8"/>
  <c r="I2581" i="8"/>
  <c r="H2582" i="8"/>
  <c r="I2582" i="8"/>
  <c r="H2583" i="8"/>
  <c r="I2583" i="8"/>
  <c r="H2584" i="8"/>
  <c r="I2584" i="8"/>
  <c r="H2585" i="8"/>
  <c r="I2585" i="8"/>
  <c r="H2586" i="8"/>
  <c r="I2586" i="8"/>
  <c r="H2587" i="8"/>
  <c r="I2587" i="8"/>
  <c r="H2588" i="8"/>
  <c r="I2588" i="8"/>
  <c r="H2589" i="8"/>
  <c r="I2589" i="8"/>
  <c r="H2590" i="8"/>
  <c r="I2590" i="8"/>
  <c r="H2591" i="8"/>
  <c r="I2591" i="8"/>
  <c r="H2592" i="8"/>
  <c r="I2592" i="8"/>
  <c r="H2593" i="8"/>
  <c r="I2593" i="8"/>
  <c r="H2594" i="8"/>
  <c r="I2594" i="8"/>
  <c r="H2595" i="8"/>
  <c r="I2595" i="8"/>
  <c r="H2596" i="8"/>
  <c r="I2596" i="8"/>
  <c r="H2597" i="8"/>
  <c r="I2597" i="8"/>
  <c r="H2598" i="8"/>
  <c r="I2598" i="8"/>
  <c r="H2599" i="8"/>
  <c r="I2599" i="8"/>
  <c r="H2600" i="8"/>
  <c r="I2600" i="8"/>
  <c r="H2601" i="8"/>
  <c r="I2601" i="8"/>
  <c r="H2602" i="8"/>
  <c r="I2602" i="8"/>
  <c r="H2603" i="8"/>
  <c r="I2603" i="8"/>
  <c r="H2604" i="8"/>
  <c r="I2604" i="8"/>
  <c r="H2605" i="8"/>
  <c r="I2605" i="8"/>
  <c r="H2606" i="8"/>
  <c r="I2606" i="8"/>
  <c r="H2607" i="8"/>
  <c r="I2607" i="8"/>
  <c r="H2608" i="8"/>
  <c r="I2608" i="8"/>
  <c r="H2609" i="8"/>
  <c r="I2609" i="8"/>
  <c r="H2610" i="8"/>
  <c r="I2610" i="8"/>
  <c r="H2611" i="8"/>
  <c r="I2611" i="8"/>
  <c r="H2612" i="8"/>
  <c r="I2612" i="8"/>
  <c r="H2613" i="8"/>
  <c r="I2613" i="8"/>
  <c r="H2614" i="8"/>
  <c r="I2614" i="8"/>
  <c r="H2615" i="8"/>
  <c r="I2615" i="8"/>
  <c r="H2616" i="8"/>
  <c r="I2616" i="8"/>
  <c r="H2617" i="8"/>
  <c r="I2617" i="8"/>
  <c r="H2618" i="8"/>
  <c r="I2618" i="8"/>
  <c r="H2619" i="8"/>
  <c r="I2619" i="8"/>
  <c r="H2620" i="8"/>
  <c r="I2620" i="8"/>
  <c r="H2621" i="8"/>
  <c r="I2621" i="8"/>
  <c r="H2622" i="8"/>
  <c r="I2622" i="8"/>
  <c r="H2623" i="8"/>
  <c r="I2623" i="8"/>
  <c r="H2624" i="8"/>
  <c r="I2624" i="8"/>
  <c r="H2625" i="8"/>
  <c r="I2625" i="8"/>
  <c r="H2626" i="8"/>
  <c r="I2626" i="8"/>
  <c r="H2627" i="8"/>
  <c r="I2627" i="8"/>
  <c r="H2628" i="8"/>
  <c r="I2628" i="8"/>
  <c r="H2629" i="8"/>
  <c r="I2629" i="8"/>
  <c r="H2630" i="8"/>
  <c r="I2630" i="8"/>
  <c r="H2631" i="8"/>
  <c r="I2631" i="8"/>
  <c r="H2632" i="8"/>
  <c r="I2632" i="8"/>
  <c r="H2633" i="8"/>
  <c r="I2633" i="8"/>
  <c r="H2634" i="8"/>
  <c r="I2634" i="8"/>
  <c r="H2635" i="8"/>
  <c r="I2635" i="8"/>
  <c r="H2636" i="8"/>
  <c r="I2636" i="8"/>
  <c r="H2637" i="8"/>
  <c r="I2637" i="8"/>
  <c r="H2638" i="8"/>
  <c r="I2638" i="8"/>
  <c r="H2639" i="8"/>
  <c r="I2639" i="8"/>
  <c r="H2640" i="8"/>
  <c r="I2640" i="8"/>
  <c r="H2641" i="8"/>
  <c r="I2641" i="8"/>
  <c r="H2642" i="8"/>
  <c r="I2642" i="8"/>
  <c r="H2643" i="8"/>
  <c r="I2643" i="8"/>
  <c r="H2644" i="8"/>
  <c r="I2644" i="8"/>
  <c r="H2645" i="8"/>
  <c r="I2645" i="8"/>
  <c r="H2646" i="8"/>
  <c r="I2646" i="8"/>
  <c r="H2647" i="8"/>
  <c r="I2647" i="8"/>
  <c r="H2648" i="8"/>
  <c r="I2648" i="8"/>
  <c r="H2649" i="8"/>
  <c r="I2649" i="8"/>
  <c r="H2650" i="8"/>
  <c r="I2650" i="8"/>
  <c r="H2651" i="8"/>
  <c r="I2651" i="8"/>
  <c r="H2652" i="8"/>
  <c r="I2652" i="8"/>
  <c r="H2653" i="8"/>
  <c r="I2653" i="8"/>
  <c r="H2654" i="8"/>
  <c r="I2654" i="8"/>
  <c r="H2655" i="8"/>
  <c r="I2655" i="8"/>
  <c r="H2656" i="8"/>
  <c r="I2656" i="8"/>
  <c r="H2657" i="8"/>
  <c r="I2657" i="8"/>
  <c r="H2658" i="8"/>
  <c r="I2658" i="8"/>
  <c r="H2659" i="8"/>
  <c r="I2659" i="8"/>
  <c r="H2660" i="8"/>
  <c r="I2660" i="8"/>
  <c r="H2661" i="8"/>
  <c r="I2661" i="8"/>
  <c r="H2662" i="8"/>
  <c r="I2662" i="8"/>
  <c r="H2663" i="8"/>
  <c r="I2663" i="8"/>
  <c r="H2664" i="8"/>
  <c r="I2664" i="8"/>
  <c r="H2665" i="8"/>
  <c r="I2665" i="8"/>
  <c r="H2666" i="8"/>
  <c r="I2666" i="8"/>
  <c r="H2667" i="8"/>
  <c r="I2667" i="8"/>
  <c r="H2668" i="8"/>
  <c r="I2668" i="8"/>
  <c r="H2669" i="8"/>
  <c r="I2669" i="8"/>
  <c r="H2670" i="8"/>
  <c r="I2670" i="8"/>
  <c r="H2671" i="8"/>
  <c r="I2671" i="8"/>
  <c r="H2672" i="8"/>
  <c r="I2672" i="8"/>
  <c r="H2673" i="8"/>
  <c r="I2673" i="8"/>
  <c r="H2674" i="8"/>
  <c r="I2674" i="8"/>
  <c r="H2675" i="8"/>
  <c r="I2675" i="8"/>
  <c r="H2676" i="8"/>
  <c r="I2676" i="8"/>
  <c r="H2677" i="8"/>
  <c r="I2677" i="8"/>
  <c r="H2678" i="8"/>
  <c r="I2678" i="8"/>
  <c r="H2679" i="8"/>
  <c r="I2679" i="8"/>
  <c r="H2680" i="8"/>
  <c r="I2680" i="8"/>
  <c r="H2681" i="8"/>
  <c r="I2681" i="8"/>
  <c r="H2682" i="8"/>
  <c r="I2682" i="8"/>
  <c r="H2683" i="8"/>
  <c r="I2683" i="8"/>
  <c r="H2684" i="8"/>
  <c r="I2684" i="8"/>
  <c r="H2685" i="8"/>
  <c r="I2685" i="8"/>
  <c r="H2686" i="8"/>
  <c r="I2686" i="8"/>
  <c r="H2687" i="8"/>
  <c r="I2687" i="8"/>
  <c r="H2688" i="8"/>
  <c r="I2688" i="8"/>
  <c r="H2689" i="8"/>
  <c r="I2689" i="8"/>
  <c r="H2690" i="8"/>
  <c r="I2690" i="8"/>
  <c r="H2691" i="8"/>
  <c r="I2691" i="8"/>
  <c r="H2692" i="8"/>
  <c r="I2692" i="8"/>
  <c r="H2693" i="8"/>
  <c r="I2693" i="8"/>
  <c r="H2694" i="8"/>
  <c r="I2694" i="8"/>
  <c r="H2695" i="8"/>
  <c r="I2695" i="8"/>
  <c r="H2696" i="8"/>
  <c r="I2696" i="8"/>
  <c r="H2697" i="8"/>
  <c r="I2697" i="8"/>
  <c r="H2698" i="8"/>
  <c r="I2698" i="8"/>
  <c r="H2699" i="8"/>
  <c r="I2699" i="8"/>
  <c r="H2700" i="8"/>
  <c r="I2700" i="8"/>
  <c r="H2701" i="8"/>
  <c r="I2701" i="8"/>
  <c r="H2702" i="8"/>
  <c r="I2702" i="8"/>
  <c r="H2703" i="8"/>
  <c r="I2703" i="8"/>
  <c r="H2704" i="8"/>
  <c r="I2704" i="8"/>
  <c r="H2705" i="8"/>
  <c r="I2705" i="8"/>
  <c r="H2706" i="8"/>
  <c r="I2706" i="8"/>
  <c r="H2707" i="8"/>
  <c r="I2707" i="8"/>
  <c r="H2708" i="8"/>
  <c r="I2708" i="8"/>
  <c r="H2709" i="8"/>
  <c r="I2709" i="8"/>
  <c r="H2710" i="8"/>
  <c r="I2710" i="8"/>
  <c r="H2711" i="8"/>
  <c r="I2711" i="8"/>
  <c r="H2712" i="8"/>
  <c r="I2712" i="8"/>
  <c r="H2713" i="8"/>
  <c r="I2713" i="8"/>
  <c r="H2714" i="8"/>
  <c r="I2714" i="8"/>
  <c r="H2715" i="8"/>
  <c r="I2715" i="8"/>
  <c r="H2716" i="8"/>
  <c r="I2716" i="8"/>
  <c r="H2717" i="8"/>
  <c r="I2717" i="8"/>
  <c r="H2718" i="8"/>
  <c r="I2718" i="8"/>
  <c r="H2719" i="8"/>
  <c r="I2719" i="8"/>
  <c r="H2720" i="8"/>
  <c r="I2720" i="8"/>
  <c r="H2721" i="8"/>
  <c r="I2721" i="8"/>
  <c r="H2722" i="8"/>
  <c r="I2722" i="8"/>
  <c r="H2723" i="8"/>
  <c r="I2723" i="8"/>
  <c r="H2724" i="8"/>
  <c r="I2724" i="8"/>
  <c r="H2725" i="8"/>
  <c r="I2725" i="8"/>
  <c r="H2726" i="8"/>
  <c r="I2726" i="8"/>
  <c r="H2727" i="8"/>
  <c r="I2727" i="8"/>
  <c r="H2728" i="8"/>
  <c r="I2728" i="8"/>
  <c r="H2729" i="8"/>
  <c r="I2729" i="8"/>
  <c r="H2730" i="8"/>
  <c r="I2730" i="8"/>
  <c r="H2731" i="8"/>
  <c r="I2731" i="8"/>
  <c r="H2732" i="8"/>
  <c r="I2732" i="8"/>
  <c r="H2733" i="8"/>
  <c r="I2733" i="8"/>
  <c r="H2734" i="8"/>
  <c r="I2734" i="8"/>
  <c r="H2735" i="8"/>
  <c r="I2735" i="8"/>
  <c r="H2736" i="8"/>
  <c r="I2736" i="8"/>
  <c r="H2737" i="8"/>
  <c r="I2737" i="8"/>
  <c r="H2738" i="8"/>
  <c r="I2738" i="8"/>
  <c r="H2739" i="8"/>
  <c r="I2739" i="8"/>
  <c r="H2740" i="8"/>
  <c r="I2740" i="8"/>
  <c r="H2741" i="8"/>
  <c r="I2741" i="8"/>
  <c r="H2742" i="8"/>
  <c r="I2742" i="8"/>
  <c r="H2743" i="8"/>
  <c r="I2743" i="8"/>
  <c r="H2744" i="8"/>
  <c r="I2744" i="8"/>
  <c r="H2745" i="8"/>
  <c r="I2745" i="8"/>
  <c r="H2746" i="8"/>
  <c r="I2746" i="8"/>
  <c r="H2747" i="8"/>
  <c r="I2747" i="8"/>
  <c r="H2748" i="8"/>
  <c r="I2748" i="8"/>
  <c r="H2749" i="8"/>
  <c r="I2749" i="8"/>
  <c r="H2750" i="8"/>
  <c r="I2750" i="8"/>
  <c r="H2751" i="8"/>
  <c r="I2751" i="8"/>
  <c r="H2752" i="8"/>
  <c r="I2752" i="8"/>
  <c r="H2753" i="8"/>
  <c r="I2753" i="8"/>
  <c r="H2754" i="8"/>
  <c r="I2754" i="8"/>
  <c r="H2755" i="8"/>
  <c r="I2755" i="8"/>
  <c r="H2756" i="8"/>
  <c r="I2756" i="8"/>
  <c r="H2757" i="8"/>
  <c r="I2757" i="8"/>
  <c r="H2758" i="8"/>
  <c r="I2758" i="8"/>
  <c r="H2759" i="8"/>
  <c r="I2759" i="8"/>
  <c r="H2760" i="8"/>
  <c r="I2760" i="8"/>
  <c r="H2761" i="8"/>
  <c r="I2761" i="8"/>
  <c r="H2762" i="8"/>
  <c r="I2762" i="8"/>
  <c r="H2763" i="8"/>
  <c r="I2763" i="8"/>
  <c r="H2764" i="8"/>
  <c r="I2764" i="8"/>
  <c r="H2765" i="8"/>
  <c r="I2765" i="8"/>
  <c r="H2766" i="8"/>
  <c r="I2766" i="8"/>
  <c r="H2767" i="8"/>
  <c r="I2767" i="8"/>
  <c r="H2768" i="8"/>
  <c r="I2768" i="8"/>
  <c r="H2769" i="8"/>
  <c r="I2769" i="8"/>
  <c r="H2770" i="8"/>
  <c r="I2770" i="8"/>
  <c r="H2771" i="8"/>
  <c r="I2771" i="8"/>
  <c r="H2772" i="8"/>
  <c r="I2772" i="8"/>
  <c r="H2773" i="8"/>
  <c r="I2773" i="8"/>
  <c r="H2774" i="8"/>
  <c r="I2774" i="8"/>
  <c r="H2775" i="8"/>
  <c r="I2775" i="8"/>
  <c r="H2776" i="8"/>
  <c r="I2776" i="8"/>
  <c r="H2777" i="8"/>
  <c r="I2777" i="8"/>
  <c r="H2778" i="8"/>
  <c r="I2778" i="8"/>
  <c r="H2779" i="8"/>
  <c r="I2779" i="8"/>
  <c r="H2780" i="8"/>
  <c r="I2780" i="8"/>
  <c r="H2781" i="8"/>
  <c r="I2781" i="8"/>
  <c r="H2782" i="8"/>
  <c r="I2782" i="8"/>
  <c r="H2783" i="8"/>
  <c r="I2783" i="8"/>
  <c r="H2784" i="8"/>
  <c r="I2784" i="8"/>
  <c r="H2785" i="8"/>
  <c r="I2785" i="8"/>
  <c r="H2786" i="8"/>
  <c r="I2786" i="8"/>
  <c r="H2787" i="8"/>
  <c r="I2787" i="8"/>
  <c r="H2788" i="8"/>
  <c r="I2788" i="8"/>
  <c r="H2789" i="8"/>
  <c r="I2789" i="8"/>
  <c r="H2790" i="8"/>
  <c r="I2790" i="8"/>
  <c r="H2791" i="8"/>
  <c r="I2791" i="8"/>
  <c r="H2792" i="8"/>
  <c r="I2792" i="8"/>
  <c r="H2793" i="8"/>
  <c r="I2793" i="8"/>
  <c r="H2794" i="8"/>
  <c r="I2794" i="8"/>
  <c r="H2795" i="8"/>
  <c r="I2795" i="8"/>
  <c r="H2796" i="8"/>
  <c r="I2796" i="8"/>
  <c r="H2797" i="8"/>
  <c r="I2797" i="8"/>
  <c r="H2798" i="8"/>
  <c r="I2798" i="8"/>
  <c r="H2799" i="8"/>
  <c r="I2799" i="8"/>
  <c r="H2800" i="8"/>
  <c r="I2800" i="8"/>
  <c r="H2801" i="8"/>
  <c r="I2801" i="8"/>
  <c r="H2802" i="8"/>
  <c r="I2802" i="8"/>
  <c r="H2803" i="8"/>
  <c r="I2803" i="8"/>
  <c r="H2804" i="8"/>
  <c r="I2804" i="8"/>
  <c r="H2805" i="8"/>
  <c r="I2805" i="8"/>
  <c r="H2806" i="8"/>
  <c r="I2806" i="8"/>
  <c r="H2807" i="8"/>
  <c r="I2807" i="8"/>
  <c r="H2808" i="8"/>
  <c r="I2808" i="8"/>
  <c r="H2809" i="8"/>
  <c r="I2809" i="8"/>
  <c r="H2810" i="8"/>
  <c r="I2810" i="8"/>
  <c r="H2811" i="8"/>
  <c r="I2811" i="8"/>
  <c r="H2812" i="8"/>
  <c r="I2812" i="8"/>
  <c r="H2813" i="8"/>
  <c r="I2813" i="8"/>
  <c r="H2814" i="8"/>
  <c r="I2814" i="8"/>
  <c r="H2815" i="8"/>
  <c r="I2815" i="8"/>
  <c r="H2816" i="8"/>
  <c r="I2816" i="8"/>
  <c r="H2817" i="8"/>
  <c r="I2817" i="8"/>
  <c r="H2818" i="8"/>
  <c r="I2818" i="8"/>
  <c r="H2819" i="8"/>
  <c r="I2819" i="8"/>
  <c r="H2820" i="8"/>
  <c r="I2820" i="8"/>
  <c r="H2821" i="8"/>
  <c r="I2821" i="8"/>
  <c r="H2822" i="8"/>
  <c r="I2822" i="8"/>
  <c r="H2823" i="8"/>
  <c r="I2823" i="8"/>
  <c r="H2824" i="8"/>
  <c r="I2824" i="8"/>
  <c r="H2825" i="8"/>
  <c r="I2825" i="8"/>
  <c r="H2826" i="8"/>
  <c r="I2826" i="8"/>
  <c r="H2827" i="8"/>
  <c r="I2827" i="8"/>
  <c r="H2828" i="8"/>
  <c r="I2828" i="8"/>
  <c r="H2829" i="8"/>
  <c r="I2829" i="8"/>
  <c r="H2830" i="8"/>
  <c r="I2830" i="8"/>
  <c r="H2831" i="8"/>
  <c r="I2831" i="8"/>
  <c r="H2832" i="8"/>
  <c r="I2832" i="8"/>
  <c r="H2833" i="8"/>
  <c r="I2833" i="8"/>
  <c r="H2834" i="8"/>
  <c r="I2834" i="8"/>
  <c r="H2835" i="8"/>
  <c r="I2835" i="8"/>
  <c r="H2836" i="8"/>
  <c r="I2836" i="8"/>
  <c r="H2837" i="8"/>
  <c r="I2837" i="8"/>
  <c r="H2838" i="8"/>
  <c r="I2838" i="8"/>
  <c r="H2839" i="8"/>
  <c r="I2839" i="8"/>
  <c r="H2840" i="8"/>
  <c r="I2840" i="8"/>
  <c r="H2841" i="8"/>
  <c r="I2841" i="8"/>
  <c r="H2842" i="8"/>
  <c r="I2842" i="8"/>
  <c r="H2843" i="8"/>
  <c r="I2843" i="8"/>
  <c r="H2844" i="8"/>
  <c r="I2844" i="8"/>
  <c r="H2845" i="8"/>
  <c r="I2845" i="8"/>
  <c r="H2846" i="8"/>
  <c r="I2846" i="8"/>
  <c r="H2847" i="8"/>
  <c r="I2847" i="8"/>
  <c r="H2848" i="8"/>
  <c r="I2848" i="8"/>
  <c r="H2849" i="8"/>
  <c r="I2849" i="8"/>
  <c r="H2850" i="8"/>
  <c r="I2850" i="8"/>
  <c r="H2851" i="8"/>
  <c r="I2851" i="8"/>
  <c r="H2852" i="8"/>
  <c r="I2852" i="8"/>
  <c r="H2853" i="8"/>
  <c r="I2853" i="8"/>
  <c r="H2854" i="8"/>
  <c r="I2854" i="8"/>
  <c r="H2855" i="8"/>
  <c r="I2855" i="8"/>
  <c r="H2856" i="8"/>
  <c r="I2856" i="8"/>
  <c r="H2857" i="8"/>
  <c r="I2857" i="8"/>
  <c r="H2858" i="8"/>
  <c r="I2858" i="8"/>
  <c r="H2859" i="8"/>
  <c r="I2859" i="8"/>
  <c r="H2860" i="8"/>
  <c r="I2860" i="8"/>
  <c r="H2861" i="8"/>
  <c r="I2861" i="8"/>
  <c r="H2862" i="8"/>
  <c r="I2862" i="8"/>
  <c r="H2863" i="8"/>
  <c r="I2863" i="8"/>
  <c r="H2864" i="8"/>
  <c r="I2864" i="8"/>
  <c r="H2865" i="8"/>
  <c r="I2865" i="8"/>
  <c r="H2866" i="8"/>
  <c r="I2866" i="8"/>
  <c r="H2867" i="8"/>
  <c r="I2867" i="8"/>
  <c r="H2868" i="8"/>
  <c r="I2868" i="8"/>
  <c r="H2869" i="8"/>
  <c r="I2869" i="8"/>
  <c r="H2870" i="8"/>
  <c r="I2870" i="8"/>
  <c r="H2871" i="8"/>
  <c r="I2871" i="8"/>
  <c r="H2872" i="8"/>
  <c r="I2872" i="8"/>
  <c r="H2873" i="8"/>
  <c r="I2873" i="8"/>
  <c r="H2874" i="8"/>
  <c r="I2874" i="8"/>
  <c r="H2875" i="8"/>
  <c r="I2875" i="8"/>
  <c r="H2876" i="8"/>
  <c r="I2876" i="8"/>
  <c r="H2877" i="8"/>
  <c r="I2877" i="8"/>
  <c r="H2878" i="8"/>
  <c r="I2878" i="8"/>
  <c r="H2879" i="8"/>
  <c r="I2879" i="8"/>
  <c r="H2880" i="8"/>
  <c r="I2880" i="8"/>
  <c r="H2881" i="8"/>
  <c r="I2881" i="8"/>
  <c r="H2882" i="8"/>
  <c r="I2882" i="8"/>
  <c r="H2883" i="8"/>
  <c r="I2883" i="8"/>
  <c r="H2884" i="8"/>
  <c r="I2884" i="8"/>
  <c r="H2885" i="8"/>
  <c r="I2885" i="8"/>
  <c r="H2886" i="8"/>
  <c r="I2886" i="8"/>
  <c r="H2887" i="8"/>
  <c r="I2887" i="8"/>
  <c r="H2888" i="8"/>
  <c r="I2888" i="8"/>
  <c r="H2889" i="8"/>
  <c r="I2889" i="8"/>
  <c r="H2890" i="8"/>
  <c r="I2890" i="8"/>
  <c r="H2891" i="8"/>
  <c r="I2891" i="8"/>
  <c r="H2892" i="8"/>
  <c r="I2892" i="8"/>
  <c r="H2893" i="8"/>
  <c r="I2893" i="8"/>
  <c r="H2894" i="8"/>
  <c r="I2894" i="8"/>
  <c r="H2895" i="8"/>
  <c r="I2895" i="8"/>
  <c r="H2896" i="8"/>
  <c r="I2896" i="8"/>
  <c r="H2897" i="8"/>
  <c r="I2897" i="8"/>
  <c r="H2898" i="8"/>
  <c r="I2898" i="8"/>
  <c r="H2899" i="8"/>
  <c r="I2899" i="8"/>
  <c r="H2900" i="8"/>
  <c r="I2900" i="8"/>
  <c r="H2901" i="8"/>
  <c r="I2901" i="8"/>
  <c r="H2902" i="8"/>
  <c r="I2902" i="8"/>
  <c r="H2903" i="8"/>
  <c r="I2903" i="8"/>
  <c r="H2904" i="8"/>
  <c r="I2904" i="8"/>
  <c r="H2905" i="8"/>
  <c r="I2905" i="8"/>
  <c r="H2906" i="8"/>
  <c r="I2906" i="8"/>
  <c r="H2907" i="8"/>
  <c r="I2907" i="8"/>
  <c r="H2908" i="8"/>
  <c r="I2908" i="8"/>
  <c r="H2909" i="8"/>
  <c r="I2909" i="8"/>
  <c r="H2910" i="8"/>
  <c r="I2910" i="8"/>
  <c r="H2911" i="8"/>
  <c r="I2911" i="8"/>
  <c r="H2912" i="8"/>
  <c r="I2912" i="8"/>
  <c r="H2913" i="8"/>
  <c r="I2913" i="8"/>
  <c r="H2914" i="8"/>
  <c r="I2914" i="8"/>
  <c r="H2915" i="8"/>
  <c r="I2915" i="8"/>
  <c r="H2916" i="8"/>
  <c r="I2916" i="8"/>
  <c r="H2917" i="8"/>
  <c r="I2917" i="8"/>
  <c r="H2918" i="8"/>
  <c r="I2918" i="8"/>
  <c r="H2919" i="8"/>
  <c r="I2919" i="8"/>
  <c r="H2920" i="8"/>
  <c r="I2920" i="8"/>
  <c r="H2921" i="8"/>
  <c r="I2921" i="8"/>
  <c r="H2922" i="8"/>
  <c r="I2922" i="8"/>
  <c r="H2923" i="8"/>
  <c r="I2923" i="8"/>
  <c r="H2924" i="8"/>
  <c r="I2924" i="8"/>
  <c r="H2925" i="8"/>
  <c r="I2925" i="8"/>
  <c r="H2926" i="8"/>
  <c r="I2926" i="8"/>
  <c r="H2927" i="8"/>
  <c r="I2927" i="8"/>
  <c r="H2928" i="8"/>
  <c r="I2928" i="8"/>
  <c r="H2929" i="8"/>
  <c r="I2929" i="8"/>
  <c r="H2930" i="8"/>
  <c r="I2930" i="8"/>
  <c r="H2931" i="8"/>
  <c r="I2931" i="8"/>
  <c r="H2932" i="8"/>
  <c r="I2932" i="8"/>
  <c r="H2933" i="8"/>
  <c r="I2933" i="8"/>
  <c r="H2934" i="8"/>
  <c r="I2934" i="8"/>
  <c r="H2935" i="8"/>
  <c r="I2935" i="8"/>
  <c r="H2936" i="8"/>
  <c r="I2936" i="8"/>
  <c r="H2937" i="8"/>
  <c r="I2937" i="8"/>
  <c r="H2938" i="8"/>
  <c r="I2938" i="8"/>
  <c r="H2939" i="8"/>
  <c r="I2939" i="8"/>
  <c r="H2940" i="8"/>
  <c r="I2940" i="8"/>
  <c r="H2941" i="8"/>
  <c r="I2941" i="8"/>
  <c r="H2942" i="8"/>
  <c r="I2942" i="8"/>
  <c r="H2943" i="8"/>
  <c r="I2943" i="8"/>
  <c r="H2944" i="8"/>
  <c r="I2944" i="8"/>
  <c r="H2945" i="8"/>
  <c r="I2945" i="8"/>
  <c r="H2946" i="8"/>
  <c r="I2946" i="8"/>
  <c r="H2947" i="8"/>
  <c r="I2947" i="8"/>
  <c r="H2948" i="8"/>
  <c r="I2948" i="8"/>
  <c r="H2949" i="8"/>
  <c r="I2949" i="8"/>
  <c r="H2950" i="8"/>
  <c r="I2950" i="8"/>
  <c r="H2951" i="8"/>
  <c r="I2951" i="8"/>
  <c r="H2952" i="8"/>
  <c r="I2952" i="8"/>
  <c r="H2953" i="8"/>
  <c r="I2953" i="8"/>
  <c r="H2954" i="8"/>
  <c r="I2954" i="8"/>
  <c r="H2955" i="8"/>
  <c r="I2955" i="8"/>
  <c r="H2956" i="8"/>
  <c r="I2956" i="8"/>
  <c r="H2957" i="8"/>
  <c r="I2957" i="8"/>
  <c r="H2958" i="8"/>
  <c r="I2958" i="8"/>
  <c r="H2959" i="8"/>
  <c r="I2959" i="8"/>
  <c r="H2960" i="8"/>
  <c r="I2960" i="8"/>
  <c r="H2961" i="8"/>
  <c r="I2961" i="8"/>
  <c r="H2962" i="8"/>
  <c r="I2962" i="8"/>
  <c r="H2963" i="8"/>
  <c r="I2963" i="8"/>
  <c r="H2964" i="8"/>
  <c r="I2964" i="8"/>
  <c r="H2965" i="8"/>
  <c r="I2965" i="8"/>
  <c r="H2966" i="8"/>
  <c r="I2966" i="8"/>
  <c r="H2967" i="8"/>
  <c r="I2967" i="8"/>
  <c r="H2968" i="8"/>
  <c r="I2968" i="8"/>
  <c r="H2969" i="8"/>
  <c r="I2969" i="8"/>
  <c r="H2970" i="8"/>
  <c r="I2970" i="8"/>
  <c r="H2971" i="8"/>
  <c r="I2971" i="8"/>
  <c r="H2972" i="8"/>
  <c r="I2972" i="8"/>
  <c r="H2973" i="8"/>
  <c r="I2973" i="8"/>
  <c r="H2974" i="8"/>
  <c r="I2974" i="8"/>
  <c r="H2975" i="8"/>
  <c r="I2975" i="8"/>
  <c r="H2976" i="8"/>
  <c r="I2976" i="8"/>
  <c r="H2977" i="8"/>
  <c r="I2977" i="8"/>
  <c r="H2978" i="8"/>
  <c r="I2978" i="8"/>
  <c r="H2979" i="8"/>
  <c r="I2979" i="8"/>
  <c r="H2980" i="8"/>
  <c r="I2980" i="8"/>
  <c r="H2981" i="8"/>
  <c r="I2981" i="8"/>
  <c r="H2982" i="8"/>
  <c r="I2982" i="8"/>
  <c r="H2983" i="8"/>
  <c r="I2983" i="8"/>
  <c r="H2984" i="8"/>
  <c r="I2984" i="8"/>
  <c r="H2985" i="8"/>
  <c r="I2985" i="8"/>
  <c r="H2986" i="8"/>
  <c r="I2986" i="8"/>
  <c r="H2987" i="8"/>
  <c r="I2987" i="8"/>
  <c r="H2988" i="8"/>
  <c r="I2988" i="8"/>
  <c r="H2989" i="8"/>
  <c r="I2989" i="8"/>
  <c r="H2990" i="8"/>
  <c r="I2990" i="8"/>
  <c r="H2991" i="8"/>
  <c r="I2991" i="8"/>
  <c r="H2992" i="8"/>
  <c r="I2992" i="8"/>
  <c r="H2993" i="8"/>
  <c r="I2993" i="8"/>
  <c r="H2994" i="8"/>
  <c r="I2994" i="8"/>
  <c r="H2995" i="8"/>
  <c r="I2995" i="8"/>
  <c r="H2996" i="8"/>
  <c r="I2996" i="8"/>
  <c r="H2997" i="8"/>
  <c r="I2997" i="8"/>
  <c r="H2998" i="8"/>
  <c r="I2998" i="8"/>
  <c r="H2999" i="8"/>
  <c r="I2999" i="8"/>
  <c r="H3000" i="8"/>
  <c r="I3000" i="8"/>
  <c r="H3001" i="8"/>
  <c r="I3001" i="8"/>
  <c r="H3002" i="8"/>
  <c r="I3002" i="8"/>
  <c r="H3003" i="8"/>
  <c r="I3003" i="8"/>
  <c r="H3004" i="8"/>
  <c r="I3004" i="8"/>
  <c r="H3005" i="8"/>
  <c r="I3005" i="8"/>
  <c r="H3006" i="8"/>
  <c r="I3006" i="8"/>
  <c r="H3007" i="8"/>
  <c r="I3007" i="8"/>
  <c r="H3008" i="8"/>
  <c r="I3008" i="8"/>
  <c r="H3009" i="8"/>
  <c r="I3009" i="8"/>
  <c r="H3010" i="8"/>
  <c r="I3010" i="8"/>
  <c r="H3011" i="8"/>
  <c r="I3011" i="8"/>
  <c r="H3012" i="8"/>
  <c r="I3012" i="8"/>
  <c r="H3013" i="8"/>
  <c r="I3013" i="8"/>
  <c r="H3014" i="8"/>
  <c r="I3014" i="8"/>
  <c r="H3015" i="8"/>
  <c r="I3015" i="8"/>
  <c r="H3016" i="8"/>
  <c r="I3016" i="8"/>
  <c r="H3017" i="8"/>
  <c r="I3017" i="8"/>
  <c r="H3018" i="8"/>
  <c r="I3018" i="8"/>
  <c r="H3019" i="8"/>
  <c r="I3019" i="8"/>
  <c r="H3020" i="8"/>
  <c r="I3020" i="8"/>
  <c r="H3021" i="8"/>
  <c r="I3021" i="8"/>
  <c r="H3022" i="8"/>
  <c r="I3022" i="8"/>
  <c r="H3023" i="8"/>
  <c r="I3023" i="8"/>
  <c r="H3024" i="8"/>
  <c r="I3024" i="8"/>
  <c r="H3025" i="8"/>
  <c r="I3025" i="8"/>
  <c r="H3026" i="8"/>
  <c r="I3026" i="8"/>
  <c r="H3027" i="8"/>
  <c r="I3027" i="8"/>
  <c r="H3028" i="8"/>
  <c r="I3028" i="8"/>
  <c r="H3029" i="8"/>
  <c r="I3029" i="8"/>
  <c r="H3030" i="8"/>
  <c r="I3030" i="8"/>
  <c r="H3031" i="8"/>
  <c r="I3031" i="8"/>
  <c r="H3032" i="8"/>
  <c r="I3032" i="8"/>
  <c r="H3033" i="8"/>
  <c r="I3033" i="8"/>
  <c r="H3034" i="8"/>
  <c r="I3034" i="8"/>
  <c r="H3035" i="8"/>
  <c r="I3035" i="8"/>
  <c r="H3036" i="8"/>
  <c r="I3036" i="8"/>
  <c r="H3037" i="8"/>
  <c r="I3037" i="8"/>
  <c r="H3038" i="8"/>
  <c r="I3038" i="8"/>
  <c r="H3039" i="8"/>
  <c r="I3039" i="8"/>
  <c r="H3040" i="8"/>
  <c r="I3040" i="8"/>
  <c r="H3041" i="8"/>
  <c r="I3041" i="8"/>
  <c r="H3042" i="8"/>
  <c r="I3042" i="8"/>
  <c r="H3043" i="8"/>
  <c r="I3043" i="8"/>
  <c r="H3044" i="8"/>
  <c r="I3044" i="8"/>
  <c r="H3045" i="8"/>
  <c r="I3045" i="8"/>
  <c r="H3046" i="8"/>
  <c r="I3046" i="8"/>
  <c r="H3047" i="8"/>
  <c r="I3047" i="8"/>
  <c r="H3048" i="8"/>
  <c r="I3048" i="8"/>
  <c r="H3049" i="8"/>
  <c r="I3049" i="8"/>
  <c r="H3050" i="8"/>
  <c r="I3050" i="8"/>
  <c r="H3051" i="8"/>
  <c r="I3051" i="8"/>
  <c r="H3052" i="8"/>
  <c r="I3052" i="8"/>
  <c r="H3053" i="8"/>
  <c r="I3053" i="8"/>
  <c r="H3054" i="8"/>
  <c r="I3054" i="8"/>
  <c r="H3055" i="8"/>
  <c r="I3055" i="8"/>
  <c r="H3056" i="8"/>
  <c r="I3056" i="8"/>
  <c r="H3057" i="8"/>
  <c r="I3057" i="8"/>
  <c r="H3058" i="8"/>
  <c r="I3058" i="8"/>
  <c r="H3059" i="8"/>
  <c r="I3059" i="8"/>
  <c r="H3060" i="8"/>
  <c r="I3060" i="8"/>
  <c r="H3061" i="8"/>
  <c r="I3061" i="8"/>
  <c r="H3062" i="8"/>
  <c r="I3062" i="8"/>
  <c r="H3063" i="8"/>
  <c r="I3063" i="8"/>
  <c r="H3064" i="8"/>
  <c r="I3064" i="8"/>
  <c r="H3065" i="8"/>
  <c r="I3065" i="8"/>
  <c r="H3066" i="8"/>
  <c r="I3066" i="8"/>
  <c r="H3067" i="8"/>
  <c r="I3067" i="8"/>
  <c r="H3068" i="8"/>
  <c r="I3068" i="8"/>
  <c r="H3069" i="8"/>
  <c r="I3069" i="8"/>
  <c r="H3070" i="8"/>
  <c r="I3070" i="8"/>
  <c r="H3071" i="8"/>
  <c r="I3071" i="8"/>
  <c r="H3072" i="8"/>
  <c r="I3072" i="8"/>
  <c r="H3073" i="8"/>
  <c r="I3073" i="8"/>
  <c r="H3074" i="8"/>
  <c r="I3074" i="8"/>
  <c r="H3075" i="8"/>
  <c r="I3075" i="8"/>
  <c r="H3076" i="8"/>
  <c r="I3076" i="8"/>
  <c r="H3077" i="8"/>
  <c r="I3077" i="8"/>
  <c r="H3078" i="8"/>
  <c r="I3078" i="8"/>
  <c r="H3079" i="8"/>
  <c r="I3079" i="8"/>
  <c r="H3080" i="8"/>
  <c r="I3080" i="8"/>
  <c r="H3081" i="8"/>
  <c r="I3081" i="8"/>
  <c r="H3082" i="8"/>
  <c r="I3082" i="8"/>
  <c r="H3083" i="8"/>
  <c r="I3083" i="8"/>
  <c r="H3084" i="8"/>
  <c r="I3084" i="8"/>
  <c r="H3085" i="8"/>
  <c r="I3085" i="8"/>
  <c r="H3086" i="8"/>
  <c r="I3086" i="8"/>
  <c r="H3087" i="8"/>
  <c r="I3087" i="8"/>
  <c r="H3088" i="8"/>
  <c r="I3088" i="8"/>
  <c r="H3089" i="8"/>
  <c r="I3089" i="8"/>
  <c r="H3090" i="8"/>
  <c r="I3090" i="8"/>
  <c r="H3091" i="8"/>
  <c r="I3091" i="8"/>
  <c r="H3092" i="8"/>
  <c r="I3092" i="8"/>
  <c r="H3093" i="8"/>
  <c r="I3093" i="8"/>
  <c r="H3094" i="8"/>
  <c r="I3094" i="8"/>
  <c r="H3095" i="8"/>
  <c r="I3095" i="8"/>
  <c r="H3096" i="8"/>
  <c r="I3096" i="8"/>
  <c r="H3097" i="8"/>
  <c r="I3097" i="8"/>
  <c r="H3098" i="8"/>
  <c r="I3098" i="8"/>
  <c r="H3099" i="8"/>
  <c r="I3099" i="8"/>
  <c r="H3100" i="8"/>
  <c r="I3100" i="8"/>
  <c r="H3101" i="8"/>
  <c r="I3101" i="8"/>
  <c r="H3102" i="8"/>
  <c r="I3102" i="8"/>
  <c r="H3103" i="8"/>
  <c r="I3103" i="8"/>
  <c r="H3104" i="8"/>
  <c r="I3104" i="8"/>
  <c r="H3105" i="8"/>
  <c r="I3105" i="8"/>
  <c r="H3106" i="8"/>
  <c r="I3106" i="8"/>
  <c r="H3107" i="8"/>
  <c r="I3107" i="8"/>
  <c r="H3108" i="8"/>
  <c r="I3108" i="8"/>
  <c r="H3109" i="8"/>
  <c r="I3109" i="8"/>
  <c r="H3110" i="8"/>
  <c r="I3110" i="8"/>
  <c r="H3111" i="8"/>
  <c r="I3111" i="8"/>
  <c r="H3112" i="8"/>
  <c r="I3112" i="8"/>
  <c r="H3113" i="8"/>
  <c r="I3113" i="8"/>
  <c r="H3114" i="8"/>
  <c r="I3114" i="8"/>
  <c r="H3115" i="8"/>
  <c r="I3115" i="8"/>
  <c r="H3116" i="8"/>
  <c r="I3116" i="8"/>
  <c r="H3117" i="8"/>
  <c r="I3117" i="8"/>
  <c r="H3118" i="8"/>
  <c r="I3118" i="8"/>
  <c r="H3119" i="8"/>
  <c r="I3119" i="8"/>
  <c r="H3120" i="8"/>
  <c r="I3120" i="8"/>
  <c r="H3121" i="8"/>
  <c r="I3121" i="8"/>
  <c r="H3122" i="8"/>
  <c r="I3122" i="8"/>
  <c r="H3123" i="8"/>
  <c r="I3123" i="8"/>
  <c r="H3124" i="8"/>
  <c r="I3124" i="8"/>
  <c r="H3125" i="8"/>
  <c r="I3125" i="8"/>
  <c r="H3126" i="8"/>
  <c r="I3126" i="8"/>
  <c r="H3127" i="8"/>
  <c r="I3127" i="8"/>
  <c r="H3128" i="8"/>
  <c r="I3128" i="8"/>
  <c r="H3129" i="8"/>
  <c r="I3129" i="8"/>
  <c r="H3130" i="8"/>
  <c r="I3130" i="8"/>
  <c r="H3131" i="8"/>
  <c r="I3131" i="8"/>
  <c r="H3132" i="8"/>
  <c r="I3132" i="8"/>
  <c r="H3133" i="8"/>
  <c r="I3133" i="8"/>
  <c r="H3134" i="8"/>
  <c r="I3134" i="8"/>
  <c r="H3135" i="8"/>
  <c r="I3135" i="8"/>
  <c r="H3136" i="8"/>
  <c r="I3136" i="8"/>
  <c r="H3137" i="8"/>
  <c r="I3137" i="8"/>
  <c r="H3138" i="8"/>
  <c r="I3138" i="8"/>
  <c r="H3139" i="8"/>
  <c r="I3139" i="8"/>
  <c r="H3140" i="8"/>
  <c r="I3140" i="8"/>
  <c r="H3141" i="8"/>
  <c r="I3141" i="8"/>
  <c r="H3142" i="8"/>
  <c r="I3142" i="8"/>
  <c r="H3143" i="8"/>
  <c r="I3143" i="8"/>
  <c r="H3144" i="8"/>
  <c r="I3144" i="8"/>
  <c r="H3145" i="8"/>
  <c r="I3145" i="8"/>
  <c r="H3146" i="8"/>
  <c r="I3146" i="8"/>
  <c r="H3147" i="8"/>
  <c r="I3147" i="8"/>
  <c r="H3148" i="8"/>
  <c r="I3148" i="8"/>
  <c r="H3149" i="8"/>
  <c r="I3149" i="8"/>
  <c r="H3150" i="8"/>
  <c r="I3150" i="8"/>
  <c r="H3151" i="8"/>
  <c r="I3151" i="8"/>
  <c r="H3152" i="8"/>
  <c r="I3152" i="8"/>
  <c r="H3153" i="8"/>
  <c r="I3153" i="8"/>
  <c r="H3154" i="8"/>
  <c r="I3154" i="8"/>
  <c r="H3155" i="8"/>
  <c r="I3155" i="8"/>
  <c r="H3156" i="8"/>
  <c r="I3156" i="8"/>
  <c r="H3157" i="8"/>
  <c r="I3157" i="8"/>
  <c r="H3158" i="8"/>
  <c r="I3158" i="8"/>
  <c r="H3159" i="8"/>
  <c r="I3159" i="8"/>
  <c r="H3160" i="8"/>
  <c r="I3160" i="8"/>
  <c r="H3161" i="8"/>
  <c r="I3161" i="8"/>
  <c r="H3162" i="8"/>
  <c r="I3162" i="8"/>
  <c r="H3163" i="8"/>
  <c r="I3163" i="8"/>
  <c r="H3164" i="8"/>
  <c r="I3164" i="8"/>
  <c r="H3165" i="8"/>
  <c r="I3165" i="8"/>
  <c r="H3166" i="8"/>
  <c r="I3166" i="8"/>
  <c r="H3167" i="8"/>
  <c r="I3167" i="8"/>
  <c r="H3168" i="8"/>
  <c r="I3168" i="8"/>
  <c r="H3169" i="8"/>
  <c r="I3169" i="8"/>
  <c r="H3170" i="8"/>
  <c r="I3170" i="8"/>
  <c r="H3171" i="8"/>
  <c r="I3171" i="8"/>
  <c r="H3172" i="8"/>
  <c r="I3172" i="8"/>
  <c r="H3173" i="8"/>
  <c r="I3173" i="8"/>
  <c r="H3174" i="8"/>
  <c r="I3174" i="8"/>
  <c r="H3175" i="8"/>
  <c r="I3175" i="8"/>
  <c r="H3176" i="8"/>
  <c r="I3176" i="8"/>
  <c r="H3177" i="8"/>
  <c r="I3177" i="8"/>
  <c r="H3178" i="8"/>
  <c r="I3178" i="8"/>
  <c r="H3179" i="8"/>
  <c r="I3179" i="8"/>
  <c r="H3180" i="8"/>
  <c r="I3180" i="8"/>
  <c r="H3181" i="8"/>
  <c r="I3181" i="8"/>
  <c r="H3182" i="8"/>
  <c r="I3182" i="8"/>
  <c r="H3183" i="8"/>
  <c r="I3183" i="8"/>
  <c r="H3184" i="8"/>
  <c r="I3184" i="8"/>
  <c r="H3185" i="8"/>
  <c r="I3185" i="8"/>
  <c r="H3186" i="8"/>
  <c r="I3186" i="8"/>
  <c r="H3187" i="8"/>
  <c r="I3187" i="8"/>
  <c r="H3188" i="8"/>
  <c r="I3188" i="8"/>
  <c r="H3189" i="8"/>
  <c r="I3189" i="8"/>
  <c r="H3190" i="8"/>
  <c r="I3190" i="8"/>
  <c r="H3191" i="8"/>
  <c r="I3191" i="8"/>
  <c r="H3192" i="8"/>
  <c r="I3192" i="8"/>
  <c r="H3193" i="8"/>
  <c r="I3193" i="8"/>
  <c r="H3194" i="8"/>
  <c r="I3194" i="8"/>
  <c r="H3195" i="8"/>
  <c r="I3195" i="8"/>
  <c r="H3196" i="8"/>
  <c r="I3196" i="8"/>
  <c r="H3197" i="8"/>
  <c r="I3197" i="8"/>
  <c r="H3198" i="8"/>
  <c r="I3198" i="8"/>
  <c r="H3199" i="8"/>
  <c r="I3199" i="8"/>
  <c r="H3200" i="8"/>
  <c r="I3200" i="8"/>
  <c r="H3201" i="8"/>
  <c r="I3201" i="8"/>
  <c r="H3202" i="8"/>
  <c r="I3202" i="8"/>
  <c r="H3203" i="8"/>
  <c r="I3203" i="8"/>
  <c r="H3204" i="8"/>
  <c r="I3204" i="8"/>
  <c r="H3205" i="8"/>
  <c r="I3205" i="8"/>
  <c r="H3206" i="8"/>
  <c r="I3206" i="8"/>
  <c r="H3207" i="8"/>
  <c r="I3207" i="8"/>
  <c r="H3208" i="8"/>
  <c r="I3208" i="8"/>
  <c r="H3209" i="8"/>
  <c r="I3209" i="8"/>
  <c r="H3210" i="8"/>
  <c r="I3210" i="8"/>
  <c r="H3211" i="8"/>
  <c r="I3211" i="8"/>
  <c r="H3212" i="8"/>
  <c r="I3212" i="8"/>
  <c r="H3213" i="8"/>
  <c r="I3213" i="8"/>
  <c r="H3214" i="8"/>
  <c r="I3214" i="8"/>
  <c r="H3215" i="8"/>
  <c r="I3215" i="8"/>
  <c r="H3216" i="8"/>
  <c r="I3216" i="8"/>
  <c r="H3217" i="8"/>
  <c r="I3217" i="8"/>
  <c r="H3218" i="8"/>
  <c r="I3218" i="8"/>
  <c r="H3219" i="8"/>
  <c r="I3219" i="8"/>
  <c r="H3220" i="8"/>
  <c r="I3220" i="8"/>
  <c r="H3221" i="8"/>
  <c r="I3221" i="8"/>
  <c r="H3222" i="8"/>
  <c r="I3222" i="8"/>
  <c r="H3223" i="8"/>
  <c r="I3223" i="8"/>
  <c r="H3224" i="8"/>
  <c r="I3224" i="8"/>
  <c r="H3225" i="8"/>
  <c r="I3225" i="8"/>
  <c r="H3226" i="8"/>
  <c r="I3226" i="8"/>
  <c r="H3227" i="8"/>
  <c r="I3227" i="8"/>
  <c r="H3228" i="8"/>
  <c r="I3228" i="8"/>
  <c r="H3229" i="8"/>
  <c r="I3229" i="8"/>
  <c r="H3230" i="8"/>
  <c r="I3230" i="8"/>
  <c r="H3231" i="8"/>
  <c r="I3231" i="8"/>
  <c r="H3232" i="8"/>
  <c r="I3232" i="8"/>
  <c r="H3233" i="8"/>
  <c r="I3233" i="8"/>
  <c r="H3234" i="8"/>
  <c r="I3234" i="8"/>
  <c r="H3235" i="8"/>
  <c r="I3235" i="8"/>
  <c r="H3236" i="8"/>
  <c r="I3236" i="8"/>
  <c r="H3237" i="8"/>
  <c r="I3237" i="8"/>
  <c r="H3238" i="8"/>
  <c r="I3238" i="8"/>
  <c r="H3239" i="8"/>
  <c r="I3239" i="8"/>
  <c r="H3240" i="8"/>
  <c r="I3240" i="8"/>
  <c r="H3241" i="8"/>
  <c r="I3241" i="8"/>
  <c r="H3242" i="8"/>
  <c r="I3242" i="8"/>
  <c r="H3243" i="8"/>
  <c r="I3243" i="8"/>
  <c r="H3244" i="8"/>
  <c r="I3244" i="8"/>
  <c r="H3245" i="8"/>
  <c r="I3245" i="8"/>
  <c r="H3246" i="8"/>
  <c r="I3246" i="8"/>
  <c r="H3247" i="8"/>
  <c r="I3247" i="8"/>
  <c r="H3248" i="8"/>
  <c r="I3248" i="8"/>
  <c r="H3249" i="8"/>
  <c r="I3249" i="8"/>
  <c r="H3250" i="8"/>
  <c r="I3250" i="8"/>
  <c r="H3251" i="8"/>
  <c r="I3251" i="8"/>
  <c r="H3252" i="8"/>
  <c r="I3252" i="8"/>
  <c r="H3253" i="8"/>
  <c r="I3253" i="8"/>
  <c r="H3254" i="8"/>
  <c r="I3254" i="8"/>
  <c r="H3255" i="8"/>
  <c r="I3255" i="8"/>
  <c r="H3256" i="8"/>
  <c r="I3256" i="8"/>
  <c r="H3257" i="8"/>
  <c r="I3257" i="8"/>
  <c r="H3258" i="8"/>
  <c r="I3258" i="8"/>
  <c r="H3259" i="8"/>
  <c r="I3259" i="8"/>
  <c r="H3260" i="8"/>
  <c r="I3260" i="8"/>
  <c r="H3261" i="8"/>
  <c r="I3261" i="8"/>
  <c r="H3262" i="8"/>
  <c r="I3262" i="8"/>
  <c r="H3263" i="8"/>
  <c r="I3263" i="8"/>
  <c r="H3264" i="8"/>
  <c r="I3264" i="8"/>
  <c r="H3265" i="8"/>
  <c r="I3265" i="8"/>
  <c r="H3266" i="8"/>
  <c r="I3266" i="8"/>
  <c r="H3267" i="8"/>
  <c r="I3267" i="8"/>
  <c r="H3268" i="8"/>
  <c r="I3268" i="8"/>
  <c r="H3269" i="8"/>
  <c r="I3269" i="8"/>
  <c r="H3270" i="8"/>
  <c r="I3270" i="8"/>
  <c r="H3271" i="8"/>
  <c r="I3271" i="8"/>
  <c r="H3272" i="8"/>
  <c r="I3272" i="8"/>
  <c r="H3273" i="8"/>
  <c r="I3273" i="8"/>
  <c r="H3274" i="8"/>
  <c r="I3274" i="8"/>
  <c r="H3275" i="8"/>
  <c r="I3275" i="8"/>
  <c r="H3276" i="8"/>
  <c r="I3276" i="8"/>
  <c r="H3277" i="8"/>
  <c r="I3277" i="8"/>
  <c r="H3278" i="8"/>
  <c r="I3278" i="8"/>
  <c r="H3279" i="8"/>
  <c r="I3279" i="8"/>
  <c r="H3280" i="8"/>
  <c r="I3280" i="8"/>
  <c r="H3281" i="8"/>
  <c r="I3281" i="8"/>
  <c r="H3282" i="8"/>
  <c r="I3282" i="8"/>
  <c r="H3283" i="8"/>
  <c r="I3283" i="8"/>
  <c r="H3284" i="8"/>
  <c r="I3284" i="8"/>
  <c r="H3285" i="8"/>
  <c r="I3285" i="8"/>
  <c r="H3286" i="8"/>
  <c r="I3286" i="8"/>
  <c r="H3287" i="8"/>
  <c r="I3287" i="8"/>
  <c r="H3288" i="8"/>
  <c r="I3288" i="8"/>
  <c r="H3289" i="8"/>
  <c r="I3289" i="8"/>
  <c r="H3290" i="8"/>
  <c r="I3290" i="8"/>
  <c r="H3291" i="8"/>
  <c r="I3291" i="8"/>
  <c r="H3292" i="8"/>
  <c r="I3292" i="8"/>
  <c r="H3293" i="8"/>
  <c r="I3293" i="8"/>
  <c r="H3294" i="8"/>
  <c r="I3294" i="8"/>
  <c r="H3295" i="8"/>
  <c r="I3295" i="8"/>
  <c r="H3296" i="8"/>
  <c r="I3296" i="8"/>
  <c r="H3297" i="8"/>
  <c r="I3297" i="8"/>
  <c r="H3298" i="8"/>
  <c r="I3298" i="8"/>
  <c r="H3299" i="8"/>
  <c r="I3299" i="8"/>
  <c r="H3300" i="8"/>
  <c r="I3300" i="8"/>
  <c r="H3301" i="8"/>
  <c r="I3301" i="8"/>
  <c r="H3302" i="8"/>
  <c r="I3302" i="8"/>
  <c r="H3303" i="8"/>
  <c r="I3303" i="8"/>
  <c r="H3304" i="8"/>
  <c r="I3304" i="8"/>
  <c r="H3305" i="8"/>
  <c r="I3305" i="8"/>
  <c r="H3306" i="8"/>
  <c r="I3306" i="8"/>
  <c r="H3307" i="8"/>
  <c r="I3307" i="8"/>
  <c r="H3308" i="8"/>
  <c r="I3308" i="8"/>
  <c r="H3309" i="8"/>
  <c r="I3309" i="8"/>
  <c r="H3310" i="8"/>
  <c r="I3310" i="8"/>
  <c r="H3311" i="8"/>
  <c r="I3311" i="8"/>
  <c r="H3312" i="8"/>
  <c r="I3312" i="8"/>
  <c r="H3313" i="8"/>
  <c r="I3313" i="8"/>
  <c r="H3314" i="8"/>
  <c r="I3314" i="8"/>
  <c r="H3315" i="8"/>
  <c r="I3315" i="8"/>
  <c r="H3316" i="8"/>
  <c r="I3316" i="8"/>
  <c r="H3317" i="8"/>
  <c r="I3317" i="8"/>
  <c r="H3318" i="8"/>
  <c r="I3318" i="8"/>
  <c r="H3319" i="8"/>
  <c r="I3319" i="8"/>
  <c r="H3320" i="8"/>
  <c r="I3320" i="8"/>
  <c r="H3321" i="8"/>
  <c r="I3321" i="8"/>
  <c r="H3322" i="8"/>
  <c r="I3322" i="8"/>
  <c r="H3323" i="8"/>
  <c r="I3323" i="8"/>
  <c r="H3324" i="8"/>
  <c r="I3324" i="8"/>
  <c r="H3325" i="8"/>
  <c r="I3325" i="8"/>
  <c r="H3326" i="8"/>
  <c r="I3326" i="8"/>
  <c r="H3327" i="8"/>
  <c r="I3327" i="8"/>
  <c r="H3328" i="8"/>
  <c r="I3328" i="8"/>
  <c r="H3329" i="8"/>
  <c r="I3329" i="8"/>
  <c r="H3330" i="8"/>
  <c r="I3330" i="8"/>
  <c r="H3331" i="8"/>
  <c r="I3331" i="8"/>
  <c r="H3332" i="8"/>
  <c r="I3332" i="8"/>
  <c r="H3333" i="8"/>
  <c r="I3333" i="8"/>
  <c r="H3334" i="8"/>
  <c r="I3334" i="8"/>
  <c r="H3335" i="8"/>
  <c r="I3335" i="8"/>
  <c r="H3336" i="8"/>
  <c r="I3336" i="8"/>
  <c r="H3337" i="8"/>
  <c r="I3337" i="8"/>
  <c r="H3338" i="8"/>
  <c r="I3338" i="8"/>
  <c r="H3339" i="8"/>
  <c r="I3339" i="8"/>
  <c r="H3340" i="8"/>
  <c r="I3340" i="8"/>
  <c r="H3341" i="8"/>
  <c r="I3341" i="8"/>
  <c r="H3342" i="8"/>
  <c r="I3342" i="8"/>
  <c r="H3343" i="8"/>
  <c r="I3343" i="8"/>
  <c r="H3344" i="8"/>
  <c r="I3344" i="8"/>
  <c r="H3345" i="8"/>
  <c r="I3345" i="8"/>
  <c r="H3346" i="8"/>
  <c r="I3346" i="8"/>
  <c r="H3347" i="8"/>
  <c r="I3347" i="8"/>
  <c r="H3348" i="8"/>
  <c r="I3348" i="8"/>
  <c r="H3349" i="8"/>
  <c r="I3349" i="8"/>
  <c r="H3350" i="8"/>
  <c r="I3350" i="8"/>
  <c r="H3351" i="8"/>
  <c r="I3351" i="8"/>
  <c r="H3352" i="8"/>
  <c r="I3352" i="8"/>
  <c r="H3353" i="8"/>
  <c r="I3353" i="8"/>
  <c r="H3354" i="8"/>
  <c r="I3354" i="8"/>
  <c r="H3355" i="8"/>
  <c r="I3355" i="8"/>
  <c r="H3356" i="8"/>
  <c r="I3356" i="8"/>
  <c r="H3357" i="8"/>
  <c r="I3357" i="8"/>
  <c r="H3358" i="8"/>
  <c r="I3358" i="8"/>
  <c r="H3359" i="8"/>
  <c r="I3359" i="8"/>
  <c r="H3360" i="8"/>
  <c r="I3360" i="8"/>
  <c r="H3361" i="8"/>
  <c r="I3361" i="8"/>
  <c r="H3362" i="8"/>
  <c r="I3362" i="8"/>
  <c r="H3363" i="8"/>
  <c r="I3363" i="8"/>
  <c r="H3364" i="8"/>
  <c r="I3364" i="8"/>
  <c r="H3365" i="8"/>
  <c r="I3365" i="8"/>
  <c r="H3366" i="8"/>
  <c r="I3366" i="8"/>
  <c r="H3367" i="8"/>
  <c r="I3367" i="8"/>
  <c r="H3368" i="8"/>
  <c r="I3368" i="8"/>
  <c r="H3369" i="8"/>
  <c r="I3369" i="8"/>
  <c r="H3370" i="8"/>
  <c r="I3370" i="8"/>
  <c r="H3371" i="8"/>
  <c r="I3371" i="8"/>
  <c r="H3372" i="8"/>
  <c r="I3372" i="8"/>
  <c r="H3373" i="8"/>
  <c r="I3373" i="8"/>
  <c r="H3374" i="8"/>
  <c r="I3374" i="8"/>
  <c r="H3375" i="8"/>
  <c r="I3375" i="8"/>
  <c r="H3376" i="8"/>
  <c r="I3376" i="8"/>
  <c r="H3377" i="8"/>
  <c r="I3377" i="8"/>
  <c r="H3378" i="8"/>
  <c r="I3378" i="8"/>
  <c r="H3379" i="8"/>
  <c r="I3379" i="8"/>
  <c r="H3380" i="8"/>
  <c r="I3380" i="8"/>
  <c r="H3381" i="8"/>
  <c r="I3381" i="8"/>
  <c r="H3382" i="8"/>
  <c r="I3382" i="8"/>
  <c r="H3383" i="8"/>
  <c r="I3383" i="8"/>
  <c r="H3384" i="8"/>
  <c r="I3384" i="8"/>
  <c r="H3385" i="8"/>
  <c r="I3385" i="8"/>
  <c r="H3386" i="8"/>
  <c r="I3386" i="8"/>
  <c r="H3387" i="8"/>
  <c r="I3387" i="8"/>
  <c r="H3388" i="8"/>
  <c r="I3388" i="8"/>
  <c r="H3389" i="8"/>
  <c r="I3389" i="8"/>
  <c r="H3390" i="8"/>
  <c r="I3390" i="8"/>
  <c r="H3391" i="8"/>
  <c r="I3391" i="8"/>
  <c r="H3392" i="8"/>
  <c r="I3392" i="8"/>
  <c r="H3393" i="8"/>
  <c r="I3393" i="8"/>
  <c r="H3394" i="8"/>
  <c r="I3394" i="8"/>
  <c r="H3395" i="8"/>
  <c r="I3395" i="8"/>
  <c r="H3396" i="8"/>
  <c r="I3396" i="8"/>
  <c r="H3397" i="8"/>
  <c r="I3397" i="8"/>
  <c r="H3398" i="8"/>
  <c r="I3398" i="8"/>
  <c r="H3399" i="8"/>
  <c r="I3399" i="8"/>
  <c r="H3400" i="8"/>
  <c r="I3400" i="8"/>
  <c r="H3401" i="8"/>
  <c r="I3401" i="8"/>
  <c r="H3402" i="8"/>
  <c r="I3402" i="8"/>
  <c r="H3403" i="8"/>
  <c r="I3403" i="8"/>
  <c r="H3404" i="8"/>
  <c r="I3404" i="8"/>
  <c r="H3405" i="8"/>
  <c r="I3405" i="8"/>
  <c r="H3406" i="8"/>
  <c r="I3406" i="8"/>
  <c r="H3407" i="8"/>
  <c r="I3407" i="8"/>
  <c r="H3408" i="8"/>
  <c r="I3408" i="8"/>
  <c r="H3409" i="8"/>
  <c r="I3409" i="8"/>
  <c r="H3410" i="8"/>
  <c r="I3410" i="8"/>
  <c r="H3411" i="8"/>
  <c r="I3411" i="8"/>
  <c r="H3412" i="8"/>
  <c r="I3412" i="8"/>
  <c r="H3413" i="8"/>
  <c r="I3413" i="8"/>
  <c r="H3414" i="8"/>
  <c r="I3414" i="8"/>
  <c r="H3415" i="8"/>
  <c r="I3415" i="8"/>
  <c r="H3416" i="8"/>
  <c r="I3416" i="8"/>
  <c r="H3417" i="8"/>
  <c r="I3417" i="8"/>
  <c r="H3418" i="8"/>
  <c r="I3418" i="8"/>
  <c r="H3419" i="8"/>
  <c r="I3419" i="8"/>
  <c r="H3420" i="8"/>
  <c r="I3420" i="8"/>
  <c r="H3421" i="8"/>
  <c r="I3421" i="8"/>
  <c r="H3422" i="8"/>
  <c r="I3422" i="8"/>
  <c r="H3423" i="8"/>
  <c r="I3423" i="8"/>
  <c r="H3424" i="8"/>
  <c r="I3424" i="8"/>
  <c r="H3425" i="8"/>
  <c r="I3425" i="8"/>
  <c r="H3426" i="8"/>
  <c r="I3426" i="8"/>
  <c r="H3427" i="8"/>
  <c r="I3427" i="8"/>
  <c r="H3428" i="8"/>
  <c r="I3428" i="8"/>
  <c r="H3429" i="8"/>
  <c r="I3429" i="8"/>
  <c r="H3430" i="8"/>
  <c r="I3430" i="8"/>
  <c r="H3431" i="8"/>
  <c r="I3431" i="8"/>
  <c r="H3432" i="8"/>
  <c r="I3432" i="8"/>
  <c r="H3433" i="8"/>
  <c r="I3433" i="8"/>
  <c r="H3434" i="8"/>
  <c r="I3434" i="8"/>
  <c r="H3435" i="8"/>
  <c r="I3435" i="8"/>
  <c r="H3436" i="8"/>
  <c r="I3436" i="8"/>
  <c r="H3437" i="8"/>
  <c r="I3437" i="8"/>
  <c r="H3438" i="8"/>
  <c r="I3438" i="8"/>
  <c r="H3439" i="8"/>
  <c r="I3439" i="8"/>
  <c r="H3440" i="8"/>
  <c r="I3440" i="8"/>
  <c r="H3441" i="8"/>
  <c r="I3441" i="8"/>
  <c r="H3442" i="8"/>
  <c r="I3442" i="8"/>
  <c r="H3443" i="8"/>
  <c r="I3443" i="8"/>
  <c r="H3444" i="8"/>
  <c r="I3444" i="8"/>
  <c r="H3445" i="8"/>
  <c r="I3445" i="8"/>
  <c r="H3446" i="8"/>
  <c r="I3446" i="8"/>
  <c r="H3447" i="8"/>
  <c r="I3447" i="8"/>
  <c r="H3448" i="8"/>
  <c r="I3448" i="8"/>
  <c r="H3449" i="8"/>
  <c r="I3449" i="8"/>
  <c r="H3450" i="8"/>
  <c r="I3450" i="8"/>
  <c r="H3451" i="8"/>
  <c r="I3451" i="8"/>
  <c r="H3452" i="8"/>
  <c r="I3452" i="8"/>
  <c r="H3453" i="8"/>
  <c r="I3453" i="8"/>
  <c r="H3454" i="8"/>
  <c r="I3454" i="8"/>
  <c r="H3455" i="8"/>
  <c r="I3455" i="8"/>
  <c r="H3456" i="8"/>
  <c r="I3456" i="8"/>
  <c r="H3457" i="8"/>
  <c r="I3457" i="8"/>
  <c r="H3458" i="8"/>
  <c r="I3458" i="8"/>
  <c r="H3459" i="8"/>
  <c r="I3459" i="8"/>
  <c r="H3460" i="8"/>
  <c r="I3460" i="8"/>
  <c r="H3461" i="8"/>
  <c r="I3461" i="8"/>
  <c r="H3462" i="8"/>
  <c r="I3462" i="8"/>
  <c r="H3463" i="8"/>
  <c r="I3463" i="8"/>
  <c r="H3464" i="8"/>
  <c r="I3464" i="8"/>
  <c r="H3465" i="8"/>
  <c r="I3465" i="8"/>
  <c r="H3466" i="8"/>
  <c r="I3466" i="8"/>
  <c r="H3467" i="8"/>
  <c r="I3467" i="8"/>
  <c r="H3468" i="8"/>
  <c r="I3468" i="8"/>
  <c r="H3469" i="8"/>
  <c r="I3469" i="8"/>
  <c r="H3470" i="8"/>
  <c r="I3470" i="8"/>
  <c r="H3471" i="8"/>
  <c r="I3471" i="8"/>
  <c r="H3472" i="8"/>
  <c r="I3472" i="8"/>
  <c r="H3473" i="8"/>
  <c r="I3473" i="8"/>
  <c r="H3474" i="8"/>
  <c r="I3474" i="8"/>
  <c r="H3475" i="8"/>
  <c r="I3475" i="8"/>
  <c r="H3476" i="8"/>
  <c r="I3476" i="8"/>
  <c r="H3477" i="8"/>
  <c r="I3477" i="8"/>
  <c r="H3478" i="8"/>
  <c r="I3478" i="8"/>
  <c r="H3479" i="8"/>
  <c r="I3479" i="8"/>
  <c r="H3480" i="8"/>
  <c r="I3480" i="8"/>
  <c r="H3481" i="8"/>
  <c r="I3481" i="8"/>
  <c r="H3482" i="8"/>
  <c r="I3482" i="8"/>
  <c r="H3483" i="8"/>
  <c r="I3483" i="8"/>
  <c r="H3484" i="8"/>
  <c r="I3484" i="8"/>
  <c r="H3485" i="8"/>
  <c r="I3485" i="8"/>
  <c r="H3486" i="8"/>
  <c r="I3486" i="8"/>
  <c r="H3487" i="8"/>
  <c r="I3487" i="8"/>
  <c r="H3488" i="8"/>
  <c r="I3488" i="8"/>
  <c r="H3489" i="8"/>
  <c r="I3489" i="8"/>
  <c r="H3490" i="8"/>
  <c r="I3490" i="8"/>
  <c r="H3491" i="8"/>
  <c r="I3491" i="8"/>
  <c r="H3492" i="8"/>
  <c r="I3492" i="8"/>
  <c r="H3493" i="8"/>
  <c r="I3493" i="8"/>
  <c r="H3494" i="8"/>
  <c r="I3494" i="8"/>
  <c r="H3495" i="8"/>
  <c r="I3495" i="8"/>
  <c r="H3496" i="8"/>
  <c r="I3496" i="8"/>
  <c r="H3497" i="8"/>
  <c r="I3497" i="8"/>
  <c r="H3498" i="8"/>
  <c r="I3498" i="8"/>
  <c r="H3499" i="8"/>
  <c r="I3499" i="8"/>
  <c r="H3500" i="8"/>
  <c r="I3500" i="8"/>
  <c r="H3501" i="8"/>
  <c r="I3501" i="8"/>
  <c r="H3502" i="8"/>
  <c r="I3502" i="8"/>
  <c r="H3503" i="8"/>
  <c r="I3503" i="8"/>
  <c r="H3504" i="8"/>
  <c r="I3504" i="8"/>
  <c r="H3505" i="8"/>
  <c r="I3505" i="8"/>
  <c r="H3506" i="8"/>
  <c r="I3506" i="8"/>
  <c r="H3507" i="8"/>
  <c r="I3507" i="8"/>
  <c r="H3508" i="8"/>
  <c r="I3508" i="8"/>
  <c r="H3509" i="8"/>
  <c r="I3509" i="8"/>
  <c r="H3510" i="8"/>
  <c r="I3510" i="8"/>
  <c r="H3511" i="8"/>
  <c r="I3511" i="8"/>
  <c r="H3512" i="8"/>
  <c r="I3512" i="8"/>
  <c r="H3513" i="8"/>
  <c r="I3513" i="8"/>
  <c r="H3514" i="8"/>
  <c r="I3514" i="8"/>
  <c r="H3515" i="8"/>
  <c r="I3515" i="8"/>
  <c r="H3516" i="8"/>
  <c r="I3516" i="8"/>
  <c r="H3517" i="8"/>
  <c r="I3517" i="8"/>
  <c r="H3518" i="8"/>
  <c r="I3518" i="8"/>
  <c r="H3519" i="8"/>
  <c r="I3519" i="8"/>
  <c r="H3520" i="8"/>
  <c r="I3520" i="8"/>
  <c r="H3521" i="8"/>
  <c r="I3521" i="8"/>
  <c r="H3522" i="8"/>
  <c r="I3522" i="8"/>
  <c r="H3523" i="8"/>
  <c r="I3523" i="8"/>
  <c r="H3524" i="8"/>
  <c r="I3524" i="8"/>
  <c r="H3525" i="8"/>
  <c r="I3525" i="8"/>
  <c r="H3526" i="8"/>
  <c r="I3526" i="8"/>
  <c r="H3527" i="8"/>
  <c r="I3527" i="8"/>
  <c r="H3528" i="8"/>
  <c r="I3528" i="8"/>
  <c r="H3529" i="8"/>
  <c r="I3529" i="8"/>
  <c r="H3530" i="8"/>
  <c r="I3530" i="8"/>
  <c r="H3531" i="8"/>
  <c r="I3531" i="8"/>
  <c r="H3532" i="8"/>
  <c r="I3532" i="8"/>
  <c r="H3533" i="8"/>
  <c r="I3533" i="8"/>
  <c r="H3534" i="8"/>
  <c r="I3534" i="8"/>
  <c r="H3535" i="8"/>
  <c r="I3535" i="8"/>
  <c r="H3536" i="8"/>
  <c r="I3536" i="8"/>
  <c r="H3537" i="8"/>
  <c r="I3537" i="8"/>
  <c r="H3538" i="8"/>
  <c r="I3538" i="8"/>
  <c r="H3539" i="8"/>
  <c r="I3539" i="8"/>
  <c r="H3540" i="8"/>
  <c r="I3540" i="8"/>
  <c r="H3541" i="8"/>
  <c r="I3541" i="8"/>
  <c r="H3542" i="8"/>
  <c r="I3542" i="8"/>
  <c r="H3543" i="8"/>
  <c r="I3543" i="8"/>
  <c r="H3544" i="8"/>
  <c r="I3544" i="8"/>
  <c r="H3545" i="8"/>
  <c r="I3545" i="8"/>
  <c r="H3546" i="8"/>
  <c r="I3546" i="8"/>
  <c r="H3547" i="8"/>
  <c r="I3547" i="8"/>
  <c r="H3548" i="8"/>
  <c r="I3548" i="8"/>
  <c r="H3549" i="8"/>
  <c r="I3549" i="8"/>
  <c r="H3550" i="8"/>
  <c r="I3550" i="8"/>
  <c r="H3551" i="8"/>
  <c r="I3551" i="8"/>
  <c r="H3552" i="8"/>
  <c r="I3552" i="8"/>
  <c r="H3553" i="8"/>
  <c r="I3553" i="8"/>
  <c r="H3554" i="8"/>
  <c r="I3554" i="8"/>
  <c r="H3555" i="8"/>
  <c r="I3555" i="8"/>
  <c r="H3556" i="8"/>
  <c r="I3556" i="8"/>
  <c r="H3557" i="8"/>
  <c r="I3557" i="8"/>
  <c r="H3558" i="8"/>
  <c r="I3558" i="8"/>
  <c r="H3559" i="8"/>
  <c r="I3559" i="8"/>
  <c r="H3560" i="8"/>
  <c r="I3560" i="8"/>
  <c r="H3561" i="8"/>
  <c r="I3561" i="8"/>
  <c r="H3562" i="8"/>
  <c r="I3562" i="8"/>
  <c r="H3563" i="8"/>
  <c r="I3563" i="8"/>
  <c r="H3564" i="8"/>
  <c r="I3564" i="8"/>
  <c r="H3565" i="8"/>
  <c r="I3565" i="8"/>
  <c r="H3566" i="8"/>
  <c r="I3566" i="8"/>
  <c r="H3567" i="8"/>
  <c r="I3567" i="8"/>
  <c r="H3568" i="8"/>
  <c r="I3568" i="8"/>
  <c r="H3569" i="8"/>
  <c r="I3569" i="8"/>
  <c r="H3570" i="8"/>
  <c r="I3570" i="8"/>
  <c r="H3571" i="8"/>
  <c r="I3571" i="8"/>
  <c r="H3572" i="8"/>
  <c r="I3572" i="8"/>
  <c r="H3573" i="8"/>
  <c r="I3573" i="8"/>
  <c r="H3574" i="8"/>
  <c r="I3574" i="8"/>
  <c r="H3575" i="8"/>
  <c r="I3575" i="8"/>
  <c r="H3576" i="8"/>
  <c r="I3576" i="8"/>
  <c r="H3577" i="8"/>
  <c r="I3577" i="8"/>
  <c r="H3578" i="8"/>
  <c r="I3578" i="8"/>
  <c r="H3579" i="8"/>
  <c r="I3579" i="8"/>
  <c r="H3580" i="8"/>
  <c r="I3580" i="8"/>
  <c r="H3581" i="8"/>
  <c r="I3581" i="8"/>
  <c r="H3582" i="8"/>
  <c r="I3582" i="8"/>
  <c r="H3583" i="8"/>
  <c r="I3583" i="8"/>
  <c r="H3584" i="8"/>
  <c r="I3584" i="8"/>
  <c r="H3585" i="8"/>
  <c r="I3585" i="8"/>
  <c r="H3586" i="8"/>
  <c r="I3586" i="8"/>
  <c r="H3587" i="8"/>
  <c r="I3587" i="8"/>
  <c r="H3588" i="8"/>
  <c r="I3588" i="8"/>
  <c r="H3589" i="8"/>
  <c r="I3589" i="8"/>
  <c r="H3590" i="8"/>
  <c r="I3590" i="8"/>
  <c r="H3591" i="8"/>
  <c r="I3591" i="8"/>
  <c r="H3592" i="8"/>
  <c r="I3592" i="8"/>
  <c r="H3593" i="8"/>
  <c r="I3593" i="8"/>
  <c r="H3594" i="8"/>
  <c r="I3594" i="8"/>
  <c r="H3595" i="8"/>
  <c r="I3595" i="8"/>
  <c r="H3596" i="8"/>
  <c r="I3596" i="8"/>
  <c r="H3597" i="8"/>
  <c r="I3597" i="8"/>
  <c r="H3598" i="8"/>
  <c r="I3598" i="8"/>
  <c r="H3599" i="8"/>
  <c r="I3599" i="8"/>
  <c r="H3600" i="8"/>
  <c r="I3600" i="8"/>
  <c r="H3601" i="8"/>
  <c r="I3601" i="8"/>
  <c r="H3602" i="8"/>
  <c r="I3602" i="8"/>
  <c r="H3603" i="8"/>
  <c r="I3603" i="8"/>
  <c r="H3604" i="8"/>
  <c r="I3604" i="8"/>
  <c r="H3605" i="8"/>
  <c r="I3605" i="8"/>
  <c r="H3606" i="8"/>
  <c r="I3606" i="8"/>
  <c r="H3607" i="8"/>
  <c r="I3607" i="8"/>
  <c r="H3608" i="8"/>
  <c r="I3608" i="8"/>
  <c r="H3609" i="8"/>
  <c r="I3609" i="8"/>
  <c r="H3610" i="8"/>
  <c r="I3610" i="8"/>
  <c r="H3611" i="8"/>
  <c r="I3611" i="8"/>
  <c r="H3612" i="8"/>
  <c r="I3612" i="8"/>
  <c r="H3613" i="8"/>
  <c r="I3613" i="8"/>
  <c r="H3614" i="8"/>
  <c r="I3614" i="8"/>
  <c r="H3615" i="8"/>
  <c r="I3615" i="8"/>
  <c r="H3616" i="8"/>
  <c r="I3616" i="8"/>
  <c r="H3617" i="8"/>
  <c r="I3617" i="8"/>
  <c r="H3618" i="8"/>
  <c r="I3618" i="8"/>
  <c r="H3619" i="8"/>
  <c r="I3619" i="8"/>
  <c r="H3620" i="8"/>
  <c r="I3620" i="8"/>
  <c r="H3621" i="8"/>
  <c r="I3621" i="8"/>
  <c r="H3622" i="8"/>
  <c r="I3622" i="8"/>
  <c r="H3623" i="8"/>
  <c r="I3623" i="8"/>
  <c r="H3624" i="8"/>
  <c r="I3624" i="8"/>
  <c r="H3625" i="8"/>
  <c r="I3625" i="8"/>
  <c r="H3626" i="8"/>
  <c r="I3626" i="8"/>
  <c r="H3627" i="8"/>
  <c r="I3627" i="8"/>
  <c r="H3628" i="8"/>
  <c r="I3628" i="8"/>
  <c r="H3629" i="8"/>
  <c r="I3629" i="8"/>
  <c r="H3630" i="8"/>
  <c r="I3630" i="8"/>
  <c r="H3631" i="8"/>
  <c r="I3631" i="8"/>
  <c r="H3632" i="8"/>
  <c r="I3632" i="8"/>
  <c r="H3633" i="8"/>
  <c r="I3633" i="8"/>
  <c r="H3634" i="8"/>
  <c r="I3634" i="8"/>
  <c r="H3635" i="8"/>
  <c r="I3635" i="8"/>
  <c r="H3636" i="8"/>
  <c r="I3636" i="8"/>
  <c r="H3637" i="8"/>
  <c r="I3637" i="8"/>
  <c r="H3638" i="8"/>
  <c r="I3638" i="8"/>
  <c r="H3639" i="8"/>
  <c r="I3639" i="8"/>
  <c r="H3640" i="8"/>
  <c r="I3640" i="8"/>
  <c r="H3641" i="8"/>
  <c r="I3641" i="8"/>
  <c r="H3642" i="8"/>
  <c r="I3642" i="8"/>
  <c r="H3643" i="8"/>
  <c r="I3643" i="8"/>
  <c r="H3644" i="8"/>
  <c r="I3644" i="8"/>
  <c r="H3645" i="8"/>
  <c r="I3645" i="8"/>
  <c r="H3646" i="8"/>
  <c r="I3646" i="8"/>
  <c r="H3647" i="8"/>
  <c r="I3647" i="8"/>
  <c r="H3648" i="8"/>
  <c r="I3648" i="8"/>
  <c r="H3649" i="8"/>
  <c r="I3649" i="8"/>
  <c r="H3650" i="8"/>
  <c r="I3650" i="8"/>
  <c r="H3651" i="8"/>
  <c r="I3651" i="8"/>
  <c r="H3652" i="8"/>
  <c r="I3652" i="8"/>
  <c r="H3653" i="8"/>
  <c r="I3653" i="8"/>
  <c r="H3654" i="8"/>
  <c r="I3654" i="8"/>
  <c r="H3655" i="8"/>
  <c r="I3655" i="8"/>
  <c r="H3656" i="8"/>
  <c r="I3656" i="8"/>
  <c r="H3657" i="8"/>
  <c r="I3657" i="8"/>
  <c r="H3658" i="8"/>
  <c r="I3658" i="8"/>
  <c r="H3659" i="8"/>
  <c r="I3659" i="8"/>
  <c r="H3660" i="8"/>
  <c r="I3660" i="8"/>
  <c r="H3661" i="8"/>
  <c r="I3661" i="8"/>
  <c r="H3662" i="8"/>
  <c r="I3662" i="8"/>
  <c r="H3663" i="8"/>
  <c r="I3663" i="8"/>
  <c r="H3664" i="8"/>
  <c r="I3664" i="8"/>
  <c r="H3665" i="8"/>
  <c r="I3665" i="8"/>
  <c r="H3666" i="8"/>
  <c r="I3666" i="8"/>
  <c r="H3667" i="8"/>
  <c r="I3667" i="8"/>
  <c r="H3668" i="8"/>
  <c r="I3668" i="8"/>
  <c r="H3669" i="8"/>
  <c r="I3669" i="8"/>
  <c r="H3670" i="8"/>
  <c r="I3670" i="8"/>
  <c r="H3671" i="8"/>
  <c r="I3671" i="8"/>
  <c r="H3672" i="8"/>
  <c r="I3672" i="8"/>
  <c r="H3673" i="8"/>
  <c r="I3673" i="8"/>
  <c r="H3674" i="8"/>
  <c r="I3674" i="8"/>
  <c r="H3675" i="8"/>
  <c r="I3675" i="8"/>
  <c r="H3676" i="8"/>
  <c r="I3676" i="8"/>
  <c r="H3677" i="8"/>
  <c r="I3677" i="8"/>
  <c r="H3678" i="8"/>
  <c r="I3678" i="8"/>
  <c r="H3679" i="8"/>
  <c r="I3679" i="8"/>
  <c r="H3680" i="8"/>
  <c r="I3680" i="8"/>
  <c r="H3681" i="8"/>
  <c r="I3681" i="8"/>
  <c r="H3682" i="8"/>
  <c r="I3682" i="8"/>
  <c r="H3683" i="8"/>
  <c r="I3683" i="8"/>
  <c r="H3684" i="8"/>
  <c r="I3684" i="8"/>
  <c r="H3685" i="8"/>
  <c r="I3685" i="8"/>
  <c r="H3686" i="8"/>
  <c r="I3686" i="8"/>
  <c r="H3687" i="8"/>
  <c r="I3687" i="8"/>
  <c r="H3688" i="8"/>
  <c r="I3688" i="8"/>
  <c r="H3689" i="8"/>
  <c r="I3689" i="8"/>
  <c r="H3690" i="8"/>
  <c r="I3690" i="8"/>
  <c r="H3691" i="8"/>
  <c r="I3691" i="8"/>
  <c r="H3692" i="8"/>
  <c r="I3692" i="8"/>
  <c r="H3693" i="8"/>
  <c r="I3693" i="8"/>
  <c r="H3694" i="8"/>
  <c r="I3694" i="8"/>
  <c r="H3695" i="8"/>
  <c r="I3695" i="8"/>
  <c r="H3696" i="8"/>
  <c r="I3696" i="8"/>
  <c r="H3697" i="8"/>
  <c r="I3697" i="8"/>
  <c r="H3698" i="8"/>
  <c r="I3698" i="8"/>
  <c r="H3699" i="8"/>
  <c r="I3699" i="8"/>
  <c r="H3700" i="8"/>
  <c r="I3700" i="8"/>
  <c r="H3701" i="8"/>
  <c r="I3701" i="8"/>
  <c r="H3702" i="8"/>
  <c r="I3702" i="8"/>
  <c r="H3703" i="8"/>
  <c r="I3703" i="8"/>
  <c r="H3704" i="8"/>
  <c r="I3704" i="8"/>
  <c r="H3705" i="8"/>
  <c r="I3705" i="8"/>
  <c r="H3706" i="8"/>
  <c r="I3706" i="8"/>
  <c r="H3707" i="8"/>
  <c r="I3707" i="8"/>
  <c r="H3708" i="8"/>
  <c r="I3708" i="8"/>
  <c r="H3709" i="8"/>
  <c r="I3709" i="8"/>
  <c r="H3710" i="8"/>
  <c r="I3710" i="8"/>
  <c r="H3711" i="8"/>
  <c r="I3711" i="8"/>
  <c r="H3712" i="8"/>
  <c r="I3712" i="8"/>
  <c r="H3713" i="8"/>
  <c r="I3713" i="8"/>
  <c r="H3714" i="8"/>
  <c r="I3714" i="8"/>
  <c r="H3715" i="8"/>
  <c r="I3715" i="8"/>
  <c r="H3716" i="8"/>
  <c r="I3716" i="8"/>
  <c r="H3717" i="8"/>
  <c r="I3717" i="8"/>
  <c r="H3718" i="8"/>
  <c r="I3718" i="8"/>
  <c r="H3719" i="8"/>
  <c r="I3719" i="8"/>
  <c r="H3720" i="8"/>
  <c r="I3720" i="8"/>
  <c r="H3721" i="8"/>
  <c r="I3721" i="8"/>
  <c r="H3722" i="8"/>
  <c r="I3722" i="8"/>
  <c r="H3723" i="8"/>
  <c r="I3723" i="8"/>
  <c r="H3724" i="8"/>
  <c r="I3724" i="8"/>
  <c r="H3725" i="8"/>
  <c r="I3725" i="8"/>
  <c r="H3726" i="8"/>
  <c r="I3726" i="8"/>
  <c r="H3727" i="8"/>
  <c r="I3727" i="8"/>
  <c r="H3728" i="8"/>
  <c r="I3728" i="8"/>
  <c r="H3729" i="8"/>
  <c r="I3729" i="8"/>
  <c r="H3730" i="8"/>
  <c r="I3730" i="8"/>
  <c r="H3731" i="8"/>
  <c r="I3731" i="8"/>
  <c r="H3732" i="8"/>
  <c r="I3732" i="8"/>
  <c r="H3733" i="8"/>
  <c r="I3733" i="8"/>
  <c r="H3734" i="8"/>
  <c r="I3734" i="8"/>
  <c r="H3735" i="8"/>
  <c r="I3735" i="8"/>
  <c r="H3736" i="8"/>
  <c r="I3736" i="8"/>
  <c r="H3737" i="8"/>
  <c r="I3737" i="8"/>
  <c r="H3738" i="8"/>
  <c r="I3738" i="8"/>
  <c r="H3739" i="8"/>
  <c r="I3739" i="8"/>
  <c r="H3740" i="8"/>
  <c r="I3740" i="8"/>
  <c r="H3741" i="8"/>
  <c r="I3741" i="8"/>
  <c r="H3742" i="8"/>
  <c r="I3742" i="8"/>
  <c r="H3743" i="8"/>
  <c r="I3743" i="8"/>
  <c r="H3744" i="8"/>
  <c r="I3744" i="8"/>
  <c r="H3745" i="8"/>
  <c r="I3745" i="8"/>
  <c r="H3746" i="8"/>
  <c r="I3746" i="8"/>
  <c r="H3747" i="8"/>
  <c r="I3747" i="8"/>
  <c r="H3748" i="8"/>
  <c r="I3748" i="8"/>
  <c r="H3749" i="8"/>
  <c r="I3749" i="8"/>
  <c r="H3750" i="8"/>
  <c r="I3750" i="8"/>
  <c r="H3751" i="8"/>
  <c r="I3751" i="8"/>
  <c r="H3752" i="8"/>
  <c r="I3752" i="8"/>
  <c r="H3753" i="8"/>
  <c r="I3753" i="8"/>
  <c r="H3754" i="8"/>
  <c r="I3754" i="8"/>
  <c r="H3755" i="8"/>
  <c r="I3755" i="8"/>
  <c r="H3756" i="8"/>
  <c r="I3756" i="8"/>
  <c r="H3757" i="8"/>
  <c r="I3757" i="8"/>
  <c r="H3758" i="8"/>
  <c r="I3758" i="8"/>
  <c r="H3759" i="8"/>
  <c r="I3759" i="8"/>
  <c r="H3760" i="8"/>
  <c r="I3760" i="8"/>
  <c r="H3761" i="8"/>
  <c r="I3761" i="8"/>
  <c r="H3762" i="8"/>
  <c r="I3762" i="8"/>
  <c r="H3763" i="8"/>
  <c r="I3763" i="8"/>
  <c r="H3764" i="8"/>
  <c r="I3764" i="8"/>
  <c r="H3765" i="8"/>
  <c r="I3765" i="8"/>
  <c r="H3766" i="8"/>
  <c r="I3766" i="8"/>
  <c r="H3767" i="8"/>
  <c r="I3767" i="8"/>
  <c r="H3768" i="8"/>
  <c r="I3768" i="8"/>
  <c r="H3769" i="8"/>
  <c r="I3769" i="8"/>
  <c r="H3770" i="8"/>
  <c r="I3770" i="8"/>
  <c r="H3771" i="8"/>
  <c r="I3771" i="8"/>
  <c r="H3772" i="8"/>
  <c r="I3772" i="8"/>
  <c r="H3773" i="8"/>
  <c r="I3773" i="8"/>
  <c r="H3774" i="8"/>
  <c r="I3774" i="8"/>
  <c r="H3775" i="8"/>
  <c r="I3775" i="8"/>
  <c r="H3776" i="8"/>
  <c r="I3776" i="8"/>
  <c r="H3777" i="8"/>
  <c r="I3777" i="8"/>
  <c r="H3778" i="8"/>
  <c r="I3778" i="8"/>
  <c r="H3779" i="8"/>
  <c r="I3779" i="8"/>
  <c r="H3780" i="8"/>
  <c r="I3780" i="8"/>
  <c r="H3781" i="8"/>
  <c r="I3781" i="8"/>
  <c r="H3782" i="8"/>
  <c r="I3782" i="8"/>
  <c r="H3783" i="8"/>
  <c r="I3783" i="8"/>
  <c r="H3784" i="8"/>
  <c r="I3784" i="8"/>
  <c r="H3785" i="8"/>
  <c r="I3785" i="8"/>
  <c r="H3786" i="8"/>
  <c r="I3786" i="8"/>
  <c r="H3787" i="8"/>
  <c r="I3787" i="8"/>
  <c r="H3788" i="8"/>
  <c r="I3788" i="8"/>
  <c r="H3789" i="8"/>
  <c r="I3789" i="8"/>
  <c r="H3790" i="8"/>
  <c r="I3790" i="8"/>
  <c r="H3791" i="8"/>
  <c r="I3791" i="8"/>
  <c r="H3792" i="8"/>
  <c r="I3792" i="8"/>
  <c r="H3793" i="8"/>
  <c r="I3793" i="8"/>
  <c r="H3794" i="8"/>
  <c r="I3794" i="8"/>
  <c r="H3795" i="8"/>
  <c r="I3795" i="8"/>
  <c r="H3796" i="8"/>
  <c r="I3796" i="8"/>
  <c r="H3797" i="8"/>
  <c r="I3797" i="8"/>
  <c r="H3798" i="8"/>
  <c r="I3798" i="8"/>
  <c r="H3799" i="8"/>
  <c r="I3799" i="8"/>
  <c r="H3800" i="8"/>
  <c r="I3800" i="8"/>
  <c r="H3801" i="8"/>
  <c r="I3801" i="8"/>
  <c r="H3802" i="8"/>
  <c r="I3802" i="8"/>
  <c r="H3803" i="8"/>
  <c r="I3803" i="8"/>
  <c r="H3804" i="8"/>
  <c r="I3804" i="8"/>
  <c r="H3805" i="8"/>
  <c r="I3805" i="8"/>
  <c r="H3806" i="8"/>
  <c r="I3806" i="8"/>
  <c r="H3807" i="8"/>
  <c r="I3807" i="8"/>
  <c r="H3808" i="8"/>
  <c r="I3808" i="8"/>
  <c r="H3809" i="8"/>
  <c r="I3809" i="8"/>
  <c r="H3810" i="8"/>
  <c r="I3810" i="8"/>
  <c r="H3811" i="8"/>
  <c r="I3811" i="8"/>
  <c r="H3812" i="8"/>
  <c r="I3812" i="8"/>
  <c r="H3813" i="8"/>
  <c r="I3813" i="8"/>
  <c r="H3814" i="8"/>
  <c r="I3814" i="8"/>
  <c r="H3815" i="8"/>
  <c r="I3815" i="8"/>
  <c r="H3816" i="8"/>
  <c r="I3816" i="8"/>
  <c r="H3817" i="8"/>
  <c r="I3817" i="8"/>
  <c r="H3818" i="8"/>
  <c r="I3818" i="8"/>
  <c r="H3819" i="8"/>
  <c r="I3819" i="8"/>
  <c r="H3820" i="8"/>
  <c r="I3820" i="8"/>
  <c r="H3821" i="8"/>
  <c r="I3821" i="8"/>
  <c r="H3822" i="8"/>
  <c r="I3822" i="8"/>
  <c r="H3823" i="8"/>
  <c r="I3823" i="8"/>
  <c r="H3824" i="8"/>
  <c r="I3824" i="8"/>
  <c r="H3825" i="8"/>
  <c r="I3825" i="8"/>
  <c r="H3826" i="8"/>
  <c r="I3826" i="8"/>
  <c r="H3827" i="8"/>
  <c r="I3827" i="8"/>
  <c r="H3828" i="8"/>
  <c r="I3828" i="8"/>
  <c r="H3829" i="8"/>
  <c r="I3829" i="8"/>
  <c r="H3830" i="8"/>
  <c r="I3830" i="8"/>
  <c r="H3831" i="8"/>
  <c r="I3831" i="8"/>
  <c r="H3832" i="8"/>
  <c r="I3832" i="8"/>
  <c r="H3833" i="8"/>
  <c r="I3833" i="8"/>
  <c r="H3834" i="8"/>
  <c r="I3834" i="8"/>
  <c r="H3835" i="8"/>
  <c r="I3835" i="8"/>
  <c r="H3836" i="8"/>
  <c r="I3836" i="8"/>
  <c r="H3837" i="8"/>
  <c r="I3837" i="8"/>
  <c r="H3838" i="8"/>
  <c r="I3838" i="8"/>
  <c r="H3839" i="8"/>
  <c r="I3839" i="8"/>
  <c r="H3840" i="8"/>
  <c r="I3840" i="8"/>
  <c r="H3841" i="8"/>
  <c r="I3841" i="8"/>
  <c r="H3842" i="8"/>
  <c r="I3842" i="8"/>
  <c r="H3843" i="8"/>
  <c r="I3843" i="8"/>
  <c r="H3844" i="8"/>
  <c r="I3844" i="8"/>
  <c r="H3845" i="8"/>
  <c r="I3845" i="8"/>
  <c r="H3846" i="8"/>
  <c r="I3846" i="8"/>
  <c r="H3847" i="8"/>
  <c r="I3847" i="8"/>
  <c r="H3848" i="8"/>
  <c r="I3848" i="8"/>
  <c r="H3849" i="8"/>
  <c r="I3849" i="8"/>
  <c r="H3850" i="8"/>
  <c r="I3850" i="8"/>
  <c r="H3851" i="8"/>
  <c r="I3851" i="8"/>
  <c r="H3852" i="8"/>
  <c r="I3852" i="8"/>
  <c r="H3853" i="8"/>
  <c r="I3853" i="8"/>
  <c r="H3854" i="8"/>
  <c r="I3854" i="8"/>
  <c r="H3855" i="8"/>
  <c r="I3855" i="8"/>
  <c r="H3856" i="8"/>
  <c r="I3856" i="8"/>
  <c r="H3857" i="8"/>
  <c r="I3857" i="8"/>
  <c r="H3858" i="8"/>
  <c r="I3858" i="8"/>
  <c r="H3859" i="8"/>
  <c r="I3859" i="8"/>
  <c r="H3860" i="8"/>
  <c r="I3860" i="8"/>
  <c r="H3861" i="8"/>
  <c r="I3861" i="8"/>
  <c r="H3862" i="8"/>
  <c r="I3862" i="8"/>
  <c r="H3863" i="8"/>
  <c r="I3863" i="8"/>
  <c r="H3864" i="8"/>
  <c r="I3864" i="8"/>
  <c r="H3865" i="8"/>
  <c r="I3865" i="8"/>
  <c r="H3866" i="8"/>
  <c r="I3866" i="8"/>
  <c r="H3867" i="8"/>
  <c r="I3867" i="8"/>
  <c r="H3868" i="8"/>
  <c r="I3868" i="8"/>
  <c r="H3869" i="8"/>
  <c r="I3869" i="8"/>
  <c r="H3870" i="8"/>
  <c r="I3870" i="8"/>
  <c r="H3871" i="8"/>
  <c r="I3871" i="8"/>
  <c r="H3872" i="8"/>
  <c r="I3872" i="8"/>
  <c r="H3873" i="8"/>
  <c r="I3873" i="8"/>
  <c r="H3874" i="8"/>
  <c r="I3874" i="8"/>
  <c r="H3875" i="8"/>
  <c r="I3875" i="8"/>
  <c r="H3876" i="8"/>
  <c r="I3876" i="8"/>
  <c r="H3877" i="8"/>
  <c r="I3877" i="8"/>
  <c r="H3878" i="8"/>
  <c r="I3878" i="8"/>
  <c r="H3879" i="8"/>
  <c r="I3879" i="8"/>
  <c r="H3880" i="8"/>
  <c r="I3880" i="8"/>
  <c r="H3881" i="8"/>
  <c r="I3881" i="8"/>
  <c r="H3882" i="8"/>
  <c r="I3882" i="8"/>
  <c r="H3883" i="8"/>
  <c r="I3883" i="8"/>
  <c r="H3884" i="8"/>
  <c r="I3884" i="8"/>
  <c r="H3885" i="8"/>
  <c r="I3885" i="8"/>
  <c r="H3886" i="8"/>
  <c r="I3886" i="8"/>
  <c r="H3887" i="8"/>
  <c r="I3887" i="8"/>
  <c r="H3888" i="8"/>
  <c r="I3888" i="8"/>
  <c r="H3889" i="8"/>
  <c r="I3889" i="8"/>
  <c r="H3890" i="8"/>
  <c r="I3890" i="8"/>
  <c r="H3891" i="8"/>
  <c r="I3891" i="8"/>
  <c r="H3892" i="8"/>
  <c r="I3892" i="8"/>
  <c r="H3893" i="8"/>
  <c r="I3893" i="8"/>
  <c r="H3894" i="8"/>
  <c r="I3894" i="8"/>
  <c r="H3895" i="8"/>
  <c r="I3895" i="8"/>
  <c r="H3896" i="8"/>
  <c r="I3896" i="8"/>
  <c r="H3897" i="8"/>
  <c r="I3897" i="8"/>
  <c r="H3898" i="8"/>
  <c r="I3898" i="8"/>
  <c r="H3899" i="8"/>
  <c r="I3899" i="8"/>
  <c r="H3900" i="8"/>
  <c r="I3900" i="8"/>
  <c r="H3901" i="8"/>
  <c r="I3901" i="8"/>
  <c r="H3902" i="8"/>
  <c r="I3902" i="8"/>
  <c r="H3903" i="8"/>
  <c r="I3903" i="8"/>
  <c r="H3904" i="8"/>
  <c r="I3904" i="8"/>
  <c r="H3905" i="8"/>
  <c r="I3905" i="8"/>
  <c r="H3906" i="8"/>
  <c r="I3906" i="8"/>
  <c r="H3907" i="8"/>
  <c r="I3907" i="8"/>
  <c r="H3908" i="8"/>
  <c r="I3908" i="8"/>
  <c r="H3909" i="8"/>
  <c r="I3909" i="8"/>
  <c r="H3910" i="8"/>
  <c r="I3910" i="8"/>
  <c r="H3911" i="8"/>
  <c r="I3911" i="8"/>
  <c r="H3912" i="8"/>
  <c r="I3912" i="8"/>
  <c r="H3913" i="8"/>
  <c r="I3913" i="8"/>
  <c r="H3914" i="8"/>
  <c r="I3914" i="8"/>
  <c r="H3915" i="8"/>
  <c r="I3915" i="8"/>
  <c r="H3916" i="8"/>
  <c r="I3916" i="8"/>
  <c r="H3917" i="8"/>
  <c r="I3917" i="8"/>
  <c r="H3918" i="8"/>
  <c r="I3918" i="8"/>
  <c r="H3919" i="8"/>
  <c r="I3919" i="8"/>
  <c r="H3920" i="8"/>
  <c r="I3920" i="8"/>
  <c r="H3921" i="8"/>
  <c r="I3921" i="8"/>
  <c r="H3922" i="8"/>
  <c r="I3922" i="8"/>
  <c r="H3923" i="8"/>
  <c r="I3923" i="8"/>
  <c r="H3924" i="8"/>
  <c r="I3924" i="8"/>
  <c r="H3925" i="8"/>
  <c r="I3925" i="8"/>
  <c r="H3926" i="8"/>
  <c r="I3926" i="8"/>
  <c r="H3927" i="8"/>
  <c r="I3927" i="8"/>
  <c r="H3928" i="8"/>
  <c r="I3928" i="8"/>
  <c r="A3563" i="8"/>
  <c r="A3562" i="8"/>
  <c r="A3561" i="8"/>
  <c r="A3560" i="8"/>
  <c r="A3559" i="8"/>
  <c r="A3558" i="8"/>
  <c r="A3557" i="8"/>
  <c r="A3556" i="8"/>
  <c r="A3555" i="8"/>
  <c r="A3554" i="8"/>
  <c r="A3553" i="8"/>
  <c r="A3552" i="8"/>
  <c r="A3551" i="8"/>
  <c r="A3550" i="8"/>
  <c r="A3549" i="8"/>
  <c r="A3548" i="8"/>
  <c r="A3547" i="8"/>
  <c r="A3546" i="8"/>
  <c r="A3545" i="8"/>
  <c r="A3544" i="8"/>
  <c r="A3543" i="8"/>
  <c r="A3542" i="8"/>
  <c r="A3541" i="8"/>
  <c r="A3540" i="8"/>
  <c r="A3539" i="8"/>
  <c r="A3538" i="8"/>
  <c r="A3537" i="8"/>
  <c r="A3536" i="8"/>
  <c r="A3535" i="8"/>
  <c r="A3534" i="8"/>
  <c r="A3533" i="8"/>
  <c r="A3532" i="8"/>
  <c r="A3531" i="8"/>
  <c r="A3530" i="8"/>
  <c r="A3529" i="8"/>
  <c r="A3528" i="8"/>
  <c r="A3527" i="8"/>
  <c r="A3526" i="8"/>
  <c r="A3525" i="8"/>
  <c r="A3524" i="8"/>
  <c r="A3523" i="8"/>
  <c r="A3522" i="8"/>
  <c r="A3521" i="8"/>
  <c r="A3520" i="8"/>
  <c r="A3519" i="8"/>
  <c r="A3518" i="8"/>
  <c r="A3517" i="8"/>
  <c r="A3516" i="8"/>
  <c r="A3515" i="8"/>
  <c r="A3514" i="8"/>
  <c r="A3513" i="8"/>
  <c r="A3512" i="8"/>
  <c r="A3511" i="8"/>
  <c r="A3510" i="8"/>
  <c r="A3509" i="8"/>
  <c r="A3508" i="8"/>
  <c r="A3507" i="8"/>
  <c r="A3506" i="8"/>
  <c r="A3505" i="8"/>
  <c r="A3504" i="8"/>
  <c r="A3503" i="8"/>
  <c r="A3502" i="8"/>
  <c r="A3501" i="8"/>
  <c r="A3500" i="8"/>
  <c r="A3499" i="8"/>
  <c r="A3498" i="8"/>
  <c r="A3497" i="8"/>
  <c r="A3496" i="8"/>
  <c r="A3495" i="8"/>
  <c r="A3494" i="8"/>
  <c r="A3493" i="8"/>
  <c r="A3492" i="8"/>
  <c r="A3491" i="8"/>
  <c r="A3490" i="8"/>
  <c r="A3489" i="8"/>
  <c r="A3488" i="8"/>
  <c r="A3487" i="8"/>
  <c r="A3486" i="8"/>
  <c r="A3485" i="8"/>
  <c r="A3484" i="8"/>
  <c r="A3483" i="8"/>
  <c r="A3482" i="8"/>
  <c r="A3481" i="8"/>
  <c r="A3480" i="8"/>
  <c r="A3479" i="8"/>
  <c r="A3478" i="8"/>
  <c r="A3477" i="8"/>
  <c r="A3476" i="8"/>
  <c r="A3475" i="8"/>
  <c r="A3474" i="8"/>
  <c r="A3473" i="8"/>
  <c r="A3472" i="8"/>
  <c r="A3471" i="8"/>
  <c r="A3470" i="8"/>
  <c r="A3469" i="8"/>
  <c r="A3468" i="8"/>
  <c r="A3467" i="8"/>
  <c r="A3466" i="8"/>
  <c r="A3465" i="8"/>
  <c r="A3464" i="8"/>
  <c r="A3463" i="8"/>
  <c r="A3462" i="8"/>
  <c r="A3461" i="8"/>
  <c r="A3460" i="8"/>
  <c r="A3459" i="8"/>
  <c r="A3458" i="8"/>
  <c r="A3457" i="8"/>
  <c r="A3456" i="8"/>
  <c r="A3455" i="8"/>
  <c r="A3454" i="8"/>
  <c r="A3453" i="8"/>
  <c r="A3452" i="8"/>
  <c r="A3451" i="8"/>
  <c r="A3450" i="8"/>
  <c r="A3449" i="8"/>
  <c r="A3448" i="8"/>
  <c r="A3447" i="8"/>
  <c r="A3446" i="8"/>
  <c r="A3445" i="8"/>
  <c r="A3444" i="8"/>
  <c r="A3443" i="8"/>
  <c r="A3442" i="8"/>
  <c r="A3441" i="8"/>
  <c r="A3440" i="8"/>
  <c r="A3439" i="8"/>
  <c r="A3438" i="8"/>
  <c r="A3437" i="8"/>
  <c r="A3436" i="8"/>
  <c r="A3435" i="8"/>
  <c r="A3434" i="8"/>
  <c r="A3433" i="8"/>
  <c r="A3432" i="8"/>
  <c r="A3431" i="8"/>
  <c r="A3430" i="8"/>
  <c r="A3429" i="8"/>
  <c r="A3428" i="8"/>
  <c r="A3427" i="8"/>
  <c r="A3426" i="8"/>
  <c r="A3425" i="8"/>
  <c r="A3424" i="8"/>
  <c r="A3423" i="8"/>
  <c r="A3422" i="8"/>
  <c r="A3421" i="8"/>
  <c r="A3420" i="8"/>
  <c r="A3419" i="8"/>
  <c r="A3418" i="8"/>
  <c r="A3417" i="8"/>
  <c r="A3416" i="8"/>
  <c r="A3415" i="8"/>
  <c r="A3414" i="8"/>
  <c r="A3413" i="8"/>
  <c r="A3412" i="8"/>
  <c r="A3411" i="8"/>
  <c r="A3410" i="8"/>
  <c r="A3409" i="8"/>
  <c r="A3408" i="8"/>
  <c r="A3407" i="8"/>
  <c r="A3406" i="8"/>
  <c r="A3405" i="8"/>
  <c r="A3404" i="8"/>
  <c r="A3403" i="8"/>
  <c r="A3402" i="8"/>
  <c r="A3401" i="8"/>
  <c r="A3400" i="8"/>
  <c r="A3399" i="8"/>
  <c r="A3398" i="8"/>
  <c r="A3397" i="8"/>
  <c r="A3396" i="8"/>
  <c r="A3395" i="8"/>
  <c r="A3394" i="8"/>
  <c r="A3393" i="8"/>
  <c r="A3392" i="8"/>
  <c r="A3391" i="8"/>
  <c r="A3390" i="8"/>
  <c r="A3389" i="8"/>
  <c r="A3388" i="8"/>
  <c r="A3387" i="8"/>
  <c r="A3386" i="8"/>
  <c r="A3385" i="8"/>
  <c r="A3384" i="8"/>
  <c r="A3383" i="8"/>
  <c r="A3382" i="8"/>
  <c r="A3381" i="8"/>
  <c r="A3380" i="8"/>
  <c r="A3379" i="8"/>
  <c r="A3378" i="8"/>
  <c r="A3377" i="8"/>
  <c r="A3376" i="8"/>
  <c r="A3375" i="8"/>
  <c r="A3374" i="8"/>
  <c r="A3373" i="8"/>
  <c r="A3372" i="8"/>
  <c r="A3371" i="8"/>
  <c r="A3370" i="8"/>
  <c r="A3369" i="8"/>
  <c r="A3368" i="8"/>
  <c r="A3367" i="8"/>
  <c r="A3366" i="8"/>
  <c r="A3365" i="8"/>
  <c r="A3364" i="8"/>
  <c r="A3363" i="8"/>
  <c r="A3362" i="8"/>
  <c r="A3361" i="8"/>
  <c r="A3360" i="8"/>
  <c r="A3359" i="8"/>
  <c r="A3358" i="8"/>
  <c r="A3357" i="8"/>
  <c r="A3356" i="8"/>
  <c r="A3355" i="8"/>
  <c r="A3354" i="8"/>
  <c r="A3353" i="8"/>
  <c r="A3352" i="8"/>
  <c r="A3351" i="8"/>
  <c r="A3350" i="8"/>
  <c r="A3349" i="8"/>
  <c r="A3348" i="8"/>
  <c r="A3347" i="8"/>
  <c r="A3346" i="8"/>
  <c r="A3345" i="8"/>
  <c r="A3344" i="8"/>
  <c r="A3343" i="8"/>
  <c r="A3342" i="8"/>
  <c r="A3341" i="8"/>
  <c r="A3340" i="8"/>
  <c r="A3339" i="8"/>
  <c r="A3338" i="8"/>
  <c r="A3337" i="8"/>
  <c r="A3336" i="8"/>
  <c r="A3335" i="8"/>
  <c r="A3334" i="8"/>
  <c r="A3333" i="8"/>
  <c r="A3332" i="8"/>
  <c r="A3331" i="8"/>
  <c r="A3330" i="8"/>
  <c r="A3329" i="8"/>
  <c r="A3328" i="8"/>
  <c r="A3327" i="8"/>
  <c r="A3326" i="8"/>
  <c r="A3325" i="8"/>
  <c r="A3324" i="8"/>
  <c r="A3323" i="8"/>
  <c r="A3322" i="8"/>
  <c r="A3321" i="8"/>
  <c r="A3320" i="8"/>
  <c r="A3319" i="8"/>
  <c r="A3318" i="8"/>
  <c r="A3317" i="8"/>
  <c r="A3316" i="8"/>
  <c r="A3315" i="8"/>
  <c r="A3314" i="8"/>
  <c r="A3313" i="8"/>
  <c r="A3312" i="8"/>
  <c r="A3311" i="8"/>
  <c r="A3310" i="8"/>
  <c r="A3309" i="8"/>
  <c r="A3308" i="8"/>
  <c r="A3307" i="8"/>
  <c r="A3306" i="8"/>
  <c r="A3305" i="8"/>
  <c r="A3304" i="8"/>
  <c r="A3303" i="8"/>
  <c r="A3302" i="8"/>
  <c r="A3301" i="8"/>
  <c r="A3300" i="8"/>
  <c r="A3299" i="8"/>
  <c r="A3298" i="8"/>
  <c r="A3297" i="8"/>
  <c r="A3296" i="8"/>
  <c r="A3295" i="8"/>
  <c r="A3294" i="8"/>
  <c r="A3293" i="8"/>
  <c r="A3292" i="8"/>
  <c r="A3291" i="8"/>
  <c r="A3290" i="8"/>
  <c r="A3289" i="8"/>
  <c r="A3288" i="8"/>
  <c r="A3287" i="8"/>
  <c r="A3286" i="8"/>
  <c r="A3285" i="8"/>
  <c r="A3284" i="8"/>
  <c r="A3283" i="8"/>
  <c r="A3282" i="8"/>
  <c r="A3281" i="8"/>
  <c r="A3280" i="8"/>
  <c r="A3279" i="8"/>
  <c r="A3278" i="8"/>
  <c r="A3277" i="8"/>
  <c r="A3276" i="8"/>
  <c r="A3275" i="8"/>
  <c r="A3274" i="8"/>
  <c r="A3273" i="8"/>
  <c r="A3272" i="8"/>
  <c r="A3271" i="8"/>
  <c r="A3270" i="8"/>
  <c r="A3269" i="8"/>
  <c r="A3268" i="8"/>
  <c r="A3267" i="8"/>
  <c r="A3266" i="8"/>
  <c r="A3265" i="8"/>
  <c r="A3264" i="8"/>
  <c r="A3263" i="8"/>
  <c r="A3262" i="8"/>
  <c r="A3261" i="8"/>
  <c r="A3260" i="8"/>
  <c r="A3259" i="8"/>
  <c r="A3258" i="8"/>
  <c r="A3257" i="8"/>
  <c r="A3256" i="8"/>
  <c r="A3255" i="8"/>
  <c r="A3254" i="8"/>
  <c r="A3253" i="8"/>
  <c r="A3252" i="8"/>
  <c r="A3251" i="8"/>
  <c r="A3250" i="8"/>
  <c r="A3249" i="8"/>
  <c r="A3248" i="8"/>
  <c r="A3247" i="8"/>
  <c r="A3246" i="8"/>
  <c r="A3245" i="8"/>
  <c r="A3244" i="8"/>
  <c r="A3243" i="8"/>
  <c r="A3242" i="8"/>
  <c r="A3241" i="8"/>
  <c r="A3240" i="8"/>
  <c r="A3239" i="8"/>
  <c r="A3238" i="8"/>
  <c r="A3237" i="8"/>
  <c r="A3236" i="8"/>
  <c r="A3235" i="8"/>
  <c r="A3234" i="8"/>
  <c r="A3233" i="8"/>
  <c r="A3232" i="8"/>
  <c r="A3231" i="8"/>
  <c r="A3230" i="8"/>
  <c r="A3229" i="8"/>
  <c r="A3228" i="8"/>
  <c r="A3227" i="8"/>
  <c r="A3226" i="8"/>
  <c r="A3225" i="8"/>
  <c r="A3224" i="8"/>
  <c r="A3223" i="8"/>
  <c r="A3222" i="8"/>
  <c r="A3221" i="8"/>
  <c r="A3220" i="8"/>
  <c r="A3219" i="8"/>
  <c r="A3218" i="8"/>
  <c r="A3217" i="8"/>
  <c r="A3216" i="8"/>
  <c r="A3215" i="8"/>
  <c r="A3214" i="8"/>
  <c r="A3213" i="8"/>
  <c r="A3212" i="8"/>
  <c r="A3211" i="8"/>
  <c r="A3210" i="8"/>
  <c r="A3209" i="8"/>
  <c r="A3208" i="8"/>
  <c r="A3207" i="8"/>
  <c r="A3206" i="8"/>
  <c r="A3205" i="8"/>
  <c r="A3204" i="8"/>
  <c r="A3203" i="8"/>
  <c r="A3202" i="8"/>
  <c r="A3201" i="8"/>
  <c r="A3200" i="8"/>
  <c r="A3199" i="8"/>
  <c r="A3198" i="8"/>
  <c r="A3197" i="8"/>
  <c r="A3196" i="8"/>
  <c r="A3195" i="8"/>
  <c r="A3194" i="8"/>
  <c r="A3193" i="8"/>
  <c r="A3192" i="8"/>
  <c r="A3191" i="8"/>
  <c r="A3190" i="8"/>
  <c r="A3189" i="8"/>
  <c r="A3188" i="8"/>
  <c r="A3187" i="8"/>
  <c r="A3186" i="8"/>
  <c r="A3185" i="8"/>
  <c r="A3184" i="8"/>
  <c r="A3183" i="8"/>
  <c r="A3182" i="8"/>
  <c r="A3181" i="8"/>
  <c r="A3180" i="8"/>
  <c r="A3179" i="8"/>
  <c r="A3178" i="8"/>
  <c r="A3177" i="8"/>
  <c r="A3176" i="8"/>
  <c r="A3175" i="8"/>
  <c r="A3174" i="8"/>
  <c r="A3173" i="8"/>
  <c r="A3172" i="8"/>
  <c r="A3171" i="8"/>
  <c r="A3170" i="8"/>
  <c r="A3169" i="8"/>
  <c r="A3168" i="8"/>
  <c r="A3167" i="8"/>
  <c r="A3166" i="8"/>
  <c r="A3165" i="8"/>
  <c r="A3164" i="8"/>
  <c r="A3163" i="8"/>
  <c r="A3162" i="8"/>
  <c r="A3161" i="8"/>
  <c r="A3160" i="8"/>
  <c r="A3159" i="8"/>
  <c r="A3158" i="8"/>
  <c r="A3157" i="8"/>
  <c r="A3156" i="8"/>
  <c r="A3155" i="8"/>
  <c r="A3154" i="8"/>
  <c r="A3153" i="8"/>
  <c r="A3152" i="8"/>
  <c r="A3151" i="8"/>
  <c r="A3150" i="8"/>
  <c r="A3149" i="8"/>
  <c r="A3148" i="8"/>
  <c r="A3147" i="8"/>
  <c r="A3146" i="8"/>
  <c r="A3145" i="8"/>
  <c r="A3144" i="8"/>
  <c r="A3143" i="8"/>
  <c r="A3142" i="8"/>
  <c r="A3141" i="8"/>
  <c r="A3140" i="8"/>
  <c r="A3139" i="8"/>
  <c r="A3138" i="8"/>
  <c r="A3137" i="8"/>
  <c r="A3136" i="8"/>
  <c r="A3135" i="8"/>
  <c r="A3134" i="8"/>
  <c r="A3133" i="8"/>
  <c r="A3132" i="8"/>
  <c r="A3131" i="8"/>
  <c r="A3130" i="8"/>
  <c r="A3129" i="8"/>
  <c r="A3128" i="8"/>
  <c r="A3127" i="8"/>
  <c r="A3126" i="8"/>
  <c r="A3125" i="8"/>
  <c r="A3124" i="8"/>
  <c r="A3123" i="8"/>
  <c r="A3122" i="8"/>
  <c r="A3121" i="8"/>
  <c r="A3120" i="8"/>
  <c r="A3119" i="8"/>
  <c r="A3118" i="8"/>
  <c r="A3117" i="8"/>
  <c r="A3116" i="8"/>
  <c r="A3115" i="8"/>
  <c r="A3114" i="8"/>
  <c r="A3113" i="8"/>
  <c r="A3112" i="8"/>
  <c r="A3111" i="8"/>
  <c r="A3110" i="8"/>
  <c r="A3109" i="8"/>
  <c r="A3108" i="8"/>
  <c r="A3107" i="8"/>
  <c r="A3106" i="8"/>
  <c r="A3105" i="8"/>
  <c r="A3104" i="8"/>
  <c r="A3103" i="8"/>
  <c r="A3102" i="8"/>
  <c r="A3101" i="8"/>
  <c r="A3100" i="8"/>
  <c r="A3099" i="8"/>
  <c r="A3098" i="8"/>
  <c r="A3097" i="8"/>
  <c r="A3096" i="8"/>
  <c r="A3095" i="8"/>
  <c r="A3094" i="8"/>
  <c r="A3093" i="8"/>
  <c r="A3092" i="8"/>
  <c r="A3091" i="8"/>
  <c r="A3090" i="8"/>
  <c r="A3089" i="8"/>
  <c r="A3088" i="8"/>
  <c r="A3087" i="8"/>
  <c r="A3086" i="8"/>
  <c r="A3085" i="8"/>
  <c r="A3084" i="8"/>
  <c r="A3083" i="8"/>
  <c r="A3082" i="8"/>
  <c r="A3081" i="8"/>
  <c r="A3080" i="8"/>
  <c r="A3079" i="8"/>
  <c r="A3078" i="8"/>
  <c r="A3077" i="8"/>
  <c r="A3076" i="8"/>
  <c r="A3075" i="8"/>
  <c r="A3074" i="8"/>
  <c r="A3073" i="8"/>
  <c r="A3072" i="8"/>
  <c r="A3071" i="8"/>
  <c r="A3070" i="8"/>
  <c r="A3069" i="8"/>
  <c r="A3068" i="8"/>
  <c r="A3067" i="8"/>
  <c r="A3066" i="8"/>
  <c r="A3065" i="8"/>
  <c r="A3064" i="8"/>
  <c r="A3063" i="8"/>
  <c r="A3062" i="8"/>
  <c r="A3061" i="8"/>
  <c r="A3060" i="8"/>
  <c r="A3059" i="8"/>
  <c r="A3058" i="8"/>
  <c r="A3057" i="8"/>
  <c r="A3056" i="8"/>
  <c r="A3055" i="8"/>
  <c r="A3054" i="8"/>
  <c r="A3053" i="8"/>
  <c r="A3052" i="8"/>
  <c r="A3051" i="8"/>
  <c r="A3050" i="8"/>
  <c r="A3049" i="8"/>
  <c r="A3048" i="8"/>
  <c r="A3047" i="8"/>
  <c r="A3046" i="8"/>
  <c r="A3045" i="8"/>
  <c r="A3044" i="8"/>
  <c r="A3043" i="8"/>
  <c r="A3042" i="8"/>
  <c r="A3041" i="8"/>
  <c r="A3040" i="8"/>
  <c r="A3039" i="8"/>
  <c r="A3038" i="8"/>
  <c r="A3037" i="8"/>
  <c r="A3036" i="8"/>
  <c r="A3035" i="8"/>
  <c r="A3034" i="8"/>
  <c r="A3033" i="8"/>
  <c r="A3032" i="8"/>
  <c r="A3031" i="8"/>
  <c r="A3030" i="8"/>
  <c r="A3029" i="8"/>
  <c r="A3028" i="8"/>
  <c r="A3027" i="8"/>
  <c r="A3026" i="8"/>
  <c r="A3025" i="8"/>
  <c r="A3024" i="8"/>
  <c r="A3023" i="8"/>
  <c r="A3022" i="8"/>
  <c r="A3021" i="8"/>
  <c r="A3020" i="8"/>
  <c r="A3019" i="8"/>
  <c r="A3018" i="8"/>
  <c r="A3017" i="8"/>
  <c r="A3016" i="8"/>
  <c r="A3015" i="8"/>
  <c r="A3014" i="8"/>
  <c r="A3013" i="8"/>
  <c r="A3012" i="8"/>
  <c r="A3011" i="8"/>
  <c r="A3010" i="8"/>
  <c r="A3009" i="8"/>
  <c r="A3008" i="8"/>
  <c r="A3007" i="8"/>
  <c r="A3006" i="8"/>
  <c r="A3005" i="8"/>
  <c r="A3004" i="8"/>
  <c r="A3003" i="8"/>
  <c r="A3002" i="8"/>
  <c r="A3001" i="8"/>
  <c r="A3000" i="8"/>
  <c r="A2999" i="8"/>
  <c r="A2998" i="8"/>
  <c r="A2997" i="8"/>
  <c r="A2996" i="8"/>
  <c r="A2995" i="8"/>
  <c r="A2994" i="8"/>
  <c r="A2993" i="8"/>
  <c r="A2992" i="8"/>
  <c r="A2991" i="8"/>
  <c r="A2990" i="8"/>
  <c r="A2989" i="8"/>
  <c r="A2988" i="8"/>
  <c r="A2987" i="8"/>
  <c r="A2986" i="8"/>
  <c r="A2985" i="8"/>
  <c r="A2984" i="8"/>
  <c r="A2983" i="8"/>
  <c r="A2982" i="8"/>
  <c r="A2981" i="8"/>
  <c r="A2980" i="8"/>
  <c r="A2979" i="8"/>
  <c r="A2978" i="8"/>
  <c r="A2977" i="8"/>
  <c r="A2976" i="8"/>
  <c r="A2975" i="8"/>
  <c r="A2974" i="8"/>
  <c r="A2973" i="8"/>
  <c r="A2972" i="8"/>
  <c r="A2971" i="8"/>
  <c r="A2970" i="8"/>
  <c r="A2969" i="8"/>
  <c r="A2968" i="8"/>
  <c r="A2967" i="8"/>
  <c r="A2966" i="8"/>
  <c r="A2965" i="8"/>
  <c r="A2964" i="8"/>
  <c r="A2963" i="8"/>
  <c r="A2962" i="8"/>
  <c r="A2961" i="8"/>
  <c r="A2960" i="8"/>
  <c r="A2959" i="8"/>
  <c r="A2958" i="8"/>
  <c r="A2957" i="8"/>
  <c r="A2956" i="8"/>
  <c r="A2955" i="8"/>
  <c r="A2954" i="8"/>
  <c r="A2953" i="8"/>
  <c r="A2952" i="8"/>
  <c r="A2951" i="8"/>
  <c r="A2950" i="8"/>
  <c r="A2949" i="8"/>
  <c r="A2948" i="8"/>
  <c r="A2947" i="8"/>
  <c r="A2946" i="8"/>
  <c r="A2945" i="8"/>
  <c r="A2944" i="8"/>
  <c r="A2943" i="8"/>
  <c r="A2942" i="8"/>
  <c r="A2941" i="8"/>
  <c r="A2940" i="8"/>
  <c r="A2939" i="8"/>
  <c r="A2938" i="8"/>
  <c r="A2937" i="8"/>
  <c r="A2936" i="8"/>
  <c r="A2935" i="8"/>
  <c r="A2934" i="8"/>
  <c r="A2933" i="8"/>
  <c r="A2932" i="8"/>
  <c r="A2931" i="8"/>
  <c r="A2930" i="8"/>
  <c r="A2929" i="8"/>
  <c r="A2928" i="8"/>
  <c r="A2927" i="8"/>
  <c r="A2926" i="8"/>
  <c r="A2925" i="8"/>
  <c r="A2924" i="8"/>
  <c r="A2923" i="8"/>
  <c r="A2922" i="8"/>
  <c r="A2921" i="8"/>
  <c r="A2920" i="8"/>
  <c r="A2919" i="8"/>
  <c r="A2918" i="8"/>
  <c r="A2917" i="8"/>
  <c r="A2916" i="8"/>
  <c r="A2915" i="8"/>
  <c r="A2914" i="8"/>
  <c r="A2913" i="8"/>
  <c r="A2912" i="8"/>
  <c r="A2911" i="8"/>
  <c r="A2910" i="8"/>
  <c r="A2909" i="8"/>
  <c r="A2908" i="8"/>
  <c r="A2907" i="8"/>
  <c r="A2906" i="8"/>
  <c r="A2905" i="8"/>
  <c r="A2904" i="8"/>
  <c r="A2903" i="8"/>
  <c r="A2902" i="8"/>
  <c r="A2901" i="8"/>
  <c r="A2900" i="8"/>
  <c r="A2899" i="8"/>
  <c r="A2898" i="8"/>
  <c r="A2897" i="8"/>
  <c r="A2896" i="8"/>
  <c r="A2895" i="8"/>
  <c r="A2894" i="8"/>
  <c r="A2893" i="8"/>
  <c r="A2892" i="8"/>
  <c r="A2890" i="8"/>
  <c r="A2889" i="8"/>
  <c r="A2888" i="8"/>
  <c r="A2887" i="8"/>
  <c r="A2886" i="8"/>
  <c r="A2885" i="8"/>
  <c r="A2884" i="8"/>
  <c r="A2883" i="8"/>
  <c r="A2882" i="8"/>
  <c r="A2881" i="8"/>
  <c r="A2880" i="8"/>
  <c r="A2879" i="8"/>
  <c r="A2878" i="8"/>
  <c r="A2877" i="8"/>
  <c r="A2876" i="8"/>
  <c r="A2875" i="8"/>
  <c r="A2874" i="8"/>
  <c r="A2873" i="8"/>
  <c r="A2872" i="8"/>
  <c r="A2871" i="8"/>
  <c r="A2870" i="8"/>
  <c r="A2869" i="8"/>
  <c r="A2868" i="8"/>
  <c r="A2867" i="8"/>
  <c r="A2866" i="8"/>
  <c r="A2865" i="8"/>
  <c r="A2864" i="8"/>
  <c r="A2863" i="8"/>
  <c r="A2862" i="8"/>
  <c r="A2861" i="8"/>
  <c r="A2860" i="8"/>
  <c r="A2859" i="8"/>
  <c r="A2858" i="8"/>
  <c r="A2857" i="8"/>
  <c r="A2856" i="8"/>
  <c r="A2855" i="8"/>
  <c r="A2854" i="8"/>
  <c r="A2853" i="8"/>
  <c r="A2852" i="8"/>
  <c r="A2851" i="8"/>
  <c r="A2850" i="8"/>
  <c r="A2849" i="8"/>
  <c r="A2848" i="8"/>
  <c r="A2847" i="8"/>
  <c r="A2846" i="8"/>
  <c r="A2845" i="8"/>
  <c r="A2844" i="8"/>
  <c r="A2843" i="8"/>
  <c r="A2842" i="8"/>
  <c r="A2841" i="8"/>
  <c r="A2840" i="8"/>
  <c r="A2839" i="8"/>
  <c r="A2838" i="8"/>
  <c r="A2837" i="8"/>
  <c r="A2836" i="8"/>
  <c r="A2835" i="8"/>
  <c r="A2834" i="8"/>
  <c r="A2833" i="8"/>
  <c r="A2832" i="8"/>
  <c r="A2831" i="8"/>
  <c r="A2830" i="8"/>
  <c r="A2829" i="8"/>
  <c r="A2828" i="8"/>
  <c r="A2827" i="8"/>
  <c r="A2826" i="8"/>
  <c r="A2825" i="8"/>
  <c r="A2824" i="8"/>
  <c r="A2823" i="8"/>
  <c r="A2822" i="8"/>
  <c r="A2821" i="8"/>
  <c r="A2820" i="8"/>
  <c r="A2819" i="8"/>
  <c r="A2818" i="8"/>
  <c r="A2817" i="8"/>
  <c r="A2816" i="8"/>
  <c r="A2815" i="8"/>
  <c r="A2814" i="8"/>
  <c r="A2813" i="8"/>
  <c r="A2812" i="8"/>
  <c r="A2811" i="8"/>
  <c r="A2810" i="8"/>
  <c r="A2809" i="8"/>
  <c r="A2808" i="8"/>
  <c r="A2807" i="8"/>
  <c r="A2806" i="8"/>
  <c r="A2805" i="8"/>
  <c r="A2804" i="8"/>
  <c r="A2803" i="8"/>
  <c r="A2802" i="8"/>
  <c r="A2801" i="8"/>
  <c r="A2800" i="8"/>
  <c r="A2799" i="8"/>
  <c r="A2798" i="8"/>
  <c r="A2797" i="8"/>
  <c r="A2796" i="8"/>
  <c r="A2795" i="8"/>
  <c r="A2794" i="8"/>
  <c r="A2793" i="8"/>
  <c r="A2792" i="8"/>
  <c r="A2791" i="8"/>
  <c r="A2790" i="8"/>
  <c r="A2789" i="8"/>
  <c r="A2788" i="8"/>
  <c r="A2787" i="8"/>
  <c r="A2786" i="8"/>
  <c r="A2785" i="8"/>
  <c r="A2784" i="8"/>
  <c r="A2783" i="8"/>
  <c r="A2782" i="8"/>
  <c r="A2781" i="8"/>
  <c r="A2780" i="8"/>
  <c r="A2779" i="8"/>
  <c r="A2778" i="8"/>
  <c r="A2777" i="8"/>
  <c r="A2776" i="8"/>
  <c r="A2775" i="8"/>
  <c r="A2774" i="8"/>
  <c r="A2773" i="8"/>
  <c r="A2772" i="8"/>
  <c r="A2771" i="8"/>
  <c r="A2770" i="8"/>
  <c r="A2769" i="8"/>
  <c r="A2768" i="8"/>
  <c r="A2767" i="8"/>
  <c r="A2766" i="8"/>
  <c r="A2765" i="8"/>
  <c r="A2764" i="8"/>
  <c r="A2763" i="8"/>
  <c r="A2762" i="8"/>
  <c r="A2761" i="8"/>
  <c r="A2760" i="8"/>
  <c r="A2759" i="8"/>
  <c r="A2758" i="8"/>
  <c r="A2757" i="8"/>
  <c r="A2756" i="8"/>
  <c r="A2755" i="8"/>
  <c r="A2754" i="8"/>
  <c r="A2753" i="8"/>
  <c r="A2752" i="8"/>
  <c r="A2751" i="8"/>
  <c r="A2750" i="8"/>
  <c r="A2749" i="8"/>
  <c r="A2748" i="8"/>
  <c r="A2747" i="8"/>
  <c r="A2746" i="8"/>
  <c r="A2745" i="8"/>
  <c r="A2744" i="8"/>
  <c r="A2743" i="8"/>
  <c r="A2742" i="8"/>
  <c r="A2741" i="8"/>
  <c r="A2740" i="8"/>
  <c r="A2739" i="8"/>
  <c r="A2738" i="8"/>
  <c r="A2737" i="8"/>
  <c r="A2736" i="8"/>
  <c r="A2735" i="8"/>
  <c r="A2734" i="8"/>
  <c r="A2733" i="8"/>
  <c r="A2732" i="8"/>
  <c r="A2731" i="8"/>
  <c r="A2730" i="8"/>
  <c r="A2729" i="8"/>
  <c r="A2728" i="8"/>
  <c r="A2727" i="8"/>
  <c r="A2726" i="8"/>
  <c r="A2725" i="8"/>
  <c r="A2724" i="8"/>
  <c r="A2723" i="8"/>
  <c r="A2722" i="8"/>
  <c r="A2721" i="8"/>
  <c r="A2720" i="8"/>
  <c r="A2719" i="8"/>
  <c r="A2718" i="8"/>
  <c r="A2717" i="8"/>
  <c r="A2716" i="8"/>
  <c r="A2715" i="8"/>
  <c r="A2714" i="8"/>
  <c r="A2713" i="8"/>
  <c r="A2712" i="8"/>
  <c r="A2711" i="8"/>
  <c r="A2710" i="8"/>
  <c r="A2709" i="8"/>
  <c r="A2708" i="8"/>
  <c r="A2707" i="8"/>
  <c r="A2706" i="8"/>
  <c r="A2705" i="8"/>
  <c r="A2704" i="8"/>
  <c r="A2703" i="8"/>
  <c r="A2702" i="8"/>
  <c r="A2701" i="8"/>
  <c r="A2700" i="8"/>
  <c r="A2699" i="8"/>
  <c r="A2698" i="8"/>
  <c r="A2697" i="8"/>
  <c r="A2696" i="8"/>
  <c r="A2695" i="8"/>
  <c r="A2694" i="8"/>
  <c r="A2693" i="8"/>
  <c r="A2692" i="8"/>
  <c r="A2691" i="8"/>
  <c r="A2690" i="8"/>
  <c r="A2689" i="8"/>
  <c r="A2688" i="8"/>
  <c r="A2687" i="8"/>
  <c r="A2686" i="8"/>
  <c r="A2685" i="8"/>
  <c r="A2684" i="8"/>
  <c r="A2683" i="8"/>
  <c r="A2682" i="8"/>
  <c r="A2681" i="8"/>
  <c r="A2680" i="8"/>
  <c r="A2679" i="8"/>
  <c r="A2678" i="8"/>
  <c r="A2677" i="8"/>
  <c r="A2676" i="8"/>
  <c r="A2675" i="8"/>
  <c r="A2674" i="8"/>
  <c r="A2673" i="8"/>
  <c r="A2672" i="8"/>
  <c r="A2671" i="8"/>
  <c r="A2670" i="8"/>
  <c r="A2669" i="8"/>
  <c r="A2668" i="8"/>
  <c r="A2667" i="8"/>
  <c r="A2666" i="8"/>
  <c r="A2665" i="8"/>
  <c r="A2664" i="8"/>
  <c r="A2663" i="8"/>
  <c r="A2662" i="8"/>
  <c r="A2661" i="8"/>
  <c r="A2660" i="8"/>
  <c r="A2659" i="8"/>
  <c r="A2658" i="8"/>
  <c r="A2657" i="8"/>
  <c r="A2656" i="8"/>
  <c r="A2655" i="8"/>
  <c r="A2654" i="8"/>
  <c r="A2653" i="8"/>
  <c r="A2652" i="8"/>
  <c r="A2651" i="8"/>
  <c r="A2650" i="8"/>
  <c r="A2649" i="8"/>
  <c r="A2648" i="8"/>
  <c r="A2647" i="8"/>
  <c r="A2646" i="8"/>
  <c r="A2645" i="8"/>
  <c r="A2644" i="8"/>
  <c r="A2643" i="8"/>
  <c r="A2642" i="8"/>
  <c r="A2641" i="8"/>
  <c r="A2640" i="8"/>
  <c r="A2639" i="8"/>
  <c r="A2638" i="8"/>
  <c r="A2637" i="8"/>
  <c r="A2636" i="8"/>
  <c r="A2635" i="8"/>
  <c r="A2634" i="8"/>
  <c r="A2633" i="8"/>
  <c r="A2632" i="8"/>
  <c r="A2631" i="8"/>
  <c r="A2630" i="8"/>
  <c r="A2629" i="8"/>
  <c r="A2628" i="8"/>
  <c r="A2627" i="8"/>
  <c r="A2626" i="8"/>
  <c r="A2625" i="8"/>
  <c r="A2624" i="8"/>
  <c r="A2623" i="8"/>
  <c r="A2622" i="8"/>
  <c r="A2621" i="8"/>
  <c r="A2620" i="8"/>
  <c r="A2619" i="8"/>
  <c r="A2618" i="8"/>
  <c r="A2617" i="8"/>
  <c r="A2616" i="8"/>
  <c r="A2615" i="8"/>
  <c r="A2614" i="8"/>
  <c r="A2613" i="8"/>
  <c r="A2612" i="8"/>
  <c r="A2611" i="8"/>
  <c r="A2610" i="8"/>
  <c r="A2609" i="8"/>
  <c r="A2608" i="8"/>
  <c r="A2607" i="8"/>
  <c r="A2606" i="8"/>
  <c r="A2605" i="8"/>
  <c r="A2604" i="8"/>
  <c r="A2603" i="8"/>
  <c r="A2602" i="8"/>
  <c r="A2601" i="8"/>
  <c r="A2600" i="8"/>
  <c r="A2599" i="8"/>
  <c r="A2598" i="8"/>
  <c r="A2597" i="8"/>
  <c r="A2596" i="8"/>
  <c r="A2595" i="8"/>
  <c r="A2594" i="8"/>
  <c r="A2593" i="8"/>
  <c r="A2592" i="8"/>
  <c r="A2591" i="8"/>
  <c r="A2590" i="8"/>
  <c r="A2589" i="8"/>
  <c r="A2588" i="8"/>
  <c r="A2587" i="8"/>
  <c r="A2586" i="8"/>
  <c r="A2585" i="8"/>
  <c r="A2584" i="8"/>
  <c r="A2583" i="8"/>
  <c r="A2582" i="8"/>
  <c r="A2581" i="8"/>
  <c r="A2580" i="8"/>
  <c r="A2579" i="8"/>
  <c r="A2578" i="8"/>
  <c r="A2577" i="8"/>
  <c r="A2576" i="8"/>
  <c r="A2575" i="8"/>
  <c r="A2574" i="8"/>
  <c r="A2573" i="8"/>
  <c r="A2572" i="8"/>
  <c r="A2571" i="8"/>
  <c r="A2570" i="8"/>
  <c r="A2569" i="8"/>
  <c r="A2568" i="8"/>
  <c r="A2567" i="8"/>
  <c r="A2566" i="8"/>
  <c r="A2565" i="8"/>
  <c r="A2564" i="8"/>
  <c r="A2563" i="8"/>
  <c r="A2562" i="8"/>
  <c r="A2561" i="8"/>
  <c r="A2560" i="8"/>
  <c r="A2559" i="8"/>
  <c r="A2558" i="8"/>
  <c r="A2557" i="8"/>
  <c r="A2556" i="8"/>
  <c r="A2555" i="8"/>
  <c r="A2554" i="8"/>
  <c r="A2553" i="8"/>
  <c r="A2552" i="8"/>
  <c r="A2551" i="8"/>
  <c r="A2550" i="8"/>
  <c r="A2549" i="8"/>
  <c r="A2548" i="8"/>
  <c r="A2547" i="8"/>
  <c r="A2546" i="8"/>
  <c r="A2545" i="8"/>
  <c r="A2544" i="8"/>
  <c r="A2543" i="8"/>
  <c r="A2542" i="8"/>
  <c r="A2541" i="8"/>
  <c r="A2540" i="8"/>
  <c r="A2539" i="8"/>
  <c r="A2538" i="8"/>
  <c r="A2537" i="8"/>
  <c r="A2536" i="8"/>
  <c r="A2535" i="8"/>
  <c r="A2534" i="8"/>
  <c r="A2533" i="8"/>
  <c r="A2532" i="8"/>
  <c r="A2531" i="8"/>
  <c r="A2530" i="8"/>
  <c r="A2529" i="8"/>
  <c r="A2528" i="8"/>
  <c r="A2527" i="8"/>
  <c r="A2526" i="8"/>
  <c r="A2525" i="8"/>
  <c r="A2524" i="8"/>
  <c r="A2523" i="8"/>
  <c r="A2522" i="8"/>
  <c r="A2521" i="8"/>
  <c r="A2520" i="8"/>
  <c r="A2519" i="8"/>
  <c r="A2518" i="8"/>
  <c r="A2517" i="8"/>
  <c r="A2516" i="8"/>
  <c r="A2515" i="8"/>
  <c r="A2514" i="8"/>
  <c r="A2513" i="8"/>
  <c r="A2512" i="8"/>
  <c r="A2511" i="8"/>
  <c r="A2510" i="8"/>
  <c r="A2509" i="8"/>
  <c r="A2508" i="8"/>
  <c r="A2507" i="8"/>
  <c r="A2506" i="8"/>
  <c r="A2505" i="8"/>
  <c r="A2504" i="8"/>
  <c r="A2503" i="8"/>
  <c r="A2502" i="8"/>
  <c r="A2501" i="8"/>
  <c r="A2500" i="8"/>
  <c r="A2499" i="8"/>
  <c r="A2498" i="8"/>
  <c r="A2497" i="8"/>
  <c r="A2496" i="8"/>
  <c r="A2495" i="8"/>
  <c r="A2494" i="8"/>
  <c r="A2493" i="8"/>
  <c r="A2492" i="8"/>
  <c r="A2491" i="8"/>
  <c r="A2490" i="8"/>
  <c r="A2489" i="8"/>
  <c r="A2488" i="8"/>
  <c r="A2487" i="8"/>
  <c r="A2486" i="8"/>
  <c r="A2485" i="8"/>
  <c r="A2484" i="8"/>
  <c r="A2483" i="8"/>
  <c r="A2482" i="8"/>
  <c r="A2481" i="8"/>
  <c r="A2480" i="8"/>
  <c r="A2479" i="8"/>
  <c r="A2478" i="8"/>
  <c r="A2477" i="8"/>
  <c r="A2476" i="8"/>
  <c r="A2475" i="8"/>
  <c r="A2474" i="8"/>
  <c r="A2473" i="8"/>
  <c r="A2472" i="8"/>
  <c r="A2471" i="8"/>
  <c r="A2470" i="8"/>
  <c r="A2469" i="8"/>
  <c r="A2468" i="8"/>
  <c r="A2467" i="8"/>
  <c r="A2466" i="8"/>
  <c r="A2465" i="8"/>
  <c r="A2464" i="8"/>
  <c r="A2463" i="8"/>
  <c r="A2462" i="8"/>
  <c r="A2461" i="8"/>
  <c r="A2460" i="8"/>
  <c r="A2459" i="8"/>
  <c r="A2458" i="8"/>
  <c r="A2457" i="8"/>
  <c r="A2456" i="8"/>
  <c r="A2455" i="8"/>
  <c r="A2454" i="8"/>
  <c r="A2453" i="8"/>
  <c r="A2452" i="8"/>
  <c r="A2451" i="8"/>
  <c r="A2450" i="8"/>
  <c r="A2449" i="8"/>
  <c r="A2448" i="8"/>
  <c r="A2447" i="8"/>
  <c r="A2446" i="8"/>
  <c r="A2445" i="8"/>
  <c r="A2444" i="8"/>
  <c r="A2443" i="8"/>
  <c r="A2442" i="8"/>
  <c r="A2441" i="8"/>
  <c r="A2440" i="8"/>
  <c r="A2439" i="8"/>
  <c r="A2438" i="8"/>
  <c r="A2437" i="8"/>
  <c r="A2436" i="8"/>
  <c r="A2435" i="8"/>
  <c r="A2434" i="8"/>
  <c r="A2433" i="8"/>
  <c r="A2432" i="8"/>
  <c r="A2431" i="8"/>
  <c r="A2430" i="8"/>
  <c r="A2429" i="8"/>
  <c r="A2428" i="8"/>
  <c r="A2427" i="8"/>
  <c r="A2426" i="8"/>
  <c r="A2425" i="8"/>
  <c r="A2424" i="8"/>
  <c r="A2423" i="8"/>
  <c r="A2422" i="8"/>
  <c r="A2421" i="8"/>
  <c r="A2420" i="8"/>
  <c r="A2419" i="8"/>
  <c r="A2418" i="8"/>
  <c r="A2417" i="8"/>
  <c r="A2416" i="8"/>
  <c r="A2415" i="8"/>
  <c r="A2414" i="8"/>
  <c r="A2413" i="8"/>
  <c r="A2412" i="8"/>
  <c r="A2411" i="8"/>
  <c r="A2410" i="8"/>
  <c r="A2409" i="8"/>
  <c r="A2408" i="8"/>
  <c r="A2407" i="8"/>
  <c r="A2406" i="8"/>
  <c r="A2405" i="8"/>
  <c r="A2404" i="8"/>
  <c r="A2403" i="8"/>
  <c r="A2402" i="8"/>
  <c r="A2401" i="8"/>
  <c r="A2400" i="8"/>
  <c r="A2399" i="8"/>
  <c r="A2398" i="8"/>
  <c r="A2397" i="8"/>
  <c r="A2396" i="8"/>
  <c r="A2395" i="8"/>
  <c r="A2394" i="8"/>
  <c r="A2393" i="8"/>
  <c r="A2392" i="8"/>
  <c r="A2391" i="8"/>
  <c r="A2390" i="8"/>
  <c r="A2389" i="8"/>
  <c r="A2388" i="8"/>
  <c r="A2387" i="8"/>
  <c r="A2386" i="8"/>
  <c r="A2385" i="8"/>
  <c r="A2384" i="8"/>
  <c r="A2383" i="8"/>
  <c r="A2382" i="8"/>
  <c r="A2381" i="8"/>
  <c r="A2380" i="8"/>
  <c r="A2379" i="8"/>
  <c r="A2378" i="8"/>
  <c r="A2377" i="8"/>
  <c r="A2376" i="8"/>
  <c r="A2375" i="8"/>
  <c r="A2374" i="8"/>
  <c r="A2373" i="8"/>
  <c r="A2372" i="8"/>
  <c r="A2371" i="8"/>
  <c r="A2370" i="8"/>
  <c r="A2369" i="8"/>
  <c r="A2368" i="8"/>
  <c r="A2367" i="8"/>
  <c r="A2366" i="8"/>
  <c r="A2365" i="8"/>
  <c r="A2364" i="8"/>
  <c r="A2363" i="8"/>
  <c r="A2362" i="8"/>
  <c r="A2361" i="8"/>
  <c r="A2360" i="8"/>
  <c r="A2359" i="8"/>
  <c r="A2358" i="8"/>
  <c r="A2357" i="8"/>
  <c r="A2356" i="8"/>
  <c r="A2355" i="8"/>
  <c r="A2354" i="8"/>
  <c r="A2353" i="8"/>
  <c r="A2352" i="8"/>
  <c r="A2351" i="8"/>
  <c r="A2350" i="8"/>
  <c r="A2349" i="8"/>
  <c r="A2348" i="8"/>
  <c r="A2347" i="8"/>
  <c r="A2346" i="8"/>
  <c r="A2345" i="8"/>
  <c r="A2344" i="8"/>
  <c r="A2343" i="8"/>
  <c r="A2342" i="8"/>
  <c r="A2341" i="8"/>
  <c r="A2340" i="8"/>
  <c r="A2339" i="8"/>
  <c r="A2338" i="8"/>
  <c r="A2337" i="8"/>
  <c r="A2336" i="8"/>
  <c r="A2335" i="8"/>
  <c r="A2334" i="8"/>
  <c r="A2333" i="8"/>
  <c r="A2332" i="8"/>
  <c r="A2331" i="8"/>
  <c r="A2330" i="8"/>
  <c r="A2329" i="8"/>
  <c r="A2328" i="8"/>
  <c r="A2327" i="8"/>
  <c r="A2326" i="8"/>
  <c r="A2325" i="8"/>
  <c r="A2324" i="8"/>
  <c r="A2323" i="8"/>
  <c r="A2322" i="8"/>
  <c r="A2321" i="8"/>
  <c r="A2320" i="8"/>
  <c r="A2319" i="8"/>
  <c r="A2318" i="8"/>
  <c r="A2317" i="8"/>
  <c r="A2316" i="8"/>
  <c r="A2315" i="8"/>
  <c r="A2314" i="8"/>
  <c r="A2313" i="8"/>
  <c r="A2312" i="8"/>
  <c r="A2311" i="8"/>
  <c r="A2310" i="8"/>
  <c r="A2309" i="8"/>
  <c r="A2308" i="8"/>
  <c r="A2307" i="8"/>
  <c r="A2306" i="8"/>
  <c r="A2305" i="8"/>
  <c r="A2304" i="8"/>
  <c r="A2303" i="8"/>
  <c r="A2302" i="8"/>
  <c r="A2301" i="8"/>
  <c r="A2300" i="8"/>
  <c r="A2299" i="8"/>
  <c r="A2298" i="8"/>
  <c r="A2297" i="8"/>
  <c r="A2296" i="8"/>
  <c r="A2295" i="8"/>
  <c r="A2294" i="8"/>
  <c r="A2293" i="8"/>
  <c r="A2292" i="8"/>
  <c r="A2291" i="8"/>
  <c r="A2290" i="8"/>
  <c r="A2289" i="8"/>
  <c r="A2288" i="8"/>
  <c r="A2287" i="8"/>
  <c r="A2286" i="8"/>
  <c r="A2285" i="8"/>
  <c r="A2284" i="8"/>
  <c r="A2283" i="8"/>
  <c r="A2282" i="8"/>
  <c r="A2281" i="8"/>
  <c r="A2280" i="8"/>
  <c r="A2279" i="8"/>
  <c r="A2278" i="8"/>
  <c r="A2277" i="8"/>
  <c r="A2276" i="8"/>
  <c r="A2275" i="8"/>
  <c r="A2274" i="8"/>
  <c r="A2273" i="8"/>
  <c r="A2272" i="8"/>
  <c r="A2271" i="8"/>
  <c r="A2270" i="8"/>
  <c r="A2269" i="8"/>
  <c r="A2268" i="8"/>
  <c r="A2267" i="8"/>
  <c r="A2266" i="8"/>
  <c r="A2265" i="8"/>
  <c r="A2264" i="8"/>
  <c r="A2263" i="8"/>
  <c r="A2262" i="8"/>
  <c r="A2261" i="8"/>
  <c r="A2260" i="8"/>
  <c r="A2259" i="8"/>
  <c r="A2258" i="8"/>
  <c r="A2257" i="8"/>
  <c r="A2256" i="8"/>
  <c r="A2255" i="8"/>
  <c r="A2254" i="8"/>
  <c r="A2253" i="8"/>
  <c r="A2252" i="8"/>
  <c r="A2251" i="8"/>
  <c r="A2250" i="8"/>
  <c r="A2249" i="8"/>
  <c r="A2248" i="8"/>
  <c r="A2247" i="8"/>
  <c r="A2246" i="8"/>
  <c r="A2245" i="8"/>
  <c r="A2244" i="8"/>
  <c r="A2243" i="8"/>
  <c r="A2242" i="8"/>
  <c r="A2241" i="8"/>
  <c r="A2240" i="8"/>
  <c r="A2239" i="8"/>
  <c r="A2238" i="8"/>
  <c r="A2237" i="8"/>
  <c r="A2236" i="8"/>
  <c r="A2235" i="8"/>
  <c r="A2234" i="8"/>
  <c r="A2233" i="8"/>
  <c r="A2232" i="8"/>
  <c r="A2231" i="8"/>
  <c r="A2230" i="8"/>
  <c r="A2229" i="8"/>
  <c r="A2228" i="8"/>
  <c r="A2227" i="8"/>
  <c r="A2226" i="8"/>
  <c r="A2225" i="8"/>
  <c r="A2224" i="8"/>
  <c r="A2223" i="8"/>
  <c r="A2222" i="8"/>
  <c r="A2221" i="8"/>
  <c r="A2220" i="8"/>
  <c r="A2219" i="8"/>
  <c r="A2218" i="8"/>
  <c r="A2217" i="8"/>
  <c r="A2216" i="8"/>
  <c r="A2215" i="8"/>
  <c r="A2214" i="8"/>
  <c r="A2213" i="8"/>
  <c r="A2212" i="8"/>
  <c r="A2211" i="8"/>
  <c r="A2210" i="8"/>
  <c r="A2209" i="8"/>
  <c r="A2208" i="8"/>
  <c r="A2207" i="8"/>
  <c r="A2206" i="8"/>
  <c r="A2205" i="8"/>
  <c r="A2204" i="8"/>
  <c r="A2203" i="8"/>
  <c r="A2202" i="8"/>
  <c r="A2201" i="8"/>
  <c r="A2200" i="8"/>
  <c r="A2199" i="8"/>
  <c r="A2198" i="8"/>
  <c r="A2197" i="8"/>
  <c r="A2196" i="8"/>
  <c r="A2195" i="8"/>
  <c r="A2194" i="8"/>
  <c r="A2193" i="8"/>
  <c r="A2192" i="8"/>
  <c r="A2191" i="8"/>
  <c r="A2190" i="8"/>
  <c r="A2189" i="8"/>
  <c r="A2188" i="8"/>
  <c r="A2187" i="8"/>
  <c r="A2186" i="8"/>
  <c r="A2185" i="8"/>
  <c r="A2184" i="8"/>
  <c r="A2183" i="8"/>
  <c r="A2182" i="8"/>
  <c r="A2181" i="8"/>
  <c r="A2180" i="8"/>
  <c r="A2179" i="8"/>
  <c r="A2178" i="8"/>
  <c r="A2177" i="8"/>
  <c r="A2176" i="8"/>
  <c r="A2175" i="8"/>
  <c r="A2174" i="8"/>
  <c r="A2173" i="8"/>
  <c r="A2172" i="8"/>
  <c r="A2171" i="8"/>
  <c r="A2170" i="8"/>
  <c r="A2169" i="8"/>
  <c r="A2168" i="8"/>
  <c r="A2167" i="8"/>
  <c r="A2166" i="8"/>
  <c r="A2165" i="8"/>
  <c r="A2164" i="8"/>
  <c r="A2163" i="8"/>
  <c r="A2162" i="8"/>
  <c r="A2161" i="8"/>
  <c r="A2160" i="8"/>
  <c r="A2159" i="8"/>
  <c r="A2158" i="8"/>
  <c r="A2157" i="8"/>
  <c r="A2156" i="8"/>
  <c r="A2155" i="8"/>
  <c r="A2154" i="8"/>
  <c r="A2153" i="8"/>
  <c r="A2152" i="8"/>
  <c r="A2151" i="8"/>
  <c r="A2150" i="8"/>
  <c r="A2149" i="8"/>
  <c r="A2148" i="8"/>
  <c r="A2147" i="8"/>
  <c r="A2146" i="8"/>
  <c r="A2145" i="8"/>
  <c r="A2144" i="8"/>
  <c r="A2143" i="8"/>
  <c r="A2142" i="8"/>
  <c r="A2141" i="8"/>
  <c r="A2140" i="8"/>
  <c r="A2139" i="8"/>
  <c r="A2138" i="8"/>
  <c r="A2137" i="8"/>
  <c r="A2136" i="8"/>
  <c r="A2135" i="8"/>
  <c r="A2134" i="8"/>
  <c r="A2133" i="8"/>
  <c r="A2132" i="8"/>
  <c r="A2131" i="8"/>
  <c r="A2130" i="8"/>
  <c r="A2129" i="8"/>
  <c r="A2128" i="8"/>
  <c r="A2127" i="8"/>
  <c r="A2126" i="8"/>
  <c r="A2125" i="8"/>
  <c r="A2124" i="8"/>
  <c r="A2123" i="8"/>
  <c r="A2122" i="8"/>
  <c r="A2121" i="8"/>
  <c r="A2120" i="8"/>
  <c r="A2119" i="8"/>
  <c r="A2118" i="8"/>
  <c r="A2117" i="8"/>
  <c r="A2116" i="8"/>
  <c r="A2115" i="8"/>
  <c r="A2114" i="8"/>
  <c r="A2113" i="8"/>
  <c r="A2112" i="8"/>
  <c r="A2111" i="8"/>
  <c r="A2110" i="8"/>
  <c r="A2109" i="8"/>
  <c r="A2108" i="8"/>
  <c r="A2107" i="8"/>
  <c r="A2106" i="8"/>
  <c r="A2105" i="8"/>
  <c r="A2104" i="8"/>
  <c r="A2103" i="8"/>
  <c r="A2102" i="8"/>
  <c r="A2101" i="8"/>
  <c r="A2100" i="8"/>
  <c r="A2099" i="8"/>
  <c r="A2098" i="8"/>
  <c r="A2097" i="8"/>
  <c r="A2096" i="8"/>
  <c r="A2095" i="8"/>
  <c r="A2094" i="8"/>
  <c r="A2093" i="8"/>
  <c r="A2092" i="8"/>
  <c r="A2091" i="8"/>
  <c r="A2090" i="8"/>
  <c r="A2089" i="8"/>
  <c r="A2088" i="8"/>
  <c r="A2087" i="8"/>
  <c r="A2086" i="8"/>
  <c r="A2085" i="8"/>
  <c r="A2084" i="8"/>
  <c r="A2083" i="8"/>
  <c r="A2082" i="8"/>
  <c r="A2081" i="8"/>
  <c r="A2080" i="8"/>
  <c r="A2079" i="8"/>
  <c r="A2078" i="8"/>
  <c r="A2077" i="8"/>
  <c r="A2076" i="8"/>
  <c r="A2075" i="8"/>
  <c r="A2074" i="8"/>
  <c r="A2073" i="8"/>
  <c r="A2072" i="8"/>
  <c r="A2071" i="8"/>
  <c r="A2070" i="8"/>
  <c r="A2069" i="8"/>
  <c r="A2068" i="8"/>
  <c r="A2067" i="8"/>
  <c r="A2066" i="8"/>
  <c r="A2065" i="8"/>
  <c r="A2064" i="8"/>
  <c r="A2063" i="8"/>
  <c r="A2062" i="8"/>
  <c r="A2061" i="8"/>
  <c r="A2060" i="8"/>
  <c r="A2059" i="8"/>
  <c r="A2058" i="8"/>
  <c r="A2057" i="8"/>
  <c r="A2056" i="8"/>
  <c r="A2055" i="8"/>
  <c r="A2054" i="8"/>
  <c r="A2053" i="8"/>
  <c r="A2052" i="8"/>
  <c r="A2051" i="8"/>
  <c r="A2050" i="8"/>
  <c r="A2049" i="8"/>
  <c r="A2048" i="8"/>
  <c r="A2047" i="8"/>
  <c r="A2046" i="8"/>
  <c r="A2045" i="8"/>
  <c r="A2044" i="8"/>
  <c r="A2043" i="8"/>
  <c r="A2042" i="8"/>
  <c r="A2041" i="8"/>
  <c r="A2040" i="8"/>
  <c r="A2039" i="8"/>
  <c r="A2038" i="8"/>
  <c r="A2037" i="8"/>
  <c r="A2036" i="8"/>
  <c r="A2035" i="8"/>
  <c r="A2034" i="8"/>
  <c r="A2033" i="8"/>
  <c r="A2032" i="8"/>
  <c r="A2031" i="8"/>
  <c r="A2030" i="8"/>
  <c r="A2029" i="8"/>
  <c r="A2028" i="8"/>
  <c r="A2027" i="8"/>
  <c r="A2026" i="8"/>
  <c r="A2025" i="8"/>
  <c r="A2024" i="8"/>
  <c r="A2023" i="8"/>
  <c r="A2022" i="8"/>
  <c r="A2021" i="8"/>
  <c r="A2020" i="8"/>
  <c r="A2019" i="8"/>
  <c r="A2018" i="8"/>
  <c r="A2017" i="8"/>
  <c r="A2016" i="8"/>
  <c r="A2015" i="8"/>
  <c r="A2014" i="8"/>
  <c r="A2013" i="8"/>
  <c r="A2012" i="8"/>
  <c r="A2011" i="8"/>
  <c r="A2010" i="8"/>
  <c r="A2009" i="8"/>
  <c r="A2008" i="8"/>
  <c r="A2007" i="8"/>
  <c r="A2006" i="8"/>
  <c r="A2005" i="8"/>
  <c r="A2004" i="8"/>
  <c r="A2003" i="8"/>
  <c r="A2002" i="8"/>
  <c r="A2001" i="8"/>
  <c r="A2000" i="8"/>
  <c r="A1999" i="8"/>
  <c r="A1998" i="8"/>
  <c r="A1997" i="8"/>
  <c r="A1996" i="8"/>
  <c r="A1995" i="8"/>
  <c r="A1994" i="8"/>
  <c r="A1993" i="8"/>
  <c r="A1992" i="8"/>
  <c r="A1991" i="8"/>
  <c r="A1990" i="8"/>
  <c r="A1989" i="8"/>
  <c r="A1988" i="8"/>
  <c r="A1987" i="8"/>
  <c r="A1986" i="8"/>
  <c r="A1985" i="8"/>
  <c r="A1984" i="8"/>
  <c r="A1983" i="8"/>
  <c r="A1982" i="8"/>
  <c r="A1981" i="8"/>
  <c r="A1980" i="8"/>
  <c r="A1979" i="8"/>
  <c r="A1978" i="8"/>
  <c r="A1977" i="8"/>
  <c r="A1976" i="8"/>
  <c r="A1975" i="8"/>
  <c r="A1974" i="8"/>
  <c r="A1973" i="8"/>
  <c r="A1972" i="8"/>
  <c r="A1971" i="8"/>
  <c r="A1970" i="8"/>
  <c r="A1969" i="8"/>
  <c r="A1968" i="8"/>
  <c r="A1967" i="8"/>
  <c r="A1966" i="8"/>
  <c r="A1965" i="8"/>
  <c r="A1964" i="8"/>
  <c r="A1963" i="8"/>
  <c r="A1962" i="8"/>
  <c r="A1961" i="8"/>
  <c r="A1960" i="8"/>
  <c r="A1959" i="8"/>
  <c r="A1958" i="8"/>
  <c r="A1957" i="8"/>
  <c r="A1956" i="8"/>
  <c r="A1955" i="8"/>
  <c r="A1954" i="8"/>
  <c r="A1953" i="8"/>
  <c r="A1952" i="8"/>
  <c r="A1951" i="8"/>
  <c r="A1950" i="8"/>
  <c r="A1949" i="8"/>
  <c r="A1948" i="8"/>
  <c r="A1947" i="8"/>
  <c r="A1946" i="8"/>
  <c r="A1945" i="8"/>
  <c r="A1944" i="8"/>
  <c r="A1943" i="8"/>
  <c r="A1942" i="8"/>
  <c r="A1941" i="8"/>
  <c r="A1940" i="8"/>
  <c r="A1939" i="8"/>
  <c r="A1938" i="8"/>
  <c r="A1937" i="8"/>
  <c r="A1936" i="8"/>
  <c r="A1935" i="8"/>
  <c r="A1934" i="8"/>
  <c r="A1933" i="8"/>
  <c r="A1932" i="8"/>
  <c r="A1931" i="8"/>
  <c r="A1930" i="8"/>
  <c r="A1929" i="8"/>
  <c r="A1928" i="8"/>
  <c r="A1927" i="8"/>
  <c r="A1926" i="8"/>
  <c r="A1925" i="8"/>
  <c r="A1924" i="8"/>
  <c r="A1923" i="8"/>
  <c r="A1922" i="8"/>
  <c r="A1921" i="8"/>
  <c r="A1920" i="8"/>
  <c r="A1919" i="8"/>
  <c r="A1918" i="8"/>
  <c r="A1917" i="8"/>
  <c r="A1916" i="8"/>
  <c r="A1915" i="8"/>
  <c r="A1914" i="8"/>
  <c r="A1913" i="8"/>
  <c r="A1912" i="8"/>
  <c r="A1911" i="8"/>
  <c r="A1910" i="8"/>
  <c r="A1909" i="8"/>
  <c r="A1908" i="8"/>
  <c r="A1907" i="8"/>
  <c r="A1906" i="8"/>
  <c r="A1905" i="8"/>
  <c r="A1904" i="8"/>
  <c r="A1903" i="8"/>
  <c r="A1902" i="8"/>
  <c r="A1901" i="8"/>
  <c r="A1900" i="8"/>
  <c r="A1899" i="8"/>
  <c r="A1898" i="8"/>
  <c r="A1897" i="8"/>
  <c r="A1896" i="8"/>
  <c r="A1895" i="8"/>
  <c r="A1894" i="8"/>
  <c r="A1893" i="8"/>
  <c r="A1892" i="8"/>
  <c r="A1891" i="8"/>
  <c r="A1890" i="8"/>
  <c r="A1889" i="8"/>
  <c r="A1888" i="8"/>
  <c r="A1887" i="8"/>
  <c r="A1886" i="8"/>
  <c r="A1885" i="8"/>
  <c r="A1884" i="8"/>
  <c r="A1883" i="8"/>
  <c r="A1882" i="8"/>
  <c r="A1881" i="8"/>
  <c r="A1880" i="8"/>
  <c r="A1879" i="8"/>
  <c r="A1878" i="8"/>
  <c r="A1877" i="8"/>
  <c r="A1876" i="8"/>
  <c r="A1875" i="8"/>
  <c r="A1874" i="8"/>
  <c r="A1873" i="8"/>
  <c r="A1872" i="8"/>
  <c r="A1871" i="8"/>
  <c r="A1870" i="8"/>
  <c r="A1869" i="8"/>
  <c r="A1868" i="8"/>
  <c r="A1867" i="8"/>
  <c r="A1866" i="8"/>
  <c r="A1865" i="8"/>
  <c r="A1864" i="8"/>
  <c r="A1863" i="8"/>
  <c r="A1862" i="8"/>
  <c r="A1861" i="8"/>
  <c r="A1860" i="8"/>
  <c r="A1859" i="8"/>
  <c r="A1858" i="8"/>
  <c r="A1857" i="8"/>
  <c r="A1856" i="8"/>
  <c r="A1855" i="8"/>
  <c r="A1854" i="8"/>
  <c r="A1853" i="8"/>
  <c r="A1852" i="8"/>
  <c r="A1851" i="8"/>
  <c r="A1850" i="8"/>
  <c r="A1849" i="8"/>
  <c r="A1848" i="8"/>
  <c r="A1847" i="8"/>
  <c r="A1846" i="8"/>
  <c r="A1845" i="8"/>
  <c r="A1844" i="8"/>
  <c r="A1843" i="8"/>
  <c r="A1842" i="8"/>
  <c r="A1841" i="8"/>
  <c r="A1840" i="8"/>
  <c r="A1839" i="8"/>
  <c r="A1838" i="8"/>
  <c r="A1837" i="8"/>
  <c r="A1836" i="8"/>
  <c r="A1835" i="8"/>
  <c r="A1834" i="8"/>
  <c r="A1833" i="8"/>
  <c r="A1832" i="8"/>
  <c r="A1831" i="8"/>
  <c r="A1830" i="8"/>
  <c r="A1829" i="8"/>
  <c r="A1828" i="8"/>
  <c r="A1827" i="8"/>
  <c r="A1826" i="8"/>
  <c r="A1825" i="8"/>
  <c r="A1824" i="8"/>
  <c r="A1823" i="8"/>
  <c r="A1822" i="8"/>
  <c r="A1821" i="8"/>
  <c r="A1820" i="8"/>
  <c r="A1819" i="8"/>
  <c r="A1818" i="8"/>
  <c r="A1817" i="8"/>
  <c r="A1816" i="8"/>
  <c r="A1815" i="8"/>
  <c r="A1814" i="8"/>
  <c r="A1813" i="8"/>
  <c r="A1812" i="8"/>
  <c r="A1811" i="8"/>
  <c r="A1810" i="8"/>
  <c r="A1809" i="8"/>
  <c r="A1808" i="8"/>
  <c r="A1807" i="8"/>
  <c r="A1806" i="8"/>
  <c r="A1805" i="8"/>
  <c r="A1804" i="8"/>
  <c r="A1803" i="8"/>
  <c r="A1802" i="8"/>
  <c r="A1801" i="8"/>
  <c r="A1800" i="8"/>
  <c r="A1799" i="8"/>
  <c r="A1798" i="8"/>
  <c r="A1797" i="8"/>
  <c r="A1796" i="8"/>
  <c r="A1795" i="8"/>
  <c r="A1794" i="8"/>
  <c r="A1793" i="8"/>
  <c r="A1792" i="8"/>
  <c r="A1791" i="8"/>
  <c r="A1790" i="8"/>
  <c r="A1789" i="8"/>
  <c r="A1788" i="8"/>
  <c r="A1787" i="8"/>
  <c r="A1786" i="8"/>
  <c r="A1785" i="8"/>
  <c r="A1784" i="8"/>
  <c r="A1783" i="8"/>
  <c r="A1782" i="8"/>
  <c r="A1781" i="8"/>
  <c r="A1780" i="8"/>
  <c r="A1779" i="8"/>
  <c r="A1778" i="8"/>
  <c r="A1777" i="8"/>
  <c r="A1776" i="8"/>
  <c r="A1775" i="8"/>
  <c r="A1774" i="8"/>
  <c r="A1773" i="8"/>
  <c r="A1772" i="8"/>
  <c r="A1771" i="8"/>
  <c r="A1770" i="8"/>
  <c r="A1769" i="8"/>
  <c r="A1768" i="8"/>
  <c r="A1767" i="8"/>
  <c r="A1766" i="8"/>
  <c r="A1765" i="8"/>
  <c r="A1764" i="8"/>
  <c r="A1763" i="8"/>
  <c r="A1762" i="8"/>
  <c r="A1761" i="8"/>
  <c r="A1760" i="8"/>
  <c r="A1759" i="8"/>
  <c r="A1758" i="8"/>
  <c r="A1757" i="8"/>
  <c r="A1756" i="8"/>
  <c r="A1755" i="8"/>
  <c r="A1754" i="8"/>
  <c r="A1753" i="8"/>
  <c r="A1752" i="8"/>
  <c r="A1751" i="8"/>
  <c r="A1750" i="8"/>
  <c r="A1749" i="8"/>
  <c r="A1748" i="8"/>
  <c r="A1747" i="8"/>
  <c r="A1746" i="8"/>
  <c r="A1745" i="8"/>
  <c r="A1744" i="8"/>
  <c r="A1743" i="8"/>
  <c r="A1742" i="8"/>
  <c r="A1741" i="8"/>
  <c r="A1740" i="8"/>
  <c r="A1739" i="8"/>
  <c r="A1738" i="8"/>
  <c r="A1737" i="8"/>
  <c r="A1736" i="8"/>
  <c r="A1735" i="8"/>
  <c r="A1734" i="8"/>
  <c r="A1733" i="8"/>
  <c r="A1732" i="8"/>
  <c r="A1731" i="8"/>
  <c r="A1730" i="8"/>
  <c r="A1729" i="8"/>
  <c r="A1728" i="8"/>
  <c r="A1727" i="8"/>
  <c r="A1726" i="8"/>
  <c r="A1725" i="8"/>
  <c r="A1724" i="8"/>
  <c r="A1723" i="8"/>
  <c r="A1722" i="8"/>
  <c r="A1721" i="8"/>
  <c r="A1720" i="8"/>
  <c r="A1719" i="8"/>
  <c r="A1718" i="8"/>
  <c r="A1717" i="8"/>
  <c r="A1716" i="8"/>
  <c r="A1715" i="8"/>
  <c r="A1714" i="8"/>
  <c r="A1713" i="8"/>
  <c r="A1712" i="8"/>
  <c r="A1711" i="8"/>
  <c r="A1710" i="8"/>
  <c r="A1709" i="8"/>
  <c r="A1708" i="8"/>
  <c r="A1707" i="8"/>
  <c r="A1706" i="8"/>
  <c r="A1705" i="8"/>
  <c r="A1704" i="8"/>
  <c r="A1703" i="8"/>
  <c r="A1702" i="8"/>
  <c r="A1701" i="8"/>
  <c r="A1700" i="8"/>
  <c r="A1699" i="8"/>
  <c r="A1698" i="8"/>
  <c r="A1697" i="8"/>
  <c r="A1696" i="8"/>
  <c r="A1695" i="8"/>
  <c r="A1694" i="8"/>
  <c r="A1693" i="8"/>
  <c r="A1692" i="8"/>
  <c r="A1691" i="8"/>
  <c r="A1690" i="8"/>
  <c r="A1689" i="8"/>
  <c r="A1688" i="8"/>
  <c r="A1687" i="8"/>
  <c r="A1686" i="8"/>
  <c r="A1685" i="8"/>
  <c r="A1684" i="8"/>
  <c r="A1683" i="8"/>
  <c r="A1682" i="8"/>
  <c r="A1681" i="8"/>
  <c r="A1680" i="8"/>
  <c r="A1679" i="8"/>
  <c r="A1678" i="8"/>
  <c r="A1677" i="8"/>
  <c r="A1676" i="8"/>
  <c r="A1675" i="8"/>
  <c r="A1674" i="8"/>
  <c r="A1673" i="8"/>
  <c r="A1672" i="8"/>
  <c r="A1671" i="8"/>
  <c r="A1670" i="8"/>
  <c r="A1669" i="8"/>
  <c r="A1668" i="8"/>
  <c r="A1667" i="8"/>
  <c r="A1666" i="8"/>
  <c r="A1665" i="8"/>
  <c r="A1664" i="8"/>
  <c r="A1663" i="8"/>
  <c r="A1662" i="8"/>
  <c r="A1661" i="8"/>
  <c r="A1660" i="8"/>
  <c r="A1659" i="8"/>
  <c r="A1658" i="8"/>
  <c r="A1657" i="8"/>
  <c r="A1656" i="8"/>
  <c r="A1655" i="8"/>
  <c r="A1654" i="8"/>
  <c r="A1653" i="8"/>
  <c r="A1652" i="8"/>
  <c r="A1651" i="8"/>
  <c r="A1650" i="8"/>
  <c r="A1649" i="8"/>
  <c r="A1648" i="8"/>
  <c r="A1647" i="8"/>
  <c r="A1646" i="8"/>
  <c r="A1645" i="8"/>
  <c r="A1644" i="8"/>
  <c r="A1643" i="8"/>
  <c r="A1642" i="8"/>
  <c r="A1641" i="8"/>
  <c r="A1640" i="8"/>
  <c r="A1639" i="8"/>
  <c r="A1638" i="8"/>
  <c r="A1637" i="8"/>
  <c r="A1636" i="8"/>
  <c r="A1635" i="8"/>
  <c r="A1634" i="8"/>
  <c r="A1633" i="8"/>
  <c r="A1632" i="8"/>
  <c r="A1631" i="8"/>
  <c r="A1630" i="8"/>
  <c r="A1629" i="8"/>
  <c r="A1628" i="8"/>
  <c r="A1627" i="8"/>
  <c r="A1626" i="8"/>
  <c r="A1625" i="8"/>
  <c r="A1624" i="8"/>
  <c r="A1623" i="8"/>
  <c r="A1622" i="8"/>
  <c r="A1621" i="8"/>
  <c r="A1620" i="8"/>
  <c r="A1619" i="8"/>
  <c r="A1618" i="8"/>
  <c r="A1617" i="8"/>
  <c r="A1616" i="8"/>
  <c r="A1615" i="8"/>
  <c r="A1614" i="8"/>
  <c r="A1613" i="8"/>
  <c r="A1612" i="8"/>
  <c r="A1611" i="8"/>
  <c r="A1610" i="8"/>
  <c r="A1609" i="8"/>
  <c r="A1608" i="8"/>
  <c r="A1607" i="8"/>
  <c r="A1606" i="8"/>
  <c r="A1605" i="8"/>
  <c r="A1604" i="8"/>
  <c r="A1603" i="8"/>
  <c r="A1602" i="8"/>
  <c r="A1601" i="8"/>
  <c r="A1600" i="8"/>
  <c r="A1599" i="8"/>
  <c r="A1598" i="8"/>
  <c r="A1597" i="8"/>
  <c r="A1596" i="8"/>
  <c r="A1595" i="8"/>
  <c r="A1594" i="8"/>
  <c r="A1593" i="8"/>
  <c r="A1592" i="8"/>
  <c r="A1591" i="8"/>
  <c r="A1590" i="8"/>
  <c r="A1589" i="8"/>
  <c r="A1588" i="8"/>
  <c r="A1587" i="8"/>
  <c r="A1586" i="8"/>
  <c r="A1585" i="8"/>
  <c r="A1584" i="8"/>
  <c r="A1583" i="8"/>
  <c r="A1582" i="8"/>
  <c r="A1581" i="8"/>
  <c r="A1580" i="8"/>
  <c r="A1579" i="8"/>
  <c r="A1578" i="8"/>
  <c r="A1577" i="8"/>
  <c r="A1576" i="8"/>
  <c r="A1575" i="8"/>
  <c r="A1574" i="8"/>
  <c r="A1573" i="8"/>
  <c r="A1572" i="8"/>
  <c r="A1571" i="8"/>
  <c r="A1570" i="8"/>
  <c r="A1569" i="8"/>
  <c r="A1568" i="8"/>
  <c r="A1567" i="8"/>
  <c r="A1566" i="8"/>
  <c r="A1565" i="8"/>
  <c r="A1564" i="8"/>
  <c r="A1563" i="8"/>
  <c r="A1562" i="8"/>
  <c r="A1561" i="8"/>
  <c r="A1560" i="8"/>
  <c r="A1559" i="8"/>
  <c r="A1558" i="8"/>
  <c r="A1557" i="8"/>
  <c r="A1556" i="8"/>
  <c r="A1555" i="8"/>
  <c r="A1554" i="8"/>
  <c r="A1553" i="8"/>
  <c r="A1552" i="8"/>
  <c r="A1551" i="8"/>
  <c r="A1550" i="8"/>
  <c r="A1549" i="8"/>
  <c r="A1548" i="8"/>
  <c r="A1547" i="8"/>
  <c r="A1546" i="8"/>
  <c r="A1545" i="8"/>
  <c r="A1544" i="8"/>
  <c r="A1543" i="8"/>
  <c r="A1542" i="8"/>
  <c r="A1541" i="8"/>
  <c r="A1540" i="8"/>
  <c r="A1539" i="8"/>
  <c r="A1538" i="8"/>
  <c r="A1537" i="8"/>
  <c r="A1536" i="8"/>
  <c r="A1535" i="8"/>
  <c r="A1534" i="8"/>
  <c r="A1533" i="8"/>
  <c r="A1532" i="8"/>
  <c r="A1531" i="8"/>
  <c r="A1530" i="8"/>
  <c r="A1529" i="8"/>
  <c r="A1528" i="8"/>
  <c r="A1527" i="8"/>
  <c r="A1526" i="8"/>
  <c r="A1525" i="8"/>
  <c r="A1524" i="8"/>
  <c r="A1523" i="8"/>
  <c r="A1522" i="8"/>
  <c r="A1521" i="8"/>
  <c r="A1520" i="8"/>
  <c r="A1519" i="8"/>
  <c r="A1518" i="8"/>
  <c r="A1517" i="8"/>
  <c r="A1516" i="8"/>
  <c r="A1515" i="8"/>
  <c r="A1514" i="8"/>
  <c r="A1513" i="8"/>
  <c r="A1512" i="8"/>
  <c r="A1511" i="8"/>
  <c r="A1510" i="8"/>
  <c r="A1509" i="8"/>
  <c r="A1508" i="8"/>
  <c r="A1507" i="8"/>
  <c r="A1506" i="8"/>
  <c r="A1505" i="8"/>
  <c r="A1504" i="8"/>
  <c r="A1503" i="8"/>
  <c r="A1502" i="8"/>
  <c r="A1501" i="8"/>
  <c r="A1500" i="8"/>
  <c r="A1499" i="8"/>
  <c r="A1498" i="8"/>
  <c r="A1497" i="8"/>
  <c r="A1496" i="8"/>
  <c r="A1495" i="8"/>
  <c r="A1494" i="8"/>
  <c r="A1493" i="8"/>
  <c r="A1492" i="8"/>
  <c r="A1491" i="8"/>
  <c r="A1490" i="8"/>
  <c r="A1489" i="8"/>
  <c r="A1488" i="8"/>
  <c r="A1487" i="8"/>
  <c r="A1486" i="8"/>
  <c r="A1485" i="8"/>
  <c r="A1484" i="8"/>
  <c r="A1483" i="8"/>
  <c r="A1482" i="8"/>
  <c r="A1481" i="8"/>
  <c r="A1480" i="8"/>
  <c r="A1479" i="8"/>
  <c r="A1478" i="8"/>
  <c r="A1477" i="8"/>
  <c r="A1476" i="8"/>
  <c r="A1475" i="8"/>
  <c r="A1474" i="8"/>
  <c r="A1473" i="8"/>
  <c r="A1472" i="8"/>
  <c r="A1471" i="8"/>
  <c r="A1470" i="8"/>
  <c r="A1469" i="8"/>
  <c r="A1468" i="8"/>
  <c r="A1467" i="8"/>
  <c r="A1466" i="8"/>
  <c r="A1465" i="8"/>
  <c r="A1464" i="8"/>
  <c r="A1463" i="8"/>
  <c r="A1462" i="8"/>
  <c r="A1461" i="8"/>
  <c r="A1460" i="8"/>
  <c r="A1459" i="8"/>
  <c r="A1458" i="8"/>
  <c r="A1457" i="8"/>
  <c r="A1456" i="8"/>
  <c r="A1455" i="8"/>
  <c r="A1454" i="8"/>
  <c r="A1453" i="8"/>
  <c r="A1452" i="8"/>
  <c r="A1451" i="8"/>
  <c r="A1450" i="8"/>
  <c r="A1449" i="8"/>
  <c r="A1448" i="8"/>
  <c r="A1447" i="8"/>
  <c r="A1446" i="8"/>
  <c r="A1445" i="8"/>
  <c r="A1444" i="8"/>
  <c r="A1443" i="8"/>
  <c r="A1442" i="8"/>
  <c r="A1441" i="8"/>
  <c r="A1440" i="8"/>
  <c r="A1439" i="8"/>
  <c r="A1438" i="8"/>
  <c r="A1437" i="8"/>
  <c r="A1436" i="8"/>
  <c r="A1435" i="8"/>
  <c r="A1434" i="8"/>
  <c r="A1433" i="8"/>
  <c r="A1432" i="8"/>
  <c r="A1431" i="8"/>
  <c r="A1429" i="8"/>
  <c r="A1428" i="8"/>
  <c r="A1427" i="8"/>
  <c r="A1426" i="8"/>
  <c r="A1425" i="8"/>
  <c r="A1424" i="8"/>
  <c r="A1423" i="8"/>
  <c r="A1422" i="8"/>
  <c r="A1421" i="8"/>
  <c r="A1420" i="8"/>
  <c r="A1419" i="8"/>
  <c r="A1418" i="8"/>
  <c r="A1417" i="8"/>
  <c r="A1416" i="8"/>
  <c r="A1415" i="8"/>
  <c r="A1414" i="8"/>
  <c r="A1413" i="8"/>
  <c r="A1412" i="8"/>
  <c r="A1411" i="8"/>
  <c r="A1410" i="8"/>
  <c r="A1409" i="8"/>
  <c r="A1408" i="8"/>
  <c r="A1407" i="8"/>
  <c r="A1406" i="8"/>
  <c r="A1405" i="8"/>
  <c r="A1404" i="8"/>
  <c r="A1403" i="8"/>
  <c r="A1402" i="8"/>
  <c r="A1401" i="8"/>
  <c r="A1400" i="8"/>
  <c r="A1399" i="8"/>
  <c r="A1398" i="8"/>
  <c r="A1397" i="8"/>
  <c r="A1396" i="8"/>
  <c r="A1395" i="8"/>
  <c r="A1394" i="8"/>
  <c r="A1393" i="8"/>
  <c r="A1392" i="8"/>
  <c r="A1391" i="8"/>
  <c r="A1390" i="8"/>
  <c r="A1389" i="8"/>
  <c r="A1388" i="8"/>
  <c r="A1387" i="8"/>
  <c r="A1386" i="8"/>
  <c r="A1385" i="8"/>
  <c r="A1384" i="8"/>
  <c r="A1383" i="8"/>
  <c r="A1382" i="8"/>
  <c r="A1381" i="8"/>
  <c r="A1380" i="8"/>
  <c r="A1379" i="8"/>
  <c r="A1378" i="8"/>
  <c r="A1377" i="8"/>
  <c r="A1376" i="8"/>
  <c r="A1375" i="8"/>
  <c r="A1374" i="8"/>
  <c r="A1373" i="8"/>
  <c r="A1372" i="8"/>
  <c r="A1371" i="8"/>
  <c r="A1370" i="8"/>
  <c r="A1369" i="8"/>
  <c r="A1368" i="8"/>
  <c r="A1367" i="8"/>
  <c r="A1366" i="8"/>
  <c r="A1365" i="8"/>
  <c r="A1364" i="8"/>
  <c r="A1363" i="8"/>
  <c r="A1362" i="8"/>
  <c r="A1361" i="8"/>
  <c r="A1360" i="8"/>
  <c r="A1359" i="8"/>
  <c r="A1358" i="8"/>
  <c r="A1357" i="8"/>
  <c r="A1356" i="8"/>
  <c r="A1355" i="8"/>
  <c r="A1354" i="8"/>
  <c r="A1353" i="8"/>
  <c r="A1352" i="8"/>
  <c r="A1351" i="8"/>
  <c r="A1350" i="8"/>
  <c r="A1349" i="8"/>
  <c r="A1348" i="8"/>
  <c r="A1347" i="8"/>
  <c r="A1346" i="8"/>
  <c r="A1345" i="8"/>
  <c r="A1344" i="8"/>
  <c r="A1343" i="8"/>
  <c r="A1342" i="8"/>
  <c r="A1341" i="8"/>
  <c r="A1340" i="8"/>
  <c r="A1339" i="8"/>
  <c r="A1338" i="8"/>
  <c r="A1337" i="8"/>
  <c r="A1336" i="8"/>
  <c r="A1335" i="8"/>
  <c r="A1334" i="8"/>
  <c r="A1333" i="8"/>
  <c r="A1332" i="8"/>
  <c r="A1331" i="8"/>
  <c r="A1330" i="8"/>
  <c r="A1329" i="8"/>
  <c r="A1328" i="8"/>
  <c r="A1327" i="8"/>
  <c r="A1326" i="8"/>
  <c r="A1325" i="8"/>
  <c r="A1324" i="8"/>
  <c r="A1323" i="8"/>
  <c r="A1322" i="8"/>
  <c r="A1321" i="8"/>
  <c r="A1320" i="8"/>
  <c r="A1319" i="8"/>
  <c r="A1318" i="8"/>
  <c r="A1317" i="8"/>
  <c r="A1316" i="8"/>
  <c r="A1315" i="8"/>
  <c r="A1314" i="8"/>
  <c r="A1313" i="8"/>
  <c r="A1312" i="8"/>
  <c r="A1311" i="8"/>
  <c r="A1310" i="8"/>
  <c r="A1309" i="8"/>
  <c r="A1308" i="8"/>
  <c r="A1307" i="8"/>
  <c r="A1306" i="8"/>
  <c r="A1305" i="8"/>
  <c r="A1304" i="8"/>
  <c r="A1303" i="8"/>
  <c r="A1302" i="8"/>
  <c r="A1301" i="8"/>
  <c r="A1300" i="8"/>
  <c r="A1299" i="8"/>
  <c r="A1298" i="8"/>
  <c r="A1297" i="8"/>
  <c r="A1296" i="8"/>
  <c r="A1295" i="8"/>
  <c r="A1294" i="8"/>
  <c r="A1293" i="8"/>
  <c r="A1292" i="8"/>
  <c r="A1291" i="8"/>
  <c r="A1290" i="8"/>
  <c r="A1289" i="8"/>
  <c r="A1288" i="8"/>
  <c r="A1287" i="8"/>
  <c r="A1286" i="8"/>
  <c r="A1285" i="8"/>
  <c r="A1284" i="8"/>
  <c r="A1283" i="8"/>
  <c r="A1282" i="8"/>
  <c r="A1281" i="8"/>
  <c r="A1280" i="8"/>
  <c r="A1279" i="8"/>
  <c r="A1278" i="8"/>
  <c r="A1277" i="8"/>
  <c r="A1276" i="8"/>
  <c r="A1275" i="8"/>
  <c r="A1274" i="8"/>
  <c r="A1273" i="8"/>
  <c r="A1272" i="8"/>
  <c r="A1271" i="8"/>
  <c r="A1270" i="8"/>
  <c r="A1269" i="8"/>
  <c r="A1268" i="8"/>
  <c r="A1267" i="8"/>
  <c r="A1266" i="8"/>
  <c r="A1265" i="8"/>
  <c r="A1264" i="8"/>
  <c r="A1263" i="8"/>
  <c r="A1262" i="8"/>
  <c r="A1261" i="8"/>
  <c r="A1260" i="8"/>
  <c r="A1259" i="8"/>
  <c r="A1258" i="8"/>
  <c r="A1257" i="8"/>
  <c r="A1256" i="8"/>
  <c r="A1255" i="8"/>
  <c r="A1254" i="8"/>
  <c r="A1253" i="8"/>
  <c r="A1252" i="8"/>
  <c r="A1251" i="8"/>
  <c r="A1250" i="8"/>
  <c r="A1249" i="8"/>
  <c r="A1248" i="8"/>
  <c r="A1247" i="8"/>
  <c r="A1246" i="8"/>
  <c r="A1245" i="8"/>
  <c r="A1244" i="8"/>
  <c r="A1243" i="8"/>
  <c r="A1242" i="8"/>
  <c r="A1241" i="8"/>
  <c r="A1240" i="8"/>
  <c r="A1239" i="8"/>
  <c r="A1238" i="8"/>
  <c r="A1237" i="8"/>
  <c r="A1236" i="8"/>
  <c r="A1235" i="8"/>
  <c r="A1234" i="8"/>
  <c r="A1233" i="8"/>
  <c r="A1232" i="8"/>
  <c r="A1231" i="8"/>
  <c r="A1230" i="8"/>
  <c r="A1229" i="8"/>
  <c r="A1228" i="8"/>
  <c r="A1227" i="8"/>
  <c r="A1226" i="8"/>
  <c r="A1225" i="8"/>
  <c r="A1224" i="8"/>
  <c r="A1223" i="8"/>
  <c r="A1222" i="8"/>
  <c r="A1221" i="8"/>
  <c r="A1220" i="8"/>
  <c r="A1219" i="8"/>
  <c r="A1218" i="8"/>
  <c r="A1217" i="8"/>
  <c r="A1216" i="8"/>
  <c r="A1215" i="8"/>
  <c r="A1214" i="8"/>
  <c r="A1213" i="8"/>
  <c r="A1212" i="8"/>
  <c r="A1211" i="8"/>
  <c r="A1210" i="8"/>
  <c r="A1209" i="8"/>
  <c r="A1208" i="8"/>
  <c r="A1207" i="8"/>
  <c r="A1206" i="8"/>
  <c r="A1205" i="8"/>
  <c r="A1204" i="8"/>
  <c r="A1203" i="8"/>
  <c r="A1202" i="8"/>
  <c r="A1201" i="8"/>
  <c r="A1200" i="8"/>
  <c r="A1199" i="8"/>
  <c r="A1198" i="8"/>
  <c r="A1197" i="8"/>
  <c r="A1196" i="8"/>
  <c r="A1195" i="8"/>
  <c r="A1194" i="8"/>
  <c r="A1193" i="8"/>
  <c r="A1192" i="8"/>
  <c r="A1191" i="8"/>
  <c r="A1190" i="8"/>
  <c r="A1189" i="8"/>
  <c r="A1188" i="8"/>
  <c r="A1187" i="8"/>
  <c r="A1186" i="8"/>
  <c r="A1185" i="8"/>
  <c r="A1184" i="8"/>
  <c r="A1183" i="8"/>
  <c r="A1182" i="8"/>
  <c r="A1181" i="8"/>
  <c r="A1180" i="8"/>
  <c r="A1179" i="8"/>
  <c r="A1178" i="8"/>
  <c r="A1177" i="8"/>
  <c r="A1176" i="8"/>
  <c r="A1175" i="8"/>
  <c r="A1174" i="8"/>
  <c r="A1173" i="8"/>
  <c r="A1172" i="8"/>
  <c r="A1171" i="8"/>
  <c r="A1170" i="8"/>
  <c r="A1169" i="8"/>
  <c r="A1168" i="8"/>
  <c r="A1167" i="8"/>
  <c r="A1166" i="8"/>
  <c r="A1165" i="8"/>
  <c r="A1164" i="8"/>
  <c r="A1163" i="8"/>
  <c r="A1162" i="8"/>
  <c r="A1161" i="8"/>
  <c r="A1160" i="8"/>
  <c r="A1159" i="8"/>
  <c r="A1158" i="8"/>
  <c r="A1157" i="8"/>
  <c r="A1156" i="8"/>
  <c r="A1155" i="8"/>
  <c r="A1154" i="8"/>
  <c r="A1153" i="8"/>
  <c r="A1152" i="8"/>
  <c r="A1151" i="8"/>
  <c r="A1150" i="8"/>
  <c r="A1149" i="8"/>
  <c r="A1148" i="8"/>
  <c r="A1147" i="8"/>
  <c r="A1146" i="8"/>
  <c r="A1145" i="8"/>
  <c r="A1144" i="8"/>
  <c r="A1143" i="8"/>
  <c r="A1142" i="8"/>
  <c r="A1141" i="8"/>
  <c r="A1140" i="8"/>
  <c r="A1139" i="8"/>
  <c r="A1138" i="8"/>
  <c r="A1137" i="8"/>
  <c r="A1136" i="8"/>
  <c r="A1135" i="8"/>
  <c r="A1134" i="8"/>
  <c r="A1133" i="8"/>
  <c r="A1132" i="8"/>
  <c r="A1131" i="8"/>
  <c r="A1130" i="8"/>
  <c r="A1129" i="8"/>
  <c r="A1128" i="8"/>
  <c r="A1127" i="8"/>
  <c r="A1126" i="8"/>
  <c r="A1125" i="8"/>
  <c r="A1124" i="8"/>
  <c r="A1123" i="8"/>
  <c r="A1122" i="8"/>
  <c r="A1121" i="8"/>
  <c r="A1120" i="8"/>
  <c r="A1119" i="8"/>
  <c r="A1118" i="8"/>
  <c r="A1117" i="8"/>
  <c r="A1116" i="8"/>
  <c r="A1115" i="8"/>
  <c r="A1114" i="8"/>
  <c r="A1113" i="8"/>
  <c r="A1112" i="8"/>
  <c r="A1111" i="8"/>
  <c r="A1110" i="8"/>
  <c r="A1109" i="8"/>
  <c r="A1108" i="8"/>
  <c r="A1107" i="8"/>
  <c r="A1106" i="8"/>
  <c r="A1105" i="8"/>
  <c r="A1104" i="8"/>
  <c r="A1103" i="8"/>
  <c r="A1102" i="8"/>
  <c r="A1101" i="8"/>
  <c r="A1100" i="8"/>
  <c r="A1099" i="8"/>
  <c r="A1098" i="8"/>
  <c r="A1097" i="8"/>
  <c r="A1096" i="8"/>
  <c r="A1095" i="8"/>
  <c r="A1094" i="8"/>
  <c r="A1093" i="8"/>
  <c r="A1092" i="8"/>
  <c r="A1091" i="8"/>
  <c r="A1090" i="8"/>
  <c r="A1089" i="8"/>
  <c r="A1088" i="8"/>
  <c r="A1087" i="8"/>
  <c r="A1086" i="8"/>
  <c r="A1085" i="8"/>
  <c r="A1084" i="8"/>
  <c r="A1083" i="8"/>
  <c r="A1082" i="8"/>
  <c r="A1081" i="8"/>
  <c r="A1080" i="8"/>
  <c r="A1079" i="8"/>
  <c r="A1078" i="8"/>
  <c r="A1077" i="8"/>
  <c r="A1076" i="8"/>
  <c r="A1075" i="8"/>
  <c r="A1074" i="8"/>
  <c r="A1073" i="8"/>
  <c r="A1072" i="8"/>
  <c r="A1071" i="8"/>
  <c r="A1070" i="8"/>
  <c r="A1069" i="8"/>
  <c r="A1068" i="8"/>
  <c r="A1067" i="8"/>
  <c r="A1066" i="8"/>
  <c r="A1065" i="8"/>
  <c r="A1064" i="8"/>
  <c r="A1063" i="8"/>
  <c r="A1062" i="8"/>
  <c r="A1061" i="8"/>
  <c r="A1060" i="8"/>
  <c r="A1059" i="8"/>
  <c r="A1058" i="8"/>
  <c r="A1057" i="8"/>
  <c r="A1056" i="8"/>
  <c r="A1055" i="8"/>
  <c r="A1054" i="8"/>
  <c r="A1053" i="8"/>
  <c r="A1052" i="8"/>
  <c r="A1051" i="8"/>
  <c r="A1050" i="8"/>
  <c r="A1049" i="8"/>
  <c r="A1048" i="8"/>
  <c r="A1047" i="8"/>
  <c r="A1046" i="8"/>
  <c r="A1045" i="8"/>
  <c r="A1044" i="8"/>
  <c r="A1043" i="8"/>
  <c r="A1042" i="8"/>
  <c r="A1041" i="8"/>
  <c r="A1040" i="8"/>
  <c r="A1039" i="8"/>
  <c r="A1038" i="8"/>
  <c r="A1037" i="8"/>
  <c r="A1036" i="8"/>
  <c r="A1035" i="8"/>
  <c r="A1034" i="8"/>
  <c r="A1033" i="8"/>
  <c r="A1032" i="8"/>
  <c r="A1031" i="8"/>
  <c r="A1030" i="8"/>
  <c r="A1029" i="8"/>
  <c r="A1028" i="8"/>
  <c r="A1027" i="8"/>
  <c r="A1026" i="8"/>
  <c r="A1025" i="8"/>
  <c r="A1024" i="8"/>
  <c r="A1023" i="8"/>
  <c r="A1022" i="8"/>
  <c r="A1021" i="8"/>
  <c r="A1020" i="8"/>
  <c r="A1019" i="8"/>
  <c r="A1018" i="8"/>
  <c r="A1017" i="8"/>
  <c r="A1016" i="8"/>
  <c r="A1015" i="8"/>
  <c r="A1014" i="8"/>
  <c r="A1013" i="8"/>
  <c r="A1012" i="8"/>
  <c r="A1011" i="8"/>
  <c r="A1010" i="8"/>
  <c r="A1009" i="8"/>
  <c r="A1008" i="8"/>
  <c r="A1007" i="8"/>
  <c r="A1006" i="8"/>
  <c r="A1005" i="8"/>
  <c r="A1004" i="8"/>
  <c r="A1003" i="8"/>
  <c r="A1002" i="8"/>
  <c r="A1001" i="8"/>
  <c r="A1000" i="8"/>
  <c r="A999" i="8"/>
  <c r="A998" i="8"/>
  <c r="A997" i="8"/>
  <c r="A996" i="8"/>
  <c r="A995" i="8"/>
  <c r="A994" i="8"/>
  <c r="A993" i="8"/>
  <c r="A992" i="8"/>
  <c r="A991" i="8"/>
  <c r="A990" i="8"/>
  <c r="A989" i="8"/>
  <c r="A988" i="8"/>
  <c r="A987" i="8"/>
  <c r="A986" i="8"/>
  <c r="A985" i="8"/>
  <c r="A984" i="8"/>
  <c r="A983" i="8"/>
  <c r="A982" i="8"/>
  <c r="A981" i="8"/>
  <c r="A980" i="8"/>
  <c r="A979" i="8"/>
  <c r="A978" i="8"/>
  <c r="A977" i="8"/>
  <c r="A976" i="8"/>
  <c r="A975" i="8"/>
  <c r="A974" i="8"/>
  <c r="A973" i="8"/>
  <c r="A972" i="8"/>
  <c r="A971" i="8"/>
  <c r="A970" i="8"/>
  <c r="A969" i="8"/>
  <c r="A968" i="8"/>
  <c r="A967" i="8"/>
  <c r="A966" i="8"/>
  <c r="A965" i="8"/>
  <c r="A964" i="8"/>
  <c r="A963" i="8"/>
  <c r="A962" i="8"/>
  <c r="A961" i="8"/>
  <c r="A960" i="8"/>
  <c r="A959" i="8"/>
  <c r="A958" i="8"/>
  <c r="A957" i="8"/>
  <c r="A956" i="8"/>
  <c r="A955" i="8"/>
  <c r="A954" i="8"/>
  <c r="A953" i="8"/>
  <c r="A952" i="8"/>
  <c r="A951" i="8"/>
  <c r="A950" i="8"/>
  <c r="A949" i="8"/>
  <c r="A948" i="8"/>
  <c r="A947" i="8"/>
  <c r="A946" i="8"/>
  <c r="A945" i="8"/>
  <c r="A944" i="8"/>
  <c r="A943" i="8"/>
  <c r="A942" i="8"/>
  <c r="A941" i="8"/>
  <c r="A940" i="8"/>
  <c r="A939" i="8"/>
  <c r="A938" i="8"/>
  <c r="A937" i="8"/>
  <c r="A936" i="8"/>
  <c r="A935" i="8"/>
  <c r="A934" i="8"/>
  <c r="A933" i="8"/>
  <c r="A932" i="8"/>
  <c r="A931" i="8"/>
  <c r="A930" i="8"/>
  <c r="A929" i="8"/>
  <c r="A928" i="8"/>
  <c r="A927" i="8"/>
  <c r="A926" i="8"/>
  <c r="A925" i="8"/>
  <c r="A924" i="8"/>
  <c r="A923" i="8"/>
  <c r="A922" i="8"/>
  <c r="A921" i="8"/>
  <c r="A920" i="8"/>
  <c r="A919" i="8"/>
  <c r="A918" i="8"/>
  <c r="A917" i="8"/>
  <c r="A916" i="8"/>
  <c r="A915" i="8"/>
  <c r="A914" i="8"/>
  <c r="A913" i="8"/>
  <c r="A912" i="8"/>
  <c r="A911" i="8"/>
  <c r="A910" i="8"/>
  <c r="A909" i="8"/>
  <c r="A908" i="8"/>
  <c r="A907" i="8"/>
  <c r="A906" i="8"/>
  <c r="A905" i="8"/>
  <c r="A904" i="8"/>
  <c r="A903" i="8"/>
  <c r="A902" i="8"/>
  <c r="A901" i="8"/>
  <c r="A900" i="8"/>
  <c r="A899" i="8"/>
  <c r="A898" i="8"/>
  <c r="A897" i="8"/>
  <c r="A896" i="8"/>
  <c r="A895" i="8"/>
  <c r="A894" i="8"/>
  <c r="A893" i="8"/>
  <c r="A892" i="8"/>
  <c r="A891" i="8"/>
  <c r="A890" i="8"/>
  <c r="A889" i="8"/>
  <c r="A888" i="8"/>
  <c r="A887" i="8"/>
  <c r="A886" i="8"/>
  <c r="A885" i="8"/>
  <c r="A884" i="8"/>
  <c r="A883" i="8"/>
  <c r="A882" i="8"/>
  <c r="A881" i="8"/>
  <c r="A880" i="8"/>
  <c r="A879" i="8"/>
  <c r="A878" i="8"/>
  <c r="A877" i="8"/>
  <c r="A876" i="8"/>
  <c r="A875" i="8"/>
  <c r="A874" i="8"/>
  <c r="A873" i="8"/>
  <c r="A872" i="8"/>
  <c r="A871" i="8"/>
  <c r="A870" i="8"/>
  <c r="A869" i="8"/>
  <c r="A868" i="8"/>
  <c r="A867" i="8"/>
  <c r="A866" i="8"/>
  <c r="A865" i="8"/>
  <c r="A864" i="8"/>
  <c r="A863" i="8"/>
  <c r="A862" i="8"/>
  <c r="A861" i="8"/>
  <c r="A860" i="8"/>
  <c r="A859" i="8"/>
  <c r="A858" i="8"/>
  <c r="A857" i="8"/>
  <c r="A856" i="8"/>
  <c r="A855" i="8"/>
  <c r="A854" i="8"/>
  <c r="A853" i="8"/>
  <c r="A852" i="8"/>
  <c r="A851" i="8"/>
  <c r="A850" i="8"/>
  <c r="A849" i="8"/>
  <c r="A848" i="8"/>
  <c r="A847" i="8"/>
  <c r="A846" i="8"/>
  <c r="A845" i="8"/>
  <c r="A844" i="8"/>
  <c r="A843" i="8"/>
  <c r="A842" i="8"/>
  <c r="A841" i="8"/>
  <c r="A840" i="8"/>
  <c r="A839" i="8"/>
  <c r="A838" i="8"/>
  <c r="A837" i="8"/>
  <c r="A836" i="8"/>
  <c r="A835" i="8"/>
  <c r="A834" i="8"/>
  <c r="A833" i="8"/>
  <c r="A832" i="8"/>
  <c r="A831" i="8"/>
  <c r="A830" i="8"/>
  <c r="A829" i="8"/>
  <c r="A828" i="8"/>
  <c r="A827" i="8"/>
  <c r="A826" i="8"/>
  <c r="A825" i="8"/>
  <c r="A824" i="8"/>
  <c r="A823" i="8"/>
  <c r="A822" i="8"/>
  <c r="A821" i="8"/>
  <c r="A820" i="8"/>
  <c r="A819" i="8"/>
  <c r="A818" i="8"/>
  <c r="A817" i="8"/>
  <c r="A816" i="8"/>
  <c r="A815" i="8"/>
  <c r="A814" i="8"/>
  <c r="A813" i="8"/>
  <c r="A812" i="8"/>
  <c r="A811" i="8"/>
  <c r="A810" i="8"/>
  <c r="A809" i="8"/>
  <c r="A808" i="8"/>
  <c r="A807" i="8"/>
  <c r="A806" i="8"/>
  <c r="A805" i="8"/>
  <c r="A804" i="8"/>
  <c r="A803" i="8"/>
  <c r="A802" i="8"/>
  <c r="A801" i="8"/>
  <c r="A800" i="8"/>
  <c r="A799" i="8"/>
  <c r="A798" i="8"/>
  <c r="A797" i="8"/>
  <c r="A796" i="8"/>
  <c r="A795" i="8"/>
  <c r="A794" i="8"/>
  <c r="A793" i="8"/>
  <c r="A792" i="8"/>
  <c r="A791" i="8"/>
  <c r="A790" i="8"/>
  <c r="A789" i="8"/>
  <c r="A788" i="8"/>
  <c r="A787" i="8"/>
  <c r="A786" i="8"/>
  <c r="A785" i="8"/>
  <c r="A784" i="8"/>
  <c r="A783" i="8"/>
  <c r="A782" i="8"/>
  <c r="A781" i="8"/>
  <c r="A780" i="8"/>
  <c r="A779" i="8"/>
  <c r="A778" i="8"/>
  <c r="A777" i="8"/>
  <c r="A776" i="8"/>
  <c r="A775" i="8"/>
  <c r="A774" i="8"/>
  <c r="A773" i="8"/>
  <c r="A772" i="8"/>
  <c r="A771" i="8"/>
  <c r="A770" i="8"/>
  <c r="A769" i="8"/>
  <c r="A768" i="8"/>
  <c r="A767" i="8"/>
  <c r="A766" i="8"/>
  <c r="A765" i="8"/>
  <c r="A764" i="8"/>
  <c r="A763" i="8"/>
  <c r="A762" i="8"/>
  <c r="A761" i="8"/>
  <c r="A760" i="8"/>
  <c r="A759" i="8"/>
  <c r="A758" i="8"/>
  <c r="A757" i="8"/>
  <c r="A756" i="8"/>
  <c r="A755" i="8"/>
  <c r="A754" i="8"/>
  <c r="A753" i="8"/>
  <c r="A752" i="8"/>
  <c r="A751" i="8"/>
  <c r="A750" i="8"/>
  <c r="A749" i="8"/>
  <c r="A748" i="8"/>
  <c r="A747" i="8"/>
  <c r="A746" i="8"/>
  <c r="A745" i="8"/>
  <c r="A744" i="8"/>
  <c r="A743" i="8"/>
  <c r="A742" i="8"/>
  <c r="A741" i="8"/>
  <c r="A740" i="8"/>
  <c r="A739" i="8"/>
  <c r="A738" i="8"/>
  <c r="A737" i="8"/>
  <c r="A736" i="8"/>
  <c r="A735" i="8"/>
  <c r="A734" i="8"/>
  <c r="A733" i="8"/>
  <c r="A732" i="8"/>
  <c r="A731" i="8"/>
  <c r="A730" i="8"/>
  <c r="A729" i="8"/>
  <c r="A728" i="8"/>
  <c r="A727" i="8"/>
  <c r="A726" i="8"/>
  <c r="A725" i="8"/>
  <c r="A724" i="8"/>
  <c r="A723" i="8"/>
  <c r="A722" i="8"/>
  <c r="A721" i="8"/>
  <c r="A720" i="8"/>
  <c r="A719" i="8"/>
  <c r="A718" i="8"/>
  <c r="A717" i="8"/>
  <c r="A716" i="8"/>
  <c r="A715" i="8"/>
  <c r="A714" i="8"/>
  <c r="A713" i="8"/>
  <c r="A712" i="8"/>
  <c r="A711" i="8"/>
  <c r="A710" i="8"/>
  <c r="A709" i="8"/>
  <c r="A708" i="8"/>
  <c r="A707" i="8"/>
  <c r="A706" i="8"/>
  <c r="A705" i="8"/>
  <c r="A704" i="8"/>
  <c r="A703" i="8"/>
  <c r="A702" i="8"/>
  <c r="A701" i="8"/>
  <c r="A700" i="8"/>
  <c r="A699" i="8"/>
  <c r="A698" i="8"/>
  <c r="A697" i="8"/>
  <c r="A696" i="8"/>
  <c r="A695" i="8"/>
  <c r="A694" i="8"/>
  <c r="A693" i="8"/>
  <c r="A692" i="8"/>
  <c r="A691" i="8"/>
  <c r="A690" i="8"/>
  <c r="A689" i="8"/>
  <c r="A688" i="8"/>
  <c r="A687" i="8"/>
  <c r="A686" i="8"/>
  <c r="A685" i="8"/>
  <c r="A684" i="8"/>
  <c r="A683" i="8"/>
  <c r="A682" i="8"/>
  <c r="A681" i="8"/>
  <c r="A680" i="8"/>
  <c r="A679" i="8"/>
  <c r="A678" i="8"/>
  <c r="A677" i="8"/>
  <c r="A676" i="8"/>
  <c r="A675" i="8"/>
  <c r="A674" i="8"/>
  <c r="A673" i="8"/>
  <c r="A672" i="8"/>
  <c r="A671" i="8"/>
  <c r="A670" i="8"/>
  <c r="A669" i="8"/>
  <c r="A668" i="8"/>
  <c r="A667" i="8"/>
  <c r="A666" i="8"/>
  <c r="A665" i="8"/>
  <c r="A664" i="8"/>
  <c r="A663" i="8"/>
  <c r="A662" i="8"/>
  <c r="A661" i="8"/>
  <c r="A660" i="8"/>
  <c r="A659" i="8"/>
  <c r="A658" i="8"/>
  <c r="A657" i="8"/>
  <c r="A656" i="8"/>
  <c r="A655" i="8"/>
  <c r="A654" i="8"/>
  <c r="A653" i="8"/>
  <c r="A652" i="8"/>
  <c r="A651" i="8"/>
  <c r="A650" i="8"/>
  <c r="A649" i="8"/>
  <c r="A648" i="8"/>
  <c r="A647" i="8"/>
  <c r="A646" i="8"/>
  <c r="A645" i="8"/>
  <c r="A644" i="8"/>
  <c r="A643" i="8"/>
  <c r="A642" i="8"/>
  <c r="A641" i="8"/>
  <c r="A640" i="8"/>
  <c r="A639" i="8"/>
  <c r="A638" i="8"/>
  <c r="A637" i="8"/>
  <c r="A636" i="8"/>
  <c r="A635" i="8"/>
  <c r="A634" i="8"/>
  <c r="A633" i="8"/>
  <c r="A632" i="8"/>
  <c r="A631" i="8"/>
  <c r="A630" i="8"/>
  <c r="A629" i="8"/>
  <c r="A628" i="8"/>
  <c r="A627" i="8"/>
  <c r="A626" i="8"/>
  <c r="A625" i="8"/>
  <c r="A624" i="8"/>
  <c r="A623" i="8"/>
  <c r="A622" i="8"/>
  <c r="A621" i="8"/>
  <c r="A620" i="8"/>
  <c r="A619" i="8"/>
  <c r="A618" i="8"/>
  <c r="A617" i="8"/>
  <c r="A616" i="8"/>
  <c r="A615" i="8"/>
  <c r="A614" i="8"/>
  <c r="A613" i="8"/>
  <c r="A612" i="8"/>
  <c r="A611" i="8"/>
  <c r="A610" i="8"/>
  <c r="A609" i="8"/>
  <c r="A608" i="8"/>
  <c r="A607" i="8"/>
  <c r="A606" i="8"/>
  <c r="A605" i="8"/>
  <c r="A604" i="8"/>
  <c r="A603" i="8"/>
  <c r="A602" i="8"/>
  <c r="A601" i="8"/>
  <c r="A600" i="8"/>
  <c r="A599" i="8"/>
  <c r="A598" i="8"/>
  <c r="A597" i="8"/>
  <c r="A596" i="8"/>
  <c r="A595" i="8"/>
  <c r="A594" i="8"/>
  <c r="A593" i="8"/>
  <c r="A592" i="8"/>
  <c r="A591" i="8"/>
  <c r="A590" i="8"/>
  <c r="A589" i="8"/>
  <c r="A588" i="8"/>
  <c r="A587" i="8"/>
  <c r="A586" i="8"/>
  <c r="A585" i="8"/>
  <c r="A584" i="8"/>
  <c r="A583" i="8"/>
  <c r="A582" i="8"/>
  <c r="A581" i="8"/>
  <c r="A580" i="8"/>
  <c r="A579" i="8"/>
  <c r="A578" i="8"/>
  <c r="A577" i="8"/>
  <c r="A576" i="8"/>
  <c r="A575" i="8"/>
  <c r="A574" i="8"/>
  <c r="A573" i="8"/>
  <c r="A572" i="8"/>
  <c r="A571" i="8"/>
  <c r="A570" i="8"/>
  <c r="A569" i="8"/>
  <c r="A568" i="8"/>
  <c r="A567" i="8"/>
  <c r="A566" i="8"/>
  <c r="A565" i="8"/>
  <c r="A564" i="8"/>
  <c r="A563" i="8"/>
  <c r="A562" i="8"/>
  <c r="A561" i="8"/>
  <c r="A560" i="8"/>
  <c r="A559" i="8"/>
  <c r="A558" i="8"/>
  <c r="A557" i="8"/>
  <c r="A556" i="8"/>
  <c r="A555" i="8"/>
  <c r="A554" i="8"/>
  <c r="A553" i="8"/>
  <c r="A552" i="8"/>
  <c r="A551" i="8"/>
  <c r="A550" i="8"/>
  <c r="A549" i="8"/>
  <c r="A548" i="8"/>
  <c r="A547" i="8"/>
  <c r="A546" i="8"/>
  <c r="A545" i="8"/>
  <c r="A544" i="8"/>
  <c r="A543" i="8"/>
  <c r="A542" i="8"/>
  <c r="A541" i="8"/>
  <c r="A540" i="8"/>
  <c r="A539" i="8"/>
  <c r="A538" i="8"/>
  <c r="A537" i="8"/>
  <c r="A536" i="8"/>
  <c r="A535" i="8"/>
  <c r="A534" i="8"/>
  <c r="A533" i="8"/>
  <c r="A532" i="8"/>
  <c r="A531" i="8"/>
  <c r="A530" i="8"/>
  <c r="A529" i="8"/>
  <c r="A528" i="8"/>
  <c r="A527" i="8"/>
  <c r="A526" i="8"/>
  <c r="A525" i="8"/>
  <c r="A524" i="8"/>
  <c r="A523" i="8"/>
  <c r="A522" i="8"/>
  <c r="A521" i="8"/>
  <c r="A520" i="8"/>
  <c r="A519" i="8"/>
  <c r="A518" i="8"/>
  <c r="A517" i="8"/>
  <c r="A516" i="8"/>
  <c r="A515" i="8"/>
  <c r="A514" i="8"/>
  <c r="A513" i="8"/>
  <c r="A512" i="8"/>
  <c r="A511" i="8"/>
  <c r="A510" i="8"/>
  <c r="A509" i="8"/>
  <c r="A508" i="8"/>
  <c r="A507" i="8"/>
  <c r="A506" i="8"/>
  <c r="A505" i="8"/>
  <c r="A504" i="8"/>
  <c r="A503" i="8"/>
  <c r="A502" i="8"/>
  <c r="A501" i="8"/>
  <c r="A500" i="8"/>
  <c r="A499" i="8"/>
  <c r="A498" i="8"/>
  <c r="A497" i="8"/>
  <c r="A496" i="8"/>
  <c r="A495" i="8"/>
  <c r="A494" i="8"/>
  <c r="A493" i="8"/>
  <c r="A492" i="8"/>
  <c r="A491" i="8"/>
  <c r="A490" i="8"/>
  <c r="A489" i="8"/>
  <c r="A488" i="8"/>
  <c r="A487" i="8"/>
  <c r="A486" i="8"/>
  <c r="A485" i="8"/>
  <c r="A484" i="8"/>
  <c r="A483" i="8"/>
  <c r="A482" i="8"/>
  <c r="A481" i="8"/>
  <c r="A480" i="8"/>
  <c r="A479" i="8"/>
  <c r="A478" i="8"/>
  <c r="A477" i="8"/>
  <c r="A476" i="8"/>
  <c r="A475" i="8"/>
  <c r="A474" i="8"/>
  <c r="A473" i="8"/>
  <c r="A472" i="8"/>
  <c r="A471" i="8"/>
  <c r="A470" i="8"/>
  <c r="A469" i="8"/>
  <c r="A468" i="8"/>
  <c r="A467" i="8"/>
  <c r="A466" i="8"/>
  <c r="A465" i="8"/>
  <c r="A464" i="8"/>
  <c r="A463" i="8"/>
  <c r="A462" i="8"/>
  <c r="A461" i="8"/>
  <c r="A460" i="8"/>
  <c r="A459" i="8"/>
  <c r="A458" i="8"/>
  <c r="A457" i="8"/>
  <c r="A456" i="8"/>
  <c r="A455" i="8"/>
  <c r="A454" i="8"/>
  <c r="A453" i="8"/>
  <c r="A452" i="8"/>
  <c r="A451" i="8"/>
  <c r="A450" i="8"/>
  <c r="A449" i="8"/>
  <c r="A448" i="8"/>
  <c r="A447" i="8"/>
  <c r="A446" i="8"/>
  <c r="A445" i="8"/>
  <c r="A444" i="8"/>
  <c r="A443" i="8"/>
  <c r="A442" i="8"/>
  <c r="A441" i="8"/>
  <c r="A440" i="8"/>
  <c r="A439" i="8"/>
  <c r="A438" i="8"/>
  <c r="A437" i="8"/>
  <c r="A436" i="8"/>
  <c r="A435" i="8"/>
  <c r="A434" i="8"/>
  <c r="A433" i="8"/>
  <c r="A432" i="8"/>
  <c r="A431" i="8"/>
  <c r="A430" i="8"/>
  <c r="A429" i="8"/>
  <c r="A428" i="8"/>
  <c r="A427" i="8"/>
  <c r="A426" i="8"/>
  <c r="A425" i="8"/>
  <c r="A424" i="8"/>
  <c r="A423" i="8"/>
  <c r="A422" i="8"/>
  <c r="A421" i="8"/>
  <c r="A420" i="8"/>
  <c r="A419" i="8"/>
  <c r="A418" i="8"/>
  <c r="A417" i="8"/>
  <c r="A416" i="8"/>
  <c r="A415" i="8"/>
  <c r="A414" i="8"/>
  <c r="A413" i="8"/>
  <c r="A412" i="8"/>
  <c r="A411" i="8"/>
  <c r="A410" i="8"/>
  <c r="A409" i="8"/>
  <c r="A408" i="8"/>
  <c r="A407" i="8"/>
  <c r="A406" i="8"/>
  <c r="A405" i="8"/>
  <c r="A404" i="8"/>
  <c r="A403" i="8"/>
  <c r="A402" i="8"/>
  <c r="A401" i="8"/>
  <c r="A400" i="8"/>
  <c r="A399" i="8"/>
  <c r="A398" i="8"/>
  <c r="A397" i="8"/>
  <c r="A396" i="8"/>
  <c r="A395" i="8"/>
  <c r="A394" i="8"/>
  <c r="A393" i="8"/>
  <c r="A392" i="8"/>
  <c r="A391" i="8"/>
  <c r="A390" i="8"/>
  <c r="A389" i="8"/>
  <c r="A388" i="8"/>
  <c r="A387" i="8"/>
  <c r="A386" i="8"/>
  <c r="A385" i="8"/>
  <c r="A384" i="8"/>
  <c r="A383" i="8"/>
  <c r="A382" i="8"/>
  <c r="A381" i="8"/>
  <c r="A380" i="8"/>
  <c r="A379" i="8"/>
  <c r="A378" i="8"/>
  <c r="A377" i="8"/>
  <c r="A376" i="8"/>
  <c r="A375" i="8"/>
  <c r="A374" i="8"/>
  <c r="A373" i="8"/>
  <c r="A372" i="8"/>
  <c r="A371" i="8"/>
  <c r="A370" i="8"/>
  <c r="A369" i="8"/>
  <c r="A368" i="8"/>
  <c r="A367" i="8"/>
  <c r="A366" i="8"/>
  <c r="A365" i="8"/>
  <c r="A364" i="8"/>
  <c r="A363" i="8"/>
  <c r="A362" i="8"/>
  <c r="A361" i="8"/>
  <c r="A360" i="8"/>
  <c r="A359" i="8"/>
  <c r="A358" i="8"/>
  <c r="A357" i="8"/>
  <c r="A356" i="8"/>
  <c r="A355" i="8"/>
  <c r="A354" i="8"/>
  <c r="A353" i="8"/>
  <c r="A352" i="8"/>
  <c r="A351" i="8"/>
  <c r="A350" i="8"/>
  <c r="A349" i="8"/>
  <c r="A348" i="8"/>
  <c r="A347" i="8"/>
  <c r="A346" i="8"/>
  <c r="A345" i="8"/>
  <c r="A344" i="8"/>
  <c r="A343" i="8"/>
  <c r="A342" i="8"/>
  <c r="A341" i="8"/>
  <c r="A340" i="8"/>
  <c r="A339" i="8"/>
  <c r="A338" i="8"/>
  <c r="A337" i="8"/>
  <c r="A336" i="8"/>
  <c r="A335" i="8"/>
  <c r="A334" i="8"/>
  <c r="A333" i="8"/>
  <c r="A332" i="8"/>
  <c r="A331" i="8"/>
  <c r="A330" i="8"/>
  <c r="A329" i="8"/>
  <c r="A328" i="8"/>
  <c r="A327" i="8"/>
  <c r="A326" i="8"/>
  <c r="A325" i="8"/>
  <c r="A324" i="8"/>
  <c r="A323" i="8"/>
  <c r="A322" i="8"/>
  <c r="A321" i="8"/>
  <c r="A320" i="8"/>
  <c r="A319" i="8"/>
  <c r="A318" i="8"/>
  <c r="A317" i="8"/>
  <c r="A316" i="8"/>
  <c r="A315" i="8"/>
  <c r="A314" i="8"/>
  <c r="A313" i="8"/>
  <c r="A312" i="8"/>
  <c r="A311" i="8"/>
  <c r="A310" i="8"/>
  <c r="A309" i="8"/>
  <c r="A308" i="8"/>
  <c r="A307" i="8"/>
  <c r="A306" i="8"/>
  <c r="A305" i="8"/>
  <c r="A304" i="8"/>
  <c r="A303" i="8"/>
  <c r="A302" i="8"/>
  <c r="A301" i="8"/>
  <c r="A300" i="8"/>
  <c r="A299" i="8"/>
  <c r="A298" i="8"/>
  <c r="A297" i="8"/>
  <c r="A296" i="8"/>
  <c r="A295" i="8"/>
  <c r="A294" i="8"/>
  <c r="A293" i="8"/>
  <c r="A292" i="8"/>
  <c r="A291" i="8"/>
  <c r="A290" i="8"/>
  <c r="A289" i="8"/>
  <c r="A288" i="8"/>
  <c r="A287" i="8"/>
  <c r="A286" i="8"/>
  <c r="A285" i="8"/>
  <c r="A284" i="8"/>
  <c r="A283" i="8"/>
  <c r="A282" i="8"/>
  <c r="A281" i="8"/>
  <c r="A280" i="8"/>
  <c r="A279" i="8"/>
  <c r="A278" i="8"/>
  <c r="A277" i="8"/>
  <c r="A276" i="8"/>
  <c r="A275" i="8"/>
  <c r="A274" i="8"/>
  <c r="A273" i="8"/>
  <c r="A272" i="8"/>
  <c r="A271" i="8"/>
  <c r="A270" i="8"/>
  <c r="A269" i="8"/>
  <c r="A268" i="8"/>
  <c r="A267" i="8"/>
  <c r="A266" i="8"/>
  <c r="A265" i="8"/>
  <c r="A264" i="8"/>
  <c r="A263" i="8"/>
  <c r="A262" i="8"/>
  <c r="A261" i="8"/>
  <c r="A260" i="8"/>
  <c r="A259" i="8"/>
  <c r="A258" i="8"/>
  <c r="A257" i="8"/>
  <c r="A256" i="8"/>
  <c r="A255" i="8"/>
  <c r="A254" i="8"/>
  <c r="A253" i="8"/>
  <c r="A252" i="8"/>
  <c r="A251" i="8"/>
  <c r="A250" i="8"/>
  <c r="A249" i="8"/>
  <c r="A248" i="8"/>
  <c r="A247" i="8"/>
  <c r="A246" i="8"/>
  <c r="A245" i="8"/>
  <c r="A244" i="8"/>
  <c r="A243" i="8"/>
  <c r="A242" i="8"/>
  <c r="A241" i="8"/>
  <c r="A240" i="8"/>
  <c r="A2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A7" i="8"/>
  <c r="A6" i="8"/>
  <c r="A5" i="8"/>
  <c r="A4" i="8"/>
  <c r="A3" i="8"/>
  <c r="A2" i="8"/>
  <c r="A653" i="14" l="1"/>
  <c r="A654" i="14"/>
  <c r="A655" i="14"/>
  <c r="A656" i="14"/>
  <c r="A657" i="14"/>
  <c r="A658" i="14"/>
  <c r="A659" i="14"/>
  <c r="A660" i="14"/>
  <c r="A661" i="14"/>
  <c r="A662" i="14"/>
  <c r="A663" i="14"/>
  <c r="A664" i="14"/>
  <c r="A665" i="14"/>
  <c r="A666" i="14"/>
  <c r="A667" i="14"/>
  <c r="A668" i="14"/>
  <c r="A669" i="14"/>
  <c r="N8" i="20" l="1"/>
  <c r="O8" i="20"/>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72" i="19"/>
  <c r="A384" i="19" l="1"/>
  <c r="B384" i="19"/>
  <c r="N384" i="19"/>
  <c r="L384" i="19"/>
  <c r="Q384" i="19"/>
  <c r="H384" i="19" s="1"/>
  <c r="F384" i="19" s="1"/>
  <c r="S384" i="19"/>
  <c r="A385" i="19"/>
  <c r="Q385" i="19" s="1"/>
  <c r="H385" i="19" s="1"/>
  <c r="F385" i="19" s="1"/>
  <c r="B385" i="19"/>
  <c r="L385" i="19" s="1"/>
  <c r="A386" i="19"/>
  <c r="B386" i="19"/>
  <c r="S385" i="19"/>
  <c r="Q386" i="19"/>
  <c r="H386" i="19" s="1"/>
  <c r="F386" i="19" s="1"/>
  <c r="A387" i="19"/>
  <c r="Q387" i="19" s="1"/>
  <c r="H387" i="19" s="1"/>
  <c r="F387" i="19" s="1"/>
  <c r="B387" i="19"/>
  <c r="L387" i="19" s="1"/>
  <c r="A388" i="19"/>
  <c r="B388" i="19"/>
  <c r="L388" i="19" s="1"/>
  <c r="Q388" i="19"/>
  <c r="H388" i="19" s="1"/>
  <c r="F388" i="19" s="1"/>
  <c r="A389" i="19"/>
  <c r="B389" i="19"/>
  <c r="N389" i="19"/>
  <c r="L389" i="19"/>
  <c r="Q389" i="19"/>
  <c r="H389" i="19" s="1"/>
  <c r="F389" i="19" s="1"/>
  <c r="A390" i="19"/>
  <c r="Q390" i="19" s="1"/>
  <c r="H390" i="19" s="1"/>
  <c r="F390" i="19" s="1"/>
  <c r="B390" i="19"/>
  <c r="L390" i="19"/>
  <c r="A391" i="19"/>
  <c r="Q391" i="19" s="1"/>
  <c r="H391" i="19" s="1"/>
  <c r="F391" i="19" s="1"/>
  <c r="B391" i="19"/>
  <c r="L391" i="19" s="1"/>
  <c r="S391" i="19"/>
  <c r="A392" i="19"/>
  <c r="B392" i="19"/>
  <c r="Q392" i="19"/>
  <c r="H392" i="19" s="1"/>
  <c r="F392" i="19" s="1"/>
  <c r="A393" i="19"/>
  <c r="Q393" i="19" s="1"/>
  <c r="H393" i="19" s="1"/>
  <c r="F393" i="19" s="1"/>
  <c r="B393" i="19"/>
  <c r="L393" i="19" s="1"/>
  <c r="S392" i="19"/>
  <c r="A394" i="19"/>
  <c r="B394" i="19"/>
  <c r="L394" i="19"/>
  <c r="N394" i="19" s="1"/>
  <c r="Q394" i="19"/>
  <c r="H394" i="19" s="1"/>
  <c r="F394" i="19" s="1"/>
  <c r="A395" i="19"/>
  <c r="Q395" i="19" s="1"/>
  <c r="H395" i="19" s="1"/>
  <c r="F395" i="19" s="1"/>
  <c r="B395" i="19"/>
  <c r="N395" i="19"/>
  <c r="L395" i="19"/>
  <c r="A396" i="19"/>
  <c r="Q396" i="19" s="1"/>
  <c r="H396" i="19" s="1"/>
  <c r="F396" i="19" s="1"/>
  <c r="B396" i="19"/>
  <c r="S396" i="19"/>
  <c r="C6" i="18"/>
  <c r="W372" i="9"/>
  <c r="W373" i="9"/>
  <c r="W374" i="9"/>
  <c r="W375" i="9"/>
  <c r="W376" i="9"/>
  <c r="W377" i="9"/>
  <c r="W378" i="9"/>
  <c r="W379" i="9"/>
  <c r="W380" i="9"/>
  <c r="W381" i="9"/>
  <c r="W382" i="9"/>
  <c r="W371" i="9"/>
  <c r="X372" i="9"/>
  <c r="X373" i="9"/>
  <c r="X374" i="9"/>
  <c r="X375" i="9"/>
  <c r="X376" i="9"/>
  <c r="X377" i="9"/>
  <c r="X378" i="9"/>
  <c r="X379" i="9"/>
  <c r="X380" i="9"/>
  <c r="X381" i="9"/>
  <c r="X382" i="9"/>
  <c r="X371" i="9"/>
  <c r="O9" i="20"/>
  <c r="S387" i="19" l="1"/>
  <c r="S389" i="19"/>
  <c r="N390" i="19"/>
  <c r="O389" i="19"/>
  <c r="K389" i="19"/>
  <c r="S390" i="19"/>
  <c r="N388" i="19"/>
  <c r="N391" i="19"/>
  <c r="S395" i="19"/>
  <c r="S386" i="19"/>
  <c r="T388" i="19"/>
  <c r="S393" i="19"/>
  <c r="N385" i="19"/>
  <c r="O395" i="19"/>
  <c r="T395" i="19"/>
  <c r="T394" i="19"/>
  <c r="K395" i="19"/>
  <c r="O390" i="19"/>
  <c r="T390" i="19"/>
  <c r="T389" i="19"/>
  <c r="K390" i="19"/>
  <c r="K385" i="19"/>
  <c r="T385" i="19"/>
  <c r="T384" i="19"/>
  <c r="O385" i="19"/>
  <c r="T386" i="19"/>
  <c r="K386" i="19"/>
  <c r="O396" i="19"/>
  <c r="T396" i="19"/>
  <c r="K396" i="19"/>
  <c r="K387" i="19"/>
  <c r="O387" i="19"/>
  <c r="T391" i="19"/>
  <c r="K391" i="19"/>
  <c r="O391" i="19"/>
  <c r="K393" i="19"/>
  <c r="O393" i="19"/>
  <c r="T393" i="19"/>
  <c r="T392" i="19"/>
  <c r="K392" i="19"/>
  <c r="O392" i="19"/>
  <c r="S394" i="19"/>
  <c r="S388" i="19"/>
  <c r="K384" i="19"/>
  <c r="L396" i="19"/>
  <c r="N396" i="19" s="1"/>
  <c r="N387" i="19"/>
  <c r="L386" i="19"/>
  <c r="N386" i="19" s="1"/>
  <c r="O394" i="19"/>
  <c r="O388" i="19"/>
  <c r="N393" i="19"/>
  <c r="L392" i="19"/>
  <c r="N392" i="19" s="1"/>
  <c r="J387" i="19"/>
  <c r="J388" i="19" s="1"/>
  <c r="J389" i="19" s="1"/>
  <c r="J390" i="19" s="1"/>
  <c r="J391" i="19" s="1"/>
  <c r="J392" i="19" s="1"/>
  <c r="J393" i="19" s="1"/>
  <c r="J394" i="19" s="1"/>
  <c r="J395" i="19" s="1"/>
  <c r="J396" i="19" s="1"/>
  <c r="AL9" i="20"/>
  <c r="W35" i="18" s="1"/>
  <c r="AK9" i="20"/>
  <c r="V35" i="18" s="1"/>
  <c r="AJ9" i="20"/>
  <c r="U35" i="18" s="1"/>
  <c r="AI9" i="20"/>
  <c r="AH9" i="20"/>
  <c r="AG9" i="20"/>
  <c r="AF9" i="20"/>
  <c r="AE9" i="20"/>
  <c r="AD9" i="20"/>
  <c r="AC9" i="20"/>
  <c r="Z9" i="20"/>
  <c r="Y9" i="20"/>
  <c r="X9" i="20"/>
  <c r="W9" i="20"/>
  <c r="V9" i="20"/>
  <c r="U9" i="20"/>
  <c r="T9" i="20"/>
  <c r="S9" i="20"/>
  <c r="R9" i="20"/>
  <c r="Q9" i="20"/>
  <c r="L9" i="20"/>
  <c r="K9" i="20"/>
  <c r="J9" i="20"/>
  <c r="I9" i="20"/>
  <c r="H9" i="20"/>
  <c r="G9" i="20"/>
  <c r="F9" i="20"/>
  <c r="E9" i="20"/>
  <c r="D9" i="20"/>
  <c r="C9" i="20"/>
  <c r="AN8" i="20"/>
  <c r="AC8" i="20"/>
  <c r="Q8" i="20"/>
  <c r="C8" i="20"/>
  <c r="J3" i="20"/>
  <c r="K394" i="19" l="1"/>
  <c r="K388" i="19"/>
  <c r="T387" i="19"/>
  <c r="O384" i="19"/>
  <c r="M394" i="19"/>
  <c r="I394" i="19"/>
  <c r="I390" i="19"/>
  <c r="M390" i="19"/>
  <c r="M388" i="19"/>
  <c r="I388" i="19"/>
  <c r="M389" i="19"/>
  <c r="I389" i="19"/>
  <c r="I391" i="19"/>
  <c r="M391" i="19"/>
  <c r="O386" i="19"/>
  <c r="I392" i="19"/>
  <c r="M392" i="19"/>
  <c r="M386" i="19"/>
  <c r="I386" i="19"/>
  <c r="I387" i="19"/>
  <c r="M387" i="19"/>
  <c r="I384" i="19"/>
  <c r="M384" i="19"/>
  <c r="I393" i="19"/>
  <c r="M393" i="19"/>
  <c r="I396" i="19"/>
  <c r="M396" i="19"/>
  <c r="I385" i="19"/>
  <c r="M385" i="19"/>
  <c r="M395" i="19"/>
  <c r="I395" i="19"/>
  <c r="N9" i="20"/>
  <c r="J15" i="10" l="1"/>
  <c r="K15" i="10"/>
  <c r="A650" i="14"/>
  <c r="A651" i="14"/>
  <c r="A652" i="14"/>
  <c r="Q383" i="19"/>
  <c r="H383" i="19" s="1"/>
  <c r="B383" i="19"/>
  <c r="L383" i="19" s="1"/>
  <c r="A383" i="19"/>
  <c r="B382" i="19"/>
  <c r="L382" i="19" s="1"/>
  <c r="A382" i="19"/>
  <c r="Q381" i="19"/>
  <c r="H381" i="19" s="1"/>
  <c r="B381" i="19"/>
  <c r="L381" i="19" s="1"/>
  <c r="A381" i="19"/>
  <c r="Q380" i="19"/>
  <c r="H380" i="19" s="1"/>
  <c r="L380" i="19"/>
  <c r="B380" i="19"/>
  <c r="A380" i="19"/>
  <c r="L379" i="19"/>
  <c r="B379" i="19"/>
  <c r="A379" i="19"/>
  <c r="Q379" i="19" s="1"/>
  <c r="H379" i="19" s="1"/>
  <c r="L378" i="19"/>
  <c r="B378" i="19"/>
  <c r="A378" i="19"/>
  <c r="Q378" i="19" s="1"/>
  <c r="H378" i="19" s="1"/>
  <c r="B377" i="19"/>
  <c r="L377" i="19" s="1"/>
  <c r="A377" i="19"/>
  <c r="B376" i="19"/>
  <c r="A376" i="19"/>
  <c r="Q376" i="19" s="1"/>
  <c r="H376" i="19" s="1"/>
  <c r="Q375" i="19"/>
  <c r="H375" i="19" s="1"/>
  <c r="B375" i="19"/>
  <c r="L375" i="19" s="1"/>
  <c r="A375" i="19"/>
  <c r="B374" i="19"/>
  <c r="L374" i="19" s="1"/>
  <c r="A374" i="19"/>
  <c r="Q374" i="19" s="1"/>
  <c r="H374" i="19" s="1"/>
  <c r="Q373" i="19"/>
  <c r="H373" i="19" s="1"/>
  <c r="B373" i="19"/>
  <c r="L373" i="19" s="1"/>
  <c r="A373" i="19"/>
  <c r="L372" i="19"/>
  <c r="B372" i="19"/>
  <c r="A372" i="19"/>
  <c r="Q372" i="19" s="1"/>
  <c r="H372" i="19" s="1"/>
  <c r="A371" i="19"/>
  <c r="L371" i="19" s="1"/>
  <c r="B371" i="19"/>
  <c r="A647" i="14"/>
  <c r="A648" i="14"/>
  <c r="A649" i="14"/>
  <c r="T380" i="19" l="1"/>
  <c r="F380" i="19"/>
  <c r="M380" i="19" s="1"/>
  <c r="O373" i="19"/>
  <c r="F376" i="19"/>
  <c r="T372" i="19"/>
  <c r="O372" i="19"/>
  <c r="T373" i="19"/>
  <c r="T374" i="19"/>
  <c r="O374" i="19"/>
  <c r="O375" i="19"/>
  <c r="F375" i="19"/>
  <c r="T375" i="19"/>
  <c r="K375" i="19"/>
  <c r="K376" i="19" s="1"/>
  <c r="F381" i="19"/>
  <c r="O381" i="19"/>
  <c r="O383" i="19"/>
  <c r="F383" i="19"/>
  <c r="T383" i="19"/>
  <c r="T379" i="19"/>
  <c r="O379" i="19"/>
  <c r="F379" i="19"/>
  <c r="T378" i="19"/>
  <c r="O378" i="19"/>
  <c r="F378" i="19"/>
  <c r="O380" i="19"/>
  <c r="Q382" i="19"/>
  <c r="H382" i="19" s="1"/>
  <c r="L376" i="19"/>
  <c r="Q377" i="19"/>
  <c r="H377" i="19" s="1"/>
  <c r="T376" i="19" s="1"/>
  <c r="Q371" i="19"/>
  <c r="H371" i="19" s="1"/>
  <c r="A646" i="14"/>
  <c r="A643" i="14"/>
  <c r="A644" i="14"/>
  <c r="A645" i="14"/>
  <c r="Q347" i="19"/>
  <c r="A641" i="14"/>
  <c r="A642" i="14"/>
  <c r="O376" i="19" l="1"/>
  <c r="M379" i="19"/>
  <c r="M383" i="19"/>
  <c r="M378" i="19"/>
  <c r="M381" i="19"/>
  <c r="O382" i="19"/>
  <c r="F382" i="19"/>
  <c r="T382" i="19"/>
  <c r="M376" i="19"/>
  <c r="O377" i="19"/>
  <c r="F377" i="19"/>
  <c r="T377" i="19"/>
  <c r="K377" i="19"/>
  <c r="K378" i="19" s="1"/>
  <c r="K379" i="19" s="1"/>
  <c r="K380" i="19" s="1"/>
  <c r="K381" i="19" s="1"/>
  <c r="K382" i="19" s="1"/>
  <c r="K383" i="19" s="1"/>
  <c r="T381" i="19"/>
  <c r="I375" i="19"/>
  <c r="I376" i="19" s="1"/>
  <c r="M375" i="19"/>
  <c r="T371" i="19"/>
  <c r="O371" i="19"/>
  <c r="A640" i="14"/>
  <c r="I377" i="19" l="1"/>
  <c r="I378" i="19" s="1"/>
  <c r="I379" i="19" s="1"/>
  <c r="I380" i="19" s="1"/>
  <c r="I381" i="19" s="1"/>
  <c r="I382" i="19" s="1"/>
  <c r="I383" i="19" s="1"/>
  <c r="M377" i="19"/>
  <c r="M382" i="19"/>
  <c r="A639" i="14"/>
  <c r="Q342" i="19" l="1"/>
  <c r="H342" i="19" s="1"/>
  <c r="O342" i="19" l="1"/>
  <c r="A7500" i="8" l="1"/>
  <c r="A1" i="19"/>
  <c r="H1" i="21"/>
  <c r="AC6" i="9"/>
  <c r="R9" i="11"/>
  <c r="R10" i="11" s="1"/>
  <c r="R11" i="11" s="1"/>
  <c r="R12" i="11" s="1"/>
  <c r="R13" i="11" s="1"/>
  <c r="R14" i="11" s="1"/>
  <c r="R15" i="11" s="1"/>
  <c r="R16" i="11" s="1"/>
  <c r="R17" i="11" s="1"/>
  <c r="R18" i="11" s="1"/>
  <c r="R19" i="11" s="1"/>
  <c r="R20" i="11" s="1"/>
  <c r="R21" i="11" s="1"/>
  <c r="R22" i="11" s="1"/>
  <c r="R23" i="11" s="1"/>
  <c r="R24" i="11" s="1"/>
  <c r="R25" i="11" s="1"/>
  <c r="R26" i="11" s="1"/>
  <c r="R27" i="11" s="1"/>
  <c r="R28" i="11" s="1"/>
  <c r="R29" i="11" s="1"/>
  <c r="R30" i="11" s="1"/>
  <c r="R31" i="11" s="1"/>
  <c r="R32" i="11" s="1"/>
  <c r="R33" i="11" s="1"/>
  <c r="R34" i="11" s="1"/>
  <c r="R35" i="11" s="1"/>
  <c r="R36" i="11" s="1"/>
  <c r="R37" i="11" s="1"/>
  <c r="R38" i="11" s="1"/>
  <c r="R39" i="11" s="1"/>
  <c r="R40" i="11" s="1"/>
  <c r="R41" i="11" s="1"/>
  <c r="R42" i="11" s="1"/>
  <c r="R43" i="11" s="1"/>
  <c r="R44" i="11" s="1"/>
  <c r="R45" i="11" s="1"/>
  <c r="R46" i="11" s="1"/>
  <c r="R47" i="11" s="1"/>
  <c r="R48" i="11" s="1"/>
  <c r="R49" i="11" s="1"/>
  <c r="R50" i="11" s="1"/>
  <c r="R51" i="11" s="1"/>
  <c r="R52" i="11" s="1"/>
  <c r="R53" i="11" s="1"/>
  <c r="R54" i="11" s="1"/>
  <c r="R55" i="11" s="1"/>
  <c r="R56" i="11" s="1"/>
  <c r="R57" i="11" s="1"/>
  <c r="R58" i="11" s="1"/>
  <c r="R59" i="11" s="1"/>
  <c r="R60" i="11" s="1"/>
  <c r="R61" i="11" s="1"/>
  <c r="R62" i="11" s="1"/>
  <c r="R63" i="11" s="1"/>
  <c r="R64" i="11" s="1"/>
  <c r="R65" i="11" s="1"/>
  <c r="R66" i="11" s="1"/>
  <c r="R67" i="11" s="1"/>
  <c r="R68" i="11" s="1"/>
  <c r="R69" i="11" s="1"/>
  <c r="R70" i="11" s="1"/>
  <c r="R71" i="11" s="1"/>
  <c r="R72" i="11" s="1"/>
  <c r="R73" i="11" s="1"/>
  <c r="R74" i="11" s="1"/>
  <c r="R75" i="11" s="1"/>
  <c r="R76" i="11" s="1"/>
  <c r="R77" i="11" s="1"/>
  <c r="R78" i="11" s="1"/>
  <c r="R79" i="11" s="1"/>
  <c r="R80" i="11" s="1"/>
  <c r="R81" i="11" s="1"/>
  <c r="R82" i="11" s="1"/>
  <c r="R83" i="11" s="1"/>
  <c r="R84" i="11" s="1"/>
  <c r="R85" i="11" s="1"/>
  <c r="R86" i="11" s="1"/>
  <c r="R87" i="11" s="1"/>
  <c r="R88" i="11" s="1"/>
  <c r="R89" i="11" s="1"/>
  <c r="R90" i="11" s="1"/>
  <c r="R91" i="11" s="1"/>
  <c r="R92" i="11" s="1"/>
  <c r="R93" i="11" s="1"/>
  <c r="R94" i="11" s="1"/>
  <c r="R95" i="11" s="1"/>
  <c r="R96" i="11" s="1"/>
  <c r="R97" i="11" s="1"/>
  <c r="R98" i="11" s="1"/>
  <c r="R99" i="11" s="1"/>
  <c r="R100" i="11" s="1"/>
  <c r="R101" i="11" s="1"/>
  <c r="R102" i="11" s="1"/>
  <c r="R103" i="11" s="1"/>
  <c r="R104" i="11" s="1"/>
  <c r="R105" i="11" s="1"/>
  <c r="R106" i="11" s="1"/>
  <c r="R107" i="11" s="1"/>
  <c r="R108" i="11" s="1"/>
  <c r="R109" i="11" s="1"/>
  <c r="R110" i="11" s="1"/>
  <c r="R111" i="11" s="1"/>
  <c r="R112" i="11" s="1"/>
  <c r="R113" i="11" s="1"/>
  <c r="R114" i="11" s="1"/>
  <c r="R115" i="11" s="1"/>
  <c r="R116" i="11" s="1"/>
  <c r="R117" i="11" s="1"/>
  <c r="R118" i="11" s="1"/>
  <c r="R119" i="11" s="1"/>
  <c r="R120" i="11" s="1"/>
  <c r="R121" i="11" s="1"/>
  <c r="R122" i="11" s="1"/>
  <c r="R123" i="11" s="1"/>
  <c r="R124" i="11" s="1"/>
  <c r="R125" i="11" s="1"/>
  <c r="R126" i="11" s="1"/>
  <c r="R127" i="11" s="1"/>
  <c r="R128" i="11" s="1"/>
  <c r="R129" i="11" s="1"/>
  <c r="R130" i="11" s="1"/>
  <c r="R131" i="11" s="1"/>
  <c r="R132" i="11" s="1"/>
  <c r="R133" i="11" s="1"/>
  <c r="R134" i="11" s="1"/>
  <c r="R135" i="11" s="1"/>
  <c r="R136" i="11" s="1"/>
  <c r="R137" i="11" s="1"/>
  <c r="R138" i="11" s="1"/>
  <c r="R139" i="11" s="1"/>
  <c r="R140" i="11" s="1"/>
  <c r="R141" i="11" s="1"/>
  <c r="R142" i="11" s="1"/>
  <c r="R143" i="11" s="1"/>
  <c r="R144" i="11" s="1"/>
  <c r="R145" i="11" s="1"/>
  <c r="R146" i="11" s="1"/>
  <c r="R147" i="11" s="1"/>
  <c r="R148" i="11" s="1"/>
  <c r="R149" i="11" s="1"/>
  <c r="R150" i="11" s="1"/>
  <c r="R151" i="11" s="1"/>
  <c r="R152" i="11" s="1"/>
  <c r="R153" i="11" s="1"/>
  <c r="R154" i="11" s="1"/>
  <c r="R155" i="11" s="1"/>
  <c r="R156" i="11" s="1"/>
  <c r="R157" i="11" s="1"/>
  <c r="R158" i="11" s="1"/>
  <c r="R159" i="11" s="1"/>
  <c r="R160" i="11" s="1"/>
  <c r="R161" i="11" s="1"/>
  <c r="R162" i="11" s="1"/>
  <c r="R163" i="11" s="1"/>
  <c r="R164" i="11" s="1"/>
  <c r="R165" i="11" s="1"/>
  <c r="R166" i="11" s="1"/>
  <c r="R167" i="11" s="1"/>
  <c r="R168" i="11" s="1"/>
  <c r="R169" i="11" s="1"/>
  <c r="R170" i="11" s="1"/>
  <c r="R171" i="11" s="1"/>
  <c r="R172" i="11" s="1"/>
  <c r="R173" i="11" s="1"/>
  <c r="R174" i="11" s="1"/>
  <c r="R175" i="11" s="1"/>
  <c r="R176" i="11" s="1"/>
  <c r="R177" i="11" s="1"/>
  <c r="R178" i="11" s="1"/>
  <c r="R179" i="11" s="1"/>
  <c r="R180" i="11" s="1"/>
  <c r="R181" i="11" s="1"/>
  <c r="R182" i="11" s="1"/>
  <c r="R183" i="11" s="1"/>
  <c r="R184" i="11" s="1"/>
  <c r="R185" i="11" s="1"/>
  <c r="R186" i="11" s="1"/>
  <c r="R187" i="11" s="1"/>
  <c r="R188" i="11" s="1"/>
  <c r="R189" i="11" s="1"/>
  <c r="R190" i="11" s="1"/>
  <c r="R191" i="11" s="1"/>
  <c r="R192" i="11" s="1"/>
  <c r="R193" i="11" s="1"/>
  <c r="R194" i="11" s="1"/>
  <c r="R195" i="11" s="1"/>
  <c r="R196" i="11" s="1"/>
  <c r="R197" i="11" s="1"/>
  <c r="R198" i="11" s="1"/>
  <c r="R199" i="11" s="1"/>
  <c r="R200" i="11" s="1"/>
  <c r="R201" i="11" s="1"/>
  <c r="R202" i="11" s="1"/>
  <c r="R203" i="11" s="1"/>
  <c r="R204" i="11" s="1"/>
  <c r="R205" i="11" s="1"/>
  <c r="R206" i="11" s="1"/>
  <c r="R207" i="11" s="1"/>
  <c r="R208" i="11" s="1"/>
  <c r="R209" i="11" s="1"/>
  <c r="R210" i="11" s="1"/>
  <c r="R211" i="11" s="1"/>
  <c r="R212" i="11" s="1"/>
  <c r="R213" i="11" s="1"/>
  <c r="R214" i="11" s="1"/>
  <c r="R215" i="11" s="1"/>
  <c r="R216" i="11" s="1"/>
  <c r="R217" i="11" s="1"/>
  <c r="R218" i="11" s="1"/>
  <c r="R219" i="11" s="1"/>
  <c r="R220" i="11" s="1"/>
  <c r="R221" i="11" s="1"/>
  <c r="R222" i="11" s="1"/>
  <c r="R223" i="11" s="1"/>
  <c r="R224" i="11" s="1"/>
  <c r="R225" i="11" s="1"/>
  <c r="R226" i="11" s="1"/>
  <c r="R227" i="11" s="1"/>
  <c r="R228" i="11" s="1"/>
  <c r="R229" i="11" s="1"/>
  <c r="R230" i="11" s="1"/>
  <c r="R231" i="11" s="1"/>
  <c r="R232" i="11" s="1"/>
  <c r="R233" i="11" s="1"/>
  <c r="R234" i="11" s="1"/>
  <c r="R235" i="11" s="1"/>
  <c r="R236" i="11" s="1"/>
  <c r="R237" i="11" s="1"/>
  <c r="R238" i="11" s="1"/>
  <c r="R239" i="11" s="1"/>
  <c r="R240" i="11" s="1"/>
  <c r="R241" i="11" s="1"/>
  <c r="R242" i="11" s="1"/>
  <c r="R243" i="11" s="1"/>
  <c r="R244" i="11" s="1"/>
  <c r="R245" i="11" s="1"/>
  <c r="R246" i="11" s="1"/>
  <c r="R247" i="11" s="1"/>
  <c r="R248" i="11" s="1"/>
  <c r="R249" i="11" s="1"/>
  <c r="R250" i="11" s="1"/>
  <c r="R251" i="11" s="1"/>
  <c r="R252" i="11" s="1"/>
  <c r="R253" i="11" s="1"/>
  <c r="R254" i="11" s="1"/>
  <c r="R255" i="11" s="1"/>
  <c r="R256" i="11" s="1"/>
  <c r="R257" i="11" s="1"/>
  <c r="R258" i="11" s="1"/>
  <c r="R259" i="11" s="1"/>
  <c r="R260" i="11" s="1"/>
  <c r="R261" i="11" s="1"/>
  <c r="R262" i="11" s="1"/>
  <c r="R263" i="11" s="1"/>
  <c r="R264" i="11" s="1"/>
  <c r="R265" i="11" s="1"/>
  <c r="R266" i="11" s="1"/>
  <c r="R267" i="11" s="1"/>
  <c r="R268" i="11" s="1"/>
  <c r="R269" i="11" s="1"/>
  <c r="R270" i="11" s="1"/>
  <c r="R271" i="11" s="1"/>
  <c r="R272" i="11" s="1"/>
  <c r="R273" i="11" s="1"/>
  <c r="R274" i="11" s="1"/>
  <c r="R275" i="11" s="1"/>
  <c r="R276" i="11" s="1"/>
  <c r="R277" i="11" s="1"/>
  <c r="R278" i="11" s="1"/>
  <c r="R279" i="11" s="1"/>
  <c r="R280" i="11" s="1"/>
  <c r="R281" i="11" s="1"/>
  <c r="R282" i="11" s="1"/>
  <c r="R283" i="11" s="1"/>
  <c r="R284" i="11" s="1"/>
  <c r="R285" i="11" s="1"/>
  <c r="R286" i="11" s="1"/>
  <c r="R287" i="11" s="1"/>
  <c r="R288" i="11" s="1"/>
  <c r="R289" i="11" s="1"/>
  <c r="R290" i="11" s="1"/>
  <c r="R291" i="11" s="1"/>
  <c r="R292" i="11" s="1"/>
  <c r="R293" i="11" s="1"/>
  <c r="R294" i="11" s="1"/>
  <c r="R295" i="11" s="1"/>
  <c r="R296" i="11" s="1"/>
  <c r="R297" i="11" s="1"/>
  <c r="R298" i="11" s="1"/>
  <c r="R299" i="11" s="1"/>
  <c r="R300" i="11" s="1"/>
  <c r="R301" i="11" s="1"/>
  <c r="R302" i="11" s="1"/>
  <c r="R303" i="11" s="1"/>
  <c r="R304" i="11" s="1"/>
  <c r="R305" i="11" s="1"/>
  <c r="R306" i="11" s="1"/>
  <c r="R307" i="11" s="1"/>
  <c r="R308" i="11" s="1"/>
  <c r="R309" i="11" s="1"/>
  <c r="R310" i="11" s="1"/>
  <c r="R311" i="11" s="1"/>
  <c r="R312" i="11" s="1"/>
  <c r="R313" i="11" s="1"/>
  <c r="R314" i="11" s="1"/>
  <c r="R315" i="11" s="1"/>
  <c r="R316" i="11" s="1"/>
  <c r="R317" i="11" s="1"/>
  <c r="R318" i="11" s="1"/>
  <c r="R319" i="11" s="1"/>
  <c r="R320" i="11" s="1"/>
  <c r="R321" i="11" s="1"/>
  <c r="R322" i="11" s="1"/>
  <c r="R323" i="11" s="1"/>
  <c r="R324" i="11" s="1"/>
  <c r="R325" i="11" s="1"/>
  <c r="R326" i="11" s="1"/>
  <c r="R327" i="11" s="1"/>
  <c r="R328" i="11" s="1"/>
  <c r="R329" i="11" s="1"/>
  <c r="R330" i="11" s="1"/>
  <c r="R331" i="11" s="1"/>
  <c r="R332" i="11" s="1"/>
  <c r="R333" i="11" s="1"/>
  <c r="R334" i="11" s="1"/>
  <c r="R335" i="11" s="1"/>
  <c r="R336" i="11" s="1"/>
  <c r="R337" i="11" s="1"/>
  <c r="R338" i="11" s="1"/>
  <c r="R339" i="11" s="1"/>
  <c r="R340" i="11" s="1"/>
  <c r="R341" i="11" s="1"/>
  <c r="R342" i="11" s="1"/>
  <c r="R343" i="11" s="1"/>
  <c r="R344" i="11" s="1"/>
  <c r="R345" i="11" s="1"/>
  <c r="R346" i="11" s="1"/>
  <c r="R347" i="11" s="1"/>
  <c r="R348" i="11" s="1"/>
  <c r="R349" i="11" s="1"/>
  <c r="R350" i="11" s="1"/>
  <c r="R351" i="11" s="1"/>
  <c r="R352" i="11" s="1"/>
  <c r="R353" i="11" s="1"/>
  <c r="R354" i="11" s="1"/>
  <c r="R355" i="11" s="1"/>
  <c r="R356" i="11" s="1"/>
  <c r="R357" i="11" s="1"/>
  <c r="R358" i="11" s="1"/>
  <c r="R359" i="11" s="1"/>
  <c r="R360" i="11" s="1"/>
  <c r="R361" i="11" s="1"/>
  <c r="R362" i="11" s="1"/>
  <c r="R363" i="11" s="1"/>
  <c r="R364" i="11" s="1"/>
  <c r="R365" i="11" s="1"/>
  <c r="R366" i="11" s="1"/>
  <c r="R367" i="11" s="1"/>
  <c r="R368" i="11" s="1"/>
  <c r="R369" i="11" s="1"/>
  <c r="R370" i="11" s="1"/>
  <c r="R371" i="11" s="1"/>
  <c r="R372" i="11" s="1"/>
  <c r="R373" i="11" s="1"/>
  <c r="R374" i="11" s="1"/>
  <c r="K1" i="21"/>
  <c r="H4" i="11"/>
  <c r="F1" i="21"/>
  <c r="D1" i="21"/>
  <c r="W1" i="19"/>
  <c r="AD43" i="18"/>
  <c r="J9" i="11"/>
  <c r="J10" i="11" s="1"/>
  <c r="J11" i="11" s="1"/>
  <c r="J12" i="11" s="1"/>
  <c r="J13" i="11" s="1"/>
  <c r="J14" i="11" s="1"/>
  <c r="J15" i="11" s="1"/>
  <c r="J16" i="11" s="1"/>
  <c r="J17" i="11" s="1"/>
  <c r="J18" i="11" s="1"/>
  <c r="J19" i="11" s="1"/>
  <c r="J20" i="11" s="1"/>
  <c r="J21" i="11" s="1"/>
  <c r="J22" i="11" s="1"/>
  <c r="J23" i="11" s="1"/>
  <c r="J24" i="11" s="1"/>
  <c r="J25" i="11" s="1"/>
  <c r="J26" i="11" s="1"/>
  <c r="J27" i="11" s="1"/>
  <c r="J28" i="11" s="1"/>
  <c r="J29" i="11" s="1"/>
  <c r="J30" i="11" s="1"/>
  <c r="J31" i="11" s="1"/>
  <c r="J32" i="11" s="1"/>
  <c r="J33" i="11" s="1"/>
  <c r="J34" i="11" s="1"/>
  <c r="J35" i="11" s="1"/>
  <c r="J36" i="11" s="1"/>
  <c r="J37" i="11" s="1"/>
  <c r="J38" i="11" s="1"/>
  <c r="J39" i="11" s="1"/>
  <c r="J40" i="11" s="1"/>
  <c r="J41" i="11" s="1"/>
  <c r="J42" i="11" s="1"/>
  <c r="J43" i="11" s="1"/>
  <c r="J44" i="11" s="1"/>
  <c r="J45" i="11" s="1"/>
  <c r="J46" i="11" s="1"/>
  <c r="J47" i="11" s="1"/>
  <c r="J48" i="11" s="1"/>
  <c r="J49" i="11" s="1"/>
  <c r="J50" i="11" s="1"/>
  <c r="J51" i="11" s="1"/>
  <c r="J52" i="11" s="1"/>
  <c r="J53" i="11" s="1"/>
  <c r="J54" i="11" s="1"/>
  <c r="J55" i="11" s="1"/>
  <c r="J56" i="11" s="1"/>
  <c r="J57" i="11" s="1"/>
  <c r="J58" i="11" s="1"/>
  <c r="J59" i="11" s="1"/>
  <c r="J60" i="11" s="1"/>
  <c r="J61" i="11" s="1"/>
  <c r="J62" i="11" s="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J126" i="11" s="1"/>
  <c r="J127" i="11" s="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5" i="11" s="1"/>
  <c r="J206"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J258" i="11" s="1"/>
  <c r="J259" i="11" s="1"/>
  <c r="J260" i="11" s="1"/>
  <c r="J261" i="11" s="1"/>
  <c r="J262" i="11" s="1"/>
  <c r="J263" i="11" s="1"/>
  <c r="J264" i="11" s="1"/>
  <c r="J265" i="11" s="1"/>
  <c r="J266" i="11" s="1"/>
  <c r="J267" i="11" s="1"/>
  <c r="J268" i="11" s="1"/>
  <c r="J269" i="11" s="1"/>
  <c r="J270" i="11" s="1"/>
  <c r="J271" i="11" s="1"/>
  <c r="J272" i="11" s="1"/>
  <c r="J273" i="11" s="1"/>
  <c r="J274" i="11" s="1"/>
  <c r="J275" i="11" s="1"/>
  <c r="J276" i="11" s="1"/>
  <c r="J277" i="11" s="1"/>
  <c r="J278" i="11" s="1"/>
  <c r="J279" i="11" s="1"/>
  <c r="J280" i="11" s="1"/>
  <c r="J281" i="11" s="1"/>
  <c r="J282" i="11" s="1"/>
  <c r="J283" i="11" s="1"/>
  <c r="J284" i="11" s="1"/>
  <c r="J285" i="11" s="1"/>
  <c r="J286" i="11" s="1"/>
  <c r="J287" i="11" s="1"/>
  <c r="J288" i="11" s="1"/>
  <c r="J289" i="11" s="1"/>
  <c r="J290" i="11" s="1"/>
  <c r="J291" i="11" s="1"/>
  <c r="J292" i="11" s="1"/>
  <c r="J293" i="11" s="1"/>
  <c r="J294" i="11" s="1"/>
  <c r="J295" i="11" s="1"/>
  <c r="J296" i="11" s="1"/>
  <c r="J297" i="11" s="1"/>
  <c r="J298" i="11" s="1"/>
  <c r="J299" i="11" s="1"/>
  <c r="J300" i="11" s="1"/>
  <c r="J301" i="11" s="1"/>
  <c r="J302" i="11" s="1"/>
  <c r="J303" i="11" s="1"/>
  <c r="J304" i="11" s="1"/>
  <c r="J305" i="11" s="1"/>
  <c r="J306" i="11" s="1"/>
  <c r="J307" i="11" s="1"/>
  <c r="J308" i="11" s="1"/>
  <c r="J309" i="11" s="1"/>
  <c r="J310" i="11" s="1"/>
  <c r="J311" i="11" s="1"/>
  <c r="J312" i="11" s="1"/>
  <c r="J313" i="11" s="1"/>
  <c r="J314" i="11" s="1"/>
  <c r="J315" i="11" s="1"/>
  <c r="J316" i="11" s="1"/>
  <c r="J317" i="11" s="1"/>
  <c r="J318" i="11" s="1"/>
  <c r="J319" i="11" s="1"/>
  <c r="J320" i="11" s="1"/>
  <c r="J321" i="11" s="1"/>
  <c r="J322" i="11" s="1"/>
  <c r="J323" i="11" s="1"/>
  <c r="J324" i="11" s="1"/>
  <c r="J325" i="11" s="1"/>
  <c r="J326" i="11" s="1"/>
  <c r="J327" i="11" s="1"/>
  <c r="J328" i="11" s="1"/>
  <c r="J329" i="11" s="1"/>
  <c r="J330" i="11" s="1"/>
  <c r="J331" i="11" s="1"/>
  <c r="J332" i="11" s="1"/>
  <c r="J333" i="11" s="1"/>
  <c r="J334" i="11" s="1"/>
  <c r="J335" i="11" s="1"/>
  <c r="J336" i="11" s="1"/>
  <c r="J337" i="11" s="1"/>
  <c r="J338" i="11" s="1"/>
  <c r="J339" i="11" s="1"/>
  <c r="J340" i="11" s="1"/>
  <c r="J341" i="11" s="1"/>
  <c r="J342" i="11" s="1"/>
  <c r="J343" i="11" s="1"/>
  <c r="J344" i="11" s="1"/>
  <c r="J345" i="11" s="1"/>
  <c r="J346" i="11" s="1"/>
  <c r="J347" i="11" s="1"/>
  <c r="J348" i="11" s="1"/>
  <c r="J349" i="11" s="1"/>
  <c r="J350" i="11" s="1"/>
  <c r="J351" i="11" s="1"/>
  <c r="J352" i="11" s="1"/>
  <c r="J353" i="11" s="1"/>
  <c r="J354" i="11" s="1"/>
  <c r="J355" i="11" s="1"/>
  <c r="J356" i="11" s="1"/>
  <c r="J357" i="11" s="1"/>
  <c r="J358" i="11" s="1"/>
  <c r="J359" i="11" s="1"/>
  <c r="J360" i="11" s="1"/>
  <c r="J361" i="11" s="1"/>
  <c r="J362" i="11" s="1"/>
  <c r="J363" i="11" s="1"/>
  <c r="J364" i="11" s="1"/>
  <c r="J365" i="11" s="1"/>
  <c r="J366" i="11" s="1"/>
  <c r="J367" i="11" s="1"/>
  <c r="J368" i="11" s="1"/>
  <c r="J369" i="11" s="1"/>
  <c r="J370" i="11" s="1"/>
  <c r="J371" i="11" s="1"/>
  <c r="J372" i="11" s="1"/>
  <c r="J373" i="11" s="1"/>
  <c r="J374" i="11" s="1"/>
  <c r="B9" i="11"/>
  <c r="S3" i="19"/>
  <c r="T3" i="19"/>
  <c r="S4" i="19"/>
  <c r="T4" i="19"/>
  <c r="S5" i="19"/>
  <c r="T5" i="19"/>
  <c r="S6" i="19"/>
  <c r="T6" i="19"/>
  <c r="S7" i="19"/>
  <c r="T7" i="19"/>
  <c r="S8" i="19"/>
  <c r="T8" i="19"/>
  <c r="S9" i="19"/>
  <c r="T9" i="19"/>
  <c r="S10" i="19"/>
  <c r="T10" i="19"/>
  <c r="S11" i="19"/>
  <c r="T11" i="19"/>
  <c r="S12" i="19"/>
  <c r="T12" i="19"/>
  <c r="S13" i="19"/>
  <c r="T13" i="19"/>
  <c r="S14" i="19"/>
  <c r="T14" i="19"/>
  <c r="S15" i="19"/>
  <c r="T15" i="19"/>
  <c r="S16" i="19"/>
  <c r="T16" i="19"/>
  <c r="S17" i="19"/>
  <c r="T17" i="19"/>
  <c r="S18" i="19"/>
  <c r="T18" i="19"/>
  <c r="S19" i="19"/>
  <c r="T19" i="19"/>
  <c r="S20" i="19"/>
  <c r="T20" i="19"/>
  <c r="S21" i="19"/>
  <c r="T21" i="19"/>
  <c r="S22" i="19"/>
  <c r="T22" i="19"/>
  <c r="S23" i="19"/>
  <c r="T23" i="19"/>
  <c r="S24" i="19"/>
  <c r="T24" i="19"/>
  <c r="S25" i="19"/>
  <c r="T25" i="19"/>
  <c r="S26" i="19"/>
  <c r="T26" i="19"/>
  <c r="S27" i="19"/>
  <c r="T27" i="19"/>
  <c r="S28" i="19"/>
  <c r="T28" i="19"/>
  <c r="S29" i="19"/>
  <c r="T29" i="19"/>
  <c r="S30" i="19"/>
  <c r="T30" i="19"/>
  <c r="S31" i="19"/>
  <c r="T31" i="19"/>
  <c r="S32" i="19"/>
  <c r="T32" i="19"/>
  <c r="S33" i="19"/>
  <c r="T33" i="19"/>
  <c r="S34" i="19"/>
  <c r="T34" i="19"/>
  <c r="S35" i="19"/>
  <c r="T35" i="19"/>
  <c r="S36" i="19"/>
  <c r="T36" i="19"/>
  <c r="S37" i="19"/>
  <c r="T37" i="19"/>
  <c r="S38" i="19"/>
  <c r="T38" i="19"/>
  <c r="S39" i="19"/>
  <c r="T39" i="19"/>
  <c r="S40" i="19"/>
  <c r="T40" i="19"/>
  <c r="S41" i="19"/>
  <c r="T41" i="19"/>
  <c r="S42" i="19"/>
  <c r="T42" i="19"/>
  <c r="S43" i="19"/>
  <c r="T43" i="19"/>
  <c r="S44" i="19"/>
  <c r="T44" i="19"/>
  <c r="S45" i="19"/>
  <c r="T45" i="19"/>
  <c r="S46" i="19"/>
  <c r="T46" i="19"/>
  <c r="S47" i="19"/>
  <c r="T47" i="19"/>
  <c r="S48" i="19"/>
  <c r="T48" i="19"/>
  <c r="S49" i="19"/>
  <c r="T49" i="19"/>
  <c r="S50" i="19"/>
  <c r="T50" i="19"/>
  <c r="S51" i="19"/>
  <c r="T51" i="19"/>
  <c r="S52" i="19"/>
  <c r="T52" i="19"/>
  <c r="S53" i="19"/>
  <c r="T53" i="19"/>
  <c r="S54" i="19"/>
  <c r="T54" i="19"/>
  <c r="S55" i="19"/>
  <c r="T55" i="19"/>
  <c r="S56" i="19"/>
  <c r="T56" i="19"/>
  <c r="S57" i="19"/>
  <c r="T57" i="19"/>
  <c r="S58" i="19"/>
  <c r="T58" i="19"/>
  <c r="S59" i="19"/>
  <c r="T59" i="19"/>
  <c r="S60" i="19"/>
  <c r="T60" i="19"/>
  <c r="S61" i="19"/>
  <c r="T61" i="19"/>
  <c r="S62" i="19"/>
  <c r="T62" i="19"/>
  <c r="S63" i="19"/>
  <c r="T63" i="19"/>
  <c r="S64" i="19"/>
  <c r="T64" i="19"/>
  <c r="S65" i="19"/>
  <c r="T65" i="19"/>
  <c r="S66" i="19"/>
  <c r="T66" i="19"/>
  <c r="S67" i="19"/>
  <c r="T67" i="19"/>
  <c r="S68" i="19"/>
  <c r="T68" i="19"/>
  <c r="S69" i="19"/>
  <c r="T69" i="19"/>
  <c r="S70" i="19"/>
  <c r="T70" i="19"/>
  <c r="S71" i="19"/>
  <c r="S72" i="19"/>
  <c r="S73" i="19"/>
  <c r="S74" i="19"/>
  <c r="S75" i="19"/>
  <c r="S76" i="19"/>
  <c r="S77" i="19"/>
  <c r="S78" i="19"/>
  <c r="S79" i="19"/>
  <c r="S80" i="19"/>
  <c r="S81" i="19"/>
  <c r="S82" i="19"/>
  <c r="S83" i="19"/>
  <c r="S84" i="19"/>
  <c r="S85" i="19"/>
  <c r="S86" i="19"/>
  <c r="S87" i="19"/>
  <c r="S88" i="19"/>
  <c r="S89" i="19"/>
  <c r="S90" i="19"/>
  <c r="S91" i="19"/>
  <c r="S92" i="19"/>
  <c r="S93" i="19"/>
  <c r="S94" i="19"/>
  <c r="S95" i="19"/>
  <c r="S96" i="19"/>
  <c r="S97" i="19"/>
  <c r="S98" i="19"/>
  <c r="S99" i="19"/>
  <c r="S100" i="19"/>
  <c r="S101" i="19"/>
  <c r="S102" i="19"/>
  <c r="S103" i="19"/>
  <c r="S104" i="19"/>
  <c r="S105" i="19"/>
  <c r="S106" i="19"/>
  <c r="S107" i="19"/>
  <c r="S108" i="19"/>
  <c r="S109" i="19"/>
  <c r="S110" i="19"/>
  <c r="S111" i="19"/>
  <c r="S112" i="19"/>
  <c r="S113" i="19"/>
  <c r="S114" i="19"/>
  <c r="S115" i="19"/>
  <c r="S116" i="19"/>
  <c r="S117" i="19"/>
  <c r="S118" i="19"/>
  <c r="S119" i="19"/>
  <c r="S120" i="19"/>
  <c r="S121" i="19"/>
  <c r="S122" i="19"/>
  <c r="S123" i="19"/>
  <c r="S124" i="19"/>
  <c r="S125" i="19"/>
  <c r="S126" i="19"/>
  <c r="S127" i="19"/>
  <c r="S128" i="19"/>
  <c r="S129" i="19"/>
  <c r="S130" i="19"/>
  <c r="S131" i="19"/>
  <c r="S132" i="19"/>
  <c r="S133" i="19"/>
  <c r="S134" i="19"/>
  <c r="S135" i="19"/>
  <c r="S136" i="19"/>
  <c r="S137" i="19"/>
  <c r="S138" i="19"/>
  <c r="S139" i="19"/>
  <c r="S140" i="19"/>
  <c r="S141" i="19"/>
  <c r="S142" i="19"/>
  <c r="S143" i="19"/>
  <c r="S144" i="19"/>
  <c r="S145" i="19"/>
  <c r="S146" i="19"/>
  <c r="S147" i="19"/>
  <c r="S148" i="19"/>
  <c r="S149" i="19"/>
  <c r="S150" i="19"/>
  <c r="S151" i="19"/>
  <c r="S152" i="19"/>
  <c r="S153" i="19"/>
  <c r="S154" i="19"/>
  <c r="S155" i="19"/>
  <c r="S156" i="19"/>
  <c r="S157" i="19"/>
  <c r="S158" i="19"/>
  <c r="S159" i="19"/>
  <c r="S160" i="19"/>
  <c r="S161" i="19"/>
  <c r="S162" i="19"/>
  <c r="S163" i="19"/>
  <c r="S164" i="19"/>
  <c r="S165" i="19"/>
  <c r="S166" i="19"/>
  <c r="S167" i="19"/>
  <c r="S168" i="19"/>
  <c r="S169" i="19"/>
  <c r="S170" i="19"/>
  <c r="S171" i="19"/>
  <c r="S172" i="19"/>
  <c r="S173" i="19"/>
  <c r="S174" i="19"/>
  <c r="S175" i="19"/>
  <c r="S176" i="19"/>
  <c r="S177" i="19"/>
  <c r="S178" i="19"/>
  <c r="S179" i="19"/>
  <c r="S180" i="19"/>
  <c r="S181" i="19"/>
  <c r="S182" i="19"/>
  <c r="S183" i="19"/>
  <c r="S184" i="19"/>
  <c r="S185" i="19"/>
  <c r="S186" i="19"/>
  <c r="S187" i="19"/>
  <c r="S188" i="19"/>
  <c r="S189" i="19"/>
  <c r="S190" i="19"/>
  <c r="S191" i="19"/>
  <c r="S192" i="19"/>
  <c r="S193" i="19"/>
  <c r="S194" i="19"/>
  <c r="S195" i="19"/>
  <c r="S196" i="19"/>
  <c r="S197" i="19"/>
  <c r="S198" i="19"/>
  <c r="S199" i="19"/>
  <c r="S200" i="19"/>
  <c r="S201" i="19"/>
  <c r="S202" i="19"/>
  <c r="S203" i="19"/>
  <c r="S204" i="19"/>
  <c r="S205" i="19"/>
  <c r="S206" i="19"/>
  <c r="S207" i="19"/>
  <c r="S208" i="19"/>
  <c r="S209" i="19"/>
  <c r="S210" i="19"/>
  <c r="S211" i="19"/>
  <c r="S212" i="19"/>
  <c r="S213" i="19"/>
  <c r="S214" i="19"/>
  <c r="S215" i="19"/>
  <c r="S216" i="19"/>
  <c r="S217" i="19"/>
  <c r="S218" i="19"/>
  <c r="S219" i="19"/>
  <c r="S220" i="19"/>
  <c r="S221" i="19"/>
  <c r="S222" i="19"/>
  <c r="S223" i="19"/>
  <c r="S224" i="19"/>
  <c r="S225" i="19"/>
  <c r="S226" i="19"/>
  <c r="S227" i="19"/>
  <c r="S228" i="19"/>
  <c r="S229" i="19"/>
  <c r="S230" i="19"/>
  <c r="S231" i="19"/>
  <c r="S232" i="19"/>
  <c r="S233" i="19"/>
  <c r="S234" i="19"/>
  <c r="S235" i="19"/>
  <c r="S236" i="19"/>
  <c r="S237" i="19"/>
  <c r="S238" i="19"/>
  <c r="S239" i="19"/>
  <c r="S240" i="19"/>
  <c r="S241" i="19"/>
  <c r="S242" i="19"/>
  <c r="S243" i="19"/>
  <c r="S244" i="19"/>
  <c r="S245" i="19"/>
  <c r="S246" i="19"/>
  <c r="S247" i="19"/>
  <c r="S248" i="19"/>
  <c r="S249" i="19"/>
  <c r="S250" i="19"/>
  <c r="S251" i="19"/>
  <c r="S252" i="19"/>
  <c r="S253" i="19"/>
  <c r="S254" i="19"/>
  <c r="S255" i="19"/>
  <c r="S256" i="19"/>
  <c r="S257" i="19"/>
  <c r="S258" i="19"/>
  <c r="S259" i="19"/>
  <c r="S260" i="19"/>
  <c r="S261" i="19"/>
  <c r="S262" i="19"/>
  <c r="S263" i="19"/>
  <c r="S264" i="19"/>
  <c r="S265" i="19"/>
  <c r="S266" i="19"/>
  <c r="S267" i="19"/>
  <c r="S268" i="19"/>
  <c r="S269" i="19"/>
  <c r="S270" i="19"/>
  <c r="S271" i="19"/>
  <c r="S272" i="19"/>
  <c r="S273" i="19"/>
  <c r="S274" i="19"/>
  <c r="S275" i="19"/>
  <c r="S276" i="19"/>
  <c r="S277" i="19"/>
  <c r="S278" i="19"/>
  <c r="S279" i="19"/>
  <c r="S280" i="19"/>
  <c r="S281" i="19"/>
  <c r="S282" i="19"/>
  <c r="S283" i="19"/>
  <c r="S284" i="19"/>
  <c r="S285" i="19"/>
  <c r="S286" i="19"/>
  <c r="S287" i="19"/>
  <c r="S288" i="19"/>
  <c r="S289" i="19"/>
  <c r="S290" i="19"/>
  <c r="B25" i="19"/>
  <c r="B37" i="19" s="1"/>
  <c r="B49" i="19" s="1"/>
  <c r="B61" i="19" s="1"/>
  <c r="B73" i="19" s="1"/>
  <c r="B85" i="19" s="1"/>
  <c r="B97" i="19" s="1"/>
  <c r="B109" i="19" s="1"/>
  <c r="B121" i="19" s="1"/>
  <c r="B133" i="19" s="1"/>
  <c r="B145" i="19" s="1"/>
  <c r="B157" i="19" s="1"/>
  <c r="B169" i="19" s="1"/>
  <c r="B181" i="19" s="1"/>
  <c r="B193" i="19" s="1"/>
  <c r="B205" i="19" s="1"/>
  <c r="B217" i="19" s="1"/>
  <c r="B229" i="19" s="1"/>
  <c r="B241" i="19" s="1"/>
  <c r="B253" i="19" s="1"/>
  <c r="B265" i="19" s="1"/>
  <c r="B277" i="19" s="1"/>
  <c r="B289" i="19" s="1"/>
  <c r="B301" i="19" s="1"/>
  <c r="B313" i="19" s="1"/>
  <c r="B325" i="19" s="1"/>
  <c r="B337" i="19" s="1"/>
  <c r="B349" i="19" s="1"/>
  <c r="B361" i="19" s="1"/>
  <c r="B24" i="19"/>
  <c r="L3" i="19"/>
  <c r="J3" i="19"/>
  <c r="J4" i="19"/>
  <c r="J5" i="19" s="1"/>
  <c r="J6" i="19" s="1"/>
  <c r="J7" i="19" s="1"/>
  <c r="J8" i="19" s="1"/>
  <c r="J9" i="19" s="1"/>
  <c r="J10" i="19" s="1"/>
  <c r="J11" i="19" s="1"/>
  <c r="J12" i="19" s="1"/>
  <c r="J13" i="19" s="1"/>
  <c r="J14" i="19" s="1"/>
  <c r="K3" i="19"/>
  <c r="K4" i="19" s="1"/>
  <c r="K5" i="19" s="1"/>
  <c r="K6" i="19" s="1"/>
  <c r="K7" i="19" s="1"/>
  <c r="K8" i="19" s="1"/>
  <c r="K9" i="19" s="1"/>
  <c r="K10" i="19" s="1"/>
  <c r="K11" i="19" s="1"/>
  <c r="K12" i="19" s="1"/>
  <c r="K13" i="19" s="1"/>
  <c r="K14" i="19" s="1"/>
  <c r="I3" i="19"/>
  <c r="I4" i="19" s="1"/>
  <c r="I5" i="19"/>
  <c r="I6" i="19" s="1"/>
  <c r="I7" i="19" s="1"/>
  <c r="I8" i="19" s="1"/>
  <c r="I9" i="19" s="1"/>
  <c r="I10" i="19" s="1"/>
  <c r="I11" i="19" s="1"/>
  <c r="I12" i="19" s="1"/>
  <c r="I13" i="19" s="1"/>
  <c r="I14" i="19" s="1"/>
  <c r="B4" i="19"/>
  <c r="A15" i="19"/>
  <c r="K15" i="19" s="1"/>
  <c r="B15" i="19"/>
  <c r="B27" i="19" s="1"/>
  <c r="A16" i="19"/>
  <c r="A17" i="19"/>
  <c r="A18" i="19"/>
  <c r="A19" i="19"/>
  <c r="A31" i="19" s="1"/>
  <c r="A43" i="19" s="1"/>
  <c r="A55" i="19" s="1"/>
  <c r="A67" i="19" s="1"/>
  <c r="A20" i="19"/>
  <c r="A32" i="19" s="1"/>
  <c r="A44" i="19"/>
  <c r="A21" i="19"/>
  <c r="A33" i="19"/>
  <c r="A22" i="19"/>
  <c r="A23" i="19"/>
  <c r="A35" i="19" s="1"/>
  <c r="A24" i="19"/>
  <c r="A36" i="19" s="1"/>
  <c r="A48" i="19" s="1"/>
  <c r="A60" i="19" s="1"/>
  <c r="A25" i="19"/>
  <c r="A26" i="19"/>
  <c r="J15" i="19"/>
  <c r="L15" i="19"/>
  <c r="I15" i="19"/>
  <c r="R15" i="9"/>
  <c r="R27" i="9" s="1"/>
  <c r="R39" i="9" s="1"/>
  <c r="R51" i="9" s="1"/>
  <c r="R63" i="9" s="1"/>
  <c r="R75" i="9" s="1"/>
  <c r="R87" i="9" s="1"/>
  <c r="R99" i="9" s="1"/>
  <c r="R111" i="9"/>
  <c r="R123" i="9" s="1"/>
  <c r="R135" i="9" s="1"/>
  <c r="R147" i="9" s="1"/>
  <c r="R159" i="9" s="1"/>
  <c r="R171" i="9" s="1"/>
  <c r="U378" i="9"/>
  <c r="R4" i="9"/>
  <c r="R5" i="9" s="1"/>
  <c r="R17" i="9" s="1"/>
  <c r="R29" i="9" s="1"/>
  <c r="T3" i="9"/>
  <c r="S16" i="9"/>
  <c r="S28" i="9" s="1"/>
  <c r="S40" i="9" s="1"/>
  <c r="S52" i="9"/>
  <c r="S64" i="9" s="1"/>
  <c r="S76" i="9" s="1"/>
  <c r="S88" i="9" s="1"/>
  <c r="S100" i="9" s="1"/>
  <c r="S112" i="9" s="1"/>
  <c r="S124" i="9" s="1"/>
  <c r="S136" i="9" s="1"/>
  <c r="S148" i="9" s="1"/>
  <c r="S160" i="9" s="1"/>
  <c r="S172" i="9" s="1"/>
  <c r="S184" i="9" s="1"/>
  <c r="S196" i="9" s="1"/>
  <c r="S208" i="9" s="1"/>
  <c r="S220" i="9" s="1"/>
  <c r="S232" i="9" s="1"/>
  <c r="S244" i="9" s="1"/>
  <c r="S256" i="9" s="1"/>
  <c r="S268" i="9" s="1"/>
  <c r="S280" i="9" s="1"/>
  <c r="S292" i="9" s="1"/>
  <c r="S304" i="9" s="1"/>
  <c r="S316" i="9" s="1"/>
  <c r="S328" i="9" s="1"/>
  <c r="S340" i="9" s="1"/>
  <c r="S352" i="9" s="1"/>
  <c r="S364" i="9" s="1"/>
  <c r="S376" i="9" s="1"/>
  <c r="S17" i="9"/>
  <c r="S29" i="9"/>
  <c r="S41" i="9" s="1"/>
  <c r="S53" i="9" s="1"/>
  <c r="S65" i="9" s="1"/>
  <c r="S77" i="9" s="1"/>
  <c r="S89" i="9" s="1"/>
  <c r="S101" i="9" s="1"/>
  <c r="S113" i="9" s="1"/>
  <c r="S125" i="9" s="1"/>
  <c r="S137" i="9" s="1"/>
  <c r="S149" i="9" s="1"/>
  <c r="S161" i="9" s="1"/>
  <c r="S173" i="9" s="1"/>
  <c r="S185" i="9" s="1"/>
  <c r="S197" i="9" s="1"/>
  <c r="S209" i="9" s="1"/>
  <c r="S221" i="9" s="1"/>
  <c r="S233" i="9" s="1"/>
  <c r="S245" i="9" s="1"/>
  <c r="S257" i="9" s="1"/>
  <c r="S269" i="9" s="1"/>
  <c r="S281" i="9" s="1"/>
  <c r="S293" i="9" s="1"/>
  <c r="S305" i="9" s="1"/>
  <c r="S317" i="9" s="1"/>
  <c r="S329" i="9" s="1"/>
  <c r="S341" i="9" s="1"/>
  <c r="S353" i="9" s="1"/>
  <c r="S365" i="9" s="1"/>
  <c r="S377" i="9" s="1"/>
  <c r="S18" i="9"/>
  <c r="S30" i="9" s="1"/>
  <c r="S42" i="9"/>
  <c r="S54" i="9" s="1"/>
  <c r="S66" i="9" s="1"/>
  <c r="S78" i="9" s="1"/>
  <c r="S90" i="9" s="1"/>
  <c r="S102" i="9" s="1"/>
  <c r="S114" i="9" s="1"/>
  <c r="S126" i="9" s="1"/>
  <c r="S138" i="9" s="1"/>
  <c r="S150" i="9" s="1"/>
  <c r="S162" i="9" s="1"/>
  <c r="S174" i="9" s="1"/>
  <c r="S186" i="9" s="1"/>
  <c r="S198" i="9" s="1"/>
  <c r="S210" i="9" s="1"/>
  <c r="S222" i="9" s="1"/>
  <c r="S234" i="9" s="1"/>
  <c r="S246" i="9" s="1"/>
  <c r="S258" i="9" s="1"/>
  <c r="S270" i="9" s="1"/>
  <c r="S282" i="9" s="1"/>
  <c r="S294" i="9" s="1"/>
  <c r="S306" i="9" s="1"/>
  <c r="S318" i="9" s="1"/>
  <c r="S330" i="9" s="1"/>
  <c r="S342" i="9" s="1"/>
  <c r="S354" i="9" s="1"/>
  <c r="S366" i="9" s="1"/>
  <c r="S378" i="9" s="1"/>
  <c r="S19" i="9"/>
  <c r="S31" i="9" s="1"/>
  <c r="S43" i="9" s="1"/>
  <c r="S55" i="9" s="1"/>
  <c r="S67" i="9" s="1"/>
  <c r="S79" i="9" s="1"/>
  <c r="S91" i="9" s="1"/>
  <c r="S103" i="9" s="1"/>
  <c r="S115" i="9" s="1"/>
  <c r="S127" i="9" s="1"/>
  <c r="S139" i="9" s="1"/>
  <c r="S151" i="9" s="1"/>
  <c r="S163" i="9" s="1"/>
  <c r="S175" i="9" s="1"/>
  <c r="S187" i="9" s="1"/>
  <c r="S199" i="9" s="1"/>
  <c r="S211" i="9" s="1"/>
  <c r="S223" i="9" s="1"/>
  <c r="S235" i="9" s="1"/>
  <c r="S247" i="9" s="1"/>
  <c r="S259" i="9" s="1"/>
  <c r="S271" i="9" s="1"/>
  <c r="S283" i="9" s="1"/>
  <c r="S295" i="9" s="1"/>
  <c r="S307" i="9" s="1"/>
  <c r="S319" i="9" s="1"/>
  <c r="S331" i="9" s="1"/>
  <c r="S343" i="9" s="1"/>
  <c r="S355" i="9" s="1"/>
  <c r="S367" i="9" s="1"/>
  <c r="S20" i="9"/>
  <c r="S32" i="9" s="1"/>
  <c r="S44" i="9" s="1"/>
  <c r="S56" i="9" s="1"/>
  <c r="S68" i="9" s="1"/>
  <c r="S80" i="9" s="1"/>
  <c r="S92" i="9"/>
  <c r="S104" i="9" s="1"/>
  <c r="S116" i="9" s="1"/>
  <c r="S128" i="9" s="1"/>
  <c r="S140" i="9" s="1"/>
  <c r="S152" i="9" s="1"/>
  <c r="S164" i="9" s="1"/>
  <c r="S176" i="9" s="1"/>
  <c r="S188" i="9" s="1"/>
  <c r="S200" i="9" s="1"/>
  <c r="S212" i="9" s="1"/>
  <c r="S224" i="9" s="1"/>
  <c r="S236" i="9" s="1"/>
  <c r="S248" i="9" s="1"/>
  <c r="S260" i="9" s="1"/>
  <c r="S272" i="9" s="1"/>
  <c r="S284" i="9" s="1"/>
  <c r="S296" i="9" s="1"/>
  <c r="S308" i="9" s="1"/>
  <c r="S320" i="9" s="1"/>
  <c r="S332" i="9" s="1"/>
  <c r="S344" i="9" s="1"/>
  <c r="S356" i="9" s="1"/>
  <c r="S368" i="9" s="1"/>
  <c r="S21" i="9"/>
  <c r="S33" i="9" s="1"/>
  <c r="S45" i="9" s="1"/>
  <c r="S57" i="9" s="1"/>
  <c r="S69" i="9" s="1"/>
  <c r="S81" i="9" s="1"/>
  <c r="S93" i="9" s="1"/>
  <c r="S105" i="9" s="1"/>
  <c r="S117" i="9" s="1"/>
  <c r="S129" i="9" s="1"/>
  <c r="S141" i="9" s="1"/>
  <c r="S153" i="9" s="1"/>
  <c r="S165" i="9" s="1"/>
  <c r="S177" i="9" s="1"/>
  <c r="S189" i="9" s="1"/>
  <c r="S201" i="9" s="1"/>
  <c r="S213" i="9" s="1"/>
  <c r="S225" i="9" s="1"/>
  <c r="S237" i="9" s="1"/>
  <c r="S249" i="9" s="1"/>
  <c r="S261" i="9" s="1"/>
  <c r="S273" i="9" s="1"/>
  <c r="S285" i="9" s="1"/>
  <c r="S297" i="9" s="1"/>
  <c r="S309" i="9" s="1"/>
  <c r="S321" i="9" s="1"/>
  <c r="S333" i="9" s="1"/>
  <c r="S345" i="9" s="1"/>
  <c r="S357" i="9" s="1"/>
  <c r="S369" i="9" s="1"/>
  <c r="S22" i="9"/>
  <c r="S34" i="9" s="1"/>
  <c r="S46" i="9" s="1"/>
  <c r="S58" i="9" s="1"/>
  <c r="S70" i="9" s="1"/>
  <c r="S82" i="9" s="1"/>
  <c r="S94" i="9" s="1"/>
  <c r="S106" i="9" s="1"/>
  <c r="S118" i="9" s="1"/>
  <c r="S130" i="9" s="1"/>
  <c r="S142" i="9" s="1"/>
  <c r="S154" i="9" s="1"/>
  <c r="S166" i="9" s="1"/>
  <c r="S178" i="9" s="1"/>
  <c r="S190" i="9" s="1"/>
  <c r="S202" i="9" s="1"/>
  <c r="S214" i="9" s="1"/>
  <c r="S226" i="9" s="1"/>
  <c r="S238" i="9" s="1"/>
  <c r="S250" i="9" s="1"/>
  <c r="S262" i="9" s="1"/>
  <c r="S274" i="9" s="1"/>
  <c r="S286" i="9" s="1"/>
  <c r="S298" i="9" s="1"/>
  <c r="S310" i="9" s="1"/>
  <c r="S322" i="9" s="1"/>
  <c r="S334" i="9" s="1"/>
  <c r="S346" i="9" s="1"/>
  <c r="S358" i="9" s="1"/>
  <c r="S370" i="9" s="1"/>
  <c r="S23" i="9"/>
  <c r="S35" i="9"/>
  <c r="S47" i="9" s="1"/>
  <c r="S59" i="9" s="1"/>
  <c r="S71" i="9" s="1"/>
  <c r="S83" i="9" s="1"/>
  <c r="S95" i="9" s="1"/>
  <c r="S107" i="9"/>
  <c r="S119" i="9" s="1"/>
  <c r="S131" i="9" s="1"/>
  <c r="S143" i="9" s="1"/>
  <c r="S155" i="9" s="1"/>
  <c r="S167" i="9" s="1"/>
  <c r="S179" i="9" s="1"/>
  <c r="S191" i="9" s="1"/>
  <c r="S203" i="9" s="1"/>
  <c r="S215" i="9" s="1"/>
  <c r="S227" i="9" s="1"/>
  <c r="S239" i="9" s="1"/>
  <c r="S251" i="9" s="1"/>
  <c r="S263" i="9" s="1"/>
  <c r="S275" i="9" s="1"/>
  <c r="S287" i="9" s="1"/>
  <c r="S299" i="9" s="1"/>
  <c r="S311" i="9" s="1"/>
  <c r="S323" i="9" s="1"/>
  <c r="S335" i="9" s="1"/>
  <c r="S347" i="9" s="1"/>
  <c r="S359" i="9" s="1"/>
  <c r="S371" i="9" s="1"/>
  <c r="S24" i="9"/>
  <c r="S36" i="9" s="1"/>
  <c r="S48" i="9" s="1"/>
  <c r="S60" i="9" s="1"/>
  <c r="S72" i="9" s="1"/>
  <c r="S84" i="9" s="1"/>
  <c r="S96" i="9" s="1"/>
  <c r="S108" i="9" s="1"/>
  <c r="S120" i="9" s="1"/>
  <c r="S132" i="9" s="1"/>
  <c r="S144" i="9" s="1"/>
  <c r="S156" i="9" s="1"/>
  <c r="S168" i="9" s="1"/>
  <c r="S180" i="9" s="1"/>
  <c r="S192" i="9" s="1"/>
  <c r="S204" i="9" s="1"/>
  <c r="S216" i="9" s="1"/>
  <c r="S228" i="9" s="1"/>
  <c r="S240" i="9" s="1"/>
  <c r="S252" i="9" s="1"/>
  <c r="S264" i="9" s="1"/>
  <c r="S276" i="9" s="1"/>
  <c r="S288" i="9" s="1"/>
  <c r="S300" i="9" s="1"/>
  <c r="S312" i="9" s="1"/>
  <c r="S324" i="9" s="1"/>
  <c r="S336" i="9" s="1"/>
  <c r="S348" i="9" s="1"/>
  <c r="S360" i="9" s="1"/>
  <c r="S372" i="9" s="1"/>
  <c r="S25" i="9"/>
  <c r="S37" i="9" s="1"/>
  <c r="S49" i="9" s="1"/>
  <c r="S61" i="9" s="1"/>
  <c r="S73" i="9" s="1"/>
  <c r="S85" i="9" s="1"/>
  <c r="S97" i="9"/>
  <c r="S109" i="9" s="1"/>
  <c r="S121" i="9" s="1"/>
  <c r="S133" i="9" s="1"/>
  <c r="S145" i="9" s="1"/>
  <c r="S157" i="9" s="1"/>
  <c r="S169" i="9" s="1"/>
  <c r="S181" i="9" s="1"/>
  <c r="S193" i="9" s="1"/>
  <c r="S205" i="9" s="1"/>
  <c r="S217" i="9" s="1"/>
  <c r="S229" i="9" s="1"/>
  <c r="S241" i="9" s="1"/>
  <c r="S253" i="9" s="1"/>
  <c r="S265" i="9" s="1"/>
  <c r="S277" i="9" s="1"/>
  <c r="S289" i="9" s="1"/>
  <c r="S301" i="9" s="1"/>
  <c r="S313" i="9" s="1"/>
  <c r="S325" i="9" s="1"/>
  <c r="S337" i="9" s="1"/>
  <c r="S349" i="9" s="1"/>
  <c r="S361" i="9" s="1"/>
  <c r="S373" i="9" s="1"/>
  <c r="S26" i="9"/>
  <c r="S38" i="9"/>
  <c r="S50" i="9" s="1"/>
  <c r="S62" i="9" s="1"/>
  <c r="S74" i="9" s="1"/>
  <c r="S86" i="9" s="1"/>
  <c r="S98" i="9" s="1"/>
  <c r="S110" i="9" s="1"/>
  <c r="S122" i="9" s="1"/>
  <c r="S134" i="9" s="1"/>
  <c r="S146" i="9" s="1"/>
  <c r="S158" i="9" s="1"/>
  <c r="S170" i="9" s="1"/>
  <c r="S182" i="9" s="1"/>
  <c r="S194" i="9" s="1"/>
  <c r="S206" i="9" s="1"/>
  <c r="S218" i="9" s="1"/>
  <c r="S230" i="9" s="1"/>
  <c r="S242" i="9" s="1"/>
  <c r="S254" i="9" s="1"/>
  <c r="S266" i="9" s="1"/>
  <c r="S278" i="9" s="1"/>
  <c r="S290" i="9" s="1"/>
  <c r="S302" i="9" s="1"/>
  <c r="S314" i="9" s="1"/>
  <c r="S326" i="9" s="1"/>
  <c r="S338" i="9" s="1"/>
  <c r="S350" i="9" s="1"/>
  <c r="S362" i="9" s="1"/>
  <c r="S374" i="9" s="1"/>
  <c r="S15" i="9"/>
  <c r="R16" i="9"/>
  <c r="T16" i="9" s="1"/>
  <c r="U15" i="9" s="1"/>
  <c r="R28" i="9"/>
  <c r="R40" i="9" s="1"/>
  <c r="T5" i="18"/>
  <c r="T6" i="18"/>
  <c r="L12" i="19"/>
  <c r="N12" i="19" s="1"/>
  <c r="L13" i="19"/>
  <c r="M13" i="19" s="1"/>
  <c r="B14" i="19"/>
  <c r="L14" i="19" s="1"/>
  <c r="N13" i="19"/>
  <c r="L25" i="19"/>
  <c r="M25" i="19" s="1"/>
  <c r="N25" i="19"/>
  <c r="M13" i="9"/>
  <c r="I1" i="9"/>
  <c r="J9" i="9" s="1"/>
  <c r="P3" i="9"/>
  <c r="P4" i="9" s="1"/>
  <c r="P5" i="9" s="1"/>
  <c r="P6" i="9" s="1"/>
  <c r="P7" i="9" s="1"/>
  <c r="P8" i="9" s="1"/>
  <c r="P9" i="9" s="1"/>
  <c r="P10" i="9" s="1"/>
  <c r="P11" i="9" s="1"/>
  <c r="P12" i="9" s="1"/>
  <c r="P13" i="9" s="1"/>
  <c r="P14" i="9" s="1"/>
  <c r="P15" i="9" s="1"/>
  <c r="P16" i="9" s="1"/>
  <c r="P17" i="9" s="1"/>
  <c r="P18" i="9" s="1"/>
  <c r="P19" i="9" s="1"/>
  <c r="P20" i="9" s="1"/>
  <c r="P21" i="9" s="1"/>
  <c r="P22" i="9" s="1"/>
  <c r="P23" i="9" s="1"/>
  <c r="P24" i="9" s="1"/>
  <c r="P25" i="9" s="1"/>
  <c r="P26" i="9" s="1"/>
  <c r="G8" i="8"/>
  <c r="E8" i="8"/>
  <c r="E9" i="8"/>
  <c r="E10"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H13" i="9"/>
  <c r="B2" i="9"/>
  <c r="B3" i="9"/>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H14" i="9"/>
  <c r="H15" i="9"/>
  <c r="H16" i="9" s="1"/>
  <c r="H17" i="9"/>
  <c r="H18" i="9" s="1"/>
  <c r="H19" i="9"/>
  <c r="H20" i="9" s="1"/>
  <c r="N13" i="9"/>
  <c r="A30" i="14"/>
  <c r="A78" i="14"/>
  <c r="A102" i="14"/>
  <c r="A126" i="14"/>
  <c r="A222" i="14"/>
  <c r="A270" i="14"/>
  <c r="A294" i="14"/>
  <c r="A330" i="14"/>
  <c r="A426" i="14"/>
  <c r="A474" i="14"/>
  <c r="A498" i="14"/>
  <c r="A522" i="14"/>
  <c r="A18" i="14"/>
  <c r="A66" i="14"/>
  <c r="A90" i="14"/>
  <c r="A114" i="14"/>
  <c r="A210" i="14"/>
  <c r="A258" i="14"/>
  <c r="A282" i="14"/>
  <c r="A318" i="14"/>
  <c r="A414" i="14"/>
  <c r="A462" i="14"/>
  <c r="A486" i="14"/>
  <c r="A510" i="14"/>
  <c r="A558" i="14"/>
  <c r="C1737" i="8"/>
  <c r="C1736" i="8" s="1"/>
  <c r="C1738" i="9"/>
  <c r="H12" i="9"/>
  <c r="N12" i="9" s="1"/>
  <c r="A449" i="14" s="1"/>
  <c r="H11" i="9"/>
  <c r="N11" i="9"/>
  <c r="H10" i="9"/>
  <c r="N10" i="9"/>
  <c r="H9" i="9"/>
  <c r="H8" i="9"/>
  <c r="N8" i="9"/>
  <c r="H7" i="9"/>
  <c r="N7" i="9"/>
  <c r="H6" i="9"/>
  <c r="H5" i="9"/>
  <c r="H4" i="9"/>
  <c r="N4" i="9"/>
  <c r="H3" i="9"/>
  <c r="N3" i="9"/>
  <c r="H2" i="9"/>
  <c r="N2" i="9"/>
  <c r="A571" i="14" s="1"/>
  <c r="B1738" i="9"/>
  <c r="A1739" i="9"/>
  <c r="A1740" i="9" s="1"/>
  <c r="A336" i="14"/>
  <c r="A360" i="14"/>
  <c r="A408" i="14"/>
  <c r="A504" i="14"/>
  <c r="A96" i="14"/>
  <c r="A144" i="14"/>
  <c r="A216" i="14"/>
  <c r="A240" i="14"/>
  <c r="A348" i="14"/>
  <c r="A396" i="14"/>
  <c r="A492" i="14"/>
  <c r="A12" i="14"/>
  <c r="A84" i="14"/>
  <c r="A156" i="14"/>
  <c r="A204" i="14"/>
  <c r="A252" i="14"/>
  <c r="A600" i="14"/>
  <c r="A528" i="14"/>
  <c r="A313" i="14"/>
  <c r="A193" i="14"/>
  <c r="A217" i="14"/>
  <c r="A289" i="14"/>
  <c r="A253" i="14"/>
  <c r="A481" i="14"/>
  <c r="A13" i="14"/>
  <c r="A433" i="14"/>
  <c r="A109" i="14"/>
  <c r="A529" i="14"/>
  <c r="A634" i="14"/>
  <c r="A635" i="14"/>
  <c r="A618" i="14"/>
  <c r="A637" i="14"/>
  <c r="A127" i="14"/>
  <c r="A451" i="14"/>
  <c r="A307" i="14"/>
  <c r="A283" i="14"/>
  <c r="A391" i="14"/>
  <c r="A583" i="14"/>
  <c r="A603" i="14"/>
  <c r="A39" i="14"/>
  <c r="A111" i="14"/>
  <c r="A159" i="14"/>
  <c r="A183" i="14"/>
  <c r="A207" i="14"/>
  <c r="A255" i="14"/>
  <c r="A435" i="14"/>
  <c r="A459" i="14"/>
  <c r="A531" i="14"/>
  <c r="A339" i="14"/>
  <c r="A411" i="14"/>
  <c r="A507" i="14"/>
  <c r="A27" i="14"/>
  <c r="A51" i="14"/>
  <c r="A75" i="14"/>
  <c r="A99" i="14"/>
  <c r="A219" i="14"/>
  <c r="A243" i="14"/>
  <c r="A267" i="14"/>
  <c r="A291" i="14"/>
  <c r="A375" i="14"/>
  <c r="A423" i="14"/>
  <c r="A567" i="14"/>
  <c r="A399" i="14"/>
  <c r="A591" i="14"/>
  <c r="A543" i="14"/>
  <c r="A471" i="14"/>
  <c r="A320" i="14"/>
  <c r="A392" i="14"/>
  <c r="A464" i="14"/>
  <c r="A488" i="14"/>
  <c r="A512" i="14"/>
  <c r="A80" i="14"/>
  <c r="A152" i="14"/>
  <c r="A248" i="14"/>
  <c r="A272" i="14"/>
  <c r="A308" i="14"/>
  <c r="A332" i="14"/>
  <c r="A428" i="14"/>
  <c r="A524" i="14"/>
  <c r="A20" i="14"/>
  <c r="A92" i="14"/>
  <c r="A116" i="14"/>
  <c r="A164" i="14"/>
  <c r="A212" i="14"/>
  <c r="A548" i="14"/>
  <c r="A560" i="14"/>
  <c r="A572" i="14"/>
  <c r="A472" i="14"/>
  <c r="A496" i="14"/>
  <c r="A40" i="14"/>
  <c r="A208" i="14"/>
  <c r="A232" i="14"/>
  <c r="A316" i="14"/>
  <c r="A460" i="14"/>
  <c r="A508" i="14"/>
  <c r="A52" i="14"/>
  <c r="A220" i="14"/>
  <c r="A244" i="14"/>
  <c r="A292" i="14"/>
  <c r="A532" i="14"/>
  <c r="A17" i="14"/>
  <c r="A65" i="14"/>
  <c r="A233" i="14"/>
  <c r="A257" i="14"/>
  <c r="A365" i="14"/>
  <c r="A509" i="14"/>
  <c r="A197" i="14"/>
  <c r="A149" i="14"/>
  <c r="A521" i="14"/>
  <c r="A53" i="14"/>
  <c r="A293" i="14"/>
  <c r="A593" i="14"/>
  <c r="D1738" i="9"/>
  <c r="F1738" i="9"/>
  <c r="B1739" i="9"/>
  <c r="E1738" i="9"/>
  <c r="C5" i="9"/>
  <c r="C11" i="9"/>
  <c r="E11" i="9" s="1"/>
  <c r="C13" i="9"/>
  <c r="F13" i="9" s="1"/>
  <c r="C15" i="9"/>
  <c r="F15" i="9" s="1"/>
  <c r="C17" i="9"/>
  <c r="F17" i="9" s="1"/>
  <c r="C19" i="9"/>
  <c r="F19" i="9" s="1"/>
  <c r="C21" i="9"/>
  <c r="F21" i="9" s="1"/>
  <c r="C27" i="9"/>
  <c r="F27" i="9"/>
  <c r="C29" i="9"/>
  <c r="F29" i="9" s="1"/>
  <c r="C31" i="9"/>
  <c r="F31" i="9" s="1"/>
  <c r="C41" i="9"/>
  <c r="E41" i="9" s="1"/>
  <c r="C43" i="9"/>
  <c r="F43" i="9" s="1"/>
  <c r="C45" i="9"/>
  <c r="F45" i="9" s="1"/>
  <c r="C57" i="9"/>
  <c r="F57" i="9" s="1"/>
  <c r="C59" i="9"/>
  <c r="F59" i="9" s="1"/>
  <c r="C63" i="9"/>
  <c r="C73" i="9"/>
  <c r="E73" i="9" s="1"/>
  <c r="C75" i="9"/>
  <c r="F75" i="9" s="1"/>
  <c r="C81" i="9"/>
  <c r="F81" i="9" s="1"/>
  <c r="C87" i="9"/>
  <c r="F87" i="9" s="1"/>
  <c r="C89" i="9"/>
  <c r="F89" i="9" s="1"/>
  <c r="C97" i="9"/>
  <c r="E97" i="9" s="1"/>
  <c r="C107" i="9"/>
  <c r="F107" i="9" s="1"/>
  <c r="C111" i="9"/>
  <c r="F111" i="9" s="1"/>
  <c r="C119" i="9"/>
  <c r="F119" i="9"/>
  <c r="C121" i="9"/>
  <c r="F121" i="9" s="1"/>
  <c r="C135" i="9"/>
  <c r="F135" i="9" s="1"/>
  <c r="C183" i="9"/>
  <c r="F183" i="9" s="1"/>
  <c r="C209" i="9"/>
  <c r="F209" i="9" s="1"/>
  <c r="C221" i="9"/>
  <c r="E221" i="9" s="1"/>
  <c r="C233" i="9"/>
  <c r="F233" i="9" s="1"/>
  <c r="C265" i="9"/>
  <c r="F265" i="9"/>
  <c r="C275" i="9"/>
  <c r="F275" i="9" s="1"/>
  <c r="C277" i="9"/>
  <c r="C279" i="9"/>
  <c r="C281" i="9"/>
  <c r="C283" i="9"/>
  <c r="E283" i="9"/>
  <c r="C285" i="9"/>
  <c r="F285" i="9" s="1"/>
  <c r="C287" i="9"/>
  <c r="C289" i="9"/>
  <c r="F289" i="9" s="1"/>
  <c r="C291" i="9"/>
  <c r="F291" i="9" s="1"/>
  <c r="C293" i="9"/>
  <c r="F293" i="9"/>
  <c r="C295" i="9"/>
  <c r="F295" i="9"/>
  <c r="C297" i="9"/>
  <c r="F297" i="9" s="1"/>
  <c r="C299" i="9"/>
  <c r="F299" i="9" s="1"/>
  <c r="C301" i="9"/>
  <c r="F301" i="9"/>
  <c r="C303" i="9"/>
  <c r="F303" i="9" s="1"/>
  <c r="C305" i="9"/>
  <c r="F305" i="9" s="1"/>
  <c r="C307" i="9"/>
  <c r="F307" i="9" s="1"/>
  <c r="C309" i="9"/>
  <c r="C311" i="9"/>
  <c r="C313" i="9"/>
  <c r="E313" i="9" s="1"/>
  <c r="C315" i="9"/>
  <c r="C317" i="9"/>
  <c r="C319" i="9"/>
  <c r="F319" i="9" s="1"/>
  <c r="C321" i="9"/>
  <c r="F321" i="9"/>
  <c r="C323" i="9"/>
  <c r="F323" i="9" s="1"/>
  <c r="C325" i="9"/>
  <c r="F325" i="9" s="1"/>
  <c r="C327" i="9"/>
  <c r="F327" i="9" s="1"/>
  <c r="C329" i="9"/>
  <c r="F329" i="9"/>
  <c r="C331" i="9"/>
  <c r="F331" i="9"/>
  <c r="C333" i="9"/>
  <c r="F333" i="9" s="1"/>
  <c r="C335" i="9"/>
  <c r="F335" i="9" s="1"/>
  <c r="C337" i="9"/>
  <c r="C339" i="9"/>
  <c r="C341" i="9"/>
  <c r="E341" i="9" s="1"/>
  <c r="C343" i="9"/>
  <c r="C345" i="9"/>
  <c r="E345" i="9" s="1"/>
  <c r="C347" i="9"/>
  <c r="F347" i="9" s="1"/>
  <c r="C349" i="9"/>
  <c r="F349" i="9"/>
  <c r="C351" i="9"/>
  <c r="F351" i="9" s="1"/>
  <c r="C353" i="9"/>
  <c r="F353" i="9" s="1"/>
  <c r="C355" i="9"/>
  <c r="F355" i="9" s="1"/>
  <c r="C357" i="9"/>
  <c r="F357" i="9" s="1"/>
  <c r="C359" i="9"/>
  <c r="F359" i="9" s="1"/>
  <c r="C361" i="9"/>
  <c r="F361" i="9" s="1"/>
  <c r="C363" i="9"/>
  <c r="F363" i="9" s="1"/>
  <c r="C365" i="9"/>
  <c r="F365" i="9" s="1"/>
  <c r="C367" i="9"/>
  <c r="C369" i="9"/>
  <c r="C371" i="9"/>
  <c r="C373" i="9"/>
  <c r="C375" i="9"/>
  <c r="E375" i="9" s="1"/>
  <c r="C377" i="9"/>
  <c r="C379" i="9"/>
  <c r="F379" i="9" s="1"/>
  <c r="C381" i="9"/>
  <c r="F381" i="9" s="1"/>
  <c r="C383" i="9"/>
  <c r="F383" i="9"/>
  <c r="C385" i="9"/>
  <c r="F385" i="9"/>
  <c r="C387" i="9"/>
  <c r="F387" i="9" s="1"/>
  <c r="C389" i="9"/>
  <c r="F389" i="9"/>
  <c r="C391" i="9"/>
  <c r="F391" i="9" s="1"/>
  <c r="C393" i="9"/>
  <c r="F393" i="9"/>
  <c r="C395" i="9"/>
  <c r="F395" i="9" s="1"/>
  <c r="C397" i="9"/>
  <c r="C401" i="9"/>
  <c r="C405" i="9"/>
  <c r="C407" i="9"/>
  <c r="C409" i="9"/>
  <c r="F409" i="9" s="1"/>
  <c r="C411" i="9"/>
  <c r="F411" i="9" s="1"/>
  <c r="C417" i="9"/>
  <c r="F417" i="9" s="1"/>
  <c r="C419" i="9"/>
  <c r="F419" i="9" s="1"/>
  <c r="C421" i="9"/>
  <c r="F421" i="9" s="1"/>
  <c r="C429" i="9"/>
  <c r="C431" i="9"/>
  <c r="C433" i="9"/>
  <c r="C435" i="9"/>
  <c r="D435" i="9" s="1"/>
  <c r="C439" i="9"/>
  <c r="F439" i="9" s="1"/>
  <c r="C443" i="9"/>
  <c r="F443" i="9" s="1"/>
  <c r="C445" i="9"/>
  <c r="F445" i="9" s="1"/>
  <c r="C447" i="9"/>
  <c r="F447" i="9" s="1"/>
  <c r="C453" i="9"/>
  <c r="F453" i="9" s="1"/>
  <c r="C455" i="9"/>
  <c r="F455" i="9" s="1"/>
  <c r="C457" i="9"/>
  <c r="F457" i="9" s="1"/>
  <c r="C461" i="9"/>
  <c r="C467" i="9"/>
  <c r="E467" i="9" s="1"/>
  <c r="C469" i="9"/>
  <c r="F469" i="9"/>
  <c r="C473" i="9"/>
  <c r="F473" i="9" s="1"/>
  <c r="C477" i="9"/>
  <c r="F477" i="9" s="1"/>
  <c r="C479" i="9"/>
  <c r="F479" i="9" s="1"/>
  <c r="C485" i="9"/>
  <c r="F485" i="9"/>
  <c r="C487" i="9"/>
  <c r="F487" i="9" s="1"/>
  <c r="C499" i="9"/>
  <c r="C515" i="9"/>
  <c r="F515" i="9" s="1"/>
  <c r="C543" i="9"/>
  <c r="F543" i="9" s="1"/>
  <c r="C551" i="9"/>
  <c r="C563" i="9"/>
  <c r="F563" i="9" s="1"/>
  <c r="C571" i="9"/>
  <c r="F571" i="9" s="1"/>
  <c r="C587" i="9"/>
  <c r="C607" i="9"/>
  <c r="F607" i="9" s="1"/>
  <c r="C617" i="9"/>
  <c r="C627" i="9"/>
  <c r="F627" i="9" s="1"/>
  <c r="C643" i="9"/>
  <c r="C645" i="9"/>
  <c r="C647" i="9"/>
  <c r="C649" i="9"/>
  <c r="F649" i="9" s="1"/>
  <c r="C651" i="9"/>
  <c r="E651" i="9" s="1"/>
  <c r="C653" i="9"/>
  <c r="F653" i="9"/>
  <c r="C655" i="9"/>
  <c r="F655" i="9" s="1"/>
  <c r="C8" i="9"/>
  <c r="E8" i="9"/>
  <c r="C16" i="9"/>
  <c r="F16" i="9"/>
  <c r="C24" i="9"/>
  <c r="F24" i="9"/>
  <c r="C48" i="9"/>
  <c r="F48" i="9" s="1"/>
  <c r="C56" i="9"/>
  <c r="F56" i="9" s="1"/>
  <c r="C64" i="9"/>
  <c r="C88" i="9"/>
  <c r="F88" i="9" s="1"/>
  <c r="C96" i="9"/>
  <c r="C104" i="9"/>
  <c r="F104" i="9" s="1"/>
  <c r="C112" i="9"/>
  <c r="F112" i="9" s="1"/>
  <c r="C184" i="9"/>
  <c r="F184" i="9" s="1"/>
  <c r="C216" i="9"/>
  <c r="C224" i="9"/>
  <c r="E224" i="9" s="1"/>
  <c r="C256" i="9"/>
  <c r="E256" i="9" s="1"/>
  <c r="C280" i="9"/>
  <c r="C288" i="9"/>
  <c r="F288" i="9" s="1"/>
  <c r="C296" i="9"/>
  <c r="F296" i="9" s="1"/>
  <c r="C304" i="9"/>
  <c r="F304" i="9" s="1"/>
  <c r="C312" i="9"/>
  <c r="E312" i="9" s="1"/>
  <c r="C320" i="9"/>
  <c r="F320" i="9" s="1"/>
  <c r="C328" i="9"/>
  <c r="F328" i="9" s="1"/>
  <c r="C336" i="9"/>
  <c r="C344" i="9"/>
  <c r="C352" i="9"/>
  <c r="F352" i="9" s="1"/>
  <c r="C360" i="9"/>
  <c r="F360" i="9"/>
  <c r="C368" i="9"/>
  <c r="E368" i="9" s="1"/>
  <c r="C376" i="9"/>
  <c r="E376" i="9"/>
  <c r="C384" i="9"/>
  <c r="F384" i="9"/>
  <c r="C392" i="9"/>
  <c r="F392" i="9" s="1"/>
  <c r="C400" i="9"/>
  <c r="C424" i="9"/>
  <c r="F424" i="9"/>
  <c r="C432" i="9"/>
  <c r="E432" i="9" s="1"/>
  <c r="C440" i="9"/>
  <c r="F440" i="9" s="1"/>
  <c r="C448" i="9"/>
  <c r="F448" i="9" s="1"/>
  <c r="C464" i="9"/>
  <c r="E464" i="9" s="1"/>
  <c r="C472" i="9"/>
  <c r="F472" i="9" s="1"/>
  <c r="C480" i="9"/>
  <c r="F480" i="9" s="1"/>
  <c r="C512" i="9"/>
  <c r="F512" i="9" s="1"/>
  <c r="C544" i="9"/>
  <c r="F544" i="9"/>
  <c r="C616" i="9"/>
  <c r="E616" i="9" s="1"/>
  <c r="C648" i="9"/>
  <c r="E648" i="9" s="1"/>
  <c r="C656" i="9"/>
  <c r="F656" i="9" s="1"/>
  <c r="C658" i="9"/>
  <c r="F658" i="9"/>
  <c r="C660" i="9"/>
  <c r="F660" i="9" s="1"/>
  <c r="C662" i="9"/>
  <c r="F662" i="9" s="1"/>
  <c r="C664" i="9"/>
  <c r="F664" i="9" s="1"/>
  <c r="C666" i="9"/>
  <c r="F666" i="9" s="1"/>
  <c r="C668" i="9"/>
  <c r="F668" i="9"/>
  <c r="C670" i="9"/>
  <c r="F670" i="9" s="1"/>
  <c r="C672" i="9"/>
  <c r="F672" i="9" s="1"/>
  <c r="C674" i="9"/>
  <c r="E674" i="9"/>
  <c r="C676" i="9"/>
  <c r="C678" i="9"/>
  <c r="E678" i="9"/>
  <c r="C680" i="9"/>
  <c r="C682" i="9"/>
  <c r="C684" i="9"/>
  <c r="F684" i="9" s="1"/>
  <c r="C686" i="9"/>
  <c r="F686" i="9" s="1"/>
  <c r="C688" i="9"/>
  <c r="F688" i="9"/>
  <c r="C690" i="9"/>
  <c r="F690" i="9"/>
  <c r="C692" i="9"/>
  <c r="F692" i="9" s="1"/>
  <c r="C694" i="9"/>
  <c r="F694" i="9" s="1"/>
  <c r="C696" i="9"/>
  <c r="F696" i="9"/>
  <c r="C698" i="9"/>
  <c r="F698" i="9" s="1"/>
  <c r="C700" i="9"/>
  <c r="F700" i="9" s="1"/>
  <c r="C702" i="9"/>
  <c r="E702" i="9"/>
  <c r="C704" i="9"/>
  <c r="C706" i="9"/>
  <c r="E706" i="9" s="1"/>
  <c r="C708" i="9"/>
  <c r="C710" i="9"/>
  <c r="E710" i="9" s="1"/>
  <c r="C712" i="9"/>
  <c r="F712" i="9" s="1"/>
  <c r="C714" i="9"/>
  <c r="F714" i="9"/>
  <c r="C716" i="9"/>
  <c r="F716" i="9" s="1"/>
  <c r="C718" i="9"/>
  <c r="F718" i="9" s="1"/>
  <c r="C720" i="9"/>
  <c r="F720" i="9"/>
  <c r="C722" i="9"/>
  <c r="F722" i="9" s="1"/>
  <c r="C724" i="9"/>
  <c r="F724" i="9" s="1"/>
  <c r="C726" i="9"/>
  <c r="F726" i="9" s="1"/>
  <c r="C728" i="9"/>
  <c r="F728" i="9"/>
  <c r="C730" i="9"/>
  <c r="F730" i="9" s="1"/>
  <c r="C732" i="9"/>
  <c r="C734" i="9"/>
  <c r="E734" i="9"/>
  <c r="C736" i="9"/>
  <c r="E736" i="9" s="1"/>
  <c r="C738" i="9"/>
  <c r="F738" i="9" s="1"/>
  <c r="E738" i="9"/>
  <c r="C740" i="9"/>
  <c r="C742" i="9"/>
  <c r="C744" i="9"/>
  <c r="F744" i="9"/>
  <c r="C746" i="9"/>
  <c r="F746" i="9" s="1"/>
  <c r="C748" i="9"/>
  <c r="F748" i="9"/>
  <c r="C750" i="9"/>
  <c r="F750" i="9" s="1"/>
  <c r="C752" i="9"/>
  <c r="F752" i="9"/>
  <c r="C754" i="9"/>
  <c r="F754" i="9" s="1"/>
  <c r="C756" i="9"/>
  <c r="F756" i="9"/>
  <c r="C758" i="9"/>
  <c r="F758" i="9" s="1"/>
  <c r="C760" i="9"/>
  <c r="F760" i="9"/>
  <c r="C762" i="9"/>
  <c r="C766" i="9"/>
  <c r="E766" i="9" s="1"/>
  <c r="C768" i="9"/>
  <c r="C770" i="9"/>
  <c r="D770" i="9" s="1"/>
  <c r="C774" i="9"/>
  <c r="F774" i="9" s="1"/>
  <c r="C776" i="9"/>
  <c r="F776" i="9" s="1"/>
  <c r="C778" i="9"/>
  <c r="F778" i="9"/>
  <c r="C780" i="9"/>
  <c r="F780" i="9" s="1"/>
  <c r="C782" i="9"/>
  <c r="F782" i="9" s="1"/>
  <c r="C786" i="9"/>
  <c r="F786" i="9" s="1"/>
  <c r="C788" i="9"/>
  <c r="F788" i="9" s="1"/>
  <c r="C790" i="9"/>
  <c r="F790" i="9" s="1"/>
  <c r="C792" i="9"/>
  <c r="F792" i="9"/>
  <c r="C796" i="9"/>
  <c r="C800" i="9"/>
  <c r="C802" i="9"/>
  <c r="C804" i="9"/>
  <c r="F804" i="9" s="1"/>
  <c r="C806" i="9"/>
  <c r="F806" i="9"/>
  <c r="C810" i="9"/>
  <c r="F810" i="9"/>
  <c r="C812" i="9"/>
  <c r="F812" i="9" s="1"/>
  <c r="C814" i="9"/>
  <c r="F814" i="9" s="1"/>
  <c r="C818" i="9"/>
  <c r="F818" i="9" s="1"/>
  <c r="C820" i="9"/>
  <c r="F820" i="9" s="1"/>
  <c r="C822" i="9"/>
  <c r="F822" i="9"/>
  <c r="C826" i="9"/>
  <c r="C828" i="9"/>
  <c r="E828" i="9" s="1"/>
  <c r="C830" i="9"/>
  <c r="C834" i="9"/>
  <c r="F834" i="9" s="1"/>
  <c r="C838" i="9"/>
  <c r="F838" i="9"/>
  <c r="C840" i="9"/>
  <c r="F840" i="9" s="1"/>
  <c r="C842" i="9"/>
  <c r="F842" i="9"/>
  <c r="C846" i="9"/>
  <c r="F846" i="9"/>
  <c r="C848" i="9"/>
  <c r="F848" i="9" s="1"/>
  <c r="C850" i="9"/>
  <c r="F850" i="9" s="1"/>
  <c r="C860" i="9"/>
  <c r="C862" i="9"/>
  <c r="E862" i="9" s="1"/>
  <c r="C864" i="9"/>
  <c r="E864" i="9" s="1"/>
  <c r="C872" i="9"/>
  <c r="F872" i="9" s="1"/>
  <c r="C878" i="9"/>
  <c r="F878" i="9" s="1"/>
  <c r="C886" i="9"/>
  <c r="C888" i="9"/>
  <c r="C896" i="9"/>
  <c r="F896" i="9"/>
  <c r="C912" i="9"/>
  <c r="F912" i="9" s="1"/>
  <c r="C926" i="9"/>
  <c r="F926" i="9" s="1"/>
  <c r="C928" i="9"/>
  <c r="C934" i="9"/>
  <c r="F934" i="9" s="1"/>
  <c r="C936" i="9"/>
  <c r="F936" i="9" s="1"/>
  <c r="C944" i="9"/>
  <c r="F944" i="9" s="1"/>
  <c r="C952" i="9"/>
  <c r="E952" i="9" s="1"/>
  <c r="C956" i="9"/>
  <c r="C962" i="9"/>
  <c r="F962" i="9"/>
  <c r="C970" i="9"/>
  <c r="F970" i="9" s="1"/>
  <c r="C990" i="9"/>
  <c r="F990" i="9" s="1"/>
  <c r="C998" i="9"/>
  <c r="F998" i="9"/>
  <c r="C1006" i="9"/>
  <c r="F1006" i="9" s="1"/>
  <c r="C1008" i="9"/>
  <c r="C1010" i="9"/>
  <c r="C1012" i="9"/>
  <c r="E1012" i="9" s="1"/>
  <c r="C1014" i="9"/>
  <c r="F1014" i="9" s="1"/>
  <c r="C1016" i="9"/>
  <c r="E1016" i="9"/>
  <c r="C1018" i="9"/>
  <c r="F1018" i="9" s="1"/>
  <c r="C1020" i="9"/>
  <c r="F1020" i="9" s="1"/>
  <c r="C1022" i="9"/>
  <c r="F1022" i="9" s="1"/>
  <c r="C1024" i="9"/>
  <c r="F1024" i="9" s="1"/>
  <c r="C1026" i="9"/>
  <c r="F1026" i="9" s="1"/>
  <c r="C1028" i="9"/>
  <c r="F1028" i="9"/>
  <c r="C1030" i="9"/>
  <c r="F1030" i="9" s="1"/>
  <c r="C1032" i="9"/>
  <c r="F1032" i="9" s="1"/>
  <c r="C1034" i="9"/>
  <c r="F1034" i="9"/>
  <c r="C1036" i="9"/>
  <c r="F1036" i="9"/>
  <c r="C1038" i="9"/>
  <c r="C1040" i="9"/>
  <c r="E1040" i="9" s="1"/>
  <c r="C1042" i="9"/>
  <c r="E1042" i="9"/>
  <c r="C1044" i="9"/>
  <c r="C1046" i="9"/>
  <c r="E1046" i="9"/>
  <c r="C1048" i="9"/>
  <c r="C1050" i="9"/>
  <c r="F1050" i="9" s="1"/>
  <c r="C1052" i="9"/>
  <c r="F1052" i="9"/>
  <c r="C1054" i="9"/>
  <c r="F1054" i="9" s="1"/>
  <c r="C1056" i="9"/>
  <c r="F1056" i="9" s="1"/>
  <c r="C1058" i="9"/>
  <c r="F1058" i="9" s="1"/>
  <c r="C1060" i="9"/>
  <c r="F1060" i="9" s="1"/>
  <c r="C1062" i="9"/>
  <c r="F1062" i="9" s="1"/>
  <c r="C1064" i="9"/>
  <c r="F1064" i="9" s="1"/>
  <c r="C1066" i="9"/>
  <c r="F1066" i="9" s="1"/>
  <c r="C1068" i="9"/>
  <c r="C1070" i="9"/>
  <c r="E1070" i="9" s="1"/>
  <c r="C1072" i="9"/>
  <c r="C1074" i="9"/>
  <c r="E1074" i="9" s="1"/>
  <c r="C1076" i="9"/>
  <c r="C1078" i="9"/>
  <c r="F1078" i="9" s="1"/>
  <c r="C1080" i="9"/>
  <c r="F1080" i="9"/>
  <c r="C1082" i="9"/>
  <c r="F1082" i="9" s="1"/>
  <c r="C1084" i="9"/>
  <c r="F1084" i="9" s="1"/>
  <c r="C1086" i="9"/>
  <c r="F1086" i="9"/>
  <c r="C1088" i="9"/>
  <c r="F1088" i="9" s="1"/>
  <c r="C1090" i="9"/>
  <c r="F1090" i="9" s="1"/>
  <c r="C1092" i="9"/>
  <c r="F1092" i="9" s="1"/>
  <c r="C1094" i="9"/>
  <c r="F1094" i="9" s="1"/>
  <c r="C1096" i="9"/>
  <c r="F1096" i="9"/>
  <c r="C1098" i="9"/>
  <c r="E1098" i="9" s="1"/>
  <c r="C1100" i="9"/>
  <c r="C1102" i="9"/>
  <c r="E1102" i="9" s="1"/>
  <c r="C1104" i="9"/>
  <c r="C1106" i="9"/>
  <c r="F1106" i="9" s="1"/>
  <c r="C1108" i="9"/>
  <c r="F1108" i="9" s="1"/>
  <c r="C1110" i="9"/>
  <c r="F1110" i="9"/>
  <c r="C1112" i="9"/>
  <c r="F1112" i="9" s="1"/>
  <c r="C1114" i="9"/>
  <c r="F1114" i="9"/>
  <c r="C1116" i="9"/>
  <c r="F1116" i="9"/>
  <c r="C1118" i="9"/>
  <c r="F1118" i="9"/>
  <c r="C1120" i="9"/>
  <c r="F1120" i="9" s="1"/>
  <c r="C1122" i="9"/>
  <c r="F1122" i="9" s="1"/>
  <c r="C1124" i="9"/>
  <c r="F1124" i="9"/>
  <c r="C1126" i="9"/>
  <c r="F1126" i="9" s="1"/>
  <c r="C1128" i="9"/>
  <c r="C1130" i="9"/>
  <c r="C1132" i="9"/>
  <c r="C1134" i="9"/>
  <c r="C1136" i="9"/>
  <c r="E1136" i="9"/>
  <c r="C1138" i="9"/>
  <c r="F1138" i="9" s="1"/>
  <c r="C1140" i="9"/>
  <c r="F1140" i="9" s="1"/>
  <c r="C1142" i="9"/>
  <c r="F1142" i="9" s="1"/>
  <c r="C6" i="9"/>
  <c r="C14" i="9"/>
  <c r="F14" i="9" s="1"/>
  <c r="C22" i="9"/>
  <c r="F22" i="9" s="1"/>
  <c r="C30" i="9"/>
  <c r="F30" i="9" s="1"/>
  <c r="C38" i="9"/>
  <c r="C46" i="9"/>
  <c r="F46" i="9" s="1"/>
  <c r="C54" i="9"/>
  <c r="F54" i="9" s="1"/>
  <c r="C62" i="9"/>
  <c r="F62" i="9" s="1"/>
  <c r="C70" i="9"/>
  <c r="C78" i="9"/>
  <c r="F78" i="9" s="1"/>
  <c r="C86" i="9"/>
  <c r="F86" i="9" s="1"/>
  <c r="C94" i="9"/>
  <c r="E94" i="9" s="1"/>
  <c r="C102" i="9"/>
  <c r="C110" i="9"/>
  <c r="F110" i="9" s="1"/>
  <c r="C118" i="9"/>
  <c r="F118" i="9" s="1"/>
  <c r="C134" i="9"/>
  <c r="C150" i="9"/>
  <c r="F150" i="9"/>
  <c r="C158" i="9"/>
  <c r="F158" i="9" s="1"/>
  <c r="C166" i="9"/>
  <c r="F166" i="9" s="1"/>
  <c r="C174" i="9"/>
  <c r="F174" i="9" s="1"/>
  <c r="C190" i="9"/>
  <c r="C206" i="9"/>
  <c r="F206" i="9"/>
  <c r="C222" i="9"/>
  <c r="E222" i="9"/>
  <c r="C230" i="9"/>
  <c r="F230" i="9" s="1"/>
  <c r="C262" i="9"/>
  <c r="F262" i="9" s="1"/>
  <c r="C270" i="9"/>
  <c r="F270" i="9" s="1"/>
  <c r="C278" i="9"/>
  <c r="D278" i="9" s="1"/>
  <c r="C286" i="9"/>
  <c r="C294" i="9"/>
  <c r="F294" i="9" s="1"/>
  <c r="C302" i="9"/>
  <c r="F302" i="9" s="1"/>
  <c r="C310" i="9"/>
  <c r="E310" i="9" s="1"/>
  <c r="C318" i="9"/>
  <c r="E318" i="9" s="1"/>
  <c r="C326" i="9"/>
  <c r="F326" i="9"/>
  <c r="C334" i="9"/>
  <c r="F334" i="9" s="1"/>
  <c r="C342" i="9"/>
  <c r="C350" i="9"/>
  <c r="F350" i="9" s="1"/>
  <c r="C358" i="9"/>
  <c r="F358" i="9" s="1"/>
  <c r="C366" i="9"/>
  <c r="F366" i="9"/>
  <c r="C374" i="9"/>
  <c r="C382" i="9"/>
  <c r="F382" i="9"/>
  <c r="C390" i="9"/>
  <c r="F390" i="9" s="1"/>
  <c r="C398" i="9"/>
  <c r="C406" i="9"/>
  <c r="E406" i="9" s="1"/>
  <c r="C414" i="9"/>
  <c r="F414" i="9" s="1"/>
  <c r="C422" i="9"/>
  <c r="C438" i="9"/>
  <c r="E438" i="9" s="1"/>
  <c r="C446" i="9"/>
  <c r="F446" i="9" s="1"/>
  <c r="C454" i="9"/>
  <c r="F454" i="9" s="1"/>
  <c r="C462" i="9"/>
  <c r="E462" i="9" s="1"/>
  <c r="C470" i="9"/>
  <c r="F470" i="9"/>
  <c r="C486" i="9"/>
  <c r="F486" i="9" s="1"/>
  <c r="C494" i="9"/>
  <c r="E494" i="9" s="1"/>
  <c r="C510" i="9"/>
  <c r="F510" i="9"/>
  <c r="C518" i="9"/>
  <c r="F518" i="9" s="1"/>
  <c r="C526" i="9"/>
  <c r="E526" i="9" s="1"/>
  <c r="C550" i="9"/>
  <c r="C558" i="9"/>
  <c r="C574" i="9"/>
  <c r="F574" i="9"/>
  <c r="C582" i="9"/>
  <c r="E582" i="9" s="1"/>
  <c r="C590" i="9"/>
  <c r="E590" i="9"/>
  <c r="C606" i="9"/>
  <c r="F606" i="9"/>
  <c r="C614" i="9"/>
  <c r="D614" i="9" s="1"/>
  <c r="C622" i="9"/>
  <c r="F622" i="9" s="1"/>
  <c r="C630" i="9"/>
  <c r="F630" i="9" s="1"/>
  <c r="C646" i="9"/>
  <c r="E646" i="9"/>
  <c r="C654" i="9"/>
  <c r="F654" i="9" s="1"/>
  <c r="C4" i="9"/>
  <c r="C12" i="9"/>
  <c r="C20" i="9"/>
  <c r="F20" i="9" s="1"/>
  <c r="C28" i="9"/>
  <c r="F28" i="9" s="1"/>
  <c r="C36" i="9"/>
  <c r="C44" i="9"/>
  <c r="F44" i="9"/>
  <c r="C52" i="9"/>
  <c r="F52" i="9" s="1"/>
  <c r="C60" i="9"/>
  <c r="F60" i="9" s="1"/>
  <c r="C68" i="9"/>
  <c r="C84" i="9"/>
  <c r="F84" i="9" s="1"/>
  <c r="C92" i="9"/>
  <c r="F92" i="9" s="1"/>
  <c r="C100" i="9"/>
  <c r="C108" i="9"/>
  <c r="F108" i="9" s="1"/>
  <c r="C116" i="9"/>
  <c r="F116" i="9" s="1"/>
  <c r="C140" i="9"/>
  <c r="F140" i="9"/>
  <c r="C148" i="9"/>
  <c r="F148" i="9" s="1"/>
  <c r="C156" i="9"/>
  <c r="E156" i="9"/>
  <c r="C180" i="9"/>
  <c r="F180" i="9" s="1"/>
  <c r="C196" i="9"/>
  <c r="F196" i="9" s="1"/>
  <c r="C212" i="9"/>
  <c r="F212" i="9" s="1"/>
  <c r="C220" i="9"/>
  <c r="C228" i="9"/>
  <c r="F228" i="9"/>
  <c r="C252" i="9"/>
  <c r="C260" i="9"/>
  <c r="F260" i="9"/>
  <c r="C268" i="9"/>
  <c r="F268" i="9" s="1"/>
  <c r="C284" i="9"/>
  <c r="C292" i="9"/>
  <c r="F292" i="9" s="1"/>
  <c r="C300" i="9"/>
  <c r="F300" i="9"/>
  <c r="C308" i="9"/>
  <c r="C316" i="9"/>
  <c r="E316" i="9"/>
  <c r="C324" i="9"/>
  <c r="F324" i="9" s="1"/>
  <c r="C332" i="9"/>
  <c r="F332" i="9" s="1"/>
  <c r="C340" i="9"/>
  <c r="C348" i="9"/>
  <c r="F348" i="9" s="1"/>
  <c r="C356" i="9"/>
  <c r="F356" i="9" s="1"/>
  <c r="C364" i="9"/>
  <c r="F364" i="9" s="1"/>
  <c r="C372" i="9"/>
  <c r="E372" i="9" s="1"/>
  <c r="C380" i="9"/>
  <c r="F380" i="9"/>
  <c r="C388" i="9"/>
  <c r="F388" i="9"/>
  <c r="C396" i="9"/>
  <c r="F396" i="9" s="1"/>
  <c r="C404" i="9"/>
  <c r="C412" i="9"/>
  <c r="F412" i="9" s="1"/>
  <c r="C420" i="9"/>
  <c r="F420" i="9" s="1"/>
  <c r="C428" i="9"/>
  <c r="C436" i="9"/>
  <c r="F436" i="9" s="1"/>
  <c r="C444" i="9"/>
  <c r="F444" i="9" s="1"/>
  <c r="C452" i="9"/>
  <c r="F452" i="9"/>
  <c r="C460" i="9"/>
  <c r="C468" i="9"/>
  <c r="E468" i="9" s="1"/>
  <c r="C476" i="9"/>
  <c r="F476" i="9"/>
  <c r="C484" i="9"/>
  <c r="F484" i="9" s="1"/>
  <c r="C492" i="9"/>
  <c r="F492" i="9" s="1"/>
  <c r="C500" i="9"/>
  <c r="F500" i="9" s="1"/>
  <c r="C508" i="9"/>
  <c r="F508" i="9" s="1"/>
  <c r="C524" i="9"/>
  <c r="E524" i="9"/>
  <c r="C532" i="9"/>
  <c r="C540" i="9"/>
  <c r="F540" i="9" s="1"/>
  <c r="C548" i="9"/>
  <c r="F548" i="9" s="1"/>
  <c r="C556" i="9"/>
  <c r="C564" i="9"/>
  <c r="F564" i="9"/>
  <c r="C572" i="9"/>
  <c r="F572" i="9" s="1"/>
  <c r="C580" i="9"/>
  <c r="F580" i="9" s="1"/>
  <c r="C588" i="9"/>
  <c r="C604" i="9"/>
  <c r="F604" i="9" s="1"/>
  <c r="C612" i="9"/>
  <c r="C620" i="9"/>
  <c r="C628" i="9"/>
  <c r="F628" i="9" s="1"/>
  <c r="C636" i="9"/>
  <c r="F636" i="9" s="1"/>
  <c r="C644" i="9"/>
  <c r="F644" i="9" s="1"/>
  <c r="C652" i="9"/>
  <c r="E652" i="9"/>
  <c r="C657" i="9"/>
  <c r="F657" i="9" s="1"/>
  <c r="C659" i="9"/>
  <c r="F659" i="9" s="1"/>
  <c r="C661" i="9"/>
  <c r="F661" i="9"/>
  <c r="C663" i="9"/>
  <c r="F663" i="9" s="1"/>
  <c r="C665" i="9"/>
  <c r="F665" i="9" s="1"/>
  <c r="C667" i="9"/>
  <c r="F667" i="9" s="1"/>
  <c r="C669" i="9"/>
  <c r="F669" i="9" s="1"/>
  <c r="C671" i="9"/>
  <c r="F671" i="9" s="1"/>
  <c r="C673" i="9"/>
  <c r="C675" i="9"/>
  <c r="C677" i="9"/>
  <c r="D677" i="9" s="1"/>
  <c r="C679" i="9"/>
  <c r="C681" i="9"/>
  <c r="E681" i="9" s="1"/>
  <c r="C683" i="9"/>
  <c r="E683" i="9" s="1"/>
  <c r="C685" i="9"/>
  <c r="F685" i="9"/>
  <c r="C687" i="9"/>
  <c r="F687" i="9" s="1"/>
  <c r="C689" i="9"/>
  <c r="F689" i="9" s="1"/>
  <c r="C691" i="9"/>
  <c r="F691" i="9"/>
  <c r="C693" i="9"/>
  <c r="F693" i="9" s="1"/>
  <c r="C695" i="9"/>
  <c r="F695" i="9" s="1"/>
  <c r="C697" i="9"/>
  <c r="F697" i="9"/>
  <c r="C699" i="9"/>
  <c r="F699" i="9" s="1"/>
  <c r="C701" i="9"/>
  <c r="C703" i="9"/>
  <c r="C705" i="9"/>
  <c r="E705" i="9" s="1"/>
  <c r="C707" i="9"/>
  <c r="E707" i="9" s="1"/>
  <c r="C709" i="9"/>
  <c r="C711" i="9"/>
  <c r="C713" i="9"/>
  <c r="C715" i="9"/>
  <c r="F715" i="9"/>
  <c r="C717" i="9"/>
  <c r="F717" i="9" s="1"/>
  <c r="C719" i="9"/>
  <c r="F719" i="9" s="1"/>
  <c r="C721" i="9"/>
  <c r="F721" i="9" s="1"/>
  <c r="C723" i="9"/>
  <c r="F723" i="9" s="1"/>
  <c r="C725" i="9"/>
  <c r="F725" i="9"/>
  <c r="C727" i="9"/>
  <c r="F727" i="9" s="1"/>
  <c r="C729" i="9"/>
  <c r="F729" i="9" s="1"/>
  <c r="C731" i="9"/>
  <c r="F731" i="9"/>
  <c r="C733" i="9"/>
  <c r="C735" i="9"/>
  <c r="F735" i="9" s="1"/>
  <c r="C737" i="9"/>
  <c r="C739" i="9"/>
  <c r="C741" i="9"/>
  <c r="C743" i="9"/>
  <c r="F743" i="9" s="1"/>
  <c r="C745" i="9"/>
  <c r="F745" i="9"/>
  <c r="C747" i="9"/>
  <c r="F747" i="9" s="1"/>
  <c r="C749" i="9"/>
  <c r="F749" i="9" s="1"/>
  <c r="C751" i="9"/>
  <c r="F751" i="9" s="1"/>
  <c r="C753" i="9"/>
  <c r="F753" i="9" s="1"/>
  <c r="C755" i="9"/>
  <c r="F755" i="9" s="1"/>
  <c r="C757" i="9"/>
  <c r="F757" i="9"/>
  <c r="C759" i="9"/>
  <c r="F759" i="9" s="1"/>
  <c r="C761" i="9"/>
  <c r="F761" i="9"/>
  <c r="C763" i="9"/>
  <c r="E763" i="9" s="1"/>
  <c r="C765" i="9"/>
  <c r="C767" i="9"/>
  <c r="E767" i="9"/>
  <c r="C769" i="9"/>
  <c r="C773" i="9"/>
  <c r="F773" i="9" s="1"/>
  <c r="C775" i="9"/>
  <c r="F775" i="9" s="1"/>
  <c r="C777" i="9"/>
  <c r="F777" i="9" s="1"/>
  <c r="C779" i="9"/>
  <c r="F779" i="9"/>
  <c r="C781" i="9"/>
  <c r="F781" i="9" s="1"/>
  <c r="C785" i="9"/>
  <c r="F785" i="9" s="1"/>
  <c r="C787" i="9"/>
  <c r="F787" i="9"/>
  <c r="C789" i="9"/>
  <c r="F789" i="9" s="1"/>
  <c r="C791" i="9"/>
  <c r="F791" i="9" s="1"/>
  <c r="C793" i="9"/>
  <c r="C797" i="9"/>
  <c r="C799" i="9"/>
  <c r="C801" i="9"/>
  <c r="F801" i="9" s="1"/>
  <c r="C803" i="9"/>
  <c r="E803" i="9" s="1"/>
  <c r="C805" i="9"/>
  <c r="F805" i="9" s="1"/>
  <c r="C807" i="9"/>
  <c r="F807" i="9" s="1"/>
  <c r="C811" i="9"/>
  <c r="F811" i="9"/>
  <c r="C813" i="9"/>
  <c r="F813" i="9" s="1"/>
  <c r="C815" i="9"/>
  <c r="F815" i="9" s="1"/>
  <c r="C817" i="9"/>
  <c r="F817" i="9" s="1"/>
  <c r="C821" i="9"/>
  <c r="F821" i="9" s="1"/>
  <c r="C823" i="9"/>
  <c r="C825" i="9"/>
  <c r="D825" i="9" s="1"/>
  <c r="E825" i="9"/>
  <c r="C827" i="9"/>
  <c r="E827" i="9" s="1"/>
  <c r="C829" i="9"/>
  <c r="C831" i="9"/>
  <c r="E831" i="9" s="1"/>
  <c r="C835" i="9"/>
  <c r="F835" i="9"/>
  <c r="C837" i="9"/>
  <c r="F837" i="9" s="1"/>
  <c r="C839" i="9"/>
  <c r="F839" i="9" s="1"/>
  <c r="C841" i="9"/>
  <c r="F841" i="9" s="1"/>
  <c r="C843" i="9"/>
  <c r="F843" i="9" s="1"/>
  <c r="C845" i="9"/>
  <c r="F845" i="9"/>
  <c r="C847" i="9"/>
  <c r="F847" i="9" s="1"/>
  <c r="C849" i="9"/>
  <c r="F849" i="9" s="1"/>
  <c r="C853" i="9"/>
  <c r="F853" i="9" s="1"/>
  <c r="C855" i="9"/>
  <c r="C857" i="9"/>
  <c r="C859" i="9"/>
  <c r="F859" i="9" s="1"/>
  <c r="E859" i="9"/>
  <c r="C863" i="9"/>
  <c r="E863" i="9" s="1"/>
  <c r="C865" i="9"/>
  <c r="F865" i="9" s="1"/>
  <c r="C867" i="9"/>
  <c r="F867" i="9" s="1"/>
  <c r="C869" i="9"/>
  <c r="F869" i="9" s="1"/>
  <c r="C871" i="9"/>
  <c r="F871" i="9"/>
  <c r="C875" i="9"/>
  <c r="F875" i="9" s="1"/>
  <c r="C877" i="9"/>
  <c r="F877" i="9"/>
  <c r="C879" i="9"/>
  <c r="F879" i="9" s="1"/>
  <c r="C881" i="9"/>
  <c r="F881" i="9" s="1"/>
  <c r="C885" i="9"/>
  <c r="C887" i="9"/>
  <c r="C889" i="9"/>
  <c r="E889" i="9"/>
  <c r="C891" i="9"/>
  <c r="E891" i="9" s="1"/>
  <c r="C893" i="9"/>
  <c r="C897" i="9"/>
  <c r="F897" i="9"/>
  <c r="C899" i="9"/>
  <c r="F899" i="9" s="1"/>
  <c r="C901" i="9"/>
  <c r="F901" i="9" s="1"/>
  <c r="C903" i="9"/>
  <c r="F903" i="9" s="1"/>
  <c r="C907" i="9"/>
  <c r="F907" i="9"/>
  <c r="C909" i="9"/>
  <c r="F909" i="9" s="1"/>
  <c r="C911" i="9"/>
  <c r="F911" i="9" s="1"/>
  <c r="C913" i="9"/>
  <c r="F913" i="9" s="1"/>
  <c r="C915" i="9"/>
  <c r="C917" i="9"/>
  <c r="C919" i="9"/>
  <c r="C921" i="9"/>
  <c r="C923" i="9"/>
  <c r="C925" i="9"/>
  <c r="D925" i="9" s="1"/>
  <c r="C927" i="9"/>
  <c r="F927" i="9" s="1"/>
  <c r="C929" i="9"/>
  <c r="F929" i="9" s="1"/>
  <c r="C931" i="9"/>
  <c r="F931" i="9" s="1"/>
  <c r="C933" i="9"/>
  <c r="F933" i="9"/>
  <c r="C935" i="9"/>
  <c r="F935" i="9" s="1"/>
  <c r="C937" i="9"/>
  <c r="F937" i="9" s="1"/>
  <c r="C941" i="9"/>
  <c r="F941" i="9" s="1"/>
  <c r="C943" i="9"/>
  <c r="F943" i="9" s="1"/>
  <c r="C945" i="9"/>
  <c r="F945" i="9" s="1"/>
  <c r="C947" i="9"/>
  <c r="E947" i="9" s="1"/>
  <c r="C949" i="9"/>
  <c r="C951" i="9"/>
  <c r="C955" i="9"/>
  <c r="E955" i="9" s="1"/>
  <c r="C957" i="9"/>
  <c r="F957" i="9"/>
  <c r="C959" i="9"/>
  <c r="F959" i="9" s="1"/>
  <c r="C961" i="9"/>
  <c r="F961" i="9" s="1"/>
  <c r="C963" i="9"/>
  <c r="F963" i="9" s="1"/>
  <c r="C967" i="9"/>
  <c r="F967" i="9" s="1"/>
  <c r="C969" i="9"/>
  <c r="F969" i="9" s="1"/>
  <c r="C971" i="9"/>
  <c r="F971" i="9" s="1"/>
  <c r="C973" i="9"/>
  <c r="F973" i="9"/>
  <c r="C977" i="9"/>
  <c r="C979" i="9"/>
  <c r="C981" i="9"/>
  <c r="C983" i="9"/>
  <c r="C985" i="9"/>
  <c r="C987" i="9"/>
  <c r="F987" i="9" s="1"/>
  <c r="C991" i="9"/>
  <c r="F991" i="9" s="1"/>
  <c r="C993" i="9"/>
  <c r="F993" i="9" s="1"/>
  <c r="C995" i="9"/>
  <c r="F995" i="9" s="1"/>
  <c r="C997" i="9"/>
  <c r="F997" i="9" s="1"/>
  <c r="C999" i="9"/>
  <c r="F999" i="9" s="1"/>
  <c r="C1003" i="9"/>
  <c r="F1003" i="9" s="1"/>
  <c r="C1005" i="9"/>
  <c r="F1005" i="9" s="1"/>
  <c r="C1007" i="9"/>
  <c r="F1007" i="9" s="1"/>
  <c r="C1009" i="9"/>
  <c r="E1009" i="9" s="1"/>
  <c r="C1011" i="9"/>
  <c r="E1011" i="9" s="1"/>
  <c r="C1013" i="9"/>
  <c r="C1015" i="9"/>
  <c r="C1017" i="9"/>
  <c r="E1017" i="9" s="1"/>
  <c r="C1019" i="9"/>
  <c r="F1019" i="9"/>
  <c r="C1021" i="9"/>
  <c r="F1021" i="9" s="1"/>
  <c r="C1023" i="9"/>
  <c r="F1023" i="9" s="1"/>
  <c r="C1025" i="9"/>
  <c r="F1025" i="9" s="1"/>
  <c r="C1027" i="9"/>
  <c r="F1027" i="9"/>
  <c r="C1029" i="9"/>
  <c r="F1029" i="9"/>
  <c r="C1031" i="9"/>
  <c r="F1031" i="9" s="1"/>
  <c r="C1033" i="9"/>
  <c r="F1033" i="9" s="1"/>
  <c r="C1035" i="9"/>
  <c r="F1035" i="9"/>
  <c r="C1037" i="9"/>
  <c r="F1037" i="9"/>
  <c r="C1039" i="9"/>
  <c r="E1039" i="9" s="1"/>
  <c r="C1041" i="9"/>
  <c r="C1043" i="9"/>
  <c r="C1045" i="9"/>
  <c r="D1045" i="9" s="1"/>
  <c r="C1047" i="9"/>
  <c r="E1047" i="9"/>
  <c r="C1049" i="9"/>
  <c r="F1049" i="9" s="1"/>
  <c r="C1051" i="9"/>
  <c r="F1051" i="9" s="1"/>
  <c r="C1053" i="9"/>
  <c r="F1053" i="9"/>
  <c r="C1055" i="9"/>
  <c r="F1055" i="9" s="1"/>
  <c r="C1057" i="9"/>
  <c r="F1057" i="9" s="1"/>
  <c r="C1059" i="9"/>
  <c r="F1059" i="9" s="1"/>
  <c r="C1061" i="9"/>
  <c r="F1061" i="9" s="1"/>
  <c r="C1063" i="9"/>
  <c r="F1063" i="9"/>
  <c r="C1065" i="9"/>
  <c r="F1065" i="9" s="1"/>
  <c r="C1067" i="9"/>
  <c r="E1067" i="9" s="1"/>
  <c r="C1069" i="9"/>
  <c r="C1071" i="9"/>
  <c r="E1071" i="9" s="1"/>
  <c r="C1073" i="9"/>
  <c r="C1075" i="9"/>
  <c r="E1075" i="9" s="1"/>
  <c r="C1077" i="9"/>
  <c r="F1077" i="9" s="1"/>
  <c r="C1079" i="9"/>
  <c r="F1079" i="9"/>
  <c r="C1081" i="9"/>
  <c r="F1081" i="9" s="1"/>
  <c r="C1083" i="9"/>
  <c r="F1083" i="9" s="1"/>
  <c r="C1085" i="9"/>
  <c r="F1085" i="9" s="1"/>
  <c r="C1087" i="9"/>
  <c r="F1087" i="9"/>
  <c r="C1089" i="9"/>
  <c r="F1089" i="9" s="1"/>
  <c r="C1091" i="9"/>
  <c r="F1091" i="9" s="1"/>
  <c r="C1093" i="9"/>
  <c r="F1093" i="9" s="1"/>
  <c r="C1095" i="9"/>
  <c r="F1095" i="9" s="1"/>
  <c r="C1097" i="9"/>
  <c r="C1099" i="9"/>
  <c r="E1099" i="9" s="1"/>
  <c r="C1101" i="9"/>
  <c r="E1101" i="9" s="1"/>
  <c r="C1103" i="9"/>
  <c r="E1103" i="9" s="1"/>
  <c r="C1105" i="9"/>
  <c r="D1105" i="9" s="1"/>
  <c r="C1107" i="9"/>
  <c r="C1109" i="9"/>
  <c r="F1109" i="9" s="1"/>
  <c r="C1111" i="9"/>
  <c r="F1111" i="9" s="1"/>
  <c r="C1113" i="9"/>
  <c r="F1113" i="9" s="1"/>
  <c r="C1115" i="9"/>
  <c r="F1115" i="9" s="1"/>
  <c r="C1117" i="9"/>
  <c r="F1117" i="9" s="1"/>
  <c r="C1119" i="9"/>
  <c r="F1119" i="9" s="1"/>
  <c r="C1121" i="9"/>
  <c r="F1121" i="9" s="1"/>
  <c r="C1123" i="9"/>
  <c r="F1123" i="9"/>
  <c r="C1125" i="9"/>
  <c r="F1125" i="9"/>
  <c r="C1127" i="9"/>
  <c r="D1127" i="9" s="1"/>
  <c r="C10" i="9"/>
  <c r="E10" i="9"/>
  <c r="C42" i="9"/>
  <c r="E42" i="9" s="1"/>
  <c r="C74" i="9"/>
  <c r="F74" i="9" s="1"/>
  <c r="C106" i="9"/>
  <c r="F106" i="9" s="1"/>
  <c r="C138" i="9"/>
  <c r="C170" i="9"/>
  <c r="F170" i="9"/>
  <c r="C202" i="9"/>
  <c r="F202" i="9" s="1"/>
  <c r="C234" i="9"/>
  <c r="F234" i="9" s="1"/>
  <c r="C266" i="9"/>
  <c r="F266" i="9"/>
  <c r="C298" i="9"/>
  <c r="F298" i="9" s="1"/>
  <c r="C330" i="9"/>
  <c r="F330" i="9" s="1"/>
  <c r="C362" i="9"/>
  <c r="F362" i="9" s="1"/>
  <c r="C394" i="9"/>
  <c r="F394" i="9" s="1"/>
  <c r="C426" i="9"/>
  <c r="F426" i="9"/>
  <c r="C458" i="9"/>
  <c r="C490" i="9"/>
  <c r="E490" i="9" s="1"/>
  <c r="C522" i="9"/>
  <c r="C554" i="9"/>
  <c r="C586" i="9"/>
  <c r="C618" i="9"/>
  <c r="C650" i="9"/>
  <c r="E650" i="9" s="1"/>
  <c r="C18" i="9"/>
  <c r="F18" i="9" s="1"/>
  <c r="C50" i="9"/>
  <c r="F50" i="9" s="1"/>
  <c r="C82" i="9"/>
  <c r="F82" i="9" s="1"/>
  <c r="C114" i="9"/>
  <c r="F114" i="9" s="1"/>
  <c r="C146" i="9"/>
  <c r="F146" i="9" s="1"/>
  <c r="C178" i="9"/>
  <c r="F178" i="9" s="1"/>
  <c r="C210" i="9"/>
  <c r="F210" i="9"/>
  <c r="C242" i="9"/>
  <c r="C274" i="9"/>
  <c r="F274" i="9" s="1"/>
  <c r="C306" i="9"/>
  <c r="F306" i="9" s="1"/>
  <c r="C338" i="9"/>
  <c r="E338" i="9" s="1"/>
  <c r="C370" i="9"/>
  <c r="C402" i="9"/>
  <c r="E402" i="9"/>
  <c r="C434" i="9"/>
  <c r="E434" i="9" s="1"/>
  <c r="C466" i="9"/>
  <c r="E466" i="9" s="1"/>
  <c r="C498" i="9"/>
  <c r="E498" i="9"/>
  <c r="C530" i="9"/>
  <c r="E530" i="9" s="1"/>
  <c r="C562" i="9"/>
  <c r="F562" i="9" s="1"/>
  <c r="C594" i="9"/>
  <c r="F594" i="9" s="1"/>
  <c r="C626" i="9"/>
  <c r="F626" i="9"/>
  <c r="C1135" i="9"/>
  <c r="E1135" i="9" s="1"/>
  <c r="C1143" i="9"/>
  <c r="F1143" i="9" s="1"/>
  <c r="C1145" i="9"/>
  <c r="F1145" i="9" s="1"/>
  <c r="C1147" i="9"/>
  <c r="F1147" i="9" s="1"/>
  <c r="C1149" i="9"/>
  <c r="F1149" i="9" s="1"/>
  <c r="C1151" i="9"/>
  <c r="F1151" i="9" s="1"/>
  <c r="C1153" i="9"/>
  <c r="F1153" i="9" s="1"/>
  <c r="C1155" i="9"/>
  <c r="F1155" i="9" s="1"/>
  <c r="C1157" i="9"/>
  <c r="F1157" i="9" s="1"/>
  <c r="C1159" i="9"/>
  <c r="C1161" i="9"/>
  <c r="C1163" i="9"/>
  <c r="C1165" i="9"/>
  <c r="C1167" i="9"/>
  <c r="C1169" i="9"/>
  <c r="F1169" i="9" s="1"/>
  <c r="C1171" i="9"/>
  <c r="F1171" i="9" s="1"/>
  <c r="C1173" i="9"/>
  <c r="F1173" i="9" s="1"/>
  <c r="C1175" i="9"/>
  <c r="F1175" i="9"/>
  <c r="C1177" i="9"/>
  <c r="F1177" i="9" s="1"/>
  <c r="C1179" i="9"/>
  <c r="F1179" i="9" s="1"/>
  <c r="C1181" i="9"/>
  <c r="F1181" i="9" s="1"/>
  <c r="C1183" i="9"/>
  <c r="F1183" i="9"/>
  <c r="C1185" i="9"/>
  <c r="F1185" i="9" s="1"/>
  <c r="C1187" i="9"/>
  <c r="F1187" i="9" s="1"/>
  <c r="C1189" i="9"/>
  <c r="E1189" i="9" s="1"/>
  <c r="C1191" i="9"/>
  <c r="D1191" i="9" s="1"/>
  <c r="C1193" i="9"/>
  <c r="C1195" i="9"/>
  <c r="F1195" i="9" s="1"/>
  <c r="C1197" i="9"/>
  <c r="E1197" i="9" s="1"/>
  <c r="C1199" i="9"/>
  <c r="F1199" i="9" s="1"/>
  <c r="C1201" i="9"/>
  <c r="F1201" i="9" s="1"/>
  <c r="C1203" i="9"/>
  <c r="F1203" i="9" s="1"/>
  <c r="C1205" i="9"/>
  <c r="F1205" i="9" s="1"/>
  <c r="C1207" i="9"/>
  <c r="F1207" i="9" s="1"/>
  <c r="C1209" i="9"/>
  <c r="F1209" i="9" s="1"/>
  <c r="C1211" i="9"/>
  <c r="F1211" i="9" s="1"/>
  <c r="C1213" i="9"/>
  <c r="F1213" i="9" s="1"/>
  <c r="C1215" i="9"/>
  <c r="F1215" i="9" s="1"/>
  <c r="C1217" i="9"/>
  <c r="F1217" i="9"/>
  <c r="C1219" i="9"/>
  <c r="F1219" i="9" s="1"/>
  <c r="C1221" i="9"/>
  <c r="E1221" i="9" s="1"/>
  <c r="C1223" i="9"/>
  <c r="C1225" i="9"/>
  <c r="E1225" i="9" s="1"/>
  <c r="C1227" i="9"/>
  <c r="C1229" i="9"/>
  <c r="E1229" i="9" s="1"/>
  <c r="C1231" i="9"/>
  <c r="F1231" i="9"/>
  <c r="C1233" i="9"/>
  <c r="F1233" i="9" s="1"/>
  <c r="C1235" i="9"/>
  <c r="F1235" i="9" s="1"/>
  <c r="C1237" i="9"/>
  <c r="F1237" i="9" s="1"/>
  <c r="C1239" i="9"/>
  <c r="F1239" i="9"/>
  <c r="C1241" i="9"/>
  <c r="F1241" i="9" s="1"/>
  <c r="C1243" i="9"/>
  <c r="C1245" i="9"/>
  <c r="F1245" i="9" s="1"/>
  <c r="C1247" i="9"/>
  <c r="F1247" i="9" s="1"/>
  <c r="C1249" i="9"/>
  <c r="F1249" i="9"/>
  <c r="C1251" i="9"/>
  <c r="E1251" i="9" s="1"/>
  <c r="C1253" i="9"/>
  <c r="D1253" i="9" s="1"/>
  <c r="C1255" i="9"/>
  <c r="C1257" i="9"/>
  <c r="C1259" i="9"/>
  <c r="C1261" i="9"/>
  <c r="F1261" i="9" s="1"/>
  <c r="C1263" i="9"/>
  <c r="F1263" i="9" s="1"/>
  <c r="C1265" i="9"/>
  <c r="F1265" i="9" s="1"/>
  <c r="C1267" i="9"/>
  <c r="F1267" i="9"/>
  <c r="C1269" i="9"/>
  <c r="F1269" i="9"/>
  <c r="C1271" i="9"/>
  <c r="F1271" i="9" s="1"/>
  <c r="C1273" i="9"/>
  <c r="F1273" i="9" s="1"/>
  <c r="C1275" i="9"/>
  <c r="F1275" i="9"/>
  <c r="C1277" i="9"/>
  <c r="F1277" i="9"/>
  <c r="C1279" i="9"/>
  <c r="F1279" i="9" s="1"/>
  <c r="C1281" i="9"/>
  <c r="E1281" i="9" s="1"/>
  <c r="C1283" i="9"/>
  <c r="C1285" i="9"/>
  <c r="E1285" i="9" s="1"/>
  <c r="C1287" i="9"/>
  <c r="C1289" i="9"/>
  <c r="C1291" i="9"/>
  <c r="F1291" i="9" s="1"/>
  <c r="C1293" i="9"/>
  <c r="F1293" i="9" s="1"/>
  <c r="C1295" i="9"/>
  <c r="F1295" i="9" s="1"/>
  <c r="C1297" i="9"/>
  <c r="F1297" i="9" s="1"/>
  <c r="C1299" i="9"/>
  <c r="F1299" i="9" s="1"/>
  <c r="C1301" i="9"/>
  <c r="F1301" i="9" s="1"/>
  <c r="C1303" i="9"/>
  <c r="F1303" i="9" s="1"/>
  <c r="C1305" i="9"/>
  <c r="F1305" i="9" s="1"/>
  <c r="C1307" i="9"/>
  <c r="F1307" i="9" s="1"/>
  <c r="C1309" i="9"/>
  <c r="F1309" i="9"/>
  <c r="C1311" i="9"/>
  <c r="D1311" i="9" s="1"/>
  <c r="C1313" i="9"/>
  <c r="E1313" i="9" s="1"/>
  <c r="C1315" i="9"/>
  <c r="C1317" i="9"/>
  <c r="E1317" i="9" s="1"/>
  <c r="C1319" i="9"/>
  <c r="C1321" i="9"/>
  <c r="E1321" i="9"/>
  <c r="C1323" i="9"/>
  <c r="C1325" i="9"/>
  <c r="F1325" i="9" s="1"/>
  <c r="C1327" i="9"/>
  <c r="F1327" i="9" s="1"/>
  <c r="C1329" i="9"/>
  <c r="F1329" i="9" s="1"/>
  <c r="C1331" i="9"/>
  <c r="F1331" i="9" s="1"/>
  <c r="C1333" i="9"/>
  <c r="F1333" i="9" s="1"/>
  <c r="C1335" i="9"/>
  <c r="F1335" i="9" s="1"/>
  <c r="C1337" i="9"/>
  <c r="F1337" i="9" s="1"/>
  <c r="C1339" i="9"/>
  <c r="F1339" i="9" s="1"/>
  <c r="C1341" i="9"/>
  <c r="C1343" i="9"/>
  <c r="C1345" i="9"/>
  <c r="E1345" i="9"/>
  <c r="C1347" i="9"/>
  <c r="D1347" i="9" s="1"/>
  <c r="C1349" i="9"/>
  <c r="E1349" i="9" s="1"/>
  <c r="C1351" i="9"/>
  <c r="C1353" i="9"/>
  <c r="F1353" i="9" s="1"/>
  <c r="C1355" i="9"/>
  <c r="F1355" i="9" s="1"/>
  <c r="C1357" i="9"/>
  <c r="F1357" i="9" s="1"/>
  <c r="C1359" i="9"/>
  <c r="F1359" i="9"/>
  <c r="C1361" i="9"/>
  <c r="F1361" i="9" s="1"/>
  <c r="C1363" i="9"/>
  <c r="F1363" i="9" s="1"/>
  <c r="C1365" i="9"/>
  <c r="F1365" i="9" s="1"/>
  <c r="C1367" i="9"/>
  <c r="F1367" i="9"/>
  <c r="C1369" i="9"/>
  <c r="F1369" i="9" s="1"/>
  <c r="C1371" i="9"/>
  <c r="F1371" i="9" s="1"/>
  <c r="C1373" i="9"/>
  <c r="C2" i="9"/>
  <c r="C34" i="9"/>
  <c r="E34" i="9" s="1"/>
  <c r="C66" i="9"/>
  <c r="C98" i="9"/>
  <c r="E98" i="9" s="1"/>
  <c r="C130" i="9"/>
  <c r="C162" i="9"/>
  <c r="C194" i="9"/>
  <c r="D194" i="9" s="1"/>
  <c r="E194" i="9"/>
  <c r="C226" i="9"/>
  <c r="E226" i="9" s="1"/>
  <c r="C258" i="9"/>
  <c r="F258" i="9" s="1"/>
  <c r="C290" i="9"/>
  <c r="F290" i="9" s="1"/>
  <c r="C322" i="9"/>
  <c r="F322" i="9"/>
  <c r="C354" i="9"/>
  <c r="F354" i="9" s="1"/>
  <c r="C386" i="9"/>
  <c r="F386" i="9" s="1"/>
  <c r="C418" i="9"/>
  <c r="F418" i="9" s="1"/>
  <c r="C450" i="9"/>
  <c r="F450" i="9"/>
  <c r="C482" i="9"/>
  <c r="F482" i="9" s="1"/>
  <c r="C514" i="9"/>
  <c r="F514" i="9" s="1"/>
  <c r="C546" i="9"/>
  <c r="F546" i="9" s="1"/>
  <c r="C578" i="9"/>
  <c r="F578" i="9" s="1"/>
  <c r="C610" i="9"/>
  <c r="F610" i="9" s="1"/>
  <c r="C642" i="9"/>
  <c r="C1131" i="9"/>
  <c r="E1131" i="9" s="1"/>
  <c r="C1139" i="9"/>
  <c r="F1139" i="9" s="1"/>
  <c r="C1144" i="9"/>
  <c r="F1144" i="9" s="1"/>
  <c r="C1146" i="9"/>
  <c r="F1146" i="9"/>
  <c r="C1148" i="9"/>
  <c r="F1148" i="9" s="1"/>
  <c r="C1150" i="9"/>
  <c r="F1150" i="9" s="1"/>
  <c r="C1152" i="9"/>
  <c r="F1152" i="9" s="1"/>
  <c r="C1154" i="9"/>
  <c r="F1154" i="9"/>
  <c r="C1156" i="9"/>
  <c r="F1156" i="9" s="1"/>
  <c r="C1158" i="9"/>
  <c r="C1160" i="9"/>
  <c r="E1160" i="9"/>
  <c r="C1162" i="9"/>
  <c r="C1164" i="9"/>
  <c r="E1164" i="9"/>
  <c r="C1166" i="9"/>
  <c r="C1168" i="9"/>
  <c r="C1170" i="9"/>
  <c r="F1170" i="9" s="1"/>
  <c r="C1172" i="9"/>
  <c r="F1172" i="9" s="1"/>
  <c r="C1174" i="9"/>
  <c r="F1174" i="9" s="1"/>
  <c r="C1176" i="9"/>
  <c r="F1176" i="9" s="1"/>
  <c r="C1178" i="9"/>
  <c r="F1178" i="9"/>
  <c r="C1180" i="9"/>
  <c r="F1180" i="9" s="1"/>
  <c r="C1182" i="9"/>
  <c r="C1184" i="9"/>
  <c r="F1184" i="9" s="1"/>
  <c r="C1186" i="9"/>
  <c r="F1186" i="9" s="1"/>
  <c r="C1188" i="9"/>
  <c r="C1190" i="9"/>
  <c r="C1192" i="9"/>
  <c r="C1194" i="9"/>
  <c r="C1196" i="9"/>
  <c r="E1196" i="9" s="1"/>
  <c r="C1198" i="9"/>
  <c r="C1200" i="9"/>
  <c r="F1200" i="9" s="1"/>
  <c r="C1202" i="9"/>
  <c r="F1202" i="9"/>
  <c r="C1204" i="9"/>
  <c r="F1204" i="9" s="1"/>
  <c r="C1206" i="9"/>
  <c r="F1206" i="9" s="1"/>
  <c r="C1208" i="9"/>
  <c r="F1208" i="9"/>
  <c r="C1210" i="9"/>
  <c r="F1210" i="9" s="1"/>
  <c r="C1212" i="9"/>
  <c r="F1212" i="9" s="1"/>
  <c r="C1214" i="9"/>
  <c r="C1216" i="9"/>
  <c r="F1216" i="9" s="1"/>
  <c r="C1218" i="9"/>
  <c r="F1218" i="9"/>
  <c r="C1220" i="9"/>
  <c r="E1220" i="9" s="1"/>
  <c r="C1222" i="9"/>
  <c r="C1224" i="9"/>
  <c r="E1224" i="9" s="1"/>
  <c r="C1226" i="9"/>
  <c r="C1228" i="9"/>
  <c r="F1228" i="9" s="1"/>
  <c r="C1230" i="9"/>
  <c r="F1230" i="9" s="1"/>
  <c r="C1232" i="9"/>
  <c r="F1232" i="9" s="1"/>
  <c r="C1234" i="9"/>
  <c r="F1234" i="9" s="1"/>
  <c r="C1236" i="9"/>
  <c r="F1236" i="9"/>
  <c r="C1238" i="9"/>
  <c r="C1240" i="9"/>
  <c r="F1240" i="9" s="1"/>
  <c r="C1242" i="9"/>
  <c r="F1242" i="9"/>
  <c r="C1244" i="9"/>
  <c r="F1244" i="9" s="1"/>
  <c r="C1246" i="9"/>
  <c r="F1246" i="9" s="1"/>
  <c r="C1248" i="9"/>
  <c r="F1248" i="9" s="1"/>
  <c r="C1250" i="9"/>
  <c r="D1250" i="9" s="1"/>
  <c r="C1252" i="9"/>
  <c r="C1254" i="9"/>
  <c r="C1256" i="9"/>
  <c r="E1256" i="9" s="1"/>
  <c r="C1258" i="9"/>
  <c r="C1260" i="9"/>
  <c r="E1260" i="9" s="1"/>
  <c r="C1262" i="9"/>
  <c r="F1262" i="9" s="1"/>
  <c r="C1264" i="9"/>
  <c r="F1264" i="9" s="1"/>
  <c r="C1266" i="9"/>
  <c r="F1266" i="9" s="1"/>
  <c r="C1268" i="9"/>
  <c r="F1268" i="9" s="1"/>
  <c r="C1270" i="9"/>
  <c r="F1270" i="9" s="1"/>
  <c r="C1272" i="9"/>
  <c r="F1272" i="9" s="1"/>
  <c r="C1274" i="9"/>
  <c r="F1274" i="9"/>
  <c r="C1276" i="9"/>
  <c r="F1276" i="9" s="1"/>
  <c r="C1278" i="9"/>
  <c r="C1280" i="9"/>
  <c r="F1280" i="9" s="1"/>
  <c r="C1282" i="9"/>
  <c r="C1284" i="9"/>
  <c r="E1284" i="9" s="1"/>
  <c r="C1286" i="9"/>
  <c r="E1286" i="9" s="1"/>
  <c r="C1288" i="9"/>
  <c r="E1288" i="9" s="1"/>
  <c r="C1290" i="9"/>
  <c r="E1290" i="9" s="1"/>
  <c r="C1292" i="9"/>
  <c r="F1292" i="9" s="1"/>
  <c r="C1294" i="9"/>
  <c r="F1294" i="9" s="1"/>
  <c r="C1296" i="9"/>
  <c r="F1296" i="9"/>
  <c r="C1298" i="9"/>
  <c r="F1298" i="9" s="1"/>
  <c r="C1300" i="9"/>
  <c r="F1300" i="9" s="1"/>
  <c r="C1302" i="9"/>
  <c r="C1304" i="9"/>
  <c r="F1304" i="9" s="1"/>
  <c r="C1306" i="9"/>
  <c r="F1306" i="9"/>
  <c r="C1308" i="9"/>
  <c r="F1308" i="9" s="1"/>
  <c r="C1310" i="9"/>
  <c r="F1310" i="9" s="1"/>
  <c r="C1312" i="9"/>
  <c r="C1314" i="9"/>
  <c r="D1314" i="9" s="1"/>
  <c r="C1316" i="9"/>
  <c r="F1316" i="9" s="1"/>
  <c r="C1318" i="9"/>
  <c r="C1320" i="9"/>
  <c r="E1320" i="9" s="1"/>
  <c r="C1322" i="9"/>
  <c r="F1322" i="9" s="1"/>
  <c r="C1324" i="9"/>
  <c r="F1324" i="9" s="1"/>
  <c r="C1326" i="9"/>
  <c r="C1328" i="9"/>
  <c r="F1328" i="9"/>
  <c r="C1330" i="9"/>
  <c r="F1330" i="9" s="1"/>
  <c r="C1332" i="9"/>
  <c r="F1332" i="9" s="1"/>
  <c r="C1334" i="9"/>
  <c r="F1334" i="9" s="1"/>
  <c r="C1336" i="9"/>
  <c r="F1336" i="9"/>
  <c r="C1338" i="9"/>
  <c r="F1338" i="9" s="1"/>
  <c r="C1340" i="9"/>
  <c r="F1340" i="9" s="1"/>
  <c r="C1342" i="9"/>
  <c r="D1342" i="9" s="1"/>
  <c r="C1344" i="9"/>
  <c r="C1346" i="9"/>
  <c r="F1346" i="9" s="1"/>
  <c r="C1348" i="9"/>
  <c r="C122" i="9"/>
  <c r="F122" i="9" s="1"/>
  <c r="C250" i="9"/>
  <c r="E250" i="9" s="1"/>
  <c r="C378" i="9"/>
  <c r="F378" i="9" s="1"/>
  <c r="C506" i="9"/>
  <c r="F506" i="9"/>
  <c r="C634" i="9"/>
  <c r="F634" i="9" s="1"/>
  <c r="C1129" i="9"/>
  <c r="E1129" i="9" s="1"/>
  <c r="C1352" i="9"/>
  <c r="F1352" i="9" s="1"/>
  <c r="C1360" i="9"/>
  <c r="F1360" i="9"/>
  <c r="C1368" i="9"/>
  <c r="C26" i="9"/>
  <c r="F26" i="9" s="1"/>
  <c r="C154" i="9"/>
  <c r="F154" i="9" s="1"/>
  <c r="C282" i="9"/>
  <c r="E282" i="9"/>
  <c r="C410" i="9"/>
  <c r="F410" i="9" s="1"/>
  <c r="C538" i="9"/>
  <c r="F538" i="9" s="1"/>
  <c r="C1133" i="9"/>
  <c r="C1350" i="9"/>
  <c r="C1358" i="9"/>
  <c r="D1358" i="9" s="1"/>
  <c r="F1358" i="9"/>
  <c r="C1366" i="9"/>
  <c r="F1366" i="9"/>
  <c r="C1374" i="9"/>
  <c r="C1376" i="9"/>
  <c r="E1376" i="9" s="1"/>
  <c r="C1378" i="9"/>
  <c r="E1378" i="9"/>
  <c r="C1380" i="9"/>
  <c r="C1382" i="9"/>
  <c r="D1382" i="9" s="1"/>
  <c r="C1384" i="9"/>
  <c r="F1384" i="9"/>
  <c r="C1386" i="9"/>
  <c r="F1386" i="9" s="1"/>
  <c r="C1388" i="9"/>
  <c r="F1388" i="9"/>
  <c r="C1390" i="9"/>
  <c r="F1390" i="9"/>
  <c r="C1392" i="9"/>
  <c r="F1392" i="9" s="1"/>
  <c r="C1394" i="9"/>
  <c r="F1394" i="9" s="1"/>
  <c r="C1396" i="9"/>
  <c r="F1396" i="9" s="1"/>
  <c r="C1398" i="9"/>
  <c r="F1398" i="9"/>
  <c r="C1400" i="9"/>
  <c r="F1400" i="9"/>
  <c r="C1402" i="9"/>
  <c r="F1402" i="9" s="1"/>
  <c r="C1404" i="9"/>
  <c r="E1404" i="9"/>
  <c r="C1406" i="9"/>
  <c r="C1408" i="9"/>
  <c r="E1408" i="9" s="1"/>
  <c r="C1410" i="9"/>
  <c r="C1412" i="9"/>
  <c r="C1414" i="9"/>
  <c r="F1414" i="9" s="1"/>
  <c r="C1416" i="9"/>
  <c r="F1416" i="9" s="1"/>
  <c r="C1418" i="9"/>
  <c r="F1418" i="9" s="1"/>
  <c r="C1420" i="9"/>
  <c r="F1420" i="9" s="1"/>
  <c r="C1422" i="9"/>
  <c r="F1422" i="9"/>
  <c r="C1424" i="9"/>
  <c r="F1424" i="9" s="1"/>
  <c r="C1426" i="9"/>
  <c r="F1426" i="9"/>
  <c r="C1428" i="9"/>
  <c r="F1428" i="9" s="1"/>
  <c r="C1430" i="9"/>
  <c r="F1430" i="9"/>
  <c r="C1432" i="9"/>
  <c r="C1434" i="9"/>
  <c r="E1434" i="9" s="1"/>
  <c r="C1436" i="9"/>
  <c r="E1436" i="9" s="1"/>
  <c r="C1438" i="9"/>
  <c r="C1440" i="9"/>
  <c r="E1440" i="9" s="1"/>
  <c r="C1442" i="9"/>
  <c r="C1444" i="9"/>
  <c r="F1444" i="9" s="1"/>
  <c r="C1446" i="9"/>
  <c r="C1448" i="9"/>
  <c r="F1448" i="9"/>
  <c r="C1450" i="9"/>
  <c r="F1450" i="9" s="1"/>
  <c r="C1452" i="9"/>
  <c r="F1452" i="9" s="1"/>
  <c r="C1454" i="9"/>
  <c r="F1454" i="9" s="1"/>
  <c r="C1456" i="9"/>
  <c r="F1456" i="9"/>
  <c r="C1458" i="9"/>
  <c r="C1460" i="9"/>
  <c r="F1460" i="9" s="1"/>
  <c r="C1462" i="9"/>
  <c r="F1462" i="9" s="1"/>
  <c r="C1464" i="9"/>
  <c r="E1464" i="9"/>
  <c r="C1466" i="9"/>
  <c r="C1468" i="9"/>
  <c r="E1468" i="9"/>
  <c r="C1470" i="9"/>
  <c r="C1472" i="9"/>
  <c r="C1474" i="9"/>
  <c r="F1474" i="9" s="1"/>
  <c r="C1476" i="9"/>
  <c r="F1476" i="9" s="1"/>
  <c r="C1478" i="9"/>
  <c r="F1478" i="9" s="1"/>
  <c r="C1480" i="9"/>
  <c r="F1480" i="9" s="1"/>
  <c r="C1482" i="9"/>
  <c r="F1482" i="9"/>
  <c r="C1484" i="9"/>
  <c r="F1484" i="9" s="1"/>
  <c r="C1486" i="9"/>
  <c r="F1486" i="9" s="1"/>
  <c r="C1488" i="9"/>
  <c r="F1488" i="9" s="1"/>
  <c r="C1490" i="9"/>
  <c r="F1490" i="9" s="1"/>
  <c r="C1492" i="9"/>
  <c r="F1492" i="9" s="1"/>
  <c r="C1494" i="9"/>
  <c r="C1496" i="9"/>
  <c r="D1496" i="9" s="1"/>
  <c r="C1498" i="9"/>
  <c r="E1498" i="9" s="1"/>
  <c r="C1500" i="9"/>
  <c r="F1500" i="9" s="1"/>
  <c r="C1502" i="9"/>
  <c r="C1504" i="9"/>
  <c r="F1504" i="9" s="1"/>
  <c r="C1506" i="9"/>
  <c r="F1506" i="9" s="1"/>
  <c r="C1508" i="9"/>
  <c r="F1508" i="9" s="1"/>
  <c r="C1510" i="9"/>
  <c r="F1510" i="9"/>
  <c r="C1512" i="9"/>
  <c r="F1512" i="9" s="1"/>
  <c r="C1514" i="9"/>
  <c r="F1514" i="9" s="1"/>
  <c r="C1516" i="9"/>
  <c r="F1516" i="9" s="1"/>
  <c r="C1518" i="9"/>
  <c r="F1518" i="9" s="1"/>
  <c r="C1520" i="9"/>
  <c r="F1520" i="9" s="1"/>
  <c r="C1522" i="9"/>
  <c r="F1522" i="9" s="1"/>
  <c r="C1524" i="9"/>
  <c r="C1526" i="9"/>
  <c r="C1528" i="9"/>
  <c r="C1530" i="9"/>
  <c r="F1530" i="9" s="1"/>
  <c r="C1532" i="9"/>
  <c r="E1532" i="9" s="1"/>
  <c r="C1534" i="9"/>
  <c r="E1534" i="9" s="1"/>
  <c r="C1536" i="9"/>
  <c r="F1536" i="9"/>
  <c r="C1538" i="9"/>
  <c r="F1538" i="9" s="1"/>
  <c r="C1540" i="9"/>
  <c r="F1540" i="9" s="1"/>
  <c r="C1542" i="9"/>
  <c r="F1542" i="9" s="1"/>
  <c r="C1544" i="9"/>
  <c r="F1544" i="9" s="1"/>
  <c r="C1546" i="9"/>
  <c r="F1546" i="9" s="1"/>
  <c r="C1548" i="9"/>
  <c r="F1548" i="9" s="1"/>
  <c r="C1550" i="9"/>
  <c r="C1552" i="9"/>
  <c r="F1552" i="9"/>
  <c r="C1554" i="9"/>
  <c r="C1556" i="9"/>
  <c r="E1556" i="9" s="1"/>
  <c r="C1558" i="9"/>
  <c r="C1560" i="9"/>
  <c r="E1560" i="9" s="1"/>
  <c r="C1562" i="9"/>
  <c r="D1562" i="9" s="1"/>
  <c r="C1564" i="9"/>
  <c r="C1566" i="9"/>
  <c r="F1566" i="9" s="1"/>
  <c r="C1568" i="9"/>
  <c r="F1568" i="9" s="1"/>
  <c r="C1570" i="9"/>
  <c r="F1570" i="9" s="1"/>
  <c r="C1572" i="9"/>
  <c r="F1572" i="9" s="1"/>
  <c r="C1574" i="9"/>
  <c r="C1576" i="9"/>
  <c r="F1576" i="9" s="1"/>
  <c r="C1578" i="9"/>
  <c r="C1580" i="9"/>
  <c r="F1580" i="9" s="1"/>
  <c r="C1582" i="9"/>
  <c r="F1582" i="9" s="1"/>
  <c r="C1584" i="9"/>
  <c r="F1584" i="9" s="1"/>
  <c r="C1586" i="9"/>
  <c r="E1586" i="9"/>
  <c r="C1588" i="9"/>
  <c r="F1588" i="9" s="1"/>
  <c r="C1590" i="9"/>
  <c r="C1592" i="9"/>
  <c r="F1592" i="9" s="1"/>
  <c r="C1594" i="9"/>
  <c r="C1596" i="9"/>
  <c r="F1596" i="9" s="1"/>
  <c r="C1598" i="9"/>
  <c r="F1598" i="9"/>
  <c r="C1600" i="9"/>
  <c r="F1600" i="9" s="1"/>
  <c r="C1602" i="9"/>
  <c r="F1602" i="9"/>
  <c r="C1604" i="9"/>
  <c r="F1604" i="9" s="1"/>
  <c r="C1606" i="9"/>
  <c r="F1606" i="9"/>
  <c r="C1608" i="9"/>
  <c r="F1608" i="9"/>
  <c r="C1610" i="9"/>
  <c r="C1612" i="9"/>
  <c r="F1612" i="9" s="1"/>
  <c r="C1614" i="9"/>
  <c r="F1614" i="9" s="1"/>
  <c r="C1616" i="9"/>
  <c r="C1618" i="9"/>
  <c r="C1620" i="9"/>
  <c r="C1622" i="9"/>
  <c r="D1622" i="9" s="1"/>
  <c r="C1624" i="9"/>
  <c r="E1624" i="9" s="1"/>
  <c r="C1626" i="9"/>
  <c r="D1626" i="9" s="1"/>
  <c r="C1628" i="9"/>
  <c r="F1628" i="9"/>
  <c r="C1630" i="9"/>
  <c r="F1630" i="9" s="1"/>
  <c r="C1632" i="9"/>
  <c r="F1632" i="9"/>
  <c r="C1634" i="9"/>
  <c r="F1634" i="9"/>
  <c r="C1636" i="9"/>
  <c r="F1636" i="9" s="1"/>
  <c r="C1638" i="9"/>
  <c r="F1638" i="9" s="1"/>
  <c r="C1640" i="9"/>
  <c r="F1640" i="9"/>
  <c r="C1642" i="9"/>
  <c r="C1644" i="9"/>
  <c r="F1644" i="9" s="1"/>
  <c r="C1646" i="9"/>
  <c r="C1648" i="9"/>
  <c r="E1648" i="9"/>
  <c r="C1650" i="9"/>
  <c r="E1650" i="9" s="1"/>
  <c r="C1652" i="9"/>
  <c r="E1652" i="9" s="1"/>
  <c r="C1654" i="9"/>
  <c r="C1656" i="9"/>
  <c r="E1656" i="9" s="1"/>
  <c r="C1658" i="9"/>
  <c r="F1658" i="9" s="1"/>
  <c r="C1660" i="9"/>
  <c r="F1660" i="9"/>
  <c r="C1662" i="9"/>
  <c r="F1662" i="9"/>
  <c r="C1664" i="9"/>
  <c r="F1664" i="9" s="1"/>
  <c r="C1666" i="9"/>
  <c r="F1666" i="9" s="1"/>
  <c r="C1668" i="9"/>
  <c r="F1668" i="9"/>
  <c r="C1670" i="9"/>
  <c r="F1670" i="9"/>
  <c r="C1672" i="9"/>
  <c r="F1672" i="9" s="1"/>
  <c r="C1674" i="9"/>
  <c r="F1674" i="9"/>
  <c r="C1676" i="9"/>
  <c r="F1676" i="9" s="1"/>
  <c r="C1678" i="9"/>
  <c r="C1680" i="9"/>
  <c r="F1680" i="9" s="1"/>
  <c r="C1682" i="9"/>
  <c r="C1684" i="9"/>
  <c r="D1684" i="9" s="1"/>
  <c r="C1686" i="9"/>
  <c r="C1688" i="9"/>
  <c r="F1688" i="9" s="1"/>
  <c r="C1690" i="9"/>
  <c r="F1690" i="9" s="1"/>
  <c r="C1692" i="9"/>
  <c r="F1692" i="9" s="1"/>
  <c r="C1694" i="9"/>
  <c r="F1694" i="9"/>
  <c r="C1696" i="9"/>
  <c r="F1696" i="9" s="1"/>
  <c r="C1698" i="9"/>
  <c r="F1698" i="9" s="1"/>
  <c r="C1700" i="9"/>
  <c r="F1700" i="9" s="1"/>
  <c r="C1702" i="9"/>
  <c r="F1702" i="9" s="1"/>
  <c r="C1704" i="9"/>
  <c r="F1704" i="9" s="1"/>
  <c r="C1706" i="9"/>
  <c r="F1706" i="9" s="1"/>
  <c r="C1708" i="9"/>
  <c r="C1710" i="9"/>
  <c r="C1712" i="9"/>
  <c r="C1714" i="9"/>
  <c r="C1716" i="9"/>
  <c r="E1716" i="9" s="1"/>
  <c r="C1718" i="9"/>
  <c r="F1718" i="9" s="1"/>
  <c r="C1720" i="9"/>
  <c r="F1720" i="9"/>
  <c r="C1722" i="9"/>
  <c r="F1722" i="9" s="1"/>
  <c r="C1724" i="9"/>
  <c r="F1724" i="9" s="1"/>
  <c r="C1726" i="9"/>
  <c r="F1726" i="9" s="1"/>
  <c r="C1728" i="9"/>
  <c r="F1728" i="9"/>
  <c r="C1730" i="9"/>
  <c r="F1730" i="9" s="1"/>
  <c r="C1732" i="9"/>
  <c r="F1732" i="9" s="1"/>
  <c r="C1734" i="9"/>
  <c r="F1734" i="9" s="1"/>
  <c r="C1736" i="9"/>
  <c r="F1736" i="9"/>
  <c r="C1364" i="9"/>
  <c r="F1364" i="9" s="1"/>
  <c r="C58" i="9"/>
  <c r="F58" i="9" s="1"/>
  <c r="C186" i="9"/>
  <c r="E186" i="9" s="1"/>
  <c r="C314" i="9"/>
  <c r="E314" i="9" s="1"/>
  <c r="C442" i="9"/>
  <c r="F442" i="9" s="1"/>
  <c r="C570" i="9"/>
  <c r="F570" i="9"/>
  <c r="C1137" i="9"/>
  <c r="C1356" i="9"/>
  <c r="F1356" i="9" s="1"/>
  <c r="C1372" i="9"/>
  <c r="D1372" i="9" s="1"/>
  <c r="C90" i="9"/>
  <c r="F90" i="9" s="1"/>
  <c r="C218" i="9"/>
  <c r="C346" i="9"/>
  <c r="F346" i="9" s="1"/>
  <c r="E346" i="9"/>
  <c r="C474" i="9"/>
  <c r="F474" i="9" s="1"/>
  <c r="C602" i="9"/>
  <c r="F602" i="9" s="1"/>
  <c r="C1141" i="9"/>
  <c r="F1141" i="9" s="1"/>
  <c r="C1354" i="9"/>
  <c r="F1354" i="9"/>
  <c r="C1362" i="9"/>
  <c r="C1370" i="9"/>
  <c r="F1370" i="9"/>
  <c r="C1375" i="9"/>
  <c r="C1377" i="9"/>
  <c r="E1377" i="9" s="1"/>
  <c r="C1379" i="9"/>
  <c r="F1379" i="9" s="1"/>
  <c r="C1381" i="9"/>
  <c r="E1381" i="9" s="1"/>
  <c r="C1383" i="9"/>
  <c r="F1383" i="9"/>
  <c r="C1385" i="9"/>
  <c r="F1385" i="9"/>
  <c r="C1387" i="9"/>
  <c r="F1387" i="9"/>
  <c r="C1389" i="9"/>
  <c r="F1389" i="9" s="1"/>
  <c r="C1391" i="9"/>
  <c r="F1391" i="9"/>
  <c r="C1393" i="9"/>
  <c r="F1393" i="9"/>
  <c r="C1395" i="9"/>
  <c r="C1397" i="9"/>
  <c r="F1397" i="9" s="1"/>
  <c r="C1399" i="9"/>
  <c r="F1399" i="9" s="1"/>
  <c r="C1401" i="9"/>
  <c r="F1401" i="9"/>
  <c r="C1403" i="9"/>
  <c r="C1405" i="9"/>
  <c r="C1407" i="9"/>
  <c r="D1407" i="9" s="1"/>
  <c r="C1409" i="9"/>
  <c r="E1409" i="9"/>
  <c r="C1411" i="9"/>
  <c r="C1413" i="9"/>
  <c r="E1413" i="9" s="1"/>
  <c r="C1415" i="9"/>
  <c r="F1415" i="9" s="1"/>
  <c r="C1417" i="9"/>
  <c r="F1417" i="9" s="1"/>
  <c r="C1419" i="9"/>
  <c r="F1419" i="9" s="1"/>
  <c r="C1421" i="9"/>
  <c r="F1421" i="9" s="1"/>
  <c r="C1423" i="9"/>
  <c r="F1423" i="9" s="1"/>
  <c r="C1425" i="9"/>
  <c r="F1425" i="9" s="1"/>
  <c r="C1427" i="9"/>
  <c r="F1427" i="9" s="1"/>
  <c r="C1429" i="9"/>
  <c r="F1429" i="9" s="1"/>
  <c r="C1431" i="9"/>
  <c r="F1431" i="9" s="1"/>
  <c r="C1433" i="9"/>
  <c r="C1435" i="9"/>
  <c r="C1437" i="9"/>
  <c r="E1437" i="9" s="1"/>
  <c r="C1439" i="9"/>
  <c r="F1439" i="9" s="1"/>
  <c r="C1441" i="9"/>
  <c r="C1443" i="9"/>
  <c r="F1443" i="9" s="1"/>
  <c r="C1445" i="9"/>
  <c r="F1445" i="9" s="1"/>
  <c r="C1447" i="9"/>
  <c r="F1447" i="9" s="1"/>
  <c r="C1449" i="9"/>
  <c r="F1449" i="9" s="1"/>
  <c r="C1451" i="9"/>
  <c r="F1451" i="9"/>
  <c r="C1453" i="9"/>
  <c r="F1453" i="9" s="1"/>
  <c r="C1455" i="9"/>
  <c r="F1455" i="9" s="1"/>
  <c r="C1457" i="9"/>
  <c r="F1457" i="9" s="1"/>
  <c r="C1459" i="9"/>
  <c r="F1459" i="9"/>
  <c r="C1461" i="9"/>
  <c r="F1461" i="9" s="1"/>
  <c r="C1463" i="9"/>
  <c r="C1465" i="9"/>
  <c r="E1465" i="9"/>
  <c r="C1467" i="9"/>
  <c r="C1469" i="9"/>
  <c r="E1469" i="9" s="1"/>
  <c r="C1471" i="9"/>
  <c r="E1471" i="9" s="1"/>
  <c r="C1473" i="9"/>
  <c r="E1473" i="9" s="1"/>
  <c r="C1475" i="9"/>
  <c r="F1475" i="9" s="1"/>
  <c r="C1477" i="9"/>
  <c r="F1477" i="9"/>
  <c r="C1479" i="9"/>
  <c r="F1479" i="9" s="1"/>
  <c r="C1481" i="9"/>
  <c r="F1481" i="9" s="1"/>
  <c r="C1483" i="9"/>
  <c r="F1483" i="9" s="1"/>
  <c r="C1485" i="9"/>
  <c r="F1485" i="9" s="1"/>
  <c r="C1487" i="9"/>
  <c r="F1487" i="9" s="1"/>
  <c r="C1489" i="9"/>
  <c r="F1489" i="9" s="1"/>
  <c r="C1491" i="9"/>
  <c r="C1493" i="9"/>
  <c r="D1493" i="9" s="1"/>
  <c r="C1495" i="9"/>
  <c r="C1497" i="9"/>
  <c r="E1497" i="9" s="1"/>
  <c r="C1499" i="9"/>
  <c r="E1499" i="9" s="1"/>
  <c r="C1501" i="9"/>
  <c r="E1501" i="9" s="1"/>
  <c r="C1503" i="9"/>
  <c r="C1505" i="9"/>
  <c r="F1505" i="9" s="1"/>
  <c r="C1507" i="9"/>
  <c r="F1507" i="9"/>
  <c r="C1509" i="9"/>
  <c r="F1509" i="9" s="1"/>
  <c r="C1511" i="9"/>
  <c r="F1511" i="9" s="1"/>
  <c r="C1513" i="9"/>
  <c r="F1513" i="9" s="1"/>
  <c r="C1515" i="9"/>
  <c r="F1515" i="9"/>
  <c r="C1517" i="9"/>
  <c r="F1517" i="9"/>
  <c r="C1519" i="9"/>
  <c r="F1519" i="9" s="1"/>
  <c r="C1521" i="9"/>
  <c r="F1521" i="9" s="1"/>
  <c r="C1523" i="9"/>
  <c r="F1523" i="9"/>
  <c r="C1525" i="9"/>
  <c r="F1525" i="9" s="1"/>
  <c r="C1527" i="9"/>
  <c r="D1527" i="9" s="1"/>
  <c r="C1529" i="9"/>
  <c r="C1531" i="9"/>
  <c r="C1533" i="9"/>
  <c r="E1533" i="9" s="1"/>
  <c r="C1535" i="9"/>
  <c r="F1535" i="9" s="1"/>
  <c r="C1537" i="9"/>
  <c r="F1537" i="9" s="1"/>
  <c r="C1539" i="9"/>
  <c r="E1539" i="9" s="1"/>
  <c r="F1539" i="9"/>
  <c r="C1541" i="9"/>
  <c r="F1541" i="9" s="1"/>
  <c r="C1543" i="9"/>
  <c r="F1543" i="9" s="1"/>
  <c r="C1545" i="9"/>
  <c r="F1545" i="9" s="1"/>
  <c r="C1547" i="9"/>
  <c r="F1547" i="9" s="1"/>
  <c r="C1549" i="9"/>
  <c r="F1549" i="9"/>
  <c r="C1551" i="9"/>
  <c r="F1551" i="9" s="1"/>
  <c r="C1553" i="9"/>
  <c r="F1553" i="9" s="1"/>
  <c r="C1555" i="9"/>
  <c r="E1555" i="9"/>
  <c r="C1557" i="9"/>
  <c r="C1559" i="9"/>
  <c r="C1561" i="9"/>
  <c r="C1563" i="9"/>
  <c r="E1563" i="9" s="1"/>
  <c r="C1565" i="9"/>
  <c r="F1565" i="9" s="1"/>
  <c r="C1567" i="9"/>
  <c r="F1567" i="9"/>
  <c r="C1569" i="9"/>
  <c r="F1569" i="9" s="1"/>
  <c r="C1571" i="9"/>
  <c r="F1571" i="9"/>
  <c r="C1573" i="9"/>
  <c r="F1573" i="9" s="1"/>
  <c r="C1575" i="9"/>
  <c r="F1575" i="9" s="1"/>
  <c r="C1577" i="9"/>
  <c r="F1577" i="9" s="1"/>
  <c r="C1579" i="9"/>
  <c r="F1579" i="9" s="1"/>
  <c r="C1581" i="9"/>
  <c r="F1581" i="9" s="1"/>
  <c r="C1583" i="9"/>
  <c r="C1585" i="9"/>
  <c r="C1587" i="9"/>
  <c r="C1589" i="9"/>
  <c r="F1589" i="9" s="1"/>
  <c r="C1591" i="9"/>
  <c r="C1593" i="9"/>
  <c r="C1595" i="9"/>
  <c r="C1597" i="9"/>
  <c r="F1597" i="9" s="1"/>
  <c r="C1599" i="9"/>
  <c r="F1599" i="9" s="1"/>
  <c r="C1601" i="9"/>
  <c r="F1601" i="9" s="1"/>
  <c r="C1603" i="9"/>
  <c r="F1603" i="9"/>
  <c r="C1605" i="9"/>
  <c r="C1607" i="9"/>
  <c r="F1607" i="9" s="1"/>
  <c r="C1609" i="9"/>
  <c r="F1609" i="9"/>
  <c r="C1611" i="9"/>
  <c r="F1611" i="9" s="1"/>
  <c r="C1613" i="9"/>
  <c r="F1613" i="9" s="1"/>
  <c r="C1615" i="9"/>
  <c r="F1615" i="9" s="1"/>
  <c r="C1617" i="9"/>
  <c r="C1619" i="9"/>
  <c r="C1621" i="9"/>
  <c r="C1623" i="9"/>
  <c r="C1625" i="9"/>
  <c r="D1625" i="9" s="1"/>
  <c r="E1625" i="9"/>
  <c r="C1627" i="9"/>
  <c r="F1627" i="9"/>
  <c r="C1629" i="9"/>
  <c r="C1631" i="9"/>
  <c r="F1631" i="9" s="1"/>
  <c r="C1633" i="9"/>
  <c r="F1633" i="9"/>
  <c r="C1635" i="9"/>
  <c r="F1635" i="9"/>
  <c r="C1637" i="9"/>
  <c r="F1637" i="9" s="1"/>
  <c r="C1639" i="9"/>
  <c r="F1639" i="9" s="1"/>
  <c r="C1641" i="9"/>
  <c r="F1641" i="9" s="1"/>
  <c r="C1643" i="9"/>
  <c r="F1643" i="9"/>
  <c r="C1645" i="9"/>
  <c r="F1645" i="9" s="1"/>
  <c r="C1647" i="9"/>
  <c r="D1647" i="9" s="1"/>
  <c r="C1649" i="9"/>
  <c r="C1651" i="9"/>
  <c r="F1651" i="9" s="1"/>
  <c r="C1653" i="9"/>
  <c r="C1655" i="9"/>
  <c r="C1657" i="9"/>
  <c r="F1657" i="9"/>
  <c r="C1659" i="9"/>
  <c r="F1659" i="9"/>
  <c r="C1661" i="9"/>
  <c r="F1661" i="9" s="1"/>
  <c r="C1663" i="9"/>
  <c r="F1663" i="9" s="1"/>
  <c r="C1665" i="9"/>
  <c r="C1667" i="9"/>
  <c r="F1667" i="9" s="1"/>
  <c r="C1669" i="9"/>
  <c r="F1669" i="9" s="1"/>
  <c r="C1671" i="9"/>
  <c r="F1671" i="9" s="1"/>
  <c r="C1673" i="9"/>
  <c r="F1673" i="9" s="1"/>
  <c r="C1675" i="9"/>
  <c r="F1675" i="9" s="1"/>
  <c r="C1677" i="9"/>
  <c r="D1677" i="9" s="1"/>
  <c r="C1679" i="9"/>
  <c r="E1679" i="9" s="1"/>
  <c r="C1681" i="9"/>
  <c r="F1681" i="9" s="1"/>
  <c r="E1681" i="9"/>
  <c r="C1683" i="9"/>
  <c r="E1683" i="9" s="1"/>
  <c r="C1685" i="9"/>
  <c r="F1685" i="9" s="1"/>
  <c r="C1687" i="9"/>
  <c r="C1689" i="9"/>
  <c r="F1689" i="9" s="1"/>
  <c r="C1691" i="9"/>
  <c r="F1691" i="9"/>
  <c r="C1693" i="9"/>
  <c r="F1693" i="9" s="1"/>
  <c r="C1695" i="9"/>
  <c r="C1697" i="9"/>
  <c r="F1697" i="9"/>
  <c r="C1699" i="9"/>
  <c r="F1699" i="9" s="1"/>
  <c r="C1701" i="9"/>
  <c r="F1701" i="9"/>
  <c r="C1703" i="9"/>
  <c r="C1705" i="9"/>
  <c r="F1705" i="9" s="1"/>
  <c r="C1707" i="9"/>
  <c r="C1709" i="9"/>
  <c r="C1711" i="9"/>
  <c r="C1713" i="9"/>
  <c r="F1713" i="9" s="1"/>
  <c r="E1713" i="9"/>
  <c r="C1715" i="9"/>
  <c r="E1715" i="9" s="1"/>
  <c r="C1717" i="9"/>
  <c r="F1717" i="9" s="1"/>
  <c r="C1719" i="9"/>
  <c r="F1719" i="9"/>
  <c r="C1721" i="9"/>
  <c r="F1721" i="9" s="1"/>
  <c r="C1723" i="9"/>
  <c r="F1723" i="9" s="1"/>
  <c r="C1725" i="9"/>
  <c r="F1725" i="9"/>
  <c r="C1727" i="9"/>
  <c r="F1727" i="9"/>
  <c r="C1729" i="9"/>
  <c r="F1729" i="9" s="1"/>
  <c r="C1731" i="9"/>
  <c r="F1731" i="9" s="1"/>
  <c r="C1733" i="9"/>
  <c r="F1733" i="9" s="1"/>
  <c r="C1735" i="9"/>
  <c r="F1735" i="9"/>
  <c r="C1737" i="9"/>
  <c r="F1737" i="9" s="1"/>
  <c r="E220" i="9"/>
  <c r="E281" i="9"/>
  <c r="E401" i="9"/>
  <c r="E554" i="9"/>
  <c r="E919" i="9"/>
  <c r="E344" i="9"/>
  <c r="E285" i="9"/>
  <c r="E405" i="9"/>
  <c r="E770" i="9"/>
  <c r="E1015" i="9"/>
  <c r="E309" i="9"/>
  <c r="E337" i="9"/>
  <c r="E429" i="9"/>
  <c r="E733" i="9"/>
  <c r="E398" i="9"/>
  <c r="E855" i="9"/>
  <c r="E1312" i="9"/>
  <c r="E433" i="9"/>
  <c r="E190" i="9"/>
  <c r="E620" i="9"/>
  <c r="E317" i="9"/>
  <c r="E1106" i="9"/>
  <c r="E460" i="9"/>
  <c r="E369" i="9"/>
  <c r="E703" i="9"/>
  <c r="E556" i="9"/>
  <c r="E373" i="9"/>
  <c r="E679" i="9"/>
  <c r="E377" i="9"/>
  <c r="E742" i="9"/>
  <c r="E1107" i="9"/>
  <c r="C1739" i="8"/>
  <c r="B1739" i="8" s="1"/>
  <c r="D1594" i="9"/>
  <c r="F1594" i="9"/>
  <c r="D1554" i="9"/>
  <c r="F1554" i="9"/>
  <c r="D1530" i="9"/>
  <c r="D1318" i="9"/>
  <c r="F1318" i="9"/>
  <c r="D1222" i="9"/>
  <c r="F1222" i="9"/>
  <c r="D1198" i="9"/>
  <c r="F1198" i="9"/>
  <c r="D66" i="9"/>
  <c r="F66" i="9"/>
  <c r="D1283" i="9"/>
  <c r="F1283" i="9"/>
  <c r="D1259" i="9"/>
  <c r="F1259" i="9"/>
  <c r="D1219" i="9"/>
  <c r="D1195" i="9"/>
  <c r="D522" i="9"/>
  <c r="F522" i="9"/>
  <c r="D1097" i="9"/>
  <c r="F1097" i="9"/>
  <c r="D1073" i="9"/>
  <c r="F1073" i="9"/>
  <c r="D921" i="9"/>
  <c r="D737" i="9"/>
  <c r="F737" i="9"/>
  <c r="D673" i="9"/>
  <c r="F673" i="9"/>
  <c r="D436" i="9"/>
  <c r="D340" i="9"/>
  <c r="F340" i="9"/>
  <c r="F614" i="9"/>
  <c r="D134" i="9"/>
  <c r="F134" i="9"/>
  <c r="D38" i="9"/>
  <c r="D1128" i="9"/>
  <c r="F1128" i="9"/>
  <c r="D1008" i="9"/>
  <c r="F1008" i="9"/>
  <c r="D888" i="9"/>
  <c r="F888" i="9"/>
  <c r="D864" i="9"/>
  <c r="F864" i="9"/>
  <c r="D768" i="9"/>
  <c r="F768" i="9"/>
  <c r="D400" i="9"/>
  <c r="F400" i="9"/>
  <c r="D643" i="9"/>
  <c r="F643" i="9"/>
  <c r="D371" i="9"/>
  <c r="F371" i="9"/>
  <c r="D339" i="9"/>
  <c r="F339" i="9"/>
  <c r="D315" i="9"/>
  <c r="F315" i="9"/>
  <c r="E768" i="9"/>
  <c r="E1259" i="9"/>
  <c r="E436" i="9"/>
  <c r="D1713" i="9"/>
  <c r="D1681" i="9"/>
  <c r="D1649" i="9"/>
  <c r="F1649" i="9"/>
  <c r="D1617" i="9"/>
  <c r="D1593" i="9"/>
  <c r="D1561" i="9"/>
  <c r="F1561" i="9"/>
  <c r="D1529" i="9"/>
  <c r="D1497" i="9"/>
  <c r="F1497" i="9"/>
  <c r="F1473" i="9"/>
  <c r="D1465" i="9"/>
  <c r="F1465" i="9"/>
  <c r="D1441" i="9"/>
  <c r="D1433" i="9"/>
  <c r="D1409" i="9"/>
  <c r="F1409" i="9"/>
  <c r="D1377" i="9"/>
  <c r="F1377" i="9"/>
  <c r="D346" i="9"/>
  <c r="D314" i="9"/>
  <c r="F314" i="9"/>
  <c r="D1680" i="9"/>
  <c r="D1656" i="9"/>
  <c r="D1648" i="9"/>
  <c r="F1648" i="9"/>
  <c r="D1624" i="9"/>
  <c r="F1624" i="9"/>
  <c r="D1616" i="9"/>
  <c r="F1616" i="9"/>
  <c r="D1592" i="9"/>
  <c r="D1560" i="9"/>
  <c r="F1560" i="9"/>
  <c r="D1472" i="9"/>
  <c r="D1464" i="9"/>
  <c r="F1464" i="9"/>
  <c r="F1440" i="9"/>
  <c r="D1432" i="9"/>
  <c r="F1432" i="9"/>
  <c r="D1408" i="9"/>
  <c r="F1408" i="9"/>
  <c r="D1376" i="9"/>
  <c r="F1376" i="9"/>
  <c r="D282" i="9"/>
  <c r="F282" i="9"/>
  <c r="D1348" i="9"/>
  <c r="F1348" i="9"/>
  <c r="F1284" i="9"/>
  <c r="D1260" i="9"/>
  <c r="F1260" i="9"/>
  <c r="D1252" i="9"/>
  <c r="D1228" i="9"/>
  <c r="D1220" i="9"/>
  <c r="F1220" i="9"/>
  <c r="D1188" i="9"/>
  <c r="F1188" i="9"/>
  <c r="D1164" i="9"/>
  <c r="F1164" i="9"/>
  <c r="D1131" i="9"/>
  <c r="F1131" i="9"/>
  <c r="D162" i="9"/>
  <c r="F162" i="9"/>
  <c r="D34" i="9"/>
  <c r="F34" i="9"/>
  <c r="D1345" i="9"/>
  <c r="F1345" i="9"/>
  <c r="D1321" i="9"/>
  <c r="F1321" i="9"/>
  <c r="D1289" i="9"/>
  <c r="D1281" i="9"/>
  <c r="F1281" i="9"/>
  <c r="D1257" i="9"/>
  <c r="F1257" i="9"/>
  <c r="D1225" i="9"/>
  <c r="F1225" i="9"/>
  <c r="D1193" i="9"/>
  <c r="D1161" i="9"/>
  <c r="F1161" i="9"/>
  <c r="D338" i="9"/>
  <c r="F338" i="9"/>
  <c r="D618" i="9"/>
  <c r="F618" i="9"/>
  <c r="D490" i="9"/>
  <c r="D1103" i="9"/>
  <c r="F1103" i="9"/>
  <c r="D1071" i="9"/>
  <c r="F1071" i="9"/>
  <c r="D1047" i="9"/>
  <c r="F1047" i="9"/>
  <c r="D1039" i="9"/>
  <c r="F1039" i="9"/>
  <c r="D1015" i="9"/>
  <c r="F1015" i="9"/>
  <c r="D1007" i="9"/>
  <c r="D983" i="9"/>
  <c r="F983" i="9"/>
  <c r="D919" i="9"/>
  <c r="F919" i="9"/>
  <c r="D887" i="9"/>
  <c r="F863" i="9"/>
  <c r="D855" i="9"/>
  <c r="F855" i="9"/>
  <c r="D831" i="9"/>
  <c r="F831" i="9"/>
  <c r="D823" i="9"/>
  <c r="F823" i="9"/>
  <c r="D767" i="9"/>
  <c r="F767" i="9"/>
  <c r="D735" i="9"/>
  <c r="D711" i="9"/>
  <c r="D703" i="9"/>
  <c r="F703" i="9"/>
  <c r="D679" i="9"/>
  <c r="F679" i="9"/>
  <c r="D652" i="9"/>
  <c r="F652" i="9"/>
  <c r="D620" i="9"/>
  <c r="F620" i="9"/>
  <c r="D588" i="9"/>
  <c r="F588" i="9"/>
  <c r="D556" i="9"/>
  <c r="F556" i="9"/>
  <c r="D524" i="9"/>
  <c r="F524" i="9"/>
  <c r="D492" i="9"/>
  <c r="D460" i="9"/>
  <c r="F460" i="9"/>
  <c r="D428" i="9"/>
  <c r="F428" i="9"/>
  <c r="D12" i="9"/>
  <c r="D318" i="9"/>
  <c r="F318" i="9"/>
  <c r="D222" i="9"/>
  <c r="F222" i="9"/>
  <c r="D190" i="9"/>
  <c r="F190" i="9"/>
  <c r="D158" i="9"/>
  <c r="D94" i="9"/>
  <c r="F94" i="9"/>
  <c r="D1134" i="9"/>
  <c r="F1134" i="9"/>
  <c r="D1102" i="9"/>
  <c r="F1102" i="9"/>
  <c r="F1070" i="9"/>
  <c r="D1046" i="9"/>
  <c r="F1046" i="9"/>
  <c r="D1038" i="9"/>
  <c r="F1038" i="9"/>
  <c r="D1014" i="9"/>
  <c r="D862" i="9"/>
  <c r="F862" i="9"/>
  <c r="D830" i="9"/>
  <c r="F830" i="9"/>
  <c r="D766" i="9"/>
  <c r="F766" i="9"/>
  <c r="D742" i="9"/>
  <c r="F742" i="9"/>
  <c r="D734" i="9"/>
  <c r="F734" i="9"/>
  <c r="D710" i="9"/>
  <c r="F710" i="9"/>
  <c r="D678" i="9"/>
  <c r="F678" i="9"/>
  <c r="D648" i="9"/>
  <c r="F648" i="9"/>
  <c r="D616" i="9"/>
  <c r="F616" i="9"/>
  <c r="D8" i="9"/>
  <c r="F8" i="9"/>
  <c r="D649" i="9"/>
  <c r="D433" i="9"/>
  <c r="F433" i="9"/>
  <c r="D401" i="9"/>
  <c r="F401" i="9"/>
  <c r="D377" i="9"/>
  <c r="F377" i="9"/>
  <c r="D369" i="9"/>
  <c r="F369" i="9"/>
  <c r="D345" i="9"/>
  <c r="F345" i="9"/>
  <c r="D337" i="9"/>
  <c r="F337" i="9"/>
  <c r="D313" i="9"/>
  <c r="F313" i="9"/>
  <c r="D281" i="9"/>
  <c r="F281" i="9"/>
  <c r="D97" i="9"/>
  <c r="F97" i="9"/>
  <c r="D73" i="9"/>
  <c r="F73" i="9"/>
  <c r="D41" i="9"/>
  <c r="F41" i="9"/>
  <c r="D1683" i="9"/>
  <c r="F1683" i="9"/>
  <c r="D1651" i="9"/>
  <c r="D1619" i="9"/>
  <c r="F1619" i="9"/>
  <c r="D1555" i="9"/>
  <c r="F1555" i="9"/>
  <c r="D1531" i="9"/>
  <c r="F1531" i="9"/>
  <c r="D1411" i="9"/>
  <c r="F1411" i="9"/>
  <c r="D1379" i="9"/>
  <c r="D1714" i="9"/>
  <c r="F1714" i="9"/>
  <c r="D1650" i="9"/>
  <c r="F1650" i="9"/>
  <c r="F1626" i="9"/>
  <c r="D1586" i="9"/>
  <c r="F1586" i="9"/>
  <c r="F1562" i="9"/>
  <c r="D1466" i="9"/>
  <c r="F1466" i="9"/>
  <c r="D1442" i="9"/>
  <c r="F1442" i="9"/>
  <c r="D1254" i="9"/>
  <c r="F1254" i="9"/>
  <c r="D1190" i="9"/>
  <c r="F1190" i="9"/>
  <c r="D1166" i="9"/>
  <c r="F1166" i="9"/>
  <c r="F1347" i="9"/>
  <c r="D1163" i="9"/>
  <c r="F1163" i="9"/>
  <c r="D370" i="9"/>
  <c r="F370" i="9"/>
  <c r="D650" i="9"/>
  <c r="F650" i="9"/>
  <c r="D10" i="9"/>
  <c r="F10" i="9"/>
  <c r="D1009" i="9"/>
  <c r="F1009" i="9"/>
  <c r="D985" i="9"/>
  <c r="F985" i="9"/>
  <c r="F977" i="9"/>
  <c r="D857" i="9"/>
  <c r="F857" i="9"/>
  <c r="D793" i="9"/>
  <c r="F793" i="9"/>
  <c r="D404" i="9"/>
  <c r="F404" i="9"/>
  <c r="D308" i="9"/>
  <c r="F308" i="9"/>
  <c r="D582" i="9"/>
  <c r="F582" i="9"/>
  <c r="D6" i="9"/>
  <c r="F6" i="9"/>
  <c r="D1072" i="9"/>
  <c r="F1072" i="9"/>
  <c r="D1048" i="9"/>
  <c r="F1048" i="9"/>
  <c r="D952" i="9"/>
  <c r="F952" i="9"/>
  <c r="D736" i="9"/>
  <c r="F736" i="9"/>
  <c r="D704" i="9"/>
  <c r="F704" i="9"/>
  <c r="D464" i="9"/>
  <c r="F464" i="9"/>
  <c r="D368" i="9"/>
  <c r="F368" i="9"/>
  <c r="D336" i="9"/>
  <c r="F336" i="9"/>
  <c r="D587" i="9"/>
  <c r="F587" i="9"/>
  <c r="D467" i="9"/>
  <c r="F467" i="9"/>
  <c r="F435" i="9"/>
  <c r="E1048" i="9"/>
  <c r="E1442" i="9"/>
  <c r="E985" i="9"/>
  <c r="E1651" i="9"/>
  <c r="E737" i="9"/>
  <c r="E1008" i="9"/>
  <c r="E1128" i="9"/>
  <c r="E643" i="9"/>
  <c r="E1411" i="9"/>
  <c r="E1166" i="9"/>
  <c r="E1105" i="9"/>
  <c r="E1254" i="9"/>
  <c r="D1711" i="9"/>
  <c r="F1711" i="9"/>
  <c r="F1687" i="9"/>
  <c r="D1679" i="9"/>
  <c r="F1679" i="9"/>
  <c r="D1655" i="9"/>
  <c r="F1655" i="9"/>
  <c r="F1647" i="9"/>
  <c r="D1591" i="9"/>
  <c r="F1591" i="9"/>
  <c r="D1559" i="9"/>
  <c r="F1559" i="9"/>
  <c r="F1527" i="9"/>
  <c r="D1503" i="9"/>
  <c r="F1503" i="9"/>
  <c r="F1495" i="9"/>
  <c r="D1471" i="9"/>
  <c r="F1471" i="9"/>
  <c r="D1463" i="9"/>
  <c r="F1463" i="9"/>
  <c r="D1439" i="9"/>
  <c r="F1407" i="9"/>
  <c r="D1375" i="9"/>
  <c r="F1375" i="9"/>
  <c r="D218" i="9"/>
  <c r="F218" i="9"/>
  <c r="D186" i="9"/>
  <c r="F186" i="9"/>
  <c r="D1710" i="9"/>
  <c r="F1710" i="9"/>
  <c r="D1686" i="9"/>
  <c r="F1686" i="9"/>
  <c r="D1678" i="9"/>
  <c r="F1678" i="9"/>
  <c r="D1654" i="9"/>
  <c r="F1654" i="9"/>
  <c r="D1646" i="9"/>
  <c r="F1646" i="9"/>
  <c r="F1622" i="9"/>
  <c r="D1558" i="9"/>
  <c r="F1558" i="9"/>
  <c r="D1534" i="9"/>
  <c r="F1534" i="9"/>
  <c r="D1502" i="9"/>
  <c r="F1502" i="9"/>
  <c r="D1494" i="9"/>
  <c r="F1494" i="9"/>
  <c r="D1470" i="9"/>
  <c r="F1470" i="9"/>
  <c r="D1438" i="9"/>
  <c r="F1438" i="9"/>
  <c r="D1406" i="9"/>
  <c r="F1406" i="9"/>
  <c r="D1374" i="9"/>
  <c r="F1374" i="9"/>
  <c r="D1133" i="9"/>
  <c r="F1133" i="9"/>
  <c r="D1346" i="9"/>
  <c r="F1314" i="9"/>
  <c r="D1290" i="9"/>
  <c r="F1290" i="9"/>
  <c r="D1282" i="9"/>
  <c r="F1282" i="9"/>
  <c r="D1258" i="9"/>
  <c r="F1258" i="9"/>
  <c r="F1250" i="9"/>
  <c r="D1226" i="9"/>
  <c r="F1226" i="9"/>
  <c r="F1194" i="9"/>
  <c r="D1162" i="9"/>
  <c r="F1162" i="9"/>
  <c r="D642" i="9"/>
  <c r="F642" i="9"/>
  <c r="D130" i="9"/>
  <c r="F130" i="9"/>
  <c r="D2" i="9"/>
  <c r="F2" i="9"/>
  <c r="D1351" i="9"/>
  <c r="F1351" i="9"/>
  <c r="D1343" i="9"/>
  <c r="F1343" i="9"/>
  <c r="D1319" i="9"/>
  <c r="F1319" i="9"/>
  <c r="F1311" i="9"/>
  <c r="D1287" i="9"/>
  <c r="F1287" i="9"/>
  <c r="D1255" i="9"/>
  <c r="F1255" i="9"/>
  <c r="D1223" i="9"/>
  <c r="F1223" i="9"/>
  <c r="F1191" i="9"/>
  <c r="D1159" i="9"/>
  <c r="F1159" i="9"/>
  <c r="D434" i="9"/>
  <c r="F434" i="9"/>
  <c r="D586" i="9"/>
  <c r="F586" i="9"/>
  <c r="D1101" i="9"/>
  <c r="F1101" i="9"/>
  <c r="D1069" i="9"/>
  <c r="F1069" i="9"/>
  <c r="F1045" i="9"/>
  <c r="D1013" i="9"/>
  <c r="F1013" i="9"/>
  <c r="D981" i="9"/>
  <c r="F981" i="9"/>
  <c r="D949" i="9"/>
  <c r="F949" i="9"/>
  <c r="F925" i="9"/>
  <c r="D917" i="9"/>
  <c r="F917" i="9"/>
  <c r="D893" i="9"/>
  <c r="F893" i="9"/>
  <c r="D885" i="9"/>
  <c r="F885" i="9"/>
  <c r="D829" i="9"/>
  <c r="F829" i="9"/>
  <c r="D797" i="9"/>
  <c r="F797" i="9"/>
  <c r="D765" i="9"/>
  <c r="F765" i="9"/>
  <c r="D741" i="9"/>
  <c r="F741" i="9"/>
  <c r="D709" i="9"/>
  <c r="F709" i="9"/>
  <c r="D701" i="9"/>
  <c r="F701" i="9"/>
  <c r="F677" i="9"/>
  <c r="D644" i="9"/>
  <c r="D612" i="9"/>
  <c r="F612" i="9"/>
  <c r="D100" i="9"/>
  <c r="F100" i="9"/>
  <c r="D68" i="9"/>
  <c r="F68" i="9"/>
  <c r="D36" i="9"/>
  <c r="F36" i="9"/>
  <c r="D4" i="9"/>
  <c r="F4" i="9"/>
  <c r="D438" i="9"/>
  <c r="F438" i="9"/>
  <c r="D406" i="9"/>
  <c r="F406" i="9"/>
  <c r="D342" i="9"/>
  <c r="F342" i="9"/>
  <c r="D310" i="9"/>
  <c r="F310" i="9"/>
  <c r="F278" i="9"/>
  <c r="D1132" i="9"/>
  <c r="F1132" i="9"/>
  <c r="D1100" i="9"/>
  <c r="F1100" i="9"/>
  <c r="D1076" i="9"/>
  <c r="F1076" i="9"/>
  <c r="D1068" i="9"/>
  <c r="F1068" i="9"/>
  <c r="D1012" i="9"/>
  <c r="F1012" i="9"/>
  <c r="D956" i="9"/>
  <c r="F956" i="9"/>
  <c r="D860" i="9"/>
  <c r="F860" i="9"/>
  <c r="D828" i="9"/>
  <c r="F828" i="9"/>
  <c r="D796" i="9"/>
  <c r="F796" i="9"/>
  <c r="D740" i="9"/>
  <c r="F740" i="9"/>
  <c r="D732" i="9"/>
  <c r="F732" i="9"/>
  <c r="D708" i="9"/>
  <c r="F708" i="9"/>
  <c r="D676" i="9"/>
  <c r="F676" i="9"/>
  <c r="D256" i="9"/>
  <c r="F256" i="9"/>
  <c r="F224" i="9"/>
  <c r="D96" i="9"/>
  <c r="F96" i="9"/>
  <c r="D64" i="9"/>
  <c r="F64" i="9"/>
  <c r="D647" i="9"/>
  <c r="F647" i="9"/>
  <c r="D551" i="9"/>
  <c r="F551" i="9"/>
  <c r="D431" i="9"/>
  <c r="F431" i="9"/>
  <c r="D407" i="9"/>
  <c r="F407" i="9"/>
  <c r="D375" i="9"/>
  <c r="F375" i="9"/>
  <c r="D367" i="9"/>
  <c r="F367" i="9"/>
  <c r="D343" i="9"/>
  <c r="F343" i="9"/>
  <c r="D311" i="9"/>
  <c r="F311" i="9"/>
  <c r="D287" i="9"/>
  <c r="F287" i="9"/>
  <c r="D279" i="9"/>
  <c r="F279" i="9"/>
  <c r="D63" i="9"/>
  <c r="F63" i="9"/>
  <c r="D1715" i="9"/>
  <c r="F1715" i="9"/>
  <c r="D1563" i="9"/>
  <c r="F1563" i="9"/>
  <c r="F1499" i="9"/>
  <c r="D1435" i="9"/>
  <c r="F1435" i="9"/>
  <c r="D1403" i="9"/>
  <c r="F1403" i="9"/>
  <c r="F1372" i="9"/>
  <c r="D1498" i="9"/>
  <c r="F1498" i="9"/>
  <c r="D1434" i="9"/>
  <c r="F1434" i="9"/>
  <c r="D1410" i="9"/>
  <c r="F1410" i="9"/>
  <c r="D1378" i="9"/>
  <c r="F1378" i="9"/>
  <c r="D1286" i="9"/>
  <c r="F1286" i="9"/>
  <c r="D1158" i="9"/>
  <c r="F1158" i="9"/>
  <c r="F194" i="9"/>
  <c r="D1251" i="9"/>
  <c r="F1251" i="9"/>
  <c r="D1227" i="9"/>
  <c r="F1227" i="9"/>
  <c r="D498" i="9"/>
  <c r="F498" i="9"/>
  <c r="D1017" i="9"/>
  <c r="F1017" i="9"/>
  <c r="D889" i="9"/>
  <c r="F889" i="9"/>
  <c r="F825" i="9"/>
  <c r="D801" i="9"/>
  <c r="D705" i="9"/>
  <c r="F705" i="9"/>
  <c r="D681" i="9"/>
  <c r="F681" i="9"/>
  <c r="D468" i="9"/>
  <c r="F468" i="9"/>
  <c r="D372" i="9"/>
  <c r="F372" i="9"/>
  <c r="D646" i="9"/>
  <c r="F646" i="9"/>
  <c r="D550" i="9"/>
  <c r="F550" i="9"/>
  <c r="D70" i="9"/>
  <c r="F70" i="9"/>
  <c r="D1136" i="9"/>
  <c r="F1136" i="9"/>
  <c r="D1040" i="9"/>
  <c r="F1040" i="9"/>
  <c r="D1016" i="9"/>
  <c r="F1016" i="9"/>
  <c r="D432" i="9"/>
  <c r="F432" i="9"/>
  <c r="D651" i="9"/>
  <c r="F651" i="9"/>
  <c r="D283" i="9"/>
  <c r="F283" i="9"/>
  <c r="D11" i="9"/>
  <c r="F11" i="9"/>
  <c r="E134" i="9"/>
  <c r="E1198" i="9"/>
  <c r="E1072" i="9"/>
  <c r="E1530" i="9"/>
  <c r="E587" i="9"/>
  <c r="E1190" i="9"/>
  <c r="E522" i="9"/>
  <c r="E102" i="9"/>
  <c r="E1594" i="9"/>
  <c r="E1163" i="9"/>
  <c r="E1682" i="9"/>
  <c r="E1227" i="9"/>
  <c r="E801" i="9"/>
  <c r="E6" i="9"/>
  <c r="E371" i="9"/>
  <c r="D1717" i="9"/>
  <c r="D1709" i="9"/>
  <c r="F1709" i="9"/>
  <c r="D1685" i="9"/>
  <c r="F1677" i="9"/>
  <c r="D1653" i="9"/>
  <c r="F1653" i="9"/>
  <c r="D1621" i="9"/>
  <c r="F1621" i="9"/>
  <c r="D1589" i="9"/>
  <c r="D1557" i="9"/>
  <c r="F1557" i="9"/>
  <c r="D1533" i="9"/>
  <c r="F1533" i="9"/>
  <c r="D1525" i="9"/>
  <c r="D1501" i="9"/>
  <c r="F1501" i="9"/>
  <c r="D1469" i="9"/>
  <c r="F1469" i="9"/>
  <c r="D1437" i="9"/>
  <c r="F1437" i="9"/>
  <c r="D1413" i="9"/>
  <c r="F1413" i="9"/>
  <c r="F1405" i="9"/>
  <c r="D1381" i="9"/>
  <c r="F1381" i="9"/>
  <c r="D1716" i="9"/>
  <c r="D1708" i="9"/>
  <c r="F1684" i="9"/>
  <c r="D1652" i="9"/>
  <c r="F1652" i="9"/>
  <c r="D1588" i="9"/>
  <c r="F1564" i="9"/>
  <c r="D1556" i="9"/>
  <c r="F1556" i="9"/>
  <c r="D1532" i="9"/>
  <c r="F1532" i="9"/>
  <c r="D1500" i="9"/>
  <c r="D1468" i="9"/>
  <c r="F1468" i="9"/>
  <c r="D1436" i="9"/>
  <c r="F1436" i="9"/>
  <c r="D1412" i="9"/>
  <c r="D1404" i="9"/>
  <c r="F1404" i="9"/>
  <c r="F1380" i="9"/>
  <c r="D1129" i="9"/>
  <c r="F1129" i="9"/>
  <c r="D250" i="9"/>
  <c r="F250" i="9"/>
  <c r="D1344" i="9"/>
  <c r="F1344" i="9"/>
  <c r="D1320" i="9"/>
  <c r="F1320" i="9"/>
  <c r="D1312" i="9"/>
  <c r="F1312" i="9"/>
  <c r="D1288" i="9"/>
  <c r="F1288" i="9"/>
  <c r="D1280" i="9"/>
  <c r="D1256" i="9"/>
  <c r="F1256" i="9"/>
  <c r="D1224" i="9"/>
  <c r="F1224" i="9"/>
  <c r="D1192" i="9"/>
  <c r="D1168" i="9"/>
  <c r="D1160" i="9"/>
  <c r="F1160" i="9"/>
  <c r="D226" i="9"/>
  <c r="F226" i="9"/>
  <c r="D98" i="9"/>
  <c r="F98" i="9"/>
  <c r="D1373" i="9"/>
  <c r="D1349" i="9"/>
  <c r="F1349" i="9"/>
  <c r="D1341" i="9"/>
  <c r="F1341" i="9"/>
  <c r="D1317" i="9"/>
  <c r="F1317" i="9"/>
  <c r="D1285" i="9"/>
  <c r="F1285" i="9"/>
  <c r="F1253" i="9"/>
  <c r="D1229" i="9"/>
  <c r="F1229" i="9"/>
  <c r="D1221" i="9"/>
  <c r="D1197" i="9"/>
  <c r="F1197" i="9"/>
  <c r="D1189" i="9"/>
  <c r="F1189" i="9"/>
  <c r="D1165" i="9"/>
  <c r="F1165" i="9"/>
  <c r="D1135" i="9"/>
  <c r="D530" i="9"/>
  <c r="F530" i="9"/>
  <c r="D402" i="9"/>
  <c r="F402" i="9"/>
  <c r="D554" i="9"/>
  <c r="F554" i="9"/>
  <c r="D42" i="9"/>
  <c r="F42" i="9"/>
  <c r="D1107" i="9"/>
  <c r="F1107" i="9"/>
  <c r="D1099" i="9"/>
  <c r="F1099" i="9"/>
  <c r="D1075" i="9"/>
  <c r="F1075" i="9"/>
  <c r="D1067" i="9"/>
  <c r="D1043" i="9"/>
  <c r="D1011" i="9"/>
  <c r="F1011" i="9"/>
  <c r="D979" i="9"/>
  <c r="F979" i="9"/>
  <c r="D955" i="9"/>
  <c r="F955" i="9"/>
  <c r="D947" i="9"/>
  <c r="F947" i="9"/>
  <c r="F923" i="9"/>
  <c r="D915" i="9"/>
  <c r="F915" i="9"/>
  <c r="D891" i="9"/>
  <c r="F891" i="9"/>
  <c r="D859" i="9"/>
  <c r="F827" i="9"/>
  <c r="D803" i="9"/>
  <c r="F803" i="9"/>
  <c r="D763" i="9"/>
  <c r="F763" i="9"/>
  <c r="D739" i="9"/>
  <c r="F739" i="9"/>
  <c r="D707" i="9"/>
  <c r="F707" i="9"/>
  <c r="D683" i="9"/>
  <c r="F683" i="9"/>
  <c r="F675" i="9"/>
  <c r="D316" i="9"/>
  <c r="F316" i="9"/>
  <c r="D284" i="9"/>
  <c r="F284" i="9"/>
  <c r="D252" i="9"/>
  <c r="D220" i="9"/>
  <c r="F220" i="9"/>
  <c r="D156" i="9"/>
  <c r="F156" i="9"/>
  <c r="D590" i="9"/>
  <c r="F590" i="9"/>
  <c r="F558" i="9"/>
  <c r="D526" i="9"/>
  <c r="F526" i="9"/>
  <c r="D494" i="9"/>
  <c r="F494" i="9"/>
  <c r="D462" i="9"/>
  <c r="F462" i="9"/>
  <c r="D398" i="9"/>
  <c r="F398" i="9"/>
  <c r="D1130" i="9"/>
  <c r="F1130" i="9"/>
  <c r="D1106" i="9"/>
  <c r="D1098" i="9"/>
  <c r="F1098" i="9"/>
  <c r="D1074" i="9"/>
  <c r="F1074" i="9"/>
  <c r="D1066" i="9"/>
  <c r="D1042" i="9"/>
  <c r="F1042" i="9"/>
  <c r="D1010" i="9"/>
  <c r="F1010" i="9"/>
  <c r="D826" i="9"/>
  <c r="F826" i="9"/>
  <c r="D802" i="9"/>
  <c r="F770" i="9"/>
  <c r="D762" i="9"/>
  <c r="F762" i="9"/>
  <c r="D738" i="9"/>
  <c r="D706" i="9"/>
  <c r="F706" i="9"/>
  <c r="F682" i="9"/>
  <c r="D674" i="9"/>
  <c r="F674" i="9"/>
  <c r="D376" i="9"/>
  <c r="F376" i="9"/>
  <c r="D344" i="9"/>
  <c r="F344" i="9"/>
  <c r="D312" i="9"/>
  <c r="F312" i="9"/>
  <c r="D280" i="9"/>
  <c r="F280" i="9"/>
  <c r="D216" i="9"/>
  <c r="F216" i="9"/>
  <c r="D645" i="9"/>
  <c r="F645" i="9"/>
  <c r="D461" i="9"/>
  <c r="F461" i="9"/>
  <c r="D429" i="9"/>
  <c r="F429" i="9"/>
  <c r="D405" i="9"/>
  <c r="F405" i="9"/>
  <c r="D397" i="9"/>
  <c r="F397" i="9"/>
  <c r="D373" i="9"/>
  <c r="F373" i="9"/>
  <c r="D341" i="9"/>
  <c r="F341" i="9"/>
  <c r="D317" i="9"/>
  <c r="F317" i="9"/>
  <c r="D309" i="9"/>
  <c r="F309" i="9"/>
  <c r="D285" i="9"/>
  <c r="D277" i="9"/>
  <c r="F277" i="9"/>
  <c r="D221" i="9"/>
  <c r="F221" i="9"/>
  <c r="D5" i="9"/>
  <c r="F5" i="9"/>
  <c r="E956" i="9"/>
  <c r="E407" i="9"/>
  <c r="E860" i="9"/>
  <c r="E342" i="9"/>
  <c r="E1591" i="9"/>
  <c r="E1438" i="9"/>
  <c r="E829" i="9"/>
  <c r="E1068" i="9"/>
  <c r="E1655" i="9"/>
  <c r="E1686" i="9"/>
  <c r="E1559" i="9"/>
  <c r="E647" i="9"/>
  <c r="E1159" i="9"/>
  <c r="E1494" i="9"/>
  <c r="E64" i="9"/>
  <c r="E1654" i="9"/>
  <c r="E893" i="9"/>
  <c r="E1711" i="9"/>
  <c r="E1223" i="9"/>
  <c r="E1162" i="9"/>
  <c r="E797" i="9"/>
  <c r="E1076" i="9"/>
  <c r="E1503" i="9"/>
  <c r="E1382" i="9"/>
  <c r="E925" i="9"/>
  <c r="E287" i="9"/>
  <c r="E1044" i="9"/>
  <c r="E130" i="9"/>
  <c r="E1133" i="9"/>
  <c r="E1374" i="9"/>
  <c r="E218" i="9"/>
  <c r="E1132" i="9"/>
  <c r="E1255" i="9"/>
  <c r="E1346" i="9"/>
  <c r="E586" i="9"/>
  <c r="E68" i="9"/>
  <c r="E278" i="9"/>
  <c r="E1647" i="9"/>
  <c r="E612" i="9"/>
  <c r="E740" i="9"/>
  <c r="E1319" i="9"/>
  <c r="E36" i="9"/>
  <c r="E1351" i="9"/>
  <c r="E1622" i="9"/>
  <c r="E1013" i="9"/>
  <c r="E1343" i="9"/>
  <c r="E1282" i="9"/>
  <c r="E917" i="9"/>
  <c r="E644" i="9"/>
  <c r="E4" i="9"/>
  <c r="E279" i="9"/>
  <c r="E1502" i="9"/>
  <c r="E741" i="9"/>
  <c r="E981" i="9"/>
  <c r="E1678" i="9"/>
  <c r="E551" i="9"/>
  <c r="E1258" i="9"/>
  <c r="E709" i="9"/>
  <c r="E1407" i="9"/>
  <c r="E1558" i="9"/>
  <c r="E677" i="9"/>
  <c r="D1637" i="9"/>
  <c r="E1717" i="9"/>
  <c r="E1621" i="9"/>
  <c r="D1731" i="9"/>
  <c r="D1723" i="9"/>
  <c r="E1723" i="9"/>
  <c r="D1699" i="9"/>
  <c r="D1691" i="9"/>
  <c r="E1691" i="9"/>
  <c r="D1675" i="9"/>
  <c r="D1667" i="9"/>
  <c r="D1659" i="9"/>
  <c r="E1659" i="9"/>
  <c r="D1643" i="9"/>
  <c r="D1635" i="9"/>
  <c r="D1627" i="9"/>
  <c r="E1627" i="9"/>
  <c r="D1603" i="9"/>
  <c r="D1579" i="9"/>
  <c r="D1571" i="9"/>
  <c r="E1571" i="9"/>
  <c r="D1547" i="9"/>
  <c r="D1539" i="9"/>
  <c r="D1523" i="9"/>
  <c r="D1515" i="9"/>
  <c r="D1507" i="9"/>
  <c r="E1507" i="9"/>
  <c r="D1491" i="9"/>
  <c r="D1483" i="9"/>
  <c r="D1475" i="9"/>
  <c r="E1475" i="9"/>
  <c r="D1459" i="9"/>
  <c r="D1451" i="9"/>
  <c r="D1443" i="9"/>
  <c r="E1443" i="9"/>
  <c r="D1427" i="9"/>
  <c r="D1419" i="9"/>
  <c r="E1419" i="9"/>
  <c r="D1395" i="9"/>
  <c r="D1387" i="9"/>
  <c r="E1387" i="9"/>
  <c r="E474" i="9"/>
  <c r="D442" i="9"/>
  <c r="E442" i="9"/>
  <c r="D1364" i="9"/>
  <c r="D1730" i="9"/>
  <c r="D1722" i="9"/>
  <c r="E1722" i="9"/>
  <c r="D1706" i="9"/>
  <c r="D1698" i="9"/>
  <c r="D1690" i="9"/>
  <c r="E1690" i="9"/>
  <c r="D1674" i="9"/>
  <c r="D1666" i="9"/>
  <c r="D1658" i="9"/>
  <c r="E1658" i="9"/>
  <c r="D1634" i="9"/>
  <c r="E1634" i="9"/>
  <c r="D1610" i="9"/>
  <c r="D1602" i="9"/>
  <c r="E1602" i="9"/>
  <c r="D1570" i="9"/>
  <c r="E1570" i="9"/>
  <c r="D1546" i="9"/>
  <c r="D1538" i="9"/>
  <c r="E1538" i="9"/>
  <c r="D1522" i="9"/>
  <c r="D1514" i="9"/>
  <c r="D1506" i="9"/>
  <c r="E1506" i="9"/>
  <c r="D1490" i="9"/>
  <c r="D1482" i="9"/>
  <c r="D1474" i="9"/>
  <c r="E1474" i="9"/>
  <c r="D1450" i="9"/>
  <c r="D1426" i="9"/>
  <c r="D1418" i="9"/>
  <c r="E1418" i="9"/>
  <c r="D1402" i="9"/>
  <c r="D1394" i="9"/>
  <c r="D1386" i="9"/>
  <c r="E1386" i="9"/>
  <c r="E1358" i="9"/>
  <c r="D410" i="9"/>
  <c r="E410" i="9"/>
  <c r="D1368" i="9"/>
  <c r="D634" i="9"/>
  <c r="D122" i="9"/>
  <c r="D1334" i="9"/>
  <c r="D1326" i="9"/>
  <c r="D1310" i="9"/>
  <c r="D1294" i="9"/>
  <c r="E1294" i="9"/>
  <c r="D1278" i="9"/>
  <c r="D1270" i="9"/>
  <c r="D1262" i="9"/>
  <c r="E1262" i="9"/>
  <c r="D1246" i="9"/>
  <c r="D1238" i="9"/>
  <c r="D1230" i="9"/>
  <c r="E1230" i="9"/>
  <c r="D1206" i="9"/>
  <c r="E1206" i="9"/>
  <c r="D1182" i="9"/>
  <c r="D1174" i="9"/>
  <c r="E1174" i="9"/>
  <c r="D1150" i="9"/>
  <c r="D1139" i="9"/>
  <c r="E1139" i="9"/>
  <c r="D578" i="9"/>
  <c r="D450" i="9"/>
  <c r="D322" i="9"/>
  <c r="E322" i="9"/>
  <c r="D1371" i="9"/>
  <c r="D1363" i="9"/>
  <c r="D1355" i="9"/>
  <c r="E1355" i="9"/>
  <c r="D1339" i="9"/>
  <c r="D1331" i="9"/>
  <c r="D1323" i="9"/>
  <c r="D1307" i="9"/>
  <c r="D1299" i="9"/>
  <c r="D1291" i="9"/>
  <c r="E1291" i="9"/>
  <c r="D1275" i="9"/>
  <c r="D1267" i="9"/>
  <c r="E1267" i="9"/>
  <c r="D1235" i="9"/>
  <c r="E1235" i="9"/>
  <c r="D1211" i="9"/>
  <c r="D1203" i="9"/>
  <c r="E1203" i="9"/>
  <c r="D1187" i="9"/>
  <c r="D1179" i="9"/>
  <c r="D1171" i="9"/>
  <c r="E1171" i="9"/>
  <c r="D1155" i="9"/>
  <c r="D1147" i="9"/>
  <c r="D626" i="9"/>
  <c r="E626" i="9"/>
  <c r="D242" i="9"/>
  <c r="D114" i="9"/>
  <c r="D394" i="9"/>
  <c r="D266" i="9"/>
  <c r="D138" i="9"/>
  <c r="D1121" i="9"/>
  <c r="D1113" i="9"/>
  <c r="E1113" i="9"/>
  <c r="D1089" i="9"/>
  <c r="D1081" i="9"/>
  <c r="E1081" i="9"/>
  <c r="D1065" i="9"/>
  <c r="D1057" i="9"/>
  <c r="D1049" i="9"/>
  <c r="E1049" i="9"/>
  <c r="D1033" i="9"/>
  <c r="D1025" i="9"/>
  <c r="E1025" i="9"/>
  <c r="D993" i="9"/>
  <c r="E993" i="9"/>
  <c r="D969" i="9"/>
  <c r="D961" i="9"/>
  <c r="E961" i="9"/>
  <c r="D945" i="9"/>
  <c r="D937" i="9"/>
  <c r="D929" i="9"/>
  <c r="E929" i="9"/>
  <c r="D913" i="9"/>
  <c r="D897" i="9"/>
  <c r="E897" i="9"/>
  <c r="D881" i="9"/>
  <c r="D865" i="9"/>
  <c r="E865" i="9"/>
  <c r="D849" i="9"/>
  <c r="D841" i="9"/>
  <c r="D817" i="9"/>
  <c r="D785" i="9"/>
  <c r="D777" i="9"/>
  <c r="E777" i="9"/>
  <c r="D761" i="9"/>
  <c r="D753" i="9"/>
  <c r="D745" i="9"/>
  <c r="E745" i="9"/>
  <c r="D729" i="9"/>
  <c r="D721" i="9"/>
  <c r="E713" i="9"/>
  <c r="D697" i="9"/>
  <c r="D689" i="9"/>
  <c r="E689" i="9"/>
  <c r="D665" i="9"/>
  <c r="D657" i="9"/>
  <c r="E657" i="9"/>
  <c r="D628" i="9"/>
  <c r="E628" i="9"/>
  <c r="D564" i="9"/>
  <c r="E564" i="9"/>
  <c r="E532" i="9"/>
  <c r="D500" i="9"/>
  <c r="E500" i="9"/>
  <c r="D212" i="9"/>
  <c r="D180" i="9"/>
  <c r="D148" i="9"/>
  <c r="D116" i="9"/>
  <c r="D84" i="9"/>
  <c r="D52" i="9"/>
  <c r="D20" i="9"/>
  <c r="E20" i="9"/>
  <c r="D518" i="9"/>
  <c r="D486" i="9"/>
  <c r="D454" i="9"/>
  <c r="D390" i="9"/>
  <c r="D358" i="9"/>
  <c r="D326" i="9"/>
  <c r="E326" i="9"/>
  <c r="D294" i="9"/>
  <c r="E294" i="9"/>
  <c r="D262" i="9"/>
  <c r="E262" i="9"/>
  <c r="D230" i="9"/>
  <c r="E230" i="9"/>
  <c r="D166" i="9"/>
  <c r="E166" i="9"/>
  <c r="D1120" i="9"/>
  <c r="D1112" i="9"/>
  <c r="E1112" i="9"/>
  <c r="D1096" i="9"/>
  <c r="D1088" i="9"/>
  <c r="D1080" i="9"/>
  <c r="E1080" i="9"/>
  <c r="D1064" i="9"/>
  <c r="D1056" i="9"/>
  <c r="E1056" i="9"/>
  <c r="D1032" i="9"/>
  <c r="D1024" i="9"/>
  <c r="E1024" i="9"/>
  <c r="D944" i="9"/>
  <c r="D936" i="9"/>
  <c r="E928" i="9"/>
  <c r="D912" i="9"/>
  <c r="D896" i="9"/>
  <c r="E896" i="9"/>
  <c r="D872" i="9"/>
  <c r="E872" i="9"/>
  <c r="D848" i="9"/>
  <c r="D840" i="9"/>
  <c r="E840" i="9"/>
  <c r="D792" i="9"/>
  <c r="D776" i="9"/>
  <c r="E776" i="9"/>
  <c r="D760" i="9"/>
  <c r="D752" i="9"/>
  <c r="D744" i="9"/>
  <c r="E744" i="9"/>
  <c r="D728" i="9"/>
  <c r="D720" i="9"/>
  <c r="D712" i="9"/>
  <c r="E712" i="9"/>
  <c r="D696" i="9"/>
  <c r="D688" i="9"/>
  <c r="E688" i="9"/>
  <c r="D672" i="9"/>
  <c r="D664" i="9"/>
  <c r="D656" i="9"/>
  <c r="E656" i="9"/>
  <c r="D304" i="9"/>
  <c r="D112" i="9"/>
  <c r="D48" i="9"/>
  <c r="E48" i="9"/>
  <c r="D16" i="9"/>
  <c r="E16" i="9"/>
  <c r="E1616" i="9"/>
  <c r="D627" i="9"/>
  <c r="E627" i="9"/>
  <c r="D571" i="9"/>
  <c r="D563" i="9"/>
  <c r="E563" i="9"/>
  <c r="D515" i="9"/>
  <c r="D443" i="9"/>
  <c r="E443" i="9"/>
  <c r="D419" i="9"/>
  <c r="D411" i="9"/>
  <c r="E411" i="9"/>
  <c r="D395" i="9"/>
  <c r="D387" i="9"/>
  <c r="D379" i="9"/>
  <c r="E379" i="9"/>
  <c r="D363" i="9"/>
  <c r="D355" i="9"/>
  <c r="D347" i="9"/>
  <c r="E347" i="9"/>
  <c r="D331" i="9"/>
  <c r="D323" i="9"/>
  <c r="E323" i="9"/>
  <c r="D307" i="9"/>
  <c r="D299" i="9"/>
  <c r="D291" i="9"/>
  <c r="E291" i="9"/>
  <c r="D275" i="9"/>
  <c r="D107" i="9"/>
  <c r="E107" i="9"/>
  <c r="D75" i="9"/>
  <c r="E75" i="9"/>
  <c r="D59" i="9"/>
  <c r="D43" i="9"/>
  <c r="E43" i="9"/>
  <c r="D27" i="9"/>
  <c r="D19" i="9"/>
  <c r="E19" i="9"/>
  <c r="E1707" i="9"/>
  <c r="E1219" i="9"/>
  <c r="E823" i="9"/>
  <c r="E1554" i="9"/>
  <c r="E1038" i="9"/>
  <c r="E1677" i="9"/>
  <c r="E1097" i="9"/>
  <c r="E673" i="9"/>
  <c r="E397" i="9"/>
  <c r="E216" i="9"/>
  <c r="E367" i="9"/>
  <c r="E70" i="9"/>
  <c r="E1592" i="9"/>
  <c r="E1348" i="9"/>
  <c r="E1439" i="9"/>
  <c r="E983" i="9"/>
  <c r="E1470" i="9"/>
  <c r="E1134" i="9"/>
  <c r="E1653" i="9"/>
  <c r="E1073" i="9"/>
  <c r="E769" i="9"/>
  <c r="E100" i="9"/>
  <c r="E315" i="9"/>
  <c r="E796" i="9"/>
  <c r="E704" i="9"/>
  <c r="E676" i="9"/>
  <c r="E1435" i="9"/>
  <c r="E979" i="9"/>
  <c r="E1710" i="9"/>
  <c r="E1222" i="9"/>
  <c r="E826" i="9"/>
  <c r="E1253" i="9"/>
  <c r="E949" i="9"/>
  <c r="E339" i="9"/>
  <c r="D1661" i="9"/>
  <c r="E1661" i="9"/>
  <c r="E1685" i="9"/>
  <c r="D1737" i="9"/>
  <c r="D1729" i="9"/>
  <c r="D1721" i="9"/>
  <c r="E1721" i="9"/>
  <c r="D1705" i="9"/>
  <c r="D1697" i="9"/>
  <c r="D1689" i="9"/>
  <c r="E1689" i="9"/>
  <c r="D1673" i="9"/>
  <c r="D1657" i="9"/>
  <c r="E1657" i="9"/>
  <c r="D1641" i="9"/>
  <c r="D1633" i="9"/>
  <c r="E1633" i="9"/>
  <c r="D1609" i="9"/>
  <c r="D1601" i="9"/>
  <c r="E1601" i="9"/>
  <c r="D1577" i="9"/>
  <c r="D1569" i="9"/>
  <c r="E1569" i="9"/>
  <c r="D1553" i="9"/>
  <c r="D1545" i="9"/>
  <c r="D1537" i="9"/>
  <c r="E1537" i="9"/>
  <c r="D1521" i="9"/>
  <c r="D1513" i="9"/>
  <c r="D1505" i="9"/>
  <c r="E1505" i="9"/>
  <c r="D1489" i="9"/>
  <c r="D1481" i="9"/>
  <c r="E1481" i="9"/>
  <c r="D1457" i="9"/>
  <c r="D1449" i="9"/>
  <c r="E1449" i="9"/>
  <c r="D1425" i="9"/>
  <c r="D1417" i="9"/>
  <c r="E1417" i="9"/>
  <c r="D1401" i="9"/>
  <c r="D1393" i="9"/>
  <c r="D1385" i="9"/>
  <c r="E1385" i="9"/>
  <c r="D1354" i="9"/>
  <c r="E1354" i="9"/>
  <c r="D1356" i="9"/>
  <c r="E1356" i="9"/>
  <c r="D1736" i="9"/>
  <c r="D1728" i="9"/>
  <c r="D1720" i="9"/>
  <c r="E1720" i="9"/>
  <c r="D1704" i="9"/>
  <c r="D1696" i="9"/>
  <c r="D1688" i="9"/>
  <c r="E1688" i="9"/>
  <c r="D1672" i="9"/>
  <c r="D1664" i="9"/>
  <c r="E1664" i="9"/>
  <c r="D1640" i="9"/>
  <c r="D1632" i="9"/>
  <c r="E1632" i="9"/>
  <c r="D1608" i="9"/>
  <c r="D1600" i="9"/>
  <c r="E1600" i="9"/>
  <c r="D1584" i="9"/>
  <c r="D1576" i="9"/>
  <c r="D1568" i="9"/>
  <c r="E1568" i="9"/>
  <c r="D1552" i="9"/>
  <c r="D1544" i="9"/>
  <c r="D1536" i="9"/>
  <c r="E1536" i="9"/>
  <c r="D1520" i="9"/>
  <c r="D1512" i="9"/>
  <c r="D1504" i="9"/>
  <c r="E1504" i="9"/>
  <c r="D1488" i="9"/>
  <c r="D1480" i="9"/>
  <c r="E1480" i="9"/>
  <c r="D1456" i="9"/>
  <c r="D1448" i="9"/>
  <c r="E1448" i="9"/>
  <c r="D1424" i="9"/>
  <c r="D1416" i="9"/>
  <c r="E1416" i="9"/>
  <c r="D1400" i="9"/>
  <c r="D1392" i="9"/>
  <c r="D1384" i="9"/>
  <c r="E1384" i="9"/>
  <c r="D1360" i="9"/>
  <c r="D506" i="9"/>
  <c r="E506" i="9"/>
  <c r="D1340" i="9"/>
  <c r="D1332" i="9"/>
  <c r="D1324" i="9"/>
  <c r="E1324" i="9"/>
  <c r="D1308" i="9"/>
  <c r="D1300" i="9"/>
  <c r="D1292" i="9"/>
  <c r="E1292" i="9"/>
  <c r="D1276" i="9"/>
  <c r="D1268" i="9"/>
  <c r="E1268" i="9"/>
  <c r="D1244" i="9"/>
  <c r="D1236" i="9"/>
  <c r="E1236" i="9"/>
  <c r="D1212" i="9"/>
  <c r="D1204" i="9"/>
  <c r="E1204" i="9"/>
  <c r="D1180" i="9"/>
  <c r="D1172" i="9"/>
  <c r="E1172" i="9"/>
  <c r="D1156" i="9"/>
  <c r="D1148" i="9"/>
  <c r="D546" i="9"/>
  <c r="D418" i="9"/>
  <c r="D290" i="9"/>
  <c r="E290" i="9"/>
  <c r="D1369" i="9"/>
  <c r="D1361" i="9"/>
  <c r="D1353" i="9"/>
  <c r="E1353" i="9"/>
  <c r="D1337" i="9"/>
  <c r="D1329" i="9"/>
  <c r="E1329" i="9"/>
  <c r="D1305" i="9"/>
  <c r="D1297" i="9"/>
  <c r="E1297" i="9"/>
  <c r="D1273" i="9"/>
  <c r="D1265" i="9"/>
  <c r="E1265" i="9"/>
  <c r="D1249" i="9"/>
  <c r="D1241" i="9"/>
  <c r="D1233" i="9"/>
  <c r="E1233" i="9"/>
  <c r="D1217" i="9"/>
  <c r="D1209" i="9"/>
  <c r="D1201" i="9"/>
  <c r="E1201" i="9"/>
  <c r="D1185" i="9"/>
  <c r="D1177" i="9"/>
  <c r="D1169" i="9"/>
  <c r="E1169" i="9"/>
  <c r="D1153" i="9"/>
  <c r="D1145" i="9"/>
  <c r="E1145" i="9"/>
  <c r="D594" i="9"/>
  <c r="E594" i="9"/>
  <c r="D210" i="9"/>
  <c r="D82" i="9"/>
  <c r="D362" i="9"/>
  <c r="D234" i="9"/>
  <c r="E234" i="9"/>
  <c r="D106" i="9"/>
  <c r="E106" i="9"/>
  <c r="D1119" i="9"/>
  <c r="D1111" i="9"/>
  <c r="E1111" i="9"/>
  <c r="D1095" i="9"/>
  <c r="D1087" i="9"/>
  <c r="D1079" i="9"/>
  <c r="E1079" i="9"/>
  <c r="D1063" i="9"/>
  <c r="D1055" i="9"/>
  <c r="E1055" i="9"/>
  <c r="D1031" i="9"/>
  <c r="D1023" i="9"/>
  <c r="E1023" i="9"/>
  <c r="D999" i="9"/>
  <c r="D991" i="9"/>
  <c r="E991" i="9"/>
  <c r="D967" i="9"/>
  <c r="D959" i="9"/>
  <c r="E959" i="9"/>
  <c r="D943" i="9"/>
  <c r="D935" i="9"/>
  <c r="D927" i="9"/>
  <c r="E927" i="9"/>
  <c r="D911" i="9"/>
  <c r="D903" i="9"/>
  <c r="E903" i="9"/>
  <c r="D879" i="9"/>
  <c r="D871" i="9"/>
  <c r="E871" i="9"/>
  <c r="D847" i="9"/>
  <c r="D839" i="9"/>
  <c r="E839" i="9"/>
  <c r="D815" i="9"/>
  <c r="D807" i="9"/>
  <c r="E807" i="9"/>
  <c r="D791" i="9"/>
  <c r="D775" i="9"/>
  <c r="E775" i="9"/>
  <c r="D759" i="9"/>
  <c r="D751" i="9"/>
  <c r="D743" i="9"/>
  <c r="E743" i="9"/>
  <c r="D727" i="9"/>
  <c r="D719" i="9"/>
  <c r="E719" i="9"/>
  <c r="D695" i="9"/>
  <c r="D687" i="9"/>
  <c r="E687" i="9"/>
  <c r="D671" i="9"/>
  <c r="D663" i="9"/>
  <c r="D396" i="9"/>
  <c r="D364" i="9"/>
  <c r="D332" i="9"/>
  <c r="D300" i="9"/>
  <c r="D268" i="9"/>
  <c r="D140" i="9"/>
  <c r="E140" i="9"/>
  <c r="D108" i="9"/>
  <c r="E108" i="9"/>
  <c r="D44" i="9"/>
  <c r="E44" i="9"/>
  <c r="D606" i="9"/>
  <c r="D574" i="9"/>
  <c r="D510" i="9"/>
  <c r="D446" i="9"/>
  <c r="E446" i="9"/>
  <c r="D414" i="9"/>
  <c r="E414" i="9"/>
  <c r="D382" i="9"/>
  <c r="E382" i="9"/>
  <c r="D350" i="9"/>
  <c r="E350" i="9"/>
  <c r="D62" i="9"/>
  <c r="D30" i="9"/>
  <c r="D1142" i="9"/>
  <c r="E1142" i="9"/>
  <c r="D1126" i="9"/>
  <c r="D1118" i="9"/>
  <c r="D1110" i="9"/>
  <c r="E1110" i="9"/>
  <c r="D1094" i="9"/>
  <c r="D1086" i="9"/>
  <c r="D1078" i="9"/>
  <c r="E1078" i="9"/>
  <c r="D1062" i="9"/>
  <c r="D1054" i="9"/>
  <c r="E1054" i="9"/>
  <c r="D1030" i="9"/>
  <c r="D1022" i="9"/>
  <c r="E1022" i="9"/>
  <c r="D1006" i="9"/>
  <c r="D998" i="9"/>
  <c r="D990" i="9"/>
  <c r="E990" i="9"/>
  <c r="D934" i="9"/>
  <c r="D926" i="9"/>
  <c r="E926" i="9"/>
  <c r="D878" i="9"/>
  <c r="D846" i="9"/>
  <c r="D838" i="9"/>
  <c r="E838" i="9"/>
  <c r="D822" i="9"/>
  <c r="D814" i="9"/>
  <c r="D806" i="9"/>
  <c r="E806" i="9"/>
  <c r="D790" i="9"/>
  <c r="D782" i="9"/>
  <c r="D774" i="9"/>
  <c r="E774" i="9"/>
  <c r="D758" i="9"/>
  <c r="D750" i="9"/>
  <c r="E750" i="9"/>
  <c r="D726" i="9"/>
  <c r="D718" i="9"/>
  <c r="E718" i="9"/>
  <c r="D694" i="9"/>
  <c r="D686" i="9"/>
  <c r="E686" i="9"/>
  <c r="D670" i="9"/>
  <c r="D662" i="9"/>
  <c r="D424" i="9"/>
  <c r="D392" i="9"/>
  <c r="D360" i="9"/>
  <c r="D328" i="9"/>
  <c r="D296" i="9"/>
  <c r="D104" i="9"/>
  <c r="E104" i="9"/>
  <c r="D473" i="9"/>
  <c r="E473" i="9"/>
  <c r="D457" i="9"/>
  <c r="D417" i="9"/>
  <c r="D409" i="9"/>
  <c r="E409" i="9"/>
  <c r="D393" i="9"/>
  <c r="D385" i="9"/>
  <c r="E385" i="9"/>
  <c r="D361" i="9"/>
  <c r="D353" i="9"/>
  <c r="E353" i="9"/>
  <c r="D329" i="9"/>
  <c r="D321" i="9"/>
  <c r="E321" i="9"/>
  <c r="D305" i="9"/>
  <c r="D297" i="9"/>
  <c r="D289" i="9"/>
  <c r="E289" i="9"/>
  <c r="D265" i="9"/>
  <c r="D233" i="9"/>
  <c r="E233" i="9"/>
  <c r="D209" i="9"/>
  <c r="D121" i="9"/>
  <c r="D89" i="9"/>
  <c r="D81" i="9"/>
  <c r="E81" i="9"/>
  <c r="D57" i="9"/>
  <c r="D17" i="9"/>
  <c r="E17" i="9"/>
  <c r="E2" i="9"/>
  <c r="E1463" i="9"/>
  <c r="E1127" i="9"/>
  <c r="E642" i="9"/>
  <c r="E1250" i="9"/>
  <c r="E1585" i="9"/>
  <c r="E885" i="9"/>
  <c r="E458" i="9"/>
  <c r="E277" i="9"/>
  <c r="E428" i="9"/>
  <c r="E1500" i="9"/>
  <c r="E680" i="9"/>
  <c r="E708" i="9"/>
  <c r="E1379" i="9"/>
  <c r="E739" i="9"/>
  <c r="E1410" i="9"/>
  <c r="E1014" i="9"/>
  <c r="E1561" i="9"/>
  <c r="E1045" i="9"/>
  <c r="E618" i="9"/>
  <c r="E404" i="9"/>
  <c r="E1680" i="9"/>
  <c r="E1496" i="9"/>
  <c r="E614" i="9"/>
  <c r="E1375" i="9"/>
  <c r="E735" i="9"/>
  <c r="E1466" i="9"/>
  <c r="E1130" i="9"/>
  <c r="E158" i="9"/>
  <c r="E1161" i="9"/>
  <c r="E857" i="9"/>
  <c r="E461" i="9"/>
  <c r="E492" i="9"/>
  <c r="E96" i="9"/>
  <c r="E311" i="9"/>
  <c r="E1709" i="9"/>
  <c r="E1525" i="9"/>
  <c r="E1589" i="9"/>
  <c r="D1735" i="9"/>
  <c r="D1727" i="9"/>
  <c r="D1719" i="9"/>
  <c r="E1719" i="9"/>
  <c r="D1671" i="9"/>
  <c r="D1663" i="9"/>
  <c r="E1663" i="9"/>
  <c r="D1639" i="9"/>
  <c r="D1631" i="9"/>
  <c r="E1631" i="9"/>
  <c r="D1615" i="9"/>
  <c r="D1607" i="9"/>
  <c r="D1599" i="9"/>
  <c r="E1599" i="9"/>
  <c r="D1583" i="9"/>
  <c r="D1575" i="9"/>
  <c r="D1567" i="9"/>
  <c r="E1567" i="9"/>
  <c r="D1551" i="9"/>
  <c r="D1543" i="9"/>
  <c r="D1535" i="9"/>
  <c r="E1535" i="9"/>
  <c r="D1519" i="9"/>
  <c r="D1511" i="9"/>
  <c r="E1511" i="9"/>
  <c r="D1487" i="9"/>
  <c r="D1479" i="9"/>
  <c r="E1479" i="9"/>
  <c r="D1455" i="9"/>
  <c r="D1447" i="9"/>
  <c r="E1447" i="9"/>
  <c r="D1431" i="9"/>
  <c r="D1423" i="9"/>
  <c r="D1415" i="9"/>
  <c r="E1415" i="9"/>
  <c r="D1399" i="9"/>
  <c r="D1391" i="9"/>
  <c r="D1383" i="9"/>
  <c r="E1383" i="9"/>
  <c r="D1141" i="9"/>
  <c r="E1141" i="9"/>
  <c r="D1734" i="9"/>
  <c r="D1726" i="9"/>
  <c r="D1718" i="9"/>
  <c r="E1718" i="9"/>
  <c r="D1702" i="9"/>
  <c r="D1694" i="9"/>
  <c r="E1694" i="9"/>
  <c r="D1670" i="9"/>
  <c r="D1662" i="9"/>
  <c r="E1662" i="9"/>
  <c r="D1638" i="9"/>
  <c r="D1630" i="9"/>
  <c r="E1630" i="9"/>
  <c r="D1614" i="9"/>
  <c r="D1606" i="9"/>
  <c r="D1598" i="9"/>
  <c r="E1598" i="9"/>
  <c r="D1582" i="9"/>
  <c r="D1574" i="9"/>
  <c r="D1566" i="9"/>
  <c r="E1566" i="9"/>
  <c r="D1542" i="9"/>
  <c r="E1542" i="9"/>
  <c r="D1518" i="9"/>
  <c r="D1510" i="9"/>
  <c r="E1510" i="9"/>
  <c r="D1486" i="9"/>
  <c r="D1478" i="9"/>
  <c r="E1478" i="9"/>
  <c r="D1462" i="9"/>
  <c r="D1454" i="9"/>
  <c r="E1446" i="9"/>
  <c r="D1430" i="9"/>
  <c r="D1422" i="9"/>
  <c r="D1414" i="9"/>
  <c r="E1414" i="9"/>
  <c r="D1398" i="9"/>
  <c r="D1390" i="9"/>
  <c r="E1390" i="9"/>
  <c r="D154" i="9"/>
  <c r="D1352" i="9"/>
  <c r="E1352" i="9"/>
  <c r="D378" i="9"/>
  <c r="E378" i="9"/>
  <c r="D1338" i="9"/>
  <c r="D1330" i="9"/>
  <c r="D1322" i="9"/>
  <c r="E1322" i="9"/>
  <c r="D1306" i="9"/>
  <c r="D1298" i="9"/>
  <c r="E1298" i="9"/>
  <c r="D1274" i="9"/>
  <c r="D1266" i="9"/>
  <c r="E1266" i="9"/>
  <c r="D1242" i="9"/>
  <c r="D1234" i="9"/>
  <c r="E1234" i="9"/>
  <c r="D1218" i="9"/>
  <c r="D1210" i="9"/>
  <c r="D1202" i="9"/>
  <c r="E1202" i="9"/>
  <c r="D1186" i="9"/>
  <c r="D1178" i="9"/>
  <c r="D1170" i="9"/>
  <c r="E1170" i="9"/>
  <c r="D1154" i="9"/>
  <c r="D1146" i="9"/>
  <c r="D514" i="9"/>
  <c r="D386" i="9"/>
  <c r="D258" i="9"/>
  <c r="E258" i="9"/>
  <c r="D1367" i="9"/>
  <c r="D1359" i="9"/>
  <c r="E1359" i="9"/>
  <c r="D1335" i="9"/>
  <c r="D1327" i="9"/>
  <c r="E1327" i="9"/>
  <c r="D1303" i="9"/>
  <c r="D1295" i="9"/>
  <c r="E1295" i="9"/>
  <c r="D1279" i="9"/>
  <c r="D1271" i="9"/>
  <c r="D1263" i="9"/>
  <c r="E1263" i="9"/>
  <c r="D1247" i="9"/>
  <c r="D1239" i="9"/>
  <c r="D1231" i="9"/>
  <c r="E1231" i="9"/>
  <c r="D1215" i="9"/>
  <c r="D1207" i="9"/>
  <c r="D1199" i="9"/>
  <c r="E1199" i="9"/>
  <c r="D1183" i="9"/>
  <c r="D1175" i="9"/>
  <c r="E1175" i="9"/>
  <c r="D1151" i="9"/>
  <c r="D1143" i="9"/>
  <c r="E1143" i="9"/>
  <c r="D562" i="9"/>
  <c r="E562" i="9"/>
  <c r="D306" i="9"/>
  <c r="D178" i="9"/>
  <c r="D50" i="9"/>
  <c r="E50" i="9"/>
  <c r="D330" i="9"/>
  <c r="D202" i="9"/>
  <c r="E202" i="9"/>
  <c r="D74" i="9"/>
  <c r="E74" i="9"/>
  <c r="D1125" i="9"/>
  <c r="D1117" i="9"/>
  <c r="D1109" i="9"/>
  <c r="E1109" i="9"/>
  <c r="D1093" i="9"/>
  <c r="D1085" i="9"/>
  <c r="D1077" i="9"/>
  <c r="E1077" i="9"/>
  <c r="D1061" i="9"/>
  <c r="D1053" i="9"/>
  <c r="E1053" i="9"/>
  <c r="D1037" i="9"/>
  <c r="D1029" i="9"/>
  <c r="D1021" i="9"/>
  <c r="E1021" i="9"/>
  <c r="D1005" i="9"/>
  <c r="D997" i="9"/>
  <c r="D973" i="9"/>
  <c r="D957" i="9"/>
  <c r="E957" i="9"/>
  <c r="D941" i="9"/>
  <c r="D933" i="9"/>
  <c r="E933" i="9"/>
  <c r="D909" i="9"/>
  <c r="D901" i="9"/>
  <c r="E901" i="9"/>
  <c r="D877" i="9"/>
  <c r="D869" i="9"/>
  <c r="E869" i="9"/>
  <c r="D853" i="9"/>
  <c r="D845" i="9"/>
  <c r="D837" i="9"/>
  <c r="E837" i="9"/>
  <c r="D821" i="9"/>
  <c r="D813" i="9"/>
  <c r="D805" i="9"/>
  <c r="E805" i="9"/>
  <c r="D789" i="9"/>
  <c r="D781" i="9"/>
  <c r="D773" i="9"/>
  <c r="E773" i="9"/>
  <c r="D757" i="9"/>
  <c r="D749" i="9"/>
  <c r="E749" i="9"/>
  <c r="D725" i="9"/>
  <c r="D717" i="9"/>
  <c r="E717" i="9"/>
  <c r="D693" i="9"/>
  <c r="D685" i="9"/>
  <c r="E685" i="9"/>
  <c r="D669" i="9"/>
  <c r="D661" i="9"/>
  <c r="D580" i="9"/>
  <c r="D548" i="9"/>
  <c r="D484" i="9"/>
  <c r="D452" i="9"/>
  <c r="D420" i="9"/>
  <c r="D388" i="9"/>
  <c r="D356" i="9"/>
  <c r="D324" i="9"/>
  <c r="E324" i="9"/>
  <c r="D292" i="9"/>
  <c r="E292" i="9"/>
  <c r="D260" i="9"/>
  <c r="E260" i="9"/>
  <c r="D228" i="9"/>
  <c r="E228" i="9"/>
  <c r="D196" i="9"/>
  <c r="E196" i="9"/>
  <c r="D630" i="9"/>
  <c r="D470" i="9"/>
  <c r="E470" i="9"/>
  <c r="D150" i="9"/>
  <c r="D118" i="9"/>
  <c r="D86" i="9"/>
  <c r="D54" i="9"/>
  <c r="D22" i="9"/>
  <c r="D1140" i="9"/>
  <c r="E1140" i="9"/>
  <c r="D1124" i="9"/>
  <c r="D1116" i="9"/>
  <c r="D1108" i="9"/>
  <c r="E1108" i="9"/>
  <c r="D1092" i="9"/>
  <c r="D1084" i="9"/>
  <c r="E1084" i="9"/>
  <c r="D1060" i="9"/>
  <c r="D1052" i="9"/>
  <c r="E1052" i="9"/>
  <c r="D1036" i="9"/>
  <c r="D1028" i="9"/>
  <c r="D1020" i="9"/>
  <c r="E1020" i="9"/>
  <c r="D820" i="9"/>
  <c r="D812" i="9"/>
  <c r="D804" i="9"/>
  <c r="E804" i="9"/>
  <c r="D788" i="9"/>
  <c r="D780" i="9"/>
  <c r="E780" i="9"/>
  <c r="D756" i="9"/>
  <c r="D748" i="9"/>
  <c r="E748" i="9"/>
  <c r="D724" i="9"/>
  <c r="D716" i="9"/>
  <c r="E716" i="9"/>
  <c r="D700" i="9"/>
  <c r="D692" i="9"/>
  <c r="D684" i="9"/>
  <c r="E684" i="9"/>
  <c r="D668" i="9"/>
  <c r="D660" i="9"/>
  <c r="E660" i="9"/>
  <c r="D544" i="9"/>
  <c r="D512" i="9"/>
  <c r="D480" i="9"/>
  <c r="D448" i="9"/>
  <c r="D384" i="9"/>
  <c r="E384" i="9"/>
  <c r="D352" i="9"/>
  <c r="E352" i="9"/>
  <c r="D320" i="9"/>
  <c r="E320" i="9"/>
  <c r="D288" i="9"/>
  <c r="E288" i="9"/>
  <c r="E1372" i="9"/>
  <c r="D655" i="9"/>
  <c r="E655" i="9"/>
  <c r="D607" i="9"/>
  <c r="D543" i="9"/>
  <c r="D487" i="9"/>
  <c r="D479" i="9"/>
  <c r="D455" i="9"/>
  <c r="D447" i="9"/>
  <c r="D439" i="9"/>
  <c r="E439" i="9"/>
  <c r="D391" i="9"/>
  <c r="D383" i="9"/>
  <c r="E383" i="9"/>
  <c r="D359" i="9"/>
  <c r="D351" i="9"/>
  <c r="E351" i="9"/>
  <c r="D335" i="9"/>
  <c r="D327" i="9"/>
  <c r="D319" i="9"/>
  <c r="E319" i="9"/>
  <c r="D303" i="9"/>
  <c r="D295" i="9"/>
  <c r="E295" i="9"/>
  <c r="D183" i="9"/>
  <c r="D135" i="9"/>
  <c r="E135" i="9"/>
  <c r="D119" i="9"/>
  <c r="D111" i="9"/>
  <c r="E111" i="9"/>
  <c r="D87" i="9"/>
  <c r="D31" i="9"/>
  <c r="D15" i="9"/>
  <c r="E15" i="9"/>
  <c r="E1280" i="9"/>
  <c r="E1188" i="9"/>
  <c r="E1403" i="9"/>
  <c r="E1007" i="9"/>
  <c r="E1158" i="9"/>
  <c r="E1493" i="9"/>
  <c r="E793" i="9"/>
  <c r="E336" i="9"/>
  <c r="E63" i="9"/>
  <c r="E1104" i="9"/>
  <c r="E374" i="9"/>
  <c r="E1623" i="9"/>
  <c r="E1287" i="9"/>
  <c r="E162" i="9"/>
  <c r="E1318" i="9"/>
  <c r="E1257" i="9"/>
  <c r="E649" i="9"/>
  <c r="E284" i="9"/>
  <c r="E435" i="9"/>
  <c r="E1100" i="9"/>
  <c r="E888" i="9"/>
  <c r="E1619" i="9"/>
  <c r="E1283" i="9"/>
  <c r="E370" i="9"/>
  <c r="E1406" i="9"/>
  <c r="E1010" i="9"/>
  <c r="E1649" i="9"/>
  <c r="E1069" i="9"/>
  <c r="E765" i="9"/>
  <c r="E400" i="9"/>
  <c r="D1733" i="9"/>
  <c r="D1725" i="9"/>
  <c r="E1725" i="9"/>
  <c r="D1701" i="9"/>
  <c r="D1693" i="9"/>
  <c r="E1693" i="9"/>
  <c r="D1669" i="9"/>
  <c r="D1645" i="9"/>
  <c r="E1629" i="9"/>
  <c r="D1613" i="9"/>
  <c r="D1605" i="9"/>
  <c r="D1597" i="9"/>
  <c r="E1597" i="9"/>
  <c r="D1581" i="9"/>
  <c r="D1573" i="9"/>
  <c r="D1565" i="9"/>
  <c r="E1565" i="9"/>
  <c r="D1549" i="9"/>
  <c r="D1541" i="9"/>
  <c r="E1541" i="9"/>
  <c r="D1517" i="9"/>
  <c r="D1509" i="9"/>
  <c r="E1509" i="9"/>
  <c r="D1485" i="9"/>
  <c r="D1477" i="9"/>
  <c r="E1477" i="9"/>
  <c r="D1461" i="9"/>
  <c r="D1453" i="9"/>
  <c r="D1445" i="9"/>
  <c r="E1445" i="9"/>
  <c r="D1429" i="9"/>
  <c r="D1421" i="9"/>
  <c r="E1421" i="9"/>
  <c r="D1397" i="9"/>
  <c r="D1389" i="9"/>
  <c r="E1389" i="9"/>
  <c r="D1370" i="9"/>
  <c r="D602" i="9"/>
  <c r="D90" i="9"/>
  <c r="D570" i="9"/>
  <c r="D58" i="9"/>
  <c r="D1732" i="9"/>
  <c r="D1724" i="9"/>
  <c r="E1724" i="9"/>
  <c r="D1700" i="9"/>
  <c r="D1692" i="9"/>
  <c r="E1692" i="9"/>
  <c r="D1676" i="9"/>
  <c r="D1668" i="9"/>
  <c r="D1660" i="9"/>
  <c r="E1660" i="9"/>
  <c r="D1644" i="9"/>
  <c r="D1636" i="9"/>
  <c r="D1628" i="9"/>
  <c r="E1628" i="9"/>
  <c r="D1612" i="9"/>
  <c r="D1604" i="9"/>
  <c r="D1596" i="9"/>
  <c r="E1596" i="9"/>
  <c r="D1580" i="9"/>
  <c r="D1572" i="9"/>
  <c r="E1572" i="9"/>
  <c r="D1548" i="9"/>
  <c r="D1540" i="9"/>
  <c r="E1540" i="9"/>
  <c r="D1516" i="9"/>
  <c r="D1508" i="9"/>
  <c r="E1508" i="9"/>
  <c r="D1492" i="9"/>
  <c r="D1484" i="9"/>
  <c r="D1476" i="9"/>
  <c r="E1476" i="9"/>
  <c r="D1460" i="9"/>
  <c r="D1452" i="9"/>
  <c r="D1444" i="9"/>
  <c r="E1444" i="9"/>
  <c r="D1428" i="9"/>
  <c r="D1420" i="9"/>
  <c r="E1420" i="9"/>
  <c r="D1396" i="9"/>
  <c r="D1388" i="9"/>
  <c r="E1388" i="9"/>
  <c r="D1366" i="9"/>
  <c r="D538" i="9"/>
  <c r="E538" i="9"/>
  <c r="D26" i="9"/>
  <c r="D1336" i="9"/>
  <c r="D1328" i="9"/>
  <c r="E1328" i="9"/>
  <c r="D1304" i="9"/>
  <c r="D1296" i="9"/>
  <c r="E1296" i="9"/>
  <c r="D1272" i="9"/>
  <c r="D1264" i="9"/>
  <c r="E1264" i="9"/>
  <c r="D1248" i="9"/>
  <c r="D1240" i="9"/>
  <c r="D1232" i="9"/>
  <c r="E1232" i="9"/>
  <c r="D1216" i="9"/>
  <c r="D1208" i="9"/>
  <c r="D1200" i="9"/>
  <c r="E1200" i="9"/>
  <c r="D1184" i="9"/>
  <c r="D1176" i="9"/>
  <c r="E1176" i="9"/>
  <c r="D1152" i="9"/>
  <c r="D1144" i="9"/>
  <c r="E1144" i="9"/>
  <c r="D610" i="9"/>
  <c r="D482" i="9"/>
  <c r="D354" i="9"/>
  <c r="E354" i="9"/>
  <c r="D1365" i="9"/>
  <c r="D1357" i="9"/>
  <c r="E1357" i="9"/>
  <c r="D1333" i="9"/>
  <c r="D1325" i="9"/>
  <c r="E1325" i="9"/>
  <c r="D1309" i="9"/>
  <c r="D1301" i="9"/>
  <c r="D1293" i="9"/>
  <c r="E1293" i="9"/>
  <c r="D1277" i="9"/>
  <c r="D1269" i="9"/>
  <c r="D1261" i="9"/>
  <c r="E1261" i="9"/>
  <c r="D1245" i="9"/>
  <c r="D1237" i="9"/>
  <c r="E1237" i="9"/>
  <c r="D1213" i="9"/>
  <c r="D1205" i="9"/>
  <c r="E1205" i="9"/>
  <c r="D1181" i="9"/>
  <c r="D1173" i="9"/>
  <c r="E1173" i="9"/>
  <c r="D1157" i="9"/>
  <c r="D1149" i="9"/>
  <c r="D274" i="9"/>
  <c r="D146" i="9"/>
  <c r="D18" i="9"/>
  <c r="E18" i="9"/>
  <c r="D426" i="9"/>
  <c r="D298" i="9"/>
  <c r="D170" i="9"/>
  <c r="E170" i="9"/>
  <c r="D1123" i="9"/>
  <c r="D1115" i="9"/>
  <c r="E1115" i="9"/>
  <c r="D1091" i="9"/>
  <c r="D1083" i="9"/>
  <c r="E1083" i="9"/>
  <c r="D1059" i="9"/>
  <c r="D1051" i="9"/>
  <c r="E1051" i="9"/>
  <c r="D1035" i="9"/>
  <c r="D1027" i="9"/>
  <c r="D1019" i="9"/>
  <c r="E1019" i="9"/>
  <c r="D1003" i="9"/>
  <c r="D995" i="9"/>
  <c r="D987" i="9"/>
  <c r="E987" i="9"/>
  <c r="D971" i="9"/>
  <c r="D963" i="9"/>
  <c r="E963" i="9"/>
  <c r="D931" i="9"/>
  <c r="E931" i="9"/>
  <c r="D907" i="9"/>
  <c r="D899" i="9"/>
  <c r="E899" i="9"/>
  <c r="D875" i="9"/>
  <c r="D867" i="9"/>
  <c r="E867" i="9"/>
  <c r="D843" i="9"/>
  <c r="D835" i="9"/>
  <c r="E835" i="9"/>
  <c r="D811" i="9"/>
  <c r="E811" i="9"/>
  <c r="D787" i="9"/>
  <c r="D779" i="9"/>
  <c r="E779" i="9"/>
  <c r="D755" i="9"/>
  <c r="D747" i="9"/>
  <c r="E747" i="9"/>
  <c r="D731" i="9"/>
  <c r="D723" i="9"/>
  <c r="D715" i="9"/>
  <c r="E715" i="9"/>
  <c r="D699" i="9"/>
  <c r="D691" i="9"/>
  <c r="E691" i="9"/>
  <c r="D667" i="9"/>
  <c r="D659" i="9"/>
  <c r="E659" i="9"/>
  <c r="D636" i="9"/>
  <c r="D604" i="9"/>
  <c r="D572" i="9"/>
  <c r="D540" i="9"/>
  <c r="D508" i="9"/>
  <c r="D476" i="9"/>
  <c r="E476" i="9"/>
  <c r="D444" i="9"/>
  <c r="E444" i="9"/>
  <c r="D412" i="9"/>
  <c r="E412" i="9"/>
  <c r="D380" i="9"/>
  <c r="E380" i="9"/>
  <c r="D348" i="9"/>
  <c r="E348" i="9"/>
  <c r="D92" i="9"/>
  <c r="D60" i="9"/>
  <c r="D28" i="9"/>
  <c r="D654" i="9"/>
  <c r="E654" i="9"/>
  <c r="D622" i="9"/>
  <c r="E622" i="9"/>
  <c r="D366" i="9"/>
  <c r="D334" i="9"/>
  <c r="D302" i="9"/>
  <c r="D270" i="9"/>
  <c r="D206" i="9"/>
  <c r="D174" i="9"/>
  <c r="D110" i="9"/>
  <c r="E110" i="9"/>
  <c r="D78" i="9"/>
  <c r="E78" i="9"/>
  <c r="D46" i="9"/>
  <c r="E46" i="9"/>
  <c r="D14" i="9"/>
  <c r="E14" i="9"/>
  <c r="D1138" i="9"/>
  <c r="E1138" i="9"/>
  <c r="D1122" i="9"/>
  <c r="D1114" i="9"/>
  <c r="E1114" i="9"/>
  <c r="D1090" i="9"/>
  <c r="D1082" i="9"/>
  <c r="E1082" i="9"/>
  <c r="D1058" i="9"/>
  <c r="D1050" i="9"/>
  <c r="E1050" i="9"/>
  <c r="D1034" i="9"/>
  <c r="D1026" i="9"/>
  <c r="D1018" i="9"/>
  <c r="E1018" i="9"/>
  <c r="D970" i="9"/>
  <c r="D962" i="9"/>
  <c r="E962" i="9"/>
  <c r="D850" i="9"/>
  <c r="D842" i="9"/>
  <c r="D834" i="9"/>
  <c r="E834" i="9"/>
  <c r="D818" i="9"/>
  <c r="D810" i="9"/>
  <c r="E810" i="9"/>
  <c r="D786" i="9"/>
  <c r="D778" i="9"/>
  <c r="E778" i="9"/>
  <c r="D754" i="9"/>
  <c r="D746" i="9"/>
  <c r="E746" i="9"/>
  <c r="D730" i="9"/>
  <c r="D722" i="9"/>
  <c r="D714" i="9"/>
  <c r="E714" i="9"/>
  <c r="D698" i="9"/>
  <c r="D690" i="9"/>
  <c r="E690" i="9"/>
  <c r="D666" i="9"/>
  <c r="D658" i="9"/>
  <c r="E658" i="9"/>
  <c r="D472" i="9"/>
  <c r="E472" i="9"/>
  <c r="D440" i="9"/>
  <c r="E440" i="9"/>
  <c r="D184" i="9"/>
  <c r="D88" i="9"/>
  <c r="D56" i="9"/>
  <c r="D24" i="9"/>
  <c r="E732" i="9"/>
  <c r="D653" i="9"/>
  <c r="E653" i="9"/>
  <c r="D485" i="9"/>
  <c r="D477" i="9"/>
  <c r="D469" i="9"/>
  <c r="E469" i="9"/>
  <c r="D453" i="9"/>
  <c r="D445" i="9"/>
  <c r="E445" i="9"/>
  <c r="D421" i="9"/>
  <c r="D389" i="9"/>
  <c r="D381" i="9"/>
  <c r="E381" i="9"/>
  <c r="D365" i="9"/>
  <c r="D357" i="9"/>
  <c r="D349" i="9"/>
  <c r="E349" i="9"/>
  <c r="D333" i="9"/>
  <c r="D325" i="9"/>
  <c r="E325" i="9"/>
  <c r="D301" i="9"/>
  <c r="D293" i="9"/>
  <c r="E293" i="9"/>
  <c r="D45" i="9"/>
  <c r="E45" i="9"/>
  <c r="D29" i="9"/>
  <c r="D21" i="9"/>
  <c r="D13" i="9"/>
  <c r="E13" i="9"/>
  <c r="E1432" i="9"/>
  <c r="E550" i="9"/>
  <c r="E1311" i="9"/>
  <c r="E915" i="9"/>
  <c r="E1646" i="9"/>
  <c r="E1066" i="9"/>
  <c r="E762" i="9"/>
  <c r="E1341" i="9"/>
  <c r="E701" i="9"/>
  <c r="E308" i="9"/>
  <c r="E800" i="9"/>
  <c r="E1684" i="9"/>
  <c r="E1531" i="9"/>
  <c r="E1195" i="9"/>
  <c r="E1714" i="9"/>
  <c r="E1226" i="9"/>
  <c r="E830" i="9"/>
  <c r="E1165" i="9"/>
  <c r="E588" i="9"/>
  <c r="E343" i="9"/>
  <c r="E1344" i="9"/>
  <c r="E1588" i="9"/>
  <c r="E1527" i="9"/>
  <c r="E1191" i="9"/>
  <c r="E66" i="9"/>
  <c r="E1314" i="9"/>
  <c r="E1557" i="9"/>
  <c r="E1041" i="9"/>
  <c r="E645" i="9"/>
  <c r="E5" i="9"/>
  <c r="E280" i="9"/>
  <c r="E431" i="9"/>
  <c r="A1741" i="9"/>
  <c r="C1741" i="9" s="1"/>
  <c r="C1740" i="9"/>
  <c r="D1740" i="9" s="1"/>
  <c r="B1740" i="9"/>
  <c r="F1740" i="9"/>
  <c r="K1" i="9"/>
  <c r="K13" i="9" s="1"/>
  <c r="M12" i="9" s="1"/>
  <c r="I7495" i="8" l="1"/>
  <c r="H7495" i="8"/>
  <c r="H6900" i="8"/>
  <c r="I6900" i="8"/>
  <c r="I6912" i="8"/>
  <c r="H6912" i="8"/>
  <c r="H6924" i="8"/>
  <c r="I6924" i="8"/>
  <c r="I6936" i="8"/>
  <c r="H6936" i="8"/>
  <c r="I6948" i="8"/>
  <c r="H6948" i="8"/>
  <c r="H6960" i="8"/>
  <c r="I6960" i="8"/>
  <c r="H6972" i="8"/>
  <c r="I6972" i="8"/>
  <c r="H6984" i="8"/>
  <c r="I6984" i="8"/>
  <c r="I6996" i="8"/>
  <c r="H6996" i="8"/>
  <c r="H7008" i="8"/>
  <c r="I7008" i="8"/>
  <c r="I7020" i="8"/>
  <c r="H7020" i="8"/>
  <c r="H7032" i="8"/>
  <c r="I7032" i="8"/>
  <c r="H7038" i="8"/>
  <c r="I7038" i="8"/>
  <c r="H7050" i="8"/>
  <c r="I7050" i="8"/>
  <c r="H7062" i="8"/>
  <c r="I7062" i="8"/>
  <c r="H7074" i="8"/>
  <c r="I7074" i="8"/>
  <c r="H7086" i="8"/>
  <c r="I7086" i="8"/>
  <c r="H7104" i="8"/>
  <c r="I7104" i="8"/>
  <c r="H7116" i="8"/>
  <c r="I7116" i="8"/>
  <c r="H7128" i="8"/>
  <c r="I7128" i="8"/>
  <c r="H7140" i="8"/>
  <c r="I7140" i="8"/>
  <c r="H7152" i="8"/>
  <c r="I7152" i="8"/>
  <c r="I7164" i="8"/>
  <c r="H7164" i="8"/>
  <c r="H7176" i="8"/>
  <c r="I7176" i="8"/>
  <c r="H7188" i="8"/>
  <c r="I7188" i="8"/>
  <c r="H7200" i="8"/>
  <c r="I7200" i="8"/>
  <c r="H7212" i="8"/>
  <c r="I7212" i="8"/>
  <c r="I7224" i="8"/>
  <c r="H7224" i="8"/>
  <c r="I7236" i="8"/>
  <c r="H7236" i="8"/>
  <c r="H7248" i="8"/>
  <c r="I7248" i="8"/>
  <c r="H7260" i="8"/>
  <c r="I7260" i="8"/>
  <c r="H7279" i="8"/>
  <c r="I7279" i="8"/>
  <c r="H7291" i="8"/>
  <c r="I7291" i="8"/>
  <c r="H7303" i="8"/>
  <c r="I7303" i="8"/>
  <c r="H7309" i="8"/>
  <c r="I7309" i="8"/>
  <c r="I7321" i="8"/>
  <c r="H7321" i="8"/>
  <c r="I7333" i="8"/>
  <c r="H7333" i="8"/>
  <c r="I7345" i="8"/>
  <c r="H7345" i="8"/>
  <c r="I7357" i="8"/>
  <c r="H7357" i="8"/>
  <c r="I7369" i="8"/>
  <c r="H7369" i="8"/>
  <c r="I7381" i="8"/>
  <c r="H7381" i="8"/>
  <c r="I7393" i="8"/>
  <c r="H7393" i="8"/>
  <c r="I7405" i="8"/>
  <c r="H7405" i="8"/>
  <c r="I7417" i="8"/>
  <c r="H7417" i="8"/>
  <c r="I7429" i="8"/>
  <c r="H7429" i="8"/>
  <c r="I7441" i="8"/>
  <c r="H7441" i="8"/>
  <c r="I7453" i="8"/>
  <c r="H7453" i="8"/>
  <c r="I7465" i="8"/>
  <c r="H7465" i="8"/>
  <c r="I7477" i="8"/>
  <c r="H7477" i="8"/>
  <c r="I7489" i="8"/>
  <c r="H7489" i="8"/>
  <c r="H6901" i="8"/>
  <c r="I6901" i="8"/>
  <c r="I6907" i="8"/>
  <c r="H6907" i="8"/>
  <c r="I6913" i="8"/>
  <c r="H6913" i="8"/>
  <c r="H6919" i="8"/>
  <c r="I6919" i="8"/>
  <c r="H6925" i="8"/>
  <c r="I6925" i="8"/>
  <c r="H6931" i="8"/>
  <c r="I6931" i="8"/>
  <c r="H6937" i="8"/>
  <c r="I6937" i="8"/>
  <c r="H6943" i="8"/>
  <c r="I6943" i="8"/>
  <c r="I6949" i="8"/>
  <c r="H6949" i="8"/>
  <c r="H6955" i="8"/>
  <c r="I6955" i="8"/>
  <c r="I6961" i="8"/>
  <c r="H6961" i="8"/>
  <c r="H6967" i="8"/>
  <c r="I6967" i="8"/>
  <c r="H6973" i="8"/>
  <c r="I6973" i="8"/>
  <c r="H6979" i="8"/>
  <c r="I6979" i="8"/>
  <c r="H6985" i="8"/>
  <c r="I6985" i="8"/>
  <c r="H6991" i="8"/>
  <c r="I6991" i="8"/>
  <c r="H6997" i="8"/>
  <c r="I6997" i="8"/>
  <c r="H7003" i="8"/>
  <c r="I7003" i="8"/>
  <c r="H7009" i="8"/>
  <c r="I7009" i="8"/>
  <c r="H7015" i="8"/>
  <c r="I7015" i="8"/>
  <c r="H7021" i="8"/>
  <c r="I7021" i="8"/>
  <c r="H7027" i="8"/>
  <c r="I7027" i="8"/>
  <c r="I7033" i="8"/>
  <c r="H7033" i="8"/>
  <c r="I7039" i="8"/>
  <c r="H7039" i="8"/>
  <c r="H7045" i="8"/>
  <c r="I7045" i="8"/>
  <c r="H7051" i="8"/>
  <c r="I7051" i="8"/>
  <c r="H7057" i="8"/>
  <c r="I7057" i="8"/>
  <c r="I7063" i="8"/>
  <c r="H7063" i="8"/>
  <c r="H7069" i="8"/>
  <c r="I7069" i="8"/>
  <c r="I7075" i="8"/>
  <c r="H7075" i="8"/>
  <c r="H7081" i="8"/>
  <c r="I7081" i="8"/>
  <c r="H7087" i="8"/>
  <c r="I7087" i="8"/>
  <c r="H7093" i="8"/>
  <c r="I7093" i="8"/>
  <c r="H7099" i="8"/>
  <c r="I7099" i="8"/>
  <c r="I7105" i="8"/>
  <c r="H7105" i="8"/>
  <c r="H7111" i="8"/>
  <c r="I7111" i="8"/>
  <c r="I7117" i="8"/>
  <c r="H7117" i="8"/>
  <c r="H7123" i="8"/>
  <c r="I7123" i="8"/>
  <c r="H7129" i="8"/>
  <c r="I7129" i="8"/>
  <c r="H7135" i="8"/>
  <c r="I7135" i="8"/>
  <c r="H7141" i="8"/>
  <c r="I7141" i="8"/>
  <c r="I7147" i="8"/>
  <c r="H7147" i="8"/>
  <c r="H7153" i="8"/>
  <c r="I7153" i="8"/>
  <c r="H7159" i="8"/>
  <c r="I7159" i="8"/>
  <c r="H7165" i="8"/>
  <c r="I7165" i="8"/>
  <c r="H7171" i="8"/>
  <c r="I7171" i="8"/>
  <c r="I7177" i="8"/>
  <c r="H7177" i="8"/>
  <c r="H7183" i="8"/>
  <c r="I7183" i="8"/>
  <c r="I7189" i="8"/>
  <c r="H7189" i="8"/>
  <c r="H7195" i="8"/>
  <c r="I7195" i="8"/>
  <c r="H7201" i="8"/>
  <c r="I7201" i="8"/>
  <c r="I7207" i="8"/>
  <c r="H7207" i="8"/>
  <c r="I7213" i="8"/>
  <c r="H7213" i="8"/>
  <c r="H7219" i="8"/>
  <c r="I7219" i="8"/>
  <c r="H7225" i="8"/>
  <c r="I7225" i="8"/>
  <c r="H7231" i="8"/>
  <c r="I7231" i="8"/>
  <c r="I7237" i="8"/>
  <c r="H7237" i="8"/>
  <c r="H7243" i="8"/>
  <c r="I7243" i="8"/>
  <c r="I7249" i="8"/>
  <c r="H7249" i="8"/>
  <c r="H7255" i="8"/>
  <c r="I7255" i="8"/>
  <c r="I7261" i="8"/>
  <c r="H7261" i="8"/>
  <c r="H7267" i="8"/>
  <c r="I7267" i="8"/>
  <c r="I7273" i="8"/>
  <c r="H7273" i="8"/>
  <c r="H7280" i="8"/>
  <c r="I7280" i="8"/>
  <c r="I7286" i="8"/>
  <c r="H7286" i="8"/>
  <c r="H7292" i="8"/>
  <c r="I7292" i="8"/>
  <c r="H7298" i="8"/>
  <c r="I7298" i="8"/>
  <c r="I7304" i="8"/>
  <c r="H7304" i="8"/>
  <c r="H7310" i="8"/>
  <c r="I7310" i="8"/>
  <c r="H7316" i="8"/>
  <c r="I7316" i="8"/>
  <c r="H7322" i="8"/>
  <c r="I7322" i="8"/>
  <c r="I7328" i="8"/>
  <c r="H7328" i="8"/>
  <c r="H7334" i="8"/>
  <c r="I7334" i="8"/>
  <c r="I7340" i="8"/>
  <c r="H7340" i="8"/>
  <c r="I7346" i="8"/>
  <c r="H7346" i="8"/>
  <c r="H7352" i="8"/>
  <c r="I7352" i="8"/>
  <c r="H7358" i="8"/>
  <c r="I7358" i="8"/>
  <c r="I7364" i="8"/>
  <c r="H7364" i="8"/>
  <c r="H7370" i="8"/>
  <c r="I7370" i="8"/>
  <c r="H7376" i="8"/>
  <c r="I7376" i="8"/>
  <c r="I7382" i="8"/>
  <c r="H7382" i="8"/>
  <c r="I7388" i="8"/>
  <c r="H7388" i="8"/>
  <c r="I7394" i="8"/>
  <c r="H7394" i="8"/>
  <c r="I7400" i="8"/>
  <c r="H7400" i="8"/>
  <c r="H7406" i="8"/>
  <c r="I7406" i="8"/>
  <c r="I7412" i="8"/>
  <c r="H7412" i="8"/>
  <c r="H7418" i="8"/>
  <c r="I7418" i="8"/>
  <c r="H7424" i="8"/>
  <c r="I7424" i="8"/>
  <c r="I7430" i="8"/>
  <c r="H7430" i="8"/>
  <c r="I7436" i="8"/>
  <c r="H7436" i="8"/>
  <c r="I7442" i="8"/>
  <c r="H7442" i="8"/>
  <c r="H7448" i="8"/>
  <c r="I7448" i="8"/>
  <c r="H7454" i="8"/>
  <c r="I7454" i="8"/>
  <c r="H7460" i="8"/>
  <c r="I7460" i="8"/>
  <c r="H7466" i="8"/>
  <c r="I7466" i="8"/>
  <c r="H7472" i="8"/>
  <c r="I7472" i="8"/>
  <c r="H7478" i="8"/>
  <c r="I7478" i="8"/>
  <c r="I7484" i="8"/>
  <c r="H7484" i="8"/>
  <c r="H7490" i="8"/>
  <c r="I7490" i="8"/>
  <c r="I7496" i="8"/>
  <c r="H7496" i="8"/>
  <c r="I7170" i="8"/>
  <c r="H7170" i="8"/>
  <c r="I6906" i="8"/>
  <c r="H6906" i="8"/>
  <c r="I6918" i="8"/>
  <c r="H6918" i="8"/>
  <c r="H6930" i="8"/>
  <c r="I6930" i="8"/>
  <c r="H6942" i="8"/>
  <c r="I6942" i="8"/>
  <c r="H6954" i="8"/>
  <c r="I6954" i="8"/>
  <c r="H6966" i="8"/>
  <c r="I6966" i="8"/>
  <c r="H6978" i="8"/>
  <c r="I6978" i="8"/>
  <c r="I6990" i="8"/>
  <c r="H6990" i="8"/>
  <c r="H7002" i="8"/>
  <c r="I7002" i="8"/>
  <c r="H7014" i="8"/>
  <c r="I7014" i="8"/>
  <c r="H7026" i="8"/>
  <c r="I7026" i="8"/>
  <c r="H7044" i="8"/>
  <c r="I7044" i="8"/>
  <c r="I7056" i="8"/>
  <c r="H7056" i="8"/>
  <c r="I7068" i="8"/>
  <c r="H7068" i="8"/>
  <c r="H7080" i="8"/>
  <c r="I7080" i="8"/>
  <c r="I7092" i="8"/>
  <c r="H7092" i="8"/>
  <c r="H7098" i="8"/>
  <c r="I7098" i="8"/>
  <c r="H7110" i="8"/>
  <c r="I7110" i="8"/>
  <c r="H7122" i="8"/>
  <c r="I7122" i="8"/>
  <c r="I7134" i="8"/>
  <c r="H7134" i="8"/>
  <c r="I7146" i="8"/>
  <c r="H7146" i="8"/>
  <c r="H7158" i="8"/>
  <c r="I7158" i="8"/>
  <c r="I7182" i="8"/>
  <c r="H7182" i="8"/>
  <c r="H7194" i="8"/>
  <c r="I7194" i="8"/>
  <c r="I7206" i="8"/>
  <c r="H7206" i="8"/>
  <c r="H7218" i="8"/>
  <c r="I7218" i="8"/>
  <c r="H7230" i="8"/>
  <c r="I7230" i="8"/>
  <c r="H7242" i="8"/>
  <c r="I7242" i="8"/>
  <c r="I7254" i="8"/>
  <c r="H7254" i="8"/>
  <c r="I7266" i="8"/>
  <c r="H7266" i="8"/>
  <c r="H7272" i="8"/>
  <c r="I7272" i="8"/>
  <c r="H7285" i="8"/>
  <c r="I7285" i="8"/>
  <c r="I7297" i="8"/>
  <c r="H7297" i="8"/>
  <c r="H7315" i="8"/>
  <c r="I7315" i="8"/>
  <c r="I7327" i="8"/>
  <c r="H7327" i="8"/>
  <c r="I7339" i="8"/>
  <c r="H7339" i="8"/>
  <c r="I7351" i="8"/>
  <c r="H7351" i="8"/>
  <c r="I7363" i="8"/>
  <c r="H7363" i="8"/>
  <c r="I7375" i="8"/>
  <c r="H7375" i="8"/>
  <c r="I7387" i="8"/>
  <c r="H7387" i="8"/>
  <c r="I7399" i="8"/>
  <c r="H7399" i="8"/>
  <c r="I7411" i="8"/>
  <c r="H7411" i="8"/>
  <c r="I7423" i="8"/>
  <c r="H7423" i="8"/>
  <c r="I7435" i="8"/>
  <c r="H7435" i="8"/>
  <c r="I7447" i="8"/>
  <c r="H7447" i="8"/>
  <c r="I7459" i="8"/>
  <c r="H7459" i="8"/>
  <c r="I7471" i="8"/>
  <c r="H7471" i="8"/>
  <c r="I7483" i="8"/>
  <c r="H7483" i="8"/>
  <c r="H6896" i="8"/>
  <c r="I6896" i="8"/>
  <c r="I6902" i="8"/>
  <c r="H6902" i="8"/>
  <c r="H6908" i="8"/>
  <c r="I6908" i="8"/>
  <c r="H6914" i="8"/>
  <c r="I6914" i="8"/>
  <c r="I6920" i="8"/>
  <c r="H6920" i="8"/>
  <c r="H6926" i="8"/>
  <c r="I6926" i="8"/>
  <c r="H6932" i="8"/>
  <c r="I6932" i="8"/>
  <c r="I6938" i="8"/>
  <c r="H6938" i="8"/>
  <c r="H6944" i="8"/>
  <c r="I6944" i="8"/>
  <c r="H6950" i="8"/>
  <c r="I6950" i="8"/>
  <c r="I6956" i="8"/>
  <c r="H6956" i="8"/>
  <c r="H6962" i="8"/>
  <c r="I6962" i="8"/>
  <c r="H6968" i="8"/>
  <c r="I6968" i="8"/>
  <c r="I6974" i="8"/>
  <c r="H6974" i="8"/>
  <c r="H6980" i="8"/>
  <c r="I6980" i="8"/>
  <c r="H6986" i="8"/>
  <c r="I6986" i="8"/>
  <c r="H6992" i="8"/>
  <c r="I6992" i="8"/>
  <c r="H6998" i="8"/>
  <c r="I6998" i="8"/>
  <c r="I7004" i="8"/>
  <c r="H7004" i="8"/>
  <c r="I7010" i="8"/>
  <c r="H7010" i="8"/>
  <c r="I7016" i="8"/>
  <c r="H7016" i="8"/>
  <c r="H7022" i="8"/>
  <c r="I7022" i="8"/>
  <c r="H7028" i="8"/>
  <c r="I7028" i="8"/>
  <c r="H7034" i="8"/>
  <c r="I7034" i="8"/>
  <c r="H7040" i="8"/>
  <c r="I7040" i="8"/>
  <c r="I7046" i="8"/>
  <c r="H7046" i="8"/>
  <c r="I7052" i="8"/>
  <c r="H7052" i="8"/>
  <c r="I7058" i="8"/>
  <c r="H7058" i="8"/>
  <c r="I7064" i="8"/>
  <c r="H7064" i="8"/>
  <c r="I7070" i="8"/>
  <c r="H7070" i="8"/>
  <c r="H7076" i="8"/>
  <c r="I7076" i="8"/>
  <c r="H7082" i="8"/>
  <c r="I7082" i="8"/>
  <c r="H7088" i="8"/>
  <c r="I7088" i="8"/>
  <c r="I7094" i="8"/>
  <c r="H7094" i="8"/>
  <c r="H7100" i="8"/>
  <c r="I7100" i="8"/>
  <c r="I7106" i="8"/>
  <c r="H7106" i="8"/>
  <c r="H7112" i="8"/>
  <c r="I7112" i="8"/>
  <c r="I7118" i="8"/>
  <c r="H7118" i="8"/>
  <c r="H7124" i="8"/>
  <c r="I7124" i="8"/>
  <c r="I7130" i="8"/>
  <c r="H7130" i="8"/>
  <c r="I7136" i="8"/>
  <c r="H7136" i="8"/>
  <c r="H7142" i="8"/>
  <c r="I7142" i="8"/>
  <c r="I7148" i="8"/>
  <c r="H7148" i="8"/>
  <c r="H7154" i="8"/>
  <c r="I7154" i="8"/>
  <c r="H7160" i="8"/>
  <c r="I7160" i="8"/>
  <c r="H7166" i="8"/>
  <c r="I7166" i="8"/>
  <c r="H7172" i="8"/>
  <c r="I7172" i="8"/>
  <c r="H7178" i="8"/>
  <c r="I7178" i="8"/>
  <c r="H7184" i="8"/>
  <c r="I7184" i="8"/>
  <c r="I7190" i="8"/>
  <c r="H7190" i="8"/>
  <c r="H7196" i="8"/>
  <c r="I7196" i="8"/>
  <c r="H7202" i="8"/>
  <c r="I7202" i="8"/>
  <c r="I7208" i="8"/>
  <c r="H7208" i="8"/>
  <c r="H7214" i="8"/>
  <c r="I7214" i="8"/>
  <c r="I7220" i="8"/>
  <c r="H7220" i="8"/>
  <c r="H7226" i="8"/>
  <c r="I7226" i="8"/>
  <c r="H7232" i="8"/>
  <c r="I7232" i="8"/>
  <c r="I7238" i="8"/>
  <c r="H7238" i="8"/>
  <c r="H7244" i="8"/>
  <c r="I7244" i="8"/>
  <c r="I7250" i="8"/>
  <c r="H7250" i="8"/>
  <c r="H7256" i="8"/>
  <c r="I7256" i="8"/>
  <c r="I7262" i="8"/>
  <c r="H7262" i="8"/>
  <c r="H7268" i="8"/>
  <c r="I7268" i="8"/>
  <c r="H7274" i="8"/>
  <c r="I7274" i="8"/>
  <c r="H7281" i="8"/>
  <c r="I7281" i="8"/>
  <c r="H7287" i="8"/>
  <c r="I7287" i="8"/>
  <c r="H7293" i="8"/>
  <c r="I7293" i="8"/>
  <c r="H7299" i="8"/>
  <c r="I7299" i="8"/>
  <c r="H7305" i="8"/>
  <c r="I7305" i="8"/>
  <c r="H7311" i="8"/>
  <c r="I7311" i="8"/>
  <c r="I7317" i="8"/>
  <c r="H7317" i="8"/>
  <c r="I7323" i="8"/>
  <c r="H7323" i="8"/>
  <c r="I7329" i="8"/>
  <c r="H7329" i="8"/>
  <c r="H7335" i="8"/>
  <c r="I7335" i="8"/>
  <c r="I7341" i="8"/>
  <c r="H7341" i="8"/>
  <c r="H7347" i="8"/>
  <c r="I7347" i="8"/>
  <c r="I7353" i="8"/>
  <c r="H7353" i="8"/>
  <c r="I7359" i="8"/>
  <c r="H7359" i="8"/>
  <c r="I7365" i="8"/>
  <c r="H7365" i="8"/>
  <c r="I7371" i="8"/>
  <c r="H7371" i="8"/>
  <c r="I7377" i="8"/>
  <c r="H7377" i="8"/>
  <c r="H7383" i="8"/>
  <c r="I7383" i="8"/>
  <c r="I7389" i="8"/>
  <c r="H7389" i="8"/>
  <c r="H7395" i="8"/>
  <c r="I7395" i="8"/>
  <c r="H7401" i="8"/>
  <c r="I7401" i="8"/>
  <c r="H7407" i="8"/>
  <c r="I7407" i="8"/>
  <c r="H7413" i="8"/>
  <c r="I7413" i="8"/>
  <c r="H7419" i="8"/>
  <c r="I7419" i="8"/>
  <c r="I7425" i="8"/>
  <c r="H7425" i="8"/>
  <c r="H7431" i="8"/>
  <c r="I7431" i="8"/>
  <c r="H7437" i="8"/>
  <c r="I7437" i="8"/>
  <c r="I7443" i="8"/>
  <c r="H7443" i="8"/>
  <c r="H7449" i="8"/>
  <c r="I7449" i="8"/>
  <c r="H7455" i="8"/>
  <c r="I7455" i="8"/>
  <c r="H7461" i="8"/>
  <c r="I7461" i="8"/>
  <c r="H7467" i="8"/>
  <c r="I7467" i="8"/>
  <c r="H7473" i="8"/>
  <c r="I7473" i="8"/>
  <c r="I7479" i="8"/>
  <c r="H7479" i="8"/>
  <c r="H7485" i="8"/>
  <c r="I7485" i="8"/>
  <c r="H7491" i="8"/>
  <c r="I7491" i="8"/>
  <c r="I7497" i="8"/>
  <c r="H7497" i="8"/>
  <c r="H6897" i="8"/>
  <c r="I6897" i="8"/>
  <c r="H6903" i="8"/>
  <c r="I6903" i="8"/>
  <c r="H6909" i="8"/>
  <c r="I6909" i="8"/>
  <c r="I6915" i="8"/>
  <c r="H6915" i="8"/>
  <c r="H6921" i="8"/>
  <c r="I6921" i="8"/>
  <c r="I6927" i="8"/>
  <c r="H6927" i="8"/>
  <c r="H6933" i="8"/>
  <c r="I6933" i="8"/>
  <c r="H6939" i="8"/>
  <c r="I6939" i="8"/>
  <c r="H6945" i="8"/>
  <c r="I6945" i="8"/>
  <c r="I6951" i="8"/>
  <c r="H6951" i="8"/>
  <c r="H6957" i="8"/>
  <c r="I6957" i="8"/>
  <c r="I6963" i="8"/>
  <c r="H6963" i="8"/>
  <c r="I6969" i="8"/>
  <c r="H6969" i="8"/>
  <c r="H6975" i="8"/>
  <c r="I6975" i="8"/>
  <c r="H6981" i="8"/>
  <c r="I6981" i="8"/>
  <c r="I6987" i="8"/>
  <c r="H6987" i="8"/>
  <c r="H6993" i="8"/>
  <c r="I6993" i="8"/>
  <c r="H6999" i="8"/>
  <c r="I6999" i="8"/>
  <c r="I7005" i="8"/>
  <c r="H7005" i="8"/>
  <c r="I7011" i="8"/>
  <c r="H7011" i="8"/>
  <c r="H7017" i="8"/>
  <c r="I7017" i="8"/>
  <c r="H7023" i="8"/>
  <c r="I7023" i="8"/>
  <c r="I7029" i="8"/>
  <c r="H7029" i="8"/>
  <c r="H7035" i="8"/>
  <c r="I7035" i="8"/>
  <c r="H7041" i="8"/>
  <c r="I7041" i="8"/>
  <c r="I7047" i="8"/>
  <c r="H7047" i="8"/>
  <c r="H7053" i="8"/>
  <c r="I7053" i="8"/>
  <c r="I7059" i="8"/>
  <c r="H7059" i="8"/>
  <c r="H7065" i="8"/>
  <c r="I7065" i="8"/>
  <c r="H7071" i="8"/>
  <c r="I7071" i="8"/>
  <c r="I7077" i="8"/>
  <c r="H7077" i="8"/>
  <c r="I7083" i="8"/>
  <c r="H7083" i="8"/>
  <c r="I7089" i="8"/>
  <c r="H7089" i="8"/>
  <c r="H7095" i="8"/>
  <c r="I7095" i="8"/>
  <c r="H7101" i="8"/>
  <c r="I7101" i="8"/>
  <c r="I7107" i="8"/>
  <c r="H7107" i="8"/>
  <c r="I7113" i="8"/>
  <c r="H7113" i="8"/>
  <c r="H7119" i="8"/>
  <c r="I7119" i="8"/>
  <c r="H7125" i="8"/>
  <c r="I7125" i="8"/>
  <c r="I7131" i="8"/>
  <c r="H7131" i="8"/>
  <c r="H7137" i="8"/>
  <c r="I7137" i="8"/>
  <c r="H7143" i="8"/>
  <c r="I7143" i="8"/>
  <c r="H7149" i="8"/>
  <c r="I7149" i="8"/>
  <c r="H7155" i="8"/>
  <c r="I7155" i="8"/>
  <c r="I7161" i="8"/>
  <c r="H7161" i="8"/>
  <c r="H7167" i="8"/>
  <c r="I7167" i="8"/>
  <c r="H7173" i="8"/>
  <c r="I7173" i="8"/>
  <c r="H7179" i="8"/>
  <c r="I7179" i="8"/>
  <c r="H7185" i="8"/>
  <c r="I7185" i="8"/>
  <c r="I7191" i="8"/>
  <c r="H7191" i="8"/>
  <c r="H7197" i="8"/>
  <c r="I7197" i="8"/>
  <c r="I7203" i="8"/>
  <c r="H7203" i="8"/>
  <c r="H7209" i="8"/>
  <c r="I7209" i="8"/>
  <c r="I7215" i="8"/>
  <c r="H7215" i="8"/>
  <c r="H7221" i="8"/>
  <c r="I7221" i="8"/>
  <c r="I7227" i="8"/>
  <c r="H7227" i="8"/>
  <c r="H7233" i="8"/>
  <c r="I7233" i="8"/>
  <c r="I7239" i="8"/>
  <c r="H7239" i="8"/>
  <c r="H7245" i="8"/>
  <c r="I7245" i="8"/>
  <c r="H7251" i="8"/>
  <c r="I7251" i="8"/>
  <c r="H7257" i="8"/>
  <c r="I7257" i="8"/>
  <c r="I7263" i="8"/>
  <c r="H7263" i="8"/>
  <c r="H7269" i="8"/>
  <c r="I7269" i="8"/>
  <c r="I7275" i="8"/>
  <c r="H7276" i="8"/>
  <c r="H7275" i="8"/>
  <c r="I7276" i="8"/>
  <c r="H7282" i="8"/>
  <c r="I7282" i="8"/>
  <c r="I7288" i="8"/>
  <c r="H7288" i="8"/>
  <c r="H7294" i="8"/>
  <c r="I7294" i="8"/>
  <c r="I7300" i="8"/>
  <c r="H7300" i="8"/>
  <c r="H7306" i="8"/>
  <c r="I7306" i="8"/>
  <c r="H7312" i="8"/>
  <c r="I7312" i="8"/>
  <c r="H7318" i="8"/>
  <c r="I7318" i="8"/>
  <c r="H7324" i="8"/>
  <c r="I7324" i="8"/>
  <c r="I7330" i="8"/>
  <c r="H7330" i="8"/>
  <c r="H7336" i="8"/>
  <c r="I7336" i="8"/>
  <c r="I7342" i="8"/>
  <c r="H7342" i="8"/>
  <c r="H7348" i="8"/>
  <c r="I7348" i="8"/>
  <c r="H7354" i="8"/>
  <c r="I7354" i="8"/>
  <c r="H7360" i="8"/>
  <c r="I7360" i="8"/>
  <c r="I7366" i="8"/>
  <c r="H7366" i="8"/>
  <c r="H7372" i="8"/>
  <c r="I7372" i="8"/>
  <c r="H7378" i="8"/>
  <c r="I7378" i="8"/>
  <c r="H7384" i="8"/>
  <c r="I7384" i="8"/>
  <c r="H7390" i="8"/>
  <c r="I7390" i="8"/>
  <c r="I7396" i="8"/>
  <c r="H7396" i="8"/>
  <c r="I7402" i="8"/>
  <c r="H7402" i="8"/>
  <c r="H7408" i="8"/>
  <c r="I7408" i="8"/>
  <c r="I7414" i="8"/>
  <c r="H7414" i="8"/>
  <c r="I7420" i="8"/>
  <c r="H7420" i="8"/>
  <c r="H7426" i="8"/>
  <c r="I7426" i="8"/>
  <c r="H7432" i="8"/>
  <c r="I7432" i="8"/>
  <c r="I7438" i="8"/>
  <c r="H7438" i="8"/>
  <c r="I7444" i="8"/>
  <c r="H7444" i="8"/>
  <c r="I7450" i="8"/>
  <c r="H7450" i="8"/>
  <c r="H7456" i="8"/>
  <c r="I7456" i="8"/>
  <c r="H7462" i="8"/>
  <c r="I7462" i="8"/>
  <c r="H7468" i="8"/>
  <c r="I7468" i="8"/>
  <c r="H7474" i="8"/>
  <c r="I7474" i="8"/>
  <c r="H7480" i="8"/>
  <c r="I7480" i="8"/>
  <c r="H7486" i="8"/>
  <c r="I7486" i="8"/>
  <c r="H7492" i="8"/>
  <c r="I7492" i="8"/>
  <c r="H7498" i="8"/>
  <c r="I7498" i="8"/>
  <c r="H6898" i="8"/>
  <c r="I6898" i="8"/>
  <c r="I6904" i="8"/>
  <c r="H6904" i="8"/>
  <c r="H6910" i="8"/>
  <c r="I6910" i="8"/>
  <c r="H6916" i="8"/>
  <c r="I6916" i="8"/>
  <c r="H6922" i="8"/>
  <c r="I6922" i="8"/>
  <c r="I6928" i="8"/>
  <c r="H6928" i="8"/>
  <c r="I6934" i="8"/>
  <c r="H6934" i="8"/>
  <c r="H6940" i="8"/>
  <c r="I6940" i="8"/>
  <c r="H6946" i="8"/>
  <c r="I6946" i="8"/>
  <c r="H6952" i="8"/>
  <c r="I6952" i="8"/>
  <c r="H6958" i="8"/>
  <c r="I6958" i="8"/>
  <c r="H6964" i="8"/>
  <c r="I6964" i="8"/>
  <c r="I6970" i="8"/>
  <c r="H6970" i="8"/>
  <c r="H6976" i="8"/>
  <c r="I6976" i="8"/>
  <c r="I6982" i="8"/>
  <c r="H6982" i="8"/>
  <c r="I6988" i="8"/>
  <c r="H6988" i="8"/>
  <c r="H6994" i="8"/>
  <c r="I6994" i="8"/>
  <c r="I7000" i="8"/>
  <c r="H7000" i="8"/>
  <c r="H7006" i="8"/>
  <c r="I7006" i="8"/>
  <c r="H7012" i="8"/>
  <c r="I7012" i="8"/>
  <c r="H7018" i="8"/>
  <c r="I7018" i="8"/>
  <c r="H7024" i="8"/>
  <c r="I7024" i="8"/>
  <c r="H7030" i="8"/>
  <c r="I7030" i="8"/>
  <c r="H7036" i="8"/>
  <c r="I7036" i="8"/>
  <c r="H7042" i="8"/>
  <c r="I7042" i="8"/>
  <c r="H7048" i="8"/>
  <c r="I7048" i="8"/>
  <c r="H7054" i="8"/>
  <c r="I7054" i="8"/>
  <c r="I7060" i="8"/>
  <c r="H7060" i="8"/>
  <c r="H7066" i="8"/>
  <c r="I7066" i="8"/>
  <c r="I7072" i="8"/>
  <c r="H7072" i="8"/>
  <c r="I7078" i="8"/>
  <c r="H7078" i="8"/>
  <c r="I7084" i="8"/>
  <c r="H7084" i="8"/>
  <c r="H7090" i="8"/>
  <c r="I7090" i="8"/>
  <c r="H7096" i="8"/>
  <c r="I7096" i="8"/>
  <c r="H7102" i="8"/>
  <c r="I7102" i="8"/>
  <c r="H7108" i="8"/>
  <c r="I7108" i="8"/>
  <c r="H7114" i="8"/>
  <c r="I7114" i="8"/>
  <c r="I7120" i="8"/>
  <c r="H7120" i="8"/>
  <c r="H7126" i="8"/>
  <c r="I7126" i="8"/>
  <c r="H7132" i="8"/>
  <c r="I7132" i="8"/>
  <c r="H7138" i="8"/>
  <c r="I7138" i="8"/>
  <c r="I7144" i="8"/>
  <c r="H7144" i="8"/>
  <c r="H7150" i="8"/>
  <c r="I7150" i="8"/>
  <c r="H7156" i="8"/>
  <c r="I7156" i="8"/>
  <c r="H7162" i="8"/>
  <c r="I7162" i="8"/>
  <c r="H7168" i="8"/>
  <c r="I7168" i="8"/>
  <c r="H7174" i="8"/>
  <c r="I7174" i="8"/>
  <c r="H7180" i="8"/>
  <c r="I7180" i="8"/>
  <c r="H7186" i="8"/>
  <c r="I7186" i="8"/>
  <c r="H7192" i="8"/>
  <c r="I7192" i="8"/>
  <c r="H7198" i="8"/>
  <c r="I7198" i="8"/>
  <c r="H7204" i="8"/>
  <c r="I7204" i="8"/>
  <c r="H7210" i="8"/>
  <c r="I7210" i="8"/>
  <c r="I7216" i="8"/>
  <c r="H7216" i="8"/>
  <c r="I7222" i="8"/>
  <c r="H7222" i="8"/>
  <c r="H7228" i="8"/>
  <c r="I7228" i="8"/>
  <c r="I7234" i="8"/>
  <c r="H7234" i="8"/>
  <c r="H7240" i="8"/>
  <c r="I7240" i="8"/>
  <c r="I7246" i="8"/>
  <c r="H7246" i="8"/>
  <c r="H7252" i="8"/>
  <c r="I7252" i="8"/>
  <c r="I7258" i="8"/>
  <c r="H7258" i="8"/>
  <c r="H7264" i="8"/>
  <c r="I7264" i="8"/>
  <c r="I7270" i="8"/>
  <c r="H7270" i="8"/>
  <c r="I7277" i="8"/>
  <c r="H7277" i="8"/>
  <c r="I7283" i="8"/>
  <c r="H7283" i="8"/>
  <c r="I7289" i="8"/>
  <c r="H7289" i="8"/>
  <c r="I7295" i="8"/>
  <c r="H7295" i="8"/>
  <c r="I7301" i="8"/>
  <c r="H7301" i="8"/>
  <c r="I7307" i="8"/>
  <c r="H7307" i="8"/>
  <c r="I7313" i="8"/>
  <c r="H7313" i="8"/>
  <c r="I7319" i="8"/>
  <c r="H7319" i="8"/>
  <c r="H7325" i="8"/>
  <c r="I7325" i="8"/>
  <c r="H7331" i="8"/>
  <c r="I7331" i="8"/>
  <c r="H7337" i="8"/>
  <c r="I7337" i="8"/>
  <c r="H7343" i="8"/>
  <c r="I7343" i="8"/>
  <c r="H7349" i="8"/>
  <c r="I7349" i="8"/>
  <c r="H7355" i="8"/>
  <c r="I7355" i="8"/>
  <c r="H7361" i="8"/>
  <c r="I7361" i="8"/>
  <c r="H7367" i="8"/>
  <c r="I7367" i="8"/>
  <c r="H7373" i="8"/>
  <c r="I7373" i="8"/>
  <c r="I7379" i="8"/>
  <c r="H7379" i="8"/>
  <c r="I7385" i="8"/>
  <c r="H7385" i="8"/>
  <c r="H7391" i="8"/>
  <c r="I7391" i="8"/>
  <c r="H7397" i="8"/>
  <c r="I7397" i="8"/>
  <c r="I7403" i="8"/>
  <c r="H7403" i="8"/>
  <c r="H7409" i="8"/>
  <c r="I7409" i="8"/>
  <c r="H7415" i="8"/>
  <c r="I7415" i="8"/>
  <c r="H7421" i="8"/>
  <c r="I7421" i="8"/>
  <c r="H7427" i="8"/>
  <c r="I7427" i="8"/>
  <c r="H7433" i="8"/>
  <c r="I7433" i="8"/>
  <c r="I7439" i="8"/>
  <c r="H7439" i="8"/>
  <c r="H7445" i="8"/>
  <c r="I7445" i="8"/>
  <c r="I7451" i="8"/>
  <c r="H7451" i="8"/>
  <c r="H7457" i="8"/>
  <c r="I7457" i="8"/>
  <c r="H7463" i="8"/>
  <c r="I7463" i="8"/>
  <c r="H7469" i="8"/>
  <c r="I7469" i="8"/>
  <c r="H7475" i="8"/>
  <c r="I7475" i="8"/>
  <c r="H7481" i="8"/>
  <c r="I7481" i="8"/>
  <c r="H7487" i="8"/>
  <c r="I7487" i="8"/>
  <c r="H7493" i="8"/>
  <c r="I7493" i="8"/>
  <c r="H7499" i="8"/>
  <c r="I7499" i="8"/>
  <c r="I6899" i="8"/>
  <c r="H6899" i="8"/>
  <c r="I6905" i="8"/>
  <c r="H6905" i="8"/>
  <c r="I6911" i="8"/>
  <c r="H6911" i="8"/>
  <c r="I6917" i="8"/>
  <c r="H6917" i="8"/>
  <c r="I6923" i="8"/>
  <c r="H6923" i="8"/>
  <c r="I6929" i="8"/>
  <c r="H6929" i="8"/>
  <c r="I6935" i="8"/>
  <c r="H6935" i="8"/>
  <c r="I6941" i="8"/>
  <c r="H6941" i="8"/>
  <c r="I6947" i="8"/>
  <c r="H6947" i="8"/>
  <c r="I6953" i="8"/>
  <c r="H6953" i="8"/>
  <c r="I6959" i="8"/>
  <c r="H6959" i="8"/>
  <c r="I6965" i="8"/>
  <c r="H6965" i="8"/>
  <c r="I6971" i="8"/>
  <c r="H6971" i="8"/>
  <c r="I6977" i="8"/>
  <c r="H6977" i="8"/>
  <c r="I6983" i="8"/>
  <c r="H6983" i="8"/>
  <c r="I6989" i="8"/>
  <c r="H6989" i="8"/>
  <c r="I6995" i="8"/>
  <c r="H6995" i="8"/>
  <c r="I7001" i="8"/>
  <c r="H7001" i="8"/>
  <c r="I7007" i="8"/>
  <c r="H7007" i="8"/>
  <c r="I7013" i="8"/>
  <c r="H7013" i="8"/>
  <c r="I7019" i="8"/>
  <c r="H7019" i="8"/>
  <c r="I7025" i="8"/>
  <c r="H7025" i="8"/>
  <c r="I7031" i="8"/>
  <c r="H7031" i="8"/>
  <c r="I7037" i="8"/>
  <c r="H7037" i="8"/>
  <c r="I7043" i="8"/>
  <c r="H7043" i="8"/>
  <c r="I7049" i="8"/>
  <c r="H7049" i="8"/>
  <c r="I7055" i="8"/>
  <c r="H7055" i="8"/>
  <c r="I7061" i="8"/>
  <c r="H7061" i="8"/>
  <c r="I7067" i="8"/>
  <c r="H7067" i="8"/>
  <c r="I7073" i="8"/>
  <c r="H7073" i="8"/>
  <c r="I7079" i="8"/>
  <c r="H7079" i="8"/>
  <c r="I7085" i="8"/>
  <c r="H7085" i="8"/>
  <c r="I7091" i="8"/>
  <c r="H7091" i="8"/>
  <c r="I7097" i="8"/>
  <c r="H7097" i="8"/>
  <c r="I7103" i="8"/>
  <c r="H7103" i="8"/>
  <c r="I7109" i="8"/>
  <c r="H7109" i="8"/>
  <c r="I7115" i="8"/>
  <c r="H7115" i="8"/>
  <c r="I7121" i="8"/>
  <c r="H7121" i="8"/>
  <c r="I7127" i="8"/>
  <c r="H7127" i="8"/>
  <c r="I7133" i="8"/>
  <c r="H7133" i="8"/>
  <c r="I7139" i="8"/>
  <c r="H7139" i="8"/>
  <c r="I7145" i="8"/>
  <c r="H7145" i="8"/>
  <c r="I7151" i="8"/>
  <c r="H7151" i="8"/>
  <c r="I7157" i="8"/>
  <c r="H7157" i="8"/>
  <c r="I7163" i="8"/>
  <c r="H7163" i="8"/>
  <c r="I7169" i="8"/>
  <c r="H7169" i="8"/>
  <c r="I7175" i="8"/>
  <c r="H7175" i="8"/>
  <c r="I7181" i="8"/>
  <c r="H7181" i="8"/>
  <c r="I7187" i="8"/>
  <c r="H7187" i="8"/>
  <c r="I7193" i="8"/>
  <c r="H7193" i="8"/>
  <c r="I7199" i="8"/>
  <c r="H7199" i="8"/>
  <c r="I7205" i="8"/>
  <c r="H7205" i="8"/>
  <c r="I7211" i="8"/>
  <c r="H7211" i="8"/>
  <c r="I7217" i="8"/>
  <c r="H7217" i="8"/>
  <c r="I7223" i="8"/>
  <c r="H7223" i="8"/>
  <c r="I7229" i="8"/>
  <c r="H7229" i="8"/>
  <c r="I7235" i="8"/>
  <c r="H7235" i="8"/>
  <c r="I7241" i="8"/>
  <c r="H7241" i="8"/>
  <c r="I7247" i="8"/>
  <c r="H7247" i="8"/>
  <c r="I7253" i="8"/>
  <c r="H7253" i="8"/>
  <c r="I7259" i="8"/>
  <c r="H7259" i="8"/>
  <c r="I7265" i="8"/>
  <c r="H7265" i="8"/>
  <c r="I7271" i="8"/>
  <c r="H7271" i="8"/>
  <c r="H7278" i="8"/>
  <c r="I7278" i="8"/>
  <c r="H7284" i="8"/>
  <c r="I7284" i="8"/>
  <c r="H7290" i="8"/>
  <c r="I7290" i="8"/>
  <c r="H7296" i="8"/>
  <c r="I7296" i="8"/>
  <c r="H7302" i="8"/>
  <c r="I7302" i="8"/>
  <c r="I7308" i="8"/>
  <c r="H7308" i="8"/>
  <c r="I7314" i="8"/>
  <c r="H7314" i="8"/>
  <c r="I7320" i="8"/>
  <c r="H7320" i="8"/>
  <c r="H7326" i="8"/>
  <c r="I7326" i="8"/>
  <c r="H7332" i="8"/>
  <c r="I7332" i="8"/>
  <c r="H7338" i="8"/>
  <c r="I7338" i="8"/>
  <c r="I7344" i="8"/>
  <c r="H7344" i="8"/>
  <c r="H7350" i="8"/>
  <c r="I7350" i="8"/>
  <c r="H7356" i="8"/>
  <c r="I7356" i="8"/>
  <c r="H7362" i="8"/>
  <c r="I7362" i="8"/>
  <c r="H7368" i="8"/>
  <c r="I7368" i="8"/>
  <c r="I7374" i="8"/>
  <c r="H7374" i="8"/>
  <c r="H7380" i="8"/>
  <c r="I7380" i="8"/>
  <c r="H7386" i="8"/>
  <c r="I7386" i="8"/>
  <c r="I7392" i="8"/>
  <c r="H7392" i="8"/>
  <c r="I7398" i="8"/>
  <c r="H7398" i="8"/>
  <c r="H7404" i="8"/>
  <c r="I7404" i="8"/>
  <c r="I7410" i="8"/>
  <c r="H7410" i="8"/>
  <c r="I7416" i="8"/>
  <c r="H7416" i="8"/>
  <c r="I7422" i="8"/>
  <c r="H7422" i="8"/>
  <c r="I7428" i="8"/>
  <c r="H7428" i="8"/>
  <c r="I7434" i="8"/>
  <c r="H7434" i="8"/>
  <c r="H7440" i="8"/>
  <c r="I7440" i="8"/>
  <c r="I7446" i="8"/>
  <c r="H7446" i="8"/>
  <c r="H7452" i="8"/>
  <c r="I7452" i="8"/>
  <c r="H7458" i="8"/>
  <c r="I7458" i="8"/>
  <c r="I7464" i="8"/>
  <c r="H7464" i="8"/>
  <c r="H7470" i="8"/>
  <c r="I7470" i="8"/>
  <c r="H7476" i="8"/>
  <c r="I7476" i="8"/>
  <c r="H7482" i="8"/>
  <c r="I7482" i="8"/>
  <c r="H7488" i="8"/>
  <c r="I7488" i="8"/>
  <c r="H7494" i="8"/>
  <c r="I7494" i="8"/>
  <c r="H7500" i="8"/>
  <c r="I7500" i="8"/>
  <c r="B1737" i="8"/>
  <c r="K7" i="9"/>
  <c r="M6" i="9" s="1"/>
  <c r="K3" i="9"/>
  <c r="M2" i="9" s="1"/>
  <c r="K8" i="9"/>
  <c r="M7" i="9" s="1"/>
  <c r="L13" i="9"/>
  <c r="L6" i="9"/>
  <c r="K5" i="9"/>
  <c r="M4" i="9" s="1"/>
  <c r="L11" i="9"/>
  <c r="K12" i="9"/>
  <c r="M11" i="9" s="1"/>
  <c r="A9" i="11"/>
  <c r="K6" i="9"/>
  <c r="M5" i="9" s="1"/>
  <c r="K10" i="9"/>
  <c r="M9" i="9" s="1"/>
  <c r="K11" i="9"/>
  <c r="M10" i="9" s="1"/>
  <c r="L5" i="9"/>
  <c r="L8" i="9"/>
  <c r="L10" i="9"/>
  <c r="L4" i="9"/>
  <c r="L3" i="9"/>
  <c r="K4" i="9"/>
  <c r="M3" i="9" s="1"/>
  <c r="A7035" i="8"/>
  <c r="A7135" i="8"/>
  <c r="A7207" i="8"/>
  <c r="A7411" i="8"/>
  <c r="A7499" i="8"/>
  <c r="A6547" i="8"/>
  <c r="A6655" i="8"/>
  <c r="B1736" i="8"/>
  <c r="C1735" i="8"/>
  <c r="B1735" i="8" s="1"/>
  <c r="C1740" i="8"/>
  <c r="B1740" i="8" s="1"/>
  <c r="A6531" i="8"/>
  <c r="A6535" i="8"/>
  <c r="A6539" i="8"/>
  <c r="A6543" i="8"/>
  <c r="A6551" i="8"/>
  <c r="A6555" i="8"/>
  <c r="A6559" i="8"/>
  <c r="A6563" i="8"/>
  <c r="A6567" i="8"/>
  <c r="A6571" i="8"/>
  <c r="A6575" i="8"/>
  <c r="A6579" i="8"/>
  <c r="A6583" i="8"/>
  <c r="A6587" i="8"/>
  <c r="A6591" i="8"/>
  <c r="A6595" i="8"/>
  <c r="A6599" i="8"/>
  <c r="A6603" i="8"/>
  <c r="A6607" i="8"/>
  <c r="A6611" i="8"/>
  <c r="A6615" i="8"/>
  <c r="A6619" i="8"/>
  <c r="A6623" i="8"/>
  <c r="A6627" i="8"/>
  <c r="A6631" i="8"/>
  <c r="A6635" i="8"/>
  <c r="A6639" i="8"/>
  <c r="A6643" i="8"/>
  <c r="A6647" i="8"/>
  <c r="A6651" i="8"/>
  <c r="A6659" i="8"/>
  <c r="A6663" i="8"/>
  <c r="A6667" i="8"/>
  <c r="A6671" i="8"/>
  <c r="A6675" i="8"/>
  <c r="A6679" i="8"/>
  <c r="A6683" i="8"/>
  <c r="A6687" i="8"/>
  <c r="A6691" i="8"/>
  <c r="A6695" i="8"/>
  <c r="A6699" i="8"/>
  <c r="A6703" i="8"/>
  <c r="A6707" i="8"/>
  <c r="A6711" i="8"/>
  <c r="A6723" i="8"/>
  <c r="A6739" i="8"/>
  <c r="A6799" i="8"/>
  <c r="A6879" i="8"/>
  <c r="A6899" i="8"/>
  <c r="A6975" i="8"/>
  <c r="A7007" i="8"/>
  <c r="A7079" i="8"/>
  <c r="A7191" i="8"/>
  <c r="A7227" i="8"/>
  <c r="A7255" i="8"/>
  <c r="A7331" i="8"/>
  <c r="A7391" i="8"/>
  <c r="A6636" i="8"/>
  <c r="A6715" i="8"/>
  <c r="A6719" i="8"/>
  <c r="A6727" i="8"/>
  <c r="A6731" i="8"/>
  <c r="A6735" i="8"/>
  <c r="A6743" i="8"/>
  <c r="A6747" i="8"/>
  <c r="A6751" i="8"/>
  <c r="A6755" i="8"/>
  <c r="A6759" i="8"/>
  <c r="A6763" i="8"/>
  <c r="A6767" i="8"/>
  <c r="A6771" i="8"/>
  <c r="A6775" i="8"/>
  <c r="A6779" i="8"/>
  <c r="A6783" i="8"/>
  <c r="A6787" i="8"/>
  <c r="A6791" i="8"/>
  <c r="A6795" i="8"/>
  <c r="A6815" i="8"/>
  <c r="A6819" i="8"/>
  <c r="A6823" i="8"/>
  <c r="A6827" i="8"/>
  <c r="A6831" i="8"/>
  <c r="A6835" i="8"/>
  <c r="A6839" i="8"/>
  <c r="A6843" i="8"/>
  <c r="A6847" i="8"/>
  <c r="A6851" i="8"/>
  <c r="A6855" i="8"/>
  <c r="A6859" i="8"/>
  <c r="A6863" i="8"/>
  <c r="A6867" i="8"/>
  <c r="A6871" i="8"/>
  <c r="A6875" i="8"/>
  <c r="A6883" i="8"/>
  <c r="A6887" i="8"/>
  <c r="A6891" i="8"/>
  <c r="A6895" i="8"/>
  <c r="A6903" i="8"/>
  <c r="A6915" i="8"/>
  <c r="A6919" i="8"/>
  <c r="A6923" i="8"/>
  <c r="A6951" i="8"/>
  <c r="A6963" i="8"/>
  <c r="A7011" i="8"/>
  <c r="A7055" i="8"/>
  <c r="A7059" i="8"/>
  <c r="A7099" i="8"/>
  <c r="A7143" i="8"/>
  <c r="A7151" i="8"/>
  <c r="A7179" i="8"/>
  <c r="A7239" i="8"/>
  <c r="A7259" i="8"/>
  <c r="A7343" i="8"/>
  <c r="A7383" i="8"/>
  <c r="A7423" i="8"/>
  <c r="A7447" i="8"/>
  <c r="A7471" i="8"/>
  <c r="A7483" i="8"/>
  <c r="A6544" i="8"/>
  <c r="A6600" i="8"/>
  <c r="B10" i="11"/>
  <c r="J3" i="9"/>
  <c r="J11" i="9"/>
  <c r="J4" i="9"/>
  <c r="J12" i="9"/>
  <c r="J5" i="9"/>
  <c r="J13" i="9"/>
  <c r="J10" i="9"/>
  <c r="J8" i="9"/>
  <c r="J2" i="9"/>
  <c r="A7115" i="8"/>
  <c r="A7295" i="8"/>
  <c r="A7303" i="8"/>
  <c r="A7315" i="8"/>
  <c r="A7367" i="8"/>
  <c r="D1585" i="9"/>
  <c r="F1585" i="9"/>
  <c r="D1137" i="9"/>
  <c r="F1137" i="9"/>
  <c r="E1620" i="9"/>
  <c r="F1620" i="9"/>
  <c r="E1526" i="9"/>
  <c r="D1526" i="9"/>
  <c r="E1043" i="9"/>
  <c r="F1043" i="9"/>
  <c r="E923" i="9"/>
  <c r="D923" i="9"/>
  <c r="F422" i="9"/>
  <c r="D422" i="9"/>
  <c r="A609" i="14"/>
  <c r="A345" i="14"/>
  <c r="A153" i="14"/>
  <c r="A333" i="14"/>
  <c r="A525" i="14"/>
  <c r="A393" i="14"/>
  <c r="A549" i="14"/>
  <c r="A441" i="14"/>
  <c r="A621" i="14"/>
  <c r="A9" i="14"/>
  <c r="A201" i="14"/>
  <c r="A381" i="14"/>
  <c r="A417" i="14"/>
  <c r="A21" i="14"/>
  <c r="A561" i="14"/>
  <c r="A369" i="14"/>
  <c r="A249" i="14"/>
  <c r="A477" i="14"/>
  <c r="A489" i="14"/>
  <c r="A117" i="14"/>
  <c r="A57" i="14"/>
  <c r="A297" i="14"/>
  <c r="A189" i="14"/>
  <c r="A537" i="14"/>
  <c r="A45" i="14"/>
  <c r="A81" i="14"/>
  <c r="A309" i="14"/>
  <c r="A513" i="14"/>
  <c r="A93" i="14"/>
  <c r="A237" i="14"/>
  <c r="A105" i="14"/>
  <c r="A357" i="14"/>
  <c r="A597" i="14"/>
  <c r="A285" i="14"/>
  <c r="A129" i="14"/>
  <c r="A405" i="14"/>
  <c r="A69" i="14"/>
  <c r="A465" i="14"/>
  <c r="A177" i="14"/>
  <c r="A213" i="14"/>
  <c r="A225" i="14"/>
  <c r="A165" i="14"/>
  <c r="A273" i="14"/>
  <c r="A573" i="14"/>
  <c r="A429" i="14"/>
  <c r="A585" i="14"/>
  <c r="A453" i="14"/>
  <c r="A501" i="14"/>
  <c r="A33" i="14"/>
  <c r="A141" i="14"/>
  <c r="F1491" i="9"/>
  <c r="F1395" i="9"/>
  <c r="E1708" i="9"/>
  <c r="F1708" i="9"/>
  <c r="F1642" i="9"/>
  <c r="D1642" i="9"/>
  <c r="E1380" i="9"/>
  <c r="D1380" i="9"/>
  <c r="F1302" i="9"/>
  <c r="D1302" i="9"/>
  <c r="E1194" i="9"/>
  <c r="D1194" i="9"/>
  <c r="D1041" i="9"/>
  <c r="F1041" i="9"/>
  <c r="E921" i="9"/>
  <c r="F921" i="9"/>
  <c r="E799" i="9"/>
  <c r="D799" i="9"/>
  <c r="F799" i="9"/>
  <c r="D558" i="9"/>
  <c r="E558" i="9"/>
  <c r="F802" i="9"/>
  <c r="E802" i="9"/>
  <c r="E682" i="9"/>
  <c r="D682" i="9"/>
  <c r="H21" i="9"/>
  <c r="E1603" i="9"/>
  <c r="E1450" i="9"/>
  <c r="E841" i="9"/>
  <c r="F1526" i="9"/>
  <c r="D1623" i="9"/>
  <c r="F1623" i="9"/>
  <c r="E1529" i="9"/>
  <c r="F1529" i="9"/>
  <c r="E1564" i="9"/>
  <c r="D1564" i="9"/>
  <c r="E1350" i="9"/>
  <c r="D1350" i="9"/>
  <c r="F1350" i="9"/>
  <c r="F1368" i="9"/>
  <c r="F1326" i="9"/>
  <c r="E1326" i="9"/>
  <c r="E1192" i="9"/>
  <c r="F1192" i="9"/>
  <c r="F1323" i="9"/>
  <c r="E1323" i="9"/>
  <c r="F1243" i="9"/>
  <c r="D1243" i="9"/>
  <c r="D458" i="9"/>
  <c r="F458" i="9"/>
  <c r="E951" i="9"/>
  <c r="D951" i="9"/>
  <c r="F951" i="9"/>
  <c r="D675" i="9"/>
  <c r="E675" i="9"/>
  <c r="F12" i="9"/>
  <c r="E12" i="9"/>
  <c r="D800" i="9"/>
  <c r="F800" i="9"/>
  <c r="D680" i="9"/>
  <c r="F680" i="9"/>
  <c r="A261" i="14"/>
  <c r="F1313" i="9"/>
  <c r="F1196" i="9"/>
  <c r="F1496" i="9"/>
  <c r="E1342" i="9"/>
  <c r="E1433" i="9"/>
  <c r="F1433" i="9"/>
  <c r="E1405" i="9"/>
  <c r="D1405" i="9"/>
  <c r="F1362" i="9"/>
  <c r="D1362" i="9"/>
  <c r="F1578" i="9"/>
  <c r="D1578" i="9"/>
  <c r="E1562" i="9"/>
  <c r="E1412" i="9"/>
  <c r="F1412" i="9"/>
  <c r="E1228" i="9"/>
  <c r="E1347" i="9"/>
  <c r="F242" i="9"/>
  <c r="F887" i="9"/>
  <c r="E887" i="9"/>
  <c r="E886" i="9"/>
  <c r="D886" i="9"/>
  <c r="F886" i="9"/>
  <c r="A321" i="14"/>
  <c r="F1493" i="9"/>
  <c r="D1313" i="9"/>
  <c r="D1196" i="9"/>
  <c r="D1316" i="9"/>
  <c r="F1625" i="9"/>
  <c r="D1707" i="9"/>
  <c r="F1707" i="9"/>
  <c r="E1593" i="9"/>
  <c r="F1593" i="9"/>
  <c r="E1590" i="9"/>
  <c r="D1590" i="9"/>
  <c r="F1590" i="9"/>
  <c r="E1373" i="9"/>
  <c r="F1373" i="9"/>
  <c r="D977" i="9"/>
  <c r="E977" i="9"/>
  <c r="F713" i="9"/>
  <c r="D713" i="9"/>
  <c r="E286" i="9"/>
  <c r="D286" i="9"/>
  <c r="F286" i="9"/>
  <c r="D1104" i="9"/>
  <c r="F1104" i="9"/>
  <c r="D702" i="9"/>
  <c r="F702" i="9"/>
  <c r="D474" i="9"/>
  <c r="D1620" i="9"/>
  <c r="F1617" i="9"/>
  <c r="E1617" i="9"/>
  <c r="F1610" i="9"/>
  <c r="E1472" i="9"/>
  <c r="F1472" i="9"/>
  <c r="E1252" i="9"/>
  <c r="F1252" i="9"/>
  <c r="F1238" i="9"/>
  <c r="E1238" i="9"/>
  <c r="F1214" i="9"/>
  <c r="D1214" i="9"/>
  <c r="E711" i="9"/>
  <c r="F711" i="9"/>
  <c r="F928" i="9"/>
  <c r="D928" i="9"/>
  <c r="D1467" i="9"/>
  <c r="E1467" i="9"/>
  <c r="F1467" i="9"/>
  <c r="F1278" i="9"/>
  <c r="E1289" i="9"/>
  <c r="F1289" i="9"/>
  <c r="D1167" i="9"/>
  <c r="F1167" i="9"/>
  <c r="E1167" i="9"/>
  <c r="D733" i="9"/>
  <c r="F733" i="9"/>
  <c r="F532" i="9"/>
  <c r="D532" i="9"/>
  <c r="D102" i="9"/>
  <c r="F102" i="9"/>
  <c r="F38" i="9"/>
  <c r="E38" i="9"/>
  <c r="D617" i="9"/>
  <c r="F617" i="9"/>
  <c r="E617" i="9"/>
  <c r="E499" i="9"/>
  <c r="D499" i="9"/>
  <c r="F499" i="9"/>
  <c r="D1611" i="9"/>
  <c r="F1382" i="9"/>
  <c r="E1587" i="9"/>
  <c r="D1587" i="9"/>
  <c r="F1587" i="9"/>
  <c r="E1495" i="9"/>
  <c r="D1495" i="9"/>
  <c r="E1441" i="9"/>
  <c r="F1441" i="9"/>
  <c r="E1137" i="9"/>
  <c r="E1712" i="9"/>
  <c r="D1712" i="9"/>
  <c r="F1712" i="9"/>
  <c r="D1682" i="9"/>
  <c r="F1682" i="9"/>
  <c r="E1528" i="9"/>
  <c r="D1528" i="9"/>
  <c r="F1528" i="9"/>
  <c r="E1316" i="9"/>
  <c r="F1182" i="9"/>
  <c r="E1168" i="9"/>
  <c r="F1168" i="9"/>
  <c r="E1315" i="9"/>
  <c r="D1315" i="9"/>
  <c r="F1315" i="9"/>
  <c r="E1193" i="9"/>
  <c r="F1193" i="9"/>
  <c r="E138" i="9"/>
  <c r="F138" i="9"/>
  <c r="D769" i="9"/>
  <c r="F769" i="9"/>
  <c r="F252" i="9"/>
  <c r="E252" i="9"/>
  <c r="D374" i="9"/>
  <c r="F374" i="9"/>
  <c r="D1044" i="9"/>
  <c r="F1044" i="9"/>
  <c r="F1127" i="9"/>
  <c r="F466" i="9"/>
  <c r="A377" i="14"/>
  <c r="D827" i="9"/>
  <c r="F1105" i="9"/>
  <c r="D1070" i="9"/>
  <c r="D863" i="9"/>
  <c r="D466" i="9"/>
  <c r="D1284" i="9"/>
  <c r="D1440" i="9"/>
  <c r="D1473" i="9"/>
  <c r="N6" i="9"/>
  <c r="C47" i="9"/>
  <c r="C79" i="9"/>
  <c r="C93" i="9"/>
  <c r="C109" i="9"/>
  <c r="C123" i="9"/>
  <c r="C399" i="9"/>
  <c r="C413" i="9"/>
  <c r="C423" i="9"/>
  <c r="C437" i="9"/>
  <c r="C449" i="9"/>
  <c r="C459" i="9"/>
  <c r="C471" i="9"/>
  <c r="C481" i="9"/>
  <c r="C507" i="9"/>
  <c r="C579" i="9"/>
  <c r="C635" i="9"/>
  <c r="C72" i="9"/>
  <c r="C264" i="9"/>
  <c r="C576" i="9"/>
  <c r="C772" i="9"/>
  <c r="C784" i="9"/>
  <c r="C794" i="9"/>
  <c r="C832" i="9"/>
  <c r="C870" i="9"/>
  <c r="C904" i="9"/>
  <c r="C942" i="9"/>
  <c r="C980" i="9"/>
  <c r="C126" i="9"/>
  <c r="C198" i="9"/>
  <c r="C238" i="9"/>
  <c r="C430" i="9"/>
  <c r="C478" i="9"/>
  <c r="C542" i="9"/>
  <c r="C76" i="9"/>
  <c r="C188" i="9"/>
  <c r="C236" i="9"/>
  <c r="C516" i="9"/>
  <c r="C596" i="9"/>
  <c r="C771" i="9"/>
  <c r="C783" i="9"/>
  <c r="C795" i="9"/>
  <c r="C809" i="9"/>
  <c r="C819" i="9"/>
  <c r="C833" i="9"/>
  <c r="C851" i="9"/>
  <c r="C861" i="9"/>
  <c r="C873" i="9"/>
  <c r="C883" i="9"/>
  <c r="C895" i="9"/>
  <c r="C905" i="9"/>
  <c r="C939" i="9"/>
  <c r="C953" i="9"/>
  <c r="C965" i="9"/>
  <c r="C975" i="9"/>
  <c r="C989" i="9"/>
  <c r="C1001" i="9"/>
  <c r="C51" i="9"/>
  <c r="C65" i="9"/>
  <c r="C83" i="9"/>
  <c r="C147" i="9"/>
  <c r="C243" i="9"/>
  <c r="C403" i="9"/>
  <c r="C415" i="9"/>
  <c r="C425" i="9"/>
  <c r="C441" i="9"/>
  <c r="C451" i="9"/>
  <c r="C463" i="9"/>
  <c r="C483" i="9"/>
  <c r="C523" i="9"/>
  <c r="C589" i="9"/>
  <c r="C32" i="9"/>
  <c r="C80" i="9"/>
  <c r="C120" i="9"/>
  <c r="C408" i="9"/>
  <c r="C37" i="9"/>
  <c r="C53" i="9"/>
  <c r="C69" i="9"/>
  <c r="C99" i="9"/>
  <c r="C113" i="9"/>
  <c r="C157" i="9"/>
  <c r="C255" i="9"/>
  <c r="C427" i="9"/>
  <c r="C465" i="9"/>
  <c r="C475" i="9"/>
  <c r="C535" i="9"/>
  <c r="C599" i="9"/>
  <c r="C40" i="9"/>
  <c r="C144" i="9"/>
  <c r="C416" i="9"/>
  <c r="C456" i="9"/>
  <c r="C488" i="9"/>
  <c r="C764" i="9"/>
  <c r="C798" i="9"/>
  <c r="C808" i="9"/>
  <c r="C816" i="9"/>
  <c r="C824" i="9"/>
  <c r="C836" i="9"/>
  <c r="C844" i="9"/>
  <c r="C852" i="9"/>
  <c r="C880" i="9"/>
  <c r="C924" i="9"/>
  <c r="C39" i="9"/>
  <c r="C55" i="9"/>
  <c r="C71" i="9"/>
  <c r="C85" i="9"/>
  <c r="C103" i="9"/>
  <c r="C115" i="9"/>
  <c r="C173" i="9"/>
  <c r="C257" i="9"/>
  <c r="A616" i="14"/>
  <c r="A376" i="14"/>
  <c r="A352" i="14"/>
  <c r="A64" i="14"/>
  <c r="A256" i="14"/>
  <c r="A436" i="14"/>
  <c r="A124" i="14"/>
  <c r="A544" i="14"/>
  <c r="A424" i="14"/>
  <c r="A112" i="14"/>
  <c r="A304" i="14"/>
  <c r="A484" i="14"/>
  <c r="A172" i="14"/>
  <c r="A580" i="14"/>
  <c r="A16" i="14"/>
  <c r="A280" i="14"/>
  <c r="A28" i="14"/>
  <c r="A268" i="14"/>
  <c r="A604" i="14"/>
  <c r="A88" i="14"/>
  <c r="A340" i="14"/>
  <c r="A76" i="14"/>
  <c r="A556" i="14"/>
  <c r="A328" i="14"/>
  <c r="A136" i="14"/>
  <c r="A364" i="14"/>
  <c r="A100" i="14"/>
  <c r="A520" i="14"/>
  <c r="A400" i="14"/>
  <c r="A160" i="14"/>
  <c r="A388" i="14"/>
  <c r="A148" i="14"/>
  <c r="A568" i="14"/>
  <c r="A448" i="14"/>
  <c r="A184" i="14"/>
  <c r="A412" i="14"/>
  <c r="A196" i="14"/>
  <c r="A592" i="14"/>
  <c r="F490" i="9"/>
  <c r="E1626" i="9"/>
  <c r="A89" i="14"/>
  <c r="A281" i="14"/>
  <c r="A485" i="14"/>
  <c r="A77" i="14"/>
  <c r="A29" i="14"/>
  <c r="A173" i="14"/>
  <c r="A329" i="14"/>
  <c r="A137" i="14"/>
  <c r="A341" i="14"/>
  <c r="A125" i="14"/>
  <c r="A425" i="14"/>
  <c r="A401" i="14"/>
  <c r="A617" i="14"/>
  <c r="A41" i="14"/>
  <c r="A317" i="14"/>
  <c r="A533" i="14"/>
  <c r="A569" i="14"/>
  <c r="A473" i="14"/>
  <c r="A113" i="14"/>
  <c r="A389" i="14"/>
  <c r="A545" i="14"/>
  <c r="A221" i="14"/>
  <c r="A161" i="14"/>
  <c r="A413" i="14"/>
  <c r="A245" i="14"/>
  <c r="A497" i="14"/>
  <c r="A605" i="14"/>
  <c r="A185" i="14"/>
  <c r="A437" i="14"/>
  <c r="A269" i="14"/>
  <c r="A581" i="14"/>
  <c r="A353" i="14"/>
  <c r="A209" i="14"/>
  <c r="A461" i="14"/>
  <c r="A557" i="14"/>
  <c r="A101" i="14"/>
  <c r="F1067" i="9"/>
  <c r="F1135" i="9"/>
  <c r="F1221" i="9"/>
  <c r="F1716" i="9"/>
  <c r="D1499" i="9"/>
  <c r="D224" i="9"/>
  <c r="F1656" i="9"/>
  <c r="A169" i="14"/>
  <c r="A421" i="14"/>
  <c r="A577" i="14"/>
  <c r="A37" i="14"/>
  <c r="A73" i="14"/>
  <c r="A373" i="14"/>
  <c r="A133" i="14"/>
  <c r="A229" i="14"/>
  <c r="A121" i="14"/>
  <c r="A469" i="14"/>
  <c r="A457" i="14"/>
  <c r="A409" i="14"/>
  <c r="A265" i="14"/>
  <c r="A565" i="14"/>
  <c r="A505" i="14"/>
  <c r="A361" i="14"/>
  <c r="A325" i="14"/>
  <c r="A589" i="14"/>
  <c r="A385" i="14"/>
  <c r="A397" i="14"/>
  <c r="A553" i="14"/>
  <c r="A625" i="14"/>
  <c r="A25" i="14"/>
  <c r="A493" i="14"/>
  <c r="A277" i="14"/>
  <c r="A613" i="14"/>
  <c r="A97" i="14"/>
  <c r="A517" i="14"/>
  <c r="A157" i="14"/>
  <c r="C1739" i="9"/>
  <c r="N5" i="9"/>
  <c r="C7" i="9"/>
  <c r="C23" i="9"/>
  <c r="C33" i="9"/>
  <c r="C49" i="9"/>
  <c r="C61" i="9"/>
  <c r="C77" i="9"/>
  <c r="C91" i="9"/>
  <c r="C105" i="9"/>
  <c r="C117" i="9"/>
  <c r="C161" i="9"/>
  <c r="C25" i="9"/>
  <c r="A87" i="14"/>
  <c r="A279" i="14"/>
  <c r="A387" i="14"/>
  <c r="A123" i="14"/>
  <c r="A555" i="14"/>
  <c r="A495" i="14"/>
  <c r="A615" i="14"/>
  <c r="A15" i="14"/>
  <c r="A231" i="14"/>
  <c r="A363" i="14"/>
  <c r="A147" i="14"/>
  <c r="A327" i="14"/>
  <c r="A351" i="14"/>
  <c r="A63" i="14"/>
  <c r="A303" i="14"/>
  <c r="A483" i="14"/>
  <c r="A195" i="14"/>
  <c r="A519" i="14"/>
  <c r="A447" i="14"/>
  <c r="A55" i="14"/>
  <c r="A511" i="14"/>
  <c r="A331" i="14"/>
  <c r="A631" i="14"/>
  <c r="A91" i="14"/>
  <c r="E340" i="9"/>
  <c r="A579" i="14"/>
  <c r="A171" i="14"/>
  <c r="A315" i="14"/>
  <c r="A135" i="14"/>
  <c r="A43" i="14"/>
  <c r="A416" i="14"/>
  <c r="A176" i="14"/>
  <c r="A500" i="14"/>
  <c r="A284" i="14"/>
  <c r="A56" i="14"/>
  <c r="A356" i="14"/>
  <c r="A188" i="14"/>
  <c r="A128" i="14"/>
  <c r="A452" i="14"/>
  <c r="A596" i="14"/>
  <c r="A612" i="14"/>
  <c r="A456" i="14"/>
  <c r="A288" i="14"/>
  <c r="A108" i="14"/>
  <c r="A564" i="14"/>
  <c r="A24" i="14"/>
  <c r="A420" i="14"/>
  <c r="A276" i="14"/>
  <c r="A120" i="14"/>
  <c r="A516" i="14"/>
  <c r="A588" i="14"/>
  <c r="O14" i="19"/>
  <c r="N14" i="19"/>
  <c r="M14" i="19"/>
  <c r="J6" i="9"/>
  <c r="J7" i="9"/>
  <c r="K16" i="19"/>
  <c r="N15" i="19"/>
  <c r="M15" i="19"/>
  <c r="O15" i="19"/>
  <c r="B36" i="19"/>
  <c r="L24" i="19"/>
  <c r="B26" i="19"/>
  <c r="J16" i="19"/>
  <c r="A28" i="19"/>
  <c r="I16" i="19"/>
  <c r="A6803" i="8"/>
  <c r="A6807" i="8"/>
  <c r="A6811" i="8"/>
  <c r="A6907" i="8"/>
  <c r="A6911" i="8"/>
  <c r="A6927" i="8"/>
  <c r="A6931" i="8"/>
  <c r="A6935" i="8"/>
  <c r="A6939" i="8"/>
  <c r="A6943" i="8"/>
  <c r="A6947" i="8"/>
  <c r="A6955" i="8"/>
  <c r="A6959" i="8"/>
  <c r="A6967" i="8"/>
  <c r="A6971" i="8"/>
  <c r="A6979" i="8"/>
  <c r="A6983" i="8"/>
  <c r="A6987" i="8"/>
  <c r="A6991" i="8"/>
  <c r="A6995" i="8"/>
  <c r="A6999" i="8"/>
  <c r="A7003" i="8"/>
  <c r="A7015" i="8"/>
  <c r="A7019" i="8"/>
  <c r="A7023" i="8"/>
  <c r="A7027" i="8"/>
  <c r="A7031" i="8"/>
  <c r="A7039" i="8"/>
  <c r="A7043" i="8"/>
  <c r="M12" i="19"/>
  <c r="A27" i="19"/>
  <c r="I27" i="19" s="1"/>
  <c r="O12" i="19"/>
  <c r="O25" i="19"/>
  <c r="O13" i="19"/>
  <c r="A7047" i="8"/>
  <c r="A7051" i="8"/>
  <c r="A7063" i="8"/>
  <c r="A7067" i="8"/>
  <c r="A7071" i="8"/>
  <c r="A7075" i="8"/>
  <c r="A7083" i="8"/>
  <c r="A7087" i="8"/>
  <c r="A7091" i="8"/>
  <c r="A7095" i="8"/>
  <c r="A7103" i="8"/>
  <c r="A7107" i="8"/>
  <c r="A7111" i="8"/>
  <c r="A7119" i="8"/>
  <c r="A7123" i="8"/>
  <c r="A7127" i="8"/>
  <c r="A7131" i="8"/>
  <c r="A7139" i="8"/>
  <c r="A7147" i="8"/>
  <c r="A7155" i="8"/>
  <c r="A7159" i="8"/>
  <c r="A7163" i="8"/>
  <c r="A7167" i="8"/>
  <c r="A7171" i="8"/>
  <c r="A7175" i="8"/>
  <c r="A7183" i="8"/>
  <c r="A7187" i="8"/>
  <c r="A7195" i="8"/>
  <c r="A7199" i="8"/>
  <c r="A7203" i="8"/>
  <c r="A7211" i="8"/>
  <c r="A7215" i="8"/>
  <c r="A7219" i="8"/>
  <c r="A7223" i="8"/>
  <c r="A7231" i="8"/>
  <c r="A7235" i="8"/>
  <c r="A7243" i="8"/>
  <c r="A7247" i="8"/>
  <c r="A7251" i="8"/>
  <c r="A7263" i="8"/>
  <c r="A7267" i="8"/>
  <c r="A7271" i="8"/>
  <c r="A7275" i="8"/>
  <c r="A7279" i="8"/>
  <c r="A7283" i="8"/>
  <c r="A7287" i="8"/>
  <c r="A7291" i="8"/>
  <c r="A7299" i="8"/>
  <c r="A7307" i="8"/>
  <c r="A7311" i="8"/>
  <c r="A7319" i="8"/>
  <c r="A7323" i="8"/>
  <c r="A7327" i="8"/>
  <c r="A7335" i="8"/>
  <c r="A7339" i="8"/>
  <c r="A7347" i="8"/>
  <c r="A7351" i="8"/>
  <c r="A7355" i="8"/>
  <c r="A7359" i="8"/>
  <c r="A7363" i="8"/>
  <c r="A7371" i="8"/>
  <c r="A7375" i="8"/>
  <c r="A7379" i="8"/>
  <c r="A7387" i="8"/>
  <c r="A7395" i="8"/>
  <c r="A7399" i="8"/>
  <c r="A7403" i="8"/>
  <c r="A7407" i="8"/>
  <c r="A7415" i="8"/>
  <c r="A7419" i="8"/>
  <c r="A7427" i="8"/>
  <c r="A7431" i="8"/>
  <c r="A7435" i="8"/>
  <c r="A7439" i="8"/>
  <c r="A7443" i="8"/>
  <c r="A7451" i="8"/>
  <c r="A7455" i="8"/>
  <c r="A7459" i="8"/>
  <c r="A7463" i="8"/>
  <c r="A7467" i="8"/>
  <c r="A7475" i="8"/>
  <c r="A7479" i="8"/>
  <c r="A7487" i="8"/>
  <c r="A7491" i="8"/>
  <c r="A7495" i="8"/>
  <c r="A6534" i="8"/>
  <c r="A6538" i="8"/>
  <c r="A6542" i="8"/>
  <c r="A6546" i="8"/>
  <c r="A6550" i="8"/>
  <c r="A6554" i="8"/>
  <c r="A6558" i="8"/>
  <c r="A6562" i="8"/>
  <c r="A6566" i="8"/>
  <c r="A6570" i="8"/>
  <c r="A6574" i="8"/>
  <c r="A6578" i="8"/>
  <c r="A6582" i="8"/>
  <c r="A6586" i="8"/>
  <c r="A6590" i="8"/>
  <c r="A6594" i="8"/>
  <c r="A6598" i="8"/>
  <c r="A6602" i="8"/>
  <c r="A6606" i="8"/>
  <c r="A6610" i="8"/>
  <c r="A6614" i="8"/>
  <c r="A6618" i="8"/>
  <c r="A6622" i="8"/>
  <c r="A6626" i="8"/>
  <c r="A6630" i="8"/>
  <c r="A6634" i="8"/>
  <c r="A6638" i="8"/>
  <c r="A6642" i="8"/>
  <c r="A6646" i="8"/>
  <c r="A6650" i="8"/>
  <c r="A6654" i="8"/>
  <c r="A6658" i="8"/>
  <c r="A6662" i="8"/>
  <c r="A6666" i="8"/>
  <c r="G7403" i="8"/>
  <c r="G7499" i="8"/>
  <c r="A6670" i="8"/>
  <c r="A6674" i="8"/>
  <c r="A6678" i="8"/>
  <c r="A6682" i="8"/>
  <c r="A6686" i="8"/>
  <c r="A6690" i="8"/>
  <c r="A6694" i="8"/>
  <c r="A6698" i="8"/>
  <c r="A6702" i="8"/>
  <c r="A6706" i="8"/>
  <c r="A6710" i="8"/>
  <c r="A6714" i="8"/>
  <c r="A6718" i="8"/>
  <c r="A6722" i="8"/>
  <c r="A6726" i="8"/>
  <c r="A6730" i="8"/>
  <c r="A6734" i="8"/>
  <c r="A6738" i="8"/>
  <c r="A6742" i="8"/>
  <c r="A6746" i="8"/>
  <c r="A6750" i="8"/>
  <c r="A6754" i="8"/>
  <c r="A6758" i="8"/>
  <c r="A6762" i="8"/>
  <c r="A6766" i="8"/>
  <c r="A6770" i="8"/>
  <c r="A6774" i="8"/>
  <c r="A6778" i="8"/>
  <c r="A6782" i="8"/>
  <c r="A6786" i="8"/>
  <c r="A6790" i="8"/>
  <c r="A6794" i="8"/>
  <c r="A6798" i="8"/>
  <c r="A6802" i="8"/>
  <c r="A6806" i="8"/>
  <c r="A6810" i="8"/>
  <c r="A6814" i="8"/>
  <c r="A6818" i="8"/>
  <c r="A6822" i="8"/>
  <c r="A6826" i="8"/>
  <c r="A6830" i="8"/>
  <c r="A6834" i="8"/>
  <c r="A6838" i="8"/>
  <c r="A6842" i="8"/>
  <c r="A6846" i="8"/>
  <c r="A6850" i="8"/>
  <c r="A6854" i="8"/>
  <c r="A6858" i="8"/>
  <c r="A6862" i="8"/>
  <c r="A6866" i="8"/>
  <c r="A6870" i="8"/>
  <c r="A6874" i="8"/>
  <c r="A6878" i="8"/>
  <c r="A6882" i="8"/>
  <c r="A6886" i="8"/>
  <c r="A6890" i="8"/>
  <c r="A6894" i="8"/>
  <c r="A6898" i="8"/>
  <c r="A6902" i="8"/>
  <c r="A6906" i="8"/>
  <c r="A6910" i="8"/>
  <c r="A6914" i="8"/>
  <c r="A6918" i="8"/>
  <c r="A6922" i="8"/>
  <c r="A6926" i="8"/>
  <c r="A6930" i="8"/>
  <c r="A6934" i="8"/>
  <c r="A6938" i="8"/>
  <c r="A6942" i="8"/>
  <c r="A6946" i="8"/>
  <c r="A6950" i="8"/>
  <c r="A6954" i="8"/>
  <c r="A6958" i="8"/>
  <c r="A6962" i="8"/>
  <c r="A6966" i="8"/>
  <c r="A6970" i="8"/>
  <c r="A6974" i="8"/>
  <c r="A6978" i="8"/>
  <c r="A6982" i="8"/>
  <c r="A6986" i="8"/>
  <c r="A6990" i="8"/>
  <c r="A6994" i="8"/>
  <c r="A6998" i="8"/>
  <c r="A7002" i="8"/>
  <c r="A7006" i="8"/>
  <c r="A7010" i="8"/>
  <c r="A7014" i="8"/>
  <c r="A7018" i="8"/>
  <c r="A7022" i="8"/>
  <c r="A7026" i="8"/>
  <c r="A7030" i="8"/>
  <c r="A7034" i="8"/>
  <c r="A7038" i="8"/>
  <c r="A7042" i="8"/>
  <c r="A7046" i="8"/>
  <c r="A7050" i="8"/>
  <c r="A7054" i="8"/>
  <c r="A7182" i="8"/>
  <c r="A7438" i="8"/>
  <c r="A7246" i="8"/>
  <c r="A7058" i="8"/>
  <c r="A7062" i="8"/>
  <c r="A7066" i="8"/>
  <c r="A7070" i="8"/>
  <c r="A7074" i="8"/>
  <c r="A7078" i="8"/>
  <c r="A7082" i="8"/>
  <c r="A7086" i="8"/>
  <c r="A7090" i="8"/>
  <c r="A7094" i="8"/>
  <c r="A7098" i="8"/>
  <c r="A7102" i="8"/>
  <c r="A7106" i="8"/>
  <c r="A7110" i="8"/>
  <c r="A7114" i="8"/>
  <c r="A7118" i="8"/>
  <c r="A7122" i="8"/>
  <c r="A7126" i="8"/>
  <c r="A7130" i="8"/>
  <c r="A7134" i="8"/>
  <c r="A7138" i="8"/>
  <c r="A7142" i="8"/>
  <c r="A7146" i="8"/>
  <c r="G7165" i="8"/>
  <c r="A7150" i="8"/>
  <c r="A7154" i="8"/>
  <c r="A7158" i="8"/>
  <c r="A7162" i="8"/>
  <c r="A7166" i="8"/>
  <c r="A7170" i="8"/>
  <c r="A7174" i="8"/>
  <c r="A7178" i="8"/>
  <c r="A7186" i="8"/>
  <c r="A7190" i="8"/>
  <c r="A7194" i="8"/>
  <c r="A7198" i="8"/>
  <c r="A7202" i="8"/>
  <c r="A7206" i="8"/>
  <c r="A7210" i="8"/>
  <c r="A7214" i="8"/>
  <c r="A7218" i="8"/>
  <c r="A7222" i="8"/>
  <c r="A7226" i="8"/>
  <c r="A7230" i="8"/>
  <c r="A7234" i="8"/>
  <c r="A7238" i="8"/>
  <c r="A7242" i="8"/>
  <c r="A7250" i="8"/>
  <c r="A7254" i="8"/>
  <c r="A7258" i="8"/>
  <c r="A7262" i="8"/>
  <c r="A7266" i="8"/>
  <c r="A7270" i="8"/>
  <c r="A7274" i="8"/>
  <c r="A7278" i="8"/>
  <c r="A7282" i="8"/>
  <c r="A7286" i="8"/>
  <c r="A7290" i="8"/>
  <c r="A7294" i="8"/>
  <c r="A7298" i="8"/>
  <c r="A7302" i="8"/>
  <c r="A7306" i="8"/>
  <c r="A7310" i="8"/>
  <c r="A7314" i="8"/>
  <c r="A7318" i="8"/>
  <c r="A7322" i="8"/>
  <c r="A7326" i="8"/>
  <c r="A7330" i="8"/>
  <c r="A7334" i="8"/>
  <c r="A7338" i="8"/>
  <c r="A7342" i="8"/>
  <c r="A7346" i="8"/>
  <c r="A7350" i="8"/>
  <c r="A7354" i="8"/>
  <c r="A7358" i="8"/>
  <c r="A7362" i="8"/>
  <c r="A7366" i="8"/>
  <c r="A7370" i="8"/>
  <c r="A7374" i="8"/>
  <c r="A7378" i="8"/>
  <c r="A7382" i="8"/>
  <c r="A7386" i="8"/>
  <c r="A7390" i="8"/>
  <c r="A7394" i="8"/>
  <c r="A7398" i="8"/>
  <c r="A7402" i="8"/>
  <c r="A7406" i="8"/>
  <c r="A7410" i="8"/>
  <c r="A7414" i="8"/>
  <c r="A7418" i="8"/>
  <c r="A7422" i="8"/>
  <c r="A7426" i="8"/>
  <c r="A7430" i="8"/>
  <c r="A7434" i="8"/>
  <c r="A7442" i="8"/>
  <c r="A7446" i="8"/>
  <c r="A7450" i="8"/>
  <c r="A7454" i="8"/>
  <c r="A7458" i="8"/>
  <c r="A7462" i="8"/>
  <c r="A7466" i="8"/>
  <c r="A7470" i="8"/>
  <c r="A7474" i="8"/>
  <c r="A7478" i="8"/>
  <c r="A7482" i="8"/>
  <c r="A7486" i="8"/>
  <c r="A7490" i="8"/>
  <c r="A7494" i="8"/>
  <c r="A7498" i="8"/>
  <c r="G7325" i="8"/>
  <c r="G7437" i="8"/>
  <c r="G7469" i="8"/>
  <c r="A6541" i="8"/>
  <c r="A6629" i="8"/>
  <c r="A6801" i="8"/>
  <c r="A6837" i="8"/>
  <c r="A6993" i="8"/>
  <c r="A6997" i="8"/>
  <c r="A7053" i="8"/>
  <c r="A7113" i="8"/>
  <c r="A7405" i="8"/>
  <c r="A7469" i="8"/>
  <c r="G6652" i="8"/>
  <c r="G6986" i="8"/>
  <c r="G7007" i="8"/>
  <c r="G7018" i="8"/>
  <c r="G7042" i="8"/>
  <c r="G7046" i="8"/>
  <c r="G7052" i="8"/>
  <c r="G7055" i="8"/>
  <c r="G7070" i="8"/>
  <c r="G7082" i="8"/>
  <c r="G7092" i="8"/>
  <c r="G7098" i="8"/>
  <c r="G7117" i="8"/>
  <c r="G7118" i="8"/>
  <c r="G7124" i="8"/>
  <c r="G7133" i="8"/>
  <c r="G7134" i="8"/>
  <c r="G7145" i="8"/>
  <c r="G7149" i="8"/>
  <c r="G7150" i="8"/>
  <c r="G7166" i="8"/>
  <c r="G7181" i="8"/>
  <c r="G7182" i="8"/>
  <c r="G7188" i="8"/>
  <c r="G7197" i="8"/>
  <c r="G7198" i="8"/>
  <c r="G7209" i="8"/>
  <c r="G7213" i="8"/>
  <c r="G7214" i="8"/>
  <c r="G7229" i="8"/>
  <c r="G7230" i="8"/>
  <c r="G7245" i="8"/>
  <c r="G7246" i="8"/>
  <c r="G7252" i="8"/>
  <c r="G7261" i="8"/>
  <c r="G7262" i="8"/>
  <c r="G7273" i="8"/>
  <c r="G7277" i="8"/>
  <c r="G7278" i="8"/>
  <c r="G7293" i="8"/>
  <c r="G7294" i="8"/>
  <c r="G7313" i="8"/>
  <c r="G7324" i="8"/>
  <c r="G7483" i="8"/>
  <c r="G7494" i="8"/>
  <c r="G7076" i="8"/>
  <c r="G7077" i="8"/>
  <c r="G7104" i="8"/>
  <c r="G7105" i="8"/>
  <c r="G7110" i="8"/>
  <c r="G7113" i="8"/>
  <c r="G7128" i="8"/>
  <c r="G7129" i="8"/>
  <c r="G7138" i="8"/>
  <c r="G7140" i="8"/>
  <c r="G7154" i="8"/>
  <c r="G7156" i="8"/>
  <c r="G7160" i="8"/>
  <c r="G7161" i="8"/>
  <c r="G7170" i="8"/>
  <c r="G7172" i="8"/>
  <c r="G7176" i="8"/>
  <c r="G7177" i="8"/>
  <c r="G7192" i="8"/>
  <c r="G7193" i="8"/>
  <c r="G7202" i="8"/>
  <c r="G7204" i="8"/>
  <c r="G7218" i="8"/>
  <c r="G7220" i="8"/>
  <c r="G7224" i="8"/>
  <c r="G7225" i="8"/>
  <c r="G7234" i="8"/>
  <c r="G7236" i="8"/>
  <c r="G7240" i="8"/>
  <c r="G7241" i="8"/>
  <c r="G7256" i="8"/>
  <c r="G7257" i="8"/>
  <c r="G7266" i="8"/>
  <c r="G7268" i="8"/>
  <c r="G7282" i="8"/>
  <c r="G7284" i="8"/>
  <c r="G7288" i="8"/>
  <c r="G7289" i="8"/>
  <c r="G7298" i="8"/>
  <c r="G7300" i="8"/>
  <c r="G7304" i="8"/>
  <c r="G7305" i="8"/>
  <c r="G7308" i="8"/>
  <c r="G7309" i="8"/>
  <c r="G7314" i="8"/>
  <c r="G7316" i="8"/>
  <c r="G7318" i="8"/>
  <c r="G7320" i="8"/>
  <c r="G7321" i="8"/>
  <c r="G7326" i="8"/>
  <c r="G7328" i="8"/>
  <c r="G7329" i="8"/>
  <c r="G7330" i="8"/>
  <c r="G7332" i="8"/>
  <c r="G7333" i="8"/>
  <c r="G7337" i="8"/>
  <c r="G7334" i="8"/>
  <c r="G7338" i="8"/>
  <c r="G7340" i="8"/>
  <c r="G7341" i="8"/>
  <c r="G7342" i="8"/>
  <c r="G7344" i="8"/>
  <c r="G7345" i="8"/>
  <c r="G7348" i="8"/>
  <c r="G7349" i="8"/>
  <c r="G7350" i="8"/>
  <c r="G7352" i="8"/>
  <c r="G7353" i="8"/>
  <c r="G7354" i="8"/>
  <c r="G7356" i="8"/>
  <c r="G7358" i="8"/>
  <c r="G7360" i="8"/>
  <c r="G7361" i="8"/>
  <c r="G7362" i="8"/>
  <c r="G7364" i="8"/>
  <c r="G7365" i="8"/>
  <c r="G7369" i="8"/>
  <c r="G7366" i="8"/>
  <c r="G7370" i="8"/>
  <c r="G7372" i="8"/>
  <c r="G7373" i="8"/>
  <c r="G7374" i="8"/>
  <c r="G7376" i="8"/>
  <c r="G7377" i="8"/>
  <c r="G7380" i="8"/>
  <c r="G7381" i="8"/>
  <c r="G7382" i="8"/>
  <c r="G7383" i="8"/>
  <c r="G7384" i="8"/>
  <c r="G7385" i="8"/>
  <c r="G7388" i="8"/>
  <c r="G7389" i="8"/>
  <c r="G7386" i="8"/>
  <c r="G7390" i="8"/>
  <c r="G7391" i="8"/>
  <c r="G7392" i="8"/>
  <c r="G7393" i="8"/>
  <c r="G7396" i="8"/>
  <c r="G7397" i="8"/>
  <c r="G7394" i="8"/>
  <c r="G7398" i="8"/>
  <c r="G7399" i="8"/>
  <c r="G7400" i="8"/>
  <c r="G7401" i="8"/>
  <c r="G7404" i="8"/>
  <c r="G7405" i="8"/>
  <c r="G7402" i="8"/>
  <c r="G7406" i="8"/>
  <c r="G7407" i="8"/>
  <c r="G7408" i="8"/>
  <c r="G7409" i="8"/>
  <c r="G7412" i="8"/>
  <c r="G7410" i="8"/>
  <c r="G7414" i="8"/>
  <c r="G7415" i="8"/>
  <c r="G7416" i="8"/>
  <c r="G7417" i="8"/>
  <c r="G7420" i="8"/>
  <c r="G7418" i="8"/>
  <c r="G7422" i="8"/>
  <c r="G7423" i="8"/>
  <c r="G7424" i="8"/>
  <c r="G7425" i="8"/>
  <c r="G7428" i="8"/>
  <c r="G7426" i="8"/>
  <c r="G7430" i="8"/>
  <c r="G7431" i="8"/>
  <c r="G7432" i="8"/>
  <c r="G7433" i="8"/>
  <c r="G7436" i="8"/>
  <c r="G7434" i="8"/>
  <c r="G7438" i="8"/>
  <c r="G7439" i="8"/>
  <c r="G7440" i="8"/>
  <c r="G7441" i="8"/>
  <c r="G7444" i="8"/>
  <c r="G7442" i="8"/>
  <c r="G7446" i="8"/>
  <c r="G7447" i="8"/>
  <c r="G7448" i="8"/>
  <c r="G7449" i="8"/>
  <c r="G7452" i="8"/>
  <c r="G7450" i="8"/>
  <c r="G7454" i="8"/>
  <c r="G7455" i="8"/>
  <c r="G7456" i="8"/>
  <c r="G7457" i="8"/>
  <c r="G7460" i="8"/>
  <c r="G7458" i="8"/>
  <c r="G7462" i="8"/>
  <c r="G7463" i="8"/>
  <c r="G7464" i="8"/>
  <c r="G7465" i="8"/>
  <c r="G7468" i="8"/>
  <c r="G7466" i="8"/>
  <c r="G7470" i="8"/>
  <c r="G7471" i="8"/>
  <c r="G7472" i="8"/>
  <c r="G7473" i="8"/>
  <c r="G7476" i="8"/>
  <c r="G7474" i="8"/>
  <c r="G7492" i="8"/>
  <c r="G7490" i="8"/>
  <c r="G7467" i="8"/>
  <c r="G7435" i="8"/>
  <c r="G7395" i="8"/>
  <c r="G7310" i="8"/>
  <c r="G7144" i="8"/>
  <c r="G7500" i="8"/>
  <c r="G7498" i="8"/>
  <c r="G7493" i="8"/>
  <c r="G7461" i="8"/>
  <c r="G7429" i="8"/>
  <c r="G7387" i="8"/>
  <c r="G7478" i="8"/>
  <c r="G7479" i="8"/>
  <c r="G7480" i="8"/>
  <c r="G7481" i="8"/>
  <c r="G7491" i="8"/>
  <c r="G7459" i="8"/>
  <c r="G7427" i="8"/>
  <c r="G7378" i="8"/>
  <c r="G7272" i="8"/>
  <c r="G7084" i="8"/>
  <c r="G7485" i="8"/>
  <c r="G7453" i="8"/>
  <c r="G7421" i="8"/>
  <c r="G7368" i="8"/>
  <c r="G7250" i="8"/>
  <c r="G7495" i="8"/>
  <c r="G7496" i="8"/>
  <c r="G7497" i="8"/>
  <c r="G7451" i="8"/>
  <c r="G7419" i="8"/>
  <c r="G7357" i="8"/>
  <c r="G7486" i="8"/>
  <c r="G7487" i="8"/>
  <c r="G7488" i="8"/>
  <c r="G7489" i="8"/>
  <c r="G7477" i="8"/>
  <c r="G7445" i="8"/>
  <c r="G7413" i="8"/>
  <c r="G7346" i="8"/>
  <c r="G7208" i="8"/>
  <c r="G7484" i="8"/>
  <c r="G7482" i="8"/>
  <c r="G7475" i="8"/>
  <c r="G7443" i="8"/>
  <c r="G7411" i="8"/>
  <c r="G7336" i="8"/>
  <c r="G7186" i="8"/>
  <c r="G6863" i="8"/>
  <c r="G6864" i="8"/>
  <c r="G6976" i="8"/>
  <c r="G7024" i="8"/>
  <c r="G7034" i="8"/>
  <c r="G7061" i="8"/>
  <c r="G7068" i="8"/>
  <c r="G7089" i="8"/>
  <c r="G7097" i="8"/>
  <c r="G7122" i="8"/>
  <c r="G6536" i="8"/>
  <c r="G6540" i="8"/>
  <c r="G6552" i="8"/>
  <c r="G6555" i="8"/>
  <c r="G6559" i="8"/>
  <c r="G6568" i="8"/>
  <c r="G6572" i="8"/>
  <c r="G6584" i="8"/>
  <c r="G6587" i="8"/>
  <c r="G6591" i="8"/>
  <c r="G6594" i="8"/>
  <c r="G6600" i="8"/>
  <c r="G6603" i="8"/>
  <c r="G6610" i="8"/>
  <c r="G6616" i="8"/>
  <c r="G6619" i="8"/>
  <c r="G6623" i="8"/>
  <c r="G6626" i="8"/>
  <c r="G6632" i="8"/>
  <c r="G6635" i="8"/>
  <c r="G6642" i="8"/>
  <c r="G6648" i="8"/>
  <c r="G6651" i="8"/>
  <c r="G6655" i="8"/>
  <c r="G6664" i="8"/>
  <c r="G6667" i="8"/>
  <c r="G6680" i="8"/>
  <c r="G6683" i="8"/>
  <c r="G6687" i="8"/>
  <c r="G6696" i="8"/>
  <c r="G6700" i="8"/>
  <c r="G6712" i="8"/>
  <c r="G6715" i="8"/>
  <c r="G6719" i="8"/>
  <c r="G6722" i="8"/>
  <c r="G6728" i="8"/>
  <c r="G6731" i="8"/>
  <c r="G6738" i="8"/>
  <c r="G6744" i="8"/>
  <c r="G6747" i="8"/>
  <c r="G6751" i="8"/>
  <c r="G6754" i="8"/>
  <c r="G6760" i="8"/>
  <c r="G6763" i="8"/>
  <c r="G6770" i="8"/>
  <c r="G6776" i="8"/>
  <c r="G6779" i="8"/>
  <c r="G6783" i="8"/>
  <c r="G6792" i="8"/>
  <c r="G6795" i="8"/>
  <c r="G6808" i="8"/>
  <c r="G6811" i="8"/>
  <c r="G6815" i="8"/>
  <c r="G6824" i="8"/>
  <c r="G6828" i="8"/>
  <c r="G6831" i="8"/>
  <c r="G6835" i="8"/>
  <c r="G6840" i="8"/>
  <c r="G6844" i="8"/>
  <c r="G6848" i="8"/>
  <c r="G6856" i="8"/>
  <c r="G6859" i="8"/>
  <c r="G6867" i="8"/>
  <c r="G6872" i="8"/>
  <c r="G6876" i="8"/>
  <c r="G6880" i="8"/>
  <c r="G6883" i="8"/>
  <c r="G6891" i="8"/>
  <c r="G6895" i="8"/>
  <c r="G6899" i="8"/>
  <c r="G6904" i="8"/>
  <c r="G6908" i="8"/>
  <c r="G6911" i="8"/>
  <c r="G6920" i="8"/>
  <c r="G6923" i="8"/>
  <c r="G6927" i="8"/>
  <c r="G6931" i="8"/>
  <c r="G6936" i="8"/>
  <c r="G6939" i="8"/>
  <c r="G6944" i="8"/>
  <c r="G6947" i="8"/>
  <c r="G6950" i="8"/>
  <c r="G6955" i="8"/>
  <c r="G6959" i="8"/>
  <c r="G6963" i="8"/>
  <c r="G6968" i="8"/>
  <c r="G6972" i="8"/>
  <c r="G6975" i="8"/>
  <c r="G6984" i="8"/>
  <c r="G6978" i="8"/>
  <c r="G7035" i="8"/>
  <c r="G7062" i="8"/>
  <c r="G7026" i="8"/>
  <c r="G6656" i="8"/>
  <c r="A7149" i="8"/>
  <c r="A7257" i="8"/>
  <c r="A7437" i="8"/>
  <c r="G6987" i="8"/>
  <c r="G6991" i="8"/>
  <c r="G6995" i="8"/>
  <c r="G7000" i="8"/>
  <c r="G7003" i="8"/>
  <c r="G7008" i="8"/>
  <c r="G7011" i="8"/>
  <c r="G7014" i="8"/>
  <c r="G7019" i="8"/>
  <c r="G7023" i="8"/>
  <c r="G7027" i="8"/>
  <c r="G7032" i="8"/>
  <c r="G7036" i="8"/>
  <c r="G7039" i="8"/>
  <c r="G7048" i="8"/>
  <c r="G7051" i="8"/>
  <c r="G7056" i="8"/>
  <c r="G7059" i="8"/>
  <c r="G7067" i="8"/>
  <c r="G7071" i="8"/>
  <c r="G7075" i="8"/>
  <c r="G7083" i="8"/>
  <c r="G7087" i="8"/>
  <c r="G7091" i="8"/>
  <c r="G7099" i="8"/>
  <c r="G7103" i="8"/>
  <c r="G7107" i="8"/>
  <c r="G7115" i="8"/>
  <c r="G7119" i="8"/>
  <c r="G7123" i="8"/>
  <c r="G7127" i="8"/>
  <c r="G7131" i="8"/>
  <c r="G7135" i="8"/>
  <c r="G7139" i="8"/>
  <c r="G7143" i="8"/>
  <c r="G7147" i="8"/>
  <c r="G7151" i="8"/>
  <c r="G7155" i="8"/>
  <c r="G7159" i="8"/>
  <c r="G7163" i="8"/>
  <c r="G7167" i="8"/>
  <c r="G7171" i="8"/>
  <c r="G7175" i="8"/>
  <c r="G7179" i="8"/>
  <c r="G7183" i="8"/>
  <c r="G7187" i="8"/>
  <c r="G7191" i="8"/>
  <c r="G7195" i="8"/>
  <c r="G7199" i="8"/>
  <c r="G7203" i="8"/>
  <c r="G7207" i="8"/>
  <c r="G7211" i="8"/>
  <c r="G7215" i="8"/>
  <c r="G7219" i="8"/>
  <c r="G7223" i="8"/>
  <c r="G7227" i="8"/>
  <c r="G7231" i="8"/>
  <c r="G7235" i="8"/>
  <c r="G7239" i="8"/>
  <c r="G7243" i="8"/>
  <c r="G7247" i="8"/>
  <c r="G7251" i="8"/>
  <c r="G7255" i="8"/>
  <c r="G7259" i="8"/>
  <c r="G7263" i="8"/>
  <c r="G7267" i="8"/>
  <c r="G7271" i="8"/>
  <c r="G7275" i="8"/>
  <c r="G7279" i="8"/>
  <c r="G7283" i="8"/>
  <c r="G7287" i="8"/>
  <c r="G7291" i="8"/>
  <c r="G7295" i="8"/>
  <c r="G7299" i="8"/>
  <c r="G7303" i="8"/>
  <c r="G7307" i="8"/>
  <c r="G7311" i="8"/>
  <c r="G7315" i="8"/>
  <c r="G7319" i="8"/>
  <c r="G7323" i="8"/>
  <c r="G7327" i="8"/>
  <c r="G7331" i="8"/>
  <c r="G7335" i="8"/>
  <c r="G7339" i="8"/>
  <c r="G7343" i="8"/>
  <c r="G7347" i="8"/>
  <c r="G7351" i="8"/>
  <c r="G7355" i="8"/>
  <c r="G7359" i="8"/>
  <c r="G7363" i="8"/>
  <c r="G7367" i="8"/>
  <c r="G7371" i="8"/>
  <c r="G7375" i="8"/>
  <c r="G7379" i="8"/>
  <c r="G6956" i="8"/>
  <c r="G6827" i="8"/>
  <c r="G6599" i="8"/>
  <c r="G6948" i="8"/>
  <c r="G6823" i="8"/>
  <c r="G7004" i="8"/>
  <c r="G6940" i="8"/>
  <c r="G6539" i="8"/>
  <c r="G6998" i="8"/>
  <c r="G6764" i="8"/>
  <c r="G6996" i="8"/>
  <c r="G6903" i="8"/>
  <c r="G6711" i="8"/>
  <c r="G6900" i="8"/>
  <c r="G6710" i="8"/>
  <c r="K9" i="9"/>
  <c r="M8" i="9" s="1"/>
  <c r="L7" i="9"/>
  <c r="L9" i="9"/>
  <c r="K2" i="9"/>
  <c r="L12" i="9"/>
  <c r="L2" i="9"/>
  <c r="F1695" i="9"/>
  <c r="E1695" i="9"/>
  <c r="D1695" i="9"/>
  <c r="F1741" i="9"/>
  <c r="D1741" i="9"/>
  <c r="E1740" i="9"/>
  <c r="C1734" i="8"/>
  <c r="F1703" i="9"/>
  <c r="D1703" i="9"/>
  <c r="E1618" i="9"/>
  <c r="D1618" i="9"/>
  <c r="F1618" i="9"/>
  <c r="F1574" i="9"/>
  <c r="F1550" i="9"/>
  <c r="D1550" i="9"/>
  <c r="E1524" i="9"/>
  <c r="D1524" i="9"/>
  <c r="F1524" i="9"/>
  <c r="F1458" i="9"/>
  <c r="D1458" i="9"/>
  <c r="F1446" i="9"/>
  <c r="D1446" i="9"/>
  <c r="F1583" i="9"/>
  <c r="B1741" i="9"/>
  <c r="E1741" i="9"/>
  <c r="A1742" i="9"/>
  <c r="E1595" i="9"/>
  <c r="D1595" i="9"/>
  <c r="F1595" i="9"/>
  <c r="F1665" i="9"/>
  <c r="D1665" i="9"/>
  <c r="E1665" i="9"/>
  <c r="F1629" i="9"/>
  <c r="D1629" i="9"/>
  <c r="F1605" i="9"/>
  <c r="E1687" i="9"/>
  <c r="D1687" i="9"/>
  <c r="F1342" i="9"/>
  <c r="C211" i="9"/>
  <c r="C219" i="9"/>
  <c r="C259" i="9"/>
  <c r="C267" i="9"/>
  <c r="C199" i="9"/>
  <c r="C207" i="9"/>
  <c r="C215" i="9"/>
  <c r="C225" i="9"/>
  <c r="N9" i="9"/>
  <c r="C978" i="9"/>
  <c r="C950" i="9"/>
  <c r="C940" i="9"/>
  <c r="C932" i="9"/>
  <c r="C922" i="9"/>
  <c r="C894" i="9"/>
  <c r="C884" i="9"/>
  <c r="C876" i="9"/>
  <c r="C868" i="9"/>
  <c r="C640" i="9"/>
  <c r="C608" i="9"/>
  <c r="C504" i="9"/>
  <c r="C248" i="9"/>
  <c r="C176" i="9"/>
  <c r="C615" i="9"/>
  <c r="C605" i="9"/>
  <c r="C597" i="9"/>
  <c r="C577" i="9"/>
  <c r="C569" i="9"/>
  <c r="C561" i="9"/>
  <c r="C549" i="9"/>
  <c r="C541" i="9"/>
  <c r="C533" i="9"/>
  <c r="C521" i="9"/>
  <c r="C513" i="9"/>
  <c r="C505" i="9"/>
  <c r="C497" i="9"/>
  <c r="C273" i="9"/>
  <c r="C253" i="9"/>
  <c r="C241" i="9"/>
  <c r="C197" i="9"/>
  <c r="C181" i="9"/>
  <c r="C171" i="9"/>
  <c r="C155" i="9"/>
  <c r="C133" i="9"/>
  <c r="A627" i="14"/>
  <c r="A619" i="14"/>
  <c r="A632" i="14"/>
  <c r="A175" i="14"/>
  <c r="A499" i="14"/>
  <c r="A19" i="14"/>
  <c r="A211" i="14"/>
  <c r="A487" i="14"/>
  <c r="A439" i="14"/>
  <c r="A636" i="14"/>
  <c r="A633" i="14"/>
  <c r="A79" i="14"/>
  <c r="A271" i="14"/>
  <c r="A379" i="14"/>
  <c r="A115" i="14"/>
  <c r="A319" i="14"/>
  <c r="A463" i="14"/>
  <c r="A415" i="14"/>
  <c r="A638" i="14"/>
  <c r="A223" i="14"/>
  <c r="A403" i="14"/>
  <c r="A187" i="14"/>
  <c r="A547" i="14"/>
  <c r="A629" i="14"/>
  <c r="A607" i="14"/>
  <c r="A247" i="14"/>
  <c r="A427" i="14"/>
  <c r="A235" i="14"/>
  <c r="A343" i="14"/>
  <c r="A626" i="14"/>
  <c r="A31" i="14"/>
  <c r="A295" i="14"/>
  <c r="A523" i="14"/>
  <c r="A259" i="14"/>
  <c r="A559" i="14"/>
  <c r="A103" i="14"/>
  <c r="A475" i="14"/>
  <c r="A67" i="14"/>
  <c r="B1738" i="8"/>
  <c r="A7" i="14"/>
  <c r="C1004" i="9"/>
  <c r="C996" i="9"/>
  <c r="C988" i="9"/>
  <c r="C976" i="9"/>
  <c r="C968" i="9"/>
  <c r="C960" i="9"/>
  <c r="C948" i="9"/>
  <c r="C920" i="9"/>
  <c r="C910" i="9"/>
  <c r="C902" i="9"/>
  <c r="C892" i="9"/>
  <c r="C858" i="9"/>
  <c r="C568" i="9"/>
  <c r="C536" i="9"/>
  <c r="C496" i="9"/>
  <c r="C208" i="9"/>
  <c r="C136" i="9"/>
  <c r="C641" i="9"/>
  <c r="C633" i="9"/>
  <c r="C625" i="9"/>
  <c r="C613" i="9"/>
  <c r="C585" i="9"/>
  <c r="C559" i="9"/>
  <c r="C495" i="9"/>
  <c r="C263" i="9"/>
  <c r="C251" i="9"/>
  <c r="C231" i="9"/>
  <c r="C217" i="9"/>
  <c r="C195" i="9"/>
  <c r="C169" i="9"/>
  <c r="C143" i="9"/>
  <c r="A367" i="14"/>
  <c r="A163" i="14"/>
  <c r="A199" i="14"/>
  <c r="C276" i="9"/>
  <c r="C244" i="9"/>
  <c r="C172" i="9"/>
  <c r="C132" i="9"/>
  <c r="C638" i="9"/>
  <c r="C534" i="9"/>
  <c r="C502" i="9"/>
  <c r="C254" i="9"/>
  <c r="C182" i="9"/>
  <c r="C986" i="9"/>
  <c r="C946" i="9"/>
  <c r="C938" i="9"/>
  <c r="C930" i="9"/>
  <c r="C918" i="9"/>
  <c r="C882" i="9"/>
  <c r="C874" i="9"/>
  <c r="C866" i="9"/>
  <c r="C856" i="9"/>
  <c r="C632" i="9"/>
  <c r="C600" i="9"/>
  <c r="C240" i="9"/>
  <c r="C168" i="9"/>
  <c r="C128" i="9"/>
  <c r="C611" i="9"/>
  <c r="C603" i="9"/>
  <c r="C595" i="9"/>
  <c r="C575" i="9"/>
  <c r="C567" i="9"/>
  <c r="C557" i="9"/>
  <c r="C547" i="9"/>
  <c r="C539" i="9"/>
  <c r="C531" i="9"/>
  <c r="C519" i="9"/>
  <c r="C511" i="9"/>
  <c r="C503" i="9"/>
  <c r="C493" i="9"/>
  <c r="C271" i="9"/>
  <c r="C249" i="9"/>
  <c r="C239" i="9"/>
  <c r="C229" i="9"/>
  <c r="C205" i="9"/>
  <c r="C191" i="9"/>
  <c r="C179" i="9"/>
  <c r="C129" i="9"/>
  <c r="A595" i="14"/>
  <c r="A139" i="14"/>
  <c r="A151" i="14"/>
  <c r="A344" i="14"/>
  <c r="A8" i="14"/>
  <c r="A200" i="14"/>
  <c r="A380" i="14"/>
  <c r="A44" i="14"/>
  <c r="A236" i="14"/>
  <c r="A584" i="14"/>
  <c r="A368" i="14"/>
  <c r="A32" i="14"/>
  <c r="A224" i="14"/>
  <c r="A404" i="14"/>
  <c r="A68" i="14"/>
  <c r="A260" i="14"/>
  <c r="A608" i="14"/>
  <c r="A440" i="14"/>
  <c r="A104" i="14"/>
  <c r="A296" i="14"/>
  <c r="A476" i="14"/>
  <c r="A140" i="14"/>
  <c r="A536" i="14"/>
  <c r="A620" i="14"/>
  <c r="C204" i="9"/>
  <c r="C164" i="9"/>
  <c r="C124" i="9"/>
  <c r="C598" i="9"/>
  <c r="C566" i="9"/>
  <c r="C246" i="9"/>
  <c r="C214" i="9"/>
  <c r="C142" i="9"/>
  <c r="C1002" i="9"/>
  <c r="C994" i="9"/>
  <c r="C984" i="9"/>
  <c r="C974" i="9"/>
  <c r="C966" i="9"/>
  <c r="C958" i="9"/>
  <c r="C916" i="9"/>
  <c r="C908" i="9"/>
  <c r="C900" i="9"/>
  <c r="C890" i="9"/>
  <c r="C854" i="9"/>
  <c r="C560" i="9"/>
  <c r="C528" i="9"/>
  <c r="C200" i="9"/>
  <c r="C160" i="9"/>
  <c r="C639" i="9"/>
  <c r="C631" i="9"/>
  <c r="C623" i="9"/>
  <c r="C583" i="9"/>
  <c r="C529" i="9"/>
  <c r="C261" i="9"/>
  <c r="C247" i="9"/>
  <c r="C237" i="9"/>
  <c r="C189" i="9"/>
  <c r="C177" i="9"/>
  <c r="C167" i="9"/>
  <c r="C151" i="9"/>
  <c r="C127" i="9"/>
  <c r="A628" i="14"/>
  <c r="C624" i="9"/>
  <c r="C592" i="9"/>
  <c r="C520" i="9"/>
  <c r="C272" i="9"/>
  <c r="C232" i="9"/>
  <c r="C192" i="9"/>
  <c r="C621" i="9"/>
  <c r="C609" i="9"/>
  <c r="C601" i="9"/>
  <c r="C593" i="9"/>
  <c r="C581" i="9"/>
  <c r="C573" i="9"/>
  <c r="C565" i="9"/>
  <c r="C555" i="9"/>
  <c r="C545" i="9"/>
  <c r="C537" i="9"/>
  <c r="C527" i="9"/>
  <c r="C517" i="9"/>
  <c r="C509" i="9"/>
  <c r="C501" i="9"/>
  <c r="C491" i="9"/>
  <c r="C269" i="9"/>
  <c r="C245" i="9"/>
  <c r="C227" i="9"/>
  <c r="C213" i="9"/>
  <c r="C139" i="9"/>
  <c r="C125" i="9"/>
  <c r="C1000" i="9"/>
  <c r="C992" i="9"/>
  <c r="C982" i="9"/>
  <c r="C972" i="9"/>
  <c r="C964" i="9"/>
  <c r="C954" i="9"/>
  <c r="C914" i="9"/>
  <c r="C906" i="9"/>
  <c r="C898" i="9"/>
  <c r="C584" i="9"/>
  <c r="C552" i="9"/>
  <c r="C152" i="9"/>
  <c r="C637" i="9"/>
  <c r="C629" i="9"/>
  <c r="C619" i="9"/>
  <c r="C591" i="9"/>
  <c r="C553" i="9"/>
  <c r="C525" i="9"/>
  <c r="C489" i="9"/>
  <c r="C235" i="9"/>
  <c r="C223" i="9"/>
  <c r="C201" i="9"/>
  <c r="C185" i="9"/>
  <c r="C175" i="9"/>
  <c r="C163" i="9"/>
  <c r="A535" i="14"/>
  <c r="A355" i="14"/>
  <c r="A630" i="14"/>
  <c r="A190" i="14"/>
  <c r="A394" i="14"/>
  <c r="A586" i="14"/>
  <c r="A178" i="14"/>
  <c r="A358" i="14"/>
  <c r="A550" i="14"/>
  <c r="A94" i="14"/>
  <c r="A286" i="14"/>
  <c r="A490" i="14"/>
  <c r="A82" i="14"/>
  <c r="A274" i="14"/>
  <c r="A454" i="14"/>
  <c r="C187" i="9"/>
  <c r="C159" i="9"/>
  <c r="C149" i="9"/>
  <c r="C141" i="9"/>
  <c r="C131" i="9"/>
  <c r="C95" i="9"/>
  <c r="C67" i="9"/>
  <c r="C3" i="9"/>
  <c r="A624" i="14"/>
  <c r="A598" i="14"/>
  <c r="A334" i="14"/>
  <c r="A106" i="14"/>
  <c r="A442" i="14"/>
  <c r="A166" i="14"/>
  <c r="A300" i="14"/>
  <c r="A60" i="14"/>
  <c r="A324" i="14"/>
  <c r="A48" i="14"/>
  <c r="A312" i="14"/>
  <c r="A143" i="14"/>
  <c r="A491" i="14"/>
  <c r="A11" i="14"/>
  <c r="A203" i="14"/>
  <c r="A599" i="14"/>
  <c r="A359" i="14"/>
  <c r="A47" i="14"/>
  <c r="A239" i="14"/>
  <c r="A371" i="14"/>
  <c r="A107" i="14"/>
  <c r="A299" i="14"/>
  <c r="A311" i="14"/>
  <c r="A563" i="14"/>
  <c r="A526" i="14"/>
  <c r="A298" i="14"/>
  <c r="A34" i="14"/>
  <c r="A370" i="14"/>
  <c r="A118" i="14"/>
  <c r="A384" i="14"/>
  <c r="A72" i="14"/>
  <c r="A264" i="14"/>
  <c r="A468" i="14"/>
  <c r="A132" i="14"/>
  <c r="A576" i="14"/>
  <c r="A480" i="14"/>
  <c r="A168" i="14"/>
  <c r="A372" i="14"/>
  <c r="A36" i="14"/>
  <c r="A228" i="14"/>
  <c r="A540" i="14"/>
  <c r="A502" i="14"/>
  <c r="A250" i="14"/>
  <c r="A10" i="14"/>
  <c r="A346" i="14"/>
  <c r="A70" i="14"/>
  <c r="C203" i="9"/>
  <c r="C193" i="9"/>
  <c r="C165" i="9"/>
  <c r="C153" i="9"/>
  <c r="C145" i="9"/>
  <c r="C137" i="9"/>
  <c r="C101" i="9"/>
  <c r="C35" i="9"/>
  <c r="C9" i="9"/>
  <c r="A478" i="14"/>
  <c r="A226" i="14"/>
  <c r="A562" i="14"/>
  <c r="A322" i="14"/>
  <c r="A46" i="14"/>
  <c r="A552" i="14"/>
  <c r="A180" i="14"/>
  <c r="A444" i="14"/>
  <c r="A192" i="14"/>
  <c r="A432" i="14"/>
  <c r="A337" i="14"/>
  <c r="A145" i="14"/>
  <c r="A349" i="14"/>
  <c r="A61" i="14"/>
  <c r="A205" i="14"/>
  <c r="A181" i="14"/>
  <c r="A541" i="14"/>
  <c r="A49" i="14"/>
  <c r="A241" i="14"/>
  <c r="A445" i="14"/>
  <c r="A601" i="14"/>
  <c r="A85" i="14"/>
  <c r="A301" i="14"/>
  <c r="A54" i="14"/>
  <c r="A246" i="14"/>
  <c r="A450" i="14"/>
  <c r="A42" i="14"/>
  <c r="A234" i="14"/>
  <c r="A438" i="14"/>
  <c r="A150" i="14"/>
  <c r="A354" i="14"/>
  <c r="A546" i="14"/>
  <c r="A138" i="14"/>
  <c r="A342" i="14"/>
  <c r="A534" i="14"/>
  <c r="A174" i="14"/>
  <c r="A378" i="14"/>
  <c r="A570" i="14"/>
  <c r="A162" i="14"/>
  <c r="A366" i="14"/>
  <c r="A606" i="14"/>
  <c r="A198" i="14"/>
  <c r="A402" i="14"/>
  <c r="A594" i="14"/>
  <c r="A186" i="14"/>
  <c r="A390" i="14"/>
  <c r="A582" i="14"/>
  <c r="R183" i="9"/>
  <c r="R52" i="9"/>
  <c r="T40" i="9"/>
  <c r="U39" i="9" s="1"/>
  <c r="T28" i="9"/>
  <c r="U27" i="9" s="1"/>
  <c r="S27" i="9"/>
  <c r="T15" i="9"/>
  <c r="U14" i="9" s="1"/>
  <c r="T17" i="9"/>
  <c r="U16" i="9" s="1"/>
  <c r="A56" i="19"/>
  <c r="T5" i="9"/>
  <c r="U4" i="9" s="1"/>
  <c r="R6" i="9"/>
  <c r="A72" i="19"/>
  <c r="O3" i="19"/>
  <c r="N3" i="19"/>
  <c r="M3" i="19"/>
  <c r="T29" i="9"/>
  <c r="U28" i="9" s="1"/>
  <c r="R41" i="9"/>
  <c r="K27" i="19"/>
  <c r="J27" i="19"/>
  <c r="J28" i="19" s="1"/>
  <c r="A39" i="19"/>
  <c r="A47" i="19"/>
  <c r="A37" i="19"/>
  <c r="A79" i="19"/>
  <c r="I28" i="19"/>
  <c r="A40" i="19"/>
  <c r="K28" i="19"/>
  <c r="A29" i="19"/>
  <c r="K17" i="19"/>
  <c r="K18" i="19" s="1"/>
  <c r="K19" i="19" s="1"/>
  <c r="K20" i="19" s="1"/>
  <c r="K21" i="19" s="1"/>
  <c r="K22" i="19" s="1"/>
  <c r="K23" i="19" s="1"/>
  <c r="K24" i="19" s="1"/>
  <c r="K25" i="19" s="1"/>
  <c r="K26" i="19" s="1"/>
  <c r="J17" i="19"/>
  <c r="J18" i="19" s="1"/>
  <c r="J19" i="19" s="1"/>
  <c r="J20" i="19" s="1"/>
  <c r="J21" i="19" s="1"/>
  <c r="J22" i="19" s="1"/>
  <c r="J23" i="19" s="1"/>
  <c r="J24" i="19" s="1"/>
  <c r="J25" i="19" s="1"/>
  <c r="J26" i="19" s="1"/>
  <c r="I17" i="19"/>
  <c r="I18" i="19" s="1"/>
  <c r="I19" i="19" s="1"/>
  <c r="I20" i="19" s="1"/>
  <c r="I21" i="19" s="1"/>
  <c r="I22" i="19" s="1"/>
  <c r="I23" i="19" s="1"/>
  <c r="I24" i="19" s="1"/>
  <c r="I25" i="19" s="1"/>
  <c r="I26" i="19" s="1"/>
  <c r="A45" i="19"/>
  <c r="A30" i="19"/>
  <c r="B39" i="19"/>
  <c r="L27" i="19"/>
  <c r="T4" i="9"/>
  <c r="U3" i="9" s="1"/>
  <c r="A34" i="19"/>
  <c r="L4" i="19"/>
  <c r="B16" i="19"/>
  <c r="B5" i="19"/>
  <c r="A38" i="19"/>
  <c r="G6970" i="8"/>
  <c r="G6932" i="8"/>
  <c r="G6892" i="8"/>
  <c r="G6855" i="8"/>
  <c r="G6812" i="8"/>
  <c r="G6699" i="8"/>
  <c r="G6583" i="8"/>
  <c r="G6967" i="8"/>
  <c r="G6928" i="8"/>
  <c r="G6854" i="8"/>
  <c r="G6807" i="8"/>
  <c r="G6752" i="8"/>
  <c r="G6695" i="8"/>
  <c r="G6636" i="8"/>
  <c r="G6582" i="8"/>
  <c r="G6960" i="8"/>
  <c r="G6922" i="8"/>
  <c r="G6884" i="8"/>
  <c r="G6847" i="8"/>
  <c r="G6796" i="8"/>
  <c r="G6742" i="8"/>
  <c r="G6684" i="8"/>
  <c r="G6571" i="8"/>
  <c r="G6919" i="8"/>
  <c r="G6882" i="8"/>
  <c r="G6843" i="8"/>
  <c r="G6679" i="8"/>
  <c r="G6624" i="8"/>
  <c r="G6567" i="8"/>
  <c r="G6545" i="8"/>
  <c r="G6549" i="8"/>
  <c r="G6561" i="8"/>
  <c r="G6577" i="8"/>
  <c r="G6581" i="8"/>
  <c r="G6593" i="8"/>
  <c r="G6609" i="8"/>
  <c r="G6613" i="8"/>
  <c r="G6625" i="8"/>
  <c r="G6641" i="8"/>
  <c r="G6645" i="8"/>
  <c r="G6657" i="8"/>
  <c r="G6673" i="8"/>
  <c r="G6677" i="8"/>
  <c r="G6689" i="8"/>
  <c r="G6705" i="8"/>
  <c r="G6709" i="8"/>
  <c r="G6721" i="8"/>
  <c r="G6737" i="8"/>
  <c r="G6741" i="8"/>
  <c r="G6753" i="8"/>
  <c r="G6769" i="8"/>
  <c r="G6773" i="8"/>
  <c r="G6785" i="8"/>
  <c r="G6988" i="8"/>
  <c r="G6912" i="8"/>
  <c r="G6875" i="8"/>
  <c r="G6836" i="8"/>
  <c r="G6784" i="8"/>
  <c r="G6727" i="8"/>
  <c r="G6668" i="8"/>
  <c r="G6614" i="8"/>
  <c r="G6556" i="8"/>
  <c r="G6871" i="8"/>
  <c r="G6834" i="8"/>
  <c r="G6780" i="8"/>
  <c r="G6551" i="8"/>
  <c r="G6801" i="8"/>
  <c r="G6805" i="8"/>
  <c r="G6817" i="8"/>
  <c r="G6833" i="8"/>
  <c r="G6841" i="8"/>
  <c r="G6849" i="8"/>
  <c r="G6853" i="8"/>
  <c r="G6857" i="8"/>
  <c r="G6869" i="8"/>
  <c r="G6881" i="8"/>
  <c r="G6885" i="8"/>
  <c r="G6889" i="8"/>
  <c r="G6897" i="8"/>
  <c r="G6905" i="8"/>
  <c r="G6913" i="8"/>
  <c r="G6917" i="8"/>
  <c r="G6921" i="8"/>
  <c r="G6933" i="8"/>
  <c r="G6945" i="8"/>
  <c r="G6949" i="8"/>
  <c r="G6953" i="8"/>
  <c r="G6961" i="8"/>
  <c r="G6969" i="8"/>
  <c r="G6977" i="8"/>
  <c r="G6981" i="8"/>
  <c r="G6985" i="8"/>
  <c r="G6997" i="8"/>
  <c r="G7009" i="8"/>
  <c r="G7013" i="8"/>
  <c r="G7017" i="8"/>
  <c r="G7025" i="8"/>
  <c r="G7033" i="8"/>
  <c r="G7041" i="8"/>
  <c r="G7045" i="8"/>
  <c r="G7049" i="8"/>
  <c r="G7065" i="8"/>
  <c r="G7069" i="8"/>
  <c r="G7074" i="8"/>
  <c r="G7078" i="8"/>
  <c r="G7081" i="8"/>
  <c r="G7085" i="8"/>
  <c r="G7090" i="8"/>
  <c r="G7093" i="8"/>
  <c r="G7101" i="8"/>
  <c r="G7106" i="8"/>
  <c r="G7109" i="8"/>
  <c r="G7114" i="8"/>
  <c r="G7121" i="8"/>
  <c r="G7125" i="8"/>
  <c r="G7130" i="8"/>
  <c r="G7137" i="8"/>
  <c r="G7141" i="8"/>
  <c r="G7146" i="8"/>
  <c r="G7153" i="8"/>
  <c r="G7157" i="8"/>
  <c r="G7162" i="8"/>
  <c r="G7169" i="8"/>
  <c r="G7173" i="8"/>
  <c r="G7178" i="8"/>
  <c r="G7185" i="8"/>
  <c r="G7189" i="8"/>
  <c r="G7194" i="8"/>
  <c r="G7201" i="8"/>
  <c r="G7205" i="8"/>
  <c r="G7210" i="8"/>
  <c r="G7217" i="8"/>
  <c r="G7221" i="8"/>
  <c r="G7226" i="8"/>
  <c r="G7233" i="8"/>
  <c r="G7237" i="8"/>
  <c r="G7242" i="8"/>
  <c r="G7249" i="8"/>
  <c r="G7253" i="8"/>
  <c r="G7258" i="8"/>
  <c r="G7265" i="8"/>
  <c r="G7269" i="8"/>
  <c r="G7274" i="8"/>
  <c r="G7281" i="8"/>
  <c r="G7285" i="8"/>
  <c r="G7290" i="8"/>
  <c r="G7297" i="8"/>
  <c r="G7301" i="8"/>
  <c r="G7306" i="8"/>
  <c r="G7317" i="8"/>
  <c r="G7322" i="8"/>
  <c r="G6531" i="8"/>
  <c r="G6532" i="8"/>
  <c r="G6533" i="8"/>
  <c r="G6534" i="8"/>
  <c r="G6537" i="8"/>
  <c r="G6538" i="8"/>
  <c r="G6541" i="8"/>
  <c r="G6542" i="8"/>
  <c r="G6543" i="8"/>
  <c r="G6544" i="8"/>
  <c r="G6547" i="8"/>
  <c r="G6548" i="8"/>
  <c r="G6553" i="8"/>
  <c r="G6554" i="8"/>
  <c r="G6557" i="8"/>
  <c r="G6558" i="8"/>
  <c r="G6563" i="8"/>
  <c r="G6564" i="8"/>
  <c r="G6565" i="8"/>
  <c r="G6566" i="8"/>
  <c r="G6569" i="8"/>
  <c r="G6570" i="8"/>
  <c r="G6573" i="8"/>
  <c r="G6574" i="8"/>
  <c r="G6575" i="8"/>
  <c r="G6576" i="8"/>
  <c r="G6579" i="8"/>
  <c r="G6580" i="8"/>
  <c r="G6585" i="8"/>
  <c r="G6586" i="8"/>
  <c r="G6589" i="8"/>
  <c r="G6590" i="8"/>
  <c r="G6595" i="8"/>
  <c r="G6596" i="8"/>
  <c r="G6597" i="8"/>
  <c r="G6598" i="8"/>
  <c r="G6601" i="8"/>
  <c r="G6602" i="8"/>
  <c r="G6605" i="8"/>
  <c r="G6606" i="8"/>
  <c r="G6607" i="8"/>
  <c r="G6608" i="8"/>
  <c r="G6611" i="8"/>
  <c r="G6612" i="8"/>
  <c r="G6617" i="8"/>
  <c r="G6618" i="8"/>
  <c r="G6621" i="8"/>
  <c r="G6622" i="8"/>
  <c r="G6627" i="8"/>
  <c r="G6628" i="8"/>
  <c r="G6629" i="8"/>
  <c r="G6630" i="8"/>
  <c r="G6633" i="8"/>
  <c r="G6634" i="8"/>
  <c r="G6637" i="8"/>
  <c r="G6638" i="8"/>
  <c r="G6639" i="8"/>
  <c r="G6640" i="8"/>
  <c r="G6643" i="8"/>
  <c r="G6644" i="8"/>
  <c r="G6649" i="8"/>
  <c r="G6650" i="8"/>
  <c r="G6653" i="8"/>
  <c r="G6654" i="8"/>
  <c r="G6659" i="8"/>
  <c r="G6660" i="8"/>
  <c r="G6661" i="8"/>
  <c r="G6662" i="8"/>
  <c r="G6665" i="8"/>
  <c r="G6666" i="8"/>
  <c r="G6669" i="8"/>
  <c r="G6670" i="8"/>
  <c r="G6671" i="8"/>
  <c r="G6672" i="8"/>
  <c r="G6675" i="8"/>
  <c r="G6676" i="8"/>
  <c r="G6681" i="8"/>
  <c r="G6682" i="8"/>
  <c r="G6685" i="8"/>
  <c r="G6686" i="8"/>
  <c r="G6691" i="8"/>
  <c r="G6692" i="8"/>
  <c r="G6693" i="8"/>
  <c r="G6694" i="8"/>
  <c r="G6697" i="8"/>
  <c r="G6698" i="8"/>
  <c r="G6701" i="8"/>
  <c r="G6702" i="8"/>
  <c r="G6703" i="8"/>
  <c r="G6704" i="8"/>
  <c r="G6707" i="8"/>
  <c r="G6708" i="8"/>
  <c r="G6713" i="8"/>
  <c r="G6714" i="8"/>
  <c r="G6717" i="8"/>
  <c r="G6718" i="8"/>
  <c r="G6723" i="8"/>
  <c r="G6724" i="8"/>
  <c r="G6725" i="8"/>
  <c r="G6726" i="8"/>
  <c r="G6729" i="8"/>
  <c r="G6730" i="8"/>
  <c r="G6733" i="8"/>
  <c r="G6734" i="8"/>
  <c r="G6735" i="8"/>
  <c r="G6736" i="8"/>
  <c r="G6739" i="8"/>
  <c r="G6740" i="8"/>
  <c r="G6745" i="8"/>
  <c r="G6746" i="8"/>
  <c r="G6749" i="8"/>
  <c r="G6750" i="8"/>
  <c r="G6755" i="8"/>
  <c r="G6756" i="8"/>
  <c r="G6757" i="8"/>
  <c r="G6758" i="8"/>
  <c r="G6761" i="8"/>
  <c r="G6762" i="8"/>
  <c r="G6765" i="8"/>
  <c r="G6766" i="8"/>
  <c r="G6767" i="8"/>
  <c r="G6768" i="8"/>
  <c r="G6771" i="8"/>
  <c r="G6772" i="8"/>
  <c r="G6777" i="8"/>
  <c r="G6778" i="8"/>
  <c r="G6781" i="8"/>
  <c r="G6782" i="8"/>
  <c r="G6787" i="8"/>
  <c r="G6788" i="8"/>
  <c r="G6789" i="8"/>
  <c r="G6790" i="8"/>
  <c r="G6793" i="8"/>
  <c r="G6794" i="8"/>
  <c r="G6797" i="8"/>
  <c r="G6798" i="8"/>
  <c r="G6799" i="8"/>
  <c r="G6800" i="8"/>
  <c r="G6803" i="8"/>
  <c r="G6804" i="8"/>
  <c r="G6809" i="8"/>
  <c r="G6810" i="8"/>
  <c r="G6813" i="8"/>
  <c r="G6814" i="8"/>
  <c r="G6819" i="8"/>
  <c r="G6820" i="8"/>
  <c r="G6821" i="8"/>
  <c r="G6822" i="8"/>
  <c r="G6825" i="8"/>
  <c r="G6826" i="8"/>
  <c r="G6829" i="8"/>
  <c r="G6830" i="8"/>
  <c r="G6837" i="8"/>
  <c r="G6838" i="8"/>
  <c r="G6845" i="8"/>
  <c r="G6846" i="8"/>
  <c r="G6851" i="8"/>
  <c r="G6852" i="8"/>
  <c r="G6861" i="8"/>
  <c r="G6862" i="8"/>
  <c r="G6865" i="8"/>
  <c r="G6866" i="8"/>
  <c r="G6873" i="8"/>
  <c r="G6874" i="8"/>
  <c r="G6877" i="8"/>
  <c r="G6878" i="8"/>
  <c r="G6888" i="8"/>
  <c r="G6887" i="8"/>
  <c r="G6893" i="8"/>
  <c r="G6894" i="8"/>
  <c r="G6901" i="8"/>
  <c r="G6902" i="8"/>
  <c r="G6909" i="8"/>
  <c r="G6910" i="8"/>
  <c r="G6915" i="8"/>
  <c r="G6916" i="8"/>
  <c r="G6925" i="8"/>
  <c r="G6926" i="8"/>
  <c r="G6929" i="8"/>
  <c r="G6930" i="8"/>
  <c r="G6937" i="8"/>
  <c r="G6938" i="8"/>
  <c r="G6941" i="8"/>
  <c r="G6942" i="8"/>
  <c r="G6952" i="8"/>
  <c r="G6951" i="8"/>
  <c r="G6957" i="8"/>
  <c r="G6958" i="8"/>
  <c r="G6965" i="8"/>
  <c r="G6966" i="8"/>
  <c r="G6973" i="8"/>
  <c r="G6974" i="8"/>
  <c r="G6979" i="8"/>
  <c r="G6980" i="8"/>
  <c r="G6989" i="8"/>
  <c r="G6990" i="8"/>
  <c r="G6993" i="8"/>
  <c r="G6994" i="8"/>
  <c r="G7001" i="8"/>
  <c r="G7002" i="8"/>
  <c r="G7005" i="8"/>
  <c r="G7006" i="8"/>
  <c r="G7016" i="8"/>
  <c r="G7015" i="8"/>
  <c r="G7021" i="8"/>
  <c r="G7022" i="8"/>
  <c r="G7029" i="8"/>
  <c r="G7030" i="8"/>
  <c r="G7037" i="8"/>
  <c r="G7038" i="8"/>
  <c r="G7043" i="8"/>
  <c r="G7044" i="8"/>
  <c r="G7053" i="8"/>
  <c r="G7054" i="8"/>
  <c r="G7057" i="8"/>
  <c r="G7058" i="8"/>
  <c r="G7063" i="8"/>
  <c r="G7064" i="8"/>
  <c r="G7079" i="8"/>
  <c r="G7080" i="8"/>
  <c r="G7095" i="8"/>
  <c r="G7096" i="8"/>
  <c r="G7111" i="8"/>
  <c r="G7112" i="8"/>
  <c r="G7302" i="8"/>
  <c r="G7292" i="8"/>
  <c r="G7286" i="8"/>
  <c r="G7276" i="8"/>
  <c r="G7270" i="8"/>
  <c r="G7260" i="8"/>
  <c r="G7254" i="8"/>
  <c r="G7244" i="8"/>
  <c r="G7238" i="8"/>
  <c r="G7228" i="8"/>
  <c r="G7222" i="8"/>
  <c r="G7212" i="8"/>
  <c r="G7206" i="8"/>
  <c r="G7196" i="8"/>
  <c r="G7190" i="8"/>
  <c r="G7180" i="8"/>
  <c r="G7174" i="8"/>
  <c r="G7164" i="8"/>
  <c r="G7158" i="8"/>
  <c r="G7148" i="8"/>
  <c r="G7142" i="8"/>
  <c r="G7132" i="8"/>
  <c r="G7126" i="8"/>
  <c r="G7116" i="8"/>
  <c r="G7102" i="8"/>
  <c r="G7094" i="8"/>
  <c r="G7088" i="8"/>
  <c r="G7073" i="8"/>
  <c r="G7066" i="8"/>
  <c r="G7060" i="8"/>
  <c r="G7050" i="8"/>
  <c r="G7040" i="8"/>
  <c r="G7031" i="8"/>
  <c r="G7020" i="8"/>
  <c r="G7012" i="8"/>
  <c r="G6992" i="8"/>
  <c r="G6983" i="8"/>
  <c r="G6964" i="8"/>
  <c r="G6946" i="8"/>
  <c r="G6935" i="8"/>
  <c r="G6918" i="8"/>
  <c r="G6907" i="8"/>
  <c r="G6898" i="8"/>
  <c r="G6890" i="8"/>
  <c r="G6879" i="8"/>
  <c r="G6870" i="8"/>
  <c r="G6860" i="8"/>
  <c r="G6850" i="8"/>
  <c r="G6842" i="8"/>
  <c r="G6832" i="8"/>
  <c r="G6818" i="8"/>
  <c r="G6806" i="8"/>
  <c r="G6791" i="8"/>
  <c r="G6775" i="8"/>
  <c r="G6748" i="8"/>
  <c r="G6732" i="8"/>
  <c r="G6720" i="8"/>
  <c r="G6706" i="8"/>
  <c r="G6690" i="8"/>
  <c r="G6678" i="8"/>
  <c r="G6663" i="8"/>
  <c r="G6647" i="8"/>
  <c r="G6620" i="8"/>
  <c r="G6604" i="8"/>
  <c r="G6592" i="8"/>
  <c r="G6578" i="8"/>
  <c r="G6562" i="8"/>
  <c r="G6550" i="8"/>
  <c r="G6535" i="8"/>
  <c r="G7312" i="8"/>
  <c r="G7296" i="8"/>
  <c r="G7280" i="8"/>
  <c r="G7264" i="8"/>
  <c r="G7248" i="8"/>
  <c r="G7232" i="8"/>
  <c r="G7216" i="8"/>
  <c r="G7200" i="8"/>
  <c r="G7184" i="8"/>
  <c r="G7168" i="8"/>
  <c r="G7152" i="8"/>
  <c r="G7136" i="8"/>
  <c r="G7120" i="8"/>
  <c r="G7108" i="8"/>
  <c r="G7100" i="8"/>
  <c r="G7086" i="8"/>
  <c r="G7072" i="8"/>
  <c r="G7047" i="8"/>
  <c r="G7028" i="8"/>
  <c r="G7010" i="8"/>
  <c r="G6999" i="8"/>
  <c r="G6982" i="8"/>
  <c r="G6971" i="8"/>
  <c r="G6962" i="8"/>
  <c r="G6954" i="8"/>
  <c r="G6943" i="8"/>
  <c r="G6934" i="8"/>
  <c r="G6924" i="8"/>
  <c r="G6914" i="8"/>
  <c r="G6906" i="8"/>
  <c r="G6896" i="8"/>
  <c r="G6886" i="8"/>
  <c r="G6868" i="8"/>
  <c r="G6858" i="8"/>
  <c r="G6839" i="8"/>
  <c r="G6816" i="8"/>
  <c r="G6802" i="8"/>
  <c r="G6786" i="8"/>
  <c r="G6774" i="8"/>
  <c r="G6759" i="8"/>
  <c r="G6743" i="8"/>
  <c r="G6716" i="8"/>
  <c r="G6688" i="8"/>
  <c r="G6674" i="8"/>
  <c r="G6658" i="8"/>
  <c r="G6646" i="8"/>
  <c r="G6631" i="8"/>
  <c r="G6615" i="8"/>
  <c r="G6588" i="8"/>
  <c r="G6560" i="8"/>
  <c r="G6546" i="8"/>
  <c r="G6530" i="8"/>
  <c r="E6539" i="8"/>
  <c r="E6540" i="8"/>
  <c r="E6538" i="8"/>
  <c r="A6533" i="8"/>
  <c r="E6543" i="8"/>
  <c r="E6542" i="8"/>
  <c r="E6544" i="8"/>
  <c r="E6541" i="8"/>
  <c r="A6537" i="8"/>
  <c r="E6545" i="8"/>
  <c r="E6547" i="8"/>
  <c r="E6548" i="8"/>
  <c r="E6546" i="8"/>
  <c r="E6551" i="8"/>
  <c r="E6549" i="8"/>
  <c r="E6552" i="8"/>
  <c r="A6545" i="8"/>
  <c r="E6550" i="8"/>
  <c r="E6556" i="8"/>
  <c r="E6553" i="8"/>
  <c r="E6554" i="8"/>
  <c r="E6555" i="8"/>
  <c r="A6549" i="8"/>
  <c r="A6548" i="8"/>
  <c r="E6560" i="8"/>
  <c r="E6557" i="8"/>
  <c r="E6559" i="8"/>
  <c r="E6558" i="8"/>
  <c r="E6564" i="8"/>
  <c r="E6561" i="8"/>
  <c r="E6563" i="8"/>
  <c r="E6562" i="8"/>
  <c r="E6568" i="8"/>
  <c r="E6565" i="8"/>
  <c r="E6566" i="8"/>
  <c r="E6567" i="8"/>
  <c r="A6561" i="8"/>
  <c r="E6571" i="8"/>
  <c r="E6572" i="8"/>
  <c r="E6569" i="8"/>
  <c r="E6570" i="8"/>
  <c r="A6565" i="8"/>
  <c r="A6564" i="8"/>
  <c r="E6575" i="8"/>
  <c r="E6576" i="8"/>
  <c r="E6574" i="8"/>
  <c r="E6573" i="8"/>
  <c r="A6569" i="8"/>
  <c r="E6577" i="8"/>
  <c r="E6578" i="8"/>
  <c r="E6579" i="8"/>
  <c r="E6580" i="8"/>
  <c r="A6573" i="8"/>
  <c r="E6581" i="8"/>
  <c r="E6583" i="8"/>
  <c r="E6582" i="8"/>
  <c r="E6584" i="8"/>
  <c r="A6577" i="8"/>
  <c r="E6585" i="8"/>
  <c r="E6588" i="8"/>
  <c r="E6586" i="8"/>
  <c r="E6587" i="8"/>
  <c r="A6580" i="8"/>
  <c r="E6589" i="8"/>
  <c r="E6592" i="8"/>
  <c r="E6590" i="8"/>
  <c r="E6591" i="8"/>
  <c r="A6585" i="8"/>
  <c r="E6596" i="8"/>
  <c r="E6594" i="8"/>
  <c r="E6593" i="8"/>
  <c r="E6595" i="8"/>
  <c r="A6589" i="8"/>
  <c r="E6600" i="8"/>
  <c r="E6599" i="8"/>
  <c r="E6597" i="8"/>
  <c r="E6598" i="8"/>
  <c r="A6593" i="8"/>
  <c r="E6604" i="8"/>
  <c r="E6602" i="8"/>
  <c r="E6603" i="8"/>
  <c r="E6601" i="8"/>
  <c r="A6596" i="8"/>
  <c r="E6607" i="8"/>
  <c r="E6606" i="8"/>
  <c r="E6605" i="8"/>
  <c r="A6601" i="8"/>
  <c r="E6609" i="8"/>
  <c r="E6612" i="8"/>
  <c r="E6610" i="8"/>
  <c r="E6611" i="8"/>
  <c r="A6605" i="8"/>
  <c r="E6613" i="8"/>
  <c r="E6615" i="8"/>
  <c r="E6616" i="8"/>
  <c r="E6614" i="8"/>
  <c r="A6609" i="8"/>
  <c r="E6619" i="8"/>
  <c r="E6620" i="8"/>
  <c r="E6617" i="8"/>
  <c r="E6618" i="8"/>
  <c r="A6612" i="8"/>
  <c r="E6621" i="8"/>
  <c r="E6623" i="8"/>
  <c r="E6624" i="8"/>
  <c r="E6622" i="8"/>
  <c r="A6617" i="8"/>
  <c r="E6628" i="8"/>
  <c r="E6625" i="8"/>
  <c r="E6627" i="8"/>
  <c r="E6626" i="8"/>
  <c r="A6621" i="8"/>
  <c r="E6632" i="8"/>
  <c r="E6629" i="8"/>
  <c r="E6631" i="8"/>
  <c r="E6630" i="8"/>
  <c r="A6625" i="8"/>
  <c r="E6634" i="8"/>
  <c r="E6635" i="8"/>
  <c r="E6633" i="8"/>
  <c r="E6636" i="8"/>
  <c r="A6628" i="8"/>
  <c r="E6640" i="8"/>
  <c r="E6637" i="8"/>
  <c r="E6639" i="8"/>
  <c r="A6633" i="8"/>
  <c r="E6644" i="8"/>
  <c r="E6643" i="8"/>
  <c r="E6642" i="8"/>
  <c r="E6641" i="8"/>
  <c r="A6637" i="8"/>
  <c r="E6645" i="8"/>
  <c r="E6648" i="8"/>
  <c r="E6646" i="8"/>
  <c r="A6641" i="8"/>
  <c r="E6647" i="8"/>
  <c r="E6650" i="8"/>
  <c r="E6652" i="8"/>
  <c r="E6649" i="8"/>
  <c r="E6651" i="8"/>
  <c r="A6644" i="8"/>
  <c r="E6656" i="8"/>
  <c r="E6654" i="8"/>
  <c r="E6653" i="8"/>
  <c r="E6655" i="8"/>
  <c r="A6649" i="8"/>
  <c r="E6660" i="8"/>
  <c r="E6659" i="8"/>
  <c r="E6658" i="8"/>
  <c r="E6657" i="8"/>
  <c r="A6653" i="8"/>
  <c r="E6661" i="8"/>
  <c r="E6663" i="8"/>
  <c r="E6664" i="8"/>
  <c r="E6662" i="8"/>
  <c r="A6657" i="8"/>
  <c r="E6667" i="8"/>
  <c r="E6668" i="8"/>
  <c r="E6665" i="8"/>
  <c r="E6666" i="8"/>
  <c r="A6660" i="8"/>
  <c r="E6671" i="8"/>
  <c r="E6672" i="8"/>
  <c r="E6670" i="8"/>
  <c r="E6669" i="8"/>
  <c r="A6664" i="8"/>
  <c r="A6665" i="8"/>
  <c r="E6674" i="8"/>
  <c r="E6673" i="8"/>
  <c r="E6675" i="8"/>
  <c r="E6676" i="8"/>
  <c r="A6669" i="8"/>
  <c r="E6677" i="8"/>
  <c r="E6679" i="8"/>
  <c r="E6680" i="8"/>
  <c r="E6678" i="8"/>
  <c r="A6673" i="8"/>
  <c r="E6684" i="8"/>
  <c r="E6682" i="8"/>
  <c r="E6683" i="8"/>
  <c r="E6681" i="8"/>
  <c r="A6676" i="8"/>
  <c r="E6685" i="8"/>
  <c r="E6688" i="8"/>
  <c r="E6686" i="8"/>
  <c r="E6687" i="8"/>
  <c r="A6680" i="8"/>
  <c r="A6681" i="8"/>
  <c r="E6689" i="8"/>
  <c r="E6691" i="8"/>
  <c r="E6690" i="8"/>
  <c r="E6692" i="8"/>
  <c r="A6685" i="8"/>
  <c r="E6695" i="8"/>
  <c r="E6696" i="8"/>
  <c r="E6693" i="8"/>
  <c r="E6694" i="8"/>
  <c r="A6689" i="8"/>
  <c r="E6698" i="8"/>
  <c r="E6697" i="8"/>
  <c r="E6700" i="8"/>
  <c r="E6699" i="8"/>
  <c r="A6693" i="8"/>
  <c r="A6692" i="8"/>
  <c r="E6703" i="8"/>
  <c r="E6701" i="8"/>
  <c r="E6702" i="8"/>
  <c r="E6704" i="8"/>
  <c r="A6696" i="8"/>
  <c r="E6708" i="8"/>
  <c r="E6706" i="8"/>
  <c r="E6707" i="8"/>
  <c r="E6705" i="8"/>
  <c r="A6701" i="8"/>
  <c r="E6710" i="8"/>
  <c r="E6711" i="8"/>
  <c r="E6712" i="8"/>
  <c r="E6709" i="8"/>
  <c r="A6705" i="8"/>
  <c r="E6716" i="8"/>
  <c r="E6713" i="8"/>
  <c r="E6715" i="8"/>
  <c r="A6709" i="8"/>
  <c r="E6714" i="8"/>
  <c r="A6708" i="8"/>
  <c r="E6719" i="8"/>
  <c r="E6717" i="8"/>
  <c r="E6718" i="8"/>
  <c r="E6720" i="8"/>
  <c r="A6712" i="8"/>
  <c r="E6721" i="8"/>
  <c r="E6722" i="8"/>
  <c r="E6724" i="8"/>
  <c r="E6723" i="8"/>
  <c r="A6717" i="8"/>
  <c r="E6725" i="8"/>
  <c r="E6727" i="8"/>
  <c r="E6726" i="8"/>
  <c r="E6728" i="8"/>
  <c r="A6721" i="8"/>
  <c r="E6732" i="8"/>
  <c r="E6731" i="8"/>
  <c r="E6730" i="8"/>
  <c r="E6729" i="8"/>
  <c r="A6725" i="8"/>
  <c r="A6724" i="8"/>
  <c r="E6736" i="8"/>
  <c r="E6733" i="8"/>
  <c r="E6734" i="8"/>
  <c r="E6735" i="8"/>
  <c r="A6728" i="8"/>
  <c r="E6738" i="8"/>
  <c r="E6739" i="8"/>
  <c r="E6740" i="8"/>
  <c r="E6737" i="8"/>
  <c r="A6733" i="8"/>
  <c r="E6744" i="8"/>
  <c r="E6743" i="8"/>
  <c r="E6741" i="8"/>
  <c r="E6742" i="8"/>
  <c r="A6737" i="8"/>
  <c r="E6746" i="8"/>
  <c r="E6748" i="8"/>
  <c r="A6741" i="8"/>
  <c r="E6747" i="8"/>
  <c r="E6745" i="8"/>
  <c r="A6740" i="8"/>
  <c r="E6750" i="8"/>
  <c r="E6752" i="8"/>
  <c r="E6749" i="8"/>
  <c r="A6745" i="8"/>
  <c r="E6751" i="8"/>
  <c r="A6744" i="8"/>
  <c r="E6756" i="8"/>
  <c r="E6754" i="8"/>
  <c r="E6755" i="8"/>
  <c r="E6753" i="8"/>
  <c r="A6749" i="8"/>
  <c r="E6757" i="8"/>
  <c r="E6760" i="8"/>
  <c r="E6758" i="8"/>
  <c r="E6759" i="8"/>
  <c r="E6762" i="8"/>
  <c r="E6761" i="8"/>
  <c r="E6764" i="8"/>
  <c r="E6763" i="8"/>
  <c r="A6756" i="8"/>
  <c r="A6757" i="8"/>
  <c r="E6766" i="8"/>
  <c r="E6768" i="8"/>
  <c r="E6765" i="8"/>
  <c r="A6761" i="8"/>
  <c r="E6767" i="8"/>
  <c r="A6760" i="8"/>
  <c r="E6772" i="8"/>
  <c r="E6769" i="8"/>
  <c r="E6771" i="8"/>
  <c r="E6770" i="8"/>
  <c r="A6765" i="8"/>
  <c r="E6774" i="8"/>
  <c r="E6776" i="8"/>
  <c r="E6775" i="8"/>
  <c r="E6773" i="8"/>
  <c r="A6769" i="8"/>
  <c r="E6777" i="8"/>
  <c r="E6780" i="8"/>
  <c r="E6778" i="8"/>
  <c r="E6779" i="8"/>
  <c r="A6772" i="8"/>
  <c r="E6781" i="8"/>
  <c r="E6784" i="8"/>
  <c r="E6782" i="8"/>
  <c r="E6783" i="8"/>
  <c r="A6777" i="8"/>
  <c r="A6776" i="8"/>
  <c r="E6787" i="8"/>
  <c r="E6788" i="8"/>
  <c r="E6785" i="8"/>
  <c r="A6781" i="8"/>
  <c r="E6786" i="8"/>
  <c r="E6789" i="8"/>
  <c r="E6790" i="8"/>
  <c r="E6792" i="8"/>
  <c r="E6791" i="8"/>
  <c r="A6785" i="8"/>
  <c r="E6793" i="8"/>
  <c r="E6794" i="8"/>
  <c r="E6795" i="8"/>
  <c r="A6789" i="8"/>
  <c r="E6796" i="8"/>
  <c r="A6788" i="8"/>
  <c r="E6800" i="8"/>
  <c r="E6798" i="8"/>
  <c r="E6799" i="8"/>
  <c r="E6797" i="8"/>
  <c r="A6793" i="8"/>
  <c r="A6792" i="8"/>
  <c r="E6803" i="8"/>
  <c r="A6797" i="8"/>
  <c r="E6802" i="8"/>
  <c r="E6804" i="8"/>
  <c r="E6801" i="8"/>
  <c r="E6805" i="8"/>
  <c r="E6808" i="8"/>
  <c r="E6807" i="8"/>
  <c r="E6806" i="8"/>
  <c r="E6809" i="8"/>
  <c r="E6810" i="8"/>
  <c r="E6812" i="8"/>
  <c r="E6811" i="8"/>
  <c r="A6805" i="8"/>
  <c r="A6804" i="8"/>
  <c r="E6813" i="8"/>
  <c r="E6815" i="8"/>
  <c r="E6814" i="8"/>
  <c r="E6816" i="8"/>
  <c r="A6808" i="8"/>
  <c r="A6809" i="8"/>
  <c r="E6819" i="8"/>
  <c r="E6818" i="8"/>
  <c r="E6817" i="8"/>
  <c r="E6820" i="8"/>
  <c r="E6823" i="8"/>
  <c r="E6824" i="8"/>
  <c r="A6817" i="8"/>
  <c r="E6822" i="8"/>
  <c r="E6821" i="8"/>
  <c r="E6828" i="8"/>
  <c r="E6827" i="8"/>
  <c r="E6826" i="8"/>
  <c r="E6825" i="8"/>
  <c r="A6821" i="8"/>
  <c r="A6820" i="8"/>
  <c r="E6830" i="8"/>
  <c r="E6832" i="8"/>
  <c r="E6831" i="8"/>
  <c r="E6829" i="8"/>
  <c r="A6825" i="8"/>
  <c r="A6824" i="8"/>
  <c r="E6836" i="8"/>
  <c r="E6834" i="8"/>
  <c r="E6835" i="8"/>
  <c r="E6833" i="8"/>
  <c r="A6829" i="8"/>
  <c r="E6840" i="8"/>
  <c r="E6838" i="8"/>
  <c r="E6839" i="8"/>
  <c r="A6833" i="8"/>
  <c r="E6837" i="8"/>
  <c r="E6844" i="8"/>
  <c r="E6841" i="8"/>
  <c r="E6842" i="8"/>
  <c r="E6843" i="8"/>
  <c r="A6836" i="8"/>
  <c r="E6847" i="8"/>
  <c r="E6845" i="8"/>
  <c r="E6846" i="8"/>
  <c r="A6840" i="8"/>
  <c r="E6848" i="8"/>
  <c r="E6852" i="8"/>
  <c r="E6850" i="8"/>
  <c r="E6851" i="8"/>
  <c r="A6845" i="8"/>
  <c r="E6849" i="8"/>
  <c r="E6855" i="8"/>
  <c r="E6856" i="8"/>
  <c r="A6849" i="8"/>
  <c r="E6853" i="8"/>
  <c r="E6854" i="8"/>
  <c r="E6858" i="8"/>
  <c r="A6853" i="8"/>
  <c r="E6860" i="8"/>
  <c r="E6859" i="8"/>
  <c r="E6857" i="8"/>
  <c r="A6852" i="8"/>
  <c r="E6864" i="8"/>
  <c r="E6863" i="8"/>
  <c r="E6862" i="8"/>
  <c r="E6861" i="8"/>
  <c r="A6856" i="8"/>
  <c r="E6866" i="8"/>
  <c r="E6868" i="8"/>
  <c r="E6865" i="8"/>
  <c r="E6867" i="8"/>
  <c r="A6861" i="8"/>
  <c r="E6870" i="8"/>
  <c r="E6872" i="8"/>
  <c r="E6871" i="8"/>
  <c r="E6869" i="8"/>
  <c r="A6865" i="8"/>
  <c r="E6876" i="8"/>
  <c r="E6875" i="8"/>
  <c r="E6874" i="8"/>
  <c r="A6869" i="8"/>
  <c r="E6873" i="8"/>
  <c r="A6868" i="8"/>
  <c r="E6879" i="8"/>
  <c r="E6880" i="8"/>
  <c r="E6878" i="8"/>
  <c r="E6877" i="8"/>
  <c r="A6872" i="8"/>
  <c r="E6882" i="8"/>
  <c r="E6884" i="8"/>
  <c r="E6883" i="8"/>
  <c r="E6881" i="8"/>
  <c r="A6877" i="8"/>
  <c r="E6887" i="8"/>
  <c r="E6888" i="8"/>
  <c r="E6886" i="8"/>
  <c r="A6881" i="8"/>
  <c r="E6885" i="8"/>
  <c r="E6889" i="8"/>
  <c r="E6892" i="8"/>
  <c r="E6890" i="8"/>
  <c r="E6891" i="8"/>
  <c r="A6884" i="8"/>
  <c r="E6895" i="8"/>
  <c r="E6893" i="8"/>
  <c r="E6894" i="8"/>
  <c r="E6896" i="8"/>
  <c r="A6888" i="8"/>
  <c r="A6889" i="8"/>
  <c r="E6898" i="8"/>
  <c r="E6900" i="8"/>
  <c r="E6897" i="8"/>
  <c r="E6899" i="8"/>
  <c r="A6893" i="8"/>
  <c r="E6904" i="8"/>
  <c r="E6902" i="8"/>
  <c r="E6901" i="8"/>
  <c r="E6903" i="8"/>
  <c r="E6907" i="8"/>
  <c r="E6908" i="8"/>
  <c r="E6906" i="8"/>
  <c r="E6905" i="8"/>
  <c r="A6901" i="8"/>
  <c r="A6900" i="8"/>
  <c r="E6911" i="8"/>
  <c r="E6912" i="8"/>
  <c r="E6910" i="8"/>
  <c r="E6909" i="8"/>
  <c r="A6905" i="8"/>
  <c r="A6904" i="8"/>
  <c r="E6914" i="8"/>
  <c r="E6913" i="8"/>
  <c r="E6915" i="8"/>
  <c r="E6916" i="8"/>
  <c r="E6919" i="8"/>
  <c r="E6920" i="8"/>
  <c r="E6917" i="8"/>
  <c r="E6918" i="8"/>
  <c r="A6913" i="8"/>
  <c r="E6922" i="8"/>
  <c r="E6921" i="8"/>
  <c r="E6923" i="8"/>
  <c r="E6924" i="8"/>
  <c r="A6916" i="8"/>
  <c r="E6927" i="8"/>
  <c r="E6925" i="8"/>
  <c r="E6928" i="8"/>
  <c r="E6926" i="8"/>
  <c r="A6920" i="8"/>
  <c r="A6921" i="8"/>
  <c r="E6930" i="8"/>
  <c r="E6932" i="8"/>
  <c r="E6931" i="8"/>
  <c r="A6925" i="8"/>
  <c r="E6929" i="8"/>
  <c r="E6936" i="8"/>
  <c r="E6935" i="8"/>
  <c r="E6933" i="8"/>
  <c r="E6934" i="8"/>
  <c r="E6938" i="8"/>
  <c r="E6940" i="8"/>
  <c r="E6939" i="8"/>
  <c r="E6937" i="8"/>
  <c r="A6933" i="8"/>
  <c r="A6932" i="8"/>
  <c r="E6942" i="8"/>
  <c r="E6941" i="8"/>
  <c r="E6944" i="8"/>
  <c r="E6943" i="8"/>
  <c r="A6936" i="8"/>
  <c r="E6946" i="8"/>
  <c r="E6947" i="8"/>
  <c r="E6948" i="8"/>
  <c r="E6945" i="8"/>
  <c r="A6941" i="8"/>
  <c r="E6949" i="8"/>
  <c r="E6952" i="8"/>
  <c r="E6950" i="8"/>
  <c r="E6951" i="8"/>
  <c r="A6945" i="8"/>
  <c r="E6955" i="8"/>
  <c r="E6956" i="8"/>
  <c r="E6953" i="8"/>
  <c r="E6954" i="8"/>
  <c r="A6948" i="8"/>
  <c r="E6958" i="8"/>
  <c r="E6957" i="8"/>
  <c r="E6960" i="8"/>
  <c r="A6952" i="8"/>
  <c r="E6959" i="8"/>
  <c r="E6962" i="8"/>
  <c r="E6964" i="8"/>
  <c r="E6961" i="8"/>
  <c r="A6957" i="8"/>
  <c r="E6963" i="8"/>
  <c r="E6966" i="8"/>
  <c r="E6965" i="8"/>
  <c r="E6967" i="8"/>
  <c r="E6968" i="8"/>
  <c r="E6969" i="8"/>
  <c r="E6972" i="8"/>
  <c r="E6970" i="8"/>
  <c r="E6971" i="8"/>
  <c r="A6965" i="8"/>
  <c r="A6964" i="8"/>
  <c r="E6974" i="8"/>
  <c r="A6969" i="8"/>
  <c r="E6976" i="8"/>
  <c r="E6973" i="8"/>
  <c r="E6975" i="8"/>
  <c r="A6968" i="8"/>
  <c r="E6979" i="8"/>
  <c r="E6980" i="8"/>
  <c r="E6978" i="8"/>
  <c r="A6973" i="8"/>
  <c r="E6977" i="8"/>
  <c r="E6981" i="8"/>
  <c r="E6982" i="8"/>
  <c r="E6983" i="8"/>
  <c r="E6984" i="8"/>
  <c r="A6977" i="8"/>
  <c r="E6986" i="8"/>
  <c r="E6988" i="8"/>
  <c r="E6985" i="8"/>
  <c r="E6987" i="8"/>
  <c r="A6981" i="8"/>
  <c r="A6980" i="8"/>
  <c r="E6989" i="8"/>
  <c r="E6990" i="8"/>
  <c r="E6992" i="8"/>
  <c r="E6991" i="8"/>
  <c r="A6985" i="8"/>
  <c r="A6984" i="8"/>
  <c r="E6994" i="8"/>
  <c r="E6993" i="8"/>
  <c r="E6995" i="8"/>
  <c r="E6996" i="8"/>
  <c r="E6998" i="8"/>
  <c r="E6999" i="8"/>
  <c r="E7000" i="8"/>
  <c r="E6997" i="8"/>
  <c r="E7004" i="8"/>
  <c r="E7003" i="8"/>
  <c r="E7002" i="8"/>
  <c r="E7001" i="8"/>
  <c r="A6996" i="8"/>
  <c r="E7006" i="8"/>
  <c r="E7007" i="8"/>
  <c r="E7005" i="8"/>
  <c r="A7001" i="8"/>
  <c r="E7008" i="8"/>
  <c r="A7000" i="8"/>
  <c r="E7010" i="8"/>
  <c r="E7011" i="8"/>
  <c r="E7012" i="8"/>
  <c r="E7009" i="8"/>
  <c r="A7005" i="8"/>
  <c r="A7009" i="8"/>
  <c r="E7015" i="8"/>
  <c r="E7014" i="8"/>
  <c r="E7016" i="8"/>
  <c r="E7013" i="8"/>
  <c r="E7020" i="8"/>
  <c r="E7018" i="8"/>
  <c r="E7017" i="8"/>
  <c r="E7019" i="8"/>
  <c r="A7012" i="8"/>
  <c r="E7022" i="8"/>
  <c r="E7021" i="8"/>
  <c r="E7024" i="8"/>
  <c r="E7023" i="8"/>
  <c r="A7016" i="8"/>
  <c r="A7017" i="8"/>
  <c r="E7027" i="8"/>
  <c r="E7026" i="8"/>
  <c r="E7028" i="8"/>
  <c r="A7021" i="8"/>
  <c r="E7025" i="8"/>
  <c r="E7031" i="8"/>
  <c r="E7029" i="8"/>
  <c r="E7032" i="8"/>
  <c r="A7025" i="8"/>
  <c r="E7030" i="8"/>
  <c r="E7036" i="8"/>
  <c r="E7033" i="8"/>
  <c r="E7034" i="8"/>
  <c r="E7035" i="8"/>
  <c r="A7029" i="8"/>
  <c r="A7028" i="8"/>
  <c r="E7038" i="8"/>
  <c r="E7039" i="8"/>
  <c r="E7037" i="8"/>
  <c r="E7040" i="8"/>
  <c r="A7032" i="8"/>
  <c r="E7042" i="8"/>
  <c r="E7044" i="8"/>
  <c r="E7043" i="8"/>
  <c r="E7041" i="8"/>
  <c r="A7037" i="8"/>
  <c r="E7047" i="8"/>
  <c r="E7048" i="8"/>
  <c r="E7045" i="8"/>
  <c r="A7041" i="8"/>
  <c r="E7046" i="8"/>
  <c r="E7052" i="8"/>
  <c r="E7051" i="8"/>
  <c r="E7050" i="8"/>
  <c r="A7044" i="8"/>
  <c r="E7049" i="8"/>
  <c r="E7056" i="8"/>
  <c r="E7055" i="8"/>
  <c r="E7053" i="8"/>
  <c r="A7048" i="8"/>
  <c r="E7059" i="8"/>
  <c r="E7058" i="8"/>
  <c r="E7057" i="8"/>
  <c r="E7060" i="8"/>
  <c r="E7064" i="8"/>
  <c r="E7061" i="8"/>
  <c r="E7063" i="8"/>
  <c r="A7057" i="8"/>
  <c r="E7062" i="8"/>
  <c r="E7067" i="8"/>
  <c r="E7068" i="8"/>
  <c r="E7066" i="8"/>
  <c r="E7065" i="8"/>
  <c r="A7060" i="8"/>
  <c r="E7070" i="8"/>
  <c r="E7072" i="8"/>
  <c r="E7069" i="8"/>
  <c r="E7071" i="8"/>
  <c r="A7064" i="8"/>
  <c r="E7076" i="8"/>
  <c r="E7074" i="8"/>
  <c r="E7075" i="8"/>
  <c r="E7073" i="8"/>
  <c r="A7069" i="8"/>
  <c r="E7078" i="8"/>
  <c r="E7077" i="8"/>
  <c r="E7080" i="8"/>
  <c r="E7079" i="8"/>
  <c r="A7073" i="8"/>
  <c r="E7082" i="8"/>
  <c r="E7084" i="8"/>
  <c r="E7083" i="8"/>
  <c r="E7081" i="8"/>
  <c r="A7076" i="8"/>
  <c r="E7086" i="8"/>
  <c r="E7088" i="8"/>
  <c r="E7085" i="8"/>
  <c r="E7087" i="8"/>
  <c r="A7081" i="8"/>
  <c r="A7080" i="8"/>
  <c r="E7092" i="8"/>
  <c r="E7089" i="8"/>
  <c r="E7090" i="8"/>
  <c r="E7091" i="8"/>
  <c r="E7095" i="8"/>
  <c r="E7096" i="8"/>
  <c r="E7094" i="8"/>
  <c r="E7093" i="8"/>
  <c r="A7089" i="8"/>
  <c r="E7099" i="8"/>
  <c r="E7100" i="8"/>
  <c r="E7097" i="8"/>
  <c r="E7098" i="8"/>
  <c r="A7092" i="8"/>
  <c r="E7103" i="8"/>
  <c r="E7101" i="8"/>
  <c r="E7102" i="8"/>
  <c r="A7096" i="8"/>
  <c r="E7104" i="8"/>
  <c r="E7108" i="8"/>
  <c r="A7101" i="8"/>
  <c r="E7107" i="8"/>
  <c r="E7105" i="8"/>
  <c r="E7106" i="8"/>
  <c r="E7112" i="8"/>
  <c r="E7111" i="8"/>
  <c r="A7105" i="8"/>
  <c r="E7110" i="8"/>
  <c r="E7114" i="8"/>
  <c r="E7116" i="8"/>
  <c r="E7113" i="8"/>
  <c r="E7115" i="8"/>
  <c r="A7108" i="8"/>
  <c r="E7117" i="8"/>
  <c r="E7120" i="8"/>
  <c r="E7118" i="8"/>
  <c r="E7119" i="8"/>
  <c r="A7112" i="8"/>
  <c r="E7122" i="8"/>
  <c r="E7123" i="8"/>
  <c r="E7121" i="8"/>
  <c r="E7124" i="8"/>
  <c r="E7126" i="8"/>
  <c r="E7127" i="8"/>
  <c r="E7128" i="8"/>
  <c r="E7125" i="8"/>
  <c r="A7121" i="8"/>
  <c r="E7130" i="8"/>
  <c r="E7131" i="8"/>
  <c r="E7132" i="8"/>
  <c r="E7129" i="8"/>
  <c r="A7125" i="8"/>
  <c r="A7124" i="8"/>
  <c r="E7133" i="8"/>
  <c r="E7136" i="8"/>
  <c r="E7135" i="8"/>
  <c r="E7134" i="8"/>
  <c r="A7129" i="8"/>
  <c r="A7128" i="8"/>
  <c r="E7138" i="8"/>
  <c r="E7140" i="8"/>
  <c r="E7139" i="8"/>
  <c r="E7137" i="8"/>
  <c r="A7133" i="8"/>
  <c r="E7144" i="8"/>
  <c r="E7142" i="8"/>
  <c r="E7141" i="8"/>
  <c r="E7143" i="8"/>
  <c r="A7137" i="8"/>
  <c r="E7146" i="8"/>
  <c r="E7148" i="8"/>
  <c r="E7147" i="8"/>
  <c r="E7145" i="8"/>
  <c r="A7140" i="8"/>
  <c r="E7150" i="8"/>
  <c r="E7152" i="8"/>
  <c r="E7149" i="8"/>
  <c r="E7151" i="8"/>
  <c r="A7144" i="8"/>
  <c r="E7154" i="8"/>
  <c r="E7155" i="8"/>
  <c r="E7156" i="8"/>
  <c r="E7153" i="8"/>
  <c r="E7157" i="8"/>
  <c r="E7159" i="8"/>
  <c r="E7160" i="8"/>
  <c r="E7158" i="8"/>
  <c r="A7153" i="8"/>
  <c r="E7162" i="8"/>
  <c r="E7161" i="8"/>
  <c r="E7164" i="8"/>
  <c r="E7163" i="8"/>
  <c r="A7156" i="8"/>
  <c r="E7165" i="8"/>
  <c r="E7167" i="8"/>
  <c r="E7166" i="8"/>
  <c r="E7168" i="8"/>
  <c r="A7160" i="8"/>
  <c r="E7172" i="8"/>
  <c r="E7170" i="8"/>
  <c r="E7169" i="8"/>
  <c r="A7165" i="8"/>
  <c r="E7171" i="8"/>
  <c r="E7173" i="8"/>
  <c r="E7176" i="8"/>
  <c r="E7175" i="8"/>
  <c r="E7174" i="8"/>
  <c r="A7169" i="8"/>
  <c r="E7178" i="8"/>
  <c r="E7180" i="8"/>
  <c r="E7177" i="8"/>
  <c r="E7179" i="8"/>
  <c r="A7173" i="8"/>
  <c r="A7172" i="8"/>
  <c r="E7182" i="8"/>
  <c r="E7184" i="8"/>
  <c r="E7181" i="8"/>
  <c r="E7183" i="8"/>
  <c r="A7176" i="8"/>
  <c r="A7177" i="8"/>
  <c r="E7187" i="8"/>
  <c r="E7188" i="8"/>
  <c r="E7186" i="8"/>
  <c r="E7185" i="8"/>
  <c r="E7190" i="8"/>
  <c r="E7191" i="8"/>
  <c r="E7192" i="8"/>
  <c r="E7189" i="8"/>
  <c r="E7194" i="8"/>
  <c r="E7196" i="8"/>
  <c r="E7195" i="8"/>
  <c r="E7193" i="8"/>
  <c r="A7189" i="8"/>
  <c r="A7188" i="8"/>
  <c r="E7200" i="8"/>
  <c r="E7197" i="8"/>
  <c r="E7199" i="8"/>
  <c r="E7198" i="8"/>
  <c r="A7193" i="8"/>
  <c r="A7192" i="8"/>
  <c r="E7203" i="8"/>
  <c r="A7197" i="8"/>
  <c r="E7204" i="8"/>
  <c r="E7202" i="8"/>
  <c r="E7201" i="8"/>
  <c r="E7206" i="8"/>
  <c r="E7205" i="8"/>
  <c r="E7207" i="8"/>
  <c r="E7208" i="8"/>
  <c r="E7210" i="8"/>
  <c r="E7211" i="8"/>
  <c r="E7212" i="8"/>
  <c r="E7209" i="8"/>
  <c r="A7204" i="8"/>
  <c r="E7214" i="8"/>
  <c r="E7216" i="8"/>
  <c r="E7213" i="8"/>
  <c r="E7215" i="8"/>
  <c r="A7208" i="8"/>
  <c r="A7209" i="8"/>
  <c r="E7218" i="8"/>
  <c r="E7220" i="8"/>
  <c r="E7217" i="8"/>
  <c r="E7219" i="8"/>
  <c r="E7224" i="8"/>
  <c r="E7221" i="8"/>
  <c r="E7223" i="8"/>
  <c r="E7222" i="8"/>
  <c r="A7217" i="8"/>
  <c r="E7226" i="8"/>
  <c r="E7225" i="8"/>
  <c r="E7228" i="8"/>
  <c r="A7221" i="8"/>
  <c r="E7227" i="8"/>
  <c r="A7220" i="8"/>
  <c r="E7230" i="8"/>
  <c r="E7232" i="8"/>
  <c r="E7229" i="8"/>
  <c r="A7224" i="8"/>
  <c r="E7234" i="8"/>
  <c r="E7233" i="8"/>
  <c r="E7236" i="8"/>
  <c r="E7235" i="8"/>
  <c r="A7229" i="8"/>
  <c r="E7240" i="8"/>
  <c r="E7237" i="8"/>
  <c r="E7239" i="8"/>
  <c r="E7238" i="8"/>
  <c r="E7242" i="8"/>
  <c r="E7244" i="8"/>
  <c r="E7243" i="8"/>
  <c r="A7237" i="8"/>
  <c r="E7241" i="8"/>
  <c r="A7236" i="8"/>
  <c r="E7247" i="8"/>
  <c r="E7246" i="8"/>
  <c r="E7245" i="8"/>
  <c r="E7248" i="8"/>
  <c r="A7240" i="8"/>
  <c r="E7252" i="8"/>
  <c r="E7251" i="8"/>
  <c r="E7250" i="8"/>
  <c r="E7249" i="8"/>
  <c r="E7254" i="8"/>
  <c r="E7255" i="8"/>
  <c r="E7253" i="8"/>
  <c r="E7256" i="8"/>
  <c r="E7258" i="8"/>
  <c r="E7260" i="8"/>
  <c r="E7259" i="8"/>
  <c r="E7257" i="8"/>
  <c r="A7253" i="8"/>
  <c r="A7252" i="8"/>
  <c r="E7264" i="8"/>
  <c r="E7261" i="8"/>
  <c r="E7263" i="8"/>
  <c r="E7262" i="8"/>
  <c r="A7256" i="8"/>
  <c r="E7266" i="8"/>
  <c r="E7268" i="8"/>
  <c r="E7267" i="8"/>
  <c r="E7265" i="8"/>
  <c r="E7270" i="8"/>
  <c r="E7271" i="8"/>
  <c r="E7272" i="8"/>
  <c r="E7269" i="8"/>
  <c r="A7265" i="8"/>
  <c r="E7274" i="8"/>
  <c r="E7276" i="8"/>
  <c r="E7275" i="8"/>
  <c r="A7269" i="8"/>
  <c r="E7273" i="8"/>
  <c r="A7268" i="8"/>
  <c r="E7280" i="8"/>
  <c r="E7278" i="8"/>
  <c r="E7277" i="8"/>
  <c r="E7279" i="8"/>
  <c r="A7272" i="8"/>
  <c r="E7282" i="8"/>
  <c r="E7283" i="8"/>
  <c r="E7281" i="8"/>
  <c r="E7284" i="8"/>
  <c r="A7277" i="8"/>
  <c r="E7285" i="8"/>
  <c r="E7287" i="8"/>
  <c r="E7286" i="8"/>
  <c r="E7288" i="8"/>
  <c r="A7281" i="8"/>
  <c r="E7290" i="8"/>
  <c r="E7289" i="8"/>
  <c r="E7292" i="8"/>
  <c r="E7291" i="8"/>
  <c r="A7284" i="8"/>
  <c r="E7293" i="8"/>
  <c r="E7295" i="8"/>
  <c r="E7294" i="8"/>
  <c r="A7289" i="8"/>
  <c r="A7288" i="8"/>
  <c r="E7296" i="8"/>
  <c r="E7298" i="8"/>
  <c r="E7297" i="8"/>
  <c r="E7300" i="8"/>
  <c r="E7299" i="8"/>
  <c r="A7293" i="8"/>
  <c r="E7301" i="8"/>
  <c r="E7304" i="8"/>
  <c r="E7303" i="8"/>
  <c r="E7302" i="8"/>
  <c r="E7306" i="8"/>
  <c r="E7305" i="8"/>
  <c r="E7308" i="8"/>
  <c r="E7307" i="8"/>
  <c r="A7300" i="8"/>
  <c r="E7309" i="8"/>
  <c r="E7312" i="8"/>
  <c r="E7310" i="8"/>
  <c r="A7305" i="8"/>
  <c r="E7311" i="8"/>
  <c r="A7304" i="8"/>
  <c r="E7314" i="8"/>
  <c r="E7316" i="8"/>
  <c r="E7315" i="8"/>
  <c r="E7313" i="8"/>
  <c r="E7318" i="8"/>
  <c r="E7317" i="8"/>
  <c r="E7319" i="8"/>
  <c r="E7320" i="8"/>
  <c r="E7322" i="8"/>
  <c r="E7323" i="8"/>
  <c r="E7321" i="8"/>
  <c r="E7324" i="8"/>
  <c r="A7316" i="8"/>
  <c r="E7325" i="8"/>
  <c r="E7327" i="8"/>
  <c r="E7328" i="8"/>
  <c r="E7326" i="8"/>
  <c r="A7320" i="8"/>
  <c r="E7331" i="8"/>
  <c r="A7325" i="8"/>
  <c r="E7332" i="8"/>
  <c r="E7329" i="8"/>
  <c r="E7330" i="8"/>
  <c r="E7334" i="8"/>
  <c r="E7333" i="8"/>
  <c r="A7329" i="8"/>
  <c r="E7335" i="8"/>
  <c r="E7336" i="8"/>
  <c r="E7338" i="8"/>
  <c r="E7339" i="8"/>
  <c r="E7340" i="8"/>
  <c r="A7332" i="8"/>
  <c r="E7337" i="8"/>
  <c r="A7333" i="8"/>
  <c r="E7344" i="8"/>
  <c r="E7342" i="8"/>
  <c r="E7341" i="8"/>
  <c r="E7343" i="8"/>
  <c r="A7336" i="8"/>
  <c r="E7346" i="8"/>
  <c r="E7345" i="8"/>
  <c r="E7348" i="8"/>
  <c r="E7347" i="8"/>
  <c r="E7349" i="8"/>
  <c r="E7351" i="8"/>
  <c r="E7350" i="8"/>
  <c r="E7352" i="8"/>
  <c r="A7345" i="8"/>
  <c r="E7354" i="8"/>
  <c r="E7353" i="8"/>
  <c r="E7356" i="8"/>
  <c r="A7349" i="8"/>
  <c r="E7355" i="8"/>
  <c r="A7348" i="8"/>
  <c r="E7358" i="8"/>
  <c r="E7357" i="8"/>
  <c r="E7359" i="8"/>
  <c r="E7360" i="8"/>
  <c r="A7352" i="8"/>
  <c r="E7362" i="8"/>
  <c r="E7363" i="8"/>
  <c r="E7361" i="8"/>
  <c r="E7364" i="8"/>
  <c r="E7368" i="8"/>
  <c r="E7365" i="8"/>
  <c r="E7367" i="8"/>
  <c r="E7366" i="8"/>
  <c r="A7361" i="8"/>
  <c r="E7370" i="8"/>
  <c r="E7372" i="8"/>
  <c r="E7371" i="8"/>
  <c r="E7369" i="8"/>
  <c r="A7365" i="8"/>
  <c r="A7364" i="8"/>
  <c r="E7376" i="8"/>
  <c r="E7373" i="8"/>
  <c r="E7375" i="8"/>
  <c r="A7369" i="8"/>
  <c r="E7374" i="8"/>
  <c r="A7368" i="8"/>
  <c r="E7380" i="8"/>
  <c r="E7379" i="8"/>
  <c r="E7378" i="8"/>
  <c r="E7377" i="8"/>
  <c r="A7373" i="8"/>
  <c r="E7382" i="8"/>
  <c r="E7383" i="8"/>
  <c r="A7377" i="8"/>
  <c r="E7384" i="8"/>
  <c r="E7381" i="8"/>
  <c r="E7386" i="8"/>
  <c r="E7387" i="8"/>
  <c r="A7381" i="8"/>
  <c r="E7388" i="8"/>
  <c r="E7385" i="8"/>
  <c r="A7380" i="8"/>
  <c r="E7392" i="8"/>
  <c r="E7389" i="8"/>
  <c r="E7391" i="8"/>
  <c r="A7385" i="8"/>
  <c r="E7390" i="8"/>
  <c r="A7384" i="8"/>
  <c r="E7396" i="8"/>
  <c r="E7394" i="8"/>
  <c r="E7393" i="8"/>
  <c r="E7398" i="8"/>
  <c r="E7400" i="8"/>
  <c r="E7397" i="8"/>
  <c r="E7399" i="8"/>
  <c r="E7402" i="8"/>
  <c r="E7404" i="8"/>
  <c r="E7403" i="8"/>
  <c r="A7396" i="8"/>
  <c r="E7408" i="8"/>
  <c r="E7406" i="8"/>
  <c r="E7407" i="8"/>
  <c r="A7401" i="8"/>
  <c r="E7405" i="8"/>
  <c r="A7400" i="8"/>
  <c r="E7410" i="8"/>
  <c r="E7411" i="8"/>
  <c r="E7409" i="8"/>
  <c r="E7412" i="8"/>
  <c r="E7415" i="8"/>
  <c r="E7414" i="8"/>
  <c r="E7413" i="8"/>
  <c r="E7416" i="8"/>
  <c r="E7418" i="8"/>
  <c r="E7420" i="8"/>
  <c r="E7417" i="8"/>
  <c r="E7419" i="8"/>
  <c r="A7412" i="8"/>
  <c r="E7424" i="8"/>
  <c r="A7417" i="8"/>
  <c r="E7422" i="8"/>
  <c r="E7421" i="8"/>
  <c r="E7423" i="8"/>
  <c r="A7416" i="8"/>
  <c r="E7426" i="8"/>
  <c r="E7428" i="8"/>
  <c r="E7427" i="8"/>
  <c r="E7425" i="8"/>
  <c r="A7421" i="8"/>
  <c r="E7429" i="8"/>
  <c r="E7432" i="8"/>
  <c r="E7431" i="8"/>
  <c r="E7430" i="8"/>
  <c r="A7425" i="8"/>
  <c r="E7434" i="8"/>
  <c r="E7435" i="8"/>
  <c r="E7433" i="8"/>
  <c r="A7429" i="8"/>
  <c r="E7436" i="8"/>
  <c r="A7428" i="8"/>
  <c r="E7438" i="8"/>
  <c r="E7440" i="8"/>
  <c r="E7437" i="8"/>
  <c r="E7439" i="8"/>
  <c r="A7432" i="8"/>
  <c r="E7441" i="8"/>
  <c r="E7444" i="8"/>
  <c r="E7443" i="8"/>
  <c r="E7446" i="8"/>
  <c r="E7445" i="8"/>
  <c r="E7447" i="8"/>
  <c r="E7448" i="8"/>
  <c r="E7450" i="8"/>
  <c r="E7452" i="8"/>
  <c r="E7449" i="8"/>
  <c r="E7451" i="8"/>
  <c r="A7444" i="8"/>
  <c r="E7453" i="8"/>
  <c r="E7456" i="8"/>
  <c r="E7455" i="8"/>
  <c r="E7454" i="8"/>
  <c r="A7448" i="8"/>
  <c r="E7459" i="8"/>
  <c r="E7460" i="8"/>
  <c r="E7458" i="8"/>
  <c r="E7457" i="8"/>
  <c r="E7462" i="8"/>
  <c r="E7463" i="8"/>
  <c r="E7461" i="8"/>
  <c r="E7464" i="8"/>
  <c r="E7466" i="8"/>
  <c r="E7468" i="8"/>
  <c r="E7467" i="8"/>
  <c r="E7465" i="8"/>
  <c r="A7460" i="8"/>
  <c r="A7461" i="8"/>
  <c r="E7472" i="8"/>
  <c r="E7470" i="8"/>
  <c r="E7471" i="8"/>
  <c r="A7465" i="8"/>
  <c r="E7469" i="8"/>
  <c r="A7464" i="8"/>
  <c r="E7474" i="8"/>
  <c r="E7476" i="8"/>
  <c r="E7475" i="8"/>
  <c r="E7473" i="8"/>
  <c r="E7478" i="8"/>
  <c r="E7479" i="8"/>
  <c r="E7480" i="8"/>
  <c r="E7477" i="8"/>
  <c r="A7473" i="8"/>
  <c r="E7481" i="8"/>
  <c r="E7482" i="8"/>
  <c r="E7484" i="8"/>
  <c r="E7483" i="8"/>
  <c r="A7476" i="8"/>
  <c r="A7477" i="8"/>
  <c r="E7487" i="8"/>
  <c r="A7481" i="8"/>
  <c r="E7486" i="8"/>
  <c r="E7485" i="8"/>
  <c r="A7480" i="8"/>
  <c r="E7488" i="8"/>
  <c r="E7492" i="8"/>
  <c r="E7490" i="8"/>
  <c r="A7484" i="8"/>
  <c r="E7489" i="8"/>
  <c r="E7491" i="8"/>
  <c r="E7495" i="8"/>
  <c r="E7493" i="8"/>
  <c r="E7496" i="8"/>
  <c r="A7489" i="8"/>
  <c r="E7494" i="8"/>
  <c r="E7500" i="8"/>
  <c r="E7497" i="8"/>
  <c r="E7499" i="8"/>
  <c r="A7493" i="8"/>
  <c r="A7492" i="8"/>
  <c r="E7498" i="8"/>
  <c r="A7497" i="8"/>
  <c r="A7496" i="8"/>
  <c r="A6949" i="8"/>
  <c r="A7109" i="8"/>
  <c r="A7205" i="8"/>
  <c r="A7261" i="8"/>
  <c r="A7309" i="8"/>
  <c r="A7337" i="8"/>
  <c r="A7409" i="8"/>
  <c r="A7441" i="8"/>
  <c r="A6584" i="8"/>
  <c r="A6620" i="8"/>
  <c r="A6656" i="8"/>
  <c r="A6700" i="8"/>
  <c r="A6720" i="8"/>
  <c r="A6764" i="8"/>
  <c r="A6784" i="8"/>
  <c r="A6828" i="8"/>
  <c r="A6848" i="8"/>
  <c r="A6892" i="8"/>
  <c r="A6912" i="8"/>
  <c r="A6956" i="8"/>
  <c r="A6976" i="8"/>
  <c r="A7020" i="8"/>
  <c r="A7040" i="8"/>
  <c r="A7084" i="8"/>
  <c r="A7104" i="8"/>
  <c r="A7148" i="8"/>
  <c r="A7168" i="8"/>
  <c r="A7212" i="8"/>
  <c r="A7232" i="8"/>
  <c r="A7276" i="8"/>
  <c r="A7296" i="8"/>
  <c r="A7340" i="8"/>
  <c r="A7360" i="8"/>
  <c r="A7404" i="8"/>
  <c r="A7424" i="8"/>
  <c r="A7468" i="8"/>
  <c r="A6813" i="8"/>
  <c r="A6885" i="8"/>
  <c r="A7061" i="8"/>
  <c r="A7201" i="8"/>
  <c r="A6581" i="8"/>
  <c r="A6713" i="8"/>
  <c r="A6773" i="8"/>
  <c r="A7485" i="8"/>
  <c r="E7401" i="8"/>
  <c r="E6608" i="8"/>
  <c r="A6897" i="8"/>
  <c r="A7065" i="8"/>
  <c r="A7161" i="8"/>
  <c r="A7341" i="8"/>
  <c r="A7413" i="8"/>
  <c r="A7445" i="8"/>
  <c r="A6532" i="8"/>
  <c r="A6568" i="8"/>
  <c r="A6604" i="8"/>
  <c r="A6640" i="8"/>
  <c r="A6661" i="8"/>
  <c r="A7117" i="8"/>
  <c r="A7488" i="8"/>
  <c r="E7231" i="8"/>
  <c r="A6909" i="8"/>
  <c r="A6961" i="8"/>
  <c r="A7273" i="8"/>
  <c r="A7313" i="8"/>
  <c r="A7449" i="8"/>
  <c r="A6552" i="8"/>
  <c r="A6588" i="8"/>
  <c r="A6624" i="8"/>
  <c r="A6684" i="8"/>
  <c r="A6704" i="8"/>
  <c r="A6748" i="8"/>
  <c r="A6768" i="8"/>
  <c r="A6812" i="8"/>
  <c r="A6832" i="8"/>
  <c r="A6876" i="8"/>
  <c r="A6896" i="8"/>
  <c r="A6940" i="8"/>
  <c r="A6960" i="8"/>
  <c r="A7004" i="8"/>
  <c r="A7024" i="8"/>
  <c r="A7068" i="8"/>
  <c r="A7088" i="8"/>
  <c r="A7132" i="8"/>
  <c r="A7152" i="8"/>
  <c r="A7196" i="8"/>
  <c r="A7216" i="8"/>
  <c r="A7260" i="8"/>
  <c r="A7280" i="8"/>
  <c r="A7324" i="8"/>
  <c r="A7344" i="8"/>
  <c r="A7388" i="8"/>
  <c r="A7408" i="8"/>
  <c r="A7452" i="8"/>
  <c r="A7472" i="8"/>
  <c r="A6553" i="8"/>
  <c r="A6953" i="8"/>
  <c r="A7013" i="8"/>
  <c r="A7145" i="8"/>
  <c r="A7213" i="8"/>
  <c r="A6613" i="8"/>
  <c r="A6753" i="8"/>
  <c r="A7357" i="8"/>
  <c r="E7109" i="8"/>
  <c r="A6917" i="8"/>
  <c r="A7077" i="8"/>
  <c r="A7225" i="8"/>
  <c r="A7317" i="8"/>
  <c r="A7353" i="8"/>
  <c r="A7389" i="8"/>
  <c r="A7453" i="8"/>
  <c r="A6536" i="8"/>
  <c r="A6572" i="8"/>
  <c r="A6608" i="8"/>
  <c r="A6557" i="8"/>
  <c r="A6697" i="8"/>
  <c r="E7395" i="8"/>
  <c r="A7033" i="8"/>
  <c r="A7085" i="8"/>
  <c r="A7181" i="8"/>
  <c r="A7233" i="8"/>
  <c r="A7285" i="8"/>
  <c r="A7321" i="8"/>
  <c r="A7393" i="8"/>
  <c r="A7457" i="8"/>
  <c r="A6556" i="8"/>
  <c r="A6592" i="8"/>
  <c r="A6648" i="8"/>
  <c r="A6668" i="8"/>
  <c r="A6688" i="8"/>
  <c r="A6732" i="8"/>
  <c r="A6752" i="8"/>
  <c r="A6796" i="8"/>
  <c r="A6816" i="8"/>
  <c r="A6860" i="8"/>
  <c r="A6880" i="8"/>
  <c r="A6924" i="8"/>
  <c r="A6944" i="8"/>
  <c r="A6988" i="8"/>
  <c r="A7008" i="8"/>
  <c r="A7052" i="8"/>
  <c r="A7072" i="8"/>
  <c r="A7116" i="8"/>
  <c r="A7136" i="8"/>
  <c r="A7180" i="8"/>
  <c r="A7200" i="8"/>
  <c r="A7244" i="8"/>
  <c r="A7264" i="8"/>
  <c r="A7308" i="8"/>
  <c r="A7328" i="8"/>
  <c r="A7372" i="8"/>
  <c r="A7392" i="8"/>
  <c r="A7436" i="8"/>
  <c r="A7456" i="8"/>
  <c r="A7093" i="8"/>
  <c r="A7157" i="8"/>
  <c r="A7301" i="8"/>
  <c r="A6645" i="8"/>
  <c r="A6841" i="8"/>
  <c r="E7054" i="8"/>
  <c r="A6929" i="8"/>
  <c r="A7185" i="8"/>
  <c r="A7397" i="8"/>
  <c r="A6540" i="8"/>
  <c r="A6576" i="8"/>
  <c r="A6632" i="8"/>
  <c r="A6873" i="8"/>
  <c r="A7241" i="8"/>
  <c r="A6597" i="8"/>
  <c r="A6729" i="8"/>
  <c r="A6857" i="8"/>
  <c r="A7245" i="8"/>
  <c r="E7442" i="8"/>
  <c r="A6937" i="8"/>
  <c r="A7045" i="8"/>
  <c r="A7097" i="8"/>
  <c r="A7141" i="8"/>
  <c r="A7249" i="8"/>
  <c r="A7297" i="8"/>
  <c r="A7433" i="8"/>
  <c r="A6560" i="8"/>
  <c r="A6616" i="8"/>
  <c r="A6652" i="8"/>
  <c r="A6672" i="8"/>
  <c r="A6716" i="8"/>
  <c r="A6736" i="8"/>
  <c r="A6780" i="8"/>
  <c r="A6800" i="8"/>
  <c r="A6844" i="8"/>
  <c r="A6864" i="8"/>
  <c r="A6908" i="8"/>
  <c r="A6928" i="8"/>
  <c r="A6972" i="8"/>
  <c r="A6992" i="8"/>
  <c r="A7036" i="8"/>
  <c r="A7056" i="8"/>
  <c r="A7100" i="8"/>
  <c r="A7120" i="8"/>
  <c r="A7164" i="8"/>
  <c r="A7184" i="8"/>
  <c r="A7228" i="8"/>
  <c r="A7248" i="8"/>
  <c r="A7292" i="8"/>
  <c r="A7312" i="8"/>
  <c r="A7356" i="8"/>
  <c r="A7376" i="8"/>
  <c r="A7420" i="8"/>
  <c r="A7440" i="8"/>
  <c r="A7049" i="8"/>
  <c r="A6677" i="8"/>
  <c r="A6989" i="8"/>
  <c r="E6638" i="8"/>
  <c r="C1741" i="8" l="1"/>
  <c r="C1742" i="8" s="1"/>
  <c r="C1743" i="8" s="1"/>
  <c r="B11" i="11"/>
  <c r="A10" i="11"/>
  <c r="F77" i="9"/>
  <c r="D77" i="9"/>
  <c r="E77" i="9"/>
  <c r="F257" i="9"/>
  <c r="E257" i="9"/>
  <c r="D257" i="9"/>
  <c r="D924" i="9"/>
  <c r="F924" i="9"/>
  <c r="E924" i="9"/>
  <c r="F798" i="9"/>
  <c r="E798" i="9"/>
  <c r="D798" i="9"/>
  <c r="F535" i="9"/>
  <c r="D535" i="9"/>
  <c r="E535" i="9"/>
  <c r="F69" i="9"/>
  <c r="D69" i="9"/>
  <c r="E69" i="9"/>
  <c r="F523" i="9"/>
  <c r="D523" i="9"/>
  <c r="E523" i="9"/>
  <c r="F243" i="9"/>
  <c r="D243" i="9"/>
  <c r="F965" i="9"/>
  <c r="E965" i="9"/>
  <c r="D965" i="9"/>
  <c r="F851" i="9"/>
  <c r="D851" i="9"/>
  <c r="F516" i="9"/>
  <c r="D516" i="9"/>
  <c r="F198" i="9"/>
  <c r="D198" i="9"/>
  <c r="E198" i="9"/>
  <c r="F784" i="9"/>
  <c r="D784" i="9"/>
  <c r="F481" i="9"/>
  <c r="D481" i="9"/>
  <c r="F123" i="9"/>
  <c r="D123" i="9"/>
  <c r="F61" i="9"/>
  <c r="D61" i="9"/>
  <c r="F173" i="9"/>
  <c r="D173" i="9"/>
  <c r="E173" i="9"/>
  <c r="F880" i="9"/>
  <c r="D880" i="9"/>
  <c r="E764" i="9"/>
  <c r="D764" i="9"/>
  <c r="F764" i="9"/>
  <c r="F475" i="9"/>
  <c r="D475" i="9"/>
  <c r="E475" i="9"/>
  <c r="F53" i="9"/>
  <c r="D53" i="9"/>
  <c r="F483" i="9"/>
  <c r="D483" i="9"/>
  <c r="F147" i="9"/>
  <c r="D147" i="9"/>
  <c r="D953" i="9"/>
  <c r="F953" i="9"/>
  <c r="E953" i="9"/>
  <c r="E833" i="9"/>
  <c r="D833" i="9"/>
  <c r="F833" i="9"/>
  <c r="F236" i="9"/>
  <c r="D236" i="9"/>
  <c r="E126" i="9"/>
  <c r="D126" i="9"/>
  <c r="F126" i="9"/>
  <c r="D772" i="9"/>
  <c r="F772" i="9"/>
  <c r="E772" i="9"/>
  <c r="F471" i="9"/>
  <c r="D471" i="9"/>
  <c r="E471" i="9"/>
  <c r="F109" i="9"/>
  <c r="D109" i="9"/>
  <c r="E109" i="9"/>
  <c r="L26" i="19"/>
  <c r="B38" i="19"/>
  <c r="F49" i="9"/>
  <c r="E49" i="9"/>
  <c r="D49" i="9"/>
  <c r="F115" i="9"/>
  <c r="D115" i="9"/>
  <c r="F852" i="9"/>
  <c r="D852" i="9"/>
  <c r="F488" i="9"/>
  <c r="D488" i="9"/>
  <c r="F465" i="9"/>
  <c r="D465" i="9"/>
  <c r="E465" i="9"/>
  <c r="D37" i="9"/>
  <c r="E37" i="9"/>
  <c r="F37" i="9"/>
  <c r="E463" i="9"/>
  <c r="D463" i="9"/>
  <c r="F463" i="9"/>
  <c r="F83" i="9"/>
  <c r="D83" i="9"/>
  <c r="F939" i="9"/>
  <c r="D939" i="9"/>
  <c r="F819" i="9"/>
  <c r="D819" i="9"/>
  <c r="D188" i="9"/>
  <c r="F188" i="9"/>
  <c r="E188" i="9"/>
  <c r="E980" i="9"/>
  <c r="D980" i="9"/>
  <c r="F980" i="9"/>
  <c r="F576" i="9"/>
  <c r="D576" i="9"/>
  <c r="D459" i="9"/>
  <c r="F459" i="9"/>
  <c r="E459" i="9"/>
  <c r="F93" i="9"/>
  <c r="D93" i="9"/>
  <c r="E93" i="9"/>
  <c r="H22" i="9"/>
  <c r="E83" i="9" s="1"/>
  <c r="E1451" i="9"/>
  <c r="E1696" i="9"/>
  <c r="E296" i="9"/>
  <c r="E265" i="9"/>
  <c r="E1057" i="9"/>
  <c r="E355" i="9"/>
  <c r="E720" i="9"/>
  <c r="E82" i="9"/>
  <c r="E1482" i="9"/>
  <c r="E112" i="9"/>
  <c r="E1360" i="9"/>
  <c r="E751" i="9"/>
  <c r="E934" i="9"/>
  <c r="E1543" i="9"/>
  <c r="E1635" i="9"/>
  <c r="E1299" i="9"/>
  <c r="E692" i="9"/>
  <c r="E1026" i="9"/>
  <c r="E327" i="9"/>
  <c r="E386" i="9"/>
  <c r="E1085" i="9"/>
  <c r="E1604" i="9"/>
  <c r="E1269" i="9"/>
  <c r="E842" i="9"/>
  <c r="E1422" i="9"/>
  <c r="E630" i="9"/>
  <c r="E1512" i="9"/>
  <c r="E1573" i="9"/>
  <c r="E508" i="9"/>
  <c r="E1726" i="9"/>
  <c r="E1146" i="9"/>
  <c r="E781" i="9"/>
  <c r="E1116" i="9"/>
  <c r="E477" i="9"/>
  <c r="E21" i="9"/>
  <c r="E1207" i="9"/>
  <c r="E1177" i="9"/>
  <c r="E1391" i="9"/>
  <c r="E812" i="9"/>
  <c r="E995" i="9"/>
  <c r="E174" i="9"/>
  <c r="E1330" i="9"/>
  <c r="E661" i="9"/>
  <c r="E447" i="9"/>
  <c r="N24" i="19"/>
  <c r="O24" i="19"/>
  <c r="M24" i="19"/>
  <c r="F25" i="9"/>
  <c r="D25" i="9"/>
  <c r="F33" i="9"/>
  <c r="E33" i="9"/>
  <c r="D33" i="9"/>
  <c r="E103" i="9"/>
  <c r="D103" i="9"/>
  <c r="F103" i="9"/>
  <c r="F844" i="9"/>
  <c r="D844" i="9"/>
  <c r="F456" i="9"/>
  <c r="D456" i="9"/>
  <c r="F427" i="9"/>
  <c r="D427" i="9"/>
  <c r="F408" i="9"/>
  <c r="D408" i="9"/>
  <c r="E408" i="9"/>
  <c r="F451" i="9"/>
  <c r="D451" i="9"/>
  <c r="E65" i="9"/>
  <c r="D65" i="9"/>
  <c r="F65" i="9"/>
  <c r="F905" i="9"/>
  <c r="D905" i="9"/>
  <c r="E905" i="9"/>
  <c r="F809" i="9"/>
  <c r="D809" i="9"/>
  <c r="E809" i="9"/>
  <c r="F76" i="9"/>
  <c r="E76" i="9"/>
  <c r="D76" i="9"/>
  <c r="F942" i="9"/>
  <c r="D942" i="9"/>
  <c r="F264" i="9"/>
  <c r="E264" i="9"/>
  <c r="D264" i="9"/>
  <c r="F449" i="9"/>
  <c r="D449" i="9"/>
  <c r="F79" i="9"/>
  <c r="D79" i="9"/>
  <c r="E79" i="9"/>
  <c r="B48" i="19"/>
  <c r="L36" i="19"/>
  <c r="E161" i="9"/>
  <c r="F161" i="9"/>
  <c r="D161" i="9"/>
  <c r="F23" i="9"/>
  <c r="D23" i="9"/>
  <c r="F85" i="9"/>
  <c r="D85" i="9"/>
  <c r="F836" i="9"/>
  <c r="D836" i="9"/>
  <c r="E836" i="9"/>
  <c r="F416" i="9"/>
  <c r="D416" i="9"/>
  <c r="E416" i="9"/>
  <c r="D255" i="9"/>
  <c r="E255" i="9"/>
  <c r="F255" i="9"/>
  <c r="F120" i="9"/>
  <c r="D120" i="9"/>
  <c r="F441" i="9"/>
  <c r="D441" i="9"/>
  <c r="E441" i="9"/>
  <c r="F51" i="9"/>
  <c r="D51" i="9"/>
  <c r="E51" i="9"/>
  <c r="F895" i="9"/>
  <c r="E895" i="9"/>
  <c r="D895" i="9"/>
  <c r="E795" i="9"/>
  <c r="F795" i="9"/>
  <c r="D795" i="9"/>
  <c r="F542" i="9"/>
  <c r="D542" i="9"/>
  <c r="F904" i="9"/>
  <c r="D904" i="9"/>
  <c r="E904" i="9"/>
  <c r="D72" i="9"/>
  <c r="F72" i="9"/>
  <c r="E72" i="9"/>
  <c r="E437" i="9"/>
  <c r="F437" i="9"/>
  <c r="D437" i="9"/>
  <c r="F47" i="9"/>
  <c r="D47" i="9"/>
  <c r="E47" i="9"/>
  <c r="F117" i="9"/>
  <c r="D117" i="9"/>
  <c r="D7" i="9"/>
  <c r="F7" i="9"/>
  <c r="E7" i="9"/>
  <c r="F71" i="9"/>
  <c r="E71" i="9"/>
  <c r="D71" i="9"/>
  <c r="D824" i="9"/>
  <c r="F824" i="9"/>
  <c r="E824" i="9"/>
  <c r="F144" i="9"/>
  <c r="D144" i="9"/>
  <c r="E144" i="9"/>
  <c r="E157" i="9"/>
  <c r="D157" i="9"/>
  <c r="F157" i="9"/>
  <c r="F80" i="9"/>
  <c r="D80" i="9"/>
  <c r="E80" i="9"/>
  <c r="F425" i="9"/>
  <c r="D425" i="9"/>
  <c r="F1001" i="9"/>
  <c r="D1001" i="9"/>
  <c r="F883" i="9"/>
  <c r="D883" i="9"/>
  <c r="F783" i="9"/>
  <c r="D783" i="9"/>
  <c r="E478" i="9"/>
  <c r="F478" i="9"/>
  <c r="D478" i="9"/>
  <c r="F870" i="9"/>
  <c r="E870" i="9"/>
  <c r="D870" i="9"/>
  <c r="F635" i="9"/>
  <c r="D635" i="9"/>
  <c r="F423" i="9"/>
  <c r="D423" i="9"/>
  <c r="A23" i="14"/>
  <c r="A287" i="14"/>
  <c r="A35" i="14"/>
  <c r="A275" i="14"/>
  <c r="A527" i="14"/>
  <c r="A191" i="14"/>
  <c r="A443" i="14"/>
  <c r="A251" i="14"/>
  <c r="A539" i="14"/>
  <c r="A263" i="14"/>
  <c r="A59" i="14"/>
  <c r="A587" i="14"/>
  <c r="A503" i="14"/>
  <c r="A95" i="14"/>
  <c r="A395" i="14"/>
  <c r="A455" i="14"/>
  <c r="A611" i="14"/>
  <c r="A167" i="14"/>
  <c r="A83" i="14"/>
  <c r="A575" i="14"/>
  <c r="A215" i="14"/>
  <c r="A131" i="14"/>
  <c r="A335" i="14"/>
  <c r="A419" i="14"/>
  <c r="A155" i="14"/>
  <c r="A431" i="14"/>
  <c r="A515" i="14"/>
  <c r="A179" i="14"/>
  <c r="A407" i="14"/>
  <c r="A323" i="14"/>
  <c r="A347" i="14"/>
  <c r="A467" i="14"/>
  <c r="A227" i="14"/>
  <c r="A383" i="14"/>
  <c r="A623" i="14"/>
  <c r="A479" i="14"/>
  <c r="A119" i="14"/>
  <c r="A71" i="14"/>
  <c r="A551" i="14"/>
  <c r="F105" i="9"/>
  <c r="E105" i="9"/>
  <c r="D105" i="9"/>
  <c r="A214" i="14"/>
  <c r="A130" i="14"/>
  <c r="A262" i="14"/>
  <c r="A310" i="14"/>
  <c r="A466" i="14"/>
  <c r="A406" i="14"/>
  <c r="A58" i="14"/>
  <c r="A22" i="14"/>
  <c r="A202" i="14"/>
  <c r="A142" i="14"/>
  <c r="A382" i="14"/>
  <c r="A610" i="14"/>
  <c r="A238" i="14"/>
  <c r="A430" i="14"/>
  <c r="A622" i="14"/>
  <c r="A418" i="14"/>
  <c r="A574" i="14"/>
  <c r="A514" i="14"/>
  <c r="A538" i="14"/>
  <c r="A154" i="14"/>
  <c r="F55" i="9"/>
  <c r="D55" i="9"/>
  <c r="F816" i="9"/>
  <c r="D816" i="9"/>
  <c r="E40" i="9"/>
  <c r="D40" i="9"/>
  <c r="F40" i="9"/>
  <c r="F113" i="9"/>
  <c r="E113" i="9"/>
  <c r="D113" i="9"/>
  <c r="D32" i="9"/>
  <c r="F32" i="9"/>
  <c r="E32" i="9"/>
  <c r="F415" i="9"/>
  <c r="D415" i="9"/>
  <c r="E415" i="9"/>
  <c r="F989" i="9"/>
  <c r="D989" i="9"/>
  <c r="E989" i="9"/>
  <c r="D873" i="9"/>
  <c r="E873" i="9"/>
  <c r="F873" i="9"/>
  <c r="F771" i="9"/>
  <c r="D771" i="9"/>
  <c r="E771" i="9"/>
  <c r="E430" i="9"/>
  <c r="D430" i="9"/>
  <c r="F430" i="9"/>
  <c r="D832" i="9"/>
  <c r="F832" i="9"/>
  <c r="E832" i="9"/>
  <c r="F579" i="9"/>
  <c r="D579" i="9"/>
  <c r="F413" i="9"/>
  <c r="D413" i="9"/>
  <c r="E413" i="9"/>
  <c r="F91" i="9"/>
  <c r="D91" i="9"/>
  <c r="F1739" i="9"/>
  <c r="E1739" i="9"/>
  <c r="D1739" i="9"/>
  <c r="D39" i="9"/>
  <c r="F39" i="9"/>
  <c r="E39" i="9"/>
  <c r="F808" i="9"/>
  <c r="D808" i="9"/>
  <c r="E808" i="9"/>
  <c r="F599" i="9"/>
  <c r="D599" i="9"/>
  <c r="E599" i="9"/>
  <c r="D99" i="9"/>
  <c r="F99" i="9"/>
  <c r="E99" i="9"/>
  <c r="E589" i="9"/>
  <c r="D589" i="9"/>
  <c r="F589" i="9"/>
  <c r="E403" i="9"/>
  <c r="D403" i="9"/>
  <c r="F403" i="9"/>
  <c r="F975" i="9"/>
  <c r="D975" i="9"/>
  <c r="D861" i="9"/>
  <c r="F861" i="9"/>
  <c r="E861" i="9"/>
  <c r="F596" i="9"/>
  <c r="E596" i="9"/>
  <c r="D596" i="9"/>
  <c r="F238" i="9"/>
  <c r="D238" i="9"/>
  <c r="E794" i="9"/>
  <c r="F794" i="9"/>
  <c r="D794" i="9"/>
  <c r="F507" i="9"/>
  <c r="D507" i="9"/>
  <c r="E507" i="9"/>
  <c r="D399" i="9"/>
  <c r="F399" i="9"/>
  <c r="E399" i="9"/>
  <c r="B51" i="19"/>
  <c r="L39" i="19"/>
  <c r="A59" i="19"/>
  <c r="R64" i="9"/>
  <c r="T52" i="9"/>
  <c r="U51" i="9" s="1"/>
  <c r="F153" i="9"/>
  <c r="D153" i="9"/>
  <c r="E159" i="9"/>
  <c r="D159" i="9"/>
  <c r="F159" i="9"/>
  <c r="E525" i="9"/>
  <c r="D525" i="9"/>
  <c r="F525" i="9"/>
  <c r="D584" i="9"/>
  <c r="F584" i="9"/>
  <c r="E584" i="9"/>
  <c r="F992" i="9"/>
  <c r="D992" i="9"/>
  <c r="E992" i="9"/>
  <c r="E491" i="9"/>
  <c r="D491" i="9"/>
  <c r="F491" i="9"/>
  <c r="F565" i="9"/>
  <c r="D565" i="9"/>
  <c r="E565" i="9"/>
  <c r="F232" i="9"/>
  <c r="D232" i="9"/>
  <c r="E232" i="9"/>
  <c r="F167" i="9"/>
  <c r="E167" i="9"/>
  <c r="D167" i="9"/>
  <c r="F623" i="9"/>
  <c r="E623" i="9"/>
  <c r="D623" i="9"/>
  <c r="E890" i="9"/>
  <c r="D890" i="9"/>
  <c r="F890" i="9"/>
  <c r="F994" i="9"/>
  <c r="E994" i="9"/>
  <c r="D994" i="9"/>
  <c r="D164" i="9"/>
  <c r="F164" i="9"/>
  <c r="E164" i="9"/>
  <c r="F249" i="9"/>
  <c r="E249" i="9"/>
  <c r="D249" i="9"/>
  <c r="F547" i="9"/>
  <c r="D547" i="9"/>
  <c r="F168" i="9"/>
  <c r="E168" i="9"/>
  <c r="D168" i="9"/>
  <c r="D918" i="9"/>
  <c r="F918" i="9"/>
  <c r="E918" i="9"/>
  <c r="F534" i="9"/>
  <c r="D534" i="9"/>
  <c r="E534" i="9"/>
  <c r="E495" i="9"/>
  <c r="D495" i="9"/>
  <c r="F495" i="9"/>
  <c r="F208" i="9"/>
  <c r="D208" i="9"/>
  <c r="E920" i="9"/>
  <c r="D920" i="9"/>
  <c r="F920" i="9"/>
  <c r="F133" i="9"/>
  <c r="E133" i="9"/>
  <c r="D133" i="9"/>
  <c r="E497" i="9"/>
  <c r="D497" i="9"/>
  <c r="F497" i="9"/>
  <c r="F569" i="9"/>
  <c r="D569" i="9"/>
  <c r="E569" i="9"/>
  <c r="F608" i="9"/>
  <c r="D608" i="9"/>
  <c r="F940" i="9"/>
  <c r="D940" i="9"/>
  <c r="F267" i="9"/>
  <c r="D267" i="9"/>
  <c r="C1733" i="8"/>
  <c r="B1734" i="8"/>
  <c r="A50" i="19"/>
  <c r="A46" i="19"/>
  <c r="E165" i="9"/>
  <c r="D165" i="9"/>
  <c r="F165" i="9"/>
  <c r="E187" i="9"/>
  <c r="D187" i="9"/>
  <c r="F187" i="9"/>
  <c r="E163" i="9"/>
  <c r="F163" i="9"/>
  <c r="D163" i="9"/>
  <c r="D553" i="9"/>
  <c r="F553" i="9"/>
  <c r="E553" i="9"/>
  <c r="F898" i="9"/>
  <c r="E898" i="9"/>
  <c r="D898" i="9"/>
  <c r="F1000" i="9"/>
  <c r="D1000" i="9"/>
  <c r="F501" i="9"/>
  <c r="E501" i="9"/>
  <c r="D501" i="9"/>
  <c r="F573" i="9"/>
  <c r="D573" i="9"/>
  <c r="F272" i="9"/>
  <c r="D272" i="9"/>
  <c r="F177" i="9"/>
  <c r="D177" i="9"/>
  <c r="F631" i="9"/>
  <c r="D631" i="9"/>
  <c r="E631" i="9"/>
  <c r="F900" i="9"/>
  <c r="D900" i="9"/>
  <c r="E900" i="9"/>
  <c r="F1002" i="9"/>
  <c r="D1002" i="9"/>
  <c r="F204" i="9"/>
  <c r="E204" i="9"/>
  <c r="D204" i="9"/>
  <c r="F271" i="9"/>
  <c r="D271" i="9"/>
  <c r="D557" i="9"/>
  <c r="F557" i="9"/>
  <c r="E557" i="9"/>
  <c r="F240" i="9"/>
  <c r="D240" i="9"/>
  <c r="F930" i="9"/>
  <c r="E930" i="9"/>
  <c r="D930" i="9"/>
  <c r="F638" i="9"/>
  <c r="D638" i="9"/>
  <c r="F143" i="9"/>
  <c r="D143" i="9"/>
  <c r="E143" i="9"/>
  <c r="E559" i="9"/>
  <c r="D559" i="9"/>
  <c r="F559" i="9"/>
  <c r="D496" i="9"/>
  <c r="F496" i="9"/>
  <c r="E496" i="9"/>
  <c r="E948" i="9"/>
  <c r="D948" i="9"/>
  <c r="F948" i="9"/>
  <c r="D155" i="9"/>
  <c r="E155" i="9"/>
  <c r="F155" i="9"/>
  <c r="F505" i="9"/>
  <c r="D505" i="9"/>
  <c r="E505" i="9"/>
  <c r="F577" i="9"/>
  <c r="D577" i="9"/>
  <c r="F640" i="9"/>
  <c r="D640" i="9"/>
  <c r="E950" i="9"/>
  <c r="D950" i="9"/>
  <c r="F950" i="9"/>
  <c r="F259" i="9"/>
  <c r="D259" i="9"/>
  <c r="E259" i="9"/>
  <c r="E1742" i="9"/>
  <c r="C1742" i="9"/>
  <c r="F1742" i="9" s="1"/>
  <c r="B1742" i="9"/>
  <c r="A1743" i="9"/>
  <c r="L5" i="19"/>
  <c r="B6" i="19"/>
  <c r="B17" i="19"/>
  <c r="A42" i="19"/>
  <c r="A68" i="19"/>
  <c r="S39" i="9"/>
  <c r="T27" i="9"/>
  <c r="U26" i="9" s="1"/>
  <c r="E193" i="9"/>
  <c r="D193" i="9"/>
  <c r="F193" i="9"/>
  <c r="E3" i="9"/>
  <c r="D3" i="9"/>
  <c r="F3" i="9"/>
  <c r="F175" i="9"/>
  <c r="D175" i="9"/>
  <c r="E175" i="9"/>
  <c r="E591" i="9"/>
  <c r="D591" i="9"/>
  <c r="F591" i="9"/>
  <c r="F906" i="9"/>
  <c r="D906" i="9"/>
  <c r="E125" i="9"/>
  <c r="D125" i="9"/>
  <c r="F125" i="9"/>
  <c r="F509" i="9"/>
  <c r="D509" i="9"/>
  <c r="E509" i="9"/>
  <c r="F581" i="9"/>
  <c r="E581" i="9"/>
  <c r="D581" i="9"/>
  <c r="E520" i="9"/>
  <c r="D520" i="9"/>
  <c r="F520" i="9"/>
  <c r="E189" i="9"/>
  <c r="D189" i="9"/>
  <c r="F189" i="9"/>
  <c r="F639" i="9"/>
  <c r="D639" i="9"/>
  <c r="F908" i="9"/>
  <c r="D908" i="9"/>
  <c r="F142" i="9"/>
  <c r="E142" i="9"/>
  <c r="D142" i="9"/>
  <c r="E129" i="9"/>
  <c r="D129" i="9"/>
  <c r="F129" i="9"/>
  <c r="E493" i="9"/>
  <c r="D493" i="9"/>
  <c r="F493" i="9"/>
  <c r="F567" i="9"/>
  <c r="E567" i="9"/>
  <c r="D567" i="9"/>
  <c r="F600" i="9"/>
  <c r="E600" i="9"/>
  <c r="D600" i="9"/>
  <c r="F938" i="9"/>
  <c r="D938" i="9"/>
  <c r="E132" i="9"/>
  <c r="D132" i="9"/>
  <c r="F132" i="9"/>
  <c r="F169" i="9"/>
  <c r="E169" i="9"/>
  <c r="D169" i="9"/>
  <c r="E585" i="9"/>
  <c r="D585" i="9"/>
  <c r="F585" i="9"/>
  <c r="F536" i="9"/>
  <c r="E536" i="9"/>
  <c r="D536" i="9"/>
  <c r="F960" i="9"/>
  <c r="D960" i="9"/>
  <c r="E960" i="9"/>
  <c r="F171" i="9"/>
  <c r="D171" i="9"/>
  <c r="E171" i="9"/>
  <c r="F513" i="9"/>
  <c r="D513" i="9"/>
  <c r="F597" i="9"/>
  <c r="E597" i="9"/>
  <c r="D597" i="9"/>
  <c r="F868" i="9"/>
  <c r="D868" i="9"/>
  <c r="E868" i="9"/>
  <c r="E978" i="9"/>
  <c r="D978" i="9"/>
  <c r="F978" i="9"/>
  <c r="D219" i="9"/>
  <c r="F219" i="9"/>
  <c r="E219" i="9"/>
  <c r="L16" i="19"/>
  <c r="B28" i="19"/>
  <c r="A41" i="19"/>
  <c r="I29" i="19"/>
  <c r="I30" i="19" s="1"/>
  <c r="I31" i="19" s="1"/>
  <c r="I32" i="19" s="1"/>
  <c r="I33" i="19" s="1"/>
  <c r="I34" i="19" s="1"/>
  <c r="I35" i="19" s="1"/>
  <c r="I36" i="19" s="1"/>
  <c r="I37" i="19" s="1"/>
  <c r="I38" i="19" s="1"/>
  <c r="K29" i="19"/>
  <c r="K30" i="19" s="1"/>
  <c r="K31" i="19" s="1"/>
  <c r="K32" i="19" s="1"/>
  <c r="K33" i="19" s="1"/>
  <c r="K34" i="19" s="1"/>
  <c r="K35" i="19" s="1"/>
  <c r="K36" i="19" s="1"/>
  <c r="K37" i="19" s="1"/>
  <c r="K38" i="19" s="1"/>
  <c r="J29" i="19"/>
  <c r="J30" i="19" s="1"/>
  <c r="J31" i="19" s="1"/>
  <c r="J32" i="19" s="1"/>
  <c r="J33" i="19" s="1"/>
  <c r="J34" i="19" s="1"/>
  <c r="J35" i="19" s="1"/>
  <c r="J36" i="19" s="1"/>
  <c r="J37" i="19" s="1"/>
  <c r="J38" i="19" s="1"/>
  <c r="A91" i="19"/>
  <c r="R195" i="9"/>
  <c r="F9" i="9"/>
  <c r="E9" i="9"/>
  <c r="D9" i="9"/>
  <c r="F203" i="9"/>
  <c r="E203" i="9"/>
  <c r="D203" i="9"/>
  <c r="D67" i="9"/>
  <c r="F67" i="9"/>
  <c r="E67" i="9"/>
  <c r="F185" i="9"/>
  <c r="E185" i="9"/>
  <c r="D185" i="9"/>
  <c r="E619" i="9"/>
  <c r="D619" i="9"/>
  <c r="F619" i="9"/>
  <c r="F914" i="9"/>
  <c r="D914" i="9"/>
  <c r="F139" i="9"/>
  <c r="E139" i="9"/>
  <c r="D139" i="9"/>
  <c r="F517" i="9"/>
  <c r="D517" i="9"/>
  <c r="F593" i="9"/>
  <c r="D593" i="9"/>
  <c r="E593" i="9"/>
  <c r="F592" i="9"/>
  <c r="D592" i="9"/>
  <c r="E592" i="9"/>
  <c r="F237" i="9"/>
  <c r="D237" i="9"/>
  <c r="E160" i="9"/>
  <c r="D160" i="9"/>
  <c r="F160" i="9"/>
  <c r="D916" i="9"/>
  <c r="F916" i="9"/>
  <c r="E916" i="9"/>
  <c r="F214" i="9"/>
  <c r="D214" i="9"/>
  <c r="F179" i="9"/>
  <c r="D179" i="9"/>
  <c r="F503" i="9"/>
  <c r="D503" i="9"/>
  <c r="E503" i="9"/>
  <c r="F575" i="9"/>
  <c r="D575" i="9"/>
  <c r="F632" i="9"/>
  <c r="D632" i="9"/>
  <c r="D946" i="9"/>
  <c r="F946" i="9"/>
  <c r="E946" i="9"/>
  <c r="F172" i="9"/>
  <c r="D172" i="9"/>
  <c r="E172" i="9"/>
  <c r="D195" i="9"/>
  <c r="E195" i="9"/>
  <c r="F195" i="9"/>
  <c r="E613" i="9"/>
  <c r="D613" i="9"/>
  <c r="F613" i="9"/>
  <c r="F568" i="9"/>
  <c r="D568" i="9"/>
  <c r="E568" i="9"/>
  <c r="F968" i="9"/>
  <c r="D968" i="9"/>
  <c r="F181" i="9"/>
  <c r="D181" i="9"/>
  <c r="E521" i="9"/>
  <c r="F521" i="9"/>
  <c r="D521" i="9"/>
  <c r="F605" i="9"/>
  <c r="D605" i="9"/>
  <c r="F876" i="9"/>
  <c r="D876" i="9"/>
  <c r="A134" i="14"/>
  <c r="A314" i="14"/>
  <c r="A506" i="14"/>
  <c r="A98" i="14"/>
  <c r="A290" i="14"/>
  <c r="A494" i="14"/>
  <c r="A614" i="14"/>
  <c r="A38" i="14"/>
  <c r="A230" i="14"/>
  <c r="A410" i="14"/>
  <c r="A602" i="14"/>
  <c r="A194" i="14"/>
  <c r="A398" i="14"/>
  <c r="A590" i="14"/>
  <c r="A110" i="14"/>
  <c r="A362" i="14"/>
  <c r="A26" i="14"/>
  <c r="A266" i="14"/>
  <c r="A542" i="14"/>
  <c r="A158" i="14"/>
  <c r="A386" i="14"/>
  <c r="A50" i="14"/>
  <c r="A326" i="14"/>
  <c r="A566" i="14"/>
  <c r="A182" i="14"/>
  <c r="A434" i="14"/>
  <c r="A74" i="14"/>
  <c r="A350" i="14"/>
  <c r="A254" i="14"/>
  <c r="A482" i="14"/>
  <c r="A146" i="14"/>
  <c r="A422" i="14"/>
  <c r="A278" i="14"/>
  <c r="A170" i="14"/>
  <c r="A302" i="14"/>
  <c r="A218" i="14"/>
  <c r="A338" i="14"/>
  <c r="A242" i="14"/>
  <c r="A458" i="14"/>
  <c r="A374" i="14"/>
  <c r="A14" i="14"/>
  <c r="A530" i="14"/>
  <c r="A446" i="14"/>
  <c r="A62" i="14"/>
  <c r="A554" i="14"/>
  <c r="A470" i="14"/>
  <c r="A86" i="14"/>
  <c r="A578" i="14"/>
  <c r="A518" i="14"/>
  <c r="A206" i="14"/>
  <c r="A122" i="14"/>
  <c r="F211" i="9"/>
  <c r="D211" i="9"/>
  <c r="O4" i="19"/>
  <c r="M4" i="19"/>
  <c r="N4" i="19"/>
  <c r="K39" i="19"/>
  <c r="A51" i="19"/>
  <c r="J39" i="19"/>
  <c r="I39" i="19"/>
  <c r="A84" i="19"/>
  <c r="E35" i="9"/>
  <c r="D35" i="9"/>
  <c r="F35" i="9"/>
  <c r="D95" i="9"/>
  <c r="F95" i="9"/>
  <c r="E95" i="9"/>
  <c r="F201" i="9"/>
  <c r="D201" i="9"/>
  <c r="E201" i="9"/>
  <c r="F629" i="9"/>
  <c r="D629" i="9"/>
  <c r="E629" i="9"/>
  <c r="E954" i="9"/>
  <c r="F954" i="9"/>
  <c r="D954" i="9"/>
  <c r="F213" i="9"/>
  <c r="D213" i="9"/>
  <c r="D527" i="9"/>
  <c r="F527" i="9"/>
  <c r="E527" i="9"/>
  <c r="F601" i="9"/>
  <c r="D601" i="9"/>
  <c r="E601" i="9"/>
  <c r="F624" i="9"/>
  <c r="D624" i="9"/>
  <c r="E624" i="9"/>
  <c r="D247" i="9"/>
  <c r="F247" i="9"/>
  <c r="E247" i="9"/>
  <c r="F200" i="9"/>
  <c r="D200" i="9"/>
  <c r="E200" i="9"/>
  <c r="F958" i="9"/>
  <c r="D958" i="9"/>
  <c r="E958" i="9"/>
  <c r="D246" i="9"/>
  <c r="F246" i="9"/>
  <c r="E246" i="9"/>
  <c r="E191" i="9"/>
  <c r="D191" i="9"/>
  <c r="F191" i="9"/>
  <c r="F511" i="9"/>
  <c r="D511" i="9"/>
  <c r="F595" i="9"/>
  <c r="D595" i="9"/>
  <c r="E595" i="9"/>
  <c r="D856" i="9"/>
  <c r="F856" i="9"/>
  <c r="E856" i="9"/>
  <c r="E986" i="9"/>
  <c r="D986" i="9"/>
  <c r="F986" i="9"/>
  <c r="F244" i="9"/>
  <c r="D244" i="9"/>
  <c r="E217" i="9"/>
  <c r="D217" i="9"/>
  <c r="F217" i="9"/>
  <c r="F625" i="9"/>
  <c r="E625" i="9"/>
  <c r="D625" i="9"/>
  <c r="E858" i="9"/>
  <c r="F858" i="9"/>
  <c r="D858" i="9"/>
  <c r="D976" i="9"/>
  <c r="F976" i="9"/>
  <c r="E976" i="9"/>
  <c r="F197" i="9"/>
  <c r="E197" i="9"/>
  <c r="D197" i="9"/>
  <c r="F533" i="9"/>
  <c r="D533" i="9"/>
  <c r="E533" i="9"/>
  <c r="D615" i="9"/>
  <c r="F615" i="9"/>
  <c r="E615" i="9"/>
  <c r="F884" i="9"/>
  <c r="D884" i="9"/>
  <c r="D225" i="9"/>
  <c r="F225" i="9"/>
  <c r="E225" i="9"/>
  <c r="A49" i="19"/>
  <c r="L37" i="19"/>
  <c r="E101" i="9"/>
  <c r="D101" i="9"/>
  <c r="F101" i="9"/>
  <c r="D131" i="9"/>
  <c r="E131" i="9"/>
  <c r="F131" i="9"/>
  <c r="D223" i="9"/>
  <c r="E223" i="9"/>
  <c r="F223" i="9"/>
  <c r="F637" i="9"/>
  <c r="D637" i="9"/>
  <c r="F964" i="9"/>
  <c r="D964" i="9"/>
  <c r="E964" i="9"/>
  <c r="F227" i="9"/>
  <c r="D227" i="9"/>
  <c r="E227" i="9"/>
  <c r="F537" i="9"/>
  <c r="E537" i="9"/>
  <c r="D537" i="9"/>
  <c r="F609" i="9"/>
  <c r="D609" i="9"/>
  <c r="F261" i="9"/>
  <c r="D261" i="9"/>
  <c r="E261" i="9"/>
  <c r="E528" i="9"/>
  <c r="D528" i="9"/>
  <c r="F528" i="9"/>
  <c r="F966" i="9"/>
  <c r="D966" i="9"/>
  <c r="E966" i="9"/>
  <c r="F566" i="9"/>
  <c r="E566" i="9"/>
  <c r="D566" i="9"/>
  <c r="F205" i="9"/>
  <c r="D205" i="9"/>
  <c r="E205" i="9"/>
  <c r="F519" i="9"/>
  <c r="D519" i="9"/>
  <c r="F603" i="9"/>
  <c r="D603" i="9"/>
  <c r="F866" i="9"/>
  <c r="E866" i="9"/>
  <c r="D866" i="9"/>
  <c r="F182" i="9"/>
  <c r="D182" i="9"/>
  <c r="F276" i="9"/>
  <c r="D276" i="9"/>
  <c r="F231" i="9"/>
  <c r="D231" i="9"/>
  <c r="E231" i="9"/>
  <c r="F633" i="9"/>
  <c r="D633" i="9"/>
  <c r="D892" i="9"/>
  <c r="F892" i="9"/>
  <c r="E892" i="9"/>
  <c r="F988" i="9"/>
  <c r="E988" i="9"/>
  <c r="D988" i="9"/>
  <c r="F241" i="9"/>
  <c r="D241" i="9"/>
  <c r="F541" i="9"/>
  <c r="D541" i="9"/>
  <c r="F176" i="9"/>
  <c r="D176" i="9"/>
  <c r="D894" i="9"/>
  <c r="F894" i="9"/>
  <c r="E894" i="9"/>
  <c r="F215" i="9"/>
  <c r="D215" i="9"/>
  <c r="A57" i="19"/>
  <c r="F137" i="9"/>
  <c r="D137" i="9"/>
  <c r="E137" i="9"/>
  <c r="F141" i="9"/>
  <c r="E141" i="9"/>
  <c r="D141" i="9"/>
  <c r="F235" i="9"/>
  <c r="D235" i="9"/>
  <c r="E235" i="9"/>
  <c r="F152" i="9"/>
  <c r="D152" i="9"/>
  <c r="F972" i="9"/>
  <c r="D972" i="9"/>
  <c r="F245" i="9"/>
  <c r="D245" i="9"/>
  <c r="F545" i="9"/>
  <c r="D545" i="9"/>
  <c r="E621" i="9"/>
  <c r="D621" i="9"/>
  <c r="F621" i="9"/>
  <c r="E127" i="9"/>
  <c r="D127" i="9"/>
  <c r="F127" i="9"/>
  <c r="E529" i="9"/>
  <c r="D529" i="9"/>
  <c r="F529" i="9"/>
  <c r="E560" i="9"/>
  <c r="F560" i="9"/>
  <c r="D560" i="9"/>
  <c r="F974" i="9"/>
  <c r="D974" i="9"/>
  <c r="F598" i="9"/>
  <c r="D598" i="9"/>
  <c r="E598" i="9"/>
  <c r="F229" i="9"/>
  <c r="D229" i="9"/>
  <c r="E229" i="9"/>
  <c r="F531" i="9"/>
  <c r="E531" i="9"/>
  <c r="D531" i="9"/>
  <c r="F611" i="9"/>
  <c r="E611" i="9"/>
  <c r="D611" i="9"/>
  <c r="F874" i="9"/>
  <c r="D874" i="9"/>
  <c r="E874" i="9"/>
  <c r="E254" i="9"/>
  <c r="F254" i="9"/>
  <c r="D254" i="9"/>
  <c r="D251" i="9"/>
  <c r="F251" i="9"/>
  <c r="E251" i="9"/>
  <c r="F641" i="9"/>
  <c r="D641" i="9"/>
  <c r="F902" i="9"/>
  <c r="D902" i="9"/>
  <c r="E902" i="9"/>
  <c r="F996" i="9"/>
  <c r="D996" i="9"/>
  <c r="E996" i="9"/>
  <c r="E253" i="9"/>
  <c r="D253" i="9"/>
  <c r="F253" i="9"/>
  <c r="F549" i="9"/>
  <c r="D549" i="9"/>
  <c r="E248" i="9"/>
  <c r="D248" i="9"/>
  <c r="F248" i="9"/>
  <c r="E922" i="9"/>
  <c r="D922" i="9"/>
  <c r="F922" i="9"/>
  <c r="F207" i="9"/>
  <c r="D207" i="9"/>
  <c r="M27" i="19"/>
  <c r="N27" i="19"/>
  <c r="O27" i="19"/>
  <c r="K40" i="19"/>
  <c r="A52" i="19"/>
  <c r="J40" i="19"/>
  <c r="I40" i="19"/>
  <c r="R53" i="9"/>
  <c r="T41" i="9"/>
  <c r="U40" i="9" s="1"/>
  <c r="R18" i="9"/>
  <c r="T6" i="9"/>
  <c r="U5" i="9" s="1"/>
  <c r="R7" i="9"/>
  <c r="F145" i="9"/>
  <c r="D145" i="9"/>
  <c r="F149" i="9"/>
  <c r="D149" i="9"/>
  <c r="D489" i="9"/>
  <c r="E489" i="9"/>
  <c r="F489" i="9"/>
  <c r="E552" i="9"/>
  <c r="D552" i="9"/>
  <c r="F552" i="9"/>
  <c r="E982" i="9"/>
  <c r="F982" i="9"/>
  <c r="D982" i="9"/>
  <c r="F269" i="9"/>
  <c r="D269" i="9"/>
  <c r="E555" i="9"/>
  <c r="D555" i="9"/>
  <c r="F555" i="9"/>
  <c r="D192" i="9"/>
  <c r="F192" i="9"/>
  <c r="E192" i="9"/>
  <c r="F151" i="9"/>
  <c r="D151" i="9"/>
  <c r="E583" i="9"/>
  <c r="D583" i="9"/>
  <c r="F583" i="9"/>
  <c r="D854" i="9"/>
  <c r="E854" i="9"/>
  <c r="F854" i="9"/>
  <c r="D984" i="9"/>
  <c r="F984" i="9"/>
  <c r="E984" i="9"/>
  <c r="D124" i="9"/>
  <c r="E124" i="9"/>
  <c r="F124" i="9"/>
  <c r="F239" i="9"/>
  <c r="D239" i="9"/>
  <c r="F539" i="9"/>
  <c r="D539" i="9"/>
  <c r="E539" i="9"/>
  <c r="D128" i="9"/>
  <c r="F128" i="9"/>
  <c r="E128" i="9"/>
  <c r="F882" i="9"/>
  <c r="D882" i="9"/>
  <c r="F502" i="9"/>
  <c r="D502" i="9"/>
  <c r="E502" i="9"/>
  <c r="F263" i="9"/>
  <c r="E263" i="9"/>
  <c r="D263" i="9"/>
  <c r="F136" i="9"/>
  <c r="D136" i="9"/>
  <c r="E136" i="9"/>
  <c r="F910" i="9"/>
  <c r="D910" i="9"/>
  <c r="F1004" i="9"/>
  <c r="D1004" i="9"/>
  <c r="F273" i="9"/>
  <c r="D273" i="9"/>
  <c r="F561" i="9"/>
  <c r="D561" i="9"/>
  <c r="E561" i="9"/>
  <c r="F504" i="9"/>
  <c r="E504" i="9"/>
  <c r="D504" i="9"/>
  <c r="E932" i="9"/>
  <c r="F932" i="9"/>
  <c r="D932" i="9"/>
  <c r="F199" i="9"/>
  <c r="D199" i="9"/>
  <c r="E199" i="9"/>
  <c r="B1742" i="8" l="1"/>
  <c r="B1741" i="8"/>
  <c r="P386" i="19"/>
  <c r="R386" i="19" s="1"/>
  <c r="P387" i="19"/>
  <c r="R387" i="19" s="1"/>
  <c r="P396" i="19"/>
  <c r="R396" i="19" s="1"/>
  <c r="P388" i="19"/>
  <c r="R388" i="19" s="1"/>
  <c r="P384" i="19"/>
  <c r="R384" i="19" s="1"/>
  <c r="P390" i="19"/>
  <c r="R390" i="19" s="1"/>
  <c r="P385" i="19"/>
  <c r="R385" i="19" s="1"/>
  <c r="P392" i="19"/>
  <c r="R392" i="19" s="1"/>
  <c r="P389" i="19"/>
  <c r="R389" i="19" s="1"/>
  <c r="P391" i="19"/>
  <c r="R391" i="19" s="1"/>
  <c r="P394" i="19"/>
  <c r="R394" i="19" s="1"/>
  <c r="P377" i="19"/>
  <c r="R377" i="19" s="1"/>
  <c r="P395" i="19"/>
  <c r="R395" i="19" s="1"/>
  <c r="P393" i="19"/>
  <c r="R393" i="19" s="1"/>
  <c r="P376" i="19"/>
  <c r="R376" i="19" s="1"/>
  <c r="P379" i="19"/>
  <c r="R379" i="19" s="1"/>
  <c r="P380" i="19"/>
  <c r="R380" i="19" s="1"/>
  <c r="P382" i="19"/>
  <c r="R382" i="19" s="1"/>
  <c r="P375" i="19"/>
  <c r="R375" i="19" s="1"/>
  <c r="P373" i="19"/>
  <c r="P383" i="19"/>
  <c r="R383" i="19" s="1"/>
  <c r="P381" i="19"/>
  <c r="R381" i="19" s="1"/>
  <c r="P371" i="19"/>
  <c r="P374" i="19"/>
  <c r="P378" i="19"/>
  <c r="R378" i="19" s="1"/>
  <c r="P372" i="19"/>
  <c r="B12" i="11"/>
  <c r="A11" i="11"/>
  <c r="P168" i="19"/>
  <c r="R168" i="19" s="1"/>
  <c r="E236" i="9"/>
  <c r="B50" i="19"/>
  <c r="L38" i="19"/>
  <c r="N36" i="19"/>
  <c r="O36" i="19"/>
  <c r="M36" i="19"/>
  <c r="M26" i="19"/>
  <c r="N26" i="19"/>
  <c r="O26" i="19"/>
  <c r="B60" i="19"/>
  <c r="L48" i="19"/>
  <c r="H23" i="9"/>
  <c r="E1666" i="9"/>
  <c r="E1544" i="9"/>
  <c r="E1392" i="9"/>
  <c r="E1300" i="9"/>
  <c r="E1361" i="9"/>
  <c r="E935" i="9"/>
  <c r="E1086" i="9"/>
  <c r="E782" i="9"/>
  <c r="E1331" i="9"/>
  <c r="E1483" i="9"/>
  <c r="E1270" i="9"/>
  <c r="E52" i="9"/>
  <c r="E1697" i="9"/>
  <c r="E662" i="9"/>
  <c r="E417" i="9"/>
  <c r="E1147" i="9"/>
  <c r="E387" i="9"/>
  <c r="E266" i="9"/>
  <c r="E752" i="9"/>
  <c r="E297" i="9"/>
  <c r="E448" i="9"/>
  <c r="E570" i="9"/>
  <c r="E1208" i="9"/>
  <c r="E1027" i="9"/>
  <c r="E693" i="9"/>
  <c r="E721" i="9"/>
  <c r="E1513" i="9"/>
  <c r="E1423" i="9"/>
  <c r="E1239" i="9"/>
  <c r="E1727" i="9"/>
  <c r="E1452" i="9"/>
  <c r="E540" i="9"/>
  <c r="E1058" i="9"/>
  <c r="E1178" i="9"/>
  <c r="E1117" i="9"/>
  <c r="E1636" i="9"/>
  <c r="E22" i="9"/>
  <c r="E328" i="9"/>
  <c r="E813" i="9"/>
  <c r="E843" i="9"/>
  <c r="E356" i="9"/>
  <c r="E1605" i="9"/>
  <c r="E1574" i="9"/>
  <c r="A64" i="19"/>
  <c r="A80" i="19"/>
  <c r="P26" i="19"/>
  <c r="R26" i="19" s="1"/>
  <c r="P69" i="19"/>
  <c r="R69" i="19" s="1"/>
  <c r="P218" i="19"/>
  <c r="R218" i="19" s="1"/>
  <c r="P281" i="19"/>
  <c r="R281" i="19" s="1"/>
  <c r="P169" i="19"/>
  <c r="R169" i="19" s="1"/>
  <c r="P71" i="19"/>
  <c r="R71" i="19" s="1"/>
  <c r="P51" i="19"/>
  <c r="R51" i="19" s="1"/>
  <c r="P55" i="19"/>
  <c r="R55" i="19" s="1"/>
  <c r="P70" i="19"/>
  <c r="R70" i="19" s="1"/>
  <c r="P277" i="19"/>
  <c r="R277" i="19" s="1"/>
  <c r="P300" i="19"/>
  <c r="P159" i="19"/>
  <c r="R159" i="19" s="1"/>
  <c r="P336" i="19"/>
  <c r="P204" i="19"/>
  <c r="R204" i="19" s="1"/>
  <c r="P361" i="19"/>
  <c r="P269" i="19"/>
  <c r="R269" i="19" s="1"/>
  <c r="P214" i="19"/>
  <c r="R214" i="19" s="1"/>
  <c r="P225" i="19"/>
  <c r="R225" i="19" s="1"/>
  <c r="P255" i="19"/>
  <c r="R255" i="19" s="1"/>
  <c r="P199" i="19"/>
  <c r="R199" i="19" s="1"/>
  <c r="P236" i="19"/>
  <c r="R236" i="19" s="1"/>
  <c r="P310" i="19"/>
  <c r="P100" i="19"/>
  <c r="R100" i="19" s="1"/>
  <c r="P89" i="19"/>
  <c r="R89" i="19" s="1"/>
  <c r="P180" i="19"/>
  <c r="R180" i="19" s="1"/>
  <c r="P291" i="19"/>
  <c r="R291" i="19" s="1"/>
  <c r="P44" i="19"/>
  <c r="R44" i="19" s="1"/>
  <c r="P185" i="19"/>
  <c r="R185" i="19" s="1"/>
  <c r="P198" i="19"/>
  <c r="R198" i="19" s="1"/>
  <c r="P58" i="19"/>
  <c r="R58" i="19" s="1"/>
  <c r="P181" i="19"/>
  <c r="R181" i="19" s="1"/>
  <c r="P208" i="19"/>
  <c r="R208" i="19" s="1"/>
  <c r="P46" i="19"/>
  <c r="R46" i="19" s="1"/>
  <c r="P280" i="19"/>
  <c r="R280" i="19" s="1"/>
  <c r="P57" i="19"/>
  <c r="R57" i="19" s="1"/>
  <c r="P301" i="19"/>
  <c r="P62" i="19"/>
  <c r="R62" i="19" s="1"/>
  <c r="P346" i="19"/>
  <c r="P6" i="19"/>
  <c r="P213" i="19"/>
  <c r="R213" i="19" s="1"/>
  <c r="P65" i="19"/>
  <c r="R65" i="19" s="1"/>
  <c r="P337" i="19"/>
  <c r="P265" i="19"/>
  <c r="R265" i="19" s="1"/>
  <c r="P227" i="19"/>
  <c r="R227" i="19" s="1"/>
  <c r="P295" i="19"/>
  <c r="R295" i="19" s="1"/>
  <c r="P75" i="19"/>
  <c r="R75" i="19" s="1"/>
  <c r="L51" i="19"/>
  <c r="B63" i="19"/>
  <c r="R19" i="9"/>
  <c r="R8" i="9"/>
  <c r="T7" i="9"/>
  <c r="U6" i="9" s="1"/>
  <c r="N37" i="19"/>
  <c r="O37" i="19"/>
  <c r="M37" i="19"/>
  <c r="D1742" i="9"/>
  <c r="P78" i="19"/>
  <c r="R78" i="19" s="1"/>
  <c r="P234" i="19"/>
  <c r="R234" i="19" s="1"/>
  <c r="P81" i="19"/>
  <c r="R81" i="19" s="1"/>
  <c r="P129" i="19"/>
  <c r="R129" i="19" s="1"/>
  <c r="P127" i="19"/>
  <c r="R127" i="19" s="1"/>
  <c r="P32" i="19"/>
  <c r="R32" i="19" s="1"/>
  <c r="P179" i="19"/>
  <c r="R179" i="19" s="1"/>
  <c r="P247" i="19"/>
  <c r="R247" i="19" s="1"/>
  <c r="P271" i="19"/>
  <c r="R271" i="19" s="1"/>
  <c r="P228" i="19"/>
  <c r="R228" i="19" s="1"/>
  <c r="P176" i="19"/>
  <c r="R176" i="19" s="1"/>
  <c r="P120" i="19"/>
  <c r="R120" i="19" s="1"/>
  <c r="P250" i="19"/>
  <c r="R250" i="19" s="1"/>
  <c r="P324" i="19"/>
  <c r="P318" i="19"/>
  <c r="P20" i="19"/>
  <c r="R20" i="19" s="1"/>
  <c r="P150" i="19"/>
  <c r="R150" i="19" s="1"/>
  <c r="P119" i="19"/>
  <c r="R119" i="19" s="1"/>
  <c r="P216" i="19"/>
  <c r="R216" i="19" s="1"/>
  <c r="P160" i="19"/>
  <c r="R160" i="19" s="1"/>
  <c r="P21" i="19"/>
  <c r="R21" i="19" s="1"/>
  <c r="P238" i="19"/>
  <c r="R238" i="19" s="1"/>
  <c r="P332" i="19"/>
  <c r="P264" i="19"/>
  <c r="R264" i="19" s="1"/>
  <c r="P319" i="19"/>
  <c r="P252" i="19"/>
  <c r="R252" i="19" s="1"/>
  <c r="P172" i="19"/>
  <c r="R172" i="19" s="1"/>
  <c r="P25" i="19"/>
  <c r="R25" i="19" s="1"/>
  <c r="P74" i="19"/>
  <c r="R74" i="19" s="1"/>
  <c r="P365" i="19"/>
  <c r="P313" i="19"/>
  <c r="P352" i="19"/>
  <c r="P296" i="19"/>
  <c r="R296" i="19" s="1"/>
  <c r="P347" i="19"/>
  <c r="P136" i="19"/>
  <c r="R136" i="19" s="1"/>
  <c r="P38" i="19"/>
  <c r="R38" i="19" s="1"/>
  <c r="P79" i="19"/>
  <c r="R79" i="19" s="1"/>
  <c r="P315" i="19"/>
  <c r="P294" i="19"/>
  <c r="R294" i="19" s="1"/>
  <c r="P36" i="19"/>
  <c r="R36" i="19" s="1"/>
  <c r="P193" i="19"/>
  <c r="R193" i="19" s="1"/>
  <c r="P116" i="19"/>
  <c r="R116" i="19" s="1"/>
  <c r="P95" i="19"/>
  <c r="R95" i="19" s="1"/>
  <c r="P60" i="19"/>
  <c r="R60" i="19" s="1"/>
  <c r="P128" i="19"/>
  <c r="R128" i="19" s="1"/>
  <c r="P203" i="19"/>
  <c r="R203" i="19" s="1"/>
  <c r="A69" i="19"/>
  <c r="A61" i="19"/>
  <c r="L49" i="19"/>
  <c r="C1744" i="8"/>
  <c r="B1743" i="8"/>
  <c r="P335" i="19"/>
  <c r="P98" i="19"/>
  <c r="R98" i="19" s="1"/>
  <c r="P130" i="19"/>
  <c r="R130" i="19" s="1"/>
  <c r="P268" i="19"/>
  <c r="R268" i="19" s="1"/>
  <c r="P215" i="19"/>
  <c r="R215" i="19" s="1"/>
  <c r="P88" i="19"/>
  <c r="R88" i="19" s="1"/>
  <c r="P288" i="19"/>
  <c r="R288" i="19" s="1"/>
  <c r="P345" i="19"/>
  <c r="P355" i="19"/>
  <c r="P173" i="19"/>
  <c r="R173" i="19" s="1"/>
  <c r="P110" i="19"/>
  <c r="R110" i="19" s="1"/>
  <c r="P323" i="19"/>
  <c r="P9" i="19"/>
  <c r="P47" i="19"/>
  <c r="R47" i="19" s="1"/>
  <c r="P354" i="19"/>
  <c r="P206" i="19"/>
  <c r="R206" i="19" s="1"/>
  <c r="P209" i="19"/>
  <c r="R209" i="19" s="1"/>
  <c r="P125" i="19"/>
  <c r="R125" i="19" s="1"/>
  <c r="P272" i="19"/>
  <c r="R272" i="19" s="1"/>
  <c r="P342" i="19"/>
  <c r="P353" i="19"/>
  <c r="P48" i="19"/>
  <c r="R48" i="19" s="1"/>
  <c r="P45" i="19"/>
  <c r="R45" i="19" s="1"/>
  <c r="P138" i="19"/>
  <c r="R138" i="19" s="1"/>
  <c r="P97" i="19"/>
  <c r="R97" i="19" s="1"/>
  <c r="P66" i="19"/>
  <c r="R66" i="19" s="1"/>
  <c r="P242" i="19"/>
  <c r="R242" i="19" s="1"/>
  <c r="P22" i="19"/>
  <c r="R22" i="19" s="1"/>
  <c r="P317" i="19"/>
  <c r="P226" i="19"/>
  <c r="R226" i="19" s="1"/>
  <c r="P145" i="19"/>
  <c r="R145" i="19" s="1"/>
  <c r="P132" i="19"/>
  <c r="R132" i="19" s="1"/>
  <c r="P12" i="19"/>
  <c r="R12" i="19" s="1"/>
  <c r="P105" i="19"/>
  <c r="R105" i="19" s="1"/>
  <c r="P67" i="19"/>
  <c r="R67" i="19" s="1"/>
  <c r="P325" i="19"/>
  <c r="P270" i="19"/>
  <c r="R270" i="19" s="1"/>
  <c r="P37" i="19"/>
  <c r="R37" i="19" s="1"/>
  <c r="P246" i="19"/>
  <c r="R246" i="19" s="1"/>
  <c r="P34" i="19"/>
  <c r="R34" i="19" s="1"/>
  <c r="P164" i="19"/>
  <c r="R164" i="19" s="1"/>
  <c r="P19" i="19"/>
  <c r="R19" i="19" s="1"/>
  <c r="P244" i="19"/>
  <c r="R244" i="19" s="1"/>
  <c r="P223" i="19"/>
  <c r="R223" i="19" s="1"/>
  <c r="P188" i="19"/>
  <c r="R188" i="19" s="1"/>
  <c r="P256" i="19"/>
  <c r="R256" i="19" s="1"/>
  <c r="T64" i="9"/>
  <c r="U63" i="9" s="1"/>
  <c r="R76" i="9"/>
  <c r="T18" i="9"/>
  <c r="U17" i="9" s="1"/>
  <c r="R30" i="9"/>
  <c r="A58" i="19"/>
  <c r="P111" i="19"/>
  <c r="R111" i="19" s="1"/>
  <c r="P3" i="19"/>
  <c r="P275" i="19"/>
  <c r="R275" i="19" s="1"/>
  <c r="P357" i="19"/>
  <c r="P144" i="19"/>
  <c r="R144" i="19" s="1"/>
  <c r="P344" i="19"/>
  <c r="P122" i="19"/>
  <c r="R122" i="19" s="1"/>
  <c r="P16" i="19"/>
  <c r="R16" i="19" s="1"/>
  <c r="P102" i="19"/>
  <c r="R102" i="19" s="1"/>
  <c r="P5" i="19"/>
  <c r="P328" i="19"/>
  <c r="P52" i="19"/>
  <c r="R52" i="19" s="1"/>
  <c r="P163" i="19"/>
  <c r="R163" i="19" s="1"/>
  <c r="P341" i="19"/>
  <c r="P298" i="19"/>
  <c r="R298" i="19" s="1"/>
  <c r="P197" i="19"/>
  <c r="R197" i="19" s="1"/>
  <c r="P306" i="19"/>
  <c r="P253" i="19"/>
  <c r="R253" i="19" s="1"/>
  <c r="P174" i="19"/>
  <c r="R174" i="19" s="1"/>
  <c r="P309" i="19"/>
  <c r="P363" i="19"/>
  <c r="P258" i="19"/>
  <c r="R258" i="19" s="1"/>
  <c r="P305" i="19"/>
  <c r="P29" i="19"/>
  <c r="R29" i="19" s="1"/>
  <c r="P257" i="19"/>
  <c r="R257" i="19" s="1"/>
  <c r="P73" i="19"/>
  <c r="R73" i="19" s="1"/>
  <c r="P231" i="19"/>
  <c r="R231" i="19" s="1"/>
  <c r="P327" i="19"/>
  <c r="P133" i="19"/>
  <c r="R133" i="19" s="1"/>
  <c r="P232" i="19"/>
  <c r="R232" i="19" s="1"/>
  <c r="P273" i="19"/>
  <c r="R273" i="19" s="1"/>
  <c r="P260" i="19"/>
  <c r="R260" i="19" s="1"/>
  <c r="P326" i="19"/>
  <c r="P233" i="19"/>
  <c r="R233" i="19" s="1"/>
  <c r="P195" i="19"/>
  <c r="R195" i="19" s="1"/>
  <c r="P135" i="19"/>
  <c r="R135" i="19" s="1"/>
  <c r="P207" i="19"/>
  <c r="R207" i="19" s="1"/>
  <c r="P165" i="19"/>
  <c r="R165" i="19" s="1"/>
  <c r="P50" i="19"/>
  <c r="R50" i="19" s="1"/>
  <c r="P360" i="19"/>
  <c r="P292" i="19"/>
  <c r="R292" i="19" s="1"/>
  <c r="P151" i="19"/>
  <c r="R151" i="19" s="1"/>
  <c r="P314" i="19"/>
  <c r="P56" i="19"/>
  <c r="R56" i="19" s="1"/>
  <c r="P370" i="19"/>
  <c r="P339" i="19"/>
  <c r="A96" i="19"/>
  <c r="R207" i="9"/>
  <c r="T39" i="9"/>
  <c r="U38" i="9" s="1"/>
  <c r="S51" i="9"/>
  <c r="A54" i="19"/>
  <c r="K42" i="19"/>
  <c r="K43" i="19" s="1"/>
  <c r="K44" i="19" s="1"/>
  <c r="K45" i="19" s="1"/>
  <c r="K46" i="19" s="1"/>
  <c r="K47" i="19" s="1"/>
  <c r="K48" i="19" s="1"/>
  <c r="K49" i="19" s="1"/>
  <c r="K50" i="19" s="1"/>
  <c r="P359" i="19"/>
  <c r="P239" i="19"/>
  <c r="R239" i="19" s="1"/>
  <c r="P27" i="19"/>
  <c r="R27" i="19" s="1"/>
  <c r="P196" i="19"/>
  <c r="R196" i="19" s="1"/>
  <c r="P7" i="19"/>
  <c r="P131" i="19"/>
  <c r="R131" i="19" s="1"/>
  <c r="P153" i="19"/>
  <c r="R153" i="19" s="1"/>
  <c r="P170" i="19"/>
  <c r="R170" i="19" s="1"/>
  <c r="P200" i="19"/>
  <c r="R200" i="19" s="1"/>
  <c r="P54" i="19"/>
  <c r="R54" i="19" s="1"/>
  <c r="P93" i="19"/>
  <c r="R93" i="19" s="1"/>
  <c r="P14" i="19"/>
  <c r="R14" i="19" s="1"/>
  <c r="P124" i="19"/>
  <c r="R124" i="19" s="1"/>
  <c r="P267" i="19"/>
  <c r="R267" i="19" s="1"/>
  <c r="P146" i="19"/>
  <c r="R146" i="19" s="1"/>
  <c r="P155" i="19"/>
  <c r="R155" i="19" s="1"/>
  <c r="P117" i="19"/>
  <c r="R117" i="19" s="1"/>
  <c r="P76" i="19"/>
  <c r="R76" i="19" s="1"/>
  <c r="P148" i="19"/>
  <c r="R148" i="19" s="1"/>
  <c r="P259" i="19"/>
  <c r="R259" i="19" s="1"/>
  <c r="P107" i="19"/>
  <c r="R107" i="19" s="1"/>
  <c r="P162" i="19"/>
  <c r="R162" i="19" s="1"/>
  <c r="P282" i="19"/>
  <c r="R282" i="19" s="1"/>
  <c r="P157" i="19"/>
  <c r="R157" i="19" s="1"/>
  <c r="P183" i="19"/>
  <c r="R183" i="19" s="1"/>
  <c r="P31" i="19"/>
  <c r="R31" i="19" s="1"/>
  <c r="P192" i="19"/>
  <c r="R192" i="19" s="1"/>
  <c r="P106" i="19"/>
  <c r="R106" i="19" s="1"/>
  <c r="P261" i="19"/>
  <c r="R261" i="19" s="1"/>
  <c r="P77" i="19"/>
  <c r="R77" i="19" s="1"/>
  <c r="P303" i="19"/>
  <c r="P299" i="19"/>
  <c r="R299" i="19" s="1"/>
  <c r="P84" i="19"/>
  <c r="R84" i="19" s="1"/>
  <c r="P63" i="19"/>
  <c r="R63" i="19" s="1"/>
  <c r="P28" i="19"/>
  <c r="R28" i="19" s="1"/>
  <c r="P263" i="19"/>
  <c r="R263" i="19" s="1"/>
  <c r="P43" i="19"/>
  <c r="R43" i="19" s="1"/>
  <c r="P293" i="19"/>
  <c r="R293" i="19" s="1"/>
  <c r="P24" i="19"/>
  <c r="R24" i="19" s="1"/>
  <c r="P49" i="19"/>
  <c r="R49" i="19" s="1"/>
  <c r="P367" i="19"/>
  <c r="P279" i="19"/>
  <c r="R279" i="19" s="1"/>
  <c r="P82" i="19"/>
  <c r="R82" i="19" s="1"/>
  <c r="P184" i="19"/>
  <c r="R184" i="19" s="1"/>
  <c r="P304" i="19"/>
  <c r="P118" i="19"/>
  <c r="R118" i="19" s="1"/>
  <c r="R65" i="9"/>
  <c r="T53" i="9"/>
  <c r="U52" i="9" s="1"/>
  <c r="A53" i="19"/>
  <c r="J41" i="19"/>
  <c r="J42" i="19" s="1"/>
  <c r="J43" i="19" s="1"/>
  <c r="J44" i="19" s="1"/>
  <c r="J45" i="19" s="1"/>
  <c r="J46" i="19" s="1"/>
  <c r="J47" i="19" s="1"/>
  <c r="J48" i="19" s="1"/>
  <c r="J49" i="19" s="1"/>
  <c r="J50" i="19" s="1"/>
  <c r="I41" i="19"/>
  <c r="I42" i="19" s="1"/>
  <c r="I43" i="19" s="1"/>
  <c r="I44" i="19" s="1"/>
  <c r="I45" i="19" s="1"/>
  <c r="I46" i="19" s="1"/>
  <c r="I47" i="19" s="1"/>
  <c r="I48" i="19" s="1"/>
  <c r="I49" i="19" s="1"/>
  <c r="I50" i="19" s="1"/>
  <c r="K41" i="19"/>
  <c r="B29" i="19"/>
  <c r="L17" i="19"/>
  <c r="P141" i="19"/>
  <c r="R141" i="19" s="1"/>
  <c r="P340" i="19"/>
  <c r="P245" i="19"/>
  <c r="R245" i="19" s="1"/>
  <c r="P61" i="19"/>
  <c r="R61" i="19" s="1"/>
  <c r="P276" i="19"/>
  <c r="R276" i="19" s="1"/>
  <c r="P92" i="19"/>
  <c r="R92" i="19" s="1"/>
  <c r="P235" i="19"/>
  <c r="R235" i="19" s="1"/>
  <c r="P190" i="19"/>
  <c r="R190" i="19" s="1"/>
  <c r="P101" i="19"/>
  <c r="R101" i="19" s="1"/>
  <c r="P113" i="19"/>
  <c r="R113" i="19" s="1"/>
  <c r="P221" i="19"/>
  <c r="R221" i="19" s="1"/>
  <c r="P230" i="19"/>
  <c r="R230" i="19" s="1"/>
  <c r="P40" i="19"/>
  <c r="R40" i="19" s="1"/>
  <c r="P362" i="19"/>
  <c r="P329" i="19"/>
  <c r="P13" i="19"/>
  <c r="R13" i="19" s="1"/>
  <c r="P68" i="19"/>
  <c r="R68" i="19" s="1"/>
  <c r="P322" i="19"/>
  <c r="P90" i="19"/>
  <c r="R90" i="19" s="1"/>
  <c r="P220" i="19"/>
  <c r="R220" i="19" s="1"/>
  <c r="P121" i="19"/>
  <c r="R121" i="19" s="1"/>
  <c r="P229" i="19"/>
  <c r="R229" i="19" s="1"/>
  <c r="P241" i="19"/>
  <c r="R241" i="19" s="1"/>
  <c r="P285" i="19"/>
  <c r="R285" i="19" s="1"/>
  <c r="P80" i="19"/>
  <c r="R80" i="19" s="1"/>
  <c r="P287" i="19"/>
  <c r="R287" i="19" s="1"/>
  <c r="P142" i="19"/>
  <c r="R142" i="19" s="1"/>
  <c r="P126" i="19"/>
  <c r="R126" i="19" s="1"/>
  <c r="P91" i="19"/>
  <c r="R91" i="19" s="1"/>
  <c r="P205" i="19"/>
  <c r="R205" i="19" s="1"/>
  <c r="P334" i="19"/>
  <c r="P330" i="19"/>
  <c r="P212" i="19"/>
  <c r="R212" i="19" s="1"/>
  <c r="P191" i="19"/>
  <c r="R191" i="19" s="1"/>
  <c r="P156" i="19"/>
  <c r="R156" i="19" s="1"/>
  <c r="P96" i="19"/>
  <c r="R96" i="19" s="1"/>
  <c r="P171" i="19"/>
  <c r="R171" i="19" s="1"/>
  <c r="P123" i="19"/>
  <c r="R123" i="19" s="1"/>
  <c r="P358" i="19"/>
  <c r="P177" i="19"/>
  <c r="R177" i="19" s="1"/>
  <c r="P114" i="19"/>
  <c r="R114" i="19" s="1"/>
  <c r="P112" i="19"/>
  <c r="R112" i="19" s="1"/>
  <c r="P222" i="19"/>
  <c r="R222" i="19" s="1"/>
  <c r="P10" i="19"/>
  <c r="R10" i="19" s="1"/>
  <c r="P217" i="19"/>
  <c r="R217" i="19" s="1"/>
  <c r="P42" i="19"/>
  <c r="R42" i="19" s="1"/>
  <c r="B40" i="19"/>
  <c r="L28" i="19"/>
  <c r="L6" i="19"/>
  <c r="B7" i="19"/>
  <c r="B18" i="19"/>
  <c r="A1744" i="9"/>
  <c r="C1743" i="9"/>
  <c r="F1743" i="9" s="1"/>
  <c r="B1743" i="9"/>
  <c r="P166" i="19"/>
  <c r="R166" i="19" s="1"/>
  <c r="P147" i="19"/>
  <c r="R147" i="19" s="1"/>
  <c r="P289" i="19"/>
  <c r="R289" i="19" s="1"/>
  <c r="P189" i="19"/>
  <c r="R189" i="19" s="1"/>
  <c r="P290" i="19"/>
  <c r="R290" i="19" s="1"/>
  <c r="P307" i="19"/>
  <c r="P302" i="19"/>
  <c r="P154" i="19"/>
  <c r="R154" i="19" s="1"/>
  <c r="P59" i="19"/>
  <c r="R59" i="19" s="1"/>
  <c r="P368" i="19"/>
  <c r="P356" i="19"/>
  <c r="P249" i="19"/>
  <c r="R249" i="19" s="1"/>
  <c r="P103" i="19"/>
  <c r="R103" i="19" s="1"/>
  <c r="P83" i="19"/>
  <c r="R83" i="19" s="1"/>
  <c r="P33" i="19"/>
  <c r="R33" i="19" s="1"/>
  <c r="P30" i="19"/>
  <c r="R30" i="19" s="1"/>
  <c r="P364" i="19"/>
  <c r="P321" i="19"/>
  <c r="P41" i="19"/>
  <c r="R41" i="19" s="1"/>
  <c r="P338" i="19"/>
  <c r="P115" i="19"/>
  <c r="R115" i="19" s="1"/>
  <c r="P187" i="19"/>
  <c r="R187" i="19" s="1"/>
  <c r="P366" i="19"/>
  <c r="P108" i="19"/>
  <c r="R108" i="19" s="1"/>
  <c r="P18" i="19"/>
  <c r="R18" i="19" s="1"/>
  <c r="P248" i="19"/>
  <c r="R248" i="19" s="1"/>
  <c r="P178" i="19"/>
  <c r="R178" i="19" s="1"/>
  <c r="P182" i="19"/>
  <c r="R182" i="19" s="1"/>
  <c r="P219" i="19"/>
  <c r="R219" i="19" s="1"/>
  <c r="P343" i="19"/>
  <c r="P369" i="19"/>
  <c r="P266" i="19"/>
  <c r="R266" i="19" s="1"/>
  <c r="P348" i="19"/>
  <c r="P23" i="19"/>
  <c r="R23" i="19" s="1"/>
  <c r="P284" i="19"/>
  <c r="R284" i="19" s="1"/>
  <c r="P224" i="19"/>
  <c r="R224" i="19" s="1"/>
  <c r="P320" i="19"/>
  <c r="P251" i="19"/>
  <c r="R251" i="19" s="1"/>
  <c r="P109" i="19"/>
  <c r="R109" i="19" s="1"/>
  <c r="P94" i="19"/>
  <c r="R94" i="19" s="1"/>
  <c r="P15" i="19"/>
  <c r="R15" i="19" s="1"/>
  <c r="P240" i="19"/>
  <c r="R240" i="19" s="1"/>
  <c r="P333" i="19"/>
  <c r="P4" i="19"/>
  <c r="P39" i="19"/>
  <c r="R39" i="19" s="1"/>
  <c r="P274" i="19"/>
  <c r="R274" i="19" s="1"/>
  <c r="A71" i="19"/>
  <c r="K51" i="19"/>
  <c r="K52" i="19" s="1"/>
  <c r="A63" i="19"/>
  <c r="I51" i="19"/>
  <c r="I52" i="19" s="1"/>
  <c r="J51" i="19"/>
  <c r="J52" i="19" s="1"/>
  <c r="A103" i="19"/>
  <c r="O16" i="19"/>
  <c r="M16" i="19"/>
  <c r="N16" i="19"/>
  <c r="O5" i="19"/>
  <c r="M5" i="19"/>
  <c r="N5" i="19"/>
  <c r="A62" i="19"/>
  <c r="C1732" i="8"/>
  <c r="B1733" i="8"/>
  <c r="P17" i="19"/>
  <c r="R17" i="19" s="1"/>
  <c r="P331" i="19"/>
  <c r="P283" i="19"/>
  <c r="R283" i="19" s="1"/>
  <c r="P140" i="19"/>
  <c r="R140" i="19" s="1"/>
  <c r="P194" i="19"/>
  <c r="R194" i="19" s="1"/>
  <c r="P143" i="19"/>
  <c r="R143" i="19" s="1"/>
  <c r="P72" i="19"/>
  <c r="R72" i="19" s="1"/>
  <c r="P161" i="19"/>
  <c r="R161" i="19" s="1"/>
  <c r="P312" i="19"/>
  <c r="P11" i="19"/>
  <c r="R11" i="19" s="1"/>
  <c r="P175" i="19"/>
  <c r="R175" i="19" s="1"/>
  <c r="P201" i="19"/>
  <c r="R201" i="19" s="1"/>
  <c r="P64" i="19"/>
  <c r="R64" i="19" s="1"/>
  <c r="P211" i="19"/>
  <c r="R211" i="19" s="1"/>
  <c r="P87" i="19"/>
  <c r="R87" i="19" s="1"/>
  <c r="P349" i="19"/>
  <c r="P134" i="19"/>
  <c r="R134" i="19" s="1"/>
  <c r="P104" i="19"/>
  <c r="R104" i="19" s="1"/>
  <c r="P297" i="19"/>
  <c r="R297" i="19" s="1"/>
  <c r="P254" i="19"/>
  <c r="R254" i="19" s="1"/>
  <c r="P243" i="19"/>
  <c r="R243" i="19" s="1"/>
  <c r="P351" i="19"/>
  <c r="P149" i="19"/>
  <c r="R149" i="19" s="1"/>
  <c r="P210" i="19"/>
  <c r="R210" i="19" s="1"/>
  <c r="P278" i="19"/>
  <c r="R278" i="19" s="1"/>
  <c r="P35" i="19"/>
  <c r="R35" i="19" s="1"/>
  <c r="P139" i="19"/>
  <c r="R139" i="19" s="1"/>
  <c r="P86" i="19"/>
  <c r="R86" i="19" s="1"/>
  <c r="P8" i="19"/>
  <c r="P262" i="19"/>
  <c r="R262" i="19" s="1"/>
  <c r="P53" i="19"/>
  <c r="R53" i="19" s="1"/>
  <c r="P158" i="19"/>
  <c r="R158" i="19" s="1"/>
  <c r="P202" i="19"/>
  <c r="R202" i="19" s="1"/>
  <c r="P152" i="19"/>
  <c r="R152" i="19" s="1"/>
  <c r="P311" i="19"/>
  <c r="P308" i="19"/>
  <c r="P186" i="19"/>
  <c r="R186" i="19" s="1"/>
  <c r="P316" i="19"/>
  <c r="P237" i="19"/>
  <c r="R237" i="19" s="1"/>
  <c r="P85" i="19"/>
  <c r="R85" i="19" s="1"/>
  <c r="P286" i="19"/>
  <c r="R286" i="19" s="1"/>
  <c r="P350" i="19"/>
  <c r="P137" i="19"/>
  <c r="R137" i="19" s="1"/>
  <c r="P99" i="19"/>
  <c r="R99" i="19" s="1"/>
  <c r="P167" i="19"/>
  <c r="R167" i="19" s="1"/>
  <c r="N39" i="19"/>
  <c r="O39" i="19"/>
  <c r="M39" i="19"/>
  <c r="B13" i="11" l="1"/>
  <c r="A12" i="11"/>
  <c r="H24" i="9"/>
  <c r="E84" i="9"/>
  <c r="E1667" i="9"/>
  <c r="E114" i="9"/>
  <c r="E1545" i="9"/>
  <c r="E1393" i="9"/>
  <c r="E1209" i="9"/>
  <c r="E1087" i="9"/>
  <c r="E1362" i="9"/>
  <c r="E936" i="9"/>
  <c r="E1637" i="9"/>
  <c r="E753" i="9"/>
  <c r="E1728" i="9"/>
  <c r="E1424" i="9"/>
  <c r="E1332" i="9"/>
  <c r="E418" i="9"/>
  <c r="E967" i="9"/>
  <c r="E663" i="9"/>
  <c r="E1118" i="9"/>
  <c r="E814" i="9"/>
  <c r="E571" i="9"/>
  <c r="E694" i="9"/>
  <c r="E1514" i="9"/>
  <c r="E1179" i="9"/>
  <c r="E1698" i="9"/>
  <c r="E1148" i="9"/>
  <c r="E875" i="9"/>
  <c r="E479" i="9"/>
  <c r="E997" i="9"/>
  <c r="E1240" i="9"/>
  <c r="E1059" i="9"/>
  <c r="E1606" i="9"/>
  <c r="E1271" i="9"/>
  <c r="E1028" i="9"/>
  <c r="E602" i="9"/>
  <c r="E1484" i="9"/>
  <c r="E1301" i="9"/>
  <c r="E206" i="9"/>
  <c r="E722" i="9"/>
  <c r="E1575" i="9"/>
  <c r="E388" i="9"/>
  <c r="E329" i="9"/>
  <c r="E1453" i="9"/>
  <c r="E298" i="9"/>
  <c r="E510" i="9"/>
  <c r="E357" i="9"/>
  <c r="E632" i="9"/>
  <c r="E23" i="9"/>
  <c r="E176" i="9"/>
  <c r="E906" i="9"/>
  <c r="E844" i="9"/>
  <c r="E449" i="9"/>
  <c r="E783" i="9"/>
  <c r="E237" i="9"/>
  <c r="E145" i="9"/>
  <c r="E53" i="9"/>
  <c r="E267" i="9"/>
  <c r="E541" i="9"/>
  <c r="D1743" i="9"/>
  <c r="M48" i="19"/>
  <c r="N48" i="19"/>
  <c r="O48" i="19"/>
  <c r="B72" i="19"/>
  <c r="L60" i="19"/>
  <c r="O38" i="19"/>
  <c r="M38" i="19"/>
  <c r="N38" i="19"/>
  <c r="B62" i="19"/>
  <c r="B74" i="19" s="1"/>
  <c r="L50" i="19"/>
  <c r="A115" i="19"/>
  <c r="L7" i="19"/>
  <c r="B8" i="19"/>
  <c r="B19" i="19"/>
  <c r="A70" i="19"/>
  <c r="M49" i="19"/>
  <c r="N49" i="19"/>
  <c r="O49" i="19"/>
  <c r="O51" i="19"/>
  <c r="N51" i="19"/>
  <c r="M51" i="19"/>
  <c r="A1745" i="9"/>
  <c r="E1744" i="9"/>
  <c r="C1744" i="9"/>
  <c r="F1744" i="9" s="1"/>
  <c r="B1744" i="9"/>
  <c r="A83" i="19"/>
  <c r="N6" i="19"/>
  <c r="M6" i="19"/>
  <c r="O6" i="19"/>
  <c r="R77" i="9"/>
  <c r="T65" i="9"/>
  <c r="U64" i="9" s="1"/>
  <c r="R219" i="9"/>
  <c r="O28" i="19"/>
  <c r="N28" i="19"/>
  <c r="M28" i="19"/>
  <c r="N17" i="19"/>
  <c r="O17" i="19"/>
  <c r="M17" i="19"/>
  <c r="T30" i="9"/>
  <c r="U29" i="9" s="1"/>
  <c r="R42" i="9"/>
  <c r="A73" i="19"/>
  <c r="L61" i="19"/>
  <c r="A92" i="19"/>
  <c r="L40" i="19"/>
  <c r="B52" i="19"/>
  <c r="L29" i="19"/>
  <c r="B41" i="19"/>
  <c r="R88" i="9"/>
  <c r="T76" i="9"/>
  <c r="U75" i="9" s="1"/>
  <c r="R9" i="9"/>
  <c r="R20" i="9"/>
  <c r="T8" i="9"/>
  <c r="U7" i="9" s="1"/>
  <c r="B1732" i="8"/>
  <c r="C1731" i="8"/>
  <c r="A75" i="19"/>
  <c r="I63" i="19"/>
  <c r="I64" i="19" s="1"/>
  <c r="K63" i="19"/>
  <c r="J63" i="19"/>
  <c r="J64" i="19" s="1"/>
  <c r="E1743" i="9"/>
  <c r="A66" i="19"/>
  <c r="R31" i="9"/>
  <c r="T19" i="9"/>
  <c r="U18" i="9" s="1"/>
  <c r="B86" i="19"/>
  <c r="A74" i="19"/>
  <c r="S63" i="9"/>
  <c r="T51" i="9"/>
  <c r="U50" i="9" s="1"/>
  <c r="A81" i="19"/>
  <c r="B30" i="19"/>
  <c r="L18" i="19"/>
  <c r="I53" i="19"/>
  <c r="I54" i="19" s="1"/>
  <c r="I55" i="19" s="1"/>
  <c r="I56" i="19" s="1"/>
  <c r="I57" i="19" s="1"/>
  <c r="I58" i="19" s="1"/>
  <c r="I59" i="19" s="1"/>
  <c r="I60" i="19" s="1"/>
  <c r="I61" i="19" s="1"/>
  <c r="I62" i="19" s="1"/>
  <c r="A65" i="19"/>
  <c r="K53" i="19"/>
  <c r="K54" i="19" s="1"/>
  <c r="K55" i="19" s="1"/>
  <c r="K56" i="19" s="1"/>
  <c r="K57" i="19" s="1"/>
  <c r="K58" i="19" s="1"/>
  <c r="K59" i="19" s="1"/>
  <c r="K60" i="19" s="1"/>
  <c r="K61" i="19" s="1"/>
  <c r="K62" i="19" s="1"/>
  <c r="J53" i="19"/>
  <c r="J54" i="19" s="1"/>
  <c r="J55" i="19" s="1"/>
  <c r="J56" i="19" s="1"/>
  <c r="J57" i="19" s="1"/>
  <c r="J58" i="19" s="1"/>
  <c r="J59" i="19" s="1"/>
  <c r="J60" i="19" s="1"/>
  <c r="J61" i="19" s="1"/>
  <c r="J62" i="19" s="1"/>
  <c r="A108" i="19"/>
  <c r="B1744" i="8"/>
  <c r="C1745" i="8"/>
  <c r="L63" i="19"/>
  <c r="B75" i="19"/>
  <c r="K64" i="19"/>
  <c r="A76" i="19"/>
  <c r="B14" i="11" l="1"/>
  <c r="A13" i="11"/>
  <c r="N50" i="19"/>
  <c r="O50" i="19"/>
  <c r="M50" i="19"/>
  <c r="L62" i="19"/>
  <c r="O60" i="19"/>
  <c r="N60" i="19"/>
  <c r="M60" i="19"/>
  <c r="H25" i="9"/>
  <c r="E1546" i="9"/>
  <c r="E1394" i="9"/>
  <c r="E1363" i="9"/>
  <c r="E937" i="9"/>
  <c r="E1180" i="9"/>
  <c r="E815" i="9"/>
  <c r="E1699" i="9"/>
  <c r="E1425" i="9"/>
  <c r="E1576" i="9"/>
  <c r="E1241" i="9"/>
  <c r="E1119" i="9"/>
  <c r="E1088" i="9"/>
  <c r="E299" i="9"/>
  <c r="E664" i="9"/>
  <c r="E1729" i="9"/>
  <c r="E695" i="9"/>
  <c r="E268" i="9"/>
  <c r="E1515" i="9"/>
  <c r="E1302" i="9"/>
  <c r="E419" i="9"/>
  <c r="E450" i="9"/>
  <c r="E1607" i="9"/>
  <c r="E1485" i="9"/>
  <c r="E146" i="9"/>
  <c r="E723" i="9"/>
  <c r="E572" i="9"/>
  <c r="E845" i="9"/>
  <c r="E389" i="9"/>
  <c r="E1638" i="9"/>
  <c r="E1210" i="9"/>
  <c r="E1454" i="9"/>
  <c r="E907" i="9"/>
  <c r="E330" i="9"/>
  <c r="E1029" i="9"/>
  <c r="E1272" i="9"/>
  <c r="E1149" i="9"/>
  <c r="E54" i="9"/>
  <c r="E1060" i="9"/>
  <c r="E358" i="9"/>
  <c r="E998" i="9"/>
  <c r="E480" i="9"/>
  <c r="E1668" i="9"/>
  <c r="E1333" i="9"/>
  <c r="E754" i="9"/>
  <c r="E24" i="9"/>
  <c r="E238" i="9"/>
  <c r="E115" i="9"/>
  <c r="E177" i="9"/>
  <c r="E511" i="9"/>
  <c r="E633" i="9"/>
  <c r="E968" i="9"/>
  <c r="E603" i="9"/>
  <c r="E207" i="9"/>
  <c r="E85" i="9"/>
  <c r="E784" i="9"/>
  <c r="E542" i="9"/>
  <c r="E876" i="9"/>
  <c r="B84" i="19"/>
  <c r="L72" i="19"/>
  <c r="Q72" i="19"/>
  <c r="H72" i="19" s="1"/>
  <c r="L75" i="19"/>
  <c r="B87" i="19"/>
  <c r="J75" i="19"/>
  <c r="A87" i="19"/>
  <c r="I75" i="19"/>
  <c r="Q75" i="19"/>
  <c r="H75" i="19" s="1"/>
  <c r="R21" i="9"/>
  <c r="T9" i="9"/>
  <c r="U8" i="9" s="1"/>
  <c r="R10" i="9"/>
  <c r="A95" i="19"/>
  <c r="M7" i="19"/>
  <c r="N7" i="19"/>
  <c r="O7" i="19"/>
  <c r="N63" i="19"/>
  <c r="O63" i="19"/>
  <c r="M63" i="19"/>
  <c r="A120" i="19"/>
  <c r="A86" i="19"/>
  <c r="Q74" i="19"/>
  <c r="H74" i="19" s="1"/>
  <c r="L74" i="19"/>
  <c r="L73" i="19"/>
  <c r="A85" i="19"/>
  <c r="Q73" i="19"/>
  <c r="H73" i="19" s="1"/>
  <c r="T77" i="9"/>
  <c r="U76" i="9" s="1"/>
  <c r="R89" i="9"/>
  <c r="B1745" i="8"/>
  <c r="C1746" i="8"/>
  <c r="B98" i="19"/>
  <c r="L86" i="19"/>
  <c r="B1731" i="8"/>
  <c r="C1730" i="8"/>
  <c r="R100" i="9"/>
  <c r="T88" i="9"/>
  <c r="U87" i="9" s="1"/>
  <c r="T42" i="9"/>
  <c r="U41" i="9" s="1"/>
  <c r="R54" i="9"/>
  <c r="A82" i="19"/>
  <c r="I66" i="19"/>
  <c r="I67" i="19" s="1"/>
  <c r="I68" i="19" s="1"/>
  <c r="I69" i="19" s="1"/>
  <c r="I70" i="19" s="1"/>
  <c r="I71" i="19" s="1"/>
  <c r="I72" i="19" s="1"/>
  <c r="I73" i="19" s="1"/>
  <c r="I74" i="19" s="1"/>
  <c r="A78" i="19"/>
  <c r="A93" i="19"/>
  <c r="K65" i="19"/>
  <c r="K66" i="19" s="1"/>
  <c r="K67" i="19" s="1"/>
  <c r="K68" i="19" s="1"/>
  <c r="K69" i="19" s="1"/>
  <c r="K70" i="19" s="1"/>
  <c r="K71" i="19" s="1"/>
  <c r="J65" i="19"/>
  <c r="J66" i="19" s="1"/>
  <c r="J67" i="19" s="1"/>
  <c r="J68" i="19" s="1"/>
  <c r="J69" i="19" s="1"/>
  <c r="J70" i="19" s="1"/>
  <c r="J71" i="19" s="1"/>
  <c r="J72" i="19" s="1"/>
  <c r="J73" i="19" s="1"/>
  <c r="J74" i="19" s="1"/>
  <c r="I65" i="19"/>
  <c r="A77" i="19"/>
  <c r="B53" i="19"/>
  <c r="L41" i="19"/>
  <c r="A104" i="19"/>
  <c r="D1744" i="9"/>
  <c r="J76" i="19"/>
  <c r="I76" i="19"/>
  <c r="A88" i="19"/>
  <c r="S75" i="9"/>
  <c r="T63" i="9"/>
  <c r="U62" i="9" s="1"/>
  <c r="T31" i="9"/>
  <c r="U30" i="9" s="1"/>
  <c r="R43" i="9"/>
  <c r="M29" i="19"/>
  <c r="N29" i="19"/>
  <c r="O29" i="19"/>
  <c r="N61" i="19"/>
  <c r="O61" i="19"/>
  <c r="M61" i="19"/>
  <c r="A127" i="19"/>
  <c r="M18" i="19"/>
  <c r="O18" i="19"/>
  <c r="N18" i="19"/>
  <c r="L52" i="19"/>
  <c r="B64" i="19"/>
  <c r="A1746" i="9"/>
  <c r="B1745" i="9"/>
  <c r="C1745" i="9"/>
  <c r="F1745" i="9" s="1"/>
  <c r="B31" i="19"/>
  <c r="L19" i="19"/>
  <c r="B42" i="19"/>
  <c r="L30" i="19"/>
  <c r="T20" i="9"/>
  <c r="U19" i="9" s="1"/>
  <c r="R32" i="9"/>
  <c r="M40" i="19"/>
  <c r="N40" i="19"/>
  <c r="O40" i="19"/>
  <c r="R231" i="9"/>
  <c r="L8" i="19"/>
  <c r="B9" i="19"/>
  <c r="B20" i="19"/>
  <c r="B15" i="11" l="1"/>
  <c r="A14" i="11"/>
  <c r="K72" i="19"/>
  <c r="K73" i="19" s="1"/>
  <c r="K74" i="19" s="1"/>
  <c r="H26" i="9"/>
  <c r="E1211" i="9"/>
  <c r="E969" i="9"/>
  <c r="E1547" i="9"/>
  <c r="E1426" i="9"/>
  <c r="E1030" i="9"/>
  <c r="E1730" i="9"/>
  <c r="E1334" i="9"/>
  <c r="E1150" i="9"/>
  <c r="E1577" i="9"/>
  <c r="E300" i="9"/>
  <c r="E1089" i="9"/>
  <c r="E785" i="9"/>
  <c r="E1608" i="9"/>
  <c r="E1273" i="9"/>
  <c r="E999" i="9"/>
  <c r="E846" i="9"/>
  <c r="E634" i="9"/>
  <c r="E390" i="9"/>
  <c r="E1120" i="9"/>
  <c r="E331" i="9"/>
  <c r="E665" i="9"/>
  <c r="E696" i="9"/>
  <c r="E1669" i="9"/>
  <c r="E1700" i="9"/>
  <c r="E1639" i="9"/>
  <c r="E724" i="9"/>
  <c r="E755" i="9"/>
  <c r="E178" i="9"/>
  <c r="E1242" i="9"/>
  <c r="E877" i="9"/>
  <c r="E420" i="9"/>
  <c r="E86" i="9"/>
  <c r="E543" i="9"/>
  <c r="E359" i="9"/>
  <c r="E116" i="9"/>
  <c r="E1455" i="9"/>
  <c r="E512" i="9"/>
  <c r="E1364" i="9"/>
  <c r="E1486" i="9"/>
  <c r="E1303" i="9"/>
  <c r="E1061" i="9"/>
  <c r="E1516" i="9"/>
  <c r="E1181" i="9"/>
  <c r="E604" i="9"/>
  <c r="E1395" i="9"/>
  <c r="E451" i="9"/>
  <c r="E55" i="9"/>
  <c r="E481" i="9"/>
  <c r="E908" i="9"/>
  <c r="E208" i="9"/>
  <c r="E938" i="9"/>
  <c r="E25" i="9"/>
  <c r="E816" i="9"/>
  <c r="E573" i="9"/>
  <c r="E269" i="9"/>
  <c r="E239" i="9"/>
  <c r="E147" i="9"/>
  <c r="T71" i="19"/>
  <c r="O72" i="19"/>
  <c r="N62" i="19"/>
  <c r="O62" i="19"/>
  <c r="M62" i="19"/>
  <c r="N72" i="19"/>
  <c r="M72" i="19"/>
  <c r="B96" i="19"/>
  <c r="Q84" i="19"/>
  <c r="H84" i="19" s="1"/>
  <c r="L84" i="19"/>
  <c r="N8" i="19"/>
  <c r="M8" i="19"/>
  <c r="O8" i="19"/>
  <c r="O30" i="19"/>
  <c r="N30" i="19"/>
  <c r="M30" i="19"/>
  <c r="S87" i="9"/>
  <c r="T75" i="9"/>
  <c r="U74" i="9" s="1"/>
  <c r="A89" i="19"/>
  <c r="I77" i="19"/>
  <c r="J77" i="19"/>
  <c r="A94" i="19"/>
  <c r="B110" i="19"/>
  <c r="T73" i="19"/>
  <c r="O73" i="19"/>
  <c r="T72" i="19"/>
  <c r="A132" i="19"/>
  <c r="O75" i="19"/>
  <c r="B54" i="19"/>
  <c r="L42" i="19"/>
  <c r="A1747" i="9"/>
  <c r="C1746" i="9"/>
  <c r="F1746" i="9" s="1"/>
  <c r="B1746" i="9"/>
  <c r="R66" i="9"/>
  <c r="T54" i="9"/>
  <c r="U53" i="9" s="1"/>
  <c r="B1746" i="8"/>
  <c r="C1747" i="8"/>
  <c r="A97" i="19"/>
  <c r="L85" i="19"/>
  <c r="Q85" i="19"/>
  <c r="H85" i="19" s="1"/>
  <c r="A98" i="19"/>
  <c r="Q86" i="19"/>
  <c r="H86" i="19" s="1"/>
  <c r="R243" i="9"/>
  <c r="B76" i="19"/>
  <c r="L64" i="19"/>
  <c r="J78" i="19"/>
  <c r="J79" i="19" s="1"/>
  <c r="J80" i="19" s="1"/>
  <c r="J81" i="19" s="1"/>
  <c r="J82" i="19" s="1"/>
  <c r="J83" i="19" s="1"/>
  <c r="J84" i="19" s="1"/>
  <c r="J85" i="19" s="1"/>
  <c r="J86" i="19" s="1"/>
  <c r="I78" i="19"/>
  <c r="I79" i="19" s="1"/>
  <c r="I80" i="19" s="1"/>
  <c r="I81" i="19" s="1"/>
  <c r="I82" i="19" s="1"/>
  <c r="I83" i="19" s="1"/>
  <c r="I84" i="19" s="1"/>
  <c r="I85" i="19" s="1"/>
  <c r="I86" i="19" s="1"/>
  <c r="A90" i="19"/>
  <c r="N73" i="19"/>
  <c r="M73" i="19"/>
  <c r="J87" i="19"/>
  <c r="I87" i="19"/>
  <c r="A99" i="19"/>
  <c r="Q87" i="19"/>
  <c r="H87" i="19" s="1"/>
  <c r="K87" i="19" s="1"/>
  <c r="N19" i="19"/>
  <c r="M19" i="19"/>
  <c r="O19" i="19"/>
  <c r="M52" i="19"/>
  <c r="O52" i="19"/>
  <c r="N52" i="19"/>
  <c r="A116" i="19"/>
  <c r="A107" i="19"/>
  <c r="L31" i="19"/>
  <c r="B43" i="19"/>
  <c r="R112" i="9"/>
  <c r="T100" i="9"/>
  <c r="U99" i="9" s="1"/>
  <c r="R22" i="9"/>
  <c r="R11" i="9"/>
  <c r="T10" i="9"/>
  <c r="U9" i="9" s="1"/>
  <c r="B99" i="19"/>
  <c r="L87" i="19"/>
  <c r="T43" i="9"/>
  <c r="U42" i="9" s="1"/>
  <c r="R55" i="9"/>
  <c r="A100" i="19"/>
  <c r="J88" i="19"/>
  <c r="I88" i="19"/>
  <c r="C1729" i="8"/>
  <c r="B1730" i="8"/>
  <c r="T89" i="9"/>
  <c r="U88" i="9" s="1"/>
  <c r="R101" i="9"/>
  <c r="M74" i="19"/>
  <c r="N74" i="19"/>
  <c r="M75" i="19"/>
  <c r="N75" i="19"/>
  <c r="B32" i="19"/>
  <c r="L20" i="19"/>
  <c r="R44" i="9"/>
  <c r="T32" i="9"/>
  <c r="U31" i="9" s="1"/>
  <c r="E1745" i="9"/>
  <c r="A139" i="19"/>
  <c r="O41" i="19"/>
  <c r="M41" i="19"/>
  <c r="N41" i="19"/>
  <c r="T21" i="9"/>
  <c r="U20" i="9" s="1"/>
  <c r="R33" i="9"/>
  <c r="L9" i="19"/>
  <c r="B21" i="19"/>
  <c r="B10" i="19"/>
  <c r="D1745" i="9"/>
  <c r="L53" i="19"/>
  <c r="B65" i="19"/>
  <c r="A105" i="19"/>
  <c r="N86" i="19"/>
  <c r="M86" i="19"/>
  <c r="T74" i="19"/>
  <c r="O74" i="19"/>
  <c r="K75" i="19"/>
  <c r="B16" i="11" l="1"/>
  <c r="A15" i="11"/>
  <c r="N84" i="19"/>
  <c r="M84" i="19"/>
  <c r="O84" i="19"/>
  <c r="B108" i="19"/>
  <c r="L96" i="19"/>
  <c r="Q96" i="19"/>
  <c r="H96" i="19" s="1"/>
  <c r="H27" i="9"/>
  <c r="E1640" i="9"/>
  <c r="E1031" i="9"/>
  <c r="E332" i="9"/>
  <c r="E878" i="9"/>
  <c r="E817" i="9"/>
  <c r="E697" i="9"/>
  <c r="E574" i="9"/>
  <c r="E1427" i="9"/>
  <c r="E1578" i="9"/>
  <c r="E1243" i="9"/>
  <c r="E1212" i="9"/>
  <c r="E847" i="9"/>
  <c r="E1062" i="9"/>
  <c r="E360" i="9"/>
  <c r="E1487" i="9"/>
  <c r="E148" i="9"/>
  <c r="E1731" i="9"/>
  <c r="E1304" i="9"/>
  <c r="E270" i="9"/>
  <c r="E452" i="9"/>
  <c r="E87" i="9"/>
  <c r="E1335" i="9"/>
  <c r="E209" i="9"/>
  <c r="E544" i="9"/>
  <c r="E1548" i="9"/>
  <c r="E1396" i="9"/>
  <c r="E26" i="9"/>
  <c r="E1365" i="9"/>
  <c r="E786" i="9"/>
  <c r="E1274" i="9"/>
  <c r="E909" i="9"/>
  <c r="E1456" i="9"/>
  <c r="E1609" i="9"/>
  <c r="E1701" i="9"/>
  <c r="E1517" i="9"/>
  <c r="E970" i="9"/>
  <c r="E666" i="9"/>
  <c r="E56" i="9"/>
  <c r="E1121" i="9"/>
  <c r="E1670" i="9"/>
  <c r="E725" i="9"/>
  <c r="E421" i="9"/>
  <c r="E756" i="9"/>
  <c r="E482" i="9"/>
  <c r="E1090" i="9"/>
  <c r="E1151" i="9"/>
  <c r="E391" i="9"/>
  <c r="E301" i="9"/>
  <c r="E1182" i="9"/>
  <c r="E513" i="9"/>
  <c r="E179" i="9"/>
  <c r="E1000" i="9"/>
  <c r="E605" i="9"/>
  <c r="E939" i="9"/>
  <c r="E635" i="9"/>
  <c r="E240" i="9"/>
  <c r="E117" i="9"/>
  <c r="O9" i="19"/>
  <c r="N9" i="19"/>
  <c r="M9" i="19"/>
  <c r="A151" i="19"/>
  <c r="R67" i="9"/>
  <c r="T55" i="9"/>
  <c r="U54" i="9" s="1"/>
  <c r="T22" i="9"/>
  <c r="U21" i="9" s="1"/>
  <c r="R34" i="9"/>
  <c r="A128" i="19"/>
  <c r="N64" i="19"/>
  <c r="M64" i="19"/>
  <c r="O64" i="19"/>
  <c r="A110" i="19"/>
  <c r="Q98" i="19"/>
  <c r="H98" i="19" s="1"/>
  <c r="N42" i="19"/>
  <c r="M42" i="19"/>
  <c r="O42" i="19"/>
  <c r="A106" i="19"/>
  <c r="A119" i="19"/>
  <c r="B88" i="19"/>
  <c r="L76" i="19"/>
  <c r="Q76" i="19"/>
  <c r="H76" i="19" s="1"/>
  <c r="B66" i="19"/>
  <c r="L54" i="19"/>
  <c r="A117" i="19"/>
  <c r="B1729" i="8"/>
  <c r="C1728" i="8"/>
  <c r="T85" i="19"/>
  <c r="O85" i="19"/>
  <c r="T84" i="19"/>
  <c r="R78" i="9"/>
  <c r="T66" i="9"/>
  <c r="U65" i="9" s="1"/>
  <c r="L98" i="19"/>
  <c r="B77" i="19"/>
  <c r="L65" i="19"/>
  <c r="R56" i="9"/>
  <c r="T44" i="9"/>
  <c r="U43" i="9" s="1"/>
  <c r="R255" i="9"/>
  <c r="M85" i="19"/>
  <c r="N85" i="19"/>
  <c r="D1746" i="9"/>
  <c r="L110" i="19"/>
  <c r="B122" i="19"/>
  <c r="O53" i="19"/>
  <c r="N53" i="19"/>
  <c r="M53" i="19"/>
  <c r="O20" i="19"/>
  <c r="M20" i="19"/>
  <c r="N20" i="19"/>
  <c r="N87" i="19"/>
  <c r="M87" i="19"/>
  <c r="R124" i="9"/>
  <c r="T112" i="9"/>
  <c r="U111" i="9" s="1"/>
  <c r="L32" i="19"/>
  <c r="B44" i="19"/>
  <c r="L99" i="19"/>
  <c r="B111" i="19"/>
  <c r="L43" i="19"/>
  <c r="B55" i="19"/>
  <c r="O87" i="19"/>
  <c r="A102" i="19"/>
  <c r="T86" i="19"/>
  <c r="O86" i="19"/>
  <c r="E1746" i="9"/>
  <c r="A144" i="19"/>
  <c r="A101" i="19"/>
  <c r="I89" i="19"/>
  <c r="I90" i="19" s="1"/>
  <c r="I91" i="19" s="1"/>
  <c r="I92" i="19" s="1"/>
  <c r="I93" i="19" s="1"/>
  <c r="I94" i="19" s="1"/>
  <c r="I95" i="19" s="1"/>
  <c r="I96" i="19" s="1"/>
  <c r="I97" i="19" s="1"/>
  <c r="I98" i="19" s="1"/>
  <c r="J89" i="19"/>
  <c r="J90" i="19" s="1"/>
  <c r="J91" i="19" s="1"/>
  <c r="J92" i="19" s="1"/>
  <c r="J93" i="19" s="1"/>
  <c r="J94" i="19" s="1"/>
  <c r="J95" i="19" s="1"/>
  <c r="J96" i="19" s="1"/>
  <c r="J97" i="19" s="1"/>
  <c r="J98" i="19" s="1"/>
  <c r="B11" i="19"/>
  <c r="L10" i="19"/>
  <c r="B22" i="19"/>
  <c r="N31" i="19"/>
  <c r="O31" i="19"/>
  <c r="M31" i="19"/>
  <c r="J99" i="19"/>
  <c r="A111" i="19"/>
  <c r="I99" i="19"/>
  <c r="I100" i="19" s="1"/>
  <c r="Q99" i="19"/>
  <c r="H99" i="19" s="1"/>
  <c r="K99" i="19" s="1"/>
  <c r="A109" i="19"/>
  <c r="L97" i="19"/>
  <c r="Q97" i="19"/>
  <c r="H97" i="19" s="1"/>
  <c r="L21" i="19"/>
  <c r="B33" i="19"/>
  <c r="R45" i="9"/>
  <c r="T33" i="9"/>
  <c r="U32" i="9" s="1"/>
  <c r="R113" i="9"/>
  <c r="T101" i="9"/>
  <c r="U100" i="9" s="1"/>
  <c r="J100" i="19"/>
  <c r="A112" i="19"/>
  <c r="R12" i="9"/>
  <c r="T11" i="9"/>
  <c r="U10" i="9" s="1"/>
  <c r="R23" i="9"/>
  <c r="B1747" i="8"/>
  <c r="C1748" i="8"/>
  <c r="B1747" i="9"/>
  <c r="C1747" i="9"/>
  <c r="F1747" i="9" s="1"/>
  <c r="A1748" i="9"/>
  <c r="S99" i="9"/>
  <c r="T87" i="9"/>
  <c r="U86" i="9" s="1"/>
  <c r="B17" i="11" l="1"/>
  <c r="A16" i="11"/>
  <c r="O96" i="19"/>
  <c r="M96" i="19"/>
  <c r="N96" i="19"/>
  <c r="B120" i="19"/>
  <c r="Q108" i="19"/>
  <c r="H108" i="19" s="1"/>
  <c r="L108" i="19"/>
  <c r="H28" i="9"/>
  <c r="E1275" i="9"/>
  <c r="E1244" i="9"/>
  <c r="E1305" i="9"/>
  <c r="E210" i="9"/>
  <c r="E879" i="9"/>
  <c r="E606" i="9"/>
  <c r="E726" i="9"/>
  <c r="E1641" i="9"/>
  <c r="E1488" i="9"/>
  <c r="E392" i="9"/>
  <c r="E361" i="9"/>
  <c r="E57" i="9"/>
  <c r="E1518" i="9"/>
  <c r="E180" i="9"/>
  <c r="E422" i="9"/>
  <c r="E1032" i="9"/>
  <c r="E1579" i="9"/>
  <c r="E1063" i="9"/>
  <c r="E848" i="9"/>
  <c r="E1457" i="9"/>
  <c r="E1549" i="9"/>
  <c r="E1152" i="9"/>
  <c r="E667" i="9"/>
  <c r="E698" i="9"/>
  <c r="E757" i="9"/>
  <c r="E118" i="9"/>
  <c r="E453" i="9"/>
  <c r="E1702" i="9"/>
  <c r="E1213" i="9"/>
  <c r="E971" i="9"/>
  <c r="E1122" i="9"/>
  <c r="E88" i="9"/>
  <c r="E1183" i="9"/>
  <c r="E333" i="9"/>
  <c r="E27" i="9"/>
  <c r="E1732" i="9"/>
  <c r="E1336" i="9"/>
  <c r="E636" i="9"/>
  <c r="E1671" i="9"/>
  <c r="E1397" i="9"/>
  <c r="E1428" i="9"/>
  <c r="E1366" i="9"/>
  <c r="E1091" i="9"/>
  <c r="E787" i="9"/>
  <c r="E302" i="9"/>
  <c r="E818" i="9"/>
  <c r="E514" i="9"/>
  <c r="E1610" i="9"/>
  <c r="E271" i="9"/>
  <c r="E545" i="9"/>
  <c r="E483" i="9"/>
  <c r="E940" i="9"/>
  <c r="E241" i="9"/>
  <c r="E910" i="9"/>
  <c r="E1001" i="9"/>
  <c r="E575" i="9"/>
  <c r="E149" i="9"/>
  <c r="S111" i="9"/>
  <c r="T99" i="9"/>
  <c r="U98" i="9" s="1"/>
  <c r="M97" i="19"/>
  <c r="N97" i="19"/>
  <c r="T98" i="19"/>
  <c r="O98" i="19"/>
  <c r="T23" i="9"/>
  <c r="U22" i="9" s="1"/>
  <c r="R35" i="9"/>
  <c r="I101" i="19"/>
  <c r="A113" i="19"/>
  <c r="J101" i="19"/>
  <c r="B134" i="19"/>
  <c r="R267" i="9"/>
  <c r="N98" i="19"/>
  <c r="M98" i="19"/>
  <c r="B1728" i="8"/>
  <c r="C1727" i="8"/>
  <c r="N54" i="19"/>
  <c r="M54" i="19"/>
  <c r="O54" i="19"/>
  <c r="D1747" i="9"/>
  <c r="T113" i="9"/>
  <c r="U112" i="9" s="1"/>
  <c r="R125" i="9"/>
  <c r="B67" i="19"/>
  <c r="L55" i="19"/>
  <c r="N110" i="19"/>
  <c r="M110" i="19"/>
  <c r="B78" i="19"/>
  <c r="L66" i="19"/>
  <c r="A131" i="19"/>
  <c r="A140" i="19"/>
  <c r="B1748" i="9"/>
  <c r="A1749" i="9"/>
  <c r="C1748" i="9"/>
  <c r="F1748" i="9" s="1"/>
  <c r="R13" i="9"/>
  <c r="T12" i="9"/>
  <c r="U11" i="9" s="1"/>
  <c r="R24" i="9"/>
  <c r="A121" i="19"/>
  <c r="L109" i="19"/>
  <c r="Q109" i="19"/>
  <c r="H109" i="19" s="1"/>
  <c r="O43" i="19"/>
  <c r="N43" i="19"/>
  <c r="M43" i="19"/>
  <c r="R68" i="9"/>
  <c r="T56" i="9"/>
  <c r="U55" i="9" s="1"/>
  <c r="O76" i="19"/>
  <c r="K76" i="19"/>
  <c r="T75" i="19"/>
  <c r="A118" i="19"/>
  <c r="A122" i="19"/>
  <c r="L122" i="19" s="1"/>
  <c r="Q110" i="19"/>
  <c r="H110" i="19" s="1"/>
  <c r="R57" i="9"/>
  <c r="T45" i="9"/>
  <c r="U44" i="9" s="1"/>
  <c r="B34" i="19"/>
  <c r="L22" i="19"/>
  <c r="B123" i="19"/>
  <c r="L111" i="19"/>
  <c r="M65" i="19"/>
  <c r="N65" i="19"/>
  <c r="O65" i="19"/>
  <c r="M76" i="19"/>
  <c r="N76" i="19"/>
  <c r="R46" i="9"/>
  <c r="T34" i="9"/>
  <c r="U33" i="9" s="1"/>
  <c r="A163" i="19"/>
  <c r="B45" i="19"/>
  <c r="L33" i="19"/>
  <c r="N10" i="19"/>
  <c r="O10" i="19"/>
  <c r="M10" i="19"/>
  <c r="N99" i="19"/>
  <c r="M99" i="19"/>
  <c r="B89" i="19"/>
  <c r="L77" i="19"/>
  <c r="Q77" i="19"/>
  <c r="H77" i="19" s="1"/>
  <c r="T78" i="9"/>
  <c r="U77" i="9" s="1"/>
  <c r="R90" i="9"/>
  <c r="B100" i="19"/>
  <c r="L88" i="19"/>
  <c r="Q88" i="19"/>
  <c r="H88" i="19" s="1"/>
  <c r="E1747" i="9"/>
  <c r="A124" i="19"/>
  <c r="O21" i="19"/>
  <c r="N21" i="19"/>
  <c r="M21" i="19"/>
  <c r="L11" i="19"/>
  <c r="B23" i="19"/>
  <c r="A114" i="19"/>
  <c r="I102" i="19"/>
  <c r="I103" i="19" s="1"/>
  <c r="I104" i="19" s="1"/>
  <c r="I105" i="19" s="1"/>
  <c r="I106" i="19" s="1"/>
  <c r="I107" i="19" s="1"/>
  <c r="I108" i="19" s="1"/>
  <c r="I109" i="19" s="1"/>
  <c r="I110" i="19" s="1"/>
  <c r="J102" i="19"/>
  <c r="J103" i="19" s="1"/>
  <c r="J104" i="19" s="1"/>
  <c r="J105" i="19" s="1"/>
  <c r="J106" i="19" s="1"/>
  <c r="J107" i="19" s="1"/>
  <c r="J108" i="19" s="1"/>
  <c r="J109" i="19" s="1"/>
  <c r="J110" i="19" s="1"/>
  <c r="B56" i="19"/>
  <c r="L44" i="19"/>
  <c r="R136" i="9"/>
  <c r="T124" i="9"/>
  <c r="U123" i="9" s="1"/>
  <c r="O99" i="19"/>
  <c r="C1749" i="8"/>
  <c r="B1748" i="8"/>
  <c r="T97" i="19"/>
  <c r="O97" i="19"/>
  <c r="T96" i="19"/>
  <c r="J111" i="19"/>
  <c r="J112" i="19" s="1"/>
  <c r="A123" i="19"/>
  <c r="I111" i="19"/>
  <c r="I112" i="19" s="1"/>
  <c r="Q111" i="19"/>
  <c r="H111" i="19" s="1"/>
  <c r="A156" i="19"/>
  <c r="N32" i="19"/>
  <c r="O32" i="19"/>
  <c r="M32" i="19"/>
  <c r="A129" i="19"/>
  <c r="R79" i="9"/>
  <c r="T67" i="9"/>
  <c r="U66" i="9" s="1"/>
  <c r="B18" i="11" l="1"/>
  <c r="A17" i="11"/>
  <c r="N108" i="19"/>
  <c r="M108" i="19"/>
  <c r="O108" i="19"/>
  <c r="B132" i="19"/>
  <c r="Q120" i="19"/>
  <c r="H120" i="19" s="1"/>
  <c r="L120" i="19"/>
  <c r="H29" i="9"/>
  <c r="E1033" i="9"/>
  <c r="E546" i="9"/>
  <c r="E727" i="9"/>
  <c r="E1611" i="9"/>
  <c r="E1214" i="9"/>
  <c r="E454" i="9"/>
  <c r="E1489" i="9"/>
  <c r="E1153" i="9"/>
  <c r="E1672" i="9"/>
  <c r="E1276" i="9"/>
  <c r="E1337" i="9"/>
  <c r="E362" i="9"/>
  <c r="E911" i="9"/>
  <c r="E758" i="9"/>
  <c r="E1642" i="9"/>
  <c r="E849" i="9"/>
  <c r="E89" i="9"/>
  <c r="E1733" i="9"/>
  <c r="E1092" i="9"/>
  <c r="E1064" i="9"/>
  <c r="E515" i="9"/>
  <c r="E788" i="9"/>
  <c r="E1429" i="9"/>
  <c r="E58" i="9"/>
  <c r="E1123" i="9"/>
  <c r="E393" i="9"/>
  <c r="E484" i="9"/>
  <c r="E1398" i="9"/>
  <c r="E1306" i="9"/>
  <c r="E941" i="9"/>
  <c r="E668" i="9"/>
  <c r="E1184" i="9"/>
  <c r="E699" i="9"/>
  <c r="E28" i="9"/>
  <c r="E334" i="9"/>
  <c r="E1519" i="9"/>
  <c r="E1367" i="9"/>
  <c r="E303" i="9"/>
  <c r="E119" i="9"/>
  <c r="E1550" i="9"/>
  <c r="E1580" i="9"/>
  <c r="E1245" i="9"/>
  <c r="E150" i="9"/>
  <c r="E607" i="9"/>
  <c r="E1703" i="9"/>
  <c r="E242" i="9"/>
  <c r="E1458" i="9"/>
  <c r="E819" i="9"/>
  <c r="E576" i="9"/>
  <c r="E423" i="9"/>
  <c r="E1002" i="9"/>
  <c r="E637" i="9"/>
  <c r="E972" i="9"/>
  <c r="E880" i="9"/>
  <c r="E211" i="9"/>
  <c r="E272" i="9"/>
  <c r="E181" i="9"/>
  <c r="N122" i="19"/>
  <c r="M122" i="19"/>
  <c r="O111" i="19"/>
  <c r="B1749" i="8"/>
  <c r="C1750" i="8"/>
  <c r="N88" i="19"/>
  <c r="M88" i="19"/>
  <c r="T109" i="19"/>
  <c r="O109" i="19"/>
  <c r="T108" i="19"/>
  <c r="E1748" i="9"/>
  <c r="B90" i="19"/>
  <c r="L78" i="19"/>
  <c r="Q78" i="19"/>
  <c r="H78" i="19" s="1"/>
  <c r="T77" i="19" s="1"/>
  <c r="R279" i="9"/>
  <c r="R47" i="9"/>
  <c r="T35" i="9"/>
  <c r="U34" i="9" s="1"/>
  <c r="B112" i="19"/>
  <c r="L100" i="19"/>
  <c r="Q100" i="19"/>
  <c r="H100" i="19" s="1"/>
  <c r="T57" i="9"/>
  <c r="U56" i="9" s="1"/>
  <c r="R69" i="9"/>
  <c r="T68" i="9"/>
  <c r="U67" i="9" s="1"/>
  <c r="R80" i="9"/>
  <c r="D1748" i="9"/>
  <c r="A152" i="19"/>
  <c r="A135" i="19"/>
  <c r="I123" i="19"/>
  <c r="I124" i="19" s="1"/>
  <c r="J123" i="19"/>
  <c r="J124" i="19" s="1"/>
  <c r="Q123" i="19"/>
  <c r="H123" i="19" s="1"/>
  <c r="R102" i="9"/>
  <c r="T90" i="9"/>
  <c r="U89" i="9" s="1"/>
  <c r="A175" i="19"/>
  <c r="A130" i="19"/>
  <c r="N109" i="19"/>
  <c r="M109" i="19"/>
  <c r="B146" i="19"/>
  <c r="A126" i="19"/>
  <c r="T110" i="19"/>
  <c r="O110" i="19"/>
  <c r="A1750" i="9"/>
  <c r="B1749" i="9"/>
  <c r="C1749" i="9"/>
  <c r="F1749" i="9" s="1"/>
  <c r="N55" i="19"/>
  <c r="M55" i="19"/>
  <c r="O55" i="19"/>
  <c r="B1727" i="8"/>
  <c r="C1726" i="8"/>
  <c r="R148" i="9"/>
  <c r="T136" i="9"/>
  <c r="U135" i="9" s="1"/>
  <c r="L23" i="19"/>
  <c r="B35" i="19"/>
  <c r="A136" i="19"/>
  <c r="O77" i="19"/>
  <c r="K77" i="19"/>
  <c r="M111" i="19"/>
  <c r="N111" i="19"/>
  <c r="A133" i="19"/>
  <c r="L121" i="19"/>
  <c r="Q121" i="19"/>
  <c r="H121" i="19" s="1"/>
  <c r="L67" i="19"/>
  <c r="B79" i="19"/>
  <c r="A141" i="19"/>
  <c r="O44" i="19"/>
  <c r="N44" i="19"/>
  <c r="M44" i="19"/>
  <c r="N11" i="19"/>
  <c r="O11" i="19"/>
  <c r="M11" i="19"/>
  <c r="N77" i="19"/>
  <c r="M77" i="19"/>
  <c r="B135" i="19"/>
  <c r="L123" i="19"/>
  <c r="R36" i="9"/>
  <c r="T24" i="9"/>
  <c r="U23" i="9" s="1"/>
  <c r="A143" i="19"/>
  <c r="T125" i="9"/>
  <c r="U124" i="9" s="1"/>
  <c r="R137" i="9"/>
  <c r="A168" i="19"/>
  <c r="B68" i="19"/>
  <c r="L56" i="19"/>
  <c r="B101" i="19"/>
  <c r="L89" i="19"/>
  <c r="Q89" i="19"/>
  <c r="H89" i="19" s="1"/>
  <c r="O33" i="19"/>
  <c r="M33" i="19"/>
  <c r="N33" i="19"/>
  <c r="R58" i="9"/>
  <c r="T46" i="9"/>
  <c r="U45" i="9" s="1"/>
  <c r="O22" i="19"/>
  <c r="N22" i="19"/>
  <c r="M22" i="19"/>
  <c r="A134" i="19"/>
  <c r="Q122" i="19"/>
  <c r="H122" i="19" s="1"/>
  <c r="A125" i="19"/>
  <c r="J113" i="19"/>
  <c r="J114" i="19" s="1"/>
  <c r="J115" i="19" s="1"/>
  <c r="J116" i="19" s="1"/>
  <c r="J117" i="19" s="1"/>
  <c r="J118" i="19" s="1"/>
  <c r="J119" i="19" s="1"/>
  <c r="J120" i="19" s="1"/>
  <c r="J121" i="19" s="1"/>
  <c r="J122" i="19" s="1"/>
  <c r="I113" i="19"/>
  <c r="I114" i="19" s="1"/>
  <c r="I115" i="19" s="1"/>
  <c r="I116" i="19" s="1"/>
  <c r="I117" i="19" s="1"/>
  <c r="I118" i="19" s="1"/>
  <c r="I119" i="19" s="1"/>
  <c r="I120" i="19" s="1"/>
  <c r="I121" i="19" s="1"/>
  <c r="I122" i="19" s="1"/>
  <c r="R91" i="9"/>
  <c r="T79" i="9"/>
  <c r="U78" i="9" s="1"/>
  <c r="K111" i="19"/>
  <c r="O88" i="19"/>
  <c r="K88" i="19"/>
  <c r="T87" i="19"/>
  <c r="B57" i="19"/>
  <c r="L45" i="19"/>
  <c r="B46" i="19"/>
  <c r="L34" i="19"/>
  <c r="T76" i="19"/>
  <c r="R25" i="9"/>
  <c r="T13" i="9"/>
  <c r="U12" i="9" s="1"/>
  <c r="R14" i="9"/>
  <c r="N66" i="19"/>
  <c r="M66" i="19"/>
  <c r="O66" i="19"/>
  <c r="S123" i="9"/>
  <c r="T111" i="9"/>
  <c r="U110" i="9" s="1"/>
  <c r="B19" i="11" l="1"/>
  <c r="A18" i="11"/>
  <c r="H30" i="9"/>
  <c r="E1643" i="9"/>
  <c r="E881" i="9"/>
  <c r="E212" i="9"/>
  <c r="E728" i="9"/>
  <c r="E304" i="9"/>
  <c r="E424" i="9"/>
  <c r="E1490" i="9"/>
  <c r="E59" i="9"/>
  <c r="E394" i="9"/>
  <c r="E759" i="9"/>
  <c r="E1551" i="9"/>
  <c r="E1399" i="9"/>
  <c r="E1734" i="9"/>
  <c r="E1307" i="9"/>
  <c r="E912" i="9"/>
  <c r="E1520" i="9"/>
  <c r="E1185" i="9"/>
  <c r="E1459" i="9"/>
  <c r="E1246" i="9"/>
  <c r="E1673" i="9"/>
  <c r="E1612" i="9"/>
  <c r="E1277" i="9"/>
  <c r="E850" i="9"/>
  <c r="E1581" i="9"/>
  <c r="E1154" i="9"/>
  <c r="E789" i="9"/>
  <c r="E1124" i="9"/>
  <c r="E485" i="9"/>
  <c r="E29" i="9"/>
  <c r="E1704" i="9"/>
  <c r="E820" i="9"/>
  <c r="E1003" i="9"/>
  <c r="E1430" i="9"/>
  <c r="E1338" i="9"/>
  <c r="E1215" i="9"/>
  <c r="E973" i="9"/>
  <c r="E669" i="9"/>
  <c r="E455" i="9"/>
  <c r="E1065" i="9"/>
  <c r="E363" i="9"/>
  <c r="E700" i="9"/>
  <c r="E90" i="9"/>
  <c r="E1034" i="9"/>
  <c r="E1093" i="9"/>
  <c r="E335" i="9"/>
  <c r="E1368" i="9"/>
  <c r="E516" i="9"/>
  <c r="E120" i="9"/>
  <c r="E608" i="9"/>
  <c r="E577" i="9"/>
  <c r="E182" i="9"/>
  <c r="E547" i="9"/>
  <c r="E151" i="9"/>
  <c r="E273" i="9"/>
  <c r="E638" i="9"/>
  <c r="E942" i="9"/>
  <c r="E243" i="9"/>
  <c r="N120" i="19"/>
  <c r="M120" i="19"/>
  <c r="O120" i="19"/>
  <c r="B144" i="19"/>
  <c r="Q132" i="19"/>
  <c r="H132" i="19" s="1"/>
  <c r="L132" i="19"/>
  <c r="B69" i="19"/>
  <c r="L57" i="19"/>
  <c r="A146" i="19"/>
  <c r="Q134" i="19"/>
  <c r="H134" i="19" s="1"/>
  <c r="T121" i="19"/>
  <c r="O121" i="19"/>
  <c r="T120" i="19"/>
  <c r="B47" i="19"/>
  <c r="L35" i="19"/>
  <c r="L134" i="19"/>
  <c r="O123" i="19"/>
  <c r="O100" i="19"/>
  <c r="K100" i="19"/>
  <c r="T99" i="19"/>
  <c r="O78" i="19"/>
  <c r="K78" i="19"/>
  <c r="R26" i="9"/>
  <c r="T14" i="9"/>
  <c r="U13" i="9" s="1"/>
  <c r="M121" i="19"/>
  <c r="N121" i="19"/>
  <c r="N23" i="19"/>
  <c r="O23" i="19"/>
  <c r="M23" i="19"/>
  <c r="E1749" i="9"/>
  <c r="A164" i="19"/>
  <c r="M100" i="19"/>
  <c r="N100" i="19"/>
  <c r="N78" i="19"/>
  <c r="M78" i="19"/>
  <c r="B1750" i="8"/>
  <c r="C1751" i="8"/>
  <c r="O89" i="19"/>
  <c r="K89" i="19"/>
  <c r="A155" i="19"/>
  <c r="A153" i="19"/>
  <c r="A187" i="19"/>
  <c r="B124" i="19"/>
  <c r="L112" i="19"/>
  <c r="Q112" i="19"/>
  <c r="H112" i="19" s="1"/>
  <c r="B102" i="19"/>
  <c r="L90" i="19"/>
  <c r="Q90" i="19"/>
  <c r="H90" i="19" s="1"/>
  <c r="T89" i="19" s="1"/>
  <c r="T25" i="9"/>
  <c r="U24" i="9" s="1"/>
  <c r="R37" i="9"/>
  <c r="M89" i="19"/>
  <c r="N89" i="19"/>
  <c r="A180" i="19"/>
  <c r="R160" i="9"/>
  <c r="T148" i="9"/>
  <c r="U147" i="9" s="1"/>
  <c r="D1749" i="9"/>
  <c r="A147" i="19"/>
  <c r="I135" i="19"/>
  <c r="J135" i="19"/>
  <c r="Q135" i="19"/>
  <c r="H135" i="19" s="1"/>
  <c r="K135" i="19" s="1"/>
  <c r="T88" i="19"/>
  <c r="A137" i="19"/>
  <c r="I125" i="19"/>
  <c r="J125" i="19"/>
  <c r="B113" i="19"/>
  <c r="L101" i="19"/>
  <c r="Q101" i="19"/>
  <c r="H101" i="19" s="1"/>
  <c r="A145" i="19"/>
  <c r="L133" i="19"/>
  <c r="Q133" i="19"/>
  <c r="H133" i="19" s="1"/>
  <c r="B1726" i="8"/>
  <c r="C1725" i="8"/>
  <c r="A138" i="19"/>
  <c r="I126" i="19"/>
  <c r="I127" i="19" s="1"/>
  <c r="I128" i="19" s="1"/>
  <c r="I129" i="19" s="1"/>
  <c r="I130" i="19" s="1"/>
  <c r="I131" i="19" s="1"/>
  <c r="I132" i="19" s="1"/>
  <c r="I133" i="19" s="1"/>
  <c r="I134" i="19" s="1"/>
  <c r="J126" i="19"/>
  <c r="J127" i="19" s="1"/>
  <c r="J128" i="19" s="1"/>
  <c r="J129" i="19" s="1"/>
  <c r="J130" i="19" s="1"/>
  <c r="J131" i="19" s="1"/>
  <c r="J132" i="19" s="1"/>
  <c r="J133" i="19" s="1"/>
  <c r="J134" i="19" s="1"/>
  <c r="R92" i="9"/>
  <c r="T80" i="9"/>
  <c r="U79" i="9" s="1"/>
  <c r="N34" i="19"/>
  <c r="M34" i="19"/>
  <c r="O34" i="19"/>
  <c r="O56" i="19"/>
  <c r="N56" i="19"/>
  <c r="M56" i="19"/>
  <c r="T137" i="9"/>
  <c r="U136" i="9" s="1"/>
  <c r="R149" i="9"/>
  <c r="R48" i="9"/>
  <c r="T36" i="9"/>
  <c r="U35" i="9" s="1"/>
  <c r="B91" i="19"/>
  <c r="L79" i="19"/>
  <c r="Q79" i="19"/>
  <c r="H79" i="19" s="1"/>
  <c r="T78" i="19" s="1"/>
  <c r="A148" i="19"/>
  <c r="I136" i="19"/>
  <c r="J136" i="19"/>
  <c r="A1751" i="9"/>
  <c r="C1750" i="9"/>
  <c r="F1750" i="9" s="1"/>
  <c r="B1750" i="9"/>
  <c r="R59" i="9"/>
  <c r="T47" i="9"/>
  <c r="U46" i="9" s="1"/>
  <c r="S135" i="9"/>
  <c r="T123" i="9"/>
  <c r="U122" i="9" s="1"/>
  <c r="B58" i="19"/>
  <c r="L46" i="19"/>
  <c r="T122" i="19"/>
  <c r="O122" i="19"/>
  <c r="R70" i="9"/>
  <c r="T58" i="9"/>
  <c r="U57" i="9" s="1"/>
  <c r="L68" i="19"/>
  <c r="B80" i="19"/>
  <c r="N123" i="19"/>
  <c r="M123" i="19"/>
  <c r="M67" i="19"/>
  <c r="O67" i="19"/>
  <c r="N67" i="19"/>
  <c r="R114" i="9"/>
  <c r="T102" i="9"/>
  <c r="U101" i="9" s="1"/>
  <c r="R81" i="9"/>
  <c r="T69" i="9"/>
  <c r="U68" i="9" s="1"/>
  <c r="N45" i="19"/>
  <c r="M45" i="19"/>
  <c r="O45" i="19"/>
  <c r="R103" i="9"/>
  <c r="T91" i="9"/>
  <c r="U90" i="9" s="1"/>
  <c r="B147" i="19"/>
  <c r="L135" i="19"/>
  <c r="B158" i="19"/>
  <c r="L146" i="19"/>
  <c r="A142" i="19"/>
  <c r="K123" i="19"/>
  <c r="R291" i="9"/>
  <c r="B20" i="11" l="1"/>
  <c r="A19" i="11"/>
  <c r="M132" i="19"/>
  <c r="N132" i="19"/>
  <c r="O132" i="19"/>
  <c r="B156" i="19"/>
  <c r="L144" i="19"/>
  <c r="Q144" i="19"/>
  <c r="H144" i="19" s="1"/>
  <c r="O144" i="19" s="1"/>
  <c r="E1750" i="9"/>
  <c r="H31" i="9"/>
  <c r="E729" i="9"/>
  <c r="E486" i="9"/>
  <c r="E1705" i="9"/>
  <c r="E670" i="9"/>
  <c r="E1155" i="9"/>
  <c r="E395" i="9"/>
  <c r="E1674" i="9"/>
  <c r="E760" i="9"/>
  <c r="E305" i="9"/>
  <c r="E1582" i="9"/>
  <c r="E913" i="9"/>
  <c r="E1521" i="9"/>
  <c r="E30" i="9"/>
  <c r="E1431" i="9"/>
  <c r="E1735" i="9"/>
  <c r="E1460" i="9"/>
  <c r="E183" i="9"/>
  <c r="E1125" i="9"/>
  <c r="E1339" i="9"/>
  <c r="E1400" i="9"/>
  <c r="E1094" i="9"/>
  <c r="E1644" i="9"/>
  <c r="E60" i="9"/>
  <c r="E943" i="9"/>
  <c r="E548" i="9"/>
  <c r="E121" i="9"/>
  <c r="E790" i="9"/>
  <c r="E1186" i="9"/>
  <c r="E821" i="9"/>
  <c r="E1613" i="9"/>
  <c r="E1552" i="9"/>
  <c r="E1308" i="9"/>
  <c r="E1369" i="9"/>
  <c r="E364" i="9"/>
  <c r="E1216" i="9"/>
  <c r="E274" i="9"/>
  <c r="E1035" i="9"/>
  <c r="E1247" i="9"/>
  <c r="E1491" i="9"/>
  <c r="E1278" i="9"/>
  <c r="E578" i="9"/>
  <c r="E244" i="9"/>
  <c r="E213" i="9"/>
  <c r="E425" i="9"/>
  <c r="E882" i="9"/>
  <c r="E1004" i="9"/>
  <c r="E517" i="9"/>
  <c r="E851" i="9"/>
  <c r="E456" i="9"/>
  <c r="E639" i="9"/>
  <c r="E91" i="9"/>
  <c r="E609" i="9"/>
  <c r="E152" i="9"/>
  <c r="E974" i="9"/>
  <c r="R126" i="9"/>
  <c r="T114" i="9"/>
  <c r="U113" i="9" s="1"/>
  <c r="T48" i="9"/>
  <c r="U47" i="9" s="1"/>
  <c r="R60" i="9"/>
  <c r="C1724" i="8"/>
  <c r="B1725" i="8"/>
  <c r="O101" i="19"/>
  <c r="K101" i="19"/>
  <c r="R172" i="9"/>
  <c r="T160" i="9"/>
  <c r="U159" i="9" s="1"/>
  <c r="B136" i="19"/>
  <c r="L124" i="19"/>
  <c r="Q124" i="19"/>
  <c r="H124" i="19" s="1"/>
  <c r="A154" i="19"/>
  <c r="R115" i="9"/>
  <c r="T103" i="9"/>
  <c r="U102" i="9" s="1"/>
  <c r="T70" i="9"/>
  <c r="U69" i="9" s="1"/>
  <c r="R82" i="9"/>
  <c r="R71" i="9"/>
  <c r="T59" i="9"/>
  <c r="U58" i="9" s="1"/>
  <c r="R161" i="9"/>
  <c r="T149" i="9"/>
  <c r="U148" i="9" s="1"/>
  <c r="M101" i="19"/>
  <c r="N101" i="19"/>
  <c r="R49" i="9"/>
  <c r="T37" i="9"/>
  <c r="U36" i="9" s="1"/>
  <c r="M134" i="19"/>
  <c r="N134" i="19"/>
  <c r="N146" i="19"/>
  <c r="M146" i="19"/>
  <c r="R104" i="9"/>
  <c r="T92" i="9"/>
  <c r="U91" i="9" s="1"/>
  <c r="B125" i="19"/>
  <c r="L113" i="19"/>
  <c r="Q113" i="19"/>
  <c r="H113" i="19" s="1"/>
  <c r="T112" i="19" s="1"/>
  <c r="O135" i="19"/>
  <c r="A165" i="19"/>
  <c r="O35" i="19"/>
  <c r="M35" i="19"/>
  <c r="N35" i="19"/>
  <c r="T134" i="19"/>
  <c r="O134" i="19"/>
  <c r="R303" i="9"/>
  <c r="B170" i="19"/>
  <c r="D1750" i="9"/>
  <c r="A160" i="19"/>
  <c r="T133" i="19"/>
  <c r="O133" i="19"/>
  <c r="T132" i="19"/>
  <c r="O90" i="19"/>
  <c r="K90" i="19"/>
  <c r="B1751" i="8"/>
  <c r="C1752" i="8"/>
  <c r="B59" i="19"/>
  <c r="L47" i="19"/>
  <c r="A158" i="19"/>
  <c r="L158" i="19" s="1"/>
  <c r="Q146" i="19"/>
  <c r="H146" i="19" s="1"/>
  <c r="N46" i="19"/>
  <c r="O46" i="19"/>
  <c r="M46" i="19"/>
  <c r="O79" i="19"/>
  <c r="K79" i="19"/>
  <c r="N133" i="19"/>
  <c r="M133" i="19"/>
  <c r="M90" i="19"/>
  <c r="N90" i="19"/>
  <c r="A199" i="19"/>
  <c r="M135" i="19"/>
  <c r="N135" i="19"/>
  <c r="L58" i="19"/>
  <c r="B70" i="19"/>
  <c r="N79" i="19"/>
  <c r="M79" i="19"/>
  <c r="A157" i="19"/>
  <c r="L145" i="19"/>
  <c r="Q145" i="19"/>
  <c r="H145" i="19" s="1"/>
  <c r="I147" i="19"/>
  <c r="I148" i="19" s="1"/>
  <c r="A159" i="19"/>
  <c r="J147" i="19"/>
  <c r="J148" i="19" s="1"/>
  <c r="Q147" i="19"/>
  <c r="H147" i="19" s="1"/>
  <c r="K147" i="19" s="1"/>
  <c r="B114" i="19"/>
  <c r="L102" i="19"/>
  <c r="Q102" i="19"/>
  <c r="H102" i="19" s="1"/>
  <c r="A176" i="19"/>
  <c r="B159" i="19"/>
  <c r="L147" i="19"/>
  <c r="R93" i="9"/>
  <c r="T81" i="9"/>
  <c r="U80" i="9" s="1"/>
  <c r="B92" i="19"/>
  <c r="L80" i="19"/>
  <c r="Q80" i="19"/>
  <c r="H80" i="19" s="1"/>
  <c r="T79" i="19" s="1"/>
  <c r="B1751" i="9"/>
  <c r="A1752" i="9"/>
  <c r="C1751" i="9"/>
  <c r="F1751" i="9" s="1"/>
  <c r="B103" i="19"/>
  <c r="L91" i="19"/>
  <c r="Q91" i="19"/>
  <c r="H91" i="19" s="1"/>
  <c r="A192" i="19"/>
  <c r="O112" i="19"/>
  <c r="K112" i="19"/>
  <c r="T111" i="19"/>
  <c r="T100" i="19"/>
  <c r="N57" i="19"/>
  <c r="M57" i="19"/>
  <c r="O57" i="19"/>
  <c r="M68" i="19"/>
  <c r="O68" i="19"/>
  <c r="N68" i="19"/>
  <c r="S147" i="9"/>
  <c r="T135" i="9"/>
  <c r="U134" i="9" s="1"/>
  <c r="J138" i="19"/>
  <c r="J139" i="19" s="1"/>
  <c r="J140" i="19" s="1"/>
  <c r="J141" i="19" s="1"/>
  <c r="J142" i="19" s="1"/>
  <c r="J143" i="19" s="1"/>
  <c r="J144" i="19" s="1"/>
  <c r="J145" i="19" s="1"/>
  <c r="J146" i="19" s="1"/>
  <c r="A150" i="19"/>
  <c r="I138" i="19"/>
  <c r="I139" i="19" s="1"/>
  <c r="I140" i="19" s="1"/>
  <c r="I141" i="19" s="1"/>
  <c r="I142" i="19" s="1"/>
  <c r="I143" i="19" s="1"/>
  <c r="I144" i="19" s="1"/>
  <c r="I145" i="19" s="1"/>
  <c r="I146" i="19" s="1"/>
  <c r="I137" i="19"/>
  <c r="J137" i="19"/>
  <c r="A149" i="19"/>
  <c r="M112" i="19"/>
  <c r="N112" i="19"/>
  <c r="A167" i="19"/>
  <c r="T26" i="9"/>
  <c r="U25" i="9" s="1"/>
  <c r="R38" i="9"/>
  <c r="B81" i="19"/>
  <c r="L69" i="19"/>
  <c r="B21" i="11" l="1"/>
  <c r="A20" i="11"/>
  <c r="M144" i="19"/>
  <c r="N144" i="19"/>
  <c r="B168" i="19"/>
  <c r="Q156" i="19"/>
  <c r="H156" i="19" s="1"/>
  <c r="L156" i="19"/>
  <c r="H32" i="9"/>
  <c r="E1706" i="9"/>
  <c r="E761" i="9"/>
  <c r="E1736" i="9"/>
  <c r="E1340" i="9"/>
  <c r="E671" i="9"/>
  <c r="E1126" i="9"/>
  <c r="E822" i="9"/>
  <c r="E457" i="9"/>
  <c r="E1522" i="9"/>
  <c r="E1187" i="9"/>
  <c r="E1156" i="9"/>
  <c r="E791" i="9"/>
  <c r="E396" i="9"/>
  <c r="E1675" i="9"/>
  <c r="E518" i="9"/>
  <c r="E944" i="9"/>
  <c r="E1217" i="9"/>
  <c r="E1248" i="9"/>
  <c r="E92" i="9"/>
  <c r="E1036" i="9"/>
  <c r="E1095" i="9"/>
  <c r="E1279" i="9"/>
  <c r="E31" i="9"/>
  <c r="E275" i="9"/>
  <c r="E1645" i="9"/>
  <c r="E1370" i="9"/>
  <c r="E1492" i="9"/>
  <c r="E1309" i="9"/>
  <c r="E730" i="9"/>
  <c r="E1401" i="9"/>
  <c r="E122" i="9"/>
  <c r="E1553" i="9"/>
  <c r="E1461" i="9"/>
  <c r="E610" i="9"/>
  <c r="E426" i="9"/>
  <c r="E1614" i="9"/>
  <c r="E306" i="9"/>
  <c r="E365" i="9"/>
  <c r="E184" i="9"/>
  <c r="E1005" i="9"/>
  <c r="E487" i="9"/>
  <c r="E1583" i="9"/>
  <c r="E579" i="9"/>
  <c r="E153" i="9"/>
  <c r="E883" i="9"/>
  <c r="E852" i="9"/>
  <c r="E640" i="9"/>
  <c r="E549" i="9"/>
  <c r="E975" i="9"/>
  <c r="E214" i="9"/>
  <c r="E914" i="9"/>
  <c r="E245" i="9"/>
  <c r="E61" i="9"/>
  <c r="E1751" i="9"/>
  <c r="N158" i="19"/>
  <c r="M158" i="19"/>
  <c r="R50" i="9"/>
  <c r="T38" i="9"/>
  <c r="U37" i="9" s="1"/>
  <c r="B115" i="19"/>
  <c r="L103" i="19"/>
  <c r="Q103" i="19"/>
  <c r="H103" i="19" s="1"/>
  <c r="T102" i="19" s="1"/>
  <c r="L92" i="19"/>
  <c r="B104" i="19"/>
  <c r="Q92" i="19"/>
  <c r="H92" i="19" s="1"/>
  <c r="T91" i="19" s="1"/>
  <c r="J159" i="19"/>
  <c r="A171" i="19"/>
  <c r="I159" i="19"/>
  <c r="Q159" i="19"/>
  <c r="H159" i="19" s="1"/>
  <c r="K159" i="19" s="1"/>
  <c r="B137" i="19"/>
  <c r="L125" i="19"/>
  <c r="Q125" i="19"/>
  <c r="H125" i="19" s="1"/>
  <c r="R61" i="9"/>
  <c r="T49" i="9"/>
  <c r="U48" i="9" s="1"/>
  <c r="O124" i="19"/>
  <c r="K124" i="19"/>
  <c r="T123" i="19"/>
  <c r="A162" i="19"/>
  <c r="A188" i="19"/>
  <c r="A211" i="19"/>
  <c r="J160" i="19"/>
  <c r="A172" i="19"/>
  <c r="I160" i="19"/>
  <c r="A177" i="19"/>
  <c r="M124" i="19"/>
  <c r="N124" i="19"/>
  <c r="B1724" i="8"/>
  <c r="C1723" i="8"/>
  <c r="B1752" i="9"/>
  <c r="A1753" i="9"/>
  <c r="C1752" i="9"/>
  <c r="F1752" i="9" s="1"/>
  <c r="T93" i="9"/>
  <c r="U92" i="9" s="1"/>
  <c r="R105" i="9"/>
  <c r="O102" i="19"/>
  <c r="K102" i="19"/>
  <c r="B82" i="19"/>
  <c r="L70" i="19"/>
  <c r="N47" i="19"/>
  <c r="O47" i="19"/>
  <c r="M47" i="19"/>
  <c r="R116" i="9"/>
  <c r="T104" i="9"/>
  <c r="U103" i="9" s="1"/>
  <c r="R127" i="9"/>
  <c r="T115" i="9"/>
  <c r="U114" i="9" s="1"/>
  <c r="B148" i="19"/>
  <c r="L136" i="19"/>
  <c r="Q136" i="19"/>
  <c r="H136" i="19" s="1"/>
  <c r="R72" i="9"/>
  <c r="T60" i="9"/>
  <c r="U59" i="9" s="1"/>
  <c r="N147" i="19"/>
  <c r="M147" i="19"/>
  <c r="N102" i="19"/>
  <c r="M102" i="19"/>
  <c r="T145" i="19"/>
  <c r="O145" i="19"/>
  <c r="T144" i="19"/>
  <c r="N58" i="19"/>
  <c r="O58" i="19"/>
  <c r="M58" i="19"/>
  <c r="B71" i="19"/>
  <c r="L59" i="19"/>
  <c r="A161" i="19"/>
  <c r="I149" i="19"/>
  <c r="I150" i="19" s="1"/>
  <c r="I151" i="19" s="1"/>
  <c r="I152" i="19" s="1"/>
  <c r="I153" i="19" s="1"/>
  <c r="I154" i="19" s="1"/>
  <c r="I155" i="19" s="1"/>
  <c r="I156" i="19" s="1"/>
  <c r="I157" i="19" s="1"/>
  <c r="I158" i="19" s="1"/>
  <c r="J149" i="19"/>
  <c r="J150" i="19" s="1"/>
  <c r="J151" i="19" s="1"/>
  <c r="J152" i="19" s="1"/>
  <c r="J153" i="19" s="1"/>
  <c r="J154" i="19" s="1"/>
  <c r="J155" i="19" s="1"/>
  <c r="J156" i="19" s="1"/>
  <c r="J157" i="19" s="1"/>
  <c r="J158" i="19" s="1"/>
  <c r="S159" i="9"/>
  <c r="T147" i="9"/>
  <c r="U146" i="9" s="1"/>
  <c r="B171" i="19"/>
  <c r="L159" i="19"/>
  <c r="B126" i="19"/>
  <c r="L114" i="19"/>
  <c r="Q114" i="19"/>
  <c r="H114" i="19" s="1"/>
  <c r="T113" i="19" s="1"/>
  <c r="C1753" i="8"/>
  <c r="B1752" i="8"/>
  <c r="R173" i="9"/>
  <c r="T161" i="9"/>
  <c r="U160" i="9" s="1"/>
  <c r="R184" i="9"/>
  <c r="T172" i="9"/>
  <c r="U171" i="9" s="1"/>
  <c r="A204" i="19"/>
  <c r="D1751" i="9"/>
  <c r="N145" i="19"/>
  <c r="M145" i="19"/>
  <c r="B182" i="19"/>
  <c r="R138" i="9"/>
  <c r="T126" i="9"/>
  <c r="U125" i="9" s="1"/>
  <c r="O69" i="19"/>
  <c r="M69" i="19"/>
  <c r="N69" i="19"/>
  <c r="A179" i="19"/>
  <c r="O91" i="19"/>
  <c r="K91" i="19"/>
  <c r="O80" i="19"/>
  <c r="K80" i="19"/>
  <c r="O147" i="19"/>
  <c r="T146" i="19"/>
  <c r="O146" i="19"/>
  <c r="O113" i="19"/>
  <c r="K113" i="19"/>
  <c r="T71" i="9"/>
  <c r="U70" i="9" s="1"/>
  <c r="R83" i="9"/>
  <c r="B93" i="19"/>
  <c r="L81" i="19"/>
  <c r="Q81" i="19"/>
  <c r="H81" i="19" s="1"/>
  <c r="T80" i="19" s="1"/>
  <c r="N91" i="19"/>
  <c r="M91" i="19"/>
  <c r="N80" i="19"/>
  <c r="M80" i="19"/>
  <c r="A169" i="19"/>
  <c r="L157" i="19"/>
  <c r="Q157" i="19"/>
  <c r="H157" i="19" s="1"/>
  <c r="A170" i="19"/>
  <c r="L170" i="19" s="1"/>
  <c r="Q158" i="19"/>
  <c r="H158" i="19" s="1"/>
  <c r="T90" i="19"/>
  <c r="R315" i="9"/>
  <c r="N113" i="19"/>
  <c r="M113" i="19"/>
  <c r="R94" i="9"/>
  <c r="T82" i="9"/>
  <c r="U81" i="9" s="1"/>
  <c r="A166" i="19"/>
  <c r="T101" i="19"/>
  <c r="B22" i="11" l="1"/>
  <c r="A21" i="11"/>
  <c r="E1584" i="9"/>
  <c r="E1249" i="9"/>
  <c r="E1096" i="9"/>
  <c r="E307" i="9"/>
  <c r="E1371" i="9"/>
  <c r="E672" i="9"/>
  <c r="E62" i="9"/>
  <c r="E1462" i="9"/>
  <c r="E1523" i="9"/>
  <c r="E1402" i="9"/>
  <c r="E1310" i="9"/>
  <c r="E792" i="9"/>
  <c r="E1006" i="9"/>
  <c r="E945" i="9"/>
  <c r="E580" i="9"/>
  <c r="E1037" i="9"/>
  <c r="E1157" i="9"/>
  <c r="E366" i="9"/>
  <c r="E1676" i="9"/>
  <c r="E1218" i="9"/>
  <c r="E154" i="9"/>
  <c r="E1615" i="9"/>
  <c r="E731" i="9"/>
  <c r="E853" i="9"/>
  <c r="E1737" i="9"/>
  <c r="E884" i="9"/>
  <c r="E215" i="9"/>
  <c r="E641" i="9"/>
  <c r="E519" i="9"/>
  <c r="E427" i="9"/>
  <c r="E123" i="9"/>
  <c r="E488" i="9"/>
  <c r="E276" i="9"/>
  <c r="N156" i="19"/>
  <c r="M156" i="19"/>
  <c r="O156" i="19"/>
  <c r="B180" i="19"/>
  <c r="L168" i="19"/>
  <c r="Q168" i="19"/>
  <c r="H168" i="19" s="1"/>
  <c r="A178" i="19"/>
  <c r="M81" i="19"/>
  <c r="N81" i="19"/>
  <c r="B183" i="19"/>
  <c r="L171" i="19"/>
  <c r="N59" i="19"/>
  <c r="O59" i="19"/>
  <c r="M59" i="19"/>
  <c r="B160" i="19"/>
  <c r="L148" i="19"/>
  <c r="Q148" i="19"/>
  <c r="H148" i="19" s="1"/>
  <c r="N70" i="19"/>
  <c r="O70" i="19"/>
  <c r="M70" i="19"/>
  <c r="B127" i="19"/>
  <c r="L115" i="19"/>
  <c r="Q115" i="19"/>
  <c r="H115" i="19" s="1"/>
  <c r="T114" i="19" s="1"/>
  <c r="T158" i="19"/>
  <c r="O158" i="19"/>
  <c r="B105" i="19"/>
  <c r="L93" i="19"/>
  <c r="Q93" i="19"/>
  <c r="H93" i="19" s="1"/>
  <c r="T92" i="19" s="1"/>
  <c r="R185" i="9"/>
  <c r="T173" i="9"/>
  <c r="U172" i="9" s="1"/>
  <c r="B83" i="19"/>
  <c r="L71" i="19"/>
  <c r="B94" i="19"/>
  <c r="L82" i="19"/>
  <c r="Q82" i="19"/>
  <c r="H82" i="19" s="1"/>
  <c r="T81" i="19" s="1"/>
  <c r="E1752" i="9"/>
  <c r="I171" i="19"/>
  <c r="I172" i="19" s="1"/>
  <c r="J171" i="19"/>
  <c r="J172" i="19" s="1"/>
  <c r="A183" i="19"/>
  <c r="Q171" i="19"/>
  <c r="H171" i="19" s="1"/>
  <c r="K171" i="19" s="1"/>
  <c r="T94" i="9"/>
  <c r="U93" i="9" s="1"/>
  <c r="R106" i="9"/>
  <c r="A181" i="19"/>
  <c r="L169" i="19"/>
  <c r="Q169" i="19"/>
  <c r="H169" i="19" s="1"/>
  <c r="R95" i="9"/>
  <c r="T83" i="9"/>
  <c r="U82" i="9" s="1"/>
  <c r="T138" i="9"/>
  <c r="U137" i="9" s="1"/>
  <c r="R150" i="9"/>
  <c r="S171" i="9"/>
  <c r="T159" i="9"/>
  <c r="U158" i="9" s="1"/>
  <c r="T127" i="9"/>
  <c r="U126" i="9" s="1"/>
  <c r="R139" i="9"/>
  <c r="A1754" i="9"/>
  <c r="B1753" i="9"/>
  <c r="C1753" i="9"/>
  <c r="F1753" i="9" s="1"/>
  <c r="A184" i="19"/>
  <c r="T61" i="9"/>
  <c r="U60" i="9" s="1"/>
  <c r="R73" i="9"/>
  <c r="R62" i="9"/>
  <c r="T50" i="9"/>
  <c r="U49" i="9" s="1"/>
  <c r="N170" i="19"/>
  <c r="M170" i="19"/>
  <c r="B1753" i="8"/>
  <c r="C1754" i="8"/>
  <c r="O125" i="19"/>
  <c r="K125" i="19"/>
  <c r="O92" i="19"/>
  <c r="K92" i="19"/>
  <c r="A182" i="19"/>
  <c r="Q170" i="19"/>
  <c r="H170" i="19" s="1"/>
  <c r="B194" i="19"/>
  <c r="A216" i="19"/>
  <c r="O114" i="19"/>
  <c r="K114" i="19"/>
  <c r="R128" i="9"/>
  <c r="T116" i="9"/>
  <c r="U115" i="9" s="1"/>
  <c r="A200" i="19"/>
  <c r="A174" i="19"/>
  <c r="N125" i="19"/>
  <c r="M125" i="19"/>
  <c r="L104" i="19"/>
  <c r="B116" i="19"/>
  <c r="Q104" i="19"/>
  <c r="H104" i="19" s="1"/>
  <c r="T103" i="19" s="1"/>
  <c r="A191" i="19"/>
  <c r="N114" i="19"/>
  <c r="M114" i="19"/>
  <c r="R84" i="9"/>
  <c r="T72" i="9"/>
  <c r="U71" i="9" s="1"/>
  <c r="T105" i="9"/>
  <c r="U104" i="9" s="1"/>
  <c r="R117" i="9"/>
  <c r="B149" i="19"/>
  <c r="L137" i="19"/>
  <c r="Q137" i="19"/>
  <c r="H137" i="19" s="1"/>
  <c r="T136" i="19" s="1"/>
  <c r="M92" i="19"/>
  <c r="N92" i="19"/>
  <c r="R327" i="9"/>
  <c r="O157" i="19"/>
  <c r="T157" i="19"/>
  <c r="T156" i="19"/>
  <c r="B138" i="19"/>
  <c r="L126" i="19"/>
  <c r="Q126" i="19"/>
  <c r="H126" i="19" s="1"/>
  <c r="T125" i="19" s="1"/>
  <c r="O136" i="19"/>
  <c r="K136" i="19"/>
  <c r="T135" i="19"/>
  <c r="B1723" i="8"/>
  <c r="C1722" i="8"/>
  <c r="A189" i="19"/>
  <c r="O103" i="19"/>
  <c r="K103" i="19"/>
  <c r="N157" i="19"/>
  <c r="M157" i="19"/>
  <c r="O81" i="19"/>
  <c r="K81" i="19"/>
  <c r="R196" i="9"/>
  <c r="T184" i="9"/>
  <c r="U183" i="9" s="1"/>
  <c r="N159" i="19"/>
  <c r="M159" i="19"/>
  <c r="A173" i="19"/>
  <c r="I161" i="19"/>
  <c r="I162" i="19" s="1"/>
  <c r="I163" i="19" s="1"/>
  <c r="I164" i="19" s="1"/>
  <c r="I165" i="19" s="1"/>
  <c r="I166" i="19" s="1"/>
  <c r="I167" i="19" s="1"/>
  <c r="I168" i="19" s="1"/>
  <c r="I169" i="19" s="1"/>
  <c r="I170" i="19" s="1"/>
  <c r="J161" i="19"/>
  <c r="J162" i="19" s="1"/>
  <c r="J163" i="19" s="1"/>
  <c r="J164" i="19" s="1"/>
  <c r="J165" i="19" s="1"/>
  <c r="J166" i="19" s="1"/>
  <c r="J167" i="19" s="1"/>
  <c r="J168" i="19" s="1"/>
  <c r="J169" i="19" s="1"/>
  <c r="J170" i="19" s="1"/>
  <c r="N136" i="19"/>
  <c r="M136" i="19"/>
  <c r="D1752" i="9"/>
  <c r="A223" i="19"/>
  <c r="T124" i="19"/>
  <c r="O159" i="19"/>
  <c r="N103" i="19"/>
  <c r="M103" i="19"/>
  <c r="B23" i="11" l="1"/>
  <c r="A22" i="11"/>
  <c r="O168" i="19"/>
  <c r="N168" i="19"/>
  <c r="M168" i="19"/>
  <c r="B192" i="19"/>
  <c r="Q180" i="19"/>
  <c r="H180" i="19" s="1"/>
  <c r="L180" i="19"/>
  <c r="R129" i="9"/>
  <c r="T117" i="9"/>
  <c r="U116" i="9" s="1"/>
  <c r="O170" i="19"/>
  <c r="T170" i="19"/>
  <c r="R85" i="9"/>
  <c r="T73" i="9"/>
  <c r="U72" i="9" s="1"/>
  <c r="E1753" i="9"/>
  <c r="M169" i="19"/>
  <c r="N169" i="19"/>
  <c r="J183" i="19"/>
  <c r="I183" i="19"/>
  <c r="A195" i="19"/>
  <c r="Q183" i="19"/>
  <c r="H183" i="19" s="1"/>
  <c r="B95" i="19"/>
  <c r="L83" i="19"/>
  <c r="Q83" i="19"/>
  <c r="H83" i="19" s="1"/>
  <c r="T82" i="19" s="1"/>
  <c r="O148" i="19"/>
  <c r="K148" i="19"/>
  <c r="T147" i="19"/>
  <c r="D1753" i="9"/>
  <c r="N148" i="19"/>
  <c r="M148" i="19"/>
  <c r="R339" i="9"/>
  <c r="A203" i="19"/>
  <c r="B1754" i="8"/>
  <c r="C1755" i="8"/>
  <c r="R162" i="9"/>
  <c r="T150" i="9"/>
  <c r="U149" i="9" s="1"/>
  <c r="R197" i="9"/>
  <c r="T185" i="9"/>
  <c r="U184" i="9" s="1"/>
  <c r="O115" i="19"/>
  <c r="K115" i="19"/>
  <c r="B172" i="19"/>
  <c r="L160" i="19"/>
  <c r="Q160" i="19"/>
  <c r="H160" i="19" s="1"/>
  <c r="A235" i="19"/>
  <c r="I173" i="19"/>
  <c r="I174" i="19" s="1"/>
  <c r="I175" i="19" s="1"/>
  <c r="I176" i="19" s="1"/>
  <c r="I177" i="19" s="1"/>
  <c r="I178" i="19" s="1"/>
  <c r="I179" i="19" s="1"/>
  <c r="I180" i="19" s="1"/>
  <c r="I181" i="19" s="1"/>
  <c r="I182" i="19" s="1"/>
  <c r="A185" i="19"/>
  <c r="J173" i="19"/>
  <c r="O126" i="19"/>
  <c r="K126" i="19"/>
  <c r="T84" i="9"/>
  <c r="U83" i="9" s="1"/>
  <c r="R96" i="9"/>
  <c r="O104" i="19"/>
  <c r="K104" i="19"/>
  <c r="R140" i="9"/>
  <c r="T128" i="9"/>
  <c r="U127" i="9" s="1"/>
  <c r="A194" i="19"/>
  <c r="Q182" i="19"/>
  <c r="H182" i="19" s="1"/>
  <c r="A1755" i="9"/>
  <c r="C1754" i="9"/>
  <c r="F1754" i="9" s="1"/>
  <c r="B1754" i="9"/>
  <c r="A193" i="19"/>
  <c r="L181" i="19"/>
  <c r="Q181" i="19"/>
  <c r="H181" i="19" s="1"/>
  <c r="N115" i="19"/>
  <c r="M115" i="19"/>
  <c r="A201" i="19"/>
  <c r="M126" i="19"/>
  <c r="N126" i="19"/>
  <c r="L116" i="19"/>
  <c r="B128" i="19"/>
  <c r="Q116" i="19"/>
  <c r="H116" i="19" s="1"/>
  <c r="A186" i="19"/>
  <c r="J174" i="19"/>
  <c r="J175" i="19" s="1"/>
  <c r="J176" i="19" s="1"/>
  <c r="J177" i="19" s="1"/>
  <c r="A228" i="19"/>
  <c r="T139" i="9"/>
  <c r="U138" i="9" s="1"/>
  <c r="R151" i="9"/>
  <c r="R118" i="9"/>
  <c r="T106" i="9"/>
  <c r="U105" i="9" s="1"/>
  <c r="O82" i="19"/>
  <c r="K82" i="19"/>
  <c r="B139" i="19"/>
  <c r="L127" i="19"/>
  <c r="Q127" i="19"/>
  <c r="H127" i="19" s="1"/>
  <c r="B1722" i="8"/>
  <c r="C1721" i="8"/>
  <c r="L138" i="19"/>
  <c r="B150" i="19"/>
  <c r="Q138" i="19"/>
  <c r="H138" i="19" s="1"/>
  <c r="T137" i="19" s="1"/>
  <c r="O137" i="19"/>
  <c r="K137" i="19"/>
  <c r="M104" i="19"/>
  <c r="N104" i="19"/>
  <c r="L182" i="19"/>
  <c r="J184" i="19"/>
  <c r="A196" i="19"/>
  <c r="I184" i="19"/>
  <c r="R107" i="9"/>
  <c r="T95" i="9"/>
  <c r="U94" i="9" s="1"/>
  <c r="N82" i="19"/>
  <c r="M82" i="19"/>
  <c r="O93" i="19"/>
  <c r="K93" i="19"/>
  <c r="M137" i="19"/>
  <c r="N137" i="19"/>
  <c r="B206" i="19"/>
  <c r="L194" i="19"/>
  <c r="B106" i="19"/>
  <c r="L94" i="19"/>
  <c r="Q94" i="19"/>
  <c r="H94" i="19" s="1"/>
  <c r="N93" i="19"/>
  <c r="M93" i="19"/>
  <c r="N171" i="19"/>
  <c r="M171" i="19"/>
  <c r="J178" i="19"/>
  <c r="J179" i="19" s="1"/>
  <c r="J180" i="19" s="1"/>
  <c r="J181" i="19" s="1"/>
  <c r="J182" i="19" s="1"/>
  <c r="A190" i="19"/>
  <c r="R208" i="9"/>
  <c r="T196" i="9"/>
  <c r="U195" i="9" s="1"/>
  <c r="B161" i="19"/>
  <c r="L149" i="19"/>
  <c r="Q149" i="19"/>
  <c r="H149" i="19" s="1"/>
  <c r="T148" i="19" s="1"/>
  <c r="A212" i="19"/>
  <c r="R74" i="9"/>
  <c r="T62" i="9"/>
  <c r="U61" i="9" s="1"/>
  <c r="S183" i="9"/>
  <c r="T171" i="9"/>
  <c r="U170" i="9" s="1"/>
  <c r="T169" i="19"/>
  <c r="O169" i="19"/>
  <c r="T168" i="19"/>
  <c r="O171" i="19"/>
  <c r="N71" i="19"/>
  <c r="M71" i="19"/>
  <c r="O71" i="19"/>
  <c r="B117" i="19"/>
  <c r="L105" i="19"/>
  <c r="Q105" i="19"/>
  <c r="H105" i="19" s="1"/>
  <c r="B195" i="19"/>
  <c r="L183" i="19"/>
  <c r="B24" i="11" l="1"/>
  <c r="A23" i="11"/>
  <c r="M180" i="19"/>
  <c r="N180" i="19"/>
  <c r="O180" i="19"/>
  <c r="B204" i="19"/>
  <c r="L192" i="19"/>
  <c r="Q192" i="19"/>
  <c r="H192" i="19" s="1"/>
  <c r="N149" i="19"/>
  <c r="M149" i="19"/>
  <c r="N194" i="19"/>
  <c r="M194" i="19"/>
  <c r="N182" i="19"/>
  <c r="M182" i="19"/>
  <c r="N138" i="19"/>
  <c r="M138" i="19"/>
  <c r="O116" i="19"/>
  <c r="K116" i="19"/>
  <c r="T182" i="19"/>
  <c r="O182" i="19"/>
  <c r="O160" i="19"/>
  <c r="K160" i="19"/>
  <c r="T159" i="19"/>
  <c r="A215" i="19"/>
  <c r="O183" i="19"/>
  <c r="T85" i="9"/>
  <c r="U84" i="9" s="1"/>
  <c r="R97" i="9"/>
  <c r="M183" i="19"/>
  <c r="N183" i="19"/>
  <c r="T74" i="9"/>
  <c r="U73" i="9" s="1"/>
  <c r="R86" i="9"/>
  <c r="B173" i="19"/>
  <c r="L161" i="19"/>
  <c r="Q161" i="19"/>
  <c r="H161" i="19" s="1"/>
  <c r="T160" i="19" s="1"/>
  <c r="B218" i="19"/>
  <c r="B1721" i="8"/>
  <c r="C1720" i="8"/>
  <c r="B140" i="19"/>
  <c r="L128" i="19"/>
  <c r="Q128" i="19"/>
  <c r="H128" i="19" s="1"/>
  <c r="T127" i="19" s="1"/>
  <c r="A213" i="19"/>
  <c r="A205" i="19"/>
  <c r="L193" i="19"/>
  <c r="Q193" i="19"/>
  <c r="H193" i="19" s="1"/>
  <c r="R108" i="9"/>
  <c r="T96" i="9"/>
  <c r="U95" i="9" s="1"/>
  <c r="J185" i="19"/>
  <c r="I185" i="19"/>
  <c r="A197" i="19"/>
  <c r="N160" i="19"/>
  <c r="M160" i="19"/>
  <c r="R174" i="9"/>
  <c r="T162" i="9"/>
  <c r="U161" i="9" s="1"/>
  <c r="J195" i="19"/>
  <c r="A207" i="19"/>
  <c r="I195" i="19"/>
  <c r="I196" i="19" s="1"/>
  <c r="Q195" i="19"/>
  <c r="H195" i="19" s="1"/>
  <c r="K195" i="19" s="1"/>
  <c r="B207" i="19"/>
  <c r="L195" i="19"/>
  <c r="R119" i="9"/>
  <c r="T107" i="9"/>
  <c r="U106" i="9" s="1"/>
  <c r="R130" i="9"/>
  <c r="T118" i="9"/>
  <c r="U117" i="9" s="1"/>
  <c r="A240" i="19"/>
  <c r="N116" i="19"/>
  <c r="M116" i="19"/>
  <c r="E1754" i="9"/>
  <c r="A206" i="19"/>
  <c r="Q194" i="19"/>
  <c r="H194" i="19" s="1"/>
  <c r="B184" i="19"/>
  <c r="L172" i="19"/>
  <c r="Q172" i="19"/>
  <c r="H172" i="19" s="1"/>
  <c r="B1755" i="8"/>
  <c r="C1756" i="8"/>
  <c r="R351" i="9"/>
  <c r="O105" i="19"/>
  <c r="K105" i="19"/>
  <c r="R220" i="9"/>
  <c r="T208" i="9"/>
  <c r="U207" i="9" s="1"/>
  <c r="O127" i="19"/>
  <c r="K127" i="19"/>
  <c r="T151" i="9"/>
  <c r="U150" i="9" s="1"/>
  <c r="R163" i="9"/>
  <c r="N105" i="19"/>
  <c r="M105" i="19"/>
  <c r="M127" i="19"/>
  <c r="N127" i="19"/>
  <c r="D1754" i="9"/>
  <c r="T83" i="19"/>
  <c r="O83" i="19"/>
  <c r="K83" i="19"/>
  <c r="K84" i="19" s="1"/>
  <c r="K85" i="19" s="1"/>
  <c r="K86" i="19" s="1"/>
  <c r="B129" i="19"/>
  <c r="L117" i="19"/>
  <c r="Q117" i="19"/>
  <c r="H117" i="19" s="1"/>
  <c r="O94" i="19"/>
  <c r="K94" i="19"/>
  <c r="B151" i="19"/>
  <c r="L139" i="19"/>
  <c r="Q139" i="19"/>
  <c r="H139" i="19" s="1"/>
  <c r="T138" i="19" s="1"/>
  <c r="T181" i="19"/>
  <c r="O181" i="19"/>
  <c r="T180" i="19"/>
  <c r="T140" i="9"/>
  <c r="U139" i="9" s="1"/>
  <c r="R152" i="9"/>
  <c r="T126" i="19"/>
  <c r="T115" i="19"/>
  <c r="M83" i="19"/>
  <c r="N83" i="19"/>
  <c r="A224" i="19"/>
  <c r="A202" i="19"/>
  <c r="N94" i="19"/>
  <c r="M94" i="19"/>
  <c r="T93" i="19"/>
  <c r="A208" i="19"/>
  <c r="J196" i="19"/>
  <c r="O138" i="19"/>
  <c r="K138" i="19"/>
  <c r="N181" i="19"/>
  <c r="M181" i="19"/>
  <c r="B1755" i="9"/>
  <c r="C1755" i="9"/>
  <c r="F1755" i="9" s="1"/>
  <c r="A1756" i="9"/>
  <c r="B107" i="19"/>
  <c r="L95" i="19"/>
  <c r="Q95" i="19"/>
  <c r="H95" i="19" s="1"/>
  <c r="T94" i="19" s="1"/>
  <c r="R141" i="9"/>
  <c r="T129" i="9"/>
  <c r="U128" i="9" s="1"/>
  <c r="S195" i="9"/>
  <c r="T183" i="9"/>
  <c r="U182" i="9" s="1"/>
  <c r="O149" i="19"/>
  <c r="K149" i="19"/>
  <c r="L106" i="19"/>
  <c r="B118" i="19"/>
  <c r="Q106" i="19"/>
  <c r="H106" i="19" s="1"/>
  <c r="L150" i="19"/>
  <c r="B162" i="19"/>
  <c r="Q150" i="19"/>
  <c r="H150" i="19" s="1"/>
  <c r="J186" i="19"/>
  <c r="J187" i="19" s="1"/>
  <c r="J188" i="19" s="1"/>
  <c r="J189" i="19" s="1"/>
  <c r="J190" i="19" s="1"/>
  <c r="J191" i="19" s="1"/>
  <c r="J192" i="19" s="1"/>
  <c r="J193" i="19" s="1"/>
  <c r="J194" i="19" s="1"/>
  <c r="A198" i="19"/>
  <c r="I186" i="19"/>
  <c r="I187" i="19" s="1"/>
  <c r="I188" i="19" s="1"/>
  <c r="I189" i="19" s="1"/>
  <c r="I190" i="19" s="1"/>
  <c r="I191" i="19" s="1"/>
  <c r="I192" i="19" s="1"/>
  <c r="I193" i="19" s="1"/>
  <c r="I194" i="19" s="1"/>
  <c r="T104" i="19"/>
  <c r="A247" i="19"/>
  <c r="R209" i="9"/>
  <c r="T197" i="9"/>
  <c r="U196" i="9" s="1"/>
  <c r="K183" i="19"/>
  <c r="B25" i="11" l="1"/>
  <c r="A24" i="11"/>
  <c r="O192" i="19"/>
  <c r="N192" i="19"/>
  <c r="M192" i="19"/>
  <c r="B216" i="19"/>
  <c r="Q204" i="19"/>
  <c r="H204" i="19" s="1"/>
  <c r="L204" i="19"/>
  <c r="N150" i="19"/>
  <c r="M150" i="19"/>
  <c r="S207" i="9"/>
  <c r="T195" i="9"/>
  <c r="U194" i="9" s="1"/>
  <c r="T152" i="9"/>
  <c r="U151" i="9" s="1"/>
  <c r="R164" i="9"/>
  <c r="O194" i="19"/>
  <c r="T194" i="19"/>
  <c r="R131" i="9"/>
  <c r="T119" i="9"/>
  <c r="U118" i="9" s="1"/>
  <c r="B152" i="19"/>
  <c r="L140" i="19"/>
  <c r="Q140" i="19"/>
  <c r="H140" i="19" s="1"/>
  <c r="T139" i="19" s="1"/>
  <c r="R98" i="9"/>
  <c r="T86" i="9"/>
  <c r="U85" i="9" s="1"/>
  <c r="R363" i="9"/>
  <c r="N195" i="19"/>
  <c r="M195" i="19"/>
  <c r="T174" i="9"/>
  <c r="U173" i="9" s="1"/>
  <c r="R186" i="9"/>
  <c r="B1720" i="8"/>
  <c r="C1719" i="8"/>
  <c r="O106" i="19"/>
  <c r="K106" i="19"/>
  <c r="A210" i="19"/>
  <c r="B130" i="19"/>
  <c r="L118" i="19"/>
  <c r="Q118" i="19"/>
  <c r="H118" i="19" s="1"/>
  <c r="R153" i="9"/>
  <c r="T141" i="9"/>
  <c r="U140" i="9" s="1"/>
  <c r="E1755" i="9"/>
  <c r="B1756" i="8"/>
  <c r="C1757" i="8"/>
  <c r="B219" i="19"/>
  <c r="L207" i="19"/>
  <c r="R120" i="9"/>
  <c r="T108" i="9"/>
  <c r="U107" i="9" s="1"/>
  <c r="A259" i="19"/>
  <c r="M106" i="19"/>
  <c r="N106" i="19"/>
  <c r="T95" i="19"/>
  <c r="O95" i="19"/>
  <c r="K95" i="19"/>
  <c r="K96" i="19" s="1"/>
  <c r="K97" i="19" s="1"/>
  <c r="K98" i="19" s="1"/>
  <c r="A236" i="19"/>
  <c r="O117" i="19"/>
  <c r="K117" i="19"/>
  <c r="A218" i="19"/>
  <c r="L218" i="19" s="1"/>
  <c r="Q206" i="19"/>
  <c r="H206" i="19" s="1"/>
  <c r="L206" i="19"/>
  <c r="N95" i="19"/>
  <c r="M95" i="19"/>
  <c r="M117" i="19"/>
  <c r="N117" i="19"/>
  <c r="R232" i="9"/>
  <c r="T220" i="9"/>
  <c r="U219" i="9" s="1"/>
  <c r="O172" i="19"/>
  <c r="K172" i="19"/>
  <c r="T171" i="19"/>
  <c r="A252" i="19"/>
  <c r="O195" i="19"/>
  <c r="T193" i="19"/>
  <c r="O193" i="19"/>
  <c r="T192" i="19"/>
  <c r="A225" i="19"/>
  <c r="B230" i="19"/>
  <c r="L107" i="19"/>
  <c r="B119" i="19"/>
  <c r="Q107" i="19"/>
  <c r="H107" i="19" s="1"/>
  <c r="O139" i="19"/>
  <c r="K139" i="19"/>
  <c r="L129" i="19"/>
  <c r="B141" i="19"/>
  <c r="Q129" i="19"/>
  <c r="H129" i="19" s="1"/>
  <c r="T128" i="19" s="1"/>
  <c r="M172" i="19"/>
  <c r="N172" i="19"/>
  <c r="N193" i="19"/>
  <c r="M193" i="19"/>
  <c r="O161" i="19"/>
  <c r="K161" i="19"/>
  <c r="R109" i="9"/>
  <c r="T97" i="9"/>
  <c r="U96" i="9" s="1"/>
  <c r="A227" i="19"/>
  <c r="O150" i="19"/>
  <c r="K150" i="19"/>
  <c r="T149" i="19"/>
  <c r="B1756" i="9"/>
  <c r="A1757" i="9"/>
  <c r="C1756" i="9"/>
  <c r="F1756" i="9" s="1"/>
  <c r="A220" i="19"/>
  <c r="A214" i="19"/>
  <c r="M139" i="19"/>
  <c r="N139" i="19"/>
  <c r="T163" i="9"/>
  <c r="U162" i="9" s="1"/>
  <c r="R175" i="9"/>
  <c r="B196" i="19"/>
  <c r="L184" i="19"/>
  <c r="Q184" i="19"/>
  <c r="H184" i="19" s="1"/>
  <c r="R142" i="9"/>
  <c r="T130" i="9"/>
  <c r="U129" i="9" s="1"/>
  <c r="J207" i="19"/>
  <c r="J208" i="19" s="1"/>
  <c r="I207" i="19"/>
  <c r="I208" i="19" s="1"/>
  <c r="A219" i="19"/>
  <c r="Q207" i="19"/>
  <c r="H207" i="19" s="1"/>
  <c r="K207" i="19" s="1"/>
  <c r="A209" i="19"/>
  <c r="J197" i="19"/>
  <c r="J198" i="19" s="1"/>
  <c r="J199" i="19" s="1"/>
  <c r="J200" i="19" s="1"/>
  <c r="J201" i="19" s="1"/>
  <c r="J202" i="19" s="1"/>
  <c r="J203" i="19" s="1"/>
  <c r="J204" i="19" s="1"/>
  <c r="J205" i="19" s="1"/>
  <c r="J206" i="19" s="1"/>
  <c r="I197" i="19"/>
  <c r="I198" i="19" s="1"/>
  <c r="I199" i="19" s="1"/>
  <c r="I200" i="19" s="1"/>
  <c r="I201" i="19" s="1"/>
  <c r="I202" i="19" s="1"/>
  <c r="I203" i="19" s="1"/>
  <c r="I204" i="19" s="1"/>
  <c r="I205" i="19" s="1"/>
  <c r="I206" i="19" s="1"/>
  <c r="O128" i="19"/>
  <c r="K128" i="19"/>
  <c r="N161" i="19"/>
  <c r="M161" i="19"/>
  <c r="T116" i="19"/>
  <c r="T209" i="9"/>
  <c r="U208" i="9" s="1"/>
  <c r="R221" i="9"/>
  <c r="B174" i="19"/>
  <c r="L162" i="19"/>
  <c r="Q162" i="19"/>
  <c r="H162" i="19" s="1"/>
  <c r="D1755" i="9"/>
  <c r="B163" i="19"/>
  <c r="L151" i="19"/>
  <c r="Q151" i="19"/>
  <c r="H151" i="19" s="1"/>
  <c r="T105" i="19"/>
  <c r="A217" i="19"/>
  <c r="L205" i="19"/>
  <c r="Q205" i="19"/>
  <c r="H205" i="19" s="1"/>
  <c r="N128" i="19"/>
  <c r="M128" i="19"/>
  <c r="B185" i="19"/>
  <c r="L173" i="19"/>
  <c r="Q173" i="19"/>
  <c r="H173" i="19" s="1"/>
  <c r="T172" i="19" s="1"/>
  <c r="B26" i="11" l="1"/>
  <c r="A25" i="11"/>
  <c r="N204" i="19"/>
  <c r="M204" i="19"/>
  <c r="O204" i="19"/>
  <c r="B228" i="19"/>
  <c r="Q216" i="19"/>
  <c r="H216" i="19" s="1"/>
  <c r="L216" i="19"/>
  <c r="M218" i="19"/>
  <c r="N218" i="19"/>
  <c r="T205" i="19"/>
  <c r="O205" i="19"/>
  <c r="T204" i="19"/>
  <c r="O151" i="19"/>
  <c r="K151" i="19"/>
  <c r="N206" i="19"/>
  <c r="M206" i="19"/>
  <c r="R165" i="9"/>
  <c r="T153" i="9"/>
  <c r="U152" i="9" s="1"/>
  <c r="A222" i="19"/>
  <c r="O140" i="19"/>
  <c r="K140" i="19"/>
  <c r="M205" i="19"/>
  <c r="N205" i="19"/>
  <c r="M151" i="19"/>
  <c r="N151" i="19"/>
  <c r="A239" i="19"/>
  <c r="T107" i="19"/>
  <c r="O107" i="19"/>
  <c r="K107" i="19"/>
  <c r="K108" i="19" s="1"/>
  <c r="K109" i="19" s="1"/>
  <c r="K110" i="19" s="1"/>
  <c r="R132" i="9"/>
  <c r="T120" i="9"/>
  <c r="U119" i="9" s="1"/>
  <c r="O118" i="19"/>
  <c r="K118" i="19"/>
  <c r="N140" i="19"/>
  <c r="M140" i="19"/>
  <c r="T164" i="9"/>
  <c r="U163" i="9" s="1"/>
  <c r="R176" i="9"/>
  <c r="R154" i="9"/>
  <c r="T142" i="9"/>
  <c r="U141" i="9" s="1"/>
  <c r="T206" i="19"/>
  <c r="O206" i="19"/>
  <c r="N207" i="19"/>
  <c r="M207" i="19"/>
  <c r="N118" i="19"/>
  <c r="M118" i="19"/>
  <c r="L152" i="19"/>
  <c r="B164" i="19"/>
  <c r="Q152" i="19"/>
  <c r="H152" i="19" s="1"/>
  <c r="N173" i="19"/>
  <c r="M173" i="19"/>
  <c r="A229" i="19"/>
  <c r="L217" i="19"/>
  <c r="Q217" i="19"/>
  <c r="H217" i="19" s="1"/>
  <c r="I209" i="19"/>
  <c r="I210" i="19" s="1"/>
  <c r="I211" i="19" s="1"/>
  <c r="I212" i="19" s="1"/>
  <c r="I213" i="19" s="1"/>
  <c r="I214" i="19" s="1"/>
  <c r="I215" i="19" s="1"/>
  <c r="I216" i="19" s="1"/>
  <c r="I217" i="19" s="1"/>
  <c r="I218" i="19" s="1"/>
  <c r="J209" i="19"/>
  <c r="J210" i="19" s="1"/>
  <c r="J211" i="19" s="1"/>
  <c r="J212" i="19" s="1"/>
  <c r="J213" i="19" s="1"/>
  <c r="J214" i="19" s="1"/>
  <c r="J215" i="19" s="1"/>
  <c r="J216" i="19" s="1"/>
  <c r="J217" i="19" s="1"/>
  <c r="J218" i="19" s="1"/>
  <c r="A221" i="19"/>
  <c r="O184" i="19"/>
  <c r="K184" i="19"/>
  <c r="T183" i="19"/>
  <c r="T109" i="9"/>
  <c r="U108" i="9" s="1"/>
  <c r="R121" i="9"/>
  <c r="O129" i="19"/>
  <c r="K129" i="19"/>
  <c r="M107" i="19"/>
  <c r="N107" i="19"/>
  <c r="R244" i="9"/>
  <c r="T232" i="9"/>
  <c r="U231" i="9" s="1"/>
  <c r="B231" i="19"/>
  <c r="L219" i="19"/>
  <c r="L130" i="19"/>
  <c r="B142" i="19"/>
  <c r="Q130" i="19"/>
  <c r="H130" i="19" s="1"/>
  <c r="T129" i="19" s="1"/>
  <c r="T106" i="19"/>
  <c r="A232" i="19"/>
  <c r="L119" i="19"/>
  <c r="B131" i="19"/>
  <c r="Q119" i="19"/>
  <c r="H119" i="19" s="1"/>
  <c r="T118" i="19" s="1"/>
  <c r="B197" i="19"/>
  <c r="L185" i="19"/>
  <c r="Q185" i="19"/>
  <c r="H185" i="19" s="1"/>
  <c r="T184" i="19" s="1"/>
  <c r="O162" i="19"/>
  <c r="K162" i="19"/>
  <c r="M184" i="19"/>
  <c r="N184" i="19"/>
  <c r="E1756" i="9"/>
  <c r="T150" i="19"/>
  <c r="L141" i="19"/>
  <c r="B153" i="19"/>
  <c r="Q141" i="19"/>
  <c r="H141" i="19" s="1"/>
  <c r="B1757" i="8"/>
  <c r="C1758" i="8"/>
  <c r="B1719" i="8"/>
  <c r="C1718" i="8"/>
  <c r="R143" i="9"/>
  <c r="T131" i="9"/>
  <c r="U130" i="9" s="1"/>
  <c r="S219" i="9"/>
  <c r="T207" i="9"/>
  <c r="U206" i="9" s="1"/>
  <c r="O173" i="19"/>
  <c r="K173" i="19"/>
  <c r="N162" i="19"/>
  <c r="M162" i="19"/>
  <c r="O207" i="19"/>
  <c r="B208" i="19"/>
  <c r="L196" i="19"/>
  <c r="Q196" i="19"/>
  <c r="H196" i="19" s="1"/>
  <c r="D1756" i="9"/>
  <c r="N129" i="19"/>
  <c r="M129" i="19"/>
  <c r="B242" i="19"/>
  <c r="A264" i="19"/>
  <c r="A230" i="19"/>
  <c r="L230" i="19" s="1"/>
  <c r="Q218" i="19"/>
  <c r="H218" i="19" s="1"/>
  <c r="A248" i="19"/>
  <c r="A271" i="19"/>
  <c r="R375" i="9"/>
  <c r="B175" i="19"/>
  <c r="L163" i="19"/>
  <c r="Q163" i="19"/>
  <c r="H163" i="19" s="1"/>
  <c r="T162" i="19" s="1"/>
  <c r="L174" i="19"/>
  <c r="B186" i="19"/>
  <c r="Q174" i="19"/>
  <c r="H174" i="19" s="1"/>
  <c r="I219" i="19"/>
  <c r="I220" i="19" s="1"/>
  <c r="A231" i="19"/>
  <c r="J219" i="19"/>
  <c r="J220" i="19" s="1"/>
  <c r="Q219" i="19"/>
  <c r="H219" i="19" s="1"/>
  <c r="T175" i="9"/>
  <c r="U174" i="9" s="1"/>
  <c r="R187" i="9"/>
  <c r="A226" i="19"/>
  <c r="T161" i="19"/>
  <c r="R198" i="9"/>
  <c r="T186" i="9"/>
  <c r="U185" i="9" s="1"/>
  <c r="A237" i="19"/>
  <c r="R233" i="9"/>
  <c r="T221" i="9"/>
  <c r="U220" i="9" s="1"/>
  <c r="A1758" i="9"/>
  <c r="B1757" i="9"/>
  <c r="C1757" i="9"/>
  <c r="F1757" i="9" s="1"/>
  <c r="T117" i="19"/>
  <c r="R110" i="9"/>
  <c r="T98" i="9"/>
  <c r="U97" i="9" s="1"/>
  <c r="B27" i="11" l="1"/>
  <c r="A26" i="11"/>
  <c r="N216" i="19"/>
  <c r="M216" i="19"/>
  <c r="D1757" i="9"/>
  <c r="O216" i="19"/>
  <c r="B240" i="19"/>
  <c r="L228" i="19"/>
  <c r="Q228" i="19"/>
  <c r="H228" i="19" s="1"/>
  <c r="O228" i="19" s="1"/>
  <c r="E1757" i="9"/>
  <c r="N230" i="19"/>
  <c r="M230" i="19"/>
  <c r="O219" i="19"/>
  <c r="M163" i="19"/>
  <c r="N163" i="19"/>
  <c r="A283" i="19"/>
  <c r="A276" i="19"/>
  <c r="B220" i="19"/>
  <c r="L208" i="19"/>
  <c r="Q208" i="19"/>
  <c r="H208" i="19" s="1"/>
  <c r="O141" i="19"/>
  <c r="K141" i="19"/>
  <c r="N119" i="19"/>
  <c r="M119" i="19"/>
  <c r="B154" i="19"/>
  <c r="L142" i="19"/>
  <c r="Q142" i="19"/>
  <c r="H142" i="19" s="1"/>
  <c r="T141" i="19" s="1"/>
  <c r="N217" i="19"/>
  <c r="M217" i="19"/>
  <c r="O152" i="19"/>
  <c r="K152" i="19"/>
  <c r="B187" i="19"/>
  <c r="L175" i="19"/>
  <c r="Q175" i="19"/>
  <c r="H175" i="19" s="1"/>
  <c r="T174" i="19" s="1"/>
  <c r="S231" i="9"/>
  <c r="T219" i="9"/>
  <c r="U218" i="9" s="1"/>
  <c r="B165" i="19"/>
  <c r="L153" i="19"/>
  <c r="Q153" i="19"/>
  <c r="H153" i="19" s="1"/>
  <c r="T152" i="19" s="1"/>
  <c r="N130" i="19"/>
  <c r="M130" i="19"/>
  <c r="L229" i="19"/>
  <c r="A241" i="19"/>
  <c r="Q229" i="19"/>
  <c r="H229" i="19" s="1"/>
  <c r="L164" i="19"/>
  <c r="B176" i="19"/>
  <c r="Q164" i="19"/>
  <c r="H164" i="19" s="1"/>
  <c r="T163" i="19" s="1"/>
  <c r="A234" i="19"/>
  <c r="I231" i="19"/>
  <c r="J231" i="19"/>
  <c r="J232" i="19" s="1"/>
  <c r="A243" i="19"/>
  <c r="Q231" i="19"/>
  <c r="H231" i="19" s="1"/>
  <c r="K231" i="19" s="1"/>
  <c r="A242" i="19"/>
  <c r="L242" i="19" s="1"/>
  <c r="Q230" i="19"/>
  <c r="H230" i="19" s="1"/>
  <c r="B254" i="19"/>
  <c r="M141" i="19"/>
  <c r="N141" i="19"/>
  <c r="O185" i="19"/>
  <c r="K185" i="19"/>
  <c r="N219" i="19"/>
  <c r="M219" i="19"/>
  <c r="N152" i="19"/>
  <c r="M152" i="19"/>
  <c r="T154" i="9"/>
  <c r="U153" i="9" s="1"/>
  <c r="R166" i="9"/>
  <c r="R155" i="9"/>
  <c r="T143" i="9"/>
  <c r="U142" i="9" s="1"/>
  <c r="N185" i="19"/>
  <c r="M185" i="19"/>
  <c r="B243" i="19"/>
  <c r="L231" i="19"/>
  <c r="R133" i="9"/>
  <c r="T121" i="9"/>
  <c r="U120" i="9" s="1"/>
  <c r="A233" i="19"/>
  <c r="I221" i="19"/>
  <c r="I222" i="19" s="1"/>
  <c r="I223" i="19" s="1"/>
  <c r="I224" i="19" s="1"/>
  <c r="I225" i="19" s="1"/>
  <c r="I226" i="19" s="1"/>
  <c r="I227" i="19" s="1"/>
  <c r="I228" i="19" s="1"/>
  <c r="I229" i="19" s="1"/>
  <c r="I230" i="19" s="1"/>
  <c r="J221" i="19"/>
  <c r="J222" i="19" s="1"/>
  <c r="J223" i="19" s="1"/>
  <c r="J224" i="19" s="1"/>
  <c r="J225" i="19" s="1"/>
  <c r="J226" i="19" s="1"/>
  <c r="J227" i="19" s="1"/>
  <c r="J228" i="19" s="1"/>
  <c r="J229" i="19" s="1"/>
  <c r="J230" i="19" s="1"/>
  <c r="R188" i="9"/>
  <c r="T176" i="9"/>
  <c r="U175" i="9" s="1"/>
  <c r="R144" i="9"/>
  <c r="T132" i="9"/>
  <c r="U131" i="9" s="1"/>
  <c r="A251" i="19"/>
  <c r="T140" i="19"/>
  <c r="T165" i="9"/>
  <c r="U164" i="9" s="1"/>
  <c r="R177" i="9"/>
  <c r="A1759" i="9"/>
  <c r="C1758" i="9"/>
  <c r="F1758" i="9" s="1"/>
  <c r="B1758" i="9"/>
  <c r="A249" i="19"/>
  <c r="A238" i="19"/>
  <c r="O174" i="19"/>
  <c r="K174" i="19"/>
  <c r="B1718" i="8"/>
  <c r="C1717" i="8"/>
  <c r="B209" i="19"/>
  <c r="L197" i="19"/>
  <c r="Q197" i="19"/>
  <c r="H197" i="19" s="1"/>
  <c r="T196" i="19" s="1"/>
  <c r="T187" i="9"/>
  <c r="U186" i="9" s="1"/>
  <c r="R199" i="9"/>
  <c r="B198" i="19"/>
  <c r="L186" i="19"/>
  <c r="Q186" i="19"/>
  <c r="H186" i="19" s="1"/>
  <c r="A260" i="19"/>
  <c r="I232" i="19"/>
  <c r="A244" i="19"/>
  <c r="R256" i="9"/>
  <c r="T244" i="9"/>
  <c r="U243" i="9" s="1"/>
  <c r="R122" i="9"/>
  <c r="T110" i="9"/>
  <c r="U109" i="9" s="1"/>
  <c r="R245" i="9"/>
  <c r="T233" i="9"/>
  <c r="U232" i="9" s="1"/>
  <c r="R210" i="9"/>
  <c r="T198" i="9"/>
  <c r="U197" i="9" s="1"/>
  <c r="M174" i="19"/>
  <c r="N174" i="19"/>
  <c r="O196" i="19"/>
  <c r="K196" i="19"/>
  <c r="T195" i="19"/>
  <c r="B1758" i="8"/>
  <c r="C1759" i="8"/>
  <c r="T119" i="19"/>
  <c r="O119" i="19"/>
  <c r="K119" i="19"/>
  <c r="K120" i="19" s="1"/>
  <c r="K121" i="19" s="1"/>
  <c r="K122" i="19" s="1"/>
  <c r="K219" i="19"/>
  <c r="O163" i="19"/>
  <c r="K163" i="19"/>
  <c r="T218" i="19"/>
  <c r="O218" i="19"/>
  <c r="N196" i="19"/>
  <c r="M196" i="19"/>
  <c r="T173" i="19"/>
  <c r="B143" i="19"/>
  <c r="L131" i="19"/>
  <c r="Q131" i="19"/>
  <c r="H131" i="19" s="1"/>
  <c r="T130" i="19" s="1"/>
  <c r="O130" i="19"/>
  <c r="K130" i="19"/>
  <c r="T217" i="19"/>
  <c r="O217" i="19"/>
  <c r="T216" i="19"/>
  <c r="T151" i="19"/>
  <c r="B28" i="11" l="1"/>
  <c r="A27" i="11"/>
  <c r="N228" i="19"/>
  <c r="M228" i="19"/>
  <c r="B252" i="19"/>
  <c r="L240" i="19"/>
  <c r="Q240" i="19"/>
  <c r="H240" i="19" s="1"/>
  <c r="R257" i="9"/>
  <c r="T245" i="9"/>
  <c r="U244" i="9" s="1"/>
  <c r="M186" i="19"/>
  <c r="N186" i="19"/>
  <c r="R200" i="9"/>
  <c r="T188" i="9"/>
  <c r="U187" i="9" s="1"/>
  <c r="M231" i="19"/>
  <c r="N231" i="19"/>
  <c r="A254" i="19"/>
  <c r="Q242" i="19"/>
  <c r="H242" i="19" s="1"/>
  <c r="A253" i="19"/>
  <c r="L241" i="19"/>
  <c r="Q241" i="19"/>
  <c r="H241" i="19" s="1"/>
  <c r="B177" i="19"/>
  <c r="L165" i="19"/>
  <c r="Q165" i="19"/>
  <c r="H165" i="19" s="1"/>
  <c r="T164" i="19" s="1"/>
  <c r="B210" i="19"/>
  <c r="L198" i="19"/>
  <c r="Q198" i="19"/>
  <c r="H198" i="19" s="1"/>
  <c r="T197" i="19" s="1"/>
  <c r="D1758" i="9"/>
  <c r="B255" i="19"/>
  <c r="L243" i="19"/>
  <c r="A246" i="19"/>
  <c r="N229" i="19"/>
  <c r="M229" i="19"/>
  <c r="R134" i="9"/>
  <c r="T122" i="9"/>
  <c r="U121" i="9" s="1"/>
  <c r="T199" i="9"/>
  <c r="U198" i="9" s="1"/>
  <c r="R211" i="9"/>
  <c r="A250" i="19"/>
  <c r="E1758" i="9"/>
  <c r="M242" i="19"/>
  <c r="N242" i="19"/>
  <c r="O231" i="19"/>
  <c r="S243" i="9"/>
  <c r="T231" i="9"/>
  <c r="U230" i="9" s="1"/>
  <c r="B266" i="19"/>
  <c r="L254" i="19"/>
  <c r="A255" i="19"/>
  <c r="I243" i="19"/>
  <c r="J243" i="19"/>
  <c r="J244" i="19" s="1"/>
  <c r="Q243" i="19"/>
  <c r="H243" i="19" s="1"/>
  <c r="K243" i="19" s="1"/>
  <c r="O164" i="19"/>
  <c r="K164" i="19"/>
  <c r="O175" i="19"/>
  <c r="K175" i="19"/>
  <c r="O142" i="19"/>
  <c r="K142" i="19"/>
  <c r="O208" i="19"/>
  <c r="K208" i="19"/>
  <c r="T207" i="19"/>
  <c r="A288" i="19"/>
  <c r="B1759" i="8"/>
  <c r="C1760" i="8"/>
  <c r="T131" i="19"/>
  <c r="O131" i="19"/>
  <c r="K131" i="19"/>
  <c r="K132" i="19" s="1"/>
  <c r="K133" i="19" s="1"/>
  <c r="K134" i="19" s="1"/>
  <c r="R268" i="9"/>
  <c r="T256" i="9"/>
  <c r="U255" i="9" s="1"/>
  <c r="O197" i="19"/>
  <c r="K197" i="19"/>
  <c r="B1759" i="9"/>
  <c r="A1760" i="9"/>
  <c r="C1759" i="9"/>
  <c r="F1759" i="9" s="1"/>
  <c r="A263" i="19"/>
  <c r="B188" i="19"/>
  <c r="L176" i="19"/>
  <c r="Q176" i="19"/>
  <c r="H176" i="19" s="1"/>
  <c r="T175" i="19" s="1"/>
  <c r="N175" i="19"/>
  <c r="M175" i="19"/>
  <c r="M142" i="19"/>
  <c r="N142" i="19"/>
  <c r="M208" i="19"/>
  <c r="N208" i="19"/>
  <c r="M131" i="19"/>
  <c r="N131" i="19"/>
  <c r="M197" i="19"/>
  <c r="N197" i="19"/>
  <c r="A261" i="19"/>
  <c r="T177" i="9"/>
  <c r="U176" i="9" s="1"/>
  <c r="R189" i="9"/>
  <c r="A245" i="19"/>
  <c r="I233" i="19"/>
  <c r="I234" i="19" s="1"/>
  <c r="I235" i="19" s="1"/>
  <c r="I236" i="19" s="1"/>
  <c r="I237" i="19" s="1"/>
  <c r="I238" i="19" s="1"/>
  <c r="I239" i="19" s="1"/>
  <c r="I240" i="19" s="1"/>
  <c r="I241" i="19" s="1"/>
  <c r="I242" i="19" s="1"/>
  <c r="J233" i="19"/>
  <c r="J234" i="19" s="1"/>
  <c r="J235" i="19" s="1"/>
  <c r="J236" i="19" s="1"/>
  <c r="J237" i="19" s="1"/>
  <c r="J238" i="19" s="1"/>
  <c r="J239" i="19" s="1"/>
  <c r="J240" i="19" s="1"/>
  <c r="J241" i="19" s="1"/>
  <c r="J242" i="19" s="1"/>
  <c r="T155" i="9"/>
  <c r="U154" i="9" s="1"/>
  <c r="R167" i="9"/>
  <c r="O230" i="19"/>
  <c r="T230" i="19"/>
  <c r="M164" i="19"/>
  <c r="N164" i="19"/>
  <c r="B199" i="19"/>
  <c r="L187" i="19"/>
  <c r="Q187" i="19"/>
  <c r="H187" i="19" s="1"/>
  <c r="T186" i="19" s="1"/>
  <c r="B166" i="19"/>
  <c r="L154" i="19"/>
  <c r="Q154" i="19"/>
  <c r="H154" i="19" s="1"/>
  <c r="T153" i="19" s="1"/>
  <c r="B232" i="19"/>
  <c r="L220" i="19"/>
  <c r="Q220" i="19"/>
  <c r="H220" i="19" s="1"/>
  <c r="B155" i="19"/>
  <c r="L143" i="19"/>
  <c r="Q143" i="19"/>
  <c r="H143" i="19" s="1"/>
  <c r="R222" i="9"/>
  <c r="T210" i="9"/>
  <c r="U209" i="9" s="1"/>
  <c r="A272" i="19"/>
  <c r="B221" i="19"/>
  <c r="L209" i="19"/>
  <c r="Q209" i="19"/>
  <c r="H209" i="19" s="1"/>
  <c r="T208" i="19" s="1"/>
  <c r="T144" i="9"/>
  <c r="U143" i="9" s="1"/>
  <c r="R156" i="9"/>
  <c r="O153" i="19"/>
  <c r="K153" i="19"/>
  <c r="A295" i="19"/>
  <c r="A256" i="19"/>
  <c r="I244" i="19"/>
  <c r="O186" i="19"/>
  <c r="K186" i="19"/>
  <c r="C1716" i="8"/>
  <c r="B1717" i="8"/>
  <c r="R145" i="9"/>
  <c r="T133" i="9"/>
  <c r="U132" i="9" s="1"/>
  <c r="R178" i="9"/>
  <c r="T166" i="9"/>
  <c r="U165" i="9" s="1"/>
  <c r="T185" i="19"/>
  <c r="T229" i="19"/>
  <c r="O229" i="19"/>
  <c r="T228" i="19"/>
  <c r="N153" i="19"/>
  <c r="M153" i="19"/>
  <c r="B29" i="11" l="1"/>
  <c r="A28" i="11"/>
  <c r="O240" i="19"/>
  <c r="N240" i="19"/>
  <c r="M240" i="19"/>
  <c r="B264" i="19"/>
  <c r="L252" i="19"/>
  <c r="Q252" i="19"/>
  <c r="H252" i="19" s="1"/>
  <c r="O252" i="19" s="1"/>
  <c r="E1759" i="9"/>
  <c r="R234" i="9"/>
  <c r="T222" i="9"/>
  <c r="U221" i="9" s="1"/>
  <c r="M154" i="19"/>
  <c r="N154" i="19"/>
  <c r="T189" i="9"/>
  <c r="U188" i="9" s="1"/>
  <c r="R201" i="9"/>
  <c r="J255" i="19"/>
  <c r="J256" i="19" s="1"/>
  <c r="I255" i="19"/>
  <c r="A267" i="19"/>
  <c r="Q255" i="19"/>
  <c r="H255" i="19" s="1"/>
  <c r="N241" i="19"/>
  <c r="M241" i="19"/>
  <c r="B233" i="19"/>
  <c r="L221" i="19"/>
  <c r="Q221" i="19"/>
  <c r="H221" i="19" s="1"/>
  <c r="T220" i="19" s="1"/>
  <c r="R179" i="9"/>
  <c r="T167" i="9"/>
  <c r="U166" i="9" s="1"/>
  <c r="A275" i="19"/>
  <c r="N254" i="19"/>
  <c r="M254" i="19"/>
  <c r="A258" i="19"/>
  <c r="R157" i="9"/>
  <c r="T145" i="9"/>
  <c r="U144" i="9" s="1"/>
  <c r="A268" i="19"/>
  <c r="I256" i="19"/>
  <c r="M143" i="19"/>
  <c r="N143" i="19"/>
  <c r="O187" i="19"/>
  <c r="K187" i="19"/>
  <c r="O176" i="19"/>
  <c r="K176" i="19"/>
  <c r="B278" i="19"/>
  <c r="T134" i="9"/>
  <c r="U133" i="9" s="1"/>
  <c r="R146" i="9"/>
  <c r="N243" i="19"/>
  <c r="M243" i="19"/>
  <c r="O165" i="19"/>
  <c r="K165" i="19"/>
  <c r="A265" i="19"/>
  <c r="L253" i="19"/>
  <c r="Q253" i="19"/>
  <c r="H253" i="19" s="1"/>
  <c r="T143" i="19"/>
  <c r="O143" i="19"/>
  <c r="K143" i="19"/>
  <c r="K144" i="19" s="1"/>
  <c r="K145" i="19" s="1"/>
  <c r="K146" i="19" s="1"/>
  <c r="B1716" i="8"/>
  <c r="C1715" i="8"/>
  <c r="B167" i="19"/>
  <c r="L155" i="19"/>
  <c r="Q155" i="19"/>
  <c r="H155" i="19" s="1"/>
  <c r="T154" i="19" s="1"/>
  <c r="N176" i="19"/>
  <c r="M176" i="19"/>
  <c r="B1760" i="9"/>
  <c r="A1761" i="9"/>
  <c r="C1760" i="9"/>
  <c r="F1760" i="9" s="1"/>
  <c r="R280" i="9"/>
  <c r="T268" i="9"/>
  <c r="U267" i="9" s="1"/>
  <c r="B267" i="19"/>
  <c r="L255" i="19"/>
  <c r="M165" i="19"/>
  <c r="N165" i="19"/>
  <c r="T200" i="9"/>
  <c r="U199" i="9" s="1"/>
  <c r="R212" i="9"/>
  <c r="M209" i="19"/>
  <c r="N209" i="19"/>
  <c r="B178" i="19"/>
  <c r="L166" i="19"/>
  <c r="Q166" i="19"/>
  <c r="H166" i="19" s="1"/>
  <c r="N187" i="19"/>
  <c r="M187" i="19"/>
  <c r="O220" i="19"/>
  <c r="K220" i="19"/>
  <c r="T219" i="19"/>
  <c r="L199" i="19"/>
  <c r="B211" i="19"/>
  <c r="Q199" i="19"/>
  <c r="H199" i="19" s="1"/>
  <c r="B200" i="19"/>
  <c r="L188" i="19"/>
  <c r="Q188" i="19"/>
  <c r="H188" i="19" s="1"/>
  <c r="D1759" i="9"/>
  <c r="S255" i="9"/>
  <c r="T243" i="9"/>
  <c r="U242" i="9" s="1"/>
  <c r="B189" i="19"/>
  <c r="L177" i="19"/>
  <c r="Q177" i="19"/>
  <c r="H177" i="19" s="1"/>
  <c r="T176" i="19" s="1"/>
  <c r="T242" i="19"/>
  <c r="O242" i="19"/>
  <c r="T156" i="9"/>
  <c r="U155" i="9" s="1"/>
  <c r="R168" i="9"/>
  <c r="M220" i="19"/>
  <c r="N220" i="19"/>
  <c r="T142" i="19"/>
  <c r="O243" i="19"/>
  <c r="O198" i="19"/>
  <c r="K198" i="19"/>
  <c r="A284" i="19"/>
  <c r="B244" i="19"/>
  <c r="L232" i="19"/>
  <c r="Q232" i="19"/>
  <c r="H232" i="19" s="1"/>
  <c r="A273" i="19"/>
  <c r="A300" i="19"/>
  <c r="A262" i="19"/>
  <c r="N198" i="19"/>
  <c r="M198" i="19"/>
  <c r="T241" i="19"/>
  <c r="O241" i="19"/>
  <c r="T240" i="19"/>
  <c r="R190" i="9"/>
  <c r="T178" i="9"/>
  <c r="U177" i="9" s="1"/>
  <c r="A307" i="19"/>
  <c r="O209" i="19"/>
  <c r="K209" i="19"/>
  <c r="O154" i="19"/>
  <c r="K154" i="19"/>
  <c r="J245" i="19"/>
  <c r="J246" i="19" s="1"/>
  <c r="J247" i="19" s="1"/>
  <c r="J248" i="19" s="1"/>
  <c r="J249" i="19" s="1"/>
  <c r="J250" i="19" s="1"/>
  <c r="J251" i="19" s="1"/>
  <c r="J252" i="19" s="1"/>
  <c r="J253" i="19" s="1"/>
  <c r="J254" i="19" s="1"/>
  <c r="I245" i="19"/>
  <c r="I246" i="19" s="1"/>
  <c r="I247" i="19" s="1"/>
  <c r="I248" i="19" s="1"/>
  <c r="I249" i="19" s="1"/>
  <c r="I250" i="19" s="1"/>
  <c r="I251" i="19" s="1"/>
  <c r="I252" i="19" s="1"/>
  <c r="I253" i="19" s="1"/>
  <c r="I254" i="19" s="1"/>
  <c r="A257" i="19"/>
  <c r="C1761" i="8"/>
  <c r="B1760" i="8"/>
  <c r="R223" i="9"/>
  <c r="T211" i="9"/>
  <c r="U210" i="9" s="1"/>
  <c r="B222" i="19"/>
  <c r="L210" i="19"/>
  <c r="Q210" i="19"/>
  <c r="H210" i="19" s="1"/>
  <c r="A266" i="19"/>
  <c r="L266" i="19" s="1"/>
  <c r="Q254" i="19"/>
  <c r="H254" i="19" s="1"/>
  <c r="R269" i="9"/>
  <c r="T257" i="9"/>
  <c r="U256" i="9" s="1"/>
  <c r="K255" i="19" l="1"/>
  <c r="C10" i="20"/>
  <c r="Q10" i="20" s="1"/>
  <c r="B30" i="11"/>
  <c r="A29" i="11"/>
  <c r="M252" i="19"/>
  <c r="N252" i="19"/>
  <c r="B276" i="19"/>
  <c r="L264" i="19"/>
  <c r="Q264" i="19"/>
  <c r="H264" i="19" s="1"/>
  <c r="E1760" i="9"/>
  <c r="M266" i="19"/>
  <c r="N266" i="19"/>
  <c r="R281" i="9"/>
  <c r="T269" i="9"/>
  <c r="U268" i="9" s="1"/>
  <c r="B234" i="19"/>
  <c r="L222" i="19"/>
  <c r="Q222" i="19"/>
  <c r="H222" i="19" s="1"/>
  <c r="T221" i="19" s="1"/>
  <c r="N177" i="19"/>
  <c r="M177" i="19"/>
  <c r="O199" i="19"/>
  <c r="K199" i="19"/>
  <c r="N155" i="19"/>
  <c r="M155" i="19"/>
  <c r="T253" i="19"/>
  <c r="O253" i="19"/>
  <c r="T252" i="19"/>
  <c r="R213" i="9"/>
  <c r="T201" i="9"/>
  <c r="U200" i="9" s="1"/>
  <c r="B201" i="19"/>
  <c r="L189" i="19"/>
  <c r="Q189" i="19"/>
  <c r="H189" i="19" s="1"/>
  <c r="T188" i="19" s="1"/>
  <c r="B223" i="19"/>
  <c r="L211" i="19"/>
  <c r="Q211" i="19"/>
  <c r="H211" i="19" s="1"/>
  <c r="T210" i="19" s="1"/>
  <c r="O166" i="19"/>
  <c r="K166" i="19"/>
  <c r="B179" i="19"/>
  <c r="L167" i="19"/>
  <c r="Q167" i="19"/>
  <c r="H167" i="19" s="1"/>
  <c r="T166" i="19" s="1"/>
  <c r="T254" i="19"/>
  <c r="O254" i="19"/>
  <c r="R235" i="9"/>
  <c r="T223" i="9"/>
  <c r="U222" i="9" s="1"/>
  <c r="A319" i="19"/>
  <c r="A285" i="19"/>
  <c r="A296" i="19"/>
  <c r="M199" i="19"/>
  <c r="N199" i="19"/>
  <c r="M166" i="19"/>
  <c r="N166" i="19"/>
  <c r="M255" i="19"/>
  <c r="N255" i="19"/>
  <c r="D1760" i="9"/>
  <c r="B1715" i="8"/>
  <c r="C1714" i="8"/>
  <c r="N253" i="19"/>
  <c r="M253" i="19"/>
  <c r="R158" i="9"/>
  <c r="T146" i="9"/>
  <c r="U145" i="9" s="1"/>
  <c r="A287" i="19"/>
  <c r="O232" i="19"/>
  <c r="K232" i="19"/>
  <c r="T231" i="19"/>
  <c r="T168" i="9"/>
  <c r="U167" i="9" s="1"/>
  <c r="R180" i="9"/>
  <c r="S267" i="9"/>
  <c r="T255" i="9"/>
  <c r="U254" i="9" s="1"/>
  <c r="B190" i="19"/>
  <c r="L178" i="19"/>
  <c r="Q178" i="19"/>
  <c r="H178" i="19" s="1"/>
  <c r="T177" i="19" s="1"/>
  <c r="B279" i="19"/>
  <c r="L267" i="19"/>
  <c r="A1762" i="9"/>
  <c r="B1761" i="9"/>
  <c r="C1761" i="9"/>
  <c r="F1761" i="9" s="1"/>
  <c r="A277" i="19"/>
  <c r="L265" i="19"/>
  <c r="Q265" i="19"/>
  <c r="H265" i="19" s="1"/>
  <c r="A270" i="19"/>
  <c r="J258" i="19"/>
  <c r="J259" i="19" s="1"/>
  <c r="J260" i="19" s="1"/>
  <c r="J261" i="19" s="1"/>
  <c r="J262" i="19" s="1"/>
  <c r="J263" i="19" s="1"/>
  <c r="J264" i="19" s="1"/>
  <c r="J265" i="19" s="1"/>
  <c r="J266" i="19" s="1"/>
  <c r="B1761" i="8"/>
  <c r="C1762" i="8"/>
  <c r="A280" i="19"/>
  <c r="R191" i="9"/>
  <c r="T179" i="9"/>
  <c r="U178" i="9" s="1"/>
  <c r="O255" i="19"/>
  <c r="AC10" i="20" s="1"/>
  <c r="M232" i="19"/>
  <c r="N232" i="19"/>
  <c r="A278" i="19"/>
  <c r="Q266" i="19"/>
  <c r="H266" i="19" s="1"/>
  <c r="R202" i="9"/>
  <c r="T190" i="9"/>
  <c r="U189" i="9" s="1"/>
  <c r="A312" i="19"/>
  <c r="B256" i="19"/>
  <c r="L244" i="19"/>
  <c r="Q244" i="19"/>
  <c r="H244" i="19" s="1"/>
  <c r="T198" i="19"/>
  <c r="O188" i="19"/>
  <c r="K188" i="19"/>
  <c r="B290" i="19"/>
  <c r="L278" i="19"/>
  <c r="T187" i="19"/>
  <c r="O221" i="19"/>
  <c r="K221" i="19"/>
  <c r="J267" i="19"/>
  <c r="J268" i="19" s="1"/>
  <c r="A279" i="19"/>
  <c r="I267" i="19"/>
  <c r="I268" i="19" s="1"/>
  <c r="Q267" i="19"/>
  <c r="H267" i="19" s="1"/>
  <c r="R246" i="9"/>
  <c r="T234" i="9"/>
  <c r="U233" i="9" s="1"/>
  <c r="O210" i="19"/>
  <c r="K210" i="19"/>
  <c r="A274" i="19"/>
  <c r="M188" i="19"/>
  <c r="N188" i="19"/>
  <c r="R224" i="9"/>
  <c r="T212" i="9"/>
  <c r="U211" i="9" s="1"/>
  <c r="T165" i="19"/>
  <c r="T157" i="9"/>
  <c r="U156" i="9" s="1"/>
  <c r="R169" i="9"/>
  <c r="N221" i="19"/>
  <c r="M221" i="19"/>
  <c r="N210" i="19"/>
  <c r="M210" i="19"/>
  <c r="A269" i="19"/>
  <c r="I257" i="19"/>
  <c r="I258" i="19" s="1"/>
  <c r="I259" i="19" s="1"/>
  <c r="I260" i="19" s="1"/>
  <c r="I261" i="19" s="1"/>
  <c r="I262" i="19" s="1"/>
  <c r="I263" i="19" s="1"/>
  <c r="I264" i="19" s="1"/>
  <c r="I265" i="19" s="1"/>
  <c r="I266" i="19" s="1"/>
  <c r="J257" i="19"/>
  <c r="T209" i="19"/>
  <c r="O177" i="19"/>
  <c r="K177" i="19"/>
  <c r="L200" i="19"/>
  <c r="B212" i="19"/>
  <c r="Q200" i="19"/>
  <c r="H200" i="19" s="1"/>
  <c r="R292" i="9"/>
  <c r="T280" i="9"/>
  <c r="U279" i="9" s="1"/>
  <c r="O155" i="19"/>
  <c r="T155" i="19"/>
  <c r="K155" i="19"/>
  <c r="K156" i="19" s="1"/>
  <c r="K157" i="19" s="1"/>
  <c r="K158" i="19" s="1"/>
  <c r="B245" i="19"/>
  <c r="L233" i="19"/>
  <c r="Q233" i="19"/>
  <c r="H233" i="19" s="1"/>
  <c r="C21" i="20" l="1"/>
  <c r="C19" i="20"/>
  <c r="C20" i="20"/>
  <c r="K267" i="19"/>
  <c r="D10" i="20"/>
  <c r="R10" i="20" s="1"/>
  <c r="B31" i="11"/>
  <c r="A30" i="11"/>
  <c r="O264" i="19"/>
  <c r="AC19" i="20" s="1"/>
  <c r="M264" i="19"/>
  <c r="N264" i="19"/>
  <c r="B288" i="19"/>
  <c r="L276" i="19"/>
  <c r="Q276" i="19"/>
  <c r="H276" i="19" s="1"/>
  <c r="O233" i="19"/>
  <c r="K233" i="19"/>
  <c r="R304" i="9"/>
  <c r="T292" i="9"/>
  <c r="U291" i="9" s="1"/>
  <c r="T202" i="9"/>
  <c r="U201" i="9" s="1"/>
  <c r="R214" i="9"/>
  <c r="A292" i="19"/>
  <c r="A282" i="19"/>
  <c r="E1761" i="9"/>
  <c r="L190" i="19"/>
  <c r="B202" i="19"/>
  <c r="Q190" i="19"/>
  <c r="H190" i="19" s="1"/>
  <c r="T189" i="19" s="1"/>
  <c r="T232" i="19"/>
  <c r="B191" i="19"/>
  <c r="L179" i="19"/>
  <c r="Q179" i="19"/>
  <c r="H179" i="19" s="1"/>
  <c r="T178" i="19" s="1"/>
  <c r="M189" i="19"/>
  <c r="N189" i="19"/>
  <c r="O222" i="19"/>
  <c r="K222" i="19"/>
  <c r="N233" i="19"/>
  <c r="M233" i="19"/>
  <c r="O200" i="19"/>
  <c r="K200" i="19"/>
  <c r="R181" i="9"/>
  <c r="T169" i="9"/>
  <c r="U168" i="9" s="1"/>
  <c r="T246" i="9"/>
  <c r="U245" i="9" s="1"/>
  <c r="R258" i="9"/>
  <c r="O244" i="19"/>
  <c r="K244" i="19"/>
  <c r="T243" i="19"/>
  <c r="D1761" i="9"/>
  <c r="A331" i="19"/>
  <c r="L201" i="19"/>
  <c r="B213" i="19"/>
  <c r="Q201" i="19"/>
  <c r="H201" i="19" s="1"/>
  <c r="M222" i="19"/>
  <c r="N222" i="19"/>
  <c r="B257" i="19"/>
  <c r="L245" i="19"/>
  <c r="Q245" i="19"/>
  <c r="H245" i="19" s="1"/>
  <c r="T244" i="19" s="1"/>
  <c r="B224" i="19"/>
  <c r="L212" i="19"/>
  <c r="Q212" i="19"/>
  <c r="H212" i="19" s="1"/>
  <c r="T211" i="19" s="1"/>
  <c r="N244" i="19"/>
  <c r="M244" i="19"/>
  <c r="T266" i="19"/>
  <c r="O266" i="19"/>
  <c r="AC21" i="20" s="1"/>
  <c r="B1762" i="8"/>
  <c r="C1763" i="8"/>
  <c r="T265" i="19"/>
  <c r="O265" i="19"/>
  <c r="AC20" i="20" s="1"/>
  <c r="T264" i="19"/>
  <c r="S279" i="9"/>
  <c r="T267" i="9"/>
  <c r="U266" i="9" s="1"/>
  <c r="B1714" i="8"/>
  <c r="C1713" i="8"/>
  <c r="B246" i="19"/>
  <c r="L234" i="19"/>
  <c r="Q234" i="19"/>
  <c r="H234" i="19" s="1"/>
  <c r="N200" i="19"/>
  <c r="M200" i="19"/>
  <c r="O267" i="19"/>
  <c r="M278" i="19"/>
  <c r="N278" i="19"/>
  <c r="B268" i="19"/>
  <c r="L256" i="19"/>
  <c r="Q256" i="19"/>
  <c r="H256" i="19" s="1"/>
  <c r="T191" i="9"/>
  <c r="U190" i="9" s="1"/>
  <c r="R203" i="9"/>
  <c r="N265" i="19"/>
  <c r="M265" i="19"/>
  <c r="A1763" i="9"/>
  <c r="C1762" i="9"/>
  <c r="F1762" i="9" s="1"/>
  <c r="B1762" i="9"/>
  <c r="R192" i="9"/>
  <c r="T180" i="9"/>
  <c r="U179" i="9" s="1"/>
  <c r="R247" i="9"/>
  <c r="T235" i="9"/>
  <c r="U234" i="9" s="1"/>
  <c r="A281" i="19"/>
  <c r="I269" i="19"/>
  <c r="I270" i="19" s="1"/>
  <c r="I271" i="19" s="1"/>
  <c r="I272" i="19" s="1"/>
  <c r="I273" i="19" s="1"/>
  <c r="I274" i="19" s="1"/>
  <c r="I275" i="19" s="1"/>
  <c r="I276" i="19" s="1"/>
  <c r="I277" i="19" s="1"/>
  <c r="I278" i="19" s="1"/>
  <c r="J269" i="19"/>
  <c r="J270" i="19" s="1"/>
  <c r="J271" i="19" s="1"/>
  <c r="J272" i="19" s="1"/>
  <c r="J273" i="19" s="1"/>
  <c r="J274" i="19" s="1"/>
  <c r="J275" i="19" s="1"/>
  <c r="J276" i="19" s="1"/>
  <c r="J277" i="19" s="1"/>
  <c r="J278" i="19" s="1"/>
  <c r="A286" i="19"/>
  <c r="B302" i="19"/>
  <c r="A289" i="19"/>
  <c r="L277" i="19"/>
  <c r="Q277" i="19"/>
  <c r="H277" i="19" s="1"/>
  <c r="M267" i="19"/>
  <c r="N267" i="19"/>
  <c r="O211" i="19"/>
  <c r="K211" i="19"/>
  <c r="T281" i="9"/>
  <c r="U280" i="9" s="1"/>
  <c r="R293" i="9"/>
  <c r="R236" i="9"/>
  <c r="T224" i="9"/>
  <c r="U223" i="9" s="1"/>
  <c r="I279" i="19"/>
  <c r="I280" i="19" s="1"/>
  <c r="A291" i="19"/>
  <c r="J279" i="19"/>
  <c r="J280" i="19" s="1"/>
  <c r="Q279" i="19"/>
  <c r="H279" i="19" s="1"/>
  <c r="A324" i="19"/>
  <c r="A290" i="19"/>
  <c r="L290" i="19" s="1"/>
  <c r="Q278" i="19"/>
  <c r="H278" i="19" s="1"/>
  <c r="B291" i="19"/>
  <c r="L279" i="19"/>
  <c r="A299" i="19"/>
  <c r="A297" i="19"/>
  <c r="M211" i="19"/>
  <c r="N211" i="19"/>
  <c r="T213" i="9"/>
  <c r="U212" i="9" s="1"/>
  <c r="R225" i="9"/>
  <c r="T199" i="19"/>
  <c r="O178" i="19"/>
  <c r="K178" i="19"/>
  <c r="T167" i="19"/>
  <c r="O167" i="19"/>
  <c r="K167" i="19"/>
  <c r="K168" i="19" s="1"/>
  <c r="K169" i="19" s="1"/>
  <c r="K170" i="19" s="1"/>
  <c r="B235" i="19"/>
  <c r="L223" i="19"/>
  <c r="Q223" i="19"/>
  <c r="H223" i="19" s="1"/>
  <c r="T222" i="19" s="1"/>
  <c r="N178" i="19"/>
  <c r="M178" i="19"/>
  <c r="R170" i="9"/>
  <c r="T158" i="9"/>
  <c r="U157" i="9" s="1"/>
  <c r="A308" i="19"/>
  <c r="N167" i="19"/>
  <c r="M167" i="19"/>
  <c r="O189" i="19"/>
  <c r="K189" i="19"/>
  <c r="D19" i="20" l="1"/>
  <c r="AD10" i="20"/>
  <c r="D20" i="20"/>
  <c r="D21" i="20"/>
  <c r="K279" i="19"/>
  <c r="E10" i="20"/>
  <c r="S10" i="20" s="1"/>
  <c r="C11" i="20"/>
  <c r="Q11" i="20" s="1"/>
  <c r="B32" i="11"/>
  <c r="A31" i="11"/>
  <c r="O276" i="19"/>
  <c r="N276" i="19"/>
  <c r="M276" i="19"/>
  <c r="B300" i="19"/>
  <c r="L288" i="19"/>
  <c r="Q288" i="19"/>
  <c r="H288" i="19" s="1"/>
  <c r="A293" i="19"/>
  <c r="I281" i="19"/>
  <c r="J281" i="19"/>
  <c r="J282" i="19" s="1"/>
  <c r="J283" i="19" s="1"/>
  <c r="J284" i="19" s="1"/>
  <c r="J285" i="19" s="1"/>
  <c r="J286" i="19" s="1"/>
  <c r="J287" i="19" s="1"/>
  <c r="J288" i="19" s="1"/>
  <c r="J289" i="19" s="1"/>
  <c r="J290" i="19" s="1"/>
  <c r="M223" i="19"/>
  <c r="N223" i="19"/>
  <c r="A320" i="19"/>
  <c r="B247" i="19"/>
  <c r="L235" i="19"/>
  <c r="Q235" i="19"/>
  <c r="H235" i="19" s="1"/>
  <c r="T234" i="19" s="1"/>
  <c r="R237" i="9"/>
  <c r="T225" i="9"/>
  <c r="U224" i="9" s="1"/>
  <c r="A309" i="19"/>
  <c r="R305" i="9"/>
  <c r="T293" i="9"/>
  <c r="U292" i="9" s="1"/>
  <c r="T277" i="19"/>
  <c r="O277" i="19"/>
  <c r="T276" i="19"/>
  <c r="A298" i="19"/>
  <c r="N245" i="19"/>
  <c r="M245" i="19"/>
  <c r="A343" i="19"/>
  <c r="O190" i="19"/>
  <c r="K190" i="19"/>
  <c r="A294" i="19"/>
  <c r="I282" i="19"/>
  <c r="I283" i="19" s="1"/>
  <c r="I284" i="19" s="1"/>
  <c r="I285" i="19" s="1"/>
  <c r="I286" i="19" s="1"/>
  <c r="I287" i="19" s="1"/>
  <c r="I288" i="19" s="1"/>
  <c r="I289" i="19" s="1"/>
  <c r="I290" i="19" s="1"/>
  <c r="T278" i="19"/>
  <c r="O278" i="19"/>
  <c r="O279" i="19"/>
  <c r="M277" i="19"/>
  <c r="N277" i="19"/>
  <c r="R204" i="9"/>
  <c r="T192" i="9"/>
  <c r="U191" i="9" s="1"/>
  <c r="R215" i="9"/>
  <c r="T203" i="9"/>
  <c r="U202" i="9" s="1"/>
  <c r="B269" i="19"/>
  <c r="L257" i="19"/>
  <c r="Q257" i="19"/>
  <c r="H257" i="19" s="1"/>
  <c r="T181" i="9"/>
  <c r="U180" i="9" s="1"/>
  <c r="R193" i="9"/>
  <c r="L202" i="19"/>
  <c r="B214" i="19"/>
  <c r="Q202" i="19"/>
  <c r="H202" i="19" s="1"/>
  <c r="R316" i="9"/>
  <c r="T304" i="9"/>
  <c r="U303" i="9" s="1"/>
  <c r="R182" i="9"/>
  <c r="T170" i="9"/>
  <c r="U169" i="9" s="1"/>
  <c r="L289" i="19"/>
  <c r="A301" i="19"/>
  <c r="Q289" i="19"/>
  <c r="H289" i="19" s="1"/>
  <c r="B314" i="19"/>
  <c r="E1762" i="9"/>
  <c r="S291" i="9"/>
  <c r="T279" i="9"/>
  <c r="U278" i="9" s="1"/>
  <c r="N190" i="19"/>
  <c r="M190" i="19"/>
  <c r="A303" i="19"/>
  <c r="J291" i="19"/>
  <c r="I291" i="19"/>
  <c r="Q291" i="19"/>
  <c r="H291" i="19" s="1"/>
  <c r="N290" i="19"/>
  <c r="M290" i="19"/>
  <c r="O256" i="19"/>
  <c r="AC11" i="20" s="1"/>
  <c r="K256" i="19"/>
  <c r="T255" i="19"/>
  <c r="A302" i="19"/>
  <c r="L302" i="19" s="1"/>
  <c r="Q290" i="19"/>
  <c r="H290" i="19" s="1"/>
  <c r="D1762" i="9"/>
  <c r="N256" i="19"/>
  <c r="M256" i="19"/>
  <c r="O234" i="19"/>
  <c r="K234" i="19"/>
  <c r="O212" i="19"/>
  <c r="K212" i="19"/>
  <c r="O201" i="19"/>
  <c r="K201" i="19"/>
  <c r="T200" i="19"/>
  <c r="T179" i="19"/>
  <c r="O179" i="19"/>
  <c r="K179" i="19"/>
  <c r="K180" i="19" s="1"/>
  <c r="K181" i="19" s="1"/>
  <c r="K182" i="19" s="1"/>
  <c r="I292" i="19"/>
  <c r="A304" i="19"/>
  <c r="T233" i="19"/>
  <c r="A311" i="19"/>
  <c r="B280" i="19"/>
  <c r="L268" i="19"/>
  <c r="Q268" i="19"/>
  <c r="H268" i="19" s="1"/>
  <c r="N234" i="19"/>
  <c r="M234" i="19"/>
  <c r="M212" i="19"/>
  <c r="N212" i="19"/>
  <c r="B225" i="19"/>
  <c r="L213" i="19"/>
  <c r="Q213" i="19"/>
  <c r="H213" i="19" s="1"/>
  <c r="M179" i="19"/>
  <c r="N179" i="19"/>
  <c r="O223" i="19"/>
  <c r="K223" i="19"/>
  <c r="M279" i="19"/>
  <c r="N279" i="19"/>
  <c r="R248" i="9"/>
  <c r="T236" i="9"/>
  <c r="U235" i="9" s="1"/>
  <c r="B1763" i="9"/>
  <c r="C1763" i="9"/>
  <c r="F1763" i="9" s="1"/>
  <c r="A1764" i="9"/>
  <c r="E1763" i="9"/>
  <c r="L246" i="19"/>
  <c r="B258" i="19"/>
  <c r="Q246" i="19"/>
  <c r="H246" i="19" s="1"/>
  <c r="T245" i="19" s="1"/>
  <c r="B1763" i="8"/>
  <c r="C1764" i="8"/>
  <c r="L224" i="19"/>
  <c r="B236" i="19"/>
  <c r="Q224" i="19"/>
  <c r="H224" i="19" s="1"/>
  <c r="M201" i="19"/>
  <c r="N201" i="19"/>
  <c r="R270" i="9"/>
  <c r="T258" i="9"/>
  <c r="U257" i="9" s="1"/>
  <c r="B203" i="19"/>
  <c r="L191" i="19"/>
  <c r="Q191" i="19"/>
  <c r="H191" i="19" s="1"/>
  <c r="T214" i="9"/>
  <c r="U213" i="9" s="1"/>
  <c r="R226" i="9"/>
  <c r="B303" i="19"/>
  <c r="L291" i="19"/>
  <c r="A336" i="19"/>
  <c r="T247" i="9"/>
  <c r="U246" i="9" s="1"/>
  <c r="R259" i="9"/>
  <c r="C1712" i="8"/>
  <c r="B1713" i="8"/>
  <c r="O245" i="19"/>
  <c r="K245" i="19"/>
  <c r="K291" i="19" l="1"/>
  <c r="AD19" i="20"/>
  <c r="AE10" i="20"/>
  <c r="AD20" i="20"/>
  <c r="O288" i="19"/>
  <c r="AD21" i="20"/>
  <c r="D11" i="20"/>
  <c r="R11" i="20" s="1"/>
  <c r="C12" i="20"/>
  <c r="Q12" i="20" s="1"/>
  <c r="B33" i="11"/>
  <c r="A32" i="11"/>
  <c r="N288" i="19"/>
  <c r="M288" i="19"/>
  <c r="B312" i="19"/>
  <c r="Q300" i="19"/>
  <c r="H300" i="19" s="1"/>
  <c r="L300" i="19"/>
  <c r="D1763" i="9"/>
  <c r="B1712" i="8"/>
  <c r="C1711" i="8"/>
  <c r="B315" i="19"/>
  <c r="L303" i="19"/>
  <c r="B270" i="19"/>
  <c r="L258" i="19"/>
  <c r="Q258" i="19"/>
  <c r="H258" i="19" s="1"/>
  <c r="R238" i="9"/>
  <c r="T226" i="9"/>
  <c r="U225" i="9" s="1"/>
  <c r="N246" i="19"/>
  <c r="M246" i="19"/>
  <c r="A313" i="19"/>
  <c r="L301" i="19"/>
  <c r="Q301" i="19"/>
  <c r="H301" i="19" s="1"/>
  <c r="O202" i="19"/>
  <c r="K202" i="19"/>
  <c r="A355" i="19"/>
  <c r="A321" i="19"/>
  <c r="O268" i="19"/>
  <c r="K268" i="19"/>
  <c r="T267" i="19"/>
  <c r="M289" i="19"/>
  <c r="N289" i="19"/>
  <c r="B226" i="19"/>
  <c r="L214" i="19"/>
  <c r="Q214" i="19"/>
  <c r="H214" i="19" s="1"/>
  <c r="R227" i="9"/>
  <c r="T215" i="9"/>
  <c r="U214" i="9" s="1"/>
  <c r="R271" i="9"/>
  <c r="T259" i="9"/>
  <c r="U258" i="9" s="1"/>
  <c r="O191" i="19"/>
  <c r="T191" i="19"/>
  <c r="K191" i="19"/>
  <c r="K192" i="19" s="1"/>
  <c r="K193" i="19" s="1"/>
  <c r="K194" i="19" s="1"/>
  <c r="B248" i="19"/>
  <c r="L236" i="19"/>
  <c r="Q236" i="19"/>
  <c r="H236" i="19" s="1"/>
  <c r="T235" i="19" s="1"/>
  <c r="B1764" i="9"/>
  <c r="A1765" i="9"/>
  <c r="C1764" i="9"/>
  <c r="F1764" i="9" s="1"/>
  <c r="R260" i="9"/>
  <c r="T248" i="9"/>
  <c r="U247" i="9" s="1"/>
  <c r="O213" i="19"/>
  <c r="K213" i="19"/>
  <c r="N268" i="19"/>
  <c r="M268" i="19"/>
  <c r="A314" i="19"/>
  <c r="L314" i="19" s="1"/>
  <c r="Q302" i="19"/>
  <c r="H302" i="19" s="1"/>
  <c r="O291" i="19"/>
  <c r="S303" i="9"/>
  <c r="T291" i="9"/>
  <c r="U290" i="9" s="1"/>
  <c r="N202" i="19"/>
  <c r="M202" i="19"/>
  <c r="R249" i="9"/>
  <c r="T237" i="9"/>
  <c r="U236" i="9" s="1"/>
  <c r="M191" i="19"/>
  <c r="N191" i="19"/>
  <c r="N224" i="19"/>
  <c r="M224" i="19"/>
  <c r="N213" i="19"/>
  <c r="M213" i="19"/>
  <c r="B292" i="19"/>
  <c r="L280" i="19"/>
  <c r="Q280" i="19"/>
  <c r="H280" i="19" s="1"/>
  <c r="R205" i="9"/>
  <c r="T193" i="9"/>
  <c r="U192" i="9" s="1"/>
  <c r="R216" i="9"/>
  <c r="T204" i="9"/>
  <c r="U203" i="9" s="1"/>
  <c r="A306" i="19"/>
  <c r="O235" i="19"/>
  <c r="K235" i="19"/>
  <c r="O224" i="19"/>
  <c r="K224" i="19"/>
  <c r="A348" i="19"/>
  <c r="L203" i="19"/>
  <c r="B215" i="19"/>
  <c r="Q203" i="19"/>
  <c r="H203" i="19" s="1"/>
  <c r="B1764" i="8"/>
  <c r="C1765" i="8"/>
  <c r="B237" i="19"/>
  <c r="L225" i="19"/>
  <c r="Q225" i="19"/>
  <c r="H225" i="19" s="1"/>
  <c r="T224" i="19" s="1"/>
  <c r="A316" i="19"/>
  <c r="T201" i="19"/>
  <c r="B326" i="19"/>
  <c r="R317" i="9"/>
  <c r="T305" i="9"/>
  <c r="U304" i="9" s="1"/>
  <c r="N235" i="19"/>
  <c r="M235" i="19"/>
  <c r="A315" i="19"/>
  <c r="Q303" i="19"/>
  <c r="H303" i="19" s="1"/>
  <c r="R194" i="9"/>
  <c r="T182" i="9"/>
  <c r="U181" i="9" s="1"/>
  <c r="O257" i="19"/>
  <c r="AC12" i="20" s="1"/>
  <c r="K257" i="19"/>
  <c r="A310" i="19"/>
  <c r="B259" i="19"/>
  <c r="L247" i="19"/>
  <c r="Q247" i="19"/>
  <c r="H247" i="19" s="1"/>
  <c r="N291" i="19"/>
  <c r="M291" i="19"/>
  <c r="R282" i="9"/>
  <c r="T270" i="9"/>
  <c r="U269" i="9" s="1"/>
  <c r="O246" i="19"/>
  <c r="K246" i="19"/>
  <c r="T212" i="19"/>
  <c r="T256" i="19"/>
  <c r="N257" i="19"/>
  <c r="M257" i="19"/>
  <c r="T190" i="19"/>
  <c r="I293" i="19"/>
  <c r="I294" i="19" s="1"/>
  <c r="I295" i="19" s="1"/>
  <c r="I296" i="19" s="1"/>
  <c r="I297" i="19" s="1"/>
  <c r="I298" i="19" s="1"/>
  <c r="I299" i="19" s="1"/>
  <c r="A305" i="19"/>
  <c r="T223" i="19"/>
  <c r="A323" i="19"/>
  <c r="T290" i="19"/>
  <c r="O290" i="19"/>
  <c r="T289" i="19"/>
  <c r="O289" i="19"/>
  <c r="T288" i="19"/>
  <c r="R328" i="9"/>
  <c r="T316" i="9"/>
  <c r="U315" i="9" s="1"/>
  <c r="B281" i="19"/>
  <c r="L269" i="19"/>
  <c r="Q269" i="19"/>
  <c r="H269" i="19" s="1"/>
  <c r="A332" i="19"/>
  <c r="O300" i="19" l="1"/>
  <c r="AD11" i="20"/>
  <c r="T257" i="19"/>
  <c r="C13" i="20"/>
  <c r="Q13" i="20" s="1"/>
  <c r="D12" i="20"/>
  <c r="R12" i="20" s="1"/>
  <c r="B34" i="11"/>
  <c r="A33" i="11"/>
  <c r="B324" i="19"/>
  <c r="Q312" i="19"/>
  <c r="H312" i="19" s="1"/>
  <c r="L312" i="19"/>
  <c r="O269" i="19"/>
  <c r="K269" i="19"/>
  <c r="O225" i="19"/>
  <c r="K225" i="19"/>
  <c r="R206" i="9"/>
  <c r="T194" i="9"/>
  <c r="U193" i="9" s="1"/>
  <c r="B1765" i="8"/>
  <c r="C1766" i="8"/>
  <c r="T302" i="19"/>
  <c r="O302" i="19"/>
  <c r="R272" i="9"/>
  <c r="T260" i="9"/>
  <c r="U259" i="9" s="1"/>
  <c r="B260" i="19"/>
  <c r="L248" i="19"/>
  <c r="Q248" i="19"/>
  <c r="H248" i="19" s="1"/>
  <c r="T247" i="19" s="1"/>
  <c r="O214" i="19"/>
  <c r="K214" i="19"/>
  <c r="T268" i="19"/>
  <c r="T301" i="19"/>
  <c r="O301" i="19"/>
  <c r="T300" i="19"/>
  <c r="N258" i="19"/>
  <c r="M258" i="19"/>
  <c r="R340" i="9"/>
  <c r="T328" i="9"/>
  <c r="U327" i="9" s="1"/>
  <c r="A335" i="19"/>
  <c r="B338" i="19"/>
  <c r="A318" i="19"/>
  <c r="O280" i="19"/>
  <c r="K280" i="19"/>
  <c r="T279" i="19"/>
  <c r="T249" i="9"/>
  <c r="U248" i="9" s="1"/>
  <c r="R261" i="9"/>
  <c r="A326" i="19"/>
  <c r="L326" i="19" s="1"/>
  <c r="Q314" i="19"/>
  <c r="H314" i="19" s="1"/>
  <c r="E1764" i="9"/>
  <c r="N214" i="19"/>
  <c r="M214" i="19"/>
  <c r="L270" i="19"/>
  <c r="B282" i="19"/>
  <c r="Q270" i="19"/>
  <c r="H270" i="19" s="1"/>
  <c r="R294" i="9"/>
  <c r="T282" i="9"/>
  <c r="U281" i="9" s="1"/>
  <c r="K303" i="19"/>
  <c r="O303" i="19"/>
  <c r="T203" i="19"/>
  <c r="O203" i="19"/>
  <c r="K203" i="19"/>
  <c r="K204" i="19" s="1"/>
  <c r="K205" i="19" s="1"/>
  <c r="K206" i="19" s="1"/>
  <c r="M280" i="19"/>
  <c r="N280" i="19"/>
  <c r="D1764" i="9"/>
  <c r="B238" i="19"/>
  <c r="L226" i="19"/>
  <c r="Q226" i="19"/>
  <c r="H226" i="19" s="1"/>
  <c r="T225" i="19" s="1"/>
  <c r="A333" i="19"/>
  <c r="L313" i="19"/>
  <c r="A325" i="19"/>
  <c r="Q313" i="19"/>
  <c r="H313" i="19" s="1"/>
  <c r="A322" i="19"/>
  <c r="A327" i="19"/>
  <c r="Q315" i="19"/>
  <c r="H315" i="19" s="1"/>
  <c r="L215" i="19"/>
  <c r="B227" i="19"/>
  <c r="Q215" i="19"/>
  <c r="H215" i="19" s="1"/>
  <c r="B304" i="19"/>
  <c r="L292" i="19"/>
  <c r="Q292" i="19"/>
  <c r="H292" i="19" s="1"/>
  <c r="B327" i="19"/>
  <c r="L315" i="19"/>
  <c r="A328" i="19"/>
  <c r="M203" i="19"/>
  <c r="N203" i="19"/>
  <c r="A1766" i="9"/>
  <c r="B1765" i="9"/>
  <c r="C1765" i="9"/>
  <c r="F1765" i="9" s="1"/>
  <c r="A367" i="19"/>
  <c r="B1711" i="8"/>
  <c r="C1710" i="8"/>
  <c r="R228" i="9"/>
  <c r="T216" i="9"/>
  <c r="U215" i="9" s="1"/>
  <c r="S315" i="9"/>
  <c r="T303" i="9"/>
  <c r="U302" i="9" s="1"/>
  <c r="R283" i="9"/>
  <c r="T271" i="9"/>
  <c r="U270" i="9" s="1"/>
  <c r="A344" i="19"/>
  <c r="M247" i="19"/>
  <c r="N247" i="19"/>
  <c r="M225" i="19"/>
  <c r="N225" i="19"/>
  <c r="T213" i="19"/>
  <c r="O236" i="19"/>
  <c r="K236" i="19"/>
  <c r="R250" i="9"/>
  <c r="T238" i="9"/>
  <c r="U237" i="9" s="1"/>
  <c r="O247" i="19"/>
  <c r="K247" i="19"/>
  <c r="N269" i="19"/>
  <c r="M269" i="19"/>
  <c r="B293" i="19"/>
  <c r="L281" i="19"/>
  <c r="Q281" i="19"/>
  <c r="H281" i="19" s="1"/>
  <c r="A317" i="19"/>
  <c r="T246" i="19"/>
  <c r="B271" i="19"/>
  <c r="L259" i="19"/>
  <c r="Q259" i="19"/>
  <c r="H259" i="19" s="1"/>
  <c r="R329" i="9"/>
  <c r="T317" i="9"/>
  <c r="U316" i="9" s="1"/>
  <c r="B249" i="19"/>
  <c r="L237" i="19"/>
  <c r="Q237" i="19"/>
  <c r="H237" i="19" s="1"/>
  <c r="T236" i="19" s="1"/>
  <c r="A360" i="19"/>
  <c r="R217" i="9"/>
  <c r="T205" i="9"/>
  <c r="U204" i="9" s="1"/>
  <c r="N236" i="19"/>
  <c r="M236" i="19"/>
  <c r="R239" i="9"/>
  <c r="T227" i="9"/>
  <c r="U226" i="9" s="1"/>
  <c r="T202" i="19"/>
  <c r="O258" i="19"/>
  <c r="AC13" i="20" s="1"/>
  <c r="K258" i="19"/>
  <c r="T280" i="19" l="1"/>
  <c r="D13" i="20"/>
  <c r="R13" i="20" s="1"/>
  <c r="AD12" i="20"/>
  <c r="T258" i="19"/>
  <c r="C14" i="20"/>
  <c r="Q14" i="20" s="1"/>
  <c r="B35" i="11"/>
  <c r="A34" i="11"/>
  <c r="O312" i="19"/>
  <c r="E1765" i="9"/>
  <c r="B336" i="19"/>
  <c r="L324" i="19"/>
  <c r="Q324" i="19"/>
  <c r="H324" i="19" s="1"/>
  <c r="T217" i="9"/>
  <c r="U216" i="9" s="1"/>
  <c r="R229" i="9"/>
  <c r="R341" i="9"/>
  <c r="T329" i="9"/>
  <c r="U328" i="9" s="1"/>
  <c r="N281" i="19"/>
  <c r="M281" i="19"/>
  <c r="R262" i="9"/>
  <c r="T250" i="9"/>
  <c r="U249" i="9" s="1"/>
  <c r="R240" i="9"/>
  <c r="T228" i="9"/>
  <c r="U227" i="9" s="1"/>
  <c r="M292" i="19"/>
  <c r="N226" i="19"/>
  <c r="M226" i="19"/>
  <c r="O270" i="19"/>
  <c r="K270" i="19"/>
  <c r="R273" i="9"/>
  <c r="T261" i="9"/>
  <c r="U260" i="9" s="1"/>
  <c r="R218" i="9"/>
  <c r="T206" i="9"/>
  <c r="U205" i="9" s="1"/>
  <c r="O259" i="19"/>
  <c r="AC14" i="20" s="1"/>
  <c r="K259" i="19"/>
  <c r="B305" i="19"/>
  <c r="L293" i="19"/>
  <c r="Q293" i="19"/>
  <c r="H293" i="19" s="1"/>
  <c r="B316" i="19"/>
  <c r="L304" i="19"/>
  <c r="Q304" i="19"/>
  <c r="H304" i="19" s="1"/>
  <c r="A334" i="19"/>
  <c r="B250" i="19"/>
  <c r="L238" i="19"/>
  <c r="Q238" i="19"/>
  <c r="H238" i="19" s="1"/>
  <c r="T237" i="19" s="1"/>
  <c r="L282" i="19"/>
  <c r="B294" i="19"/>
  <c r="Q282" i="19"/>
  <c r="H282" i="19" s="1"/>
  <c r="B350" i="19"/>
  <c r="B261" i="19"/>
  <c r="L249" i="19"/>
  <c r="Q249" i="19"/>
  <c r="H249" i="19" s="1"/>
  <c r="A356" i="19"/>
  <c r="A340" i="19"/>
  <c r="T215" i="19"/>
  <c r="O215" i="19"/>
  <c r="K215" i="19"/>
  <c r="K216" i="19" s="1"/>
  <c r="K217" i="19" s="1"/>
  <c r="K218" i="19" s="1"/>
  <c r="T313" i="19"/>
  <c r="O313" i="19"/>
  <c r="T312" i="19"/>
  <c r="N270" i="19"/>
  <c r="M270" i="19"/>
  <c r="T214" i="19"/>
  <c r="A329" i="19"/>
  <c r="B283" i="19"/>
  <c r="L271" i="19"/>
  <c r="Q271" i="19"/>
  <c r="H271" i="19" s="1"/>
  <c r="B239" i="19"/>
  <c r="L227" i="19"/>
  <c r="Q227" i="19"/>
  <c r="H227" i="19" s="1"/>
  <c r="A337" i="19"/>
  <c r="L325" i="19"/>
  <c r="Q325" i="19"/>
  <c r="H325" i="19" s="1"/>
  <c r="O248" i="19"/>
  <c r="K248" i="19"/>
  <c r="N259" i="19"/>
  <c r="M259" i="19"/>
  <c r="R251" i="9"/>
  <c r="T239" i="9"/>
  <c r="U238" i="9" s="1"/>
  <c r="O237" i="19"/>
  <c r="K237" i="19"/>
  <c r="R295" i="9"/>
  <c r="T283" i="9"/>
  <c r="U282" i="9" s="1"/>
  <c r="D1765" i="9"/>
  <c r="B339" i="19"/>
  <c r="L327" i="19"/>
  <c r="M215" i="19"/>
  <c r="N215" i="19"/>
  <c r="A347" i="19"/>
  <c r="M248" i="19"/>
  <c r="N248" i="19"/>
  <c r="M237" i="19"/>
  <c r="N237" i="19"/>
  <c r="B272" i="19"/>
  <c r="L260" i="19"/>
  <c r="Q260" i="19"/>
  <c r="H260" i="19" s="1"/>
  <c r="B1766" i="8"/>
  <c r="C1767" i="8"/>
  <c r="O315" i="19"/>
  <c r="K315" i="19"/>
  <c r="A345" i="19"/>
  <c r="T314" i="19"/>
  <c r="O314" i="19"/>
  <c r="R352" i="9"/>
  <c r="T340" i="9"/>
  <c r="U339" i="9" s="1"/>
  <c r="T269" i="19"/>
  <c r="S327" i="9"/>
  <c r="T315" i="9"/>
  <c r="U314" i="9" s="1"/>
  <c r="B1710" i="8"/>
  <c r="C1709" i="8"/>
  <c r="A1767" i="9"/>
  <c r="C1766" i="9"/>
  <c r="F1766" i="9" s="1"/>
  <c r="D1766" i="9"/>
  <c r="E1766" i="9"/>
  <c r="B1766" i="9"/>
  <c r="O281" i="19"/>
  <c r="K281" i="19"/>
  <c r="O292" i="19"/>
  <c r="K292" i="19"/>
  <c r="T291" i="19"/>
  <c r="A339" i="19"/>
  <c r="Q327" i="19"/>
  <c r="H327" i="19" s="1"/>
  <c r="O226" i="19"/>
  <c r="K226" i="19"/>
  <c r="R306" i="9"/>
  <c r="T294" i="9"/>
  <c r="U293" i="9" s="1"/>
  <c r="A338" i="19"/>
  <c r="Q326" i="19"/>
  <c r="H326" i="19" s="1"/>
  <c r="A330" i="19"/>
  <c r="R284" i="9"/>
  <c r="T272" i="9"/>
  <c r="U271" i="9" s="1"/>
  <c r="T281" i="19" l="1"/>
  <c r="T259" i="19"/>
  <c r="C15" i="20"/>
  <c r="Q15" i="20" s="1"/>
  <c r="D14" i="20"/>
  <c r="R14" i="20" s="1"/>
  <c r="AD13" i="20"/>
  <c r="T292" i="19"/>
  <c r="O324" i="19"/>
  <c r="B36" i="11"/>
  <c r="A35" i="11"/>
  <c r="B348" i="19"/>
  <c r="Q336" i="19"/>
  <c r="H336" i="19" s="1"/>
  <c r="L336" i="19"/>
  <c r="O271" i="19"/>
  <c r="K271" i="19"/>
  <c r="A342" i="19"/>
  <c r="L239" i="19"/>
  <c r="B251" i="19"/>
  <c r="Q239" i="19"/>
  <c r="H239" i="19" s="1"/>
  <c r="B362" i="19"/>
  <c r="L350" i="19"/>
  <c r="A346" i="19"/>
  <c r="M293" i="19"/>
  <c r="T270" i="19"/>
  <c r="R274" i="9"/>
  <c r="T262" i="9"/>
  <c r="U261" i="9" s="1"/>
  <c r="O326" i="19"/>
  <c r="T326" i="19"/>
  <c r="A368" i="19"/>
  <c r="O282" i="19"/>
  <c r="K282" i="19"/>
  <c r="O304" i="19"/>
  <c r="K304" i="19"/>
  <c r="T303" i="19"/>
  <c r="B317" i="19"/>
  <c r="L305" i="19"/>
  <c r="Q305" i="19"/>
  <c r="H305" i="19" s="1"/>
  <c r="A350" i="19"/>
  <c r="Q338" i="19"/>
  <c r="H338" i="19" s="1"/>
  <c r="A351" i="19"/>
  <c r="Q339" i="19"/>
  <c r="H339" i="19" s="1"/>
  <c r="S339" i="9"/>
  <c r="T327" i="9"/>
  <c r="U326" i="9" s="1"/>
  <c r="B1767" i="8"/>
  <c r="C1768" i="8"/>
  <c r="B351" i="19"/>
  <c r="L339" i="19"/>
  <c r="R263" i="9"/>
  <c r="T251" i="9"/>
  <c r="U250" i="9" s="1"/>
  <c r="N271" i="19"/>
  <c r="M271" i="19"/>
  <c r="O249" i="19"/>
  <c r="K249" i="19"/>
  <c r="B306" i="19"/>
  <c r="L294" i="19"/>
  <c r="Q294" i="19"/>
  <c r="H294" i="19" s="1"/>
  <c r="O325" i="19"/>
  <c r="T325" i="19"/>
  <c r="T324" i="19"/>
  <c r="B295" i="19"/>
  <c r="L283" i="19"/>
  <c r="Q283" i="19"/>
  <c r="H283" i="19" s="1"/>
  <c r="N249" i="19"/>
  <c r="M249" i="19"/>
  <c r="N282" i="19"/>
  <c r="M282" i="19"/>
  <c r="B328" i="19"/>
  <c r="L316" i="19"/>
  <c r="Q316" i="19"/>
  <c r="H316" i="19" s="1"/>
  <c r="R230" i="9"/>
  <c r="T218" i="9"/>
  <c r="U217" i="9" s="1"/>
  <c r="L261" i="19"/>
  <c r="B273" i="19"/>
  <c r="Q261" i="19"/>
  <c r="H261" i="19" s="1"/>
  <c r="O238" i="19"/>
  <c r="K238" i="19"/>
  <c r="R353" i="9"/>
  <c r="T341" i="9"/>
  <c r="U340" i="9" s="1"/>
  <c r="O260" i="19"/>
  <c r="AC15" i="20" s="1"/>
  <c r="K260" i="19"/>
  <c r="N238" i="19"/>
  <c r="M238" i="19"/>
  <c r="R285" i="9"/>
  <c r="T273" i="9"/>
  <c r="U272" i="9" s="1"/>
  <c r="R241" i="9"/>
  <c r="T229" i="9"/>
  <c r="U228" i="9" s="1"/>
  <c r="O327" i="19"/>
  <c r="K327" i="19"/>
  <c r="R318" i="9"/>
  <c r="T306" i="9"/>
  <c r="U305" i="9" s="1"/>
  <c r="A357" i="19"/>
  <c r="T284" i="9"/>
  <c r="U283" i="9" s="1"/>
  <c r="R296" i="9"/>
  <c r="B1767" i="9"/>
  <c r="A1768" i="9"/>
  <c r="C1767" i="9"/>
  <c r="F1767" i="9" s="1"/>
  <c r="B284" i="19"/>
  <c r="L272" i="19"/>
  <c r="Q272" i="19"/>
  <c r="H272" i="19" s="1"/>
  <c r="A359" i="19"/>
  <c r="T227" i="19"/>
  <c r="O227" i="19"/>
  <c r="K227" i="19"/>
  <c r="K228" i="19" s="1"/>
  <c r="K229" i="19" s="1"/>
  <c r="K230" i="19" s="1"/>
  <c r="L250" i="19"/>
  <c r="B262" i="19"/>
  <c r="Q250" i="19"/>
  <c r="H250" i="19" s="1"/>
  <c r="T249" i="19" s="1"/>
  <c r="R252" i="9"/>
  <c r="T240" i="9"/>
  <c r="U239" i="9" s="1"/>
  <c r="R364" i="9"/>
  <c r="T352" i="9"/>
  <c r="U351" i="9" s="1"/>
  <c r="N260" i="19"/>
  <c r="M260" i="19"/>
  <c r="R307" i="9"/>
  <c r="T295" i="9"/>
  <c r="U294" i="9" s="1"/>
  <c r="A349" i="19"/>
  <c r="L337" i="19"/>
  <c r="Q337" i="19"/>
  <c r="H337" i="19" s="1"/>
  <c r="T226" i="19"/>
  <c r="C1708" i="8"/>
  <c r="B1709" i="8"/>
  <c r="T248" i="19"/>
  <c r="N227" i="19"/>
  <c r="M227" i="19"/>
  <c r="A341" i="19"/>
  <c r="A352" i="19"/>
  <c r="L338" i="19"/>
  <c r="O293" i="19"/>
  <c r="K293" i="19"/>
  <c r="T293" i="19" l="1"/>
  <c r="AD14" i="20"/>
  <c r="D15" i="20"/>
  <c r="R15" i="20" s="1"/>
  <c r="C16" i="20"/>
  <c r="Q16" i="20" s="1"/>
  <c r="B37" i="11"/>
  <c r="A36" i="11"/>
  <c r="O336" i="19"/>
  <c r="B360" i="19"/>
  <c r="L348" i="19"/>
  <c r="Q348" i="19"/>
  <c r="H348" i="19" s="1"/>
  <c r="O261" i="19"/>
  <c r="AC16" i="20" s="1"/>
  <c r="K261" i="19"/>
  <c r="O305" i="19"/>
  <c r="K305" i="19"/>
  <c r="A358" i="19"/>
  <c r="A354" i="19"/>
  <c r="R319" i="9"/>
  <c r="T307" i="9"/>
  <c r="U306" i="9" s="1"/>
  <c r="A364" i="19"/>
  <c r="B1768" i="9"/>
  <c r="A1769" i="9"/>
  <c r="C1768" i="9"/>
  <c r="F1768" i="9" s="1"/>
  <c r="A369" i="19"/>
  <c r="B285" i="19"/>
  <c r="L273" i="19"/>
  <c r="Q273" i="19"/>
  <c r="H273" i="19" s="1"/>
  <c r="B1708" i="8"/>
  <c r="C1707" i="8"/>
  <c r="O250" i="19"/>
  <c r="K250" i="19"/>
  <c r="D1767" i="9"/>
  <c r="R253" i="9"/>
  <c r="T241" i="9"/>
  <c r="U240" i="9" s="1"/>
  <c r="T260" i="19"/>
  <c r="N261" i="19"/>
  <c r="M261" i="19"/>
  <c r="R242" i="9"/>
  <c r="T230" i="9"/>
  <c r="U229" i="9" s="1"/>
  <c r="O283" i="19"/>
  <c r="K283" i="19"/>
  <c r="S351" i="9"/>
  <c r="T339" i="9"/>
  <c r="U338" i="9" s="1"/>
  <c r="B329" i="19"/>
  <c r="L317" i="19"/>
  <c r="Q317" i="19"/>
  <c r="H317" i="19" s="1"/>
  <c r="T282" i="19"/>
  <c r="A353" i="19"/>
  <c r="L262" i="19"/>
  <c r="B274" i="19"/>
  <c r="Q262" i="19"/>
  <c r="H262" i="19" s="1"/>
  <c r="R330" i="9"/>
  <c r="T318" i="9"/>
  <c r="U317" i="9" s="1"/>
  <c r="O316" i="19"/>
  <c r="K316" i="19"/>
  <c r="T315" i="19"/>
  <c r="N283" i="19"/>
  <c r="M283" i="19"/>
  <c r="O294" i="19"/>
  <c r="K294" i="19"/>
  <c r="T274" i="9"/>
  <c r="U273" i="9" s="1"/>
  <c r="R286" i="9"/>
  <c r="T239" i="19"/>
  <c r="O239" i="19"/>
  <c r="K239" i="19"/>
  <c r="K240" i="19" s="1"/>
  <c r="K241" i="19" s="1"/>
  <c r="K242" i="19" s="1"/>
  <c r="L284" i="19"/>
  <c r="B296" i="19"/>
  <c r="Q284" i="19"/>
  <c r="H284" i="19" s="1"/>
  <c r="B363" i="19"/>
  <c r="L351" i="19"/>
  <c r="N250" i="19"/>
  <c r="M250" i="19"/>
  <c r="O272" i="19"/>
  <c r="K272" i="19"/>
  <c r="E1767" i="9"/>
  <c r="R297" i="9"/>
  <c r="T285" i="9"/>
  <c r="U284" i="9" s="1"/>
  <c r="R365" i="9"/>
  <c r="T353" i="9"/>
  <c r="U352" i="9" s="1"/>
  <c r="B307" i="19"/>
  <c r="L295" i="19"/>
  <c r="Q295" i="19"/>
  <c r="H295" i="19" s="1"/>
  <c r="M294" i="19"/>
  <c r="R275" i="9"/>
  <c r="T263" i="9"/>
  <c r="U262" i="9" s="1"/>
  <c r="O339" i="19"/>
  <c r="K339" i="19"/>
  <c r="B263" i="19"/>
  <c r="L251" i="19"/>
  <c r="Q251" i="19"/>
  <c r="H251" i="19" s="1"/>
  <c r="T250" i="19" s="1"/>
  <c r="O337" i="19"/>
  <c r="T337" i="19"/>
  <c r="T336" i="19"/>
  <c r="R376" i="9"/>
  <c r="T376" i="9" s="1"/>
  <c r="U375" i="9" s="1"/>
  <c r="T364" i="9"/>
  <c r="U363" i="9" s="1"/>
  <c r="N272" i="19"/>
  <c r="M272" i="19"/>
  <c r="T296" i="9"/>
  <c r="U295" i="9" s="1"/>
  <c r="R308" i="9"/>
  <c r="B340" i="19"/>
  <c r="L328" i="19"/>
  <c r="Q328" i="19"/>
  <c r="H328" i="19" s="1"/>
  <c r="B318" i="19"/>
  <c r="L306" i="19"/>
  <c r="Q306" i="19"/>
  <c r="H306" i="19" s="1"/>
  <c r="A363" i="19"/>
  <c r="Q351" i="19"/>
  <c r="H351" i="19" s="1"/>
  <c r="M239" i="19"/>
  <c r="N239" i="19"/>
  <c r="O338" i="19"/>
  <c r="T338" i="19"/>
  <c r="T271" i="19"/>
  <c r="A361" i="19"/>
  <c r="Q349" i="19"/>
  <c r="H349" i="19" s="1"/>
  <c r="L349" i="19"/>
  <c r="R264" i="9"/>
  <c r="T252" i="9"/>
  <c r="U251" i="9" s="1"/>
  <c r="T238" i="19"/>
  <c r="C1769" i="8"/>
  <c r="B1768" i="8"/>
  <c r="A362" i="19"/>
  <c r="Q362" i="19" s="1"/>
  <c r="H362" i="19" s="1"/>
  <c r="Q350" i="19"/>
  <c r="H350" i="19" s="1"/>
  <c r="T304" i="19"/>
  <c r="T294" i="19" l="1"/>
  <c r="T316" i="19"/>
  <c r="T261" i="19"/>
  <c r="C17" i="20"/>
  <c r="Q17" i="20" s="1"/>
  <c r="T272" i="19"/>
  <c r="D16" i="20"/>
  <c r="R16" i="20" s="1"/>
  <c r="T283" i="19"/>
  <c r="AD15" i="20"/>
  <c r="B38" i="11"/>
  <c r="A37" i="11"/>
  <c r="Q360" i="19"/>
  <c r="H360" i="19" s="1"/>
  <c r="L360" i="19"/>
  <c r="O348" i="19"/>
  <c r="Q363" i="19"/>
  <c r="L296" i="19"/>
  <c r="B308" i="19"/>
  <c r="Q296" i="19"/>
  <c r="H296" i="19" s="1"/>
  <c r="N262" i="19"/>
  <c r="M262" i="19"/>
  <c r="B341" i="19"/>
  <c r="L329" i="19"/>
  <c r="Q329" i="19"/>
  <c r="H329" i="19" s="1"/>
  <c r="O350" i="19"/>
  <c r="T350" i="19"/>
  <c r="O349" i="19"/>
  <c r="T349" i="19"/>
  <c r="T348" i="19"/>
  <c r="O306" i="19"/>
  <c r="K306" i="19"/>
  <c r="R320" i="9"/>
  <c r="T308" i="9"/>
  <c r="U307" i="9" s="1"/>
  <c r="N284" i="19"/>
  <c r="M284" i="19"/>
  <c r="B1707" i="8"/>
  <c r="C1706" i="8"/>
  <c r="E1768" i="9"/>
  <c r="T319" i="9"/>
  <c r="U318" i="9" s="1"/>
  <c r="R331" i="9"/>
  <c r="R287" i="9"/>
  <c r="T275" i="9"/>
  <c r="U274" i="9" s="1"/>
  <c r="A365" i="19"/>
  <c r="S363" i="9"/>
  <c r="T351" i="9"/>
  <c r="U350" i="9" s="1"/>
  <c r="T305" i="19"/>
  <c r="R276" i="9"/>
  <c r="T264" i="9"/>
  <c r="U263" i="9" s="1"/>
  <c r="B330" i="19"/>
  <c r="L318" i="19"/>
  <c r="Q318" i="19"/>
  <c r="H318" i="19" s="1"/>
  <c r="R377" i="9"/>
  <c r="T377" i="9" s="1"/>
  <c r="U376" i="9" s="1"/>
  <c r="T365" i="9"/>
  <c r="U364" i="9" s="1"/>
  <c r="D1768" i="9"/>
  <c r="A366" i="19"/>
  <c r="L361" i="19"/>
  <c r="Q361" i="19"/>
  <c r="H361" i="19" s="1"/>
  <c r="O328" i="19"/>
  <c r="K328" i="19"/>
  <c r="T327" i="19"/>
  <c r="R342" i="9"/>
  <c r="T330" i="9"/>
  <c r="U329" i="9" s="1"/>
  <c r="L362" i="19"/>
  <c r="R265" i="9"/>
  <c r="T253" i="9"/>
  <c r="U252" i="9" s="1"/>
  <c r="O273" i="19"/>
  <c r="K273" i="19"/>
  <c r="A1770" i="9"/>
  <c r="B1769" i="9"/>
  <c r="C1769" i="9"/>
  <c r="F1769" i="9" s="1"/>
  <c r="B1769" i="8"/>
  <c r="C1770" i="8"/>
  <c r="T251" i="19"/>
  <c r="O251" i="19"/>
  <c r="K251" i="19"/>
  <c r="K252" i="19" s="1"/>
  <c r="K253" i="19" s="1"/>
  <c r="K254" i="19" s="1"/>
  <c r="O295" i="19"/>
  <c r="K295" i="19"/>
  <c r="R309" i="9"/>
  <c r="T297" i="9"/>
  <c r="U296" i="9" s="1"/>
  <c r="R298" i="9"/>
  <c r="T286" i="9"/>
  <c r="U285" i="9" s="1"/>
  <c r="N273" i="19"/>
  <c r="M273" i="19"/>
  <c r="A370" i="19"/>
  <c r="B352" i="19"/>
  <c r="L340" i="19"/>
  <c r="Q340" i="19"/>
  <c r="H340" i="19" s="1"/>
  <c r="N251" i="19"/>
  <c r="M251" i="19"/>
  <c r="M295" i="19"/>
  <c r="L363" i="19"/>
  <c r="O262" i="19"/>
  <c r="AC17" i="20" s="1"/>
  <c r="K262" i="19"/>
  <c r="O317" i="19"/>
  <c r="K317" i="19"/>
  <c r="B297" i="19"/>
  <c r="L285" i="19"/>
  <c r="Q285" i="19"/>
  <c r="H285" i="19" s="1"/>
  <c r="O351" i="19"/>
  <c r="K351" i="19"/>
  <c r="B275" i="19"/>
  <c r="L263" i="19"/>
  <c r="Q263" i="19"/>
  <c r="H263" i="19" s="1"/>
  <c r="B319" i="19"/>
  <c r="L307" i="19"/>
  <c r="Q307" i="19"/>
  <c r="H307" i="19" s="1"/>
  <c r="O284" i="19"/>
  <c r="K284" i="19"/>
  <c r="B286" i="19"/>
  <c r="L274" i="19"/>
  <c r="Q274" i="19"/>
  <c r="H274" i="19" s="1"/>
  <c r="R254" i="9"/>
  <c r="T242" i="9"/>
  <c r="U241" i="9" s="1"/>
  <c r="T328" i="19" l="1"/>
  <c r="T262" i="19"/>
  <c r="C18" i="20"/>
  <c r="C22" i="20" s="1"/>
  <c r="T295" i="19"/>
  <c r="AD16" i="20"/>
  <c r="T317" i="19"/>
  <c r="D17" i="20"/>
  <c r="R17" i="20" s="1"/>
  <c r="T284" i="19"/>
  <c r="H363" i="19"/>
  <c r="O363" i="19" s="1"/>
  <c r="B39" i="11"/>
  <c r="A38" i="11"/>
  <c r="E1769" i="9"/>
  <c r="D1769" i="9"/>
  <c r="O360" i="19"/>
  <c r="O274" i="19"/>
  <c r="K274" i="19"/>
  <c r="B331" i="19"/>
  <c r="L319" i="19"/>
  <c r="Q319" i="19"/>
  <c r="H319" i="19" s="1"/>
  <c r="B298" i="19"/>
  <c r="L286" i="19"/>
  <c r="Q286" i="19"/>
  <c r="H286" i="19" s="1"/>
  <c r="M263" i="19"/>
  <c r="N263" i="19"/>
  <c r="N285" i="19"/>
  <c r="M285" i="19"/>
  <c r="R277" i="9"/>
  <c r="T265" i="9"/>
  <c r="U264" i="9" s="1"/>
  <c r="O296" i="19"/>
  <c r="K296" i="19"/>
  <c r="B287" i="19"/>
  <c r="L275" i="19"/>
  <c r="Q275" i="19"/>
  <c r="H275" i="19" s="1"/>
  <c r="L297" i="19"/>
  <c r="B309" i="19"/>
  <c r="Q297" i="19"/>
  <c r="H297" i="19" s="1"/>
  <c r="K318" i="19"/>
  <c r="O318" i="19"/>
  <c r="S375" i="9"/>
  <c r="T375" i="9" s="1"/>
  <c r="U374" i="9" s="1"/>
  <c r="T363" i="9"/>
  <c r="U362" i="9" s="1"/>
  <c r="B320" i="19"/>
  <c r="L308" i="19"/>
  <c r="Q308" i="19"/>
  <c r="H308" i="19" s="1"/>
  <c r="O361" i="19"/>
  <c r="T361" i="19"/>
  <c r="T360" i="19"/>
  <c r="B1706" i="8"/>
  <c r="C1705" i="8"/>
  <c r="R332" i="9"/>
  <c r="T320" i="9"/>
  <c r="U319" i="9" s="1"/>
  <c r="M296" i="19"/>
  <c r="O340" i="19"/>
  <c r="K340" i="19"/>
  <c r="T339" i="19"/>
  <c r="A1771" i="9"/>
  <c r="C1770" i="9"/>
  <c r="F1770" i="9" s="1"/>
  <c r="B1770" i="9"/>
  <c r="R354" i="9"/>
  <c r="T342" i="9"/>
  <c r="U341" i="9" s="1"/>
  <c r="L330" i="19"/>
  <c r="B342" i="19"/>
  <c r="Q330" i="19"/>
  <c r="H330" i="19" s="1"/>
  <c r="O329" i="19"/>
  <c r="K329" i="19"/>
  <c r="O307" i="19"/>
  <c r="K307" i="19"/>
  <c r="R310" i="9"/>
  <c r="T298" i="9"/>
  <c r="U297" i="9" s="1"/>
  <c r="O362" i="19"/>
  <c r="R266" i="9"/>
  <c r="T254" i="9"/>
  <c r="U253" i="9" s="1"/>
  <c r="B364" i="19"/>
  <c r="L352" i="19"/>
  <c r="Q352" i="19"/>
  <c r="H352" i="19" s="1"/>
  <c r="B1770" i="8"/>
  <c r="C1771" i="8"/>
  <c r="B353" i="19"/>
  <c r="L341" i="19"/>
  <c r="Q341" i="19"/>
  <c r="H341" i="19" s="1"/>
  <c r="R288" i="9"/>
  <c r="T276" i="9"/>
  <c r="U275" i="9" s="1"/>
  <c r="R299" i="9"/>
  <c r="T287" i="9"/>
  <c r="U286" i="9" s="1"/>
  <c r="T306" i="19"/>
  <c r="T309" i="9"/>
  <c r="U308" i="9" s="1"/>
  <c r="R321" i="9"/>
  <c r="T273" i="19"/>
  <c r="M274" i="19"/>
  <c r="N274" i="19"/>
  <c r="O263" i="19"/>
  <c r="AC18" i="20" s="1"/>
  <c r="AC22" i="20" s="1"/>
  <c r="T263" i="19"/>
  <c r="K263" i="19"/>
  <c r="K264" i="19" s="1"/>
  <c r="K265" i="19" s="1"/>
  <c r="K266" i="19" s="1"/>
  <c r="O285" i="19"/>
  <c r="K285" i="19"/>
  <c r="R343" i="9"/>
  <c r="T331" i="9"/>
  <c r="U330" i="9" s="1"/>
  <c r="T285" i="19" l="1"/>
  <c r="T274" i="19"/>
  <c r="D18" i="20"/>
  <c r="D22" i="20" s="1"/>
  <c r="AD17" i="20"/>
  <c r="T318" i="19"/>
  <c r="T329" i="19"/>
  <c r="Q18" i="20"/>
  <c r="Q19" i="20" s="1"/>
  <c r="Q20" i="20" s="1"/>
  <c r="Q21" i="20" s="1"/>
  <c r="K363" i="19"/>
  <c r="T362" i="19"/>
  <c r="B40" i="11"/>
  <c r="A39" i="11"/>
  <c r="E1770" i="9"/>
  <c r="R344" i="9"/>
  <c r="T332" i="9"/>
  <c r="U331" i="9" s="1"/>
  <c r="B299" i="19"/>
  <c r="L287" i="19"/>
  <c r="Q287" i="19"/>
  <c r="H287" i="19" s="1"/>
  <c r="O319" i="19"/>
  <c r="K319" i="19"/>
  <c r="B1705" i="8"/>
  <c r="C1704" i="8"/>
  <c r="O308" i="19"/>
  <c r="K308" i="19"/>
  <c r="R278" i="9"/>
  <c r="T266" i="9"/>
  <c r="U265" i="9" s="1"/>
  <c r="R322" i="9"/>
  <c r="T310" i="9"/>
  <c r="U309" i="9" s="1"/>
  <c r="D1770" i="9"/>
  <c r="B343" i="19"/>
  <c r="L331" i="19"/>
  <c r="Q331" i="19"/>
  <c r="H331" i="19" s="1"/>
  <c r="O330" i="19"/>
  <c r="K330" i="19"/>
  <c r="B332" i="19"/>
  <c r="L320" i="19"/>
  <c r="Q320" i="19"/>
  <c r="H320" i="19" s="1"/>
  <c r="O297" i="19"/>
  <c r="K297" i="19"/>
  <c r="T296" i="19"/>
  <c r="R355" i="9"/>
  <c r="T343" i="9"/>
  <c r="U342" i="9" s="1"/>
  <c r="R311" i="9"/>
  <c r="T299" i="9"/>
  <c r="U298" i="9" s="1"/>
  <c r="L342" i="19"/>
  <c r="B354" i="19"/>
  <c r="B1771" i="9"/>
  <c r="C1771" i="9"/>
  <c r="F1771" i="9" s="1"/>
  <c r="A1772" i="9"/>
  <c r="B321" i="19"/>
  <c r="L309" i="19"/>
  <c r="Q309" i="19"/>
  <c r="H309" i="19" s="1"/>
  <c r="O341" i="19"/>
  <c r="K341" i="19"/>
  <c r="K342" i="19" s="1"/>
  <c r="O352" i="19"/>
  <c r="K352" i="19"/>
  <c r="T351" i="19"/>
  <c r="M297" i="19"/>
  <c r="O286" i="19"/>
  <c r="K286" i="19"/>
  <c r="R333" i="9"/>
  <c r="T321" i="9"/>
  <c r="U320" i="9" s="1"/>
  <c r="R300" i="9"/>
  <c r="T288" i="9"/>
  <c r="U287" i="9" s="1"/>
  <c r="T275" i="19"/>
  <c r="O275" i="19"/>
  <c r="K275" i="19"/>
  <c r="K276" i="19" s="1"/>
  <c r="K277" i="19" s="1"/>
  <c r="K278" i="19" s="1"/>
  <c r="N286" i="19"/>
  <c r="M286" i="19"/>
  <c r="B1771" i="8"/>
  <c r="C1772" i="8"/>
  <c r="B365" i="19"/>
  <c r="L353" i="19"/>
  <c r="Q353" i="19"/>
  <c r="H353" i="19" s="1"/>
  <c r="L364" i="19"/>
  <c r="Q364" i="19"/>
  <c r="H364" i="19" s="1"/>
  <c r="T307" i="19"/>
  <c r="T354" i="9"/>
  <c r="U353" i="9" s="1"/>
  <c r="R366" i="9"/>
  <c r="T340" i="19"/>
  <c r="M275" i="19"/>
  <c r="N275" i="19"/>
  <c r="R289" i="9"/>
  <c r="T277" i="9"/>
  <c r="U276" i="9" s="1"/>
  <c r="B310" i="19"/>
  <c r="L298" i="19"/>
  <c r="Q298" i="19"/>
  <c r="H298" i="19" s="1"/>
  <c r="T319" i="19" l="1"/>
  <c r="T297" i="19"/>
  <c r="T330" i="19"/>
  <c r="AD18" i="20"/>
  <c r="AD22" i="20" s="1"/>
  <c r="T286" i="19"/>
  <c r="T352" i="19"/>
  <c r="R18" i="20"/>
  <c r="R19" i="20" s="1"/>
  <c r="R20" i="20" s="1"/>
  <c r="R21" i="20" s="1"/>
  <c r="K364" i="19"/>
  <c r="B41" i="11"/>
  <c r="A40" i="11"/>
  <c r="O364" i="19"/>
  <c r="T363" i="19"/>
  <c r="R345" i="9"/>
  <c r="T333" i="9"/>
  <c r="U332" i="9" s="1"/>
  <c r="D1771" i="9"/>
  <c r="B344" i="19"/>
  <c r="L332" i="19"/>
  <c r="Q332" i="19"/>
  <c r="H332" i="19" s="1"/>
  <c r="B355" i="19"/>
  <c r="L343" i="19"/>
  <c r="Q343" i="19"/>
  <c r="H343" i="19" s="1"/>
  <c r="L299" i="19"/>
  <c r="B311" i="19"/>
  <c r="Q299" i="19"/>
  <c r="H299" i="19" s="1"/>
  <c r="K309" i="19"/>
  <c r="O309" i="19"/>
  <c r="R290" i="9"/>
  <c r="T278" i="9"/>
  <c r="U277" i="9" s="1"/>
  <c r="O353" i="19"/>
  <c r="K353" i="19"/>
  <c r="L354" i="19"/>
  <c r="B366" i="19"/>
  <c r="Q354" i="19"/>
  <c r="H354" i="19" s="1"/>
  <c r="R356" i="9"/>
  <c r="T344" i="9"/>
  <c r="U343" i="9" s="1"/>
  <c r="M298" i="19"/>
  <c r="B322" i="19"/>
  <c r="L310" i="19"/>
  <c r="Q310" i="19"/>
  <c r="H310" i="19" s="1"/>
  <c r="R367" i="9"/>
  <c r="T367" i="9" s="1"/>
  <c r="U366" i="9" s="1"/>
  <c r="T355" i="9"/>
  <c r="U354" i="9" s="1"/>
  <c r="R301" i="9"/>
  <c r="T289" i="9"/>
  <c r="U288" i="9" s="1"/>
  <c r="B333" i="19"/>
  <c r="L321" i="19"/>
  <c r="Q321" i="19"/>
  <c r="H321" i="19" s="1"/>
  <c r="R378" i="9"/>
  <c r="T378" i="9" s="1"/>
  <c r="U377" i="9" s="1"/>
  <c r="T366" i="9"/>
  <c r="U365" i="9" s="1"/>
  <c r="L365" i="19"/>
  <c r="Q365" i="19"/>
  <c r="H365" i="19" s="1"/>
  <c r="T364" i="19" s="1"/>
  <c r="T341" i="19"/>
  <c r="E1771" i="9"/>
  <c r="R334" i="9"/>
  <c r="T322" i="9"/>
  <c r="U321" i="9" s="1"/>
  <c r="B1772" i="9"/>
  <c r="A1773" i="9"/>
  <c r="C1772" i="9"/>
  <c r="F1772" i="9" s="1"/>
  <c r="B1772" i="8"/>
  <c r="C1773" i="8"/>
  <c r="R312" i="9"/>
  <c r="T300" i="9"/>
  <c r="U299" i="9" s="1"/>
  <c r="O320" i="19"/>
  <c r="K320" i="19"/>
  <c r="O331" i="19"/>
  <c r="K331" i="19"/>
  <c r="T308" i="19"/>
  <c r="T287" i="19"/>
  <c r="O287" i="19"/>
  <c r="K287" i="19"/>
  <c r="K288" i="19" s="1"/>
  <c r="K289" i="19" s="1"/>
  <c r="K290" i="19" s="1"/>
  <c r="O298" i="19"/>
  <c r="K298" i="19"/>
  <c r="R323" i="9"/>
  <c r="T311" i="9"/>
  <c r="U310" i="9" s="1"/>
  <c r="B1704" i="8"/>
  <c r="C1703" i="8"/>
  <c r="M287" i="19"/>
  <c r="N287" i="19"/>
  <c r="T298" i="19" l="1"/>
  <c r="T320" i="19"/>
  <c r="T331" i="19"/>
  <c r="B42" i="11"/>
  <c r="A41" i="11"/>
  <c r="B1773" i="8"/>
  <c r="C1774" i="8"/>
  <c r="T301" i="9"/>
  <c r="U300" i="9" s="1"/>
  <c r="R313" i="9"/>
  <c r="O354" i="19"/>
  <c r="K354" i="19"/>
  <c r="O343" i="19"/>
  <c r="K343" i="19"/>
  <c r="T345" i="9"/>
  <c r="U344" i="9" s="1"/>
  <c r="R357" i="9"/>
  <c r="R335" i="9"/>
  <c r="T323" i="9"/>
  <c r="U322" i="9" s="1"/>
  <c r="T356" i="9"/>
  <c r="U355" i="9" s="1"/>
  <c r="R368" i="9"/>
  <c r="T368" i="9" s="1"/>
  <c r="U367" i="9" s="1"/>
  <c r="L366" i="19"/>
  <c r="Q366" i="19"/>
  <c r="H366" i="19" s="1"/>
  <c r="T365" i="19" s="1"/>
  <c r="R346" i="9"/>
  <c r="T334" i="9"/>
  <c r="U333" i="9" s="1"/>
  <c r="T342" i="19"/>
  <c r="B367" i="19"/>
  <c r="L355" i="19"/>
  <c r="Q355" i="19"/>
  <c r="H355" i="19" s="1"/>
  <c r="O310" i="19"/>
  <c r="K310" i="19"/>
  <c r="T309" i="19"/>
  <c r="O332" i="19"/>
  <c r="K332" i="19"/>
  <c r="D1772" i="9"/>
  <c r="O321" i="19"/>
  <c r="K321" i="19"/>
  <c r="T353" i="19"/>
  <c r="B1703" i="8"/>
  <c r="C1702" i="8"/>
  <c r="E1772" i="9"/>
  <c r="O365" i="19"/>
  <c r="K365" i="19"/>
  <c r="B334" i="19"/>
  <c r="L322" i="19"/>
  <c r="Q322" i="19"/>
  <c r="H322" i="19" s="1"/>
  <c r="O299" i="19"/>
  <c r="T299" i="19"/>
  <c r="K299" i="19"/>
  <c r="K300" i="19" s="1"/>
  <c r="K301" i="19" s="1"/>
  <c r="K302" i="19" s="1"/>
  <c r="B356" i="19"/>
  <c r="L344" i="19"/>
  <c r="Q344" i="19"/>
  <c r="H344" i="19" s="1"/>
  <c r="L333" i="19"/>
  <c r="B345" i="19"/>
  <c r="Q333" i="19"/>
  <c r="H333" i="19" s="1"/>
  <c r="B323" i="19"/>
  <c r="L311" i="19"/>
  <c r="Q311" i="19"/>
  <c r="H311" i="19" s="1"/>
  <c r="R324" i="9"/>
  <c r="T312" i="9"/>
  <c r="U311" i="9" s="1"/>
  <c r="A1774" i="9"/>
  <c r="B1773" i="9"/>
  <c r="C1773" i="9"/>
  <c r="F1773" i="9" s="1"/>
  <c r="T290" i="9"/>
  <c r="U289" i="9" s="1"/>
  <c r="R302" i="9"/>
  <c r="M299" i="19"/>
  <c r="T354" i="19" l="1"/>
  <c r="T310" i="19"/>
  <c r="T343" i="19"/>
  <c r="A42" i="11"/>
  <c r="B43" i="11"/>
  <c r="B335" i="19"/>
  <c r="L323" i="19"/>
  <c r="Q323" i="19"/>
  <c r="H323" i="19" s="1"/>
  <c r="L367" i="19"/>
  <c r="Q367" i="19"/>
  <c r="H367" i="19" s="1"/>
  <c r="T366" i="19" s="1"/>
  <c r="A1775" i="9"/>
  <c r="C1774" i="9"/>
  <c r="F1774" i="9" s="1"/>
  <c r="B1774" i="9"/>
  <c r="T313" i="9"/>
  <c r="U312" i="9" s="1"/>
  <c r="R325" i="9"/>
  <c r="R314" i="9"/>
  <c r="T302" i="9"/>
  <c r="U301" i="9" s="1"/>
  <c r="T324" i="9"/>
  <c r="U323" i="9" s="1"/>
  <c r="R336" i="9"/>
  <c r="B357" i="19"/>
  <c r="L345" i="19"/>
  <c r="Q345" i="19"/>
  <c r="H345" i="19" s="1"/>
  <c r="O322" i="19"/>
  <c r="K322" i="19"/>
  <c r="T321" i="19"/>
  <c r="R358" i="9"/>
  <c r="T346" i="9"/>
  <c r="U345" i="9" s="1"/>
  <c r="O333" i="19"/>
  <c r="K333" i="19"/>
  <c r="B1702" i="8"/>
  <c r="C1701" i="8"/>
  <c r="B1774" i="8"/>
  <c r="C1775" i="8"/>
  <c r="E1773" i="9"/>
  <c r="O311" i="19"/>
  <c r="K311" i="19"/>
  <c r="K312" i="19" s="1"/>
  <c r="K313" i="19" s="1"/>
  <c r="K314" i="19" s="1"/>
  <c r="T311" i="19"/>
  <c r="O344" i="19"/>
  <c r="K344" i="19"/>
  <c r="B346" i="19"/>
  <c r="L334" i="19"/>
  <c r="Q334" i="19"/>
  <c r="H334" i="19" s="1"/>
  <c r="O355" i="19"/>
  <c r="K355" i="19"/>
  <c r="R347" i="9"/>
  <c r="T335" i="9"/>
  <c r="U334" i="9" s="1"/>
  <c r="T357" i="9"/>
  <c r="U356" i="9" s="1"/>
  <c r="R369" i="9"/>
  <c r="T369" i="9" s="1"/>
  <c r="U368" i="9" s="1"/>
  <c r="D1773" i="9"/>
  <c r="L356" i="19"/>
  <c r="B368" i="19"/>
  <c r="Q356" i="19"/>
  <c r="H356" i="19" s="1"/>
  <c r="T332" i="19"/>
  <c r="O366" i="19"/>
  <c r="K366" i="19"/>
  <c r="T355" i="19" l="1"/>
  <c r="T344" i="19"/>
  <c r="B44" i="11"/>
  <c r="A43" i="11"/>
  <c r="T336" i="9"/>
  <c r="U335" i="9" s="1"/>
  <c r="R348" i="9"/>
  <c r="O356" i="19"/>
  <c r="K356" i="19"/>
  <c r="B1775" i="8"/>
  <c r="C1776" i="8"/>
  <c r="O323" i="19"/>
  <c r="K323" i="19"/>
  <c r="K324" i="19" s="1"/>
  <c r="K325" i="19" s="1"/>
  <c r="K326" i="19" s="1"/>
  <c r="T323" i="19"/>
  <c r="L368" i="19"/>
  <c r="Q368" i="19"/>
  <c r="H368" i="19" s="1"/>
  <c r="T367" i="19" s="1"/>
  <c r="T347" i="9"/>
  <c r="U346" i="9" s="1"/>
  <c r="R359" i="9"/>
  <c r="O334" i="19"/>
  <c r="K334" i="19"/>
  <c r="T333" i="19"/>
  <c r="C1700" i="8"/>
  <c r="B1701" i="8"/>
  <c r="T322" i="19"/>
  <c r="R326" i="9"/>
  <c r="T314" i="9"/>
  <c r="U313" i="9" s="1"/>
  <c r="D1774" i="9"/>
  <c r="B347" i="19"/>
  <c r="L335" i="19"/>
  <c r="Q335" i="19"/>
  <c r="H335" i="19" s="1"/>
  <c r="L346" i="19"/>
  <c r="B358" i="19"/>
  <c r="Q346" i="19"/>
  <c r="H346" i="19" s="1"/>
  <c r="E1774" i="9"/>
  <c r="O345" i="19"/>
  <c r="K345" i="19"/>
  <c r="R337" i="9"/>
  <c r="T325" i="9"/>
  <c r="U324" i="9" s="1"/>
  <c r="R370" i="9"/>
  <c r="T370" i="9" s="1"/>
  <c r="U369" i="9" s="1"/>
  <c r="T358" i="9"/>
  <c r="U357" i="9" s="1"/>
  <c r="B1775" i="9"/>
  <c r="A1776" i="9"/>
  <c r="C1775" i="9"/>
  <c r="F1775" i="9" s="1"/>
  <c r="B369" i="19"/>
  <c r="L357" i="19"/>
  <c r="Q357" i="19"/>
  <c r="H357" i="19" s="1"/>
  <c r="O367" i="19"/>
  <c r="K367" i="19"/>
  <c r="T334" i="19" l="1"/>
  <c r="T345" i="19"/>
  <c r="B45" i="11"/>
  <c r="A44" i="11"/>
  <c r="R360" i="9"/>
  <c r="T348" i="9"/>
  <c r="U347" i="9" s="1"/>
  <c r="B1776" i="9"/>
  <c r="A1777" i="9"/>
  <c r="C1776" i="9"/>
  <c r="F1776" i="9" s="1"/>
  <c r="O346" i="19"/>
  <c r="K346" i="19"/>
  <c r="R338" i="9"/>
  <c r="T326" i="9"/>
  <c r="U325" i="9" s="1"/>
  <c r="C1777" i="8"/>
  <c r="B1776" i="8"/>
  <c r="E1775" i="9"/>
  <c r="R349" i="9"/>
  <c r="T337" i="9"/>
  <c r="U336" i="9" s="1"/>
  <c r="B370" i="19"/>
  <c r="L358" i="19"/>
  <c r="Q358" i="19"/>
  <c r="H358" i="19" s="1"/>
  <c r="O357" i="19"/>
  <c r="K357" i="19"/>
  <c r="D1775" i="9"/>
  <c r="O335" i="19"/>
  <c r="T335" i="19"/>
  <c r="K335" i="19"/>
  <c r="K336" i="19" s="1"/>
  <c r="K337" i="19" s="1"/>
  <c r="K338" i="19" s="1"/>
  <c r="B1700" i="8"/>
  <c r="C1699" i="8"/>
  <c r="L369" i="19"/>
  <c r="Q369" i="19"/>
  <c r="H369" i="19" s="1"/>
  <c r="T368" i="19" s="1"/>
  <c r="R371" i="9"/>
  <c r="T371" i="9" s="1"/>
  <c r="U370" i="9" s="1"/>
  <c r="T359" i="9"/>
  <c r="U358" i="9" s="1"/>
  <c r="L347" i="19"/>
  <c r="B359" i="19"/>
  <c r="H347" i="19"/>
  <c r="T356" i="19"/>
  <c r="O368" i="19"/>
  <c r="K368" i="19"/>
  <c r="B46" i="11" l="1"/>
  <c r="A45" i="11"/>
  <c r="B1777" i="8"/>
  <c r="C1778" i="8"/>
  <c r="D1776" i="9"/>
  <c r="O358" i="19"/>
  <c r="K358" i="19"/>
  <c r="T357" i="19"/>
  <c r="R350" i="9"/>
  <c r="T338" i="9"/>
  <c r="U337" i="9" s="1"/>
  <c r="E1776" i="9"/>
  <c r="O347" i="19"/>
  <c r="K347" i="19"/>
  <c r="K348" i="19" s="1"/>
  <c r="K349" i="19" s="1"/>
  <c r="K350" i="19" s="1"/>
  <c r="T347" i="19"/>
  <c r="L370" i="19"/>
  <c r="Q370" i="19"/>
  <c r="H370" i="19" s="1"/>
  <c r="T369" i="19" s="1"/>
  <c r="A1778" i="9"/>
  <c r="B1777" i="9"/>
  <c r="C1777" i="9"/>
  <c r="F1777" i="9" s="1"/>
  <c r="L359" i="19"/>
  <c r="Q359" i="19"/>
  <c r="H359" i="19" s="1"/>
  <c r="O369" i="19"/>
  <c r="K369" i="19"/>
  <c r="T346" i="19"/>
  <c r="T349" i="9"/>
  <c r="U348" i="9" s="1"/>
  <c r="R361" i="9"/>
  <c r="B1699" i="8"/>
  <c r="C1698" i="8"/>
  <c r="R372" i="9"/>
  <c r="T372" i="9" s="1"/>
  <c r="U371" i="9" s="1"/>
  <c r="T360" i="9"/>
  <c r="U359" i="9" s="1"/>
  <c r="B47" i="11" l="1"/>
  <c r="A46" i="11"/>
  <c r="R373" i="9"/>
  <c r="T373" i="9" s="1"/>
  <c r="U372" i="9" s="1"/>
  <c r="T361" i="9"/>
  <c r="U360" i="9" s="1"/>
  <c r="O359" i="19"/>
  <c r="K359" i="19"/>
  <c r="K360" i="19" s="1"/>
  <c r="K361" i="19" s="1"/>
  <c r="K362" i="19" s="1"/>
  <c r="T359" i="19"/>
  <c r="O370" i="19"/>
  <c r="K370" i="19"/>
  <c r="K371" i="19" s="1"/>
  <c r="K372" i="19" s="1"/>
  <c r="K373" i="19" s="1"/>
  <c r="K374" i="19" s="1"/>
  <c r="T370" i="19"/>
  <c r="E1777" i="9"/>
  <c r="D1777" i="9"/>
  <c r="T350" i="9"/>
  <c r="U349" i="9" s="1"/>
  <c r="R362" i="9"/>
  <c r="B1778" i="8"/>
  <c r="C1779" i="8"/>
  <c r="A1779" i="9"/>
  <c r="C1778" i="9"/>
  <c r="F1778" i="9" s="1"/>
  <c r="B1778" i="9"/>
  <c r="B1698" i="8"/>
  <c r="C1697" i="8"/>
  <c r="T358" i="19"/>
  <c r="AC2" i="19" l="1"/>
  <c r="A36" i="10" s="1"/>
  <c r="B48" i="11"/>
  <c r="A47" i="11"/>
  <c r="B1779" i="9"/>
  <c r="C1779" i="9"/>
  <c r="F1779" i="9" s="1"/>
  <c r="A1780" i="9"/>
  <c r="B1697" i="8"/>
  <c r="C1696" i="8"/>
  <c r="B1779" i="8"/>
  <c r="C1780" i="8"/>
  <c r="D1778" i="9"/>
  <c r="T362" i="9"/>
  <c r="U361" i="9" s="1"/>
  <c r="R374" i="9"/>
  <c r="T374" i="9" s="1"/>
  <c r="U373" i="9" s="1"/>
  <c r="E1778" i="9"/>
  <c r="A38" i="10" l="1"/>
  <c r="AC1" i="19"/>
  <c r="C36" i="10" s="1"/>
  <c r="B49" i="11"/>
  <c r="A48" i="11"/>
  <c r="C1781" i="8"/>
  <c r="B1780" i="8"/>
  <c r="E1779" i="9"/>
  <c r="B1780" i="9"/>
  <c r="A1781" i="9"/>
  <c r="C1780" i="9"/>
  <c r="F1780" i="9" s="1"/>
  <c r="B1696" i="8"/>
  <c r="C1695" i="8"/>
  <c r="D1779" i="9"/>
  <c r="C38" i="10" l="1"/>
  <c r="K52" i="10" s="1"/>
  <c r="K36" i="10"/>
  <c r="D38" i="10"/>
  <c r="F38" i="10"/>
  <c r="B50" i="11"/>
  <c r="A49" i="11"/>
  <c r="D1780" i="9"/>
  <c r="E1780" i="9"/>
  <c r="B1695" i="8"/>
  <c r="C1694" i="8"/>
  <c r="B1781" i="8"/>
  <c r="C1782" i="8"/>
  <c r="A1782" i="9"/>
  <c r="B1781" i="9"/>
  <c r="C1781" i="9"/>
  <c r="F1781" i="9" s="1"/>
  <c r="G38" i="10" l="1"/>
  <c r="M56" i="10" s="1"/>
  <c r="K56" i="10" s="1"/>
  <c r="M55" i="10"/>
  <c r="K55" i="10" s="1"/>
  <c r="E38" i="10"/>
  <c r="M54" i="10" s="1"/>
  <c r="K54" i="10" s="1"/>
  <c r="M53" i="10"/>
  <c r="K53" i="10" s="1"/>
  <c r="B51" i="11"/>
  <c r="A50" i="11"/>
  <c r="E1781" i="9"/>
  <c r="D1781" i="9"/>
  <c r="B1782" i="8"/>
  <c r="C1783" i="8"/>
  <c r="A1783" i="9"/>
  <c r="C1782" i="9"/>
  <c r="F1782" i="9" s="1"/>
  <c r="B1782" i="9"/>
  <c r="B1694" i="8"/>
  <c r="C1693" i="8"/>
  <c r="B52" i="11" l="1"/>
  <c r="A51" i="11"/>
  <c r="D1782" i="9"/>
  <c r="E1782" i="9"/>
  <c r="B1783" i="8"/>
  <c r="C1784" i="8"/>
  <c r="C1692" i="8"/>
  <c r="B1693" i="8"/>
  <c r="B1783" i="9"/>
  <c r="A1784" i="9"/>
  <c r="C1783" i="9"/>
  <c r="F1783" i="9" s="1"/>
  <c r="B53" i="11" l="1"/>
  <c r="A52" i="11"/>
  <c r="B1692" i="8"/>
  <c r="C1691" i="8"/>
  <c r="B1784" i="9"/>
  <c r="A1785" i="9"/>
  <c r="C1784" i="9"/>
  <c r="F1784" i="9" s="1"/>
  <c r="E1783" i="9"/>
  <c r="D1783" i="9"/>
  <c r="C1785" i="8"/>
  <c r="B1784" i="8"/>
  <c r="A53" i="11" l="1"/>
  <c r="B54" i="11"/>
  <c r="D1784" i="9"/>
  <c r="E1784" i="9"/>
  <c r="A1786" i="9"/>
  <c r="B1785" i="9"/>
  <c r="C1785" i="9"/>
  <c r="F1785" i="9" s="1"/>
  <c r="B1785" i="8"/>
  <c r="C1786" i="8"/>
  <c r="B1691" i="8"/>
  <c r="C1690" i="8"/>
  <c r="B55" i="11" l="1"/>
  <c r="A54" i="11"/>
  <c r="B1786" i="8"/>
  <c r="C1787" i="8"/>
  <c r="E1785" i="9"/>
  <c r="B1690" i="8"/>
  <c r="C1689" i="8"/>
  <c r="D1785" i="9"/>
  <c r="A1787" i="9"/>
  <c r="C1786" i="9"/>
  <c r="F1786" i="9" s="1"/>
  <c r="B1786" i="9"/>
  <c r="B56" i="11" l="1"/>
  <c r="A55" i="11"/>
  <c r="B1787" i="9"/>
  <c r="C1787" i="9"/>
  <c r="F1787" i="9" s="1"/>
  <c r="A1788" i="9"/>
  <c r="B1689" i="8"/>
  <c r="C1688" i="8"/>
  <c r="D1786" i="9"/>
  <c r="B1787" i="8"/>
  <c r="C1788" i="8"/>
  <c r="E1786" i="9"/>
  <c r="B57" i="11" l="1"/>
  <c r="A56" i="11"/>
  <c r="B1788" i="8"/>
  <c r="C1789" i="8"/>
  <c r="B1688" i="8"/>
  <c r="C1687" i="8"/>
  <c r="B1788" i="9"/>
  <c r="A1789" i="9"/>
  <c r="C1788" i="9"/>
  <c r="F1788" i="9" s="1"/>
  <c r="E1787" i="9"/>
  <c r="D1787" i="9"/>
  <c r="B58" i="11" l="1"/>
  <c r="A57" i="11"/>
  <c r="D1788" i="9"/>
  <c r="A1790" i="9"/>
  <c r="B1789" i="9"/>
  <c r="C1789" i="9"/>
  <c r="F1789" i="9" s="1"/>
  <c r="B1687" i="8"/>
  <c r="C1686" i="8"/>
  <c r="B1789" i="8"/>
  <c r="C1790" i="8"/>
  <c r="E1788" i="9"/>
  <c r="B59" i="11" l="1"/>
  <c r="A58" i="11"/>
  <c r="B1790" i="8"/>
  <c r="C1791" i="8"/>
  <c r="E1789" i="9"/>
  <c r="B1686" i="8"/>
  <c r="C1685" i="8"/>
  <c r="D1789" i="9"/>
  <c r="A1791" i="9"/>
  <c r="C1790" i="9"/>
  <c r="F1790" i="9" s="1"/>
  <c r="B1790" i="9"/>
  <c r="B60" i="11" l="1"/>
  <c r="A59" i="11"/>
  <c r="B1791" i="9"/>
  <c r="A1792" i="9"/>
  <c r="C1791" i="9"/>
  <c r="F1791" i="9" s="1"/>
  <c r="D1790" i="9"/>
  <c r="B1791" i="8"/>
  <c r="C1792" i="8"/>
  <c r="C1684" i="8"/>
  <c r="B1685" i="8"/>
  <c r="E1790" i="9"/>
  <c r="B61" i="11" l="1"/>
  <c r="A60" i="11"/>
  <c r="C1793" i="8"/>
  <c r="B1792" i="8"/>
  <c r="B1792" i="9"/>
  <c r="A1793" i="9"/>
  <c r="C1792" i="9"/>
  <c r="F1792" i="9" s="1"/>
  <c r="E1791" i="9"/>
  <c r="B1684" i="8"/>
  <c r="C1683" i="8"/>
  <c r="D1791" i="9"/>
  <c r="B62" i="11" l="1"/>
  <c r="A61" i="11"/>
  <c r="B1683" i="8"/>
  <c r="C1682" i="8"/>
  <c r="D1792" i="9"/>
  <c r="E1792" i="9"/>
  <c r="A1794" i="9"/>
  <c r="B1793" i="9"/>
  <c r="C1793" i="9"/>
  <c r="F1793" i="9" s="1"/>
  <c r="B1793" i="8"/>
  <c r="C1794" i="8"/>
  <c r="B63" i="11" l="1"/>
  <c r="A62" i="11"/>
  <c r="B1794" i="8"/>
  <c r="C1795" i="8"/>
  <c r="E1793" i="9"/>
  <c r="D1793" i="9"/>
  <c r="A1795" i="9"/>
  <c r="C1794" i="9"/>
  <c r="F1794" i="9" s="1"/>
  <c r="B1794" i="9"/>
  <c r="B1682" i="8"/>
  <c r="C1681" i="8"/>
  <c r="B64" i="11" l="1"/>
  <c r="A63" i="11"/>
  <c r="B1795" i="9"/>
  <c r="C1795" i="9"/>
  <c r="F1795" i="9" s="1"/>
  <c r="A1796" i="9"/>
  <c r="B1795" i="8"/>
  <c r="C1796" i="8"/>
  <c r="C1680" i="8"/>
  <c r="B1681" i="8"/>
  <c r="D1794" i="9"/>
  <c r="E1794" i="9"/>
  <c r="A64" i="11" l="1"/>
  <c r="B65" i="11"/>
  <c r="B1680" i="8"/>
  <c r="C1679" i="8"/>
  <c r="B1796" i="8"/>
  <c r="C1797" i="8"/>
  <c r="E1795" i="9"/>
  <c r="B1796" i="9"/>
  <c r="A1797" i="9"/>
  <c r="C1796" i="9"/>
  <c r="F1796" i="9" s="1"/>
  <c r="D1795" i="9"/>
  <c r="B66" i="11" l="1"/>
  <c r="A65" i="11"/>
  <c r="A1798" i="9"/>
  <c r="B1797" i="9"/>
  <c r="C1797" i="9"/>
  <c r="F1797" i="9" s="1"/>
  <c r="B1797" i="8"/>
  <c r="C1798" i="8"/>
  <c r="D1796" i="9"/>
  <c r="B1679" i="8"/>
  <c r="C1678" i="8"/>
  <c r="E1796" i="9"/>
  <c r="B67" i="11" l="1"/>
  <c r="A66" i="11"/>
  <c r="D1797" i="9"/>
  <c r="B1678" i="8"/>
  <c r="C1677" i="8"/>
  <c r="A1799" i="9"/>
  <c r="C1798" i="9"/>
  <c r="F1798" i="9" s="1"/>
  <c r="B1798" i="9"/>
  <c r="B1798" i="8"/>
  <c r="C1799" i="8"/>
  <c r="E1797" i="9"/>
  <c r="B68" i="11" l="1"/>
  <c r="A67" i="11"/>
  <c r="B1799" i="8"/>
  <c r="C1800" i="8"/>
  <c r="E1798" i="9"/>
  <c r="D1798" i="9"/>
  <c r="B1799" i="9"/>
  <c r="A1800" i="9"/>
  <c r="C1799" i="9"/>
  <c r="F1799" i="9" s="1"/>
  <c r="C1676" i="8"/>
  <c r="B1677" i="8"/>
  <c r="B69" i="11" l="1"/>
  <c r="A68" i="11"/>
  <c r="B1800" i="9"/>
  <c r="A1801" i="9"/>
  <c r="C1800" i="9"/>
  <c r="F1800" i="9" s="1"/>
  <c r="B1676" i="8"/>
  <c r="C1675" i="8"/>
  <c r="E1799" i="9"/>
  <c r="D1799" i="9"/>
  <c r="C1801" i="8"/>
  <c r="B1800" i="8"/>
  <c r="B70" i="11" l="1"/>
  <c r="A69" i="11"/>
  <c r="B1801" i="8"/>
  <c r="C1802" i="8"/>
  <c r="D1800" i="9"/>
  <c r="B1675" i="8"/>
  <c r="C1674" i="8"/>
  <c r="E1800" i="9"/>
  <c r="A1802" i="9"/>
  <c r="B1801" i="9"/>
  <c r="C1801" i="9"/>
  <c r="F1801" i="9" s="1"/>
  <c r="B71" i="11" l="1"/>
  <c r="A70" i="11"/>
  <c r="E1801" i="9"/>
  <c r="B1802" i="8"/>
  <c r="C1803" i="8"/>
  <c r="A1803" i="9"/>
  <c r="C1802" i="9"/>
  <c r="F1802" i="9" s="1"/>
  <c r="B1802" i="9"/>
  <c r="D1801" i="9"/>
  <c r="B1674" i="8"/>
  <c r="C1673" i="8"/>
  <c r="B72" i="11" l="1"/>
  <c r="A71" i="11"/>
  <c r="B1673" i="8"/>
  <c r="C1672" i="8"/>
  <c r="E1802" i="9"/>
  <c r="D1802" i="9"/>
  <c r="B1803" i="9"/>
  <c r="C1803" i="9"/>
  <c r="F1803" i="9" s="1"/>
  <c r="A1804" i="9"/>
  <c r="B1803" i="8"/>
  <c r="C1804" i="8"/>
  <c r="B73" i="11" l="1"/>
  <c r="A72" i="11"/>
  <c r="B1804" i="9"/>
  <c r="A1805" i="9"/>
  <c r="C1804" i="9"/>
  <c r="F1804" i="9" s="1"/>
  <c r="D1803" i="9"/>
  <c r="B1672" i="8"/>
  <c r="C1671" i="8"/>
  <c r="B1804" i="8"/>
  <c r="C1805" i="8"/>
  <c r="E1803" i="9"/>
  <c r="B74" i="11" l="1"/>
  <c r="A73" i="11"/>
  <c r="B1805" i="8"/>
  <c r="C1806" i="8"/>
  <c r="A1806" i="9"/>
  <c r="B1805" i="9"/>
  <c r="C1805" i="9"/>
  <c r="F1805" i="9" s="1"/>
  <c r="B1671" i="8"/>
  <c r="C1670" i="8"/>
  <c r="D1804" i="9"/>
  <c r="E1804" i="9"/>
  <c r="B75" i="11" l="1"/>
  <c r="A74" i="11"/>
  <c r="E1805" i="9"/>
  <c r="B1670" i="8"/>
  <c r="C1669" i="8"/>
  <c r="D1805" i="9"/>
  <c r="A1807" i="9"/>
  <c r="C1806" i="9"/>
  <c r="F1806" i="9" s="1"/>
  <c r="B1806" i="9"/>
  <c r="B1806" i="8"/>
  <c r="C1807" i="8"/>
  <c r="B76" i="11" l="1"/>
  <c r="A75" i="11"/>
  <c r="B1807" i="8"/>
  <c r="C1808" i="8"/>
  <c r="C1668" i="8"/>
  <c r="B1669" i="8"/>
  <c r="B1807" i="9"/>
  <c r="A1808" i="9"/>
  <c r="C1807" i="9"/>
  <c r="F1807" i="9" s="1"/>
  <c r="D1806" i="9"/>
  <c r="E1806" i="9"/>
  <c r="B77" i="11" l="1"/>
  <c r="A76" i="11"/>
  <c r="B1808" i="9"/>
  <c r="A1809" i="9"/>
  <c r="C1808" i="9"/>
  <c r="F1808" i="9" s="1"/>
  <c r="E1807" i="9"/>
  <c r="D1807" i="9"/>
  <c r="B1668" i="8"/>
  <c r="C1667" i="8"/>
  <c r="C1809" i="8"/>
  <c r="B1808" i="8"/>
  <c r="A77" i="11" l="1"/>
  <c r="B78" i="11"/>
  <c r="B1809" i="8"/>
  <c r="C1810" i="8"/>
  <c r="B1667" i="8"/>
  <c r="C1666" i="8"/>
  <c r="D1808" i="9"/>
  <c r="E1808" i="9"/>
  <c r="A1810" i="9"/>
  <c r="B1809" i="9"/>
  <c r="C1809" i="9"/>
  <c r="F1809" i="9" s="1"/>
  <c r="B79" i="11" l="1"/>
  <c r="A78" i="11"/>
  <c r="E1809" i="9"/>
  <c r="B1810" i="8"/>
  <c r="C1811" i="8"/>
  <c r="B1666" i="8"/>
  <c r="C1665" i="8"/>
  <c r="D1809" i="9"/>
  <c r="A1811" i="9"/>
  <c r="C1810" i="9"/>
  <c r="F1810" i="9" s="1"/>
  <c r="B1810" i="9"/>
  <c r="B80" i="11" l="1"/>
  <c r="A79" i="11"/>
  <c r="B1811" i="9"/>
  <c r="C1811" i="9"/>
  <c r="F1811" i="9" s="1"/>
  <c r="A1812" i="9"/>
  <c r="B1665" i="8"/>
  <c r="C1664" i="8"/>
  <c r="D1810" i="9"/>
  <c r="B1811" i="8"/>
  <c r="C1812" i="8"/>
  <c r="E1810" i="9"/>
  <c r="B81" i="11" l="1"/>
  <c r="A80" i="11"/>
  <c r="B1664" i="8"/>
  <c r="C1663" i="8"/>
  <c r="E1811" i="9"/>
  <c r="B1812" i="9"/>
  <c r="A1813" i="9"/>
  <c r="C1812" i="9"/>
  <c r="F1812" i="9" s="1"/>
  <c r="C1813" i="8"/>
  <c r="B1812" i="8"/>
  <c r="D1811" i="9"/>
  <c r="B82" i="11" l="1"/>
  <c r="A81" i="11"/>
  <c r="D1812" i="9"/>
  <c r="B1813" i="8"/>
  <c r="C1814" i="8"/>
  <c r="E1812" i="9"/>
  <c r="A1814" i="9"/>
  <c r="B1813" i="9"/>
  <c r="C1813" i="9"/>
  <c r="F1813" i="9" s="1"/>
  <c r="B1663" i="8"/>
  <c r="C1662" i="8"/>
  <c r="A82" i="11" l="1"/>
  <c r="B83" i="11"/>
  <c r="B1662" i="8"/>
  <c r="C1661" i="8"/>
  <c r="D1813" i="9"/>
  <c r="A1815" i="9"/>
  <c r="C1814" i="9"/>
  <c r="F1814" i="9" s="1"/>
  <c r="B1814" i="9"/>
  <c r="B1814" i="8"/>
  <c r="C1815" i="8"/>
  <c r="E1813" i="9"/>
  <c r="B84" i="11" l="1"/>
  <c r="A83" i="11"/>
  <c r="E1814" i="9"/>
  <c r="D1814" i="9"/>
  <c r="B1815" i="9"/>
  <c r="A1816" i="9"/>
  <c r="C1815" i="9"/>
  <c r="F1815" i="9" s="1"/>
  <c r="B1815" i="8"/>
  <c r="C1816" i="8"/>
  <c r="C1660" i="8"/>
  <c r="B1661" i="8"/>
  <c r="B85" i="11" l="1"/>
  <c r="A84" i="11"/>
  <c r="B1816" i="9"/>
  <c r="A1817" i="9"/>
  <c r="C1816" i="9"/>
  <c r="F1816" i="9" s="1"/>
  <c r="E1815" i="9"/>
  <c r="D1815" i="9"/>
  <c r="B1660" i="8"/>
  <c r="C1659" i="8"/>
  <c r="C1817" i="8"/>
  <c r="B1816" i="8"/>
  <c r="A85" i="11" l="1"/>
  <c r="B86" i="11"/>
  <c r="B1659" i="8"/>
  <c r="C1658" i="8"/>
  <c r="B1817" i="8"/>
  <c r="C1818" i="8"/>
  <c r="D1816" i="9"/>
  <c r="E1816" i="9"/>
  <c r="A1818" i="9"/>
  <c r="B1817" i="9"/>
  <c r="C1817" i="9"/>
  <c r="F1817" i="9" s="1"/>
  <c r="B87" i="11" l="1"/>
  <c r="A86" i="11"/>
  <c r="B1818" i="8"/>
  <c r="C1819" i="8"/>
  <c r="E1817" i="9"/>
  <c r="D1817" i="9"/>
  <c r="A1819" i="9"/>
  <c r="C1818" i="9"/>
  <c r="F1818" i="9" s="1"/>
  <c r="B1818" i="9"/>
  <c r="B1658" i="8"/>
  <c r="C1657" i="8"/>
  <c r="B88" i="11" l="1"/>
  <c r="A87" i="11"/>
  <c r="D1818" i="9"/>
  <c r="B1819" i="9"/>
  <c r="C1819" i="9"/>
  <c r="F1819" i="9" s="1"/>
  <c r="A1820" i="9"/>
  <c r="B1657" i="8"/>
  <c r="C1656" i="8"/>
  <c r="B1819" i="8"/>
  <c r="C1820" i="8"/>
  <c r="E1818" i="9"/>
  <c r="B89" i="11" l="1"/>
  <c r="A88" i="11"/>
  <c r="B1656" i="8"/>
  <c r="C1655" i="8"/>
  <c r="B1820" i="9"/>
  <c r="A1821" i="9"/>
  <c r="C1820" i="9"/>
  <c r="F1820" i="9" s="1"/>
  <c r="E1819" i="9"/>
  <c r="B1820" i="8"/>
  <c r="C1821" i="8"/>
  <c r="D1819" i="9"/>
  <c r="A89" i="11" l="1"/>
  <c r="B90" i="11"/>
  <c r="D1820" i="9"/>
  <c r="E1820" i="9"/>
  <c r="A1822" i="9"/>
  <c r="B1821" i="9"/>
  <c r="C1821" i="9"/>
  <c r="F1821" i="9" s="1"/>
  <c r="B1821" i="8"/>
  <c r="C1822" i="8"/>
  <c r="B1655" i="8"/>
  <c r="C1654" i="8"/>
  <c r="A90" i="11" l="1"/>
  <c r="B91" i="11"/>
  <c r="B1822" i="8"/>
  <c r="C1823" i="8"/>
  <c r="E1821" i="9"/>
  <c r="D1821" i="9"/>
  <c r="B1654" i="8"/>
  <c r="C1653" i="8"/>
  <c r="A1823" i="9"/>
  <c r="C1822" i="9"/>
  <c r="F1822" i="9" s="1"/>
  <c r="B1822" i="9"/>
  <c r="B92" i="11" l="1"/>
  <c r="A91" i="11"/>
  <c r="B1823" i="9"/>
  <c r="A1824" i="9"/>
  <c r="C1823" i="9"/>
  <c r="F1823" i="9" s="1"/>
  <c r="D1822" i="9"/>
  <c r="B1823" i="8"/>
  <c r="C1824" i="8"/>
  <c r="C1652" i="8"/>
  <c r="B1653" i="8"/>
  <c r="E1822" i="9"/>
  <c r="B93" i="11" l="1"/>
  <c r="A92" i="11"/>
  <c r="C1825" i="8"/>
  <c r="B1824" i="8"/>
  <c r="A1825" i="9"/>
  <c r="C1824" i="9"/>
  <c r="F1824" i="9" s="1"/>
  <c r="B1824" i="9"/>
  <c r="E1823" i="9"/>
  <c r="B1652" i="8"/>
  <c r="C1651" i="8"/>
  <c r="D1823" i="9"/>
  <c r="B94" i="11" l="1"/>
  <c r="A93" i="11"/>
  <c r="E1824" i="9"/>
  <c r="D1824" i="9"/>
  <c r="A1826" i="9"/>
  <c r="B1825" i="9"/>
  <c r="C1825" i="9"/>
  <c r="F1825" i="9" s="1"/>
  <c r="B1651" i="8"/>
  <c r="C1650" i="8"/>
  <c r="B1825" i="8"/>
  <c r="C1826" i="8"/>
  <c r="A94" i="11" l="1"/>
  <c r="B95" i="11"/>
  <c r="D1825" i="9"/>
  <c r="E1825" i="9"/>
  <c r="B1826" i="8"/>
  <c r="C1827" i="8"/>
  <c r="A1827" i="9"/>
  <c r="C1826" i="9"/>
  <c r="F1826" i="9" s="1"/>
  <c r="B1826" i="9"/>
  <c r="B1650" i="8"/>
  <c r="C1649" i="8"/>
  <c r="B96" i="11" l="1"/>
  <c r="A95" i="11"/>
  <c r="B1827" i="9"/>
  <c r="C1827" i="9"/>
  <c r="F1827" i="9" s="1"/>
  <c r="A1828" i="9"/>
  <c r="E1826" i="9"/>
  <c r="B1827" i="8"/>
  <c r="C1828" i="8"/>
  <c r="C1648" i="8"/>
  <c r="B1649" i="8"/>
  <c r="D1826" i="9"/>
  <c r="B97" i="11" l="1"/>
  <c r="A96" i="11"/>
  <c r="B1828" i="8"/>
  <c r="C1829" i="8"/>
  <c r="E1827" i="9"/>
  <c r="A1829" i="9"/>
  <c r="C1828" i="9"/>
  <c r="F1828" i="9" s="1"/>
  <c r="B1828" i="9"/>
  <c r="B1648" i="8"/>
  <c r="C1647" i="8"/>
  <c r="D1827" i="9"/>
  <c r="B98" i="11" l="1"/>
  <c r="A97" i="11"/>
  <c r="E1828" i="9"/>
  <c r="D1828" i="9"/>
  <c r="A1830" i="9"/>
  <c r="B1829" i="9"/>
  <c r="C1829" i="9"/>
  <c r="F1829" i="9" s="1"/>
  <c r="B1647" i="8"/>
  <c r="C1646" i="8"/>
  <c r="B1829" i="8"/>
  <c r="C1830" i="8"/>
  <c r="B99" i="11" l="1"/>
  <c r="A98" i="11"/>
  <c r="E1829" i="9"/>
  <c r="D1829" i="9"/>
  <c r="B1830" i="8"/>
  <c r="C1831" i="8"/>
  <c r="A1831" i="9"/>
  <c r="C1830" i="9"/>
  <c r="F1830" i="9" s="1"/>
  <c r="B1830" i="9"/>
  <c r="B1646" i="8"/>
  <c r="C1645" i="8"/>
  <c r="B100" i="11" l="1"/>
  <c r="A99" i="11"/>
  <c r="C1644" i="8"/>
  <c r="B1645" i="8"/>
  <c r="B1831" i="9"/>
  <c r="A1832" i="9"/>
  <c r="C1831" i="9"/>
  <c r="F1831" i="9" s="1"/>
  <c r="D1830" i="9"/>
  <c r="E1830" i="9"/>
  <c r="B1831" i="8"/>
  <c r="C1832" i="8"/>
  <c r="A100" i="11" l="1"/>
  <c r="B101" i="11"/>
  <c r="E1831" i="9"/>
  <c r="B1832" i="9"/>
  <c r="A1833" i="9"/>
  <c r="C1832" i="9"/>
  <c r="F1832" i="9" s="1"/>
  <c r="C1833" i="8"/>
  <c r="B1832" i="8"/>
  <c r="D1831" i="9"/>
  <c r="B1644" i="8"/>
  <c r="C1643" i="8"/>
  <c r="B102" i="11" l="1"/>
  <c r="A101" i="11"/>
  <c r="E1832" i="9"/>
  <c r="B1833" i="8"/>
  <c r="C1834" i="8"/>
  <c r="D1832" i="9"/>
  <c r="B1643" i="8"/>
  <c r="C1642" i="8"/>
  <c r="A1834" i="9"/>
  <c r="B1833" i="9"/>
  <c r="C1833" i="9"/>
  <c r="F1833" i="9" s="1"/>
  <c r="B103" i="11" l="1"/>
  <c r="A102" i="11"/>
  <c r="A1835" i="9"/>
  <c r="C1834" i="9"/>
  <c r="F1834" i="9" s="1"/>
  <c r="B1834" i="9"/>
  <c r="B1642" i="8"/>
  <c r="C1641" i="8"/>
  <c r="B1834" i="8"/>
  <c r="C1835" i="8"/>
  <c r="D1833" i="9"/>
  <c r="E1833" i="9"/>
  <c r="B104" i="11" l="1"/>
  <c r="A103" i="11"/>
  <c r="E1834" i="9"/>
  <c r="D1834" i="9"/>
  <c r="B1641" i="8"/>
  <c r="C1640" i="8"/>
  <c r="B1835" i="8"/>
  <c r="C1836" i="8"/>
  <c r="B1835" i="9"/>
  <c r="C1835" i="9"/>
  <c r="F1835" i="9" s="1"/>
  <c r="A1836" i="9"/>
  <c r="B105" i="11" l="1"/>
  <c r="A104" i="11"/>
  <c r="D1835" i="9"/>
  <c r="B1836" i="8"/>
  <c r="C1837" i="8"/>
  <c r="B1640" i="8"/>
  <c r="C1639" i="8"/>
  <c r="E1835" i="9"/>
  <c r="B1836" i="9"/>
  <c r="A1837" i="9"/>
  <c r="C1836" i="9"/>
  <c r="F1836" i="9" s="1"/>
  <c r="B106" i="11" l="1"/>
  <c r="A105" i="11"/>
  <c r="B1639" i="8"/>
  <c r="C1638" i="8"/>
  <c r="E1836" i="9"/>
  <c r="C1838" i="8"/>
  <c r="B1837" i="8"/>
  <c r="A1838" i="9"/>
  <c r="B1837" i="9"/>
  <c r="C1837" i="9"/>
  <c r="F1837" i="9" s="1"/>
  <c r="D1836" i="9"/>
  <c r="B107" i="11" l="1"/>
  <c r="A106" i="11"/>
  <c r="A1839" i="9"/>
  <c r="C1838" i="9"/>
  <c r="F1838" i="9" s="1"/>
  <c r="B1838" i="9"/>
  <c r="B1838" i="8"/>
  <c r="C1839" i="8"/>
  <c r="D1837" i="9"/>
  <c r="E1837" i="9"/>
  <c r="B1638" i="8"/>
  <c r="C1637" i="8"/>
  <c r="B108" i="11" l="1"/>
  <c r="A107" i="11"/>
  <c r="B1839" i="8"/>
  <c r="C1840" i="8"/>
  <c r="E1838" i="9"/>
  <c r="D1838" i="9"/>
  <c r="C1636" i="8"/>
  <c r="B1637" i="8"/>
  <c r="B1839" i="9"/>
  <c r="A1840" i="9"/>
  <c r="C1839" i="9"/>
  <c r="F1839" i="9" s="1"/>
  <c r="B109" i="11" l="1"/>
  <c r="A108" i="11"/>
  <c r="D1839" i="9"/>
  <c r="C1635" i="8"/>
  <c r="B1636" i="8"/>
  <c r="B1840" i="9"/>
  <c r="A1841" i="9"/>
  <c r="C1840" i="9"/>
  <c r="F1840" i="9" s="1"/>
  <c r="C1841" i="8"/>
  <c r="B1840" i="8"/>
  <c r="E1839" i="9"/>
  <c r="B110" i="11" l="1"/>
  <c r="A109" i="11"/>
  <c r="D1840" i="9"/>
  <c r="E1840" i="9"/>
  <c r="A1842" i="9"/>
  <c r="B1841" i="9"/>
  <c r="C1841" i="9"/>
  <c r="F1841" i="9" s="1"/>
  <c r="B1635" i="8"/>
  <c r="C1634" i="8"/>
  <c r="C1842" i="8"/>
  <c r="B1841" i="8"/>
  <c r="A110" i="11" l="1"/>
  <c r="B111" i="11"/>
  <c r="E1841" i="9"/>
  <c r="D1841" i="9"/>
  <c r="A1843" i="9"/>
  <c r="C1842" i="9"/>
  <c r="F1842" i="9" s="1"/>
  <c r="B1842" i="9"/>
  <c r="C1843" i="8"/>
  <c r="B1842" i="8"/>
  <c r="B1634" i="8"/>
  <c r="C1633" i="8"/>
  <c r="B112" i="11" l="1"/>
  <c r="A111" i="11"/>
  <c r="B1843" i="8"/>
  <c r="C1844" i="8"/>
  <c r="D1842" i="9"/>
  <c r="E1842" i="9"/>
  <c r="C1632" i="8"/>
  <c r="B1633" i="8"/>
  <c r="B1843" i="9"/>
  <c r="C1843" i="9"/>
  <c r="F1843" i="9" s="1"/>
  <c r="A1844" i="9"/>
  <c r="B113" i="11" l="1"/>
  <c r="A112" i="11"/>
  <c r="D1843" i="9"/>
  <c r="B1632" i="8"/>
  <c r="C1631" i="8"/>
  <c r="E1843" i="9"/>
  <c r="B1844" i="9"/>
  <c r="A1845" i="9"/>
  <c r="C1844" i="9"/>
  <c r="F1844" i="9" s="1"/>
  <c r="C1845" i="8"/>
  <c r="B1844" i="8"/>
  <c r="A113" i="11" l="1"/>
  <c r="B114" i="11"/>
  <c r="B1631" i="8"/>
  <c r="C1630" i="8"/>
  <c r="B1845" i="8"/>
  <c r="C1846" i="8"/>
  <c r="D1844" i="9"/>
  <c r="A1846" i="9"/>
  <c r="B1845" i="9"/>
  <c r="C1845" i="9"/>
  <c r="F1845" i="9" s="1"/>
  <c r="E1844" i="9"/>
  <c r="B115" i="11" l="1"/>
  <c r="A114" i="11"/>
  <c r="D1845" i="9"/>
  <c r="A1847" i="9"/>
  <c r="C1846" i="9"/>
  <c r="F1846" i="9" s="1"/>
  <c r="B1846" i="9"/>
  <c r="B1846" i="8"/>
  <c r="C1847" i="8"/>
  <c r="E1845" i="9"/>
  <c r="B1630" i="8"/>
  <c r="C1629" i="8"/>
  <c r="B116" i="11" l="1"/>
  <c r="A115" i="11"/>
  <c r="D1846" i="9"/>
  <c r="E1846" i="9"/>
  <c r="B1847" i="8"/>
  <c r="C1848" i="8"/>
  <c r="C1628" i="8"/>
  <c r="B1629" i="8"/>
  <c r="B1847" i="9"/>
  <c r="A1848" i="9"/>
  <c r="C1847" i="9"/>
  <c r="F1847" i="9" s="1"/>
  <c r="B117" i="11" l="1"/>
  <c r="A116" i="11"/>
  <c r="D1847" i="9"/>
  <c r="B1628" i="8"/>
  <c r="C1627" i="8"/>
  <c r="C1849" i="8"/>
  <c r="B1848" i="8"/>
  <c r="A1849" i="9"/>
  <c r="C1848" i="9"/>
  <c r="F1848" i="9" s="1"/>
  <c r="B1848" i="9"/>
  <c r="E1847" i="9"/>
  <c r="B118" i="11" l="1"/>
  <c r="A117" i="11"/>
  <c r="E1848" i="9"/>
  <c r="D1848" i="9"/>
  <c r="A1850" i="9"/>
  <c r="B1849" i="9"/>
  <c r="C1849" i="9"/>
  <c r="F1849" i="9" s="1"/>
  <c r="B1849" i="8"/>
  <c r="C1850" i="8"/>
  <c r="B1627" i="8"/>
  <c r="C1626" i="8"/>
  <c r="B119" i="11" l="1"/>
  <c r="A118" i="11"/>
  <c r="E1849" i="9"/>
  <c r="D1849" i="9"/>
  <c r="B1626" i="8"/>
  <c r="C1625" i="8"/>
  <c r="A1851" i="9"/>
  <c r="C1850" i="9"/>
  <c r="F1850" i="9" s="1"/>
  <c r="B1850" i="9"/>
  <c r="B1850" i="8"/>
  <c r="C1851" i="8"/>
  <c r="B120" i="11" l="1"/>
  <c r="A119" i="11"/>
  <c r="B1851" i="9"/>
  <c r="C1851" i="9"/>
  <c r="F1851" i="9" s="1"/>
  <c r="A1852" i="9"/>
  <c r="E1850" i="9"/>
  <c r="B1625" i="8"/>
  <c r="C1624" i="8"/>
  <c r="B1851" i="8"/>
  <c r="C1852" i="8"/>
  <c r="D1850" i="9"/>
  <c r="B121" i="11" l="1"/>
  <c r="A120" i="11"/>
  <c r="B1624" i="8"/>
  <c r="C1623" i="8"/>
  <c r="B1852" i="9"/>
  <c r="A1853" i="9"/>
  <c r="C1852" i="9"/>
  <c r="F1852" i="9" s="1"/>
  <c r="E1851" i="9"/>
  <c r="B1852" i="8"/>
  <c r="C1853" i="8"/>
  <c r="D1851" i="9"/>
  <c r="A121" i="11" l="1"/>
  <c r="B122" i="11"/>
  <c r="E1852" i="9"/>
  <c r="D1852" i="9"/>
  <c r="A1854" i="9"/>
  <c r="B1853" i="9"/>
  <c r="C1853" i="9"/>
  <c r="F1853" i="9" s="1"/>
  <c r="B1853" i="8"/>
  <c r="C1854" i="8"/>
  <c r="B1623" i="8"/>
  <c r="C1622" i="8"/>
  <c r="B123" i="11" l="1"/>
  <c r="A122" i="11"/>
  <c r="E1853" i="9"/>
  <c r="D1853" i="9"/>
  <c r="B1622" i="8"/>
  <c r="C1621" i="8"/>
  <c r="A1855" i="9"/>
  <c r="C1854" i="9"/>
  <c r="F1854" i="9" s="1"/>
  <c r="B1854" i="9"/>
  <c r="B1854" i="8"/>
  <c r="C1855" i="8"/>
  <c r="A123" i="11" l="1"/>
  <c r="B124" i="11"/>
  <c r="B1855" i="8"/>
  <c r="C1856" i="8"/>
  <c r="E1854" i="9"/>
  <c r="B1855" i="9"/>
  <c r="A1856" i="9"/>
  <c r="C1855" i="9"/>
  <c r="F1855" i="9" s="1"/>
  <c r="D1854" i="9"/>
  <c r="C1620" i="8"/>
  <c r="B1621" i="8"/>
  <c r="B125" i="11" l="1"/>
  <c r="A124" i="11"/>
  <c r="E1855" i="9"/>
  <c r="B1856" i="9"/>
  <c r="A1857" i="9"/>
  <c r="C1856" i="9"/>
  <c r="F1856" i="9" s="1"/>
  <c r="D1855" i="9"/>
  <c r="B1620" i="8"/>
  <c r="C1619" i="8"/>
  <c r="B1856" i="8"/>
  <c r="C1857" i="8"/>
  <c r="B126" i="11" l="1"/>
  <c r="A125" i="11"/>
  <c r="E1856" i="9"/>
  <c r="D1856" i="9"/>
  <c r="B1857" i="8"/>
  <c r="C1858" i="8"/>
  <c r="A1858" i="9"/>
  <c r="B1857" i="9"/>
  <c r="C1857" i="9"/>
  <c r="F1857" i="9" s="1"/>
  <c r="B1619" i="8"/>
  <c r="C1618" i="8"/>
  <c r="B127" i="11" l="1"/>
  <c r="A126" i="11"/>
  <c r="A1859" i="9"/>
  <c r="C1858" i="9"/>
  <c r="F1858" i="9" s="1"/>
  <c r="B1858" i="9"/>
  <c r="E1857" i="9"/>
  <c r="D1857" i="9"/>
  <c r="B1858" i="8"/>
  <c r="C1859" i="8"/>
  <c r="B1618" i="8"/>
  <c r="C1617" i="8"/>
  <c r="B128" i="11" l="1"/>
  <c r="A127" i="11"/>
  <c r="D1858" i="9"/>
  <c r="E1858" i="9"/>
  <c r="C1616" i="8"/>
  <c r="B1617" i="8"/>
  <c r="B1859" i="8"/>
  <c r="C1860" i="8"/>
  <c r="B1859" i="9"/>
  <c r="A1860" i="9"/>
  <c r="C1859" i="9"/>
  <c r="F1859" i="9" s="1"/>
  <c r="B129" i="11" l="1"/>
  <c r="A128" i="11"/>
  <c r="B1860" i="9"/>
  <c r="A1861" i="9"/>
  <c r="C1860" i="9"/>
  <c r="F1860" i="9" s="1"/>
  <c r="B1860" i="8"/>
  <c r="C1861" i="8"/>
  <c r="D1859" i="9"/>
  <c r="B1616" i="8"/>
  <c r="C1615" i="8"/>
  <c r="E1859" i="9"/>
  <c r="B130" i="11" l="1"/>
  <c r="A129" i="11"/>
  <c r="D1860" i="9"/>
  <c r="B1861" i="8"/>
  <c r="C1862" i="8"/>
  <c r="E1860" i="9"/>
  <c r="B1615" i="8"/>
  <c r="C1614" i="8"/>
  <c r="A1862" i="9"/>
  <c r="B1861" i="9"/>
  <c r="C1861" i="9"/>
  <c r="F1861" i="9" s="1"/>
  <c r="B131" i="11" l="1"/>
  <c r="A130" i="11"/>
  <c r="D1861" i="9"/>
  <c r="B1862" i="9"/>
  <c r="A1863" i="9"/>
  <c r="C1862" i="9"/>
  <c r="F1862" i="9" s="1"/>
  <c r="C1613" i="8"/>
  <c r="B1614" i="8"/>
  <c r="E1861" i="9"/>
  <c r="B1862" i="8"/>
  <c r="C1863" i="8"/>
  <c r="B132" i="11" l="1"/>
  <c r="A131" i="11"/>
  <c r="C1612" i="8"/>
  <c r="B1613" i="8"/>
  <c r="D1862" i="9"/>
  <c r="E1862" i="9"/>
  <c r="B1863" i="8"/>
  <c r="C1864" i="8"/>
  <c r="A1864" i="9"/>
  <c r="C1863" i="9"/>
  <c r="F1863" i="9" s="1"/>
  <c r="B1863" i="9"/>
  <c r="B133" i="11" l="1"/>
  <c r="A132" i="11"/>
  <c r="B1864" i="9"/>
  <c r="A1865" i="9"/>
  <c r="C1864" i="9"/>
  <c r="F1864" i="9" s="1"/>
  <c r="B1864" i="8"/>
  <c r="C1865" i="8"/>
  <c r="D1863" i="9"/>
  <c r="E1863" i="9"/>
  <c r="B1612" i="8"/>
  <c r="C1611" i="8"/>
  <c r="B134" i="11" l="1"/>
  <c r="A133" i="11"/>
  <c r="D1864" i="9"/>
  <c r="B1611" i="8"/>
  <c r="C1610" i="8"/>
  <c r="A1866" i="9"/>
  <c r="B1865" i="9"/>
  <c r="C1865" i="9"/>
  <c r="F1865" i="9" s="1"/>
  <c r="B1865" i="8"/>
  <c r="C1866" i="8"/>
  <c r="E1864" i="9"/>
  <c r="B135" i="11" l="1"/>
  <c r="A134" i="11"/>
  <c r="E1865" i="9"/>
  <c r="D1865" i="9"/>
  <c r="B1866" i="9"/>
  <c r="A1867" i="9"/>
  <c r="C1866" i="9"/>
  <c r="F1866" i="9" s="1"/>
  <c r="C1609" i="8"/>
  <c r="B1610" i="8"/>
  <c r="B1866" i="8"/>
  <c r="C1867" i="8"/>
  <c r="B136" i="11" l="1"/>
  <c r="A135" i="11"/>
  <c r="B1609" i="8"/>
  <c r="C1608" i="8"/>
  <c r="D1866" i="9"/>
  <c r="A1868" i="9"/>
  <c r="C1867" i="9"/>
  <c r="F1867" i="9" s="1"/>
  <c r="B1867" i="9"/>
  <c r="E1866" i="9"/>
  <c r="C1868" i="8"/>
  <c r="B1867" i="8"/>
  <c r="B137" i="11" l="1"/>
  <c r="A136" i="11"/>
  <c r="E1867" i="9"/>
  <c r="B1868" i="9"/>
  <c r="A1869" i="9"/>
  <c r="C1868" i="9"/>
  <c r="F1868" i="9" s="1"/>
  <c r="B1868" i="8"/>
  <c r="C1869" i="8"/>
  <c r="B1608" i="8"/>
  <c r="C1607" i="8"/>
  <c r="D1867" i="9"/>
  <c r="B138" i="11" l="1"/>
  <c r="A137" i="11"/>
  <c r="B1869" i="8"/>
  <c r="C1870" i="8"/>
  <c r="D1868" i="9"/>
  <c r="A1870" i="9"/>
  <c r="B1869" i="9"/>
  <c r="C1869" i="9"/>
  <c r="F1869" i="9" s="1"/>
  <c r="E1868" i="9"/>
  <c r="B1607" i="8"/>
  <c r="C1606" i="8"/>
  <c r="B139" i="11" l="1"/>
  <c r="A138" i="11"/>
  <c r="B1606" i="8"/>
  <c r="C1605" i="8"/>
  <c r="E1869" i="9"/>
  <c r="D1869" i="9"/>
  <c r="B1870" i="9"/>
  <c r="A1871" i="9"/>
  <c r="C1870" i="9"/>
  <c r="F1870" i="9" s="1"/>
  <c r="B1870" i="8"/>
  <c r="C1871" i="8"/>
  <c r="B140" i="11" l="1"/>
  <c r="A139" i="11"/>
  <c r="D1870" i="9"/>
  <c r="A1872" i="9"/>
  <c r="C1871" i="9"/>
  <c r="F1871" i="9" s="1"/>
  <c r="B1871" i="9"/>
  <c r="B1605" i="8"/>
  <c r="C1604" i="8"/>
  <c r="B1871" i="8"/>
  <c r="C1872" i="8"/>
  <c r="E1870" i="9"/>
  <c r="B141" i="11" l="1"/>
  <c r="A140" i="11"/>
  <c r="B1604" i="8"/>
  <c r="C1603" i="8"/>
  <c r="D1871" i="9"/>
  <c r="E1871" i="9"/>
  <c r="B1872" i="8"/>
  <c r="C1873" i="8"/>
  <c r="B1872" i="9"/>
  <c r="A1873" i="9"/>
  <c r="C1872" i="9"/>
  <c r="F1872" i="9" s="1"/>
  <c r="A141" i="11" l="1"/>
  <c r="B142" i="11"/>
  <c r="D1872" i="9"/>
  <c r="C1874" i="8"/>
  <c r="B1873" i="8"/>
  <c r="B1603" i="8"/>
  <c r="C1602" i="8"/>
  <c r="E1872" i="9"/>
  <c r="A1874" i="9"/>
  <c r="B1873" i="9"/>
  <c r="C1873" i="9"/>
  <c r="F1873" i="9" s="1"/>
  <c r="B143" i="11" l="1"/>
  <c r="A142" i="11"/>
  <c r="C1601" i="8"/>
  <c r="B1602" i="8"/>
  <c r="D1873" i="9"/>
  <c r="B1874" i="9"/>
  <c r="A1875" i="9"/>
  <c r="C1874" i="9"/>
  <c r="F1874" i="9" s="1"/>
  <c r="E1873" i="9"/>
  <c r="C1875" i="8"/>
  <c r="B1874" i="8"/>
  <c r="B144" i="11" l="1"/>
  <c r="A143" i="11"/>
  <c r="A1876" i="9"/>
  <c r="C1875" i="9"/>
  <c r="F1875" i="9" s="1"/>
  <c r="B1875" i="9"/>
  <c r="E1874" i="9"/>
  <c r="D1874" i="9"/>
  <c r="C1876" i="8"/>
  <c r="B1875" i="8"/>
  <c r="B1601" i="8"/>
  <c r="C1600" i="8"/>
  <c r="B145" i="11" l="1"/>
  <c r="A144" i="11"/>
  <c r="B1876" i="8"/>
  <c r="C1877" i="8"/>
  <c r="D1875" i="9"/>
  <c r="C1599" i="8"/>
  <c r="B1600" i="8"/>
  <c r="E1875" i="9"/>
  <c r="B1876" i="9"/>
  <c r="A1877" i="9"/>
  <c r="C1876" i="9"/>
  <c r="F1876" i="9" s="1"/>
  <c r="B146" i="11" l="1"/>
  <c r="A145" i="11"/>
  <c r="B1599" i="8"/>
  <c r="C1598" i="8"/>
  <c r="E1876" i="9"/>
  <c r="B1877" i="8"/>
  <c r="C1878" i="8"/>
  <c r="D1876" i="9"/>
  <c r="A1878" i="9"/>
  <c r="B1877" i="9"/>
  <c r="C1877" i="9"/>
  <c r="F1877" i="9" s="1"/>
  <c r="B147" i="11" l="1"/>
  <c r="A146" i="11"/>
  <c r="B1878" i="9"/>
  <c r="A1879" i="9"/>
  <c r="C1878" i="9"/>
  <c r="F1878" i="9" s="1"/>
  <c r="B1878" i="8"/>
  <c r="C1879" i="8"/>
  <c r="B1598" i="8"/>
  <c r="C1597" i="8"/>
  <c r="E1877" i="9"/>
  <c r="D1877" i="9"/>
  <c r="B148" i="11" l="1"/>
  <c r="A147" i="11"/>
  <c r="B1597" i="8"/>
  <c r="C1596" i="8"/>
  <c r="B1879" i="8"/>
  <c r="C1880" i="8"/>
  <c r="E1878" i="9"/>
  <c r="D1878" i="9"/>
  <c r="A1880" i="9"/>
  <c r="C1879" i="9"/>
  <c r="F1879" i="9" s="1"/>
  <c r="B1879" i="9"/>
  <c r="B149" i="11" l="1"/>
  <c r="A148" i="11"/>
  <c r="B1880" i="9"/>
  <c r="A1881" i="9"/>
  <c r="C1880" i="9"/>
  <c r="F1880" i="9" s="1"/>
  <c r="B1880" i="8"/>
  <c r="C1881" i="8"/>
  <c r="D1879" i="9"/>
  <c r="B1596" i="8"/>
  <c r="C1595" i="8"/>
  <c r="E1879" i="9"/>
  <c r="B150" i="11" l="1"/>
  <c r="A149" i="11"/>
  <c r="B1881" i="8"/>
  <c r="C1882" i="8"/>
  <c r="D1880" i="9"/>
  <c r="A1882" i="9"/>
  <c r="B1881" i="9"/>
  <c r="C1881" i="9"/>
  <c r="F1881" i="9" s="1"/>
  <c r="B1595" i="8"/>
  <c r="C1594" i="8"/>
  <c r="E1880" i="9"/>
  <c r="B151" i="11" l="1"/>
  <c r="A150" i="11"/>
  <c r="E1881" i="9"/>
  <c r="D1881" i="9"/>
  <c r="B1882" i="9"/>
  <c r="A1883" i="9"/>
  <c r="C1882" i="9"/>
  <c r="F1882" i="9" s="1"/>
  <c r="C1593" i="8"/>
  <c r="B1594" i="8"/>
  <c r="B1882" i="8"/>
  <c r="C1883" i="8"/>
  <c r="A151" i="11" l="1"/>
  <c r="B152" i="11"/>
  <c r="B1593" i="8"/>
  <c r="C1592" i="8"/>
  <c r="C1884" i="8"/>
  <c r="B1883" i="8"/>
  <c r="D1882" i="9"/>
  <c r="A1884" i="9"/>
  <c r="C1883" i="9"/>
  <c r="F1883" i="9" s="1"/>
  <c r="B1883" i="9"/>
  <c r="E1882" i="9"/>
  <c r="B153" i="11" l="1"/>
  <c r="A152" i="11"/>
  <c r="E1883" i="9"/>
  <c r="A1885" i="9"/>
  <c r="C1884" i="9"/>
  <c r="F1884" i="9" s="1"/>
  <c r="B1884" i="9"/>
  <c r="B1884" i="8"/>
  <c r="C1885" i="8"/>
  <c r="D1883" i="9"/>
  <c r="B1592" i="8"/>
  <c r="C1591" i="8"/>
  <c r="A153" i="11" l="1"/>
  <c r="B154" i="11"/>
  <c r="E1884" i="9"/>
  <c r="B1591" i="8"/>
  <c r="C1590" i="8"/>
  <c r="D1884" i="9"/>
  <c r="B1885" i="8"/>
  <c r="C1886" i="8"/>
  <c r="A1886" i="9"/>
  <c r="B1885" i="9"/>
  <c r="C1885" i="9"/>
  <c r="F1885" i="9" s="1"/>
  <c r="B155" i="11" l="1"/>
  <c r="A154" i="11"/>
  <c r="B1886" i="8"/>
  <c r="C1887" i="8"/>
  <c r="E1885" i="9"/>
  <c r="B1590" i="8"/>
  <c r="C1589" i="8"/>
  <c r="B1886" i="9"/>
  <c r="A1887" i="9"/>
  <c r="C1886" i="9"/>
  <c r="F1886" i="9" s="1"/>
  <c r="D1885" i="9"/>
  <c r="B156" i="11" l="1"/>
  <c r="A155" i="11"/>
  <c r="B1589" i="8"/>
  <c r="C1588" i="8"/>
  <c r="A1888" i="9"/>
  <c r="C1887" i="9"/>
  <c r="F1887" i="9" s="1"/>
  <c r="B1887" i="9"/>
  <c r="D1886" i="9"/>
  <c r="B1887" i="8"/>
  <c r="C1888" i="8"/>
  <c r="E1886" i="9"/>
  <c r="B157" i="11" l="1"/>
  <c r="A156" i="11"/>
  <c r="D1887" i="9"/>
  <c r="E1887" i="9"/>
  <c r="B1888" i="9"/>
  <c r="A1889" i="9"/>
  <c r="C1888" i="9"/>
  <c r="F1888" i="9" s="1"/>
  <c r="B1888" i="8"/>
  <c r="C1889" i="8"/>
  <c r="B1588" i="8"/>
  <c r="C1587" i="8"/>
  <c r="B158" i="11" l="1"/>
  <c r="A157" i="11"/>
  <c r="D1888" i="9"/>
  <c r="A1890" i="9"/>
  <c r="B1889" i="9"/>
  <c r="C1889" i="9"/>
  <c r="F1889" i="9" s="1"/>
  <c r="E1888" i="9"/>
  <c r="B1587" i="8"/>
  <c r="C1586" i="8"/>
  <c r="B1889" i="8"/>
  <c r="C1890" i="8"/>
  <c r="B159" i="11" l="1"/>
  <c r="A158" i="11"/>
  <c r="E1889" i="9"/>
  <c r="D1889" i="9"/>
  <c r="C1585" i="8"/>
  <c r="B1586" i="8"/>
  <c r="B1890" i="8"/>
  <c r="C1891" i="8"/>
  <c r="B1890" i="9"/>
  <c r="A1891" i="9"/>
  <c r="C1890" i="9"/>
  <c r="F1890" i="9" s="1"/>
  <c r="B160" i="11" l="1"/>
  <c r="A159" i="11"/>
  <c r="D1890" i="9"/>
  <c r="C1892" i="8"/>
  <c r="B1891" i="8"/>
  <c r="E1890" i="9"/>
  <c r="B1585" i="8"/>
  <c r="C1584" i="8"/>
  <c r="A1892" i="9"/>
  <c r="C1891" i="9"/>
  <c r="F1891" i="9" s="1"/>
  <c r="B1891" i="9"/>
  <c r="A160" i="11" l="1"/>
  <c r="B161" i="11"/>
  <c r="B1584" i="8"/>
  <c r="C1583" i="8"/>
  <c r="E1891" i="9"/>
  <c r="B1892" i="9"/>
  <c r="A1893" i="9"/>
  <c r="C1892" i="9"/>
  <c r="F1892" i="9" s="1"/>
  <c r="D1891" i="9"/>
  <c r="B1892" i="8"/>
  <c r="C1893" i="8"/>
  <c r="B162" i="11" l="1"/>
  <c r="A161" i="11"/>
  <c r="A1894" i="9"/>
  <c r="B1893" i="9"/>
  <c r="C1893" i="9"/>
  <c r="F1893" i="9" s="1"/>
  <c r="E1892" i="9"/>
  <c r="D1892" i="9"/>
  <c r="B1893" i="8"/>
  <c r="C1894" i="8"/>
  <c r="B1583" i="8"/>
  <c r="C1582" i="8"/>
  <c r="B163" i="11" l="1"/>
  <c r="A162" i="11"/>
  <c r="E1893" i="9"/>
  <c r="B1582" i="8"/>
  <c r="C1581" i="8"/>
  <c r="D1893" i="9"/>
  <c r="B1894" i="8"/>
  <c r="C1895" i="8"/>
  <c r="B1894" i="9"/>
  <c r="A1895" i="9"/>
  <c r="C1894" i="9"/>
  <c r="F1894" i="9" s="1"/>
  <c r="A163" i="11" l="1"/>
  <c r="B164" i="11"/>
  <c r="A1896" i="9"/>
  <c r="C1895" i="9"/>
  <c r="F1895" i="9" s="1"/>
  <c r="B1895" i="9"/>
  <c r="B1895" i="8"/>
  <c r="C1896" i="8"/>
  <c r="D1894" i="9"/>
  <c r="B1581" i="8"/>
  <c r="C1580" i="8"/>
  <c r="E1894" i="9"/>
  <c r="B165" i="11" l="1"/>
  <c r="A164" i="11"/>
  <c r="B1896" i="8"/>
  <c r="C1897" i="8"/>
  <c r="D1895" i="9"/>
  <c r="E1895" i="9"/>
  <c r="B1580" i="8"/>
  <c r="C1579" i="8"/>
  <c r="B1896" i="9"/>
  <c r="A1897" i="9"/>
  <c r="C1896" i="9"/>
  <c r="F1896" i="9" s="1"/>
  <c r="B166" i="11" l="1"/>
  <c r="A165" i="11"/>
  <c r="B1579" i="8"/>
  <c r="C1578" i="8"/>
  <c r="D1896" i="9"/>
  <c r="B1897" i="8"/>
  <c r="C1898" i="8"/>
  <c r="E1896" i="9"/>
  <c r="A1898" i="9"/>
  <c r="B1897" i="9"/>
  <c r="C1897" i="9"/>
  <c r="F1897" i="9" s="1"/>
  <c r="B167" i="11" l="1"/>
  <c r="A166" i="11"/>
  <c r="B1898" i="9"/>
  <c r="A1899" i="9"/>
  <c r="C1898" i="9"/>
  <c r="F1898" i="9" s="1"/>
  <c r="B1898" i="8"/>
  <c r="C1899" i="8"/>
  <c r="C1577" i="8"/>
  <c r="B1578" i="8"/>
  <c r="E1897" i="9"/>
  <c r="D1897" i="9"/>
  <c r="B168" i="11" l="1"/>
  <c r="A167" i="11"/>
  <c r="B1577" i="8"/>
  <c r="C1576" i="8"/>
  <c r="C1900" i="8"/>
  <c r="B1899" i="8"/>
  <c r="E1898" i="9"/>
  <c r="A1900" i="9"/>
  <c r="C1899" i="9"/>
  <c r="F1899" i="9" s="1"/>
  <c r="B1899" i="9"/>
  <c r="D1898" i="9"/>
  <c r="B169" i="11" l="1"/>
  <c r="A168" i="11"/>
  <c r="E1899" i="9"/>
  <c r="B1900" i="9"/>
  <c r="A1901" i="9"/>
  <c r="C1900" i="9"/>
  <c r="F1900" i="9" s="1"/>
  <c r="B1900" i="8"/>
  <c r="C1901" i="8"/>
  <c r="D1899" i="9"/>
  <c r="B1576" i="8"/>
  <c r="C1575" i="8"/>
  <c r="B170" i="11" l="1"/>
  <c r="A169" i="11"/>
  <c r="B1901" i="8"/>
  <c r="C1902" i="8"/>
  <c r="D1900" i="9"/>
  <c r="A1902" i="9"/>
  <c r="B1901" i="9"/>
  <c r="C1901" i="9"/>
  <c r="F1901" i="9" s="1"/>
  <c r="B1575" i="8"/>
  <c r="C1574" i="8"/>
  <c r="E1900" i="9"/>
  <c r="B171" i="11" l="1"/>
  <c r="A170" i="11"/>
  <c r="D1901" i="9"/>
  <c r="B1902" i="9"/>
  <c r="A1903" i="9"/>
  <c r="C1902" i="9"/>
  <c r="F1902" i="9" s="1"/>
  <c r="E1901" i="9"/>
  <c r="B1574" i="8"/>
  <c r="C1573" i="8"/>
  <c r="B1902" i="8"/>
  <c r="C1903" i="8"/>
  <c r="B172" i="11" l="1"/>
  <c r="A171" i="11"/>
  <c r="E1902" i="9"/>
  <c r="D1902" i="9"/>
  <c r="B1903" i="8"/>
  <c r="C1904" i="8"/>
  <c r="A1904" i="9"/>
  <c r="C1903" i="9"/>
  <c r="F1903" i="9" s="1"/>
  <c r="B1903" i="9"/>
  <c r="B1573" i="8"/>
  <c r="C1572" i="8"/>
  <c r="A172" i="11" l="1"/>
  <c r="B173" i="11"/>
  <c r="E1903" i="9"/>
  <c r="B1904" i="9"/>
  <c r="A1905" i="9"/>
  <c r="C1904" i="9"/>
  <c r="F1904" i="9" s="1"/>
  <c r="B1904" i="8"/>
  <c r="C1905" i="8"/>
  <c r="B1572" i="8"/>
  <c r="C1571" i="8"/>
  <c r="D1903" i="9"/>
  <c r="B174" i="11" l="1"/>
  <c r="A173" i="11"/>
  <c r="B1571" i="8"/>
  <c r="C1570" i="8"/>
  <c r="B1905" i="8"/>
  <c r="C1906" i="8"/>
  <c r="D1904" i="9"/>
  <c r="A1906" i="9"/>
  <c r="B1905" i="9"/>
  <c r="C1905" i="9"/>
  <c r="F1905" i="9" s="1"/>
  <c r="E1904" i="9"/>
  <c r="B175" i="11" l="1"/>
  <c r="A174" i="11"/>
  <c r="D1905" i="9"/>
  <c r="B1906" i="9"/>
  <c r="A1907" i="9"/>
  <c r="C1906" i="9"/>
  <c r="F1906" i="9" s="1"/>
  <c r="B1906" i="8"/>
  <c r="C1907" i="8"/>
  <c r="E1905" i="9"/>
  <c r="C1569" i="8"/>
  <c r="B1570" i="8"/>
  <c r="B176" i="11" l="1"/>
  <c r="A175" i="11"/>
  <c r="B1569" i="8"/>
  <c r="C1568" i="8"/>
  <c r="C1908" i="8"/>
  <c r="B1907" i="8"/>
  <c r="E1906" i="9"/>
  <c r="A1908" i="9"/>
  <c r="C1907" i="9"/>
  <c r="F1907" i="9" s="1"/>
  <c r="B1907" i="9"/>
  <c r="D1906" i="9"/>
  <c r="B177" i="11" l="1"/>
  <c r="A176" i="11"/>
  <c r="E1907" i="9"/>
  <c r="B1908" i="9"/>
  <c r="A1909" i="9"/>
  <c r="C1908" i="9"/>
  <c r="F1908" i="9" s="1"/>
  <c r="B1908" i="8"/>
  <c r="C1909" i="8"/>
  <c r="D1907" i="9"/>
  <c r="B1568" i="8"/>
  <c r="C1567" i="8"/>
  <c r="B178" i="11" l="1"/>
  <c r="A177" i="11"/>
  <c r="A1910" i="9"/>
  <c r="B1909" i="9"/>
  <c r="C1909" i="9"/>
  <c r="F1909" i="9" s="1"/>
  <c r="B1909" i="8"/>
  <c r="C1910" i="8"/>
  <c r="E1908" i="9"/>
  <c r="B1567" i="8"/>
  <c r="C1566" i="8"/>
  <c r="D1908" i="9"/>
  <c r="B179" i="11" l="1"/>
  <c r="A178" i="11"/>
  <c r="E1909" i="9"/>
  <c r="D1909" i="9"/>
  <c r="B1910" i="8"/>
  <c r="C1911" i="8"/>
  <c r="B1566" i="8"/>
  <c r="C1565" i="8"/>
  <c r="B1910" i="9"/>
  <c r="A1911" i="9"/>
  <c r="C1910" i="9"/>
  <c r="F1910" i="9" s="1"/>
  <c r="B180" i="11" l="1"/>
  <c r="A179" i="11"/>
  <c r="A1912" i="9"/>
  <c r="C1911" i="9"/>
  <c r="F1911" i="9" s="1"/>
  <c r="B1911" i="9"/>
  <c r="B1565" i="8"/>
  <c r="C1564" i="8"/>
  <c r="B1911" i="8"/>
  <c r="C1912" i="8"/>
  <c r="E1910" i="9"/>
  <c r="D1910" i="9"/>
  <c r="B181" i="11" l="1"/>
  <c r="A180" i="11"/>
  <c r="B1564" i="8"/>
  <c r="C1563" i="8"/>
  <c r="D1911" i="9"/>
  <c r="E1911" i="9"/>
  <c r="B1912" i="8"/>
  <c r="C1913" i="8"/>
  <c r="B1912" i="9"/>
  <c r="A1913" i="9"/>
  <c r="C1912" i="9"/>
  <c r="F1912" i="9" s="1"/>
  <c r="B182" i="11" l="1"/>
  <c r="A181" i="11"/>
  <c r="E1912" i="9"/>
  <c r="B1913" i="8"/>
  <c r="C1914" i="8"/>
  <c r="B1563" i="8"/>
  <c r="C1562" i="8"/>
  <c r="D1912" i="9"/>
  <c r="A1914" i="9"/>
  <c r="B1913" i="9"/>
  <c r="C1913" i="9"/>
  <c r="F1913" i="9" s="1"/>
  <c r="B183" i="11" l="1"/>
  <c r="A182" i="11"/>
  <c r="B1914" i="9"/>
  <c r="A1915" i="9"/>
  <c r="C1914" i="9"/>
  <c r="F1914" i="9" s="1"/>
  <c r="B1914" i="8"/>
  <c r="C1915" i="8"/>
  <c r="C1561" i="8"/>
  <c r="B1562" i="8"/>
  <c r="E1913" i="9"/>
  <c r="D1913" i="9"/>
  <c r="B184" i="11" l="1"/>
  <c r="A183" i="11"/>
  <c r="B1561" i="8"/>
  <c r="C1560" i="8"/>
  <c r="C1916" i="8"/>
  <c r="B1915" i="8"/>
  <c r="D1914" i="9"/>
  <c r="A1916" i="9"/>
  <c r="C1915" i="9"/>
  <c r="F1915" i="9" s="1"/>
  <c r="B1915" i="9"/>
  <c r="E1914" i="9"/>
  <c r="B185" i="11" l="1"/>
  <c r="A184" i="11"/>
  <c r="E1915" i="9"/>
  <c r="B1916" i="9"/>
  <c r="A1917" i="9"/>
  <c r="C1916" i="9"/>
  <c r="F1916" i="9" s="1"/>
  <c r="B1916" i="8"/>
  <c r="C1917" i="8"/>
  <c r="D1915" i="9"/>
  <c r="B1560" i="8"/>
  <c r="C1559" i="8"/>
  <c r="B186" i="11" l="1"/>
  <c r="A185" i="11"/>
  <c r="B1917" i="8"/>
  <c r="C1918" i="8"/>
  <c r="E1916" i="9"/>
  <c r="A1918" i="9"/>
  <c r="B1917" i="9"/>
  <c r="C1917" i="9"/>
  <c r="F1917" i="9" s="1"/>
  <c r="B1559" i="8"/>
  <c r="C1558" i="8"/>
  <c r="D1916" i="9"/>
  <c r="B187" i="11" l="1"/>
  <c r="A186" i="11"/>
  <c r="E1917" i="9"/>
  <c r="D1917" i="9"/>
  <c r="B1918" i="9"/>
  <c r="A1919" i="9"/>
  <c r="C1918" i="9"/>
  <c r="F1918" i="9" s="1"/>
  <c r="B1558" i="8"/>
  <c r="C1557" i="8"/>
  <c r="B1918" i="8"/>
  <c r="C1919" i="8"/>
  <c r="B188" i="11" l="1"/>
  <c r="A187" i="11"/>
  <c r="E1918" i="9"/>
  <c r="D1918" i="9"/>
  <c r="A1920" i="9"/>
  <c r="C1919" i="9"/>
  <c r="F1919" i="9" s="1"/>
  <c r="B1919" i="9"/>
  <c r="B1919" i="8"/>
  <c r="C1920" i="8"/>
  <c r="B1557" i="8"/>
  <c r="C1556" i="8"/>
  <c r="B189" i="11" l="1"/>
  <c r="A188" i="11"/>
  <c r="D1919" i="9"/>
  <c r="E1919" i="9"/>
  <c r="B1556" i="8"/>
  <c r="C1555" i="8"/>
  <c r="B1920" i="9"/>
  <c r="A1921" i="9"/>
  <c r="C1920" i="9"/>
  <c r="F1920" i="9" s="1"/>
  <c r="B1920" i="8"/>
  <c r="C1921" i="8"/>
  <c r="B190" i="11" l="1"/>
  <c r="A189" i="11"/>
  <c r="A1922" i="9"/>
  <c r="B1921" i="9"/>
  <c r="C1921" i="9"/>
  <c r="F1921" i="9" s="1"/>
  <c r="E1920" i="9"/>
  <c r="B1555" i="8"/>
  <c r="C1554" i="8"/>
  <c r="B1921" i="8"/>
  <c r="C1922" i="8"/>
  <c r="D1920" i="9"/>
  <c r="B191" i="11" l="1"/>
  <c r="A190" i="11"/>
  <c r="C1553" i="8"/>
  <c r="B1554" i="8"/>
  <c r="E1921" i="9"/>
  <c r="D1921" i="9"/>
  <c r="B1922" i="8"/>
  <c r="C1923" i="8"/>
  <c r="B1922" i="9"/>
  <c r="A1923" i="9"/>
  <c r="C1922" i="9"/>
  <c r="F1922" i="9" s="1"/>
  <c r="B192" i="11" l="1"/>
  <c r="A191" i="11"/>
  <c r="E1922" i="9"/>
  <c r="C1924" i="8"/>
  <c r="B1923" i="8"/>
  <c r="D1922" i="9"/>
  <c r="A1924" i="9"/>
  <c r="C1923" i="9"/>
  <c r="F1923" i="9" s="1"/>
  <c r="B1923" i="9"/>
  <c r="B1553" i="8"/>
  <c r="C1552" i="8"/>
  <c r="B193" i="11" l="1"/>
  <c r="A192" i="11"/>
  <c r="B1924" i="9"/>
  <c r="A1925" i="9"/>
  <c r="C1924" i="9"/>
  <c r="F1924" i="9" s="1"/>
  <c r="E1923" i="9"/>
  <c r="B1924" i="8"/>
  <c r="C1925" i="8"/>
  <c r="B1552" i="8"/>
  <c r="C1551" i="8"/>
  <c r="D1923" i="9"/>
  <c r="B194" i="11" l="1"/>
  <c r="A193" i="11"/>
  <c r="B1925" i="8"/>
  <c r="C1926" i="8"/>
  <c r="D1924" i="9"/>
  <c r="A1926" i="9"/>
  <c r="B1925" i="9"/>
  <c r="C1925" i="9"/>
  <c r="F1925" i="9" s="1"/>
  <c r="B1551" i="8"/>
  <c r="C1550" i="8"/>
  <c r="E1924" i="9"/>
  <c r="B195" i="11" l="1"/>
  <c r="A194" i="11"/>
  <c r="D1925" i="9"/>
  <c r="B1926" i="9"/>
  <c r="A1927" i="9"/>
  <c r="C1926" i="9"/>
  <c r="F1926" i="9" s="1"/>
  <c r="E1925" i="9"/>
  <c r="B1550" i="8"/>
  <c r="C1549" i="8"/>
  <c r="B1926" i="8"/>
  <c r="C1927" i="8"/>
  <c r="B196" i="11" l="1"/>
  <c r="A195" i="11"/>
  <c r="E1926" i="9"/>
  <c r="D1926" i="9"/>
  <c r="B1927" i="8"/>
  <c r="C1928" i="8"/>
  <c r="A1928" i="9"/>
  <c r="C1927" i="9"/>
  <c r="F1927" i="9" s="1"/>
  <c r="B1927" i="9"/>
  <c r="B1549" i="8"/>
  <c r="C1548" i="8"/>
  <c r="B197" i="11" l="1"/>
  <c r="A196" i="11"/>
  <c r="E1927" i="9"/>
  <c r="B1928" i="9"/>
  <c r="A1929" i="9"/>
  <c r="C1928" i="9"/>
  <c r="F1928" i="9" s="1"/>
  <c r="B1928" i="8"/>
  <c r="C1929" i="8"/>
  <c r="B1548" i="8"/>
  <c r="C1547" i="8"/>
  <c r="D1927" i="9"/>
  <c r="B198" i="11" l="1"/>
  <c r="A197" i="11"/>
  <c r="C1930" i="8"/>
  <c r="B1929" i="8"/>
  <c r="E1928" i="9"/>
  <c r="A1930" i="9"/>
  <c r="B1929" i="9"/>
  <c r="C1929" i="9"/>
  <c r="F1929" i="9" s="1"/>
  <c r="D1928" i="9"/>
  <c r="B1547" i="8"/>
  <c r="C1546" i="8"/>
  <c r="B199" i="11" l="1"/>
  <c r="A198" i="11"/>
  <c r="E1929" i="9"/>
  <c r="D1929" i="9"/>
  <c r="B1930" i="9"/>
  <c r="A1931" i="9"/>
  <c r="C1930" i="9"/>
  <c r="F1930" i="9" s="1"/>
  <c r="C1545" i="8"/>
  <c r="B1546" i="8"/>
  <c r="C1931" i="8"/>
  <c r="B1930" i="8"/>
  <c r="B200" i="11" l="1"/>
  <c r="A199" i="11"/>
  <c r="C1932" i="8"/>
  <c r="B1931" i="8"/>
  <c r="B1545" i="8"/>
  <c r="C1544" i="8"/>
  <c r="A1932" i="9"/>
  <c r="C1931" i="9"/>
  <c r="F1931" i="9" s="1"/>
  <c r="B1931" i="9"/>
  <c r="E1930" i="9"/>
  <c r="D1930" i="9"/>
  <c r="B201" i="11" l="1"/>
  <c r="A200" i="11"/>
  <c r="E1931" i="9"/>
  <c r="B1932" i="9"/>
  <c r="A1933" i="9"/>
  <c r="C1932" i="9"/>
  <c r="F1932" i="9" s="1"/>
  <c r="C1543" i="8"/>
  <c r="B1544" i="8"/>
  <c r="D1931" i="9"/>
  <c r="B1932" i="8"/>
  <c r="C1933" i="8"/>
  <c r="B202" i="11" l="1"/>
  <c r="A201" i="11"/>
  <c r="B1543" i="8"/>
  <c r="C1542" i="8"/>
  <c r="A1934" i="9"/>
  <c r="B1933" i="9"/>
  <c r="C1933" i="9"/>
  <c r="F1933" i="9" s="1"/>
  <c r="E1932" i="9"/>
  <c r="B1933" i="8"/>
  <c r="C1934" i="8"/>
  <c r="D1932" i="9"/>
  <c r="B203" i="11" l="1"/>
  <c r="A202" i="11"/>
  <c r="E1933" i="9"/>
  <c r="B1934" i="9"/>
  <c r="A1935" i="9"/>
  <c r="C1934" i="9"/>
  <c r="F1934" i="9" s="1"/>
  <c r="D1933" i="9"/>
  <c r="B1934" i="8"/>
  <c r="C1935" i="8"/>
  <c r="B1542" i="8"/>
  <c r="C1541" i="8"/>
  <c r="B204" i="11" l="1"/>
  <c r="A203" i="11"/>
  <c r="E1934" i="9"/>
  <c r="D1934" i="9"/>
  <c r="B1541" i="8"/>
  <c r="C1540" i="8"/>
  <c r="A1936" i="9"/>
  <c r="C1935" i="9"/>
  <c r="F1935" i="9" s="1"/>
  <c r="B1935" i="9"/>
  <c r="B1935" i="8"/>
  <c r="C1936" i="8"/>
  <c r="B205" i="11" l="1"/>
  <c r="A204" i="11"/>
  <c r="B1936" i="9"/>
  <c r="A1937" i="9"/>
  <c r="C1936" i="9"/>
  <c r="F1936" i="9" s="1"/>
  <c r="E1935" i="9"/>
  <c r="B1540" i="8"/>
  <c r="C1539" i="8"/>
  <c r="B1936" i="8"/>
  <c r="C1937" i="8"/>
  <c r="D1935" i="9"/>
  <c r="B206" i="11" l="1"/>
  <c r="A205" i="11"/>
  <c r="B1539" i="8"/>
  <c r="C1538" i="8"/>
  <c r="D1936" i="9"/>
  <c r="A1938" i="9"/>
  <c r="B1937" i="9"/>
  <c r="C1937" i="9"/>
  <c r="F1937" i="9" s="1"/>
  <c r="B1937" i="8"/>
  <c r="C1938" i="8"/>
  <c r="E1936" i="9"/>
  <c r="B207" i="11" l="1"/>
  <c r="A206" i="11"/>
  <c r="E1937" i="9"/>
  <c r="D1937" i="9"/>
  <c r="B1938" i="9"/>
  <c r="A1939" i="9"/>
  <c r="C1938" i="9"/>
  <c r="F1938" i="9" s="1"/>
  <c r="B1938" i="8"/>
  <c r="C1939" i="8"/>
  <c r="C1537" i="8"/>
  <c r="B1538" i="8"/>
  <c r="B208" i="11" l="1"/>
  <c r="A207" i="11"/>
  <c r="D1938" i="9"/>
  <c r="A1940" i="9"/>
  <c r="C1939" i="9"/>
  <c r="F1939" i="9" s="1"/>
  <c r="B1939" i="9"/>
  <c r="E1938" i="9"/>
  <c r="B1537" i="8"/>
  <c r="C1536" i="8"/>
  <c r="C1940" i="8"/>
  <c r="B1939" i="8"/>
  <c r="B209" i="11" l="1"/>
  <c r="A208" i="11"/>
  <c r="D1939" i="9"/>
  <c r="E1939" i="9"/>
  <c r="B1536" i="8"/>
  <c r="C1535" i="8"/>
  <c r="B1940" i="8"/>
  <c r="C1941" i="8"/>
  <c r="B1940" i="9"/>
  <c r="A1941" i="9"/>
  <c r="C1940" i="9"/>
  <c r="F1940" i="9" s="1"/>
  <c r="B210" i="11" l="1"/>
  <c r="A209" i="11"/>
  <c r="E1940" i="9"/>
  <c r="B1941" i="8"/>
  <c r="C1942" i="8"/>
  <c r="B1535" i="8"/>
  <c r="C1534" i="8"/>
  <c r="D1940" i="9"/>
  <c r="A1942" i="9"/>
  <c r="B1941" i="9"/>
  <c r="C1941" i="9"/>
  <c r="F1941" i="9" s="1"/>
  <c r="A210" i="11" l="1"/>
  <c r="B211" i="11"/>
  <c r="B1942" i="9"/>
  <c r="A1943" i="9"/>
  <c r="C1942" i="9"/>
  <c r="F1942" i="9" s="1"/>
  <c r="B1534" i="8"/>
  <c r="C1533" i="8"/>
  <c r="E1941" i="9"/>
  <c r="B1942" i="8"/>
  <c r="C1943" i="8"/>
  <c r="D1941" i="9"/>
  <c r="B212" i="11" l="1"/>
  <c r="A211" i="11"/>
  <c r="B1533" i="8"/>
  <c r="C1532" i="8"/>
  <c r="E1942" i="9"/>
  <c r="D1942" i="9"/>
  <c r="B1943" i="8"/>
  <c r="C1944" i="8"/>
  <c r="A1944" i="9"/>
  <c r="C1943" i="9"/>
  <c r="F1943" i="9" s="1"/>
  <c r="B1943" i="9"/>
  <c r="B213" i="11" l="1"/>
  <c r="A212" i="11"/>
  <c r="B1532" i="8"/>
  <c r="C1531" i="8"/>
  <c r="B1944" i="9"/>
  <c r="A1945" i="9"/>
  <c r="C1944" i="9"/>
  <c r="F1944" i="9" s="1"/>
  <c r="B1944" i="8"/>
  <c r="C1945" i="8"/>
  <c r="D1943" i="9"/>
  <c r="E1943" i="9"/>
  <c r="B214" i="11" l="1"/>
  <c r="A213" i="11"/>
  <c r="D1944" i="9"/>
  <c r="A1946" i="9"/>
  <c r="B1945" i="9"/>
  <c r="C1945" i="9"/>
  <c r="F1945" i="9" s="1"/>
  <c r="E1944" i="9"/>
  <c r="B1531" i="8"/>
  <c r="C1530" i="8"/>
  <c r="B1945" i="8"/>
  <c r="C1946" i="8"/>
  <c r="A214" i="11" l="1"/>
  <c r="B215" i="11"/>
  <c r="E1945" i="9"/>
  <c r="D1945" i="9"/>
  <c r="B1946" i="9"/>
  <c r="A1947" i="9"/>
  <c r="C1946" i="9"/>
  <c r="F1946" i="9" s="1"/>
  <c r="B1946" i="8"/>
  <c r="C1947" i="8"/>
  <c r="C1529" i="8"/>
  <c r="B1530" i="8"/>
  <c r="B216" i="11" l="1"/>
  <c r="A215" i="11"/>
  <c r="E1946" i="9"/>
  <c r="A1948" i="9"/>
  <c r="C1947" i="9"/>
  <c r="F1947" i="9" s="1"/>
  <c r="B1947" i="9"/>
  <c r="D1946" i="9"/>
  <c r="B1529" i="8"/>
  <c r="C1528" i="8"/>
  <c r="C1948" i="8"/>
  <c r="B1947" i="8"/>
  <c r="B217" i="11" l="1"/>
  <c r="A216" i="11"/>
  <c r="D1947" i="9"/>
  <c r="E1947" i="9"/>
  <c r="B1948" i="8"/>
  <c r="C1949" i="8"/>
  <c r="B1948" i="9"/>
  <c r="A1949" i="9"/>
  <c r="C1948" i="9"/>
  <c r="F1948" i="9" s="1"/>
  <c r="B1528" i="8"/>
  <c r="C1527" i="8"/>
  <c r="B218" i="11" l="1"/>
  <c r="A217" i="11"/>
  <c r="B1527" i="8"/>
  <c r="C1526" i="8"/>
  <c r="A1950" i="9"/>
  <c r="B1949" i="9"/>
  <c r="C1949" i="9"/>
  <c r="F1949" i="9" s="1"/>
  <c r="D1948" i="9"/>
  <c r="E1948" i="9"/>
  <c r="B1949" i="8"/>
  <c r="C1950" i="8"/>
  <c r="B219" i="11" l="1"/>
  <c r="A218" i="11"/>
  <c r="E1949" i="9"/>
  <c r="D1949" i="9"/>
  <c r="B1950" i="8"/>
  <c r="C1951" i="8"/>
  <c r="B1950" i="9"/>
  <c r="A1951" i="9"/>
  <c r="C1950" i="9"/>
  <c r="F1950" i="9" s="1"/>
  <c r="B1526" i="8"/>
  <c r="C1525" i="8"/>
  <c r="A219" i="11" l="1"/>
  <c r="B220" i="11"/>
  <c r="B1525" i="8"/>
  <c r="C1524" i="8"/>
  <c r="D1950" i="9"/>
  <c r="A1952" i="9"/>
  <c r="C1951" i="9"/>
  <c r="F1951" i="9" s="1"/>
  <c r="B1951" i="9"/>
  <c r="B1951" i="8"/>
  <c r="C1952" i="8"/>
  <c r="E1950" i="9"/>
  <c r="B221" i="11" l="1"/>
  <c r="A220" i="11"/>
  <c r="D1951" i="9"/>
  <c r="E1951" i="9"/>
  <c r="B1952" i="9"/>
  <c r="A1953" i="9"/>
  <c r="C1952" i="9"/>
  <c r="F1952" i="9" s="1"/>
  <c r="B1952" i="8"/>
  <c r="C1953" i="8"/>
  <c r="B1524" i="8"/>
  <c r="C1523" i="8"/>
  <c r="B222" i="11" l="1"/>
  <c r="A221" i="11"/>
  <c r="B1953" i="8"/>
  <c r="C1954" i="8"/>
  <c r="D1952" i="9"/>
  <c r="A1954" i="9"/>
  <c r="B1953" i="9"/>
  <c r="C1953" i="9"/>
  <c r="F1953" i="9" s="1"/>
  <c r="E1952" i="9"/>
  <c r="B1523" i="8"/>
  <c r="C1522" i="8"/>
  <c r="B223" i="11" l="1"/>
  <c r="A222" i="11"/>
  <c r="E1953" i="9"/>
  <c r="D1953" i="9"/>
  <c r="B1954" i="9"/>
  <c r="A1955" i="9"/>
  <c r="C1954" i="9"/>
  <c r="F1954" i="9" s="1"/>
  <c r="C1521" i="8"/>
  <c r="B1522" i="8"/>
  <c r="B1954" i="8"/>
  <c r="C1955" i="8"/>
  <c r="B224" i="11" l="1"/>
  <c r="A223" i="11"/>
  <c r="C1956" i="8"/>
  <c r="B1955" i="8"/>
  <c r="B1521" i="8"/>
  <c r="C1520" i="8"/>
  <c r="D1954" i="9"/>
  <c r="A1956" i="9"/>
  <c r="C1955" i="9"/>
  <c r="F1955" i="9" s="1"/>
  <c r="B1955" i="9"/>
  <c r="E1954" i="9"/>
  <c r="B225" i="11" l="1"/>
  <c r="A224" i="11"/>
  <c r="E1955" i="9"/>
  <c r="A1957" i="9"/>
  <c r="C1956" i="9"/>
  <c r="F1956" i="9" s="1"/>
  <c r="B1956" i="9"/>
  <c r="B1520" i="8"/>
  <c r="C1519" i="8"/>
  <c r="D1955" i="9"/>
  <c r="B1956" i="8"/>
  <c r="C1957" i="8"/>
  <c r="B226" i="11" l="1"/>
  <c r="A225" i="11"/>
  <c r="B1519" i="8"/>
  <c r="C1518" i="8"/>
  <c r="E1956" i="9"/>
  <c r="B1957" i="8"/>
  <c r="C1958" i="8"/>
  <c r="D1956" i="9"/>
  <c r="A1958" i="9"/>
  <c r="B1957" i="9"/>
  <c r="C1957" i="9"/>
  <c r="F1957" i="9" s="1"/>
  <c r="B227" i="11" l="1"/>
  <c r="A226" i="11"/>
  <c r="B1958" i="8"/>
  <c r="C1959" i="8"/>
  <c r="E1957" i="9"/>
  <c r="B1518" i="8"/>
  <c r="C1517" i="8"/>
  <c r="B1958" i="9"/>
  <c r="A1959" i="9"/>
  <c r="C1958" i="9"/>
  <c r="F1958" i="9" s="1"/>
  <c r="D1957" i="9"/>
  <c r="B228" i="11" l="1"/>
  <c r="A227" i="11"/>
  <c r="A1960" i="9"/>
  <c r="C1959" i="9"/>
  <c r="F1959" i="9" s="1"/>
  <c r="B1959" i="9"/>
  <c r="B1517" i="8"/>
  <c r="C1516" i="8"/>
  <c r="D1958" i="9"/>
  <c r="B1959" i="8"/>
  <c r="C1960" i="8"/>
  <c r="E1958" i="9"/>
  <c r="B229" i="11" l="1"/>
  <c r="A228" i="11"/>
  <c r="D1959" i="9"/>
  <c r="E1959" i="9"/>
  <c r="B1516" i="8"/>
  <c r="C1515" i="8"/>
  <c r="B1960" i="8"/>
  <c r="C1961" i="8"/>
  <c r="B1960" i="9"/>
  <c r="A1961" i="9"/>
  <c r="C1960" i="9"/>
  <c r="F1960" i="9" s="1"/>
  <c r="B230" i="11" l="1"/>
  <c r="A229" i="11"/>
  <c r="D1960" i="9"/>
  <c r="E1960" i="9"/>
  <c r="B1961" i="8"/>
  <c r="C1962" i="8"/>
  <c r="B1515" i="8"/>
  <c r="C1514" i="8"/>
  <c r="A1962" i="9"/>
  <c r="B1961" i="9"/>
  <c r="C1961" i="9"/>
  <c r="F1961" i="9" s="1"/>
  <c r="B231" i="11" l="1"/>
  <c r="A230" i="11"/>
  <c r="E1961" i="9"/>
  <c r="D1961" i="9"/>
  <c r="B1962" i="9"/>
  <c r="A1963" i="9"/>
  <c r="C1962" i="9"/>
  <c r="F1962" i="9" s="1"/>
  <c r="C1513" i="8"/>
  <c r="B1514" i="8"/>
  <c r="B1962" i="8"/>
  <c r="C1963" i="8"/>
  <c r="B232" i="11" l="1"/>
  <c r="A231" i="11"/>
  <c r="C1964" i="8"/>
  <c r="B1963" i="8"/>
  <c r="B1513" i="8"/>
  <c r="C1512" i="8"/>
  <c r="E1962" i="9"/>
  <c r="A1964" i="9"/>
  <c r="C1963" i="9"/>
  <c r="F1963" i="9" s="1"/>
  <c r="B1963" i="9"/>
  <c r="D1962" i="9"/>
  <c r="A232" i="11" l="1"/>
  <c r="B233" i="11"/>
  <c r="E1963" i="9"/>
  <c r="B1964" i="9"/>
  <c r="A1965" i="9"/>
  <c r="C1964" i="9"/>
  <c r="F1964" i="9" s="1"/>
  <c r="B1512" i="8"/>
  <c r="C1511" i="8"/>
  <c r="D1963" i="9"/>
  <c r="B1964" i="8"/>
  <c r="C1965" i="8"/>
  <c r="B234" i="11" l="1"/>
  <c r="A233" i="11"/>
  <c r="B1511" i="8"/>
  <c r="C1510" i="8"/>
  <c r="A1966" i="9"/>
  <c r="B1965" i="9"/>
  <c r="C1965" i="9"/>
  <c r="F1965" i="9" s="1"/>
  <c r="E1964" i="9"/>
  <c r="B1965" i="8"/>
  <c r="C1966" i="8"/>
  <c r="D1964" i="9"/>
  <c r="B235" i="11" l="1"/>
  <c r="A234" i="11"/>
  <c r="E1965" i="9"/>
  <c r="D1965" i="9"/>
  <c r="B1966" i="9"/>
  <c r="A1967" i="9"/>
  <c r="C1966" i="9"/>
  <c r="F1966" i="9" s="1"/>
  <c r="B1966" i="8"/>
  <c r="C1967" i="8"/>
  <c r="B1510" i="8"/>
  <c r="C1509" i="8"/>
  <c r="B236" i="11" l="1"/>
  <c r="A235" i="11"/>
  <c r="B1509" i="8"/>
  <c r="C1508" i="8"/>
  <c r="E1966" i="9"/>
  <c r="D1966" i="9"/>
  <c r="A1968" i="9"/>
  <c r="C1967" i="9"/>
  <c r="F1967" i="9" s="1"/>
  <c r="B1967" i="9"/>
  <c r="B1967" i="8"/>
  <c r="C1968" i="8"/>
  <c r="A236" i="11" l="1"/>
  <c r="B237" i="11"/>
  <c r="E1967" i="9"/>
  <c r="B1968" i="9"/>
  <c r="A1969" i="9"/>
  <c r="C1968" i="9"/>
  <c r="F1968" i="9" s="1"/>
  <c r="B1508" i="8"/>
  <c r="C1507" i="8"/>
  <c r="B1968" i="8"/>
  <c r="C1969" i="8"/>
  <c r="D1967" i="9"/>
  <c r="B238" i="11" l="1"/>
  <c r="A237" i="11"/>
  <c r="B1969" i="8"/>
  <c r="C1970" i="8"/>
  <c r="B1507" i="8"/>
  <c r="C1506" i="8"/>
  <c r="D1968" i="9"/>
  <c r="A1970" i="9"/>
  <c r="B1969" i="9"/>
  <c r="C1969" i="9"/>
  <c r="F1969" i="9" s="1"/>
  <c r="E1968" i="9"/>
  <c r="B239" i="11" l="1"/>
  <c r="A238" i="11"/>
  <c r="D1969" i="9"/>
  <c r="B1970" i="9"/>
  <c r="A1971" i="9"/>
  <c r="C1970" i="9"/>
  <c r="F1970" i="9" s="1"/>
  <c r="C1505" i="8"/>
  <c r="B1506" i="8"/>
  <c r="E1969" i="9"/>
  <c r="B1970" i="8"/>
  <c r="C1971" i="8"/>
  <c r="B240" i="11" l="1"/>
  <c r="A239" i="11"/>
  <c r="B1505" i="8"/>
  <c r="C1504" i="8"/>
  <c r="E1970" i="9"/>
  <c r="A1972" i="9"/>
  <c r="C1971" i="9"/>
  <c r="F1971" i="9" s="1"/>
  <c r="B1971" i="9"/>
  <c r="C1972" i="8"/>
  <c r="B1971" i="8"/>
  <c r="D1970" i="9"/>
  <c r="B241" i="11" l="1"/>
  <c r="A240" i="11"/>
  <c r="D1971" i="9"/>
  <c r="E1971" i="9"/>
  <c r="B1972" i="9"/>
  <c r="A1973" i="9"/>
  <c r="C1972" i="9"/>
  <c r="F1972" i="9" s="1"/>
  <c r="B1504" i="8"/>
  <c r="C1503" i="8"/>
  <c r="B1972" i="8"/>
  <c r="C1973" i="8"/>
  <c r="A241" i="11" l="1"/>
  <c r="B242" i="11"/>
  <c r="B1973" i="8"/>
  <c r="C1974" i="8"/>
  <c r="D1972" i="9"/>
  <c r="A1974" i="9"/>
  <c r="B1973" i="9"/>
  <c r="C1973" i="9"/>
  <c r="F1973" i="9" s="1"/>
  <c r="E1972" i="9"/>
  <c r="B1503" i="8"/>
  <c r="C1502" i="8"/>
  <c r="B243" i="11" l="1"/>
  <c r="A242" i="11"/>
  <c r="B1502" i="8"/>
  <c r="C1501" i="8"/>
  <c r="E1973" i="9"/>
  <c r="D1973" i="9"/>
  <c r="B1974" i="9"/>
  <c r="A1975" i="9"/>
  <c r="C1974" i="9"/>
  <c r="F1974" i="9" s="1"/>
  <c r="B1974" i="8"/>
  <c r="C1975" i="8"/>
  <c r="B244" i="11" l="1"/>
  <c r="A243" i="11"/>
  <c r="D1974" i="9"/>
  <c r="A1976" i="9"/>
  <c r="C1975" i="9"/>
  <c r="F1975" i="9" s="1"/>
  <c r="B1975" i="9"/>
  <c r="B1501" i="8"/>
  <c r="C1500" i="8"/>
  <c r="B1975" i="8"/>
  <c r="C1976" i="8"/>
  <c r="E1974" i="9"/>
  <c r="B245" i="11" l="1"/>
  <c r="A244" i="11"/>
  <c r="B1500" i="8"/>
  <c r="C1499" i="8"/>
  <c r="D1975" i="9"/>
  <c r="E1975" i="9"/>
  <c r="B1976" i="8"/>
  <c r="C1977" i="8"/>
  <c r="B1976" i="9"/>
  <c r="A1977" i="9"/>
  <c r="C1976" i="9"/>
  <c r="F1976" i="9" s="1"/>
  <c r="B246" i="11" l="1"/>
  <c r="A245" i="11"/>
  <c r="D1976" i="9"/>
  <c r="B1499" i="8"/>
  <c r="C1498" i="8"/>
  <c r="B1977" i="8"/>
  <c r="C1978" i="8"/>
  <c r="E1976" i="9"/>
  <c r="A1978" i="9"/>
  <c r="B1977" i="9"/>
  <c r="C1977" i="9"/>
  <c r="F1977" i="9" s="1"/>
  <c r="B247" i="11" l="1"/>
  <c r="A246" i="11"/>
  <c r="A1979" i="9"/>
  <c r="C1978" i="9"/>
  <c r="F1978" i="9" s="1"/>
  <c r="B1978" i="9"/>
  <c r="B1978" i="8"/>
  <c r="C1979" i="8"/>
  <c r="C1497" i="8"/>
  <c r="B1498" i="8"/>
  <c r="D1977" i="9"/>
  <c r="E1977" i="9"/>
  <c r="B248" i="11" l="1"/>
  <c r="A247" i="11"/>
  <c r="B1497" i="8"/>
  <c r="C1496" i="8"/>
  <c r="C1980" i="8"/>
  <c r="B1979" i="8"/>
  <c r="C1979" i="9"/>
  <c r="F1979" i="9" s="1"/>
  <c r="B1979" i="9"/>
  <c r="A1980" i="9"/>
  <c r="E1978" i="9"/>
  <c r="D1978" i="9"/>
  <c r="B249" i="11" l="1"/>
  <c r="A248" i="11"/>
  <c r="B1980" i="9"/>
  <c r="A1981" i="9"/>
  <c r="C1980" i="9"/>
  <c r="F1980" i="9" s="1"/>
  <c r="C1981" i="8"/>
  <c r="B1980" i="8"/>
  <c r="B1496" i="8"/>
  <c r="C1495" i="8"/>
  <c r="E1979" i="9"/>
  <c r="D1979" i="9"/>
  <c r="B250" i="11" l="1"/>
  <c r="A249" i="11"/>
  <c r="B1981" i="8"/>
  <c r="C1982" i="8"/>
  <c r="E1980" i="9"/>
  <c r="A1982" i="9"/>
  <c r="B1981" i="9"/>
  <c r="C1981" i="9"/>
  <c r="F1981" i="9" s="1"/>
  <c r="B1495" i="8"/>
  <c r="C1494" i="8"/>
  <c r="D1980" i="9"/>
  <c r="A250" i="11" l="1"/>
  <c r="B251" i="11"/>
  <c r="E1981" i="9"/>
  <c r="D1981" i="9"/>
  <c r="A1983" i="9"/>
  <c r="C1982" i="9"/>
  <c r="F1982" i="9" s="1"/>
  <c r="B1982" i="9"/>
  <c r="C1493" i="8"/>
  <c r="B1494" i="8"/>
  <c r="C1983" i="8"/>
  <c r="B1982" i="8"/>
  <c r="B252" i="11" l="1"/>
  <c r="A251" i="11"/>
  <c r="C1984" i="8"/>
  <c r="B1983" i="8"/>
  <c r="C1492" i="8"/>
  <c r="B1493" i="8"/>
  <c r="C1983" i="9"/>
  <c r="F1983" i="9" s="1"/>
  <c r="B1983" i="9"/>
  <c r="A1984" i="9"/>
  <c r="E1982" i="9"/>
  <c r="D1982" i="9"/>
  <c r="B253" i="11" l="1"/>
  <c r="A252" i="11"/>
  <c r="D1983" i="9"/>
  <c r="B1492" i="8"/>
  <c r="C1491" i="8"/>
  <c r="E1983" i="9"/>
  <c r="A1985" i="9"/>
  <c r="C1984" i="9"/>
  <c r="F1984" i="9" s="1"/>
  <c r="B1984" i="9"/>
  <c r="C1985" i="8"/>
  <c r="B1984" i="8"/>
  <c r="B254" i="11" l="1"/>
  <c r="A253" i="11"/>
  <c r="E1984" i="9"/>
  <c r="C1985" i="9"/>
  <c r="F1985" i="9" s="1"/>
  <c r="B1985" i="9"/>
  <c r="A1986" i="9"/>
  <c r="D1984" i="9"/>
  <c r="C1490" i="8"/>
  <c r="B1491" i="8"/>
  <c r="B1985" i="8"/>
  <c r="C1986" i="8"/>
  <c r="B255" i="11" l="1"/>
  <c r="A254" i="11"/>
  <c r="C1489" i="8"/>
  <c r="B1490" i="8"/>
  <c r="C1986" i="9"/>
  <c r="F1986" i="9" s="1"/>
  <c r="B1986" i="9"/>
  <c r="A1987" i="9"/>
  <c r="C1987" i="8"/>
  <c r="B1986" i="8"/>
  <c r="E1985" i="9"/>
  <c r="D1985" i="9"/>
  <c r="B256" i="11" l="1"/>
  <c r="A255" i="11"/>
  <c r="C1988" i="8"/>
  <c r="B1987" i="8"/>
  <c r="E1986" i="9"/>
  <c r="D1986" i="9"/>
  <c r="C1987" i="9"/>
  <c r="F1987" i="9" s="1"/>
  <c r="B1987" i="9"/>
  <c r="A1988" i="9"/>
  <c r="C1488" i="8"/>
  <c r="B1489" i="8"/>
  <c r="B257" i="11" l="1"/>
  <c r="A256" i="11"/>
  <c r="D1987" i="9"/>
  <c r="E1987" i="9"/>
  <c r="B1488" i="8"/>
  <c r="C1487" i="8"/>
  <c r="A1989" i="9"/>
  <c r="C1988" i="9"/>
  <c r="F1988" i="9" s="1"/>
  <c r="B1988" i="9"/>
  <c r="C1989" i="8"/>
  <c r="B1988" i="8"/>
  <c r="B258" i="11" l="1"/>
  <c r="A257" i="11"/>
  <c r="D1988" i="9"/>
  <c r="E1988" i="9"/>
  <c r="A1990" i="9"/>
  <c r="C1989" i="9"/>
  <c r="F1989" i="9" s="1"/>
  <c r="B1989" i="9"/>
  <c r="C1486" i="8"/>
  <c r="B1487" i="8"/>
  <c r="B1989" i="8"/>
  <c r="C1990" i="8"/>
  <c r="B259" i="11" l="1"/>
  <c r="A258" i="11"/>
  <c r="C1485" i="8"/>
  <c r="B1486" i="8"/>
  <c r="E1989" i="9"/>
  <c r="A1991" i="9"/>
  <c r="C1990" i="9"/>
  <c r="F1990" i="9" s="1"/>
  <c r="B1990" i="9"/>
  <c r="C1991" i="8"/>
  <c r="B1990" i="8"/>
  <c r="D1989" i="9"/>
  <c r="B260" i="11" l="1"/>
  <c r="A259" i="11"/>
  <c r="D1990" i="9"/>
  <c r="C1991" i="9"/>
  <c r="F1991" i="9" s="1"/>
  <c r="B1991" i="9"/>
  <c r="A1992" i="9"/>
  <c r="E1990" i="9"/>
  <c r="C1992" i="8"/>
  <c r="B1991" i="8"/>
  <c r="C1484" i="8"/>
  <c r="B1485" i="8"/>
  <c r="B261" i="11" l="1"/>
  <c r="A260" i="11"/>
  <c r="B1484" i="8"/>
  <c r="C1483" i="8"/>
  <c r="C1993" i="8"/>
  <c r="B1992" i="8"/>
  <c r="D1991" i="9"/>
  <c r="A1993" i="9"/>
  <c r="C1992" i="9"/>
  <c r="F1992" i="9" s="1"/>
  <c r="B1992" i="9"/>
  <c r="E1991" i="9"/>
  <c r="B262" i="11" l="1"/>
  <c r="A261" i="11"/>
  <c r="C1993" i="9"/>
  <c r="F1993" i="9" s="1"/>
  <c r="B1993" i="9"/>
  <c r="A1994" i="9"/>
  <c r="E1992" i="9"/>
  <c r="B1993" i="8"/>
  <c r="C1994" i="8"/>
  <c r="D1992" i="9"/>
  <c r="C1482" i="8"/>
  <c r="B1483" i="8"/>
  <c r="B263" i="11" l="1"/>
  <c r="A262" i="11"/>
  <c r="C1481" i="8"/>
  <c r="B1482" i="8"/>
  <c r="C1995" i="8"/>
  <c r="B1994" i="8"/>
  <c r="C1994" i="9"/>
  <c r="F1994" i="9" s="1"/>
  <c r="B1994" i="9"/>
  <c r="A1995" i="9"/>
  <c r="E1993" i="9"/>
  <c r="D1993" i="9"/>
  <c r="B264" i="11" l="1"/>
  <c r="A263" i="11"/>
  <c r="D1994" i="9"/>
  <c r="C1996" i="8"/>
  <c r="B1995" i="8"/>
  <c r="E1994" i="9"/>
  <c r="C1995" i="9"/>
  <c r="F1995" i="9" s="1"/>
  <c r="B1995" i="9"/>
  <c r="A1996" i="9"/>
  <c r="C1480" i="8"/>
  <c r="B1481" i="8"/>
  <c r="B265" i="11" l="1"/>
  <c r="A264" i="11"/>
  <c r="B1480" i="8"/>
  <c r="C1479" i="8"/>
  <c r="C1997" i="8"/>
  <c r="B1996" i="8"/>
  <c r="D1995" i="9"/>
  <c r="E1995" i="9"/>
  <c r="A1997" i="9"/>
  <c r="C1996" i="9"/>
  <c r="F1996" i="9" s="1"/>
  <c r="B1996" i="9"/>
  <c r="A265" i="11" l="1"/>
  <c r="B266" i="11"/>
  <c r="A1998" i="9"/>
  <c r="C1997" i="9"/>
  <c r="F1997" i="9" s="1"/>
  <c r="B1997" i="9"/>
  <c r="E1996" i="9"/>
  <c r="B1997" i="8"/>
  <c r="C1998" i="8"/>
  <c r="C1478" i="8"/>
  <c r="B1479" i="8"/>
  <c r="D1996" i="9"/>
  <c r="A266" i="11" l="1"/>
  <c r="B267" i="11"/>
  <c r="C1999" i="8"/>
  <c r="B1998" i="8"/>
  <c r="A1999" i="9"/>
  <c r="C1998" i="9"/>
  <c r="F1998" i="9" s="1"/>
  <c r="B1998" i="9"/>
  <c r="E1997" i="9"/>
  <c r="C1477" i="8"/>
  <c r="B1478" i="8"/>
  <c r="D1997" i="9"/>
  <c r="B268" i="11" l="1"/>
  <c r="A267" i="11"/>
  <c r="C1999" i="9"/>
  <c r="F1999" i="9" s="1"/>
  <c r="B1999" i="9"/>
  <c r="A2000" i="9"/>
  <c r="E1998" i="9"/>
  <c r="D1998" i="9"/>
  <c r="C1476" i="8"/>
  <c r="B1477" i="8"/>
  <c r="C2000" i="8"/>
  <c r="B1999" i="8"/>
  <c r="A268" i="11" l="1"/>
  <c r="B269" i="11"/>
  <c r="B1476" i="8"/>
  <c r="C1475" i="8"/>
  <c r="A2001" i="9"/>
  <c r="C2000" i="9"/>
  <c r="F2000" i="9" s="1"/>
  <c r="B2000" i="9"/>
  <c r="D1999" i="9"/>
  <c r="C2001" i="8"/>
  <c r="B2000" i="8"/>
  <c r="E1999" i="9"/>
  <c r="B270" i="11" l="1"/>
  <c r="A269" i="11"/>
  <c r="E2000" i="9"/>
  <c r="C2001" i="9"/>
  <c r="F2001" i="9" s="1"/>
  <c r="B2001" i="9"/>
  <c r="A2002" i="9"/>
  <c r="D2000" i="9"/>
  <c r="C1474" i="8"/>
  <c r="B1475" i="8"/>
  <c r="B2001" i="8"/>
  <c r="C2002" i="8"/>
  <c r="A270" i="11" l="1"/>
  <c r="B271" i="11"/>
  <c r="C1473" i="8"/>
  <c r="B1474" i="8"/>
  <c r="C2002" i="9"/>
  <c r="F2002" i="9" s="1"/>
  <c r="B2002" i="9"/>
  <c r="A2003" i="9"/>
  <c r="C2003" i="8"/>
  <c r="B2002" i="8"/>
  <c r="D2001" i="9"/>
  <c r="E2001" i="9"/>
  <c r="B272" i="11" l="1"/>
  <c r="A271" i="11"/>
  <c r="C2004" i="8"/>
  <c r="B2003" i="8"/>
  <c r="E2002" i="9"/>
  <c r="D2002" i="9"/>
  <c r="C2003" i="9"/>
  <c r="F2003" i="9" s="1"/>
  <c r="B2003" i="9"/>
  <c r="A2004" i="9"/>
  <c r="C1472" i="8"/>
  <c r="B1473" i="8"/>
  <c r="B273" i="11" l="1"/>
  <c r="A272" i="11"/>
  <c r="E2003" i="9"/>
  <c r="D2003" i="9"/>
  <c r="B1472" i="8"/>
  <c r="C1471" i="8"/>
  <c r="A2005" i="9"/>
  <c r="C2004" i="9"/>
  <c r="F2004" i="9" s="1"/>
  <c r="B2004" i="9"/>
  <c r="C2005" i="8"/>
  <c r="B2004" i="8"/>
  <c r="B274" i="11" l="1"/>
  <c r="A273" i="11"/>
  <c r="B2005" i="8"/>
  <c r="C2006" i="8"/>
  <c r="D2004" i="9"/>
  <c r="E2004" i="9"/>
  <c r="A2006" i="9"/>
  <c r="C2005" i="9"/>
  <c r="F2005" i="9" s="1"/>
  <c r="B2005" i="9"/>
  <c r="C1470" i="8"/>
  <c r="B1471" i="8"/>
  <c r="B275" i="11" l="1"/>
  <c r="A274" i="11"/>
  <c r="D2005" i="9"/>
  <c r="A2007" i="9"/>
  <c r="C2006" i="9"/>
  <c r="F2006" i="9" s="1"/>
  <c r="B2006" i="9"/>
  <c r="E2005" i="9"/>
  <c r="C1469" i="8"/>
  <c r="B1470" i="8"/>
  <c r="C2007" i="8"/>
  <c r="B2006" i="8"/>
  <c r="A275" i="11" l="1"/>
  <c r="B276" i="11"/>
  <c r="C1468" i="8"/>
  <c r="B1469" i="8"/>
  <c r="E2006" i="9"/>
  <c r="C2007" i="9"/>
  <c r="F2007" i="9" s="1"/>
  <c r="B2007" i="9"/>
  <c r="A2008" i="9"/>
  <c r="C2008" i="8"/>
  <c r="B2007" i="8"/>
  <c r="D2006" i="9"/>
  <c r="B277" i="11" l="1"/>
  <c r="A276" i="11"/>
  <c r="A2009" i="9"/>
  <c r="C2008" i="9"/>
  <c r="F2008" i="9" s="1"/>
  <c r="B2008" i="9"/>
  <c r="E2007" i="9"/>
  <c r="D2007" i="9"/>
  <c r="C2009" i="8"/>
  <c r="B2008" i="8"/>
  <c r="B1468" i="8"/>
  <c r="C1467" i="8"/>
  <c r="B278" i="11" l="1"/>
  <c r="A277" i="11"/>
  <c r="B2009" i="8"/>
  <c r="C2010" i="8"/>
  <c r="E2008" i="9"/>
  <c r="C2009" i="9"/>
  <c r="F2009" i="9" s="1"/>
  <c r="B2009" i="9"/>
  <c r="A2010" i="9"/>
  <c r="C1466" i="8"/>
  <c r="B1467" i="8"/>
  <c r="D2008" i="9"/>
  <c r="A278" i="11" l="1"/>
  <c r="B279" i="11"/>
  <c r="D2009" i="9"/>
  <c r="C2010" i="9"/>
  <c r="F2010" i="9" s="1"/>
  <c r="B2010" i="9"/>
  <c r="A2011" i="9"/>
  <c r="E2009" i="9"/>
  <c r="C2011" i="8"/>
  <c r="B2010" i="8"/>
  <c r="C1465" i="8"/>
  <c r="B1466" i="8"/>
  <c r="A279" i="11" l="1"/>
  <c r="B280" i="11"/>
  <c r="C1464" i="8"/>
  <c r="B1465" i="8"/>
  <c r="D2010" i="9"/>
  <c r="C2012" i="8"/>
  <c r="B2011" i="8"/>
  <c r="C2011" i="9"/>
  <c r="F2011" i="9" s="1"/>
  <c r="B2011" i="9"/>
  <c r="A2012" i="9"/>
  <c r="E2010" i="9"/>
  <c r="A280" i="11" l="1"/>
  <c r="B281" i="11"/>
  <c r="C2013" i="8"/>
  <c r="B2012" i="8"/>
  <c r="E2011" i="9"/>
  <c r="A2013" i="9"/>
  <c r="C2012" i="9"/>
  <c r="F2012" i="9" s="1"/>
  <c r="B2012" i="9"/>
  <c r="D2011" i="9"/>
  <c r="B1464" i="8"/>
  <c r="C1463" i="8"/>
  <c r="A281" i="11" l="1"/>
  <c r="B282" i="11"/>
  <c r="A2014" i="9"/>
  <c r="C2013" i="9"/>
  <c r="F2013" i="9" s="1"/>
  <c r="B2013" i="9"/>
  <c r="D2012" i="9"/>
  <c r="E2012" i="9"/>
  <c r="C1462" i="8"/>
  <c r="B1463" i="8"/>
  <c r="B2013" i="8"/>
  <c r="C2014" i="8"/>
  <c r="B283" i="11" l="1"/>
  <c r="A282" i="11"/>
  <c r="C1461" i="8"/>
  <c r="B1462" i="8"/>
  <c r="C2015" i="8"/>
  <c r="B2014" i="8"/>
  <c r="A2015" i="9"/>
  <c r="C2014" i="9"/>
  <c r="F2014" i="9" s="1"/>
  <c r="B2014" i="9"/>
  <c r="E2013" i="9"/>
  <c r="D2013" i="9"/>
  <c r="A283" i="11" l="1"/>
  <c r="B284" i="11"/>
  <c r="C2015" i="9"/>
  <c r="F2015" i="9" s="1"/>
  <c r="B2015" i="9"/>
  <c r="A2016" i="9"/>
  <c r="E2014" i="9"/>
  <c r="D2014" i="9"/>
  <c r="C2016" i="8"/>
  <c r="B2015" i="8"/>
  <c r="C1460" i="8"/>
  <c r="B1461" i="8"/>
  <c r="B285" i="11" l="1"/>
  <c r="A284" i="11"/>
  <c r="C2017" i="8"/>
  <c r="B2016" i="8"/>
  <c r="A2017" i="9"/>
  <c r="C2016" i="9"/>
  <c r="F2016" i="9" s="1"/>
  <c r="B2016" i="9"/>
  <c r="D2015" i="9"/>
  <c r="B1460" i="8"/>
  <c r="C1459" i="8"/>
  <c r="E2015" i="9"/>
  <c r="B286" i="11" l="1"/>
  <c r="A285" i="11"/>
  <c r="D2016" i="9"/>
  <c r="C2017" i="9"/>
  <c r="F2017" i="9" s="1"/>
  <c r="B2017" i="9"/>
  <c r="A2018" i="9"/>
  <c r="E2016" i="9"/>
  <c r="C1458" i="8"/>
  <c r="B1459" i="8"/>
  <c r="B2017" i="8"/>
  <c r="C2018" i="8"/>
  <c r="B287" i="11" l="1"/>
  <c r="A286" i="11"/>
  <c r="C1457" i="8"/>
  <c r="B1458" i="8"/>
  <c r="C2018" i="9"/>
  <c r="F2018" i="9" s="1"/>
  <c r="B2018" i="9"/>
  <c r="A2019" i="9"/>
  <c r="C2019" i="8"/>
  <c r="B2018" i="8"/>
  <c r="E2017" i="9"/>
  <c r="D2017" i="9"/>
  <c r="B288" i="11" l="1"/>
  <c r="A287" i="11"/>
  <c r="C2020" i="8"/>
  <c r="B2019" i="8"/>
  <c r="D2018" i="9"/>
  <c r="E2018" i="9"/>
  <c r="C2019" i="9"/>
  <c r="F2019" i="9" s="1"/>
  <c r="B2019" i="9"/>
  <c r="A2020" i="9"/>
  <c r="C1456" i="8"/>
  <c r="B1457" i="8"/>
  <c r="A288" i="11" l="1"/>
  <c r="B289" i="11"/>
  <c r="D2019" i="9"/>
  <c r="E2019" i="9"/>
  <c r="B1456" i="8"/>
  <c r="C1455" i="8"/>
  <c r="A2021" i="9"/>
  <c r="C2020" i="9"/>
  <c r="F2020" i="9" s="1"/>
  <c r="B2020" i="9"/>
  <c r="C2021" i="8"/>
  <c r="B2020" i="8"/>
  <c r="B290" i="11" l="1"/>
  <c r="A289" i="11"/>
  <c r="D2020" i="9"/>
  <c r="E2020" i="9"/>
  <c r="A2022" i="9"/>
  <c r="C2021" i="9"/>
  <c r="F2021" i="9" s="1"/>
  <c r="B2021" i="9"/>
  <c r="C1454" i="8"/>
  <c r="B1455" i="8"/>
  <c r="B2021" i="8"/>
  <c r="C2022" i="8"/>
  <c r="A290" i="11" l="1"/>
  <c r="B291" i="11"/>
  <c r="C1453" i="8"/>
  <c r="B1454" i="8"/>
  <c r="D2021" i="9"/>
  <c r="A2023" i="9"/>
  <c r="C2022" i="9"/>
  <c r="F2022" i="9" s="1"/>
  <c r="B2022" i="9"/>
  <c r="C2023" i="8"/>
  <c r="B2022" i="8"/>
  <c r="E2021" i="9"/>
  <c r="B292" i="11" l="1"/>
  <c r="A291" i="11"/>
  <c r="E2022" i="9"/>
  <c r="C2023" i="9"/>
  <c r="F2023" i="9" s="1"/>
  <c r="B2023" i="9"/>
  <c r="A2024" i="9"/>
  <c r="D2022" i="9"/>
  <c r="C2024" i="8"/>
  <c r="B2023" i="8"/>
  <c r="C1452" i="8"/>
  <c r="B1453" i="8"/>
  <c r="B293" i="11" l="1"/>
  <c r="A292" i="11"/>
  <c r="B1452" i="8"/>
  <c r="C1451" i="8"/>
  <c r="C2025" i="8"/>
  <c r="B2024" i="8"/>
  <c r="D2023" i="9"/>
  <c r="A2025" i="9"/>
  <c r="C2024" i="9"/>
  <c r="F2024" i="9" s="1"/>
  <c r="B2024" i="9"/>
  <c r="E2023" i="9"/>
  <c r="B294" i="11" l="1"/>
  <c r="A293" i="11"/>
  <c r="C2025" i="9"/>
  <c r="F2025" i="9" s="1"/>
  <c r="B2025" i="9"/>
  <c r="A2026" i="9"/>
  <c r="E2024" i="9"/>
  <c r="B2025" i="8"/>
  <c r="C2026" i="8"/>
  <c r="D2024" i="9"/>
  <c r="C1450" i="8"/>
  <c r="B1451" i="8"/>
  <c r="A294" i="11" l="1"/>
  <c r="B295" i="11"/>
  <c r="C1449" i="8"/>
  <c r="B1450" i="8"/>
  <c r="C2027" i="8"/>
  <c r="B2026" i="8"/>
  <c r="C2026" i="9"/>
  <c r="F2026" i="9" s="1"/>
  <c r="B2026" i="9"/>
  <c r="A2027" i="9"/>
  <c r="E2025" i="9"/>
  <c r="D2025" i="9"/>
  <c r="A295" i="11" l="1"/>
  <c r="B296" i="11"/>
  <c r="C2028" i="8"/>
  <c r="B2027" i="8"/>
  <c r="E2026" i="9"/>
  <c r="D2026" i="9"/>
  <c r="C2027" i="9"/>
  <c r="F2027" i="9" s="1"/>
  <c r="B2027" i="9"/>
  <c r="A2028" i="9"/>
  <c r="C1448" i="8"/>
  <c r="B1449" i="8"/>
  <c r="B297" i="11" l="1"/>
  <c r="A296" i="11"/>
  <c r="D2027" i="9"/>
  <c r="E2027" i="9"/>
  <c r="B1448" i="8"/>
  <c r="C1447" i="8"/>
  <c r="A2029" i="9"/>
  <c r="C2028" i="9"/>
  <c r="F2028" i="9" s="1"/>
  <c r="B2028" i="9"/>
  <c r="C2029" i="8"/>
  <c r="B2028" i="8"/>
  <c r="B298" i="11" l="1"/>
  <c r="A297" i="11"/>
  <c r="A2030" i="9"/>
  <c r="C2029" i="9"/>
  <c r="F2029" i="9" s="1"/>
  <c r="B2029" i="9"/>
  <c r="D2028" i="9"/>
  <c r="E2028" i="9"/>
  <c r="C1446" i="8"/>
  <c r="B1447" i="8"/>
  <c r="B2029" i="8"/>
  <c r="C2030" i="8"/>
  <c r="B299" i="11" l="1"/>
  <c r="A298" i="11"/>
  <c r="C1445" i="8"/>
  <c r="B1446" i="8"/>
  <c r="C2031" i="8"/>
  <c r="B2030" i="8"/>
  <c r="A2031" i="9"/>
  <c r="C2030" i="9"/>
  <c r="F2030" i="9" s="1"/>
  <c r="B2030" i="9"/>
  <c r="D2029" i="9"/>
  <c r="E2029" i="9"/>
  <c r="B300" i="11" l="1"/>
  <c r="A299" i="11"/>
  <c r="C2031" i="9"/>
  <c r="F2031" i="9" s="1"/>
  <c r="B2031" i="9"/>
  <c r="A2032" i="9"/>
  <c r="E2030" i="9"/>
  <c r="D2030" i="9"/>
  <c r="C2032" i="8"/>
  <c r="B2031" i="8"/>
  <c r="C1444" i="8"/>
  <c r="B1445" i="8"/>
  <c r="B301" i="11" l="1"/>
  <c r="A300" i="11"/>
  <c r="C2033" i="8"/>
  <c r="B2032" i="8"/>
  <c r="A2033" i="9"/>
  <c r="C2032" i="9"/>
  <c r="F2032" i="9" s="1"/>
  <c r="B2032" i="9"/>
  <c r="D2031" i="9"/>
  <c r="B1444" i="8"/>
  <c r="C1443" i="8"/>
  <c r="E2031" i="9"/>
  <c r="B302" i="11" l="1"/>
  <c r="A301" i="11"/>
  <c r="D2032" i="9"/>
  <c r="C2033" i="9"/>
  <c r="F2033" i="9" s="1"/>
  <c r="B2033" i="9"/>
  <c r="A2034" i="9"/>
  <c r="E2032" i="9"/>
  <c r="C1442" i="8"/>
  <c r="B1443" i="8"/>
  <c r="B2033" i="8"/>
  <c r="C2034" i="8"/>
  <c r="B303" i="11" l="1"/>
  <c r="A302" i="11"/>
  <c r="C1441" i="8"/>
  <c r="B1442" i="8"/>
  <c r="C2034" i="9"/>
  <c r="F2034" i="9" s="1"/>
  <c r="B2034" i="9"/>
  <c r="A2035" i="9"/>
  <c r="C2035" i="8"/>
  <c r="B2034" i="8"/>
  <c r="E2033" i="9"/>
  <c r="D2033" i="9"/>
  <c r="A303" i="11" l="1"/>
  <c r="B304" i="11"/>
  <c r="C2036" i="8"/>
  <c r="B2035" i="8"/>
  <c r="D2034" i="9"/>
  <c r="E2034" i="9"/>
  <c r="C2035" i="9"/>
  <c r="F2035" i="9" s="1"/>
  <c r="B2035" i="9"/>
  <c r="A2036" i="9"/>
  <c r="C1440" i="8"/>
  <c r="B1441" i="8"/>
  <c r="B305" i="11" l="1"/>
  <c r="A304" i="11"/>
  <c r="D2035" i="9"/>
  <c r="E2035" i="9"/>
  <c r="B1440" i="8"/>
  <c r="C1439" i="8"/>
  <c r="A2037" i="9"/>
  <c r="C2036" i="9"/>
  <c r="F2036" i="9" s="1"/>
  <c r="B2036" i="9"/>
  <c r="C2037" i="8"/>
  <c r="B2036" i="8"/>
  <c r="A305" i="11" l="1"/>
  <c r="B306" i="11"/>
  <c r="E2036" i="9"/>
  <c r="D2036" i="9"/>
  <c r="A2038" i="9"/>
  <c r="C2037" i="9"/>
  <c r="F2037" i="9" s="1"/>
  <c r="B2037" i="9"/>
  <c r="C1438" i="8"/>
  <c r="B1439" i="8"/>
  <c r="B2037" i="8"/>
  <c r="C2038" i="8"/>
  <c r="B307" i="11" l="1"/>
  <c r="A306" i="11"/>
  <c r="C1437" i="8"/>
  <c r="B1438" i="8"/>
  <c r="D2037" i="9"/>
  <c r="A2039" i="9"/>
  <c r="C2038" i="9"/>
  <c r="F2038" i="9" s="1"/>
  <c r="B2038" i="9"/>
  <c r="C2039" i="8"/>
  <c r="B2038" i="8"/>
  <c r="E2037" i="9"/>
  <c r="B308" i="11" l="1"/>
  <c r="A307" i="11"/>
  <c r="E2038" i="9"/>
  <c r="C2039" i="9"/>
  <c r="F2039" i="9" s="1"/>
  <c r="B2039" i="9"/>
  <c r="A2040" i="9"/>
  <c r="D2038" i="9"/>
  <c r="C2040" i="8"/>
  <c r="B2039" i="8"/>
  <c r="C1436" i="8"/>
  <c r="B1437" i="8"/>
  <c r="B309" i="11" l="1"/>
  <c r="A308" i="11"/>
  <c r="C2041" i="8"/>
  <c r="B2040" i="8"/>
  <c r="D2039" i="9"/>
  <c r="A2041" i="9"/>
  <c r="C2040" i="9"/>
  <c r="F2040" i="9" s="1"/>
  <c r="B2040" i="9"/>
  <c r="B1436" i="8"/>
  <c r="C1435" i="8"/>
  <c r="E2039" i="9"/>
  <c r="A309" i="11" l="1"/>
  <c r="B310" i="11"/>
  <c r="C2041" i="9"/>
  <c r="F2041" i="9" s="1"/>
  <c r="B2041" i="9"/>
  <c r="A2042" i="9"/>
  <c r="E2040" i="9"/>
  <c r="C1434" i="8"/>
  <c r="B1435" i="8"/>
  <c r="D2040" i="9"/>
  <c r="B2041" i="8"/>
  <c r="C2042" i="8"/>
  <c r="A310" i="11" l="1"/>
  <c r="B311" i="11"/>
  <c r="C1433" i="8"/>
  <c r="B1434" i="8"/>
  <c r="C2042" i="9"/>
  <c r="F2042" i="9" s="1"/>
  <c r="B2042" i="9"/>
  <c r="A2043" i="9"/>
  <c r="E2041" i="9"/>
  <c r="C2043" i="8"/>
  <c r="B2042" i="8"/>
  <c r="D2041" i="9"/>
  <c r="B312" i="11" l="1"/>
  <c r="A311" i="11"/>
  <c r="D2042" i="9"/>
  <c r="C2043" i="9"/>
  <c r="F2043" i="9" s="1"/>
  <c r="B2043" i="9"/>
  <c r="A2044" i="9"/>
  <c r="E2042" i="9"/>
  <c r="C2044" i="8"/>
  <c r="B2043" i="8"/>
  <c r="C1432" i="8"/>
  <c r="B1433" i="8"/>
  <c r="B313" i="11" l="1"/>
  <c r="A312" i="11"/>
  <c r="B1432" i="8"/>
  <c r="C1431" i="8"/>
  <c r="C2045" i="8"/>
  <c r="B2044" i="8"/>
  <c r="A2045" i="9"/>
  <c r="C2044" i="9"/>
  <c r="F2044" i="9" s="1"/>
  <c r="B2044" i="9"/>
  <c r="D2043" i="9"/>
  <c r="E2043" i="9"/>
  <c r="A313" i="11" l="1"/>
  <c r="B314" i="11"/>
  <c r="E2044" i="9"/>
  <c r="D2044" i="9"/>
  <c r="A2046" i="9"/>
  <c r="C2045" i="9"/>
  <c r="F2045" i="9" s="1"/>
  <c r="B2045" i="9"/>
  <c r="B2045" i="8"/>
  <c r="C2046" i="8"/>
  <c r="C1430" i="8"/>
  <c r="B1431" i="8"/>
  <c r="A314" i="11" l="1"/>
  <c r="B315" i="11"/>
  <c r="A2047" i="9"/>
  <c r="C2046" i="9"/>
  <c r="F2046" i="9" s="1"/>
  <c r="B2046" i="9"/>
  <c r="E2045" i="9"/>
  <c r="D2045" i="9"/>
  <c r="C1429" i="8"/>
  <c r="B1430" i="8"/>
  <c r="C2047" i="8"/>
  <c r="B2046" i="8"/>
  <c r="B316" i="11" l="1"/>
  <c r="A315" i="11"/>
  <c r="C1428" i="8"/>
  <c r="B1429" i="8"/>
  <c r="C2047" i="9"/>
  <c r="F2047" i="9" s="1"/>
  <c r="B2047" i="9"/>
  <c r="A2048" i="9"/>
  <c r="C2048" i="8"/>
  <c r="B2047" i="8"/>
  <c r="D2046" i="9"/>
  <c r="E2046" i="9"/>
  <c r="A316" i="11" l="1"/>
  <c r="B317" i="11"/>
  <c r="C2049" i="8"/>
  <c r="B2048" i="8"/>
  <c r="A2049" i="9"/>
  <c r="C2048" i="9"/>
  <c r="F2048" i="9" s="1"/>
  <c r="B2048" i="9"/>
  <c r="D2047" i="9"/>
  <c r="E2047" i="9"/>
  <c r="B1428" i="8"/>
  <c r="C1427" i="8"/>
  <c r="B318" i="11" l="1"/>
  <c r="A317" i="11"/>
  <c r="C2049" i="9"/>
  <c r="F2049" i="9" s="1"/>
  <c r="B2049" i="9"/>
  <c r="A2050" i="9"/>
  <c r="D2048" i="9"/>
  <c r="C1426" i="8"/>
  <c r="B1427" i="8"/>
  <c r="E2048" i="9"/>
  <c r="B2049" i="8"/>
  <c r="C2050" i="8"/>
  <c r="A318" i="11" l="1"/>
  <c r="B319" i="11"/>
  <c r="C2050" i="9"/>
  <c r="F2050" i="9" s="1"/>
  <c r="B2050" i="9"/>
  <c r="A2051" i="9"/>
  <c r="E2049" i="9"/>
  <c r="C1425" i="8"/>
  <c r="B1426" i="8"/>
  <c r="C2051" i="8"/>
  <c r="B2050" i="8"/>
  <c r="D2049" i="9"/>
  <c r="A319" i="11" l="1"/>
  <c r="B320" i="11"/>
  <c r="C2051" i="9"/>
  <c r="F2051" i="9" s="1"/>
  <c r="B2051" i="9"/>
  <c r="A2052" i="9"/>
  <c r="E2050" i="9"/>
  <c r="C1424" i="8"/>
  <c r="B1425" i="8"/>
  <c r="B2051" i="8"/>
  <c r="C2052" i="8"/>
  <c r="D2050" i="9"/>
  <c r="B321" i="11" l="1"/>
  <c r="A320" i="11"/>
  <c r="B1424" i="8"/>
  <c r="C1423" i="8"/>
  <c r="A2053" i="9"/>
  <c r="C2052" i="9"/>
  <c r="F2052" i="9" s="1"/>
  <c r="B2052" i="9"/>
  <c r="D2051" i="9"/>
  <c r="C2053" i="8"/>
  <c r="B2052" i="8"/>
  <c r="E2051" i="9"/>
  <c r="B322" i="11" l="1"/>
  <c r="A321" i="11"/>
  <c r="E2052" i="9"/>
  <c r="C2053" i="9"/>
  <c r="F2053" i="9" s="1"/>
  <c r="B2053" i="9"/>
  <c r="A2054" i="9"/>
  <c r="D2052" i="9"/>
  <c r="C1422" i="8"/>
  <c r="B1423" i="8"/>
  <c r="B2053" i="8"/>
  <c r="C2054" i="8"/>
  <c r="B323" i="11" l="1"/>
  <c r="A322" i="11"/>
  <c r="B1422" i="8"/>
  <c r="C1421" i="8"/>
  <c r="E2053" i="9"/>
  <c r="A2055" i="9"/>
  <c r="C2054" i="9"/>
  <c r="F2054" i="9" s="1"/>
  <c r="B2054" i="9"/>
  <c r="C2055" i="8"/>
  <c r="B2054" i="8"/>
  <c r="D2053" i="9"/>
  <c r="B324" i="11" l="1"/>
  <c r="A323" i="11"/>
  <c r="E2054" i="9"/>
  <c r="C2055" i="9"/>
  <c r="F2055" i="9" s="1"/>
  <c r="B2055" i="9"/>
  <c r="A2056" i="9"/>
  <c r="D2054" i="9"/>
  <c r="C1420" i="8"/>
  <c r="B1421" i="8"/>
  <c r="B2055" i="8"/>
  <c r="C2056" i="8"/>
  <c r="B325" i="11" l="1"/>
  <c r="A324" i="11"/>
  <c r="B1420" i="8"/>
  <c r="C1419" i="8"/>
  <c r="A2057" i="9"/>
  <c r="C2056" i="9"/>
  <c r="F2056" i="9" s="1"/>
  <c r="B2056" i="9"/>
  <c r="E2055" i="9"/>
  <c r="C2057" i="8"/>
  <c r="B2056" i="8"/>
  <c r="D2055" i="9"/>
  <c r="B326" i="11" l="1"/>
  <c r="A325" i="11"/>
  <c r="C2057" i="9"/>
  <c r="F2057" i="9" s="1"/>
  <c r="B2057" i="9"/>
  <c r="A2058" i="9"/>
  <c r="D2056" i="9"/>
  <c r="C1418" i="8"/>
  <c r="B1419" i="8"/>
  <c r="E2056" i="9"/>
  <c r="B2057" i="8"/>
  <c r="C2058" i="8"/>
  <c r="B327" i="11" l="1"/>
  <c r="A326" i="11"/>
  <c r="C2059" i="8"/>
  <c r="B2058" i="8"/>
  <c r="B1418" i="8"/>
  <c r="C1417" i="8"/>
  <c r="E2057" i="9"/>
  <c r="A2059" i="9"/>
  <c r="C2058" i="9"/>
  <c r="F2058" i="9" s="1"/>
  <c r="B2058" i="9"/>
  <c r="D2057" i="9"/>
  <c r="B328" i="11" l="1"/>
  <c r="A327" i="11"/>
  <c r="C2059" i="9"/>
  <c r="F2059" i="9" s="1"/>
  <c r="B2059" i="9"/>
  <c r="A2060" i="9"/>
  <c r="D2058" i="9"/>
  <c r="C1416" i="8"/>
  <c r="B1417" i="8"/>
  <c r="E2058" i="9"/>
  <c r="B2059" i="8"/>
  <c r="C2060" i="8"/>
  <c r="B329" i="11" l="1"/>
  <c r="A328" i="11"/>
  <c r="B1416" i="8"/>
  <c r="C1415" i="8"/>
  <c r="A2061" i="9"/>
  <c r="B2060" i="9"/>
  <c r="C2060" i="9"/>
  <c r="F2060" i="9" s="1"/>
  <c r="C2061" i="8"/>
  <c r="B2060" i="8"/>
  <c r="E2059" i="9"/>
  <c r="D2059" i="9"/>
  <c r="B330" i="11" l="1"/>
  <c r="A329" i="11"/>
  <c r="B2061" i="8"/>
  <c r="C2062" i="8"/>
  <c r="D2060" i="9"/>
  <c r="C2061" i="9"/>
  <c r="F2061" i="9" s="1"/>
  <c r="B2061" i="9"/>
  <c r="A2062" i="9"/>
  <c r="E2060" i="9"/>
  <c r="C1414" i="8"/>
  <c r="B1415" i="8"/>
  <c r="B331" i="11" l="1"/>
  <c r="A330" i="11"/>
  <c r="D2061" i="9"/>
  <c r="A2063" i="9"/>
  <c r="C2062" i="9"/>
  <c r="F2062" i="9" s="1"/>
  <c r="B2062" i="9"/>
  <c r="E2061" i="9"/>
  <c r="B1414" i="8"/>
  <c r="C1413" i="8"/>
  <c r="C2063" i="8"/>
  <c r="B2062" i="8"/>
  <c r="B332" i="11" l="1"/>
  <c r="A331" i="11"/>
  <c r="D2062" i="9"/>
  <c r="C2063" i="9"/>
  <c r="F2063" i="9" s="1"/>
  <c r="B2063" i="9"/>
  <c r="A2064" i="9"/>
  <c r="B2063" i="8"/>
  <c r="C2064" i="8"/>
  <c r="E2062" i="9"/>
  <c r="C1412" i="8"/>
  <c r="B1413" i="8"/>
  <c r="B333" i="11" l="1"/>
  <c r="A332" i="11"/>
  <c r="C2065" i="8"/>
  <c r="B2064" i="8"/>
  <c r="A2065" i="9"/>
  <c r="C2064" i="9"/>
  <c r="F2064" i="9" s="1"/>
  <c r="B2064" i="9"/>
  <c r="E2063" i="9"/>
  <c r="B1412" i="8"/>
  <c r="C1411" i="8"/>
  <c r="D2063" i="9"/>
  <c r="B334" i="11" l="1"/>
  <c r="A333" i="11"/>
  <c r="D2064" i="9"/>
  <c r="C2065" i="9"/>
  <c r="F2065" i="9" s="1"/>
  <c r="B2065" i="9"/>
  <c r="A2066" i="9"/>
  <c r="E2064" i="9"/>
  <c r="C1410" i="8"/>
  <c r="B1411" i="8"/>
  <c r="B2065" i="8"/>
  <c r="C2066" i="8"/>
  <c r="B335" i="11" l="1"/>
  <c r="A334" i="11"/>
  <c r="B1410" i="8"/>
  <c r="C1409" i="8"/>
  <c r="D2065" i="9"/>
  <c r="A2067" i="9"/>
  <c r="C2066" i="9"/>
  <c r="F2066" i="9" s="1"/>
  <c r="B2066" i="9"/>
  <c r="C2067" i="8"/>
  <c r="B2066" i="8"/>
  <c r="E2065" i="9"/>
  <c r="B336" i="11" l="1"/>
  <c r="A335" i="11"/>
  <c r="E2066" i="9"/>
  <c r="C2067" i="9"/>
  <c r="F2067" i="9" s="1"/>
  <c r="B2067" i="9"/>
  <c r="A2068" i="9"/>
  <c r="D2066" i="9"/>
  <c r="C1408" i="8"/>
  <c r="B1409" i="8"/>
  <c r="B2067" i="8"/>
  <c r="C2068" i="8"/>
  <c r="B337" i="11" l="1"/>
  <c r="A336" i="11"/>
  <c r="B1408" i="8"/>
  <c r="C1407" i="8"/>
  <c r="A2069" i="9"/>
  <c r="B2068" i="9"/>
  <c r="C2068" i="9"/>
  <c r="F2068" i="9" s="1"/>
  <c r="E2067" i="9"/>
  <c r="C2069" i="8"/>
  <c r="B2068" i="8"/>
  <c r="D2067" i="9"/>
  <c r="B338" i="11" l="1"/>
  <c r="A337" i="11"/>
  <c r="D2068" i="9"/>
  <c r="C2069" i="9"/>
  <c r="F2069" i="9" s="1"/>
  <c r="B2069" i="9"/>
  <c r="A2070" i="9"/>
  <c r="E2068" i="9"/>
  <c r="C1406" i="8"/>
  <c r="B1407" i="8"/>
  <c r="B2069" i="8"/>
  <c r="C2070" i="8"/>
  <c r="B339" i="11" l="1"/>
  <c r="A338" i="11"/>
  <c r="B1406" i="8"/>
  <c r="C1405" i="8"/>
  <c r="D2069" i="9"/>
  <c r="A2071" i="9"/>
  <c r="C2070" i="9"/>
  <c r="F2070" i="9" s="1"/>
  <c r="B2070" i="9"/>
  <c r="C2071" i="8"/>
  <c r="B2070" i="8"/>
  <c r="E2069" i="9"/>
  <c r="B340" i="11" l="1"/>
  <c r="A339" i="11"/>
  <c r="D2070" i="9"/>
  <c r="C2071" i="9"/>
  <c r="F2071" i="9" s="1"/>
  <c r="B2071" i="9"/>
  <c r="A2072" i="9"/>
  <c r="E2070" i="9"/>
  <c r="C1404" i="8"/>
  <c r="B1405" i="8"/>
  <c r="B2071" i="8"/>
  <c r="C2072" i="8"/>
  <c r="B341" i="11" l="1"/>
  <c r="A340" i="11"/>
  <c r="B1404" i="8"/>
  <c r="C1403" i="8"/>
  <c r="A2073" i="9"/>
  <c r="C2072" i="9"/>
  <c r="F2072" i="9" s="1"/>
  <c r="B2072" i="9"/>
  <c r="E2071" i="9"/>
  <c r="C2073" i="8"/>
  <c r="B2072" i="8"/>
  <c r="D2071" i="9"/>
  <c r="B342" i="11" l="1"/>
  <c r="A341" i="11"/>
  <c r="C2073" i="9"/>
  <c r="F2073" i="9" s="1"/>
  <c r="B2073" i="9"/>
  <c r="A2074" i="9"/>
  <c r="E2072" i="9"/>
  <c r="C1402" i="8"/>
  <c r="B1403" i="8"/>
  <c r="D2072" i="9"/>
  <c r="B2073" i="8"/>
  <c r="C2074" i="8"/>
  <c r="B343" i="11" l="1"/>
  <c r="A342" i="11"/>
  <c r="C2075" i="8"/>
  <c r="B2074" i="8"/>
  <c r="B1402" i="8"/>
  <c r="C1401" i="8"/>
  <c r="D2073" i="9"/>
  <c r="A2075" i="9"/>
  <c r="C2074" i="9"/>
  <c r="F2074" i="9" s="1"/>
  <c r="B2074" i="9"/>
  <c r="E2073" i="9"/>
  <c r="B344" i="11" l="1"/>
  <c r="A343" i="11"/>
  <c r="C2075" i="9"/>
  <c r="F2075" i="9" s="1"/>
  <c r="B2075" i="9"/>
  <c r="A2076" i="9"/>
  <c r="E2074" i="9"/>
  <c r="C1400" i="8"/>
  <c r="B1401" i="8"/>
  <c r="D2074" i="9"/>
  <c r="B2075" i="8"/>
  <c r="C2076" i="8"/>
  <c r="A344" i="11" l="1"/>
  <c r="B345" i="11"/>
  <c r="B1400" i="8"/>
  <c r="C1399" i="8"/>
  <c r="A2077" i="9"/>
  <c r="C2076" i="9"/>
  <c r="F2076" i="9" s="1"/>
  <c r="B2076" i="9"/>
  <c r="C2077" i="8"/>
  <c r="B2076" i="8"/>
  <c r="E2075" i="9"/>
  <c r="D2075" i="9"/>
  <c r="B346" i="11" l="1"/>
  <c r="A345" i="11"/>
  <c r="E2076" i="9"/>
  <c r="C2077" i="9"/>
  <c r="F2077" i="9" s="1"/>
  <c r="B2077" i="9"/>
  <c r="A2078" i="9"/>
  <c r="D2076" i="9"/>
  <c r="B2077" i="8"/>
  <c r="C2078" i="8"/>
  <c r="C1398" i="8"/>
  <c r="B1399" i="8"/>
  <c r="B347" i="11" l="1"/>
  <c r="A346" i="11"/>
  <c r="D2077" i="9"/>
  <c r="E2077" i="9"/>
  <c r="A2079" i="9"/>
  <c r="C2078" i="9"/>
  <c r="F2078" i="9" s="1"/>
  <c r="B2078" i="9"/>
  <c r="B1398" i="8"/>
  <c r="C1397" i="8"/>
  <c r="C2079" i="8"/>
  <c r="B2078" i="8"/>
  <c r="B348" i="11" l="1"/>
  <c r="A347" i="11"/>
  <c r="E2078" i="9"/>
  <c r="C2079" i="9"/>
  <c r="F2079" i="9" s="1"/>
  <c r="B2079" i="9"/>
  <c r="A2080" i="9"/>
  <c r="D2078" i="9"/>
  <c r="B2079" i="8"/>
  <c r="C2080" i="8"/>
  <c r="C1396" i="8"/>
  <c r="B1397" i="8"/>
  <c r="B349" i="11" l="1"/>
  <c r="A348" i="11"/>
  <c r="A2081" i="9"/>
  <c r="C2080" i="9"/>
  <c r="F2080" i="9" s="1"/>
  <c r="B2080" i="9"/>
  <c r="E2079" i="9"/>
  <c r="B1396" i="8"/>
  <c r="C1395" i="8"/>
  <c r="D2079" i="9"/>
  <c r="C2081" i="8"/>
  <c r="B2080" i="8"/>
  <c r="B350" i="11" l="1"/>
  <c r="A349" i="11"/>
  <c r="D2080" i="9"/>
  <c r="B2081" i="8"/>
  <c r="C2082" i="8"/>
  <c r="C2081" i="9"/>
  <c r="F2081" i="9" s="1"/>
  <c r="B2081" i="9"/>
  <c r="A2082" i="9"/>
  <c r="C1394" i="8"/>
  <c r="B1395" i="8"/>
  <c r="E2080" i="9"/>
  <c r="B351" i="11" l="1"/>
  <c r="A350" i="11"/>
  <c r="D2081" i="9"/>
  <c r="E2081" i="9"/>
  <c r="C2083" i="8"/>
  <c r="B2082" i="8"/>
  <c r="A2083" i="9"/>
  <c r="C2082" i="9"/>
  <c r="F2082" i="9" s="1"/>
  <c r="B2082" i="9"/>
  <c r="B1394" i="8"/>
  <c r="C1393" i="8"/>
  <c r="B352" i="11" l="1"/>
  <c r="A351" i="11"/>
  <c r="D2082" i="9"/>
  <c r="E2082" i="9"/>
  <c r="C2083" i="9"/>
  <c r="F2083" i="9" s="1"/>
  <c r="B2083" i="9"/>
  <c r="A2084" i="9"/>
  <c r="C1392" i="8"/>
  <c r="B1393" i="8"/>
  <c r="B2083" i="8"/>
  <c r="C2084" i="8"/>
  <c r="B353" i="11" l="1"/>
  <c r="A352" i="11"/>
  <c r="B1392" i="8"/>
  <c r="C1391" i="8"/>
  <c r="A2085" i="9"/>
  <c r="C2084" i="9"/>
  <c r="F2084" i="9" s="1"/>
  <c r="B2084" i="9"/>
  <c r="E2083" i="9"/>
  <c r="C2085" i="8"/>
  <c r="B2084" i="8"/>
  <c r="D2083" i="9"/>
  <c r="B354" i="11" l="1"/>
  <c r="A353" i="11"/>
  <c r="C2085" i="9"/>
  <c r="F2085" i="9" s="1"/>
  <c r="B2085" i="9"/>
  <c r="A2086" i="9"/>
  <c r="E2084" i="9"/>
  <c r="C1390" i="8"/>
  <c r="B1391" i="8"/>
  <c r="D2084" i="9"/>
  <c r="B2085" i="8"/>
  <c r="C2086" i="8"/>
  <c r="B355" i="11" l="1"/>
  <c r="A354" i="11"/>
  <c r="B1390" i="8"/>
  <c r="C1389" i="8"/>
  <c r="A2087" i="9"/>
  <c r="C2086" i="9"/>
  <c r="F2086" i="9" s="1"/>
  <c r="B2086" i="9"/>
  <c r="D2085" i="9"/>
  <c r="C2087" i="8"/>
  <c r="B2086" i="8"/>
  <c r="E2085" i="9"/>
  <c r="B356" i="11" l="1"/>
  <c r="A355" i="11"/>
  <c r="C2087" i="9"/>
  <c r="F2087" i="9" s="1"/>
  <c r="B2087" i="9"/>
  <c r="A2088" i="9"/>
  <c r="E2086" i="9"/>
  <c r="C1388" i="8"/>
  <c r="B1389" i="8"/>
  <c r="D2086" i="9"/>
  <c r="B2087" i="8"/>
  <c r="C2088" i="8"/>
  <c r="B357" i="11" l="1"/>
  <c r="A356" i="11"/>
  <c r="B1388" i="8"/>
  <c r="C1387" i="8"/>
  <c r="A2089" i="9"/>
  <c r="C2088" i="9"/>
  <c r="F2088" i="9" s="1"/>
  <c r="B2088" i="9"/>
  <c r="C2089" i="8"/>
  <c r="B2088" i="8"/>
  <c r="E2087" i="9"/>
  <c r="D2087" i="9"/>
  <c r="B358" i="11" l="1"/>
  <c r="A357" i="11"/>
  <c r="D2088" i="9"/>
  <c r="C2089" i="9"/>
  <c r="F2089" i="9" s="1"/>
  <c r="B2089" i="9"/>
  <c r="A2090" i="9"/>
  <c r="E2088" i="9"/>
  <c r="C1386" i="8"/>
  <c r="B1387" i="8"/>
  <c r="B2089" i="8"/>
  <c r="C2090" i="8"/>
  <c r="B359" i="11" l="1"/>
  <c r="A358" i="11"/>
  <c r="B1386" i="8"/>
  <c r="C1385" i="8"/>
  <c r="D2089" i="9"/>
  <c r="A2091" i="9"/>
  <c r="C2090" i="9"/>
  <c r="F2090" i="9" s="1"/>
  <c r="B2090" i="9"/>
  <c r="C2091" i="8"/>
  <c r="B2090" i="8"/>
  <c r="E2089" i="9"/>
  <c r="B360" i="11" l="1"/>
  <c r="A359" i="11"/>
  <c r="D2090" i="9"/>
  <c r="C2091" i="9"/>
  <c r="F2091" i="9" s="1"/>
  <c r="B2091" i="9"/>
  <c r="A2092" i="9"/>
  <c r="E2090" i="9"/>
  <c r="C1384" i="8"/>
  <c r="B1385" i="8"/>
  <c r="B2091" i="8"/>
  <c r="C2092" i="8"/>
  <c r="B361" i="11" l="1"/>
  <c r="A360" i="11"/>
  <c r="B1384" i="8"/>
  <c r="C1383" i="8"/>
  <c r="A2093" i="9"/>
  <c r="B2092" i="9"/>
  <c r="C2092" i="9"/>
  <c r="F2092" i="9" s="1"/>
  <c r="E2091" i="9"/>
  <c r="C2093" i="8"/>
  <c r="B2092" i="8"/>
  <c r="D2091" i="9"/>
  <c r="B362" i="11" l="1"/>
  <c r="A361" i="11"/>
  <c r="D2092" i="9"/>
  <c r="C2093" i="9"/>
  <c r="F2093" i="9" s="1"/>
  <c r="B2093" i="9"/>
  <c r="A2094" i="9"/>
  <c r="E2092" i="9"/>
  <c r="C1382" i="8"/>
  <c r="B1383" i="8"/>
  <c r="B2093" i="8"/>
  <c r="C2094" i="8"/>
  <c r="B363" i="11" l="1"/>
  <c r="A362" i="11"/>
  <c r="B1382" i="8"/>
  <c r="C1381" i="8"/>
  <c r="D2093" i="9"/>
  <c r="A2095" i="9"/>
  <c r="C2094" i="9"/>
  <c r="F2094" i="9" s="1"/>
  <c r="B2094" i="9"/>
  <c r="C2095" i="8"/>
  <c r="B2094" i="8"/>
  <c r="E2093" i="9"/>
  <c r="B364" i="11" l="1"/>
  <c r="A363" i="11"/>
  <c r="D2094" i="9"/>
  <c r="C2095" i="9"/>
  <c r="F2095" i="9" s="1"/>
  <c r="B2095" i="9"/>
  <c r="A2096" i="9"/>
  <c r="E2094" i="9"/>
  <c r="C1380" i="8"/>
  <c r="B1381" i="8"/>
  <c r="B2095" i="8"/>
  <c r="C2096" i="8"/>
  <c r="B365" i="11" l="1"/>
  <c r="A364" i="11"/>
  <c r="B1380" i="8"/>
  <c r="C1379" i="8"/>
  <c r="A2097" i="9"/>
  <c r="B2096" i="9"/>
  <c r="C2096" i="9"/>
  <c r="F2096" i="9" s="1"/>
  <c r="E2095" i="9"/>
  <c r="C2097" i="8"/>
  <c r="B2096" i="8"/>
  <c r="D2095" i="9"/>
  <c r="B366" i="11" l="1"/>
  <c r="A365" i="11"/>
  <c r="D2096" i="9"/>
  <c r="C2097" i="9"/>
  <c r="F2097" i="9" s="1"/>
  <c r="B2097" i="9"/>
  <c r="A2098" i="9"/>
  <c r="E2096" i="9"/>
  <c r="C1378" i="8"/>
  <c r="B1379" i="8"/>
  <c r="B2097" i="8"/>
  <c r="C2098" i="8"/>
  <c r="B367" i="11" l="1"/>
  <c r="A366" i="11"/>
  <c r="B1378" i="8"/>
  <c r="C1377" i="8"/>
  <c r="D2097" i="9"/>
  <c r="A2099" i="9"/>
  <c r="C2098" i="9"/>
  <c r="F2098" i="9" s="1"/>
  <c r="B2098" i="9"/>
  <c r="C2099" i="8"/>
  <c r="B2098" i="8"/>
  <c r="E2097" i="9"/>
  <c r="B368" i="11" l="1"/>
  <c r="A367" i="11"/>
  <c r="D2098" i="9"/>
  <c r="C2099" i="9"/>
  <c r="F2099" i="9" s="1"/>
  <c r="B2099" i="9"/>
  <c r="A2100" i="9"/>
  <c r="E2098" i="9"/>
  <c r="C1376" i="8"/>
  <c r="B1377" i="8"/>
  <c r="B2099" i="8"/>
  <c r="C2100" i="8"/>
  <c r="B369" i="11" l="1"/>
  <c r="A368" i="11"/>
  <c r="B1376" i="8"/>
  <c r="C1375" i="8"/>
  <c r="A2101" i="9"/>
  <c r="B2100" i="9"/>
  <c r="C2100" i="9"/>
  <c r="F2100" i="9" s="1"/>
  <c r="E2099" i="9"/>
  <c r="C2101" i="8"/>
  <c r="B2100" i="8"/>
  <c r="D2099" i="9"/>
  <c r="A369" i="11" l="1"/>
  <c r="B370" i="11"/>
  <c r="D2100" i="9"/>
  <c r="C2101" i="9"/>
  <c r="F2101" i="9" s="1"/>
  <c r="B2101" i="9"/>
  <c r="A2102" i="9"/>
  <c r="E2100" i="9"/>
  <c r="C1374" i="8"/>
  <c r="B1375" i="8"/>
  <c r="B2101" i="8"/>
  <c r="C2102" i="8"/>
  <c r="B371" i="11" l="1"/>
  <c r="A370" i="11"/>
  <c r="B1374" i="8"/>
  <c r="C1373" i="8"/>
  <c r="D2101" i="9"/>
  <c r="A2103" i="9"/>
  <c r="C2102" i="9"/>
  <c r="F2102" i="9" s="1"/>
  <c r="B2102" i="9"/>
  <c r="C2103" i="8"/>
  <c r="B2102" i="8"/>
  <c r="E2101" i="9"/>
  <c r="B372" i="11" l="1"/>
  <c r="A371" i="11"/>
  <c r="D2102" i="9"/>
  <c r="C2103" i="9"/>
  <c r="F2103" i="9" s="1"/>
  <c r="B2103" i="9"/>
  <c r="A2104" i="9"/>
  <c r="E2102" i="9"/>
  <c r="C1372" i="8"/>
  <c r="B1373" i="8"/>
  <c r="B2103" i="8"/>
  <c r="C2104" i="8"/>
  <c r="B373" i="11" l="1"/>
  <c r="A372" i="11"/>
  <c r="C2105" i="8"/>
  <c r="B2104" i="8"/>
  <c r="B1372" i="8"/>
  <c r="C1371" i="8"/>
  <c r="A2105" i="9"/>
  <c r="C2104" i="9"/>
  <c r="F2104" i="9" s="1"/>
  <c r="B2104" i="9"/>
  <c r="E2103" i="9"/>
  <c r="D2103" i="9"/>
  <c r="B374" i="11" l="1"/>
  <c r="A373" i="11"/>
  <c r="E2104" i="9"/>
  <c r="C2105" i="9"/>
  <c r="F2105" i="9" s="1"/>
  <c r="B2105" i="9"/>
  <c r="A2106" i="9"/>
  <c r="C1370" i="8"/>
  <c r="B1371" i="8"/>
  <c r="D2104" i="9"/>
  <c r="B2105" i="8"/>
  <c r="C2106" i="8"/>
  <c r="A374" i="11" l="1"/>
  <c r="D2105" i="9"/>
  <c r="B1370" i="8"/>
  <c r="C1369" i="8"/>
  <c r="A2107" i="9"/>
  <c r="C2106" i="9"/>
  <c r="F2106" i="9" s="1"/>
  <c r="B2106" i="9"/>
  <c r="C2107" i="8"/>
  <c r="B2106" i="8"/>
  <c r="E2105" i="9"/>
  <c r="E2106" i="9" l="1"/>
  <c r="C2107" i="9"/>
  <c r="F2107" i="9" s="1"/>
  <c r="B2107" i="9"/>
  <c r="A2108" i="9"/>
  <c r="D2106" i="9"/>
  <c r="C1368" i="8"/>
  <c r="B1369" i="8"/>
  <c r="B2107" i="8"/>
  <c r="C2108" i="8"/>
  <c r="C2109" i="8" l="1"/>
  <c r="B2108" i="8"/>
  <c r="B1368" i="8"/>
  <c r="C1367" i="8"/>
  <c r="A2109" i="9"/>
  <c r="C2108" i="9"/>
  <c r="F2108" i="9" s="1"/>
  <c r="B2108" i="9"/>
  <c r="E2107" i="9"/>
  <c r="D2107" i="9"/>
  <c r="E2108" i="9" l="1"/>
  <c r="C2109" i="9"/>
  <c r="F2109" i="9" s="1"/>
  <c r="B2109" i="9"/>
  <c r="A2110" i="9"/>
  <c r="C1366" i="8"/>
  <c r="B1367" i="8"/>
  <c r="D2108" i="9"/>
  <c r="B2109" i="8"/>
  <c r="C2110" i="8"/>
  <c r="B1366" i="8" l="1"/>
  <c r="C1365" i="8"/>
  <c r="A2111" i="9"/>
  <c r="C2110" i="9"/>
  <c r="F2110" i="9" s="1"/>
  <c r="B2110" i="9"/>
  <c r="D2109" i="9"/>
  <c r="C2111" i="8"/>
  <c r="B2110" i="8"/>
  <c r="E2109" i="9"/>
  <c r="D2110" i="9" l="1"/>
  <c r="C2111" i="9"/>
  <c r="F2111" i="9" s="1"/>
  <c r="B2111" i="9"/>
  <c r="A2112" i="9"/>
  <c r="E2110" i="9"/>
  <c r="C1364" i="8"/>
  <c r="B1365" i="8"/>
  <c r="B2111" i="8"/>
  <c r="C2112" i="8"/>
  <c r="B1364" i="8" l="1"/>
  <c r="C1363" i="8"/>
  <c r="A2113" i="9"/>
  <c r="C2112" i="9"/>
  <c r="F2112" i="9" s="1"/>
  <c r="B2112" i="9"/>
  <c r="E2111" i="9"/>
  <c r="C2113" i="8"/>
  <c r="B2112" i="8"/>
  <c r="D2111" i="9"/>
  <c r="C2113" i="9" l="1"/>
  <c r="F2113" i="9" s="1"/>
  <c r="B2113" i="9"/>
  <c r="A2114" i="9"/>
  <c r="D2112" i="9"/>
  <c r="C1362" i="8"/>
  <c r="B1363" i="8"/>
  <c r="E2112" i="9"/>
  <c r="B2113" i="8"/>
  <c r="C2114" i="8"/>
  <c r="B1362" i="8" l="1"/>
  <c r="C1361" i="8"/>
  <c r="A2115" i="9"/>
  <c r="C2114" i="9"/>
  <c r="F2114" i="9" s="1"/>
  <c r="B2114" i="9"/>
  <c r="D2113" i="9"/>
  <c r="B2114" i="8"/>
  <c r="C2115" i="8"/>
  <c r="E2113" i="9"/>
  <c r="E2114" i="9" l="1"/>
  <c r="D2114" i="9"/>
  <c r="C2115" i="9"/>
  <c r="F2115" i="9" s="1"/>
  <c r="B2115" i="9"/>
  <c r="A2116" i="9"/>
  <c r="B2115" i="8"/>
  <c r="C2116" i="8"/>
  <c r="C1360" i="8"/>
  <c r="B1361" i="8"/>
  <c r="A2117" i="9" l="1"/>
  <c r="C2116" i="9"/>
  <c r="F2116" i="9" s="1"/>
  <c r="B2116" i="9"/>
  <c r="E2115" i="9"/>
  <c r="D2115" i="9"/>
  <c r="B1360" i="8"/>
  <c r="C1359" i="8"/>
  <c r="C2117" i="8"/>
  <c r="B2116" i="8"/>
  <c r="E2116" i="9" l="1"/>
  <c r="B2117" i="8"/>
  <c r="C2118" i="8"/>
  <c r="C2117" i="9"/>
  <c r="F2117" i="9" s="1"/>
  <c r="B2117" i="9"/>
  <c r="A2118" i="9"/>
  <c r="C1358" i="8"/>
  <c r="B1359" i="8"/>
  <c r="D2116" i="9"/>
  <c r="D2117" i="9" l="1"/>
  <c r="A2119" i="9"/>
  <c r="C2118" i="9"/>
  <c r="F2118" i="9" s="1"/>
  <c r="B2118" i="9"/>
  <c r="E2117" i="9"/>
  <c r="B2118" i="8"/>
  <c r="C2119" i="8"/>
  <c r="B1358" i="8"/>
  <c r="C1357" i="8"/>
  <c r="E2118" i="9" l="1"/>
  <c r="C1356" i="8"/>
  <c r="B1357" i="8"/>
  <c r="D2118" i="9"/>
  <c r="C2119" i="9"/>
  <c r="F2119" i="9" s="1"/>
  <c r="B2119" i="9"/>
  <c r="A2120" i="9"/>
  <c r="B2119" i="8"/>
  <c r="C2120" i="8"/>
  <c r="D2119" i="9" l="1"/>
  <c r="B1356" i="8"/>
  <c r="C1355" i="8"/>
  <c r="E2119" i="9"/>
  <c r="C2121" i="8"/>
  <c r="B2120" i="8"/>
  <c r="A2121" i="9"/>
  <c r="C2120" i="9"/>
  <c r="F2120" i="9" s="1"/>
  <c r="B2120" i="9"/>
  <c r="C2121" i="9" l="1"/>
  <c r="F2121" i="9" s="1"/>
  <c r="B2121" i="9"/>
  <c r="A2122" i="9"/>
  <c r="D2120" i="9"/>
  <c r="B2121" i="8"/>
  <c r="C2122" i="8"/>
  <c r="E2120" i="9"/>
  <c r="C1354" i="8"/>
  <c r="B1355" i="8"/>
  <c r="C2123" i="8" l="1"/>
  <c r="B2122" i="8"/>
  <c r="D2121" i="9"/>
  <c r="A2123" i="9"/>
  <c r="C2122" i="9"/>
  <c r="F2122" i="9" s="1"/>
  <c r="B2122" i="9"/>
  <c r="B1354" i="8"/>
  <c r="C1353" i="8"/>
  <c r="E2121" i="9"/>
  <c r="D2122" i="9" l="1"/>
  <c r="C2123" i="9"/>
  <c r="F2123" i="9" s="1"/>
  <c r="B2123" i="9"/>
  <c r="A2124" i="9"/>
  <c r="E2122" i="9"/>
  <c r="C1352" i="8"/>
  <c r="B1353" i="8"/>
  <c r="B2123" i="8"/>
  <c r="C2124" i="8"/>
  <c r="C2125" i="8" l="1"/>
  <c r="B2124" i="8"/>
  <c r="B1352" i="8"/>
  <c r="C1351" i="8"/>
  <c r="A2125" i="9"/>
  <c r="B2124" i="9"/>
  <c r="C2124" i="9"/>
  <c r="F2124" i="9" s="1"/>
  <c r="E2123" i="9"/>
  <c r="D2123" i="9"/>
  <c r="E2124" i="9" l="1"/>
  <c r="D2124" i="9"/>
  <c r="C2125" i="9"/>
  <c r="F2125" i="9" s="1"/>
  <c r="B2125" i="9"/>
  <c r="A2126" i="9"/>
  <c r="C1350" i="8"/>
  <c r="B1351" i="8"/>
  <c r="B2125" i="8"/>
  <c r="C2126" i="8"/>
  <c r="B1350" i="8" l="1"/>
  <c r="C1349" i="8"/>
  <c r="A2127" i="9"/>
  <c r="C2126" i="9"/>
  <c r="F2126" i="9" s="1"/>
  <c r="B2126" i="9"/>
  <c r="D2125" i="9"/>
  <c r="E2125" i="9"/>
  <c r="C2127" i="8"/>
  <c r="B2126" i="8"/>
  <c r="E2126" i="9" l="1"/>
  <c r="C2127" i="9"/>
  <c r="F2127" i="9" s="1"/>
  <c r="B2127" i="9"/>
  <c r="A2128" i="9"/>
  <c r="D2126" i="9"/>
  <c r="B2127" i="8"/>
  <c r="C2128" i="8"/>
  <c r="C1348" i="8"/>
  <c r="B1349" i="8"/>
  <c r="B2128" i="9" l="1"/>
  <c r="A2129" i="9"/>
  <c r="C2128" i="9"/>
  <c r="F2128" i="9" s="1"/>
  <c r="E2127" i="9"/>
  <c r="B1348" i="8"/>
  <c r="C1347" i="8"/>
  <c r="D2127" i="9"/>
  <c r="B2128" i="8"/>
  <c r="C2129" i="8"/>
  <c r="C1346" i="8" l="1"/>
  <c r="B1347" i="8"/>
  <c r="E2128" i="9"/>
  <c r="B2129" i="8"/>
  <c r="C2130" i="8"/>
  <c r="D2128" i="9"/>
  <c r="C2129" i="9"/>
  <c r="F2129" i="9" s="1"/>
  <c r="B2129" i="9"/>
  <c r="A2130" i="9"/>
  <c r="E2129" i="9" l="1"/>
  <c r="C2131" i="8"/>
  <c r="B2130" i="8"/>
  <c r="D2129" i="9"/>
  <c r="A2131" i="9"/>
  <c r="C2130" i="9"/>
  <c r="F2130" i="9" s="1"/>
  <c r="B2130" i="9"/>
  <c r="B1346" i="8"/>
  <c r="C1345" i="8"/>
  <c r="C1344" i="8" l="1"/>
  <c r="B1345" i="8"/>
  <c r="E2130" i="9"/>
  <c r="C2131" i="9"/>
  <c r="F2131" i="9" s="1"/>
  <c r="B2131" i="9"/>
  <c r="A2132" i="9"/>
  <c r="D2130" i="9"/>
  <c r="B2131" i="8"/>
  <c r="C2132" i="8"/>
  <c r="A2133" i="9" l="1"/>
  <c r="C2132" i="9"/>
  <c r="F2132" i="9" s="1"/>
  <c r="B2132" i="9"/>
  <c r="E2131" i="9"/>
  <c r="D2131" i="9"/>
  <c r="C2133" i="8"/>
  <c r="B2132" i="8"/>
  <c r="B1344" i="8"/>
  <c r="C1343" i="8"/>
  <c r="B2133" i="8" l="1"/>
  <c r="C2134" i="8"/>
  <c r="C1342" i="8"/>
  <c r="B1343" i="8"/>
  <c r="D2132" i="9"/>
  <c r="C2133" i="9"/>
  <c r="F2133" i="9" s="1"/>
  <c r="B2133" i="9"/>
  <c r="A2134" i="9"/>
  <c r="E2132" i="9"/>
  <c r="B1342" i="8" l="1"/>
  <c r="C1341" i="8"/>
  <c r="D2133" i="9"/>
  <c r="C2135" i="8"/>
  <c r="B2134" i="8"/>
  <c r="E2133" i="9"/>
  <c r="A2135" i="9"/>
  <c r="C2134" i="9"/>
  <c r="F2134" i="9" s="1"/>
  <c r="B2134" i="9"/>
  <c r="C2135" i="9" l="1"/>
  <c r="F2135" i="9" s="1"/>
  <c r="B2135" i="9"/>
  <c r="A2136" i="9"/>
  <c r="E2134" i="9"/>
  <c r="B2135" i="8"/>
  <c r="C2136" i="8"/>
  <c r="D2134" i="9"/>
  <c r="C1340" i="8"/>
  <c r="B1341" i="8"/>
  <c r="A2137" i="9" l="1"/>
  <c r="C2136" i="9"/>
  <c r="F2136" i="9" s="1"/>
  <c r="B2136" i="9"/>
  <c r="E2135" i="9"/>
  <c r="C2137" i="8"/>
  <c r="B2136" i="8"/>
  <c r="B1340" i="8"/>
  <c r="C1339" i="8"/>
  <c r="D2135" i="9"/>
  <c r="E2136" i="9" l="1"/>
  <c r="C1338" i="8"/>
  <c r="B1339" i="8"/>
  <c r="C2137" i="9"/>
  <c r="F2137" i="9" s="1"/>
  <c r="B2137" i="9"/>
  <c r="A2138" i="9"/>
  <c r="B2137" i="8"/>
  <c r="C2138" i="8"/>
  <c r="D2136" i="9"/>
  <c r="D2137" i="9" l="1"/>
  <c r="A2139" i="9"/>
  <c r="C2138" i="9"/>
  <c r="F2138" i="9" s="1"/>
  <c r="B2138" i="9"/>
  <c r="E2137" i="9"/>
  <c r="C2139" i="8"/>
  <c r="B2138" i="8"/>
  <c r="B1338" i="8"/>
  <c r="C1337" i="8"/>
  <c r="B2139" i="8" l="1"/>
  <c r="C2140" i="8"/>
  <c r="D2138" i="9"/>
  <c r="C1336" i="8"/>
  <c r="B1337" i="8"/>
  <c r="C2139" i="9"/>
  <c r="F2139" i="9" s="1"/>
  <c r="B2139" i="9"/>
  <c r="A2140" i="9"/>
  <c r="E2138" i="9"/>
  <c r="E2139" i="9" l="1"/>
  <c r="D2139" i="9"/>
  <c r="B1336" i="8"/>
  <c r="C1335" i="8"/>
  <c r="A2141" i="9"/>
  <c r="B2140" i="9"/>
  <c r="C2140" i="9"/>
  <c r="F2140" i="9" s="1"/>
  <c r="C2141" i="8"/>
  <c r="B2140" i="8"/>
  <c r="C2141" i="9" l="1"/>
  <c r="F2141" i="9" s="1"/>
  <c r="B2141" i="9"/>
  <c r="A2142" i="9"/>
  <c r="E2140" i="9"/>
  <c r="C1334" i="8"/>
  <c r="B1335" i="8"/>
  <c r="B2141" i="8"/>
  <c r="C2142" i="8"/>
  <c r="D2140" i="9"/>
  <c r="B1334" i="8" l="1"/>
  <c r="C1333" i="8"/>
  <c r="A2143" i="9"/>
  <c r="C2142" i="9"/>
  <c r="F2142" i="9" s="1"/>
  <c r="B2142" i="9"/>
  <c r="D2141" i="9"/>
  <c r="C2143" i="8"/>
  <c r="B2142" i="8"/>
  <c r="E2141" i="9"/>
  <c r="E2142" i="9" l="1"/>
  <c r="C2143" i="9"/>
  <c r="F2143" i="9" s="1"/>
  <c r="B2143" i="9"/>
  <c r="A2144" i="9"/>
  <c r="D2142" i="9"/>
  <c r="C1332" i="8"/>
  <c r="B1333" i="8"/>
  <c r="B2143" i="8"/>
  <c r="C2144" i="8"/>
  <c r="C2145" i="8" l="1"/>
  <c r="B2144" i="8"/>
  <c r="B1332" i="8"/>
  <c r="C1331" i="8"/>
  <c r="A2145" i="9"/>
  <c r="C2144" i="9"/>
  <c r="F2144" i="9" s="1"/>
  <c r="B2144" i="9"/>
  <c r="D2143" i="9"/>
  <c r="E2143" i="9"/>
  <c r="D2144" i="9" l="1"/>
  <c r="C2145" i="9"/>
  <c r="F2145" i="9" s="1"/>
  <c r="B2145" i="9"/>
  <c r="A2146" i="9"/>
  <c r="C1330" i="8"/>
  <c r="B1331" i="8"/>
  <c r="E2144" i="9"/>
  <c r="B2145" i="8"/>
  <c r="C2146" i="8"/>
  <c r="A2147" i="9" l="1"/>
  <c r="C2146" i="9"/>
  <c r="F2146" i="9" s="1"/>
  <c r="B2146" i="9"/>
  <c r="B1330" i="8"/>
  <c r="C1329" i="8"/>
  <c r="D2145" i="9"/>
  <c r="C2147" i="8"/>
  <c r="B2146" i="8"/>
  <c r="E2145" i="9"/>
  <c r="E2146" i="9" l="1"/>
  <c r="C2147" i="9"/>
  <c r="F2147" i="9" s="1"/>
  <c r="B2147" i="9"/>
  <c r="A2148" i="9"/>
  <c r="C1328" i="8"/>
  <c r="B1329" i="8"/>
  <c r="B2147" i="8"/>
  <c r="C2148" i="8"/>
  <c r="D2146" i="9"/>
  <c r="B1328" i="8" l="1"/>
  <c r="C1327" i="8"/>
  <c r="A2149" i="9"/>
  <c r="C2148" i="9"/>
  <c r="F2148" i="9" s="1"/>
  <c r="B2148" i="9"/>
  <c r="D2147" i="9"/>
  <c r="C2149" i="8"/>
  <c r="B2148" i="8"/>
  <c r="E2147" i="9"/>
  <c r="C2149" i="9" l="1"/>
  <c r="F2149" i="9" s="1"/>
  <c r="B2149" i="9"/>
  <c r="A2150" i="9"/>
  <c r="D2148" i="9"/>
  <c r="C1326" i="8"/>
  <c r="B1327" i="8"/>
  <c r="E2148" i="9"/>
  <c r="B2149" i="8"/>
  <c r="C2150" i="8"/>
  <c r="B1326" i="8" l="1"/>
  <c r="C1325" i="8"/>
  <c r="E2149" i="9"/>
  <c r="A2151" i="9"/>
  <c r="C2150" i="9"/>
  <c r="F2150" i="9" s="1"/>
  <c r="B2150" i="9"/>
  <c r="C2151" i="8"/>
  <c r="B2150" i="8"/>
  <c r="D2149" i="9"/>
  <c r="E2150" i="9" l="1"/>
  <c r="C2151" i="9"/>
  <c r="F2151" i="9" s="1"/>
  <c r="B2151" i="9"/>
  <c r="A2152" i="9"/>
  <c r="D2150" i="9"/>
  <c r="C1324" i="8"/>
  <c r="B1325" i="8"/>
  <c r="B2151" i="8"/>
  <c r="C2152" i="8"/>
  <c r="B1324" i="8" l="1"/>
  <c r="C1323" i="8"/>
  <c r="A2153" i="9"/>
  <c r="C2152" i="9"/>
  <c r="F2152" i="9" s="1"/>
  <c r="B2152" i="9"/>
  <c r="D2151" i="9"/>
  <c r="C2153" i="8"/>
  <c r="B2152" i="8"/>
  <c r="E2151" i="9"/>
  <c r="C2153" i="9" l="1"/>
  <c r="F2153" i="9" s="1"/>
  <c r="B2153" i="9"/>
  <c r="A2154" i="9"/>
  <c r="D2152" i="9"/>
  <c r="C1322" i="8"/>
  <c r="B1323" i="8"/>
  <c r="E2152" i="9"/>
  <c r="B2153" i="8"/>
  <c r="C2154" i="8"/>
  <c r="B1322" i="8" l="1"/>
  <c r="C1321" i="8"/>
  <c r="D2153" i="9"/>
  <c r="A2155" i="9"/>
  <c r="C2154" i="9"/>
  <c r="F2154" i="9" s="1"/>
  <c r="B2154" i="9"/>
  <c r="C2155" i="8"/>
  <c r="B2154" i="8"/>
  <c r="E2153" i="9"/>
  <c r="E2154" i="9" l="1"/>
  <c r="C2155" i="9"/>
  <c r="F2155" i="9" s="1"/>
  <c r="B2155" i="9"/>
  <c r="A2156" i="9"/>
  <c r="D2154" i="9"/>
  <c r="C1320" i="8"/>
  <c r="B1321" i="8"/>
  <c r="B2155" i="8"/>
  <c r="C2156" i="8"/>
  <c r="C2157" i="8" l="1"/>
  <c r="B2156" i="8"/>
  <c r="B1320" i="8"/>
  <c r="C1319" i="8"/>
  <c r="A2157" i="9"/>
  <c r="B2156" i="9"/>
  <c r="C2156" i="9"/>
  <c r="F2156" i="9" s="1"/>
  <c r="D2155" i="9"/>
  <c r="E2155" i="9"/>
  <c r="D2156" i="9" l="1"/>
  <c r="E2156" i="9"/>
  <c r="C2157" i="9"/>
  <c r="F2157" i="9" s="1"/>
  <c r="B2157" i="9"/>
  <c r="A2158" i="9"/>
  <c r="C1318" i="8"/>
  <c r="B1319" i="8"/>
  <c r="B2157" i="8"/>
  <c r="C2158" i="8"/>
  <c r="C2159" i="8" l="1"/>
  <c r="B2158" i="8"/>
  <c r="B1318" i="8"/>
  <c r="C1317" i="8"/>
  <c r="E2157" i="9"/>
  <c r="A2159" i="9"/>
  <c r="C2158" i="9"/>
  <c r="F2158" i="9" s="1"/>
  <c r="B2158" i="9"/>
  <c r="D2157" i="9"/>
  <c r="C2159" i="9" l="1"/>
  <c r="F2159" i="9" s="1"/>
  <c r="B2159" i="9"/>
  <c r="A2160" i="9"/>
  <c r="D2158" i="9"/>
  <c r="C1316" i="8"/>
  <c r="B1317" i="8"/>
  <c r="E2158" i="9"/>
  <c r="B2159" i="8"/>
  <c r="C2160" i="8"/>
  <c r="B1316" i="8" l="1"/>
  <c r="C1315" i="8"/>
  <c r="A2161" i="9"/>
  <c r="B2160" i="9"/>
  <c r="C2160" i="9"/>
  <c r="F2160" i="9" s="1"/>
  <c r="C2161" i="8"/>
  <c r="B2160" i="8"/>
  <c r="E2159" i="9"/>
  <c r="D2159" i="9"/>
  <c r="B2161" i="8" l="1"/>
  <c r="C2162" i="8"/>
  <c r="E2160" i="9"/>
  <c r="C2161" i="9"/>
  <c r="F2161" i="9" s="1"/>
  <c r="B2161" i="9"/>
  <c r="A2162" i="9"/>
  <c r="D2160" i="9"/>
  <c r="C1314" i="8"/>
  <c r="B1315" i="8"/>
  <c r="E2161" i="9" l="1"/>
  <c r="A2163" i="9"/>
  <c r="C2162" i="9"/>
  <c r="F2162" i="9" s="1"/>
  <c r="B2162" i="9"/>
  <c r="D2161" i="9"/>
  <c r="B1314" i="8"/>
  <c r="C1313" i="8"/>
  <c r="C2163" i="8"/>
  <c r="B2162" i="8"/>
  <c r="E2162" i="9" l="1"/>
  <c r="C2163" i="9"/>
  <c r="F2163" i="9" s="1"/>
  <c r="B2163" i="9"/>
  <c r="A2164" i="9"/>
  <c r="B2163" i="8"/>
  <c r="C2164" i="8"/>
  <c r="D2162" i="9"/>
  <c r="C1312" i="8"/>
  <c r="B1313" i="8"/>
  <c r="C2165" i="8" l="1"/>
  <c r="B2164" i="8"/>
  <c r="A2165" i="9"/>
  <c r="C2164" i="9"/>
  <c r="F2164" i="9" s="1"/>
  <c r="B2164" i="9"/>
  <c r="D2163" i="9"/>
  <c r="B1312" i="8"/>
  <c r="C1311" i="8"/>
  <c r="E2163" i="9"/>
  <c r="E2164" i="9" l="1"/>
  <c r="C2165" i="9"/>
  <c r="F2165" i="9" s="1"/>
  <c r="B2165" i="9"/>
  <c r="A2166" i="9"/>
  <c r="D2164" i="9"/>
  <c r="C1310" i="8"/>
  <c r="B1311" i="8"/>
  <c r="B2165" i="8"/>
  <c r="C2166" i="8"/>
  <c r="B1310" i="8" l="1"/>
  <c r="C1309" i="8"/>
  <c r="D2165" i="9"/>
  <c r="A2167" i="9"/>
  <c r="C2166" i="9"/>
  <c r="F2166" i="9" s="1"/>
  <c r="B2166" i="9"/>
  <c r="C2167" i="8"/>
  <c r="B2166" i="8"/>
  <c r="E2165" i="9"/>
  <c r="E2166" i="9" l="1"/>
  <c r="C2167" i="9"/>
  <c r="F2167" i="9" s="1"/>
  <c r="B2167" i="9"/>
  <c r="A2168" i="9"/>
  <c r="D2166" i="9"/>
  <c r="C1308" i="8"/>
  <c r="B1309" i="8"/>
  <c r="B2167" i="8"/>
  <c r="C2168" i="8"/>
  <c r="C2169" i="8" l="1"/>
  <c r="B2168" i="8"/>
  <c r="B1308" i="8"/>
  <c r="C1307" i="8"/>
  <c r="A2169" i="9"/>
  <c r="C2168" i="9"/>
  <c r="F2168" i="9" s="1"/>
  <c r="B2168" i="9"/>
  <c r="D2167" i="9"/>
  <c r="E2167" i="9"/>
  <c r="D2168" i="9" l="1"/>
  <c r="E2168" i="9"/>
  <c r="C2169" i="9"/>
  <c r="F2169" i="9" s="1"/>
  <c r="A2170" i="9"/>
  <c r="B2169" i="9"/>
  <c r="C1306" i="8"/>
  <c r="B1307" i="8"/>
  <c r="B2169" i="8"/>
  <c r="C2170" i="8"/>
  <c r="C2171" i="8" l="1"/>
  <c r="B2170" i="8"/>
  <c r="C1305" i="8"/>
  <c r="B1306" i="8"/>
  <c r="E2169" i="9"/>
  <c r="C2170" i="9"/>
  <c r="F2170" i="9" s="1"/>
  <c r="A2171" i="9"/>
  <c r="B2170" i="9"/>
  <c r="D2169" i="9"/>
  <c r="C1304" i="8" l="1"/>
  <c r="B1305" i="8"/>
  <c r="E2170" i="9"/>
  <c r="D2170" i="9"/>
  <c r="C2171" i="9"/>
  <c r="F2171" i="9" s="1"/>
  <c r="B2171" i="9"/>
  <c r="A2172" i="9"/>
  <c r="C2172" i="8"/>
  <c r="B2171" i="8"/>
  <c r="E2171" i="9" l="1"/>
  <c r="D2171" i="9"/>
  <c r="C2173" i="8"/>
  <c r="B2172" i="8"/>
  <c r="A2173" i="9"/>
  <c r="C2172" i="9"/>
  <c r="F2172" i="9" s="1"/>
  <c r="B2172" i="9"/>
  <c r="B1304" i="8"/>
  <c r="C1303" i="8"/>
  <c r="C2173" i="9" l="1"/>
  <c r="F2173" i="9" s="1"/>
  <c r="B2173" i="9"/>
  <c r="A2174" i="9"/>
  <c r="D2172" i="9"/>
  <c r="C1302" i="8"/>
  <c r="B1303" i="8"/>
  <c r="B2173" i="8"/>
  <c r="C2174" i="8"/>
  <c r="E2172" i="9"/>
  <c r="B1302" i="8" l="1"/>
  <c r="C1301" i="8"/>
  <c r="C2174" i="9"/>
  <c r="F2174" i="9" s="1"/>
  <c r="A2175" i="9"/>
  <c r="B2174" i="9"/>
  <c r="D2173" i="9"/>
  <c r="C2175" i="8"/>
  <c r="B2174" i="8"/>
  <c r="E2173" i="9"/>
  <c r="E2174" i="9" l="1"/>
  <c r="D2174" i="9"/>
  <c r="B1301" i="8"/>
  <c r="C1300" i="8"/>
  <c r="C2175" i="9"/>
  <c r="F2175" i="9" s="1"/>
  <c r="B2175" i="9"/>
  <c r="A2176" i="9"/>
  <c r="C2176" i="8"/>
  <c r="B2175" i="8"/>
  <c r="E2175" i="9" l="1"/>
  <c r="D2175" i="9"/>
  <c r="B1300" i="8"/>
  <c r="C1299" i="8"/>
  <c r="C2177" i="8"/>
  <c r="B2176" i="8"/>
  <c r="A2177" i="9"/>
  <c r="C2176" i="9"/>
  <c r="F2176" i="9" s="1"/>
  <c r="B2176" i="9"/>
  <c r="C2177" i="9" l="1"/>
  <c r="F2177" i="9" s="1"/>
  <c r="A2178" i="9"/>
  <c r="B2177" i="9"/>
  <c r="D2176" i="9"/>
  <c r="B2177" i="8"/>
  <c r="C2178" i="8"/>
  <c r="C1298" i="8"/>
  <c r="B1299" i="8"/>
  <c r="E2176" i="9"/>
  <c r="C1297" i="8" l="1"/>
  <c r="B1298" i="8"/>
  <c r="C2179" i="8"/>
  <c r="B2178" i="8"/>
  <c r="E2177" i="9"/>
  <c r="C2178" i="9"/>
  <c r="F2178" i="9" s="1"/>
  <c r="A2179" i="9"/>
  <c r="B2178" i="9"/>
  <c r="D2177" i="9"/>
  <c r="E2178" i="9" l="1"/>
  <c r="D2178" i="9"/>
  <c r="C2180" i="8"/>
  <c r="B2179" i="8"/>
  <c r="C2179" i="9"/>
  <c r="F2179" i="9" s="1"/>
  <c r="B2179" i="9"/>
  <c r="A2180" i="9"/>
  <c r="C1296" i="8"/>
  <c r="B1297" i="8"/>
  <c r="E2179" i="9" l="1"/>
  <c r="C2181" i="8"/>
  <c r="B2180" i="8"/>
  <c r="D2179" i="9"/>
  <c r="B1296" i="8"/>
  <c r="C1295" i="8"/>
  <c r="A2181" i="9"/>
  <c r="C2180" i="9"/>
  <c r="F2180" i="9" s="1"/>
  <c r="B2180" i="9"/>
  <c r="C2181" i="9" l="1"/>
  <c r="F2181" i="9" s="1"/>
  <c r="B2181" i="9"/>
  <c r="A2182" i="9"/>
  <c r="D2180" i="9"/>
  <c r="C1294" i="8"/>
  <c r="B1295" i="8"/>
  <c r="E2180" i="9"/>
  <c r="C2182" i="8"/>
  <c r="B2181" i="8"/>
  <c r="C1293" i="8" l="1"/>
  <c r="B1294" i="8"/>
  <c r="D2181" i="9"/>
  <c r="C2182" i="9"/>
  <c r="F2182" i="9" s="1"/>
  <c r="A2183" i="9"/>
  <c r="B2182" i="9"/>
  <c r="C2183" i="8"/>
  <c r="B2182" i="8"/>
  <c r="E2181" i="9"/>
  <c r="C2183" i="9" l="1"/>
  <c r="F2183" i="9" s="1"/>
  <c r="A2184" i="9"/>
  <c r="B2183" i="9"/>
  <c r="E2182" i="9"/>
  <c r="D2182" i="9"/>
  <c r="B2183" i="8"/>
  <c r="C2184" i="8"/>
  <c r="B1293" i="8"/>
  <c r="C1292" i="8"/>
  <c r="C2184" i="9" l="1"/>
  <c r="F2184" i="9" s="1"/>
  <c r="A2185" i="9"/>
  <c r="B2184" i="9"/>
  <c r="B1292" i="8"/>
  <c r="C1291" i="8"/>
  <c r="E2183" i="9"/>
  <c r="B2184" i="8"/>
  <c r="C2185" i="8"/>
  <c r="D2183" i="9"/>
  <c r="C1290" i="8" l="1"/>
  <c r="B1291" i="8"/>
  <c r="A2186" i="9"/>
  <c r="B2185" i="9"/>
  <c r="C2185" i="9"/>
  <c r="F2185" i="9" s="1"/>
  <c r="E2184" i="9"/>
  <c r="C2186" i="8"/>
  <c r="B2185" i="8"/>
  <c r="D2184" i="9"/>
  <c r="C2186" i="9" l="1"/>
  <c r="F2186" i="9" s="1"/>
  <c r="B2186" i="9"/>
  <c r="A2187" i="9"/>
  <c r="D2185" i="9"/>
  <c r="E2185" i="9"/>
  <c r="C2187" i="8"/>
  <c r="B2186" i="8"/>
  <c r="C1289" i="8"/>
  <c r="B1290" i="8"/>
  <c r="C2188" i="8" l="1"/>
  <c r="B2187" i="8"/>
  <c r="D2186" i="9"/>
  <c r="A2188" i="9"/>
  <c r="C2187" i="9"/>
  <c r="F2187" i="9" s="1"/>
  <c r="B2187" i="9"/>
  <c r="B1289" i="8"/>
  <c r="C1288" i="8"/>
  <c r="E2186" i="9"/>
  <c r="D2187" i="9" l="1"/>
  <c r="C2188" i="9"/>
  <c r="F2188" i="9" s="1"/>
  <c r="B2188" i="9"/>
  <c r="A2189" i="9"/>
  <c r="E2187" i="9"/>
  <c r="C1287" i="8"/>
  <c r="B1288" i="8"/>
  <c r="B2188" i="8"/>
  <c r="C2189" i="8"/>
  <c r="B1287" i="8" l="1"/>
  <c r="C1286" i="8"/>
  <c r="A2190" i="9"/>
  <c r="C2189" i="9"/>
  <c r="F2189" i="9" s="1"/>
  <c r="B2189" i="9"/>
  <c r="E2188" i="9"/>
  <c r="C2190" i="8"/>
  <c r="B2189" i="8"/>
  <c r="D2188" i="9"/>
  <c r="C2190" i="9" l="1"/>
  <c r="F2190" i="9" s="1"/>
  <c r="B2190" i="9"/>
  <c r="A2191" i="9"/>
  <c r="E2189" i="9"/>
  <c r="C1285" i="8"/>
  <c r="B1286" i="8"/>
  <c r="D2189" i="9"/>
  <c r="B2190" i="8"/>
  <c r="C2191" i="8"/>
  <c r="C2192" i="8" l="1"/>
  <c r="B2191" i="8"/>
  <c r="B1285" i="8"/>
  <c r="C1284" i="8"/>
  <c r="A2192" i="9"/>
  <c r="C2191" i="9"/>
  <c r="F2191" i="9" s="1"/>
  <c r="B2191" i="9"/>
  <c r="D2190" i="9"/>
  <c r="E2190" i="9"/>
  <c r="E2191" i="9" l="1"/>
  <c r="C2192" i="9"/>
  <c r="F2192" i="9" s="1"/>
  <c r="A2193" i="9"/>
  <c r="B2192" i="9"/>
  <c r="D2191" i="9"/>
  <c r="C1283" i="8"/>
  <c r="B1284" i="8"/>
  <c r="B2192" i="8"/>
  <c r="C2193" i="8"/>
  <c r="C1282" i="8" l="1"/>
  <c r="B1283" i="8"/>
  <c r="A2194" i="9"/>
  <c r="C2193" i="9"/>
  <c r="F2193" i="9" s="1"/>
  <c r="B2193" i="9"/>
  <c r="E2192" i="9"/>
  <c r="C2194" i="8"/>
  <c r="B2193" i="8"/>
  <c r="D2192" i="9"/>
  <c r="C2194" i="9" l="1"/>
  <c r="F2194" i="9" s="1"/>
  <c r="B2194" i="9"/>
  <c r="A2195" i="9"/>
  <c r="D2193" i="9"/>
  <c r="E2193" i="9"/>
  <c r="C2195" i="8"/>
  <c r="B2194" i="8"/>
  <c r="C1281" i="8"/>
  <c r="B1282" i="8"/>
  <c r="C2196" i="8" l="1"/>
  <c r="B2195" i="8"/>
  <c r="D2194" i="9"/>
  <c r="A2196" i="9"/>
  <c r="C2195" i="9"/>
  <c r="F2195" i="9" s="1"/>
  <c r="B2195" i="9"/>
  <c r="B1281" i="8"/>
  <c r="C1280" i="8"/>
  <c r="E2194" i="9"/>
  <c r="D2195" i="9" l="1"/>
  <c r="C2196" i="9"/>
  <c r="F2196" i="9" s="1"/>
  <c r="B2196" i="9"/>
  <c r="A2197" i="9"/>
  <c r="E2195" i="9"/>
  <c r="C1279" i="8"/>
  <c r="B1280" i="8"/>
  <c r="B2196" i="8"/>
  <c r="C2197" i="8"/>
  <c r="B1279" i="8" l="1"/>
  <c r="C1278" i="8"/>
  <c r="A2198" i="9"/>
  <c r="C2197" i="9"/>
  <c r="F2197" i="9" s="1"/>
  <c r="B2197" i="9"/>
  <c r="E2196" i="9"/>
  <c r="C2198" i="8"/>
  <c r="B2197" i="8"/>
  <c r="D2196" i="9"/>
  <c r="C2198" i="9" l="1"/>
  <c r="F2198" i="9" s="1"/>
  <c r="B2198" i="9"/>
  <c r="A2199" i="9"/>
  <c r="E2197" i="9"/>
  <c r="C1277" i="8"/>
  <c r="B1278" i="8"/>
  <c r="D2197" i="9"/>
  <c r="B2198" i="8"/>
  <c r="C2199" i="8"/>
  <c r="C2200" i="8" l="1"/>
  <c r="B2199" i="8"/>
  <c r="B1277" i="8"/>
  <c r="C1276" i="8"/>
  <c r="A2200" i="9"/>
  <c r="C2199" i="9"/>
  <c r="F2199" i="9" s="1"/>
  <c r="B2199" i="9"/>
  <c r="D2198" i="9"/>
  <c r="E2198" i="9"/>
  <c r="D2199" i="9" l="1"/>
  <c r="E2199" i="9"/>
  <c r="C2200" i="9"/>
  <c r="F2200" i="9" s="1"/>
  <c r="A2201" i="9"/>
  <c r="B2200" i="9"/>
  <c r="C1275" i="8"/>
  <c r="B1276" i="8"/>
  <c r="B2200" i="8"/>
  <c r="C2201" i="8"/>
  <c r="C1274" i="8" l="1"/>
  <c r="B1275" i="8"/>
  <c r="A2202" i="9"/>
  <c r="C2201" i="9"/>
  <c r="F2201" i="9" s="1"/>
  <c r="B2201" i="9"/>
  <c r="E2200" i="9"/>
  <c r="C2202" i="8"/>
  <c r="B2201" i="8"/>
  <c r="D2200" i="9"/>
  <c r="C2202" i="9" l="1"/>
  <c r="F2202" i="9" s="1"/>
  <c r="B2202" i="9"/>
  <c r="A2203" i="9"/>
  <c r="D2201" i="9"/>
  <c r="E2201" i="9"/>
  <c r="C2203" i="8"/>
  <c r="B2202" i="8"/>
  <c r="C1273" i="8"/>
  <c r="B1274" i="8"/>
  <c r="C2204" i="8" l="1"/>
  <c r="B2203" i="8"/>
  <c r="D2202" i="9"/>
  <c r="A2204" i="9"/>
  <c r="C2203" i="9"/>
  <c r="F2203" i="9" s="1"/>
  <c r="B2203" i="9"/>
  <c r="B1273" i="8"/>
  <c r="C1272" i="8"/>
  <c r="E2202" i="9"/>
  <c r="D2203" i="9" l="1"/>
  <c r="C2204" i="9"/>
  <c r="F2204" i="9" s="1"/>
  <c r="B2204" i="9"/>
  <c r="A2205" i="9"/>
  <c r="E2203" i="9"/>
  <c r="C1271" i="8"/>
  <c r="B1272" i="8"/>
  <c r="B2204" i="8"/>
  <c r="C2205" i="8"/>
  <c r="B1271" i="8" l="1"/>
  <c r="C1270" i="8"/>
  <c r="A2206" i="9"/>
  <c r="C2205" i="9"/>
  <c r="F2205" i="9" s="1"/>
  <c r="B2205" i="9"/>
  <c r="E2204" i="9"/>
  <c r="C2206" i="8"/>
  <c r="B2205" i="8"/>
  <c r="D2204" i="9"/>
  <c r="E2205" i="9" l="1"/>
  <c r="C2206" i="9"/>
  <c r="F2206" i="9" s="1"/>
  <c r="B2206" i="9"/>
  <c r="A2207" i="9"/>
  <c r="D2205" i="9"/>
  <c r="C1269" i="8"/>
  <c r="B1270" i="8"/>
  <c r="B2206" i="8"/>
  <c r="C2207" i="8"/>
  <c r="B1269" i="8" l="1"/>
  <c r="C1268" i="8"/>
  <c r="A2208" i="9"/>
  <c r="C2207" i="9"/>
  <c r="F2207" i="9" s="1"/>
  <c r="B2207" i="9"/>
  <c r="D2206" i="9"/>
  <c r="C2208" i="8"/>
  <c r="B2207" i="8"/>
  <c r="E2206" i="9"/>
  <c r="D2207" i="9" l="1"/>
  <c r="C2208" i="9"/>
  <c r="F2208" i="9" s="1"/>
  <c r="A2209" i="9"/>
  <c r="B2208" i="9"/>
  <c r="E2207" i="9"/>
  <c r="C1267" i="8"/>
  <c r="B1268" i="8"/>
  <c r="B2208" i="8"/>
  <c r="C2209" i="8"/>
  <c r="C1266" i="8" l="1"/>
  <c r="B1267" i="8"/>
  <c r="A2210" i="9"/>
  <c r="C2209" i="9"/>
  <c r="F2209" i="9" s="1"/>
  <c r="B2209" i="9"/>
  <c r="E2208" i="9"/>
  <c r="C2210" i="8"/>
  <c r="B2209" i="8"/>
  <c r="D2208" i="9"/>
  <c r="C2210" i="9" l="1"/>
  <c r="F2210" i="9" s="1"/>
  <c r="B2210" i="9"/>
  <c r="A2211" i="9"/>
  <c r="E2209" i="9"/>
  <c r="D2209" i="9"/>
  <c r="C2211" i="8"/>
  <c r="B2210" i="8"/>
  <c r="C1265" i="8"/>
  <c r="B1266" i="8"/>
  <c r="C2212" i="8" l="1"/>
  <c r="B2211" i="8"/>
  <c r="D2210" i="9"/>
  <c r="A2212" i="9"/>
  <c r="C2211" i="9"/>
  <c r="F2211" i="9" s="1"/>
  <c r="B2211" i="9"/>
  <c r="B1265" i="8"/>
  <c r="C1264" i="8"/>
  <c r="E2210" i="9"/>
  <c r="D2211" i="9" l="1"/>
  <c r="C2212" i="9"/>
  <c r="F2212" i="9" s="1"/>
  <c r="B2212" i="9"/>
  <c r="A2213" i="9"/>
  <c r="E2211" i="9"/>
  <c r="C1263" i="8"/>
  <c r="B1264" i="8"/>
  <c r="B2212" i="8"/>
  <c r="C2213" i="8"/>
  <c r="C2214" i="8" l="1"/>
  <c r="B2213" i="8"/>
  <c r="B1263" i="8"/>
  <c r="C1262" i="8"/>
  <c r="A2214" i="9"/>
  <c r="C2213" i="9"/>
  <c r="F2213" i="9" s="1"/>
  <c r="B2213" i="9"/>
  <c r="E2212" i="9"/>
  <c r="D2212" i="9"/>
  <c r="D2213" i="9" l="1"/>
  <c r="C2214" i="9"/>
  <c r="F2214" i="9" s="1"/>
  <c r="B2214" i="9"/>
  <c r="A2215" i="9"/>
  <c r="C1261" i="8"/>
  <c r="B1262" i="8"/>
  <c r="E2213" i="9"/>
  <c r="B2214" i="8"/>
  <c r="C2215" i="8"/>
  <c r="B1261" i="8" l="1"/>
  <c r="C1260" i="8"/>
  <c r="A2216" i="9"/>
  <c r="C2215" i="9"/>
  <c r="F2215" i="9" s="1"/>
  <c r="B2215" i="9"/>
  <c r="D2214" i="9"/>
  <c r="C2216" i="8"/>
  <c r="B2215" i="8"/>
  <c r="E2214" i="9"/>
  <c r="D2215" i="9" l="1"/>
  <c r="C2216" i="9"/>
  <c r="F2216" i="9" s="1"/>
  <c r="A2217" i="9"/>
  <c r="B2216" i="9"/>
  <c r="E2215" i="9"/>
  <c r="C1259" i="8"/>
  <c r="B1260" i="8"/>
  <c r="B2216" i="8"/>
  <c r="C2217" i="8"/>
  <c r="C2218" i="8" l="1"/>
  <c r="B2217" i="8"/>
  <c r="C1258" i="8"/>
  <c r="B1259" i="8"/>
  <c r="A2218" i="9"/>
  <c r="C2217" i="9"/>
  <c r="F2217" i="9" s="1"/>
  <c r="B2217" i="9"/>
  <c r="E2216" i="9"/>
  <c r="D2216" i="9"/>
  <c r="C2218" i="9" l="1"/>
  <c r="F2218" i="9" s="1"/>
  <c r="B2218" i="9"/>
  <c r="A2219" i="9"/>
  <c r="D2217" i="9"/>
  <c r="E2217" i="9"/>
  <c r="C1257" i="8"/>
  <c r="B1258" i="8"/>
  <c r="C2219" i="8"/>
  <c r="B2218" i="8"/>
  <c r="B1257" i="8" l="1"/>
  <c r="C1256" i="8"/>
  <c r="D2218" i="9"/>
  <c r="A2220" i="9"/>
  <c r="C2219" i="9"/>
  <c r="F2219" i="9" s="1"/>
  <c r="B2219" i="9"/>
  <c r="C2220" i="8"/>
  <c r="B2219" i="8"/>
  <c r="E2218" i="9"/>
  <c r="E2219" i="9" l="1"/>
  <c r="C2220" i="9"/>
  <c r="F2220" i="9" s="1"/>
  <c r="B2220" i="9"/>
  <c r="A2221" i="9"/>
  <c r="D2219" i="9"/>
  <c r="C1255" i="8"/>
  <c r="B1256" i="8"/>
  <c r="B2220" i="8"/>
  <c r="C2221" i="8"/>
  <c r="B1255" i="8" l="1"/>
  <c r="C1254" i="8"/>
  <c r="A2222" i="9"/>
  <c r="C2221" i="9"/>
  <c r="F2221" i="9" s="1"/>
  <c r="B2221" i="9"/>
  <c r="E2220" i="9"/>
  <c r="C2222" i="8"/>
  <c r="B2221" i="8"/>
  <c r="D2220" i="9"/>
  <c r="D2221" i="9" l="1"/>
  <c r="C2222" i="9"/>
  <c r="F2222" i="9" s="1"/>
  <c r="B2222" i="9"/>
  <c r="A2223" i="9"/>
  <c r="E2221" i="9"/>
  <c r="C1253" i="8"/>
  <c r="B1254" i="8"/>
  <c r="B2222" i="8"/>
  <c r="C2223" i="8"/>
  <c r="B1253" i="8" l="1"/>
  <c r="C1252" i="8"/>
  <c r="A2224" i="9"/>
  <c r="C2223" i="9"/>
  <c r="F2223" i="9" s="1"/>
  <c r="B2223" i="9"/>
  <c r="D2222" i="9"/>
  <c r="C2224" i="8"/>
  <c r="B2223" i="8"/>
  <c r="E2222" i="9"/>
  <c r="D2223" i="9" l="1"/>
  <c r="C2224" i="9"/>
  <c r="F2224" i="9" s="1"/>
  <c r="A2225" i="9"/>
  <c r="B2224" i="9"/>
  <c r="E2223" i="9"/>
  <c r="C1251" i="8"/>
  <c r="B1252" i="8"/>
  <c r="B2224" i="8"/>
  <c r="C2225" i="8"/>
  <c r="C1250" i="8" l="1"/>
  <c r="B1251" i="8"/>
  <c r="A2226" i="9"/>
  <c r="C2225" i="9"/>
  <c r="F2225" i="9" s="1"/>
  <c r="B2225" i="9"/>
  <c r="E2224" i="9"/>
  <c r="C2226" i="8"/>
  <c r="B2225" i="8"/>
  <c r="D2224" i="9"/>
  <c r="C2226" i="9" l="1"/>
  <c r="F2226" i="9" s="1"/>
  <c r="B2226" i="9"/>
  <c r="A2227" i="9"/>
  <c r="E2225" i="9"/>
  <c r="D2225" i="9"/>
  <c r="C2227" i="8"/>
  <c r="B2226" i="8"/>
  <c r="C1249" i="8"/>
  <c r="B1250" i="8"/>
  <c r="C2228" i="8" l="1"/>
  <c r="B2227" i="8"/>
  <c r="D2226" i="9"/>
  <c r="A2228" i="9"/>
  <c r="C2227" i="9"/>
  <c r="F2227" i="9" s="1"/>
  <c r="B2227" i="9"/>
  <c r="B1249" i="8"/>
  <c r="C1248" i="8"/>
  <c r="E2226" i="9"/>
  <c r="E2227" i="9" l="1"/>
  <c r="C2228" i="9"/>
  <c r="F2228" i="9" s="1"/>
  <c r="B2228" i="9"/>
  <c r="A2229" i="9"/>
  <c r="D2227" i="9"/>
  <c r="C1247" i="8"/>
  <c r="B1248" i="8"/>
  <c r="B2228" i="8"/>
  <c r="C2229" i="8"/>
  <c r="B1247" i="8" l="1"/>
  <c r="C1246" i="8"/>
  <c r="A2230" i="9"/>
  <c r="C2229" i="9"/>
  <c r="F2229" i="9" s="1"/>
  <c r="B2229" i="9"/>
  <c r="E2228" i="9"/>
  <c r="C2230" i="8"/>
  <c r="B2229" i="8"/>
  <c r="D2228" i="9"/>
  <c r="C2230" i="9" l="1"/>
  <c r="F2230" i="9" s="1"/>
  <c r="B2230" i="9"/>
  <c r="A2231" i="9"/>
  <c r="D2229" i="9"/>
  <c r="C1245" i="8"/>
  <c r="B1246" i="8"/>
  <c r="E2229" i="9"/>
  <c r="B2230" i="8"/>
  <c r="C2231" i="8"/>
  <c r="C2232" i="8" l="1"/>
  <c r="B2231" i="8"/>
  <c r="B1245" i="8"/>
  <c r="C1244" i="8"/>
  <c r="A2232" i="9"/>
  <c r="C2231" i="9"/>
  <c r="F2231" i="9" s="1"/>
  <c r="B2231" i="9"/>
  <c r="D2230" i="9"/>
  <c r="E2230" i="9"/>
  <c r="D2231" i="9" l="1"/>
  <c r="C2232" i="9"/>
  <c r="F2232" i="9" s="1"/>
  <c r="A2233" i="9"/>
  <c r="B2232" i="9"/>
  <c r="E2231" i="9"/>
  <c r="C1243" i="8"/>
  <c r="B1244" i="8"/>
  <c r="B2232" i="8"/>
  <c r="C2233" i="8"/>
  <c r="C1242" i="8" l="1"/>
  <c r="B1243" i="8"/>
  <c r="A2234" i="9"/>
  <c r="C2233" i="9"/>
  <c r="F2233" i="9" s="1"/>
  <c r="B2233" i="9"/>
  <c r="E2232" i="9"/>
  <c r="C2234" i="8"/>
  <c r="B2233" i="8"/>
  <c r="D2232" i="9"/>
  <c r="C2234" i="9" l="1"/>
  <c r="F2234" i="9" s="1"/>
  <c r="B2234" i="9"/>
  <c r="A2235" i="9"/>
  <c r="D2233" i="9"/>
  <c r="E2233" i="9"/>
  <c r="C2235" i="8"/>
  <c r="B2234" i="8"/>
  <c r="C1241" i="8"/>
  <c r="B1242" i="8"/>
  <c r="C2236" i="8" l="1"/>
  <c r="B2235" i="8"/>
  <c r="D2234" i="9"/>
  <c r="A2236" i="9"/>
  <c r="C2235" i="9"/>
  <c r="F2235" i="9" s="1"/>
  <c r="B2235" i="9"/>
  <c r="B1241" i="8"/>
  <c r="C1240" i="8"/>
  <c r="E2234" i="9"/>
  <c r="D2235" i="9" l="1"/>
  <c r="C2236" i="9"/>
  <c r="F2236" i="9" s="1"/>
  <c r="B2236" i="9"/>
  <c r="A2237" i="9"/>
  <c r="E2235" i="9"/>
  <c r="C1239" i="8"/>
  <c r="B1240" i="8"/>
  <c r="B2236" i="8"/>
  <c r="C2237" i="8"/>
  <c r="B1239" i="8" l="1"/>
  <c r="C1238" i="8"/>
  <c r="A2238" i="9"/>
  <c r="C2237" i="9"/>
  <c r="F2237" i="9" s="1"/>
  <c r="B2237" i="9"/>
  <c r="E2236" i="9"/>
  <c r="C2238" i="8"/>
  <c r="B2237" i="8"/>
  <c r="D2236" i="9"/>
  <c r="C2238" i="9" l="1"/>
  <c r="F2238" i="9" s="1"/>
  <c r="B2238" i="9"/>
  <c r="A2239" i="9"/>
  <c r="D2237" i="9"/>
  <c r="C1237" i="8"/>
  <c r="B1238" i="8"/>
  <c r="E2237" i="9"/>
  <c r="B2238" i="8"/>
  <c r="C2239" i="8"/>
  <c r="B1237" i="8" l="1"/>
  <c r="C1236" i="8"/>
  <c r="A2240" i="9"/>
  <c r="C2239" i="9"/>
  <c r="F2239" i="9" s="1"/>
  <c r="B2239" i="9"/>
  <c r="E2238" i="9"/>
  <c r="C2240" i="8"/>
  <c r="B2239" i="8"/>
  <c r="D2238" i="9"/>
  <c r="E2239" i="9" l="1"/>
  <c r="C2240" i="9"/>
  <c r="F2240" i="9" s="1"/>
  <c r="A2241" i="9"/>
  <c r="B2240" i="9"/>
  <c r="D2239" i="9"/>
  <c r="C1235" i="8"/>
  <c r="B1236" i="8"/>
  <c r="B2240" i="8"/>
  <c r="C2241" i="8"/>
  <c r="C1234" i="8" l="1"/>
  <c r="B1235" i="8"/>
  <c r="A2242" i="9"/>
  <c r="C2241" i="9"/>
  <c r="F2241" i="9" s="1"/>
  <c r="B2241" i="9"/>
  <c r="E2240" i="9"/>
  <c r="C2242" i="8"/>
  <c r="B2241" i="8"/>
  <c r="D2240" i="9"/>
  <c r="C2242" i="9" l="1"/>
  <c r="F2242" i="9" s="1"/>
  <c r="B2242" i="9"/>
  <c r="A2243" i="9"/>
  <c r="E2241" i="9"/>
  <c r="D2241" i="9"/>
  <c r="C2243" i="8"/>
  <c r="B2242" i="8"/>
  <c r="C1233" i="8"/>
  <c r="B1234" i="8"/>
  <c r="C2244" i="8" l="1"/>
  <c r="B2243" i="8"/>
  <c r="D2242" i="9"/>
  <c r="A2244" i="9"/>
  <c r="C2243" i="9"/>
  <c r="F2243" i="9" s="1"/>
  <c r="B2243" i="9"/>
  <c r="B1233" i="8"/>
  <c r="C1232" i="8"/>
  <c r="E2242" i="9"/>
  <c r="E2243" i="9" l="1"/>
  <c r="C2244" i="9"/>
  <c r="F2244" i="9" s="1"/>
  <c r="B2244" i="9"/>
  <c r="A2245" i="9"/>
  <c r="D2243" i="9"/>
  <c r="C1231" i="8"/>
  <c r="B1232" i="8"/>
  <c r="B2244" i="8"/>
  <c r="C2245" i="8"/>
  <c r="C2246" i="8" l="1"/>
  <c r="B2245" i="8"/>
  <c r="B1231" i="8"/>
  <c r="C1230" i="8"/>
  <c r="A2246" i="9"/>
  <c r="C2245" i="9"/>
  <c r="F2245" i="9" s="1"/>
  <c r="B2245" i="9"/>
  <c r="D2244" i="9"/>
  <c r="E2244" i="9"/>
  <c r="D2245" i="9" l="1"/>
  <c r="C2246" i="9"/>
  <c r="F2246" i="9" s="1"/>
  <c r="B2246" i="9"/>
  <c r="A2247" i="9"/>
  <c r="C1229" i="8"/>
  <c r="B1230" i="8"/>
  <c r="E2245" i="9"/>
  <c r="B2246" i="8"/>
  <c r="C2247" i="8"/>
  <c r="B1229" i="8" l="1"/>
  <c r="C1228" i="8"/>
  <c r="A2248" i="9"/>
  <c r="C2247" i="9"/>
  <c r="F2247" i="9" s="1"/>
  <c r="B2247" i="9"/>
  <c r="E2246" i="9"/>
  <c r="C2248" i="8"/>
  <c r="B2247" i="8"/>
  <c r="D2246" i="9"/>
  <c r="E2247" i="9" l="1"/>
  <c r="C2248" i="9"/>
  <c r="F2248" i="9" s="1"/>
  <c r="A2249" i="9"/>
  <c r="B2248" i="9"/>
  <c r="D2247" i="9"/>
  <c r="C1227" i="8"/>
  <c r="B1228" i="8"/>
  <c r="B2248" i="8"/>
  <c r="C2249" i="8"/>
  <c r="C1226" i="8" l="1"/>
  <c r="B1227" i="8"/>
  <c r="A2250" i="9"/>
  <c r="B2249" i="9"/>
  <c r="C2249" i="9"/>
  <c r="F2249" i="9" s="1"/>
  <c r="D2248" i="9"/>
  <c r="C2250" i="8"/>
  <c r="B2249" i="8"/>
  <c r="E2248" i="9"/>
  <c r="C2250" i="9" l="1"/>
  <c r="F2250" i="9" s="1"/>
  <c r="B2250" i="9"/>
  <c r="A2251" i="9"/>
  <c r="D2249" i="9"/>
  <c r="E2249" i="9"/>
  <c r="C2251" i="8"/>
  <c r="B2250" i="8"/>
  <c r="C1225" i="8"/>
  <c r="B1226" i="8"/>
  <c r="C2252" i="8" l="1"/>
  <c r="B2251" i="8"/>
  <c r="E2250" i="9"/>
  <c r="A2252" i="9"/>
  <c r="C2251" i="9"/>
  <c r="F2251" i="9" s="1"/>
  <c r="B2251" i="9"/>
  <c r="B1225" i="8"/>
  <c r="C1224" i="8"/>
  <c r="D2250" i="9"/>
  <c r="D2251" i="9" l="1"/>
  <c r="C2252" i="9"/>
  <c r="F2252" i="9" s="1"/>
  <c r="B2252" i="9"/>
  <c r="A2253" i="9"/>
  <c r="E2251" i="9"/>
  <c r="C1223" i="8"/>
  <c r="B1224" i="8"/>
  <c r="B2252" i="8"/>
  <c r="C2253" i="8"/>
  <c r="C2254" i="8" l="1"/>
  <c r="B2253" i="8"/>
  <c r="B1223" i="8"/>
  <c r="C1222" i="8"/>
  <c r="A2254" i="9"/>
  <c r="C2253" i="9"/>
  <c r="F2253" i="9" s="1"/>
  <c r="B2253" i="9"/>
  <c r="D2252" i="9"/>
  <c r="E2252" i="9"/>
  <c r="E2253" i="9" l="1"/>
  <c r="C2254" i="9"/>
  <c r="F2254" i="9" s="1"/>
  <c r="B2254" i="9"/>
  <c r="A2255" i="9"/>
  <c r="C1221" i="8"/>
  <c r="B1222" i="8"/>
  <c r="D2253" i="9"/>
  <c r="B2254" i="8"/>
  <c r="C2255" i="8"/>
  <c r="B1221" i="8" l="1"/>
  <c r="C1220" i="8"/>
  <c r="A2256" i="9"/>
  <c r="C2255" i="9"/>
  <c r="F2255" i="9" s="1"/>
  <c r="B2255" i="9"/>
  <c r="D2254" i="9"/>
  <c r="C2256" i="8"/>
  <c r="B2255" i="8"/>
  <c r="E2254" i="9"/>
  <c r="E2255" i="9" l="1"/>
  <c r="C2256" i="9"/>
  <c r="F2256" i="9" s="1"/>
  <c r="A2257" i="9"/>
  <c r="B2256" i="9"/>
  <c r="D2255" i="9"/>
  <c r="C1219" i="8"/>
  <c r="B1220" i="8"/>
  <c r="B2256" i="8"/>
  <c r="C2257" i="8"/>
  <c r="C1218" i="8" l="1"/>
  <c r="B1219" i="8"/>
  <c r="A2258" i="9"/>
  <c r="C2257" i="9"/>
  <c r="F2257" i="9" s="1"/>
  <c r="B2257" i="9"/>
  <c r="E2256" i="9"/>
  <c r="C2258" i="8"/>
  <c r="B2257" i="8"/>
  <c r="D2256" i="9"/>
  <c r="C2258" i="9" l="1"/>
  <c r="F2258" i="9" s="1"/>
  <c r="B2258" i="9"/>
  <c r="A2259" i="9"/>
  <c r="E2257" i="9"/>
  <c r="D2257" i="9"/>
  <c r="C2259" i="8"/>
  <c r="B2258" i="8"/>
  <c r="C1217" i="8"/>
  <c r="B1218" i="8"/>
  <c r="C2260" i="8" l="1"/>
  <c r="B2259" i="8"/>
  <c r="E2258" i="9"/>
  <c r="A2260" i="9"/>
  <c r="C2259" i="9"/>
  <c r="F2259" i="9" s="1"/>
  <c r="B2259" i="9"/>
  <c r="B1217" i="8"/>
  <c r="C1216" i="8"/>
  <c r="D2258" i="9"/>
  <c r="E2259" i="9" l="1"/>
  <c r="C2260" i="9"/>
  <c r="F2260" i="9" s="1"/>
  <c r="B2260" i="9"/>
  <c r="A2261" i="9"/>
  <c r="D2259" i="9"/>
  <c r="C1215" i="8"/>
  <c r="B1216" i="8"/>
  <c r="B2260" i="8"/>
  <c r="C2261" i="8"/>
  <c r="C2262" i="8" l="1"/>
  <c r="B2261" i="8"/>
  <c r="B1215" i="8"/>
  <c r="C1214" i="8"/>
  <c r="A2262" i="9"/>
  <c r="C2261" i="9"/>
  <c r="F2261" i="9" s="1"/>
  <c r="B2261" i="9"/>
  <c r="E2260" i="9"/>
  <c r="D2260" i="9"/>
  <c r="C2262" i="9" l="1"/>
  <c r="F2262" i="9" s="1"/>
  <c r="B2262" i="9"/>
  <c r="A2263" i="9"/>
  <c r="D2261" i="9"/>
  <c r="C1213" i="8"/>
  <c r="B1214" i="8"/>
  <c r="E2261" i="9"/>
  <c r="B2262" i="8"/>
  <c r="C2263" i="8"/>
  <c r="B1213" i="8" l="1"/>
  <c r="C1212" i="8"/>
  <c r="A2264" i="9"/>
  <c r="C2263" i="9"/>
  <c r="F2263" i="9" s="1"/>
  <c r="B2263" i="9"/>
  <c r="E2262" i="9"/>
  <c r="C2264" i="8"/>
  <c r="B2263" i="8"/>
  <c r="D2262" i="9"/>
  <c r="E2263" i="9" l="1"/>
  <c r="C2264" i="9"/>
  <c r="F2264" i="9" s="1"/>
  <c r="A2265" i="9"/>
  <c r="B2264" i="9"/>
  <c r="D2263" i="9"/>
  <c r="C1211" i="8"/>
  <c r="B1212" i="8"/>
  <c r="B2264" i="8"/>
  <c r="C2265" i="8"/>
  <c r="C2266" i="8" l="1"/>
  <c r="B2265" i="8"/>
  <c r="C1210" i="8"/>
  <c r="B1211" i="8"/>
  <c r="A2266" i="9"/>
  <c r="C2265" i="9"/>
  <c r="F2265" i="9" s="1"/>
  <c r="B2265" i="9"/>
  <c r="D2264" i="9"/>
  <c r="E2264" i="9"/>
  <c r="C2266" i="9" l="1"/>
  <c r="F2266" i="9" s="1"/>
  <c r="B2266" i="9"/>
  <c r="A2267" i="9"/>
  <c r="E2265" i="9"/>
  <c r="D2265" i="9"/>
  <c r="C1209" i="8"/>
  <c r="B1210" i="8"/>
  <c r="C2267" i="8"/>
  <c r="B2266" i="8"/>
  <c r="B1209" i="8" l="1"/>
  <c r="C1208" i="8"/>
  <c r="D2266" i="9"/>
  <c r="A2268" i="9"/>
  <c r="C2267" i="9"/>
  <c r="F2267" i="9" s="1"/>
  <c r="B2267" i="9"/>
  <c r="C2268" i="8"/>
  <c r="B2267" i="8"/>
  <c r="E2266" i="9"/>
  <c r="E2267" i="9" l="1"/>
  <c r="C2268" i="9"/>
  <c r="F2268" i="9" s="1"/>
  <c r="B2268" i="9"/>
  <c r="A2269" i="9"/>
  <c r="D2267" i="9"/>
  <c r="C1207" i="8"/>
  <c r="B1208" i="8"/>
  <c r="B2268" i="8"/>
  <c r="C2269" i="8"/>
  <c r="B1207" i="8" l="1"/>
  <c r="C1206" i="8"/>
  <c r="A2270" i="9"/>
  <c r="C2269" i="9"/>
  <c r="F2269" i="9" s="1"/>
  <c r="B2269" i="9"/>
  <c r="D2268" i="9"/>
  <c r="E2268" i="9"/>
  <c r="C2270" i="8"/>
  <c r="B2269" i="8"/>
  <c r="E2269" i="9" l="1"/>
  <c r="D2269" i="9"/>
  <c r="C2270" i="9"/>
  <c r="F2270" i="9" s="1"/>
  <c r="B2270" i="9"/>
  <c r="A2271" i="9"/>
  <c r="B2270" i="8"/>
  <c r="C2271" i="8"/>
  <c r="C1205" i="8"/>
  <c r="B1206" i="8"/>
  <c r="A2272" i="9" l="1"/>
  <c r="C2271" i="9"/>
  <c r="F2271" i="9" s="1"/>
  <c r="B2271" i="9"/>
  <c r="D2270" i="9"/>
  <c r="E2270" i="9"/>
  <c r="B1205" i="8"/>
  <c r="C1204" i="8"/>
  <c r="C2272" i="8"/>
  <c r="B2271" i="8"/>
  <c r="D2271" i="9" l="1"/>
  <c r="C2272" i="9"/>
  <c r="F2272" i="9" s="1"/>
  <c r="A2273" i="9"/>
  <c r="B2272" i="9"/>
  <c r="B2272" i="8"/>
  <c r="C2273" i="8"/>
  <c r="C1203" i="8"/>
  <c r="B1204" i="8"/>
  <c r="E2271" i="9"/>
  <c r="C2274" i="8" l="1"/>
  <c r="B2273" i="8"/>
  <c r="A2274" i="9"/>
  <c r="C2273" i="9"/>
  <c r="F2273" i="9" s="1"/>
  <c r="B2273" i="9"/>
  <c r="E2272" i="9"/>
  <c r="D2272" i="9"/>
  <c r="C1202" i="8"/>
  <c r="B1203" i="8"/>
  <c r="C2274" i="9" l="1"/>
  <c r="F2274" i="9" s="1"/>
  <c r="B2274" i="9"/>
  <c r="A2275" i="9"/>
  <c r="E2273" i="9"/>
  <c r="D2273" i="9"/>
  <c r="C1201" i="8"/>
  <c r="B1202" i="8"/>
  <c r="C2275" i="8"/>
  <c r="B2274" i="8"/>
  <c r="B1201" i="8" l="1"/>
  <c r="C1200" i="8"/>
  <c r="D2274" i="9"/>
  <c r="A2276" i="9"/>
  <c r="C2275" i="9"/>
  <c r="F2275" i="9" s="1"/>
  <c r="B2275" i="9"/>
  <c r="C2276" i="8"/>
  <c r="B2275" i="8"/>
  <c r="E2274" i="9"/>
  <c r="D2275" i="9" l="1"/>
  <c r="C2276" i="9"/>
  <c r="F2276" i="9" s="1"/>
  <c r="B2276" i="9"/>
  <c r="A2277" i="9"/>
  <c r="E2275" i="9"/>
  <c r="C1199" i="8"/>
  <c r="B1200" i="8"/>
  <c r="B2276" i="8"/>
  <c r="C2277" i="8"/>
  <c r="B1199" i="8" l="1"/>
  <c r="C1198" i="8"/>
  <c r="A2278" i="9"/>
  <c r="C2277" i="9"/>
  <c r="F2277" i="9" s="1"/>
  <c r="B2277" i="9"/>
  <c r="E2276" i="9"/>
  <c r="C2278" i="8"/>
  <c r="B2277" i="8"/>
  <c r="D2276" i="9"/>
  <c r="C2278" i="9" l="1"/>
  <c r="F2278" i="9" s="1"/>
  <c r="B2278" i="9"/>
  <c r="A2279" i="9"/>
  <c r="D2277" i="9"/>
  <c r="E2277" i="9"/>
  <c r="C1197" i="8"/>
  <c r="B1198" i="8"/>
  <c r="B2278" i="8"/>
  <c r="C2279" i="8"/>
  <c r="C2280" i="8" l="1"/>
  <c r="B2279" i="8"/>
  <c r="B1197" i="8"/>
  <c r="C1196" i="8"/>
  <c r="A2280" i="9"/>
  <c r="C2279" i="9"/>
  <c r="F2279" i="9" s="1"/>
  <c r="B2279" i="9"/>
  <c r="D2278" i="9"/>
  <c r="E2278" i="9"/>
  <c r="E2279" i="9" l="1"/>
  <c r="D2279" i="9"/>
  <c r="C2280" i="9"/>
  <c r="F2280" i="9" s="1"/>
  <c r="A2281" i="9"/>
  <c r="B2280" i="9"/>
  <c r="C1195" i="8"/>
  <c r="B1196" i="8"/>
  <c r="B2280" i="8"/>
  <c r="C2281" i="8"/>
  <c r="C1194" i="8" l="1"/>
  <c r="B1195" i="8"/>
  <c r="A2282" i="9"/>
  <c r="C2281" i="9"/>
  <c r="F2281" i="9" s="1"/>
  <c r="B2281" i="9"/>
  <c r="E2280" i="9"/>
  <c r="C2282" i="8"/>
  <c r="B2281" i="8"/>
  <c r="D2280" i="9"/>
  <c r="C2282" i="9" l="1"/>
  <c r="F2282" i="9" s="1"/>
  <c r="B2282" i="9"/>
  <c r="A2283" i="9"/>
  <c r="E2281" i="9"/>
  <c r="D2281" i="9"/>
  <c r="C2283" i="8"/>
  <c r="B2282" i="8"/>
  <c r="C1193" i="8"/>
  <c r="B1194" i="8"/>
  <c r="C2284" i="8" l="1"/>
  <c r="B2283" i="8"/>
  <c r="D2282" i="9"/>
  <c r="A2284" i="9"/>
  <c r="C2283" i="9"/>
  <c r="F2283" i="9" s="1"/>
  <c r="B2283" i="9"/>
  <c r="B1193" i="8"/>
  <c r="C1192" i="8"/>
  <c r="E2282" i="9"/>
  <c r="E2283" i="9" l="1"/>
  <c r="C2284" i="9"/>
  <c r="F2284" i="9" s="1"/>
  <c r="B2284" i="9"/>
  <c r="A2285" i="9"/>
  <c r="D2283" i="9"/>
  <c r="C1191" i="8"/>
  <c r="B1192" i="8"/>
  <c r="B2284" i="8"/>
  <c r="C2285" i="8"/>
  <c r="B1191" i="8" l="1"/>
  <c r="C1190" i="8"/>
  <c r="A2286" i="9"/>
  <c r="C2285" i="9"/>
  <c r="F2285" i="9" s="1"/>
  <c r="B2285" i="9"/>
  <c r="E2284" i="9"/>
  <c r="C2286" i="8"/>
  <c r="B2285" i="8"/>
  <c r="D2284" i="9"/>
  <c r="C2286" i="9" l="1"/>
  <c r="F2286" i="9" s="1"/>
  <c r="B2286" i="9"/>
  <c r="A2287" i="9"/>
  <c r="D2285" i="9"/>
  <c r="C1189" i="8"/>
  <c r="B1190" i="8"/>
  <c r="E2285" i="9"/>
  <c r="B2286" i="8"/>
  <c r="C2287" i="8"/>
  <c r="C2288" i="8" l="1"/>
  <c r="B2287" i="8"/>
  <c r="B1189" i="8"/>
  <c r="C1188" i="8"/>
  <c r="A2288" i="9"/>
  <c r="C2287" i="9"/>
  <c r="F2287" i="9" s="1"/>
  <c r="B2287" i="9"/>
  <c r="D2286" i="9"/>
  <c r="E2286" i="9"/>
  <c r="E2287" i="9" l="1"/>
  <c r="D2287" i="9"/>
  <c r="C2288" i="9"/>
  <c r="F2288" i="9" s="1"/>
  <c r="A2289" i="9"/>
  <c r="B2288" i="9"/>
  <c r="C1187" i="8"/>
  <c r="B1188" i="8"/>
  <c r="B2288" i="8"/>
  <c r="C2289" i="8"/>
  <c r="C1186" i="8" l="1"/>
  <c r="B1187" i="8"/>
  <c r="A2290" i="9"/>
  <c r="C2289" i="9"/>
  <c r="F2289" i="9" s="1"/>
  <c r="B2289" i="9"/>
  <c r="E2288" i="9"/>
  <c r="C2290" i="8"/>
  <c r="B2289" i="8"/>
  <c r="D2288" i="9"/>
  <c r="C2290" i="9" l="1"/>
  <c r="F2290" i="9" s="1"/>
  <c r="B2290" i="9"/>
  <c r="A2291" i="9"/>
  <c r="D2289" i="9"/>
  <c r="E2289" i="9"/>
  <c r="C2291" i="8"/>
  <c r="B2290" i="8"/>
  <c r="C1185" i="8"/>
  <c r="B1186" i="8"/>
  <c r="C2292" i="8" l="1"/>
  <c r="B2291" i="8"/>
  <c r="D2290" i="9"/>
  <c r="A2292" i="9"/>
  <c r="C2291" i="9"/>
  <c r="F2291" i="9" s="1"/>
  <c r="B2291" i="9"/>
  <c r="B1185" i="8"/>
  <c r="C1184" i="8"/>
  <c r="E2290" i="9"/>
  <c r="D2291" i="9" l="1"/>
  <c r="C2292" i="9"/>
  <c r="F2292" i="9" s="1"/>
  <c r="B2292" i="9"/>
  <c r="A2293" i="9"/>
  <c r="E2291" i="9"/>
  <c r="C1183" i="8"/>
  <c r="B1184" i="8"/>
  <c r="B2292" i="8"/>
  <c r="C2293" i="8"/>
  <c r="B1183" i="8" l="1"/>
  <c r="C1182" i="8"/>
  <c r="A2294" i="9"/>
  <c r="C2293" i="9"/>
  <c r="F2293" i="9" s="1"/>
  <c r="B2293" i="9"/>
  <c r="E2292" i="9"/>
  <c r="C2294" i="8"/>
  <c r="B2293" i="8"/>
  <c r="D2292" i="9"/>
  <c r="C2294" i="9" l="1"/>
  <c r="F2294" i="9" s="1"/>
  <c r="B2294" i="9"/>
  <c r="A2295" i="9"/>
  <c r="E2293" i="9"/>
  <c r="C1181" i="8"/>
  <c r="B1182" i="8"/>
  <c r="D2293" i="9"/>
  <c r="B2294" i="8"/>
  <c r="C2295" i="8"/>
  <c r="C2296" i="8" l="1"/>
  <c r="B2295" i="8"/>
  <c r="B1181" i="8"/>
  <c r="C1180" i="8"/>
  <c r="A2296" i="9"/>
  <c r="C2295" i="9"/>
  <c r="F2295" i="9" s="1"/>
  <c r="B2295" i="9"/>
  <c r="D2294" i="9"/>
  <c r="E2294" i="9"/>
  <c r="C2296" i="9" l="1"/>
  <c r="F2296" i="9" s="1"/>
  <c r="A2297" i="9"/>
  <c r="B2296" i="9"/>
  <c r="E2295" i="9"/>
  <c r="D2295" i="9"/>
  <c r="C1179" i="8"/>
  <c r="B1180" i="8"/>
  <c r="B2296" i="8"/>
  <c r="C2297" i="8"/>
  <c r="C1178" i="8" l="1"/>
  <c r="B1179" i="8"/>
  <c r="A2298" i="9"/>
  <c r="C2297" i="9"/>
  <c r="F2297" i="9" s="1"/>
  <c r="B2297" i="9"/>
  <c r="C2298" i="8"/>
  <c r="B2297" i="8"/>
  <c r="E2296" i="9"/>
  <c r="D2296" i="9"/>
  <c r="C2298" i="9" l="1"/>
  <c r="F2298" i="9" s="1"/>
  <c r="B2298" i="9"/>
  <c r="A2299" i="9"/>
  <c r="E2297" i="9"/>
  <c r="D2297" i="9"/>
  <c r="C2299" i="8"/>
  <c r="B2298" i="8"/>
  <c r="C1177" i="8"/>
  <c r="B1178" i="8"/>
  <c r="C2300" i="8" l="1"/>
  <c r="B2299" i="8"/>
  <c r="D2298" i="9"/>
  <c r="A2300" i="9"/>
  <c r="C2299" i="9"/>
  <c r="F2299" i="9" s="1"/>
  <c r="B2299" i="9"/>
  <c r="B1177" i="8"/>
  <c r="C1176" i="8"/>
  <c r="E2298" i="9"/>
  <c r="E2299" i="9" l="1"/>
  <c r="C2300" i="9"/>
  <c r="F2300" i="9" s="1"/>
  <c r="B2300" i="9"/>
  <c r="A2301" i="9"/>
  <c r="D2299" i="9"/>
  <c r="C1175" i="8"/>
  <c r="B1176" i="8"/>
  <c r="B2300" i="8"/>
  <c r="C2301" i="8"/>
  <c r="B1175" i="8" l="1"/>
  <c r="C1174" i="8"/>
  <c r="A2302" i="9"/>
  <c r="C2301" i="9"/>
  <c r="F2301" i="9" s="1"/>
  <c r="B2301" i="9"/>
  <c r="E2300" i="9"/>
  <c r="C2302" i="8"/>
  <c r="B2301" i="8"/>
  <c r="D2300" i="9"/>
  <c r="C2302" i="9" l="1"/>
  <c r="F2302" i="9" s="1"/>
  <c r="B2302" i="9"/>
  <c r="A2303" i="9"/>
  <c r="D2301" i="9"/>
  <c r="C1173" i="8"/>
  <c r="B1174" i="8"/>
  <c r="E2301" i="9"/>
  <c r="B2302" i="8"/>
  <c r="C2303" i="8"/>
  <c r="B1173" i="8" l="1"/>
  <c r="C1172" i="8"/>
  <c r="A2304" i="9"/>
  <c r="C2303" i="9"/>
  <c r="F2303" i="9" s="1"/>
  <c r="B2303" i="9"/>
  <c r="D2302" i="9"/>
  <c r="C2304" i="8"/>
  <c r="B2303" i="8"/>
  <c r="E2302" i="9"/>
  <c r="E2303" i="9" l="1"/>
  <c r="C2304" i="9"/>
  <c r="F2304" i="9" s="1"/>
  <c r="A2305" i="9"/>
  <c r="B2304" i="9"/>
  <c r="D2303" i="9"/>
  <c r="C1171" i="8"/>
  <c r="B1172" i="8"/>
  <c r="B2304" i="8"/>
  <c r="C2305" i="8"/>
  <c r="C2306" i="8" l="1"/>
  <c r="B2305" i="8"/>
  <c r="C1170" i="8"/>
  <c r="B1171" i="8"/>
  <c r="A2306" i="9"/>
  <c r="C2305" i="9"/>
  <c r="F2305" i="9" s="1"/>
  <c r="B2305" i="9"/>
  <c r="E2304" i="9"/>
  <c r="D2304" i="9"/>
  <c r="C2306" i="9" l="1"/>
  <c r="F2306" i="9" s="1"/>
  <c r="B2306" i="9"/>
  <c r="A2307" i="9"/>
  <c r="E2305" i="9"/>
  <c r="D2305" i="9"/>
  <c r="C1169" i="8"/>
  <c r="B1170" i="8"/>
  <c r="C2307" i="8"/>
  <c r="B2306" i="8"/>
  <c r="B1169" i="8" l="1"/>
  <c r="C1168" i="8"/>
  <c r="D2306" i="9"/>
  <c r="A2308" i="9"/>
  <c r="C2307" i="9"/>
  <c r="F2307" i="9" s="1"/>
  <c r="B2307" i="9"/>
  <c r="C2308" i="8"/>
  <c r="B2307" i="8"/>
  <c r="E2306" i="9"/>
  <c r="E2307" i="9" l="1"/>
  <c r="C2308" i="9"/>
  <c r="F2308" i="9" s="1"/>
  <c r="B2308" i="9"/>
  <c r="A2309" i="9"/>
  <c r="D2307" i="9"/>
  <c r="C1167" i="8"/>
  <c r="B1168" i="8"/>
  <c r="B2308" i="8"/>
  <c r="C2309" i="8"/>
  <c r="C2310" i="8" l="1"/>
  <c r="B2309" i="8"/>
  <c r="B1167" i="8"/>
  <c r="C1166" i="8"/>
  <c r="A2310" i="9"/>
  <c r="C2309" i="9"/>
  <c r="F2309" i="9" s="1"/>
  <c r="B2309" i="9"/>
  <c r="E2308" i="9"/>
  <c r="D2308" i="9"/>
  <c r="C2310" i="9" l="1"/>
  <c r="F2310" i="9" s="1"/>
  <c r="B2310" i="9"/>
  <c r="A2311" i="9"/>
  <c r="D2309" i="9"/>
  <c r="C1165" i="8"/>
  <c r="B1166" i="8"/>
  <c r="E2309" i="9"/>
  <c r="B2310" i="8"/>
  <c r="C2311" i="8"/>
  <c r="B1165" i="8" l="1"/>
  <c r="C1164" i="8"/>
  <c r="A2312" i="9"/>
  <c r="C2311" i="9"/>
  <c r="F2311" i="9" s="1"/>
  <c r="B2311" i="9"/>
  <c r="D2310" i="9"/>
  <c r="C2312" i="8"/>
  <c r="B2311" i="8"/>
  <c r="E2310" i="9"/>
  <c r="E2311" i="9" l="1"/>
  <c r="C2312" i="9"/>
  <c r="F2312" i="9" s="1"/>
  <c r="A2313" i="9"/>
  <c r="B2312" i="9"/>
  <c r="D2311" i="9"/>
  <c r="C1163" i="8"/>
  <c r="B1164" i="8"/>
  <c r="B2312" i="8"/>
  <c r="C2313" i="8"/>
  <c r="C1162" i="8" l="1"/>
  <c r="B1163" i="8"/>
  <c r="A2314" i="9"/>
  <c r="B2313" i="9"/>
  <c r="C2313" i="9"/>
  <c r="F2313" i="9" s="1"/>
  <c r="E2312" i="9"/>
  <c r="C2314" i="8"/>
  <c r="B2313" i="8"/>
  <c r="D2312" i="9"/>
  <c r="C2314" i="9" l="1"/>
  <c r="F2314" i="9" s="1"/>
  <c r="B2314" i="9"/>
  <c r="A2315" i="9"/>
  <c r="E2313" i="9"/>
  <c r="D2313" i="9"/>
  <c r="C2315" i="8"/>
  <c r="B2314" i="8"/>
  <c r="C1161" i="8"/>
  <c r="B1162" i="8"/>
  <c r="C2316" i="8" l="1"/>
  <c r="B2315" i="8"/>
  <c r="D2314" i="9"/>
  <c r="A2316" i="9"/>
  <c r="C2315" i="9"/>
  <c r="F2315" i="9" s="1"/>
  <c r="B2315" i="9"/>
  <c r="B1161" i="8"/>
  <c r="C1160" i="8"/>
  <c r="E2314" i="9"/>
  <c r="C1159" i="8" l="1"/>
  <c r="B1160" i="8"/>
  <c r="E2315" i="9"/>
  <c r="C2316" i="9"/>
  <c r="F2316" i="9" s="1"/>
  <c r="B2316" i="9"/>
  <c r="A2317" i="9"/>
  <c r="D2315" i="9"/>
  <c r="B2316" i="8"/>
  <c r="C2317" i="8"/>
  <c r="A2318" i="9" l="1"/>
  <c r="C2317" i="9"/>
  <c r="F2317" i="9" s="1"/>
  <c r="B2317" i="9"/>
  <c r="E2316" i="9"/>
  <c r="D2316" i="9"/>
  <c r="C2318" i="8"/>
  <c r="B2317" i="8"/>
  <c r="B1159" i="8"/>
  <c r="C1158" i="8"/>
  <c r="B2318" i="8" l="1"/>
  <c r="C2319" i="8"/>
  <c r="C1157" i="8"/>
  <c r="B1158" i="8"/>
  <c r="D2317" i="9"/>
  <c r="C2318" i="9"/>
  <c r="F2318" i="9" s="1"/>
  <c r="B2318" i="9"/>
  <c r="A2319" i="9"/>
  <c r="E2317" i="9"/>
  <c r="E2318" i="9" l="1"/>
  <c r="B1157" i="8"/>
  <c r="C1156" i="8"/>
  <c r="A2320" i="9"/>
  <c r="C2319" i="9"/>
  <c r="F2319" i="9" s="1"/>
  <c r="B2319" i="9"/>
  <c r="C2320" i="8"/>
  <c r="B2319" i="8"/>
  <c r="D2318" i="9"/>
  <c r="D2319" i="9" l="1"/>
  <c r="C2320" i="9"/>
  <c r="F2320" i="9" s="1"/>
  <c r="A2321" i="9"/>
  <c r="B2320" i="9"/>
  <c r="E2319" i="9"/>
  <c r="C1155" i="8"/>
  <c r="B1156" i="8"/>
  <c r="B2320" i="8"/>
  <c r="C2321" i="8"/>
  <c r="C2322" i="8" l="1"/>
  <c r="B2321" i="8"/>
  <c r="C1154" i="8"/>
  <c r="B1155" i="8"/>
  <c r="A2322" i="9"/>
  <c r="B2321" i="9"/>
  <c r="C2321" i="9"/>
  <c r="F2321" i="9" s="1"/>
  <c r="E2320" i="9"/>
  <c r="D2320" i="9"/>
  <c r="C2322" i="9" l="1"/>
  <c r="F2322" i="9" s="1"/>
  <c r="B2322" i="9"/>
  <c r="A2323" i="9"/>
  <c r="E2321" i="9"/>
  <c r="D2321" i="9"/>
  <c r="C1153" i="8"/>
  <c r="B1154" i="8"/>
  <c r="C2323" i="8"/>
  <c r="B2322" i="8"/>
  <c r="B1153" i="8" l="1"/>
  <c r="C1152" i="8"/>
  <c r="D2322" i="9"/>
  <c r="A2324" i="9"/>
  <c r="C2323" i="9"/>
  <c r="F2323" i="9" s="1"/>
  <c r="B2323" i="9"/>
  <c r="C2324" i="8"/>
  <c r="B2323" i="8"/>
  <c r="E2322" i="9"/>
  <c r="E2323" i="9" l="1"/>
  <c r="C2324" i="9"/>
  <c r="F2324" i="9" s="1"/>
  <c r="B2324" i="9"/>
  <c r="A2325" i="9"/>
  <c r="D2323" i="9"/>
  <c r="C1151" i="8"/>
  <c r="B1152" i="8"/>
  <c r="B2324" i="8"/>
  <c r="C2325" i="8"/>
  <c r="B1151" i="8" l="1"/>
  <c r="C1150" i="8"/>
  <c r="A2326" i="9"/>
  <c r="C2325" i="9"/>
  <c r="F2325" i="9" s="1"/>
  <c r="B2325" i="9"/>
  <c r="E2324" i="9"/>
  <c r="C2326" i="8"/>
  <c r="B2325" i="8"/>
  <c r="D2324" i="9"/>
  <c r="E2325" i="9" l="1"/>
  <c r="C2326" i="9"/>
  <c r="F2326" i="9" s="1"/>
  <c r="B2326" i="9"/>
  <c r="A2327" i="9"/>
  <c r="D2325" i="9"/>
  <c r="C1149" i="8"/>
  <c r="B1150" i="8"/>
  <c r="B2326" i="8"/>
  <c r="C2327" i="8"/>
  <c r="B1149" i="8" l="1"/>
  <c r="C1148" i="8"/>
  <c r="A2328" i="9"/>
  <c r="C2327" i="9"/>
  <c r="F2327" i="9" s="1"/>
  <c r="B2327" i="9"/>
  <c r="D2326" i="9"/>
  <c r="C2328" i="8"/>
  <c r="B2327" i="8"/>
  <c r="E2326" i="9"/>
  <c r="E2327" i="9" l="1"/>
  <c r="C2328" i="9"/>
  <c r="F2328" i="9" s="1"/>
  <c r="A2329" i="9"/>
  <c r="B2328" i="9"/>
  <c r="D2327" i="9"/>
  <c r="C1147" i="8"/>
  <c r="B1148" i="8"/>
  <c r="B2328" i="8"/>
  <c r="C2329" i="8"/>
  <c r="C1146" i="8" l="1"/>
  <c r="B1147" i="8"/>
  <c r="A2330" i="9"/>
  <c r="C2329" i="9"/>
  <c r="F2329" i="9" s="1"/>
  <c r="B2329" i="9"/>
  <c r="E2328" i="9"/>
  <c r="C2330" i="8"/>
  <c r="B2329" i="8"/>
  <c r="D2328" i="9"/>
  <c r="C2330" i="9" l="1"/>
  <c r="F2330" i="9" s="1"/>
  <c r="B2330" i="9"/>
  <c r="A2331" i="9"/>
  <c r="E2329" i="9"/>
  <c r="D2329" i="9"/>
  <c r="C2331" i="8"/>
  <c r="B2330" i="8"/>
  <c r="C1145" i="8"/>
  <c r="B1146" i="8"/>
  <c r="C2332" i="8" l="1"/>
  <c r="B2331" i="8"/>
  <c r="D2330" i="9"/>
  <c r="A2332" i="9"/>
  <c r="C2331" i="9"/>
  <c r="F2331" i="9" s="1"/>
  <c r="B2331" i="9"/>
  <c r="B1145" i="8"/>
  <c r="C1144" i="8"/>
  <c r="E2330" i="9"/>
  <c r="E2331" i="9" l="1"/>
  <c r="C2332" i="9"/>
  <c r="F2332" i="9" s="1"/>
  <c r="B2332" i="9"/>
  <c r="A2333" i="9"/>
  <c r="D2331" i="9"/>
  <c r="C1143" i="8"/>
  <c r="B1144" i="8"/>
  <c r="B2332" i="8"/>
  <c r="C2333" i="8"/>
  <c r="C2334" i="8" l="1"/>
  <c r="B2333" i="8"/>
  <c r="B1143" i="8"/>
  <c r="C1142" i="8"/>
  <c r="A2334" i="9"/>
  <c r="C2333" i="9"/>
  <c r="F2333" i="9" s="1"/>
  <c r="B2333" i="9"/>
  <c r="E2332" i="9"/>
  <c r="D2332" i="9"/>
  <c r="D2333" i="9" l="1"/>
  <c r="C2334" i="9"/>
  <c r="F2334" i="9" s="1"/>
  <c r="B2334" i="9"/>
  <c r="A2335" i="9"/>
  <c r="C1141" i="8"/>
  <c r="B1142" i="8"/>
  <c r="E2333" i="9"/>
  <c r="B2334" i="8"/>
  <c r="C2335" i="8"/>
  <c r="B1141" i="8" l="1"/>
  <c r="C1140" i="8"/>
  <c r="A2336" i="9"/>
  <c r="C2335" i="9"/>
  <c r="F2335" i="9" s="1"/>
  <c r="B2335" i="9"/>
  <c r="D2334" i="9"/>
  <c r="C2336" i="8"/>
  <c r="B2335" i="8"/>
  <c r="E2334" i="9"/>
  <c r="E2335" i="9" l="1"/>
  <c r="C2336" i="9"/>
  <c r="F2336" i="9" s="1"/>
  <c r="A2337" i="9"/>
  <c r="B2336" i="9"/>
  <c r="D2335" i="9"/>
  <c r="C1139" i="8"/>
  <c r="B1140" i="8"/>
  <c r="B2336" i="8"/>
  <c r="C2337" i="8"/>
  <c r="C2338" i="8" l="1"/>
  <c r="B2337" i="8"/>
  <c r="C1138" i="8"/>
  <c r="B1139" i="8"/>
  <c r="A2338" i="9"/>
  <c r="C2337" i="9"/>
  <c r="F2337" i="9" s="1"/>
  <c r="B2337" i="9"/>
  <c r="E2336" i="9"/>
  <c r="D2336" i="9"/>
  <c r="C2338" i="9" l="1"/>
  <c r="F2338" i="9" s="1"/>
  <c r="B2338" i="9"/>
  <c r="A2339" i="9"/>
  <c r="E2337" i="9"/>
  <c r="D2337" i="9"/>
  <c r="C1137" i="8"/>
  <c r="B1138" i="8"/>
  <c r="C2339" i="8"/>
  <c r="B2338" i="8"/>
  <c r="B1137" i="8" l="1"/>
  <c r="C1136" i="8"/>
  <c r="D2338" i="9"/>
  <c r="A2340" i="9"/>
  <c r="C2339" i="9"/>
  <c r="F2339" i="9" s="1"/>
  <c r="B2339" i="9"/>
  <c r="C2340" i="8"/>
  <c r="B2339" i="8"/>
  <c r="E2338" i="9"/>
  <c r="E2339" i="9" l="1"/>
  <c r="C2340" i="9"/>
  <c r="F2340" i="9" s="1"/>
  <c r="B2340" i="9"/>
  <c r="A2341" i="9"/>
  <c r="D2339" i="9"/>
  <c r="C1135" i="8"/>
  <c r="B1136" i="8"/>
  <c r="B2340" i="8"/>
  <c r="C2341" i="8"/>
  <c r="B1135" i="8" l="1"/>
  <c r="C1134" i="8"/>
  <c r="A2342" i="9"/>
  <c r="C2341" i="9"/>
  <c r="F2341" i="9" s="1"/>
  <c r="B2341" i="9"/>
  <c r="E2340" i="9"/>
  <c r="C2342" i="8"/>
  <c r="B2341" i="8"/>
  <c r="D2340" i="9"/>
  <c r="E2341" i="9" l="1"/>
  <c r="C2342" i="9"/>
  <c r="F2342" i="9" s="1"/>
  <c r="B2342" i="9"/>
  <c r="A2343" i="9"/>
  <c r="D2341" i="9"/>
  <c r="C1133" i="8"/>
  <c r="B1134" i="8"/>
  <c r="B2342" i="8"/>
  <c r="C2343" i="8"/>
  <c r="B1133" i="8" l="1"/>
  <c r="C1132" i="8"/>
  <c r="A2344" i="9"/>
  <c r="C2343" i="9"/>
  <c r="F2343" i="9" s="1"/>
  <c r="B2343" i="9"/>
  <c r="D2342" i="9"/>
  <c r="C2344" i="8"/>
  <c r="B2343" i="8"/>
  <c r="E2342" i="9"/>
  <c r="E2343" i="9" l="1"/>
  <c r="C2344" i="9"/>
  <c r="F2344" i="9" s="1"/>
  <c r="A2345" i="9"/>
  <c r="B2344" i="9"/>
  <c r="D2343" i="9"/>
  <c r="C1131" i="8"/>
  <c r="B1132" i="8"/>
  <c r="B2344" i="8"/>
  <c r="C2345" i="8"/>
  <c r="C2346" i="8" l="1"/>
  <c r="B2345" i="8"/>
  <c r="C1130" i="8"/>
  <c r="B1131" i="8"/>
  <c r="A2346" i="9"/>
  <c r="C2345" i="9"/>
  <c r="F2345" i="9" s="1"/>
  <c r="B2345" i="9"/>
  <c r="E2344" i="9"/>
  <c r="D2344" i="9"/>
  <c r="C2346" i="9" l="1"/>
  <c r="F2346" i="9" s="1"/>
  <c r="B2346" i="9"/>
  <c r="A2347" i="9"/>
  <c r="D2345" i="9"/>
  <c r="E2345" i="9"/>
  <c r="C1129" i="8"/>
  <c r="B1130" i="8"/>
  <c r="C2347" i="8"/>
  <c r="B2346" i="8"/>
  <c r="B1129" i="8" l="1"/>
  <c r="C1128" i="8"/>
  <c r="D2346" i="9"/>
  <c r="A2348" i="9"/>
  <c r="C2347" i="9"/>
  <c r="F2347" i="9" s="1"/>
  <c r="B2347" i="9"/>
  <c r="C2348" i="8"/>
  <c r="B2347" i="8"/>
  <c r="E2346" i="9"/>
  <c r="E2347" i="9" l="1"/>
  <c r="C2348" i="9"/>
  <c r="F2348" i="9" s="1"/>
  <c r="B2348" i="9"/>
  <c r="A2349" i="9"/>
  <c r="D2347" i="9"/>
  <c r="C1127" i="8"/>
  <c r="B1128" i="8"/>
  <c r="B2348" i="8"/>
  <c r="C2349" i="8"/>
  <c r="C2350" i="8" l="1"/>
  <c r="B2349" i="8"/>
  <c r="B1127" i="8"/>
  <c r="C1126" i="8"/>
  <c r="A2350" i="9"/>
  <c r="C2349" i="9"/>
  <c r="F2349" i="9" s="1"/>
  <c r="B2349" i="9"/>
  <c r="E2348" i="9"/>
  <c r="D2348" i="9"/>
  <c r="E2349" i="9" l="1"/>
  <c r="C2350" i="9"/>
  <c r="F2350" i="9" s="1"/>
  <c r="B2350" i="9"/>
  <c r="A2351" i="9"/>
  <c r="C1125" i="8"/>
  <c r="B1126" i="8"/>
  <c r="D2349" i="9"/>
  <c r="B2350" i="8"/>
  <c r="C2351" i="8"/>
  <c r="B1125" i="8" l="1"/>
  <c r="C1124" i="8"/>
  <c r="A2352" i="9"/>
  <c r="C2351" i="9"/>
  <c r="F2351" i="9" s="1"/>
  <c r="B2351" i="9"/>
  <c r="D2350" i="9"/>
  <c r="C2352" i="8"/>
  <c r="B2351" i="8"/>
  <c r="E2350" i="9"/>
  <c r="D2351" i="9" l="1"/>
  <c r="C2352" i="9"/>
  <c r="F2352" i="9" s="1"/>
  <c r="A2353" i="9"/>
  <c r="B2352" i="9"/>
  <c r="E2351" i="9"/>
  <c r="C1123" i="8"/>
  <c r="B1124" i="8"/>
  <c r="B2352" i="8"/>
  <c r="C2353" i="8"/>
  <c r="C2354" i="8" l="1"/>
  <c r="B2353" i="8"/>
  <c r="C1122" i="8"/>
  <c r="B1123" i="8"/>
  <c r="A2354" i="9"/>
  <c r="C2353" i="9"/>
  <c r="F2353" i="9" s="1"/>
  <c r="B2353" i="9"/>
  <c r="E2352" i="9"/>
  <c r="D2352" i="9"/>
  <c r="C2354" i="9" l="1"/>
  <c r="F2354" i="9" s="1"/>
  <c r="B2354" i="9"/>
  <c r="A2355" i="9"/>
  <c r="E2353" i="9"/>
  <c r="D2353" i="9"/>
  <c r="C1121" i="8"/>
  <c r="B1122" i="8"/>
  <c r="C2355" i="8"/>
  <c r="B2354" i="8"/>
  <c r="B1121" i="8" l="1"/>
  <c r="C1120" i="8"/>
  <c r="D2354" i="9"/>
  <c r="A2356" i="9"/>
  <c r="C2355" i="9"/>
  <c r="F2355" i="9" s="1"/>
  <c r="B2355" i="9"/>
  <c r="C2356" i="8"/>
  <c r="B2355" i="8"/>
  <c r="E2354" i="9"/>
  <c r="E2355" i="9" l="1"/>
  <c r="C2356" i="9"/>
  <c r="F2356" i="9" s="1"/>
  <c r="B2356" i="9"/>
  <c r="A2357" i="9"/>
  <c r="D2355" i="9"/>
  <c r="C1119" i="8"/>
  <c r="B1120" i="8"/>
  <c r="B2356" i="8"/>
  <c r="C2357" i="8"/>
  <c r="C2358" i="8" l="1"/>
  <c r="B2357" i="8"/>
  <c r="B1119" i="8"/>
  <c r="C1118" i="8"/>
  <c r="A2358" i="9"/>
  <c r="C2357" i="9"/>
  <c r="F2357" i="9" s="1"/>
  <c r="B2357" i="9"/>
  <c r="E2356" i="9"/>
  <c r="D2356" i="9"/>
  <c r="D2357" i="9" l="1"/>
  <c r="C2358" i="9"/>
  <c r="F2358" i="9" s="1"/>
  <c r="B2358" i="9"/>
  <c r="A2359" i="9"/>
  <c r="C1117" i="8"/>
  <c r="B1118" i="8"/>
  <c r="E2357" i="9"/>
  <c r="B2358" i="8"/>
  <c r="C2359" i="8"/>
  <c r="B1117" i="8" l="1"/>
  <c r="C1116" i="8"/>
  <c r="A2360" i="9"/>
  <c r="C2359" i="9"/>
  <c r="F2359" i="9" s="1"/>
  <c r="B2359" i="9"/>
  <c r="D2358" i="9"/>
  <c r="C2360" i="8"/>
  <c r="B2359" i="8"/>
  <c r="E2358" i="9"/>
  <c r="E2359" i="9" l="1"/>
  <c r="C2360" i="9"/>
  <c r="F2360" i="9" s="1"/>
  <c r="A2361" i="9"/>
  <c r="B2360" i="9"/>
  <c r="D2359" i="9"/>
  <c r="C1115" i="8"/>
  <c r="B1116" i="8"/>
  <c r="B2360" i="8"/>
  <c r="C2361" i="8"/>
  <c r="C2362" i="8" l="1"/>
  <c r="B2361" i="8"/>
  <c r="C1114" i="8"/>
  <c r="B1115" i="8"/>
  <c r="A2362" i="9"/>
  <c r="C2361" i="9"/>
  <c r="F2361" i="9" s="1"/>
  <c r="B2361" i="9"/>
  <c r="E2360" i="9"/>
  <c r="D2360" i="9"/>
  <c r="C2362" i="9" l="1"/>
  <c r="F2362" i="9" s="1"/>
  <c r="B2362" i="9"/>
  <c r="A2363" i="9"/>
  <c r="E2361" i="9"/>
  <c r="D2361" i="9"/>
  <c r="C1113" i="8"/>
  <c r="B1114" i="8"/>
  <c r="C2363" i="8"/>
  <c r="B2362" i="8"/>
  <c r="B1113" i="8" l="1"/>
  <c r="C1112" i="8"/>
  <c r="D2362" i="9"/>
  <c r="A2364" i="9"/>
  <c r="C2363" i="9"/>
  <c r="F2363" i="9" s="1"/>
  <c r="B2363" i="9"/>
  <c r="C2364" i="8"/>
  <c r="B2363" i="8"/>
  <c r="E2362" i="9"/>
  <c r="E2363" i="9" l="1"/>
  <c r="C2364" i="9"/>
  <c r="F2364" i="9" s="1"/>
  <c r="B2364" i="9"/>
  <c r="A2365" i="9"/>
  <c r="D2363" i="9"/>
  <c r="C1111" i="8"/>
  <c r="B1112" i="8"/>
  <c r="B2364" i="8"/>
  <c r="C2365" i="8"/>
  <c r="C2366" i="8" l="1"/>
  <c r="B2365" i="8"/>
  <c r="B1111" i="8"/>
  <c r="C1110" i="8"/>
  <c r="A2366" i="9"/>
  <c r="C2365" i="9"/>
  <c r="F2365" i="9" s="1"/>
  <c r="B2365" i="9"/>
  <c r="E2364" i="9"/>
  <c r="D2364" i="9"/>
  <c r="D2365" i="9" l="1"/>
  <c r="C2366" i="9"/>
  <c r="F2366" i="9" s="1"/>
  <c r="B2366" i="9"/>
  <c r="A2367" i="9"/>
  <c r="C1109" i="8"/>
  <c r="B1110" i="8"/>
  <c r="E2365" i="9"/>
  <c r="B2366" i="8"/>
  <c r="C2367" i="8"/>
  <c r="B1109" i="8" l="1"/>
  <c r="C1108" i="8"/>
  <c r="A2368" i="9"/>
  <c r="C2367" i="9"/>
  <c r="F2367" i="9" s="1"/>
  <c r="B2367" i="9"/>
  <c r="D2366" i="9"/>
  <c r="C2368" i="8"/>
  <c r="B2367" i="8"/>
  <c r="E2366" i="9"/>
  <c r="E2367" i="9" l="1"/>
  <c r="C2368" i="9"/>
  <c r="F2368" i="9" s="1"/>
  <c r="A2369" i="9"/>
  <c r="B2368" i="9"/>
  <c r="D2367" i="9"/>
  <c r="C1107" i="8"/>
  <c r="B1108" i="8"/>
  <c r="B2368" i="8"/>
  <c r="C2369" i="8"/>
  <c r="C1106" i="8" l="1"/>
  <c r="B1107" i="8"/>
  <c r="D2368" i="9"/>
  <c r="C2369" i="9"/>
  <c r="F2369" i="9" s="1"/>
  <c r="B2369" i="9"/>
  <c r="A2370" i="9"/>
  <c r="C2370" i="8"/>
  <c r="B2369" i="8"/>
  <c r="E2368" i="9"/>
  <c r="C2370" i="9" l="1"/>
  <c r="F2370" i="9" s="1"/>
  <c r="B2370" i="9"/>
  <c r="A2371" i="9"/>
  <c r="D2369" i="9"/>
  <c r="E2369" i="9"/>
  <c r="C2371" i="8"/>
  <c r="B2370" i="8"/>
  <c r="C1105" i="8"/>
  <c r="B1106" i="8"/>
  <c r="C1104" i="8" l="1"/>
  <c r="B1105" i="8"/>
  <c r="B2371" i="8"/>
  <c r="C2372" i="8"/>
  <c r="E2370" i="9"/>
  <c r="A2372" i="9"/>
  <c r="C2371" i="9"/>
  <c r="F2371" i="9" s="1"/>
  <c r="B2371" i="9"/>
  <c r="D2370" i="9"/>
  <c r="E2371" i="9" l="1"/>
  <c r="A2373" i="9"/>
  <c r="C2372" i="9"/>
  <c r="F2372" i="9" s="1"/>
  <c r="B2372" i="9"/>
  <c r="B2372" i="8"/>
  <c r="C2373" i="8"/>
  <c r="D2371" i="9"/>
  <c r="B1104" i="8"/>
  <c r="C1103" i="8"/>
  <c r="B2373" i="8" l="1"/>
  <c r="C2374" i="8"/>
  <c r="E2372" i="9"/>
  <c r="C1102" i="8"/>
  <c r="B1103" i="8"/>
  <c r="C2373" i="9"/>
  <c r="F2373" i="9" s="1"/>
  <c r="A2374" i="9"/>
  <c r="B2373" i="9"/>
  <c r="D2372" i="9"/>
  <c r="E2373" i="9" l="1"/>
  <c r="D2373" i="9"/>
  <c r="C1101" i="8"/>
  <c r="B1102" i="8"/>
  <c r="C2375" i="8"/>
  <c r="B2374" i="8"/>
  <c r="B2374" i="9"/>
  <c r="A2375" i="9"/>
  <c r="C2374" i="9"/>
  <c r="F2374" i="9" s="1"/>
  <c r="D2374" i="9" l="1"/>
  <c r="B2375" i="8"/>
  <c r="C2376" i="8"/>
  <c r="E2374" i="9"/>
  <c r="B1101" i="8"/>
  <c r="C1100" i="8"/>
  <c r="A2376" i="9"/>
  <c r="C2375" i="9"/>
  <c r="F2375" i="9" s="1"/>
  <c r="B2375" i="9"/>
  <c r="E2375" i="9" l="1"/>
  <c r="A2377" i="9"/>
  <c r="C2376" i="9"/>
  <c r="F2376" i="9" s="1"/>
  <c r="B2376" i="9"/>
  <c r="B1100" i="8"/>
  <c r="C1099" i="8"/>
  <c r="D2375" i="9"/>
  <c r="B2376" i="8"/>
  <c r="C2377" i="8"/>
  <c r="C1098" i="8" l="1"/>
  <c r="B1099" i="8"/>
  <c r="E2376" i="9"/>
  <c r="B2377" i="8"/>
  <c r="C2378" i="8"/>
  <c r="C2377" i="9"/>
  <c r="F2377" i="9" s="1"/>
  <c r="A2378" i="9"/>
  <c r="B2377" i="9"/>
  <c r="D2376" i="9"/>
  <c r="E2377" i="9" l="1"/>
  <c r="C2379" i="8"/>
  <c r="B2378" i="8"/>
  <c r="D2377" i="9"/>
  <c r="B2378" i="9"/>
  <c r="A2379" i="9"/>
  <c r="C2378" i="9"/>
  <c r="F2378" i="9" s="1"/>
  <c r="B1098" i="8"/>
  <c r="C1097" i="8"/>
  <c r="D2378" i="9" l="1"/>
  <c r="C2380" i="8"/>
  <c r="B2379" i="8"/>
  <c r="A2380" i="9"/>
  <c r="C2379" i="9"/>
  <c r="F2379" i="9" s="1"/>
  <c r="B2379" i="9"/>
  <c r="B1097" i="8"/>
  <c r="C1096" i="8"/>
  <c r="E2378" i="9"/>
  <c r="D2379" i="9" l="1"/>
  <c r="E2379" i="9"/>
  <c r="A2381" i="9"/>
  <c r="C2380" i="9"/>
  <c r="F2380" i="9" s="1"/>
  <c r="B2380" i="9"/>
  <c r="B1096" i="8"/>
  <c r="C1095" i="8"/>
  <c r="B2380" i="8"/>
  <c r="C2381" i="8"/>
  <c r="C1094" i="8" l="1"/>
  <c r="B1095" i="8"/>
  <c r="C2381" i="9"/>
  <c r="F2381" i="9" s="1"/>
  <c r="A2382" i="9"/>
  <c r="B2381" i="9"/>
  <c r="E2380" i="9"/>
  <c r="B2381" i="8"/>
  <c r="C2382" i="8"/>
  <c r="D2380" i="9"/>
  <c r="B2382" i="9" l="1"/>
  <c r="A2383" i="9"/>
  <c r="C2382" i="9"/>
  <c r="F2382" i="9" s="1"/>
  <c r="E2381" i="9"/>
  <c r="D2381" i="9"/>
  <c r="C2383" i="8"/>
  <c r="B2382" i="8"/>
  <c r="B1094" i="8"/>
  <c r="C1093" i="8"/>
  <c r="C2384" i="8" l="1"/>
  <c r="B2383" i="8"/>
  <c r="E2382" i="9"/>
  <c r="B1093" i="8"/>
  <c r="C1092" i="8"/>
  <c r="A2384" i="9"/>
  <c r="C2383" i="9"/>
  <c r="F2383" i="9" s="1"/>
  <c r="B2383" i="9"/>
  <c r="D2382" i="9"/>
  <c r="E2383" i="9" l="1"/>
  <c r="A2385" i="9"/>
  <c r="C2384" i="9"/>
  <c r="F2384" i="9" s="1"/>
  <c r="B2384" i="9"/>
  <c r="B1092" i="8"/>
  <c r="C1091" i="8"/>
  <c r="D2383" i="9"/>
  <c r="B2384" i="8"/>
  <c r="C2385" i="8"/>
  <c r="C1090" i="8" l="1"/>
  <c r="B1091" i="8"/>
  <c r="E2384" i="9"/>
  <c r="B2385" i="8"/>
  <c r="C2386" i="8"/>
  <c r="C2385" i="9"/>
  <c r="F2385" i="9" s="1"/>
  <c r="A2386" i="9"/>
  <c r="B2385" i="9"/>
  <c r="D2384" i="9"/>
  <c r="E2385" i="9" l="1"/>
  <c r="D2385" i="9"/>
  <c r="C2387" i="8"/>
  <c r="B2386" i="8"/>
  <c r="B2386" i="9"/>
  <c r="C2386" i="9"/>
  <c r="F2386" i="9" s="1"/>
  <c r="A2387" i="9"/>
  <c r="B1090" i="8"/>
  <c r="C1089" i="8"/>
  <c r="E2386" i="9" l="1"/>
  <c r="D2386" i="9"/>
  <c r="B1089" i="8"/>
  <c r="C1088" i="8"/>
  <c r="C2388" i="8"/>
  <c r="B2387" i="8"/>
  <c r="A2388" i="9"/>
  <c r="C2387" i="9"/>
  <c r="F2387" i="9" s="1"/>
  <c r="B2387" i="9"/>
  <c r="A2389" i="9" l="1"/>
  <c r="C2388" i="9"/>
  <c r="F2388" i="9" s="1"/>
  <c r="B2388" i="9"/>
  <c r="B2388" i="8"/>
  <c r="C2389" i="8"/>
  <c r="B1088" i="8"/>
  <c r="C1087" i="8"/>
  <c r="E2387" i="9"/>
  <c r="D2387" i="9"/>
  <c r="E2388" i="9" l="1"/>
  <c r="B2389" i="8"/>
  <c r="C2390" i="8"/>
  <c r="C2389" i="9"/>
  <c r="F2389" i="9" s="1"/>
  <c r="A2390" i="9"/>
  <c r="B2389" i="9"/>
  <c r="C1086" i="8"/>
  <c r="B1087" i="8"/>
  <c r="D2388" i="9"/>
  <c r="B2390" i="9" l="1"/>
  <c r="A2391" i="9"/>
  <c r="C2390" i="9"/>
  <c r="F2390" i="9" s="1"/>
  <c r="D2389" i="9"/>
  <c r="E2389" i="9"/>
  <c r="C2391" i="8"/>
  <c r="B2390" i="8"/>
  <c r="B1086" i="8"/>
  <c r="C1085" i="8"/>
  <c r="C2392" i="8" l="1"/>
  <c r="B2391" i="8"/>
  <c r="A2392" i="9"/>
  <c r="C2391" i="9"/>
  <c r="F2391" i="9" s="1"/>
  <c r="B2391" i="9"/>
  <c r="B1085" i="8"/>
  <c r="C1084" i="8"/>
  <c r="E2390" i="9"/>
  <c r="D2390" i="9"/>
  <c r="D2391" i="9" l="1"/>
  <c r="E2391" i="9"/>
  <c r="A2393" i="9"/>
  <c r="C2392" i="9"/>
  <c r="F2392" i="9" s="1"/>
  <c r="B2392" i="9"/>
  <c r="B1084" i="8"/>
  <c r="C1083" i="8"/>
  <c r="B2392" i="8"/>
  <c r="C2393" i="8"/>
  <c r="E2392" i="9" l="1"/>
  <c r="C2393" i="9"/>
  <c r="F2393" i="9" s="1"/>
  <c r="A2394" i="9"/>
  <c r="B2393" i="9"/>
  <c r="B2393" i="8"/>
  <c r="C2394" i="8"/>
  <c r="D2392" i="9"/>
  <c r="C1082" i="8"/>
  <c r="B1083" i="8"/>
  <c r="C2395" i="8" l="1"/>
  <c r="B2394" i="8"/>
  <c r="B2394" i="9"/>
  <c r="A2395" i="9"/>
  <c r="C2394" i="9"/>
  <c r="F2394" i="9" s="1"/>
  <c r="E2393" i="9"/>
  <c r="C1081" i="8"/>
  <c r="B1082" i="8"/>
  <c r="D2393" i="9"/>
  <c r="A2396" i="9" l="1"/>
  <c r="C2395" i="9"/>
  <c r="F2395" i="9" s="1"/>
  <c r="B2395" i="9"/>
  <c r="E2394" i="9"/>
  <c r="D2394" i="9"/>
  <c r="B1081" i="8"/>
  <c r="C1080" i="8"/>
  <c r="B2395" i="8"/>
  <c r="C2396" i="8"/>
  <c r="D2395" i="9" l="1"/>
  <c r="B2396" i="8"/>
  <c r="C2397" i="8"/>
  <c r="E2395" i="9"/>
  <c r="B1080" i="8"/>
  <c r="C1079" i="8"/>
  <c r="A2397" i="9"/>
  <c r="C2396" i="9"/>
  <c r="F2396" i="9" s="1"/>
  <c r="B2396" i="9"/>
  <c r="C2397" i="9" l="1"/>
  <c r="F2397" i="9" s="1"/>
  <c r="A2398" i="9"/>
  <c r="B2397" i="9"/>
  <c r="D2396" i="9"/>
  <c r="C1078" i="8"/>
  <c r="B1079" i="8"/>
  <c r="B2397" i="8"/>
  <c r="C2398" i="8"/>
  <c r="E2396" i="9"/>
  <c r="C1077" i="8" l="1"/>
  <c r="B1078" i="8"/>
  <c r="B2398" i="9"/>
  <c r="A2399" i="9"/>
  <c r="C2398" i="9"/>
  <c r="F2398" i="9" s="1"/>
  <c r="E2397" i="9"/>
  <c r="C2399" i="8"/>
  <c r="B2398" i="8"/>
  <c r="D2397" i="9"/>
  <c r="E2398" i="9" l="1"/>
  <c r="A2400" i="9"/>
  <c r="C2399" i="9"/>
  <c r="F2399" i="9" s="1"/>
  <c r="B2399" i="9"/>
  <c r="D2398" i="9"/>
  <c r="B2399" i="8"/>
  <c r="C2400" i="8"/>
  <c r="B1077" i="8"/>
  <c r="C1076" i="8"/>
  <c r="D2399" i="9" l="1"/>
  <c r="E2399" i="9"/>
  <c r="A2401" i="9"/>
  <c r="C2400" i="9"/>
  <c r="F2400" i="9" s="1"/>
  <c r="B2400" i="9"/>
  <c r="B1076" i="8"/>
  <c r="C1075" i="8"/>
  <c r="B2400" i="8"/>
  <c r="C2401" i="8"/>
  <c r="E2400" i="9" l="1"/>
  <c r="C2401" i="9"/>
  <c r="F2401" i="9" s="1"/>
  <c r="B2401" i="9"/>
  <c r="A2402" i="9"/>
  <c r="B2401" i="8"/>
  <c r="C2402" i="8"/>
  <c r="D2400" i="9"/>
  <c r="C1074" i="8"/>
  <c r="B1075" i="8"/>
  <c r="C2403" i="8" l="1"/>
  <c r="B2402" i="8"/>
  <c r="B2402" i="9"/>
  <c r="A2403" i="9"/>
  <c r="C2402" i="9"/>
  <c r="F2402" i="9" s="1"/>
  <c r="E2401" i="9"/>
  <c r="C1073" i="8"/>
  <c r="B1074" i="8"/>
  <c r="D2401" i="9"/>
  <c r="E2402" i="9" l="1"/>
  <c r="A2404" i="9"/>
  <c r="C2403" i="9"/>
  <c r="F2403" i="9" s="1"/>
  <c r="B2403" i="9"/>
  <c r="D2402" i="9"/>
  <c r="B1073" i="8"/>
  <c r="C1072" i="8"/>
  <c r="B2403" i="8"/>
  <c r="C2404" i="8"/>
  <c r="D2403" i="9" l="1"/>
  <c r="E2403" i="9"/>
  <c r="A2405" i="9"/>
  <c r="C2404" i="9"/>
  <c r="F2404" i="9" s="1"/>
  <c r="B2404" i="9"/>
  <c r="B2404" i="8"/>
  <c r="C2405" i="8"/>
  <c r="B1072" i="8"/>
  <c r="C1071" i="8"/>
  <c r="B2405" i="8" l="1"/>
  <c r="C2406" i="8"/>
  <c r="E2404" i="9"/>
  <c r="C2405" i="9"/>
  <c r="F2405" i="9" s="1"/>
  <c r="B2405" i="9"/>
  <c r="A2406" i="9"/>
  <c r="C1070" i="8"/>
  <c r="B1071" i="8"/>
  <c r="D2404" i="9"/>
  <c r="B2406" i="9" l="1"/>
  <c r="A2407" i="9"/>
  <c r="C2406" i="9"/>
  <c r="F2406" i="9" s="1"/>
  <c r="E2405" i="9"/>
  <c r="D2405" i="9"/>
  <c r="C2407" i="8"/>
  <c r="B2406" i="8"/>
  <c r="C1069" i="8"/>
  <c r="B1070" i="8"/>
  <c r="B2407" i="8" l="1"/>
  <c r="C2408" i="8"/>
  <c r="E2406" i="9"/>
  <c r="A2408" i="9"/>
  <c r="C2407" i="9"/>
  <c r="F2407" i="9" s="1"/>
  <c r="B2407" i="9"/>
  <c r="B1069" i="8"/>
  <c r="C1068" i="8"/>
  <c r="D2406" i="9"/>
  <c r="D2407" i="9" l="1"/>
  <c r="E2407" i="9"/>
  <c r="A2409" i="9"/>
  <c r="C2408" i="9"/>
  <c r="F2408" i="9" s="1"/>
  <c r="B2408" i="9"/>
  <c r="B1068" i="8"/>
  <c r="C1067" i="8"/>
  <c r="B2408" i="8"/>
  <c r="C2409" i="8"/>
  <c r="E2408" i="9" l="1"/>
  <c r="C2409" i="9"/>
  <c r="F2409" i="9" s="1"/>
  <c r="A2410" i="9"/>
  <c r="B2409" i="9"/>
  <c r="B2409" i="8"/>
  <c r="C2410" i="8"/>
  <c r="D2408" i="9"/>
  <c r="C1066" i="8"/>
  <c r="B1067" i="8"/>
  <c r="C2411" i="8" l="1"/>
  <c r="B2410" i="8"/>
  <c r="B2410" i="9"/>
  <c r="A2411" i="9"/>
  <c r="C2410" i="9"/>
  <c r="F2410" i="9" s="1"/>
  <c r="E2409" i="9"/>
  <c r="B1066" i="8"/>
  <c r="C1065" i="8"/>
  <c r="D2409" i="9"/>
  <c r="E2410" i="9" l="1"/>
  <c r="A2412" i="9"/>
  <c r="C2411" i="9"/>
  <c r="F2411" i="9" s="1"/>
  <c r="B2411" i="9"/>
  <c r="D2410" i="9"/>
  <c r="B1065" i="8"/>
  <c r="C1064" i="8"/>
  <c r="C2412" i="8"/>
  <c r="B2411" i="8"/>
  <c r="D2411" i="9" l="1"/>
  <c r="E2411" i="9"/>
  <c r="B2412" i="8"/>
  <c r="C2413" i="8"/>
  <c r="A2413" i="9"/>
  <c r="C2412" i="9"/>
  <c r="F2412" i="9" s="1"/>
  <c r="B2412" i="9"/>
  <c r="B1064" i="8"/>
  <c r="C1063" i="8"/>
  <c r="C1062" i="8" l="1"/>
  <c r="B1063" i="8"/>
  <c r="E2412" i="9"/>
  <c r="D2412" i="9"/>
  <c r="C2413" i="9"/>
  <c r="F2413" i="9" s="1"/>
  <c r="A2414" i="9"/>
  <c r="B2413" i="9"/>
  <c r="B2413" i="8"/>
  <c r="C2414" i="8"/>
  <c r="B2414" i="9" l="1"/>
  <c r="A2415" i="9"/>
  <c r="C2414" i="9"/>
  <c r="F2414" i="9" s="1"/>
  <c r="D2413" i="9"/>
  <c r="E2413" i="9"/>
  <c r="C2415" i="8"/>
  <c r="B2414" i="8"/>
  <c r="B1062" i="8"/>
  <c r="C1061" i="8"/>
  <c r="E2414" i="9" l="1"/>
  <c r="B1061" i="8"/>
  <c r="C1060" i="8"/>
  <c r="A2416" i="9"/>
  <c r="C2415" i="9"/>
  <c r="F2415" i="9" s="1"/>
  <c r="B2415" i="9"/>
  <c r="C2416" i="8"/>
  <c r="B2415" i="8"/>
  <c r="D2414" i="9"/>
  <c r="D2415" i="9" l="1"/>
  <c r="E2415" i="9"/>
  <c r="A2417" i="9"/>
  <c r="C2416" i="9"/>
  <c r="F2416" i="9" s="1"/>
  <c r="B2416" i="9"/>
  <c r="B1060" i="8"/>
  <c r="C1059" i="8"/>
  <c r="B2416" i="8"/>
  <c r="C2417" i="8"/>
  <c r="C1058" i="8" l="1"/>
  <c r="B1059" i="8"/>
  <c r="D2416" i="9"/>
  <c r="C2417" i="9"/>
  <c r="F2417" i="9" s="1"/>
  <c r="A2418" i="9"/>
  <c r="B2417" i="9"/>
  <c r="B2417" i="8"/>
  <c r="C2418" i="8"/>
  <c r="E2416" i="9"/>
  <c r="B2418" i="9" l="1"/>
  <c r="C2418" i="9"/>
  <c r="F2418" i="9" s="1"/>
  <c r="A2419" i="9"/>
  <c r="E2417" i="9"/>
  <c r="D2417" i="9"/>
  <c r="C2419" i="8"/>
  <c r="B2418" i="8"/>
  <c r="B1058" i="8"/>
  <c r="C1057" i="8"/>
  <c r="C2420" i="8" l="1"/>
  <c r="B2419" i="8"/>
  <c r="A2420" i="9"/>
  <c r="C2419" i="9"/>
  <c r="F2419" i="9" s="1"/>
  <c r="B2419" i="9"/>
  <c r="E2418" i="9"/>
  <c r="B1057" i="8"/>
  <c r="C1056" i="8"/>
  <c r="D2418" i="9"/>
  <c r="E2419" i="9" l="1"/>
  <c r="A2421" i="9"/>
  <c r="C2420" i="9"/>
  <c r="F2420" i="9" s="1"/>
  <c r="B2420" i="9"/>
  <c r="D2419" i="9"/>
  <c r="B1056" i="8"/>
  <c r="C1055" i="8"/>
  <c r="B2420" i="8"/>
  <c r="C2421" i="8"/>
  <c r="E2420" i="9" l="1"/>
  <c r="B2421" i="8"/>
  <c r="C2422" i="8"/>
  <c r="C2421" i="9"/>
  <c r="F2421" i="9" s="1"/>
  <c r="A2422" i="9"/>
  <c r="B2421" i="9"/>
  <c r="D2420" i="9"/>
  <c r="C1054" i="8"/>
  <c r="B1055" i="8"/>
  <c r="E2421" i="9" l="1"/>
  <c r="D2421" i="9"/>
  <c r="C2423" i="8"/>
  <c r="B2422" i="8"/>
  <c r="B2422" i="9"/>
  <c r="C2422" i="9"/>
  <c r="F2422" i="9" s="1"/>
  <c r="A2423" i="9"/>
  <c r="B1054" i="8"/>
  <c r="C1053" i="8"/>
  <c r="E2422" i="9" l="1"/>
  <c r="D2422" i="9"/>
  <c r="B1053" i="8"/>
  <c r="C1052" i="8"/>
  <c r="C2424" i="8"/>
  <c r="B2423" i="8"/>
  <c r="A2424" i="9"/>
  <c r="C2423" i="9"/>
  <c r="F2423" i="9" s="1"/>
  <c r="B2423" i="9"/>
  <c r="D2423" i="9" l="1"/>
  <c r="A2425" i="9"/>
  <c r="C2424" i="9"/>
  <c r="F2424" i="9" s="1"/>
  <c r="B2424" i="9"/>
  <c r="B2424" i="8"/>
  <c r="C2425" i="8"/>
  <c r="B1052" i="8"/>
  <c r="C1051" i="8"/>
  <c r="E2423" i="9"/>
  <c r="B2425" i="8" l="1"/>
  <c r="C2426" i="8"/>
  <c r="D2424" i="9"/>
  <c r="C2425" i="9"/>
  <c r="F2425" i="9" s="1"/>
  <c r="A2426" i="9"/>
  <c r="B2425" i="9"/>
  <c r="C1050" i="8"/>
  <c r="B1051" i="8"/>
  <c r="E2424" i="9"/>
  <c r="B2426" i="9" l="1"/>
  <c r="A2427" i="9"/>
  <c r="C2426" i="9"/>
  <c r="F2426" i="9" s="1"/>
  <c r="E2425" i="9"/>
  <c r="D2425" i="9"/>
  <c r="C2427" i="8"/>
  <c r="B2426" i="8"/>
  <c r="C1049" i="8"/>
  <c r="B1050" i="8"/>
  <c r="B2427" i="8" l="1"/>
  <c r="C2428" i="8"/>
  <c r="E2426" i="9"/>
  <c r="A2428" i="9"/>
  <c r="C2427" i="9"/>
  <c r="F2427" i="9" s="1"/>
  <c r="B2427" i="9"/>
  <c r="B1049" i="8"/>
  <c r="C1048" i="8"/>
  <c r="D2426" i="9"/>
  <c r="D2427" i="9" l="1"/>
  <c r="E2427" i="9"/>
  <c r="A2429" i="9"/>
  <c r="C2428" i="9"/>
  <c r="F2428" i="9" s="1"/>
  <c r="B2428" i="9"/>
  <c r="B1048" i="8"/>
  <c r="C1047" i="8"/>
  <c r="B2428" i="8"/>
  <c r="C2429" i="8"/>
  <c r="D2428" i="9" l="1"/>
  <c r="C2429" i="9"/>
  <c r="F2429" i="9" s="1"/>
  <c r="A2430" i="9"/>
  <c r="B2429" i="9"/>
  <c r="B2429" i="8"/>
  <c r="C2430" i="8"/>
  <c r="E2428" i="9"/>
  <c r="C1046" i="8"/>
  <c r="B1047" i="8"/>
  <c r="C2431" i="8" l="1"/>
  <c r="B2430" i="8"/>
  <c r="B2430" i="9"/>
  <c r="A2431" i="9"/>
  <c r="C2430" i="9"/>
  <c r="F2430" i="9" s="1"/>
  <c r="E2429" i="9"/>
  <c r="C1045" i="8"/>
  <c r="B1046" i="8"/>
  <c r="D2429" i="9"/>
  <c r="E2430" i="9" l="1"/>
  <c r="A2432" i="9"/>
  <c r="C2431" i="9"/>
  <c r="F2431" i="9" s="1"/>
  <c r="B2431" i="9"/>
  <c r="D2430" i="9"/>
  <c r="B1045" i="8"/>
  <c r="C1044" i="8"/>
  <c r="B2431" i="8"/>
  <c r="C2432" i="8"/>
  <c r="D2431" i="9" l="1"/>
  <c r="E2431" i="9"/>
  <c r="A2433" i="9"/>
  <c r="C2432" i="9"/>
  <c r="F2432" i="9" s="1"/>
  <c r="B2432" i="9"/>
  <c r="B2432" i="8"/>
  <c r="C2433" i="8"/>
  <c r="B1044" i="8"/>
  <c r="C1043" i="8"/>
  <c r="D2432" i="9" l="1"/>
  <c r="C2433" i="9"/>
  <c r="F2433" i="9" s="1"/>
  <c r="B2433" i="9"/>
  <c r="A2434" i="9"/>
  <c r="C1042" i="8"/>
  <c r="B1043" i="8"/>
  <c r="E2432" i="9"/>
  <c r="B2433" i="8"/>
  <c r="C2434" i="8"/>
  <c r="C1041" i="8" l="1"/>
  <c r="B1042" i="8"/>
  <c r="B2434" i="9"/>
  <c r="A2435" i="9"/>
  <c r="C2434" i="9"/>
  <c r="F2434" i="9" s="1"/>
  <c r="E2433" i="9"/>
  <c r="C2435" i="8"/>
  <c r="B2434" i="8"/>
  <c r="D2433" i="9"/>
  <c r="E2434" i="9" l="1"/>
  <c r="A2436" i="9"/>
  <c r="C2435" i="9"/>
  <c r="F2435" i="9" s="1"/>
  <c r="B2435" i="9"/>
  <c r="D2434" i="9"/>
  <c r="B2435" i="8"/>
  <c r="C2436" i="8"/>
  <c r="B1041" i="8"/>
  <c r="C1040" i="8"/>
  <c r="D2435" i="9" l="1"/>
  <c r="E2435" i="9"/>
  <c r="A2437" i="9"/>
  <c r="C2436" i="9"/>
  <c r="F2436" i="9" s="1"/>
  <c r="B2436" i="9"/>
  <c r="B1040" i="8"/>
  <c r="C1039" i="8"/>
  <c r="B2436" i="8"/>
  <c r="C2437" i="8"/>
  <c r="D2436" i="9" l="1"/>
  <c r="C2437" i="9"/>
  <c r="F2437" i="9" s="1"/>
  <c r="A2438" i="9"/>
  <c r="B2437" i="9"/>
  <c r="B2437" i="8"/>
  <c r="C2438" i="8"/>
  <c r="E2436" i="9"/>
  <c r="C1038" i="8"/>
  <c r="B1039" i="8"/>
  <c r="C2439" i="8" l="1"/>
  <c r="B2438" i="8"/>
  <c r="B2438" i="9"/>
  <c r="A2439" i="9"/>
  <c r="C2438" i="9"/>
  <c r="F2438" i="9" s="1"/>
  <c r="E2437" i="9"/>
  <c r="C1037" i="8"/>
  <c r="B1038" i="8"/>
  <c r="D2437" i="9"/>
  <c r="E2438" i="9" l="1"/>
  <c r="A2440" i="9"/>
  <c r="C2439" i="9"/>
  <c r="F2439" i="9" s="1"/>
  <c r="B2439" i="9"/>
  <c r="D2438" i="9"/>
  <c r="B1037" i="8"/>
  <c r="C1036" i="8"/>
  <c r="B2439" i="8"/>
  <c r="C2440" i="8"/>
  <c r="D2439" i="9" l="1"/>
  <c r="E2439" i="9"/>
  <c r="A2441" i="9"/>
  <c r="C2440" i="9"/>
  <c r="F2440" i="9" s="1"/>
  <c r="B2440" i="9"/>
  <c r="B2440" i="8"/>
  <c r="C2441" i="8"/>
  <c r="B1036" i="8"/>
  <c r="C1035" i="8"/>
  <c r="D2440" i="9" l="1"/>
  <c r="C2441" i="9"/>
  <c r="F2441" i="9" s="1"/>
  <c r="A2442" i="9"/>
  <c r="B2441" i="9"/>
  <c r="C1034" i="8"/>
  <c r="B1035" i="8"/>
  <c r="E2440" i="9"/>
  <c r="B2441" i="8"/>
  <c r="C2442" i="8"/>
  <c r="C2443" i="8" l="1"/>
  <c r="B2442" i="8"/>
  <c r="B1034" i="8"/>
  <c r="C1033" i="8"/>
  <c r="B2442" i="9"/>
  <c r="A2443" i="9"/>
  <c r="C2442" i="9"/>
  <c r="F2442" i="9" s="1"/>
  <c r="E2441" i="9"/>
  <c r="D2441" i="9"/>
  <c r="A2444" i="9" l="1"/>
  <c r="C2443" i="9"/>
  <c r="F2443" i="9" s="1"/>
  <c r="B2443" i="9"/>
  <c r="D2442" i="9"/>
  <c r="B1033" i="8"/>
  <c r="C1032" i="8"/>
  <c r="E2442" i="9"/>
  <c r="C2444" i="8"/>
  <c r="B2443" i="8"/>
  <c r="B1032" i="8" l="1"/>
  <c r="C1031" i="8"/>
  <c r="D2443" i="9"/>
  <c r="E2443" i="9"/>
  <c r="B2444" i="8"/>
  <c r="C2445" i="8"/>
  <c r="A2445" i="9"/>
  <c r="C2444" i="9"/>
  <c r="F2444" i="9" s="1"/>
  <c r="B2444" i="9"/>
  <c r="C2445" i="9" l="1"/>
  <c r="F2445" i="9" s="1"/>
  <c r="A2446" i="9"/>
  <c r="B2445" i="9"/>
  <c r="D2444" i="9"/>
  <c r="B2445" i="8"/>
  <c r="C2446" i="8"/>
  <c r="E2444" i="9"/>
  <c r="C1030" i="8"/>
  <c r="B1031" i="8"/>
  <c r="C2447" i="8" l="1"/>
  <c r="B2446" i="8"/>
  <c r="B2446" i="9"/>
  <c r="A2447" i="9"/>
  <c r="C2446" i="9"/>
  <c r="F2446" i="9" s="1"/>
  <c r="E2445" i="9"/>
  <c r="B1030" i="8"/>
  <c r="C1029" i="8"/>
  <c r="D2445" i="9"/>
  <c r="E2446" i="9" l="1"/>
  <c r="A2448" i="9"/>
  <c r="C2447" i="9"/>
  <c r="F2447" i="9" s="1"/>
  <c r="B2447" i="9"/>
  <c r="D2446" i="9"/>
  <c r="B1029" i="8"/>
  <c r="C1028" i="8"/>
  <c r="C2448" i="8"/>
  <c r="B2447" i="8"/>
  <c r="E2447" i="9" l="1"/>
  <c r="B2448" i="8"/>
  <c r="C2449" i="8"/>
  <c r="A2449" i="9"/>
  <c r="C2448" i="9"/>
  <c r="F2448" i="9" s="1"/>
  <c r="B2448" i="9"/>
  <c r="D2447" i="9"/>
  <c r="B1028" i="8"/>
  <c r="C1027" i="8"/>
  <c r="E2448" i="9" l="1"/>
  <c r="D2448" i="9"/>
  <c r="C2449" i="9"/>
  <c r="F2449" i="9" s="1"/>
  <c r="A2450" i="9"/>
  <c r="B2449" i="9"/>
  <c r="C1026" i="8"/>
  <c r="B1027" i="8"/>
  <c r="B2449" i="8"/>
  <c r="C2450" i="8"/>
  <c r="B1026" i="8" l="1"/>
  <c r="C1025" i="8"/>
  <c r="B2450" i="9"/>
  <c r="C2450" i="9"/>
  <c r="F2450" i="9" s="1"/>
  <c r="A2451" i="9"/>
  <c r="E2449" i="9"/>
  <c r="C2451" i="8"/>
  <c r="B2450" i="8"/>
  <c r="D2449" i="9"/>
  <c r="A2452" i="9" l="1"/>
  <c r="C2451" i="9"/>
  <c r="F2451" i="9" s="1"/>
  <c r="B2451" i="9"/>
  <c r="E2450" i="9"/>
  <c r="D2450" i="9"/>
  <c r="B1025" i="8"/>
  <c r="C1024" i="8"/>
  <c r="C2452" i="8"/>
  <c r="B2451" i="8"/>
  <c r="E2451" i="9" l="1"/>
  <c r="D2451" i="9"/>
  <c r="B2452" i="8"/>
  <c r="C2453" i="8"/>
  <c r="B1024" i="8"/>
  <c r="C1023" i="8"/>
  <c r="A2453" i="9"/>
  <c r="C2452" i="9"/>
  <c r="F2452" i="9" s="1"/>
  <c r="B2452" i="9"/>
  <c r="D2452" i="9" l="1"/>
  <c r="E2452" i="9"/>
  <c r="C2453" i="9"/>
  <c r="F2453" i="9" s="1"/>
  <c r="A2454" i="9"/>
  <c r="B2453" i="9"/>
  <c r="C1022" i="8"/>
  <c r="B1023" i="8"/>
  <c r="B2453" i="8"/>
  <c r="C2454" i="8"/>
  <c r="B1022" i="8" l="1"/>
  <c r="C1021" i="8"/>
  <c r="B2454" i="9"/>
  <c r="A2455" i="9"/>
  <c r="C2454" i="9"/>
  <c r="F2454" i="9" s="1"/>
  <c r="D2453" i="9"/>
  <c r="C2455" i="8"/>
  <c r="B2454" i="8"/>
  <c r="E2453" i="9"/>
  <c r="A2456" i="9" l="1"/>
  <c r="C2455" i="9"/>
  <c r="F2455" i="9" s="1"/>
  <c r="B2455" i="9"/>
  <c r="E2454" i="9"/>
  <c r="D2454" i="9"/>
  <c r="B1021" i="8"/>
  <c r="C1020" i="8"/>
  <c r="C2456" i="8"/>
  <c r="B2455" i="8"/>
  <c r="D2455" i="9" l="1"/>
  <c r="E2455" i="9"/>
  <c r="B2456" i="8"/>
  <c r="C2457" i="8"/>
  <c r="B1020" i="8"/>
  <c r="C1019" i="8"/>
  <c r="A2457" i="9"/>
  <c r="C2456" i="9"/>
  <c r="F2456" i="9" s="1"/>
  <c r="B2456" i="9"/>
  <c r="C2457" i="9" l="1"/>
  <c r="F2457" i="9" s="1"/>
  <c r="A2458" i="9"/>
  <c r="B2457" i="9"/>
  <c r="D2456" i="9"/>
  <c r="C1018" i="8"/>
  <c r="B1019" i="8"/>
  <c r="B2457" i="8"/>
  <c r="C2458" i="8"/>
  <c r="E2456" i="9"/>
  <c r="C1017" i="8" l="1"/>
  <c r="B1018" i="8"/>
  <c r="B2458" i="9"/>
  <c r="A2459" i="9"/>
  <c r="C2458" i="9"/>
  <c r="F2458" i="9" s="1"/>
  <c r="E2457" i="9"/>
  <c r="C2459" i="8"/>
  <c r="B2458" i="8"/>
  <c r="D2457" i="9"/>
  <c r="E2458" i="9" l="1"/>
  <c r="A2460" i="9"/>
  <c r="C2459" i="9"/>
  <c r="F2459" i="9" s="1"/>
  <c r="B2459" i="9"/>
  <c r="D2458" i="9"/>
  <c r="B2459" i="8"/>
  <c r="C2460" i="8"/>
  <c r="B1017" i="8"/>
  <c r="C1016" i="8"/>
  <c r="D2459" i="9" l="1"/>
  <c r="E2459" i="9"/>
  <c r="B1016" i="8"/>
  <c r="C1015" i="8"/>
  <c r="A2461" i="9"/>
  <c r="C2460" i="9"/>
  <c r="F2460" i="9" s="1"/>
  <c r="B2460" i="9"/>
  <c r="B2460" i="8"/>
  <c r="C2461" i="8"/>
  <c r="E2460" i="9" l="1"/>
  <c r="D2460" i="9"/>
  <c r="C2461" i="9"/>
  <c r="F2461" i="9" s="1"/>
  <c r="A2462" i="9"/>
  <c r="B2461" i="9"/>
  <c r="C1014" i="8"/>
  <c r="B1015" i="8"/>
  <c r="B2461" i="8"/>
  <c r="C2462" i="8"/>
  <c r="C1013" i="8" l="1"/>
  <c r="B1014" i="8"/>
  <c r="B2462" i="9"/>
  <c r="A2463" i="9"/>
  <c r="C2462" i="9"/>
  <c r="F2462" i="9" s="1"/>
  <c r="D2461" i="9"/>
  <c r="C2463" i="8"/>
  <c r="B2462" i="8"/>
  <c r="E2461" i="9"/>
  <c r="A2464" i="9" l="1"/>
  <c r="C2463" i="9"/>
  <c r="F2463" i="9" s="1"/>
  <c r="B2463" i="9"/>
  <c r="E2462" i="9"/>
  <c r="D2462" i="9"/>
  <c r="B2463" i="8"/>
  <c r="C2464" i="8"/>
  <c r="B1013" i="8"/>
  <c r="C1012" i="8"/>
  <c r="D2463" i="9" l="1"/>
  <c r="B1012" i="8"/>
  <c r="C1011" i="8"/>
  <c r="E2463" i="9"/>
  <c r="B2464" i="8"/>
  <c r="C2465" i="8"/>
  <c r="A2465" i="9"/>
  <c r="C2464" i="9"/>
  <c r="F2464" i="9" s="1"/>
  <c r="B2464" i="9"/>
  <c r="C2465" i="9" l="1"/>
  <c r="F2465" i="9" s="1"/>
  <c r="B2465" i="9"/>
  <c r="A2466" i="9"/>
  <c r="D2464" i="9"/>
  <c r="B2465" i="8"/>
  <c r="C2466" i="8"/>
  <c r="C1010" i="8"/>
  <c r="B1011" i="8"/>
  <c r="E2464" i="9"/>
  <c r="C2467" i="8" l="1"/>
  <c r="B2466" i="8"/>
  <c r="B2466" i="9"/>
  <c r="A2467" i="9"/>
  <c r="C2466" i="9"/>
  <c r="F2466" i="9" s="1"/>
  <c r="E2465" i="9"/>
  <c r="C1009" i="8"/>
  <c r="B1010" i="8"/>
  <c r="D2465" i="9"/>
  <c r="E2466" i="9" l="1"/>
  <c r="A2468" i="9"/>
  <c r="C2467" i="9"/>
  <c r="F2467" i="9" s="1"/>
  <c r="B2467" i="9"/>
  <c r="D2466" i="9"/>
  <c r="B1009" i="8"/>
  <c r="C1008" i="8"/>
  <c r="B2467" i="8"/>
  <c r="C2468" i="8"/>
  <c r="E2467" i="9" l="1"/>
  <c r="D2467" i="9"/>
  <c r="A2469" i="9"/>
  <c r="C2468" i="9"/>
  <c r="F2468" i="9" s="1"/>
  <c r="B2468" i="9"/>
  <c r="B2468" i="8"/>
  <c r="C2469" i="8"/>
  <c r="B1008" i="8"/>
  <c r="C1007" i="8"/>
  <c r="E2468" i="9" l="1"/>
  <c r="C2469" i="9"/>
  <c r="F2469" i="9" s="1"/>
  <c r="A2470" i="9"/>
  <c r="B2469" i="9"/>
  <c r="C1006" i="8"/>
  <c r="B1007" i="8"/>
  <c r="D2468" i="9"/>
  <c r="B2469" i="8"/>
  <c r="C2470" i="8"/>
  <c r="C1005" i="8" l="1"/>
  <c r="B1006" i="8"/>
  <c r="B2470" i="9"/>
  <c r="A2471" i="9"/>
  <c r="C2470" i="9"/>
  <c r="F2470" i="9" s="1"/>
  <c r="E2469" i="9"/>
  <c r="C2471" i="8"/>
  <c r="B2470" i="8"/>
  <c r="D2469" i="9"/>
  <c r="E2470" i="9" l="1"/>
  <c r="A2472" i="9"/>
  <c r="C2471" i="9"/>
  <c r="F2471" i="9" s="1"/>
  <c r="B2471" i="9"/>
  <c r="D2470" i="9"/>
  <c r="B2471" i="8"/>
  <c r="C2472" i="8"/>
  <c r="B1005" i="8"/>
  <c r="C1004" i="8"/>
  <c r="E2471" i="9" l="1"/>
  <c r="D2471" i="9"/>
  <c r="A2473" i="9"/>
  <c r="C2472" i="9"/>
  <c r="F2472" i="9" s="1"/>
  <c r="B2472" i="9"/>
  <c r="B1004" i="8"/>
  <c r="C1003" i="8"/>
  <c r="B2472" i="8"/>
  <c r="C2473" i="8"/>
  <c r="E2472" i="9" l="1"/>
  <c r="C2473" i="9"/>
  <c r="F2473" i="9" s="1"/>
  <c r="A2474" i="9"/>
  <c r="B2473" i="9"/>
  <c r="B2473" i="8"/>
  <c r="C2474" i="8"/>
  <c r="D2472" i="9"/>
  <c r="C1002" i="8"/>
  <c r="B1003" i="8"/>
  <c r="C2475" i="8" l="1"/>
  <c r="B2474" i="8"/>
  <c r="B2474" i="9"/>
  <c r="A2475" i="9"/>
  <c r="C2474" i="9"/>
  <c r="F2474" i="9" s="1"/>
  <c r="D2473" i="9"/>
  <c r="B1002" i="8"/>
  <c r="C1001" i="8"/>
  <c r="E2473" i="9"/>
  <c r="E2474" i="9" l="1"/>
  <c r="A2476" i="9"/>
  <c r="C2475" i="9"/>
  <c r="F2475" i="9" s="1"/>
  <c r="B2475" i="9"/>
  <c r="D2474" i="9"/>
  <c r="B1001" i="8"/>
  <c r="C1000" i="8"/>
  <c r="C2476" i="8"/>
  <c r="B2475" i="8"/>
  <c r="D2475" i="9" l="1"/>
  <c r="E2475" i="9"/>
  <c r="B2476" i="8"/>
  <c r="C2477" i="8"/>
  <c r="A2477" i="9"/>
  <c r="C2476" i="9"/>
  <c r="F2476" i="9" s="1"/>
  <c r="B2476" i="9"/>
  <c r="B1000" i="8"/>
  <c r="C999" i="8"/>
  <c r="C998" i="8" l="1"/>
  <c r="B999" i="8"/>
  <c r="D2476" i="9"/>
  <c r="E2476" i="9"/>
  <c r="C2477" i="9"/>
  <c r="F2477" i="9" s="1"/>
  <c r="A2478" i="9"/>
  <c r="B2477" i="9"/>
  <c r="B2477" i="8"/>
  <c r="C2478" i="8"/>
  <c r="C2479" i="8" l="1"/>
  <c r="B2478" i="8"/>
  <c r="B2478" i="9"/>
  <c r="A2479" i="9"/>
  <c r="C2478" i="9"/>
  <c r="F2478" i="9" s="1"/>
  <c r="E2477" i="9"/>
  <c r="D2477" i="9"/>
  <c r="B998" i="8"/>
  <c r="C997" i="8"/>
  <c r="B997" i="8" l="1"/>
  <c r="C996" i="8"/>
  <c r="E2478" i="9"/>
  <c r="A2480" i="9"/>
  <c r="C2479" i="9"/>
  <c r="F2479" i="9" s="1"/>
  <c r="B2479" i="9"/>
  <c r="D2478" i="9"/>
  <c r="C2480" i="8"/>
  <c r="B2479" i="8"/>
  <c r="D2479" i="9" l="1"/>
  <c r="E2479" i="9"/>
  <c r="A2481" i="9"/>
  <c r="C2480" i="9"/>
  <c r="F2480" i="9" s="1"/>
  <c r="B2480" i="9"/>
  <c r="B2480" i="8"/>
  <c r="C2481" i="8"/>
  <c r="B996" i="8"/>
  <c r="C995" i="8"/>
  <c r="E2480" i="9" l="1"/>
  <c r="C2481" i="9"/>
  <c r="F2481" i="9" s="1"/>
  <c r="A2482" i="9"/>
  <c r="B2481" i="9"/>
  <c r="C994" i="8"/>
  <c r="B995" i="8"/>
  <c r="D2480" i="9"/>
  <c r="B2481" i="8"/>
  <c r="C2482" i="8"/>
  <c r="C2483" i="8" l="1"/>
  <c r="B2482" i="8"/>
  <c r="B994" i="8"/>
  <c r="C993" i="8"/>
  <c r="B2482" i="9"/>
  <c r="C2482" i="9"/>
  <c r="F2482" i="9" s="1"/>
  <c r="A2483" i="9"/>
  <c r="D2481" i="9"/>
  <c r="E2481" i="9"/>
  <c r="E2482" i="9" l="1"/>
  <c r="D2482" i="9"/>
  <c r="B993" i="8"/>
  <c r="C992" i="8"/>
  <c r="A2484" i="9"/>
  <c r="C2483" i="9"/>
  <c r="F2483" i="9" s="1"/>
  <c r="B2483" i="9"/>
  <c r="C2484" i="8"/>
  <c r="B2483" i="8"/>
  <c r="D2483" i="9" l="1"/>
  <c r="C2484" i="9"/>
  <c r="F2484" i="9" s="1"/>
  <c r="A2485" i="9"/>
  <c r="B2484" i="9"/>
  <c r="B992" i="8"/>
  <c r="C991" i="8"/>
  <c r="B2484" i="8"/>
  <c r="C2485" i="8"/>
  <c r="E2483" i="9"/>
  <c r="C990" i="8" l="1"/>
  <c r="B991" i="8"/>
  <c r="C2485" i="9"/>
  <c r="F2485" i="9" s="1"/>
  <c r="A2486" i="9"/>
  <c r="B2485" i="9"/>
  <c r="E2484" i="9"/>
  <c r="C2486" i="8"/>
  <c r="B2485" i="8"/>
  <c r="D2484" i="9"/>
  <c r="E2485" i="9" l="1"/>
  <c r="D2485" i="9"/>
  <c r="B2486" i="9"/>
  <c r="A2487" i="9"/>
  <c r="C2486" i="9"/>
  <c r="F2486" i="9" s="1"/>
  <c r="C2487" i="8"/>
  <c r="B2486" i="8"/>
  <c r="B990" i="8"/>
  <c r="C989" i="8"/>
  <c r="B989" i="8" l="1"/>
  <c r="C988" i="8"/>
  <c r="B2487" i="8"/>
  <c r="C2488" i="8"/>
  <c r="E2486" i="9"/>
  <c r="A2488" i="9"/>
  <c r="C2487" i="9"/>
  <c r="F2487" i="9" s="1"/>
  <c r="B2487" i="9"/>
  <c r="D2486" i="9"/>
  <c r="D2487" i="9" l="1"/>
  <c r="C2488" i="9"/>
  <c r="F2488" i="9" s="1"/>
  <c r="A2489" i="9"/>
  <c r="B2488" i="9"/>
  <c r="B2488" i="8"/>
  <c r="C2489" i="8"/>
  <c r="E2487" i="9"/>
  <c r="C987" i="8"/>
  <c r="B988" i="8"/>
  <c r="C2490" i="8" l="1"/>
  <c r="B2489" i="8"/>
  <c r="C2489" i="9"/>
  <c r="F2489" i="9" s="1"/>
  <c r="A2490" i="9"/>
  <c r="B2489" i="9"/>
  <c r="E2488" i="9"/>
  <c r="C986" i="8"/>
  <c r="B987" i="8"/>
  <c r="D2488" i="9"/>
  <c r="B2490" i="9" l="1"/>
  <c r="A2491" i="9"/>
  <c r="C2490" i="9"/>
  <c r="F2490" i="9" s="1"/>
  <c r="D2489" i="9"/>
  <c r="E2489" i="9"/>
  <c r="C985" i="8"/>
  <c r="B986" i="8"/>
  <c r="C2491" i="8"/>
  <c r="B2490" i="8"/>
  <c r="B985" i="8" l="1"/>
  <c r="C984" i="8"/>
  <c r="A2492" i="9"/>
  <c r="C2491" i="9"/>
  <c r="F2491" i="9" s="1"/>
  <c r="B2491" i="9"/>
  <c r="E2490" i="9"/>
  <c r="C2492" i="8"/>
  <c r="B2491" i="8"/>
  <c r="D2490" i="9"/>
  <c r="E2491" i="9" l="1"/>
  <c r="C2492" i="9"/>
  <c r="F2492" i="9" s="1"/>
  <c r="A2493" i="9"/>
  <c r="B2492" i="9"/>
  <c r="D2491" i="9"/>
  <c r="C983" i="8"/>
  <c r="B984" i="8"/>
  <c r="B2492" i="8"/>
  <c r="C2493" i="8"/>
  <c r="C982" i="8" l="1"/>
  <c r="B983" i="8"/>
  <c r="C2493" i="9"/>
  <c r="F2493" i="9" s="1"/>
  <c r="A2494" i="9"/>
  <c r="B2493" i="9"/>
  <c r="E2492" i="9"/>
  <c r="C2494" i="8"/>
  <c r="B2493" i="8"/>
  <c r="D2492" i="9"/>
  <c r="D2493" i="9" l="1"/>
  <c r="E2493" i="9"/>
  <c r="B2494" i="9"/>
  <c r="A2495" i="9"/>
  <c r="C2494" i="9"/>
  <c r="F2494" i="9" s="1"/>
  <c r="C2495" i="8"/>
  <c r="B2494" i="8"/>
  <c r="B982" i="8"/>
  <c r="C981" i="8"/>
  <c r="B981" i="8" l="1"/>
  <c r="C980" i="8"/>
  <c r="B2495" i="8"/>
  <c r="C2496" i="8"/>
  <c r="E2494" i="9"/>
  <c r="A2496" i="9"/>
  <c r="C2495" i="9"/>
  <c r="F2495" i="9" s="1"/>
  <c r="B2495" i="9"/>
  <c r="D2494" i="9"/>
  <c r="D2495" i="9" l="1"/>
  <c r="C2496" i="9"/>
  <c r="F2496" i="9" s="1"/>
  <c r="A2497" i="9"/>
  <c r="B2496" i="9"/>
  <c r="B2496" i="8"/>
  <c r="C2497" i="8"/>
  <c r="E2495" i="9"/>
  <c r="C979" i="8"/>
  <c r="B980" i="8"/>
  <c r="C2498" i="8" l="1"/>
  <c r="B2497" i="8"/>
  <c r="C2497" i="9"/>
  <c r="F2497" i="9" s="1"/>
  <c r="A2498" i="9"/>
  <c r="B2497" i="9"/>
  <c r="E2496" i="9"/>
  <c r="C978" i="8"/>
  <c r="B979" i="8"/>
  <c r="D2496" i="9"/>
  <c r="E2497" i="9" l="1"/>
  <c r="D2497" i="9"/>
  <c r="B2498" i="9"/>
  <c r="A2499" i="9"/>
  <c r="C2498" i="9"/>
  <c r="F2498" i="9" s="1"/>
  <c r="C977" i="8"/>
  <c r="B978" i="8"/>
  <c r="C2499" i="8"/>
  <c r="B2498" i="8"/>
  <c r="C2500" i="8" l="1"/>
  <c r="B2499" i="8"/>
  <c r="B977" i="8"/>
  <c r="C976" i="8"/>
  <c r="A2500" i="9"/>
  <c r="C2499" i="9"/>
  <c r="F2499" i="9" s="1"/>
  <c r="B2499" i="9"/>
  <c r="E2498" i="9"/>
  <c r="D2498" i="9"/>
  <c r="D2499" i="9" l="1"/>
  <c r="C2500" i="9"/>
  <c r="F2500" i="9" s="1"/>
  <c r="A2501" i="9"/>
  <c r="B2500" i="9"/>
  <c r="C975" i="8"/>
  <c r="B976" i="8"/>
  <c r="E2499" i="9"/>
  <c r="B2500" i="8"/>
  <c r="C2501" i="8"/>
  <c r="C2502" i="8" l="1"/>
  <c r="B2501" i="8"/>
  <c r="C974" i="8"/>
  <c r="B975" i="8"/>
  <c r="C2501" i="9"/>
  <c r="F2501" i="9" s="1"/>
  <c r="A2502" i="9"/>
  <c r="B2501" i="9"/>
  <c r="E2500" i="9"/>
  <c r="D2500" i="9"/>
  <c r="B2502" i="9" l="1"/>
  <c r="A2503" i="9"/>
  <c r="C2502" i="9"/>
  <c r="F2502" i="9" s="1"/>
  <c r="D2501" i="9"/>
  <c r="E2501" i="9"/>
  <c r="B974" i="8"/>
  <c r="C973" i="8"/>
  <c r="C2503" i="8"/>
  <c r="B2502" i="8"/>
  <c r="B973" i="8" l="1"/>
  <c r="C972" i="8"/>
  <c r="E2502" i="9"/>
  <c r="A2504" i="9"/>
  <c r="C2503" i="9"/>
  <c r="F2503" i="9" s="1"/>
  <c r="B2503" i="9"/>
  <c r="B2503" i="8"/>
  <c r="C2504" i="8"/>
  <c r="D2502" i="9"/>
  <c r="D2503" i="9" l="1"/>
  <c r="E2503" i="9"/>
  <c r="C2504" i="9"/>
  <c r="F2504" i="9" s="1"/>
  <c r="A2505" i="9"/>
  <c r="B2504" i="9"/>
  <c r="B2504" i="8"/>
  <c r="C2505" i="8"/>
  <c r="C971" i="8"/>
  <c r="B972" i="8"/>
  <c r="C2505" i="9" l="1"/>
  <c r="F2505" i="9" s="1"/>
  <c r="A2506" i="9"/>
  <c r="B2505" i="9"/>
  <c r="E2504" i="9"/>
  <c r="D2504" i="9"/>
  <c r="C970" i="8"/>
  <c r="B971" i="8"/>
  <c r="C2506" i="8"/>
  <c r="B2505" i="8"/>
  <c r="C969" i="8" l="1"/>
  <c r="B970" i="8"/>
  <c r="B2506" i="9"/>
  <c r="A2507" i="9"/>
  <c r="C2506" i="9"/>
  <c r="F2506" i="9" s="1"/>
  <c r="D2505" i="9"/>
  <c r="C2507" i="8"/>
  <c r="B2506" i="8"/>
  <c r="E2505" i="9"/>
  <c r="A2508" i="9" l="1"/>
  <c r="C2507" i="9"/>
  <c r="F2507" i="9" s="1"/>
  <c r="B2507" i="9"/>
  <c r="E2506" i="9"/>
  <c r="D2506" i="9"/>
  <c r="C2508" i="8"/>
  <c r="B2507" i="8"/>
  <c r="B969" i="8"/>
  <c r="C968" i="8"/>
  <c r="B2508" i="8" l="1"/>
  <c r="C2509" i="8"/>
  <c r="E2507" i="9"/>
  <c r="B968" i="8"/>
  <c r="C967" i="8"/>
  <c r="D2507" i="9"/>
  <c r="A2509" i="9"/>
  <c r="C2508" i="9"/>
  <c r="F2508" i="9" s="1"/>
  <c r="B2508" i="9"/>
  <c r="C2509" i="9" l="1"/>
  <c r="F2509" i="9" s="1"/>
  <c r="A2510" i="9"/>
  <c r="B2509" i="9"/>
  <c r="D2508" i="9"/>
  <c r="C966" i="8"/>
  <c r="B967" i="8"/>
  <c r="E2508" i="9"/>
  <c r="C2510" i="8"/>
  <c r="B2509" i="8"/>
  <c r="C965" i="8" l="1"/>
  <c r="B966" i="8"/>
  <c r="D2509" i="9"/>
  <c r="C2510" i="9"/>
  <c r="F2510" i="9" s="1"/>
  <c r="B2510" i="9"/>
  <c r="A2511" i="9"/>
  <c r="C2511" i="8"/>
  <c r="B2510" i="8"/>
  <c r="E2509" i="9"/>
  <c r="E2510" i="9" l="1"/>
  <c r="C2511" i="9"/>
  <c r="F2511" i="9" s="1"/>
  <c r="B2511" i="9"/>
  <c r="A2512" i="9"/>
  <c r="D2510" i="9"/>
  <c r="C2512" i="8"/>
  <c r="B2511" i="8"/>
  <c r="C964" i="8"/>
  <c r="B965" i="8"/>
  <c r="C963" i="8" l="1"/>
  <c r="B964" i="8"/>
  <c r="C2513" i="8"/>
  <c r="B2512" i="8"/>
  <c r="B2512" i="9"/>
  <c r="C2512" i="9"/>
  <c r="F2512" i="9" s="1"/>
  <c r="A2513" i="9"/>
  <c r="E2511" i="9"/>
  <c r="D2511" i="9"/>
  <c r="E2512" i="9" l="1"/>
  <c r="D2512" i="9"/>
  <c r="B2513" i="8"/>
  <c r="C2514" i="8"/>
  <c r="C2513" i="9"/>
  <c r="F2513" i="9" s="1"/>
  <c r="A2514" i="9"/>
  <c r="B2513" i="9"/>
  <c r="C962" i="8"/>
  <c r="B963" i="8"/>
  <c r="B2514" i="9" l="1"/>
  <c r="A2515" i="9"/>
  <c r="C2514" i="9"/>
  <c r="F2514" i="9" s="1"/>
  <c r="E2513" i="9"/>
  <c r="D2513" i="9"/>
  <c r="C2515" i="8"/>
  <c r="B2514" i="8"/>
  <c r="C961" i="8"/>
  <c r="B962" i="8"/>
  <c r="E2514" i="9" l="1"/>
  <c r="C2515" i="9"/>
  <c r="F2515" i="9" s="1"/>
  <c r="B2515" i="9"/>
  <c r="A2516" i="9"/>
  <c r="B2515" i="8"/>
  <c r="C2516" i="8"/>
  <c r="B961" i="8"/>
  <c r="C960" i="8"/>
  <c r="D2514" i="9"/>
  <c r="B960" i="8" l="1"/>
  <c r="C959" i="8"/>
  <c r="B2516" i="8"/>
  <c r="C2517" i="8"/>
  <c r="A2517" i="9"/>
  <c r="C2516" i="9"/>
  <c r="F2516" i="9" s="1"/>
  <c r="B2516" i="9"/>
  <c r="E2515" i="9"/>
  <c r="D2515" i="9"/>
  <c r="E2516" i="9" l="1"/>
  <c r="C2517" i="9"/>
  <c r="F2517" i="9" s="1"/>
  <c r="A2518" i="9"/>
  <c r="B2517" i="9"/>
  <c r="B2517" i="8"/>
  <c r="C2518" i="8"/>
  <c r="C958" i="8"/>
  <c r="B959" i="8"/>
  <c r="D2516" i="9"/>
  <c r="B2518" i="8" l="1"/>
  <c r="C2519" i="8"/>
  <c r="E2517" i="9"/>
  <c r="D2517" i="9"/>
  <c r="A2519" i="9"/>
  <c r="C2518" i="9"/>
  <c r="F2518" i="9" s="1"/>
  <c r="B2518" i="9"/>
  <c r="B958" i="8"/>
  <c r="C957" i="8"/>
  <c r="A2520" i="9" l="1"/>
  <c r="C2519" i="9"/>
  <c r="F2519" i="9" s="1"/>
  <c r="B2519" i="9"/>
  <c r="D2518" i="9"/>
  <c r="E2518" i="9"/>
  <c r="B957" i="8"/>
  <c r="C956" i="8"/>
  <c r="B2519" i="8"/>
  <c r="C2520" i="8"/>
  <c r="B2520" i="9" l="1"/>
  <c r="A2521" i="9"/>
  <c r="C2520" i="9"/>
  <c r="F2520" i="9" s="1"/>
  <c r="E2519" i="9"/>
  <c r="B2520" i="8"/>
  <c r="C2521" i="8"/>
  <c r="C955" i="8"/>
  <c r="B956" i="8"/>
  <c r="D2519" i="9"/>
  <c r="B955" i="8" l="1"/>
  <c r="C954" i="8"/>
  <c r="C2522" i="8"/>
  <c r="B2521" i="8"/>
  <c r="E2520" i="9"/>
  <c r="A2522" i="9"/>
  <c r="C2521" i="9"/>
  <c r="F2521" i="9" s="1"/>
  <c r="B2521" i="9"/>
  <c r="D2520" i="9"/>
  <c r="E2521" i="9" l="1"/>
  <c r="A2523" i="9"/>
  <c r="C2522" i="9"/>
  <c r="F2522" i="9" s="1"/>
  <c r="B2522" i="9"/>
  <c r="B2522" i="8"/>
  <c r="C2523" i="8"/>
  <c r="D2521" i="9"/>
  <c r="B954" i="8"/>
  <c r="C953" i="8"/>
  <c r="B2523" i="8" l="1"/>
  <c r="C2524" i="8"/>
  <c r="E2522" i="9"/>
  <c r="B953" i="8"/>
  <c r="C952" i="8"/>
  <c r="A2524" i="9"/>
  <c r="C2523" i="9"/>
  <c r="F2523" i="9" s="1"/>
  <c r="B2523" i="9"/>
  <c r="D2522" i="9"/>
  <c r="E2523" i="9" l="1"/>
  <c r="B2524" i="9"/>
  <c r="A2525" i="9"/>
  <c r="C2524" i="9"/>
  <c r="F2524" i="9" s="1"/>
  <c r="C951" i="8"/>
  <c r="B952" i="8"/>
  <c r="B2524" i="8"/>
  <c r="C2525" i="8"/>
  <c r="D2523" i="9"/>
  <c r="C2526" i="8" l="1"/>
  <c r="B2525" i="8"/>
  <c r="B951" i="8"/>
  <c r="C950" i="8"/>
  <c r="E2524" i="9"/>
  <c r="A2526" i="9"/>
  <c r="C2525" i="9"/>
  <c r="F2525" i="9" s="1"/>
  <c r="B2525" i="9"/>
  <c r="D2524" i="9"/>
  <c r="D2525" i="9" l="1"/>
  <c r="A2527" i="9"/>
  <c r="C2526" i="9"/>
  <c r="F2526" i="9" s="1"/>
  <c r="B2526" i="9"/>
  <c r="B950" i="8"/>
  <c r="C949" i="8"/>
  <c r="E2525" i="9"/>
  <c r="B2526" i="8"/>
  <c r="C2527" i="8"/>
  <c r="B949" i="8" l="1"/>
  <c r="C948" i="8"/>
  <c r="E2526" i="9"/>
  <c r="B2527" i="8"/>
  <c r="C2528" i="8"/>
  <c r="A2528" i="9"/>
  <c r="C2527" i="9"/>
  <c r="F2527" i="9" s="1"/>
  <c r="B2527" i="9"/>
  <c r="D2526" i="9"/>
  <c r="E2527" i="9" l="1"/>
  <c r="B2528" i="9"/>
  <c r="A2529" i="9"/>
  <c r="C2528" i="9"/>
  <c r="F2528" i="9" s="1"/>
  <c r="D2527" i="9"/>
  <c r="B2528" i="8"/>
  <c r="C2529" i="8"/>
  <c r="B948" i="8"/>
  <c r="C947" i="8"/>
  <c r="E2528" i="9" l="1"/>
  <c r="A2530" i="9"/>
  <c r="C2529" i="9"/>
  <c r="F2529" i="9" s="1"/>
  <c r="B2529" i="9"/>
  <c r="B947" i="8"/>
  <c r="C946" i="8"/>
  <c r="D2528" i="9"/>
  <c r="B2529" i="8"/>
  <c r="C2530" i="8"/>
  <c r="B946" i="8" l="1"/>
  <c r="C945" i="8"/>
  <c r="E2529" i="9"/>
  <c r="D2529" i="9"/>
  <c r="B2530" i="8"/>
  <c r="C2531" i="8"/>
  <c r="A2531" i="9"/>
  <c r="C2530" i="9"/>
  <c r="F2530" i="9" s="1"/>
  <c r="B2530" i="9"/>
  <c r="D2530" i="9" l="1"/>
  <c r="B2531" i="8"/>
  <c r="C2532" i="8"/>
  <c r="A2532" i="9"/>
  <c r="C2531" i="9"/>
  <c r="F2531" i="9" s="1"/>
  <c r="B2531" i="9"/>
  <c r="E2530" i="9"/>
  <c r="B945" i="8"/>
  <c r="C944" i="8"/>
  <c r="D2531" i="9" l="1"/>
  <c r="B2532" i="9"/>
  <c r="C2532" i="9"/>
  <c r="F2532" i="9" s="1"/>
  <c r="A2533" i="9"/>
  <c r="E2531" i="9"/>
  <c r="B944" i="8"/>
  <c r="C943" i="8"/>
  <c r="B2532" i="8"/>
  <c r="C2533" i="8"/>
  <c r="A2534" i="9" l="1"/>
  <c r="C2533" i="9"/>
  <c r="F2533" i="9" s="1"/>
  <c r="B2533" i="9"/>
  <c r="E2532" i="9"/>
  <c r="B2533" i="8"/>
  <c r="C2534" i="8"/>
  <c r="D2532" i="9"/>
  <c r="B943" i="8"/>
  <c r="C942" i="8"/>
  <c r="B2534" i="8" l="1"/>
  <c r="C2535" i="8"/>
  <c r="D2533" i="9"/>
  <c r="B942" i="8"/>
  <c r="C941" i="8"/>
  <c r="E2533" i="9"/>
  <c r="A2535" i="9"/>
  <c r="C2534" i="9"/>
  <c r="F2534" i="9" s="1"/>
  <c r="B2534" i="9"/>
  <c r="A2536" i="9" l="1"/>
  <c r="C2535" i="9"/>
  <c r="F2535" i="9" s="1"/>
  <c r="B2535" i="9"/>
  <c r="D2534" i="9"/>
  <c r="B941" i="8"/>
  <c r="C940" i="8"/>
  <c r="E2534" i="9"/>
  <c r="B2535" i="8"/>
  <c r="C2536" i="8"/>
  <c r="D2535" i="9" l="1"/>
  <c r="B2536" i="9"/>
  <c r="A2537" i="9"/>
  <c r="C2536" i="9"/>
  <c r="F2536" i="9" s="1"/>
  <c r="C939" i="8"/>
  <c r="B940" i="8"/>
  <c r="B2536" i="8"/>
  <c r="C2537" i="8"/>
  <c r="E2535" i="9"/>
  <c r="C2538" i="8" l="1"/>
  <c r="B2537" i="8"/>
  <c r="B939" i="8"/>
  <c r="C938" i="8"/>
  <c r="E2536" i="9"/>
  <c r="A2538" i="9"/>
  <c r="C2537" i="9"/>
  <c r="F2537" i="9" s="1"/>
  <c r="B2537" i="9"/>
  <c r="D2536" i="9"/>
  <c r="D2537" i="9" l="1"/>
  <c r="A2539" i="9"/>
  <c r="C2538" i="9"/>
  <c r="F2538" i="9" s="1"/>
  <c r="B2538" i="9"/>
  <c r="B938" i="8"/>
  <c r="C937" i="8"/>
  <c r="E2537" i="9"/>
  <c r="B2538" i="8"/>
  <c r="C2539" i="8"/>
  <c r="B937" i="8" l="1"/>
  <c r="C936" i="8"/>
  <c r="E2538" i="9"/>
  <c r="B2539" i="8"/>
  <c r="C2540" i="8"/>
  <c r="A2540" i="9"/>
  <c r="C2539" i="9"/>
  <c r="F2539" i="9" s="1"/>
  <c r="B2539" i="9"/>
  <c r="D2538" i="9"/>
  <c r="B2540" i="9" l="1"/>
  <c r="A2541" i="9"/>
  <c r="C2540" i="9"/>
  <c r="F2540" i="9" s="1"/>
  <c r="D2539" i="9"/>
  <c r="B2540" i="8"/>
  <c r="C2541" i="8"/>
  <c r="C935" i="8"/>
  <c r="B936" i="8"/>
  <c r="E2539" i="9"/>
  <c r="B935" i="8" l="1"/>
  <c r="C934" i="8"/>
  <c r="E2540" i="9"/>
  <c r="A2542" i="9"/>
  <c r="C2541" i="9"/>
  <c r="F2541" i="9" s="1"/>
  <c r="B2541" i="9"/>
  <c r="C2542" i="8"/>
  <c r="B2541" i="8"/>
  <c r="D2540" i="9"/>
  <c r="D2541" i="9" l="1"/>
  <c r="E2541" i="9"/>
  <c r="A2543" i="9"/>
  <c r="C2542" i="9"/>
  <c r="F2542" i="9" s="1"/>
  <c r="B2542" i="9"/>
  <c r="B934" i="8"/>
  <c r="C933" i="8"/>
  <c r="B2542" i="8"/>
  <c r="C2543" i="8"/>
  <c r="B933" i="8" l="1"/>
  <c r="C932" i="8"/>
  <c r="E2542" i="9"/>
  <c r="A2544" i="9"/>
  <c r="C2543" i="9"/>
  <c r="F2543" i="9" s="1"/>
  <c r="B2543" i="9"/>
  <c r="B2543" i="8"/>
  <c r="C2544" i="8"/>
  <c r="D2542" i="9"/>
  <c r="E2543" i="9" l="1"/>
  <c r="B2544" i="9"/>
  <c r="A2545" i="9"/>
  <c r="C2544" i="9"/>
  <c r="F2544" i="9" s="1"/>
  <c r="D2543" i="9"/>
  <c r="B2544" i="8"/>
  <c r="C2545" i="8"/>
  <c r="B932" i="8"/>
  <c r="C931" i="8"/>
  <c r="E2544" i="9" l="1"/>
  <c r="A2546" i="9"/>
  <c r="C2545" i="9"/>
  <c r="F2545" i="9" s="1"/>
  <c r="B2545" i="9"/>
  <c r="B931" i="8"/>
  <c r="C930" i="8"/>
  <c r="D2544" i="9"/>
  <c r="B2545" i="8"/>
  <c r="C2546" i="8"/>
  <c r="B930" i="8" l="1"/>
  <c r="C929" i="8"/>
  <c r="D2545" i="9"/>
  <c r="E2545" i="9"/>
  <c r="B2546" i="8"/>
  <c r="C2547" i="8"/>
  <c r="A2547" i="9"/>
  <c r="C2546" i="9"/>
  <c r="F2546" i="9" s="1"/>
  <c r="B2546" i="9"/>
  <c r="A2548" i="9" l="1"/>
  <c r="C2547" i="9"/>
  <c r="F2547" i="9" s="1"/>
  <c r="B2547" i="9"/>
  <c r="D2546" i="9"/>
  <c r="B2547" i="8"/>
  <c r="C2548" i="8"/>
  <c r="E2546" i="9"/>
  <c r="B929" i="8"/>
  <c r="C928" i="8"/>
  <c r="E2547" i="9" l="1"/>
  <c r="B2548" i="9"/>
  <c r="C2548" i="9"/>
  <c r="F2548" i="9" s="1"/>
  <c r="A2549" i="9"/>
  <c r="B2548" i="8"/>
  <c r="C2549" i="8"/>
  <c r="B928" i="8"/>
  <c r="C927" i="8"/>
  <c r="D2547" i="9"/>
  <c r="B927" i="8" l="1"/>
  <c r="C926" i="8"/>
  <c r="B2549" i="8"/>
  <c r="C2550" i="8"/>
  <c r="A2550" i="9"/>
  <c r="C2549" i="9"/>
  <c r="F2549" i="9" s="1"/>
  <c r="B2549" i="9"/>
  <c r="E2548" i="9"/>
  <c r="D2548" i="9"/>
  <c r="E2549" i="9" l="1"/>
  <c r="A2551" i="9"/>
  <c r="C2550" i="9"/>
  <c r="F2550" i="9" s="1"/>
  <c r="B2550" i="9"/>
  <c r="D2549" i="9"/>
  <c r="B2550" i="8"/>
  <c r="C2551" i="8"/>
  <c r="B926" i="8"/>
  <c r="C925" i="8"/>
  <c r="E2550" i="9" l="1"/>
  <c r="B925" i="8"/>
  <c r="C924" i="8"/>
  <c r="A2552" i="9"/>
  <c r="C2551" i="9"/>
  <c r="F2551" i="9" s="1"/>
  <c r="B2551" i="9"/>
  <c r="D2550" i="9"/>
  <c r="B2551" i="8"/>
  <c r="C2552" i="8"/>
  <c r="E2551" i="9" l="1"/>
  <c r="D2551" i="9"/>
  <c r="B2552" i="9"/>
  <c r="A2553" i="9"/>
  <c r="C2552" i="9"/>
  <c r="F2552" i="9" s="1"/>
  <c r="B2552" i="8"/>
  <c r="C2553" i="8"/>
  <c r="C923" i="8"/>
  <c r="B924" i="8"/>
  <c r="E2552" i="9" l="1"/>
  <c r="A2554" i="9"/>
  <c r="C2553" i="9"/>
  <c r="F2553" i="9" s="1"/>
  <c r="B2553" i="9"/>
  <c r="D2552" i="9"/>
  <c r="B923" i="8"/>
  <c r="C922" i="8"/>
  <c r="C2554" i="8"/>
  <c r="B2553" i="8"/>
  <c r="E2553" i="9" l="1"/>
  <c r="D2553" i="9"/>
  <c r="B2554" i="8"/>
  <c r="C2555" i="8"/>
  <c r="A2555" i="9"/>
  <c r="C2554" i="9"/>
  <c r="F2554" i="9" s="1"/>
  <c r="B2554" i="9"/>
  <c r="B922" i="8"/>
  <c r="C921" i="8"/>
  <c r="B921" i="8" l="1"/>
  <c r="C920" i="8"/>
  <c r="E2554" i="9"/>
  <c r="D2554" i="9"/>
  <c r="A2556" i="9"/>
  <c r="C2555" i="9"/>
  <c r="F2555" i="9" s="1"/>
  <c r="B2555" i="9"/>
  <c r="B2555" i="8"/>
  <c r="C2556" i="8"/>
  <c r="D2555" i="9" l="1"/>
  <c r="B2556" i="9"/>
  <c r="A2557" i="9"/>
  <c r="C2556" i="9"/>
  <c r="F2556" i="9" s="1"/>
  <c r="E2555" i="9"/>
  <c r="B2556" i="8"/>
  <c r="C2557" i="8"/>
  <c r="C919" i="8"/>
  <c r="B920" i="8"/>
  <c r="E2556" i="9" l="1"/>
  <c r="A2558" i="9"/>
  <c r="C2557" i="9"/>
  <c r="F2557" i="9" s="1"/>
  <c r="B2557" i="9"/>
  <c r="D2556" i="9"/>
  <c r="B919" i="8"/>
  <c r="C918" i="8"/>
  <c r="C2558" i="8"/>
  <c r="B2557" i="8"/>
  <c r="D2557" i="9" l="1"/>
  <c r="E2557" i="9"/>
  <c r="B2558" i="8"/>
  <c r="C2559" i="8"/>
  <c r="A2559" i="9"/>
  <c r="C2558" i="9"/>
  <c r="F2558" i="9" s="1"/>
  <c r="B2558" i="9"/>
  <c r="B918" i="8"/>
  <c r="C917" i="8"/>
  <c r="E2558" i="9" l="1"/>
  <c r="A2560" i="9"/>
  <c r="C2559" i="9"/>
  <c r="F2559" i="9" s="1"/>
  <c r="B2559" i="9"/>
  <c r="D2558" i="9"/>
  <c r="B2559" i="8"/>
  <c r="C2560" i="8"/>
  <c r="B917" i="8"/>
  <c r="C916" i="8"/>
  <c r="B916" i="8" l="1"/>
  <c r="C915" i="8"/>
  <c r="B2560" i="9"/>
  <c r="A2561" i="9"/>
  <c r="C2560" i="9"/>
  <c r="F2560" i="9" s="1"/>
  <c r="D2559" i="9"/>
  <c r="E2559" i="9"/>
  <c r="B2560" i="8"/>
  <c r="C2561" i="8"/>
  <c r="B2561" i="8" l="1"/>
  <c r="C2562" i="8"/>
  <c r="A2562" i="9"/>
  <c r="C2561" i="9"/>
  <c r="F2561" i="9" s="1"/>
  <c r="B2561" i="9"/>
  <c r="E2560" i="9"/>
  <c r="D2560" i="9"/>
  <c r="B915" i="8"/>
  <c r="C914" i="8"/>
  <c r="E2561" i="9" l="1"/>
  <c r="D2561" i="9"/>
  <c r="B914" i="8"/>
  <c r="C913" i="8"/>
  <c r="A2563" i="9"/>
  <c r="C2562" i="9"/>
  <c r="F2562" i="9" s="1"/>
  <c r="B2562" i="9"/>
  <c r="B2562" i="8"/>
  <c r="C2563" i="8"/>
  <c r="D2562" i="9" l="1"/>
  <c r="B2563" i="8"/>
  <c r="C2564" i="8"/>
  <c r="E2562" i="9"/>
  <c r="A2564" i="9"/>
  <c r="C2563" i="9"/>
  <c r="F2563" i="9" s="1"/>
  <c r="B2563" i="9"/>
  <c r="B913" i="8"/>
  <c r="C912" i="8"/>
  <c r="D2563" i="9" l="1"/>
  <c r="B2564" i="9"/>
  <c r="C2564" i="9"/>
  <c r="F2564" i="9" s="1"/>
  <c r="A2565" i="9"/>
  <c r="E2563" i="9"/>
  <c r="B912" i="8"/>
  <c r="C911" i="8"/>
  <c r="B2564" i="8"/>
  <c r="C2565" i="8"/>
  <c r="B911" i="8" l="1"/>
  <c r="C910" i="8"/>
  <c r="A2566" i="9"/>
  <c r="C2565" i="9"/>
  <c r="F2565" i="9" s="1"/>
  <c r="B2565" i="9"/>
  <c r="E2564" i="9"/>
  <c r="B2565" i="8"/>
  <c r="C2566" i="8"/>
  <c r="D2564" i="9"/>
  <c r="D2565" i="9" l="1"/>
  <c r="E2565" i="9"/>
  <c r="A2567" i="9"/>
  <c r="C2566" i="9"/>
  <c r="F2566" i="9" s="1"/>
  <c r="B2566" i="9"/>
  <c r="B2566" i="8"/>
  <c r="C2567" i="8"/>
  <c r="B910" i="8"/>
  <c r="C909" i="8"/>
  <c r="E2566" i="9" l="1"/>
  <c r="A2568" i="9"/>
  <c r="C2567" i="9"/>
  <c r="F2567" i="9" s="1"/>
  <c r="B2567" i="9"/>
  <c r="B909" i="8"/>
  <c r="C908" i="8"/>
  <c r="D2566" i="9"/>
  <c r="B2567" i="8"/>
  <c r="C2568" i="8"/>
  <c r="C907" i="8" l="1"/>
  <c r="B908" i="8"/>
  <c r="E2567" i="9"/>
  <c r="B2568" i="8"/>
  <c r="C2569" i="8"/>
  <c r="B2568" i="9"/>
  <c r="A2569" i="9"/>
  <c r="C2568" i="9"/>
  <c r="F2568" i="9" s="1"/>
  <c r="D2567" i="9"/>
  <c r="A2570" i="9" l="1"/>
  <c r="C2569" i="9"/>
  <c r="F2569" i="9" s="1"/>
  <c r="B2569" i="9"/>
  <c r="C2570" i="8"/>
  <c r="B2569" i="8"/>
  <c r="D2568" i="9"/>
  <c r="E2568" i="9"/>
  <c r="B907" i="8"/>
  <c r="C906" i="8"/>
  <c r="B2570" i="8" l="1"/>
  <c r="C2571" i="8"/>
  <c r="D2569" i="9"/>
  <c r="B906" i="8"/>
  <c r="C905" i="8"/>
  <c r="E2569" i="9"/>
  <c r="A2571" i="9"/>
  <c r="C2570" i="9"/>
  <c r="F2570" i="9" s="1"/>
  <c r="B2570" i="9"/>
  <c r="A2572" i="9" l="1"/>
  <c r="C2571" i="9"/>
  <c r="F2571" i="9" s="1"/>
  <c r="B2571" i="9"/>
  <c r="D2570" i="9"/>
  <c r="B905" i="8"/>
  <c r="C904" i="8"/>
  <c r="E2570" i="9"/>
  <c r="B2571" i="8"/>
  <c r="C2572" i="8"/>
  <c r="E2571" i="9" l="1"/>
  <c r="C903" i="8"/>
  <c r="B904" i="8"/>
  <c r="B2572" i="9"/>
  <c r="A2573" i="9"/>
  <c r="C2572" i="9"/>
  <c r="F2572" i="9" s="1"/>
  <c r="B2572" i="8"/>
  <c r="C2573" i="8"/>
  <c r="D2571" i="9"/>
  <c r="E2572" i="9" l="1"/>
  <c r="A2574" i="9"/>
  <c r="C2573" i="9"/>
  <c r="F2573" i="9" s="1"/>
  <c r="B2573" i="9"/>
  <c r="D2572" i="9"/>
  <c r="C2574" i="8"/>
  <c r="B2573" i="8"/>
  <c r="B903" i="8"/>
  <c r="C902" i="8"/>
  <c r="B2574" i="8" l="1"/>
  <c r="C2575" i="8"/>
  <c r="D2573" i="9"/>
  <c r="E2573" i="9"/>
  <c r="B902" i="8"/>
  <c r="C901" i="8"/>
  <c r="A2575" i="9"/>
  <c r="C2574" i="9"/>
  <c r="F2574" i="9" s="1"/>
  <c r="B2574" i="9"/>
  <c r="A2576" i="9" l="1"/>
  <c r="C2575" i="9"/>
  <c r="F2575" i="9" s="1"/>
  <c r="B2575" i="9"/>
  <c r="D2574" i="9"/>
  <c r="B901" i="8"/>
  <c r="C900" i="8"/>
  <c r="E2574" i="9"/>
  <c r="B2575" i="8"/>
  <c r="C2576" i="8"/>
  <c r="B900" i="8" l="1"/>
  <c r="C899" i="8"/>
  <c r="E2575" i="9"/>
  <c r="B2576" i="9"/>
  <c r="A2577" i="9"/>
  <c r="C2576" i="9"/>
  <c r="F2576" i="9" s="1"/>
  <c r="B2576" i="8"/>
  <c r="C2577" i="8"/>
  <c r="D2575" i="9"/>
  <c r="E2576" i="9" l="1"/>
  <c r="D2576" i="9"/>
  <c r="A2578" i="9"/>
  <c r="C2577" i="9"/>
  <c r="F2577" i="9" s="1"/>
  <c r="B2577" i="9"/>
  <c r="B2577" i="8"/>
  <c r="C2578" i="8"/>
  <c r="B899" i="8"/>
  <c r="C898" i="8"/>
  <c r="B2578" i="8" l="1"/>
  <c r="C2579" i="8"/>
  <c r="E2577" i="9"/>
  <c r="D2577" i="9"/>
  <c r="B898" i="8"/>
  <c r="C897" i="8"/>
  <c r="A2579" i="9"/>
  <c r="C2578" i="9"/>
  <c r="F2578" i="9" s="1"/>
  <c r="B2578" i="9"/>
  <c r="A2580" i="9" l="1"/>
  <c r="C2579" i="9"/>
  <c r="F2579" i="9" s="1"/>
  <c r="B2579" i="9"/>
  <c r="B897" i="8"/>
  <c r="C896" i="8"/>
  <c r="D2578" i="9"/>
  <c r="E2578" i="9"/>
  <c r="B2579" i="8"/>
  <c r="C2580" i="8"/>
  <c r="E2579" i="9" l="1"/>
  <c r="B2580" i="9"/>
  <c r="C2580" i="9"/>
  <c r="F2580" i="9" s="1"/>
  <c r="A2581" i="9"/>
  <c r="B896" i="8"/>
  <c r="C895" i="8"/>
  <c r="B2580" i="8"/>
  <c r="C2581" i="8"/>
  <c r="D2579" i="9"/>
  <c r="B2581" i="8" l="1"/>
  <c r="C2582" i="8"/>
  <c r="B895" i="8"/>
  <c r="C894" i="8"/>
  <c r="A2582" i="9"/>
  <c r="C2581" i="9"/>
  <c r="F2581" i="9" s="1"/>
  <c r="B2581" i="9"/>
  <c r="E2580" i="9"/>
  <c r="D2580" i="9"/>
  <c r="E2581" i="9" l="1"/>
  <c r="A2583" i="9"/>
  <c r="C2582" i="9"/>
  <c r="F2582" i="9" s="1"/>
  <c r="B2582" i="9"/>
  <c r="B894" i="8"/>
  <c r="C893" i="8"/>
  <c r="B2582" i="8"/>
  <c r="C2583" i="8"/>
  <c r="D2581" i="9"/>
  <c r="B893" i="8" l="1"/>
  <c r="C892" i="8"/>
  <c r="E2582" i="9"/>
  <c r="A2584" i="9"/>
  <c r="C2583" i="9"/>
  <c r="F2583" i="9" s="1"/>
  <c r="B2583" i="9"/>
  <c r="B2583" i="8"/>
  <c r="C2584" i="8"/>
  <c r="D2582" i="9"/>
  <c r="E2583" i="9" l="1"/>
  <c r="B2584" i="9"/>
  <c r="A2585" i="9"/>
  <c r="C2584" i="9"/>
  <c r="F2584" i="9" s="1"/>
  <c r="D2583" i="9"/>
  <c r="B2584" i="8"/>
  <c r="C2585" i="8"/>
  <c r="C891" i="8"/>
  <c r="B892" i="8"/>
  <c r="E2584" i="9" l="1"/>
  <c r="A2586" i="9"/>
  <c r="C2585" i="9"/>
  <c r="F2585" i="9" s="1"/>
  <c r="B2585" i="9"/>
  <c r="D2584" i="9"/>
  <c r="B891" i="8"/>
  <c r="C890" i="8"/>
  <c r="C2586" i="8"/>
  <c r="B2585" i="8"/>
  <c r="D2585" i="9" l="1"/>
  <c r="E2585" i="9"/>
  <c r="B2586" i="8"/>
  <c r="C2587" i="8"/>
  <c r="A2587" i="9"/>
  <c r="C2586" i="9"/>
  <c r="F2586" i="9" s="1"/>
  <c r="B2586" i="9"/>
  <c r="B890" i="8"/>
  <c r="C889" i="8"/>
  <c r="B889" i="8" l="1"/>
  <c r="C888" i="8"/>
  <c r="E2586" i="9"/>
  <c r="A2588" i="9"/>
  <c r="C2587" i="9"/>
  <c r="F2587" i="9" s="1"/>
  <c r="B2587" i="9"/>
  <c r="D2586" i="9"/>
  <c r="B2587" i="8"/>
  <c r="C2588" i="8"/>
  <c r="B2588" i="8" l="1"/>
  <c r="C2589" i="8"/>
  <c r="D2587" i="9"/>
  <c r="B2588" i="9"/>
  <c r="A2589" i="9"/>
  <c r="C2588" i="9"/>
  <c r="F2588" i="9" s="1"/>
  <c r="E2587" i="9"/>
  <c r="C887" i="8"/>
  <c r="B888" i="8"/>
  <c r="E2588" i="9" l="1"/>
  <c r="A2590" i="9"/>
  <c r="C2589" i="9"/>
  <c r="F2589" i="9" s="1"/>
  <c r="B2589" i="9"/>
  <c r="D2588" i="9"/>
  <c r="B887" i="8"/>
  <c r="C886" i="8"/>
  <c r="C2590" i="8"/>
  <c r="B2589" i="8"/>
  <c r="D2589" i="9" l="1"/>
  <c r="B2590" i="8"/>
  <c r="C2591" i="8"/>
  <c r="A2591" i="9"/>
  <c r="C2590" i="9"/>
  <c r="F2590" i="9" s="1"/>
  <c r="B2590" i="9"/>
  <c r="E2589" i="9"/>
  <c r="B886" i="8"/>
  <c r="C885" i="8"/>
  <c r="E2590" i="9" l="1"/>
  <c r="A2592" i="9"/>
  <c r="C2591" i="9"/>
  <c r="F2591" i="9" s="1"/>
  <c r="B2591" i="9"/>
  <c r="D2590" i="9"/>
  <c r="B885" i="8"/>
  <c r="C884" i="8"/>
  <c r="B2591" i="8"/>
  <c r="C2592" i="8"/>
  <c r="E2591" i="9" l="1"/>
  <c r="B2592" i="8"/>
  <c r="C2593" i="8"/>
  <c r="B2592" i="9"/>
  <c r="A2593" i="9"/>
  <c r="C2592" i="9"/>
  <c r="F2592" i="9" s="1"/>
  <c r="D2591" i="9"/>
  <c r="B884" i="8"/>
  <c r="C883" i="8"/>
  <c r="A2594" i="9" l="1"/>
  <c r="C2593" i="9"/>
  <c r="F2593" i="9" s="1"/>
  <c r="B2593" i="9"/>
  <c r="E2592" i="9"/>
  <c r="D2592" i="9"/>
  <c r="B883" i="8"/>
  <c r="C882" i="8"/>
  <c r="B2593" i="8"/>
  <c r="C2594" i="8"/>
  <c r="E2593" i="9" l="1"/>
  <c r="B2594" i="8"/>
  <c r="C2595" i="8"/>
  <c r="D2593" i="9"/>
  <c r="B882" i="8"/>
  <c r="C881" i="8"/>
  <c r="A2595" i="9"/>
  <c r="C2594" i="9"/>
  <c r="F2594" i="9" s="1"/>
  <c r="B2594" i="9"/>
  <c r="B881" i="8" l="1"/>
  <c r="C880" i="8"/>
  <c r="B2595" i="8"/>
  <c r="C2596" i="8"/>
  <c r="A2596" i="9"/>
  <c r="C2595" i="9"/>
  <c r="F2595" i="9" s="1"/>
  <c r="B2595" i="9"/>
  <c r="D2594" i="9"/>
  <c r="E2594" i="9"/>
  <c r="D2595" i="9" l="1"/>
  <c r="E2595" i="9"/>
  <c r="B2596" i="9"/>
  <c r="C2596" i="9"/>
  <c r="F2596" i="9" s="1"/>
  <c r="A2597" i="9"/>
  <c r="B2596" i="8"/>
  <c r="C2597" i="8"/>
  <c r="B880" i="8"/>
  <c r="C879" i="8"/>
  <c r="B2597" i="8" l="1"/>
  <c r="C2598" i="8"/>
  <c r="A2598" i="9"/>
  <c r="C2597" i="9"/>
  <c r="F2597" i="9" s="1"/>
  <c r="B2597" i="9"/>
  <c r="E2596" i="9"/>
  <c r="D2596" i="9"/>
  <c r="B879" i="8"/>
  <c r="C878" i="8"/>
  <c r="D2597" i="9" l="1"/>
  <c r="E2597" i="9"/>
  <c r="B878" i="8"/>
  <c r="C877" i="8"/>
  <c r="A2599" i="9"/>
  <c r="C2598" i="9"/>
  <c r="F2598" i="9" s="1"/>
  <c r="B2598" i="9"/>
  <c r="B2598" i="8"/>
  <c r="C2599" i="8"/>
  <c r="B2599" i="8" l="1"/>
  <c r="C2600" i="8"/>
  <c r="E2598" i="9"/>
  <c r="D2598" i="9"/>
  <c r="A2600" i="9"/>
  <c r="C2599" i="9"/>
  <c r="F2599" i="9" s="1"/>
  <c r="B2599" i="9"/>
  <c r="B877" i="8"/>
  <c r="C876" i="8"/>
  <c r="D2599" i="9" l="1"/>
  <c r="B2600" i="9"/>
  <c r="A2601" i="9"/>
  <c r="C2600" i="9"/>
  <c r="F2600" i="9" s="1"/>
  <c r="E2599" i="9"/>
  <c r="C875" i="8"/>
  <c r="B876" i="8"/>
  <c r="B2600" i="8"/>
  <c r="C2601" i="8"/>
  <c r="B875" i="8" l="1"/>
  <c r="C874" i="8"/>
  <c r="E2600" i="9"/>
  <c r="A2602" i="9"/>
  <c r="C2601" i="9"/>
  <c r="F2601" i="9" s="1"/>
  <c r="B2601" i="9"/>
  <c r="C2602" i="8"/>
  <c r="B2601" i="8"/>
  <c r="D2600" i="9"/>
  <c r="D2601" i="9" l="1"/>
  <c r="A2603" i="9"/>
  <c r="C2602" i="9"/>
  <c r="F2602" i="9" s="1"/>
  <c r="B2602" i="9"/>
  <c r="E2601" i="9"/>
  <c r="B874" i="8"/>
  <c r="C873" i="8"/>
  <c r="B2602" i="8"/>
  <c r="C2603" i="8"/>
  <c r="E2602" i="9" l="1"/>
  <c r="B2603" i="8"/>
  <c r="C2604" i="8"/>
  <c r="C2603" i="9"/>
  <c r="F2603" i="9" s="1"/>
  <c r="A2604" i="9"/>
  <c r="B2603" i="9"/>
  <c r="D2602" i="9"/>
  <c r="B873" i="8"/>
  <c r="C872" i="8"/>
  <c r="B2604" i="9" l="1"/>
  <c r="A2605" i="9"/>
  <c r="C2604" i="9"/>
  <c r="F2604" i="9" s="1"/>
  <c r="D2603" i="9"/>
  <c r="E2603" i="9"/>
  <c r="C871" i="8"/>
  <c r="B872" i="8"/>
  <c r="C2605" i="8"/>
  <c r="B2604" i="8"/>
  <c r="B871" i="8" l="1"/>
  <c r="C870" i="8"/>
  <c r="A2606" i="9"/>
  <c r="C2605" i="9"/>
  <c r="F2605" i="9" s="1"/>
  <c r="B2605" i="9"/>
  <c r="E2604" i="9"/>
  <c r="B2605" i="8"/>
  <c r="C2606" i="8"/>
  <c r="D2604" i="9"/>
  <c r="E2605" i="9" l="1"/>
  <c r="D2605" i="9"/>
  <c r="A2607" i="9"/>
  <c r="C2606" i="9"/>
  <c r="F2606" i="9" s="1"/>
  <c r="B2606" i="9"/>
  <c r="B2606" i="8"/>
  <c r="C2607" i="8"/>
  <c r="B870" i="8"/>
  <c r="C869" i="8"/>
  <c r="E2606" i="9" l="1"/>
  <c r="C2607" i="9"/>
  <c r="F2607" i="9" s="1"/>
  <c r="A2608" i="9"/>
  <c r="B2607" i="9"/>
  <c r="C868" i="8"/>
  <c r="B869" i="8"/>
  <c r="D2606" i="9"/>
  <c r="B2607" i="8"/>
  <c r="C2608" i="8"/>
  <c r="C2609" i="8" l="1"/>
  <c r="B2608" i="8"/>
  <c r="C867" i="8"/>
  <c r="B868" i="8"/>
  <c r="B2608" i="9"/>
  <c r="A2609" i="9"/>
  <c r="C2608" i="9"/>
  <c r="F2608" i="9" s="1"/>
  <c r="E2607" i="9"/>
  <c r="D2607" i="9"/>
  <c r="A2610" i="9" l="1"/>
  <c r="C2609" i="9"/>
  <c r="F2609" i="9" s="1"/>
  <c r="B2609" i="9"/>
  <c r="D2608" i="9"/>
  <c r="E2608" i="9"/>
  <c r="B867" i="8"/>
  <c r="C866" i="8"/>
  <c r="B2609" i="8"/>
  <c r="C2610" i="8"/>
  <c r="D2609" i="9" l="1"/>
  <c r="B2610" i="8"/>
  <c r="C2611" i="8"/>
  <c r="E2609" i="9"/>
  <c r="B866" i="8"/>
  <c r="C865" i="8"/>
  <c r="A2611" i="9"/>
  <c r="C2610" i="9"/>
  <c r="F2610" i="9" s="1"/>
  <c r="B2610" i="9"/>
  <c r="C2611" i="9" l="1"/>
  <c r="F2611" i="9" s="1"/>
  <c r="B2611" i="9"/>
  <c r="A2612" i="9"/>
  <c r="C864" i="8"/>
  <c r="B865" i="8"/>
  <c r="B2611" i="8"/>
  <c r="C2612" i="8"/>
  <c r="D2610" i="9"/>
  <c r="E2610" i="9"/>
  <c r="C863" i="8" l="1"/>
  <c r="B864" i="8"/>
  <c r="B2612" i="9"/>
  <c r="A2613" i="9"/>
  <c r="C2612" i="9"/>
  <c r="F2612" i="9" s="1"/>
  <c r="E2611" i="9"/>
  <c r="C2613" i="8"/>
  <c r="B2612" i="8"/>
  <c r="D2611" i="9"/>
  <c r="E2612" i="9" l="1"/>
  <c r="A2614" i="9"/>
  <c r="C2613" i="9"/>
  <c r="F2613" i="9" s="1"/>
  <c r="B2613" i="9"/>
  <c r="D2612" i="9"/>
  <c r="B2613" i="8"/>
  <c r="C2614" i="8"/>
  <c r="B863" i="8"/>
  <c r="C862" i="8"/>
  <c r="D2613" i="9" l="1"/>
  <c r="E2613" i="9"/>
  <c r="A2615" i="9"/>
  <c r="C2614" i="9"/>
  <c r="F2614" i="9" s="1"/>
  <c r="B2614" i="9"/>
  <c r="B862" i="8"/>
  <c r="C861" i="8"/>
  <c r="B2614" i="8"/>
  <c r="C2615" i="8"/>
  <c r="C860" i="8" l="1"/>
  <c r="B861" i="8"/>
  <c r="C2615" i="9"/>
  <c r="F2615" i="9" s="1"/>
  <c r="A2616" i="9"/>
  <c r="B2615" i="9"/>
  <c r="D2614" i="9"/>
  <c r="B2615" i="8"/>
  <c r="C2616" i="8"/>
  <c r="E2614" i="9"/>
  <c r="B2616" i="9" l="1"/>
  <c r="A2617" i="9"/>
  <c r="C2616" i="9"/>
  <c r="F2616" i="9" s="1"/>
  <c r="E2615" i="9"/>
  <c r="D2615" i="9"/>
  <c r="C2617" i="8"/>
  <c r="B2616" i="8"/>
  <c r="C859" i="8"/>
  <c r="B860" i="8"/>
  <c r="B2617" i="8" l="1"/>
  <c r="C2618" i="8"/>
  <c r="D2616" i="9"/>
  <c r="A2618" i="9"/>
  <c r="C2617" i="9"/>
  <c r="F2617" i="9" s="1"/>
  <c r="B2617" i="9"/>
  <c r="B859" i="8"/>
  <c r="C858" i="8"/>
  <c r="E2616" i="9"/>
  <c r="D2617" i="9" l="1"/>
  <c r="E2617" i="9"/>
  <c r="A2619" i="9"/>
  <c r="C2618" i="9"/>
  <c r="F2618" i="9" s="1"/>
  <c r="B2618" i="9"/>
  <c r="B858" i="8"/>
  <c r="C857" i="8"/>
  <c r="B2618" i="8"/>
  <c r="C2619" i="8"/>
  <c r="C856" i="8" l="1"/>
  <c r="B857" i="8"/>
  <c r="C2619" i="9"/>
  <c r="F2619" i="9" s="1"/>
  <c r="A2620" i="9"/>
  <c r="B2619" i="9"/>
  <c r="E2618" i="9"/>
  <c r="B2619" i="8"/>
  <c r="C2620" i="8"/>
  <c r="D2618" i="9"/>
  <c r="B2620" i="9" l="1"/>
  <c r="A2621" i="9"/>
  <c r="C2620" i="9"/>
  <c r="F2620" i="9" s="1"/>
  <c r="E2619" i="9"/>
  <c r="D2619" i="9"/>
  <c r="C2621" i="8"/>
  <c r="B2620" i="8"/>
  <c r="B856" i="8"/>
  <c r="C855" i="8"/>
  <c r="C2622" i="8" l="1"/>
  <c r="B2621" i="8"/>
  <c r="D2620" i="9"/>
  <c r="B855" i="8"/>
  <c r="C854" i="8"/>
  <c r="A2622" i="9"/>
  <c r="C2621" i="9"/>
  <c r="F2621" i="9" s="1"/>
  <c r="B2621" i="9"/>
  <c r="E2620" i="9"/>
  <c r="E2621" i="9" l="1"/>
  <c r="A2623" i="9"/>
  <c r="C2622" i="9"/>
  <c r="F2622" i="9" s="1"/>
  <c r="B2622" i="9"/>
  <c r="B854" i="8"/>
  <c r="C853" i="8"/>
  <c r="D2621" i="9"/>
  <c r="B2622" i="8"/>
  <c r="C2623" i="8"/>
  <c r="C852" i="8" l="1"/>
  <c r="B853" i="8"/>
  <c r="E2622" i="9"/>
  <c r="B2623" i="8"/>
  <c r="C2624" i="8"/>
  <c r="C2623" i="9"/>
  <c r="F2623" i="9" s="1"/>
  <c r="A2624" i="9"/>
  <c r="B2623" i="9"/>
  <c r="D2622" i="9"/>
  <c r="E2623" i="9" l="1"/>
  <c r="D2623" i="9"/>
  <c r="C2625" i="8"/>
  <c r="B2624" i="8"/>
  <c r="B2624" i="9"/>
  <c r="A2625" i="9"/>
  <c r="C2624" i="9"/>
  <c r="F2624" i="9" s="1"/>
  <c r="B852" i="8"/>
  <c r="C851" i="8"/>
  <c r="A2626" i="9" l="1"/>
  <c r="C2625" i="9"/>
  <c r="F2625" i="9" s="1"/>
  <c r="B2625" i="9"/>
  <c r="E2624" i="9"/>
  <c r="B851" i="8"/>
  <c r="C850" i="8"/>
  <c r="C2626" i="8"/>
  <c r="B2625" i="8"/>
  <c r="D2624" i="9"/>
  <c r="B850" i="8" l="1"/>
  <c r="C849" i="8"/>
  <c r="D2625" i="9"/>
  <c r="E2625" i="9"/>
  <c r="B2626" i="8"/>
  <c r="C2627" i="8"/>
  <c r="A2627" i="9"/>
  <c r="C2626" i="9"/>
  <c r="F2626" i="9" s="1"/>
  <c r="B2626" i="9"/>
  <c r="C2627" i="9" l="1"/>
  <c r="F2627" i="9" s="1"/>
  <c r="A2628" i="9"/>
  <c r="B2627" i="9"/>
  <c r="D2626" i="9"/>
  <c r="B2627" i="8"/>
  <c r="C2628" i="8"/>
  <c r="E2626" i="9"/>
  <c r="C848" i="8"/>
  <c r="B849" i="8"/>
  <c r="C2629" i="8" l="1"/>
  <c r="B2628" i="8"/>
  <c r="B2628" i="9"/>
  <c r="C2628" i="9"/>
  <c r="F2628" i="9" s="1"/>
  <c r="A2629" i="9"/>
  <c r="E2627" i="9"/>
  <c r="B848" i="8"/>
  <c r="C847" i="8"/>
  <c r="D2627" i="9"/>
  <c r="A2630" i="9" l="1"/>
  <c r="C2629" i="9"/>
  <c r="F2629" i="9" s="1"/>
  <c r="B2629" i="9"/>
  <c r="D2628" i="9"/>
  <c r="E2628" i="9"/>
  <c r="B847" i="8"/>
  <c r="C846" i="8"/>
  <c r="C2630" i="8"/>
  <c r="B2629" i="8"/>
  <c r="D2629" i="9" l="1"/>
  <c r="E2629" i="9"/>
  <c r="B2630" i="8"/>
  <c r="C2631" i="8"/>
  <c r="B846" i="8"/>
  <c r="C845" i="8"/>
  <c r="A2631" i="9"/>
  <c r="C2630" i="9"/>
  <c r="F2630" i="9" s="1"/>
  <c r="B2630" i="9"/>
  <c r="C2631" i="9" l="1"/>
  <c r="F2631" i="9" s="1"/>
  <c r="A2632" i="9"/>
  <c r="B2631" i="9"/>
  <c r="E2630" i="9"/>
  <c r="C844" i="8"/>
  <c r="B845" i="8"/>
  <c r="B2631" i="8"/>
  <c r="C2632" i="8"/>
  <c r="D2630" i="9"/>
  <c r="B2632" i="9" l="1"/>
  <c r="A2633" i="9"/>
  <c r="C2632" i="9"/>
  <c r="F2632" i="9" s="1"/>
  <c r="E2631" i="9"/>
  <c r="B844" i="8"/>
  <c r="C843" i="8"/>
  <c r="C2633" i="8"/>
  <c r="B2632" i="8"/>
  <c r="D2631" i="9"/>
  <c r="A2634" i="9" l="1"/>
  <c r="C2633" i="9"/>
  <c r="F2633" i="9" s="1"/>
  <c r="B2633" i="9"/>
  <c r="D2632" i="9"/>
  <c r="C2634" i="8"/>
  <c r="B2633" i="8"/>
  <c r="B843" i="8"/>
  <c r="C842" i="8"/>
  <c r="E2632" i="9"/>
  <c r="D2633" i="9" l="1"/>
  <c r="E2633" i="9"/>
  <c r="B2634" i="8"/>
  <c r="C2635" i="8"/>
  <c r="B842" i="8"/>
  <c r="C841" i="8"/>
  <c r="A2635" i="9"/>
  <c r="C2634" i="9"/>
  <c r="F2634" i="9" s="1"/>
  <c r="B2634" i="9"/>
  <c r="D2634" i="9" l="1"/>
  <c r="C2635" i="9"/>
  <c r="F2635" i="9" s="1"/>
  <c r="A2636" i="9"/>
  <c r="B2635" i="9"/>
  <c r="C840" i="8"/>
  <c r="B841" i="8"/>
  <c r="B2635" i="8"/>
  <c r="C2636" i="8"/>
  <c r="E2634" i="9"/>
  <c r="C839" i="8" l="1"/>
  <c r="B840" i="8"/>
  <c r="B2636" i="9"/>
  <c r="A2637" i="9"/>
  <c r="C2636" i="9"/>
  <c r="F2636" i="9" s="1"/>
  <c r="E2635" i="9"/>
  <c r="C2637" i="8"/>
  <c r="B2636" i="8"/>
  <c r="D2635" i="9"/>
  <c r="D2636" i="9" l="1"/>
  <c r="A2638" i="9"/>
  <c r="C2637" i="9"/>
  <c r="F2637" i="9" s="1"/>
  <c r="B2637" i="9"/>
  <c r="E2636" i="9"/>
  <c r="B2637" i="8"/>
  <c r="C2638" i="8"/>
  <c r="B839" i="8"/>
  <c r="C838" i="8"/>
  <c r="B838" i="8" l="1"/>
  <c r="C837" i="8"/>
  <c r="D2637" i="9"/>
  <c r="E2637" i="9"/>
  <c r="A2639" i="9"/>
  <c r="C2638" i="9"/>
  <c r="F2638" i="9" s="1"/>
  <c r="B2638" i="9"/>
  <c r="B2638" i="8"/>
  <c r="C2639" i="8"/>
  <c r="B2639" i="8" l="1"/>
  <c r="C2640" i="8"/>
  <c r="E2638" i="9"/>
  <c r="C2639" i="9"/>
  <c r="F2639" i="9" s="1"/>
  <c r="A2640" i="9"/>
  <c r="B2639" i="9"/>
  <c r="D2638" i="9"/>
  <c r="C836" i="8"/>
  <c r="B837" i="8"/>
  <c r="B2640" i="9" l="1"/>
  <c r="A2641" i="9"/>
  <c r="C2640" i="9"/>
  <c r="F2640" i="9" s="1"/>
  <c r="E2639" i="9"/>
  <c r="D2639" i="9"/>
  <c r="C835" i="8"/>
  <c r="B836" i="8"/>
  <c r="C2641" i="8"/>
  <c r="B2640" i="8"/>
  <c r="B835" i="8" l="1"/>
  <c r="C834" i="8"/>
  <c r="A2642" i="9"/>
  <c r="C2641" i="9"/>
  <c r="F2641" i="9" s="1"/>
  <c r="B2641" i="9"/>
  <c r="D2640" i="9"/>
  <c r="B2641" i="8"/>
  <c r="C2642" i="8"/>
  <c r="E2640" i="9"/>
  <c r="D2641" i="9" l="1"/>
  <c r="E2641" i="9"/>
  <c r="A2643" i="9"/>
  <c r="C2642" i="9"/>
  <c r="F2642" i="9" s="1"/>
  <c r="B2642" i="9"/>
  <c r="B2642" i="8"/>
  <c r="C2643" i="8"/>
  <c r="B834" i="8"/>
  <c r="C833" i="8"/>
  <c r="C2643" i="9" l="1"/>
  <c r="F2643" i="9" s="1"/>
  <c r="B2643" i="9"/>
  <c r="A2644" i="9"/>
  <c r="E2642" i="9"/>
  <c r="C832" i="8"/>
  <c r="B833" i="8"/>
  <c r="D2642" i="9"/>
  <c r="B2643" i="8"/>
  <c r="C2644" i="8"/>
  <c r="C831" i="8" l="1"/>
  <c r="B832" i="8"/>
  <c r="B2644" i="9"/>
  <c r="A2645" i="9"/>
  <c r="C2644" i="9"/>
  <c r="F2644" i="9" s="1"/>
  <c r="C2645" i="8"/>
  <c r="B2644" i="8"/>
  <c r="E2643" i="9"/>
  <c r="D2643" i="9"/>
  <c r="B2645" i="8" l="1"/>
  <c r="C2646" i="8"/>
  <c r="D2644" i="9"/>
  <c r="A2646" i="9"/>
  <c r="C2645" i="9"/>
  <c r="F2645" i="9" s="1"/>
  <c r="B2645" i="9"/>
  <c r="E2644" i="9"/>
  <c r="B831" i="8"/>
  <c r="C830" i="8"/>
  <c r="B830" i="8" l="1"/>
  <c r="C829" i="8"/>
  <c r="D2645" i="9"/>
  <c r="E2645" i="9"/>
  <c r="A2647" i="9"/>
  <c r="C2646" i="9"/>
  <c r="F2646" i="9" s="1"/>
  <c r="B2646" i="9"/>
  <c r="B2646" i="8"/>
  <c r="C2647" i="8"/>
  <c r="B2647" i="8" l="1"/>
  <c r="C2648" i="8"/>
  <c r="D2646" i="9"/>
  <c r="C2647" i="9"/>
  <c r="F2647" i="9" s="1"/>
  <c r="A2648" i="9"/>
  <c r="B2647" i="9"/>
  <c r="E2646" i="9"/>
  <c r="C828" i="8"/>
  <c r="B829" i="8"/>
  <c r="B2648" i="9" l="1"/>
  <c r="A2649" i="9"/>
  <c r="C2648" i="9"/>
  <c r="F2648" i="9" s="1"/>
  <c r="E2647" i="9"/>
  <c r="D2647" i="9"/>
  <c r="C827" i="8"/>
  <c r="B828" i="8"/>
  <c r="C2649" i="8"/>
  <c r="B2648" i="8"/>
  <c r="B827" i="8" l="1"/>
  <c r="C826" i="8"/>
  <c r="A2650" i="9"/>
  <c r="C2649" i="9"/>
  <c r="F2649" i="9" s="1"/>
  <c r="B2649" i="9"/>
  <c r="E2648" i="9"/>
  <c r="B2649" i="8"/>
  <c r="C2650" i="8"/>
  <c r="D2648" i="9"/>
  <c r="D2649" i="9" l="1"/>
  <c r="E2649" i="9"/>
  <c r="A2651" i="9"/>
  <c r="C2650" i="9"/>
  <c r="F2650" i="9" s="1"/>
  <c r="B2650" i="9"/>
  <c r="B2650" i="8"/>
  <c r="C2651" i="8"/>
  <c r="B826" i="8"/>
  <c r="C825" i="8"/>
  <c r="B2651" i="8" l="1"/>
  <c r="C2652" i="8"/>
  <c r="D2650" i="9"/>
  <c r="C2651" i="9"/>
  <c r="F2651" i="9" s="1"/>
  <c r="A2652" i="9"/>
  <c r="B2651" i="9"/>
  <c r="C824" i="8"/>
  <c r="B825" i="8"/>
  <c r="E2650" i="9"/>
  <c r="B2652" i="9" l="1"/>
  <c r="A2653" i="9"/>
  <c r="C2652" i="9"/>
  <c r="F2652" i="9" s="1"/>
  <c r="E2651" i="9"/>
  <c r="D2651" i="9"/>
  <c r="C2653" i="8"/>
  <c r="B2652" i="8"/>
  <c r="B824" i="8"/>
  <c r="C823" i="8"/>
  <c r="C2654" i="8" l="1"/>
  <c r="B2653" i="8"/>
  <c r="D2652" i="9"/>
  <c r="B823" i="8"/>
  <c r="C822" i="8"/>
  <c r="A2654" i="9"/>
  <c r="C2653" i="9"/>
  <c r="F2653" i="9" s="1"/>
  <c r="B2653" i="9"/>
  <c r="E2652" i="9"/>
  <c r="E2653" i="9" l="1"/>
  <c r="A2655" i="9"/>
  <c r="C2654" i="9"/>
  <c r="F2654" i="9" s="1"/>
  <c r="B2654" i="9"/>
  <c r="B822" i="8"/>
  <c r="C821" i="8"/>
  <c r="D2653" i="9"/>
  <c r="B2654" i="8"/>
  <c r="C2655" i="8"/>
  <c r="C820" i="8" l="1"/>
  <c r="B821" i="8"/>
  <c r="E2654" i="9"/>
  <c r="B2655" i="8"/>
  <c r="C2656" i="8"/>
  <c r="C2655" i="9"/>
  <c r="F2655" i="9" s="1"/>
  <c r="A2656" i="9"/>
  <c r="B2655" i="9"/>
  <c r="D2654" i="9"/>
  <c r="E2655" i="9" l="1"/>
  <c r="D2655" i="9"/>
  <c r="C2657" i="8"/>
  <c r="B2656" i="8"/>
  <c r="B2656" i="9"/>
  <c r="A2657" i="9"/>
  <c r="C2656" i="9"/>
  <c r="F2656" i="9" s="1"/>
  <c r="B820" i="8"/>
  <c r="C819" i="8"/>
  <c r="A2658" i="9" l="1"/>
  <c r="C2657" i="9"/>
  <c r="F2657" i="9" s="1"/>
  <c r="B2657" i="9"/>
  <c r="E2656" i="9"/>
  <c r="B819" i="8"/>
  <c r="C818" i="8"/>
  <c r="C2658" i="8"/>
  <c r="B2657" i="8"/>
  <c r="D2656" i="9"/>
  <c r="D2657" i="9" l="1"/>
  <c r="E2657" i="9"/>
  <c r="B818" i="8"/>
  <c r="C817" i="8"/>
  <c r="B2658" i="8"/>
  <c r="C2659" i="8"/>
  <c r="A2659" i="9"/>
  <c r="C2658" i="9"/>
  <c r="F2658" i="9" s="1"/>
  <c r="B2658" i="9"/>
  <c r="D2658" i="9" l="1"/>
  <c r="C2659" i="9"/>
  <c r="F2659" i="9" s="1"/>
  <c r="A2660" i="9"/>
  <c r="B2659" i="9"/>
  <c r="B2659" i="8"/>
  <c r="C2660" i="8"/>
  <c r="C816" i="8"/>
  <c r="B817" i="8"/>
  <c r="E2658" i="9"/>
  <c r="C2661" i="8" l="1"/>
  <c r="B2660" i="8"/>
  <c r="B2660" i="9"/>
  <c r="C2660" i="9"/>
  <c r="F2660" i="9" s="1"/>
  <c r="A2661" i="9"/>
  <c r="E2659" i="9"/>
  <c r="D2659" i="9"/>
  <c r="B816" i="8"/>
  <c r="C815" i="8"/>
  <c r="A2662" i="9" l="1"/>
  <c r="C2661" i="9"/>
  <c r="F2661" i="9" s="1"/>
  <c r="B2661" i="9"/>
  <c r="E2660" i="9"/>
  <c r="D2660" i="9"/>
  <c r="B815" i="8"/>
  <c r="C814" i="8"/>
  <c r="C2662" i="8"/>
  <c r="B2661" i="8"/>
  <c r="D2661" i="9" l="1"/>
  <c r="E2661" i="9"/>
  <c r="B2662" i="8"/>
  <c r="C2663" i="8"/>
  <c r="B814" i="8"/>
  <c r="C813" i="8"/>
  <c r="A2663" i="9"/>
  <c r="C2662" i="9"/>
  <c r="F2662" i="9" s="1"/>
  <c r="B2662" i="9"/>
  <c r="D2662" i="9" l="1"/>
  <c r="C2663" i="9"/>
  <c r="F2663" i="9" s="1"/>
  <c r="A2664" i="9"/>
  <c r="B2663" i="9"/>
  <c r="E2662" i="9"/>
  <c r="C812" i="8"/>
  <c r="B813" i="8"/>
  <c r="B2663" i="8"/>
  <c r="C2664" i="8"/>
  <c r="C2665" i="8" l="1"/>
  <c r="B2664" i="8"/>
  <c r="B812" i="8"/>
  <c r="C811" i="8"/>
  <c r="B2664" i="9"/>
  <c r="A2665" i="9"/>
  <c r="C2664" i="9"/>
  <c r="F2664" i="9" s="1"/>
  <c r="E2663" i="9"/>
  <c r="D2663" i="9"/>
  <c r="A2666" i="9" l="1"/>
  <c r="C2665" i="9"/>
  <c r="F2665" i="9" s="1"/>
  <c r="B2665" i="9"/>
  <c r="D2664" i="9"/>
  <c r="E2664" i="9"/>
  <c r="B811" i="8"/>
  <c r="C810" i="8"/>
  <c r="C2666" i="8"/>
  <c r="B2665" i="8"/>
  <c r="D2665" i="9" l="1"/>
  <c r="E2665" i="9"/>
  <c r="B2666" i="8"/>
  <c r="C2667" i="8"/>
  <c r="B810" i="8"/>
  <c r="C809" i="8"/>
  <c r="A2667" i="9"/>
  <c r="C2666" i="9"/>
  <c r="F2666" i="9" s="1"/>
  <c r="B2666" i="9"/>
  <c r="C2667" i="9" l="1"/>
  <c r="F2667" i="9" s="1"/>
  <c r="A2668" i="9"/>
  <c r="B2667" i="9"/>
  <c r="D2666" i="9"/>
  <c r="C808" i="8"/>
  <c r="B809" i="8"/>
  <c r="B2667" i="8"/>
  <c r="C2668" i="8"/>
  <c r="E2666" i="9"/>
  <c r="B2668" i="9" l="1"/>
  <c r="A2669" i="9"/>
  <c r="C2668" i="9"/>
  <c r="F2668" i="9" s="1"/>
  <c r="E2667" i="9"/>
  <c r="C807" i="8"/>
  <c r="B808" i="8"/>
  <c r="C2669" i="8"/>
  <c r="B2668" i="8"/>
  <c r="D2667" i="9"/>
  <c r="B2669" i="8" l="1"/>
  <c r="C2670" i="8"/>
  <c r="B807" i="8"/>
  <c r="C806" i="8"/>
  <c r="A2670" i="9"/>
  <c r="C2669" i="9"/>
  <c r="F2669" i="9" s="1"/>
  <c r="B2669" i="9"/>
  <c r="E2668" i="9"/>
  <c r="D2668" i="9"/>
  <c r="E2669" i="9" l="1"/>
  <c r="A2671" i="9"/>
  <c r="C2670" i="9"/>
  <c r="F2670" i="9" s="1"/>
  <c r="B2670" i="9"/>
  <c r="B806" i="8"/>
  <c r="C805" i="8"/>
  <c r="B2670" i="8"/>
  <c r="C2671" i="8"/>
  <c r="D2669" i="9"/>
  <c r="C804" i="8" l="1"/>
  <c r="B805" i="8"/>
  <c r="D2670" i="9"/>
  <c r="C2671" i="9"/>
  <c r="F2671" i="9" s="1"/>
  <c r="A2672" i="9"/>
  <c r="B2671" i="9"/>
  <c r="B2671" i="8"/>
  <c r="C2672" i="8"/>
  <c r="E2670" i="9"/>
  <c r="B2672" i="9" l="1"/>
  <c r="A2673" i="9"/>
  <c r="C2672" i="9"/>
  <c r="F2672" i="9" s="1"/>
  <c r="E2671" i="9"/>
  <c r="D2671" i="9"/>
  <c r="C2673" i="8"/>
  <c r="B2672" i="8"/>
  <c r="C803" i="8"/>
  <c r="B804" i="8"/>
  <c r="B2673" i="8" l="1"/>
  <c r="C2674" i="8"/>
  <c r="A2674" i="9"/>
  <c r="C2673" i="9"/>
  <c r="F2673" i="9" s="1"/>
  <c r="B2673" i="9"/>
  <c r="E2672" i="9"/>
  <c r="B803" i="8"/>
  <c r="C802" i="8"/>
  <c r="D2672" i="9"/>
  <c r="D2673" i="9" l="1"/>
  <c r="E2673" i="9"/>
  <c r="C2674" i="9"/>
  <c r="F2674" i="9" s="1"/>
  <c r="A2675" i="9"/>
  <c r="B2674" i="9"/>
  <c r="B802" i="8"/>
  <c r="C801" i="8"/>
  <c r="B2674" i="8"/>
  <c r="C2675" i="8"/>
  <c r="C800" i="8" l="1"/>
  <c r="B801" i="8"/>
  <c r="C2675" i="9"/>
  <c r="F2675" i="9" s="1"/>
  <c r="A2676" i="9"/>
  <c r="B2675" i="9"/>
  <c r="D2674" i="9"/>
  <c r="C2676" i="8"/>
  <c r="B2675" i="8"/>
  <c r="E2674" i="9"/>
  <c r="B2676" i="9" l="1"/>
  <c r="A2677" i="9"/>
  <c r="C2676" i="9"/>
  <c r="F2676" i="9" s="1"/>
  <c r="E2675" i="9"/>
  <c r="D2675" i="9"/>
  <c r="C2677" i="8"/>
  <c r="B2676" i="8"/>
  <c r="C799" i="8"/>
  <c r="B800" i="8"/>
  <c r="C2678" i="8" l="1"/>
  <c r="B2677" i="8"/>
  <c r="A2678" i="9"/>
  <c r="C2677" i="9"/>
  <c r="F2677" i="9" s="1"/>
  <c r="B2677" i="9"/>
  <c r="D2676" i="9"/>
  <c r="B799" i="8"/>
  <c r="C798" i="8"/>
  <c r="E2676" i="9"/>
  <c r="D2677" i="9" l="1"/>
  <c r="E2677" i="9"/>
  <c r="C2678" i="9"/>
  <c r="F2678" i="9" s="1"/>
  <c r="A2679" i="9"/>
  <c r="B2678" i="9"/>
  <c r="C797" i="8"/>
  <c r="B798" i="8"/>
  <c r="B2678" i="8"/>
  <c r="C2679" i="8"/>
  <c r="C2680" i="8" l="1"/>
  <c r="B2679" i="8"/>
  <c r="C796" i="8"/>
  <c r="B797" i="8"/>
  <c r="E2678" i="9"/>
  <c r="C2679" i="9"/>
  <c r="F2679" i="9" s="1"/>
  <c r="A2680" i="9"/>
  <c r="B2679" i="9"/>
  <c r="D2678" i="9"/>
  <c r="E2679" i="9" l="1"/>
  <c r="C795" i="8"/>
  <c r="B796" i="8"/>
  <c r="D2679" i="9"/>
  <c r="A2681" i="9"/>
  <c r="C2680" i="9"/>
  <c r="F2680" i="9" s="1"/>
  <c r="B2680" i="9"/>
  <c r="C2681" i="8"/>
  <c r="B2680" i="8"/>
  <c r="A2682" i="9" l="1"/>
  <c r="C2681" i="9"/>
  <c r="F2681" i="9" s="1"/>
  <c r="B2681" i="9"/>
  <c r="E2680" i="9"/>
  <c r="D2680" i="9"/>
  <c r="B2681" i="8"/>
  <c r="C2682" i="8"/>
  <c r="C794" i="8"/>
  <c r="B795" i="8"/>
  <c r="E2681" i="9" l="1"/>
  <c r="B2682" i="9"/>
  <c r="A2683" i="9"/>
  <c r="C2682" i="9"/>
  <c r="F2682" i="9" s="1"/>
  <c r="C793" i="8"/>
  <c r="B794" i="8"/>
  <c r="B2682" i="8"/>
  <c r="C2683" i="8"/>
  <c r="D2681" i="9"/>
  <c r="C792" i="8" l="1"/>
  <c r="B793" i="8"/>
  <c r="D2682" i="9"/>
  <c r="C2683" i="9"/>
  <c r="F2683" i="9" s="1"/>
  <c r="B2683" i="9"/>
  <c r="A2684" i="9"/>
  <c r="E2682" i="9"/>
  <c r="B2683" i="8"/>
  <c r="C2684" i="8"/>
  <c r="C2684" i="9" l="1"/>
  <c r="F2684" i="9" s="1"/>
  <c r="B2684" i="9"/>
  <c r="A2685" i="9"/>
  <c r="D2683" i="9"/>
  <c r="E2683" i="9"/>
  <c r="B2684" i="8"/>
  <c r="C2685" i="8"/>
  <c r="B792" i="8"/>
  <c r="C791" i="8"/>
  <c r="A2686" i="9" l="1"/>
  <c r="C2685" i="9"/>
  <c r="F2685" i="9" s="1"/>
  <c r="B2685" i="9"/>
  <c r="E2684" i="9"/>
  <c r="C2686" i="8"/>
  <c r="B2685" i="8"/>
  <c r="B791" i="8"/>
  <c r="C790" i="8"/>
  <c r="D2684" i="9"/>
  <c r="B2686" i="8" l="1"/>
  <c r="C2687" i="8"/>
  <c r="E2685" i="9"/>
  <c r="B790" i="8"/>
  <c r="C789" i="8"/>
  <c r="A2687" i="9"/>
  <c r="C2686" i="9"/>
  <c r="F2686" i="9" s="1"/>
  <c r="B2686" i="9"/>
  <c r="D2685" i="9"/>
  <c r="A2688" i="9" l="1"/>
  <c r="C2687" i="9"/>
  <c r="F2687" i="9" s="1"/>
  <c r="B2687" i="9"/>
  <c r="D2686" i="9"/>
  <c r="B789" i="8"/>
  <c r="C788" i="8"/>
  <c r="B2687" i="8"/>
  <c r="C2688" i="8"/>
  <c r="E2686" i="9"/>
  <c r="C787" i="8" l="1"/>
  <c r="B788" i="8"/>
  <c r="E2687" i="9"/>
  <c r="B2688" i="8"/>
  <c r="C2689" i="8"/>
  <c r="C2688" i="9"/>
  <c r="F2688" i="9" s="1"/>
  <c r="B2688" i="9"/>
  <c r="A2689" i="9"/>
  <c r="D2687" i="9"/>
  <c r="C2690" i="8" l="1"/>
  <c r="B2689" i="8"/>
  <c r="D2688" i="9"/>
  <c r="A2690" i="9"/>
  <c r="C2689" i="9"/>
  <c r="F2689" i="9" s="1"/>
  <c r="B2689" i="9"/>
  <c r="E2688" i="9"/>
  <c r="B787" i="8"/>
  <c r="C786" i="8"/>
  <c r="D2689" i="9" l="1"/>
  <c r="A2691" i="9"/>
  <c r="C2690" i="9"/>
  <c r="F2690" i="9" s="1"/>
  <c r="B2690" i="9"/>
  <c r="E2689" i="9"/>
  <c r="B786" i="8"/>
  <c r="C785" i="8"/>
  <c r="B2690" i="8"/>
  <c r="C2691" i="8"/>
  <c r="B785" i="8" l="1"/>
  <c r="C784" i="8"/>
  <c r="E2690" i="9"/>
  <c r="B2691" i="8"/>
  <c r="C2692" i="8"/>
  <c r="A2692" i="9"/>
  <c r="C2691" i="9"/>
  <c r="F2691" i="9" s="1"/>
  <c r="B2691" i="9"/>
  <c r="D2690" i="9"/>
  <c r="D2691" i="9" l="1"/>
  <c r="B2692" i="8"/>
  <c r="C2693" i="8"/>
  <c r="C783" i="8"/>
  <c r="B784" i="8"/>
  <c r="C2692" i="9"/>
  <c r="F2692" i="9" s="1"/>
  <c r="B2692" i="9"/>
  <c r="A2693" i="9"/>
  <c r="E2691" i="9"/>
  <c r="D2692" i="9" l="1"/>
  <c r="B783" i="8"/>
  <c r="C782" i="8"/>
  <c r="C2694" i="8"/>
  <c r="B2693" i="8"/>
  <c r="E2692" i="9"/>
  <c r="A2694" i="9"/>
  <c r="C2693" i="9"/>
  <c r="F2693" i="9" s="1"/>
  <c r="B2693" i="9"/>
  <c r="A2695" i="9" l="1"/>
  <c r="C2694" i="9"/>
  <c r="F2694" i="9" s="1"/>
  <c r="B2694" i="9"/>
  <c r="B2694" i="8"/>
  <c r="C2695" i="8"/>
  <c r="B782" i="8"/>
  <c r="C781" i="8"/>
  <c r="E2693" i="9"/>
  <c r="D2693" i="9"/>
  <c r="B2695" i="8" l="1"/>
  <c r="C2696" i="8"/>
  <c r="D2694" i="9"/>
  <c r="A2696" i="9"/>
  <c r="C2695" i="9"/>
  <c r="F2695" i="9" s="1"/>
  <c r="B2695" i="9"/>
  <c r="B781" i="8"/>
  <c r="C780" i="8"/>
  <c r="E2694" i="9"/>
  <c r="E2695" i="9" l="1"/>
  <c r="C2696" i="9"/>
  <c r="F2696" i="9" s="1"/>
  <c r="B2696" i="9"/>
  <c r="A2697" i="9"/>
  <c r="D2695" i="9"/>
  <c r="C779" i="8"/>
  <c r="B780" i="8"/>
  <c r="B2696" i="8"/>
  <c r="C2697" i="8"/>
  <c r="B779" i="8" l="1"/>
  <c r="C778" i="8"/>
  <c r="A2698" i="9"/>
  <c r="C2697" i="9"/>
  <c r="F2697" i="9" s="1"/>
  <c r="B2697" i="9"/>
  <c r="D2696" i="9"/>
  <c r="C2698" i="8"/>
  <c r="B2697" i="8"/>
  <c r="E2696" i="9"/>
  <c r="E2697" i="9" l="1"/>
  <c r="A2699" i="9"/>
  <c r="C2698" i="9"/>
  <c r="F2698" i="9" s="1"/>
  <c r="B2698" i="9"/>
  <c r="D2697" i="9"/>
  <c r="B778" i="8"/>
  <c r="C777" i="8"/>
  <c r="B2698" i="8"/>
  <c r="C2699" i="8"/>
  <c r="D2698" i="9" l="1"/>
  <c r="B2699" i="8"/>
  <c r="C2700" i="8"/>
  <c r="A2700" i="9"/>
  <c r="C2699" i="9"/>
  <c r="F2699" i="9" s="1"/>
  <c r="B2699" i="9"/>
  <c r="E2698" i="9"/>
  <c r="B777" i="8"/>
  <c r="C776" i="8"/>
  <c r="E2699" i="9" l="1"/>
  <c r="C2700" i="9"/>
  <c r="F2700" i="9" s="1"/>
  <c r="B2700" i="9"/>
  <c r="A2701" i="9"/>
  <c r="D2699" i="9"/>
  <c r="C775" i="8"/>
  <c r="B776" i="8"/>
  <c r="B2700" i="8"/>
  <c r="C2701" i="8"/>
  <c r="B775" i="8" l="1"/>
  <c r="C774" i="8"/>
  <c r="D2700" i="9"/>
  <c r="A2702" i="9"/>
  <c r="C2701" i="9"/>
  <c r="F2701" i="9" s="1"/>
  <c r="B2701" i="9"/>
  <c r="C2702" i="8"/>
  <c r="B2701" i="8"/>
  <c r="E2700" i="9"/>
  <c r="B2702" i="8" l="1"/>
  <c r="C2703" i="8"/>
  <c r="D2701" i="9"/>
  <c r="A2703" i="9"/>
  <c r="C2702" i="9"/>
  <c r="F2702" i="9" s="1"/>
  <c r="B2702" i="9"/>
  <c r="E2701" i="9"/>
  <c r="B774" i="8"/>
  <c r="C773" i="8"/>
  <c r="E2702" i="9" l="1"/>
  <c r="B773" i="8"/>
  <c r="C772" i="8"/>
  <c r="A2704" i="9"/>
  <c r="C2703" i="9"/>
  <c r="F2703" i="9" s="1"/>
  <c r="B2703" i="9"/>
  <c r="D2702" i="9"/>
  <c r="B2703" i="8"/>
  <c r="C2704" i="8"/>
  <c r="C2704" i="9" l="1"/>
  <c r="F2704" i="9" s="1"/>
  <c r="B2704" i="9"/>
  <c r="A2705" i="9"/>
  <c r="D2703" i="9"/>
  <c r="E2703" i="9"/>
  <c r="B2704" i="8"/>
  <c r="C2705" i="8"/>
  <c r="C771" i="8"/>
  <c r="B772" i="8"/>
  <c r="C2706" i="8" l="1"/>
  <c r="B2705" i="8"/>
  <c r="A2706" i="9"/>
  <c r="C2705" i="9"/>
  <c r="F2705" i="9" s="1"/>
  <c r="B2705" i="9"/>
  <c r="D2704" i="9"/>
  <c r="B771" i="8"/>
  <c r="C770" i="8"/>
  <c r="E2704" i="9"/>
  <c r="A2707" i="9" l="1"/>
  <c r="C2706" i="9"/>
  <c r="F2706" i="9" s="1"/>
  <c r="B2706" i="9"/>
  <c r="D2705" i="9"/>
  <c r="E2705" i="9"/>
  <c r="B770" i="8"/>
  <c r="C769" i="8"/>
  <c r="B2706" i="8"/>
  <c r="C2707" i="8"/>
  <c r="E2706" i="9" l="1"/>
  <c r="B2707" i="8"/>
  <c r="C2708" i="8"/>
  <c r="A2708" i="9"/>
  <c r="C2707" i="9"/>
  <c r="F2707" i="9" s="1"/>
  <c r="B2707" i="9"/>
  <c r="B769" i="8"/>
  <c r="C768" i="8"/>
  <c r="D2706" i="9"/>
  <c r="D2707" i="9" l="1"/>
  <c r="C2708" i="9"/>
  <c r="F2708" i="9" s="1"/>
  <c r="B2708" i="9"/>
  <c r="A2709" i="9"/>
  <c r="E2707" i="9"/>
  <c r="B2708" i="8"/>
  <c r="C2709" i="8"/>
  <c r="C767" i="8"/>
  <c r="B768" i="8"/>
  <c r="A2710" i="9" l="1"/>
  <c r="C2709" i="9"/>
  <c r="F2709" i="9" s="1"/>
  <c r="B2709" i="9"/>
  <c r="D2708" i="9"/>
  <c r="E2708" i="9"/>
  <c r="B767" i="8"/>
  <c r="C766" i="8"/>
  <c r="C2710" i="8"/>
  <c r="B2709" i="8"/>
  <c r="E2709" i="9" l="1"/>
  <c r="A2711" i="9"/>
  <c r="C2710" i="9"/>
  <c r="F2710" i="9" s="1"/>
  <c r="B2710" i="9"/>
  <c r="B2710" i="8"/>
  <c r="C2711" i="8"/>
  <c r="B766" i="8"/>
  <c r="C765" i="8"/>
  <c r="D2709" i="9"/>
  <c r="B2711" i="8" l="1"/>
  <c r="C2712" i="8"/>
  <c r="E2710" i="9"/>
  <c r="A2712" i="9"/>
  <c r="C2711" i="9"/>
  <c r="F2711" i="9" s="1"/>
  <c r="B2711" i="9"/>
  <c r="B765" i="8"/>
  <c r="C764" i="8"/>
  <c r="D2710" i="9"/>
  <c r="C2712" i="9" l="1"/>
  <c r="F2712" i="9" s="1"/>
  <c r="B2712" i="9"/>
  <c r="A2713" i="9"/>
  <c r="E2711" i="9"/>
  <c r="D2711" i="9"/>
  <c r="C763" i="8"/>
  <c r="B764" i="8"/>
  <c r="B2712" i="8"/>
  <c r="C2713" i="8"/>
  <c r="A2714" i="9" l="1"/>
  <c r="C2713" i="9"/>
  <c r="F2713" i="9" s="1"/>
  <c r="B2713" i="9"/>
  <c r="C2714" i="8"/>
  <c r="B2713" i="8"/>
  <c r="B763" i="8"/>
  <c r="C762" i="8"/>
  <c r="D2712" i="9"/>
  <c r="E2712" i="9"/>
  <c r="B2714" i="8" l="1"/>
  <c r="C2715" i="8"/>
  <c r="E2713" i="9"/>
  <c r="A2715" i="9"/>
  <c r="C2714" i="9"/>
  <c r="F2714" i="9" s="1"/>
  <c r="B2714" i="9"/>
  <c r="B762" i="8"/>
  <c r="C761" i="8"/>
  <c r="D2713" i="9"/>
  <c r="A2716" i="9" l="1"/>
  <c r="C2715" i="9"/>
  <c r="F2715" i="9" s="1"/>
  <c r="B2715" i="9"/>
  <c r="E2714" i="9"/>
  <c r="D2714" i="9"/>
  <c r="B761" i="8"/>
  <c r="C760" i="8"/>
  <c r="B2715" i="8"/>
  <c r="C2716" i="8"/>
  <c r="D2715" i="9" l="1"/>
  <c r="B2716" i="8"/>
  <c r="C2717" i="8"/>
  <c r="C2716" i="9"/>
  <c r="F2716" i="9" s="1"/>
  <c r="B2716" i="9"/>
  <c r="A2717" i="9"/>
  <c r="C759" i="8"/>
  <c r="B760" i="8"/>
  <c r="E2715" i="9"/>
  <c r="D2716" i="9" l="1"/>
  <c r="E2716" i="9"/>
  <c r="C2718" i="8"/>
  <c r="B2717" i="8"/>
  <c r="A2718" i="9"/>
  <c r="C2717" i="9"/>
  <c r="F2717" i="9" s="1"/>
  <c r="B2717" i="9"/>
  <c r="B759" i="8"/>
  <c r="C758" i="8"/>
  <c r="D2717" i="9" l="1"/>
  <c r="A2719" i="9"/>
  <c r="C2718" i="9"/>
  <c r="F2718" i="9" s="1"/>
  <c r="B2718" i="9"/>
  <c r="E2717" i="9"/>
  <c r="B758" i="8"/>
  <c r="C757" i="8"/>
  <c r="B2718" i="8"/>
  <c r="C2719" i="8"/>
  <c r="E2718" i="9" l="1"/>
  <c r="B2719" i="8"/>
  <c r="C2720" i="8"/>
  <c r="A2720" i="9"/>
  <c r="C2719" i="9"/>
  <c r="F2719" i="9" s="1"/>
  <c r="B2719" i="9"/>
  <c r="D2718" i="9"/>
  <c r="B757" i="8"/>
  <c r="C756" i="8"/>
  <c r="D2719" i="9" l="1"/>
  <c r="C2720" i="9"/>
  <c r="F2720" i="9" s="1"/>
  <c r="B2720" i="9"/>
  <c r="A2721" i="9"/>
  <c r="E2719" i="9"/>
  <c r="C755" i="8"/>
  <c r="B756" i="8"/>
  <c r="B2720" i="8"/>
  <c r="C2721" i="8"/>
  <c r="B755" i="8" l="1"/>
  <c r="C754" i="8"/>
  <c r="A2722" i="9"/>
  <c r="C2721" i="9"/>
  <c r="F2721" i="9" s="1"/>
  <c r="B2721" i="9"/>
  <c r="D2720" i="9"/>
  <c r="C2722" i="8"/>
  <c r="B2721" i="8"/>
  <c r="E2720" i="9"/>
  <c r="A2723" i="9" l="1"/>
  <c r="C2722" i="9"/>
  <c r="F2722" i="9" s="1"/>
  <c r="B2722" i="9"/>
  <c r="D2721" i="9"/>
  <c r="B754" i="8"/>
  <c r="C753" i="8"/>
  <c r="E2721" i="9"/>
  <c r="B2722" i="8"/>
  <c r="C2723" i="8"/>
  <c r="B753" i="8" l="1"/>
  <c r="C752" i="8"/>
  <c r="E2722" i="9"/>
  <c r="A2724" i="9"/>
  <c r="C2723" i="9"/>
  <c r="F2723" i="9" s="1"/>
  <c r="B2723" i="9"/>
  <c r="B2723" i="8"/>
  <c r="C2724" i="8"/>
  <c r="D2722" i="9"/>
  <c r="C2724" i="9" l="1"/>
  <c r="F2724" i="9" s="1"/>
  <c r="B2724" i="9"/>
  <c r="A2725" i="9"/>
  <c r="E2723" i="9"/>
  <c r="D2723" i="9"/>
  <c r="B2724" i="8"/>
  <c r="C2725" i="8"/>
  <c r="C751" i="8"/>
  <c r="B752" i="8"/>
  <c r="C2726" i="8" l="1"/>
  <c r="B2725" i="8"/>
  <c r="A2726" i="9"/>
  <c r="C2725" i="9"/>
  <c r="F2725" i="9" s="1"/>
  <c r="B2725" i="9"/>
  <c r="D2724" i="9"/>
  <c r="B751" i="8"/>
  <c r="C750" i="8"/>
  <c r="E2724" i="9"/>
  <c r="E2725" i="9" l="1"/>
  <c r="A2727" i="9"/>
  <c r="C2726" i="9"/>
  <c r="F2726" i="9" s="1"/>
  <c r="B2726" i="9"/>
  <c r="D2725" i="9"/>
  <c r="B750" i="8"/>
  <c r="C749" i="8"/>
  <c r="B2726" i="8"/>
  <c r="C2727" i="8"/>
  <c r="E2726" i="9" l="1"/>
  <c r="B2727" i="8"/>
  <c r="C2728" i="8"/>
  <c r="A2728" i="9"/>
  <c r="C2727" i="9"/>
  <c r="F2727" i="9" s="1"/>
  <c r="B2727" i="9"/>
  <c r="D2726" i="9"/>
  <c r="B749" i="8"/>
  <c r="C748" i="8"/>
  <c r="D2727" i="9" l="1"/>
  <c r="C2728" i="9"/>
  <c r="F2728" i="9" s="1"/>
  <c r="B2728" i="9"/>
  <c r="A2729" i="9"/>
  <c r="E2727" i="9"/>
  <c r="C747" i="8"/>
  <c r="B748" i="8"/>
  <c r="B2728" i="8"/>
  <c r="C2729" i="8"/>
  <c r="A2730" i="9" l="1"/>
  <c r="C2729" i="9"/>
  <c r="F2729" i="9" s="1"/>
  <c r="B2729" i="9"/>
  <c r="B747" i="8"/>
  <c r="C746" i="8"/>
  <c r="D2728" i="9"/>
  <c r="C2730" i="8"/>
  <c r="B2729" i="8"/>
  <c r="E2728" i="9"/>
  <c r="B746" i="8" l="1"/>
  <c r="C745" i="8"/>
  <c r="D2729" i="9"/>
  <c r="A2731" i="9"/>
  <c r="C2730" i="9"/>
  <c r="F2730" i="9" s="1"/>
  <c r="B2730" i="9"/>
  <c r="B2730" i="8"/>
  <c r="C2731" i="8"/>
  <c r="E2729" i="9"/>
  <c r="E2730" i="9" l="1"/>
  <c r="A2732" i="9"/>
  <c r="C2731" i="9"/>
  <c r="F2731" i="9" s="1"/>
  <c r="B2731" i="9"/>
  <c r="D2730" i="9"/>
  <c r="B2731" i="8"/>
  <c r="C2732" i="8"/>
  <c r="B745" i="8"/>
  <c r="C744" i="8"/>
  <c r="B2732" i="8" l="1"/>
  <c r="C2733" i="8"/>
  <c r="E2731" i="9"/>
  <c r="C743" i="8"/>
  <c r="B744" i="8"/>
  <c r="C2732" i="9"/>
  <c r="F2732" i="9" s="1"/>
  <c r="B2732" i="9"/>
  <c r="A2733" i="9"/>
  <c r="D2731" i="9"/>
  <c r="E2732" i="9" l="1"/>
  <c r="A2734" i="9"/>
  <c r="C2733" i="9"/>
  <c r="F2733" i="9" s="1"/>
  <c r="B2733" i="9"/>
  <c r="C2734" i="8"/>
  <c r="B2733" i="8"/>
  <c r="B743" i="8"/>
  <c r="C742" i="8"/>
  <c r="D2732" i="9"/>
  <c r="B2734" i="8" l="1"/>
  <c r="C2735" i="8"/>
  <c r="D2733" i="9"/>
  <c r="A2735" i="9"/>
  <c r="C2734" i="9"/>
  <c r="F2734" i="9" s="1"/>
  <c r="B2734" i="9"/>
  <c r="B742" i="8"/>
  <c r="C741" i="8"/>
  <c r="E2733" i="9"/>
  <c r="E2734" i="9" l="1"/>
  <c r="A2736" i="9"/>
  <c r="C2735" i="9"/>
  <c r="F2735" i="9" s="1"/>
  <c r="B2735" i="9"/>
  <c r="D2734" i="9"/>
  <c r="B741" i="8"/>
  <c r="C740" i="8"/>
  <c r="B2735" i="8"/>
  <c r="C2736" i="8"/>
  <c r="D2735" i="9" l="1"/>
  <c r="B2736" i="8"/>
  <c r="C2737" i="8"/>
  <c r="C2736" i="9"/>
  <c r="F2736" i="9" s="1"/>
  <c r="B2736" i="9"/>
  <c r="A2737" i="9"/>
  <c r="E2735" i="9"/>
  <c r="C739" i="8"/>
  <c r="B740" i="8"/>
  <c r="D2736" i="9" l="1"/>
  <c r="E2736" i="9"/>
  <c r="A2738" i="9"/>
  <c r="C2737" i="9"/>
  <c r="F2737" i="9" s="1"/>
  <c r="B2737" i="9"/>
  <c r="C2738" i="8"/>
  <c r="B2737" i="8"/>
  <c r="B739" i="8"/>
  <c r="C738" i="8"/>
  <c r="B2738" i="8" l="1"/>
  <c r="C2739" i="8"/>
  <c r="D2737" i="9"/>
  <c r="A2739" i="9"/>
  <c r="C2738" i="9"/>
  <c r="F2738" i="9" s="1"/>
  <c r="B2738" i="9"/>
  <c r="B738" i="8"/>
  <c r="C737" i="8"/>
  <c r="E2737" i="9"/>
  <c r="A2740" i="9" l="1"/>
  <c r="C2739" i="9"/>
  <c r="F2739" i="9" s="1"/>
  <c r="B2739" i="9"/>
  <c r="E2738" i="9"/>
  <c r="D2738" i="9"/>
  <c r="B2739" i="8"/>
  <c r="C2740" i="8"/>
  <c r="B737" i="8"/>
  <c r="C736" i="8"/>
  <c r="C2740" i="9" l="1"/>
  <c r="F2740" i="9" s="1"/>
  <c r="A2741" i="9"/>
  <c r="B2740" i="9"/>
  <c r="D2739" i="9"/>
  <c r="C735" i="8"/>
  <c r="B736" i="8"/>
  <c r="B2740" i="8"/>
  <c r="C2741" i="8"/>
  <c r="E2739" i="9"/>
  <c r="B735" i="8" l="1"/>
  <c r="C734" i="8"/>
  <c r="C2741" i="9"/>
  <c r="F2741" i="9" s="1"/>
  <c r="B2741" i="9"/>
  <c r="A2742" i="9"/>
  <c r="D2740" i="9"/>
  <c r="C2742" i="8"/>
  <c r="B2741" i="8"/>
  <c r="E2740" i="9"/>
  <c r="A2743" i="9" l="1"/>
  <c r="C2742" i="9"/>
  <c r="F2742" i="9" s="1"/>
  <c r="B2742" i="9"/>
  <c r="E2741" i="9"/>
  <c r="D2741" i="9"/>
  <c r="B734" i="8"/>
  <c r="C733" i="8"/>
  <c r="C2743" i="8"/>
  <c r="B2742" i="8"/>
  <c r="E2742" i="9" l="1"/>
  <c r="B2743" i="8"/>
  <c r="C2744" i="8"/>
  <c r="A2744" i="9"/>
  <c r="C2743" i="9"/>
  <c r="F2743" i="9" s="1"/>
  <c r="B2743" i="9"/>
  <c r="B733" i="8"/>
  <c r="C732" i="8"/>
  <c r="D2742" i="9"/>
  <c r="D2743" i="9" l="1"/>
  <c r="C2744" i="9"/>
  <c r="F2744" i="9" s="1"/>
  <c r="A2745" i="9"/>
  <c r="B2744" i="9"/>
  <c r="E2743" i="9"/>
  <c r="B2744" i="8"/>
  <c r="C2745" i="8"/>
  <c r="C731" i="8"/>
  <c r="B732" i="8"/>
  <c r="C2745" i="9" l="1"/>
  <c r="F2745" i="9" s="1"/>
  <c r="B2745" i="9"/>
  <c r="A2746" i="9"/>
  <c r="D2744" i="9"/>
  <c r="E2744" i="9"/>
  <c r="C730" i="8"/>
  <c r="B731" i="8"/>
  <c r="C2746" i="8"/>
  <c r="B2745" i="8"/>
  <c r="A2747" i="9" l="1"/>
  <c r="C2746" i="9"/>
  <c r="F2746" i="9" s="1"/>
  <c r="B2746" i="9"/>
  <c r="D2745" i="9"/>
  <c r="B730" i="8"/>
  <c r="C729" i="8"/>
  <c r="C2747" i="8"/>
  <c r="B2746" i="8"/>
  <c r="E2745" i="9"/>
  <c r="E2746" i="9" l="1"/>
  <c r="A2748" i="9"/>
  <c r="C2747" i="9"/>
  <c r="F2747" i="9" s="1"/>
  <c r="B2747" i="9"/>
  <c r="B729" i="8"/>
  <c r="C728" i="8"/>
  <c r="B2747" i="8"/>
  <c r="C2748" i="8"/>
  <c r="D2746" i="9"/>
  <c r="C727" i="8" l="1"/>
  <c r="B728" i="8"/>
  <c r="E2747" i="9"/>
  <c r="C2748" i="9"/>
  <c r="F2748" i="9" s="1"/>
  <c r="A2749" i="9"/>
  <c r="B2748" i="9"/>
  <c r="B2748" i="8"/>
  <c r="C2749" i="8"/>
  <c r="D2747" i="9"/>
  <c r="C2749" i="9" l="1"/>
  <c r="F2749" i="9" s="1"/>
  <c r="B2749" i="9"/>
  <c r="A2750" i="9"/>
  <c r="E2748" i="9"/>
  <c r="D2748" i="9"/>
  <c r="C2750" i="8"/>
  <c r="B2749" i="8"/>
  <c r="C726" i="8"/>
  <c r="B727" i="8"/>
  <c r="A2751" i="9" l="1"/>
  <c r="C2750" i="9"/>
  <c r="F2750" i="9" s="1"/>
  <c r="B2750" i="9"/>
  <c r="D2749" i="9"/>
  <c r="C2751" i="8"/>
  <c r="B2750" i="8"/>
  <c r="B726" i="8"/>
  <c r="C725" i="8"/>
  <c r="E2749" i="9"/>
  <c r="E2750" i="9" l="1"/>
  <c r="B725" i="8"/>
  <c r="C724" i="8"/>
  <c r="A2752" i="9"/>
  <c r="C2751" i="9"/>
  <c r="F2751" i="9" s="1"/>
  <c r="B2751" i="9"/>
  <c r="B2751" i="8"/>
  <c r="C2752" i="8"/>
  <c r="D2750" i="9"/>
  <c r="E2751" i="9" l="1"/>
  <c r="C2752" i="9"/>
  <c r="F2752" i="9" s="1"/>
  <c r="B2752" i="9"/>
  <c r="A2753" i="9"/>
  <c r="D2751" i="9"/>
  <c r="C723" i="8"/>
  <c r="B724" i="8"/>
  <c r="B2752" i="8"/>
  <c r="C2753" i="8"/>
  <c r="C722" i="8" l="1"/>
  <c r="B723" i="8"/>
  <c r="C2753" i="9"/>
  <c r="F2753" i="9" s="1"/>
  <c r="B2753" i="9"/>
  <c r="A2754" i="9"/>
  <c r="D2752" i="9"/>
  <c r="C2754" i="8"/>
  <c r="B2753" i="8"/>
  <c r="E2752" i="9"/>
  <c r="A2755" i="9" l="1"/>
  <c r="C2754" i="9"/>
  <c r="F2754" i="9" s="1"/>
  <c r="B2754" i="9"/>
  <c r="D2753" i="9"/>
  <c r="E2753" i="9"/>
  <c r="C2755" i="8"/>
  <c r="B2754" i="8"/>
  <c r="B722" i="8"/>
  <c r="C721" i="8"/>
  <c r="E2754" i="9" l="1"/>
  <c r="A2756" i="9"/>
  <c r="C2755" i="9"/>
  <c r="F2755" i="9" s="1"/>
  <c r="B2755" i="9"/>
  <c r="B2755" i="8"/>
  <c r="C2756" i="8"/>
  <c r="B721" i="8"/>
  <c r="C720" i="8"/>
  <c r="D2754" i="9"/>
  <c r="B2756" i="8" l="1"/>
  <c r="C2757" i="8"/>
  <c r="D2755" i="9"/>
  <c r="C2756" i="9"/>
  <c r="F2756" i="9" s="1"/>
  <c r="A2757" i="9"/>
  <c r="B2756" i="9"/>
  <c r="C719" i="8"/>
  <c r="B720" i="8"/>
  <c r="E2755" i="9"/>
  <c r="C2757" i="9" l="1"/>
  <c r="F2757" i="9" s="1"/>
  <c r="B2757" i="9"/>
  <c r="A2758" i="9"/>
  <c r="D2756" i="9"/>
  <c r="E2756" i="9"/>
  <c r="C2758" i="8"/>
  <c r="B2757" i="8"/>
  <c r="C718" i="8"/>
  <c r="B719" i="8"/>
  <c r="C2759" i="8" l="1"/>
  <c r="B2758" i="8"/>
  <c r="A2759" i="9"/>
  <c r="C2758" i="9"/>
  <c r="F2758" i="9" s="1"/>
  <c r="B2758" i="9"/>
  <c r="E2757" i="9"/>
  <c r="B718" i="8"/>
  <c r="C717" i="8"/>
  <c r="D2757" i="9"/>
  <c r="E2758" i="9" l="1"/>
  <c r="A2760" i="9"/>
  <c r="C2759" i="9"/>
  <c r="F2759" i="9" s="1"/>
  <c r="B2759" i="9"/>
  <c r="D2758" i="9"/>
  <c r="B717" i="8"/>
  <c r="C716" i="8"/>
  <c r="B2759" i="8"/>
  <c r="C2760" i="8"/>
  <c r="D2759" i="9" l="1"/>
  <c r="B2760" i="8"/>
  <c r="C2761" i="8"/>
  <c r="C2760" i="9"/>
  <c r="F2760" i="9" s="1"/>
  <c r="A2761" i="9"/>
  <c r="B2760" i="9"/>
  <c r="E2759" i="9"/>
  <c r="C715" i="8"/>
  <c r="B716" i="8"/>
  <c r="D2760" i="9" l="1"/>
  <c r="C2761" i="9"/>
  <c r="F2761" i="9" s="1"/>
  <c r="B2761" i="9"/>
  <c r="A2762" i="9"/>
  <c r="E2760" i="9"/>
  <c r="C2762" i="8"/>
  <c r="B2761" i="8"/>
  <c r="C714" i="8"/>
  <c r="B715" i="8"/>
  <c r="C2763" i="8" l="1"/>
  <c r="B2762" i="8"/>
  <c r="A2763" i="9"/>
  <c r="C2762" i="9"/>
  <c r="F2762" i="9" s="1"/>
  <c r="B2762" i="9"/>
  <c r="D2761" i="9"/>
  <c r="B714" i="8"/>
  <c r="C713" i="8"/>
  <c r="E2761" i="9"/>
  <c r="E2762" i="9" l="1"/>
  <c r="A2764" i="9"/>
  <c r="C2763" i="9"/>
  <c r="F2763" i="9" s="1"/>
  <c r="B2763" i="9"/>
  <c r="D2762" i="9"/>
  <c r="B713" i="8"/>
  <c r="C712" i="8"/>
  <c r="B2763" i="8"/>
  <c r="C2764" i="8"/>
  <c r="E2763" i="9" l="1"/>
  <c r="B2764" i="8"/>
  <c r="C2765" i="8"/>
  <c r="C2764" i="9"/>
  <c r="F2764" i="9" s="1"/>
  <c r="A2765" i="9"/>
  <c r="B2764" i="9"/>
  <c r="D2763" i="9"/>
  <c r="C711" i="8"/>
  <c r="B712" i="8"/>
  <c r="C2765" i="9" l="1"/>
  <c r="F2765" i="9" s="1"/>
  <c r="B2765" i="9"/>
  <c r="A2766" i="9"/>
  <c r="D2764" i="9"/>
  <c r="E2764" i="9"/>
  <c r="C2766" i="8"/>
  <c r="B2765" i="8"/>
  <c r="C710" i="8"/>
  <c r="B711" i="8"/>
  <c r="C2767" i="8" l="1"/>
  <c r="B2766" i="8"/>
  <c r="A2767" i="9"/>
  <c r="C2766" i="9"/>
  <c r="F2766" i="9" s="1"/>
  <c r="B2766" i="9"/>
  <c r="D2765" i="9"/>
  <c r="B710" i="8"/>
  <c r="C709" i="8"/>
  <c r="E2765" i="9"/>
  <c r="E2766" i="9" l="1"/>
  <c r="A2768" i="9"/>
  <c r="C2767" i="9"/>
  <c r="F2767" i="9" s="1"/>
  <c r="B2767" i="9"/>
  <c r="D2766" i="9"/>
  <c r="B709" i="8"/>
  <c r="C708" i="8"/>
  <c r="B2767" i="8"/>
  <c r="C2768" i="8"/>
  <c r="D2767" i="9" l="1"/>
  <c r="B2768" i="8"/>
  <c r="C2769" i="8"/>
  <c r="C2768" i="9"/>
  <c r="F2768" i="9" s="1"/>
  <c r="B2768" i="9"/>
  <c r="A2769" i="9"/>
  <c r="E2767" i="9"/>
  <c r="C707" i="8"/>
  <c r="B708" i="8"/>
  <c r="D2768" i="9" l="1"/>
  <c r="E2768" i="9"/>
  <c r="C2770" i="8"/>
  <c r="B2769" i="8"/>
  <c r="C2769" i="9"/>
  <c r="F2769" i="9" s="1"/>
  <c r="B2769" i="9"/>
  <c r="A2770" i="9"/>
  <c r="C706" i="8"/>
  <c r="B707" i="8"/>
  <c r="D2769" i="9" l="1"/>
  <c r="E2769" i="9"/>
  <c r="C2771" i="8"/>
  <c r="B2770" i="8"/>
  <c r="B706" i="8"/>
  <c r="C705" i="8"/>
  <c r="A2771" i="9"/>
  <c r="C2770" i="9"/>
  <c r="F2770" i="9" s="1"/>
  <c r="B2770" i="9"/>
  <c r="B705" i="8" l="1"/>
  <c r="C704" i="8"/>
  <c r="B2771" i="8"/>
  <c r="C2772" i="8"/>
  <c r="A2772" i="9"/>
  <c r="C2771" i="9"/>
  <c r="F2771" i="9" s="1"/>
  <c r="B2771" i="9"/>
  <c r="D2770" i="9"/>
  <c r="E2770" i="9"/>
  <c r="E2771" i="9" l="1"/>
  <c r="D2771" i="9"/>
  <c r="C2772" i="9"/>
  <c r="F2772" i="9" s="1"/>
  <c r="A2773" i="9"/>
  <c r="B2772" i="9"/>
  <c r="B2772" i="8"/>
  <c r="C2773" i="8"/>
  <c r="C703" i="8"/>
  <c r="B704" i="8"/>
  <c r="C2773" i="9" l="1"/>
  <c r="F2773" i="9" s="1"/>
  <c r="B2773" i="9"/>
  <c r="A2774" i="9"/>
  <c r="D2772" i="9"/>
  <c r="E2772" i="9"/>
  <c r="C702" i="8"/>
  <c r="B703" i="8"/>
  <c r="C2774" i="8"/>
  <c r="B2773" i="8"/>
  <c r="B702" i="8" l="1"/>
  <c r="C701" i="8"/>
  <c r="A2775" i="9"/>
  <c r="C2774" i="9"/>
  <c r="F2774" i="9" s="1"/>
  <c r="B2774" i="9"/>
  <c r="D2773" i="9"/>
  <c r="C2775" i="8"/>
  <c r="B2774" i="8"/>
  <c r="E2773" i="9"/>
  <c r="E2774" i="9" l="1"/>
  <c r="A2776" i="9"/>
  <c r="C2775" i="9"/>
  <c r="F2775" i="9" s="1"/>
  <c r="B2775" i="9"/>
  <c r="D2774" i="9"/>
  <c r="B701" i="8"/>
  <c r="C700" i="8"/>
  <c r="B2775" i="8"/>
  <c r="C2776" i="8"/>
  <c r="D2775" i="9" l="1"/>
  <c r="B2776" i="8"/>
  <c r="C2777" i="8"/>
  <c r="C2776" i="9"/>
  <c r="F2776" i="9" s="1"/>
  <c r="A2777" i="9"/>
  <c r="B2776" i="9"/>
  <c r="E2775" i="9"/>
  <c r="C699" i="8"/>
  <c r="B700" i="8"/>
  <c r="C2777" i="9" l="1"/>
  <c r="F2777" i="9" s="1"/>
  <c r="B2777" i="9"/>
  <c r="A2778" i="9"/>
  <c r="D2776" i="9"/>
  <c r="E2776" i="9"/>
  <c r="C2778" i="8"/>
  <c r="B2777" i="8"/>
  <c r="C698" i="8"/>
  <c r="B699" i="8"/>
  <c r="A2779" i="9" l="1"/>
  <c r="C2778" i="9"/>
  <c r="F2778" i="9" s="1"/>
  <c r="B2778" i="9"/>
  <c r="E2777" i="9"/>
  <c r="C2779" i="8"/>
  <c r="B2778" i="8"/>
  <c r="B698" i="8"/>
  <c r="C697" i="8"/>
  <c r="D2777" i="9"/>
  <c r="E2778" i="9" l="1"/>
  <c r="B697" i="8"/>
  <c r="C696" i="8"/>
  <c r="A2780" i="9"/>
  <c r="C2779" i="9"/>
  <c r="F2779" i="9" s="1"/>
  <c r="B2779" i="9"/>
  <c r="B2779" i="8"/>
  <c r="C2780" i="8"/>
  <c r="D2778" i="9"/>
  <c r="D2779" i="9" l="1"/>
  <c r="C2780" i="9"/>
  <c r="F2780" i="9" s="1"/>
  <c r="A2781" i="9"/>
  <c r="B2780" i="9"/>
  <c r="E2779" i="9"/>
  <c r="C695" i="8"/>
  <c r="B696" i="8"/>
  <c r="B2780" i="8"/>
  <c r="C2781" i="8"/>
  <c r="C694" i="8" l="1"/>
  <c r="B695" i="8"/>
  <c r="C2781" i="9"/>
  <c r="F2781" i="9" s="1"/>
  <c r="B2781" i="9"/>
  <c r="A2782" i="9"/>
  <c r="D2780" i="9"/>
  <c r="C2782" i="8"/>
  <c r="B2781" i="8"/>
  <c r="E2780" i="9"/>
  <c r="A2783" i="9" l="1"/>
  <c r="C2782" i="9"/>
  <c r="F2782" i="9" s="1"/>
  <c r="B2782" i="9"/>
  <c r="D2781" i="9"/>
  <c r="E2781" i="9"/>
  <c r="C2783" i="8"/>
  <c r="B2782" i="8"/>
  <c r="B694" i="8"/>
  <c r="C693" i="8"/>
  <c r="B2783" i="8" l="1"/>
  <c r="C2784" i="8"/>
  <c r="E2782" i="9"/>
  <c r="A2784" i="9"/>
  <c r="C2783" i="9"/>
  <c r="F2783" i="9" s="1"/>
  <c r="B2783" i="9"/>
  <c r="B693" i="8"/>
  <c r="C692" i="8"/>
  <c r="D2782" i="9"/>
  <c r="D2783" i="9" l="1"/>
  <c r="C2784" i="9"/>
  <c r="F2784" i="9" s="1"/>
  <c r="B2784" i="9"/>
  <c r="A2785" i="9"/>
  <c r="E2783" i="9"/>
  <c r="C691" i="8"/>
  <c r="B692" i="8"/>
  <c r="B2784" i="8"/>
  <c r="C2785" i="8"/>
  <c r="C690" i="8" l="1"/>
  <c r="B691" i="8"/>
  <c r="C2785" i="9"/>
  <c r="F2785" i="9" s="1"/>
  <c r="B2785" i="9"/>
  <c r="A2786" i="9"/>
  <c r="D2784" i="9"/>
  <c r="C2786" i="8"/>
  <c r="B2785" i="8"/>
  <c r="E2784" i="9"/>
  <c r="D2785" i="9" l="1"/>
  <c r="E2785" i="9"/>
  <c r="A2787" i="9"/>
  <c r="C2786" i="9"/>
  <c r="F2786" i="9" s="1"/>
  <c r="B2786" i="9"/>
  <c r="C2787" i="8"/>
  <c r="B2786" i="8"/>
  <c r="B690" i="8"/>
  <c r="C689" i="8"/>
  <c r="B2787" i="8" l="1"/>
  <c r="C2788" i="8"/>
  <c r="E2786" i="9"/>
  <c r="A2788" i="9"/>
  <c r="C2787" i="9"/>
  <c r="F2787" i="9" s="1"/>
  <c r="B2787" i="9"/>
  <c r="B689" i="8"/>
  <c r="C688" i="8"/>
  <c r="D2786" i="9"/>
  <c r="D2787" i="9" l="1"/>
  <c r="C2788" i="9"/>
  <c r="F2788" i="9" s="1"/>
  <c r="A2789" i="9"/>
  <c r="B2788" i="9"/>
  <c r="E2787" i="9"/>
  <c r="C687" i="8"/>
  <c r="B688" i="8"/>
  <c r="B2788" i="8"/>
  <c r="C2789" i="8"/>
  <c r="C686" i="8" l="1"/>
  <c r="B687" i="8"/>
  <c r="D2788" i="9"/>
  <c r="C2789" i="9"/>
  <c r="F2789" i="9" s="1"/>
  <c r="B2789" i="9"/>
  <c r="A2790" i="9"/>
  <c r="C2790" i="8"/>
  <c r="B2789" i="8"/>
  <c r="E2788" i="9"/>
  <c r="A2791" i="9" l="1"/>
  <c r="C2790" i="9"/>
  <c r="F2790" i="9" s="1"/>
  <c r="B2790" i="9"/>
  <c r="D2789" i="9"/>
  <c r="E2789" i="9"/>
  <c r="C2791" i="8"/>
  <c r="B2790" i="8"/>
  <c r="B686" i="8"/>
  <c r="C685" i="8"/>
  <c r="E2790" i="9" l="1"/>
  <c r="A2792" i="9"/>
  <c r="C2791" i="9"/>
  <c r="F2791" i="9" s="1"/>
  <c r="B2791" i="9"/>
  <c r="B2791" i="8"/>
  <c r="C2792" i="8"/>
  <c r="B685" i="8"/>
  <c r="C684" i="8"/>
  <c r="D2790" i="9"/>
  <c r="B2792" i="8" l="1"/>
  <c r="C2793" i="8"/>
  <c r="D2791" i="9"/>
  <c r="C2792" i="9"/>
  <c r="F2792" i="9" s="1"/>
  <c r="A2793" i="9"/>
  <c r="B2792" i="9"/>
  <c r="C683" i="8"/>
  <c r="B684" i="8"/>
  <c r="E2791" i="9"/>
  <c r="D2792" i="9" l="1"/>
  <c r="C2793" i="9"/>
  <c r="F2793" i="9" s="1"/>
  <c r="B2793" i="9"/>
  <c r="A2794" i="9"/>
  <c r="E2792" i="9"/>
  <c r="C2794" i="8"/>
  <c r="B2793" i="8"/>
  <c r="C682" i="8"/>
  <c r="B683" i="8"/>
  <c r="C2795" i="8" l="1"/>
  <c r="B2794" i="8"/>
  <c r="A2795" i="9"/>
  <c r="C2794" i="9"/>
  <c r="F2794" i="9" s="1"/>
  <c r="B2794" i="9"/>
  <c r="E2793" i="9"/>
  <c r="B682" i="8"/>
  <c r="C681" i="8"/>
  <c r="D2793" i="9"/>
  <c r="E2794" i="9" l="1"/>
  <c r="B2795" i="9"/>
  <c r="A2796" i="9"/>
  <c r="C2795" i="9"/>
  <c r="F2795" i="9" s="1"/>
  <c r="D2794" i="9"/>
  <c r="B681" i="8"/>
  <c r="C680" i="8"/>
  <c r="B2795" i="8"/>
  <c r="C2796" i="8"/>
  <c r="E2795" i="9" l="1"/>
  <c r="D2795" i="9"/>
  <c r="B2796" i="8"/>
  <c r="C2797" i="8"/>
  <c r="C2796" i="9"/>
  <c r="F2796" i="9" s="1"/>
  <c r="A2797" i="9"/>
  <c r="B2796" i="9"/>
  <c r="B680" i="8"/>
  <c r="C679" i="8"/>
  <c r="C2797" i="9" l="1"/>
  <c r="F2797" i="9" s="1"/>
  <c r="B2797" i="9"/>
  <c r="A2798" i="9"/>
  <c r="D2796" i="9"/>
  <c r="E2796" i="9"/>
  <c r="C2798" i="8"/>
  <c r="B2797" i="8"/>
  <c r="B679" i="8"/>
  <c r="C678" i="8"/>
  <c r="C2799" i="8" l="1"/>
  <c r="B2798" i="8"/>
  <c r="A2799" i="9"/>
  <c r="C2798" i="9"/>
  <c r="F2798" i="9" s="1"/>
  <c r="B2798" i="9"/>
  <c r="B678" i="8"/>
  <c r="C677" i="8"/>
  <c r="E2797" i="9"/>
  <c r="D2797" i="9"/>
  <c r="E2798" i="9" l="1"/>
  <c r="A2800" i="9"/>
  <c r="C2799" i="9"/>
  <c r="F2799" i="9" s="1"/>
  <c r="B2799" i="9"/>
  <c r="D2798" i="9"/>
  <c r="B677" i="8"/>
  <c r="C676" i="8"/>
  <c r="B2799" i="8"/>
  <c r="C2800" i="8"/>
  <c r="D2799" i="9" l="1"/>
  <c r="B2800" i="8"/>
  <c r="C2801" i="8"/>
  <c r="C2800" i="9"/>
  <c r="F2800" i="9" s="1"/>
  <c r="B2800" i="9"/>
  <c r="A2801" i="9"/>
  <c r="E2799" i="9"/>
  <c r="C675" i="8"/>
  <c r="B676" i="8"/>
  <c r="C2801" i="9" l="1"/>
  <c r="F2801" i="9" s="1"/>
  <c r="B2801" i="9"/>
  <c r="A2802" i="9"/>
  <c r="D2800" i="9"/>
  <c r="E2800" i="9"/>
  <c r="C2802" i="8"/>
  <c r="B2801" i="8"/>
  <c r="C674" i="8"/>
  <c r="B675" i="8"/>
  <c r="A2803" i="9" l="1"/>
  <c r="C2802" i="9"/>
  <c r="F2802" i="9" s="1"/>
  <c r="B2802" i="9"/>
  <c r="D2801" i="9"/>
  <c r="C2803" i="8"/>
  <c r="B2802" i="8"/>
  <c r="B674" i="8"/>
  <c r="C673" i="8"/>
  <c r="E2801" i="9"/>
  <c r="E2802" i="9" l="1"/>
  <c r="B673" i="8"/>
  <c r="C672" i="8"/>
  <c r="A2804" i="9"/>
  <c r="C2803" i="9"/>
  <c r="F2803" i="9" s="1"/>
  <c r="B2803" i="9"/>
  <c r="B2803" i="8"/>
  <c r="C2804" i="8"/>
  <c r="D2802" i="9"/>
  <c r="D2803" i="9" l="1"/>
  <c r="C2804" i="9"/>
  <c r="F2804" i="9" s="1"/>
  <c r="A2805" i="9"/>
  <c r="B2804" i="9"/>
  <c r="E2803" i="9"/>
  <c r="C671" i="8"/>
  <c r="B672" i="8"/>
  <c r="B2804" i="8"/>
  <c r="C2805" i="8"/>
  <c r="C670" i="8" l="1"/>
  <c r="B671" i="8"/>
  <c r="D2804" i="9"/>
  <c r="C2805" i="9"/>
  <c r="F2805" i="9" s="1"/>
  <c r="B2805" i="9"/>
  <c r="A2806" i="9"/>
  <c r="C2806" i="8"/>
  <c r="B2805" i="8"/>
  <c r="E2804" i="9"/>
  <c r="A2807" i="9" l="1"/>
  <c r="C2806" i="9"/>
  <c r="F2806" i="9" s="1"/>
  <c r="B2806" i="9"/>
  <c r="D2805" i="9"/>
  <c r="E2805" i="9"/>
  <c r="C2807" i="8"/>
  <c r="B2806" i="8"/>
  <c r="B670" i="8"/>
  <c r="C669" i="8"/>
  <c r="E2806" i="9" l="1"/>
  <c r="A2808" i="9"/>
  <c r="C2807" i="9"/>
  <c r="F2807" i="9" s="1"/>
  <c r="B2807" i="9"/>
  <c r="B2807" i="8"/>
  <c r="C2808" i="8"/>
  <c r="B669" i="8"/>
  <c r="C668" i="8"/>
  <c r="D2806" i="9"/>
  <c r="B2808" i="8" l="1"/>
  <c r="C2809" i="8"/>
  <c r="E2807" i="9"/>
  <c r="C2808" i="9"/>
  <c r="F2808" i="9" s="1"/>
  <c r="A2809" i="9"/>
  <c r="B2808" i="9"/>
  <c r="C667" i="8"/>
  <c r="B668" i="8"/>
  <c r="D2807" i="9"/>
  <c r="C2809" i="9" l="1"/>
  <c r="F2809" i="9" s="1"/>
  <c r="B2809" i="9"/>
  <c r="A2810" i="9"/>
  <c r="D2808" i="9"/>
  <c r="E2808" i="9"/>
  <c r="C2810" i="8"/>
  <c r="B2809" i="8"/>
  <c r="C666" i="8"/>
  <c r="B667" i="8"/>
  <c r="C2811" i="8" l="1"/>
  <c r="B2810" i="8"/>
  <c r="A2811" i="9"/>
  <c r="C2810" i="9"/>
  <c r="F2810" i="9" s="1"/>
  <c r="B2810" i="9"/>
  <c r="D2809" i="9"/>
  <c r="B666" i="8"/>
  <c r="C665" i="8"/>
  <c r="E2809" i="9"/>
  <c r="E2810" i="9" l="1"/>
  <c r="A2812" i="9"/>
  <c r="C2811" i="9"/>
  <c r="F2811" i="9" s="1"/>
  <c r="B2811" i="9"/>
  <c r="D2810" i="9"/>
  <c r="B665" i="8"/>
  <c r="C664" i="8"/>
  <c r="B2811" i="8"/>
  <c r="C2812" i="8"/>
  <c r="D2811" i="9" l="1"/>
  <c r="B2812" i="8"/>
  <c r="C2813" i="8"/>
  <c r="C2812" i="9"/>
  <c r="F2812" i="9" s="1"/>
  <c r="A2813" i="9"/>
  <c r="B2812" i="9"/>
  <c r="E2811" i="9"/>
  <c r="C663" i="8"/>
  <c r="B664" i="8"/>
  <c r="C2813" i="9" l="1"/>
  <c r="F2813" i="9" s="1"/>
  <c r="B2813" i="9"/>
  <c r="A2814" i="9"/>
  <c r="D2812" i="9"/>
  <c r="E2812" i="9"/>
  <c r="C2814" i="8"/>
  <c r="B2813" i="8"/>
  <c r="C662" i="8"/>
  <c r="B663" i="8"/>
  <c r="A2815" i="9" l="1"/>
  <c r="C2814" i="9"/>
  <c r="F2814" i="9" s="1"/>
  <c r="B2814" i="9"/>
  <c r="D2813" i="9"/>
  <c r="C2815" i="8"/>
  <c r="B2814" i="8"/>
  <c r="B662" i="8"/>
  <c r="C661" i="8"/>
  <c r="E2813" i="9"/>
  <c r="E2814" i="9" l="1"/>
  <c r="B661" i="8"/>
  <c r="C660" i="8"/>
  <c r="A2816" i="9"/>
  <c r="C2815" i="9"/>
  <c r="F2815" i="9" s="1"/>
  <c r="B2815" i="9"/>
  <c r="B2815" i="8"/>
  <c r="C2816" i="8"/>
  <c r="D2814" i="9"/>
  <c r="D2815" i="9" l="1"/>
  <c r="C2816" i="9"/>
  <c r="F2816" i="9" s="1"/>
  <c r="B2816" i="9"/>
  <c r="A2817" i="9"/>
  <c r="E2815" i="9"/>
  <c r="C659" i="8"/>
  <c r="B660" i="8"/>
  <c r="B2816" i="8"/>
  <c r="C2817" i="8"/>
  <c r="C658" i="8" l="1"/>
  <c r="B659" i="8"/>
  <c r="C2817" i="9"/>
  <c r="F2817" i="9" s="1"/>
  <c r="B2817" i="9"/>
  <c r="A2818" i="9"/>
  <c r="D2816" i="9"/>
  <c r="C2818" i="8"/>
  <c r="B2817" i="8"/>
  <c r="E2816" i="9"/>
  <c r="A2819" i="9" l="1"/>
  <c r="C2818" i="9"/>
  <c r="F2818" i="9" s="1"/>
  <c r="B2818" i="9"/>
  <c r="D2817" i="9"/>
  <c r="E2817" i="9"/>
  <c r="C2819" i="8"/>
  <c r="B2818" i="8"/>
  <c r="B658" i="8"/>
  <c r="C657" i="8"/>
  <c r="B2819" i="8" l="1"/>
  <c r="C2820" i="8"/>
  <c r="E2818" i="9"/>
  <c r="A2820" i="9"/>
  <c r="C2819" i="9"/>
  <c r="F2819" i="9" s="1"/>
  <c r="B2819" i="9"/>
  <c r="B657" i="8"/>
  <c r="C656" i="8"/>
  <c r="D2818" i="9"/>
  <c r="D2819" i="9" l="1"/>
  <c r="C2820" i="9"/>
  <c r="F2820" i="9" s="1"/>
  <c r="A2821" i="9"/>
  <c r="B2820" i="9"/>
  <c r="E2819" i="9"/>
  <c r="C655" i="8"/>
  <c r="B656" i="8"/>
  <c r="B2820" i="8"/>
  <c r="C2821" i="8"/>
  <c r="C654" i="8" l="1"/>
  <c r="B655" i="8"/>
  <c r="D2820" i="9"/>
  <c r="C2821" i="9"/>
  <c r="F2821" i="9" s="1"/>
  <c r="B2821" i="9"/>
  <c r="A2822" i="9"/>
  <c r="C2822" i="8"/>
  <c r="B2821" i="8"/>
  <c r="E2820" i="9"/>
  <c r="A2823" i="9" l="1"/>
  <c r="C2822" i="9"/>
  <c r="F2822" i="9" s="1"/>
  <c r="B2822" i="9"/>
  <c r="D2821" i="9"/>
  <c r="E2821" i="9"/>
  <c r="C2823" i="8"/>
  <c r="B2822" i="8"/>
  <c r="B654" i="8"/>
  <c r="C653" i="8"/>
  <c r="E2822" i="9" l="1"/>
  <c r="B2823" i="8"/>
  <c r="C2824" i="8"/>
  <c r="A2824" i="9"/>
  <c r="C2823" i="9"/>
  <c r="F2823" i="9" s="1"/>
  <c r="B2823" i="9"/>
  <c r="B653" i="8"/>
  <c r="C652" i="8"/>
  <c r="D2822" i="9"/>
  <c r="D2823" i="9" l="1"/>
  <c r="C2824" i="9"/>
  <c r="F2824" i="9" s="1"/>
  <c r="A2825" i="9"/>
  <c r="B2824" i="9"/>
  <c r="E2823" i="9"/>
  <c r="B2824" i="8"/>
  <c r="C2825" i="8"/>
  <c r="C651" i="8"/>
  <c r="B652" i="8"/>
  <c r="C650" i="8" l="1"/>
  <c r="B651" i="8"/>
  <c r="C2825" i="9"/>
  <c r="F2825" i="9" s="1"/>
  <c r="B2825" i="9"/>
  <c r="A2826" i="9"/>
  <c r="D2824" i="9"/>
  <c r="E2824" i="9"/>
  <c r="C2826" i="8"/>
  <c r="B2825" i="8"/>
  <c r="A2827" i="9" l="1"/>
  <c r="C2826" i="9"/>
  <c r="F2826" i="9" s="1"/>
  <c r="B2826" i="9"/>
  <c r="D2825" i="9"/>
  <c r="E2825" i="9"/>
  <c r="C2827" i="8"/>
  <c r="B2826" i="8"/>
  <c r="B650" i="8"/>
  <c r="C649" i="8"/>
  <c r="E2826" i="9" l="1"/>
  <c r="A2828" i="9"/>
  <c r="C2827" i="9"/>
  <c r="F2827" i="9" s="1"/>
  <c r="B2827" i="9"/>
  <c r="B2827" i="8"/>
  <c r="C2828" i="8"/>
  <c r="B649" i="8"/>
  <c r="C648" i="8"/>
  <c r="D2826" i="9"/>
  <c r="B2828" i="8" l="1"/>
  <c r="C2829" i="8"/>
  <c r="D2827" i="9"/>
  <c r="C2828" i="9"/>
  <c r="F2828" i="9" s="1"/>
  <c r="A2829" i="9"/>
  <c r="B2828" i="9"/>
  <c r="C647" i="8"/>
  <c r="B648" i="8"/>
  <c r="E2827" i="9"/>
  <c r="C2829" i="9" l="1"/>
  <c r="F2829" i="9" s="1"/>
  <c r="B2829" i="9"/>
  <c r="A2830" i="9"/>
  <c r="D2828" i="9"/>
  <c r="E2828" i="9"/>
  <c r="C2830" i="8"/>
  <c r="B2829" i="8"/>
  <c r="C646" i="8"/>
  <c r="B647" i="8"/>
  <c r="A2831" i="9" l="1"/>
  <c r="C2830" i="9"/>
  <c r="F2830" i="9" s="1"/>
  <c r="B2830" i="9"/>
  <c r="D2829" i="9"/>
  <c r="C2831" i="8"/>
  <c r="B2830" i="8"/>
  <c r="B646" i="8"/>
  <c r="C645" i="8"/>
  <c r="E2829" i="9"/>
  <c r="E2830" i="9" l="1"/>
  <c r="B645" i="8"/>
  <c r="C644" i="8"/>
  <c r="A2832" i="9"/>
  <c r="C2831" i="9"/>
  <c r="F2831" i="9" s="1"/>
  <c r="B2831" i="9"/>
  <c r="B2831" i="8"/>
  <c r="C2832" i="8"/>
  <c r="D2830" i="9"/>
  <c r="D2831" i="9" l="1"/>
  <c r="C2832" i="9"/>
  <c r="F2832" i="9" s="1"/>
  <c r="B2832" i="9"/>
  <c r="A2833" i="9"/>
  <c r="E2831" i="9"/>
  <c r="C643" i="8"/>
  <c r="B644" i="8"/>
  <c r="B2832" i="8"/>
  <c r="C2833" i="8"/>
  <c r="C642" i="8" l="1"/>
  <c r="B643" i="8"/>
  <c r="C2833" i="9"/>
  <c r="F2833" i="9" s="1"/>
  <c r="B2833" i="9"/>
  <c r="A2834" i="9"/>
  <c r="D2832" i="9"/>
  <c r="C2834" i="8"/>
  <c r="B2833" i="8"/>
  <c r="E2832" i="9"/>
  <c r="A2835" i="9" l="1"/>
  <c r="C2834" i="9"/>
  <c r="F2834" i="9" s="1"/>
  <c r="B2834" i="9"/>
  <c r="D2833" i="9"/>
  <c r="E2833" i="9"/>
  <c r="C2835" i="8"/>
  <c r="B2834" i="8"/>
  <c r="B642" i="8"/>
  <c r="C641" i="8"/>
  <c r="E2834" i="9" l="1"/>
  <c r="A2836" i="9"/>
  <c r="C2835" i="9"/>
  <c r="F2835" i="9" s="1"/>
  <c r="B2835" i="9"/>
  <c r="B2835" i="8"/>
  <c r="C2836" i="8"/>
  <c r="B641" i="8"/>
  <c r="C640" i="8"/>
  <c r="D2834" i="9"/>
  <c r="B2836" i="8" l="1"/>
  <c r="C2837" i="8"/>
  <c r="E2835" i="9"/>
  <c r="C2836" i="9"/>
  <c r="F2836" i="9" s="1"/>
  <c r="A2837" i="9"/>
  <c r="B2836" i="9"/>
  <c r="C639" i="8"/>
  <c r="B640" i="8"/>
  <c r="D2835" i="9"/>
  <c r="D2836" i="9" l="1"/>
  <c r="E2836" i="9"/>
  <c r="C2838" i="8"/>
  <c r="B2837" i="8"/>
  <c r="C2837" i="9"/>
  <c r="F2837" i="9" s="1"/>
  <c r="B2837" i="9"/>
  <c r="A2838" i="9"/>
  <c r="C638" i="8"/>
  <c r="B639" i="8"/>
  <c r="E2837" i="9" l="1"/>
  <c r="C2839" i="8"/>
  <c r="B2838" i="8"/>
  <c r="D2837" i="9"/>
  <c r="B638" i="8"/>
  <c r="C637" i="8"/>
  <c r="A2839" i="9"/>
  <c r="C2838" i="9"/>
  <c r="F2838" i="9" s="1"/>
  <c r="B2838" i="9"/>
  <c r="A2840" i="9" l="1"/>
  <c r="C2839" i="9"/>
  <c r="F2839" i="9" s="1"/>
  <c r="B2839" i="9"/>
  <c r="B637" i="8"/>
  <c r="C636" i="8"/>
  <c r="D2838" i="9"/>
  <c r="E2838" i="9"/>
  <c r="B2839" i="8"/>
  <c r="C2840" i="8"/>
  <c r="D2839" i="9" l="1"/>
  <c r="C2840" i="9"/>
  <c r="F2840" i="9" s="1"/>
  <c r="A2841" i="9"/>
  <c r="B2840" i="9"/>
  <c r="C635" i="8"/>
  <c r="B636" i="8"/>
  <c r="B2840" i="8"/>
  <c r="C2841" i="8"/>
  <c r="E2839" i="9"/>
  <c r="C2842" i="8" l="1"/>
  <c r="B2841" i="8"/>
  <c r="C634" i="8"/>
  <c r="B635" i="8"/>
  <c r="C2841" i="9"/>
  <c r="F2841" i="9" s="1"/>
  <c r="B2841" i="9"/>
  <c r="A2842" i="9"/>
  <c r="D2840" i="9"/>
  <c r="E2840" i="9"/>
  <c r="D2841" i="9" l="1"/>
  <c r="B634" i="8"/>
  <c r="C633" i="8"/>
  <c r="E2841" i="9"/>
  <c r="A2843" i="9"/>
  <c r="C2842" i="9"/>
  <c r="F2842" i="9" s="1"/>
  <c r="B2842" i="9"/>
  <c r="C2843" i="8"/>
  <c r="B2842" i="8"/>
  <c r="E2842" i="9" l="1"/>
  <c r="A2844" i="9"/>
  <c r="C2843" i="9"/>
  <c r="F2843" i="9" s="1"/>
  <c r="B2843" i="9"/>
  <c r="D2842" i="9"/>
  <c r="B633" i="8"/>
  <c r="C632" i="8"/>
  <c r="B2843" i="8"/>
  <c r="C2844" i="8"/>
  <c r="E2843" i="9" l="1"/>
  <c r="B2844" i="8"/>
  <c r="C2845" i="8"/>
  <c r="C2844" i="9"/>
  <c r="F2844" i="9" s="1"/>
  <c r="A2845" i="9"/>
  <c r="B2844" i="9"/>
  <c r="D2843" i="9"/>
  <c r="C631" i="8"/>
  <c r="B632" i="8"/>
  <c r="C2845" i="9" l="1"/>
  <c r="F2845" i="9" s="1"/>
  <c r="B2845" i="9"/>
  <c r="A2846" i="9"/>
  <c r="D2844" i="9"/>
  <c r="E2844" i="9"/>
  <c r="C2846" i="8"/>
  <c r="B2845" i="8"/>
  <c r="C630" i="8"/>
  <c r="B631" i="8"/>
  <c r="C2847" i="8" l="1"/>
  <c r="B2846" i="8"/>
  <c r="A2847" i="9"/>
  <c r="C2846" i="9"/>
  <c r="F2846" i="9" s="1"/>
  <c r="B2846" i="9"/>
  <c r="D2845" i="9"/>
  <c r="B630" i="8"/>
  <c r="C629" i="8"/>
  <c r="E2845" i="9"/>
  <c r="E2846" i="9" l="1"/>
  <c r="A2848" i="9"/>
  <c r="C2847" i="9"/>
  <c r="F2847" i="9" s="1"/>
  <c r="B2847" i="9"/>
  <c r="D2846" i="9"/>
  <c r="B629" i="8"/>
  <c r="C628" i="8"/>
  <c r="B2847" i="8"/>
  <c r="C2848" i="8"/>
  <c r="D2847" i="9" l="1"/>
  <c r="B2848" i="8"/>
  <c r="C2849" i="8"/>
  <c r="C2848" i="9"/>
  <c r="F2848" i="9" s="1"/>
  <c r="B2848" i="9"/>
  <c r="A2849" i="9"/>
  <c r="E2847" i="9"/>
  <c r="C627" i="8"/>
  <c r="B628" i="8"/>
  <c r="C2849" i="9" l="1"/>
  <c r="F2849" i="9" s="1"/>
  <c r="B2849" i="9"/>
  <c r="A2850" i="9"/>
  <c r="D2848" i="9"/>
  <c r="E2848" i="9"/>
  <c r="C2850" i="8"/>
  <c r="B2849" i="8"/>
  <c r="C626" i="8"/>
  <c r="B627" i="8"/>
  <c r="C2851" i="8" l="1"/>
  <c r="B2850" i="8"/>
  <c r="A2851" i="9"/>
  <c r="C2850" i="9"/>
  <c r="F2850" i="9" s="1"/>
  <c r="B2850" i="9"/>
  <c r="E2849" i="9"/>
  <c r="B626" i="8"/>
  <c r="C625" i="8"/>
  <c r="D2849" i="9"/>
  <c r="A2852" i="9" l="1"/>
  <c r="C2851" i="9"/>
  <c r="F2851" i="9" s="1"/>
  <c r="B2851" i="9"/>
  <c r="D2850" i="9"/>
  <c r="E2850" i="9"/>
  <c r="B625" i="8"/>
  <c r="C624" i="8"/>
  <c r="B2851" i="8"/>
  <c r="C2852" i="8"/>
  <c r="E2851" i="9" l="1"/>
  <c r="B2852" i="8"/>
  <c r="C2853" i="8"/>
  <c r="C2852" i="9"/>
  <c r="F2852" i="9" s="1"/>
  <c r="A2853" i="9"/>
  <c r="B2852" i="9"/>
  <c r="C623" i="8"/>
  <c r="B624" i="8"/>
  <c r="D2851" i="9"/>
  <c r="D2852" i="9" l="1"/>
  <c r="C2853" i="9"/>
  <c r="F2853" i="9" s="1"/>
  <c r="B2853" i="9"/>
  <c r="A2854" i="9"/>
  <c r="E2852" i="9"/>
  <c r="C2854" i="8"/>
  <c r="B2853" i="8"/>
  <c r="C622" i="8"/>
  <c r="B623" i="8"/>
  <c r="C2855" i="8" l="1"/>
  <c r="B2854" i="8"/>
  <c r="A2855" i="9"/>
  <c r="C2854" i="9"/>
  <c r="F2854" i="9" s="1"/>
  <c r="B2854" i="9"/>
  <c r="E2853" i="9"/>
  <c r="B622" i="8"/>
  <c r="C621" i="8"/>
  <c r="D2853" i="9"/>
  <c r="E2854" i="9" l="1"/>
  <c r="A2856" i="9"/>
  <c r="C2855" i="9"/>
  <c r="F2855" i="9" s="1"/>
  <c r="B2855" i="9"/>
  <c r="D2854" i="9"/>
  <c r="B621" i="8"/>
  <c r="C620" i="8"/>
  <c r="B2855" i="8"/>
  <c r="C2856" i="8"/>
  <c r="E2855" i="9" l="1"/>
  <c r="B2856" i="8"/>
  <c r="C2857" i="8"/>
  <c r="C2856" i="9"/>
  <c r="F2856" i="9" s="1"/>
  <c r="A2857" i="9"/>
  <c r="B2856" i="9"/>
  <c r="D2855" i="9"/>
  <c r="C619" i="8"/>
  <c r="B620" i="8"/>
  <c r="C618" i="8" l="1"/>
  <c r="B619" i="8"/>
  <c r="C2857" i="9"/>
  <c r="F2857" i="9" s="1"/>
  <c r="B2857" i="9"/>
  <c r="A2858" i="9"/>
  <c r="D2856" i="9"/>
  <c r="E2856" i="9"/>
  <c r="C2858" i="8"/>
  <c r="B2857" i="8"/>
  <c r="A2859" i="9" l="1"/>
  <c r="C2858" i="9"/>
  <c r="F2858" i="9" s="1"/>
  <c r="B2858" i="9"/>
  <c r="E2857" i="9"/>
  <c r="D2857" i="9"/>
  <c r="C2859" i="8"/>
  <c r="B2858" i="8"/>
  <c r="B618" i="8"/>
  <c r="C617" i="8"/>
  <c r="E2858" i="9" l="1"/>
  <c r="A2860" i="9"/>
  <c r="C2859" i="9"/>
  <c r="F2859" i="9" s="1"/>
  <c r="B2859" i="9"/>
  <c r="B2859" i="8"/>
  <c r="C2860" i="8"/>
  <c r="B617" i="8"/>
  <c r="C616" i="8"/>
  <c r="D2858" i="9"/>
  <c r="B2860" i="8" l="1"/>
  <c r="C2861" i="8"/>
  <c r="E2859" i="9"/>
  <c r="C2860" i="9"/>
  <c r="F2860" i="9" s="1"/>
  <c r="A2861" i="9"/>
  <c r="B2860" i="9"/>
  <c r="C615" i="8"/>
  <c r="B616" i="8"/>
  <c r="D2859" i="9"/>
  <c r="C2861" i="9" l="1"/>
  <c r="F2861" i="9" s="1"/>
  <c r="B2861" i="9"/>
  <c r="A2862" i="9"/>
  <c r="D2860" i="9"/>
  <c r="E2860" i="9"/>
  <c r="C2862" i="8"/>
  <c r="B2861" i="8"/>
  <c r="C614" i="8"/>
  <c r="B615" i="8"/>
  <c r="A2863" i="9" l="1"/>
  <c r="C2862" i="9"/>
  <c r="F2862" i="9" s="1"/>
  <c r="B2862" i="9"/>
  <c r="D2861" i="9"/>
  <c r="C2863" i="8"/>
  <c r="B2862" i="8"/>
  <c r="B614" i="8"/>
  <c r="C613" i="8"/>
  <c r="E2861" i="9"/>
  <c r="E2862" i="9" l="1"/>
  <c r="B613" i="8"/>
  <c r="C612" i="8"/>
  <c r="A2864" i="9"/>
  <c r="C2863" i="9"/>
  <c r="F2863" i="9" s="1"/>
  <c r="B2863" i="9"/>
  <c r="B2863" i="8"/>
  <c r="C2864" i="8"/>
  <c r="D2862" i="9"/>
  <c r="B2864" i="8" l="1"/>
  <c r="C2865" i="8"/>
  <c r="D2863" i="9"/>
  <c r="C2864" i="9"/>
  <c r="F2864" i="9" s="1"/>
  <c r="B2864" i="9"/>
  <c r="A2865" i="9"/>
  <c r="E2863" i="9"/>
  <c r="C611" i="8"/>
  <c r="B612" i="8"/>
  <c r="C2865" i="9" l="1"/>
  <c r="F2865" i="9" s="1"/>
  <c r="B2865" i="9"/>
  <c r="A2866" i="9"/>
  <c r="D2864" i="9"/>
  <c r="E2864" i="9"/>
  <c r="C610" i="8"/>
  <c r="B611" i="8"/>
  <c r="C2866" i="8"/>
  <c r="B2865" i="8"/>
  <c r="A2867" i="9" l="1"/>
  <c r="C2866" i="9"/>
  <c r="F2866" i="9" s="1"/>
  <c r="B2866" i="9"/>
  <c r="D2865" i="9"/>
  <c r="B610" i="8"/>
  <c r="C609" i="8"/>
  <c r="C2867" i="8"/>
  <c r="B2866" i="8"/>
  <c r="E2865" i="9"/>
  <c r="B609" i="8" l="1"/>
  <c r="C608" i="8"/>
  <c r="E2866" i="9"/>
  <c r="A2868" i="9"/>
  <c r="C2867" i="9"/>
  <c r="F2867" i="9" s="1"/>
  <c r="B2867" i="9"/>
  <c r="B2867" i="8"/>
  <c r="C2868" i="8"/>
  <c r="D2866" i="9"/>
  <c r="E2867" i="9" l="1"/>
  <c r="A2869" i="9"/>
  <c r="C2868" i="9"/>
  <c r="F2868" i="9" s="1"/>
  <c r="B2868" i="9"/>
  <c r="D2867" i="9"/>
  <c r="B2868" i="8"/>
  <c r="C2869" i="8"/>
  <c r="C607" i="8"/>
  <c r="B608" i="8"/>
  <c r="C2869" i="9" l="1"/>
  <c r="F2869" i="9" s="1"/>
  <c r="B2869" i="9"/>
  <c r="A2870" i="9"/>
  <c r="C606" i="8"/>
  <c r="B607" i="8"/>
  <c r="D2868" i="9"/>
  <c r="E2868" i="9"/>
  <c r="B2869" i="8"/>
  <c r="C2870" i="8"/>
  <c r="B606" i="8" l="1"/>
  <c r="C605" i="8"/>
  <c r="A2871" i="9"/>
  <c r="C2870" i="9"/>
  <c r="F2870" i="9" s="1"/>
  <c r="B2870" i="9"/>
  <c r="D2869" i="9"/>
  <c r="C2871" i="8"/>
  <c r="B2870" i="8"/>
  <c r="E2869" i="9"/>
  <c r="A2872" i="9" l="1"/>
  <c r="C2871" i="9"/>
  <c r="F2871" i="9" s="1"/>
  <c r="B2871" i="9"/>
  <c r="D2870" i="9"/>
  <c r="B605" i="8"/>
  <c r="C604" i="8"/>
  <c r="E2870" i="9"/>
  <c r="B2871" i="8"/>
  <c r="C2872" i="8"/>
  <c r="C603" i="8" l="1"/>
  <c r="B604" i="8"/>
  <c r="D2871" i="9"/>
  <c r="B2872" i="8"/>
  <c r="C2873" i="8"/>
  <c r="E2871" i="9"/>
  <c r="A2873" i="9"/>
  <c r="C2872" i="9"/>
  <c r="F2872" i="9" s="1"/>
  <c r="B2872" i="9"/>
  <c r="E2872" i="9" l="1"/>
  <c r="D2872" i="9"/>
  <c r="C2874" i="8"/>
  <c r="B2873" i="8"/>
  <c r="C2873" i="9"/>
  <c r="F2873" i="9" s="1"/>
  <c r="B2873" i="9"/>
  <c r="A2874" i="9"/>
  <c r="C602" i="8"/>
  <c r="B603" i="8"/>
  <c r="A2875" i="9" l="1"/>
  <c r="B2874" i="9"/>
  <c r="C2874" i="9"/>
  <c r="F2874" i="9" s="1"/>
  <c r="C2875" i="8"/>
  <c r="B2874" i="8"/>
  <c r="E2873" i="9"/>
  <c r="B602" i="8"/>
  <c r="C601" i="8"/>
  <c r="D2873" i="9"/>
  <c r="B2875" i="8" l="1"/>
  <c r="C2876" i="8"/>
  <c r="E2874" i="9"/>
  <c r="B601" i="8"/>
  <c r="C600" i="8"/>
  <c r="A2876" i="9"/>
  <c r="C2875" i="9"/>
  <c r="F2875" i="9" s="1"/>
  <c r="B2875" i="9"/>
  <c r="D2874" i="9"/>
  <c r="E2875" i="9" l="1"/>
  <c r="C2876" i="9"/>
  <c r="F2876" i="9" s="1"/>
  <c r="B2876" i="9"/>
  <c r="A2877" i="9"/>
  <c r="C599" i="8"/>
  <c r="B600" i="8"/>
  <c r="D2875" i="9"/>
  <c r="B2876" i="8"/>
  <c r="C2877" i="8"/>
  <c r="C598" i="8" l="1"/>
  <c r="B599" i="8"/>
  <c r="C2877" i="9"/>
  <c r="F2877" i="9" s="1"/>
  <c r="B2877" i="9"/>
  <c r="A2878" i="9"/>
  <c r="E2876" i="9"/>
  <c r="B2877" i="8"/>
  <c r="C2878" i="8"/>
  <c r="D2876" i="9"/>
  <c r="A2879" i="9" l="1"/>
  <c r="B2878" i="9"/>
  <c r="C2878" i="9"/>
  <c r="F2878" i="9" s="1"/>
  <c r="D2877" i="9"/>
  <c r="E2877" i="9"/>
  <c r="B2878" i="8"/>
  <c r="C2879" i="8"/>
  <c r="B598" i="8"/>
  <c r="C597" i="8"/>
  <c r="E2878" i="9" l="1"/>
  <c r="B597" i="8"/>
  <c r="C596" i="8"/>
  <c r="D2878" i="9"/>
  <c r="B2879" i="8"/>
  <c r="C2880" i="8"/>
  <c r="A2880" i="9"/>
  <c r="C2879" i="9"/>
  <c r="F2879" i="9" s="1"/>
  <c r="B2879" i="9"/>
  <c r="E2879" i="9" l="1"/>
  <c r="B2880" i="8"/>
  <c r="C2881" i="8"/>
  <c r="B596" i="8"/>
  <c r="C595" i="8"/>
  <c r="A2881" i="9"/>
  <c r="C2880" i="9"/>
  <c r="F2880" i="9" s="1"/>
  <c r="B2880" i="9"/>
  <c r="D2879" i="9"/>
  <c r="B2881" i="9" l="1"/>
  <c r="A2882" i="9"/>
  <c r="C2881" i="9"/>
  <c r="F2881" i="9" s="1"/>
  <c r="D2880" i="9"/>
  <c r="B595" i="8"/>
  <c r="C594" i="8"/>
  <c r="B2881" i="8"/>
  <c r="C2882" i="8"/>
  <c r="E2880" i="9"/>
  <c r="B594" i="8" l="1"/>
  <c r="C593" i="8"/>
  <c r="E2881" i="9"/>
  <c r="A2883" i="9"/>
  <c r="C2882" i="9"/>
  <c r="F2882" i="9" s="1"/>
  <c r="B2882" i="9"/>
  <c r="C2883" i="8"/>
  <c r="B2882" i="8"/>
  <c r="D2881" i="9"/>
  <c r="D2882" i="9" l="1"/>
  <c r="E2882" i="9"/>
  <c r="A2884" i="9"/>
  <c r="C2883" i="9"/>
  <c r="F2883" i="9" s="1"/>
  <c r="B2883" i="9"/>
  <c r="B593" i="8"/>
  <c r="C592" i="8"/>
  <c r="B2883" i="8"/>
  <c r="C2884" i="8"/>
  <c r="E2883" i="9" l="1"/>
  <c r="D2883" i="9"/>
  <c r="B2884" i="8"/>
  <c r="C2885" i="8"/>
  <c r="A2885" i="9"/>
  <c r="C2884" i="9"/>
  <c r="F2884" i="9" s="1"/>
  <c r="B2884" i="9"/>
  <c r="B592" i="8"/>
  <c r="C591" i="8"/>
  <c r="B591" i="8" l="1"/>
  <c r="C590" i="8"/>
  <c r="D2884" i="9"/>
  <c r="E2884" i="9"/>
  <c r="B2885" i="9"/>
  <c r="A2886" i="9"/>
  <c r="C2885" i="9"/>
  <c r="F2885" i="9" s="1"/>
  <c r="B2885" i="8"/>
  <c r="C2886" i="8"/>
  <c r="D2885" i="9" l="1"/>
  <c r="A2887" i="9"/>
  <c r="C2886" i="9"/>
  <c r="F2886" i="9" s="1"/>
  <c r="B2886" i="9"/>
  <c r="E2885" i="9"/>
  <c r="B2886" i="8"/>
  <c r="C2887" i="8"/>
  <c r="B590" i="8"/>
  <c r="C589" i="8"/>
  <c r="D2886" i="9" l="1"/>
  <c r="E2886" i="9"/>
  <c r="A2888" i="9"/>
  <c r="C2887" i="9"/>
  <c r="F2887" i="9" s="1"/>
  <c r="B2887" i="9"/>
  <c r="B589" i="8"/>
  <c r="C588" i="8"/>
  <c r="B2887" i="8"/>
  <c r="C2888" i="8"/>
  <c r="B588" i="8" l="1"/>
  <c r="C587" i="8"/>
  <c r="A2889" i="9"/>
  <c r="C2888" i="9"/>
  <c r="F2888" i="9" s="1"/>
  <c r="B2888" i="9"/>
  <c r="E2887" i="9"/>
  <c r="B2888" i="8"/>
  <c r="C2889" i="8"/>
  <c r="D2887" i="9"/>
  <c r="E2888" i="9" l="1"/>
  <c r="B2889" i="9"/>
  <c r="A2890" i="9"/>
  <c r="C2889" i="9"/>
  <c r="F2889" i="9" s="1"/>
  <c r="D2888" i="9"/>
  <c r="B2889" i="8"/>
  <c r="C2890" i="8"/>
  <c r="B587" i="8"/>
  <c r="C586" i="8"/>
  <c r="A2891" i="9" l="1"/>
  <c r="C2890" i="9"/>
  <c r="F2890" i="9" s="1"/>
  <c r="B2890" i="9"/>
  <c r="D2889" i="9"/>
  <c r="B586" i="8"/>
  <c r="C585" i="8"/>
  <c r="E2889" i="9"/>
  <c r="B2890" i="8"/>
  <c r="C2891" i="8"/>
  <c r="B585" i="8" l="1"/>
  <c r="C584" i="8"/>
  <c r="D2890" i="9"/>
  <c r="B2891" i="8"/>
  <c r="C2892" i="8"/>
  <c r="E2890" i="9"/>
  <c r="A2892" i="9"/>
  <c r="C2891" i="9"/>
  <c r="F2891" i="9" s="1"/>
  <c r="B2891" i="9"/>
  <c r="A2893" i="9" l="1"/>
  <c r="C2892" i="9"/>
  <c r="F2892" i="9" s="1"/>
  <c r="B2892" i="9"/>
  <c r="E2891" i="9"/>
  <c r="B2892" i="8"/>
  <c r="C2893" i="8"/>
  <c r="D2891" i="9"/>
  <c r="B584" i="8"/>
  <c r="C583" i="8"/>
  <c r="B2893" i="8" l="1"/>
  <c r="C2894" i="8"/>
  <c r="E2892" i="9"/>
  <c r="B2893" i="9"/>
  <c r="A2894" i="9"/>
  <c r="C2893" i="9"/>
  <c r="F2893" i="9" s="1"/>
  <c r="B583" i="8"/>
  <c r="C582" i="8"/>
  <c r="D2892" i="9"/>
  <c r="E2893" i="9" l="1"/>
  <c r="A2895" i="9"/>
  <c r="C2894" i="9"/>
  <c r="F2894" i="9" s="1"/>
  <c r="B2894" i="9"/>
  <c r="D2893" i="9"/>
  <c r="B582" i="8"/>
  <c r="C581" i="8"/>
  <c r="B2894" i="8"/>
  <c r="C2895" i="8"/>
  <c r="D2894" i="9" l="1"/>
  <c r="E2894" i="9"/>
  <c r="A2896" i="9"/>
  <c r="C2895" i="9"/>
  <c r="F2895" i="9" s="1"/>
  <c r="B2895" i="9"/>
  <c r="B2895" i="8"/>
  <c r="C2896" i="8"/>
  <c r="B581" i="8"/>
  <c r="C580" i="8"/>
  <c r="B2896" i="8" l="1"/>
  <c r="C2897" i="8"/>
  <c r="A2897" i="9"/>
  <c r="C2896" i="9"/>
  <c r="F2896" i="9" s="1"/>
  <c r="B2896" i="9"/>
  <c r="E2895" i="9"/>
  <c r="B580" i="8"/>
  <c r="C579" i="8"/>
  <c r="D2895" i="9"/>
  <c r="E2896" i="9" l="1"/>
  <c r="B2897" i="9"/>
  <c r="A2898" i="9"/>
  <c r="C2897" i="9"/>
  <c r="F2897" i="9" s="1"/>
  <c r="D2896" i="9"/>
  <c r="B579" i="8"/>
  <c r="C578" i="8"/>
  <c r="B2897" i="8"/>
  <c r="C2898" i="8"/>
  <c r="A2899" i="9" l="1"/>
  <c r="C2898" i="9"/>
  <c r="F2898" i="9" s="1"/>
  <c r="B2898" i="9"/>
  <c r="E2897" i="9"/>
  <c r="B2898" i="8"/>
  <c r="C2899" i="8"/>
  <c r="D2897" i="9"/>
  <c r="B578" i="8"/>
  <c r="C577" i="8"/>
  <c r="B2899" i="8" l="1"/>
  <c r="C2900" i="8"/>
  <c r="D2898" i="9"/>
  <c r="B577" i="8"/>
  <c r="C576" i="8"/>
  <c r="E2898" i="9"/>
  <c r="A2900" i="9"/>
  <c r="C2899" i="9"/>
  <c r="F2899" i="9" s="1"/>
  <c r="B2899" i="9"/>
  <c r="A2901" i="9" l="1"/>
  <c r="C2900" i="9"/>
  <c r="F2900" i="9" s="1"/>
  <c r="B2900" i="9"/>
  <c r="D2899" i="9"/>
  <c r="B576" i="8"/>
  <c r="C575" i="8"/>
  <c r="E2899" i="9"/>
  <c r="B2900" i="8"/>
  <c r="C2901" i="8"/>
  <c r="B575" i="8" l="1"/>
  <c r="C574" i="8"/>
  <c r="E2900" i="9"/>
  <c r="B2901" i="9"/>
  <c r="A2902" i="9"/>
  <c r="C2901" i="9"/>
  <c r="F2901" i="9" s="1"/>
  <c r="B2901" i="8"/>
  <c r="C2902" i="8"/>
  <c r="D2900" i="9"/>
  <c r="E2901" i="9" l="1"/>
  <c r="A2903" i="9"/>
  <c r="C2902" i="9"/>
  <c r="F2902" i="9" s="1"/>
  <c r="B2902" i="9"/>
  <c r="D2901" i="9"/>
  <c r="B2902" i="8"/>
  <c r="C2903" i="8"/>
  <c r="B574" i="8"/>
  <c r="C573" i="8"/>
  <c r="D2902" i="9" l="1"/>
  <c r="E2902" i="9"/>
  <c r="A2904" i="9"/>
  <c r="C2903" i="9"/>
  <c r="F2903" i="9" s="1"/>
  <c r="B2903" i="9"/>
  <c r="B573" i="8"/>
  <c r="C572" i="8"/>
  <c r="B2903" i="8"/>
  <c r="C2904" i="8"/>
  <c r="B572" i="8" l="1"/>
  <c r="C571" i="8"/>
  <c r="A2905" i="9"/>
  <c r="C2904" i="9"/>
  <c r="F2904" i="9" s="1"/>
  <c r="B2904" i="9"/>
  <c r="E2903" i="9"/>
  <c r="B2904" i="8"/>
  <c r="C2905" i="8"/>
  <c r="D2903" i="9"/>
  <c r="E2904" i="9" l="1"/>
  <c r="B2905" i="9"/>
  <c r="A2906" i="9"/>
  <c r="C2905" i="9"/>
  <c r="F2905" i="9" s="1"/>
  <c r="D2904" i="9"/>
  <c r="B2905" i="8"/>
  <c r="C2906" i="8"/>
  <c r="B571" i="8"/>
  <c r="C570" i="8"/>
  <c r="D2905" i="9" l="1"/>
  <c r="A2907" i="9"/>
  <c r="C2906" i="9"/>
  <c r="F2906" i="9" s="1"/>
  <c r="B2906" i="9"/>
  <c r="B570" i="8"/>
  <c r="C569" i="8"/>
  <c r="E2905" i="9"/>
  <c r="B2906" i="8"/>
  <c r="C2907" i="8"/>
  <c r="B2907" i="8" l="1"/>
  <c r="C2908" i="8"/>
  <c r="B569" i="8"/>
  <c r="C568" i="8"/>
  <c r="D2906" i="9"/>
  <c r="E2906" i="9"/>
  <c r="A2908" i="9"/>
  <c r="C2907" i="9"/>
  <c r="F2907" i="9" s="1"/>
  <c r="B2907" i="9"/>
  <c r="A2909" i="9" l="1"/>
  <c r="C2908" i="9"/>
  <c r="F2908" i="9" s="1"/>
  <c r="B2908" i="9"/>
  <c r="E2907" i="9"/>
  <c r="B568" i="8"/>
  <c r="C567" i="8"/>
  <c r="D2907" i="9"/>
  <c r="B2908" i="8"/>
  <c r="C2909" i="8"/>
  <c r="E2908" i="9" l="1"/>
  <c r="B2909" i="9"/>
  <c r="A2910" i="9"/>
  <c r="C2909" i="9"/>
  <c r="F2909" i="9" s="1"/>
  <c r="B567" i="8"/>
  <c r="C566" i="8"/>
  <c r="B2909" i="8"/>
  <c r="C2910" i="8"/>
  <c r="D2908" i="9"/>
  <c r="B2910" i="8" l="1"/>
  <c r="C2911" i="8"/>
  <c r="B566" i="8"/>
  <c r="C565" i="8"/>
  <c r="E2909" i="9"/>
  <c r="A2911" i="9"/>
  <c r="C2910" i="9"/>
  <c r="F2910" i="9" s="1"/>
  <c r="B2910" i="9"/>
  <c r="D2909" i="9"/>
  <c r="E2910" i="9" l="1"/>
  <c r="A2912" i="9"/>
  <c r="C2911" i="9"/>
  <c r="F2911" i="9" s="1"/>
  <c r="B2911" i="9"/>
  <c r="B565" i="8"/>
  <c r="C564" i="8"/>
  <c r="D2910" i="9"/>
  <c r="B2911" i="8"/>
  <c r="C2912" i="8"/>
  <c r="B564" i="8" l="1"/>
  <c r="C563" i="8"/>
  <c r="D2911" i="9"/>
  <c r="B2912" i="8"/>
  <c r="C2913" i="8"/>
  <c r="A2913" i="9"/>
  <c r="C2912" i="9"/>
  <c r="F2912" i="9" s="1"/>
  <c r="B2912" i="9"/>
  <c r="E2911" i="9"/>
  <c r="B2913" i="9" l="1"/>
  <c r="A2914" i="9"/>
  <c r="C2913" i="9"/>
  <c r="F2913" i="9" s="1"/>
  <c r="D2912" i="9"/>
  <c r="B2913" i="8"/>
  <c r="C2914" i="8"/>
  <c r="B563" i="8"/>
  <c r="C562" i="8"/>
  <c r="E2912" i="9"/>
  <c r="B2914" i="8" l="1"/>
  <c r="C2915" i="8"/>
  <c r="D2913" i="9"/>
  <c r="A2915" i="9"/>
  <c r="C2914" i="9"/>
  <c r="F2914" i="9" s="1"/>
  <c r="B2914" i="9"/>
  <c r="B562" i="8"/>
  <c r="C561" i="8"/>
  <c r="E2913" i="9"/>
  <c r="D2914" i="9" l="1"/>
  <c r="E2914" i="9"/>
  <c r="A2916" i="9"/>
  <c r="C2915" i="9"/>
  <c r="F2915" i="9" s="1"/>
  <c r="B2915" i="9"/>
  <c r="B561" i="8"/>
  <c r="C560" i="8"/>
  <c r="B2915" i="8"/>
  <c r="C2916" i="8"/>
  <c r="E2915" i="9" l="1"/>
  <c r="A2917" i="9"/>
  <c r="C2916" i="9"/>
  <c r="F2916" i="9" s="1"/>
  <c r="B2916" i="9"/>
  <c r="B2916" i="8"/>
  <c r="C2917" i="8"/>
  <c r="D2915" i="9"/>
  <c r="B560" i="8"/>
  <c r="C559" i="8"/>
  <c r="B2917" i="8" l="1"/>
  <c r="C2918" i="8"/>
  <c r="E2916" i="9"/>
  <c r="B559" i="8"/>
  <c r="C558" i="8"/>
  <c r="B2917" i="9"/>
  <c r="A2918" i="9"/>
  <c r="C2917" i="9"/>
  <c r="F2917" i="9" s="1"/>
  <c r="D2916" i="9"/>
  <c r="A2919" i="9" l="1"/>
  <c r="C2918" i="9"/>
  <c r="F2918" i="9" s="1"/>
  <c r="B2918" i="9"/>
  <c r="D2917" i="9"/>
  <c r="B558" i="8"/>
  <c r="C557" i="8"/>
  <c r="E2917" i="9"/>
  <c r="B2918" i="8"/>
  <c r="C2919" i="8"/>
  <c r="B557" i="8" l="1"/>
  <c r="C556" i="8"/>
  <c r="D2918" i="9"/>
  <c r="B2919" i="8"/>
  <c r="C2920" i="8"/>
  <c r="E2918" i="9"/>
  <c r="A2920" i="9"/>
  <c r="C2919" i="9"/>
  <c r="F2919" i="9" s="1"/>
  <c r="B2919" i="9"/>
  <c r="A2921" i="9" l="1"/>
  <c r="C2920" i="9"/>
  <c r="F2920" i="9" s="1"/>
  <c r="B2920" i="9"/>
  <c r="E2919" i="9"/>
  <c r="B2920" i="8"/>
  <c r="C2921" i="8"/>
  <c r="D2919" i="9"/>
  <c r="B556" i="8"/>
  <c r="C555" i="8"/>
  <c r="E2920" i="9" l="1"/>
  <c r="B2921" i="8"/>
  <c r="C2922" i="8"/>
  <c r="B555" i="8"/>
  <c r="C554" i="8"/>
  <c r="B2921" i="9"/>
  <c r="A2922" i="9"/>
  <c r="C2921" i="9"/>
  <c r="F2921" i="9" s="1"/>
  <c r="D2920" i="9"/>
  <c r="D2921" i="9" l="1"/>
  <c r="B554" i="8"/>
  <c r="C553" i="8"/>
  <c r="B2922" i="8"/>
  <c r="C2923" i="8"/>
  <c r="A2923" i="9"/>
  <c r="C2922" i="9"/>
  <c r="F2922" i="9" s="1"/>
  <c r="B2922" i="9"/>
  <c r="E2921" i="9"/>
  <c r="D2922" i="9" l="1"/>
  <c r="A2924" i="9"/>
  <c r="C2923" i="9"/>
  <c r="F2923" i="9" s="1"/>
  <c r="B2923" i="9"/>
  <c r="B2923" i="8"/>
  <c r="C2924" i="8"/>
  <c r="B553" i="8"/>
  <c r="C552" i="8"/>
  <c r="E2922" i="9"/>
  <c r="B2924" i="8" l="1"/>
  <c r="C2925" i="8"/>
  <c r="E2923" i="9"/>
  <c r="A2925" i="9"/>
  <c r="C2924" i="9"/>
  <c r="F2924" i="9" s="1"/>
  <c r="B2924" i="9"/>
  <c r="B552" i="8"/>
  <c r="C551" i="8"/>
  <c r="D2923" i="9"/>
  <c r="D2924" i="9" l="1"/>
  <c r="B2925" i="9"/>
  <c r="A2926" i="9"/>
  <c r="C2925" i="9"/>
  <c r="F2925" i="9" s="1"/>
  <c r="E2924" i="9"/>
  <c r="B551" i="8"/>
  <c r="C550" i="8"/>
  <c r="B2925" i="8"/>
  <c r="C2926" i="8"/>
  <c r="E2925" i="9" l="1"/>
  <c r="A2927" i="9"/>
  <c r="C2926" i="9"/>
  <c r="F2926" i="9" s="1"/>
  <c r="B2926" i="9"/>
  <c r="B2926" i="8"/>
  <c r="C2927" i="8"/>
  <c r="D2925" i="9"/>
  <c r="B550" i="8"/>
  <c r="C549" i="8"/>
  <c r="B2927" i="8" l="1"/>
  <c r="C2928" i="8"/>
  <c r="D2926" i="9"/>
  <c r="E2926" i="9"/>
  <c r="B549" i="8"/>
  <c r="C548" i="8"/>
  <c r="A2928" i="9"/>
  <c r="C2927" i="9"/>
  <c r="F2927" i="9" s="1"/>
  <c r="B2927" i="9"/>
  <c r="A2929" i="9" l="1"/>
  <c r="C2928" i="9"/>
  <c r="F2928" i="9" s="1"/>
  <c r="B2928" i="9"/>
  <c r="D2927" i="9"/>
  <c r="B548" i="8"/>
  <c r="C547" i="8"/>
  <c r="E2927" i="9"/>
  <c r="B2928" i="8"/>
  <c r="C2929" i="8"/>
  <c r="B547" i="8" l="1"/>
  <c r="C546" i="8"/>
  <c r="E2928" i="9"/>
  <c r="B2929" i="9"/>
  <c r="A2930" i="9"/>
  <c r="C2929" i="9"/>
  <c r="F2929" i="9" s="1"/>
  <c r="B2929" i="8"/>
  <c r="C2930" i="8"/>
  <c r="D2928" i="9"/>
  <c r="E2929" i="9" l="1"/>
  <c r="A2931" i="9"/>
  <c r="C2930" i="9"/>
  <c r="F2930" i="9" s="1"/>
  <c r="B2930" i="9"/>
  <c r="D2929" i="9"/>
  <c r="B2930" i="8"/>
  <c r="C2931" i="8"/>
  <c r="B546" i="8"/>
  <c r="C545" i="8"/>
  <c r="D2930" i="9" l="1"/>
  <c r="E2930" i="9"/>
  <c r="A2932" i="9"/>
  <c r="C2931" i="9"/>
  <c r="F2931" i="9" s="1"/>
  <c r="B2931" i="9"/>
  <c r="B545" i="8"/>
  <c r="C544" i="8"/>
  <c r="B2931" i="8"/>
  <c r="C2932" i="8"/>
  <c r="E2931" i="9" l="1"/>
  <c r="A2933" i="9"/>
  <c r="C2932" i="9"/>
  <c r="F2932" i="9" s="1"/>
  <c r="B2932" i="9"/>
  <c r="B2932" i="8"/>
  <c r="C2933" i="8"/>
  <c r="D2931" i="9"/>
  <c r="B544" i="8"/>
  <c r="C543" i="8"/>
  <c r="B2933" i="8" l="1"/>
  <c r="C2934" i="8"/>
  <c r="E2932" i="9"/>
  <c r="B543" i="8"/>
  <c r="C542" i="8"/>
  <c r="B2933" i="9"/>
  <c r="A2934" i="9"/>
  <c r="C2933" i="9"/>
  <c r="F2933" i="9" s="1"/>
  <c r="D2932" i="9"/>
  <c r="A2935" i="9" l="1"/>
  <c r="C2934" i="9"/>
  <c r="F2934" i="9" s="1"/>
  <c r="B2934" i="9"/>
  <c r="D2933" i="9"/>
  <c r="B542" i="8"/>
  <c r="C541" i="8"/>
  <c r="B2934" i="8"/>
  <c r="C2935" i="8"/>
  <c r="E2933" i="9"/>
  <c r="D2934" i="9" l="1"/>
  <c r="E2934" i="9"/>
  <c r="B541" i="8"/>
  <c r="C540" i="8"/>
  <c r="B2935" i="8"/>
  <c r="C2936" i="8"/>
  <c r="A2936" i="9"/>
  <c r="C2935" i="9"/>
  <c r="F2935" i="9" s="1"/>
  <c r="B2935" i="9"/>
  <c r="A2937" i="9" l="1"/>
  <c r="C2936" i="9"/>
  <c r="F2936" i="9" s="1"/>
  <c r="B2936" i="9"/>
  <c r="D2935" i="9"/>
  <c r="B2936" i="8"/>
  <c r="C2937" i="8"/>
  <c r="B540" i="8"/>
  <c r="C539" i="8"/>
  <c r="E2935" i="9"/>
  <c r="B2937" i="8" l="1"/>
  <c r="C2938" i="8"/>
  <c r="D2936" i="9"/>
  <c r="B539" i="8"/>
  <c r="C538" i="8"/>
  <c r="B2937" i="9"/>
  <c r="A2938" i="9"/>
  <c r="C2937" i="9"/>
  <c r="F2937" i="9" s="1"/>
  <c r="E2936" i="9"/>
  <c r="A2939" i="9" l="1"/>
  <c r="C2938" i="9"/>
  <c r="F2938" i="9" s="1"/>
  <c r="B2938" i="9"/>
  <c r="D2937" i="9"/>
  <c r="B538" i="8"/>
  <c r="C537" i="8"/>
  <c r="E2937" i="9"/>
  <c r="B2938" i="8"/>
  <c r="C2939" i="8"/>
  <c r="B537" i="8" l="1"/>
  <c r="C536" i="8"/>
  <c r="E2938" i="9"/>
  <c r="B2939" i="8"/>
  <c r="C2940" i="8"/>
  <c r="D2938" i="9"/>
  <c r="A2940" i="9"/>
  <c r="C2939" i="9"/>
  <c r="F2939" i="9" s="1"/>
  <c r="B2939" i="9"/>
  <c r="A2941" i="9" l="1"/>
  <c r="C2940" i="9"/>
  <c r="F2940" i="9" s="1"/>
  <c r="B2940" i="9"/>
  <c r="D2939" i="9"/>
  <c r="B2940" i="8"/>
  <c r="C2941" i="8"/>
  <c r="E2939" i="9"/>
  <c r="B536" i="8"/>
  <c r="C535" i="8"/>
  <c r="E2940" i="9" l="1"/>
  <c r="B2941" i="8"/>
  <c r="C2942" i="8"/>
  <c r="B2941" i="9"/>
  <c r="A2942" i="9"/>
  <c r="C2941" i="9"/>
  <c r="F2941" i="9" s="1"/>
  <c r="B535" i="8"/>
  <c r="C534" i="8"/>
  <c r="D2940" i="9"/>
  <c r="E2941" i="9" l="1"/>
  <c r="A2943" i="9"/>
  <c r="C2942" i="9"/>
  <c r="F2942" i="9" s="1"/>
  <c r="B2942" i="9"/>
  <c r="D2941" i="9"/>
  <c r="B2942" i="8"/>
  <c r="C2943" i="8"/>
  <c r="B534" i="8"/>
  <c r="C533" i="8"/>
  <c r="E2942" i="9" l="1"/>
  <c r="D2942" i="9"/>
  <c r="A2944" i="9"/>
  <c r="C2943" i="9"/>
  <c r="F2943" i="9" s="1"/>
  <c r="B2943" i="9"/>
  <c r="B533" i="8"/>
  <c r="C532" i="8"/>
  <c r="B2943" i="8"/>
  <c r="C2944" i="8"/>
  <c r="A2945" i="9" l="1"/>
  <c r="C2944" i="9"/>
  <c r="F2944" i="9" s="1"/>
  <c r="B2944" i="9"/>
  <c r="E2943" i="9"/>
  <c r="B2944" i="8"/>
  <c r="C2945" i="8"/>
  <c r="D2943" i="9"/>
  <c r="B532" i="8"/>
  <c r="C531" i="8"/>
  <c r="E2944" i="9" l="1"/>
  <c r="B2945" i="8"/>
  <c r="C2946" i="8"/>
  <c r="B531" i="8"/>
  <c r="C530" i="8"/>
  <c r="B2945" i="9"/>
  <c r="A2946" i="9"/>
  <c r="C2945" i="9"/>
  <c r="F2945" i="9" s="1"/>
  <c r="D2944" i="9"/>
  <c r="A2947" i="9" l="1"/>
  <c r="C2946" i="9"/>
  <c r="F2946" i="9" s="1"/>
  <c r="B2946" i="9"/>
  <c r="D2945" i="9"/>
  <c r="B530" i="8"/>
  <c r="C529" i="8"/>
  <c r="B2946" i="8"/>
  <c r="C2947" i="8"/>
  <c r="E2945" i="9"/>
  <c r="E2946" i="9" l="1"/>
  <c r="D2946" i="9"/>
  <c r="B529" i="8"/>
  <c r="C528" i="8"/>
  <c r="B2947" i="8"/>
  <c r="C2948" i="8"/>
  <c r="A2948" i="9"/>
  <c r="C2947" i="9"/>
  <c r="F2947" i="9" s="1"/>
  <c r="B2947" i="9"/>
  <c r="A2949" i="9" l="1"/>
  <c r="C2948" i="9"/>
  <c r="F2948" i="9" s="1"/>
  <c r="B2948" i="9"/>
  <c r="E2947" i="9"/>
  <c r="D2947" i="9"/>
  <c r="B2948" i="8"/>
  <c r="C2949" i="8"/>
  <c r="B528" i="8"/>
  <c r="C527" i="8"/>
  <c r="E2948" i="9" l="1"/>
  <c r="B527" i="8"/>
  <c r="C526" i="8"/>
  <c r="B2949" i="9"/>
  <c r="A2950" i="9"/>
  <c r="C2949" i="9"/>
  <c r="F2949" i="9" s="1"/>
  <c r="B2949" i="8"/>
  <c r="C2950" i="8"/>
  <c r="D2948" i="9"/>
  <c r="A2951" i="9" l="1"/>
  <c r="C2950" i="9"/>
  <c r="F2950" i="9" s="1"/>
  <c r="B2950" i="9"/>
  <c r="D2949" i="9"/>
  <c r="B526" i="8"/>
  <c r="C525" i="8"/>
  <c r="E2949" i="9"/>
  <c r="B2950" i="8"/>
  <c r="C2951" i="8"/>
  <c r="B525" i="8" l="1"/>
  <c r="C524" i="8"/>
  <c r="E2950" i="9"/>
  <c r="B2951" i="8"/>
  <c r="C2952" i="8"/>
  <c r="D2950" i="9"/>
  <c r="A2952" i="9"/>
  <c r="C2951" i="9"/>
  <c r="F2951" i="9" s="1"/>
  <c r="B2951" i="9"/>
  <c r="A2953" i="9" l="1"/>
  <c r="C2952" i="9"/>
  <c r="F2952" i="9" s="1"/>
  <c r="B2952" i="9"/>
  <c r="D2951" i="9"/>
  <c r="B2952" i="8"/>
  <c r="C2953" i="8"/>
  <c r="E2951" i="9"/>
  <c r="B524" i="8"/>
  <c r="C523" i="8"/>
  <c r="E2952" i="9" l="1"/>
  <c r="B2953" i="9"/>
  <c r="A2954" i="9"/>
  <c r="C2953" i="9"/>
  <c r="F2953" i="9" s="1"/>
  <c r="B2953" i="8"/>
  <c r="C2954" i="8"/>
  <c r="B523" i="8"/>
  <c r="C522" i="8"/>
  <c r="D2952" i="9"/>
  <c r="B522" i="8" l="1"/>
  <c r="C521" i="8"/>
  <c r="B2954" i="8"/>
  <c r="C2955" i="8"/>
  <c r="E2953" i="9"/>
  <c r="A2955" i="9"/>
  <c r="C2954" i="9"/>
  <c r="F2954" i="9" s="1"/>
  <c r="B2954" i="9"/>
  <c r="D2953" i="9"/>
  <c r="D2954" i="9" l="1"/>
  <c r="A2956" i="9"/>
  <c r="C2955" i="9"/>
  <c r="F2955" i="9" s="1"/>
  <c r="B2955" i="9"/>
  <c r="B2955" i="8"/>
  <c r="C2956" i="8"/>
  <c r="E2954" i="9"/>
  <c r="B521" i="8"/>
  <c r="C520" i="8"/>
  <c r="B2956" i="8" l="1"/>
  <c r="C2957" i="8"/>
  <c r="E2955" i="9"/>
  <c r="B520" i="8"/>
  <c r="C519" i="8"/>
  <c r="A2957" i="9"/>
  <c r="C2956" i="9"/>
  <c r="F2956" i="9" s="1"/>
  <c r="B2956" i="9"/>
  <c r="D2955" i="9"/>
  <c r="B2957" i="9" l="1"/>
  <c r="A2958" i="9"/>
  <c r="C2957" i="9"/>
  <c r="F2957" i="9" s="1"/>
  <c r="D2956" i="9"/>
  <c r="B519" i="8"/>
  <c r="C518" i="8"/>
  <c r="B2957" i="8"/>
  <c r="C2958" i="8"/>
  <c r="E2956" i="9"/>
  <c r="B518" i="8" l="1"/>
  <c r="C517" i="8"/>
  <c r="E2957" i="9"/>
  <c r="A2959" i="9"/>
  <c r="C2958" i="9"/>
  <c r="F2958" i="9" s="1"/>
  <c r="B2958" i="9"/>
  <c r="B2958" i="8"/>
  <c r="C2959" i="8"/>
  <c r="D2957" i="9"/>
  <c r="D2958" i="9" l="1"/>
  <c r="E2958" i="9"/>
  <c r="A2960" i="9"/>
  <c r="C2959" i="9"/>
  <c r="F2959" i="9" s="1"/>
  <c r="B2959" i="9"/>
  <c r="B2959" i="8"/>
  <c r="C2960" i="8"/>
  <c r="B517" i="8"/>
  <c r="C516" i="8"/>
  <c r="A2961" i="9" l="1"/>
  <c r="C2960" i="9"/>
  <c r="F2960" i="9" s="1"/>
  <c r="B2960" i="9"/>
  <c r="E2959" i="9"/>
  <c r="B516" i="8"/>
  <c r="C515" i="8"/>
  <c r="D2959" i="9"/>
  <c r="B2960" i="8"/>
  <c r="C2961" i="8"/>
  <c r="E2960" i="9" l="1"/>
  <c r="B2961" i="9"/>
  <c r="A2962" i="9"/>
  <c r="C2961" i="9"/>
  <c r="F2961" i="9" s="1"/>
  <c r="B515" i="8"/>
  <c r="C514" i="8"/>
  <c r="B2961" i="8"/>
  <c r="C2962" i="8"/>
  <c r="D2960" i="9"/>
  <c r="B2962" i="8" l="1"/>
  <c r="C2963" i="8"/>
  <c r="B514" i="8"/>
  <c r="C513" i="8"/>
  <c r="E2961" i="9"/>
  <c r="A2963" i="9"/>
  <c r="C2962" i="9"/>
  <c r="F2962" i="9" s="1"/>
  <c r="B2962" i="9"/>
  <c r="D2961" i="9"/>
  <c r="D2962" i="9" l="1"/>
  <c r="A2964" i="9"/>
  <c r="C2963" i="9"/>
  <c r="F2963" i="9" s="1"/>
  <c r="B2963" i="9"/>
  <c r="B513" i="8"/>
  <c r="C512" i="8"/>
  <c r="E2962" i="9"/>
  <c r="B2963" i="8"/>
  <c r="C2964" i="8"/>
  <c r="B512" i="8" l="1"/>
  <c r="C511" i="8"/>
  <c r="E2963" i="9"/>
  <c r="B2964" i="8"/>
  <c r="C2965" i="8"/>
  <c r="A2965" i="9"/>
  <c r="C2964" i="9"/>
  <c r="F2964" i="9" s="1"/>
  <c r="B2964" i="9"/>
  <c r="D2963" i="9"/>
  <c r="B2965" i="9" l="1"/>
  <c r="A2966" i="9"/>
  <c r="C2965" i="9"/>
  <c r="F2965" i="9" s="1"/>
  <c r="E2964" i="9"/>
  <c r="B2965" i="8"/>
  <c r="C2966" i="8"/>
  <c r="B511" i="8"/>
  <c r="C510" i="8"/>
  <c r="D2964" i="9"/>
  <c r="B2966" i="8" l="1"/>
  <c r="C2967" i="8"/>
  <c r="E2965" i="9"/>
  <c r="A2967" i="9"/>
  <c r="C2966" i="9"/>
  <c r="F2966" i="9" s="1"/>
  <c r="B2966" i="9"/>
  <c r="B510" i="8"/>
  <c r="C509" i="8"/>
  <c r="D2965" i="9"/>
  <c r="D2966" i="9" l="1"/>
  <c r="E2966" i="9"/>
  <c r="A2968" i="9"/>
  <c r="C2967" i="9"/>
  <c r="F2967" i="9" s="1"/>
  <c r="B2967" i="9"/>
  <c r="B509" i="8"/>
  <c r="C508" i="8"/>
  <c r="B2967" i="8"/>
  <c r="C2968" i="8"/>
  <c r="B508" i="8" l="1"/>
  <c r="C507" i="8"/>
  <c r="A2969" i="9"/>
  <c r="C2968" i="9"/>
  <c r="F2968" i="9" s="1"/>
  <c r="B2968" i="9"/>
  <c r="E2967" i="9"/>
  <c r="B2968" i="8"/>
  <c r="C2969" i="8"/>
  <c r="D2967" i="9"/>
  <c r="D2968" i="9" l="1"/>
  <c r="B2969" i="9"/>
  <c r="A2970" i="9"/>
  <c r="C2969" i="9"/>
  <c r="F2969" i="9" s="1"/>
  <c r="E2968" i="9"/>
  <c r="B2969" i="8"/>
  <c r="C2970" i="8"/>
  <c r="B507" i="8"/>
  <c r="C506" i="8"/>
  <c r="E2969" i="9" l="1"/>
  <c r="A2971" i="9"/>
  <c r="C2970" i="9"/>
  <c r="F2970" i="9" s="1"/>
  <c r="B2970" i="9"/>
  <c r="B506" i="8"/>
  <c r="C505" i="8"/>
  <c r="D2969" i="9"/>
  <c r="B2970" i="8"/>
  <c r="C2971" i="8"/>
  <c r="B2971" i="8" l="1"/>
  <c r="C2972" i="8"/>
  <c r="B505" i="8"/>
  <c r="C504" i="8"/>
  <c r="E2970" i="9"/>
  <c r="D2970" i="9"/>
  <c r="A2972" i="9"/>
  <c r="C2971" i="9"/>
  <c r="F2971" i="9" s="1"/>
  <c r="B2971" i="9"/>
  <c r="A2973" i="9" l="1"/>
  <c r="C2972" i="9"/>
  <c r="F2972" i="9" s="1"/>
  <c r="B2972" i="9"/>
  <c r="D2971" i="9"/>
  <c r="B504" i="8"/>
  <c r="C503" i="8"/>
  <c r="E2971" i="9"/>
  <c r="B2972" i="8"/>
  <c r="C2973" i="8"/>
  <c r="B503" i="8" l="1"/>
  <c r="C502" i="8"/>
  <c r="E2972" i="9"/>
  <c r="B2973" i="9"/>
  <c r="A2974" i="9"/>
  <c r="C2973" i="9"/>
  <c r="F2973" i="9" s="1"/>
  <c r="B2973" i="8"/>
  <c r="C2974" i="8"/>
  <c r="D2972" i="9"/>
  <c r="E2973" i="9" l="1"/>
  <c r="A2975" i="9"/>
  <c r="C2974" i="9"/>
  <c r="F2974" i="9" s="1"/>
  <c r="B2974" i="9"/>
  <c r="D2973" i="9"/>
  <c r="B2974" i="8"/>
  <c r="C2975" i="8"/>
  <c r="B502" i="8"/>
  <c r="C501" i="8"/>
  <c r="E2974" i="9" l="1"/>
  <c r="D2974" i="9"/>
  <c r="A2976" i="9"/>
  <c r="C2975" i="9"/>
  <c r="F2975" i="9" s="1"/>
  <c r="B2975" i="9"/>
  <c r="B501" i="8"/>
  <c r="C500" i="8"/>
  <c r="B2975" i="8"/>
  <c r="C2976" i="8"/>
  <c r="E2975" i="9" l="1"/>
  <c r="A2977" i="9"/>
  <c r="C2976" i="9"/>
  <c r="F2976" i="9" s="1"/>
  <c r="B2976" i="9"/>
  <c r="B2976" i="8"/>
  <c r="C2977" i="8"/>
  <c r="D2975" i="9"/>
  <c r="B500" i="8"/>
  <c r="C499" i="8"/>
  <c r="B2977" i="8" l="1"/>
  <c r="C2978" i="8"/>
  <c r="D2976" i="9"/>
  <c r="B499" i="8"/>
  <c r="C498" i="8"/>
  <c r="B2977" i="9"/>
  <c r="A2978" i="9"/>
  <c r="C2977" i="9"/>
  <c r="F2977" i="9" s="1"/>
  <c r="E2976" i="9"/>
  <c r="A2979" i="9" l="1"/>
  <c r="C2978" i="9"/>
  <c r="F2978" i="9" s="1"/>
  <c r="B2978" i="9"/>
  <c r="D2977" i="9"/>
  <c r="B498" i="8"/>
  <c r="C497" i="8"/>
  <c r="B2978" i="8"/>
  <c r="C2979" i="8"/>
  <c r="E2977" i="9"/>
  <c r="D2978" i="9" l="1"/>
  <c r="E2978" i="9"/>
  <c r="B497" i="8"/>
  <c r="C496" i="8"/>
  <c r="B2979" i="8"/>
  <c r="C2980" i="8"/>
  <c r="A2980" i="9"/>
  <c r="C2979" i="9"/>
  <c r="F2979" i="9" s="1"/>
  <c r="B2979" i="9"/>
  <c r="A2981" i="9" l="1"/>
  <c r="C2980" i="9"/>
  <c r="F2980" i="9" s="1"/>
  <c r="B2980" i="9"/>
  <c r="D2979" i="9"/>
  <c r="B2980" i="8"/>
  <c r="C2981" i="8"/>
  <c r="B496" i="8"/>
  <c r="C495" i="8"/>
  <c r="E2979" i="9"/>
  <c r="D2980" i="9" l="1"/>
  <c r="B495" i="8"/>
  <c r="C494" i="8"/>
  <c r="B2981" i="9"/>
  <c r="A2982" i="9"/>
  <c r="C2981" i="9"/>
  <c r="F2981" i="9" s="1"/>
  <c r="B2981" i="8"/>
  <c r="C2982" i="8"/>
  <c r="E2980" i="9"/>
  <c r="E2981" i="9" l="1"/>
  <c r="A2983" i="9"/>
  <c r="C2982" i="9"/>
  <c r="F2982" i="9" s="1"/>
  <c r="B2982" i="9"/>
  <c r="D2981" i="9"/>
  <c r="B494" i="8"/>
  <c r="C493" i="8"/>
  <c r="B2982" i="8"/>
  <c r="C2983" i="8"/>
  <c r="D2982" i="9" l="1"/>
  <c r="E2982" i="9"/>
  <c r="A2984" i="9"/>
  <c r="C2983" i="9"/>
  <c r="F2983" i="9" s="1"/>
  <c r="B2983" i="9"/>
  <c r="B2983" i="8"/>
  <c r="C2984" i="8"/>
  <c r="B493" i="8"/>
  <c r="C492" i="8"/>
  <c r="B2984" i="8" l="1"/>
  <c r="C2985" i="8"/>
  <c r="E2983" i="9"/>
  <c r="A2985" i="9"/>
  <c r="C2984" i="9"/>
  <c r="F2984" i="9" s="1"/>
  <c r="B2984" i="9"/>
  <c r="B492" i="8"/>
  <c r="C491" i="8"/>
  <c r="D2983" i="9"/>
  <c r="D2984" i="9" l="1"/>
  <c r="B2985" i="9"/>
  <c r="A2986" i="9"/>
  <c r="C2985" i="9"/>
  <c r="F2985" i="9" s="1"/>
  <c r="E2984" i="9"/>
  <c r="B491" i="8"/>
  <c r="C490" i="8"/>
  <c r="B2985" i="8"/>
  <c r="C2986" i="8"/>
  <c r="B490" i="8" l="1"/>
  <c r="C489" i="8"/>
  <c r="E2985" i="9"/>
  <c r="A2987" i="9"/>
  <c r="C2986" i="9"/>
  <c r="F2986" i="9" s="1"/>
  <c r="B2986" i="9"/>
  <c r="B2986" i="8"/>
  <c r="C2987" i="8"/>
  <c r="D2985" i="9"/>
  <c r="D2986" i="9" l="1"/>
  <c r="E2986" i="9"/>
  <c r="A2988" i="9"/>
  <c r="C2987" i="9"/>
  <c r="F2987" i="9" s="1"/>
  <c r="B2987" i="9"/>
  <c r="B2987" i="8"/>
  <c r="C2988" i="8"/>
  <c r="B489" i="8"/>
  <c r="C488" i="8"/>
  <c r="E2987" i="9" l="1"/>
  <c r="A2989" i="9"/>
  <c r="C2988" i="9"/>
  <c r="F2988" i="9" s="1"/>
  <c r="B2988" i="9"/>
  <c r="B488" i="8"/>
  <c r="C487" i="8"/>
  <c r="D2987" i="9"/>
  <c r="B2988" i="8"/>
  <c r="C2989" i="8"/>
  <c r="E2988" i="9" l="1"/>
  <c r="B2989" i="8"/>
  <c r="C2990" i="8"/>
  <c r="B2989" i="9"/>
  <c r="A2990" i="9"/>
  <c r="C2989" i="9"/>
  <c r="F2989" i="9" s="1"/>
  <c r="B487" i="8"/>
  <c r="C486" i="8"/>
  <c r="D2988" i="9"/>
  <c r="E2989" i="9" l="1"/>
  <c r="A2991" i="9"/>
  <c r="C2990" i="9"/>
  <c r="F2990" i="9" s="1"/>
  <c r="B2990" i="9"/>
  <c r="D2989" i="9"/>
  <c r="B2990" i="8"/>
  <c r="C2991" i="8"/>
  <c r="B486" i="8"/>
  <c r="C485" i="8"/>
  <c r="E2990" i="9" l="1"/>
  <c r="D2990" i="9"/>
  <c r="A2992" i="9"/>
  <c r="C2991" i="9"/>
  <c r="F2991" i="9" s="1"/>
  <c r="B2991" i="9"/>
  <c r="B485" i="8"/>
  <c r="C484" i="8"/>
  <c r="B2991" i="8"/>
  <c r="C2992" i="8"/>
  <c r="A2993" i="9" l="1"/>
  <c r="C2992" i="9"/>
  <c r="F2992" i="9" s="1"/>
  <c r="B2992" i="9"/>
  <c r="E2991" i="9"/>
  <c r="B2992" i="8"/>
  <c r="C2993" i="8"/>
  <c r="D2991" i="9"/>
  <c r="B484" i="8"/>
  <c r="C483" i="8"/>
  <c r="D2992" i="9" l="1"/>
  <c r="B2993" i="8"/>
  <c r="C2994" i="8"/>
  <c r="B2993" i="9"/>
  <c r="A2994" i="9"/>
  <c r="C2993" i="9"/>
  <c r="F2993" i="9" s="1"/>
  <c r="B483" i="8"/>
  <c r="C482" i="8"/>
  <c r="E2992" i="9"/>
  <c r="A2995" i="9" l="1"/>
  <c r="C2994" i="9"/>
  <c r="F2994" i="9" s="1"/>
  <c r="B2994" i="9"/>
  <c r="D2993" i="9"/>
  <c r="B2994" i="8"/>
  <c r="C2995" i="8"/>
  <c r="E2993" i="9"/>
  <c r="B482" i="8"/>
  <c r="C481" i="8"/>
  <c r="B2995" i="8" l="1"/>
  <c r="C2996" i="8"/>
  <c r="D2994" i="9"/>
  <c r="B481" i="8"/>
  <c r="C480" i="8"/>
  <c r="E2994" i="9"/>
  <c r="A2996" i="9"/>
  <c r="C2995" i="9"/>
  <c r="F2995" i="9" s="1"/>
  <c r="B2995" i="9"/>
  <c r="A2997" i="9" l="1"/>
  <c r="C2996" i="9"/>
  <c r="F2996" i="9" s="1"/>
  <c r="B2996" i="9"/>
  <c r="D2995" i="9"/>
  <c r="B480" i="8"/>
  <c r="C479" i="8"/>
  <c r="E2995" i="9"/>
  <c r="B2996" i="8"/>
  <c r="C2997" i="8"/>
  <c r="B479" i="8" l="1"/>
  <c r="C478" i="8"/>
  <c r="E2996" i="9"/>
  <c r="B2997" i="9"/>
  <c r="A2998" i="9"/>
  <c r="C2997" i="9"/>
  <c r="F2997" i="9" s="1"/>
  <c r="B2997" i="8"/>
  <c r="C2998" i="8"/>
  <c r="D2996" i="9"/>
  <c r="E2997" i="9" l="1"/>
  <c r="A2999" i="9"/>
  <c r="C2998" i="9"/>
  <c r="F2998" i="9" s="1"/>
  <c r="B2998" i="9"/>
  <c r="D2997" i="9"/>
  <c r="B2998" i="8"/>
  <c r="C2999" i="8"/>
  <c r="B478" i="8"/>
  <c r="C477" i="8"/>
  <c r="D2998" i="9" l="1"/>
  <c r="E2998" i="9"/>
  <c r="A3000" i="9"/>
  <c r="C2999" i="9"/>
  <c r="F2999" i="9" s="1"/>
  <c r="B2999" i="9"/>
  <c r="B477" i="8"/>
  <c r="C476" i="8"/>
  <c r="B2999" i="8"/>
  <c r="C3000" i="8"/>
  <c r="E2999" i="9" l="1"/>
  <c r="A3001" i="9"/>
  <c r="C3000" i="9"/>
  <c r="F3000" i="9" s="1"/>
  <c r="B3000" i="9"/>
  <c r="B3000" i="8"/>
  <c r="C3001" i="8"/>
  <c r="D2999" i="9"/>
  <c r="B476" i="8"/>
  <c r="C475" i="8"/>
  <c r="B3001" i="8" l="1"/>
  <c r="C3002" i="8"/>
  <c r="E3000" i="9"/>
  <c r="B475" i="8"/>
  <c r="C474" i="8"/>
  <c r="B3001" i="9"/>
  <c r="A3002" i="9"/>
  <c r="C3001" i="9"/>
  <c r="F3001" i="9" s="1"/>
  <c r="D3000" i="9"/>
  <c r="D3001" i="9" l="1"/>
  <c r="B474" i="8"/>
  <c r="C473" i="8"/>
  <c r="A3003" i="9"/>
  <c r="C3002" i="9"/>
  <c r="F3002" i="9" s="1"/>
  <c r="B3002" i="9"/>
  <c r="E3001" i="9"/>
  <c r="B3002" i="8"/>
  <c r="C3003" i="8"/>
  <c r="D3002" i="9" l="1"/>
  <c r="E3002" i="9"/>
  <c r="A3004" i="9"/>
  <c r="C3003" i="9"/>
  <c r="F3003" i="9" s="1"/>
  <c r="B3003" i="9"/>
  <c r="B3003" i="8"/>
  <c r="C3004" i="8"/>
  <c r="B473" i="8"/>
  <c r="C472" i="8"/>
  <c r="E3003" i="9" l="1"/>
  <c r="A3005" i="9"/>
  <c r="C3004" i="9"/>
  <c r="F3004" i="9" s="1"/>
  <c r="B3004" i="9"/>
  <c r="B472" i="8"/>
  <c r="C471" i="8"/>
  <c r="D3003" i="9"/>
  <c r="B3004" i="8"/>
  <c r="C3005" i="8"/>
  <c r="E3004" i="9" l="1"/>
  <c r="B3005" i="8"/>
  <c r="C3006" i="8"/>
  <c r="B3005" i="9"/>
  <c r="A3006" i="9"/>
  <c r="C3005" i="9"/>
  <c r="F3005" i="9" s="1"/>
  <c r="B471" i="8"/>
  <c r="C470" i="8"/>
  <c r="D3004" i="9"/>
  <c r="A3007" i="9" l="1"/>
  <c r="C3006" i="9"/>
  <c r="F3006" i="9" s="1"/>
  <c r="B3006" i="9"/>
  <c r="D3005" i="9"/>
  <c r="B3006" i="8"/>
  <c r="C3007" i="8"/>
  <c r="E3005" i="9"/>
  <c r="B470" i="8"/>
  <c r="C469" i="8"/>
  <c r="B3007" i="8" l="1"/>
  <c r="C3008" i="8"/>
  <c r="D3006" i="9"/>
  <c r="B469" i="8"/>
  <c r="C468" i="8"/>
  <c r="E3006" i="9"/>
  <c r="A3008" i="9"/>
  <c r="C3007" i="9"/>
  <c r="F3007" i="9" s="1"/>
  <c r="B3007" i="9"/>
  <c r="A3009" i="9" l="1"/>
  <c r="C3008" i="9"/>
  <c r="F3008" i="9" s="1"/>
  <c r="B3008" i="9"/>
  <c r="D3007" i="9"/>
  <c r="B468" i="8"/>
  <c r="C467" i="8"/>
  <c r="E3007" i="9"/>
  <c r="B3008" i="8"/>
  <c r="C3009" i="8"/>
  <c r="E3008" i="9" l="1"/>
  <c r="B3009" i="9"/>
  <c r="A3010" i="9"/>
  <c r="C3009" i="9"/>
  <c r="F3009" i="9" s="1"/>
  <c r="B467" i="8"/>
  <c r="C466" i="8"/>
  <c r="B3009" i="8"/>
  <c r="C3010" i="8"/>
  <c r="D3008" i="9"/>
  <c r="B3010" i="8" l="1"/>
  <c r="C3011" i="8"/>
  <c r="B466" i="8"/>
  <c r="C465" i="8"/>
  <c r="E3009" i="9"/>
  <c r="A3011" i="9"/>
  <c r="C3010" i="9"/>
  <c r="F3010" i="9" s="1"/>
  <c r="B3010" i="9"/>
  <c r="D3009" i="9"/>
  <c r="E3010" i="9" l="1"/>
  <c r="A3012" i="9"/>
  <c r="C3011" i="9"/>
  <c r="F3011" i="9" s="1"/>
  <c r="B3011" i="9"/>
  <c r="B465" i="8"/>
  <c r="C464" i="8"/>
  <c r="D3010" i="9"/>
  <c r="B3011" i="8"/>
  <c r="C3012" i="8"/>
  <c r="B464" i="8" l="1"/>
  <c r="C463" i="8"/>
  <c r="E3011" i="9"/>
  <c r="B3012" i="8"/>
  <c r="C3013" i="8"/>
  <c r="A3013" i="9"/>
  <c r="C3012" i="9"/>
  <c r="F3012" i="9" s="1"/>
  <c r="B3012" i="9"/>
  <c r="D3011" i="9"/>
  <c r="D3012" i="9" l="1"/>
  <c r="B3013" i="9"/>
  <c r="A3014" i="9"/>
  <c r="C3013" i="9"/>
  <c r="F3013" i="9" s="1"/>
  <c r="B3013" i="8"/>
  <c r="C3014" i="8"/>
  <c r="B463" i="8"/>
  <c r="C462" i="8"/>
  <c r="E3012" i="9"/>
  <c r="B3014" i="8" l="1"/>
  <c r="C3015" i="8"/>
  <c r="E3013" i="9"/>
  <c r="D3013" i="9"/>
  <c r="B462" i="8"/>
  <c r="C461" i="8"/>
  <c r="A3015" i="9"/>
  <c r="C3014" i="9"/>
  <c r="F3014" i="9" s="1"/>
  <c r="B3014" i="9"/>
  <c r="A3016" i="9" l="1"/>
  <c r="C3015" i="9"/>
  <c r="F3015" i="9" s="1"/>
  <c r="B3015" i="9"/>
  <c r="B3015" i="8"/>
  <c r="C3016" i="8"/>
  <c r="B461" i="8"/>
  <c r="C460" i="8"/>
  <c r="D3014" i="9"/>
  <c r="E3014" i="9"/>
  <c r="B3016" i="8" l="1"/>
  <c r="C3017" i="8"/>
  <c r="E3015" i="9"/>
  <c r="A3017" i="9"/>
  <c r="B3016" i="9"/>
  <c r="C3016" i="9"/>
  <c r="F3016" i="9" s="1"/>
  <c r="B460" i="8"/>
  <c r="C459" i="8"/>
  <c r="D3015" i="9"/>
  <c r="E3016" i="9" l="1"/>
  <c r="B3017" i="9"/>
  <c r="A3018" i="9"/>
  <c r="C3017" i="9"/>
  <c r="F3017" i="9" s="1"/>
  <c r="D3016" i="9"/>
  <c r="B459" i="8"/>
  <c r="C458" i="8"/>
  <c r="B3017" i="8"/>
  <c r="C3018" i="8"/>
  <c r="D3017" i="9" l="1"/>
  <c r="E3017" i="9"/>
  <c r="B3018" i="8"/>
  <c r="C3019" i="8"/>
  <c r="A3019" i="9"/>
  <c r="C3018" i="9"/>
  <c r="F3018" i="9" s="1"/>
  <c r="B3018" i="9"/>
  <c r="B458" i="8"/>
  <c r="C457" i="8"/>
  <c r="E3018" i="9" l="1"/>
  <c r="A3020" i="9"/>
  <c r="C3019" i="9"/>
  <c r="F3019" i="9" s="1"/>
  <c r="B3019" i="9"/>
  <c r="B3019" i="8"/>
  <c r="C3020" i="8"/>
  <c r="B457" i="8"/>
  <c r="C456" i="8"/>
  <c r="D3018" i="9"/>
  <c r="B3020" i="8" l="1"/>
  <c r="C3021" i="8"/>
  <c r="E3019" i="9"/>
  <c r="A3021" i="9"/>
  <c r="B3020" i="9"/>
  <c r="C3020" i="9"/>
  <c r="F3020" i="9" s="1"/>
  <c r="B456" i="8"/>
  <c r="C455" i="8"/>
  <c r="D3019" i="9"/>
  <c r="E3020" i="9" l="1"/>
  <c r="B3021" i="9"/>
  <c r="A3022" i="9"/>
  <c r="C3021" i="9"/>
  <c r="F3021" i="9" s="1"/>
  <c r="D3020" i="9"/>
  <c r="B455" i="8"/>
  <c r="C454" i="8"/>
  <c r="B3021" i="8"/>
  <c r="C3022" i="8"/>
  <c r="D3021" i="9" l="1"/>
  <c r="E3021" i="9"/>
  <c r="B3022" i="8"/>
  <c r="C3023" i="8"/>
  <c r="A3023" i="9"/>
  <c r="C3022" i="9"/>
  <c r="F3022" i="9" s="1"/>
  <c r="B3022" i="9"/>
  <c r="B454" i="8"/>
  <c r="C453" i="8"/>
  <c r="D3022" i="9" l="1"/>
  <c r="E3022" i="9"/>
  <c r="A3024" i="9"/>
  <c r="C3023" i="9"/>
  <c r="F3023" i="9" s="1"/>
  <c r="B3023" i="9"/>
  <c r="B3023" i="8"/>
  <c r="C3024" i="8"/>
  <c r="B453" i="8"/>
  <c r="C452" i="8"/>
  <c r="A3025" i="9" l="1"/>
  <c r="B3024" i="9"/>
  <c r="C3024" i="9"/>
  <c r="F3024" i="9" s="1"/>
  <c r="E3023" i="9"/>
  <c r="B452" i="8"/>
  <c r="C451" i="8"/>
  <c r="D3023" i="9"/>
  <c r="B3024" i="8"/>
  <c r="C3025" i="8"/>
  <c r="E3024" i="9" l="1"/>
  <c r="B451" i="8"/>
  <c r="C450" i="8"/>
  <c r="B3025" i="8"/>
  <c r="C3026" i="8"/>
  <c r="B3025" i="9"/>
  <c r="A3026" i="9"/>
  <c r="C3025" i="9"/>
  <c r="F3025" i="9" s="1"/>
  <c r="D3024" i="9"/>
  <c r="B450" i="8" l="1"/>
  <c r="C449" i="8"/>
  <c r="A3027" i="9"/>
  <c r="C3026" i="9"/>
  <c r="F3026" i="9" s="1"/>
  <c r="B3026" i="9"/>
  <c r="B3026" i="8"/>
  <c r="C3027" i="8"/>
  <c r="E3025" i="9"/>
  <c r="D3025" i="9"/>
  <c r="D3026" i="9" l="1"/>
  <c r="E3026" i="9"/>
  <c r="A3028" i="9"/>
  <c r="C3027" i="9"/>
  <c r="F3027" i="9" s="1"/>
  <c r="B3027" i="9"/>
  <c r="B449" i="8"/>
  <c r="C448" i="8"/>
  <c r="B3027" i="8"/>
  <c r="C3028" i="8"/>
  <c r="E3027" i="9" l="1"/>
  <c r="A3029" i="9"/>
  <c r="B3028" i="9"/>
  <c r="C3028" i="9"/>
  <c r="F3028" i="9" s="1"/>
  <c r="B3028" i="8"/>
  <c r="C3029" i="8"/>
  <c r="D3027" i="9"/>
  <c r="B448" i="8"/>
  <c r="C447" i="8"/>
  <c r="B3029" i="8" l="1"/>
  <c r="C3030" i="8"/>
  <c r="D3028" i="9"/>
  <c r="B447" i="8"/>
  <c r="C446" i="8"/>
  <c r="B3029" i="9"/>
  <c r="A3030" i="9"/>
  <c r="C3029" i="9"/>
  <c r="F3029" i="9" s="1"/>
  <c r="E3028" i="9"/>
  <c r="B446" i="8" l="1"/>
  <c r="C445" i="8"/>
  <c r="E3029" i="9"/>
  <c r="B3030" i="8"/>
  <c r="C3031" i="8"/>
  <c r="A3031" i="9"/>
  <c r="C3030" i="9"/>
  <c r="F3030" i="9" s="1"/>
  <c r="B3030" i="9"/>
  <c r="D3029" i="9"/>
  <c r="D3030" i="9" l="1"/>
  <c r="A3032" i="9"/>
  <c r="C3031" i="9"/>
  <c r="F3031" i="9" s="1"/>
  <c r="B3031" i="9"/>
  <c r="B3031" i="8"/>
  <c r="C3032" i="8"/>
  <c r="E3030" i="9"/>
  <c r="B445" i="8"/>
  <c r="C444" i="8"/>
  <c r="E3031" i="9" l="1"/>
  <c r="B444" i="8"/>
  <c r="C443" i="8"/>
  <c r="A3033" i="9"/>
  <c r="B3032" i="9"/>
  <c r="C3032" i="9"/>
  <c r="F3032" i="9" s="1"/>
  <c r="B3032" i="8"/>
  <c r="C3033" i="8"/>
  <c r="D3031" i="9"/>
  <c r="D3032" i="9" l="1"/>
  <c r="B3033" i="9"/>
  <c r="A3034" i="9"/>
  <c r="C3033" i="9"/>
  <c r="F3033" i="9" s="1"/>
  <c r="E3032" i="9"/>
  <c r="B443" i="8"/>
  <c r="C442" i="8"/>
  <c r="B3033" i="8"/>
  <c r="C3034" i="8"/>
  <c r="B442" i="8" l="1"/>
  <c r="C441" i="8"/>
  <c r="D3033" i="9"/>
  <c r="E3033" i="9"/>
  <c r="B3034" i="8"/>
  <c r="C3035" i="8"/>
  <c r="A3035" i="9"/>
  <c r="C3034" i="9"/>
  <c r="F3034" i="9" s="1"/>
  <c r="B3034" i="9"/>
  <c r="A3036" i="9" l="1"/>
  <c r="C3035" i="9"/>
  <c r="F3035" i="9" s="1"/>
  <c r="B3035" i="9"/>
  <c r="B441" i="8"/>
  <c r="C440" i="8"/>
  <c r="B3035" i="8"/>
  <c r="C3036" i="8"/>
  <c r="D3034" i="9"/>
  <c r="E3034" i="9"/>
  <c r="B440" i="8" l="1"/>
  <c r="C439" i="8"/>
  <c r="E3035" i="9"/>
  <c r="A3037" i="9"/>
  <c r="B3036" i="9"/>
  <c r="C3036" i="9"/>
  <c r="F3036" i="9" s="1"/>
  <c r="B3036" i="8"/>
  <c r="C3037" i="8"/>
  <c r="D3035" i="9"/>
  <c r="E3036" i="9" l="1"/>
  <c r="B3037" i="9"/>
  <c r="A3038" i="9"/>
  <c r="C3037" i="9"/>
  <c r="F3037" i="9" s="1"/>
  <c r="D3036" i="9"/>
  <c r="B3037" i="8"/>
  <c r="C3038" i="8"/>
  <c r="B439" i="8"/>
  <c r="C438" i="8"/>
  <c r="D3037" i="9" l="1"/>
  <c r="E3037" i="9"/>
  <c r="B438" i="8"/>
  <c r="C437" i="8"/>
  <c r="A3039" i="9"/>
  <c r="C3038" i="9"/>
  <c r="F3038" i="9" s="1"/>
  <c r="B3038" i="9"/>
  <c r="B3038" i="8"/>
  <c r="C3039" i="8"/>
  <c r="D3038" i="9" l="1"/>
  <c r="E3038" i="9"/>
  <c r="A3040" i="9"/>
  <c r="C3039" i="9"/>
  <c r="F3039" i="9" s="1"/>
  <c r="B3039" i="9"/>
  <c r="B437" i="8"/>
  <c r="C436" i="8"/>
  <c r="B3039" i="8"/>
  <c r="C3040" i="8"/>
  <c r="E3039" i="9" l="1"/>
  <c r="A3041" i="9"/>
  <c r="B3040" i="9"/>
  <c r="C3040" i="9"/>
  <c r="F3040" i="9" s="1"/>
  <c r="B3040" i="8"/>
  <c r="C3041" i="8"/>
  <c r="D3039" i="9"/>
  <c r="B436" i="8"/>
  <c r="C435" i="8"/>
  <c r="B3041" i="8" l="1"/>
  <c r="C3042" i="8"/>
  <c r="E3040" i="9"/>
  <c r="B435" i="8"/>
  <c r="C434" i="8"/>
  <c r="B3041" i="9"/>
  <c r="A3042" i="9"/>
  <c r="C3041" i="9"/>
  <c r="F3041" i="9" s="1"/>
  <c r="D3040" i="9"/>
  <c r="A3043" i="9" l="1"/>
  <c r="C3042" i="9"/>
  <c r="F3042" i="9" s="1"/>
  <c r="B3042" i="9"/>
  <c r="B434" i="8"/>
  <c r="C433" i="8"/>
  <c r="E3041" i="9"/>
  <c r="B3042" i="8"/>
  <c r="C3043" i="8"/>
  <c r="D3041" i="9"/>
  <c r="B433" i="8" l="1"/>
  <c r="C432" i="8"/>
  <c r="D3042" i="9"/>
  <c r="E3042" i="9"/>
  <c r="B3043" i="8"/>
  <c r="C3044" i="8"/>
  <c r="A3044" i="9"/>
  <c r="C3043" i="9"/>
  <c r="F3043" i="9" s="1"/>
  <c r="B3043" i="9"/>
  <c r="A3045" i="9" l="1"/>
  <c r="B3044" i="9"/>
  <c r="C3044" i="9"/>
  <c r="F3044" i="9" s="1"/>
  <c r="D3043" i="9"/>
  <c r="B3044" i="8"/>
  <c r="C3045" i="8"/>
  <c r="E3043" i="9"/>
  <c r="B432" i="8"/>
  <c r="C431" i="8"/>
  <c r="E3044" i="9" l="1"/>
  <c r="B3045" i="9"/>
  <c r="A3046" i="9"/>
  <c r="C3045" i="9"/>
  <c r="F3045" i="9" s="1"/>
  <c r="B3045" i="8"/>
  <c r="C3046" i="8"/>
  <c r="B431" i="8"/>
  <c r="C430" i="8"/>
  <c r="D3044" i="9"/>
  <c r="B430" i="8" l="1"/>
  <c r="C429" i="8"/>
  <c r="B3046" i="8"/>
  <c r="C3047" i="8"/>
  <c r="E3045" i="9"/>
  <c r="D3045" i="9"/>
  <c r="A3047" i="9"/>
  <c r="C3046" i="9"/>
  <c r="F3046" i="9" s="1"/>
  <c r="B3046" i="9"/>
  <c r="B3047" i="8" l="1"/>
  <c r="C3048" i="8"/>
  <c r="B429" i="8"/>
  <c r="C428" i="8"/>
  <c r="A3048" i="9"/>
  <c r="C3047" i="9"/>
  <c r="F3047" i="9" s="1"/>
  <c r="B3047" i="9"/>
  <c r="D3046" i="9"/>
  <c r="E3046" i="9"/>
  <c r="E3047" i="9" l="1"/>
  <c r="A3049" i="9"/>
  <c r="B3048" i="9"/>
  <c r="C3048" i="9"/>
  <c r="F3048" i="9" s="1"/>
  <c r="D3047" i="9"/>
  <c r="B428" i="8"/>
  <c r="C427" i="8"/>
  <c r="B3048" i="8"/>
  <c r="C3049" i="8"/>
  <c r="E3048" i="9" l="1"/>
  <c r="B3049" i="8"/>
  <c r="C3050" i="8"/>
  <c r="B3049" i="9"/>
  <c r="A3050" i="9"/>
  <c r="C3049" i="9"/>
  <c r="F3049" i="9" s="1"/>
  <c r="D3048" i="9"/>
  <c r="B427" i="8"/>
  <c r="C426" i="8"/>
  <c r="D3049" i="9" l="1"/>
  <c r="E3049" i="9"/>
  <c r="A3051" i="9"/>
  <c r="C3050" i="9"/>
  <c r="F3050" i="9" s="1"/>
  <c r="B3050" i="9"/>
  <c r="B426" i="8"/>
  <c r="C425" i="8"/>
  <c r="B3050" i="8"/>
  <c r="C3051" i="8"/>
  <c r="D3050" i="9" l="1"/>
  <c r="E3050" i="9"/>
  <c r="B3051" i="8"/>
  <c r="C3052" i="8"/>
  <c r="A3052" i="9"/>
  <c r="C3051" i="9"/>
  <c r="F3051" i="9" s="1"/>
  <c r="B3051" i="9"/>
  <c r="B425" i="8"/>
  <c r="C424" i="8"/>
  <c r="E3051" i="9" l="1"/>
  <c r="D3051" i="9"/>
  <c r="A3053" i="9"/>
  <c r="B3052" i="9"/>
  <c r="C3052" i="9"/>
  <c r="F3052" i="9" s="1"/>
  <c r="B3052" i="8"/>
  <c r="C3053" i="8"/>
  <c r="B424" i="8"/>
  <c r="C423" i="8"/>
  <c r="E3052" i="9" l="1"/>
  <c r="B3053" i="9"/>
  <c r="A3054" i="9"/>
  <c r="C3053" i="9"/>
  <c r="F3053" i="9" s="1"/>
  <c r="B423" i="8"/>
  <c r="C422" i="8"/>
  <c r="D3052" i="9"/>
  <c r="B3053" i="8"/>
  <c r="C3054" i="8"/>
  <c r="D3053" i="9" l="1"/>
  <c r="B422" i="8"/>
  <c r="C421" i="8"/>
  <c r="E3053" i="9"/>
  <c r="B3054" i="8"/>
  <c r="C3055" i="8"/>
  <c r="A3055" i="9"/>
  <c r="C3054" i="9"/>
  <c r="F3054" i="9" s="1"/>
  <c r="B3054" i="9"/>
  <c r="A3056" i="9" l="1"/>
  <c r="C3055" i="9"/>
  <c r="F3055" i="9" s="1"/>
  <c r="B3055" i="9"/>
  <c r="B3055" i="8"/>
  <c r="C3056" i="8"/>
  <c r="D3054" i="9"/>
  <c r="B421" i="8"/>
  <c r="C420" i="8"/>
  <c r="E3054" i="9"/>
  <c r="E3055" i="9" l="1"/>
  <c r="B420" i="8"/>
  <c r="C419" i="8"/>
  <c r="A3057" i="9"/>
  <c r="B3056" i="9"/>
  <c r="C3056" i="9"/>
  <c r="F3056" i="9" s="1"/>
  <c r="B3056" i="8"/>
  <c r="C3057" i="8"/>
  <c r="D3055" i="9"/>
  <c r="E3056" i="9" l="1"/>
  <c r="B3057" i="9"/>
  <c r="A3058" i="9"/>
  <c r="C3057" i="9"/>
  <c r="F3057" i="9" s="1"/>
  <c r="D3056" i="9"/>
  <c r="B419" i="8"/>
  <c r="C418" i="8"/>
  <c r="B3057" i="8"/>
  <c r="C3058" i="8"/>
  <c r="E3057" i="9" l="1"/>
  <c r="D3057" i="9"/>
  <c r="B3058" i="8"/>
  <c r="C3059" i="8"/>
  <c r="A3059" i="9"/>
  <c r="C3058" i="9"/>
  <c r="F3058" i="9" s="1"/>
  <c r="B3058" i="9"/>
  <c r="B418" i="8"/>
  <c r="C417" i="8"/>
  <c r="B417" i="8" l="1"/>
  <c r="C416" i="8"/>
  <c r="E3058" i="9"/>
  <c r="A3060" i="9"/>
  <c r="C3059" i="9"/>
  <c r="F3059" i="9" s="1"/>
  <c r="B3059" i="9"/>
  <c r="B3059" i="8"/>
  <c r="C3060" i="8"/>
  <c r="D3058" i="9"/>
  <c r="E3059" i="9" l="1"/>
  <c r="A3061" i="9"/>
  <c r="B3060" i="9"/>
  <c r="C3060" i="9"/>
  <c r="F3060" i="9" s="1"/>
  <c r="D3059" i="9"/>
  <c r="B3060" i="8"/>
  <c r="C3061" i="8"/>
  <c r="B416" i="8"/>
  <c r="C415" i="8"/>
  <c r="E3060" i="9" l="1"/>
  <c r="B415" i="8"/>
  <c r="C414" i="8"/>
  <c r="B3061" i="9"/>
  <c r="A3062" i="9"/>
  <c r="C3061" i="9"/>
  <c r="F3061" i="9" s="1"/>
  <c r="D3060" i="9"/>
  <c r="B3061" i="8"/>
  <c r="C3062" i="8"/>
  <c r="E3061" i="9" l="1"/>
  <c r="D3061" i="9"/>
  <c r="A3063" i="9"/>
  <c r="C3062" i="9"/>
  <c r="F3062" i="9" s="1"/>
  <c r="B3062" i="9"/>
  <c r="C3063" i="8"/>
  <c r="B3062" i="8"/>
  <c r="B414" i="8"/>
  <c r="C413" i="8"/>
  <c r="B3063" i="8" l="1"/>
  <c r="C3064" i="8"/>
  <c r="E3062" i="9"/>
  <c r="D3062" i="9"/>
  <c r="B413" i="8"/>
  <c r="C412" i="8"/>
  <c r="A3064" i="9"/>
  <c r="C3063" i="9"/>
  <c r="F3063" i="9" s="1"/>
  <c r="B3063" i="9"/>
  <c r="D3063" i="9" l="1"/>
  <c r="C411" i="8"/>
  <c r="B412" i="8"/>
  <c r="A3065" i="9"/>
  <c r="B3064" i="9"/>
  <c r="C3064" i="9"/>
  <c r="F3064" i="9" s="1"/>
  <c r="E3063" i="9"/>
  <c r="B3064" i="8"/>
  <c r="C3065" i="8"/>
  <c r="E3064" i="9" l="1"/>
  <c r="B3065" i="9"/>
  <c r="A3066" i="9"/>
  <c r="C3065" i="9"/>
  <c r="F3065" i="9" s="1"/>
  <c r="D3064" i="9"/>
  <c r="B3065" i="8"/>
  <c r="C3066" i="8"/>
  <c r="B411" i="8"/>
  <c r="C410" i="8"/>
  <c r="D3065" i="9" l="1"/>
  <c r="E3065" i="9"/>
  <c r="B410" i="8"/>
  <c r="C409" i="8"/>
  <c r="A3067" i="9"/>
  <c r="C3066" i="9"/>
  <c r="F3066" i="9" s="1"/>
  <c r="B3066" i="9"/>
  <c r="B3066" i="8"/>
  <c r="C3067" i="8"/>
  <c r="E3066" i="9" l="1"/>
  <c r="D3066" i="9"/>
  <c r="A3068" i="9"/>
  <c r="C3067" i="9"/>
  <c r="F3067" i="9" s="1"/>
  <c r="B3067" i="9"/>
  <c r="B409" i="8"/>
  <c r="C408" i="8"/>
  <c r="B3067" i="8"/>
  <c r="C3068" i="8"/>
  <c r="E3067" i="9" l="1"/>
  <c r="A3069" i="9"/>
  <c r="B3068" i="9"/>
  <c r="C3068" i="9"/>
  <c r="F3068" i="9" s="1"/>
  <c r="B3068" i="8"/>
  <c r="C3069" i="8"/>
  <c r="D3067" i="9"/>
  <c r="B408" i="8"/>
  <c r="C407" i="8"/>
  <c r="B3069" i="8" l="1"/>
  <c r="C3070" i="8"/>
  <c r="D3068" i="9"/>
  <c r="B407" i="8"/>
  <c r="C406" i="8"/>
  <c r="B3069" i="9"/>
  <c r="A3070" i="9"/>
  <c r="C3069" i="9"/>
  <c r="F3069" i="9" s="1"/>
  <c r="E3068" i="9"/>
  <c r="D3069" i="9" l="1"/>
  <c r="A3071" i="9"/>
  <c r="C3070" i="9"/>
  <c r="F3070" i="9" s="1"/>
  <c r="B3070" i="9"/>
  <c r="B406" i="8"/>
  <c r="C405" i="8"/>
  <c r="B3070" i="8"/>
  <c r="C3071" i="8"/>
  <c r="E3069" i="9"/>
  <c r="B405" i="8" l="1"/>
  <c r="C404" i="8"/>
  <c r="E3070" i="9"/>
  <c r="D3070" i="9"/>
  <c r="B3071" i="8"/>
  <c r="C3072" i="8"/>
  <c r="A3072" i="9"/>
  <c r="C3071" i="9"/>
  <c r="F3071" i="9" s="1"/>
  <c r="B3071" i="9"/>
  <c r="A3073" i="9" l="1"/>
  <c r="B3072" i="9"/>
  <c r="C3072" i="9"/>
  <c r="F3072" i="9" s="1"/>
  <c r="B3072" i="8"/>
  <c r="C3073" i="8"/>
  <c r="D3071" i="9"/>
  <c r="E3071" i="9"/>
  <c r="B404" i="8"/>
  <c r="C403" i="8"/>
  <c r="B3073" i="8" l="1"/>
  <c r="C3074" i="8"/>
  <c r="E3072" i="9"/>
  <c r="B3073" i="9"/>
  <c r="A3074" i="9"/>
  <c r="C3073" i="9"/>
  <c r="F3073" i="9" s="1"/>
  <c r="B403" i="8"/>
  <c r="C402" i="8"/>
  <c r="D3072" i="9"/>
  <c r="D3073" i="9" l="1"/>
  <c r="A3075" i="9"/>
  <c r="C3074" i="9"/>
  <c r="F3074" i="9" s="1"/>
  <c r="B3074" i="9"/>
  <c r="B402" i="8"/>
  <c r="C401" i="8"/>
  <c r="B3074" i="8"/>
  <c r="C3075" i="8"/>
  <c r="E3073" i="9"/>
  <c r="B401" i="8" l="1"/>
  <c r="C400" i="8"/>
  <c r="E3074" i="9"/>
  <c r="D3074" i="9"/>
  <c r="B3075" i="8"/>
  <c r="C3076" i="8"/>
  <c r="A3076" i="9"/>
  <c r="C3075" i="9"/>
  <c r="F3075" i="9" s="1"/>
  <c r="B3075" i="9"/>
  <c r="A3077" i="9" l="1"/>
  <c r="B3076" i="9"/>
  <c r="C3076" i="9"/>
  <c r="F3076" i="9" s="1"/>
  <c r="D3075" i="9"/>
  <c r="B3076" i="8"/>
  <c r="C3077" i="8"/>
  <c r="E3075" i="9"/>
  <c r="B400" i="8"/>
  <c r="C399" i="8"/>
  <c r="E3076" i="9" l="1"/>
  <c r="B3077" i="8"/>
  <c r="C3078" i="8"/>
  <c r="B3077" i="9"/>
  <c r="A3078" i="9"/>
  <c r="C3077" i="9"/>
  <c r="F3077" i="9" s="1"/>
  <c r="B399" i="8"/>
  <c r="C398" i="8"/>
  <c r="D3076" i="9"/>
  <c r="D3077" i="9" l="1"/>
  <c r="A3079" i="9"/>
  <c r="C3078" i="9"/>
  <c r="F3078" i="9" s="1"/>
  <c r="B3078" i="9"/>
  <c r="C3079" i="8"/>
  <c r="B3078" i="8"/>
  <c r="E3077" i="9"/>
  <c r="B398" i="8"/>
  <c r="C397" i="8"/>
  <c r="B3079" i="8" l="1"/>
  <c r="C3080" i="8"/>
  <c r="E3078" i="9"/>
  <c r="B397" i="8"/>
  <c r="C396" i="8"/>
  <c r="D3078" i="9"/>
  <c r="A3080" i="9"/>
  <c r="C3079" i="9"/>
  <c r="F3079" i="9" s="1"/>
  <c r="B3079" i="9"/>
  <c r="D3079" i="9" l="1"/>
  <c r="C395" i="8"/>
  <c r="B396" i="8"/>
  <c r="A3081" i="9"/>
  <c r="C3080" i="9"/>
  <c r="F3080" i="9" s="1"/>
  <c r="B3080" i="9"/>
  <c r="E3079" i="9"/>
  <c r="B3080" i="8"/>
  <c r="C3081" i="8"/>
  <c r="B3081" i="8" l="1"/>
  <c r="C3082" i="8"/>
  <c r="E3080" i="9"/>
  <c r="D3080" i="9"/>
  <c r="B3081" i="9"/>
  <c r="A3082" i="9"/>
  <c r="C3081" i="9"/>
  <c r="F3081" i="9" s="1"/>
  <c r="C394" i="8"/>
  <c r="B395" i="8"/>
  <c r="E3081" i="9" l="1"/>
  <c r="B394" i="8"/>
  <c r="C393" i="8"/>
  <c r="B3082" i="8"/>
  <c r="C3083" i="8"/>
  <c r="A3083" i="9"/>
  <c r="C3082" i="9"/>
  <c r="F3082" i="9" s="1"/>
  <c r="B3082" i="9"/>
  <c r="D3081" i="9"/>
  <c r="A3084" i="9" l="1"/>
  <c r="C3083" i="9"/>
  <c r="F3083" i="9" s="1"/>
  <c r="B3083" i="9"/>
  <c r="B3083" i="8"/>
  <c r="C3084" i="8"/>
  <c r="B393" i="8"/>
  <c r="C392" i="8"/>
  <c r="E3082" i="9"/>
  <c r="D3082" i="9"/>
  <c r="E3083" i="9" l="1"/>
  <c r="B3084" i="8"/>
  <c r="C3085" i="8"/>
  <c r="A3085" i="9"/>
  <c r="C3084" i="9"/>
  <c r="F3084" i="9" s="1"/>
  <c r="B3084" i="9"/>
  <c r="B392" i="8"/>
  <c r="C391" i="8"/>
  <c r="D3083" i="9"/>
  <c r="D3084" i="9" l="1"/>
  <c r="E3084" i="9"/>
  <c r="B3085" i="9"/>
  <c r="A3086" i="9"/>
  <c r="C3085" i="9"/>
  <c r="F3085" i="9" s="1"/>
  <c r="B3085" i="8"/>
  <c r="C3086" i="8"/>
  <c r="C390" i="8"/>
  <c r="B391" i="8"/>
  <c r="B3086" i="8" l="1"/>
  <c r="C3087" i="8"/>
  <c r="E3085" i="9"/>
  <c r="D3085" i="9"/>
  <c r="A3087" i="9"/>
  <c r="C3086" i="9"/>
  <c r="F3086" i="9" s="1"/>
  <c r="B3086" i="9"/>
  <c r="B390" i="8"/>
  <c r="C389" i="8"/>
  <c r="D3086" i="9" l="1"/>
  <c r="E3086" i="9"/>
  <c r="A3088" i="9"/>
  <c r="C3087" i="9"/>
  <c r="F3087" i="9" s="1"/>
  <c r="B3087" i="9"/>
  <c r="B389" i="8"/>
  <c r="C388" i="8"/>
  <c r="B3087" i="8"/>
  <c r="C3088" i="8"/>
  <c r="E3087" i="9" l="1"/>
  <c r="A3089" i="9"/>
  <c r="B3088" i="9"/>
  <c r="C3088" i="9"/>
  <c r="F3088" i="9" s="1"/>
  <c r="B3088" i="8"/>
  <c r="C3089" i="8"/>
  <c r="D3087" i="9"/>
  <c r="B388" i="8"/>
  <c r="C387" i="8"/>
  <c r="E3088" i="9" l="1"/>
  <c r="B387" i="8"/>
  <c r="C386" i="8"/>
  <c r="B3089" i="9"/>
  <c r="A3090" i="9"/>
  <c r="C3089" i="9"/>
  <c r="F3089" i="9" s="1"/>
  <c r="B3089" i="8"/>
  <c r="C3090" i="8"/>
  <c r="D3088" i="9"/>
  <c r="D3089" i="9" l="1"/>
  <c r="A3091" i="9"/>
  <c r="C3090" i="9"/>
  <c r="F3090" i="9" s="1"/>
  <c r="B3090" i="9"/>
  <c r="B386" i="8"/>
  <c r="C385" i="8"/>
  <c r="E3089" i="9"/>
  <c r="B3090" i="8"/>
  <c r="C3091" i="8"/>
  <c r="B385" i="8" l="1"/>
  <c r="C384" i="8"/>
  <c r="D3090" i="9"/>
  <c r="B3091" i="8"/>
  <c r="C3092" i="8"/>
  <c r="E3090" i="9"/>
  <c r="A3092" i="9"/>
  <c r="C3091" i="9"/>
  <c r="F3091" i="9" s="1"/>
  <c r="B3091" i="9"/>
  <c r="A3093" i="9" l="1"/>
  <c r="B3092" i="9"/>
  <c r="C3092" i="9"/>
  <c r="F3092" i="9" s="1"/>
  <c r="D3091" i="9"/>
  <c r="B3092" i="8"/>
  <c r="C3093" i="8"/>
  <c r="E3091" i="9"/>
  <c r="B384" i="8"/>
  <c r="C383" i="8"/>
  <c r="E3092" i="9" l="1"/>
  <c r="B3093" i="9"/>
  <c r="A3094" i="9"/>
  <c r="C3093" i="9"/>
  <c r="F3093" i="9" s="1"/>
  <c r="B3093" i="8"/>
  <c r="C3094" i="8"/>
  <c r="B383" i="8"/>
  <c r="C382" i="8"/>
  <c r="D3092" i="9"/>
  <c r="B382" i="8" l="1"/>
  <c r="C381" i="8"/>
  <c r="B3094" i="8"/>
  <c r="C3095" i="8"/>
  <c r="E3093" i="9"/>
  <c r="D3093" i="9"/>
  <c r="A3095" i="9"/>
  <c r="C3094" i="9"/>
  <c r="F3094" i="9" s="1"/>
  <c r="B3094" i="9"/>
  <c r="B3095" i="8" l="1"/>
  <c r="C3096" i="8"/>
  <c r="B381" i="8"/>
  <c r="C380" i="8"/>
  <c r="A3096" i="9"/>
  <c r="C3095" i="9"/>
  <c r="F3095" i="9" s="1"/>
  <c r="B3095" i="9"/>
  <c r="E3094" i="9"/>
  <c r="D3094" i="9"/>
  <c r="E3095" i="9" l="1"/>
  <c r="D3095" i="9"/>
  <c r="A3097" i="9"/>
  <c r="B3096" i="9"/>
  <c r="C3096" i="9"/>
  <c r="F3096" i="9" s="1"/>
  <c r="B380" i="8"/>
  <c r="C379" i="8"/>
  <c r="B3096" i="8"/>
  <c r="C3097" i="8"/>
  <c r="D3096" i="9" l="1"/>
  <c r="B3097" i="9"/>
  <c r="A3098" i="9"/>
  <c r="C3097" i="9"/>
  <c r="F3097" i="9" s="1"/>
  <c r="B3097" i="8"/>
  <c r="C3098" i="8"/>
  <c r="E3096" i="9"/>
  <c r="B379" i="8"/>
  <c r="C378" i="8"/>
  <c r="B3098" i="8" l="1"/>
  <c r="C3099" i="8"/>
  <c r="D3097" i="9"/>
  <c r="E3097" i="9"/>
  <c r="B378" i="8"/>
  <c r="C377" i="8"/>
  <c r="A3099" i="9"/>
  <c r="C3098" i="9"/>
  <c r="F3098" i="9" s="1"/>
  <c r="B3098" i="9"/>
  <c r="B377" i="8" l="1"/>
  <c r="C376" i="8"/>
  <c r="B3099" i="8"/>
  <c r="C3100" i="8"/>
  <c r="A3100" i="9"/>
  <c r="C3099" i="9"/>
  <c r="F3099" i="9" s="1"/>
  <c r="B3099" i="9"/>
  <c r="D3098" i="9"/>
  <c r="E3098" i="9"/>
  <c r="D3099" i="9" l="1"/>
  <c r="A3101" i="9"/>
  <c r="B3100" i="9"/>
  <c r="C3100" i="9"/>
  <c r="F3100" i="9" s="1"/>
  <c r="E3099" i="9"/>
  <c r="B3100" i="8"/>
  <c r="C3101" i="8"/>
  <c r="B376" i="8"/>
  <c r="C375" i="8"/>
  <c r="E3100" i="9" l="1"/>
  <c r="B375" i="8"/>
  <c r="C374" i="8"/>
  <c r="B3101" i="9"/>
  <c r="A3102" i="9"/>
  <c r="C3101" i="9"/>
  <c r="F3101" i="9" s="1"/>
  <c r="D3100" i="9"/>
  <c r="B3101" i="8"/>
  <c r="C3102" i="8"/>
  <c r="D3101" i="9" l="1"/>
  <c r="E3101" i="9"/>
  <c r="A3103" i="9"/>
  <c r="C3102" i="9"/>
  <c r="F3102" i="9" s="1"/>
  <c r="B3102" i="9"/>
  <c r="B3102" i="8"/>
  <c r="C3103" i="8"/>
  <c r="B374" i="8"/>
  <c r="C373" i="8"/>
  <c r="D3102" i="9" l="1"/>
  <c r="E3102" i="9"/>
  <c r="B373" i="8"/>
  <c r="C372" i="8"/>
  <c r="A3104" i="9"/>
  <c r="C3103" i="9"/>
  <c r="F3103" i="9" s="1"/>
  <c r="B3103" i="9"/>
  <c r="B3103" i="8"/>
  <c r="C3104" i="8"/>
  <c r="D3103" i="9" l="1"/>
  <c r="B3104" i="8"/>
  <c r="C3105" i="8"/>
  <c r="E3103" i="9"/>
  <c r="A3105" i="9"/>
  <c r="B3104" i="9"/>
  <c r="C3104" i="9"/>
  <c r="F3104" i="9" s="1"/>
  <c r="B372" i="8"/>
  <c r="C371" i="8"/>
  <c r="E3104" i="9" l="1"/>
  <c r="B3105" i="9"/>
  <c r="A3106" i="9"/>
  <c r="C3105" i="9"/>
  <c r="F3105" i="9" s="1"/>
  <c r="D3104" i="9"/>
  <c r="C370" i="8"/>
  <c r="B371" i="8"/>
  <c r="B3105" i="8"/>
  <c r="C3106" i="8"/>
  <c r="D3105" i="9" l="1"/>
  <c r="B370" i="8"/>
  <c r="C369" i="8"/>
  <c r="E3105" i="9"/>
  <c r="B3106" i="8"/>
  <c r="C3107" i="8"/>
  <c r="A3107" i="9"/>
  <c r="C3106" i="9"/>
  <c r="F3106" i="9" s="1"/>
  <c r="B3106" i="9"/>
  <c r="D3106" i="9" l="1"/>
  <c r="A3108" i="9"/>
  <c r="C3107" i="9"/>
  <c r="F3107" i="9" s="1"/>
  <c r="B3107" i="9"/>
  <c r="E3106" i="9"/>
  <c r="B3107" i="8"/>
  <c r="C3108" i="8"/>
  <c r="B369" i="8"/>
  <c r="C368" i="8"/>
  <c r="E3107" i="9" l="1"/>
  <c r="B368" i="8"/>
  <c r="C367" i="8"/>
  <c r="A3109" i="9"/>
  <c r="B3108" i="9"/>
  <c r="C3108" i="9"/>
  <c r="F3108" i="9" s="1"/>
  <c r="D3107" i="9"/>
  <c r="B3108" i="8"/>
  <c r="C3109" i="8"/>
  <c r="E3108" i="9" l="1"/>
  <c r="B3109" i="9"/>
  <c r="A3110" i="9"/>
  <c r="C3109" i="9"/>
  <c r="F3109" i="9" s="1"/>
  <c r="D3108" i="9"/>
  <c r="B3109" i="8"/>
  <c r="C3110" i="8"/>
  <c r="B367" i="8"/>
  <c r="C366" i="8"/>
  <c r="E3109" i="9" l="1"/>
  <c r="D3109" i="9"/>
  <c r="B366" i="8"/>
  <c r="C365" i="8"/>
  <c r="A3111" i="9"/>
  <c r="C3110" i="9"/>
  <c r="F3110" i="9" s="1"/>
  <c r="B3110" i="9"/>
  <c r="C3111" i="8"/>
  <c r="B3110" i="8"/>
  <c r="B3111" i="8" l="1"/>
  <c r="C3112" i="8"/>
  <c r="A3112" i="9"/>
  <c r="C3111" i="9"/>
  <c r="F3111" i="9" s="1"/>
  <c r="B3111" i="9"/>
  <c r="E3110" i="9"/>
  <c r="D3110" i="9"/>
  <c r="B365" i="8"/>
  <c r="C364" i="8"/>
  <c r="A3113" i="9" l="1"/>
  <c r="B3112" i="9"/>
  <c r="C3112" i="9"/>
  <c r="F3112" i="9" s="1"/>
  <c r="E3111" i="9"/>
  <c r="C363" i="8"/>
  <c r="B364" i="8"/>
  <c r="D3111" i="9"/>
  <c r="B3112" i="8"/>
  <c r="C3113" i="8"/>
  <c r="B363" i="8" l="1"/>
  <c r="C362" i="8"/>
  <c r="E3112" i="9"/>
  <c r="B3113" i="8"/>
  <c r="C3114" i="8"/>
  <c r="B3113" i="9"/>
  <c r="A3114" i="9"/>
  <c r="C3113" i="9"/>
  <c r="F3113" i="9" s="1"/>
  <c r="D3112" i="9"/>
  <c r="A3115" i="9" l="1"/>
  <c r="C3114" i="9"/>
  <c r="F3114" i="9" s="1"/>
  <c r="B3114" i="9"/>
  <c r="B3114" i="8"/>
  <c r="C3115" i="8"/>
  <c r="D3113" i="9"/>
  <c r="B362" i="8"/>
  <c r="C361" i="8"/>
  <c r="E3113" i="9"/>
  <c r="B3115" i="8" l="1"/>
  <c r="C3116" i="8"/>
  <c r="D3114" i="9"/>
  <c r="E3114" i="9"/>
  <c r="B361" i="8"/>
  <c r="C360" i="8"/>
  <c r="A3116" i="9"/>
  <c r="C3115" i="9"/>
  <c r="F3115" i="9" s="1"/>
  <c r="B3115" i="9"/>
  <c r="D3115" i="9" l="1"/>
  <c r="A3117" i="9"/>
  <c r="B3116" i="9"/>
  <c r="C3116" i="9"/>
  <c r="F3116" i="9" s="1"/>
  <c r="B360" i="8"/>
  <c r="C359" i="8"/>
  <c r="E3115" i="9"/>
  <c r="B3116" i="8"/>
  <c r="C3117" i="8"/>
  <c r="B359" i="8" l="1"/>
  <c r="C358" i="8"/>
  <c r="D3116" i="9"/>
  <c r="B3117" i="8"/>
  <c r="C3118" i="8"/>
  <c r="B3117" i="9"/>
  <c r="A3118" i="9"/>
  <c r="C3117" i="9"/>
  <c r="F3117" i="9" s="1"/>
  <c r="E3116" i="9"/>
  <c r="D3117" i="9" l="1"/>
  <c r="A3119" i="9"/>
  <c r="C3118" i="9"/>
  <c r="F3118" i="9" s="1"/>
  <c r="B3118" i="9"/>
  <c r="B3118" i="8"/>
  <c r="C3119" i="8"/>
  <c r="B358" i="8"/>
  <c r="C357" i="8"/>
  <c r="E3117" i="9"/>
  <c r="B3119" i="8" l="1"/>
  <c r="C3120" i="8"/>
  <c r="E3118" i="9"/>
  <c r="D3118" i="9"/>
  <c r="B357" i="8"/>
  <c r="C356" i="8"/>
  <c r="A3120" i="9"/>
  <c r="C3119" i="9"/>
  <c r="F3119" i="9" s="1"/>
  <c r="B3119" i="9"/>
  <c r="D3119" i="9" l="1"/>
  <c r="B356" i="8"/>
  <c r="C355" i="8"/>
  <c r="A3121" i="9"/>
  <c r="B3120" i="9"/>
  <c r="C3120" i="9"/>
  <c r="F3120" i="9" s="1"/>
  <c r="E3119" i="9"/>
  <c r="B3120" i="8"/>
  <c r="C3121" i="8"/>
  <c r="E3120" i="9" l="1"/>
  <c r="B3121" i="9"/>
  <c r="A3122" i="9"/>
  <c r="C3121" i="9"/>
  <c r="F3121" i="9" s="1"/>
  <c r="D3120" i="9"/>
  <c r="B3121" i="8"/>
  <c r="C3122" i="8"/>
  <c r="B355" i="8"/>
  <c r="C354" i="8"/>
  <c r="E3121" i="9" l="1"/>
  <c r="D3121" i="9"/>
  <c r="B354" i="8"/>
  <c r="C353" i="8"/>
  <c r="A3123" i="9"/>
  <c r="C3122" i="9"/>
  <c r="F3122" i="9" s="1"/>
  <c r="B3122" i="9"/>
  <c r="B3122" i="8"/>
  <c r="C3123" i="8"/>
  <c r="B3123" i="8" l="1"/>
  <c r="C3124" i="8"/>
  <c r="D3122" i="9"/>
  <c r="A3124" i="9"/>
  <c r="C3123" i="9"/>
  <c r="F3123" i="9" s="1"/>
  <c r="B3123" i="9"/>
  <c r="B353" i="8"/>
  <c r="C352" i="8"/>
  <c r="E3122" i="9"/>
  <c r="E3123" i="9" l="1"/>
  <c r="A3125" i="9"/>
  <c r="B3124" i="9"/>
  <c r="C3124" i="9"/>
  <c r="F3124" i="9" s="1"/>
  <c r="D3123" i="9"/>
  <c r="B352" i="8"/>
  <c r="C351" i="8"/>
  <c r="B3124" i="8"/>
  <c r="C3125" i="8"/>
  <c r="D3124" i="9" l="1"/>
  <c r="B3125" i="8"/>
  <c r="C3126" i="8"/>
  <c r="B3125" i="9"/>
  <c r="A3126" i="9"/>
  <c r="C3125" i="9"/>
  <c r="F3125" i="9" s="1"/>
  <c r="E3124" i="9"/>
  <c r="B351" i="8"/>
  <c r="C350" i="8"/>
  <c r="E3125" i="9" l="1"/>
  <c r="D3125" i="9"/>
  <c r="A3127" i="9"/>
  <c r="C3126" i="9"/>
  <c r="F3126" i="9" s="1"/>
  <c r="B3126" i="9"/>
  <c r="B350" i="8"/>
  <c r="C349" i="8"/>
  <c r="B3126" i="8"/>
  <c r="C3127" i="8"/>
  <c r="E3126" i="9" l="1"/>
  <c r="D3126" i="9"/>
  <c r="B3127" i="8"/>
  <c r="C3128" i="8"/>
  <c r="A3128" i="9"/>
  <c r="C3127" i="9"/>
  <c r="F3127" i="9" s="1"/>
  <c r="B3127" i="9"/>
  <c r="B349" i="8"/>
  <c r="C348" i="8"/>
  <c r="B348" i="8" l="1"/>
  <c r="C347" i="8"/>
  <c r="D3127" i="9"/>
  <c r="E3127" i="9"/>
  <c r="A3129" i="9"/>
  <c r="B3128" i="9"/>
  <c r="C3128" i="9"/>
  <c r="F3128" i="9" s="1"/>
  <c r="B3128" i="8"/>
  <c r="C3129" i="8"/>
  <c r="B3129" i="9" l="1"/>
  <c r="A3130" i="9"/>
  <c r="C3129" i="9"/>
  <c r="F3129" i="9" s="1"/>
  <c r="E3128" i="9"/>
  <c r="B347" i="8"/>
  <c r="C346" i="8"/>
  <c r="B3129" i="8"/>
  <c r="C3130" i="8"/>
  <c r="D3128" i="9"/>
  <c r="B346" i="8" l="1"/>
  <c r="C345" i="8"/>
  <c r="D3129" i="9"/>
  <c r="E3129" i="9"/>
  <c r="B3130" i="8"/>
  <c r="C3131" i="8"/>
  <c r="A3131" i="9"/>
  <c r="C3130" i="9"/>
  <c r="F3130" i="9" s="1"/>
  <c r="B3130" i="9"/>
  <c r="B3131" i="8" l="1"/>
  <c r="C3132" i="8"/>
  <c r="B345" i="8"/>
  <c r="C344" i="8"/>
  <c r="A3132" i="9"/>
  <c r="C3131" i="9"/>
  <c r="F3131" i="9" s="1"/>
  <c r="B3131" i="9"/>
  <c r="E3130" i="9"/>
  <c r="D3130" i="9"/>
  <c r="E3131" i="9" l="1"/>
  <c r="D3131" i="9"/>
  <c r="A3133" i="9"/>
  <c r="B3132" i="9"/>
  <c r="C3132" i="9"/>
  <c r="F3132" i="9" s="1"/>
  <c r="B344" i="8"/>
  <c r="C343" i="8"/>
  <c r="B3132" i="8"/>
  <c r="C3133" i="8"/>
  <c r="D3132" i="9" l="1"/>
  <c r="B3133" i="9"/>
  <c r="A3134" i="9"/>
  <c r="C3133" i="9"/>
  <c r="F3133" i="9" s="1"/>
  <c r="B3133" i="8"/>
  <c r="C3134" i="8"/>
  <c r="E3132" i="9"/>
  <c r="B343" i="8"/>
  <c r="C342" i="8"/>
  <c r="D3133" i="9" l="1"/>
  <c r="B3134" i="8"/>
  <c r="C3135" i="8"/>
  <c r="E3133" i="9"/>
  <c r="B342" i="8"/>
  <c r="C341" i="8"/>
  <c r="A3135" i="9"/>
  <c r="C3134" i="9"/>
  <c r="F3134" i="9" s="1"/>
  <c r="B3134" i="9"/>
  <c r="A3136" i="9" l="1"/>
  <c r="C3135" i="9"/>
  <c r="F3135" i="9" s="1"/>
  <c r="B3135" i="9"/>
  <c r="B341" i="8"/>
  <c r="C340" i="8"/>
  <c r="E3134" i="9"/>
  <c r="B3135" i="8"/>
  <c r="C3136" i="8"/>
  <c r="D3134" i="9"/>
  <c r="B340" i="8" l="1"/>
  <c r="C339" i="8"/>
  <c r="E3135" i="9"/>
  <c r="B3136" i="8"/>
  <c r="C3137" i="8"/>
  <c r="A3137" i="9"/>
  <c r="B3136" i="9"/>
  <c r="C3136" i="9"/>
  <c r="F3136" i="9" s="1"/>
  <c r="D3135" i="9"/>
  <c r="B3137" i="9" l="1"/>
  <c r="A3138" i="9"/>
  <c r="C3137" i="9"/>
  <c r="F3137" i="9" s="1"/>
  <c r="D3136" i="9"/>
  <c r="B3137" i="8"/>
  <c r="C3138" i="8"/>
  <c r="B339" i="8"/>
  <c r="C338" i="8"/>
  <c r="E3136" i="9"/>
  <c r="B3138" i="8" l="1"/>
  <c r="C3139" i="8"/>
  <c r="E3137" i="9"/>
  <c r="D3137" i="9"/>
  <c r="B338" i="8"/>
  <c r="C337" i="8"/>
  <c r="A3139" i="9"/>
  <c r="C3138" i="9"/>
  <c r="F3138" i="9" s="1"/>
  <c r="B3138" i="9"/>
  <c r="B3139" i="8" l="1"/>
  <c r="C3140" i="8"/>
  <c r="A3140" i="9"/>
  <c r="C3139" i="9"/>
  <c r="F3139" i="9" s="1"/>
  <c r="B3139" i="9"/>
  <c r="B337" i="8"/>
  <c r="C336" i="8"/>
  <c r="E3138" i="9"/>
  <c r="D3138" i="9"/>
  <c r="E3139" i="9" l="1"/>
  <c r="A3141" i="9"/>
  <c r="B3140" i="9"/>
  <c r="C3140" i="9"/>
  <c r="F3140" i="9" s="1"/>
  <c r="D3139" i="9"/>
  <c r="B3140" i="8"/>
  <c r="C3141" i="8"/>
  <c r="B336" i="8"/>
  <c r="C335" i="8"/>
  <c r="B335" i="8" l="1"/>
  <c r="C334" i="8"/>
  <c r="B3141" i="9"/>
  <c r="A3142" i="9"/>
  <c r="C3141" i="9"/>
  <c r="F3141" i="9" s="1"/>
  <c r="E3140" i="9"/>
  <c r="D3140" i="9"/>
  <c r="B3141" i="8"/>
  <c r="C3142" i="8"/>
  <c r="B3142" i="8" l="1"/>
  <c r="C3143" i="8"/>
  <c r="E3141" i="9"/>
  <c r="D3141" i="9"/>
  <c r="A3143" i="9"/>
  <c r="C3142" i="9"/>
  <c r="F3142" i="9" s="1"/>
  <c r="B3142" i="9"/>
  <c r="B334" i="8"/>
  <c r="C333" i="8"/>
  <c r="E3142" i="9" l="1"/>
  <c r="A3144" i="9"/>
  <c r="C3143" i="9"/>
  <c r="F3143" i="9" s="1"/>
  <c r="B3143" i="9"/>
  <c r="B3143" i="8"/>
  <c r="C3144" i="8"/>
  <c r="B333" i="8"/>
  <c r="C332" i="8"/>
  <c r="D3142" i="9"/>
  <c r="B3144" i="8" l="1"/>
  <c r="C3145" i="8"/>
  <c r="D3143" i="9"/>
  <c r="A3145" i="9"/>
  <c r="B3144" i="9"/>
  <c r="C3144" i="9"/>
  <c r="F3144" i="9" s="1"/>
  <c r="B332" i="8"/>
  <c r="C331" i="8"/>
  <c r="E3143" i="9"/>
  <c r="E3144" i="9" l="1"/>
  <c r="B3145" i="9"/>
  <c r="A3146" i="9"/>
  <c r="C3145" i="9"/>
  <c r="F3145" i="9" s="1"/>
  <c r="D3144" i="9"/>
  <c r="C330" i="8"/>
  <c r="B331" i="8"/>
  <c r="B3145" i="8"/>
  <c r="C3146" i="8"/>
  <c r="B330" i="8" l="1"/>
  <c r="C329" i="8"/>
  <c r="D3145" i="9"/>
  <c r="E3145" i="9"/>
  <c r="B3146" i="8"/>
  <c r="C3147" i="8"/>
  <c r="A3147" i="9"/>
  <c r="C3146" i="9"/>
  <c r="F3146" i="9" s="1"/>
  <c r="B3146" i="9"/>
  <c r="A3148" i="9" l="1"/>
  <c r="C3147" i="9"/>
  <c r="F3147" i="9" s="1"/>
  <c r="B3147" i="9"/>
  <c r="B3147" i="8"/>
  <c r="C3148" i="8"/>
  <c r="B329" i="8"/>
  <c r="C328" i="8"/>
  <c r="D3146" i="9"/>
  <c r="E3146" i="9"/>
  <c r="B3148" i="8" l="1"/>
  <c r="C3149" i="8"/>
  <c r="D3147" i="9"/>
  <c r="A3149" i="9"/>
  <c r="C3148" i="9"/>
  <c r="F3148" i="9" s="1"/>
  <c r="B3148" i="9"/>
  <c r="B328" i="8"/>
  <c r="C327" i="8"/>
  <c r="E3147" i="9"/>
  <c r="E3148" i="9" l="1"/>
  <c r="B3149" i="9"/>
  <c r="A3150" i="9"/>
  <c r="C3149" i="9"/>
  <c r="F3149" i="9" s="1"/>
  <c r="D3148" i="9"/>
  <c r="B327" i="8"/>
  <c r="C326" i="8"/>
  <c r="B3149" i="8"/>
  <c r="C3150" i="8"/>
  <c r="E3149" i="9" l="1"/>
  <c r="D3149" i="9"/>
  <c r="C3151" i="8"/>
  <c r="B3150" i="8"/>
  <c r="A3151" i="9"/>
  <c r="C3150" i="9"/>
  <c r="F3150" i="9" s="1"/>
  <c r="B3150" i="9"/>
  <c r="B326" i="8"/>
  <c r="C325" i="8"/>
  <c r="E3150" i="9" l="1"/>
  <c r="A3152" i="9"/>
  <c r="C3151" i="9"/>
  <c r="F3151" i="9" s="1"/>
  <c r="B3151" i="9"/>
  <c r="B325" i="8"/>
  <c r="C324" i="8"/>
  <c r="B3151" i="8"/>
  <c r="C3152" i="8"/>
  <c r="D3150" i="9"/>
  <c r="B324" i="8" l="1"/>
  <c r="C323" i="8"/>
  <c r="D3151" i="9"/>
  <c r="A3153" i="9"/>
  <c r="C3152" i="9"/>
  <c r="F3152" i="9" s="1"/>
  <c r="B3152" i="9"/>
  <c r="B3152" i="8"/>
  <c r="C3153" i="8"/>
  <c r="E3151" i="9"/>
  <c r="E3152" i="9" l="1"/>
  <c r="B3153" i="9"/>
  <c r="A3154" i="9"/>
  <c r="C3153" i="9"/>
  <c r="F3153" i="9" s="1"/>
  <c r="D3152" i="9"/>
  <c r="B3153" i="8"/>
  <c r="C3154" i="8"/>
  <c r="B323" i="8"/>
  <c r="C322" i="8"/>
  <c r="D3153" i="9" l="1"/>
  <c r="E3153" i="9"/>
  <c r="B322" i="8"/>
  <c r="C321" i="8"/>
  <c r="A3155" i="9"/>
  <c r="C3154" i="9"/>
  <c r="F3154" i="9" s="1"/>
  <c r="B3154" i="9"/>
  <c r="C3155" i="8"/>
  <c r="B3154" i="8"/>
  <c r="E3154" i="9" l="1"/>
  <c r="A3156" i="9"/>
  <c r="C3155" i="9"/>
  <c r="F3155" i="9" s="1"/>
  <c r="B3155" i="9"/>
  <c r="B321" i="8"/>
  <c r="C320" i="8"/>
  <c r="B3155" i="8"/>
  <c r="C3156" i="8"/>
  <c r="D3154" i="9"/>
  <c r="B320" i="8" l="1"/>
  <c r="C319" i="8"/>
  <c r="D3155" i="9"/>
  <c r="A3157" i="9"/>
  <c r="C3156" i="9"/>
  <c r="F3156" i="9" s="1"/>
  <c r="B3156" i="9"/>
  <c r="B3156" i="8"/>
  <c r="C3157" i="8"/>
  <c r="E3155" i="9"/>
  <c r="E3156" i="9" l="1"/>
  <c r="B3157" i="9"/>
  <c r="C3157" i="9"/>
  <c r="F3157" i="9" s="1"/>
  <c r="A3158" i="9"/>
  <c r="D3156" i="9"/>
  <c r="B3157" i="8"/>
  <c r="C3158" i="8"/>
  <c r="B319" i="8"/>
  <c r="C318" i="8"/>
  <c r="B318" i="8" l="1"/>
  <c r="C317" i="8"/>
  <c r="A3159" i="9"/>
  <c r="C3158" i="9"/>
  <c r="F3158" i="9" s="1"/>
  <c r="B3158" i="9"/>
  <c r="E3157" i="9"/>
  <c r="D3157" i="9"/>
  <c r="C3159" i="8"/>
  <c r="B3158" i="8"/>
  <c r="D3158" i="9" l="1"/>
  <c r="E3158" i="9"/>
  <c r="A3160" i="9"/>
  <c r="C3159" i="9"/>
  <c r="F3159" i="9" s="1"/>
  <c r="B3159" i="9"/>
  <c r="B3159" i="8"/>
  <c r="C3160" i="8"/>
  <c r="B317" i="8"/>
  <c r="C316" i="8"/>
  <c r="D3159" i="9" l="1"/>
  <c r="A3161" i="9"/>
  <c r="C3160" i="9"/>
  <c r="F3160" i="9" s="1"/>
  <c r="B3160" i="9"/>
  <c r="B316" i="8"/>
  <c r="C315" i="8"/>
  <c r="E3159" i="9"/>
  <c r="B3160" i="8"/>
  <c r="C3161" i="8"/>
  <c r="B315" i="8" l="1"/>
  <c r="C314" i="8"/>
  <c r="E3160" i="9"/>
  <c r="B3161" i="8"/>
  <c r="C3162" i="8"/>
  <c r="B3161" i="9"/>
  <c r="C3161" i="9"/>
  <c r="F3161" i="9" s="1"/>
  <c r="A3162" i="9"/>
  <c r="D3160" i="9"/>
  <c r="D3161" i="9" l="1"/>
  <c r="E3161" i="9"/>
  <c r="C3163" i="8"/>
  <c r="B3162" i="8"/>
  <c r="A3163" i="9"/>
  <c r="C3162" i="9"/>
  <c r="F3162" i="9" s="1"/>
  <c r="B3162" i="9"/>
  <c r="B314" i="8"/>
  <c r="C313" i="8"/>
  <c r="D3162" i="9" l="1"/>
  <c r="E3162" i="9"/>
  <c r="A3164" i="9"/>
  <c r="C3163" i="9"/>
  <c r="F3163" i="9" s="1"/>
  <c r="B3163" i="9"/>
  <c r="B313" i="8"/>
  <c r="C312" i="8"/>
  <c r="B3163" i="8"/>
  <c r="C3164" i="8"/>
  <c r="B312" i="8" l="1"/>
  <c r="C311" i="8"/>
  <c r="E3163" i="9"/>
  <c r="A3165" i="9"/>
  <c r="C3164" i="9"/>
  <c r="F3164" i="9" s="1"/>
  <c r="B3164" i="9"/>
  <c r="B3164" i="8"/>
  <c r="C3165" i="8"/>
  <c r="D3163" i="9"/>
  <c r="D3164" i="9" l="1"/>
  <c r="B3165" i="9"/>
  <c r="A3166" i="9"/>
  <c r="C3165" i="9"/>
  <c r="F3165" i="9" s="1"/>
  <c r="E3164" i="9"/>
  <c r="B3165" i="8"/>
  <c r="C3166" i="8"/>
  <c r="C310" i="8"/>
  <c r="B311" i="8"/>
  <c r="B310" i="8" l="1"/>
  <c r="C309" i="8"/>
  <c r="D3165" i="9"/>
  <c r="A3167" i="9"/>
  <c r="C3166" i="9"/>
  <c r="F3166" i="9" s="1"/>
  <c r="B3166" i="9"/>
  <c r="E3165" i="9"/>
  <c r="B3166" i="8"/>
  <c r="C3167" i="8"/>
  <c r="B3167" i="8" l="1"/>
  <c r="C3168" i="8"/>
  <c r="E3166" i="9"/>
  <c r="D3166" i="9"/>
  <c r="A3168" i="9"/>
  <c r="C3167" i="9"/>
  <c r="F3167" i="9" s="1"/>
  <c r="B3167" i="9"/>
  <c r="B309" i="8"/>
  <c r="C308" i="8"/>
  <c r="E3167" i="9" l="1"/>
  <c r="A3169" i="9"/>
  <c r="C3168" i="9"/>
  <c r="F3168" i="9" s="1"/>
  <c r="B3168" i="9"/>
  <c r="D3167" i="9"/>
  <c r="B308" i="8"/>
  <c r="C307" i="8"/>
  <c r="B3168" i="8"/>
  <c r="C3169" i="8"/>
  <c r="D3168" i="9" l="1"/>
  <c r="B3169" i="8"/>
  <c r="C3170" i="8"/>
  <c r="B3169" i="9"/>
  <c r="A3170" i="9"/>
  <c r="C3169" i="9"/>
  <c r="F3169" i="9" s="1"/>
  <c r="E3168" i="9"/>
  <c r="C306" i="8"/>
  <c r="B307" i="8"/>
  <c r="A3171" i="9" l="1"/>
  <c r="C3170" i="9"/>
  <c r="F3170" i="9" s="1"/>
  <c r="B3170" i="9"/>
  <c r="E3169" i="9"/>
  <c r="B3170" i="8"/>
  <c r="C3171" i="8"/>
  <c r="D3169" i="9"/>
  <c r="B306" i="8"/>
  <c r="C305" i="8"/>
  <c r="B3171" i="8" l="1"/>
  <c r="C3172" i="8"/>
  <c r="D3170" i="9"/>
  <c r="B305" i="8"/>
  <c r="C304" i="8"/>
  <c r="E3170" i="9"/>
  <c r="A3172" i="9"/>
  <c r="C3171" i="9"/>
  <c r="F3171" i="9" s="1"/>
  <c r="B3171" i="9"/>
  <c r="A3173" i="9" l="1"/>
  <c r="B3172" i="9"/>
  <c r="C3172" i="9"/>
  <c r="F3172" i="9" s="1"/>
  <c r="E3171" i="9"/>
  <c r="B304" i="8"/>
  <c r="C303" i="8"/>
  <c r="D3171" i="9"/>
  <c r="B3172" i="8"/>
  <c r="C3173" i="8"/>
  <c r="E3172" i="9" l="1"/>
  <c r="C302" i="8"/>
  <c r="B303" i="8"/>
  <c r="B3173" i="8"/>
  <c r="C3174" i="8"/>
  <c r="B3173" i="9"/>
  <c r="A3174" i="9"/>
  <c r="C3173" i="9"/>
  <c r="F3173" i="9" s="1"/>
  <c r="D3172" i="9"/>
  <c r="D3173" i="9" l="1"/>
  <c r="B302" i="8"/>
  <c r="C301" i="8"/>
  <c r="A3175" i="9"/>
  <c r="C3174" i="9"/>
  <c r="F3174" i="9" s="1"/>
  <c r="B3174" i="9"/>
  <c r="B3174" i="8"/>
  <c r="C3175" i="8"/>
  <c r="E3173" i="9"/>
  <c r="D3174" i="9" l="1"/>
  <c r="E3174" i="9"/>
  <c r="A3176" i="9"/>
  <c r="C3175" i="9"/>
  <c r="F3175" i="9" s="1"/>
  <c r="B3175" i="9"/>
  <c r="B301" i="8"/>
  <c r="C300" i="8"/>
  <c r="B3175" i="8"/>
  <c r="C3176" i="8"/>
  <c r="D3175" i="9" l="1"/>
  <c r="A3177" i="9"/>
  <c r="B3176" i="9"/>
  <c r="C3176" i="9"/>
  <c r="F3176" i="9" s="1"/>
  <c r="B3176" i="8"/>
  <c r="C3177" i="8"/>
  <c r="E3175" i="9"/>
  <c r="B300" i="8"/>
  <c r="C299" i="8"/>
  <c r="B3177" i="8" l="1"/>
  <c r="C3178" i="8"/>
  <c r="E3176" i="9"/>
  <c r="C298" i="8"/>
  <c r="B299" i="8"/>
  <c r="B3177" i="9"/>
  <c r="A3178" i="9"/>
  <c r="C3177" i="9"/>
  <c r="F3177" i="9" s="1"/>
  <c r="D3176" i="9"/>
  <c r="B298" i="8" l="1"/>
  <c r="C297" i="8"/>
  <c r="D3177" i="9"/>
  <c r="B3178" i="8"/>
  <c r="C3179" i="8"/>
  <c r="A3179" i="9"/>
  <c r="C3178" i="9"/>
  <c r="F3178" i="9" s="1"/>
  <c r="B3178" i="9"/>
  <c r="E3177" i="9"/>
  <c r="E3178" i="9" l="1"/>
  <c r="A3180" i="9"/>
  <c r="C3179" i="9"/>
  <c r="F3179" i="9" s="1"/>
  <c r="B3179" i="9"/>
  <c r="B3179" i="8"/>
  <c r="C3180" i="8"/>
  <c r="D3178" i="9"/>
  <c r="B297" i="8"/>
  <c r="C296" i="8"/>
  <c r="B3180" i="8" l="1"/>
  <c r="C3181" i="8"/>
  <c r="D3179" i="9"/>
  <c r="B296" i="8"/>
  <c r="C295" i="8"/>
  <c r="A3181" i="9"/>
  <c r="C3180" i="9"/>
  <c r="F3180" i="9" s="1"/>
  <c r="B3180" i="9"/>
  <c r="E3179" i="9"/>
  <c r="B3181" i="9" l="1"/>
  <c r="A3182" i="9"/>
  <c r="C3181" i="9"/>
  <c r="F3181" i="9" s="1"/>
  <c r="E3180" i="9"/>
  <c r="D3180" i="9"/>
  <c r="B295" i="8"/>
  <c r="C294" i="8"/>
  <c r="B3181" i="8"/>
  <c r="C3182" i="8"/>
  <c r="E3181" i="9" l="1"/>
  <c r="D3181" i="9"/>
  <c r="B294" i="8"/>
  <c r="C293" i="8"/>
  <c r="C3183" i="8"/>
  <c r="B3182" i="8"/>
  <c r="A3183" i="9"/>
  <c r="C3182" i="9"/>
  <c r="F3182" i="9" s="1"/>
  <c r="B3182" i="9"/>
  <c r="D3182" i="9" l="1"/>
  <c r="A3184" i="9"/>
  <c r="C3183" i="9"/>
  <c r="F3183" i="9" s="1"/>
  <c r="B3183" i="9"/>
  <c r="B3183" i="8"/>
  <c r="C3184" i="8"/>
  <c r="B293" i="8"/>
  <c r="C292" i="8"/>
  <c r="E3182" i="9"/>
  <c r="B3184" i="8" l="1"/>
  <c r="C3185" i="8"/>
  <c r="E3183" i="9"/>
  <c r="D3183" i="9"/>
  <c r="B292" i="8"/>
  <c r="C291" i="8"/>
  <c r="A3185" i="9"/>
  <c r="C3184" i="9"/>
  <c r="F3184" i="9" s="1"/>
  <c r="B3184" i="9"/>
  <c r="B3185" i="9" l="1"/>
  <c r="A3186" i="9"/>
  <c r="C3185" i="9"/>
  <c r="F3185" i="9" s="1"/>
  <c r="D3184" i="9"/>
  <c r="B291" i="8"/>
  <c r="C290" i="8"/>
  <c r="E3184" i="9"/>
  <c r="B3185" i="8"/>
  <c r="C3186" i="8"/>
  <c r="B290" i="8" l="1"/>
  <c r="C289" i="8"/>
  <c r="D3185" i="9"/>
  <c r="E3185" i="9"/>
  <c r="C3187" i="8"/>
  <c r="B3186" i="8"/>
  <c r="A3187" i="9"/>
  <c r="C3186" i="9"/>
  <c r="F3186" i="9" s="1"/>
  <c r="B3186" i="9"/>
  <c r="A3188" i="9" l="1"/>
  <c r="C3187" i="9"/>
  <c r="F3187" i="9" s="1"/>
  <c r="B3187" i="9"/>
  <c r="B3187" i="8"/>
  <c r="C3188" i="8"/>
  <c r="B289" i="8"/>
  <c r="C288" i="8"/>
  <c r="D3186" i="9"/>
  <c r="E3186" i="9"/>
  <c r="B3188" i="8" l="1"/>
  <c r="C3189" i="8"/>
  <c r="E3187" i="9"/>
  <c r="A3189" i="9"/>
  <c r="C3188" i="9"/>
  <c r="F3188" i="9" s="1"/>
  <c r="B3188" i="9"/>
  <c r="B288" i="8"/>
  <c r="C287" i="8"/>
  <c r="D3187" i="9"/>
  <c r="E3188" i="9" l="1"/>
  <c r="B3189" i="9"/>
  <c r="C3189" i="9"/>
  <c r="F3189" i="9" s="1"/>
  <c r="A3190" i="9"/>
  <c r="D3188" i="9"/>
  <c r="B287" i="8"/>
  <c r="C286" i="8"/>
  <c r="B3189" i="8"/>
  <c r="C3190" i="8"/>
  <c r="C3191" i="8" l="1"/>
  <c r="B3190" i="8"/>
  <c r="A3191" i="9"/>
  <c r="C3190" i="9"/>
  <c r="F3190" i="9" s="1"/>
  <c r="B3190" i="9"/>
  <c r="D3189" i="9"/>
  <c r="E3189" i="9"/>
  <c r="B286" i="8"/>
  <c r="C285" i="8"/>
  <c r="D3190" i="9" l="1"/>
  <c r="E3190" i="9"/>
  <c r="B285" i="8"/>
  <c r="C284" i="8"/>
  <c r="A3192" i="9"/>
  <c r="C3191" i="9"/>
  <c r="F3191" i="9" s="1"/>
  <c r="B3191" i="9"/>
  <c r="B3191" i="8"/>
  <c r="C3192" i="8"/>
  <c r="B3192" i="8" l="1"/>
  <c r="C3193" i="8"/>
  <c r="E3191" i="9"/>
  <c r="A3193" i="9"/>
  <c r="C3192" i="9"/>
  <c r="F3192" i="9" s="1"/>
  <c r="B3192" i="9"/>
  <c r="D3191" i="9"/>
  <c r="B284" i="8"/>
  <c r="C283" i="8"/>
  <c r="E3192" i="9" l="1"/>
  <c r="B3193" i="9"/>
  <c r="C3193" i="9"/>
  <c r="F3193" i="9" s="1"/>
  <c r="A3194" i="9"/>
  <c r="D3192" i="9"/>
  <c r="B283" i="8"/>
  <c r="C282" i="8"/>
  <c r="B3193" i="8"/>
  <c r="C3194" i="8"/>
  <c r="E3193" i="9" l="1"/>
  <c r="A3195" i="9"/>
  <c r="C3194" i="9"/>
  <c r="F3194" i="9" s="1"/>
  <c r="B3194" i="9"/>
  <c r="C3195" i="8"/>
  <c r="B3194" i="8"/>
  <c r="D3193" i="9"/>
  <c r="B282" i="8"/>
  <c r="C281" i="8"/>
  <c r="B281" i="8" l="1"/>
  <c r="C280" i="8"/>
  <c r="B3195" i="8"/>
  <c r="C3196" i="8"/>
  <c r="D3194" i="9"/>
  <c r="E3194" i="9"/>
  <c r="A3196" i="9"/>
  <c r="C3195" i="9"/>
  <c r="F3195" i="9" s="1"/>
  <c r="B3195" i="9"/>
  <c r="E3195" i="9" l="1"/>
  <c r="A3197" i="9"/>
  <c r="C3196" i="9"/>
  <c r="F3196" i="9" s="1"/>
  <c r="B3196" i="9"/>
  <c r="B3196" i="8"/>
  <c r="C3197" i="8"/>
  <c r="D3195" i="9"/>
  <c r="B280" i="8"/>
  <c r="C279" i="8"/>
  <c r="B3197" i="8" l="1"/>
  <c r="C3198" i="8"/>
  <c r="E3196" i="9"/>
  <c r="B279" i="8"/>
  <c r="C278" i="8"/>
  <c r="B3197" i="9"/>
  <c r="A3198" i="9"/>
  <c r="C3197" i="9"/>
  <c r="F3197" i="9" s="1"/>
  <c r="D3196" i="9"/>
  <c r="A3199" i="9" l="1"/>
  <c r="C3198" i="9"/>
  <c r="F3198" i="9" s="1"/>
  <c r="B3198" i="9"/>
  <c r="E3197" i="9"/>
  <c r="B278" i="8"/>
  <c r="C277" i="8"/>
  <c r="C3199" i="8"/>
  <c r="B3198" i="8"/>
  <c r="D3197" i="9"/>
  <c r="D3198" i="9" l="1"/>
  <c r="E3198" i="9"/>
  <c r="B277" i="8"/>
  <c r="C276" i="8"/>
  <c r="B3199" i="8"/>
  <c r="C3200" i="8"/>
  <c r="A3200" i="9"/>
  <c r="C3199" i="9"/>
  <c r="F3199" i="9" s="1"/>
  <c r="B3199" i="9"/>
  <c r="E3199" i="9" l="1"/>
  <c r="A3201" i="9"/>
  <c r="C3200" i="9"/>
  <c r="F3200" i="9" s="1"/>
  <c r="B3200" i="9"/>
  <c r="B3200" i="8"/>
  <c r="C3201" i="8"/>
  <c r="B276" i="8"/>
  <c r="C275" i="8"/>
  <c r="D3199" i="9"/>
  <c r="C3202" i="8" l="1"/>
  <c r="B3201" i="8"/>
  <c r="E3200" i="9"/>
  <c r="B3201" i="9"/>
  <c r="A3202" i="9"/>
  <c r="C3201" i="9"/>
  <c r="F3201" i="9" s="1"/>
  <c r="C274" i="8"/>
  <c r="B275" i="8"/>
  <c r="D3200" i="9"/>
  <c r="A3203" i="9" l="1"/>
  <c r="C3202" i="9"/>
  <c r="F3202" i="9" s="1"/>
  <c r="B3202" i="9"/>
  <c r="D3201" i="9"/>
  <c r="E3201" i="9"/>
  <c r="B274" i="8"/>
  <c r="C273" i="8"/>
  <c r="C3203" i="8"/>
  <c r="B3202" i="8"/>
  <c r="D3202" i="9" l="1"/>
  <c r="E3202" i="9"/>
  <c r="B3203" i="8"/>
  <c r="C3204" i="8"/>
  <c r="B273" i="8"/>
  <c r="C272" i="8"/>
  <c r="A3204" i="9"/>
  <c r="C3203" i="9"/>
  <c r="F3203" i="9" s="1"/>
  <c r="B3203" i="9"/>
  <c r="A3205" i="9" l="1"/>
  <c r="B3204" i="9"/>
  <c r="C3204" i="9"/>
  <c r="F3204" i="9" s="1"/>
  <c r="E3203" i="9"/>
  <c r="B272" i="8"/>
  <c r="C271" i="8"/>
  <c r="B3204" i="8"/>
  <c r="C3205" i="8"/>
  <c r="D3203" i="9"/>
  <c r="C270" i="8" l="1"/>
  <c r="B271" i="8"/>
  <c r="E3204" i="9"/>
  <c r="C3206" i="8"/>
  <c r="B3205" i="8"/>
  <c r="B3205" i="9"/>
  <c r="A3206" i="9"/>
  <c r="C3205" i="9"/>
  <c r="F3205" i="9" s="1"/>
  <c r="D3204" i="9"/>
  <c r="C3207" i="8" l="1"/>
  <c r="B3206" i="8"/>
  <c r="E3205" i="9"/>
  <c r="A3207" i="9"/>
  <c r="C3206" i="9"/>
  <c r="F3206" i="9" s="1"/>
  <c r="B3206" i="9"/>
  <c r="D3205" i="9"/>
  <c r="B270" i="8"/>
  <c r="C269" i="8"/>
  <c r="D3206" i="9" l="1"/>
  <c r="E3206" i="9"/>
  <c r="A3208" i="9"/>
  <c r="C3207" i="9"/>
  <c r="F3207" i="9" s="1"/>
  <c r="B3207" i="9"/>
  <c r="B269" i="8"/>
  <c r="C268" i="8"/>
  <c r="B3207" i="8"/>
  <c r="C3208" i="8"/>
  <c r="D3207" i="9" l="1"/>
  <c r="E3207" i="9"/>
  <c r="B3208" i="8"/>
  <c r="C3209" i="8"/>
  <c r="A3209" i="9"/>
  <c r="B3208" i="9"/>
  <c r="C3208" i="9"/>
  <c r="F3208" i="9" s="1"/>
  <c r="B268" i="8"/>
  <c r="C267" i="8"/>
  <c r="D3208" i="9" l="1"/>
  <c r="C266" i="8"/>
  <c r="B267" i="8"/>
  <c r="E3208" i="9"/>
  <c r="B3209" i="9"/>
  <c r="A3210" i="9"/>
  <c r="C3209" i="9"/>
  <c r="F3209" i="9" s="1"/>
  <c r="B3209" i="8"/>
  <c r="C3210" i="8"/>
  <c r="A3211" i="9" l="1"/>
  <c r="C3210" i="9"/>
  <c r="F3210" i="9" s="1"/>
  <c r="B3210" i="9"/>
  <c r="E3209" i="9"/>
  <c r="C3211" i="8"/>
  <c r="B3210" i="8"/>
  <c r="B266" i="8"/>
  <c r="C265" i="8"/>
  <c r="D3209" i="9"/>
  <c r="B3211" i="8" l="1"/>
  <c r="C3212" i="8"/>
  <c r="D3210" i="9"/>
  <c r="E3210" i="9"/>
  <c r="B265" i="8"/>
  <c r="C264" i="8"/>
  <c r="A3212" i="9"/>
  <c r="C3211" i="9"/>
  <c r="F3211" i="9" s="1"/>
  <c r="B3211" i="9"/>
  <c r="E3211" i="9" l="1"/>
  <c r="A3213" i="9"/>
  <c r="C3212" i="9"/>
  <c r="F3212" i="9" s="1"/>
  <c r="B3212" i="9"/>
  <c r="B264" i="8"/>
  <c r="C263" i="8"/>
  <c r="D3211" i="9"/>
  <c r="B3212" i="8"/>
  <c r="C3213" i="8"/>
  <c r="B263" i="8" l="1"/>
  <c r="C262" i="8"/>
  <c r="E3212" i="9"/>
  <c r="B3213" i="8"/>
  <c r="C3214" i="8"/>
  <c r="B3213" i="9"/>
  <c r="A3214" i="9"/>
  <c r="C3213" i="9"/>
  <c r="F3213" i="9" s="1"/>
  <c r="D3212" i="9"/>
  <c r="C3215" i="8" l="1"/>
  <c r="B3214" i="8"/>
  <c r="D3213" i="9"/>
  <c r="B262" i="8"/>
  <c r="C261" i="8"/>
  <c r="A3215" i="9"/>
  <c r="C3214" i="9"/>
  <c r="F3214" i="9" s="1"/>
  <c r="B3214" i="9"/>
  <c r="E3213" i="9"/>
  <c r="E3214" i="9" l="1"/>
  <c r="A3216" i="9"/>
  <c r="C3215" i="9"/>
  <c r="F3215" i="9" s="1"/>
  <c r="B3215" i="9"/>
  <c r="B261" i="8"/>
  <c r="C260" i="8"/>
  <c r="D3214" i="9"/>
  <c r="B3215" i="8"/>
  <c r="C3216" i="8"/>
  <c r="B260" i="8" l="1"/>
  <c r="C259" i="8"/>
  <c r="D3215" i="9"/>
  <c r="B3216" i="8"/>
  <c r="C3217" i="8"/>
  <c r="E3215" i="9"/>
  <c r="A3217" i="9"/>
  <c r="C3216" i="9"/>
  <c r="F3216" i="9" s="1"/>
  <c r="B3216" i="9"/>
  <c r="E3216" i="9" l="1"/>
  <c r="B3217" i="9"/>
  <c r="A3218" i="9"/>
  <c r="C3217" i="9"/>
  <c r="F3217" i="9" s="1"/>
  <c r="D3216" i="9"/>
  <c r="B3217" i="8"/>
  <c r="C3218" i="8"/>
  <c r="B259" i="8"/>
  <c r="C258" i="8"/>
  <c r="D3217" i="9" l="1"/>
  <c r="E3217" i="9"/>
  <c r="B258" i="8"/>
  <c r="C257" i="8"/>
  <c r="A3219" i="9"/>
  <c r="C3218" i="9"/>
  <c r="F3218" i="9" s="1"/>
  <c r="B3218" i="9"/>
  <c r="C3219" i="8"/>
  <c r="B3218" i="8"/>
  <c r="E3218" i="9" l="1"/>
  <c r="A3220" i="9"/>
  <c r="C3219" i="9"/>
  <c r="F3219" i="9" s="1"/>
  <c r="B3219" i="9"/>
  <c r="B257" i="8"/>
  <c r="C256" i="8"/>
  <c r="B3219" i="8"/>
  <c r="C3220" i="8"/>
  <c r="D3218" i="9"/>
  <c r="B256" i="8" l="1"/>
  <c r="C255" i="8"/>
  <c r="D3219" i="9"/>
  <c r="E3219" i="9"/>
  <c r="B3220" i="8"/>
  <c r="C3221" i="8"/>
  <c r="A3221" i="9"/>
  <c r="C3220" i="9"/>
  <c r="F3220" i="9" s="1"/>
  <c r="B3220" i="9"/>
  <c r="E3220" i="9" l="1"/>
  <c r="B3221" i="9"/>
  <c r="C3221" i="9"/>
  <c r="F3221" i="9" s="1"/>
  <c r="A3222" i="9"/>
  <c r="D3220" i="9"/>
  <c r="B3221" i="8"/>
  <c r="C3222" i="8"/>
  <c r="B255" i="8"/>
  <c r="C254" i="8"/>
  <c r="B254" i="8" l="1"/>
  <c r="C253" i="8"/>
  <c r="A3223" i="9"/>
  <c r="C3222" i="9"/>
  <c r="F3222" i="9" s="1"/>
  <c r="B3222" i="9"/>
  <c r="D3221" i="9"/>
  <c r="E3221" i="9"/>
  <c r="C3223" i="8"/>
  <c r="B3222" i="8"/>
  <c r="D3222" i="9" l="1"/>
  <c r="E3222" i="9"/>
  <c r="A3224" i="9"/>
  <c r="C3223" i="9"/>
  <c r="F3223" i="9" s="1"/>
  <c r="B3223" i="9"/>
  <c r="B3223" i="8"/>
  <c r="C3224" i="8"/>
  <c r="B253" i="8"/>
  <c r="C252" i="8"/>
  <c r="E3223" i="9" l="1"/>
  <c r="A3225" i="9"/>
  <c r="C3224" i="9"/>
  <c r="F3224" i="9" s="1"/>
  <c r="B3224" i="9"/>
  <c r="B252" i="8"/>
  <c r="C251" i="8"/>
  <c r="D3223" i="9"/>
  <c r="B3224" i="8"/>
  <c r="C3225" i="8"/>
  <c r="B251" i="8" l="1"/>
  <c r="C250" i="8"/>
  <c r="E3224" i="9"/>
  <c r="B3225" i="8"/>
  <c r="C3226" i="8"/>
  <c r="B3225" i="9"/>
  <c r="C3225" i="9"/>
  <c r="F3225" i="9" s="1"/>
  <c r="A3226" i="9"/>
  <c r="D3224" i="9"/>
  <c r="D3225" i="9" l="1"/>
  <c r="E3225" i="9"/>
  <c r="C3227" i="8"/>
  <c r="B3226" i="8"/>
  <c r="A3227" i="9"/>
  <c r="C3226" i="9"/>
  <c r="F3226" i="9" s="1"/>
  <c r="B3226" i="9"/>
  <c r="B250" i="8"/>
  <c r="C249" i="8"/>
  <c r="E3226" i="9" l="1"/>
  <c r="A3228" i="9"/>
  <c r="C3227" i="9"/>
  <c r="F3227" i="9" s="1"/>
  <c r="B3227" i="9"/>
  <c r="B249" i="8"/>
  <c r="C248" i="8"/>
  <c r="B3227" i="8"/>
  <c r="C3228" i="8"/>
  <c r="D3226" i="9"/>
  <c r="B248" i="8" l="1"/>
  <c r="C247" i="8"/>
  <c r="D3227" i="9"/>
  <c r="A3229" i="9"/>
  <c r="C3228" i="9"/>
  <c r="F3228" i="9" s="1"/>
  <c r="B3228" i="9"/>
  <c r="B3228" i="8"/>
  <c r="C3229" i="8"/>
  <c r="E3227" i="9"/>
  <c r="E3228" i="9" l="1"/>
  <c r="B3229" i="9"/>
  <c r="A3230" i="9"/>
  <c r="C3229" i="9"/>
  <c r="F3229" i="9" s="1"/>
  <c r="D3228" i="9"/>
  <c r="B3229" i="8"/>
  <c r="C3230" i="8"/>
  <c r="C246" i="8"/>
  <c r="B247" i="8"/>
  <c r="E3229" i="9" l="1"/>
  <c r="A3231" i="9"/>
  <c r="C3230" i="9"/>
  <c r="F3230" i="9" s="1"/>
  <c r="B3230" i="9"/>
  <c r="D3229" i="9"/>
  <c r="B246" i="8"/>
  <c r="C245" i="8"/>
  <c r="C3231" i="8"/>
  <c r="B3230" i="8"/>
  <c r="D3230" i="9" l="1"/>
  <c r="E3230" i="9"/>
  <c r="B3231" i="8"/>
  <c r="C3232" i="8"/>
  <c r="A3232" i="9"/>
  <c r="C3231" i="9"/>
  <c r="F3231" i="9" s="1"/>
  <c r="B3231" i="9"/>
  <c r="B245" i="8"/>
  <c r="C244" i="8"/>
  <c r="B244" i="8" l="1"/>
  <c r="C243" i="8"/>
  <c r="E3231" i="9"/>
  <c r="A3233" i="9"/>
  <c r="C3232" i="9"/>
  <c r="F3232" i="9" s="1"/>
  <c r="B3232" i="9"/>
  <c r="D3231" i="9"/>
  <c r="B3232" i="8"/>
  <c r="C3233" i="8"/>
  <c r="E3232" i="9" l="1"/>
  <c r="B3233" i="9"/>
  <c r="A3234" i="9"/>
  <c r="C3233" i="9"/>
  <c r="F3233" i="9" s="1"/>
  <c r="D3232" i="9"/>
  <c r="C3234" i="8"/>
  <c r="B3233" i="8"/>
  <c r="C242" i="8"/>
  <c r="B243" i="8"/>
  <c r="B242" i="8" l="1"/>
  <c r="C241" i="8"/>
  <c r="C3235" i="8"/>
  <c r="B3234" i="8"/>
  <c r="E3233" i="9"/>
  <c r="A3235" i="9"/>
  <c r="C3234" i="9"/>
  <c r="F3234" i="9" s="1"/>
  <c r="B3234" i="9"/>
  <c r="D3233" i="9"/>
  <c r="E3234" i="9" l="1"/>
  <c r="A3236" i="9"/>
  <c r="C3235" i="9"/>
  <c r="F3235" i="9" s="1"/>
  <c r="B3235" i="9"/>
  <c r="B3235" i="8"/>
  <c r="C3236" i="8"/>
  <c r="D3234" i="9"/>
  <c r="B241" i="8"/>
  <c r="C240" i="8"/>
  <c r="B3236" i="8" l="1"/>
  <c r="C3237" i="8"/>
  <c r="D3235" i="9"/>
  <c r="B240" i="8"/>
  <c r="C239" i="8"/>
  <c r="E3235" i="9"/>
  <c r="A3237" i="9"/>
  <c r="B3236" i="9"/>
  <c r="C3236" i="9"/>
  <c r="F3236" i="9" s="1"/>
  <c r="B3237" i="9" l="1"/>
  <c r="A3238" i="9"/>
  <c r="C3237" i="9"/>
  <c r="F3237" i="9" s="1"/>
  <c r="D3236" i="9"/>
  <c r="C238" i="8"/>
  <c r="B239" i="8"/>
  <c r="E3236" i="9"/>
  <c r="C3238" i="8"/>
  <c r="B3237" i="8"/>
  <c r="B238" i="8" l="1"/>
  <c r="C237" i="8"/>
  <c r="E3237" i="9"/>
  <c r="D3237" i="9"/>
  <c r="C3239" i="8"/>
  <c r="B3238" i="8"/>
  <c r="A3239" i="9"/>
  <c r="C3238" i="9"/>
  <c r="F3238" i="9" s="1"/>
  <c r="B3238" i="9"/>
  <c r="A3240" i="9" l="1"/>
  <c r="C3239" i="9"/>
  <c r="F3239" i="9" s="1"/>
  <c r="B3239" i="9"/>
  <c r="B3239" i="8"/>
  <c r="C3240" i="8"/>
  <c r="B237" i="8"/>
  <c r="C236" i="8"/>
  <c r="D3238" i="9"/>
  <c r="E3238" i="9"/>
  <c r="B3240" i="8" l="1"/>
  <c r="C3241" i="8"/>
  <c r="D3239" i="9"/>
  <c r="E3239" i="9"/>
  <c r="B236" i="8"/>
  <c r="C235" i="8"/>
  <c r="A3241" i="9"/>
  <c r="B3240" i="9"/>
  <c r="C3240" i="9"/>
  <c r="F3240" i="9" s="1"/>
  <c r="D3240" i="9" l="1"/>
  <c r="B3241" i="9"/>
  <c r="A3242" i="9"/>
  <c r="C3241" i="9"/>
  <c r="F3241" i="9" s="1"/>
  <c r="C234" i="8"/>
  <c r="B235" i="8"/>
  <c r="B3241" i="8"/>
  <c r="C3242" i="8"/>
  <c r="E3240" i="9"/>
  <c r="E3241" i="9" l="1"/>
  <c r="B3242" i="8"/>
  <c r="C3243" i="8"/>
  <c r="B234" i="8"/>
  <c r="C233" i="8"/>
  <c r="D3241" i="9"/>
  <c r="A3243" i="9"/>
  <c r="C3242" i="9"/>
  <c r="F3242" i="9" s="1"/>
  <c r="B3242" i="9"/>
  <c r="A3244" i="9" l="1"/>
  <c r="C3243" i="9"/>
  <c r="F3243" i="9" s="1"/>
  <c r="B3243" i="9"/>
  <c r="B233" i="8"/>
  <c r="C232" i="8"/>
  <c r="D3242" i="9"/>
  <c r="B3243" i="8"/>
  <c r="C3244" i="8"/>
  <c r="E3242" i="9"/>
  <c r="D3243" i="9" l="1"/>
  <c r="B3244" i="8"/>
  <c r="C3245" i="8"/>
  <c r="A3245" i="9"/>
  <c r="C3244" i="9"/>
  <c r="F3244" i="9" s="1"/>
  <c r="B3244" i="9"/>
  <c r="B232" i="8"/>
  <c r="C231" i="8"/>
  <c r="E3243" i="9"/>
  <c r="E3244" i="9" l="1"/>
  <c r="B3245" i="9"/>
  <c r="A3246" i="9"/>
  <c r="C3245" i="9"/>
  <c r="F3245" i="9" s="1"/>
  <c r="D3244" i="9"/>
  <c r="B3245" i="8"/>
  <c r="C3246" i="8"/>
  <c r="B231" i="8"/>
  <c r="C230" i="8"/>
  <c r="D3245" i="9" l="1"/>
  <c r="E3245" i="9"/>
  <c r="B230" i="8"/>
  <c r="C229" i="8"/>
  <c r="A3247" i="9"/>
  <c r="C3246" i="9"/>
  <c r="F3246" i="9" s="1"/>
  <c r="B3246" i="9"/>
  <c r="C3247" i="8"/>
  <c r="B3246" i="8"/>
  <c r="E3246" i="9" l="1"/>
  <c r="A3248" i="9"/>
  <c r="C3247" i="9"/>
  <c r="F3247" i="9" s="1"/>
  <c r="B3247" i="9"/>
  <c r="B229" i="8"/>
  <c r="C228" i="8"/>
  <c r="B3247" i="8"/>
  <c r="C3248" i="8"/>
  <c r="D3246" i="9"/>
  <c r="B228" i="8" l="1"/>
  <c r="C227" i="8"/>
  <c r="E3247" i="9"/>
  <c r="A3249" i="9"/>
  <c r="C3248" i="9"/>
  <c r="F3248" i="9" s="1"/>
  <c r="B3248" i="9"/>
  <c r="B3248" i="8"/>
  <c r="C3249" i="8"/>
  <c r="D3247" i="9"/>
  <c r="E3248" i="9" l="1"/>
  <c r="B3249" i="9"/>
  <c r="A3250" i="9"/>
  <c r="C3249" i="9"/>
  <c r="F3249" i="9" s="1"/>
  <c r="D3248" i="9"/>
  <c r="B3249" i="8"/>
  <c r="C3250" i="8"/>
  <c r="B227" i="8"/>
  <c r="C226" i="8"/>
  <c r="E3249" i="9" l="1"/>
  <c r="D3249" i="9"/>
  <c r="B226" i="8"/>
  <c r="C225" i="8"/>
  <c r="A3251" i="9"/>
  <c r="C3250" i="9"/>
  <c r="F3250" i="9" s="1"/>
  <c r="B3250" i="9"/>
  <c r="C3251" i="8"/>
  <c r="B3250" i="8"/>
  <c r="E3250" i="9" l="1"/>
  <c r="A3252" i="9"/>
  <c r="C3251" i="9"/>
  <c r="F3251" i="9" s="1"/>
  <c r="B3251" i="9"/>
  <c r="B225" i="8"/>
  <c r="C224" i="8"/>
  <c r="B3251" i="8"/>
  <c r="C3252" i="8"/>
  <c r="D3250" i="9"/>
  <c r="B224" i="8" l="1"/>
  <c r="C223" i="8"/>
  <c r="E3251" i="9"/>
  <c r="A3253" i="9"/>
  <c r="C3252" i="9"/>
  <c r="F3252" i="9" s="1"/>
  <c r="B3252" i="9"/>
  <c r="B3252" i="8"/>
  <c r="C3253" i="8"/>
  <c r="D3251" i="9"/>
  <c r="E3252" i="9" l="1"/>
  <c r="B3253" i="9"/>
  <c r="C3253" i="9"/>
  <c r="F3253" i="9" s="1"/>
  <c r="A3254" i="9"/>
  <c r="D3252" i="9"/>
  <c r="B3253" i="8"/>
  <c r="C3254" i="8"/>
  <c r="B223" i="8"/>
  <c r="C222" i="8"/>
  <c r="A3255" i="9" l="1"/>
  <c r="C3254" i="9"/>
  <c r="F3254" i="9" s="1"/>
  <c r="B3254" i="9"/>
  <c r="D3253" i="9"/>
  <c r="E3253" i="9"/>
  <c r="B222" i="8"/>
  <c r="C221" i="8"/>
  <c r="C3255" i="8"/>
  <c r="B3254" i="8"/>
  <c r="D3254" i="9" l="1"/>
  <c r="E3254" i="9"/>
  <c r="B3255" i="8"/>
  <c r="C3256" i="8"/>
  <c r="B221" i="8"/>
  <c r="C220" i="8"/>
  <c r="A3256" i="9"/>
  <c r="C3255" i="9"/>
  <c r="F3255" i="9" s="1"/>
  <c r="B3255" i="9"/>
  <c r="D3255" i="9" l="1"/>
  <c r="A3257" i="9"/>
  <c r="C3256" i="9"/>
  <c r="F3256" i="9" s="1"/>
  <c r="B3256" i="9"/>
  <c r="B220" i="8"/>
  <c r="C219" i="8"/>
  <c r="B3256" i="8"/>
  <c r="C3257" i="8"/>
  <c r="E3255" i="9"/>
  <c r="B219" i="8" l="1"/>
  <c r="C218" i="8"/>
  <c r="E3256" i="9"/>
  <c r="B3257" i="9"/>
  <c r="C3257" i="9"/>
  <c r="F3257" i="9" s="1"/>
  <c r="A3258" i="9"/>
  <c r="B3257" i="8"/>
  <c r="C3258" i="8"/>
  <c r="D3256" i="9"/>
  <c r="A3259" i="9" l="1"/>
  <c r="C3258" i="9"/>
  <c r="F3258" i="9" s="1"/>
  <c r="B3258" i="9"/>
  <c r="D3257" i="9"/>
  <c r="E3257" i="9"/>
  <c r="C3259" i="8"/>
  <c r="B3258" i="8"/>
  <c r="B218" i="8"/>
  <c r="C217" i="8"/>
  <c r="B3259" i="8" l="1"/>
  <c r="C3260" i="8"/>
  <c r="D3258" i="9"/>
  <c r="B217" i="8"/>
  <c r="C216" i="8"/>
  <c r="E3258" i="9"/>
  <c r="A3260" i="9"/>
  <c r="C3259" i="9"/>
  <c r="F3259" i="9" s="1"/>
  <c r="B3259" i="9"/>
  <c r="E3259" i="9" l="1"/>
  <c r="A3261" i="9"/>
  <c r="C3260" i="9"/>
  <c r="F3260" i="9" s="1"/>
  <c r="B3260" i="9"/>
  <c r="B216" i="8"/>
  <c r="C215" i="8"/>
  <c r="D3259" i="9"/>
  <c r="B3260" i="8"/>
  <c r="C3261" i="8"/>
  <c r="B215" i="8" l="1"/>
  <c r="C214" i="8"/>
  <c r="E3260" i="9"/>
  <c r="B3261" i="8"/>
  <c r="C3262" i="8"/>
  <c r="B3261" i="9"/>
  <c r="A3262" i="9"/>
  <c r="C3261" i="9"/>
  <c r="F3261" i="9" s="1"/>
  <c r="D3260" i="9"/>
  <c r="D3261" i="9" l="1"/>
  <c r="B3262" i="8"/>
  <c r="C3263" i="8"/>
  <c r="A3263" i="9"/>
  <c r="C3262" i="9"/>
  <c r="F3262" i="9" s="1"/>
  <c r="B3262" i="9"/>
  <c r="B214" i="8"/>
  <c r="C213" i="8"/>
  <c r="E3261" i="9"/>
  <c r="D3262" i="9" l="1"/>
  <c r="E3262" i="9"/>
  <c r="A3264" i="9"/>
  <c r="C3263" i="9"/>
  <c r="F3263" i="9" s="1"/>
  <c r="B3263" i="9"/>
  <c r="B3263" i="8"/>
  <c r="C3264" i="8"/>
  <c r="B213" i="8"/>
  <c r="C212" i="8"/>
  <c r="D3263" i="9" l="1"/>
  <c r="A3265" i="9"/>
  <c r="C3264" i="9"/>
  <c r="F3264" i="9" s="1"/>
  <c r="B3264" i="9"/>
  <c r="B212" i="8"/>
  <c r="C211" i="8"/>
  <c r="E3263" i="9"/>
  <c r="B3264" i="8"/>
  <c r="C3265" i="8"/>
  <c r="C210" i="8" l="1"/>
  <c r="B211" i="8"/>
  <c r="E3264" i="9"/>
  <c r="B3265" i="8"/>
  <c r="C3266" i="8"/>
  <c r="B3265" i="9"/>
  <c r="A3266" i="9"/>
  <c r="C3265" i="9"/>
  <c r="F3265" i="9" s="1"/>
  <c r="D3264" i="9"/>
  <c r="D3265" i="9" l="1"/>
  <c r="B3266" i="8"/>
  <c r="C3267" i="8"/>
  <c r="A3267" i="9"/>
  <c r="C3266" i="9"/>
  <c r="F3266" i="9" s="1"/>
  <c r="B3266" i="9"/>
  <c r="E3265" i="9"/>
  <c r="B210" i="8"/>
  <c r="C209" i="8"/>
  <c r="D3266" i="9" l="1"/>
  <c r="E3266" i="9"/>
  <c r="A3268" i="9"/>
  <c r="C3267" i="9"/>
  <c r="F3267" i="9" s="1"/>
  <c r="B3267" i="9"/>
  <c r="B209" i="8"/>
  <c r="C208" i="8"/>
  <c r="B3267" i="8"/>
  <c r="C3268" i="8"/>
  <c r="A3269" i="9" l="1"/>
  <c r="B3268" i="9"/>
  <c r="C3268" i="9"/>
  <c r="F3268" i="9" s="1"/>
  <c r="D3267" i="9"/>
  <c r="B3268" i="8"/>
  <c r="C3269" i="8"/>
  <c r="E3267" i="9"/>
  <c r="B208" i="8"/>
  <c r="C207" i="8"/>
  <c r="C3270" i="8" l="1"/>
  <c r="B3269" i="8"/>
  <c r="E3268" i="9"/>
  <c r="B3269" i="9"/>
  <c r="A3270" i="9"/>
  <c r="C3269" i="9"/>
  <c r="F3269" i="9" s="1"/>
  <c r="C206" i="8"/>
  <c r="B207" i="8"/>
  <c r="D3268" i="9"/>
  <c r="D3269" i="9" l="1"/>
  <c r="A3271" i="9"/>
  <c r="C3270" i="9"/>
  <c r="F3270" i="9" s="1"/>
  <c r="B3270" i="9"/>
  <c r="E3269" i="9"/>
  <c r="B206" i="8"/>
  <c r="C205" i="8"/>
  <c r="B3270" i="8"/>
  <c r="C3271" i="8"/>
  <c r="D3270" i="9" l="1"/>
  <c r="E3270" i="9"/>
  <c r="B3271" i="8"/>
  <c r="C3272" i="8"/>
  <c r="A3272" i="9"/>
  <c r="C3271" i="9"/>
  <c r="F3271" i="9" s="1"/>
  <c r="B3271" i="9"/>
  <c r="B205" i="8"/>
  <c r="C204" i="8"/>
  <c r="B204" i="8" l="1"/>
  <c r="C203" i="8"/>
  <c r="E3271" i="9"/>
  <c r="D3271" i="9"/>
  <c r="A3273" i="9"/>
  <c r="B3272" i="9"/>
  <c r="C3272" i="9"/>
  <c r="F3272" i="9" s="1"/>
  <c r="B3272" i="8"/>
  <c r="C3273" i="8"/>
  <c r="B3273" i="9" l="1"/>
  <c r="A3274" i="9"/>
  <c r="C3273" i="9"/>
  <c r="F3273" i="9" s="1"/>
  <c r="E3272" i="9"/>
  <c r="D3272" i="9"/>
  <c r="B3273" i="8"/>
  <c r="C3274" i="8"/>
  <c r="C202" i="8"/>
  <c r="B203" i="8"/>
  <c r="B3274" i="8" l="1"/>
  <c r="C3275" i="8"/>
  <c r="D3273" i="9"/>
  <c r="E3273" i="9"/>
  <c r="B202" i="8"/>
  <c r="C201" i="8"/>
  <c r="A3275" i="9"/>
  <c r="C3274" i="9"/>
  <c r="F3274" i="9" s="1"/>
  <c r="B3274" i="9"/>
  <c r="B201" i="8" l="1"/>
  <c r="C200" i="8"/>
  <c r="B3275" i="8"/>
  <c r="C3276" i="8"/>
  <c r="A3276" i="9"/>
  <c r="C3275" i="9"/>
  <c r="F3275" i="9" s="1"/>
  <c r="B3275" i="9"/>
  <c r="D3274" i="9"/>
  <c r="E3274" i="9"/>
  <c r="E3275" i="9" l="1"/>
  <c r="D3275" i="9"/>
  <c r="A3277" i="9"/>
  <c r="C3276" i="9"/>
  <c r="F3276" i="9" s="1"/>
  <c r="B3276" i="9"/>
  <c r="B3276" i="8"/>
  <c r="C3277" i="8"/>
  <c r="B200" i="8"/>
  <c r="C199" i="8"/>
  <c r="B3277" i="9" l="1"/>
  <c r="A3278" i="9"/>
  <c r="C3277" i="9"/>
  <c r="F3277" i="9" s="1"/>
  <c r="E3276" i="9"/>
  <c r="B199" i="8"/>
  <c r="C198" i="8"/>
  <c r="D3276" i="9"/>
  <c r="B3277" i="8"/>
  <c r="C3278" i="8"/>
  <c r="B198" i="8" l="1"/>
  <c r="C197" i="8"/>
  <c r="E3277" i="9"/>
  <c r="D3277" i="9"/>
  <c r="C3279" i="8"/>
  <c r="B3278" i="8"/>
  <c r="A3279" i="9"/>
  <c r="C3278" i="9"/>
  <c r="F3278" i="9" s="1"/>
  <c r="B3278" i="9"/>
  <c r="A3280" i="9" l="1"/>
  <c r="C3279" i="9"/>
  <c r="F3279" i="9" s="1"/>
  <c r="B3279" i="9"/>
  <c r="B3279" i="8"/>
  <c r="C3280" i="8"/>
  <c r="B197" i="8"/>
  <c r="C196" i="8"/>
  <c r="D3278" i="9"/>
  <c r="E3278" i="9"/>
  <c r="B3280" i="8" l="1"/>
  <c r="C3281" i="8"/>
  <c r="E3279" i="9"/>
  <c r="A3281" i="9"/>
  <c r="C3280" i="9"/>
  <c r="F3280" i="9" s="1"/>
  <c r="B3280" i="9"/>
  <c r="B196" i="8"/>
  <c r="C195" i="8"/>
  <c r="D3279" i="9"/>
  <c r="E3280" i="9" l="1"/>
  <c r="B3281" i="9"/>
  <c r="A3282" i="9"/>
  <c r="C3281" i="9"/>
  <c r="F3281" i="9" s="1"/>
  <c r="D3280" i="9"/>
  <c r="B195" i="8"/>
  <c r="C194" i="8"/>
  <c r="B3281" i="8"/>
  <c r="C3282" i="8"/>
  <c r="E3281" i="9" l="1"/>
  <c r="D3281" i="9"/>
  <c r="C3283" i="8"/>
  <c r="B3282" i="8"/>
  <c r="A3283" i="9"/>
  <c r="C3282" i="9"/>
  <c r="F3282" i="9" s="1"/>
  <c r="B3282" i="9"/>
  <c r="B194" i="8"/>
  <c r="C193" i="8"/>
  <c r="E3282" i="9" l="1"/>
  <c r="A3284" i="9"/>
  <c r="C3283" i="9"/>
  <c r="F3283" i="9" s="1"/>
  <c r="B3283" i="9"/>
  <c r="B193" i="8"/>
  <c r="C192" i="8"/>
  <c r="B3283" i="8"/>
  <c r="C3284" i="8"/>
  <c r="D3282" i="9"/>
  <c r="B192" i="8" l="1"/>
  <c r="C191" i="8"/>
  <c r="E3283" i="9"/>
  <c r="A3285" i="9"/>
  <c r="C3284" i="9"/>
  <c r="F3284" i="9" s="1"/>
  <c r="B3284" i="9"/>
  <c r="B3284" i="8"/>
  <c r="C3285" i="8"/>
  <c r="D3283" i="9"/>
  <c r="E3284" i="9" l="1"/>
  <c r="B3285" i="9"/>
  <c r="C3285" i="9"/>
  <c r="F3285" i="9" s="1"/>
  <c r="A3286" i="9"/>
  <c r="D3284" i="9"/>
  <c r="B3285" i="8"/>
  <c r="C3286" i="8"/>
  <c r="B191" i="8"/>
  <c r="C190" i="8"/>
  <c r="B190" i="8" l="1"/>
  <c r="C189" i="8"/>
  <c r="A3287" i="9"/>
  <c r="C3286" i="9"/>
  <c r="F3286" i="9" s="1"/>
  <c r="B3286" i="9"/>
  <c r="D3285" i="9"/>
  <c r="E3285" i="9"/>
  <c r="C3287" i="8"/>
  <c r="B3286" i="8"/>
  <c r="D3286" i="9" l="1"/>
  <c r="E3286" i="9"/>
  <c r="A3288" i="9"/>
  <c r="C3287" i="9"/>
  <c r="F3287" i="9" s="1"/>
  <c r="B3287" i="9"/>
  <c r="B3287" i="8"/>
  <c r="C3288" i="8"/>
  <c r="B189" i="8"/>
  <c r="C188" i="8"/>
  <c r="D3287" i="9" l="1"/>
  <c r="E3287" i="9"/>
  <c r="B188" i="8"/>
  <c r="C187" i="8"/>
  <c r="A3289" i="9"/>
  <c r="C3288" i="9"/>
  <c r="F3288" i="9" s="1"/>
  <c r="B3288" i="9"/>
  <c r="B3288" i="8"/>
  <c r="C3289" i="8"/>
  <c r="E3288" i="9" l="1"/>
  <c r="B3289" i="9"/>
  <c r="C3289" i="9"/>
  <c r="F3289" i="9" s="1"/>
  <c r="A3290" i="9"/>
  <c r="D3288" i="9"/>
  <c r="B187" i="8"/>
  <c r="C186" i="8"/>
  <c r="B3289" i="8"/>
  <c r="C3290" i="8"/>
  <c r="A3291" i="9" l="1"/>
  <c r="C3290" i="9"/>
  <c r="F3290" i="9" s="1"/>
  <c r="B3290" i="9"/>
  <c r="E3289" i="9"/>
  <c r="C3291" i="8"/>
  <c r="B3290" i="8"/>
  <c r="D3289" i="9"/>
  <c r="B186" i="8"/>
  <c r="C185" i="8"/>
  <c r="B3291" i="8" l="1"/>
  <c r="C3292" i="8"/>
  <c r="D3290" i="9"/>
  <c r="B185" i="8"/>
  <c r="C184" i="8"/>
  <c r="E3290" i="9"/>
  <c r="A3292" i="9"/>
  <c r="C3291" i="9"/>
  <c r="F3291" i="9" s="1"/>
  <c r="B3291" i="9"/>
  <c r="E3291" i="9" l="1"/>
  <c r="A3293" i="9"/>
  <c r="C3292" i="9"/>
  <c r="F3292" i="9" s="1"/>
  <c r="B3292" i="9"/>
  <c r="B184" i="8"/>
  <c r="C183" i="8"/>
  <c r="D3291" i="9"/>
  <c r="B3292" i="8"/>
  <c r="C3293" i="8"/>
  <c r="B183" i="8" l="1"/>
  <c r="C182" i="8"/>
  <c r="E3292" i="9"/>
  <c r="C3294" i="8"/>
  <c r="B3293" i="8"/>
  <c r="B3293" i="9"/>
  <c r="A3294" i="9"/>
  <c r="C3293" i="9"/>
  <c r="F3293" i="9" s="1"/>
  <c r="D3292" i="9"/>
  <c r="E3293" i="9" l="1"/>
  <c r="C3295" i="8"/>
  <c r="B3294" i="8"/>
  <c r="D3293" i="9"/>
  <c r="B182" i="8"/>
  <c r="C181" i="8"/>
  <c r="A3295" i="9"/>
  <c r="C3294" i="9"/>
  <c r="F3294" i="9" s="1"/>
  <c r="B3294" i="9"/>
  <c r="B3295" i="8" l="1"/>
  <c r="C3296" i="8"/>
  <c r="A3296" i="9"/>
  <c r="C3295" i="9"/>
  <c r="F3295" i="9" s="1"/>
  <c r="B3295" i="9"/>
  <c r="B181" i="8"/>
  <c r="C180" i="8"/>
  <c r="D3294" i="9"/>
  <c r="E3294" i="9"/>
  <c r="D3295" i="9" l="1"/>
  <c r="E3295" i="9"/>
  <c r="A3297" i="9"/>
  <c r="C3296" i="9"/>
  <c r="F3296" i="9" s="1"/>
  <c r="B3296" i="9"/>
  <c r="B3296" i="8"/>
  <c r="C3297" i="8"/>
  <c r="B180" i="8"/>
  <c r="C179" i="8"/>
  <c r="E3296" i="9" l="1"/>
  <c r="B3297" i="9"/>
  <c r="A3298" i="9"/>
  <c r="C3297" i="9"/>
  <c r="F3297" i="9" s="1"/>
  <c r="C178" i="8"/>
  <c r="B179" i="8"/>
  <c r="D3296" i="9"/>
  <c r="C3298" i="8"/>
  <c r="B3297" i="8"/>
  <c r="B3298" i="8" l="1"/>
  <c r="C3299" i="8"/>
  <c r="B178" i="8"/>
  <c r="C177" i="8"/>
  <c r="E3297" i="9"/>
  <c r="A3299" i="9"/>
  <c r="C3298" i="9"/>
  <c r="F3298" i="9" s="1"/>
  <c r="B3298" i="9"/>
  <c r="D3297" i="9"/>
  <c r="E3298" i="9" l="1"/>
  <c r="A3300" i="9"/>
  <c r="C3299" i="9"/>
  <c r="F3299" i="9" s="1"/>
  <c r="B3299" i="9"/>
  <c r="B177" i="8"/>
  <c r="C176" i="8"/>
  <c r="D3298" i="9"/>
  <c r="B3299" i="8"/>
  <c r="C3300" i="8"/>
  <c r="B176" i="8" l="1"/>
  <c r="C175" i="8"/>
  <c r="E3299" i="9"/>
  <c r="B3300" i="8"/>
  <c r="C3301" i="8"/>
  <c r="A3301" i="9"/>
  <c r="B3300" i="9"/>
  <c r="C3300" i="9"/>
  <c r="F3300" i="9" s="1"/>
  <c r="D3299" i="9"/>
  <c r="D3300" i="9" l="1"/>
  <c r="B3301" i="9"/>
  <c r="A3302" i="9"/>
  <c r="C3301" i="9"/>
  <c r="F3301" i="9" s="1"/>
  <c r="C3302" i="8"/>
  <c r="B3301" i="8"/>
  <c r="C174" i="8"/>
  <c r="B175" i="8"/>
  <c r="E3300" i="9"/>
  <c r="C3303" i="8" l="1"/>
  <c r="B3302" i="8"/>
  <c r="E3301" i="9"/>
  <c r="D3301" i="9"/>
  <c r="A3303" i="9"/>
  <c r="C3302" i="9"/>
  <c r="F3302" i="9" s="1"/>
  <c r="B3302" i="9"/>
  <c r="B174" i="8"/>
  <c r="C173" i="8"/>
  <c r="A3304" i="9" l="1"/>
  <c r="C3303" i="9"/>
  <c r="F3303" i="9" s="1"/>
  <c r="B3303" i="9"/>
  <c r="E3302" i="9"/>
  <c r="B173" i="8"/>
  <c r="C172" i="8"/>
  <c r="D3302" i="9"/>
  <c r="B3303" i="8"/>
  <c r="C3304" i="8"/>
  <c r="E3303" i="9" l="1"/>
  <c r="B3304" i="8"/>
  <c r="C3305" i="8"/>
  <c r="D3303" i="9"/>
  <c r="B172" i="8"/>
  <c r="C171" i="8"/>
  <c r="A3305" i="9"/>
  <c r="B3304" i="9"/>
  <c r="C3304" i="9"/>
  <c r="F3304" i="9" s="1"/>
  <c r="B3305" i="9" l="1"/>
  <c r="A3306" i="9"/>
  <c r="C3305" i="9"/>
  <c r="F3305" i="9" s="1"/>
  <c r="C170" i="8"/>
  <c r="B171" i="8"/>
  <c r="B3305" i="8"/>
  <c r="C3306" i="8"/>
  <c r="D3304" i="9"/>
  <c r="E3304" i="9"/>
  <c r="C3307" i="8" l="1"/>
  <c r="B3306" i="8"/>
  <c r="E3305" i="9"/>
  <c r="B170" i="8"/>
  <c r="C169" i="8"/>
  <c r="D3305" i="9"/>
  <c r="A3307" i="9"/>
  <c r="C3306" i="9"/>
  <c r="F3306" i="9" s="1"/>
  <c r="B3306" i="9"/>
  <c r="B169" i="8" l="1"/>
  <c r="C168" i="8"/>
  <c r="A3308" i="9"/>
  <c r="C3307" i="9"/>
  <c r="F3307" i="9" s="1"/>
  <c r="B3307" i="9"/>
  <c r="D3306" i="9"/>
  <c r="E3306" i="9"/>
  <c r="B3307" i="8"/>
  <c r="C3308" i="8"/>
  <c r="E3307" i="9" l="1"/>
  <c r="D3307" i="9"/>
  <c r="B3308" i="8"/>
  <c r="C3309" i="8"/>
  <c r="A3309" i="9"/>
  <c r="C3308" i="9"/>
  <c r="F3308" i="9" s="1"/>
  <c r="B3308" i="9"/>
  <c r="B168" i="8"/>
  <c r="C167" i="8"/>
  <c r="B167" i="8" l="1"/>
  <c r="C166" i="8"/>
  <c r="E3308" i="9"/>
  <c r="D3308" i="9"/>
  <c r="B3309" i="9"/>
  <c r="A3310" i="9"/>
  <c r="C3309" i="9"/>
  <c r="F3309" i="9" s="1"/>
  <c r="B3309" i="8"/>
  <c r="C3310" i="8"/>
  <c r="E3309" i="9" l="1"/>
  <c r="B166" i="8"/>
  <c r="C165" i="8"/>
  <c r="A3311" i="9"/>
  <c r="C3310" i="9"/>
  <c r="F3310" i="9" s="1"/>
  <c r="B3310" i="9"/>
  <c r="C3311" i="8"/>
  <c r="B3310" i="8"/>
  <c r="D3309" i="9"/>
  <c r="D3310" i="9" l="1"/>
  <c r="E3310" i="9"/>
  <c r="A3312" i="9"/>
  <c r="C3311" i="9"/>
  <c r="F3311" i="9" s="1"/>
  <c r="B3311" i="9"/>
  <c r="B165" i="8"/>
  <c r="C164" i="8"/>
  <c r="B3311" i="8"/>
  <c r="C3312" i="8"/>
  <c r="B164" i="8" l="1"/>
  <c r="C163" i="8"/>
  <c r="A3313" i="9"/>
  <c r="C3312" i="9"/>
  <c r="F3312" i="9" s="1"/>
  <c r="B3312" i="9"/>
  <c r="E3311" i="9"/>
  <c r="B3312" i="8"/>
  <c r="C3313" i="8"/>
  <c r="D3311" i="9"/>
  <c r="E3312" i="9" l="1"/>
  <c r="B3313" i="9"/>
  <c r="A3314" i="9"/>
  <c r="C3313" i="9"/>
  <c r="F3313" i="9" s="1"/>
  <c r="D3312" i="9"/>
  <c r="B3313" i="8"/>
  <c r="C3314" i="8"/>
  <c r="B163" i="8"/>
  <c r="C162" i="8"/>
  <c r="D3313" i="9" l="1"/>
  <c r="E3313" i="9"/>
  <c r="B162" i="8"/>
  <c r="C161" i="8"/>
  <c r="A3315" i="9"/>
  <c r="C3314" i="9"/>
  <c r="F3314" i="9" s="1"/>
  <c r="B3314" i="9"/>
  <c r="C3315" i="8"/>
  <c r="B3314" i="8"/>
  <c r="E3314" i="9" l="1"/>
  <c r="A3316" i="9"/>
  <c r="C3315" i="9"/>
  <c r="F3315" i="9" s="1"/>
  <c r="B3315" i="9"/>
  <c r="B161" i="8"/>
  <c r="C160" i="8"/>
  <c r="B3315" i="8"/>
  <c r="C3316" i="8"/>
  <c r="D3314" i="9"/>
  <c r="B160" i="8" l="1"/>
  <c r="C159" i="8"/>
  <c r="E3315" i="9"/>
  <c r="A3317" i="9"/>
  <c r="C3316" i="9"/>
  <c r="F3316" i="9" s="1"/>
  <c r="B3316" i="9"/>
  <c r="B3316" i="8"/>
  <c r="C3317" i="8"/>
  <c r="D3315" i="9"/>
  <c r="E3316" i="9" l="1"/>
  <c r="B3317" i="9"/>
  <c r="C3317" i="9"/>
  <c r="F3317" i="9" s="1"/>
  <c r="A3318" i="9"/>
  <c r="D3316" i="9"/>
  <c r="B3317" i="8"/>
  <c r="C3318" i="8"/>
  <c r="B159" i="8"/>
  <c r="C158" i="8"/>
  <c r="B158" i="8" l="1"/>
  <c r="C157" i="8"/>
  <c r="A3319" i="9"/>
  <c r="C3318" i="9"/>
  <c r="F3318" i="9" s="1"/>
  <c r="B3318" i="9"/>
  <c r="E3317" i="9"/>
  <c r="D3317" i="9"/>
  <c r="C3319" i="8"/>
  <c r="B3318" i="8"/>
  <c r="D3318" i="9" l="1"/>
  <c r="E3318" i="9"/>
  <c r="A3320" i="9"/>
  <c r="C3319" i="9"/>
  <c r="F3319" i="9" s="1"/>
  <c r="B3319" i="9"/>
  <c r="B3319" i="8"/>
  <c r="C3320" i="8"/>
  <c r="B157" i="8"/>
  <c r="C156" i="8"/>
  <c r="E3319" i="9" l="1"/>
  <c r="A3321" i="9"/>
  <c r="C3320" i="9"/>
  <c r="F3320" i="9" s="1"/>
  <c r="B3320" i="9"/>
  <c r="B156" i="8"/>
  <c r="C155" i="8"/>
  <c r="D3319" i="9"/>
  <c r="B3320" i="8"/>
  <c r="C3321" i="8"/>
  <c r="B155" i="8" l="1"/>
  <c r="C154" i="8"/>
  <c r="E3320" i="9"/>
  <c r="B3321" i="8"/>
  <c r="C3322" i="8"/>
  <c r="B3321" i="9"/>
  <c r="C3321" i="9"/>
  <c r="F3321" i="9" s="1"/>
  <c r="A3322" i="9"/>
  <c r="D3320" i="9"/>
  <c r="E3321" i="9" l="1"/>
  <c r="D3321" i="9"/>
  <c r="C3323" i="8"/>
  <c r="B3322" i="8"/>
  <c r="A3323" i="9"/>
  <c r="C3322" i="9"/>
  <c r="F3322" i="9" s="1"/>
  <c r="B3322" i="9"/>
  <c r="B154" i="8"/>
  <c r="C153" i="8"/>
  <c r="E3322" i="9" l="1"/>
  <c r="A3324" i="9"/>
  <c r="C3323" i="9"/>
  <c r="F3323" i="9" s="1"/>
  <c r="B3323" i="9"/>
  <c r="B153" i="8"/>
  <c r="C152" i="8"/>
  <c r="B3323" i="8"/>
  <c r="C3324" i="8"/>
  <c r="D3322" i="9"/>
  <c r="B152" i="8" l="1"/>
  <c r="C151" i="8"/>
  <c r="D3323" i="9"/>
  <c r="A3325" i="9"/>
  <c r="C3324" i="9"/>
  <c r="F3324" i="9" s="1"/>
  <c r="B3324" i="9"/>
  <c r="B3324" i="8"/>
  <c r="C3325" i="8"/>
  <c r="E3323" i="9"/>
  <c r="E3324" i="9" l="1"/>
  <c r="B3325" i="9"/>
  <c r="A3326" i="9"/>
  <c r="C3325" i="9"/>
  <c r="F3325" i="9" s="1"/>
  <c r="D3324" i="9"/>
  <c r="B3325" i="8"/>
  <c r="C3326" i="8"/>
  <c r="C150" i="8"/>
  <c r="B151" i="8"/>
  <c r="A3327" i="9" l="1"/>
  <c r="C3326" i="9"/>
  <c r="F3326" i="9" s="1"/>
  <c r="B3326" i="9"/>
  <c r="E3325" i="9"/>
  <c r="D3325" i="9"/>
  <c r="B150" i="8"/>
  <c r="C149" i="8"/>
  <c r="B3326" i="8"/>
  <c r="C3327" i="8"/>
  <c r="D3326" i="9" l="1"/>
  <c r="B3327" i="8"/>
  <c r="C3328" i="8"/>
  <c r="E3326" i="9"/>
  <c r="B149" i="8"/>
  <c r="C148" i="8"/>
  <c r="A3328" i="9"/>
  <c r="C3327" i="9"/>
  <c r="F3327" i="9" s="1"/>
  <c r="B3327" i="9"/>
  <c r="D3327" i="9" l="1"/>
  <c r="A3329" i="9"/>
  <c r="C3328" i="9"/>
  <c r="F3328" i="9" s="1"/>
  <c r="B3328" i="9"/>
  <c r="B148" i="8"/>
  <c r="C147" i="8"/>
  <c r="B3328" i="8"/>
  <c r="C3329" i="8"/>
  <c r="E3327" i="9"/>
  <c r="C146" i="8" l="1"/>
  <c r="B147" i="8"/>
  <c r="E3328" i="9"/>
  <c r="B3329" i="9"/>
  <c r="A3330" i="9"/>
  <c r="C3329" i="9"/>
  <c r="F3329" i="9" s="1"/>
  <c r="C3330" i="8"/>
  <c r="B3329" i="8"/>
  <c r="D3328" i="9"/>
  <c r="D3329" i="9" l="1"/>
  <c r="E3329" i="9"/>
  <c r="A3331" i="9"/>
  <c r="C3330" i="9"/>
  <c r="F3330" i="9" s="1"/>
  <c r="B3330" i="9"/>
  <c r="C3331" i="8"/>
  <c r="B3330" i="8"/>
  <c r="B146" i="8"/>
  <c r="C145" i="8"/>
  <c r="B3331" i="8" l="1"/>
  <c r="C3332" i="8"/>
  <c r="D3330" i="9"/>
  <c r="E3330" i="9"/>
  <c r="B145" i="8"/>
  <c r="C144" i="8"/>
  <c r="A3332" i="9"/>
  <c r="C3331" i="9"/>
  <c r="F3331" i="9" s="1"/>
  <c r="B3331" i="9"/>
  <c r="E3331" i="9" l="1"/>
  <c r="A3333" i="9"/>
  <c r="B3332" i="9"/>
  <c r="C3332" i="9"/>
  <c r="F3332" i="9" s="1"/>
  <c r="B144" i="8"/>
  <c r="C143" i="8"/>
  <c r="D3331" i="9"/>
  <c r="B3332" i="8"/>
  <c r="C3333" i="8"/>
  <c r="C142" i="8" l="1"/>
  <c r="B143" i="8"/>
  <c r="E3332" i="9"/>
  <c r="B3333" i="8"/>
  <c r="C3334" i="8"/>
  <c r="B3333" i="9"/>
  <c r="A3334" i="9"/>
  <c r="C3333" i="9"/>
  <c r="F3333" i="9" s="1"/>
  <c r="D3332" i="9"/>
  <c r="A3335" i="9" l="1"/>
  <c r="C3334" i="9"/>
  <c r="F3334" i="9" s="1"/>
  <c r="B3334" i="9"/>
  <c r="C3335" i="8"/>
  <c r="B3334" i="8"/>
  <c r="D3333" i="9"/>
  <c r="E3333" i="9"/>
  <c r="B142" i="8"/>
  <c r="C141" i="8"/>
  <c r="B3335" i="8" l="1"/>
  <c r="C3336" i="8"/>
  <c r="D3334" i="9"/>
  <c r="B141" i="8"/>
  <c r="C140" i="8"/>
  <c r="E3334" i="9"/>
  <c r="A3336" i="9"/>
  <c r="C3335" i="9"/>
  <c r="F3335" i="9" s="1"/>
  <c r="B3335" i="9"/>
  <c r="D3335" i="9" l="1"/>
  <c r="A3337" i="9"/>
  <c r="B3336" i="9"/>
  <c r="C3336" i="9"/>
  <c r="F3336" i="9" s="1"/>
  <c r="B140" i="8"/>
  <c r="C139" i="8"/>
  <c r="E3335" i="9"/>
  <c r="B3336" i="8"/>
  <c r="C3337" i="8"/>
  <c r="C138" i="8" l="1"/>
  <c r="B139" i="8"/>
  <c r="E3336" i="9"/>
  <c r="B3337" i="8"/>
  <c r="C3338" i="8"/>
  <c r="B3337" i="9"/>
  <c r="A3338" i="9"/>
  <c r="C3337" i="9"/>
  <c r="F3337" i="9" s="1"/>
  <c r="D3336" i="9"/>
  <c r="C3339" i="8" l="1"/>
  <c r="B3338" i="8"/>
  <c r="A3339" i="9"/>
  <c r="C3338" i="9"/>
  <c r="F3338" i="9" s="1"/>
  <c r="B3338" i="9"/>
  <c r="E3337" i="9"/>
  <c r="D3337" i="9"/>
  <c r="B138" i="8"/>
  <c r="C137" i="8"/>
  <c r="D3338" i="9" l="1"/>
  <c r="E3338" i="9"/>
  <c r="B137" i="8"/>
  <c r="C136" i="8"/>
  <c r="A3340" i="9"/>
  <c r="C3339" i="9"/>
  <c r="F3339" i="9" s="1"/>
  <c r="B3339" i="9"/>
  <c r="B3339" i="8"/>
  <c r="C3340" i="8"/>
  <c r="B3340" i="8" l="1"/>
  <c r="C3341" i="8"/>
  <c r="A3341" i="9"/>
  <c r="B3340" i="9"/>
  <c r="C3340" i="9"/>
  <c r="F3340" i="9" s="1"/>
  <c r="D3339" i="9"/>
  <c r="E3339" i="9"/>
  <c r="B136" i="8"/>
  <c r="C135" i="8"/>
  <c r="B3341" i="9" l="1"/>
  <c r="A3342" i="9"/>
  <c r="C3341" i="9"/>
  <c r="F3341" i="9" s="1"/>
  <c r="E3340" i="9"/>
  <c r="B135" i="8"/>
  <c r="C134" i="8"/>
  <c r="D3340" i="9"/>
  <c r="B3341" i="8"/>
  <c r="C3342" i="8"/>
  <c r="C3343" i="8" l="1"/>
  <c r="B3342" i="8"/>
  <c r="B134" i="8"/>
  <c r="C133" i="8"/>
  <c r="E3341" i="9"/>
  <c r="D3341" i="9"/>
  <c r="A3343" i="9"/>
  <c r="C3342" i="9"/>
  <c r="F3342" i="9" s="1"/>
  <c r="B3342" i="9"/>
  <c r="A3344" i="9" l="1"/>
  <c r="C3343" i="9"/>
  <c r="F3343" i="9" s="1"/>
  <c r="B3343" i="9"/>
  <c r="B133" i="8"/>
  <c r="C132" i="8"/>
  <c r="D3342" i="9"/>
  <c r="E3342" i="9"/>
  <c r="B3343" i="8"/>
  <c r="C3344" i="8"/>
  <c r="E3343" i="9" l="1"/>
  <c r="D3343" i="9"/>
  <c r="B132" i="8"/>
  <c r="C131" i="8"/>
  <c r="B3344" i="8"/>
  <c r="C3345" i="8"/>
  <c r="A3345" i="9"/>
  <c r="C3344" i="9"/>
  <c r="F3344" i="9" s="1"/>
  <c r="B3344" i="9"/>
  <c r="E3344" i="9" l="1"/>
  <c r="B3345" i="9"/>
  <c r="A3346" i="9"/>
  <c r="C3345" i="9"/>
  <c r="F3345" i="9" s="1"/>
  <c r="D3344" i="9"/>
  <c r="B3345" i="8"/>
  <c r="C3346" i="8"/>
  <c r="B131" i="8"/>
  <c r="C130" i="8"/>
  <c r="E3345" i="9" l="1"/>
  <c r="D3345" i="9"/>
  <c r="B130" i="8"/>
  <c r="C129" i="8"/>
  <c r="A3347" i="9"/>
  <c r="C3346" i="9"/>
  <c r="F3346" i="9" s="1"/>
  <c r="B3346" i="9"/>
  <c r="C3347" i="8"/>
  <c r="B3346" i="8"/>
  <c r="E3346" i="9" l="1"/>
  <c r="A3348" i="9"/>
  <c r="C3347" i="9"/>
  <c r="F3347" i="9" s="1"/>
  <c r="B3347" i="9"/>
  <c r="B129" i="8"/>
  <c r="C128" i="8"/>
  <c r="B3347" i="8"/>
  <c r="C3348" i="8"/>
  <c r="D3346" i="9"/>
  <c r="B128" i="8" l="1"/>
  <c r="C127" i="8"/>
  <c r="E3347" i="9"/>
  <c r="A3349" i="9"/>
  <c r="C3348" i="9"/>
  <c r="F3348" i="9" s="1"/>
  <c r="B3348" i="9"/>
  <c r="B3348" i="8"/>
  <c r="C3349" i="8"/>
  <c r="D3347" i="9"/>
  <c r="E3348" i="9" l="1"/>
  <c r="B3349" i="9"/>
  <c r="C3349" i="9"/>
  <c r="F3349" i="9" s="1"/>
  <c r="A3350" i="9"/>
  <c r="D3348" i="9"/>
  <c r="B3349" i="8"/>
  <c r="C3350" i="8"/>
  <c r="B127" i="8"/>
  <c r="C126" i="8"/>
  <c r="B126" i="8" l="1"/>
  <c r="C125" i="8"/>
  <c r="A3351" i="9"/>
  <c r="C3350" i="9"/>
  <c r="F3350" i="9" s="1"/>
  <c r="B3350" i="9"/>
  <c r="D3349" i="9"/>
  <c r="E3349" i="9"/>
  <c r="C3351" i="8"/>
  <c r="B3350" i="8"/>
  <c r="D3350" i="9" l="1"/>
  <c r="E3350" i="9"/>
  <c r="A3352" i="9"/>
  <c r="C3351" i="9"/>
  <c r="F3351" i="9" s="1"/>
  <c r="B3351" i="9"/>
  <c r="B3351" i="8"/>
  <c r="C3352" i="8"/>
  <c r="B125" i="8"/>
  <c r="C124" i="8"/>
  <c r="E3351" i="9" l="1"/>
  <c r="D3351" i="9"/>
  <c r="B124" i="8"/>
  <c r="C123" i="8"/>
  <c r="A3353" i="9"/>
  <c r="C3352" i="9"/>
  <c r="F3352" i="9" s="1"/>
  <c r="B3352" i="9"/>
  <c r="B3352" i="8"/>
  <c r="C3353" i="8"/>
  <c r="B3353" i="8" l="1"/>
  <c r="C3354" i="8"/>
  <c r="B3353" i="9"/>
  <c r="C3353" i="9"/>
  <c r="F3353" i="9" s="1"/>
  <c r="A3354" i="9"/>
  <c r="D3352" i="9"/>
  <c r="B123" i="8"/>
  <c r="C122" i="8"/>
  <c r="E3352" i="9"/>
  <c r="A3355" i="9" l="1"/>
  <c r="C3354" i="9"/>
  <c r="F3354" i="9" s="1"/>
  <c r="B3354" i="9"/>
  <c r="E3353" i="9"/>
  <c r="D3353" i="9"/>
  <c r="B122" i="8"/>
  <c r="C121" i="8"/>
  <c r="C3355" i="8"/>
  <c r="B3354" i="8"/>
  <c r="E3354" i="9" l="1"/>
  <c r="D3354" i="9"/>
  <c r="B3355" i="8"/>
  <c r="C3356" i="8"/>
  <c r="B121" i="8"/>
  <c r="C120" i="8"/>
  <c r="A3356" i="9"/>
  <c r="C3355" i="9"/>
  <c r="F3355" i="9" s="1"/>
  <c r="B3355" i="9"/>
  <c r="D3355" i="9" l="1"/>
  <c r="E3355" i="9"/>
  <c r="A3357" i="9"/>
  <c r="C3356" i="9"/>
  <c r="F3356" i="9" s="1"/>
  <c r="B3356" i="9"/>
  <c r="B120" i="8"/>
  <c r="C119" i="8"/>
  <c r="B3356" i="8"/>
  <c r="C3357" i="8"/>
  <c r="E3356" i="9" l="1"/>
  <c r="A3358" i="9"/>
  <c r="C3357" i="9"/>
  <c r="F3357" i="9" s="1"/>
  <c r="B3357" i="9"/>
  <c r="B3357" i="8"/>
  <c r="C3358" i="8"/>
  <c r="D3356" i="9"/>
  <c r="B119" i="8"/>
  <c r="C118" i="8"/>
  <c r="B118" i="8" l="1"/>
  <c r="C117" i="8"/>
  <c r="B3358" i="8"/>
  <c r="C3359" i="8"/>
  <c r="E3357" i="9"/>
  <c r="D3357" i="9"/>
  <c r="A3359" i="9"/>
  <c r="B3358" i="9"/>
  <c r="C3358" i="9"/>
  <c r="F3358" i="9" s="1"/>
  <c r="A3360" i="9" l="1"/>
  <c r="C3359" i="9"/>
  <c r="F3359" i="9" s="1"/>
  <c r="B3359" i="9"/>
  <c r="B3359" i="8"/>
  <c r="C3360" i="8"/>
  <c r="E3358" i="9"/>
  <c r="B117" i="8"/>
  <c r="C116" i="8"/>
  <c r="D3358" i="9"/>
  <c r="B3360" i="8" l="1"/>
  <c r="C3361" i="8"/>
  <c r="D3359" i="9"/>
  <c r="E3359" i="9"/>
  <c r="B116" i="8"/>
  <c r="C115" i="8"/>
  <c r="A3361" i="9"/>
  <c r="B3360" i="9"/>
  <c r="C3360" i="9"/>
  <c r="F3360" i="9" s="1"/>
  <c r="D3360" i="9" l="1"/>
  <c r="B3361" i="9"/>
  <c r="A3362" i="9"/>
  <c r="C3361" i="9"/>
  <c r="F3361" i="9" s="1"/>
  <c r="C114" i="8"/>
  <c r="B115" i="8"/>
  <c r="E3360" i="9"/>
  <c r="B3361" i="8"/>
  <c r="C3362" i="8"/>
  <c r="B114" i="8" l="1"/>
  <c r="C113" i="8"/>
  <c r="D3361" i="9"/>
  <c r="A3363" i="9"/>
  <c r="B3362" i="9"/>
  <c r="C3362" i="9"/>
  <c r="F3362" i="9" s="1"/>
  <c r="C3363" i="8"/>
  <c r="B3362" i="8"/>
  <c r="E3361" i="9"/>
  <c r="E3362" i="9" l="1"/>
  <c r="C3363" i="9"/>
  <c r="F3363" i="9" s="1"/>
  <c r="B3363" i="9"/>
  <c r="A3364" i="9"/>
  <c r="D3362" i="9"/>
  <c r="B113" i="8"/>
  <c r="C112" i="8"/>
  <c r="B3363" i="8"/>
  <c r="C3364" i="8"/>
  <c r="A3365" i="9" l="1"/>
  <c r="C3364" i="9"/>
  <c r="F3364" i="9" s="1"/>
  <c r="B3364" i="9"/>
  <c r="D3363" i="9"/>
  <c r="C3365" i="8"/>
  <c r="B3364" i="8"/>
  <c r="E3363" i="9"/>
  <c r="B112" i="8"/>
  <c r="C111" i="8"/>
  <c r="B3365" i="8" l="1"/>
  <c r="C3366" i="8"/>
  <c r="B111" i="8"/>
  <c r="C110" i="8"/>
  <c r="E3364" i="9"/>
  <c r="B3365" i="9"/>
  <c r="A3366" i="9"/>
  <c r="C3365" i="9"/>
  <c r="F3365" i="9" s="1"/>
  <c r="D3364" i="9"/>
  <c r="A3367" i="9" l="1"/>
  <c r="C3366" i="9"/>
  <c r="F3366" i="9" s="1"/>
  <c r="B3366" i="9"/>
  <c r="E3365" i="9"/>
  <c r="B110" i="8"/>
  <c r="C109" i="8"/>
  <c r="D3365" i="9"/>
  <c r="C3367" i="8"/>
  <c r="B3366" i="8"/>
  <c r="C108" i="8" l="1"/>
  <c r="B109" i="8"/>
  <c r="E3366" i="9"/>
  <c r="D3366" i="9"/>
  <c r="B3367" i="8"/>
  <c r="C3368" i="8"/>
  <c r="C3367" i="9"/>
  <c r="F3367" i="9" s="1"/>
  <c r="B3367" i="9"/>
  <c r="A3368" i="9"/>
  <c r="C3369" i="8" l="1"/>
  <c r="B3368" i="8"/>
  <c r="E3367" i="9"/>
  <c r="D3367" i="9"/>
  <c r="A3369" i="9"/>
  <c r="C3368" i="9"/>
  <c r="F3368" i="9" s="1"/>
  <c r="B3368" i="9"/>
  <c r="B108" i="8"/>
  <c r="C107" i="8"/>
  <c r="E3368" i="9" l="1"/>
  <c r="A3370" i="9"/>
  <c r="C3369" i="9"/>
  <c r="F3369" i="9" s="1"/>
  <c r="B3369" i="9"/>
  <c r="D3368" i="9"/>
  <c r="C106" i="8"/>
  <c r="B107" i="8"/>
  <c r="B3369" i="8"/>
  <c r="C3370" i="8"/>
  <c r="A3371" i="9" l="1"/>
  <c r="C3370" i="9"/>
  <c r="F3370" i="9" s="1"/>
  <c r="B3370" i="9"/>
  <c r="B3370" i="8"/>
  <c r="C3371" i="8"/>
  <c r="E3369" i="9"/>
  <c r="B106" i="8"/>
  <c r="C105" i="8"/>
  <c r="D3369" i="9"/>
  <c r="E3370" i="9" l="1"/>
  <c r="B105" i="8"/>
  <c r="C104" i="8"/>
  <c r="A3372" i="9"/>
  <c r="C3371" i="9"/>
  <c r="F3371" i="9" s="1"/>
  <c r="B3371" i="9"/>
  <c r="B3371" i="8"/>
  <c r="C3372" i="8"/>
  <c r="D3370" i="9"/>
  <c r="A3373" i="9" l="1"/>
  <c r="C3372" i="9"/>
  <c r="F3372" i="9" s="1"/>
  <c r="B3372" i="9"/>
  <c r="E3371" i="9"/>
  <c r="B104" i="8"/>
  <c r="C103" i="8"/>
  <c r="D3371" i="9"/>
  <c r="C3373" i="8"/>
  <c r="B3372" i="8"/>
  <c r="E3372" i="9" l="1"/>
  <c r="B3373" i="8"/>
  <c r="C3374" i="8"/>
  <c r="A3374" i="9"/>
  <c r="C3373" i="9"/>
  <c r="F3373" i="9" s="1"/>
  <c r="B3373" i="9"/>
  <c r="C102" i="8"/>
  <c r="B103" i="8"/>
  <c r="D3372" i="9"/>
  <c r="E3373" i="9" l="1"/>
  <c r="A3375" i="9"/>
  <c r="C3374" i="9"/>
  <c r="F3374" i="9" s="1"/>
  <c r="B3374" i="9"/>
  <c r="D3373" i="9"/>
  <c r="B3374" i="8"/>
  <c r="C3375" i="8"/>
  <c r="B102" i="8"/>
  <c r="C101" i="8"/>
  <c r="E3374" i="9" l="1"/>
  <c r="C100" i="8"/>
  <c r="B101" i="8"/>
  <c r="C3375" i="9"/>
  <c r="F3375" i="9" s="1"/>
  <c r="B3375" i="9"/>
  <c r="A3376" i="9"/>
  <c r="D3374" i="9"/>
  <c r="B3375" i="8"/>
  <c r="C3376" i="8"/>
  <c r="E3375" i="9" l="1"/>
  <c r="A3377" i="9"/>
  <c r="C3376" i="9"/>
  <c r="F3376" i="9" s="1"/>
  <c r="B3376" i="9"/>
  <c r="D3375" i="9"/>
  <c r="C3377" i="8"/>
  <c r="B3376" i="8"/>
  <c r="B100" i="8"/>
  <c r="C99" i="8"/>
  <c r="B3377" i="8" l="1"/>
  <c r="C3378" i="8"/>
  <c r="E3376" i="9"/>
  <c r="B99" i="8"/>
  <c r="C98" i="8"/>
  <c r="A3378" i="9"/>
  <c r="C3377" i="9"/>
  <c r="F3377" i="9" s="1"/>
  <c r="B3377" i="9"/>
  <c r="D3376" i="9"/>
  <c r="D3377" i="9" l="1"/>
  <c r="A3379" i="9"/>
  <c r="C3378" i="9"/>
  <c r="F3378" i="9" s="1"/>
  <c r="B3378" i="9"/>
  <c r="B98" i="8"/>
  <c r="C97" i="8"/>
  <c r="B3378" i="8"/>
  <c r="C3379" i="8"/>
  <c r="E3377" i="9"/>
  <c r="B97" i="8" l="1"/>
  <c r="C96" i="8"/>
  <c r="E3378" i="9"/>
  <c r="C3379" i="9"/>
  <c r="F3379" i="9" s="1"/>
  <c r="B3379" i="9"/>
  <c r="A3380" i="9"/>
  <c r="B3379" i="8"/>
  <c r="C3380" i="8"/>
  <c r="D3378" i="9"/>
  <c r="A3381" i="9" l="1"/>
  <c r="C3380" i="9"/>
  <c r="F3380" i="9" s="1"/>
  <c r="B3380" i="9"/>
  <c r="E3379" i="9"/>
  <c r="C3381" i="8"/>
  <c r="B3380" i="8"/>
  <c r="B96" i="8"/>
  <c r="C95" i="8"/>
  <c r="D3379" i="9"/>
  <c r="E3380" i="9" l="1"/>
  <c r="B95" i="8"/>
  <c r="C94" i="8"/>
  <c r="A3382" i="9"/>
  <c r="C3381" i="9"/>
  <c r="F3381" i="9" s="1"/>
  <c r="B3381" i="9"/>
  <c r="B3381" i="8"/>
  <c r="C3382" i="8"/>
  <c r="D3380" i="9"/>
  <c r="B3382" i="8" l="1"/>
  <c r="C3383" i="8"/>
  <c r="E3381" i="9"/>
  <c r="D3381" i="9"/>
  <c r="A3383" i="9"/>
  <c r="C3382" i="9"/>
  <c r="F3382" i="9" s="1"/>
  <c r="B3382" i="9"/>
  <c r="B94" i="8"/>
  <c r="C93" i="8"/>
  <c r="E3382" i="9" l="1"/>
  <c r="C3383" i="9"/>
  <c r="F3383" i="9" s="1"/>
  <c r="B3383" i="9"/>
  <c r="A3384" i="9"/>
  <c r="D3382" i="9"/>
  <c r="B93" i="8"/>
  <c r="C92" i="8"/>
  <c r="B3383" i="8"/>
  <c r="C3384" i="8"/>
  <c r="D3383" i="9" l="1"/>
  <c r="A3385" i="9"/>
  <c r="C3384" i="9"/>
  <c r="F3384" i="9" s="1"/>
  <c r="B3384" i="9"/>
  <c r="C3385" i="8"/>
  <c r="B3384" i="8"/>
  <c r="E3383" i="9"/>
  <c r="B92" i="8"/>
  <c r="C91" i="8"/>
  <c r="B3385" i="8" l="1"/>
  <c r="C3386" i="8"/>
  <c r="E3384" i="9"/>
  <c r="B91" i="8"/>
  <c r="C90" i="8"/>
  <c r="A3386" i="9"/>
  <c r="C3385" i="9"/>
  <c r="F3385" i="9" s="1"/>
  <c r="B3385" i="9"/>
  <c r="D3384" i="9"/>
  <c r="A3387" i="9" l="1"/>
  <c r="C3386" i="9"/>
  <c r="F3386" i="9" s="1"/>
  <c r="B3386" i="9"/>
  <c r="D3385" i="9"/>
  <c r="B90" i="8"/>
  <c r="C89" i="8"/>
  <c r="B3386" i="8"/>
  <c r="C3387" i="8"/>
  <c r="E3385" i="9"/>
  <c r="C88" i="8" l="1"/>
  <c r="B89" i="8"/>
  <c r="E3386" i="9"/>
  <c r="B3387" i="8"/>
  <c r="C3388" i="8"/>
  <c r="C3387" i="9"/>
  <c r="F3387" i="9" s="1"/>
  <c r="B3387" i="9"/>
  <c r="A3388" i="9"/>
  <c r="D3386" i="9"/>
  <c r="C3389" i="8" l="1"/>
  <c r="B3388" i="8"/>
  <c r="E3387" i="9"/>
  <c r="A3389" i="9"/>
  <c r="C3388" i="9"/>
  <c r="F3388" i="9" s="1"/>
  <c r="B3388" i="9"/>
  <c r="D3387" i="9"/>
  <c r="B88" i="8"/>
  <c r="C87" i="8"/>
  <c r="B87" i="8" l="1"/>
  <c r="C86" i="8"/>
  <c r="E3388" i="9"/>
  <c r="A3390" i="9"/>
  <c r="C3389" i="9"/>
  <c r="F3389" i="9" s="1"/>
  <c r="B3389" i="9"/>
  <c r="D3388" i="9"/>
  <c r="B3389" i="8"/>
  <c r="C3390" i="8"/>
  <c r="B3390" i="8" l="1"/>
  <c r="C3391" i="8"/>
  <c r="E3389" i="9"/>
  <c r="A3391" i="9"/>
  <c r="C3390" i="9"/>
  <c r="F3390" i="9" s="1"/>
  <c r="B3390" i="9"/>
  <c r="D3389" i="9"/>
  <c r="B86" i="8"/>
  <c r="C85" i="8"/>
  <c r="C84" i="8" l="1"/>
  <c r="B85" i="8"/>
  <c r="E3390" i="9"/>
  <c r="C3391" i="9"/>
  <c r="F3391" i="9" s="1"/>
  <c r="B3391" i="9"/>
  <c r="A3392" i="9"/>
  <c r="D3390" i="9"/>
  <c r="B3391" i="8"/>
  <c r="C3392" i="8"/>
  <c r="A3393" i="9" l="1"/>
  <c r="C3392" i="9"/>
  <c r="F3392" i="9" s="1"/>
  <c r="B3392" i="9"/>
  <c r="D3391" i="9"/>
  <c r="C3393" i="8"/>
  <c r="B3392" i="8"/>
  <c r="E3391" i="9"/>
  <c r="B84" i="8"/>
  <c r="C83" i="8"/>
  <c r="E3392" i="9" l="1"/>
  <c r="A3394" i="9"/>
  <c r="C3393" i="9"/>
  <c r="F3393" i="9" s="1"/>
  <c r="B3393" i="9"/>
  <c r="B3393" i="8"/>
  <c r="C3394" i="8"/>
  <c r="B83" i="8"/>
  <c r="C82" i="8"/>
  <c r="D3392" i="9"/>
  <c r="B3394" i="8" l="1"/>
  <c r="C3395" i="8"/>
  <c r="E3393" i="9"/>
  <c r="D3393" i="9"/>
  <c r="B82" i="8"/>
  <c r="C81" i="8"/>
  <c r="A3395" i="9"/>
  <c r="C3394" i="9"/>
  <c r="F3394" i="9" s="1"/>
  <c r="B3394" i="9"/>
  <c r="C3395" i="9" l="1"/>
  <c r="F3395" i="9" s="1"/>
  <c r="B3395" i="9"/>
  <c r="A3396" i="9"/>
  <c r="B81" i="8"/>
  <c r="C80" i="8"/>
  <c r="D3394" i="9"/>
  <c r="E3394" i="9"/>
  <c r="B3395" i="8"/>
  <c r="C3396" i="8"/>
  <c r="B80" i="8" l="1"/>
  <c r="C79" i="8"/>
  <c r="D3395" i="9"/>
  <c r="A3397" i="9"/>
  <c r="C3396" i="9"/>
  <c r="F3396" i="9" s="1"/>
  <c r="B3396" i="9"/>
  <c r="C3397" i="8"/>
  <c r="B3396" i="8"/>
  <c r="E3395" i="9"/>
  <c r="E3396" i="9" l="1"/>
  <c r="A3398" i="9"/>
  <c r="C3397" i="9"/>
  <c r="F3397" i="9" s="1"/>
  <c r="B3397" i="9"/>
  <c r="D3396" i="9"/>
  <c r="B79" i="8"/>
  <c r="C78" i="8"/>
  <c r="B3397" i="8"/>
  <c r="C3398" i="8"/>
  <c r="E3397" i="9" l="1"/>
  <c r="B3398" i="8"/>
  <c r="C3399" i="8"/>
  <c r="A3399" i="9"/>
  <c r="C3398" i="9"/>
  <c r="F3398" i="9" s="1"/>
  <c r="B3398" i="9"/>
  <c r="D3397" i="9"/>
  <c r="B78" i="8"/>
  <c r="C77" i="8"/>
  <c r="E3398" i="9" l="1"/>
  <c r="C3399" i="9"/>
  <c r="F3399" i="9" s="1"/>
  <c r="B3399" i="9"/>
  <c r="A3400" i="9"/>
  <c r="D3398" i="9"/>
  <c r="C76" i="8"/>
  <c r="B77" i="8"/>
  <c r="B3399" i="8"/>
  <c r="C3400" i="8"/>
  <c r="B76" i="8" l="1"/>
  <c r="C75" i="8"/>
  <c r="A3401" i="9"/>
  <c r="C3400" i="9"/>
  <c r="F3400" i="9" s="1"/>
  <c r="B3400" i="9"/>
  <c r="D3399" i="9"/>
  <c r="C3401" i="8"/>
  <c r="B3400" i="8"/>
  <c r="E3399" i="9"/>
  <c r="E3400" i="9" l="1"/>
  <c r="A3402" i="9"/>
  <c r="C3401" i="9"/>
  <c r="F3401" i="9" s="1"/>
  <c r="B3401" i="9"/>
  <c r="D3400" i="9"/>
  <c r="B75" i="8"/>
  <c r="C74" i="8"/>
  <c r="B3401" i="8"/>
  <c r="C3402" i="8"/>
  <c r="E3401" i="9" l="1"/>
  <c r="B3402" i="8"/>
  <c r="C3403" i="8"/>
  <c r="D3401" i="9"/>
  <c r="A3403" i="9"/>
  <c r="C3402" i="9"/>
  <c r="F3402" i="9" s="1"/>
  <c r="B3402" i="9"/>
  <c r="B74" i="8"/>
  <c r="C73" i="8"/>
  <c r="E3402" i="9" l="1"/>
  <c r="D3402" i="9"/>
  <c r="C3403" i="9"/>
  <c r="F3403" i="9" s="1"/>
  <c r="B3403" i="9"/>
  <c r="A3404" i="9"/>
  <c r="B73" i="8"/>
  <c r="C72" i="8"/>
  <c r="B3403" i="8"/>
  <c r="C3404" i="8"/>
  <c r="C3405" i="8" l="1"/>
  <c r="B3404" i="8"/>
  <c r="A3405" i="9"/>
  <c r="C3404" i="9"/>
  <c r="F3404" i="9" s="1"/>
  <c r="B3404" i="9"/>
  <c r="D3403" i="9"/>
  <c r="E3403" i="9"/>
  <c r="B72" i="8"/>
  <c r="C71" i="8"/>
  <c r="A3406" i="9" l="1"/>
  <c r="C3405" i="9"/>
  <c r="F3405" i="9" s="1"/>
  <c r="B3405" i="9"/>
  <c r="E3404" i="9"/>
  <c r="B71" i="8"/>
  <c r="C70" i="8"/>
  <c r="D3404" i="9"/>
  <c r="B3405" i="8"/>
  <c r="C3406" i="8"/>
  <c r="E3405" i="9" l="1"/>
  <c r="A3407" i="9"/>
  <c r="C3406" i="9"/>
  <c r="F3406" i="9" s="1"/>
  <c r="B3406" i="9"/>
  <c r="B70" i="8"/>
  <c r="C69" i="8"/>
  <c r="B3406" i="8"/>
  <c r="C3407" i="8"/>
  <c r="D3405" i="9"/>
  <c r="C68" i="8" l="1"/>
  <c r="B69" i="8"/>
  <c r="E3406" i="9"/>
  <c r="C3407" i="9"/>
  <c r="F3407" i="9" s="1"/>
  <c r="B3407" i="9"/>
  <c r="A3408" i="9"/>
  <c r="B3407" i="8"/>
  <c r="C3408" i="8"/>
  <c r="D3406" i="9"/>
  <c r="A3409" i="9" l="1"/>
  <c r="C3408" i="9"/>
  <c r="F3408" i="9" s="1"/>
  <c r="B3408" i="9"/>
  <c r="D3407" i="9"/>
  <c r="E3407" i="9"/>
  <c r="C3409" i="8"/>
  <c r="B3408" i="8"/>
  <c r="B68" i="8"/>
  <c r="C67" i="8"/>
  <c r="B3409" i="8" l="1"/>
  <c r="C3410" i="8"/>
  <c r="E3408" i="9"/>
  <c r="A3410" i="9"/>
  <c r="C3409" i="9"/>
  <c r="F3409" i="9" s="1"/>
  <c r="B3409" i="9"/>
  <c r="B67" i="8"/>
  <c r="C66" i="8"/>
  <c r="D3408" i="9"/>
  <c r="E3409" i="9" l="1"/>
  <c r="D3409" i="9"/>
  <c r="A3411" i="9"/>
  <c r="C3410" i="9"/>
  <c r="F3410" i="9" s="1"/>
  <c r="B3410" i="9"/>
  <c r="B66" i="8"/>
  <c r="C65" i="8"/>
  <c r="B3410" i="8"/>
  <c r="C3411" i="8"/>
  <c r="C3411" i="9" l="1"/>
  <c r="F3411" i="9" s="1"/>
  <c r="B3411" i="9"/>
  <c r="A3412" i="9"/>
  <c r="E3410" i="9"/>
  <c r="B3411" i="8"/>
  <c r="C3412" i="8"/>
  <c r="D3410" i="9"/>
  <c r="B65" i="8"/>
  <c r="C64" i="8"/>
  <c r="C3413" i="8" l="1"/>
  <c r="B3412" i="8"/>
  <c r="D3411" i="9"/>
  <c r="A3413" i="9"/>
  <c r="C3412" i="9"/>
  <c r="F3412" i="9" s="1"/>
  <c r="B3412" i="9"/>
  <c r="B64" i="8"/>
  <c r="C63" i="8"/>
  <c r="E3411" i="9"/>
  <c r="E3412" i="9" l="1"/>
  <c r="A3414" i="9"/>
  <c r="C3413" i="9"/>
  <c r="F3413" i="9" s="1"/>
  <c r="B3413" i="9"/>
  <c r="D3412" i="9"/>
  <c r="B63" i="8"/>
  <c r="C62" i="8"/>
  <c r="B3413" i="8"/>
  <c r="C3414" i="8"/>
  <c r="D3413" i="9" l="1"/>
  <c r="B3414" i="8"/>
  <c r="C3415" i="8"/>
  <c r="E3413" i="9"/>
  <c r="A3415" i="9"/>
  <c r="C3414" i="9"/>
  <c r="F3414" i="9" s="1"/>
  <c r="B3414" i="9"/>
  <c r="B62" i="8"/>
  <c r="C61" i="8"/>
  <c r="D3414" i="9" l="1"/>
  <c r="E3414" i="9"/>
  <c r="C3415" i="9"/>
  <c r="F3415" i="9" s="1"/>
  <c r="B3415" i="9"/>
  <c r="A3416" i="9"/>
  <c r="B61" i="8"/>
  <c r="C60" i="8"/>
  <c r="B3415" i="8"/>
  <c r="C3416" i="8"/>
  <c r="C3417" i="8" l="1"/>
  <c r="B3416" i="8"/>
  <c r="A3417" i="9"/>
  <c r="C3416" i="9"/>
  <c r="F3416" i="9" s="1"/>
  <c r="B3416" i="9"/>
  <c r="D3415" i="9"/>
  <c r="E3415" i="9"/>
  <c r="B60" i="8"/>
  <c r="C59" i="8"/>
  <c r="A3418" i="9" l="1"/>
  <c r="C3417" i="9"/>
  <c r="F3417" i="9" s="1"/>
  <c r="B3417" i="9"/>
  <c r="E3416" i="9"/>
  <c r="B59" i="8"/>
  <c r="C58" i="8"/>
  <c r="D3416" i="9"/>
  <c r="B3417" i="8"/>
  <c r="C3418" i="8"/>
  <c r="E3417" i="9" l="1"/>
  <c r="A3419" i="9"/>
  <c r="C3418" i="9"/>
  <c r="F3418" i="9" s="1"/>
  <c r="B3418" i="9"/>
  <c r="B58" i="8"/>
  <c r="C57" i="8"/>
  <c r="B3418" i="8"/>
  <c r="C3419" i="8"/>
  <c r="D3417" i="9"/>
  <c r="C56" i="8" l="1"/>
  <c r="B57" i="8"/>
  <c r="C3419" i="9"/>
  <c r="F3419" i="9" s="1"/>
  <c r="B3419" i="9"/>
  <c r="A3420" i="9"/>
  <c r="E3418" i="9"/>
  <c r="B3419" i="8"/>
  <c r="C3420" i="8"/>
  <c r="D3418" i="9"/>
  <c r="E3419" i="9" l="1"/>
  <c r="A3421" i="9"/>
  <c r="C3420" i="9"/>
  <c r="F3420" i="9" s="1"/>
  <c r="B3420" i="9"/>
  <c r="D3419" i="9"/>
  <c r="C3421" i="8"/>
  <c r="B3420" i="8"/>
  <c r="B56" i="8"/>
  <c r="C55" i="8"/>
  <c r="B3421" i="8" l="1"/>
  <c r="C3422" i="8"/>
  <c r="E3420" i="9"/>
  <c r="B55" i="8"/>
  <c r="C54" i="8"/>
  <c r="A3422" i="9"/>
  <c r="C3421" i="9"/>
  <c r="F3421" i="9" s="1"/>
  <c r="B3421" i="9"/>
  <c r="D3420" i="9"/>
  <c r="E3421" i="9" l="1"/>
  <c r="A3423" i="9"/>
  <c r="C3422" i="9"/>
  <c r="F3422" i="9" s="1"/>
  <c r="B3422" i="9"/>
  <c r="B54" i="8"/>
  <c r="C53" i="8"/>
  <c r="B3422" i="8"/>
  <c r="C3423" i="8"/>
  <c r="D3421" i="9"/>
  <c r="B53" i="8" l="1"/>
  <c r="C52" i="8"/>
  <c r="E3422" i="9"/>
  <c r="C3423" i="9"/>
  <c r="F3423" i="9" s="1"/>
  <c r="B3423" i="9"/>
  <c r="A3424" i="9"/>
  <c r="B3423" i="8"/>
  <c r="C3424" i="8"/>
  <c r="D3422" i="9"/>
  <c r="A3425" i="9" l="1"/>
  <c r="C3424" i="9"/>
  <c r="F3424" i="9" s="1"/>
  <c r="B3424" i="9"/>
  <c r="D3423" i="9"/>
  <c r="E3423" i="9"/>
  <c r="C3425" i="8"/>
  <c r="B3424" i="8"/>
  <c r="B52" i="8"/>
  <c r="C51" i="8"/>
  <c r="E3424" i="9" l="1"/>
  <c r="B3425" i="8"/>
  <c r="C3426" i="8"/>
  <c r="A3426" i="9"/>
  <c r="C3425" i="9"/>
  <c r="F3425" i="9" s="1"/>
  <c r="B3425" i="9"/>
  <c r="B51" i="8"/>
  <c r="C50" i="8"/>
  <c r="D3424" i="9"/>
  <c r="D3425" i="9" l="1"/>
  <c r="E3425" i="9"/>
  <c r="A3427" i="9"/>
  <c r="C3426" i="9"/>
  <c r="F3426" i="9" s="1"/>
  <c r="B3426" i="9"/>
  <c r="B3426" i="8"/>
  <c r="C3427" i="8"/>
  <c r="B50" i="8"/>
  <c r="C49" i="8"/>
  <c r="E3426" i="9" l="1"/>
  <c r="C3427" i="9"/>
  <c r="F3427" i="9" s="1"/>
  <c r="B3427" i="9"/>
  <c r="A3428" i="9"/>
  <c r="B49" i="8"/>
  <c r="C48" i="8"/>
  <c r="D3426" i="9"/>
  <c r="B3427" i="8"/>
  <c r="C3428" i="8"/>
  <c r="B48" i="8" l="1"/>
  <c r="C47" i="8"/>
  <c r="E3427" i="9"/>
  <c r="A3429" i="9"/>
  <c r="C3428" i="9"/>
  <c r="F3428" i="9" s="1"/>
  <c r="B3428" i="9"/>
  <c r="C3429" i="8"/>
  <c r="B3428" i="8"/>
  <c r="D3427" i="9"/>
  <c r="E3428" i="9" l="1"/>
  <c r="A3430" i="9"/>
  <c r="C3429" i="9"/>
  <c r="F3429" i="9" s="1"/>
  <c r="B3429" i="9"/>
  <c r="D3428" i="9"/>
  <c r="B47" i="8"/>
  <c r="C46" i="8"/>
  <c r="B3429" i="8"/>
  <c r="C3430" i="8"/>
  <c r="E3429" i="9" l="1"/>
  <c r="B3430" i="8"/>
  <c r="C3431" i="8"/>
  <c r="A3431" i="9"/>
  <c r="C3430" i="9"/>
  <c r="F3430" i="9" s="1"/>
  <c r="B3430" i="9"/>
  <c r="D3429" i="9"/>
  <c r="B46" i="8"/>
  <c r="C45" i="8"/>
  <c r="E3430" i="9" l="1"/>
  <c r="C3431" i="9"/>
  <c r="F3431" i="9" s="1"/>
  <c r="B3431" i="9"/>
  <c r="A3432" i="9"/>
  <c r="D3430" i="9"/>
  <c r="C44" i="8"/>
  <c r="B45" i="8"/>
  <c r="B3431" i="8"/>
  <c r="C3432" i="8"/>
  <c r="B44" i="8" l="1"/>
  <c r="C43" i="8"/>
  <c r="A3433" i="9"/>
  <c r="C3432" i="9"/>
  <c r="F3432" i="9" s="1"/>
  <c r="B3432" i="9"/>
  <c r="D3431" i="9"/>
  <c r="C3433" i="8"/>
  <c r="B3432" i="8"/>
  <c r="E3431" i="9"/>
  <c r="E3432" i="9" l="1"/>
  <c r="A3434" i="9"/>
  <c r="C3433" i="9"/>
  <c r="F3433" i="9" s="1"/>
  <c r="B3433" i="9"/>
  <c r="D3432" i="9"/>
  <c r="B43" i="8"/>
  <c r="C42" i="8"/>
  <c r="B3433" i="8"/>
  <c r="C3434" i="8"/>
  <c r="E3433" i="9" l="1"/>
  <c r="B3434" i="8"/>
  <c r="C3435" i="8"/>
  <c r="A3435" i="9"/>
  <c r="C3434" i="9"/>
  <c r="F3434" i="9" s="1"/>
  <c r="B3434" i="9"/>
  <c r="D3433" i="9"/>
  <c r="B42" i="8"/>
  <c r="C41" i="8"/>
  <c r="E3434" i="9" l="1"/>
  <c r="C3435" i="9"/>
  <c r="F3435" i="9" s="1"/>
  <c r="B3435" i="9"/>
  <c r="A3436" i="9"/>
  <c r="D3434" i="9"/>
  <c r="C40" i="8"/>
  <c r="B41" i="8"/>
  <c r="B3435" i="8"/>
  <c r="C3436" i="8"/>
  <c r="B40" i="8" l="1"/>
  <c r="C39" i="8"/>
  <c r="D3435" i="9"/>
  <c r="A3437" i="9"/>
  <c r="C3436" i="9"/>
  <c r="F3436" i="9" s="1"/>
  <c r="B3436" i="9"/>
  <c r="C3437" i="8"/>
  <c r="B3436" i="8"/>
  <c r="E3435" i="9"/>
  <c r="E3436" i="9" l="1"/>
  <c r="A3438" i="9"/>
  <c r="C3437" i="9"/>
  <c r="F3437" i="9" s="1"/>
  <c r="B3437" i="9"/>
  <c r="D3436" i="9"/>
  <c r="B39" i="8"/>
  <c r="C38" i="8"/>
  <c r="B3437" i="8"/>
  <c r="C3438" i="8"/>
  <c r="E3437" i="9" l="1"/>
  <c r="B3438" i="8"/>
  <c r="C3439" i="8"/>
  <c r="A3439" i="9"/>
  <c r="C3438" i="9"/>
  <c r="F3438" i="9" s="1"/>
  <c r="B3438" i="9"/>
  <c r="D3437" i="9"/>
  <c r="B38" i="8"/>
  <c r="C37" i="8"/>
  <c r="E3438" i="9" l="1"/>
  <c r="C3439" i="9"/>
  <c r="F3439" i="9" s="1"/>
  <c r="B3439" i="9"/>
  <c r="A3440" i="9"/>
  <c r="D3438" i="9"/>
  <c r="C36" i="8"/>
  <c r="B37" i="8"/>
  <c r="B3439" i="8"/>
  <c r="C3440" i="8"/>
  <c r="B36" i="8" l="1"/>
  <c r="C35" i="8"/>
  <c r="A3441" i="9"/>
  <c r="C3440" i="9"/>
  <c r="F3440" i="9" s="1"/>
  <c r="B3440" i="9"/>
  <c r="D3439" i="9"/>
  <c r="C3441" i="8"/>
  <c r="B3440" i="8"/>
  <c r="E3439" i="9"/>
  <c r="E3440" i="9" l="1"/>
  <c r="A3442" i="9"/>
  <c r="C3441" i="9"/>
  <c r="F3441" i="9" s="1"/>
  <c r="B3441" i="9"/>
  <c r="D3440" i="9"/>
  <c r="B35" i="8"/>
  <c r="C34" i="8"/>
  <c r="B3441" i="8"/>
  <c r="C3442" i="8"/>
  <c r="D3441" i="9" l="1"/>
  <c r="B3442" i="8"/>
  <c r="C3443" i="8"/>
  <c r="E3441" i="9"/>
  <c r="A3443" i="9"/>
  <c r="C3442" i="9"/>
  <c r="F3442" i="9" s="1"/>
  <c r="B3442" i="9"/>
  <c r="B34" i="8"/>
  <c r="C33" i="8"/>
  <c r="E3442" i="9" l="1"/>
  <c r="C3443" i="9"/>
  <c r="F3443" i="9" s="1"/>
  <c r="B3443" i="9"/>
  <c r="A3444" i="9"/>
  <c r="D3442" i="9"/>
  <c r="B33" i="8"/>
  <c r="C32" i="8"/>
  <c r="B3443" i="8"/>
  <c r="C3444" i="8"/>
  <c r="D3443" i="9" l="1"/>
  <c r="A3445" i="9"/>
  <c r="C3444" i="9"/>
  <c r="F3444" i="9" s="1"/>
  <c r="B3444" i="9"/>
  <c r="C3445" i="8"/>
  <c r="B3444" i="8"/>
  <c r="E3443" i="9"/>
  <c r="B32" i="8"/>
  <c r="C31" i="8"/>
  <c r="B3445" i="8" l="1"/>
  <c r="C3446" i="8"/>
  <c r="E3444" i="9"/>
  <c r="B31" i="8"/>
  <c r="C30" i="8"/>
  <c r="A3446" i="9"/>
  <c r="C3445" i="9"/>
  <c r="F3445" i="9" s="1"/>
  <c r="B3445" i="9"/>
  <c r="D3444" i="9"/>
  <c r="E3445" i="9" l="1"/>
  <c r="A3447" i="9"/>
  <c r="C3446" i="9"/>
  <c r="F3446" i="9" s="1"/>
  <c r="B3446" i="9"/>
  <c r="B30" i="8"/>
  <c r="C29" i="8"/>
  <c r="B3446" i="8"/>
  <c r="C3447" i="8"/>
  <c r="D3445" i="9"/>
  <c r="B29" i="8" l="1"/>
  <c r="C28" i="8"/>
  <c r="E3446" i="9"/>
  <c r="C3447" i="9"/>
  <c r="F3447" i="9" s="1"/>
  <c r="B3447" i="9"/>
  <c r="A3448" i="9"/>
  <c r="B3447" i="8"/>
  <c r="C3448" i="8"/>
  <c r="D3446" i="9"/>
  <c r="D3447" i="9" l="1"/>
  <c r="E3447" i="9"/>
  <c r="A3449" i="9"/>
  <c r="C3448" i="9"/>
  <c r="F3448" i="9" s="1"/>
  <c r="B3448" i="9"/>
  <c r="C3449" i="8"/>
  <c r="B3448" i="8"/>
  <c r="B28" i="8"/>
  <c r="C27" i="8"/>
  <c r="A3450" i="9" l="1"/>
  <c r="C3449" i="9"/>
  <c r="F3449" i="9" s="1"/>
  <c r="B3449" i="9"/>
  <c r="B3449" i="8"/>
  <c r="C3450" i="8"/>
  <c r="E3448" i="9"/>
  <c r="B27" i="8"/>
  <c r="C26" i="8"/>
  <c r="D3448" i="9"/>
  <c r="B3450" i="8" l="1"/>
  <c r="C3451" i="8"/>
  <c r="E3449" i="9"/>
  <c r="B26" i="8"/>
  <c r="C25" i="8"/>
  <c r="A3451" i="9"/>
  <c r="C3450" i="9"/>
  <c r="F3450" i="9" s="1"/>
  <c r="B3450" i="9"/>
  <c r="D3449" i="9"/>
  <c r="C3451" i="9" l="1"/>
  <c r="F3451" i="9" s="1"/>
  <c r="B3451" i="9"/>
  <c r="A3452" i="9"/>
  <c r="D3450" i="9"/>
  <c r="C24" i="8"/>
  <c r="B25" i="8"/>
  <c r="B3451" i="8"/>
  <c r="C3452" i="8"/>
  <c r="E3450" i="9"/>
  <c r="B24" i="8" l="1"/>
  <c r="C23" i="8"/>
  <c r="D3451" i="9"/>
  <c r="A3453" i="9"/>
  <c r="C3452" i="9"/>
  <c r="F3452" i="9" s="1"/>
  <c r="B3452" i="9"/>
  <c r="C3453" i="8"/>
  <c r="B3452" i="8"/>
  <c r="E3451" i="9"/>
  <c r="E3452" i="9" l="1"/>
  <c r="A3454" i="9"/>
  <c r="C3453" i="9"/>
  <c r="F3453" i="9" s="1"/>
  <c r="B3453" i="9"/>
  <c r="D3452" i="9"/>
  <c r="B23" i="8"/>
  <c r="C22" i="8"/>
  <c r="B3453" i="8"/>
  <c r="C3454" i="8"/>
  <c r="D3453" i="9" l="1"/>
  <c r="B3454" i="8"/>
  <c r="C3455" i="8"/>
  <c r="E3453" i="9"/>
  <c r="A3455" i="9"/>
  <c r="C3454" i="9"/>
  <c r="F3454" i="9" s="1"/>
  <c r="B3454" i="9"/>
  <c r="B22" i="8"/>
  <c r="C21" i="8"/>
  <c r="E3454" i="9" l="1"/>
  <c r="C3455" i="9"/>
  <c r="F3455" i="9" s="1"/>
  <c r="B3455" i="9"/>
  <c r="A3456" i="9"/>
  <c r="D3454" i="9"/>
  <c r="B21" i="8"/>
  <c r="C20" i="8"/>
  <c r="B3455" i="8"/>
  <c r="C3456" i="8"/>
  <c r="A3457" i="9" l="1"/>
  <c r="C3456" i="9"/>
  <c r="F3456" i="9" s="1"/>
  <c r="B3456" i="9"/>
  <c r="D3455" i="9"/>
  <c r="C3457" i="8"/>
  <c r="B3456" i="8"/>
  <c r="E3455" i="9"/>
  <c r="B20" i="8"/>
  <c r="C19" i="8"/>
  <c r="E3456" i="9" l="1"/>
  <c r="B3457" i="8"/>
  <c r="C3458" i="8"/>
  <c r="A3458" i="9"/>
  <c r="C3457" i="9"/>
  <c r="F3457" i="9" s="1"/>
  <c r="B3457" i="9"/>
  <c r="B19" i="8"/>
  <c r="C18" i="8"/>
  <c r="D3456" i="9"/>
  <c r="E3457" i="9" l="1"/>
  <c r="A3459" i="9"/>
  <c r="C3458" i="9"/>
  <c r="F3458" i="9" s="1"/>
  <c r="B3458" i="9"/>
  <c r="D3457" i="9"/>
  <c r="B3458" i="8"/>
  <c r="C3459" i="8"/>
  <c r="B18" i="8"/>
  <c r="C17" i="8"/>
  <c r="E3458" i="9" l="1"/>
  <c r="C16" i="8"/>
  <c r="B17" i="8"/>
  <c r="C3459" i="9"/>
  <c r="F3459" i="9" s="1"/>
  <c r="B3459" i="9"/>
  <c r="A3460" i="9"/>
  <c r="D3458" i="9"/>
  <c r="B3459" i="8"/>
  <c r="C3460" i="8"/>
  <c r="C3461" i="8" l="1"/>
  <c r="B3460" i="8"/>
  <c r="E3459" i="9"/>
  <c r="A3461" i="9"/>
  <c r="C3460" i="9"/>
  <c r="F3460" i="9" s="1"/>
  <c r="B3460" i="9"/>
  <c r="D3459" i="9"/>
  <c r="B16" i="8"/>
  <c r="C15" i="8"/>
  <c r="B15" i="8" l="1"/>
  <c r="C14" i="8"/>
  <c r="E3460" i="9"/>
  <c r="A3462" i="9"/>
  <c r="C3461" i="9"/>
  <c r="F3461" i="9" s="1"/>
  <c r="B3461" i="9"/>
  <c r="D3460" i="9"/>
  <c r="B3461" i="8"/>
  <c r="C3462" i="8"/>
  <c r="B3462" i="8" l="1"/>
  <c r="C3463" i="8"/>
  <c r="D3461" i="9"/>
  <c r="E3461" i="9"/>
  <c r="A3463" i="9"/>
  <c r="C3462" i="9"/>
  <c r="F3462" i="9" s="1"/>
  <c r="B3462" i="9"/>
  <c r="B14" i="8"/>
  <c r="C13" i="8"/>
  <c r="E3462" i="9" l="1"/>
  <c r="C3463" i="9"/>
  <c r="F3463" i="9" s="1"/>
  <c r="B3463" i="9"/>
  <c r="A3464" i="9"/>
  <c r="D3462" i="9"/>
  <c r="B13" i="8"/>
  <c r="C12" i="8"/>
  <c r="B3463" i="8"/>
  <c r="C3464" i="8"/>
  <c r="A3465" i="9" l="1"/>
  <c r="C3464" i="9"/>
  <c r="F3464" i="9" s="1"/>
  <c r="B3464" i="9"/>
  <c r="E3463" i="9"/>
  <c r="C3465" i="8"/>
  <c r="B3464" i="8"/>
  <c r="D3463" i="9"/>
  <c r="B12" i="8"/>
  <c r="C11" i="8"/>
  <c r="B3465" i="8" l="1"/>
  <c r="C3466" i="8"/>
  <c r="E3464" i="9"/>
  <c r="A3466" i="9"/>
  <c r="C3465" i="9"/>
  <c r="F3465" i="9" s="1"/>
  <c r="B3465" i="9"/>
  <c r="B11" i="8"/>
  <c r="C10" i="8"/>
  <c r="D3464" i="9"/>
  <c r="E3465" i="9" l="1"/>
  <c r="A3467" i="9"/>
  <c r="C3466" i="9"/>
  <c r="F3466" i="9" s="1"/>
  <c r="B3466" i="9"/>
  <c r="D3465" i="9"/>
  <c r="B10" i="8"/>
  <c r="C9" i="8"/>
  <c r="B3466" i="8"/>
  <c r="C3467" i="8"/>
  <c r="E3466" i="9" l="1"/>
  <c r="B3467" i="8"/>
  <c r="C3468" i="8"/>
  <c r="C3467" i="9"/>
  <c r="F3467" i="9" s="1"/>
  <c r="B3467" i="9"/>
  <c r="A3468" i="9"/>
  <c r="D3466" i="9"/>
  <c r="C8" i="8"/>
  <c r="B9" i="8"/>
  <c r="D3467" i="9" l="1"/>
  <c r="E3467" i="9"/>
  <c r="C3469" i="8"/>
  <c r="B3468" i="8"/>
  <c r="A3469" i="9"/>
  <c r="C3468" i="9"/>
  <c r="F3468" i="9" s="1"/>
  <c r="B3468" i="9"/>
  <c r="B8" i="8"/>
  <c r="C7" i="8"/>
  <c r="E3468" i="9" l="1"/>
  <c r="A3470" i="9"/>
  <c r="C3469" i="9"/>
  <c r="F3469" i="9" s="1"/>
  <c r="B3469" i="9"/>
  <c r="D3468" i="9"/>
  <c r="B7" i="8"/>
  <c r="C6" i="8"/>
  <c r="B3469" i="8"/>
  <c r="C3470" i="8"/>
  <c r="E3469" i="9" l="1"/>
  <c r="B3470" i="8"/>
  <c r="C3471" i="8"/>
  <c r="A3471" i="9"/>
  <c r="C3470" i="9"/>
  <c r="F3470" i="9" s="1"/>
  <c r="B3470" i="9"/>
  <c r="D3469" i="9"/>
  <c r="B6" i="8"/>
  <c r="C5" i="8"/>
  <c r="E3470" i="9" l="1"/>
  <c r="C3471" i="9"/>
  <c r="F3471" i="9" s="1"/>
  <c r="B3471" i="9"/>
  <c r="A3472" i="9"/>
  <c r="D3470" i="9"/>
  <c r="C4" i="8"/>
  <c r="B5" i="8"/>
  <c r="B3471" i="8"/>
  <c r="C3472" i="8"/>
  <c r="B4" i="8" l="1"/>
  <c r="C3" i="8"/>
  <c r="A3473" i="9"/>
  <c r="C3472" i="9"/>
  <c r="F3472" i="9" s="1"/>
  <c r="B3472" i="9"/>
  <c r="D3471" i="9"/>
  <c r="B3472" i="8"/>
  <c r="C3473" i="8"/>
  <c r="E3471" i="9"/>
  <c r="E3472" i="9" l="1"/>
  <c r="A3474" i="9"/>
  <c r="C3473" i="9"/>
  <c r="F3473" i="9" s="1"/>
  <c r="B3473" i="9"/>
  <c r="D3472" i="9"/>
  <c r="C3474" i="8"/>
  <c r="B3473" i="8"/>
  <c r="B3" i="8"/>
  <c r="C2" i="8"/>
  <c r="C3475" i="8" l="1"/>
  <c r="B3474" i="8"/>
  <c r="A3475" i="9"/>
  <c r="C3474" i="9"/>
  <c r="F3474" i="9" s="1"/>
  <c r="B3474" i="9"/>
  <c r="B2" i="8"/>
  <c r="E3473" i="9"/>
  <c r="D3473" i="9"/>
  <c r="A3476" i="9" l="1"/>
  <c r="C3475" i="9"/>
  <c r="F3475" i="9" s="1"/>
  <c r="B3475" i="9"/>
  <c r="E3474" i="9"/>
  <c r="D3474" i="9"/>
  <c r="C3476" i="8"/>
  <c r="B3475" i="8"/>
  <c r="D3475" i="9" l="1"/>
  <c r="E3475" i="9"/>
  <c r="A3477" i="9"/>
  <c r="C3476" i="9"/>
  <c r="F3476" i="9" s="1"/>
  <c r="B3476" i="9"/>
  <c r="C3477" i="8"/>
  <c r="B3476" i="8"/>
  <c r="E3476" i="9" l="1"/>
  <c r="D3476" i="9"/>
  <c r="C3478" i="8"/>
  <c r="B3477" i="8"/>
  <c r="D3477" i="9"/>
  <c r="A3478" i="9"/>
  <c r="C3477" i="9"/>
  <c r="F3477" i="9" s="1"/>
  <c r="B3477" i="9"/>
  <c r="E3477" i="9" l="1"/>
  <c r="A3479" i="9"/>
  <c r="C3478" i="9"/>
  <c r="F3478" i="9" s="1"/>
  <c r="B3478" i="9"/>
  <c r="C3479" i="8"/>
  <c r="B3478" i="8"/>
  <c r="E3478" i="9" l="1"/>
  <c r="D3478" i="9"/>
  <c r="A3480" i="9"/>
  <c r="C3479" i="9"/>
  <c r="F3479" i="9" s="1"/>
  <c r="B3479" i="9"/>
  <c r="C3480" i="8"/>
  <c r="B3479" i="8"/>
  <c r="E3479" i="9" l="1"/>
  <c r="D3479" i="9"/>
  <c r="C3481" i="8"/>
  <c r="B3480" i="8"/>
  <c r="A3481" i="9"/>
  <c r="C3480" i="9"/>
  <c r="F3480" i="9" s="1"/>
  <c r="B3480" i="9"/>
  <c r="E3480" i="9" l="1"/>
  <c r="D3480" i="9"/>
  <c r="C3482" i="8"/>
  <c r="B3481" i="8"/>
  <c r="A3482" i="9"/>
  <c r="C3481" i="9"/>
  <c r="F3481" i="9" s="1"/>
  <c r="B3481" i="9"/>
  <c r="A3483" i="9" l="1"/>
  <c r="C3482" i="9"/>
  <c r="F3482" i="9" s="1"/>
  <c r="B3482" i="9"/>
  <c r="D3481" i="9"/>
  <c r="B3482" i="8"/>
  <c r="C3483" i="8"/>
  <c r="E3481" i="9"/>
  <c r="B3483" i="8" l="1"/>
  <c r="C3484" i="8"/>
  <c r="A3484" i="9"/>
  <c r="C3483" i="9"/>
  <c r="F3483" i="9" s="1"/>
  <c r="B3483" i="9"/>
  <c r="E3482" i="9"/>
  <c r="D3482" i="9"/>
  <c r="A3485" i="9" l="1"/>
  <c r="C3484" i="9"/>
  <c r="F3484" i="9" s="1"/>
  <c r="B3484" i="9"/>
  <c r="E3483" i="9"/>
  <c r="D3483" i="9"/>
  <c r="C3485" i="8"/>
  <c r="B3484" i="8"/>
  <c r="C3486" i="8" l="1"/>
  <c r="B3485" i="8"/>
  <c r="A3486" i="9"/>
  <c r="C3485" i="9"/>
  <c r="F3485" i="9" s="1"/>
  <c r="B3485" i="9"/>
  <c r="E3484" i="9"/>
  <c r="D3484" i="9"/>
  <c r="A3487" i="9" l="1"/>
  <c r="C3486" i="9"/>
  <c r="F3486" i="9" s="1"/>
  <c r="B3486" i="9"/>
  <c r="E3485" i="9"/>
  <c r="D3485" i="9"/>
  <c r="C3487" i="8"/>
  <c r="B3486" i="8"/>
  <c r="A3488" i="9" l="1"/>
  <c r="C3487" i="9"/>
  <c r="F3487" i="9" s="1"/>
  <c r="B3487" i="9"/>
  <c r="E3486" i="9"/>
  <c r="C3488" i="8"/>
  <c r="B3487" i="8"/>
  <c r="D3486" i="9"/>
  <c r="B3488" i="8" l="1"/>
  <c r="C3489" i="8"/>
  <c r="A3489" i="9"/>
  <c r="C3488" i="9"/>
  <c r="F3488" i="9" s="1"/>
  <c r="B3488" i="9"/>
  <c r="E3487" i="9"/>
  <c r="D3487" i="9"/>
  <c r="E3488" i="9" l="1"/>
  <c r="A3490" i="9"/>
  <c r="C3489" i="9"/>
  <c r="F3489" i="9" s="1"/>
  <c r="B3489" i="9"/>
  <c r="D3488" i="9"/>
  <c r="B3489" i="8"/>
  <c r="C3490" i="8"/>
  <c r="C3491" i="8" l="1"/>
  <c r="B3490" i="8"/>
  <c r="A3491" i="9"/>
  <c r="C3490" i="9"/>
  <c r="F3490" i="9" s="1"/>
  <c r="B3490" i="9"/>
  <c r="D3489" i="9"/>
  <c r="E3489" i="9"/>
  <c r="A3492" i="9" l="1"/>
  <c r="C3491" i="9"/>
  <c r="F3491" i="9" s="1"/>
  <c r="B3491" i="9"/>
  <c r="E3490" i="9"/>
  <c r="D3490" i="9"/>
  <c r="C3492" i="8"/>
  <c r="B3491" i="8"/>
  <c r="A3493" i="9" l="1"/>
  <c r="C3492" i="9"/>
  <c r="F3492" i="9" s="1"/>
  <c r="B3492" i="9"/>
  <c r="E3491" i="9"/>
  <c r="C3493" i="8"/>
  <c r="B3492" i="8"/>
  <c r="D3491" i="9"/>
  <c r="C3494" i="8" l="1"/>
  <c r="B3493" i="8"/>
  <c r="A3494" i="9"/>
  <c r="C3493" i="9"/>
  <c r="F3493" i="9" s="1"/>
  <c r="B3493" i="9"/>
  <c r="E3492" i="9"/>
  <c r="D3492" i="9"/>
  <c r="A3495" i="9" l="1"/>
  <c r="C3494" i="9"/>
  <c r="F3494" i="9" s="1"/>
  <c r="B3494" i="9"/>
  <c r="E3493" i="9"/>
  <c r="D3493" i="9"/>
  <c r="C3495" i="8"/>
  <c r="B3494" i="8"/>
  <c r="A3496" i="9" l="1"/>
  <c r="C3495" i="9"/>
  <c r="F3495" i="9" s="1"/>
  <c r="B3495" i="9"/>
  <c r="E3494" i="9"/>
  <c r="C3496" i="8"/>
  <c r="B3495" i="8"/>
  <c r="D3494" i="9"/>
  <c r="C3497" i="8" l="1"/>
  <c r="B3496" i="8"/>
  <c r="A3497" i="9"/>
  <c r="C3496" i="9"/>
  <c r="F3496" i="9" s="1"/>
  <c r="B3496" i="9"/>
  <c r="E3495" i="9"/>
  <c r="D3495" i="9"/>
  <c r="A3498" i="9" l="1"/>
  <c r="C3497" i="9"/>
  <c r="F3497" i="9" s="1"/>
  <c r="B3497" i="9"/>
  <c r="E3496" i="9"/>
  <c r="D3496" i="9"/>
  <c r="C3498" i="8"/>
  <c r="B3497" i="8"/>
  <c r="C3499" i="8" l="1"/>
  <c r="B3498" i="8"/>
  <c r="A3499" i="9"/>
  <c r="C3498" i="9"/>
  <c r="F3498" i="9" s="1"/>
  <c r="B3498" i="9"/>
  <c r="D3497" i="9"/>
  <c r="E3497" i="9"/>
  <c r="A3500" i="9" l="1"/>
  <c r="C3499" i="9"/>
  <c r="F3499" i="9" s="1"/>
  <c r="B3499" i="9"/>
  <c r="E3498" i="9"/>
  <c r="D3498" i="9"/>
  <c r="C3500" i="8"/>
  <c r="B3499" i="8"/>
  <c r="C3501" i="8" l="1"/>
  <c r="B3500" i="8"/>
  <c r="A3501" i="9"/>
  <c r="C3500" i="9"/>
  <c r="F3500" i="9" s="1"/>
  <c r="B3500" i="9"/>
  <c r="E3499" i="9"/>
  <c r="D3499" i="9"/>
  <c r="E3500" i="9" l="1"/>
  <c r="A3502" i="9"/>
  <c r="C3501" i="9"/>
  <c r="F3501" i="9" s="1"/>
  <c r="B3501" i="9"/>
  <c r="D3500" i="9"/>
  <c r="C3502" i="8"/>
  <c r="B3501" i="8"/>
  <c r="C3503" i="8" l="1"/>
  <c r="B3502" i="8"/>
  <c r="E3501" i="9"/>
  <c r="A3503" i="9"/>
  <c r="C3502" i="9"/>
  <c r="F3502" i="9" s="1"/>
  <c r="B3502" i="9"/>
  <c r="D3501" i="9"/>
  <c r="A3504" i="9" l="1"/>
  <c r="C3503" i="9"/>
  <c r="F3503" i="9" s="1"/>
  <c r="B3503" i="9"/>
  <c r="E3502" i="9"/>
  <c r="D3502" i="9"/>
  <c r="C3504" i="8"/>
  <c r="B3503" i="8"/>
  <c r="B3504" i="8" l="1"/>
  <c r="C3505" i="8"/>
  <c r="A3505" i="9"/>
  <c r="C3504" i="9"/>
  <c r="F3504" i="9" s="1"/>
  <c r="B3504" i="9"/>
  <c r="D3503" i="9"/>
  <c r="E3503" i="9"/>
  <c r="D3504" i="9" l="1"/>
  <c r="A3506" i="9"/>
  <c r="C3505" i="9"/>
  <c r="F3505" i="9" s="1"/>
  <c r="B3505" i="9"/>
  <c r="E3504" i="9"/>
  <c r="B3505" i="8"/>
  <c r="C3506" i="8"/>
  <c r="A3507" i="9" l="1"/>
  <c r="C3506" i="9"/>
  <c r="F3506" i="9" s="1"/>
  <c r="B3506" i="9"/>
  <c r="D3505" i="9"/>
  <c r="E3505" i="9"/>
  <c r="B3506" i="8"/>
  <c r="C3507" i="8"/>
  <c r="E3506" i="9" l="1"/>
  <c r="A3508" i="9"/>
  <c r="C3507" i="9"/>
  <c r="F3507" i="9" s="1"/>
  <c r="B3507" i="9"/>
  <c r="B3507" i="8"/>
  <c r="C3508" i="8"/>
  <c r="D3506" i="9"/>
  <c r="C3509" i="8" l="1"/>
  <c r="B3508" i="8"/>
  <c r="A3509" i="9"/>
  <c r="C3508" i="9"/>
  <c r="F3508" i="9" s="1"/>
  <c r="B3508" i="9"/>
  <c r="D3507" i="9"/>
  <c r="E3507" i="9"/>
  <c r="A3510" i="9" l="1"/>
  <c r="C3509" i="9"/>
  <c r="F3509" i="9" s="1"/>
  <c r="B3509" i="9"/>
  <c r="E3508" i="9"/>
  <c r="D3508" i="9"/>
  <c r="B3509" i="8"/>
  <c r="C3510" i="8"/>
  <c r="D3509" i="9" l="1"/>
  <c r="A3511" i="9"/>
  <c r="C3510" i="9"/>
  <c r="F3510" i="9" s="1"/>
  <c r="B3510" i="9"/>
  <c r="C3511" i="8"/>
  <c r="B3510" i="8"/>
  <c r="E3509" i="9"/>
  <c r="C3512" i="8" l="1"/>
  <c r="B3511" i="8"/>
  <c r="A3512" i="9"/>
  <c r="C3511" i="9"/>
  <c r="F3511" i="9" s="1"/>
  <c r="B3511" i="9"/>
  <c r="E3510" i="9"/>
  <c r="D3510" i="9"/>
  <c r="A3513" i="9" l="1"/>
  <c r="C3512" i="9"/>
  <c r="F3512" i="9" s="1"/>
  <c r="B3512" i="9"/>
  <c r="E3511" i="9"/>
  <c r="D3511" i="9"/>
  <c r="C3513" i="8"/>
  <c r="B3512" i="8"/>
  <c r="A3514" i="9" l="1"/>
  <c r="C3513" i="9"/>
  <c r="F3513" i="9" s="1"/>
  <c r="B3513" i="9"/>
  <c r="E3512" i="9"/>
  <c r="C3514" i="8"/>
  <c r="B3513" i="8"/>
  <c r="D3512" i="9"/>
  <c r="C3515" i="8" l="1"/>
  <c r="B3514" i="8"/>
  <c r="A3515" i="9"/>
  <c r="C3514" i="9"/>
  <c r="F3514" i="9" s="1"/>
  <c r="B3514" i="9"/>
  <c r="E3513" i="9"/>
  <c r="D3513" i="9"/>
  <c r="A3516" i="9" l="1"/>
  <c r="C3515" i="9"/>
  <c r="F3515" i="9" s="1"/>
  <c r="B3515" i="9"/>
  <c r="E3514" i="9"/>
  <c r="D3514" i="9"/>
  <c r="C3516" i="8"/>
  <c r="B3515" i="8"/>
  <c r="A3517" i="9" l="1"/>
  <c r="C3516" i="9"/>
  <c r="F3516" i="9" s="1"/>
  <c r="B3516" i="9"/>
  <c r="D3515" i="9"/>
  <c r="C3517" i="8"/>
  <c r="B3516" i="8"/>
  <c r="E3515" i="9"/>
  <c r="C3518" i="8" l="1"/>
  <c r="B3517" i="8"/>
  <c r="A3518" i="9"/>
  <c r="C3517" i="9"/>
  <c r="F3517" i="9" s="1"/>
  <c r="B3517" i="9"/>
  <c r="E3516" i="9"/>
  <c r="D3516" i="9"/>
  <c r="A3519" i="9" l="1"/>
  <c r="C3518" i="9"/>
  <c r="F3518" i="9" s="1"/>
  <c r="B3518" i="9"/>
  <c r="D3517" i="9"/>
  <c r="E3517" i="9"/>
  <c r="C3519" i="8"/>
  <c r="B3518" i="8"/>
  <c r="A3520" i="9" l="1"/>
  <c r="C3519" i="9"/>
  <c r="F3519" i="9" s="1"/>
  <c r="B3519" i="9"/>
  <c r="E3518" i="9"/>
  <c r="C3520" i="8"/>
  <c r="B3519" i="8"/>
  <c r="D3518" i="9"/>
  <c r="C3521" i="8" l="1"/>
  <c r="B3520" i="8"/>
  <c r="A3521" i="9"/>
  <c r="C3520" i="9"/>
  <c r="F3520" i="9" s="1"/>
  <c r="B3520" i="9"/>
  <c r="E3519" i="9"/>
  <c r="D3519" i="9"/>
  <c r="A3522" i="9" l="1"/>
  <c r="C3521" i="9"/>
  <c r="F3521" i="9" s="1"/>
  <c r="B3521" i="9"/>
  <c r="E3520" i="9"/>
  <c r="D3520" i="9"/>
  <c r="C3522" i="8"/>
  <c r="B3521" i="8"/>
  <c r="A3523" i="9" l="1"/>
  <c r="C3522" i="9"/>
  <c r="F3522" i="9" s="1"/>
  <c r="B3522" i="9"/>
  <c r="D3521" i="9"/>
  <c r="C3523" i="8"/>
  <c r="B3522" i="8"/>
  <c r="E3521" i="9"/>
  <c r="C3524" i="8" l="1"/>
  <c r="B3523" i="8"/>
  <c r="A3524" i="9"/>
  <c r="C3523" i="9"/>
  <c r="F3523" i="9" s="1"/>
  <c r="B3523" i="9"/>
  <c r="E3522" i="9"/>
  <c r="D3522" i="9"/>
  <c r="A3525" i="9" l="1"/>
  <c r="C3524" i="9"/>
  <c r="F3524" i="9" s="1"/>
  <c r="B3524" i="9"/>
  <c r="E3523" i="9"/>
  <c r="D3523" i="9"/>
  <c r="C3525" i="8"/>
  <c r="B3524" i="8"/>
  <c r="C3526" i="8" l="1"/>
  <c r="B3525" i="8"/>
  <c r="A3526" i="9"/>
  <c r="C3525" i="9"/>
  <c r="F3525" i="9" s="1"/>
  <c r="B3525" i="9"/>
  <c r="D3524" i="9"/>
  <c r="E3524" i="9"/>
  <c r="A3527" i="9" l="1"/>
  <c r="C3526" i="9"/>
  <c r="F3526" i="9" s="1"/>
  <c r="B3526" i="9"/>
  <c r="E3525" i="9"/>
  <c r="D3525" i="9"/>
  <c r="C3527" i="8"/>
  <c r="B3526" i="8"/>
  <c r="A3528" i="9" l="1"/>
  <c r="C3527" i="9"/>
  <c r="F3527" i="9" s="1"/>
  <c r="B3527" i="9"/>
  <c r="E3526" i="9"/>
  <c r="C3528" i="8"/>
  <c r="B3527" i="8"/>
  <c r="D3526" i="9"/>
  <c r="C3529" i="8" l="1"/>
  <c r="B3528" i="8"/>
  <c r="A3529" i="9"/>
  <c r="C3528" i="9"/>
  <c r="F3528" i="9" s="1"/>
  <c r="B3528" i="9"/>
  <c r="E3527" i="9"/>
  <c r="D3527" i="9"/>
  <c r="A3530" i="9" l="1"/>
  <c r="C3529" i="9"/>
  <c r="F3529" i="9" s="1"/>
  <c r="B3529" i="9"/>
  <c r="E3528" i="9"/>
  <c r="D3528" i="9"/>
  <c r="C3530" i="8"/>
  <c r="B3529" i="8"/>
  <c r="A3531" i="9" l="1"/>
  <c r="C3530" i="9"/>
  <c r="F3530" i="9" s="1"/>
  <c r="B3530" i="9"/>
  <c r="E3529" i="9"/>
  <c r="C3531" i="8"/>
  <c r="B3530" i="8"/>
  <c r="D3529" i="9"/>
  <c r="C3532" i="8" l="1"/>
  <c r="B3531" i="8"/>
  <c r="A3532" i="9"/>
  <c r="C3531" i="9"/>
  <c r="F3531" i="9" s="1"/>
  <c r="B3531" i="9"/>
  <c r="D3530" i="9"/>
  <c r="E3530" i="9"/>
  <c r="A3533" i="9" l="1"/>
  <c r="C3532" i="9"/>
  <c r="F3532" i="9" s="1"/>
  <c r="B3532" i="9"/>
  <c r="E3531" i="9"/>
  <c r="D3531" i="9"/>
  <c r="C3533" i="8"/>
  <c r="B3532" i="8"/>
  <c r="C3534" i="8" l="1"/>
  <c r="B3533" i="8"/>
  <c r="A3534" i="9"/>
  <c r="C3533" i="9"/>
  <c r="F3533" i="9" s="1"/>
  <c r="B3533" i="9"/>
  <c r="E3532" i="9"/>
  <c r="D3532" i="9"/>
  <c r="A3535" i="9" l="1"/>
  <c r="C3534" i="9"/>
  <c r="F3534" i="9" s="1"/>
  <c r="B3534" i="9"/>
  <c r="E3533" i="9"/>
  <c r="D3533" i="9"/>
  <c r="C3535" i="8"/>
  <c r="B3534" i="8"/>
  <c r="C3536" i="8" l="1"/>
  <c r="B3535" i="8"/>
  <c r="A3536" i="9"/>
  <c r="C3535" i="9"/>
  <c r="F3535" i="9" s="1"/>
  <c r="B3535" i="9"/>
  <c r="D3534" i="9"/>
  <c r="E3534" i="9"/>
  <c r="A3537" i="9" l="1"/>
  <c r="C3536" i="9"/>
  <c r="F3536" i="9" s="1"/>
  <c r="B3536" i="9"/>
  <c r="E3535" i="9"/>
  <c r="D3535" i="9"/>
  <c r="C3537" i="8"/>
  <c r="B3536" i="8"/>
  <c r="C3538" i="8" l="1"/>
  <c r="B3537" i="8"/>
  <c r="A3538" i="9"/>
  <c r="C3537" i="9"/>
  <c r="F3537" i="9" s="1"/>
  <c r="B3537" i="9"/>
  <c r="E3536" i="9"/>
  <c r="D3536" i="9"/>
  <c r="A3539" i="9" l="1"/>
  <c r="C3538" i="9"/>
  <c r="F3538" i="9" s="1"/>
  <c r="B3538" i="9"/>
  <c r="E3537" i="9"/>
  <c r="D3537" i="9"/>
  <c r="C3539" i="8"/>
  <c r="B3538" i="8"/>
  <c r="A3540" i="9" l="1"/>
  <c r="C3539" i="9"/>
  <c r="F3539" i="9" s="1"/>
  <c r="B3539" i="9"/>
  <c r="E3538" i="9"/>
  <c r="C3540" i="8"/>
  <c r="B3539" i="8"/>
  <c r="D3538" i="9"/>
  <c r="C3541" i="8" l="1"/>
  <c r="B3540" i="8"/>
  <c r="A3541" i="9"/>
  <c r="C3540" i="9"/>
  <c r="F3540" i="9" s="1"/>
  <c r="B3540" i="9"/>
  <c r="E3539" i="9"/>
  <c r="D3539" i="9"/>
  <c r="A3542" i="9" l="1"/>
  <c r="C3541" i="9"/>
  <c r="F3541" i="9" s="1"/>
  <c r="B3541" i="9"/>
  <c r="E3540" i="9"/>
  <c r="D3540" i="9"/>
  <c r="C3542" i="8"/>
  <c r="B3541" i="8"/>
  <c r="C3543" i="8" l="1"/>
  <c r="B3542" i="8"/>
  <c r="A3543" i="9"/>
  <c r="C3542" i="9"/>
  <c r="F3542" i="9" s="1"/>
  <c r="B3542" i="9"/>
  <c r="E3541" i="9"/>
  <c r="D3541" i="9"/>
  <c r="A3544" i="9" l="1"/>
  <c r="C3543" i="9"/>
  <c r="F3543" i="9" s="1"/>
  <c r="B3543" i="9"/>
  <c r="D3542" i="9"/>
  <c r="E3542" i="9"/>
  <c r="B3543" i="8"/>
  <c r="C3544" i="8"/>
  <c r="E3543" i="9" l="1"/>
  <c r="A3545" i="9"/>
  <c r="C3544" i="9"/>
  <c r="F3544" i="9" s="1"/>
  <c r="B3544" i="9"/>
  <c r="B3544" i="8"/>
  <c r="C3545" i="8"/>
  <c r="D3543" i="9"/>
  <c r="C3546" i="8" l="1"/>
  <c r="B3545" i="8"/>
  <c r="D3544" i="9"/>
  <c r="A3546" i="9"/>
  <c r="C3545" i="9"/>
  <c r="F3545" i="9" s="1"/>
  <c r="B3545" i="9"/>
  <c r="E3544" i="9"/>
  <c r="A3547" i="9" l="1"/>
  <c r="C3546" i="9"/>
  <c r="F3546" i="9" s="1"/>
  <c r="B3546" i="9"/>
  <c r="E3545" i="9"/>
  <c r="D3545" i="9"/>
  <c r="C3547" i="8"/>
  <c r="B3546" i="8"/>
  <c r="C3548" i="8" l="1"/>
  <c r="B3547" i="8"/>
  <c r="A3548" i="9"/>
  <c r="C3547" i="9"/>
  <c r="F3547" i="9" s="1"/>
  <c r="B3547" i="9"/>
  <c r="E3546" i="9"/>
  <c r="D3546" i="9"/>
  <c r="A3549" i="9" l="1"/>
  <c r="C3548" i="9"/>
  <c r="F3548" i="9" s="1"/>
  <c r="B3548" i="9"/>
  <c r="E3547" i="9"/>
  <c r="D3547" i="9"/>
  <c r="C3549" i="8"/>
  <c r="B3548" i="8"/>
  <c r="B3549" i="8" l="1"/>
  <c r="C3550" i="8"/>
  <c r="A3550" i="9"/>
  <c r="C3549" i="9"/>
  <c r="F3549" i="9" s="1"/>
  <c r="B3549" i="9"/>
  <c r="E3548" i="9"/>
  <c r="D3548" i="9"/>
  <c r="E3549" i="9" l="1"/>
  <c r="A3551" i="9"/>
  <c r="C3550" i="9"/>
  <c r="F3550" i="9" s="1"/>
  <c r="B3550" i="9"/>
  <c r="D3549" i="9"/>
  <c r="B3550" i="8"/>
  <c r="C3551" i="8"/>
  <c r="A3552" i="9" l="1"/>
  <c r="C3551" i="9"/>
  <c r="F3551" i="9" s="1"/>
  <c r="B3551" i="9"/>
  <c r="D3550" i="9"/>
  <c r="E3550" i="9"/>
  <c r="B3551" i="8"/>
  <c r="C3552" i="8"/>
  <c r="A3553" i="9" l="1"/>
  <c r="C3552" i="9"/>
  <c r="F3552" i="9" s="1"/>
  <c r="B3552" i="9"/>
  <c r="E3551" i="9"/>
  <c r="B3552" i="8"/>
  <c r="C3553" i="8"/>
  <c r="D3551" i="9"/>
  <c r="C3554" i="8" l="1"/>
  <c r="B3553" i="8"/>
  <c r="A3554" i="9"/>
  <c r="C3553" i="9"/>
  <c r="F3553" i="9" s="1"/>
  <c r="B3553" i="9"/>
  <c r="D3552" i="9"/>
  <c r="E3552" i="9"/>
  <c r="A3555" i="9" l="1"/>
  <c r="C3554" i="9"/>
  <c r="F3554" i="9" s="1"/>
  <c r="B3554" i="9"/>
  <c r="E3553" i="9"/>
  <c r="D3553" i="9"/>
  <c r="C3555" i="8"/>
  <c r="B3554" i="8"/>
  <c r="C3556" i="8" l="1"/>
  <c r="B3555" i="8"/>
  <c r="A3556" i="9"/>
  <c r="C3555" i="9"/>
  <c r="F3555" i="9" s="1"/>
  <c r="B3555" i="9"/>
  <c r="E3554" i="9"/>
  <c r="D3554" i="9"/>
  <c r="A3557" i="9" l="1"/>
  <c r="C3556" i="9"/>
  <c r="F3556" i="9" s="1"/>
  <c r="B3556" i="9"/>
  <c r="E3555" i="9"/>
  <c r="D3555" i="9"/>
  <c r="C3557" i="8"/>
  <c r="B3556" i="8"/>
  <c r="B3557" i="8" l="1"/>
  <c r="C3558" i="8"/>
  <c r="A3558" i="9"/>
  <c r="C3557" i="9"/>
  <c r="F3557" i="9" s="1"/>
  <c r="B3557" i="9"/>
  <c r="D3556" i="9"/>
  <c r="E3556" i="9"/>
  <c r="E3557" i="9" l="1"/>
  <c r="A3559" i="9"/>
  <c r="C3558" i="9"/>
  <c r="F3558" i="9" s="1"/>
  <c r="B3558" i="9"/>
  <c r="D3557" i="9"/>
  <c r="B3558" i="8"/>
  <c r="C3559" i="8"/>
  <c r="A3560" i="9" l="1"/>
  <c r="C3559" i="9"/>
  <c r="F3559" i="9" s="1"/>
  <c r="B3559" i="9"/>
  <c r="D3558" i="9"/>
  <c r="E3558" i="9"/>
  <c r="C3560" i="8"/>
  <c r="B3559" i="8"/>
  <c r="A3561" i="9" l="1"/>
  <c r="C3560" i="9"/>
  <c r="F3560" i="9" s="1"/>
  <c r="B3560" i="9"/>
  <c r="E3559" i="9"/>
  <c r="C3561" i="8"/>
  <c r="B3560" i="8"/>
  <c r="D3559" i="9"/>
  <c r="B3561" i="8" l="1"/>
  <c r="C3562" i="8"/>
  <c r="A3562" i="9"/>
  <c r="C3561" i="9"/>
  <c r="F3561" i="9" s="1"/>
  <c r="B3561" i="9"/>
  <c r="E3560" i="9"/>
  <c r="D3560" i="9"/>
  <c r="E3561" i="9" l="1"/>
  <c r="A3563" i="9"/>
  <c r="C3562" i="9"/>
  <c r="F3562" i="9" s="1"/>
  <c r="B3562" i="9"/>
  <c r="D3561" i="9"/>
  <c r="B3562" i="8"/>
  <c r="C3563" i="8"/>
  <c r="A3564" i="9" l="1"/>
  <c r="C3563" i="9"/>
  <c r="F3563" i="9" s="1"/>
  <c r="B3563" i="9"/>
  <c r="D3562" i="9"/>
  <c r="E3562" i="9"/>
  <c r="B3563" i="8"/>
  <c r="C3564" i="8"/>
  <c r="E3563" i="9" l="1"/>
  <c r="A3565" i="9"/>
  <c r="C3564" i="9"/>
  <c r="F3564" i="9" s="1"/>
  <c r="B3564" i="9"/>
  <c r="B3564" i="8"/>
  <c r="C3565" i="8"/>
  <c r="D3563" i="9"/>
  <c r="B3565" i="8" l="1"/>
  <c r="C3566" i="8"/>
  <c r="A3566" i="9"/>
  <c r="C3565" i="9"/>
  <c r="F3565" i="9" s="1"/>
  <c r="B3565" i="9"/>
  <c r="D3564" i="9"/>
  <c r="E3564" i="9"/>
  <c r="E3565" i="9" l="1"/>
  <c r="A3567" i="9"/>
  <c r="C3566" i="9"/>
  <c r="F3566" i="9" s="1"/>
  <c r="B3566" i="9"/>
  <c r="D3565" i="9"/>
  <c r="B3566" i="8"/>
  <c r="C3567" i="8"/>
  <c r="A3568" i="9" l="1"/>
  <c r="C3567" i="9"/>
  <c r="F3567" i="9" s="1"/>
  <c r="B3567" i="9"/>
  <c r="D3566" i="9"/>
  <c r="E3566" i="9"/>
  <c r="C3568" i="8"/>
  <c r="B3567" i="8"/>
  <c r="A3569" i="9" l="1"/>
  <c r="C3568" i="9"/>
  <c r="F3568" i="9" s="1"/>
  <c r="B3568" i="9"/>
  <c r="E3567" i="9"/>
  <c r="C3569" i="8"/>
  <c r="B3568" i="8"/>
  <c r="D3567" i="9"/>
  <c r="C3570" i="8" l="1"/>
  <c r="B3569" i="8"/>
  <c r="A3570" i="9"/>
  <c r="C3569" i="9"/>
  <c r="F3569" i="9" s="1"/>
  <c r="B3569" i="9"/>
  <c r="E3568" i="9"/>
  <c r="D3568" i="9"/>
  <c r="A3571" i="9" l="1"/>
  <c r="C3570" i="9"/>
  <c r="F3570" i="9" s="1"/>
  <c r="B3570" i="9"/>
  <c r="E3569" i="9"/>
  <c r="D3569" i="9"/>
  <c r="C3571" i="8"/>
  <c r="B3570" i="8"/>
  <c r="C3572" i="8" l="1"/>
  <c r="B3571" i="8"/>
  <c r="A3572" i="9"/>
  <c r="C3571" i="9"/>
  <c r="F3571" i="9" s="1"/>
  <c r="B3571" i="9"/>
  <c r="E3570" i="9"/>
  <c r="D3570" i="9"/>
  <c r="E3571" i="9" l="1"/>
  <c r="A3573" i="9"/>
  <c r="C3572" i="9"/>
  <c r="F3572" i="9" s="1"/>
  <c r="B3572" i="9"/>
  <c r="D3571" i="9"/>
  <c r="C3573" i="8"/>
  <c r="B3572" i="8"/>
  <c r="C3574" i="8" l="1"/>
  <c r="B3573" i="8"/>
  <c r="A3574" i="9"/>
  <c r="C3573" i="9"/>
  <c r="F3573" i="9" s="1"/>
  <c r="B3573" i="9"/>
  <c r="E3572" i="9"/>
  <c r="D3572" i="9"/>
  <c r="A3575" i="9" l="1"/>
  <c r="C3574" i="9"/>
  <c r="F3574" i="9" s="1"/>
  <c r="B3574" i="9"/>
  <c r="E3573" i="9"/>
  <c r="D3573" i="9"/>
  <c r="C3575" i="8"/>
  <c r="B3574" i="8"/>
  <c r="A3576" i="9" l="1"/>
  <c r="C3575" i="9"/>
  <c r="F3575" i="9" s="1"/>
  <c r="B3575" i="9"/>
  <c r="E3574" i="9"/>
  <c r="C3576" i="8"/>
  <c r="B3575" i="8"/>
  <c r="D3574" i="9"/>
  <c r="C3577" i="8" l="1"/>
  <c r="B3576" i="8"/>
  <c r="A3577" i="9"/>
  <c r="C3576" i="9"/>
  <c r="F3576" i="9" s="1"/>
  <c r="B3576" i="9"/>
  <c r="E3575" i="9"/>
  <c r="D3575" i="9"/>
  <c r="A3578" i="9" l="1"/>
  <c r="C3577" i="9"/>
  <c r="F3577" i="9" s="1"/>
  <c r="B3577" i="9"/>
  <c r="E3576" i="9"/>
  <c r="D3576" i="9"/>
  <c r="C3578" i="8"/>
  <c r="B3577" i="8"/>
  <c r="A3579" i="9" l="1"/>
  <c r="C3578" i="9"/>
  <c r="F3578" i="9" s="1"/>
  <c r="B3578" i="9"/>
  <c r="E3577" i="9"/>
  <c r="C3579" i="8"/>
  <c r="B3578" i="8"/>
  <c r="D3577" i="9"/>
  <c r="C3580" i="8" l="1"/>
  <c r="B3579" i="8"/>
  <c r="A3580" i="9"/>
  <c r="C3579" i="9"/>
  <c r="F3579" i="9" s="1"/>
  <c r="B3579" i="9"/>
  <c r="E3578" i="9"/>
  <c r="D3578" i="9"/>
  <c r="E3579" i="9" l="1"/>
  <c r="A3581" i="9"/>
  <c r="C3580" i="9"/>
  <c r="F3580" i="9" s="1"/>
  <c r="B3580" i="9"/>
  <c r="D3579" i="9"/>
  <c r="C3581" i="8"/>
  <c r="B3580" i="8"/>
  <c r="C3582" i="8" l="1"/>
  <c r="B3581" i="8"/>
  <c r="E3580" i="9"/>
  <c r="A3582" i="9"/>
  <c r="C3581" i="9"/>
  <c r="F3581" i="9" s="1"/>
  <c r="B3581" i="9"/>
  <c r="D3580" i="9"/>
  <c r="A3583" i="9" l="1"/>
  <c r="C3582" i="9"/>
  <c r="F3582" i="9" s="1"/>
  <c r="B3582" i="9"/>
  <c r="E3581" i="9"/>
  <c r="D3581" i="9"/>
  <c r="C3583" i="8"/>
  <c r="B3582" i="8"/>
  <c r="C3584" i="8" l="1"/>
  <c r="B3583" i="8"/>
  <c r="A3584" i="9"/>
  <c r="C3583" i="9"/>
  <c r="F3583" i="9" s="1"/>
  <c r="B3583" i="9"/>
  <c r="E3582" i="9"/>
  <c r="D3582" i="9"/>
  <c r="E3583" i="9" l="1"/>
  <c r="A3585" i="9"/>
  <c r="C3584" i="9"/>
  <c r="F3584" i="9" s="1"/>
  <c r="B3584" i="9"/>
  <c r="D3583" i="9"/>
  <c r="C3585" i="8"/>
  <c r="B3584" i="8"/>
  <c r="C3586" i="8" l="1"/>
  <c r="B3585" i="8"/>
  <c r="E3584" i="9"/>
  <c r="A3586" i="9"/>
  <c r="C3585" i="9"/>
  <c r="F3585" i="9" s="1"/>
  <c r="B3585" i="9"/>
  <c r="D3584" i="9"/>
  <c r="A3587" i="9" l="1"/>
  <c r="C3586" i="9"/>
  <c r="F3586" i="9" s="1"/>
  <c r="B3586" i="9"/>
  <c r="E3585" i="9"/>
  <c r="D3585" i="9"/>
  <c r="C3587" i="8"/>
  <c r="B3586" i="8"/>
  <c r="C3588" i="8" l="1"/>
  <c r="B3587" i="8"/>
  <c r="A3588" i="9"/>
  <c r="C3587" i="9"/>
  <c r="F3587" i="9" s="1"/>
  <c r="B3587" i="9"/>
  <c r="E3586" i="9"/>
  <c r="D3586" i="9"/>
  <c r="E3587" i="9" l="1"/>
  <c r="A3589" i="9"/>
  <c r="C3588" i="9"/>
  <c r="F3588" i="9" s="1"/>
  <c r="B3588" i="9"/>
  <c r="D3587" i="9"/>
  <c r="C3589" i="8"/>
  <c r="B3588" i="8"/>
  <c r="C3590" i="8" l="1"/>
  <c r="B3589" i="8"/>
  <c r="E3588" i="9"/>
  <c r="A3590" i="9"/>
  <c r="C3589" i="9"/>
  <c r="F3589" i="9" s="1"/>
  <c r="B3589" i="9"/>
  <c r="D3588" i="9"/>
  <c r="A3591" i="9" l="1"/>
  <c r="C3590" i="9"/>
  <c r="F3590" i="9" s="1"/>
  <c r="B3590" i="9"/>
  <c r="E3589" i="9"/>
  <c r="D3589" i="9"/>
  <c r="C3591" i="8"/>
  <c r="B3590" i="8"/>
  <c r="C3592" i="8" l="1"/>
  <c r="B3591" i="8"/>
  <c r="A3592" i="9"/>
  <c r="C3591" i="9"/>
  <c r="F3591" i="9" s="1"/>
  <c r="B3591" i="9"/>
  <c r="D3590" i="9"/>
  <c r="E3590" i="9"/>
  <c r="A3593" i="9" l="1"/>
  <c r="C3592" i="9"/>
  <c r="F3592" i="9" s="1"/>
  <c r="B3592" i="9"/>
  <c r="E3591" i="9"/>
  <c r="D3591" i="9"/>
  <c r="C3593" i="8"/>
  <c r="B3592" i="8"/>
  <c r="C3594" i="8" l="1"/>
  <c r="B3593" i="8"/>
  <c r="A3594" i="9"/>
  <c r="C3593" i="9"/>
  <c r="F3593" i="9" s="1"/>
  <c r="B3593" i="9"/>
  <c r="D3592" i="9"/>
  <c r="E3592" i="9"/>
  <c r="E3593" i="9" l="1"/>
  <c r="A3595" i="9"/>
  <c r="C3594" i="9"/>
  <c r="F3594" i="9" s="1"/>
  <c r="B3594" i="9"/>
  <c r="D3593" i="9"/>
  <c r="C3595" i="8"/>
  <c r="B3594" i="8"/>
  <c r="C3596" i="8" l="1"/>
  <c r="B3595" i="8"/>
  <c r="A3596" i="9"/>
  <c r="C3595" i="9"/>
  <c r="F3595" i="9" s="1"/>
  <c r="B3595" i="9"/>
  <c r="E3594" i="9"/>
  <c r="D3594" i="9"/>
  <c r="E3595" i="9" l="1"/>
  <c r="A3597" i="9"/>
  <c r="C3596" i="9"/>
  <c r="F3596" i="9" s="1"/>
  <c r="B3596" i="9"/>
  <c r="D3595" i="9"/>
  <c r="C3597" i="8"/>
  <c r="B3596" i="8"/>
  <c r="B3597" i="8" l="1"/>
  <c r="C3598" i="8"/>
  <c r="A3598" i="9"/>
  <c r="C3597" i="9"/>
  <c r="F3597" i="9" s="1"/>
  <c r="B3597" i="9"/>
  <c r="E3596" i="9"/>
  <c r="D3596" i="9"/>
  <c r="E3597" i="9" l="1"/>
  <c r="A3599" i="9"/>
  <c r="C3598" i="9"/>
  <c r="F3598" i="9" s="1"/>
  <c r="B3598" i="9"/>
  <c r="D3597" i="9"/>
  <c r="B3598" i="8"/>
  <c r="C3599" i="8"/>
  <c r="A3600" i="9" l="1"/>
  <c r="C3599" i="9"/>
  <c r="F3599" i="9" s="1"/>
  <c r="B3599" i="9"/>
  <c r="E3598" i="9"/>
  <c r="D3598" i="9"/>
  <c r="B3599" i="8"/>
  <c r="C3600" i="8"/>
  <c r="A3601" i="9" l="1"/>
  <c r="C3600" i="9"/>
  <c r="F3600" i="9" s="1"/>
  <c r="B3600" i="9"/>
  <c r="E3599" i="9"/>
  <c r="B3600" i="8"/>
  <c r="C3601" i="8"/>
  <c r="D3599" i="9"/>
  <c r="B3601" i="8" l="1"/>
  <c r="C3602" i="8"/>
  <c r="A3602" i="9"/>
  <c r="C3601" i="9"/>
  <c r="F3601" i="9" s="1"/>
  <c r="B3601" i="9"/>
  <c r="E3600" i="9"/>
  <c r="D3600" i="9"/>
  <c r="D3601" i="9" l="1"/>
  <c r="A3603" i="9"/>
  <c r="C3602" i="9"/>
  <c r="F3602" i="9" s="1"/>
  <c r="B3602" i="9"/>
  <c r="E3601" i="9"/>
  <c r="B3602" i="8"/>
  <c r="C3603" i="8"/>
  <c r="B3603" i="8" l="1"/>
  <c r="C3604" i="8"/>
  <c r="A3604" i="9"/>
  <c r="C3603" i="9"/>
  <c r="F3603" i="9" s="1"/>
  <c r="B3603" i="9"/>
  <c r="E3602" i="9"/>
  <c r="D3602" i="9"/>
  <c r="D3603" i="9" l="1"/>
  <c r="A3605" i="9"/>
  <c r="C3604" i="9"/>
  <c r="F3604" i="9" s="1"/>
  <c r="B3604" i="9"/>
  <c r="E3603" i="9"/>
  <c r="B3604" i="8"/>
  <c r="C3605" i="8"/>
  <c r="B3605" i="8" l="1"/>
  <c r="C3606" i="8"/>
  <c r="A3606" i="9"/>
  <c r="C3605" i="9"/>
  <c r="F3605" i="9" s="1"/>
  <c r="B3605" i="9"/>
  <c r="E3604" i="9"/>
  <c r="D3604" i="9"/>
  <c r="A3607" i="9" l="1"/>
  <c r="C3606" i="9"/>
  <c r="F3606" i="9" s="1"/>
  <c r="B3606" i="9"/>
  <c r="D3605" i="9"/>
  <c r="E3605" i="9"/>
  <c r="B3606" i="8"/>
  <c r="C3607" i="8"/>
  <c r="A3608" i="9" l="1"/>
  <c r="C3607" i="9"/>
  <c r="F3607" i="9" s="1"/>
  <c r="B3607" i="9"/>
  <c r="E3606" i="9"/>
  <c r="B3607" i="8"/>
  <c r="C3608" i="8"/>
  <c r="D3606" i="9"/>
  <c r="B3608" i="8" l="1"/>
  <c r="C3609" i="8"/>
  <c r="A3609" i="9"/>
  <c r="C3608" i="9"/>
  <c r="F3608" i="9" s="1"/>
  <c r="B3608" i="9"/>
  <c r="E3607" i="9"/>
  <c r="D3607" i="9"/>
  <c r="D3608" i="9" l="1"/>
  <c r="A3610" i="9"/>
  <c r="C3609" i="9"/>
  <c r="F3609" i="9" s="1"/>
  <c r="B3609" i="9"/>
  <c r="E3608" i="9"/>
  <c r="B3609" i="8"/>
  <c r="C3610" i="8"/>
  <c r="B3610" i="8" l="1"/>
  <c r="C3611" i="8"/>
  <c r="A3611" i="9"/>
  <c r="C3610" i="9"/>
  <c r="F3610" i="9" s="1"/>
  <c r="B3610" i="9"/>
  <c r="E3609" i="9"/>
  <c r="D3609" i="9"/>
  <c r="E3610" i="9" l="1"/>
  <c r="A3612" i="9"/>
  <c r="C3611" i="9"/>
  <c r="F3611" i="9" s="1"/>
  <c r="B3611" i="9"/>
  <c r="D3610" i="9"/>
  <c r="B3611" i="8"/>
  <c r="C3612" i="8"/>
  <c r="A3613" i="9" l="1"/>
  <c r="C3612" i="9"/>
  <c r="F3612" i="9" s="1"/>
  <c r="B3612" i="9"/>
  <c r="E3611" i="9"/>
  <c r="D3611" i="9"/>
  <c r="B3612" i="8"/>
  <c r="C3613" i="8"/>
  <c r="D3612" i="9" l="1"/>
  <c r="A3614" i="9"/>
  <c r="C3613" i="9"/>
  <c r="F3613" i="9" s="1"/>
  <c r="B3613" i="9"/>
  <c r="B3613" i="8"/>
  <c r="C3614" i="8"/>
  <c r="E3612" i="9"/>
  <c r="B3614" i="8" l="1"/>
  <c r="C3615" i="8"/>
  <c r="E3613" i="9"/>
  <c r="A3615" i="9"/>
  <c r="C3614" i="9"/>
  <c r="F3614" i="9" s="1"/>
  <c r="B3614" i="9"/>
  <c r="D3613" i="9"/>
  <c r="A3616" i="9" l="1"/>
  <c r="C3615" i="9"/>
  <c r="F3615" i="9" s="1"/>
  <c r="B3615" i="9"/>
  <c r="D3614" i="9"/>
  <c r="E3614" i="9"/>
  <c r="B3615" i="8"/>
  <c r="C3616" i="8"/>
  <c r="E3615" i="9" l="1"/>
  <c r="A3617" i="9"/>
  <c r="C3616" i="9"/>
  <c r="F3616" i="9" s="1"/>
  <c r="B3616" i="9"/>
  <c r="B3616" i="8"/>
  <c r="C3617" i="8"/>
  <c r="D3615" i="9"/>
  <c r="C3618" i="8" l="1"/>
  <c r="B3617" i="8"/>
  <c r="A3618" i="9"/>
  <c r="C3617" i="9"/>
  <c r="F3617" i="9" s="1"/>
  <c r="B3617" i="9"/>
  <c r="E3616" i="9"/>
  <c r="D3616" i="9"/>
  <c r="E3617" i="9" l="1"/>
  <c r="A3619" i="9"/>
  <c r="C3618" i="9"/>
  <c r="F3618" i="9" s="1"/>
  <c r="B3618" i="9"/>
  <c r="D3617" i="9"/>
  <c r="C3619" i="8"/>
  <c r="B3618" i="8"/>
  <c r="B3619" i="8" l="1"/>
  <c r="C3620" i="8"/>
  <c r="E3618" i="9"/>
  <c r="A3620" i="9"/>
  <c r="C3619" i="9"/>
  <c r="F3619" i="9" s="1"/>
  <c r="B3619" i="9"/>
  <c r="D3618" i="9"/>
  <c r="A3621" i="9" l="1"/>
  <c r="C3620" i="9"/>
  <c r="F3620" i="9" s="1"/>
  <c r="B3620" i="9"/>
  <c r="E3619" i="9"/>
  <c r="D3619" i="9"/>
  <c r="B3620" i="8"/>
  <c r="C3621" i="8"/>
  <c r="A3622" i="9" l="1"/>
  <c r="C3621" i="9"/>
  <c r="F3621" i="9" s="1"/>
  <c r="B3621" i="9"/>
  <c r="E3620" i="9"/>
  <c r="C3622" i="8"/>
  <c r="B3621" i="8"/>
  <c r="D3620" i="9"/>
  <c r="C3623" i="8" l="1"/>
  <c r="B3622" i="8"/>
  <c r="A3623" i="9"/>
  <c r="C3622" i="9"/>
  <c r="F3622" i="9" s="1"/>
  <c r="B3622" i="9"/>
  <c r="E3621" i="9"/>
  <c r="D3621" i="9"/>
  <c r="E3622" i="9" l="1"/>
  <c r="A3624" i="9"/>
  <c r="C3623" i="9"/>
  <c r="F3623" i="9" s="1"/>
  <c r="B3623" i="9"/>
  <c r="D3622" i="9"/>
  <c r="C3624" i="8"/>
  <c r="B3623" i="8"/>
  <c r="C3625" i="8" l="1"/>
  <c r="B3624" i="8"/>
  <c r="E3623" i="9"/>
  <c r="A3625" i="9"/>
  <c r="C3624" i="9"/>
  <c r="F3624" i="9" s="1"/>
  <c r="B3624" i="9"/>
  <c r="D3623" i="9"/>
  <c r="A3626" i="9" l="1"/>
  <c r="C3625" i="9"/>
  <c r="F3625" i="9" s="1"/>
  <c r="B3625" i="9"/>
  <c r="D3624" i="9"/>
  <c r="E3624" i="9"/>
  <c r="B3625" i="8"/>
  <c r="C3626" i="8"/>
  <c r="E3625" i="9" l="1"/>
  <c r="A3627" i="9"/>
  <c r="C3626" i="9"/>
  <c r="F3626" i="9" s="1"/>
  <c r="B3626" i="9"/>
  <c r="B3626" i="8"/>
  <c r="C3627" i="8"/>
  <c r="D3625" i="9"/>
  <c r="B3627" i="8" l="1"/>
  <c r="C3628" i="8"/>
  <c r="A3628" i="9"/>
  <c r="C3627" i="9"/>
  <c r="F3627" i="9" s="1"/>
  <c r="B3627" i="9"/>
  <c r="E3626" i="9"/>
  <c r="D3626" i="9"/>
  <c r="D3627" i="9" l="1"/>
  <c r="A3629" i="9"/>
  <c r="C3628" i="9"/>
  <c r="F3628" i="9" s="1"/>
  <c r="B3628" i="9"/>
  <c r="E3627" i="9"/>
  <c r="B3628" i="8"/>
  <c r="C3629" i="8"/>
  <c r="B3629" i="8" l="1"/>
  <c r="C3630" i="8"/>
  <c r="A3630" i="9"/>
  <c r="C3629" i="9"/>
  <c r="F3629" i="9" s="1"/>
  <c r="B3629" i="9"/>
  <c r="E3628" i="9"/>
  <c r="D3628" i="9"/>
  <c r="D3629" i="9" l="1"/>
  <c r="A3631" i="9"/>
  <c r="C3630" i="9"/>
  <c r="F3630" i="9" s="1"/>
  <c r="B3630" i="9"/>
  <c r="E3629" i="9"/>
  <c r="B3630" i="8"/>
  <c r="C3631" i="8"/>
  <c r="B3631" i="8" l="1"/>
  <c r="C3632" i="8"/>
  <c r="A3632" i="9"/>
  <c r="C3631" i="9"/>
  <c r="F3631" i="9" s="1"/>
  <c r="B3631" i="9"/>
  <c r="E3630" i="9"/>
  <c r="D3630" i="9"/>
  <c r="E3631" i="9" l="1"/>
  <c r="A3633" i="9"/>
  <c r="C3632" i="9"/>
  <c r="F3632" i="9" s="1"/>
  <c r="B3632" i="9"/>
  <c r="D3631" i="9"/>
  <c r="B3632" i="8"/>
  <c r="C3633" i="8"/>
  <c r="A3634" i="9" l="1"/>
  <c r="C3633" i="9"/>
  <c r="F3633" i="9" s="1"/>
  <c r="B3633" i="9"/>
  <c r="E3632" i="9"/>
  <c r="D3632" i="9"/>
  <c r="B3633" i="8"/>
  <c r="C3634" i="8"/>
  <c r="A3635" i="9" l="1"/>
  <c r="C3634" i="9"/>
  <c r="F3634" i="9" s="1"/>
  <c r="B3634" i="9"/>
  <c r="E3633" i="9"/>
  <c r="B3634" i="8"/>
  <c r="C3635" i="8"/>
  <c r="D3633" i="9"/>
  <c r="B3635" i="8" l="1"/>
  <c r="C3636" i="8"/>
  <c r="A3636" i="9"/>
  <c r="C3635" i="9"/>
  <c r="F3635" i="9" s="1"/>
  <c r="B3635" i="9"/>
  <c r="E3634" i="9"/>
  <c r="D3634" i="9"/>
  <c r="D3635" i="9" l="1"/>
  <c r="A3637" i="9"/>
  <c r="C3636" i="9"/>
  <c r="F3636" i="9" s="1"/>
  <c r="B3636" i="9"/>
  <c r="E3635" i="9"/>
  <c r="B3636" i="8"/>
  <c r="C3637" i="8"/>
  <c r="B3637" i="8" l="1"/>
  <c r="C3638" i="8"/>
  <c r="A3638" i="9"/>
  <c r="C3637" i="9"/>
  <c r="F3637" i="9" s="1"/>
  <c r="B3637" i="9"/>
  <c r="E3636" i="9"/>
  <c r="D3636" i="9"/>
  <c r="D3637" i="9" l="1"/>
  <c r="A3639" i="9"/>
  <c r="C3638" i="9"/>
  <c r="F3638" i="9" s="1"/>
  <c r="B3638" i="9"/>
  <c r="E3637" i="9"/>
  <c r="B3638" i="8"/>
  <c r="C3639" i="8"/>
  <c r="B3639" i="8" l="1"/>
  <c r="C3640" i="8"/>
  <c r="A3640" i="9"/>
  <c r="C3639" i="9"/>
  <c r="F3639" i="9" s="1"/>
  <c r="B3639" i="9"/>
  <c r="E3638" i="9"/>
  <c r="D3638" i="9"/>
  <c r="D3639" i="9" l="1"/>
  <c r="A3641" i="9"/>
  <c r="C3640" i="9"/>
  <c r="F3640" i="9" s="1"/>
  <c r="B3640" i="9"/>
  <c r="E3639" i="9"/>
  <c r="B3640" i="8"/>
  <c r="C3641" i="8"/>
  <c r="B3641" i="8" l="1"/>
  <c r="C3642" i="8"/>
  <c r="A3642" i="9"/>
  <c r="C3641" i="9"/>
  <c r="F3641" i="9" s="1"/>
  <c r="B3641" i="9"/>
  <c r="E3640" i="9"/>
  <c r="D3640" i="9"/>
  <c r="D3641" i="9" l="1"/>
  <c r="A3643" i="9"/>
  <c r="C3642" i="9"/>
  <c r="F3642" i="9" s="1"/>
  <c r="B3642" i="9"/>
  <c r="E3641" i="9"/>
  <c r="B3642" i="8"/>
  <c r="C3643" i="8"/>
  <c r="C3644" i="8" l="1"/>
  <c r="B3643" i="8"/>
  <c r="A3644" i="9"/>
  <c r="C3643" i="9"/>
  <c r="F3643" i="9" s="1"/>
  <c r="B3643" i="9"/>
  <c r="D3642" i="9"/>
  <c r="E3642" i="9"/>
  <c r="A3645" i="9" l="1"/>
  <c r="C3644" i="9"/>
  <c r="F3644" i="9" s="1"/>
  <c r="B3644" i="9"/>
  <c r="E3643" i="9"/>
  <c r="D3643" i="9"/>
  <c r="C3645" i="8"/>
  <c r="B3644" i="8"/>
  <c r="A3646" i="9" l="1"/>
  <c r="C3645" i="9"/>
  <c r="F3645" i="9" s="1"/>
  <c r="B3645" i="9"/>
  <c r="E3644" i="9"/>
  <c r="B3645" i="8"/>
  <c r="C3646" i="8"/>
  <c r="D3644" i="9"/>
  <c r="B3646" i="8" l="1"/>
  <c r="C3647" i="8"/>
  <c r="A3647" i="9"/>
  <c r="C3646" i="9"/>
  <c r="F3646" i="9" s="1"/>
  <c r="B3646" i="9"/>
  <c r="E3645" i="9"/>
  <c r="D3645" i="9"/>
  <c r="E3646" i="9" l="1"/>
  <c r="A3648" i="9"/>
  <c r="C3647" i="9"/>
  <c r="F3647" i="9" s="1"/>
  <c r="B3647" i="9"/>
  <c r="D3646" i="9"/>
  <c r="C3648" i="8"/>
  <c r="B3647" i="8"/>
  <c r="C3649" i="8" l="1"/>
  <c r="B3648" i="8"/>
  <c r="A3649" i="9"/>
  <c r="C3648" i="9"/>
  <c r="F3648" i="9" s="1"/>
  <c r="B3648" i="9"/>
  <c r="E3647" i="9"/>
  <c r="D3647" i="9"/>
  <c r="E3648" i="9" l="1"/>
  <c r="A3650" i="9"/>
  <c r="C3649" i="9"/>
  <c r="F3649" i="9" s="1"/>
  <c r="B3649" i="9"/>
  <c r="D3648" i="9"/>
  <c r="B3649" i="8"/>
  <c r="C3650" i="8"/>
  <c r="A3651" i="9" l="1"/>
  <c r="C3650" i="9"/>
  <c r="F3650" i="9" s="1"/>
  <c r="B3650" i="9"/>
  <c r="E3649" i="9"/>
  <c r="D3649" i="9"/>
  <c r="B3650" i="8"/>
  <c r="C3651" i="8"/>
  <c r="A3652" i="9" l="1"/>
  <c r="C3651" i="9"/>
  <c r="F3651" i="9" s="1"/>
  <c r="B3651" i="9"/>
  <c r="E3650" i="9"/>
  <c r="C3652" i="8"/>
  <c r="B3651" i="8"/>
  <c r="D3650" i="9"/>
  <c r="C3653" i="8" l="1"/>
  <c r="B3652" i="8"/>
  <c r="A3653" i="9"/>
  <c r="C3652" i="9"/>
  <c r="F3652" i="9" s="1"/>
  <c r="B3652" i="9"/>
  <c r="E3651" i="9"/>
  <c r="D3651" i="9"/>
  <c r="A3654" i="9" l="1"/>
  <c r="C3653" i="9"/>
  <c r="F3653" i="9" s="1"/>
  <c r="B3653" i="9"/>
  <c r="E3652" i="9"/>
  <c r="D3652" i="9"/>
  <c r="B3653" i="8"/>
  <c r="C3654" i="8"/>
  <c r="E3653" i="9" l="1"/>
  <c r="A3655" i="9"/>
  <c r="C3654" i="9"/>
  <c r="F3654" i="9" s="1"/>
  <c r="B3654" i="9"/>
  <c r="B3654" i="8"/>
  <c r="C3655" i="8"/>
  <c r="D3653" i="9"/>
  <c r="B3655" i="8" l="1"/>
  <c r="C3656" i="8"/>
  <c r="E3654" i="9"/>
  <c r="A3656" i="9"/>
  <c r="C3655" i="9"/>
  <c r="F3655" i="9" s="1"/>
  <c r="B3655" i="9"/>
  <c r="D3654" i="9"/>
  <c r="A3657" i="9" l="1"/>
  <c r="C3656" i="9"/>
  <c r="F3656" i="9" s="1"/>
  <c r="B3656" i="9"/>
  <c r="E3655" i="9"/>
  <c r="D3655" i="9"/>
  <c r="B3656" i="8"/>
  <c r="C3657" i="8"/>
  <c r="A3658" i="9" l="1"/>
  <c r="C3657" i="9"/>
  <c r="F3657" i="9" s="1"/>
  <c r="B3657" i="9"/>
  <c r="D3656" i="9"/>
  <c r="B3657" i="8"/>
  <c r="C3658" i="8"/>
  <c r="E3656" i="9"/>
  <c r="A3659" i="9" l="1"/>
  <c r="C3658" i="9"/>
  <c r="F3658" i="9" s="1"/>
  <c r="B3658" i="9"/>
  <c r="E3657" i="9"/>
  <c r="B3658" i="8"/>
  <c r="C3659" i="8"/>
  <c r="D3657" i="9"/>
  <c r="C3660" i="8" l="1"/>
  <c r="B3659" i="8"/>
  <c r="A3660" i="9"/>
  <c r="C3659" i="9"/>
  <c r="F3659" i="9" s="1"/>
  <c r="B3659" i="9"/>
  <c r="E3658" i="9"/>
  <c r="D3658" i="9"/>
  <c r="A3661" i="9" l="1"/>
  <c r="C3660" i="9"/>
  <c r="F3660" i="9" s="1"/>
  <c r="B3660" i="9"/>
  <c r="E3659" i="9"/>
  <c r="D3659" i="9"/>
  <c r="B3660" i="8"/>
  <c r="C3661" i="8"/>
  <c r="E3660" i="9" l="1"/>
  <c r="A3662" i="9"/>
  <c r="C3661" i="9"/>
  <c r="F3661" i="9" s="1"/>
  <c r="B3661" i="9"/>
  <c r="B3661" i="8"/>
  <c r="C3662" i="8"/>
  <c r="D3660" i="9"/>
  <c r="B3662" i="8" l="1"/>
  <c r="C3663" i="8"/>
  <c r="E3661" i="9"/>
  <c r="A3663" i="9"/>
  <c r="C3662" i="9"/>
  <c r="F3662" i="9" s="1"/>
  <c r="B3662" i="9"/>
  <c r="D3661" i="9"/>
  <c r="A3664" i="9" l="1"/>
  <c r="C3663" i="9"/>
  <c r="F3663" i="9" s="1"/>
  <c r="B3663" i="9"/>
  <c r="E3662" i="9"/>
  <c r="D3662" i="9"/>
  <c r="C3664" i="8"/>
  <c r="B3663" i="8"/>
  <c r="B3664" i="8" l="1"/>
  <c r="C3665" i="8"/>
  <c r="A3665" i="9"/>
  <c r="C3664" i="9"/>
  <c r="F3664" i="9" s="1"/>
  <c r="B3664" i="9"/>
  <c r="E3663" i="9"/>
  <c r="D3663" i="9"/>
  <c r="A3666" i="9" l="1"/>
  <c r="C3665" i="9"/>
  <c r="F3665" i="9" s="1"/>
  <c r="B3665" i="9"/>
  <c r="E3664" i="9"/>
  <c r="D3664" i="9"/>
  <c r="B3665" i="8"/>
  <c r="C3666" i="8"/>
  <c r="A3667" i="9" l="1"/>
  <c r="C3666" i="9"/>
  <c r="F3666" i="9" s="1"/>
  <c r="B3666" i="9"/>
  <c r="E3665" i="9"/>
  <c r="B3666" i="8"/>
  <c r="C3667" i="8"/>
  <c r="D3665" i="9"/>
  <c r="C3668" i="8" l="1"/>
  <c r="B3667" i="8"/>
  <c r="A3668" i="9"/>
  <c r="C3667" i="9"/>
  <c r="F3667" i="9" s="1"/>
  <c r="B3667" i="9"/>
  <c r="E3666" i="9"/>
  <c r="D3666" i="9"/>
  <c r="A3669" i="9" l="1"/>
  <c r="C3668" i="9"/>
  <c r="F3668" i="9" s="1"/>
  <c r="B3668" i="9"/>
  <c r="E3667" i="9"/>
  <c r="D3667" i="9"/>
  <c r="C3669" i="8"/>
  <c r="B3668" i="8"/>
  <c r="A3670" i="9" l="1"/>
  <c r="C3669" i="9"/>
  <c r="F3669" i="9" s="1"/>
  <c r="B3669" i="9"/>
  <c r="E3668" i="9"/>
  <c r="B3669" i="8"/>
  <c r="C3670" i="8"/>
  <c r="D3668" i="9"/>
  <c r="B3670" i="8" l="1"/>
  <c r="C3671" i="8"/>
  <c r="A3671" i="9"/>
  <c r="C3670" i="9"/>
  <c r="F3670" i="9" s="1"/>
  <c r="B3670" i="9"/>
  <c r="E3669" i="9"/>
  <c r="D3669" i="9"/>
  <c r="A3672" i="9" l="1"/>
  <c r="C3671" i="9"/>
  <c r="F3671" i="9" s="1"/>
  <c r="B3671" i="9"/>
  <c r="D3670" i="9"/>
  <c r="E3670" i="9"/>
  <c r="C3672" i="8"/>
  <c r="B3671" i="8"/>
  <c r="C3673" i="8" l="1"/>
  <c r="B3672" i="8"/>
  <c r="A3673" i="9"/>
  <c r="C3672" i="9"/>
  <c r="F3672" i="9" s="1"/>
  <c r="B3672" i="9"/>
  <c r="E3671" i="9"/>
  <c r="D3671" i="9"/>
  <c r="A3674" i="9" l="1"/>
  <c r="C3673" i="9"/>
  <c r="F3673" i="9" s="1"/>
  <c r="B3673" i="9"/>
  <c r="E3672" i="9"/>
  <c r="D3672" i="9"/>
  <c r="C3674" i="8"/>
  <c r="B3673" i="8"/>
  <c r="C3675" i="8" l="1"/>
  <c r="B3674" i="8"/>
  <c r="A3675" i="9"/>
  <c r="C3674" i="9"/>
  <c r="F3674" i="9" s="1"/>
  <c r="B3674" i="9"/>
  <c r="E3673" i="9"/>
  <c r="D3673" i="9"/>
  <c r="A3676" i="9" l="1"/>
  <c r="C3675" i="9"/>
  <c r="F3675" i="9" s="1"/>
  <c r="B3675" i="9"/>
  <c r="D3674" i="9"/>
  <c r="E3674" i="9"/>
  <c r="C3676" i="8"/>
  <c r="B3675" i="8"/>
  <c r="A3677" i="9" l="1"/>
  <c r="C3676" i="9"/>
  <c r="F3676" i="9" s="1"/>
  <c r="B3676" i="9"/>
  <c r="E3675" i="9"/>
  <c r="C3677" i="8"/>
  <c r="B3676" i="8"/>
  <c r="D3675" i="9"/>
  <c r="C3678" i="8" l="1"/>
  <c r="B3677" i="8"/>
  <c r="A3678" i="9"/>
  <c r="C3677" i="9"/>
  <c r="F3677" i="9" s="1"/>
  <c r="B3677" i="9"/>
  <c r="E3676" i="9"/>
  <c r="D3676" i="9"/>
  <c r="A3679" i="9" l="1"/>
  <c r="C3678" i="9"/>
  <c r="F3678" i="9" s="1"/>
  <c r="B3678" i="9"/>
  <c r="D3677" i="9"/>
  <c r="E3677" i="9"/>
  <c r="C3679" i="8"/>
  <c r="B3678" i="8"/>
  <c r="A3680" i="9" l="1"/>
  <c r="C3679" i="9"/>
  <c r="F3679" i="9" s="1"/>
  <c r="B3679" i="9"/>
  <c r="E3678" i="9"/>
  <c r="C3680" i="8"/>
  <c r="B3679" i="8"/>
  <c r="D3678" i="9"/>
  <c r="C3681" i="8" l="1"/>
  <c r="B3680" i="8"/>
  <c r="A3681" i="9"/>
  <c r="C3680" i="9"/>
  <c r="F3680" i="9" s="1"/>
  <c r="B3680" i="9"/>
  <c r="E3679" i="9"/>
  <c r="D3679" i="9"/>
  <c r="A3682" i="9" l="1"/>
  <c r="C3681" i="9"/>
  <c r="F3681" i="9" s="1"/>
  <c r="B3681" i="9"/>
  <c r="E3680" i="9"/>
  <c r="D3680" i="9"/>
  <c r="C3682" i="8"/>
  <c r="B3681" i="8"/>
  <c r="C3683" i="8" l="1"/>
  <c r="B3682" i="8"/>
  <c r="A3683" i="9"/>
  <c r="C3682" i="9"/>
  <c r="F3682" i="9" s="1"/>
  <c r="B3682" i="9"/>
  <c r="E3681" i="9"/>
  <c r="D3681" i="9"/>
  <c r="A3684" i="9" l="1"/>
  <c r="C3683" i="9"/>
  <c r="F3683" i="9" s="1"/>
  <c r="B3683" i="9"/>
  <c r="E3682" i="9"/>
  <c r="D3682" i="9"/>
  <c r="C3684" i="8"/>
  <c r="B3683" i="8"/>
  <c r="A3685" i="9" l="1"/>
  <c r="C3684" i="9"/>
  <c r="F3684" i="9" s="1"/>
  <c r="B3684" i="9"/>
  <c r="D3683" i="9"/>
  <c r="B3684" i="8"/>
  <c r="C3685" i="8"/>
  <c r="E3683" i="9"/>
  <c r="B3685" i="8" l="1"/>
  <c r="C3686" i="8"/>
  <c r="A3686" i="9"/>
  <c r="C3685" i="9"/>
  <c r="F3685" i="9" s="1"/>
  <c r="B3685" i="9"/>
  <c r="D3684" i="9"/>
  <c r="E3684" i="9"/>
  <c r="D3685" i="9" l="1"/>
  <c r="A3687" i="9"/>
  <c r="C3686" i="9"/>
  <c r="F3686" i="9" s="1"/>
  <c r="B3686" i="9"/>
  <c r="E3685" i="9"/>
  <c r="B3686" i="8"/>
  <c r="C3687" i="8"/>
  <c r="B3687" i="8" l="1"/>
  <c r="C3688" i="8"/>
  <c r="A3688" i="9"/>
  <c r="C3687" i="9"/>
  <c r="F3687" i="9" s="1"/>
  <c r="B3687" i="9"/>
  <c r="E3686" i="9"/>
  <c r="D3686" i="9"/>
  <c r="A3689" i="9" l="1"/>
  <c r="C3688" i="9"/>
  <c r="F3688" i="9" s="1"/>
  <c r="B3688" i="9"/>
  <c r="E3687" i="9"/>
  <c r="D3687" i="9"/>
  <c r="B3688" i="8"/>
  <c r="C3689" i="8"/>
  <c r="E3688" i="9" l="1"/>
  <c r="A3690" i="9"/>
  <c r="C3689" i="9"/>
  <c r="F3689" i="9" s="1"/>
  <c r="B3689" i="9"/>
  <c r="B3689" i="8"/>
  <c r="C3690" i="8"/>
  <c r="D3688" i="9"/>
  <c r="C3691" i="8" l="1"/>
  <c r="B3690" i="8"/>
  <c r="A3691" i="9"/>
  <c r="C3690" i="9"/>
  <c r="F3690" i="9" s="1"/>
  <c r="B3690" i="9"/>
  <c r="D3689" i="9"/>
  <c r="E3689" i="9"/>
  <c r="A3692" i="9" l="1"/>
  <c r="C3691" i="9"/>
  <c r="F3691" i="9" s="1"/>
  <c r="B3691" i="9"/>
  <c r="E3690" i="9"/>
  <c r="D3690" i="9"/>
  <c r="C3692" i="8"/>
  <c r="B3691" i="8"/>
  <c r="A3693" i="9" l="1"/>
  <c r="C3692" i="9"/>
  <c r="F3692" i="9" s="1"/>
  <c r="B3692" i="9"/>
  <c r="E3691" i="9"/>
  <c r="C3693" i="8"/>
  <c r="B3692" i="8"/>
  <c r="D3691" i="9"/>
  <c r="C3694" i="8" l="1"/>
  <c r="B3693" i="8"/>
  <c r="A3694" i="9"/>
  <c r="C3693" i="9"/>
  <c r="F3693" i="9" s="1"/>
  <c r="B3693" i="9"/>
  <c r="E3692" i="9"/>
  <c r="D3692" i="9"/>
  <c r="A3695" i="9" l="1"/>
  <c r="C3694" i="9"/>
  <c r="F3694" i="9" s="1"/>
  <c r="B3694" i="9"/>
  <c r="E3693" i="9"/>
  <c r="D3693" i="9"/>
  <c r="C3695" i="8"/>
  <c r="B3694" i="8"/>
  <c r="A3696" i="9" l="1"/>
  <c r="C3695" i="9"/>
  <c r="F3695" i="9" s="1"/>
  <c r="B3695" i="9"/>
  <c r="E3694" i="9"/>
  <c r="C3696" i="8"/>
  <c r="B3695" i="8"/>
  <c r="D3694" i="9"/>
  <c r="C3697" i="8" l="1"/>
  <c r="B3696" i="8"/>
  <c r="A3697" i="9"/>
  <c r="C3696" i="9"/>
  <c r="F3696" i="9" s="1"/>
  <c r="B3696" i="9"/>
  <c r="D3695" i="9"/>
  <c r="E3695" i="9"/>
  <c r="A3698" i="9" l="1"/>
  <c r="C3697" i="9"/>
  <c r="F3697" i="9" s="1"/>
  <c r="B3697" i="9"/>
  <c r="E3696" i="9"/>
  <c r="D3696" i="9"/>
  <c r="C3698" i="8"/>
  <c r="B3697" i="8"/>
  <c r="A3699" i="9" l="1"/>
  <c r="C3698" i="9"/>
  <c r="F3698" i="9" s="1"/>
  <c r="B3698" i="9"/>
  <c r="E3697" i="9"/>
  <c r="C3699" i="8"/>
  <c r="B3698" i="8"/>
  <c r="D3697" i="9"/>
  <c r="C3700" i="8" l="1"/>
  <c r="B3699" i="8"/>
  <c r="A3700" i="9"/>
  <c r="C3699" i="9"/>
  <c r="F3699" i="9" s="1"/>
  <c r="B3699" i="9"/>
  <c r="E3698" i="9"/>
  <c r="D3698" i="9"/>
  <c r="A3701" i="9" l="1"/>
  <c r="C3700" i="9"/>
  <c r="F3700" i="9" s="1"/>
  <c r="B3700" i="9"/>
  <c r="D3699" i="9"/>
  <c r="E3699" i="9"/>
  <c r="C3701" i="8"/>
  <c r="B3700" i="8"/>
  <c r="C3702" i="8" l="1"/>
  <c r="B3701" i="8"/>
  <c r="A3702" i="9"/>
  <c r="C3701" i="9"/>
  <c r="F3701" i="9" s="1"/>
  <c r="B3701" i="9"/>
  <c r="E3700" i="9"/>
  <c r="D3700" i="9"/>
  <c r="A3703" i="9" l="1"/>
  <c r="C3702" i="9"/>
  <c r="F3702" i="9" s="1"/>
  <c r="B3702" i="9"/>
  <c r="E3701" i="9"/>
  <c r="D3701" i="9"/>
  <c r="C3703" i="8"/>
  <c r="B3702" i="8"/>
  <c r="A3704" i="9" l="1"/>
  <c r="C3703" i="9"/>
  <c r="F3703" i="9" s="1"/>
  <c r="B3703" i="9"/>
  <c r="E3702" i="9"/>
  <c r="C3704" i="8"/>
  <c r="B3703" i="8"/>
  <c r="D3702" i="9"/>
  <c r="C3705" i="8" l="1"/>
  <c r="B3704" i="8"/>
  <c r="A3705" i="9"/>
  <c r="C3704" i="9"/>
  <c r="F3704" i="9" s="1"/>
  <c r="B3704" i="9"/>
  <c r="E3703" i="9"/>
  <c r="D3703" i="9"/>
  <c r="A3706" i="9" l="1"/>
  <c r="C3705" i="9"/>
  <c r="F3705" i="9" s="1"/>
  <c r="B3705" i="9"/>
  <c r="E3704" i="9"/>
  <c r="D3704" i="9"/>
  <c r="C3706" i="8"/>
  <c r="B3705" i="8"/>
  <c r="A3707" i="9" l="1"/>
  <c r="C3706" i="9"/>
  <c r="F3706" i="9" s="1"/>
  <c r="B3706" i="9"/>
  <c r="D3705" i="9"/>
  <c r="C3707" i="8"/>
  <c r="B3706" i="8"/>
  <c r="E3705" i="9"/>
  <c r="C3708" i="8" l="1"/>
  <c r="B3707" i="8"/>
  <c r="A3708" i="9"/>
  <c r="C3707" i="9"/>
  <c r="F3707" i="9" s="1"/>
  <c r="B3707" i="9"/>
  <c r="E3706" i="9"/>
  <c r="D3706" i="9"/>
  <c r="A3709" i="9" l="1"/>
  <c r="C3708" i="9"/>
  <c r="F3708" i="9" s="1"/>
  <c r="B3708" i="9"/>
  <c r="E3707" i="9"/>
  <c r="D3707" i="9"/>
  <c r="C3709" i="8"/>
  <c r="B3708" i="8"/>
  <c r="C3710" i="8" l="1"/>
  <c r="B3709" i="8"/>
  <c r="A3710" i="9"/>
  <c r="C3709" i="9"/>
  <c r="F3709" i="9" s="1"/>
  <c r="B3709" i="9"/>
  <c r="E3708" i="9"/>
  <c r="D3708" i="9"/>
  <c r="A3711" i="9" l="1"/>
  <c r="C3710" i="9"/>
  <c r="F3710" i="9" s="1"/>
  <c r="B3710" i="9"/>
  <c r="E3709" i="9"/>
  <c r="D3709" i="9"/>
  <c r="C3711" i="8"/>
  <c r="B3710" i="8"/>
  <c r="A3712" i="9" l="1"/>
  <c r="C3711" i="9"/>
  <c r="F3711" i="9" s="1"/>
  <c r="B3711" i="9"/>
  <c r="E3710" i="9"/>
  <c r="C3712" i="8"/>
  <c r="B3711" i="8"/>
  <c r="D3710" i="9"/>
  <c r="B3712" i="8" l="1"/>
  <c r="C3713" i="8"/>
  <c r="A3713" i="9"/>
  <c r="C3712" i="9"/>
  <c r="F3712" i="9" s="1"/>
  <c r="B3712" i="9"/>
  <c r="D3711" i="9"/>
  <c r="E3711" i="9"/>
  <c r="A3714" i="9" l="1"/>
  <c r="C3713" i="9"/>
  <c r="F3713" i="9" s="1"/>
  <c r="B3713" i="9"/>
  <c r="E3712" i="9"/>
  <c r="D3712" i="9"/>
  <c r="B3713" i="8"/>
  <c r="C3714" i="8"/>
  <c r="A3715" i="9" l="1"/>
  <c r="C3714" i="9"/>
  <c r="F3714" i="9" s="1"/>
  <c r="B3714" i="9"/>
  <c r="D3713" i="9"/>
  <c r="C3715" i="8"/>
  <c r="B3714" i="8"/>
  <c r="E3713" i="9"/>
  <c r="C3716" i="8" l="1"/>
  <c r="B3715" i="8"/>
  <c r="A3716" i="9"/>
  <c r="C3715" i="9"/>
  <c r="F3715" i="9" s="1"/>
  <c r="B3715" i="9"/>
  <c r="E3714" i="9"/>
  <c r="D3714" i="9"/>
  <c r="A3717" i="9" l="1"/>
  <c r="C3716" i="9"/>
  <c r="F3716" i="9" s="1"/>
  <c r="B3716" i="9"/>
  <c r="E3715" i="9"/>
  <c r="D3715" i="9"/>
  <c r="C3717" i="8"/>
  <c r="B3716" i="8"/>
  <c r="A3718" i="9" l="1"/>
  <c r="C3717" i="9"/>
  <c r="F3717" i="9" s="1"/>
  <c r="B3717" i="9"/>
  <c r="E3716" i="9"/>
  <c r="C3718" i="8"/>
  <c r="B3717" i="8"/>
  <c r="D3716" i="9"/>
  <c r="C3719" i="8" l="1"/>
  <c r="B3718" i="8"/>
  <c r="A3719" i="9"/>
  <c r="C3718" i="9"/>
  <c r="F3718" i="9" s="1"/>
  <c r="B3718" i="9"/>
  <c r="D3717" i="9"/>
  <c r="E3717" i="9"/>
  <c r="A3720" i="9" l="1"/>
  <c r="C3719" i="9"/>
  <c r="F3719" i="9" s="1"/>
  <c r="B3719" i="9"/>
  <c r="E3718" i="9"/>
  <c r="D3718" i="9"/>
  <c r="C3720" i="8"/>
  <c r="B3719" i="8"/>
  <c r="B3720" i="8" l="1"/>
  <c r="C3721" i="8"/>
  <c r="A3721" i="9"/>
  <c r="C3720" i="9"/>
  <c r="F3720" i="9" s="1"/>
  <c r="B3720" i="9"/>
  <c r="D3719" i="9"/>
  <c r="E3719" i="9"/>
  <c r="E3720" i="9" l="1"/>
  <c r="A3722" i="9"/>
  <c r="C3721" i="9"/>
  <c r="F3721" i="9" s="1"/>
  <c r="B3721" i="9"/>
  <c r="D3720" i="9"/>
  <c r="B3721" i="8"/>
  <c r="C3722" i="8"/>
  <c r="A3723" i="9" l="1"/>
  <c r="C3722" i="9"/>
  <c r="F3722" i="9" s="1"/>
  <c r="B3722" i="9"/>
  <c r="D3721" i="9"/>
  <c r="E3721" i="9"/>
  <c r="B3722" i="8"/>
  <c r="C3723" i="8"/>
  <c r="E3722" i="9" l="1"/>
  <c r="A3724" i="9"/>
  <c r="C3723" i="9"/>
  <c r="F3723" i="9" s="1"/>
  <c r="B3723" i="9"/>
  <c r="B3723" i="8"/>
  <c r="C3724" i="8"/>
  <c r="D3722" i="9"/>
  <c r="C3725" i="8" l="1"/>
  <c r="B3724" i="8"/>
  <c r="A3725" i="9"/>
  <c r="C3724" i="9"/>
  <c r="F3724" i="9" s="1"/>
  <c r="B3724" i="9"/>
  <c r="D3723" i="9"/>
  <c r="E3723" i="9"/>
  <c r="A3726" i="9" l="1"/>
  <c r="C3725" i="9"/>
  <c r="F3725" i="9" s="1"/>
  <c r="B3725" i="9"/>
  <c r="E3724" i="9"/>
  <c r="D3724" i="9"/>
  <c r="C3726" i="8"/>
  <c r="B3725" i="8"/>
  <c r="C3727" i="8" l="1"/>
  <c r="B3726" i="8"/>
  <c r="A3727" i="9"/>
  <c r="C3726" i="9"/>
  <c r="F3726" i="9" s="1"/>
  <c r="B3726" i="9"/>
  <c r="E3725" i="9"/>
  <c r="D3725" i="9"/>
  <c r="A3728" i="9" l="1"/>
  <c r="C3727" i="9"/>
  <c r="F3727" i="9" s="1"/>
  <c r="B3727" i="9"/>
  <c r="E3726" i="9"/>
  <c r="D3726" i="9"/>
  <c r="C3728" i="8"/>
  <c r="B3727" i="8"/>
  <c r="A3729" i="9" l="1"/>
  <c r="C3728" i="9"/>
  <c r="F3728" i="9" s="1"/>
  <c r="B3728" i="9"/>
  <c r="D3727" i="9"/>
  <c r="B3728" i="8"/>
  <c r="C3729" i="8"/>
  <c r="E3727" i="9"/>
  <c r="A3730" i="9" l="1"/>
  <c r="C3729" i="9"/>
  <c r="F3729" i="9" s="1"/>
  <c r="B3729" i="9"/>
  <c r="E3728" i="9"/>
  <c r="B3729" i="8"/>
  <c r="C3730" i="8"/>
  <c r="D3728" i="9"/>
  <c r="C3731" i="8" l="1"/>
  <c r="B3730" i="8"/>
  <c r="A3731" i="9"/>
  <c r="C3730" i="9"/>
  <c r="F3730" i="9" s="1"/>
  <c r="B3730" i="9"/>
  <c r="D3729" i="9"/>
  <c r="E3729" i="9"/>
  <c r="A3732" i="9" l="1"/>
  <c r="C3731" i="9"/>
  <c r="F3731" i="9" s="1"/>
  <c r="B3731" i="9"/>
  <c r="E3730" i="9"/>
  <c r="D3730" i="9"/>
  <c r="C3732" i="8"/>
  <c r="B3731" i="8"/>
  <c r="A3733" i="9" l="1"/>
  <c r="C3732" i="9"/>
  <c r="F3732" i="9" s="1"/>
  <c r="B3732" i="9"/>
  <c r="D3731" i="9"/>
  <c r="B3732" i="8"/>
  <c r="C3733" i="8"/>
  <c r="E3731" i="9"/>
  <c r="A3734" i="9" l="1"/>
  <c r="C3733" i="9"/>
  <c r="F3733" i="9" s="1"/>
  <c r="B3733" i="9"/>
  <c r="E3732" i="9"/>
  <c r="B3733" i="8"/>
  <c r="C3734" i="8"/>
  <c r="D3732" i="9"/>
  <c r="C3735" i="8" l="1"/>
  <c r="B3734" i="8"/>
  <c r="A3735" i="9"/>
  <c r="C3734" i="9"/>
  <c r="F3734" i="9" s="1"/>
  <c r="B3734" i="9"/>
  <c r="E3733" i="9"/>
  <c r="D3733" i="9"/>
  <c r="A3736" i="9" l="1"/>
  <c r="C3735" i="9"/>
  <c r="F3735" i="9" s="1"/>
  <c r="B3735" i="9"/>
  <c r="E3734" i="9"/>
  <c r="D3734" i="9"/>
  <c r="C3736" i="8"/>
  <c r="B3735" i="8"/>
  <c r="A3737" i="9" l="1"/>
  <c r="C3736" i="9"/>
  <c r="F3736" i="9" s="1"/>
  <c r="B3736" i="9"/>
  <c r="E3735" i="9"/>
  <c r="C3737" i="8"/>
  <c r="B3736" i="8"/>
  <c r="D3735" i="9"/>
  <c r="C3738" i="8" l="1"/>
  <c r="B3737" i="8"/>
  <c r="A3738" i="9"/>
  <c r="C3737" i="9"/>
  <c r="F3737" i="9" s="1"/>
  <c r="B3737" i="9"/>
  <c r="E3736" i="9"/>
  <c r="D3736" i="9"/>
  <c r="A3739" i="9" l="1"/>
  <c r="C3738" i="9"/>
  <c r="F3738" i="9" s="1"/>
  <c r="B3738" i="9"/>
  <c r="E3737" i="9"/>
  <c r="D3737" i="9"/>
  <c r="C3739" i="8"/>
  <c r="B3738" i="8"/>
  <c r="A3740" i="9" l="1"/>
  <c r="C3739" i="9"/>
  <c r="F3739" i="9" s="1"/>
  <c r="B3739" i="9"/>
  <c r="E3738" i="9"/>
  <c r="C3740" i="8"/>
  <c r="B3739" i="8"/>
  <c r="D3738" i="9"/>
  <c r="C3741" i="8" l="1"/>
  <c r="B3740" i="8"/>
  <c r="A3741" i="9"/>
  <c r="C3740" i="9"/>
  <c r="F3740" i="9" s="1"/>
  <c r="B3740" i="9"/>
  <c r="E3739" i="9"/>
  <c r="D3739" i="9"/>
  <c r="A3742" i="9" l="1"/>
  <c r="C3741" i="9"/>
  <c r="F3741" i="9" s="1"/>
  <c r="B3741" i="9"/>
  <c r="E3740" i="9"/>
  <c r="D3740" i="9"/>
  <c r="C3742" i="8"/>
  <c r="B3741" i="8"/>
  <c r="A3743" i="9" l="1"/>
  <c r="C3742" i="9"/>
  <c r="F3742" i="9" s="1"/>
  <c r="B3742" i="9"/>
  <c r="D3741" i="9"/>
  <c r="C3743" i="8"/>
  <c r="B3742" i="8"/>
  <c r="E3741" i="9"/>
  <c r="C3744" i="8" l="1"/>
  <c r="B3743" i="8"/>
  <c r="A3744" i="9"/>
  <c r="C3743" i="9"/>
  <c r="F3743" i="9" s="1"/>
  <c r="B3743" i="9"/>
  <c r="E3742" i="9"/>
  <c r="D3742" i="9"/>
  <c r="A3745" i="9" l="1"/>
  <c r="C3744" i="9"/>
  <c r="F3744" i="9" s="1"/>
  <c r="B3744" i="9"/>
  <c r="E3743" i="9"/>
  <c r="D3743" i="9"/>
  <c r="C3745" i="8"/>
  <c r="B3744" i="8"/>
  <c r="A3746" i="9" l="1"/>
  <c r="C3745" i="9"/>
  <c r="F3745" i="9" s="1"/>
  <c r="B3745" i="9"/>
  <c r="E3744" i="9"/>
  <c r="C3746" i="8"/>
  <c r="B3745" i="8"/>
  <c r="D3744" i="9"/>
  <c r="C3747" i="8" l="1"/>
  <c r="B3746" i="8"/>
  <c r="A3747" i="9"/>
  <c r="C3746" i="9"/>
  <c r="F3746" i="9" s="1"/>
  <c r="B3746" i="9"/>
  <c r="E3745" i="9"/>
  <c r="D3745" i="9"/>
  <c r="A3748" i="9" l="1"/>
  <c r="C3747" i="9"/>
  <c r="F3747" i="9" s="1"/>
  <c r="B3747" i="9"/>
  <c r="E3746" i="9"/>
  <c r="D3746" i="9"/>
  <c r="C3748" i="8"/>
  <c r="B3747" i="8"/>
  <c r="C3749" i="8" l="1"/>
  <c r="B3748" i="8"/>
  <c r="A3749" i="9"/>
  <c r="C3748" i="9"/>
  <c r="F3748" i="9" s="1"/>
  <c r="B3748" i="9"/>
  <c r="E3747" i="9"/>
  <c r="D3747" i="9"/>
  <c r="A3750" i="9" l="1"/>
  <c r="C3749" i="9"/>
  <c r="F3749" i="9" s="1"/>
  <c r="B3749" i="9"/>
  <c r="E3748" i="9"/>
  <c r="D3748" i="9"/>
  <c r="C3750" i="8"/>
  <c r="B3749" i="8"/>
  <c r="A3751" i="9" l="1"/>
  <c r="C3750" i="9"/>
  <c r="F3750" i="9" s="1"/>
  <c r="B3750" i="9"/>
  <c r="E3749" i="9"/>
  <c r="B3750" i="8"/>
  <c r="C3751" i="8"/>
  <c r="D3749" i="9"/>
  <c r="B3751" i="8" l="1"/>
  <c r="C3752" i="8"/>
  <c r="A3752" i="9"/>
  <c r="C3751" i="9"/>
  <c r="F3751" i="9" s="1"/>
  <c r="B3751" i="9"/>
  <c r="E3750" i="9"/>
  <c r="D3750" i="9"/>
  <c r="D3751" i="9" l="1"/>
  <c r="A3753" i="9"/>
  <c r="C3752" i="9"/>
  <c r="F3752" i="9" s="1"/>
  <c r="B3752" i="9"/>
  <c r="E3751" i="9"/>
  <c r="C3753" i="8"/>
  <c r="B3752" i="8"/>
  <c r="C3754" i="8" l="1"/>
  <c r="B3753" i="8"/>
  <c r="A3754" i="9"/>
  <c r="C3753" i="9"/>
  <c r="F3753" i="9" s="1"/>
  <c r="B3753" i="9"/>
  <c r="E3752" i="9"/>
  <c r="D3752" i="9"/>
  <c r="A3755" i="9" l="1"/>
  <c r="C3754" i="9"/>
  <c r="F3754" i="9" s="1"/>
  <c r="B3754" i="9"/>
  <c r="E3753" i="9"/>
  <c r="D3753" i="9"/>
  <c r="C3755" i="8"/>
  <c r="B3754" i="8"/>
  <c r="A3756" i="9" l="1"/>
  <c r="C3755" i="9"/>
  <c r="F3755" i="9" s="1"/>
  <c r="B3755" i="9"/>
  <c r="E3754" i="9"/>
  <c r="C3756" i="8"/>
  <c r="B3755" i="8"/>
  <c r="D3754" i="9"/>
  <c r="C3757" i="8" l="1"/>
  <c r="B3756" i="8"/>
  <c r="A3757" i="9"/>
  <c r="C3756" i="9"/>
  <c r="F3756" i="9" s="1"/>
  <c r="B3756" i="9"/>
  <c r="E3755" i="9"/>
  <c r="D3755" i="9"/>
  <c r="A3758" i="9" l="1"/>
  <c r="C3757" i="9"/>
  <c r="F3757" i="9" s="1"/>
  <c r="B3757" i="9"/>
  <c r="E3756" i="9"/>
  <c r="D3756" i="9"/>
  <c r="C3758" i="8"/>
  <c r="B3757" i="8"/>
  <c r="C3759" i="8" l="1"/>
  <c r="B3758" i="8"/>
  <c r="A3759" i="9"/>
  <c r="C3758" i="9"/>
  <c r="F3758" i="9" s="1"/>
  <c r="B3758" i="9"/>
  <c r="E3757" i="9"/>
  <c r="D3757" i="9"/>
  <c r="A3760" i="9" l="1"/>
  <c r="C3759" i="9"/>
  <c r="F3759" i="9" s="1"/>
  <c r="B3759" i="9"/>
  <c r="E3758" i="9"/>
  <c r="D3758" i="9"/>
  <c r="C3760" i="8"/>
  <c r="B3759" i="8"/>
  <c r="A3761" i="9" l="1"/>
  <c r="C3760" i="9"/>
  <c r="F3760" i="9" s="1"/>
  <c r="B3760" i="9"/>
  <c r="E3759" i="9"/>
  <c r="C3761" i="8"/>
  <c r="B3760" i="8"/>
  <c r="D3759" i="9"/>
  <c r="C3762" i="8" l="1"/>
  <c r="B3761" i="8"/>
  <c r="A3762" i="9"/>
  <c r="C3761" i="9"/>
  <c r="F3761" i="9" s="1"/>
  <c r="B3761" i="9"/>
  <c r="E3760" i="9"/>
  <c r="D3760" i="9"/>
  <c r="A3763" i="9" l="1"/>
  <c r="C3762" i="9"/>
  <c r="F3762" i="9" s="1"/>
  <c r="B3762" i="9"/>
  <c r="D3761" i="9"/>
  <c r="E3761" i="9"/>
  <c r="C3763" i="8"/>
  <c r="B3762" i="8"/>
  <c r="A3764" i="9" l="1"/>
  <c r="C3763" i="9"/>
  <c r="F3763" i="9" s="1"/>
  <c r="B3763" i="9"/>
  <c r="E3762" i="9"/>
  <c r="C3764" i="8"/>
  <c r="B3763" i="8"/>
  <c r="D3762" i="9"/>
  <c r="C3765" i="8" l="1"/>
  <c r="B3764" i="8"/>
  <c r="A3765" i="9"/>
  <c r="C3764" i="9"/>
  <c r="F3764" i="9" s="1"/>
  <c r="B3764" i="9"/>
  <c r="E3763" i="9"/>
  <c r="D3763" i="9"/>
  <c r="A3766" i="9" l="1"/>
  <c r="C3765" i="9"/>
  <c r="F3765" i="9" s="1"/>
  <c r="B3765" i="9"/>
  <c r="E3764" i="9"/>
  <c r="D3764" i="9"/>
  <c r="C3766" i="8"/>
  <c r="B3765" i="8"/>
  <c r="C3767" i="8" l="1"/>
  <c r="B3766" i="8"/>
  <c r="A3767" i="9"/>
  <c r="C3766" i="9"/>
  <c r="F3766" i="9" s="1"/>
  <c r="B3766" i="9"/>
  <c r="E3765" i="9"/>
  <c r="D3765" i="9"/>
  <c r="A3768" i="9" l="1"/>
  <c r="C3767" i="9"/>
  <c r="F3767" i="9" s="1"/>
  <c r="B3767" i="9"/>
  <c r="E3766" i="9"/>
  <c r="D3766" i="9"/>
  <c r="C3768" i="8"/>
  <c r="B3767" i="8"/>
  <c r="C3769" i="8" l="1"/>
  <c r="B3768" i="8"/>
  <c r="A3769" i="9"/>
  <c r="C3768" i="9"/>
  <c r="F3768" i="9" s="1"/>
  <c r="B3768" i="9"/>
  <c r="E3767" i="9"/>
  <c r="D3767" i="9"/>
  <c r="A3770" i="9" l="1"/>
  <c r="C3769" i="9"/>
  <c r="F3769" i="9" s="1"/>
  <c r="B3769" i="9"/>
  <c r="E3768" i="9"/>
  <c r="D3768" i="9"/>
  <c r="C3770" i="8"/>
  <c r="B3769" i="8"/>
  <c r="A3771" i="9" l="1"/>
  <c r="C3770" i="9"/>
  <c r="F3770" i="9" s="1"/>
  <c r="B3770" i="9"/>
  <c r="D3769" i="9"/>
  <c r="B3770" i="8"/>
  <c r="C3771" i="8"/>
  <c r="E3769" i="9"/>
  <c r="A3772" i="9" l="1"/>
  <c r="C3771" i="9"/>
  <c r="F3771" i="9" s="1"/>
  <c r="B3771" i="9"/>
  <c r="E3770" i="9"/>
  <c r="B3771" i="8"/>
  <c r="C3772" i="8"/>
  <c r="D3770" i="9"/>
  <c r="B3772" i="8" l="1"/>
  <c r="C3773" i="8"/>
  <c r="A3773" i="9"/>
  <c r="C3772" i="9"/>
  <c r="F3772" i="9" s="1"/>
  <c r="B3772" i="9"/>
  <c r="D3771" i="9"/>
  <c r="E3771" i="9"/>
  <c r="E3772" i="9" l="1"/>
  <c r="A3774" i="9"/>
  <c r="C3773" i="9"/>
  <c r="F3773" i="9" s="1"/>
  <c r="B3773" i="9"/>
  <c r="D3772" i="9"/>
  <c r="B3773" i="8"/>
  <c r="C3774" i="8"/>
  <c r="A3775" i="9" l="1"/>
  <c r="C3774" i="9"/>
  <c r="F3774" i="9" s="1"/>
  <c r="B3774" i="9"/>
  <c r="D3773" i="9"/>
  <c r="E3773" i="9"/>
  <c r="C3775" i="8"/>
  <c r="B3774" i="8"/>
  <c r="A3776" i="9" l="1"/>
  <c r="C3775" i="9"/>
  <c r="F3775" i="9" s="1"/>
  <c r="B3775" i="9"/>
  <c r="E3774" i="9"/>
  <c r="C3776" i="8"/>
  <c r="B3775" i="8"/>
  <c r="D3774" i="9"/>
  <c r="C3777" i="8" l="1"/>
  <c r="B3776" i="8"/>
  <c r="A3777" i="9"/>
  <c r="C3776" i="9"/>
  <c r="F3776" i="9" s="1"/>
  <c r="B3776" i="9"/>
  <c r="E3775" i="9"/>
  <c r="D3775" i="9"/>
  <c r="A3778" i="9" l="1"/>
  <c r="C3777" i="9"/>
  <c r="F3777" i="9" s="1"/>
  <c r="B3777" i="9"/>
  <c r="E3776" i="9"/>
  <c r="D3776" i="9"/>
  <c r="C3778" i="8"/>
  <c r="B3777" i="8"/>
  <c r="C3779" i="8" l="1"/>
  <c r="B3778" i="8"/>
  <c r="A3779" i="9"/>
  <c r="C3778" i="9"/>
  <c r="F3778" i="9" s="1"/>
  <c r="B3778" i="9"/>
  <c r="E3777" i="9"/>
  <c r="D3777" i="9"/>
  <c r="E3778" i="9" l="1"/>
  <c r="A3780" i="9"/>
  <c r="C3779" i="9"/>
  <c r="F3779" i="9" s="1"/>
  <c r="B3779" i="9"/>
  <c r="D3778" i="9"/>
  <c r="C3780" i="8"/>
  <c r="B3779" i="8"/>
  <c r="C3781" i="8" l="1"/>
  <c r="B3780" i="8"/>
  <c r="A3781" i="9"/>
  <c r="C3780" i="9"/>
  <c r="F3780" i="9" s="1"/>
  <c r="B3780" i="9"/>
  <c r="D3779" i="9"/>
  <c r="E3779" i="9"/>
  <c r="A3782" i="9" l="1"/>
  <c r="C3781" i="9"/>
  <c r="F3781" i="9" s="1"/>
  <c r="B3781" i="9"/>
  <c r="E3780" i="9"/>
  <c r="D3780" i="9"/>
  <c r="C3782" i="8"/>
  <c r="B3781" i="8"/>
  <c r="A3783" i="9" l="1"/>
  <c r="C3782" i="9"/>
  <c r="F3782" i="9" s="1"/>
  <c r="B3782" i="9"/>
  <c r="E3781" i="9"/>
  <c r="C3783" i="8"/>
  <c r="B3782" i="8"/>
  <c r="D3781" i="9"/>
  <c r="C3784" i="8" l="1"/>
  <c r="B3783" i="8"/>
  <c r="A3784" i="9"/>
  <c r="C3783" i="9"/>
  <c r="F3783" i="9" s="1"/>
  <c r="B3783" i="9"/>
  <c r="E3782" i="9"/>
  <c r="D3782" i="9"/>
  <c r="A3785" i="9" l="1"/>
  <c r="C3784" i="9"/>
  <c r="F3784" i="9" s="1"/>
  <c r="B3784" i="9"/>
  <c r="D3783" i="9"/>
  <c r="E3783" i="9"/>
  <c r="B3784" i="8"/>
  <c r="C3785" i="8"/>
  <c r="A3786" i="9" l="1"/>
  <c r="C3785" i="9"/>
  <c r="F3785" i="9" s="1"/>
  <c r="B3785" i="9"/>
  <c r="E3784" i="9"/>
  <c r="B3785" i="8"/>
  <c r="C3786" i="8"/>
  <c r="D3784" i="9"/>
  <c r="B3786" i="8" l="1"/>
  <c r="C3787" i="8"/>
  <c r="A3787" i="9"/>
  <c r="C3786" i="9"/>
  <c r="F3786" i="9" s="1"/>
  <c r="B3786" i="9"/>
  <c r="D3785" i="9"/>
  <c r="E3785" i="9"/>
  <c r="A3788" i="9" l="1"/>
  <c r="C3787" i="9"/>
  <c r="F3787" i="9" s="1"/>
  <c r="B3787" i="9"/>
  <c r="E3786" i="9"/>
  <c r="D3786" i="9"/>
  <c r="B3787" i="8"/>
  <c r="C3788" i="8"/>
  <c r="A3789" i="9" l="1"/>
  <c r="C3788" i="9"/>
  <c r="F3788" i="9" s="1"/>
  <c r="B3788" i="9"/>
  <c r="D3787" i="9"/>
  <c r="B3788" i="8"/>
  <c r="C3789" i="8"/>
  <c r="E3787" i="9"/>
  <c r="B3789" i="8" l="1"/>
  <c r="C3790" i="8"/>
  <c r="A3790" i="9"/>
  <c r="C3789" i="9"/>
  <c r="F3789" i="9" s="1"/>
  <c r="B3789" i="9"/>
  <c r="E3788" i="9"/>
  <c r="D3788" i="9"/>
  <c r="A3791" i="9" l="1"/>
  <c r="C3790" i="9"/>
  <c r="F3790" i="9" s="1"/>
  <c r="B3790" i="9"/>
  <c r="D3789" i="9"/>
  <c r="E3789" i="9"/>
  <c r="C3791" i="8"/>
  <c r="B3790" i="8"/>
  <c r="A3792" i="9" l="1"/>
  <c r="C3791" i="9"/>
  <c r="F3791" i="9" s="1"/>
  <c r="B3791" i="9"/>
  <c r="E3790" i="9"/>
  <c r="C3792" i="8"/>
  <c r="B3791" i="8"/>
  <c r="D3790" i="9"/>
  <c r="C3793" i="8" l="1"/>
  <c r="B3792" i="8"/>
  <c r="A3793" i="9"/>
  <c r="C3792" i="9"/>
  <c r="F3792" i="9" s="1"/>
  <c r="B3792" i="9"/>
  <c r="E3791" i="9"/>
  <c r="D3791" i="9"/>
  <c r="A3794" i="9" l="1"/>
  <c r="C3793" i="9"/>
  <c r="F3793" i="9" s="1"/>
  <c r="B3793" i="9"/>
  <c r="E3792" i="9"/>
  <c r="D3792" i="9"/>
  <c r="C3794" i="8"/>
  <c r="B3793" i="8"/>
  <c r="C3795" i="8" l="1"/>
  <c r="B3794" i="8"/>
  <c r="A3795" i="9"/>
  <c r="C3794" i="9"/>
  <c r="F3794" i="9" s="1"/>
  <c r="B3794" i="9"/>
  <c r="D3793" i="9"/>
  <c r="E3793" i="9"/>
  <c r="E3794" i="9" l="1"/>
  <c r="A3796" i="9"/>
  <c r="C3795" i="9"/>
  <c r="F3795" i="9" s="1"/>
  <c r="B3795" i="9"/>
  <c r="D3794" i="9"/>
  <c r="C3796" i="8"/>
  <c r="B3795" i="8"/>
  <c r="C3797" i="8" l="1"/>
  <c r="B3796" i="8"/>
  <c r="A3797" i="9"/>
  <c r="C3796" i="9"/>
  <c r="F3796" i="9" s="1"/>
  <c r="B3796" i="9"/>
  <c r="E3795" i="9"/>
  <c r="D3795" i="9"/>
  <c r="E3796" i="9" l="1"/>
  <c r="A3798" i="9"/>
  <c r="C3797" i="9"/>
  <c r="F3797" i="9" s="1"/>
  <c r="B3797" i="9"/>
  <c r="D3796" i="9"/>
  <c r="C3798" i="8"/>
  <c r="B3797" i="8"/>
  <c r="C3799" i="8" l="1"/>
  <c r="B3798" i="8"/>
  <c r="A3799" i="9"/>
  <c r="C3798" i="9"/>
  <c r="F3798" i="9" s="1"/>
  <c r="B3798" i="9"/>
  <c r="E3797" i="9"/>
  <c r="D3797" i="9"/>
  <c r="E3798" i="9" l="1"/>
  <c r="A3800" i="9"/>
  <c r="C3799" i="9"/>
  <c r="F3799" i="9" s="1"/>
  <c r="B3799" i="9"/>
  <c r="D3798" i="9"/>
  <c r="C3800" i="8"/>
  <c r="B3799" i="8"/>
  <c r="C3801" i="8" l="1"/>
  <c r="B3800" i="8"/>
  <c r="D3799" i="9"/>
  <c r="A3801" i="9"/>
  <c r="C3800" i="9"/>
  <c r="F3800" i="9" s="1"/>
  <c r="B3800" i="9"/>
  <c r="E3799" i="9"/>
  <c r="A3802" i="9" l="1"/>
  <c r="C3801" i="9"/>
  <c r="F3801" i="9" s="1"/>
  <c r="B3801" i="9"/>
  <c r="E3800" i="9"/>
  <c r="D3800" i="9"/>
  <c r="C3802" i="8"/>
  <c r="B3801" i="8"/>
  <c r="A3803" i="9" l="1"/>
  <c r="C3802" i="9"/>
  <c r="F3802" i="9" s="1"/>
  <c r="B3802" i="9"/>
  <c r="E3801" i="9"/>
  <c r="C3803" i="8"/>
  <c r="B3802" i="8"/>
  <c r="D3801" i="9"/>
  <c r="C3804" i="8" l="1"/>
  <c r="B3803" i="8"/>
  <c r="A3804" i="9"/>
  <c r="C3803" i="9"/>
  <c r="F3803" i="9" s="1"/>
  <c r="B3803" i="9"/>
  <c r="E3802" i="9"/>
  <c r="D3802" i="9"/>
  <c r="E3803" i="9" l="1"/>
  <c r="A3805" i="9"/>
  <c r="C3804" i="9"/>
  <c r="F3804" i="9" s="1"/>
  <c r="B3804" i="9"/>
  <c r="D3803" i="9"/>
  <c r="C3805" i="8"/>
  <c r="B3804" i="8"/>
  <c r="C3806" i="8" l="1"/>
  <c r="B3805" i="8"/>
  <c r="A3806" i="9"/>
  <c r="C3805" i="9"/>
  <c r="F3805" i="9" s="1"/>
  <c r="B3805" i="9"/>
  <c r="E3804" i="9"/>
  <c r="D3804" i="9"/>
  <c r="A3807" i="9" l="1"/>
  <c r="C3806" i="9"/>
  <c r="F3806" i="9" s="1"/>
  <c r="B3806" i="9"/>
  <c r="D3805" i="9"/>
  <c r="E3805" i="9"/>
  <c r="C3807" i="8"/>
  <c r="B3806" i="8"/>
  <c r="A3808" i="9" l="1"/>
  <c r="C3807" i="9"/>
  <c r="F3807" i="9" s="1"/>
  <c r="B3807" i="9"/>
  <c r="E3806" i="9"/>
  <c r="C3808" i="8"/>
  <c r="B3807" i="8"/>
  <c r="D3806" i="9"/>
  <c r="B3808" i="8" l="1"/>
  <c r="C3809" i="8"/>
  <c r="A3809" i="9"/>
  <c r="C3808" i="9"/>
  <c r="F3808" i="9" s="1"/>
  <c r="B3808" i="9"/>
  <c r="E3807" i="9"/>
  <c r="D3807" i="9"/>
  <c r="A3810" i="9" l="1"/>
  <c r="C3809" i="9"/>
  <c r="F3809" i="9" s="1"/>
  <c r="B3809" i="9"/>
  <c r="E3808" i="9"/>
  <c r="D3808" i="9"/>
  <c r="B3809" i="8"/>
  <c r="C3810" i="8"/>
  <c r="A3811" i="9" l="1"/>
  <c r="C3810" i="9"/>
  <c r="F3810" i="9" s="1"/>
  <c r="B3810" i="9"/>
  <c r="D3809" i="9"/>
  <c r="B3810" i="8"/>
  <c r="C3811" i="8"/>
  <c r="E3809" i="9"/>
  <c r="B3811" i="8" l="1"/>
  <c r="C3812" i="8"/>
  <c r="A3812" i="9"/>
  <c r="C3811" i="9"/>
  <c r="F3811" i="9" s="1"/>
  <c r="B3811" i="9"/>
  <c r="E3810" i="9"/>
  <c r="D3810" i="9"/>
  <c r="A3813" i="9" l="1"/>
  <c r="C3812" i="9"/>
  <c r="F3812" i="9" s="1"/>
  <c r="B3812" i="9"/>
  <c r="D3811" i="9"/>
  <c r="E3811" i="9"/>
  <c r="C3813" i="8"/>
  <c r="B3812" i="8"/>
  <c r="A3814" i="9" l="1"/>
  <c r="C3813" i="9"/>
  <c r="F3813" i="9" s="1"/>
  <c r="B3813" i="9"/>
  <c r="E3812" i="9"/>
  <c r="C3814" i="8"/>
  <c r="B3813" i="8"/>
  <c r="D3812" i="9"/>
  <c r="C3815" i="8" l="1"/>
  <c r="B3814" i="8"/>
  <c r="A3815" i="9"/>
  <c r="C3814" i="9"/>
  <c r="F3814" i="9" s="1"/>
  <c r="B3814" i="9"/>
  <c r="E3813" i="9"/>
  <c r="D3813" i="9"/>
  <c r="E3814" i="9" l="1"/>
  <c r="A3816" i="9"/>
  <c r="C3815" i="9"/>
  <c r="F3815" i="9" s="1"/>
  <c r="B3815" i="9"/>
  <c r="D3814" i="9"/>
  <c r="C3816" i="8"/>
  <c r="B3815" i="8"/>
  <c r="C3817" i="8" l="1"/>
  <c r="B3816" i="8"/>
  <c r="A3817" i="9"/>
  <c r="C3816" i="9"/>
  <c r="F3816" i="9" s="1"/>
  <c r="B3816" i="9"/>
  <c r="E3815" i="9"/>
  <c r="D3815" i="9"/>
  <c r="E3816" i="9" l="1"/>
  <c r="A3818" i="9"/>
  <c r="C3817" i="9"/>
  <c r="F3817" i="9" s="1"/>
  <c r="B3817" i="9"/>
  <c r="D3816" i="9"/>
  <c r="C3818" i="8"/>
  <c r="B3817" i="8"/>
  <c r="C3819" i="8" l="1"/>
  <c r="B3818" i="8"/>
  <c r="A3819" i="9"/>
  <c r="C3818" i="9"/>
  <c r="F3818" i="9" s="1"/>
  <c r="B3818" i="9"/>
  <c r="D3817" i="9"/>
  <c r="E3817" i="9"/>
  <c r="E3818" i="9" l="1"/>
  <c r="A3820" i="9"/>
  <c r="C3819" i="9"/>
  <c r="F3819" i="9" s="1"/>
  <c r="B3819" i="9"/>
  <c r="D3818" i="9"/>
  <c r="C3820" i="8"/>
  <c r="B3819" i="8"/>
  <c r="C3821" i="8" l="1"/>
  <c r="B3820" i="8"/>
  <c r="A3821" i="9"/>
  <c r="C3820" i="9"/>
  <c r="F3820" i="9" s="1"/>
  <c r="B3820" i="9"/>
  <c r="D3819" i="9"/>
  <c r="E3819" i="9"/>
  <c r="A3822" i="9" l="1"/>
  <c r="C3821" i="9"/>
  <c r="F3821" i="9" s="1"/>
  <c r="B3821" i="9"/>
  <c r="E3820" i="9"/>
  <c r="D3820" i="9"/>
  <c r="C3822" i="8"/>
  <c r="B3821" i="8"/>
  <c r="A3823" i="9" l="1"/>
  <c r="C3822" i="9"/>
  <c r="F3822" i="9" s="1"/>
  <c r="B3822" i="9"/>
  <c r="E3821" i="9"/>
  <c r="C3823" i="8"/>
  <c r="B3822" i="8"/>
  <c r="D3821" i="9"/>
  <c r="C3824" i="8" l="1"/>
  <c r="B3823" i="8"/>
  <c r="A3824" i="9"/>
  <c r="C3823" i="9"/>
  <c r="F3823" i="9" s="1"/>
  <c r="B3823" i="9"/>
  <c r="E3822" i="9"/>
  <c r="D3822" i="9"/>
  <c r="A3825" i="9" l="1"/>
  <c r="C3824" i="9"/>
  <c r="F3824" i="9" s="1"/>
  <c r="B3824" i="9"/>
  <c r="E3823" i="9"/>
  <c r="D3823" i="9"/>
  <c r="C3825" i="8"/>
  <c r="B3824" i="8"/>
  <c r="A3826" i="9" l="1"/>
  <c r="C3825" i="9"/>
  <c r="F3825" i="9" s="1"/>
  <c r="B3825" i="9"/>
  <c r="E3824" i="9"/>
  <c r="C3826" i="8"/>
  <c r="B3825" i="8"/>
  <c r="D3824" i="9"/>
  <c r="C3827" i="8" l="1"/>
  <c r="B3826" i="8"/>
  <c r="A3827" i="9"/>
  <c r="C3826" i="9"/>
  <c r="F3826" i="9" s="1"/>
  <c r="B3826" i="9"/>
  <c r="E3825" i="9"/>
  <c r="D3825" i="9"/>
  <c r="E3826" i="9" l="1"/>
  <c r="A3828" i="9"/>
  <c r="C3827" i="9"/>
  <c r="F3827" i="9" s="1"/>
  <c r="B3827" i="9"/>
  <c r="D3826" i="9"/>
  <c r="C3828" i="8"/>
  <c r="B3827" i="8"/>
  <c r="C3829" i="8" l="1"/>
  <c r="B3828" i="8"/>
  <c r="A3829" i="9"/>
  <c r="C3828" i="9"/>
  <c r="F3828" i="9" s="1"/>
  <c r="B3828" i="9"/>
  <c r="E3827" i="9"/>
  <c r="D3827" i="9"/>
  <c r="A3830" i="9" l="1"/>
  <c r="C3829" i="9"/>
  <c r="F3829" i="9" s="1"/>
  <c r="B3829" i="9"/>
  <c r="E3828" i="9"/>
  <c r="D3828" i="9"/>
  <c r="C3830" i="8"/>
  <c r="B3829" i="8"/>
  <c r="C3831" i="8" l="1"/>
  <c r="B3830" i="8"/>
  <c r="A3831" i="9"/>
  <c r="C3830" i="9"/>
  <c r="F3830" i="9" s="1"/>
  <c r="B3830" i="9"/>
  <c r="E3829" i="9"/>
  <c r="D3829" i="9"/>
  <c r="E3830" i="9" l="1"/>
  <c r="A3832" i="9"/>
  <c r="C3831" i="9"/>
  <c r="F3831" i="9" s="1"/>
  <c r="B3831" i="9"/>
  <c r="D3830" i="9"/>
  <c r="C3832" i="8"/>
  <c r="B3831" i="8"/>
  <c r="C3833" i="8" l="1"/>
  <c r="B3832" i="8"/>
  <c r="A3833" i="9"/>
  <c r="C3832" i="9"/>
  <c r="F3832" i="9" s="1"/>
  <c r="B3832" i="9"/>
  <c r="D3831" i="9"/>
  <c r="E3831" i="9"/>
  <c r="E3832" i="9" l="1"/>
  <c r="A3834" i="9"/>
  <c r="C3833" i="9"/>
  <c r="F3833" i="9" s="1"/>
  <c r="B3833" i="9"/>
  <c r="D3832" i="9"/>
  <c r="C3834" i="8"/>
  <c r="B3833" i="8"/>
  <c r="C3835" i="8" l="1"/>
  <c r="B3834" i="8"/>
  <c r="A3835" i="9"/>
  <c r="C3834" i="9"/>
  <c r="F3834" i="9" s="1"/>
  <c r="B3834" i="9"/>
  <c r="E3833" i="9"/>
  <c r="D3833" i="9"/>
  <c r="D3834" i="9" l="1"/>
  <c r="A3836" i="9"/>
  <c r="C3835" i="9"/>
  <c r="F3835" i="9" s="1"/>
  <c r="B3835" i="9"/>
  <c r="E3834" i="9"/>
  <c r="C3836" i="8"/>
  <c r="B3835" i="8"/>
  <c r="C3837" i="8" l="1"/>
  <c r="B3836" i="8"/>
  <c r="A3837" i="9"/>
  <c r="C3836" i="9"/>
  <c r="F3836" i="9" s="1"/>
  <c r="B3836" i="9"/>
  <c r="E3835" i="9"/>
  <c r="D3835" i="9"/>
  <c r="E3836" i="9" l="1"/>
  <c r="A3838" i="9"/>
  <c r="C3837" i="9"/>
  <c r="F3837" i="9" s="1"/>
  <c r="B3837" i="9"/>
  <c r="D3836" i="9"/>
  <c r="C3838" i="8"/>
  <c r="B3837" i="8"/>
  <c r="C3839" i="8" l="1"/>
  <c r="B3838" i="8"/>
  <c r="A3839" i="9"/>
  <c r="C3838" i="9"/>
  <c r="F3838" i="9" s="1"/>
  <c r="B3838" i="9"/>
  <c r="D3837" i="9"/>
  <c r="E3837" i="9"/>
  <c r="E3838" i="9" l="1"/>
  <c r="A3840" i="9"/>
  <c r="C3839" i="9"/>
  <c r="F3839" i="9" s="1"/>
  <c r="B3839" i="9"/>
  <c r="D3838" i="9"/>
  <c r="C3840" i="8"/>
  <c r="B3839" i="8"/>
  <c r="C3841" i="8" l="1"/>
  <c r="B3840" i="8"/>
  <c r="A3841" i="9"/>
  <c r="C3840" i="9"/>
  <c r="F3840" i="9" s="1"/>
  <c r="B3840" i="9"/>
  <c r="E3839" i="9"/>
  <c r="D3839" i="9"/>
  <c r="D3840" i="9" l="1"/>
  <c r="A3842" i="9"/>
  <c r="C3841" i="9"/>
  <c r="F3841" i="9" s="1"/>
  <c r="B3841" i="9"/>
  <c r="E3840" i="9"/>
  <c r="C3842" i="8"/>
  <c r="B3841" i="8"/>
  <c r="C3843" i="8" l="1"/>
  <c r="B3842" i="8"/>
  <c r="A3843" i="9"/>
  <c r="C3842" i="9"/>
  <c r="F3842" i="9" s="1"/>
  <c r="B3842" i="9"/>
  <c r="E3841" i="9"/>
  <c r="D3841" i="9"/>
  <c r="E3842" i="9" l="1"/>
  <c r="A3844" i="9"/>
  <c r="C3843" i="9"/>
  <c r="F3843" i="9" s="1"/>
  <c r="B3843" i="9"/>
  <c r="D3842" i="9"/>
  <c r="C3844" i="8"/>
  <c r="B3843" i="8"/>
  <c r="C3845" i="8" l="1"/>
  <c r="B3844" i="8"/>
  <c r="A3845" i="9"/>
  <c r="C3844" i="9"/>
  <c r="F3844" i="9" s="1"/>
  <c r="B3844" i="9"/>
  <c r="D3843" i="9"/>
  <c r="E3843" i="9"/>
  <c r="E3844" i="9" l="1"/>
  <c r="A3846" i="9"/>
  <c r="C3845" i="9"/>
  <c r="F3845" i="9" s="1"/>
  <c r="B3845" i="9"/>
  <c r="D3844" i="9"/>
  <c r="C3846" i="8"/>
  <c r="B3845" i="8"/>
  <c r="C3847" i="8" l="1"/>
  <c r="B3846" i="8"/>
  <c r="A3847" i="9"/>
  <c r="C3846" i="9"/>
  <c r="F3846" i="9" s="1"/>
  <c r="B3846" i="9"/>
  <c r="D3845" i="9"/>
  <c r="E3845" i="9"/>
  <c r="E3846" i="9" l="1"/>
  <c r="A3848" i="9"/>
  <c r="C3847" i="9"/>
  <c r="F3847" i="9" s="1"/>
  <c r="B3847" i="9"/>
  <c r="D3846" i="9"/>
  <c r="C3848" i="8"/>
  <c r="B3847" i="8"/>
  <c r="C3849" i="8" l="1"/>
  <c r="B3848" i="8"/>
  <c r="A3849" i="9"/>
  <c r="C3848" i="9"/>
  <c r="F3848" i="9" s="1"/>
  <c r="B3848" i="9"/>
  <c r="E3847" i="9"/>
  <c r="D3847" i="9"/>
  <c r="E3848" i="9" l="1"/>
  <c r="A3850" i="9"/>
  <c r="C3849" i="9"/>
  <c r="F3849" i="9" s="1"/>
  <c r="B3849" i="9"/>
  <c r="D3848" i="9"/>
  <c r="C3850" i="8"/>
  <c r="B3849" i="8"/>
  <c r="C3851" i="8" l="1"/>
  <c r="B3850" i="8"/>
  <c r="A3851" i="9"/>
  <c r="C3850" i="9"/>
  <c r="F3850" i="9" s="1"/>
  <c r="B3850" i="9"/>
  <c r="E3849" i="9"/>
  <c r="D3849" i="9"/>
  <c r="E3850" i="9" l="1"/>
  <c r="A3852" i="9"/>
  <c r="C3851" i="9"/>
  <c r="F3851" i="9" s="1"/>
  <c r="B3851" i="9"/>
  <c r="D3850" i="9"/>
  <c r="C3852" i="8"/>
  <c r="B3851" i="8"/>
  <c r="C3853" i="8" l="1"/>
  <c r="B3852" i="8"/>
  <c r="A3853" i="9"/>
  <c r="C3852" i="9"/>
  <c r="F3852" i="9" s="1"/>
  <c r="B3852" i="9"/>
  <c r="D3851" i="9"/>
  <c r="E3851" i="9"/>
  <c r="A3854" i="9" l="1"/>
  <c r="C3853" i="9"/>
  <c r="F3853" i="9" s="1"/>
  <c r="B3853" i="9"/>
  <c r="E3852" i="9"/>
  <c r="D3852" i="9"/>
  <c r="C3854" i="8"/>
  <c r="B3853" i="8"/>
  <c r="A3855" i="9" l="1"/>
  <c r="C3854" i="9"/>
  <c r="F3854" i="9" s="1"/>
  <c r="B3854" i="9"/>
  <c r="E3853" i="9"/>
  <c r="C3855" i="8"/>
  <c r="B3854" i="8"/>
  <c r="D3853" i="9"/>
  <c r="C3856" i="8" l="1"/>
  <c r="B3855" i="8"/>
  <c r="A3856" i="9"/>
  <c r="C3855" i="9"/>
  <c r="F3855" i="9" s="1"/>
  <c r="B3855" i="9"/>
  <c r="E3854" i="9"/>
  <c r="D3854" i="9"/>
  <c r="A3857" i="9" l="1"/>
  <c r="C3856" i="9"/>
  <c r="F3856" i="9" s="1"/>
  <c r="B3856" i="9"/>
  <c r="E3855" i="9"/>
  <c r="D3855" i="9"/>
  <c r="C3857" i="8"/>
  <c r="B3856" i="8"/>
  <c r="C3858" i="8" l="1"/>
  <c r="B3857" i="8"/>
  <c r="A3858" i="9"/>
  <c r="C3857" i="9"/>
  <c r="F3857" i="9" s="1"/>
  <c r="B3857" i="9"/>
  <c r="E3856" i="9"/>
  <c r="D3856" i="9"/>
  <c r="A3859" i="9" l="1"/>
  <c r="C3858" i="9"/>
  <c r="F3858" i="9" s="1"/>
  <c r="B3858" i="9"/>
  <c r="E3857" i="9"/>
  <c r="D3857" i="9"/>
  <c r="C3859" i="8"/>
  <c r="B3858" i="8"/>
  <c r="A3860" i="9" l="1"/>
  <c r="C3859" i="9"/>
  <c r="F3859" i="9" s="1"/>
  <c r="B3859" i="9"/>
  <c r="E3858" i="9"/>
  <c r="C3860" i="8"/>
  <c r="B3859" i="8"/>
  <c r="D3858" i="9"/>
  <c r="C3861" i="8" l="1"/>
  <c r="B3860" i="8"/>
  <c r="A3861" i="9"/>
  <c r="C3860" i="9"/>
  <c r="F3860" i="9" s="1"/>
  <c r="B3860" i="9"/>
  <c r="E3859" i="9"/>
  <c r="D3859" i="9"/>
  <c r="A3862" i="9" l="1"/>
  <c r="C3861" i="9"/>
  <c r="F3861" i="9" s="1"/>
  <c r="B3861" i="9"/>
  <c r="E3860" i="9"/>
  <c r="D3860" i="9"/>
  <c r="C3862" i="8"/>
  <c r="B3861" i="8"/>
  <c r="B3862" i="8" l="1"/>
  <c r="C3863" i="8"/>
  <c r="A3863" i="9"/>
  <c r="C3862" i="9"/>
  <c r="F3862" i="9" s="1"/>
  <c r="B3862" i="9"/>
  <c r="E3861" i="9"/>
  <c r="D3861" i="9"/>
  <c r="D3862" i="9" l="1"/>
  <c r="A3864" i="9"/>
  <c r="C3863" i="9"/>
  <c r="F3863" i="9" s="1"/>
  <c r="B3863" i="9"/>
  <c r="E3862" i="9"/>
  <c r="B3863" i="8"/>
  <c r="C3864" i="8"/>
  <c r="C3865" i="8" l="1"/>
  <c r="B3864" i="8"/>
  <c r="E3863" i="9"/>
  <c r="A3865" i="9"/>
  <c r="C3864" i="9"/>
  <c r="F3864" i="9" s="1"/>
  <c r="B3864" i="9"/>
  <c r="D3863" i="9"/>
  <c r="A3866" i="9" l="1"/>
  <c r="C3865" i="9"/>
  <c r="F3865" i="9" s="1"/>
  <c r="B3865" i="9"/>
  <c r="E3864" i="9"/>
  <c r="D3864" i="9"/>
  <c r="C3866" i="8"/>
  <c r="B3865" i="8"/>
  <c r="C3867" i="8" l="1"/>
  <c r="B3866" i="8"/>
  <c r="A3867" i="9"/>
  <c r="C3866" i="9"/>
  <c r="F3866" i="9" s="1"/>
  <c r="B3866" i="9"/>
  <c r="E3865" i="9"/>
  <c r="D3865" i="9"/>
  <c r="A3868" i="9" l="1"/>
  <c r="C3867" i="9"/>
  <c r="F3867" i="9" s="1"/>
  <c r="B3867" i="9"/>
  <c r="E3866" i="9"/>
  <c r="D3866" i="9"/>
  <c r="C3868" i="8"/>
  <c r="B3867" i="8"/>
  <c r="A3869" i="9" l="1"/>
  <c r="C3868" i="9"/>
  <c r="F3868" i="9" s="1"/>
  <c r="B3868" i="9"/>
  <c r="E3867" i="9"/>
  <c r="C3869" i="8"/>
  <c r="B3868" i="8"/>
  <c r="D3867" i="9"/>
  <c r="C3870" i="8" l="1"/>
  <c r="B3869" i="8"/>
  <c r="A3870" i="9"/>
  <c r="C3869" i="9"/>
  <c r="F3869" i="9" s="1"/>
  <c r="B3869" i="9"/>
  <c r="E3868" i="9"/>
  <c r="D3868" i="9"/>
  <c r="A3871" i="9" l="1"/>
  <c r="C3870" i="9"/>
  <c r="F3870" i="9" s="1"/>
  <c r="B3870" i="9"/>
  <c r="D3869" i="9"/>
  <c r="E3869" i="9"/>
  <c r="B3870" i="8"/>
  <c r="C3871" i="8"/>
  <c r="A3872" i="9" l="1"/>
  <c r="C3871" i="9"/>
  <c r="F3871" i="9" s="1"/>
  <c r="B3871" i="9"/>
  <c r="E3870" i="9"/>
  <c r="B3871" i="8"/>
  <c r="C3872" i="8"/>
  <c r="D3870" i="9"/>
  <c r="B3872" i="8" l="1"/>
  <c r="C3873" i="8"/>
  <c r="A3873" i="9"/>
  <c r="C3872" i="9"/>
  <c r="F3872" i="9" s="1"/>
  <c r="B3872" i="9"/>
  <c r="D3871" i="9"/>
  <c r="E3871" i="9"/>
  <c r="A3874" i="9" l="1"/>
  <c r="C3873" i="9"/>
  <c r="F3873" i="9" s="1"/>
  <c r="B3873" i="9"/>
  <c r="D3872" i="9"/>
  <c r="E3872" i="9"/>
  <c r="B3873" i="8"/>
  <c r="C3874" i="8"/>
  <c r="A3875" i="9" l="1"/>
  <c r="C3874" i="9"/>
  <c r="F3874" i="9" s="1"/>
  <c r="B3874" i="9"/>
  <c r="E3873" i="9"/>
  <c r="B3874" i="8"/>
  <c r="C3875" i="8"/>
  <c r="D3873" i="9"/>
  <c r="B3875" i="8" l="1"/>
  <c r="C3876" i="8"/>
  <c r="A3876" i="9"/>
  <c r="C3875" i="9"/>
  <c r="F3875" i="9" s="1"/>
  <c r="B3875" i="9"/>
  <c r="E3874" i="9"/>
  <c r="D3874" i="9"/>
  <c r="A3877" i="9" l="1"/>
  <c r="C3876" i="9"/>
  <c r="F3876" i="9" s="1"/>
  <c r="B3876" i="9"/>
  <c r="D3875" i="9"/>
  <c r="E3875" i="9"/>
  <c r="C3877" i="8"/>
  <c r="B3876" i="8"/>
  <c r="C3878" i="8" l="1"/>
  <c r="B3877" i="8"/>
  <c r="A3878" i="9"/>
  <c r="C3877" i="9"/>
  <c r="F3877" i="9" s="1"/>
  <c r="B3877" i="9"/>
  <c r="E3876" i="9"/>
  <c r="D3876" i="9"/>
  <c r="A3879" i="9" l="1"/>
  <c r="C3878" i="9"/>
  <c r="F3878" i="9" s="1"/>
  <c r="B3878" i="9"/>
  <c r="E3877" i="9"/>
  <c r="D3877" i="9"/>
  <c r="B3878" i="8"/>
  <c r="C3879" i="8"/>
  <c r="A3880" i="9" l="1"/>
  <c r="C3879" i="9"/>
  <c r="F3879" i="9" s="1"/>
  <c r="B3879" i="9"/>
  <c r="E3878" i="9"/>
  <c r="B3879" i="8"/>
  <c r="C3880" i="8"/>
  <c r="D3878" i="9"/>
  <c r="B3880" i="8" l="1"/>
  <c r="C3881" i="8"/>
  <c r="A3881" i="9"/>
  <c r="C3880" i="9"/>
  <c r="F3880" i="9" s="1"/>
  <c r="B3880" i="9"/>
  <c r="D3879" i="9"/>
  <c r="E3879" i="9"/>
  <c r="A3882" i="9" l="1"/>
  <c r="C3881" i="9"/>
  <c r="F3881" i="9" s="1"/>
  <c r="B3881" i="9"/>
  <c r="E3880" i="9"/>
  <c r="D3880" i="9"/>
  <c r="B3881" i="8"/>
  <c r="C3882" i="8"/>
  <c r="A3883" i="9" l="1"/>
  <c r="C3882" i="9"/>
  <c r="F3882" i="9" s="1"/>
  <c r="B3882" i="9"/>
  <c r="D3881" i="9"/>
  <c r="C3883" i="8"/>
  <c r="B3882" i="8"/>
  <c r="E3881" i="9"/>
  <c r="A3884" i="9" l="1"/>
  <c r="C3883" i="9"/>
  <c r="F3883" i="9" s="1"/>
  <c r="B3883" i="9"/>
  <c r="E3882" i="9"/>
  <c r="C3884" i="8"/>
  <c r="B3883" i="8"/>
  <c r="D3882" i="9"/>
  <c r="C3885" i="8" l="1"/>
  <c r="B3884" i="8"/>
  <c r="A3885" i="9"/>
  <c r="C3884" i="9"/>
  <c r="F3884" i="9" s="1"/>
  <c r="B3884" i="9"/>
  <c r="E3883" i="9"/>
  <c r="D3883" i="9"/>
  <c r="A3886" i="9" l="1"/>
  <c r="C3885" i="9"/>
  <c r="F3885" i="9" s="1"/>
  <c r="B3885" i="9"/>
  <c r="E3884" i="9"/>
  <c r="D3884" i="9"/>
  <c r="C3886" i="8"/>
  <c r="B3885" i="8"/>
  <c r="B3886" i="8" l="1"/>
  <c r="C3887" i="8"/>
  <c r="A3887" i="9"/>
  <c r="C3886" i="9"/>
  <c r="F3886" i="9" s="1"/>
  <c r="B3886" i="9"/>
  <c r="E3885" i="9"/>
  <c r="D3885" i="9"/>
  <c r="A3888" i="9" l="1"/>
  <c r="C3887" i="9"/>
  <c r="F3887" i="9" s="1"/>
  <c r="B3887" i="9"/>
  <c r="D3886" i="9"/>
  <c r="E3886" i="9"/>
  <c r="B3887" i="8"/>
  <c r="C3888" i="8"/>
  <c r="A3889" i="9" l="1"/>
  <c r="C3888" i="9"/>
  <c r="F3888" i="9" s="1"/>
  <c r="B3888" i="9"/>
  <c r="E3887" i="9"/>
  <c r="C3889" i="8"/>
  <c r="B3888" i="8"/>
  <c r="D3887" i="9"/>
  <c r="C3890" i="8" l="1"/>
  <c r="B3889" i="8"/>
  <c r="A3890" i="9"/>
  <c r="C3889" i="9"/>
  <c r="F3889" i="9" s="1"/>
  <c r="B3889" i="9"/>
  <c r="E3888" i="9"/>
  <c r="D3888" i="9"/>
  <c r="A3891" i="9" l="1"/>
  <c r="C3890" i="9"/>
  <c r="F3890" i="9" s="1"/>
  <c r="B3890" i="9"/>
  <c r="E3889" i="9"/>
  <c r="D3889" i="9"/>
  <c r="C3891" i="8"/>
  <c r="B3890" i="8"/>
  <c r="A3892" i="9" l="1"/>
  <c r="C3891" i="9"/>
  <c r="F3891" i="9" s="1"/>
  <c r="B3891" i="9"/>
  <c r="E3890" i="9"/>
  <c r="C3892" i="8"/>
  <c r="B3891" i="8"/>
  <c r="D3890" i="9"/>
  <c r="C3893" i="8" l="1"/>
  <c r="B3892" i="8"/>
  <c r="A3893" i="9"/>
  <c r="C3892" i="9"/>
  <c r="F3892" i="9" s="1"/>
  <c r="B3892" i="9"/>
  <c r="E3891" i="9"/>
  <c r="D3891" i="9"/>
  <c r="A3894" i="9" l="1"/>
  <c r="C3893" i="9"/>
  <c r="F3893" i="9" s="1"/>
  <c r="B3893" i="9"/>
  <c r="E3892" i="9"/>
  <c r="D3892" i="9"/>
  <c r="C3894" i="8"/>
  <c r="B3893" i="8"/>
  <c r="B3894" i="8" l="1"/>
  <c r="C3895" i="8"/>
  <c r="A3895" i="9"/>
  <c r="C3894" i="9"/>
  <c r="F3894" i="9" s="1"/>
  <c r="B3894" i="9"/>
  <c r="D3893" i="9"/>
  <c r="E3893" i="9"/>
  <c r="A3896" i="9" l="1"/>
  <c r="C3895" i="9"/>
  <c r="F3895" i="9" s="1"/>
  <c r="B3895" i="9"/>
  <c r="D3894" i="9"/>
  <c r="E3894" i="9"/>
  <c r="B3895" i="8"/>
  <c r="C3896" i="8"/>
  <c r="A3897" i="9" l="1"/>
  <c r="C3896" i="9"/>
  <c r="F3896" i="9" s="1"/>
  <c r="B3896" i="9"/>
  <c r="E3895" i="9"/>
  <c r="C3897" i="8"/>
  <c r="B3896" i="8"/>
  <c r="D3895" i="9"/>
  <c r="C3898" i="8" l="1"/>
  <c r="B3897" i="8"/>
  <c r="A3898" i="9"/>
  <c r="C3897" i="9"/>
  <c r="F3897" i="9" s="1"/>
  <c r="B3897" i="9"/>
  <c r="E3896" i="9"/>
  <c r="D3896" i="9"/>
  <c r="E3897" i="9" l="1"/>
  <c r="A3899" i="9"/>
  <c r="C3898" i="9"/>
  <c r="F3898" i="9" s="1"/>
  <c r="B3898" i="9"/>
  <c r="D3897" i="9"/>
  <c r="B3898" i="8"/>
  <c r="C3899" i="8"/>
  <c r="B3899" i="8" l="1"/>
  <c r="C3900" i="8"/>
  <c r="A3900" i="9"/>
  <c r="C3899" i="9"/>
  <c r="F3899" i="9" s="1"/>
  <c r="B3899" i="9"/>
  <c r="E3898" i="9"/>
  <c r="D3898" i="9"/>
  <c r="E3899" i="9" l="1"/>
  <c r="A3901" i="9"/>
  <c r="C3900" i="9"/>
  <c r="F3900" i="9" s="1"/>
  <c r="B3900" i="9"/>
  <c r="D3899" i="9"/>
  <c r="B3900" i="8"/>
  <c r="C3901" i="8"/>
  <c r="A3902" i="9" l="1"/>
  <c r="C3901" i="9"/>
  <c r="F3901" i="9" s="1"/>
  <c r="B3901" i="9"/>
  <c r="E3900" i="9"/>
  <c r="D3900" i="9"/>
  <c r="B3901" i="8"/>
  <c r="C3902" i="8"/>
  <c r="A3903" i="9" l="1"/>
  <c r="C3902" i="9"/>
  <c r="F3902" i="9" s="1"/>
  <c r="B3902" i="9"/>
  <c r="E3901" i="9"/>
  <c r="B3902" i="8"/>
  <c r="C3903" i="8"/>
  <c r="D3901" i="9"/>
  <c r="B3903" i="8" l="1"/>
  <c r="C3904" i="8"/>
  <c r="A3904" i="9"/>
  <c r="C3903" i="9"/>
  <c r="F3903" i="9" s="1"/>
  <c r="B3903" i="9"/>
  <c r="E3902" i="9"/>
  <c r="D3902" i="9"/>
  <c r="D3903" i="9" l="1"/>
  <c r="A3905" i="9"/>
  <c r="C3904" i="9"/>
  <c r="F3904" i="9" s="1"/>
  <c r="B3904" i="9"/>
  <c r="E3903" i="9"/>
  <c r="B3904" i="8"/>
  <c r="C3905" i="8"/>
  <c r="B3905" i="8" l="1"/>
  <c r="C3906" i="8"/>
  <c r="A3906" i="9"/>
  <c r="C3905" i="9"/>
  <c r="F3905" i="9" s="1"/>
  <c r="B3905" i="9"/>
  <c r="E3904" i="9"/>
  <c r="D3904" i="9"/>
  <c r="A3907" i="9" l="1"/>
  <c r="C3906" i="9"/>
  <c r="F3906" i="9" s="1"/>
  <c r="B3906" i="9"/>
  <c r="E3905" i="9"/>
  <c r="D3905" i="9"/>
  <c r="B3906" i="8"/>
  <c r="C3907" i="8"/>
  <c r="A3908" i="9" l="1"/>
  <c r="C3907" i="9"/>
  <c r="F3907" i="9" s="1"/>
  <c r="B3907" i="9"/>
  <c r="E3906" i="9"/>
  <c r="B3907" i="8"/>
  <c r="C3908" i="8"/>
  <c r="D3906" i="9"/>
  <c r="B3908" i="8" l="1"/>
  <c r="C3909" i="8"/>
  <c r="A3909" i="9"/>
  <c r="C3908" i="9"/>
  <c r="F3908" i="9" s="1"/>
  <c r="B3908" i="9"/>
  <c r="E3907" i="9"/>
  <c r="D3907" i="9"/>
  <c r="E3908" i="9" l="1"/>
  <c r="A3910" i="9"/>
  <c r="C3909" i="9"/>
  <c r="F3909" i="9" s="1"/>
  <c r="B3909" i="9"/>
  <c r="D3908" i="9"/>
  <c r="B3909" i="8"/>
  <c r="C3910" i="8"/>
  <c r="A3911" i="9" l="1"/>
  <c r="C3910" i="9"/>
  <c r="F3910" i="9" s="1"/>
  <c r="B3910" i="9"/>
  <c r="E3909" i="9"/>
  <c r="D3909" i="9"/>
  <c r="C3911" i="8"/>
  <c r="B3910" i="8"/>
  <c r="C3912" i="8" l="1"/>
  <c r="B3911" i="8"/>
  <c r="A3912" i="9"/>
  <c r="C3911" i="9"/>
  <c r="F3911" i="9" s="1"/>
  <c r="B3911" i="9"/>
  <c r="E3910" i="9"/>
  <c r="D3910" i="9"/>
  <c r="E3911" i="9" l="1"/>
  <c r="A3913" i="9"/>
  <c r="C3912" i="9"/>
  <c r="F3912" i="9" s="1"/>
  <c r="B3912" i="9"/>
  <c r="D3911" i="9"/>
  <c r="C3913" i="8"/>
  <c r="B3912" i="8"/>
  <c r="C3914" i="8" l="1"/>
  <c r="B3913" i="8"/>
  <c r="A3914" i="9"/>
  <c r="C3913" i="9"/>
  <c r="F3913" i="9" s="1"/>
  <c r="B3913" i="9"/>
  <c r="E3912" i="9"/>
  <c r="D3912" i="9"/>
  <c r="D3913" i="9" l="1"/>
  <c r="A3915" i="9"/>
  <c r="C3914" i="9"/>
  <c r="F3914" i="9" s="1"/>
  <c r="B3914" i="9"/>
  <c r="E3913" i="9"/>
  <c r="C3915" i="8"/>
  <c r="B3914" i="8"/>
  <c r="C3916" i="8" l="1"/>
  <c r="B3915" i="8"/>
  <c r="A3916" i="9"/>
  <c r="C3915" i="9"/>
  <c r="F3915" i="9" s="1"/>
  <c r="B3915" i="9"/>
  <c r="D3914" i="9"/>
  <c r="E3914" i="9"/>
  <c r="E3915" i="9" l="1"/>
  <c r="A3917" i="9"/>
  <c r="C3916" i="9"/>
  <c r="F3916" i="9" s="1"/>
  <c r="B3916" i="9"/>
  <c r="D3915" i="9"/>
  <c r="C3917" i="8"/>
  <c r="B3916" i="8"/>
  <c r="C3918" i="8" l="1"/>
  <c r="B3917" i="8"/>
  <c r="A3918" i="9"/>
  <c r="C3917" i="9"/>
  <c r="F3917" i="9" s="1"/>
  <c r="B3917" i="9"/>
  <c r="E3916" i="9"/>
  <c r="D3916" i="9"/>
  <c r="E3917" i="9" l="1"/>
  <c r="A3919" i="9"/>
  <c r="C3918" i="9"/>
  <c r="F3918" i="9" s="1"/>
  <c r="B3918" i="9"/>
  <c r="D3917" i="9"/>
  <c r="C3919" i="8"/>
  <c r="B3918" i="8"/>
  <c r="C3920" i="8" l="1"/>
  <c r="B3919" i="8"/>
  <c r="A3920" i="9"/>
  <c r="C3919" i="9"/>
  <c r="F3919" i="9" s="1"/>
  <c r="B3919" i="9"/>
  <c r="D3918" i="9"/>
  <c r="E3918" i="9"/>
  <c r="E3919" i="9" l="1"/>
  <c r="A3921" i="9"/>
  <c r="C3920" i="9"/>
  <c r="F3920" i="9" s="1"/>
  <c r="B3920" i="9"/>
  <c r="D3919" i="9"/>
  <c r="B3920" i="8"/>
  <c r="C3921" i="8"/>
  <c r="A3922" i="9" l="1"/>
  <c r="C3921" i="9"/>
  <c r="F3921" i="9" s="1"/>
  <c r="B3921" i="9"/>
  <c r="D3920" i="9"/>
  <c r="E3920" i="9"/>
  <c r="C3922" i="8"/>
  <c r="B3921" i="8"/>
  <c r="C3923" i="8" l="1"/>
  <c r="B3922" i="8"/>
  <c r="A3923" i="9"/>
  <c r="C3922" i="9"/>
  <c r="F3922" i="9" s="1"/>
  <c r="B3922" i="9"/>
  <c r="E3921" i="9"/>
  <c r="D3921" i="9"/>
  <c r="E3922" i="9" l="1"/>
  <c r="A3924" i="9"/>
  <c r="C3923" i="9"/>
  <c r="F3923" i="9" s="1"/>
  <c r="B3923" i="9"/>
  <c r="D3922" i="9"/>
  <c r="C3924" i="8"/>
  <c r="B3923" i="8"/>
  <c r="C3925" i="8" l="1"/>
  <c r="B3924" i="8"/>
  <c r="E3923" i="9"/>
  <c r="A3925" i="9"/>
  <c r="C3924" i="9"/>
  <c r="F3924" i="9" s="1"/>
  <c r="B3924" i="9"/>
  <c r="D3923" i="9"/>
  <c r="A3926" i="9" l="1"/>
  <c r="C3925" i="9"/>
  <c r="F3925" i="9" s="1"/>
  <c r="B3925" i="9"/>
  <c r="E3924" i="9"/>
  <c r="D3924" i="9"/>
  <c r="C3926" i="8"/>
  <c r="B3925" i="8"/>
  <c r="A3927" i="9" l="1"/>
  <c r="C3926" i="9"/>
  <c r="F3926" i="9" s="1"/>
  <c r="B3926" i="9"/>
  <c r="E3925" i="9"/>
  <c r="B3926" i="8"/>
  <c r="C3927" i="8"/>
  <c r="D3925" i="9"/>
  <c r="C3928" i="8" l="1"/>
  <c r="B3927" i="8"/>
  <c r="A3928" i="9"/>
  <c r="C3927" i="9"/>
  <c r="F3927" i="9" s="1"/>
  <c r="B3927" i="9"/>
  <c r="D3926" i="9"/>
  <c r="E3926" i="9"/>
  <c r="E3927" i="9" l="1"/>
  <c r="A3929" i="9"/>
  <c r="C3928" i="9"/>
  <c r="F3928" i="9" s="1"/>
  <c r="B3928" i="9"/>
  <c r="D3927" i="9"/>
  <c r="B3928" i="8"/>
  <c r="C3929" i="8"/>
  <c r="A3930" i="9" l="1"/>
  <c r="C3929" i="9"/>
  <c r="F3929" i="9" s="1"/>
  <c r="B3929" i="9"/>
  <c r="E3928" i="9"/>
  <c r="D3928" i="9"/>
  <c r="B3929" i="8"/>
  <c r="C3930" i="8"/>
  <c r="D3929" i="9" l="1"/>
  <c r="A3931" i="9"/>
  <c r="C3930" i="9"/>
  <c r="F3930" i="9" s="1"/>
  <c r="B3930" i="9"/>
  <c r="B3930" i="8"/>
  <c r="C3931" i="8"/>
  <c r="E3929" i="9"/>
  <c r="B3931" i="8" l="1"/>
  <c r="C3932" i="8"/>
  <c r="E3930" i="9"/>
  <c r="A3932" i="9"/>
  <c r="C3931" i="9"/>
  <c r="F3931" i="9" s="1"/>
  <c r="B3931" i="9"/>
  <c r="D3930" i="9"/>
  <c r="A3933" i="9" l="1"/>
  <c r="C3932" i="9"/>
  <c r="F3932" i="9" s="1"/>
  <c r="B3932" i="9"/>
  <c r="E3931" i="9"/>
  <c r="D3931" i="9"/>
  <c r="C3933" i="8"/>
  <c r="B3932" i="8"/>
  <c r="B3933" i="8" l="1"/>
  <c r="C3934" i="8"/>
  <c r="A3934" i="9"/>
  <c r="C3933" i="9"/>
  <c r="F3933" i="9" s="1"/>
  <c r="B3933" i="9"/>
  <c r="D3932" i="9"/>
  <c r="E3932" i="9"/>
  <c r="D3933" i="9" l="1"/>
  <c r="A3935" i="9"/>
  <c r="C3934" i="9"/>
  <c r="F3934" i="9" s="1"/>
  <c r="B3934" i="9"/>
  <c r="E3933" i="9"/>
  <c r="B3934" i="8"/>
  <c r="C3935" i="8"/>
  <c r="C3936" i="8" l="1"/>
  <c r="B3935" i="8"/>
  <c r="A3936" i="9"/>
  <c r="C3935" i="9"/>
  <c r="F3935" i="9" s="1"/>
  <c r="B3935" i="9"/>
  <c r="E3934" i="9"/>
  <c r="D3934" i="9"/>
  <c r="D3935" i="9" l="1"/>
  <c r="A3937" i="9"/>
  <c r="C3936" i="9"/>
  <c r="F3936" i="9" s="1"/>
  <c r="B3936" i="9"/>
  <c r="E3935" i="9"/>
  <c r="B3936" i="8"/>
  <c r="C3937" i="8"/>
  <c r="B3937" i="8" l="1"/>
  <c r="C3938" i="8"/>
  <c r="A3938" i="9"/>
  <c r="C3937" i="9"/>
  <c r="F3937" i="9" s="1"/>
  <c r="B3937" i="9"/>
  <c r="E3936" i="9"/>
  <c r="D3936" i="9"/>
  <c r="E3937" i="9" l="1"/>
  <c r="A3939" i="9"/>
  <c r="C3938" i="9"/>
  <c r="F3938" i="9" s="1"/>
  <c r="B3938" i="9"/>
  <c r="D3937" i="9"/>
  <c r="B3938" i="8"/>
  <c r="C3939" i="8"/>
  <c r="A3940" i="9" l="1"/>
  <c r="C3939" i="9"/>
  <c r="F3939" i="9" s="1"/>
  <c r="B3939" i="9"/>
  <c r="E3938" i="9"/>
  <c r="D3938" i="9"/>
  <c r="B3939" i="8"/>
  <c r="C3940" i="8"/>
  <c r="A3941" i="9" l="1"/>
  <c r="C3940" i="9"/>
  <c r="F3940" i="9" s="1"/>
  <c r="B3940" i="9"/>
  <c r="D3939" i="9"/>
  <c r="C3941" i="8"/>
  <c r="B3940" i="8"/>
  <c r="E3939" i="9"/>
  <c r="B3941" i="8" l="1"/>
  <c r="C3942" i="8"/>
  <c r="A3942" i="9"/>
  <c r="C3941" i="9"/>
  <c r="F3941" i="9" s="1"/>
  <c r="B3941" i="9"/>
  <c r="E3940" i="9"/>
  <c r="D3940" i="9"/>
  <c r="E3941" i="9" l="1"/>
  <c r="A3943" i="9"/>
  <c r="C3942" i="9"/>
  <c r="F3942" i="9" s="1"/>
  <c r="B3942" i="9"/>
  <c r="D3941" i="9"/>
  <c r="C3943" i="8"/>
  <c r="B3942" i="8"/>
  <c r="B3943" i="8" l="1"/>
  <c r="C3944" i="8"/>
  <c r="D3942" i="9"/>
  <c r="A3944" i="9"/>
  <c r="C3943" i="9"/>
  <c r="F3943" i="9" s="1"/>
  <c r="B3943" i="9"/>
  <c r="E3942" i="9"/>
  <c r="A3945" i="9" l="1"/>
  <c r="C3944" i="9"/>
  <c r="F3944" i="9" s="1"/>
  <c r="B3944" i="9"/>
  <c r="D3943" i="9"/>
  <c r="E3943" i="9"/>
  <c r="C3945" i="8"/>
  <c r="B3944" i="8"/>
  <c r="B3945" i="8" l="1"/>
  <c r="C3946" i="8"/>
  <c r="D3944" i="9"/>
  <c r="A3946" i="9"/>
  <c r="C3945" i="9"/>
  <c r="F3945" i="9" s="1"/>
  <c r="B3945" i="9"/>
  <c r="E3944" i="9"/>
  <c r="D3945" i="9" l="1"/>
  <c r="A3947" i="9"/>
  <c r="C3946" i="9"/>
  <c r="F3946" i="9" s="1"/>
  <c r="B3946" i="9"/>
  <c r="E3945" i="9"/>
  <c r="C3947" i="8"/>
  <c r="B3946" i="8"/>
  <c r="B3947" i="8" l="1"/>
  <c r="C3948" i="8"/>
  <c r="D3946" i="9"/>
  <c r="A3948" i="9"/>
  <c r="C3947" i="9"/>
  <c r="F3947" i="9" s="1"/>
  <c r="B3947" i="9"/>
  <c r="E3946" i="9"/>
  <c r="D3947" i="9" l="1"/>
  <c r="A3949" i="9"/>
  <c r="C3948" i="9"/>
  <c r="F3948" i="9" s="1"/>
  <c r="B3948" i="9"/>
  <c r="E3947" i="9"/>
  <c r="C3949" i="8"/>
  <c r="B3948" i="8"/>
  <c r="B3949" i="8" l="1"/>
  <c r="C3950" i="8"/>
  <c r="D3948" i="9"/>
  <c r="A3950" i="9"/>
  <c r="C3949" i="9"/>
  <c r="F3949" i="9" s="1"/>
  <c r="B3949" i="9"/>
  <c r="E3948" i="9"/>
  <c r="A3951" i="9" l="1"/>
  <c r="C3950" i="9"/>
  <c r="F3950" i="9" s="1"/>
  <c r="B3950" i="9"/>
  <c r="D3949" i="9"/>
  <c r="E3949" i="9"/>
  <c r="B3950" i="8"/>
  <c r="C3951" i="8"/>
  <c r="D3950" i="9" l="1"/>
  <c r="A3952" i="9"/>
  <c r="C3951" i="9"/>
  <c r="F3951" i="9" s="1"/>
  <c r="B3951" i="9"/>
  <c r="B3951" i="8"/>
  <c r="C3952" i="8"/>
  <c r="E3950" i="9"/>
  <c r="B3952" i="8" l="1"/>
  <c r="C3953" i="8"/>
  <c r="D3951" i="9"/>
  <c r="A3953" i="9"/>
  <c r="C3952" i="9"/>
  <c r="F3952" i="9" s="1"/>
  <c r="B3952" i="9"/>
  <c r="E3951" i="9"/>
  <c r="D3952" i="9" l="1"/>
  <c r="A3954" i="9"/>
  <c r="C3953" i="9"/>
  <c r="F3953" i="9" s="1"/>
  <c r="B3953" i="9"/>
  <c r="E3952" i="9"/>
  <c r="B3953" i="8"/>
  <c r="C3954" i="8"/>
  <c r="C3955" i="8" l="1"/>
  <c r="B3954" i="8"/>
  <c r="E3953" i="9"/>
  <c r="A3955" i="9"/>
  <c r="C3954" i="9"/>
  <c r="F3954" i="9" s="1"/>
  <c r="B3954" i="9"/>
  <c r="D3953" i="9"/>
  <c r="D3954" i="9" l="1"/>
  <c r="A3956" i="9"/>
  <c r="C3955" i="9"/>
  <c r="F3955" i="9" s="1"/>
  <c r="B3955" i="9"/>
  <c r="E3954" i="9"/>
  <c r="B3955" i="8"/>
  <c r="C3956" i="8"/>
  <c r="C3957" i="8" l="1"/>
  <c r="B3956" i="8"/>
  <c r="A3957" i="9"/>
  <c r="C3956" i="9"/>
  <c r="F3956" i="9" s="1"/>
  <c r="B3956" i="9"/>
  <c r="D3955" i="9"/>
  <c r="E3955" i="9"/>
  <c r="D3956" i="9" l="1"/>
  <c r="A3958" i="9"/>
  <c r="C3957" i="9"/>
  <c r="F3957" i="9" s="1"/>
  <c r="B3957" i="9"/>
  <c r="E3956" i="9"/>
  <c r="B3957" i="8"/>
  <c r="C3958" i="8"/>
  <c r="C3959" i="8" l="1"/>
  <c r="B3958" i="8"/>
  <c r="A3959" i="9"/>
  <c r="C3958" i="9"/>
  <c r="F3958" i="9" s="1"/>
  <c r="B3958" i="9"/>
  <c r="D3957" i="9"/>
  <c r="E3957" i="9"/>
  <c r="D3958" i="9" l="1"/>
  <c r="A3960" i="9"/>
  <c r="C3959" i="9"/>
  <c r="F3959" i="9" s="1"/>
  <c r="B3959" i="9"/>
  <c r="E3958" i="9"/>
  <c r="B3959" i="8"/>
  <c r="C3960" i="8"/>
  <c r="C3961" i="8" l="1"/>
  <c r="B3960" i="8"/>
  <c r="D3959" i="9"/>
  <c r="A3961" i="9"/>
  <c r="C3960" i="9"/>
  <c r="F3960" i="9" s="1"/>
  <c r="B3960" i="9"/>
  <c r="E3959" i="9"/>
  <c r="D3960" i="9" l="1"/>
  <c r="A3962" i="9"/>
  <c r="C3961" i="9"/>
  <c r="F3961" i="9" s="1"/>
  <c r="B3961" i="9"/>
  <c r="E3960" i="9"/>
  <c r="B3961" i="8"/>
  <c r="C3962" i="8"/>
  <c r="C3963" i="8" l="1"/>
  <c r="B3962" i="8"/>
  <c r="A3963" i="9"/>
  <c r="C3962" i="9"/>
  <c r="F3962" i="9" s="1"/>
  <c r="B3962" i="9"/>
  <c r="D3961" i="9"/>
  <c r="E3961" i="9"/>
  <c r="D3962" i="9" l="1"/>
  <c r="A3964" i="9"/>
  <c r="C3963" i="9"/>
  <c r="F3963" i="9" s="1"/>
  <c r="B3963" i="9"/>
  <c r="E3962" i="9"/>
  <c r="B3963" i="8"/>
  <c r="C3964" i="8"/>
  <c r="C3965" i="8" l="1"/>
  <c r="B3964" i="8"/>
  <c r="A3965" i="9"/>
  <c r="C3964" i="9"/>
  <c r="F3964" i="9" s="1"/>
  <c r="B3964" i="9"/>
  <c r="D3963" i="9"/>
  <c r="E3963" i="9"/>
  <c r="D3964" i="9" l="1"/>
  <c r="A3966" i="9"/>
  <c r="C3965" i="9"/>
  <c r="F3965" i="9" s="1"/>
  <c r="B3965" i="9"/>
  <c r="E3964" i="9"/>
  <c r="B3965" i="8"/>
  <c r="C3966" i="8"/>
  <c r="C3967" i="8" l="1"/>
  <c r="B3966" i="8"/>
  <c r="A3967" i="9"/>
  <c r="C3966" i="9"/>
  <c r="F3966" i="9" s="1"/>
  <c r="B3966" i="9"/>
  <c r="D3965" i="9"/>
  <c r="E3965" i="9"/>
  <c r="D3966" i="9" l="1"/>
  <c r="A3968" i="9"/>
  <c r="C3967" i="9"/>
  <c r="F3967" i="9" s="1"/>
  <c r="B3967" i="9"/>
  <c r="E3966" i="9"/>
  <c r="B3967" i="8"/>
  <c r="C3968" i="8"/>
  <c r="B3968" i="8" l="1"/>
  <c r="C3969" i="8"/>
  <c r="D3967" i="9"/>
  <c r="A3969" i="9"/>
  <c r="C3968" i="9"/>
  <c r="F3968" i="9" s="1"/>
  <c r="B3968" i="9"/>
  <c r="E3967" i="9"/>
  <c r="D3968" i="9" l="1"/>
  <c r="A3970" i="9"/>
  <c r="C3969" i="9"/>
  <c r="F3969" i="9" s="1"/>
  <c r="B3969" i="9"/>
  <c r="E3968" i="9"/>
  <c r="B3969" i="8"/>
  <c r="C3970" i="8"/>
  <c r="B3970" i="8" l="1"/>
  <c r="C3971" i="8"/>
  <c r="D3969" i="9"/>
  <c r="A3971" i="9"/>
  <c r="C3970" i="9"/>
  <c r="F3970" i="9" s="1"/>
  <c r="B3970" i="9"/>
  <c r="E3969" i="9"/>
  <c r="D3970" i="9" l="1"/>
  <c r="A3972" i="9"/>
  <c r="C3971" i="9"/>
  <c r="F3971" i="9" s="1"/>
  <c r="B3971" i="9"/>
  <c r="E3970" i="9"/>
  <c r="B3971" i="8"/>
  <c r="C3972" i="8"/>
  <c r="C3973" i="8" l="1"/>
  <c r="B3972" i="8"/>
  <c r="E3971" i="9"/>
  <c r="A3973" i="9"/>
  <c r="C3972" i="9"/>
  <c r="F3972" i="9" s="1"/>
  <c r="B3972" i="9"/>
  <c r="D3971" i="9"/>
  <c r="D3972" i="9" l="1"/>
  <c r="C3973" i="9"/>
  <c r="F3973" i="9" s="1"/>
  <c r="A3974" i="9"/>
  <c r="B3973" i="9"/>
  <c r="E3972" i="9"/>
  <c r="B3973" i="8"/>
  <c r="C3974" i="8"/>
  <c r="C3975" i="8" l="1"/>
  <c r="B3974" i="8"/>
  <c r="C3974" i="9"/>
  <c r="F3974" i="9" s="1"/>
  <c r="A3975" i="9"/>
  <c r="B3974" i="9"/>
  <c r="D3973" i="9"/>
  <c r="E3973" i="9"/>
  <c r="D3974" i="9" l="1"/>
  <c r="C3975" i="9"/>
  <c r="F3975" i="9" s="1"/>
  <c r="A3976" i="9"/>
  <c r="B3975" i="9"/>
  <c r="E3974" i="9"/>
  <c r="B3975" i="8"/>
  <c r="C3976" i="8"/>
  <c r="B3976" i="8" l="1"/>
  <c r="C3977" i="8"/>
  <c r="C3976" i="9"/>
  <c r="F3976" i="9" s="1"/>
  <c r="A3977" i="9"/>
  <c r="B3976" i="9"/>
  <c r="D3975" i="9"/>
  <c r="E3975" i="9"/>
  <c r="C3977" i="9" l="1"/>
  <c r="F3977" i="9" s="1"/>
  <c r="A3978" i="9"/>
  <c r="B3977" i="9"/>
  <c r="D3976" i="9"/>
  <c r="E3976" i="9"/>
  <c r="C3978" i="8"/>
  <c r="B3977" i="8"/>
  <c r="B3978" i="8" l="1"/>
  <c r="C3979" i="8"/>
  <c r="C3978" i="9"/>
  <c r="F3978" i="9" s="1"/>
  <c r="B3978" i="9"/>
  <c r="A3979" i="9"/>
  <c r="D3977" i="9"/>
  <c r="E3977" i="9"/>
  <c r="C3979" i="9" l="1"/>
  <c r="F3979" i="9" s="1"/>
  <c r="A3980" i="9"/>
  <c r="B3979" i="9"/>
  <c r="D3978" i="9"/>
  <c r="E3978" i="9"/>
  <c r="B3979" i="8"/>
  <c r="C3980" i="8"/>
  <c r="D3979" i="9" l="1"/>
  <c r="C3980" i="9"/>
  <c r="F3980" i="9" s="1"/>
  <c r="A3981" i="9"/>
  <c r="B3980" i="9"/>
  <c r="C3981" i="8"/>
  <c r="B3980" i="8"/>
  <c r="E3979" i="9"/>
  <c r="B3981" i="8" l="1"/>
  <c r="C3982" i="8"/>
  <c r="D3980" i="9"/>
  <c r="C3981" i="9"/>
  <c r="F3981" i="9" s="1"/>
  <c r="B3981" i="9"/>
  <c r="A3982" i="9"/>
  <c r="E3980" i="9"/>
  <c r="C3982" i="9" l="1"/>
  <c r="F3982" i="9" s="1"/>
  <c r="A3983" i="9"/>
  <c r="B3982" i="9"/>
  <c r="D3981" i="9"/>
  <c r="E3981" i="9"/>
  <c r="C3983" i="8"/>
  <c r="B3982" i="8"/>
  <c r="D3982" i="9" l="1"/>
  <c r="C3983" i="9"/>
  <c r="F3983" i="9" s="1"/>
  <c r="A3984" i="9"/>
  <c r="B3983" i="9"/>
  <c r="B3983" i="8"/>
  <c r="C3984" i="8"/>
  <c r="E3982" i="9"/>
  <c r="B3984" i="8" l="1"/>
  <c r="C3985" i="8"/>
  <c r="C3984" i="9"/>
  <c r="F3984" i="9" s="1"/>
  <c r="A3985" i="9"/>
  <c r="B3984" i="9"/>
  <c r="D3983" i="9"/>
  <c r="E3983" i="9"/>
  <c r="C3985" i="9" l="1"/>
  <c r="F3985" i="9" s="1"/>
  <c r="A3986" i="9"/>
  <c r="B3985" i="9"/>
  <c r="D3984" i="9"/>
  <c r="E3984" i="9"/>
  <c r="C3986" i="8"/>
  <c r="B3985" i="8"/>
  <c r="C3986" i="9" l="1"/>
  <c r="F3986" i="9" s="1"/>
  <c r="A3987" i="9"/>
  <c r="B3986" i="9"/>
  <c r="E3985" i="9"/>
  <c r="C3987" i="8"/>
  <c r="B3986" i="8"/>
  <c r="D3985" i="9"/>
  <c r="B3987" i="8" l="1"/>
  <c r="C3988" i="8"/>
  <c r="D3986" i="9"/>
  <c r="C3987" i="9"/>
  <c r="F3987" i="9" s="1"/>
  <c r="B3987" i="9"/>
  <c r="A3988" i="9"/>
  <c r="E3986" i="9"/>
  <c r="C3988" i="9" l="1"/>
  <c r="F3988" i="9" s="1"/>
  <c r="A3989" i="9"/>
  <c r="B3988" i="9"/>
  <c r="E3987" i="9"/>
  <c r="D3987" i="9"/>
  <c r="B3988" i="8"/>
  <c r="C3989" i="8"/>
  <c r="C3989" i="9" l="1"/>
  <c r="F3989" i="9" s="1"/>
  <c r="A3990" i="9"/>
  <c r="B3989" i="9"/>
  <c r="D3988" i="9"/>
  <c r="C3990" i="8"/>
  <c r="B3989" i="8"/>
  <c r="E3988" i="9"/>
  <c r="C3991" i="8" l="1"/>
  <c r="B3990" i="8"/>
  <c r="C3990" i="9"/>
  <c r="F3990" i="9" s="1"/>
  <c r="A3991" i="9"/>
  <c r="B3990" i="9"/>
  <c r="E3989" i="9"/>
  <c r="D3989" i="9"/>
  <c r="D3990" i="9" l="1"/>
  <c r="C3991" i="9"/>
  <c r="F3991" i="9" s="1"/>
  <c r="B3991" i="9"/>
  <c r="A3992" i="9"/>
  <c r="E3990" i="9"/>
  <c r="B3991" i="8"/>
  <c r="C3992" i="8"/>
  <c r="B3992" i="8" l="1"/>
  <c r="C3993" i="8"/>
  <c r="C3992" i="9"/>
  <c r="F3992" i="9" s="1"/>
  <c r="A3993" i="9"/>
  <c r="B3992" i="9"/>
  <c r="E3991" i="9"/>
  <c r="D3991" i="9"/>
  <c r="C3993" i="9" l="1"/>
  <c r="F3993" i="9" s="1"/>
  <c r="A3994" i="9"/>
  <c r="B3993" i="9"/>
  <c r="D3992" i="9"/>
  <c r="E3992" i="9"/>
  <c r="C3994" i="8"/>
  <c r="B3993" i="8"/>
  <c r="C3994" i="9" l="1"/>
  <c r="F3994" i="9" s="1"/>
  <c r="A3995" i="9"/>
  <c r="B3994" i="9"/>
  <c r="E3993" i="9"/>
  <c r="C3995" i="8"/>
  <c r="B3994" i="8"/>
  <c r="D3993" i="9"/>
  <c r="B3995" i="8" l="1"/>
  <c r="C3996" i="8"/>
  <c r="D3994" i="9"/>
  <c r="C3995" i="9"/>
  <c r="F3995" i="9" s="1"/>
  <c r="B3995" i="9"/>
  <c r="A3996" i="9"/>
  <c r="E3994" i="9"/>
  <c r="C3996" i="9" l="1"/>
  <c r="F3996" i="9" s="1"/>
  <c r="A3997" i="9"/>
  <c r="B3996" i="9"/>
  <c r="E3995" i="9"/>
  <c r="D3995" i="9"/>
  <c r="B3996" i="8"/>
  <c r="C3997" i="8"/>
  <c r="C3997" i="9" l="1"/>
  <c r="F3997" i="9" s="1"/>
  <c r="A3998" i="9"/>
  <c r="B3997" i="9"/>
  <c r="D3996" i="9"/>
  <c r="C3998" i="8"/>
  <c r="B3997" i="8"/>
  <c r="E3996" i="9"/>
  <c r="C3999" i="8" l="1"/>
  <c r="B3998" i="8"/>
  <c r="C3998" i="9"/>
  <c r="F3998" i="9" s="1"/>
  <c r="A3999" i="9"/>
  <c r="B3998" i="9"/>
  <c r="D3997" i="9"/>
  <c r="E3997" i="9"/>
  <c r="A4000" i="9" l="1"/>
  <c r="C3999" i="9"/>
  <c r="F3999" i="9" s="1"/>
  <c r="B3999" i="9"/>
  <c r="E3998" i="9"/>
  <c r="D3998" i="9"/>
  <c r="C4000" i="8"/>
  <c r="B3999" i="8"/>
  <c r="E3999" i="9" l="1"/>
  <c r="A4001" i="9"/>
  <c r="C4000" i="9"/>
  <c r="F4000" i="9" s="1"/>
  <c r="B4000" i="9"/>
  <c r="B4000" i="8"/>
  <c r="C4001" i="8"/>
  <c r="D3999" i="9"/>
  <c r="C4002" i="8" l="1"/>
  <c r="B4001" i="8"/>
  <c r="D4000" i="9"/>
  <c r="A4002" i="9"/>
  <c r="C4001" i="9"/>
  <c r="F4001" i="9" s="1"/>
  <c r="B4001" i="9"/>
  <c r="E4000" i="9"/>
  <c r="D4001" i="9" l="1"/>
  <c r="A4003" i="9"/>
  <c r="C4002" i="9"/>
  <c r="F4002" i="9" s="1"/>
  <c r="B4002" i="9"/>
  <c r="E4001" i="9"/>
  <c r="B4002" i="8"/>
  <c r="C4003" i="8"/>
  <c r="C4004" i="8" l="1"/>
  <c r="B4003" i="8"/>
  <c r="D4002" i="9"/>
  <c r="A4004" i="9"/>
  <c r="C4003" i="9"/>
  <c r="F4003" i="9" s="1"/>
  <c r="B4003" i="9"/>
  <c r="E4002" i="9"/>
  <c r="A4005" i="9" l="1"/>
  <c r="C4004" i="9"/>
  <c r="F4004" i="9" s="1"/>
  <c r="B4004" i="9"/>
  <c r="D4003" i="9"/>
  <c r="E4003" i="9"/>
  <c r="B4004" i="8"/>
  <c r="C4005" i="8"/>
  <c r="D4004" i="9" l="1"/>
  <c r="A4006" i="9"/>
  <c r="C4005" i="9"/>
  <c r="F4005" i="9" s="1"/>
  <c r="B4005" i="9"/>
  <c r="C4006" i="8"/>
  <c r="B4005" i="8"/>
  <c r="E4004" i="9"/>
  <c r="B4006" i="8" l="1"/>
  <c r="C4007" i="8"/>
  <c r="E4005" i="9"/>
  <c r="A4007" i="9"/>
  <c r="C4006" i="9"/>
  <c r="F4006" i="9" s="1"/>
  <c r="B4006" i="9"/>
  <c r="D4005" i="9"/>
  <c r="D4006" i="9" l="1"/>
  <c r="A4008" i="9"/>
  <c r="C4007" i="9"/>
  <c r="F4007" i="9" s="1"/>
  <c r="B4007" i="9"/>
  <c r="E4006" i="9"/>
  <c r="C4008" i="8"/>
  <c r="B4007" i="8"/>
  <c r="B4008" i="8" l="1"/>
  <c r="C4009" i="8"/>
  <c r="E4007" i="9"/>
  <c r="A4009" i="9"/>
  <c r="C4008" i="9"/>
  <c r="F4008" i="9" s="1"/>
  <c r="B4008" i="9"/>
  <c r="D4007" i="9"/>
  <c r="D4008" i="9" l="1"/>
  <c r="A4010" i="9"/>
  <c r="C4009" i="9"/>
  <c r="F4009" i="9" s="1"/>
  <c r="B4009" i="9"/>
  <c r="E4008" i="9"/>
  <c r="C4010" i="8"/>
  <c r="B4009" i="8"/>
  <c r="B4010" i="8" l="1"/>
  <c r="C4011" i="8"/>
  <c r="E4009" i="9"/>
  <c r="A4011" i="9"/>
  <c r="C4010" i="9"/>
  <c r="F4010" i="9" s="1"/>
  <c r="B4010" i="9"/>
  <c r="D4009" i="9"/>
  <c r="D4010" i="9" l="1"/>
  <c r="A4012" i="9"/>
  <c r="C4011" i="9"/>
  <c r="F4011" i="9" s="1"/>
  <c r="B4011" i="9"/>
  <c r="E4010" i="9"/>
  <c r="C4012" i="8"/>
  <c r="B4011" i="8"/>
  <c r="B4012" i="8" l="1"/>
  <c r="C4013" i="8"/>
  <c r="E4011" i="9"/>
  <c r="A4013" i="9"/>
  <c r="C4012" i="9"/>
  <c r="F4012" i="9" s="1"/>
  <c r="B4012" i="9"/>
  <c r="D4011" i="9"/>
  <c r="D4012" i="9" l="1"/>
  <c r="A4014" i="9"/>
  <c r="C4013" i="9"/>
  <c r="F4013" i="9" s="1"/>
  <c r="B4013" i="9"/>
  <c r="E4012" i="9"/>
  <c r="C4014" i="8"/>
  <c r="B4013" i="8"/>
  <c r="C4015" i="8" l="1"/>
  <c r="B4014" i="8"/>
  <c r="E4013" i="9"/>
  <c r="A4015" i="9"/>
  <c r="C4014" i="9"/>
  <c r="F4014" i="9" s="1"/>
  <c r="B4014" i="9"/>
  <c r="D4013" i="9"/>
  <c r="D4014" i="9" l="1"/>
  <c r="A4016" i="9"/>
  <c r="C4015" i="9"/>
  <c r="F4015" i="9" s="1"/>
  <c r="B4015" i="9"/>
  <c r="E4014" i="9"/>
  <c r="C4016" i="8"/>
  <c r="B4015" i="8"/>
  <c r="B4016" i="8" l="1"/>
  <c r="C4017" i="8"/>
  <c r="D4015" i="9"/>
  <c r="A4017" i="9"/>
  <c r="C4016" i="9"/>
  <c r="F4016" i="9" s="1"/>
  <c r="B4016" i="9"/>
  <c r="E4015" i="9"/>
  <c r="D4016" i="9" l="1"/>
  <c r="A4018" i="9"/>
  <c r="C4017" i="9"/>
  <c r="F4017" i="9" s="1"/>
  <c r="B4017" i="9"/>
  <c r="E4016" i="9"/>
  <c r="C4018" i="8"/>
  <c r="B4017" i="8"/>
  <c r="B4018" i="8" l="1"/>
  <c r="C4019" i="8"/>
  <c r="E4017" i="9"/>
  <c r="A4019" i="9"/>
  <c r="C4018" i="9"/>
  <c r="F4018" i="9" s="1"/>
  <c r="B4018" i="9"/>
  <c r="D4017" i="9"/>
  <c r="D4018" i="9" l="1"/>
  <c r="A4020" i="9"/>
  <c r="C4019" i="9"/>
  <c r="F4019" i="9" s="1"/>
  <c r="B4019" i="9"/>
  <c r="E4018" i="9"/>
  <c r="C4020" i="8"/>
  <c r="B4019" i="8"/>
  <c r="C4021" i="8" l="1"/>
  <c r="B4020" i="8"/>
  <c r="E4019" i="9"/>
  <c r="A4021" i="9"/>
  <c r="C4020" i="9"/>
  <c r="F4020" i="9" s="1"/>
  <c r="B4020" i="9"/>
  <c r="D4019" i="9"/>
  <c r="A4022" i="9" l="1"/>
  <c r="C4021" i="9"/>
  <c r="F4021" i="9" s="1"/>
  <c r="B4021" i="9"/>
  <c r="E4020" i="9"/>
  <c r="D4020" i="9"/>
  <c r="C4022" i="8"/>
  <c r="B4021" i="8"/>
  <c r="E4021" i="9" l="1"/>
  <c r="A4023" i="9"/>
  <c r="C4022" i="9"/>
  <c r="F4022" i="9" s="1"/>
  <c r="B4022" i="9"/>
  <c r="B4022" i="8"/>
  <c r="C4023" i="8"/>
  <c r="D4021" i="9"/>
  <c r="C4024" i="8" l="1"/>
  <c r="B4023" i="8"/>
  <c r="D4022" i="9"/>
  <c r="A4024" i="9"/>
  <c r="C4023" i="9"/>
  <c r="F4023" i="9" s="1"/>
  <c r="B4023" i="9"/>
  <c r="E4022" i="9"/>
  <c r="A4025" i="9" l="1"/>
  <c r="C4024" i="9"/>
  <c r="F4024" i="9" s="1"/>
  <c r="B4024" i="9"/>
  <c r="E4023" i="9"/>
  <c r="D4023" i="9"/>
  <c r="C4025" i="8"/>
  <c r="B4024" i="8"/>
  <c r="D4024" i="9" l="1"/>
  <c r="A4026" i="9"/>
  <c r="C4025" i="9"/>
  <c r="F4025" i="9" s="1"/>
  <c r="B4025" i="9"/>
  <c r="C4026" i="8"/>
  <c r="B4025" i="8"/>
  <c r="E4024" i="9"/>
  <c r="C4027" i="8" l="1"/>
  <c r="B4026" i="8"/>
  <c r="D4025" i="9"/>
  <c r="A4027" i="9"/>
  <c r="C4026" i="9"/>
  <c r="F4026" i="9" s="1"/>
  <c r="B4026" i="9"/>
  <c r="E4025" i="9"/>
  <c r="A4028" i="9" l="1"/>
  <c r="C4027" i="9"/>
  <c r="F4027" i="9" s="1"/>
  <c r="B4027" i="9"/>
  <c r="E4026" i="9"/>
  <c r="D4026" i="9"/>
  <c r="C4028" i="8"/>
  <c r="B4027" i="8"/>
  <c r="D4027" i="9" l="1"/>
  <c r="A4029" i="9"/>
  <c r="C4028" i="9"/>
  <c r="F4028" i="9" s="1"/>
  <c r="B4028" i="9"/>
  <c r="C4029" i="8"/>
  <c r="B4028" i="8"/>
  <c r="E4027" i="9"/>
  <c r="C4030" i="8" l="1"/>
  <c r="B4029" i="8"/>
  <c r="D4028" i="9"/>
  <c r="A4030" i="9"/>
  <c r="C4029" i="9"/>
  <c r="F4029" i="9" s="1"/>
  <c r="B4029" i="9"/>
  <c r="E4028" i="9"/>
  <c r="E4029" i="9" l="1"/>
  <c r="A4031" i="9"/>
  <c r="C4030" i="9"/>
  <c r="F4030" i="9" s="1"/>
  <c r="B4030" i="9"/>
  <c r="D4029" i="9"/>
  <c r="C4031" i="8"/>
  <c r="B4030" i="8"/>
  <c r="C4032" i="8" l="1"/>
  <c r="B4031" i="8"/>
  <c r="D4030" i="9"/>
  <c r="A4032" i="9"/>
  <c r="C4031" i="9"/>
  <c r="F4031" i="9" s="1"/>
  <c r="B4031" i="9"/>
  <c r="E4030" i="9"/>
  <c r="A4033" i="9" l="1"/>
  <c r="C4032" i="9"/>
  <c r="F4032" i="9" s="1"/>
  <c r="B4032" i="9"/>
  <c r="E4031" i="9"/>
  <c r="D4031" i="9"/>
  <c r="C4033" i="8"/>
  <c r="B4032" i="8"/>
  <c r="D4032" i="9" l="1"/>
  <c r="A4034" i="9"/>
  <c r="C4033" i="9"/>
  <c r="F4033" i="9" s="1"/>
  <c r="B4033" i="9"/>
  <c r="C4034" i="8"/>
  <c r="B4033" i="8"/>
  <c r="E4032" i="9"/>
  <c r="C4035" i="8" l="1"/>
  <c r="B4034" i="8"/>
  <c r="D4033" i="9"/>
  <c r="A4035" i="9"/>
  <c r="C4034" i="9"/>
  <c r="F4034" i="9" s="1"/>
  <c r="B4034" i="9"/>
  <c r="E4033" i="9"/>
  <c r="E4034" i="9" l="1"/>
  <c r="A4036" i="9"/>
  <c r="C4035" i="9"/>
  <c r="F4035" i="9" s="1"/>
  <c r="B4035" i="9"/>
  <c r="D4034" i="9"/>
  <c r="C4036" i="8"/>
  <c r="B4035" i="8"/>
  <c r="C4037" i="8" l="1"/>
  <c r="B4036" i="8"/>
  <c r="D4035" i="9"/>
  <c r="A4037" i="9"/>
  <c r="C4036" i="9"/>
  <c r="F4036" i="9" s="1"/>
  <c r="B4036" i="9"/>
  <c r="E4035" i="9"/>
  <c r="A4038" i="9" l="1"/>
  <c r="C4037" i="9"/>
  <c r="F4037" i="9" s="1"/>
  <c r="B4037" i="9"/>
  <c r="E4036" i="9"/>
  <c r="D4036" i="9"/>
  <c r="C4038" i="8"/>
  <c r="B4037" i="8"/>
  <c r="D4037" i="9" l="1"/>
  <c r="A4039" i="9"/>
  <c r="C4038" i="9"/>
  <c r="F4038" i="9" s="1"/>
  <c r="B4038" i="9"/>
  <c r="C4039" i="8"/>
  <c r="B4038" i="8"/>
  <c r="E4037" i="9"/>
  <c r="C4040" i="8" l="1"/>
  <c r="B4039" i="8"/>
  <c r="D4038" i="9"/>
  <c r="A4040" i="9"/>
  <c r="C4039" i="9"/>
  <c r="F4039" i="9" s="1"/>
  <c r="B4039" i="9"/>
  <c r="E4038" i="9"/>
  <c r="E4039" i="9" l="1"/>
  <c r="A4041" i="9"/>
  <c r="C4040" i="9"/>
  <c r="F4040" i="9" s="1"/>
  <c r="B4040" i="9"/>
  <c r="D4039" i="9"/>
  <c r="C4041" i="8"/>
  <c r="B4040" i="8"/>
  <c r="C4042" i="8" l="1"/>
  <c r="B4041" i="8"/>
  <c r="D4040" i="9"/>
  <c r="A4042" i="9"/>
  <c r="C4041" i="9"/>
  <c r="F4041" i="9" s="1"/>
  <c r="B4041" i="9"/>
  <c r="E4040" i="9"/>
  <c r="A4043" i="9" l="1"/>
  <c r="C4042" i="9"/>
  <c r="F4042" i="9" s="1"/>
  <c r="B4042" i="9"/>
  <c r="E4041" i="9"/>
  <c r="D4041" i="9"/>
  <c r="C4043" i="8"/>
  <c r="B4042" i="8"/>
  <c r="D4042" i="9" l="1"/>
  <c r="A4044" i="9"/>
  <c r="C4043" i="9"/>
  <c r="F4043" i="9" s="1"/>
  <c r="B4043" i="9"/>
  <c r="C4044" i="8"/>
  <c r="B4043" i="8"/>
  <c r="E4042" i="9"/>
  <c r="C4045" i="8" l="1"/>
  <c r="B4044" i="8"/>
  <c r="D4043" i="9"/>
  <c r="A4045" i="9"/>
  <c r="C4044" i="9"/>
  <c r="F4044" i="9" s="1"/>
  <c r="B4044" i="9"/>
  <c r="E4043" i="9"/>
  <c r="A4046" i="9" l="1"/>
  <c r="C4045" i="9"/>
  <c r="F4045" i="9" s="1"/>
  <c r="B4045" i="9"/>
  <c r="E4044" i="9"/>
  <c r="D4044" i="9"/>
  <c r="C4046" i="8"/>
  <c r="B4045" i="8"/>
  <c r="D4045" i="9" l="1"/>
  <c r="A4047" i="9"/>
  <c r="C4046" i="9"/>
  <c r="F4046" i="9" s="1"/>
  <c r="B4046" i="9"/>
  <c r="C4047" i="8"/>
  <c r="B4046" i="8"/>
  <c r="E4045" i="9"/>
  <c r="C4048" i="8" l="1"/>
  <c r="B4047" i="8"/>
  <c r="D4046" i="9"/>
  <c r="A4048" i="9"/>
  <c r="C4047" i="9"/>
  <c r="F4047" i="9" s="1"/>
  <c r="B4047" i="9"/>
  <c r="E4046" i="9"/>
  <c r="E4047" i="9" l="1"/>
  <c r="A4049" i="9"/>
  <c r="C4048" i="9"/>
  <c r="F4048" i="9" s="1"/>
  <c r="B4048" i="9"/>
  <c r="D4047" i="9"/>
  <c r="C4049" i="8"/>
  <c r="B4048" i="8"/>
  <c r="C4050" i="8" l="1"/>
  <c r="B4049" i="8"/>
  <c r="D4048" i="9"/>
  <c r="A4050" i="9"/>
  <c r="C4049" i="9"/>
  <c r="F4049" i="9" s="1"/>
  <c r="B4049" i="9"/>
  <c r="E4048" i="9"/>
  <c r="E4049" i="9" l="1"/>
  <c r="A4051" i="9"/>
  <c r="C4050" i="9"/>
  <c r="F4050" i="9" s="1"/>
  <c r="B4050" i="9"/>
  <c r="D4049" i="9"/>
  <c r="C4051" i="8"/>
  <c r="B4050" i="8"/>
  <c r="C4052" i="8" l="1"/>
  <c r="B4051" i="8"/>
  <c r="D4050" i="9"/>
  <c r="A4052" i="9"/>
  <c r="C4051" i="9"/>
  <c r="F4051" i="9" s="1"/>
  <c r="B4051" i="9"/>
  <c r="E4050" i="9"/>
  <c r="E4051" i="9" l="1"/>
  <c r="A4053" i="9"/>
  <c r="C4052" i="9"/>
  <c r="F4052" i="9" s="1"/>
  <c r="B4052" i="9"/>
  <c r="D4051" i="9"/>
  <c r="C4053" i="8"/>
  <c r="B4052" i="8"/>
  <c r="C4054" i="8" l="1"/>
  <c r="B4053" i="8"/>
  <c r="D4052" i="9"/>
  <c r="A4054" i="9"/>
  <c r="C4053" i="9"/>
  <c r="F4053" i="9" s="1"/>
  <c r="B4053" i="9"/>
  <c r="E4052" i="9"/>
  <c r="E4053" i="9" l="1"/>
  <c r="A4055" i="9"/>
  <c r="C4054" i="9"/>
  <c r="F4054" i="9" s="1"/>
  <c r="B4054" i="9"/>
  <c r="D4053" i="9"/>
  <c r="C4055" i="8"/>
  <c r="B4054" i="8"/>
  <c r="C4056" i="8" l="1"/>
  <c r="B4055" i="8"/>
  <c r="D4054" i="9"/>
  <c r="A4056" i="9"/>
  <c r="C4055" i="9"/>
  <c r="F4055" i="9" s="1"/>
  <c r="B4055" i="9"/>
  <c r="E4054" i="9"/>
  <c r="A4057" i="9" l="1"/>
  <c r="C4056" i="9"/>
  <c r="F4056" i="9" s="1"/>
  <c r="B4056" i="9"/>
  <c r="E4055" i="9"/>
  <c r="D4055" i="9"/>
  <c r="C4057" i="8"/>
  <c r="B4056" i="8"/>
  <c r="C4058" i="8" l="1"/>
  <c r="B4057" i="8"/>
  <c r="D4056" i="9"/>
  <c r="A4058" i="9"/>
  <c r="C4057" i="9"/>
  <c r="F4057" i="9" s="1"/>
  <c r="B4057" i="9"/>
  <c r="E4056" i="9"/>
  <c r="A4059" i="9" l="1"/>
  <c r="C4058" i="9"/>
  <c r="F4058" i="9" s="1"/>
  <c r="B4058" i="9"/>
  <c r="E4057" i="9"/>
  <c r="D4057" i="9"/>
  <c r="C4059" i="8"/>
  <c r="B4058" i="8"/>
  <c r="C4060" i="8" l="1"/>
  <c r="B4059" i="8"/>
  <c r="D4058" i="9"/>
  <c r="A4060" i="9"/>
  <c r="C4059" i="9"/>
  <c r="F4059" i="9" s="1"/>
  <c r="B4059" i="9"/>
  <c r="E4058" i="9"/>
  <c r="E4059" i="9" l="1"/>
  <c r="A4061" i="9"/>
  <c r="C4060" i="9"/>
  <c r="F4060" i="9" s="1"/>
  <c r="B4060" i="9"/>
  <c r="D4059" i="9"/>
  <c r="C4061" i="8"/>
  <c r="B4060" i="8"/>
  <c r="C4062" i="8" l="1"/>
  <c r="B4061" i="8"/>
  <c r="D4060" i="9"/>
  <c r="A4062" i="9"/>
  <c r="C4061" i="9"/>
  <c r="F4061" i="9" s="1"/>
  <c r="B4061" i="9"/>
  <c r="E4060" i="9"/>
  <c r="E4061" i="9" l="1"/>
  <c r="A4063" i="9"/>
  <c r="C4062" i="9"/>
  <c r="F4062" i="9" s="1"/>
  <c r="B4062" i="9"/>
  <c r="D4061" i="9"/>
  <c r="C4063" i="8"/>
  <c r="B4062" i="8"/>
  <c r="C4064" i="8" l="1"/>
  <c r="B4063" i="8"/>
  <c r="D4062" i="9"/>
  <c r="A4064" i="9"/>
  <c r="C4063" i="9"/>
  <c r="F4063" i="9" s="1"/>
  <c r="B4063" i="9"/>
  <c r="E4062" i="9"/>
  <c r="E4063" i="9" l="1"/>
  <c r="A4065" i="9"/>
  <c r="C4064" i="9"/>
  <c r="F4064" i="9" s="1"/>
  <c r="B4064" i="9"/>
  <c r="D4063" i="9"/>
  <c r="C4065" i="8"/>
  <c r="B4064" i="8"/>
  <c r="C4066" i="8" l="1"/>
  <c r="B4065" i="8"/>
  <c r="D4064" i="9"/>
  <c r="A4066" i="9"/>
  <c r="C4065" i="9"/>
  <c r="F4065" i="9" s="1"/>
  <c r="B4065" i="9"/>
  <c r="E4064" i="9"/>
  <c r="E4065" i="9" l="1"/>
  <c r="A4067" i="9"/>
  <c r="C4066" i="9"/>
  <c r="F4066" i="9" s="1"/>
  <c r="B4066" i="9"/>
  <c r="D4065" i="9"/>
  <c r="C4067" i="8"/>
  <c r="B4066" i="8"/>
  <c r="C4068" i="8" l="1"/>
  <c r="B4067" i="8"/>
  <c r="D4066" i="9"/>
  <c r="A4068" i="9"/>
  <c r="C4067" i="9"/>
  <c r="F4067" i="9" s="1"/>
  <c r="B4067" i="9"/>
  <c r="E4066" i="9"/>
  <c r="E4067" i="9" l="1"/>
  <c r="A4069" i="9"/>
  <c r="C4068" i="9"/>
  <c r="F4068" i="9" s="1"/>
  <c r="B4068" i="9"/>
  <c r="D4067" i="9"/>
  <c r="C4069" i="8"/>
  <c r="B4068" i="8"/>
  <c r="C4070" i="8" l="1"/>
  <c r="B4069" i="8"/>
  <c r="D4068" i="9"/>
  <c r="A4070" i="9"/>
  <c r="C4069" i="9"/>
  <c r="F4069" i="9" s="1"/>
  <c r="B4069" i="9"/>
  <c r="E4068" i="9"/>
  <c r="E4069" i="9" l="1"/>
  <c r="A4071" i="9"/>
  <c r="C4070" i="9"/>
  <c r="F4070" i="9" s="1"/>
  <c r="B4070" i="9"/>
  <c r="D4069" i="9"/>
  <c r="C4071" i="8"/>
  <c r="B4070" i="8"/>
  <c r="C4072" i="8" l="1"/>
  <c r="B4071" i="8"/>
  <c r="D4070" i="9"/>
  <c r="A4072" i="9"/>
  <c r="C4071" i="9"/>
  <c r="F4071" i="9" s="1"/>
  <c r="B4071" i="9"/>
  <c r="E4070" i="9"/>
  <c r="E4071" i="9" l="1"/>
  <c r="A4073" i="9"/>
  <c r="C4072" i="9"/>
  <c r="F4072" i="9" s="1"/>
  <c r="B4072" i="9"/>
  <c r="D4071" i="9"/>
  <c r="C4073" i="8"/>
  <c r="B4072" i="8"/>
  <c r="C4074" i="8" l="1"/>
  <c r="B4073" i="8"/>
  <c r="D4072" i="9"/>
  <c r="A4074" i="9"/>
  <c r="C4073" i="9"/>
  <c r="F4073" i="9" s="1"/>
  <c r="B4073" i="9"/>
  <c r="E4072" i="9"/>
  <c r="E4073" i="9" l="1"/>
  <c r="A4075" i="9"/>
  <c r="C4074" i="9"/>
  <c r="F4074" i="9" s="1"/>
  <c r="B4074" i="9"/>
  <c r="D4073" i="9"/>
  <c r="C4075" i="8"/>
  <c r="B4074" i="8"/>
  <c r="C4076" i="8" l="1"/>
  <c r="B4075" i="8"/>
  <c r="D4074" i="9"/>
  <c r="A4076" i="9"/>
  <c r="C4075" i="9"/>
  <c r="F4075" i="9" s="1"/>
  <c r="B4075" i="9"/>
  <c r="E4074" i="9"/>
  <c r="E4075" i="9" l="1"/>
  <c r="A4077" i="9"/>
  <c r="C4076" i="9"/>
  <c r="F4076" i="9" s="1"/>
  <c r="B4076" i="9"/>
  <c r="D4075" i="9"/>
  <c r="C4077" i="8"/>
  <c r="B4076" i="8"/>
  <c r="C4078" i="8" l="1"/>
  <c r="B4077" i="8"/>
  <c r="D4076" i="9"/>
  <c r="A4078" i="9"/>
  <c r="C4077" i="9"/>
  <c r="F4077" i="9" s="1"/>
  <c r="B4077" i="9"/>
  <c r="E4076" i="9"/>
  <c r="E4077" i="9" l="1"/>
  <c r="A4079" i="9"/>
  <c r="C4078" i="9"/>
  <c r="F4078" i="9" s="1"/>
  <c r="B4078" i="9"/>
  <c r="D4077" i="9"/>
  <c r="C4079" i="8"/>
  <c r="B4078" i="8"/>
  <c r="C4080" i="8" l="1"/>
  <c r="B4079" i="8"/>
  <c r="D4078" i="9"/>
  <c r="A4080" i="9"/>
  <c r="C4079" i="9"/>
  <c r="F4079" i="9" s="1"/>
  <c r="B4079" i="9"/>
  <c r="E4078" i="9"/>
  <c r="E4079" i="9" l="1"/>
  <c r="A4081" i="9"/>
  <c r="C4080" i="9"/>
  <c r="F4080" i="9" s="1"/>
  <c r="B4080" i="9"/>
  <c r="D4079" i="9"/>
  <c r="C4081" i="8"/>
  <c r="B4080" i="8"/>
  <c r="C4082" i="8" l="1"/>
  <c r="B4081" i="8"/>
  <c r="D4080" i="9"/>
  <c r="A4082" i="9"/>
  <c r="C4081" i="9"/>
  <c r="F4081" i="9" s="1"/>
  <c r="B4081" i="9"/>
  <c r="E4080" i="9"/>
  <c r="E4081" i="9" l="1"/>
  <c r="A4083" i="9"/>
  <c r="C4082" i="9"/>
  <c r="F4082" i="9" s="1"/>
  <c r="B4082" i="9"/>
  <c r="D4081" i="9"/>
  <c r="C4083" i="8"/>
  <c r="B4082" i="8"/>
  <c r="C4084" i="8" l="1"/>
  <c r="B4083" i="8"/>
  <c r="D4082" i="9"/>
  <c r="A4084" i="9"/>
  <c r="C4083" i="9"/>
  <c r="F4083" i="9" s="1"/>
  <c r="B4083" i="9"/>
  <c r="E4082" i="9"/>
  <c r="A4085" i="9" l="1"/>
  <c r="C4084" i="9"/>
  <c r="F4084" i="9" s="1"/>
  <c r="B4084" i="9"/>
  <c r="E4083" i="9"/>
  <c r="D4083" i="9"/>
  <c r="C4085" i="8"/>
  <c r="B4084" i="8"/>
  <c r="C4086" i="8" l="1"/>
  <c r="B4085" i="8"/>
  <c r="D4084" i="9"/>
  <c r="A4086" i="9"/>
  <c r="C4085" i="9"/>
  <c r="F4085" i="9" s="1"/>
  <c r="B4085" i="9"/>
  <c r="E4084" i="9"/>
  <c r="A4087" i="9" l="1"/>
  <c r="C4086" i="9"/>
  <c r="F4086" i="9" s="1"/>
  <c r="B4086" i="9"/>
  <c r="E4085" i="9"/>
  <c r="D4085" i="9"/>
  <c r="C4087" i="8"/>
  <c r="B4086" i="8"/>
  <c r="C4088" i="8" l="1"/>
  <c r="B4087" i="8"/>
  <c r="D4086" i="9"/>
  <c r="A4088" i="9"/>
  <c r="C4087" i="9"/>
  <c r="F4087" i="9" s="1"/>
  <c r="B4087" i="9"/>
  <c r="E4086" i="9"/>
  <c r="A4089" i="9" l="1"/>
  <c r="C4088" i="9"/>
  <c r="F4088" i="9" s="1"/>
  <c r="B4088" i="9"/>
  <c r="E4087" i="9"/>
  <c r="D4087" i="9"/>
  <c r="C4089" i="8"/>
  <c r="B4088" i="8"/>
  <c r="C4090" i="8" l="1"/>
  <c r="B4089" i="8"/>
  <c r="D4088" i="9"/>
  <c r="A4090" i="9"/>
  <c r="C4089" i="9"/>
  <c r="F4089" i="9" s="1"/>
  <c r="B4089" i="9"/>
  <c r="E4088" i="9"/>
  <c r="A4091" i="9" l="1"/>
  <c r="C4090" i="9"/>
  <c r="F4090" i="9" s="1"/>
  <c r="B4090" i="9"/>
  <c r="E4089" i="9"/>
  <c r="D4089" i="9"/>
  <c r="C4091" i="8"/>
  <c r="B4090" i="8"/>
  <c r="C4092" i="8" l="1"/>
  <c r="B4091" i="8"/>
  <c r="D4090" i="9"/>
  <c r="A4092" i="9"/>
  <c r="C4091" i="9"/>
  <c r="F4091" i="9" s="1"/>
  <c r="B4091" i="9"/>
  <c r="E4090" i="9"/>
  <c r="A4093" i="9" l="1"/>
  <c r="C4092" i="9"/>
  <c r="F4092" i="9" s="1"/>
  <c r="B4092" i="9"/>
  <c r="E4091" i="9"/>
  <c r="D4091" i="9"/>
  <c r="C4093" i="8"/>
  <c r="B4092" i="8"/>
  <c r="C4094" i="8" l="1"/>
  <c r="B4093" i="8"/>
  <c r="D4092" i="9"/>
  <c r="A4094" i="9"/>
  <c r="C4093" i="9"/>
  <c r="F4093" i="9" s="1"/>
  <c r="B4093" i="9"/>
  <c r="E4092" i="9"/>
  <c r="A4095" i="9" l="1"/>
  <c r="C4094" i="9"/>
  <c r="F4094" i="9" s="1"/>
  <c r="B4094" i="9"/>
  <c r="E4093" i="9"/>
  <c r="D4093" i="9"/>
  <c r="C4095" i="8"/>
  <c r="B4094" i="8"/>
  <c r="C4096" i="8" l="1"/>
  <c r="B4095" i="8"/>
  <c r="D4094" i="9"/>
  <c r="A4096" i="9"/>
  <c r="C4095" i="9"/>
  <c r="F4095" i="9" s="1"/>
  <c r="B4095" i="9"/>
  <c r="E4094" i="9"/>
  <c r="A4097" i="9" l="1"/>
  <c r="C4096" i="9"/>
  <c r="F4096" i="9" s="1"/>
  <c r="B4096" i="9"/>
  <c r="E4095" i="9"/>
  <c r="D4095" i="9"/>
  <c r="C4097" i="8"/>
  <c r="B4096" i="8"/>
  <c r="C4098" i="8" l="1"/>
  <c r="B4097" i="8"/>
  <c r="D4096" i="9"/>
  <c r="A4098" i="9"/>
  <c r="C4097" i="9"/>
  <c r="F4097" i="9" s="1"/>
  <c r="B4097" i="9"/>
  <c r="E4096" i="9"/>
  <c r="A4099" i="9" l="1"/>
  <c r="C4098" i="9"/>
  <c r="F4098" i="9" s="1"/>
  <c r="B4098" i="9"/>
  <c r="E4097" i="9"/>
  <c r="D4097" i="9"/>
  <c r="C4099" i="8"/>
  <c r="B4098" i="8"/>
  <c r="C4100" i="8" l="1"/>
  <c r="B4099" i="8"/>
  <c r="D4098" i="9"/>
  <c r="A4100" i="9"/>
  <c r="C4099" i="9"/>
  <c r="F4099" i="9" s="1"/>
  <c r="B4099" i="9"/>
  <c r="E4098" i="9"/>
  <c r="A4101" i="9" l="1"/>
  <c r="C4100" i="9"/>
  <c r="F4100" i="9" s="1"/>
  <c r="B4100" i="9"/>
  <c r="E4099" i="9"/>
  <c r="D4099" i="9"/>
  <c r="C4101" i="8"/>
  <c r="B4100" i="8"/>
  <c r="C4102" i="8" l="1"/>
  <c r="B4101" i="8"/>
  <c r="D4100" i="9"/>
  <c r="A4102" i="9"/>
  <c r="C4101" i="9"/>
  <c r="F4101" i="9" s="1"/>
  <c r="B4101" i="9"/>
  <c r="E4100" i="9"/>
  <c r="A4103" i="9" l="1"/>
  <c r="C4102" i="9"/>
  <c r="F4102" i="9" s="1"/>
  <c r="B4102" i="9"/>
  <c r="E4101" i="9"/>
  <c r="D4101" i="9"/>
  <c r="C4103" i="8"/>
  <c r="B4102" i="8"/>
  <c r="C4104" i="8" l="1"/>
  <c r="B4103" i="8"/>
  <c r="D4102" i="9"/>
  <c r="A4104" i="9"/>
  <c r="C4103" i="9"/>
  <c r="F4103" i="9" s="1"/>
  <c r="B4103" i="9"/>
  <c r="E4102" i="9"/>
  <c r="A4105" i="9" l="1"/>
  <c r="C4104" i="9"/>
  <c r="F4104" i="9" s="1"/>
  <c r="B4104" i="9"/>
  <c r="E4103" i="9"/>
  <c r="D4103" i="9"/>
  <c r="C4105" i="8"/>
  <c r="B4104" i="8"/>
  <c r="C4106" i="8" l="1"/>
  <c r="B4105" i="8"/>
  <c r="D4104" i="9"/>
  <c r="A4106" i="9"/>
  <c r="C4105" i="9"/>
  <c r="F4105" i="9" s="1"/>
  <c r="B4105" i="9"/>
  <c r="E4104" i="9"/>
  <c r="A4107" i="9" l="1"/>
  <c r="C4106" i="9"/>
  <c r="F4106" i="9" s="1"/>
  <c r="B4106" i="9"/>
  <c r="E4105" i="9"/>
  <c r="D4105" i="9"/>
  <c r="B4106" i="8"/>
  <c r="C4107" i="8"/>
  <c r="A4108" i="9" l="1"/>
  <c r="C4107" i="9"/>
  <c r="F4107" i="9" s="1"/>
  <c r="B4107" i="9"/>
  <c r="E4106" i="9"/>
  <c r="C4108" i="8"/>
  <c r="B4107" i="8"/>
  <c r="D4106" i="9"/>
  <c r="C4109" i="8" l="1"/>
  <c r="B4108" i="8"/>
  <c r="E4107" i="9"/>
  <c r="A4109" i="9"/>
  <c r="C4108" i="9"/>
  <c r="F4108" i="9" s="1"/>
  <c r="B4108" i="9"/>
  <c r="D4107" i="9"/>
  <c r="A4110" i="9" l="1"/>
  <c r="C4109" i="9"/>
  <c r="F4109" i="9" s="1"/>
  <c r="B4109" i="9"/>
  <c r="E4108" i="9"/>
  <c r="D4108" i="9"/>
  <c r="C4110" i="8"/>
  <c r="B4109" i="8"/>
  <c r="C4111" i="8" l="1"/>
  <c r="B4110" i="8"/>
  <c r="D4109" i="9"/>
  <c r="A4111" i="9"/>
  <c r="C4110" i="9"/>
  <c r="F4110" i="9" s="1"/>
  <c r="B4110" i="9"/>
  <c r="E4109" i="9"/>
  <c r="A4112" i="9" l="1"/>
  <c r="C4111" i="9"/>
  <c r="F4111" i="9" s="1"/>
  <c r="B4111" i="9"/>
  <c r="E4110" i="9"/>
  <c r="D4110" i="9"/>
  <c r="C4112" i="8"/>
  <c r="B4111" i="8"/>
  <c r="C4113" i="8" l="1"/>
  <c r="B4112" i="8"/>
  <c r="D4111" i="9"/>
  <c r="A4113" i="9"/>
  <c r="C4112" i="9"/>
  <c r="F4112" i="9" s="1"/>
  <c r="B4112" i="9"/>
  <c r="E4111" i="9"/>
  <c r="A4114" i="9" l="1"/>
  <c r="C4113" i="9"/>
  <c r="F4113" i="9" s="1"/>
  <c r="B4113" i="9"/>
  <c r="E4112" i="9"/>
  <c r="D4112" i="9"/>
  <c r="C4114" i="8"/>
  <c r="B4113" i="8"/>
  <c r="C4115" i="8" l="1"/>
  <c r="B4114" i="8"/>
  <c r="D4113" i="9"/>
  <c r="A4115" i="9"/>
  <c r="C4114" i="9"/>
  <c r="F4114" i="9" s="1"/>
  <c r="B4114" i="9"/>
  <c r="E4113" i="9"/>
  <c r="A4116" i="9" l="1"/>
  <c r="C4115" i="9"/>
  <c r="F4115" i="9" s="1"/>
  <c r="B4115" i="9"/>
  <c r="E4114" i="9"/>
  <c r="D4114" i="9"/>
  <c r="C4116" i="8"/>
  <c r="B4115" i="8"/>
  <c r="C4117" i="8" l="1"/>
  <c r="B4116" i="8"/>
  <c r="E4115" i="9"/>
  <c r="A4117" i="9"/>
  <c r="C4116" i="9"/>
  <c r="F4116" i="9" s="1"/>
  <c r="B4116" i="9"/>
  <c r="D4115" i="9"/>
  <c r="A4118" i="9" l="1"/>
  <c r="C4117" i="9"/>
  <c r="F4117" i="9" s="1"/>
  <c r="B4117" i="9"/>
  <c r="E4116" i="9"/>
  <c r="D4116" i="9"/>
  <c r="C4118" i="8"/>
  <c r="B4117" i="8"/>
  <c r="C4119" i="8" l="1"/>
  <c r="B4118" i="8"/>
  <c r="D4117" i="9"/>
  <c r="A4119" i="9"/>
  <c r="C4118" i="9"/>
  <c r="F4118" i="9" s="1"/>
  <c r="B4118" i="9"/>
  <c r="E4117" i="9"/>
  <c r="A4120" i="9" l="1"/>
  <c r="C4119" i="9"/>
  <c r="F4119" i="9" s="1"/>
  <c r="B4119" i="9"/>
  <c r="E4118" i="9"/>
  <c r="D4118" i="9"/>
  <c r="C4120" i="8"/>
  <c r="B4119" i="8"/>
  <c r="C4121" i="8" l="1"/>
  <c r="B4120" i="8"/>
  <c r="D4119" i="9"/>
  <c r="A4121" i="9"/>
  <c r="C4120" i="9"/>
  <c r="F4120" i="9" s="1"/>
  <c r="B4120" i="9"/>
  <c r="E4119" i="9"/>
  <c r="A4122" i="9" l="1"/>
  <c r="C4121" i="9"/>
  <c r="F4121" i="9" s="1"/>
  <c r="B4121" i="9"/>
  <c r="E4120" i="9"/>
  <c r="D4120" i="9"/>
  <c r="C4122" i="8"/>
  <c r="B4121" i="8"/>
  <c r="C4123" i="8" l="1"/>
  <c r="B4122" i="8"/>
  <c r="D4121" i="9"/>
  <c r="A4123" i="9"/>
  <c r="C4122" i="9"/>
  <c r="F4122" i="9" s="1"/>
  <c r="B4122" i="9"/>
  <c r="E4121" i="9"/>
  <c r="A4124" i="9" l="1"/>
  <c r="C4123" i="9"/>
  <c r="F4123" i="9" s="1"/>
  <c r="B4123" i="9"/>
  <c r="E4122" i="9"/>
  <c r="D4122" i="9"/>
  <c r="C4124" i="8"/>
  <c r="B4123" i="8"/>
  <c r="C4125" i="8" l="1"/>
  <c r="B4124" i="8"/>
  <c r="D4123" i="9"/>
  <c r="A4125" i="9"/>
  <c r="C4124" i="9"/>
  <c r="F4124" i="9" s="1"/>
  <c r="B4124" i="9"/>
  <c r="E4123" i="9"/>
  <c r="A4126" i="9" l="1"/>
  <c r="C4125" i="9"/>
  <c r="F4125" i="9" s="1"/>
  <c r="B4125" i="9"/>
  <c r="E4124" i="9"/>
  <c r="D4124" i="9"/>
  <c r="C4126" i="8"/>
  <c r="B4125" i="8"/>
  <c r="C4127" i="8" l="1"/>
  <c r="B4126" i="8"/>
  <c r="D4125" i="9"/>
  <c r="A4127" i="9"/>
  <c r="C4126" i="9"/>
  <c r="F4126" i="9" s="1"/>
  <c r="B4126" i="9"/>
  <c r="E4125" i="9"/>
  <c r="A4128" i="9" l="1"/>
  <c r="C4127" i="9"/>
  <c r="F4127" i="9" s="1"/>
  <c r="B4127" i="9"/>
  <c r="E4126" i="9"/>
  <c r="D4126" i="9"/>
  <c r="C4128" i="8"/>
  <c r="B4127" i="8"/>
  <c r="C4129" i="8" l="1"/>
  <c r="B4128" i="8"/>
  <c r="D4127" i="9"/>
  <c r="A4129" i="9"/>
  <c r="C4128" i="9"/>
  <c r="F4128" i="9" s="1"/>
  <c r="B4128" i="9"/>
  <c r="E4127" i="9"/>
  <c r="A4130" i="9" l="1"/>
  <c r="C4129" i="9"/>
  <c r="F4129" i="9" s="1"/>
  <c r="B4129" i="9"/>
  <c r="E4128" i="9"/>
  <c r="D4128" i="9"/>
  <c r="C4130" i="8"/>
  <c r="B4129" i="8"/>
  <c r="C4131" i="8" l="1"/>
  <c r="B4130" i="8"/>
  <c r="D4129" i="9"/>
  <c r="A4131" i="9"/>
  <c r="C4130" i="9"/>
  <c r="F4130" i="9" s="1"/>
  <c r="B4130" i="9"/>
  <c r="E4129" i="9"/>
  <c r="A4132" i="9" l="1"/>
  <c r="C4131" i="9"/>
  <c r="F4131" i="9" s="1"/>
  <c r="B4131" i="9"/>
  <c r="E4130" i="9"/>
  <c r="D4130" i="9"/>
  <c r="C4132" i="8"/>
  <c r="B4131" i="8"/>
  <c r="C4133" i="8" l="1"/>
  <c r="B4132" i="8"/>
  <c r="D4131" i="9"/>
  <c r="A4133" i="9"/>
  <c r="C4132" i="9"/>
  <c r="F4132" i="9" s="1"/>
  <c r="B4132" i="9"/>
  <c r="E4131" i="9"/>
  <c r="A4134" i="9" l="1"/>
  <c r="C4133" i="9"/>
  <c r="F4133" i="9" s="1"/>
  <c r="B4133" i="9"/>
  <c r="E4132" i="9"/>
  <c r="D4132" i="9"/>
  <c r="C4134" i="8"/>
  <c r="B4133" i="8"/>
  <c r="C4135" i="8" l="1"/>
  <c r="B4134" i="8"/>
  <c r="D4133" i="9"/>
  <c r="A4135" i="9"/>
  <c r="C4134" i="9"/>
  <c r="F4134" i="9" s="1"/>
  <c r="B4134" i="9"/>
  <c r="E4133" i="9"/>
  <c r="A4136" i="9" l="1"/>
  <c r="C4135" i="9"/>
  <c r="F4135" i="9" s="1"/>
  <c r="B4135" i="9"/>
  <c r="E4134" i="9"/>
  <c r="D4134" i="9"/>
  <c r="C4136" i="8"/>
  <c r="B4135" i="8"/>
  <c r="C4137" i="8" l="1"/>
  <c r="B4136" i="8"/>
  <c r="D4135" i="9"/>
  <c r="A4137" i="9"/>
  <c r="C4136" i="9"/>
  <c r="F4136" i="9" s="1"/>
  <c r="B4136" i="9"/>
  <c r="E4135" i="9"/>
  <c r="A4138" i="9" l="1"/>
  <c r="C4137" i="9"/>
  <c r="F4137" i="9" s="1"/>
  <c r="B4137" i="9"/>
  <c r="E4136" i="9"/>
  <c r="D4136" i="9"/>
  <c r="C4138" i="8"/>
  <c r="B4137" i="8"/>
  <c r="C4139" i="8" l="1"/>
  <c r="B4138" i="8"/>
  <c r="D4137" i="9"/>
  <c r="A4139" i="9"/>
  <c r="C4138" i="9"/>
  <c r="F4138" i="9" s="1"/>
  <c r="B4138" i="9"/>
  <c r="E4137" i="9"/>
  <c r="A4140" i="9" l="1"/>
  <c r="C4139" i="9"/>
  <c r="F4139" i="9" s="1"/>
  <c r="B4139" i="9"/>
  <c r="E4138" i="9"/>
  <c r="D4138" i="9"/>
  <c r="C4140" i="8"/>
  <c r="B4139" i="8"/>
  <c r="B4140" i="8" l="1"/>
  <c r="C4141" i="8"/>
  <c r="D4139" i="9"/>
  <c r="A4141" i="9"/>
  <c r="C4140" i="9"/>
  <c r="F4140" i="9" s="1"/>
  <c r="B4140" i="9"/>
  <c r="E4139" i="9"/>
  <c r="A4142" i="9" l="1"/>
  <c r="C4141" i="9"/>
  <c r="F4141" i="9" s="1"/>
  <c r="B4141" i="9"/>
  <c r="E4140" i="9"/>
  <c r="C4142" i="8"/>
  <c r="B4141" i="8"/>
  <c r="D4140" i="9"/>
  <c r="C4143" i="8" l="1"/>
  <c r="B4142" i="8"/>
  <c r="D4141" i="9"/>
  <c r="E4141" i="9"/>
  <c r="A4143" i="9"/>
  <c r="C4142" i="9"/>
  <c r="F4142" i="9" s="1"/>
  <c r="B4142" i="9"/>
  <c r="A4144" i="9" l="1"/>
  <c r="C4143" i="9"/>
  <c r="F4143" i="9" s="1"/>
  <c r="B4143" i="9"/>
  <c r="E4142" i="9"/>
  <c r="D4142" i="9"/>
  <c r="C4144" i="8"/>
  <c r="B4143" i="8"/>
  <c r="C4145" i="8" l="1"/>
  <c r="B4144" i="8"/>
  <c r="A4145" i="9"/>
  <c r="C4144" i="9"/>
  <c r="F4144" i="9" s="1"/>
  <c r="B4144" i="9"/>
  <c r="D4143" i="9"/>
  <c r="E4143" i="9"/>
  <c r="D4144" i="9" l="1"/>
  <c r="A4146" i="9"/>
  <c r="C4145" i="9"/>
  <c r="F4145" i="9" s="1"/>
  <c r="B4145" i="9"/>
  <c r="E4144" i="9"/>
  <c r="C4146" i="8"/>
  <c r="B4145" i="8"/>
  <c r="C4147" i="8" l="1"/>
  <c r="B4146" i="8"/>
  <c r="D4145" i="9"/>
  <c r="A4147" i="9"/>
  <c r="C4146" i="9"/>
  <c r="F4146" i="9" s="1"/>
  <c r="B4146" i="9"/>
  <c r="E4145" i="9"/>
  <c r="A4148" i="9" l="1"/>
  <c r="C4147" i="9"/>
  <c r="F4147" i="9" s="1"/>
  <c r="B4147" i="9"/>
  <c r="E4146" i="9"/>
  <c r="D4146" i="9"/>
  <c r="C4148" i="8"/>
  <c r="B4147" i="8"/>
  <c r="C4149" i="8" l="1"/>
  <c r="B4148" i="8"/>
  <c r="D4147" i="9"/>
  <c r="A4149" i="9"/>
  <c r="C4148" i="9"/>
  <c r="F4148" i="9" s="1"/>
  <c r="B4148" i="9"/>
  <c r="E4147" i="9"/>
  <c r="A4150" i="9" l="1"/>
  <c r="C4149" i="9"/>
  <c r="F4149" i="9" s="1"/>
  <c r="B4149" i="9"/>
  <c r="E4148" i="9"/>
  <c r="D4148" i="9"/>
  <c r="C4150" i="8"/>
  <c r="B4149" i="8"/>
  <c r="C4151" i="8" l="1"/>
  <c r="B4150" i="8"/>
  <c r="D4149" i="9"/>
  <c r="A4151" i="9"/>
  <c r="C4150" i="9"/>
  <c r="F4150" i="9" s="1"/>
  <c r="B4150" i="9"/>
  <c r="E4149" i="9"/>
  <c r="A4152" i="9" l="1"/>
  <c r="C4151" i="9"/>
  <c r="F4151" i="9" s="1"/>
  <c r="B4151" i="9"/>
  <c r="E4150" i="9"/>
  <c r="D4150" i="9"/>
  <c r="C4152" i="8"/>
  <c r="B4151" i="8"/>
  <c r="C4153" i="8" l="1"/>
  <c r="B4152" i="8"/>
  <c r="D4151" i="9"/>
  <c r="A4153" i="9"/>
  <c r="C4152" i="9"/>
  <c r="F4152" i="9" s="1"/>
  <c r="B4152" i="9"/>
  <c r="E4151" i="9"/>
  <c r="A4154" i="9" l="1"/>
  <c r="C4153" i="9"/>
  <c r="F4153" i="9" s="1"/>
  <c r="B4153" i="9"/>
  <c r="E4152" i="9"/>
  <c r="D4152" i="9"/>
  <c r="C4154" i="8"/>
  <c r="B4153" i="8"/>
  <c r="C4155" i="8" l="1"/>
  <c r="B4154" i="8"/>
  <c r="D4153" i="9"/>
  <c r="A4155" i="9"/>
  <c r="C4154" i="9"/>
  <c r="F4154" i="9" s="1"/>
  <c r="B4154" i="9"/>
  <c r="E4153" i="9"/>
  <c r="A4156" i="9" l="1"/>
  <c r="C4155" i="9"/>
  <c r="F4155" i="9" s="1"/>
  <c r="B4155" i="9"/>
  <c r="E4154" i="9"/>
  <c r="D4154" i="9"/>
  <c r="C4156" i="8"/>
  <c r="B4155" i="8"/>
  <c r="C4157" i="8" l="1"/>
  <c r="B4156" i="8"/>
  <c r="D4155" i="9"/>
  <c r="A4157" i="9"/>
  <c r="C4156" i="9"/>
  <c r="F4156" i="9" s="1"/>
  <c r="B4156" i="9"/>
  <c r="E4155" i="9"/>
  <c r="A4158" i="9" l="1"/>
  <c r="C4157" i="9"/>
  <c r="F4157" i="9" s="1"/>
  <c r="B4157" i="9"/>
  <c r="E4156" i="9"/>
  <c r="D4156" i="9"/>
  <c r="C4158" i="8"/>
  <c r="B4157" i="8"/>
  <c r="C4159" i="8" l="1"/>
  <c r="B4158" i="8"/>
  <c r="D4157" i="9"/>
  <c r="A4159" i="9"/>
  <c r="C4158" i="9"/>
  <c r="F4158" i="9" s="1"/>
  <c r="B4158" i="9"/>
  <c r="E4157" i="9"/>
  <c r="A4160" i="9" l="1"/>
  <c r="C4159" i="9"/>
  <c r="F4159" i="9" s="1"/>
  <c r="B4159" i="9"/>
  <c r="E4158" i="9"/>
  <c r="D4158" i="9"/>
  <c r="C4160" i="8"/>
  <c r="B4159" i="8"/>
  <c r="C4161" i="8" l="1"/>
  <c r="B4160" i="8"/>
  <c r="D4159" i="9"/>
  <c r="A4161" i="9"/>
  <c r="C4160" i="9"/>
  <c r="F4160" i="9" s="1"/>
  <c r="B4160" i="9"/>
  <c r="E4159" i="9"/>
  <c r="A4162" i="9" l="1"/>
  <c r="C4161" i="9"/>
  <c r="F4161" i="9" s="1"/>
  <c r="B4161" i="9"/>
  <c r="E4160" i="9"/>
  <c r="D4160" i="9"/>
  <c r="C4162" i="8"/>
  <c r="B4161" i="8"/>
  <c r="C4163" i="8" l="1"/>
  <c r="B4162" i="8"/>
  <c r="D4161" i="9"/>
  <c r="A4163" i="9"/>
  <c r="C4162" i="9"/>
  <c r="F4162" i="9" s="1"/>
  <c r="B4162" i="9"/>
  <c r="E4161" i="9"/>
  <c r="A4164" i="9" l="1"/>
  <c r="C4163" i="9"/>
  <c r="F4163" i="9" s="1"/>
  <c r="B4163" i="9"/>
  <c r="E4162" i="9"/>
  <c r="D4162" i="9"/>
  <c r="C4164" i="8"/>
  <c r="B4163" i="8"/>
  <c r="C4165" i="8" l="1"/>
  <c r="B4164" i="8"/>
  <c r="D4163" i="9"/>
  <c r="A4165" i="9"/>
  <c r="C4164" i="9"/>
  <c r="F4164" i="9" s="1"/>
  <c r="B4164" i="9"/>
  <c r="E4163" i="9"/>
  <c r="A4166" i="9" l="1"/>
  <c r="C4165" i="9"/>
  <c r="F4165" i="9" s="1"/>
  <c r="B4165" i="9"/>
  <c r="E4164" i="9"/>
  <c r="D4164" i="9"/>
  <c r="C4166" i="8"/>
  <c r="B4165" i="8"/>
  <c r="C4167" i="8" l="1"/>
  <c r="B4166" i="8"/>
  <c r="D4165" i="9"/>
  <c r="A4167" i="9"/>
  <c r="C4166" i="9"/>
  <c r="F4166" i="9" s="1"/>
  <c r="B4166" i="9"/>
  <c r="E4165" i="9"/>
  <c r="A4168" i="9" l="1"/>
  <c r="C4167" i="9"/>
  <c r="F4167" i="9" s="1"/>
  <c r="B4167" i="9"/>
  <c r="E4166" i="9"/>
  <c r="D4166" i="9"/>
  <c r="C4168" i="8"/>
  <c r="B4167" i="8"/>
  <c r="C4169" i="8" l="1"/>
  <c r="B4168" i="8"/>
  <c r="D4167" i="9"/>
  <c r="A4169" i="9"/>
  <c r="C4168" i="9"/>
  <c r="F4168" i="9" s="1"/>
  <c r="B4168" i="9"/>
  <c r="E4167" i="9"/>
  <c r="A4170" i="9" l="1"/>
  <c r="C4169" i="9"/>
  <c r="F4169" i="9" s="1"/>
  <c r="B4169" i="9"/>
  <c r="E4168" i="9"/>
  <c r="D4168" i="9"/>
  <c r="C4170" i="8"/>
  <c r="B4169" i="8"/>
  <c r="C4171" i="8" l="1"/>
  <c r="B4170" i="8"/>
  <c r="D4169" i="9"/>
  <c r="A4171" i="9"/>
  <c r="C4170" i="9"/>
  <c r="F4170" i="9" s="1"/>
  <c r="B4170" i="9"/>
  <c r="E4169" i="9"/>
  <c r="A4172" i="9" l="1"/>
  <c r="C4171" i="9"/>
  <c r="F4171" i="9" s="1"/>
  <c r="B4171" i="9"/>
  <c r="E4170" i="9"/>
  <c r="D4170" i="9"/>
  <c r="C4172" i="8"/>
  <c r="B4171" i="8"/>
  <c r="C4173" i="8" l="1"/>
  <c r="B4172" i="8"/>
  <c r="D4171" i="9"/>
  <c r="A4173" i="9"/>
  <c r="C4172" i="9"/>
  <c r="F4172" i="9" s="1"/>
  <c r="B4172" i="9"/>
  <c r="E4171" i="9"/>
  <c r="A4174" i="9" l="1"/>
  <c r="C4173" i="9"/>
  <c r="F4173" i="9" s="1"/>
  <c r="B4173" i="9"/>
  <c r="E4172" i="9"/>
  <c r="D4172" i="9"/>
  <c r="C4174" i="8"/>
  <c r="B4173" i="8"/>
  <c r="C4175" i="8" l="1"/>
  <c r="B4174" i="8"/>
  <c r="D4173" i="9"/>
  <c r="A4175" i="9"/>
  <c r="C4174" i="9"/>
  <c r="F4174" i="9" s="1"/>
  <c r="B4174" i="9"/>
  <c r="E4173" i="9"/>
  <c r="A4176" i="9" l="1"/>
  <c r="C4175" i="9"/>
  <c r="F4175" i="9" s="1"/>
  <c r="B4175" i="9"/>
  <c r="E4174" i="9"/>
  <c r="D4174" i="9"/>
  <c r="C4176" i="8"/>
  <c r="B4175" i="8"/>
  <c r="C4177" i="8" l="1"/>
  <c r="B4176" i="8"/>
  <c r="D4175" i="9"/>
  <c r="A4177" i="9"/>
  <c r="C4176" i="9"/>
  <c r="F4176" i="9" s="1"/>
  <c r="B4176" i="9"/>
  <c r="E4175" i="9"/>
  <c r="A4178" i="9" l="1"/>
  <c r="C4177" i="9"/>
  <c r="F4177" i="9" s="1"/>
  <c r="B4177" i="9"/>
  <c r="E4176" i="9"/>
  <c r="D4176" i="9"/>
  <c r="C4178" i="8"/>
  <c r="B4177" i="8"/>
  <c r="C4179" i="8" l="1"/>
  <c r="B4178" i="8"/>
  <c r="D4177" i="9"/>
  <c r="A4179" i="9"/>
  <c r="C4178" i="9"/>
  <c r="F4178" i="9" s="1"/>
  <c r="B4178" i="9"/>
  <c r="E4177" i="9"/>
  <c r="A4180" i="9" l="1"/>
  <c r="C4179" i="9"/>
  <c r="F4179" i="9" s="1"/>
  <c r="B4179" i="9"/>
  <c r="E4178" i="9"/>
  <c r="D4178" i="9"/>
  <c r="C4180" i="8"/>
  <c r="B4179" i="8"/>
  <c r="C4181" i="8" l="1"/>
  <c r="B4180" i="8"/>
  <c r="D4179" i="9"/>
  <c r="A4181" i="9"/>
  <c r="C4180" i="9"/>
  <c r="F4180" i="9" s="1"/>
  <c r="B4180" i="9"/>
  <c r="E4179" i="9"/>
  <c r="A4182" i="9" l="1"/>
  <c r="C4181" i="9"/>
  <c r="F4181" i="9" s="1"/>
  <c r="B4181" i="9"/>
  <c r="E4180" i="9"/>
  <c r="D4180" i="9"/>
  <c r="C4182" i="8"/>
  <c r="B4181" i="8"/>
  <c r="C4183" i="8" l="1"/>
  <c r="B4182" i="8"/>
  <c r="D4181" i="9"/>
  <c r="A4183" i="9"/>
  <c r="C4182" i="9"/>
  <c r="F4182" i="9" s="1"/>
  <c r="B4182" i="9"/>
  <c r="E4181" i="9"/>
  <c r="A4184" i="9" l="1"/>
  <c r="C4183" i="9"/>
  <c r="F4183" i="9" s="1"/>
  <c r="B4183" i="9"/>
  <c r="E4182" i="9"/>
  <c r="D4182" i="9"/>
  <c r="C4184" i="8"/>
  <c r="B4183" i="8"/>
  <c r="C4185" i="8" l="1"/>
  <c r="B4184" i="8"/>
  <c r="D4183" i="9"/>
  <c r="A4185" i="9"/>
  <c r="C4184" i="9"/>
  <c r="F4184" i="9" s="1"/>
  <c r="B4184" i="9"/>
  <c r="E4183" i="9"/>
  <c r="A4186" i="9" l="1"/>
  <c r="C4185" i="9"/>
  <c r="F4185" i="9" s="1"/>
  <c r="B4185" i="9"/>
  <c r="E4184" i="9"/>
  <c r="D4184" i="9"/>
  <c r="C4186" i="8"/>
  <c r="B4185" i="8"/>
  <c r="C4187" i="8" l="1"/>
  <c r="B4186" i="8"/>
  <c r="D4185" i="9"/>
  <c r="A4187" i="9"/>
  <c r="C4186" i="9"/>
  <c r="F4186" i="9" s="1"/>
  <c r="B4186" i="9"/>
  <c r="E4185" i="9"/>
  <c r="A4188" i="9" l="1"/>
  <c r="C4187" i="9"/>
  <c r="F4187" i="9" s="1"/>
  <c r="B4187" i="9"/>
  <c r="E4186" i="9"/>
  <c r="D4186" i="9"/>
  <c r="C4188" i="8"/>
  <c r="B4187" i="8"/>
  <c r="D4187" i="9" l="1"/>
  <c r="A4189" i="9"/>
  <c r="C4188" i="9"/>
  <c r="F4188" i="9" s="1"/>
  <c r="B4188" i="9"/>
  <c r="C4189" i="8"/>
  <c r="B4188" i="8"/>
  <c r="E4187" i="9"/>
  <c r="C4190" i="8" l="1"/>
  <c r="B4189" i="8"/>
  <c r="D4188" i="9"/>
  <c r="A4190" i="9"/>
  <c r="C4189" i="9"/>
  <c r="F4189" i="9" s="1"/>
  <c r="B4189" i="9"/>
  <c r="E4188" i="9"/>
  <c r="A4191" i="9" l="1"/>
  <c r="C4190" i="9"/>
  <c r="F4190" i="9" s="1"/>
  <c r="B4190" i="9"/>
  <c r="E4189" i="9"/>
  <c r="D4189" i="9"/>
  <c r="C4191" i="8"/>
  <c r="B4190" i="8"/>
  <c r="D4190" i="9" l="1"/>
  <c r="A4192" i="9"/>
  <c r="C4191" i="9"/>
  <c r="F4191" i="9" s="1"/>
  <c r="B4191" i="9"/>
  <c r="C4192" i="8"/>
  <c r="B4191" i="8"/>
  <c r="E4190" i="9"/>
  <c r="C4193" i="8" l="1"/>
  <c r="B4192" i="8"/>
  <c r="D4191" i="9"/>
  <c r="A4193" i="9"/>
  <c r="C4192" i="9"/>
  <c r="F4192" i="9" s="1"/>
  <c r="B4192" i="9"/>
  <c r="E4191" i="9"/>
  <c r="E4192" i="9" l="1"/>
  <c r="A4194" i="9"/>
  <c r="C4193" i="9"/>
  <c r="F4193" i="9" s="1"/>
  <c r="B4193" i="9"/>
  <c r="D4192" i="9"/>
  <c r="C4194" i="8"/>
  <c r="B4193" i="8"/>
  <c r="C4195" i="8" l="1"/>
  <c r="B4194" i="8"/>
  <c r="D4193" i="9"/>
  <c r="A4195" i="9"/>
  <c r="C4194" i="9"/>
  <c r="F4194" i="9" s="1"/>
  <c r="B4194" i="9"/>
  <c r="E4193" i="9"/>
  <c r="A4196" i="9" l="1"/>
  <c r="C4195" i="9"/>
  <c r="F4195" i="9" s="1"/>
  <c r="B4195" i="9"/>
  <c r="E4194" i="9"/>
  <c r="D4194" i="9"/>
  <c r="C4196" i="8"/>
  <c r="B4195" i="8"/>
  <c r="D4195" i="9" l="1"/>
  <c r="A4197" i="9"/>
  <c r="C4196" i="9"/>
  <c r="F4196" i="9" s="1"/>
  <c r="B4196" i="9"/>
  <c r="C4197" i="8"/>
  <c r="B4196" i="8"/>
  <c r="E4195" i="9"/>
  <c r="C4198" i="8" l="1"/>
  <c r="B4197" i="8"/>
  <c r="D4196" i="9"/>
  <c r="A4198" i="9"/>
  <c r="C4197" i="9"/>
  <c r="F4197" i="9" s="1"/>
  <c r="B4197" i="9"/>
  <c r="E4196" i="9"/>
  <c r="E4197" i="9" l="1"/>
  <c r="A4199" i="9"/>
  <c r="C4198" i="9"/>
  <c r="F4198" i="9" s="1"/>
  <c r="B4198" i="9"/>
  <c r="D4197" i="9"/>
  <c r="C4199" i="8"/>
  <c r="B4198" i="8"/>
  <c r="C4200" i="8" l="1"/>
  <c r="B4199" i="8"/>
  <c r="D4198" i="9"/>
  <c r="A4200" i="9"/>
  <c r="C4199" i="9"/>
  <c r="F4199" i="9" s="1"/>
  <c r="B4199" i="9"/>
  <c r="E4198" i="9"/>
  <c r="A4201" i="9" l="1"/>
  <c r="C4200" i="9"/>
  <c r="F4200" i="9" s="1"/>
  <c r="B4200" i="9"/>
  <c r="E4199" i="9"/>
  <c r="D4199" i="9"/>
  <c r="C4201" i="8"/>
  <c r="B4200" i="8"/>
  <c r="D4200" i="9" l="1"/>
  <c r="A4202" i="9"/>
  <c r="C4201" i="9"/>
  <c r="F4201" i="9" s="1"/>
  <c r="B4201" i="9"/>
  <c r="C4202" i="8"/>
  <c r="B4201" i="8"/>
  <c r="E4200" i="9"/>
  <c r="C4203" i="8" l="1"/>
  <c r="B4202" i="8"/>
  <c r="D4201" i="9"/>
  <c r="A4203" i="9"/>
  <c r="C4202" i="9"/>
  <c r="F4202" i="9" s="1"/>
  <c r="B4202" i="9"/>
  <c r="E4201" i="9"/>
  <c r="A4204" i="9" l="1"/>
  <c r="C4203" i="9"/>
  <c r="F4203" i="9" s="1"/>
  <c r="B4203" i="9"/>
  <c r="E4202" i="9"/>
  <c r="D4202" i="9"/>
  <c r="C4204" i="8"/>
  <c r="B4203" i="8"/>
  <c r="D4203" i="9" l="1"/>
  <c r="A4205" i="9"/>
  <c r="C4204" i="9"/>
  <c r="F4204" i="9" s="1"/>
  <c r="B4204" i="9"/>
  <c r="C4205" i="8"/>
  <c r="B4204" i="8"/>
  <c r="E4203" i="9"/>
  <c r="C4206" i="8" l="1"/>
  <c r="B4205" i="8"/>
  <c r="D4204" i="9"/>
  <c r="A4206" i="9"/>
  <c r="C4205" i="9"/>
  <c r="F4205" i="9" s="1"/>
  <c r="B4205" i="9"/>
  <c r="E4204" i="9"/>
  <c r="A4207" i="9" l="1"/>
  <c r="C4206" i="9"/>
  <c r="F4206" i="9" s="1"/>
  <c r="B4206" i="9"/>
  <c r="E4205" i="9"/>
  <c r="D4205" i="9"/>
  <c r="C4207" i="8"/>
  <c r="B4206" i="8"/>
  <c r="D4206" i="9" l="1"/>
  <c r="A4208" i="9"/>
  <c r="C4207" i="9"/>
  <c r="F4207" i="9" s="1"/>
  <c r="B4207" i="9"/>
  <c r="C4208" i="8"/>
  <c r="B4207" i="8"/>
  <c r="E4206" i="9"/>
  <c r="C4209" i="8" l="1"/>
  <c r="B4208" i="8"/>
  <c r="D4207" i="9"/>
  <c r="A4209" i="9"/>
  <c r="C4208" i="9"/>
  <c r="F4208" i="9" s="1"/>
  <c r="B4208" i="9"/>
  <c r="E4207" i="9"/>
  <c r="A4210" i="9" l="1"/>
  <c r="C4209" i="9"/>
  <c r="F4209" i="9" s="1"/>
  <c r="B4209" i="9"/>
  <c r="E4208" i="9"/>
  <c r="D4208" i="9"/>
  <c r="C4210" i="8"/>
  <c r="B4209" i="8"/>
  <c r="D4209" i="9" l="1"/>
  <c r="A4211" i="9"/>
  <c r="C4210" i="9"/>
  <c r="F4210" i="9" s="1"/>
  <c r="B4210" i="9"/>
  <c r="C4211" i="8"/>
  <c r="B4210" i="8"/>
  <c r="E4209" i="9"/>
  <c r="C4212" i="8" l="1"/>
  <c r="B4211" i="8"/>
  <c r="D4210" i="9"/>
  <c r="A4212" i="9"/>
  <c r="C4211" i="9"/>
  <c r="F4211" i="9" s="1"/>
  <c r="B4211" i="9"/>
  <c r="E4210" i="9"/>
  <c r="E4211" i="9" l="1"/>
  <c r="A4213" i="9"/>
  <c r="C4212" i="9"/>
  <c r="F4212" i="9" s="1"/>
  <c r="B4212" i="9"/>
  <c r="D4211" i="9"/>
  <c r="C4213" i="8"/>
  <c r="B4212" i="8"/>
  <c r="C4214" i="8" l="1"/>
  <c r="B4213" i="8"/>
  <c r="D4212" i="9"/>
  <c r="A4214" i="9"/>
  <c r="C4213" i="9"/>
  <c r="F4213" i="9" s="1"/>
  <c r="B4213" i="9"/>
  <c r="E4212" i="9"/>
  <c r="A4215" i="9" l="1"/>
  <c r="C4214" i="9"/>
  <c r="F4214" i="9" s="1"/>
  <c r="B4214" i="9"/>
  <c r="E4213" i="9"/>
  <c r="D4213" i="9"/>
  <c r="C4215" i="8"/>
  <c r="B4214" i="8"/>
  <c r="D4214" i="9" l="1"/>
  <c r="A4216" i="9"/>
  <c r="C4215" i="9"/>
  <c r="F4215" i="9" s="1"/>
  <c r="B4215" i="9"/>
  <c r="C4216" i="8"/>
  <c r="B4215" i="8"/>
  <c r="E4214" i="9"/>
  <c r="C4217" i="8" l="1"/>
  <c r="B4216" i="8"/>
  <c r="D4215" i="9"/>
  <c r="A4217" i="9"/>
  <c r="C4216" i="9"/>
  <c r="F4216" i="9" s="1"/>
  <c r="B4216" i="9"/>
  <c r="E4215" i="9"/>
  <c r="E4216" i="9" l="1"/>
  <c r="A4218" i="9"/>
  <c r="C4217" i="9"/>
  <c r="F4217" i="9" s="1"/>
  <c r="B4217" i="9"/>
  <c r="D4216" i="9"/>
  <c r="C4218" i="8"/>
  <c r="B4217" i="8"/>
  <c r="C4219" i="8" l="1"/>
  <c r="B4218" i="8"/>
  <c r="D4217" i="9"/>
  <c r="A4219" i="9"/>
  <c r="C4218" i="9"/>
  <c r="F4218" i="9" s="1"/>
  <c r="B4218" i="9"/>
  <c r="E4217" i="9"/>
  <c r="A4220" i="9" l="1"/>
  <c r="C4219" i="9"/>
  <c r="F4219" i="9" s="1"/>
  <c r="B4219" i="9"/>
  <c r="E4218" i="9"/>
  <c r="D4218" i="9"/>
  <c r="C4220" i="8"/>
  <c r="B4219" i="8"/>
  <c r="D4219" i="9" l="1"/>
  <c r="A4221" i="9"/>
  <c r="C4220" i="9"/>
  <c r="F4220" i="9" s="1"/>
  <c r="B4220" i="9"/>
  <c r="C4221" i="8"/>
  <c r="B4220" i="8"/>
  <c r="E4219" i="9"/>
  <c r="C4222" i="8" l="1"/>
  <c r="B4221" i="8"/>
  <c r="D4220" i="9"/>
  <c r="A4222" i="9"/>
  <c r="C4221" i="9"/>
  <c r="F4221" i="9" s="1"/>
  <c r="B4221" i="9"/>
  <c r="E4220" i="9"/>
  <c r="E4221" i="9" l="1"/>
  <c r="A4223" i="9"/>
  <c r="C4222" i="9"/>
  <c r="F4222" i="9" s="1"/>
  <c r="B4222" i="9"/>
  <c r="D4221" i="9"/>
  <c r="C4223" i="8"/>
  <c r="B4222" i="8"/>
  <c r="C4224" i="8" l="1"/>
  <c r="B4223" i="8"/>
  <c r="D4222" i="9"/>
  <c r="A4224" i="9"/>
  <c r="C4223" i="9"/>
  <c r="F4223" i="9" s="1"/>
  <c r="B4223" i="9"/>
  <c r="E4222" i="9"/>
  <c r="E4223" i="9" l="1"/>
  <c r="A4225" i="9"/>
  <c r="C4224" i="9"/>
  <c r="F4224" i="9" s="1"/>
  <c r="B4224" i="9"/>
  <c r="D4223" i="9"/>
  <c r="C4225" i="8"/>
  <c r="B4224" i="8"/>
  <c r="C4226" i="8" l="1"/>
  <c r="B4225" i="8"/>
  <c r="D4224" i="9"/>
  <c r="A4226" i="9"/>
  <c r="C4225" i="9"/>
  <c r="F4225" i="9" s="1"/>
  <c r="B4225" i="9"/>
  <c r="E4224" i="9"/>
  <c r="E4225" i="9" l="1"/>
  <c r="A4227" i="9"/>
  <c r="C4226" i="9"/>
  <c r="F4226" i="9" s="1"/>
  <c r="B4226" i="9"/>
  <c r="D4225" i="9"/>
  <c r="C4227" i="8"/>
  <c r="B4226" i="8"/>
  <c r="C4228" i="8" l="1"/>
  <c r="B4227" i="8"/>
  <c r="D4226" i="9"/>
  <c r="A4228" i="9"/>
  <c r="C4227" i="9"/>
  <c r="F4227" i="9" s="1"/>
  <c r="B4227" i="9"/>
  <c r="E4226" i="9"/>
  <c r="E4227" i="9" l="1"/>
  <c r="A4229" i="9"/>
  <c r="C4228" i="9"/>
  <c r="F4228" i="9" s="1"/>
  <c r="B4228" i="9"/>
  <c r="D4227" i="9"/>
  <c r="C4229" i="8"/>
  <c r="B4228" i="8"/>
  <c r="C4230" i="8" l="1"/>
  <c r="B4229" i="8"/>
  <c r="D4228" i="9"/>
  <c r="A4230" i="9"/>
  <c r="C4229" i="9"/>
  <c r="F4229" i="9" s="1"/>
  <c r="B4229" i="9"/>
  <c r="E4228" i="9"/>
  <c r="E4229" i="9" l="1"/>
  <c r="A4231" i="9"/>
  <c r="C4230" i="9"/>
  <c r="F4230" i="9" s="1"/>
  <c r="B4230" i="9"/>
  <c r="D4229" i="9"/>
  <c r="C4231" i="8"/>
  <c r="B4230" i="8"/>
  <c r="C4232" i="8" l="1"/>
  <c r="B4231" i="8"/>
  <c r="D4230" i="9"/>
  <c r="A4232" i="9"/>
  <c r="C4231" i="9"/>
  <c r="F4231" i="9" s="1"/>
  <c r="B4231" i="9"/>
  <c r="E4230" i="9"/>
  <c r="A4233" i="9" l="1"/>
  <c r="C4232" i="9"/>
  <c r="F4232" i="9" s="1"/>
  <c r="B4232" i="9"/>
  <c r="E4231" i="9"/>
  <c r="D4231" i="9"/>
  <c r="C4233" i="8"/>
  <c r="B4232" i="8"/>
  <c r="C4234" i="8" l="1"/>
  <c r="B4233" i="8"/>
  <c r="D4232" i="9"/>
  <c r="A4234" i="9"/>
  <c r="C4233" i="9"/>
  <c r="F4233" i="9" s="1"/>
  <c r="B4233" i="9"/>
  <c r="E4232" i="9"/>
  <c r="A4235" i="9" l="1"/>
  <c r="C4234" i="9"/>
  <c r="F4234" i="9" s="1"/>
  <c r="B4234" i="9"/>
  <c r="E4233" i="9"/>
  <c r="D4233" i="9"/>
  <c r="C4235" i="8"/>
  <c r="B4234" i="8"/>
  <c r="C4236" i="8" l="1"/>
  <c r="B4235" i="8"/>
  <c r="A4236" i="9"/>
  <c r="C4235" i="9"/>
  <c r="F4235" i="9" s="1"/>
  <c r="B4235" i="9"/>
  <c r="D4234" i="9"/>
  <c r="E4234" i="9"/>
  <c r="D4235" i="9" l="1"/>
  <c r="A4237" i="9"/>
  <c r="C4236" i="9"/>
  <c r="F4236" i="9" s="1"/>
  <c r="B4236" i="9"/>
  <c r="E4235" i="9"/>
  <c r="C4237" i="8"/>
  <c r="B4236" i="8"/>
  <c r="C4238" i="8" l="1"/>
  <c r="B4237" i="8"/>
  <c r="D4236" i="9"/>
  <c r="A4238" i="9"/>
  <c r="C4237" i="9"/>
  <c r="F4237" i="9" s="1"/>
  <c r="B4237" i="9"/>
  <c r="E4236" i="9"/>
  <c r="A4239" i="9" l="1"/>
  <c r="C4238" i="9"/>
  <c r="F4238" i="9" s="1"/>
  <c r="B4238" i="9"/>
  <c r="E4237" i="9"/>
  <c r="D4237" i="9"/>
  <c r="C4239" i="8"/>
  <c r="B4238" i="8"/>
  <c r="C4240" i="8" l="1"/>
  <c r="B4239" i="8"/>
  <c r="D4238" i="9"/>
  <c r="A4240" i="9"/>
  <c r="C4239" i="9"/>
  <c r="F4239" i="9" s="1"/>
  <c r="B4239" i="9"/>
  <c r="E4238" i="9"/>
  <c r="E4239" i="9" l="1"/>
  <c r="A4241" i="9"/>
  <c r="C4240" i="9"/>
  <c r="F4240" i="9" s="1"/>
  <c r="B4240" i="9"/>
  <c r="D4239" i="9"/>
  <c r="C4241" i="8"/>
  <c r="B4240" i="8"/>
  <c r="C4242" i="8" l="1"/>
  <c r="B4241" i="8"/>
  <c r="D4240" i="9"/>
  <c r="A4242" i="9"/>
  <c r="C4241" i="9"/>
  <c r="F4241" i="9" s="1"/>
  <c r="B4241" i="9"/>
  <c r="E4240" i="9"/>
  <c r="E4241" i="9" l="1"/>
  <c r="A4243" i="9"/>
  <c r="C4242" i="9"/>
  <c r="F4242" i="9" s="1"/>
  <c r="B4242" i="9"/>
  <c r="D4241" i="9"/>
  <c r="C4243" i="8"/>
  <c r="B4242" i="8"/>
  <c r="C4244" i="8" l="1"/>
  <c r="B4243" i="8"/>
  <c r="D4242" i="9"/>
  <c r="A4244" i="9"/>
  <c r="C4243" i="9"/>
  <c r="F4243" i="9" s="1"/>
  <c r="B4243" i="9"/>
  <c r="E4242" i="9"/>
  <c r="A4245" i="9" l="1"/>
  <c r="C4244" i="9"/>
  <c r="F4244" i="9" s="1"/>
  <c r="B4244" i="9"/>
  <c r="E4243" i="9"/>
  <c r="D4243" i="9"/>
  <c r="C4245" i="8"/>
  <c r="B4244" i="8"/>
  <c r="C4246" i="8" l="1"/>
  <c r="B4245" i="8"/>
  <c r="D4244" i="9"/>
  <c r="A4246" i="9"/>
  <c r="C4245" i="9"/>
  <c r="F4245" i="9" s="1"/>
  <c r="B4245" i="9"/>
  <c r="E4244" i="9"/>
  <c r="E4245" i="9" l="1"/>
  <c r="A4247" i="9"/>
  <c r="C4246" i="9"/>
  <c r="F4246" i="9" s="1"/>
  <c r="B4246" i="9"/>
  <c r="D4245" i="9"/>
  <c r="C4247" i="8"/>
  <c r="B4246" i="8"/>
  <c r="C4248" i="8" l="1"/>
  <c r="B4247" i="8"/>
  <c r="D4246" i="9"/>
  <c r="A4248" i="9"/>
  <c r="C4247" i="9"/>
  <c r="F4247" i="9" s="1"/>
  <c r="B4247" i="9"/>
  <c r="E4246" i="9"/>
  <c r="E4247" i="9" l="1"/>
  <c r="A4249" i="9"/>
  <c r="C4248" i="9"/>
  <c r="F4248" i="9" s="1"/>
  <c r="B4248" i="9"/>
  <c r="D4247" i="9"/>
  <c r="C4249" i="8"/>
  <c r="B4248" i="8"/>
  <c r="C4250" i="8" l="1"/>
  <c r="B4249" i="8"/>
  <c r="D4248" i="9"/>
  <c r="A4250" i="9"/>
  <c r="C4249" i="9"/>
  <c r="F4249" i="9" s="1"/>
  <c r="B4249" i="9"/>
  <c r="E4248" i="9"/>
  <c r="E4249" i="9" l="1"/>
  <c r="A4251" i="9"/>
  <c r="C4250" i="9"/>
  <c r="F4250" i="9" s="1"/>
  <c r="B4250" i="9"/>
  <c r="D4249" i="9"/>
  <c r="C4251" i="8"/>
  <c r="B4250" i="8"/>
  <c r="C4252" i="8" l="1"/>
  <c r="B4251" i="8"/>
  <c r="D4250" i="9"/>
  <c r="A4252" i="9"/>
  <c r="C4251" i="9"/>
  <c r="F4251" i="9" s="1"/>
  <c r="B4251" i="9"/>
  <c r="E4250" i="9"/>
  <c r="A4253" i="9" l="1"/>
  <c r="C4252" i="9"/>
  <c r="F4252" i="9" s="1"/>
  <c r="B4252" i="9"/>
  <c r="E4251" i="9"/>
  <c r="D4251" i="9"/>
  <c r="C4253" i="8"/>
  <c r="B4252" i="8"/>
  <c r="C4254" i="8" l="1"/>
  <c r="B4253" i="8"/>
  <c r="D4252" i="9"/>
  <c r="A4254" i="9"/>
  <c r="C4253" i="9"/>
  <c r="F4253" i="9" s="1"/>
  <c r="B4253" i="9"/>
  <c r="E4252" i="9"/>
  <c r="E4253" i="9" l="1"/>
  <c r="A4255" i="9"/>
  <c r="C4254" i="9"/>
  <c r="F4254" i="9" s="1"/>
  <c r="B4254" i="9"/>
  <c r="D4253" i="9"/>
  <c r="C4255" i="8"/>
  <c r="B4254" i="8"/>
  <c r="C4256" i="8" l="1"/>
  <c r="B4255" i="8"/>
  <c r="D4254" i="9"/>
  <c r="A4256" i="9"/>
  <c r="C4255" i="9"/>
  <c r="F4255" i="9" s="1"/>
  <c r="B4255" i="9"/>
  <c r="E4254" i="9"/>
  <c r="E4255" i="9" l="1"/>
  <c r="A4257" i="9"/>
  <c r="C4256" i="9"/>
  <c r="F4256" i="9" s="1"/>
  <c r="B4256" i="9"/>
  <c r="D4255" i="9"/>
  <c r="C4257" i="8"/>
  <c r="B4256" i="8"/>
  <c r="C4258" i="8" l="1"/>
  <c r="B4257" i="8"/>
  <c r="D4256" i="9"/>
  <c r="A4258" i="9"/>
  <c r="C4257" i="9"/>
  <c r="F4257" i="9" s="1"/>
  <c r="B4257" i="9"/>
  <c r="E4256" i="9"/>
  <c r="A4259" i="9" l="1"/>
  <c r="C4258" i="9"/>
  <c r="F4258" i="9" s="1"/>
  <c r="B4258" i="9"/>
  <c r="E4257" i="9"/>
  <c r="D4257" i="9"/>
  <c r="C4259" i="8"/>
  <c r="B4258" i="8"/>
  <c r="C4260" i="8" l="1"/>
  <c r="B4259" i="8"/>
  <c r="D4258" i="9"/>
  <c r="A4260" i="9"/>
  <c r="C4259" i="9"/>
  <c r="F4259" i="9" s="1"/>
  <c r="B4259" i="9"/>
  <c r="E4258" i="9"/>
  <c r="E4259" i="9" l="1"/>
  <c r="A4261" i="9"/>
  <c r="C4260" i="9"/>
  <c r="F4260" i="9" s="1"/>
  <c r="B4260" i="9"/>
  <c r="D4259" i="9"/>
  <c r="C4261" i="8"/>
  <c r="B4260" i="8"/>
  <c r="C4262" i="8" l="1"/>
  <c r="B4261" i="8"/>
  <c r="D4260" i="9"/>
  <c r="A4262" i="9"/>
  <c r="C4261" i="9"/>
  <c r="F4261" i="9" s="1"/>
  <c r="B4261" i="9"/>
  <c r="E4260" i="9"/>
  <c r="A4263" i="9" l="1"/>
  <c r="C4262" i="9"/>
  <c r="F4262" i="9" s="1"/>
  <c r="B4262" i="9"/>
  <c r="E4261" i="9"/>
  <c r="D4261" i="9"/>
  <c r="C4263" i="8"/>
  <c r="B4262" i="8"/>
  <c r="C4264" i="8" l="1"/>
  <c r="B4263" i="8"/>
  <c r="A4264" i="9"/>
  <c r="C4263" i="9"/>
  <c r="F4263" i="9" s="1"/>
  <c r="B4263" i="9"/>
  <c r="D4262" i="9"/>
  <c r="E4262" i="9"/>
  <c r="A4265" i="9" l="1"/>
  <c r="C4264" i="9"/>
  <c r="F4264" i="9" s="1"/>
  <c r="B4264" i="9"/>
  <c r="E4263" i="9"/>
  <c r="D4263" i="9"/>
  <c r="B4264" i="8"/>
  <c r="C4265" i="8"/>
  <c r="D4264" i="9" l="1"/>
  <c r="A4266" i="9"/>
  <c r="C4265" i="9"/>
  <c r="F4265" i="9" s="1"/>
  <c r="B4265" i="9"/>
  <c r="B4265" i="8"/>
  <c r="C4266" i="8"/>
  <c r="E4264" i="9"/>
  <c r="D4265" i="9" l="1"/>
  <c r="A4267" i="9"/>
  <c r="C4266" i="9"/>
  <c r="F4266" i="9" s="1"/>
  <c r="B4266" i="9"/>
  <c r="B4266" i="8"/>
  <c r="C4267" i="8"/>
  <c r="E4265" i="9"/>
  <c r="B4267" i="8" l="1"/>
  <c r="C4268" i="8"/>
  <c r="D4266" i="9"/>
  <c r="A4268" i="9"/>
  <c r="C4267" i="9"/>
  <c r="F4267" i="9" s="1"/>
  <c r="B4267" i="9"/>
  <c r="E4266" i="9"/>
  <c r="A4269" i="9" l="1"/>
  <c r="C4268" i="9"/>
  <c r="F4268" i="9" s="1"/>
  <c r="B4268" i="9"/>
  <c r="E4267" i="9"/>
  <c r="B4268" i="8"/>
  <c r="C4269" i="8"/>
  <c r="D4267" i="9"/>
  <c r="B4269" i="8" l="1"/>
  <c r="C4270" i="8"/>
  <c r="D4268" i="9"/>
  <c r="A4270" i="9"/>
  <c r="C4269" i="9"/>
  <c r="F4269" i="9" s="1"/>
  <c r="B4269" i="9"/>
  <c r="E4268" i="9"/>
  <c r="A4271" i="9" l="1"/>
  <c r="C4270" i="9"/>
  <c r="F4270" i="9" s="1"/>
  <c r="B4270" i="9"/>
  <c r="E4269" i="9"/>
  <c r="B4270" i="8"/>
  <c r="C4271" i="8"/>
  <c r="D4269" i="9"/>
  <c r="B4271" i="8" l="1"/>
  <c r="C4272" i="8"/>
  <c r="D4270" i="9"/>
  <c r="A4272" i="9"/>
  <c r="C4271" i="9"/>
  <c r="F4271" i="9" s="1"/>
  <c r="B4271" i="9"/>
  <c r="E4270" i="9"/>
  <c r="A4273" i="9" l="1"/>
  <c r="C4272" i="9"/>
  <c r="F4272" i="9" s="1"/>
  <c r="B4272" i="9"/>
  <c r="E4271" i="9"/>
  <c r="B4272" i="8"/>
  <c r="C4273" i="8"/>
  <c r="D4271" i="9"/>
  <c r="B4273" i="8" l="1"/>
  <c r="C4274" i="8"/>
  <c r="D4272" i="9"/>
  <c r="A4274" i="9"/>
  <c r="C4273" i="9"/>
  <c r="F4273" i="9" s="1"/>
  <c r="B4273" i="9"/>
  <c r="E4272" i="9"/>
  <c r="A4275" i="9" l="1"/>
  <c r="C4274" i="9"/>
  <c r="F4274" i="9" s="1"/>
  <c r="B4274" i="9"/>
  <c r="E4273" i="9"/>
  <c r="B4274" i="8"/>
  <c r="C4275" i="8"/>
  <c r="D4273" i="9"/>
  <c r="B4275" i="8" l="1"/>
  <c r="C4276" i="8"/>
  <c r="D4274" i="9"/>
  <c r="A4276" i="9"/>
  <c r="C4275" i="9"/>
  <c r="F4275" i="9" s="1"/>
  <c r="B4275" i="9"/>
  <c r="E4274" i="9"/>
  <c r="A4277" i="9" l="1"/>
  <c r="C4276" i="9"/>
  <c r="F4276" i="9" s="1"/>
  <c r="B4276" i="9"/>
  <c r="E4275" i="9"/>
  <c r="B4276" i="8"/>
  <c r="C4277" i="8"/>
  <c r="D4275" i="9"/>
  <c r="B4277" i="8" l="1"/>
  <c r="C4278" i="8"/>
  <c r="D4276" i="9"/>
  <c r="A4278" i="9"/>
  <c r="C4277" i="9"/>
  <c r="F4277" i="9" s="1"/>
  <c r="B4277" i="9"/>
  <c r="E4276" i="9"/>
  <c r="A4279" i="9" l="1"/>
  <c r="C4278" i="9"/>
  <c r="F4278" i="9" s="1"/>
  <c r="B4278" i="9"/>
  <c r="E4277" i="9"/>
  <c r="B4278" i="8"/>
  <c r="C4279" i="8"/>
  <c r="D4277" i="9"/>
  <c r="B4279" i="8" l="1"/>
  <c r="C4280" i="8"/>
  <c r="D4278" i="9"/>
  <c r="A4280" i="9"/>
  <c r="C4279" i="9"/>
  <c r="F4279" i="9" s="1"/>
  <c r="B4279" i="9"/>
  <c r="E4278" i="9"/>
  <c r="A4281" i="9" l="1"/>
  <c r="C4280" i="9"/>
  <c r="F4280" i="9" s="1"/>
  <c r="B4280" i="9"/>
  <c r="E4279" i="9"/>
  <c r="B4280" i="8"/>
  <c r="C4281" i="8"/>
  <c r="D4279" i="9"/>
  <c r="B4281" i="8" l="1"/>
  <c r="C4282" i="8"/>
  <c r="D4280" i="9"/>
  <c r="A4282" i="9"/>
  <c r="C4281" i="9"/>
  <c r="F4281" i="9" s="1"/>
  <c r="B4281" i="9"/>
  <c r="E4280" i="9"/>
  <c r="A4283" i="9" l="1"/>
  <c r="C4282" i="9"/>
  <c r="F4282" i="9" s="1"/>
  <c r="B4282" i="9"/>
  <c r="E4281" i="9"/>
  <c r="B4282" i="8"/>
  <c r="C4283" i="8"/>
  <c r="D4281" i="9"/>
  <c r="B4283" i="8" l="1"/>
  <c r="C4284" i="8"/>
  <c r="D4282" i="9"/>
  <c r="A4284" i="9"/>
  <c r="C4283" i="9"/>
  <c r="F4283" i="9" s="1"/>
  <c r="B4283" i="9"/>
  <c r="E4282" i="9"/>
  <c r="A4285" i="9" l="1"/>
  <c r="C4284" i="9"/>
  <c r="F4284" i="9" s="1"/>
  <c r="B4284" i="9"/>
  <c r="E4283" i="9"/>
  <c r="B4284" i="8"/>
  <c r="C4285" i="8"/>
  <c r="D4283" i="9"/>
  <c r="B4285" i="8" l="1"/>
  <c r="C4286" i="8"/>
  <c r="D4284" i="9"/>
  <c r="A4286" i="9"/>
  <c r="C4285" i="9"/>
  <c r="F4285" i="9" s="1"/>
  <c r="B4285" i="9"/>
  <c r="E4284" i="9"/>
  <c r="A4287" i="9" l="1"/>
  <c r="C4286" i="9"/>
  <c r="F4286" i="9" s="1"/>
  <c r="B4286" i="9"/>
  <c r="E4285" i="9"/>
  <c r="B4286" i="8"/>
  <c r="C4287" i="8"/>
  <c r="D4285" i="9"/>
  <c r="B4287" i="8" l="1"/>
  <c r="C4288" i="8"/>
  <c r="D4286" i="9"/>
  <c r="A4288" i="9"/>
  <c r="C4287" i="9"/>
  <c r="F4287" i="9" s="1"/>
  <c r="B4287" i="9"/>
  <c r="E4286" i="9"/>
  <c r="A4289" i="9" l="1"/>
  <c r="C4288" i="9"/>
  <c r="F4288" i="9" s="1"/>
  <c r="B4288" i="9"/>
  <c r="E4287" i="9"/>
  <c r="B4288" i="8"/>
  <c r="C4289" i="8"/>
  <c r="D4287" i="9"/>
  <c r="B4289" i="8" l="1"/>
  <c r="C4290" i="8"/>
  <c r="D4288" i="9"/>
  <c r="A4290" i="9"/>
  <c r="C4289" i="9"/>
  <c r="F4289" i="9" s="1"/>
  <c r="B4289" i="9"/>
  <c r="E4288" i="9"/>
  <c r="A4291" i="9" l="1"/>
  <c r="C4290" i="9"/>
  <c r="F4290" i="9" s="1"/>
  <c r="B4290" i="9"/>
  <c r="E4289" i="9"/>
  <c r="B4290" i="8"/>
  <c r="C4291" i="8"/>
  <c r="D4289" i="9"/>
  <c r="D4290" i="9" l="1"/>
  <c r="A4292" i="9"/>
  <c r="C4291" i="9"/>
  <c r="F4291" i="9" s="1"/>
  <c r="B4291" i="9"/>
  <c r="B4291" i="8"/>
  <c r="C4292" i="8"/>
  <c r="E4290" i="9"/>
  <c r="B4292" i="8" l="1"/>
  <c r="C4293" i="8"/>
  <c r="D4291" i="9"/>
  <c r="A4293" i="9"/>
  <c r="C4292" i="9"/>
  <c r="F4292" i="9" s="1"/>
  <c r="B4292" i="9"/>
  <c r="E4291" i="9"/>
  <c r="E4292" i="9" l="1"/>
  <c r="B4293" i="8"/>
  <c r="C4294" i="8"/>
  <c r="A4294" i="9"/>
  <c r="C4293" i="9"/>
  <c r="F4293" i="9" s="1"/>
  <c r="B4293" i="9"/>
  <c r="D4292" i="9"/>
  <c r="A4295" i="9" l="1"/>
  <c r="C4294" i="9"/>
  <c r="F4294" i="9" s="1"/>
  <c r="B4294" i="9"/>
  <c r="E4293" i="9"/>
  <c r="B4294" i="8"/>
  <c r="C4295" i="8"/>
  <c r="D4293" i="9"/>
  <c r="B4295" i="8" l="1"/>
  <c r="C4296" i="8"/>
  <c r="D4294" i="9"/>
  <c r="A4296" i="9"/>
  <c r="C4295" i="9"/>
  <c r="F4295" i="9" s="1"/>
  <c r="B4295" i="9"/>
  <c r="E4294" i="9"/>
  <c r="A4297" i="9" l="1"/>
  <c r="C4296" i="9"/>
  <c r="F4296" i="9" s="1"/>
  <c r="B4296" i="9"/>
  <c r="E4295" i="9"/>
  <c r="B4296" i="8"/>
  <c r="C4297" i="8"/>
  <c r="D4295" i="9"/>
  <c r="B4297" i="8" l="1"/>
  <c r="C4298" i="8"/>
  <c r="D4296" i="9"/>
  <c r="A4298" i="9"/>
  <c r="C4297" i="9"/>
  <c r="F4297" i="9" s="1"/>
  <c r="B4297" i="9"/>
  <c r="E4296" i="9"/>
  <c r="E4297" i="9" l="1"/>
  <c r="B4298" i="8"/>
  <c r="C4299" i="8"/>
  <c r="A4299" i="9"/>
  <c r="C4298" i="9"/>
  <c r="F4298" i="9" s="1"/>
  <c r="B4298" i="9"/>
  <c r="D4297" i="9"/>
  <c r="A4300" i="9" l="1"/>
  <c r="C4299" i="9"/>
  <c r="F4299" i="9" s="1"/>
  <c r="B4299" i="9"/>
  <c r="E4298" i="9"/>
  <c r="B4299" i="8"/>
  <c r="C4300" i="8"/>
  <c r="D4298" i="9"/>
  <c r="B4300" i="8" l="1"/>
  <c r="C4301" i="8"/>
  <c r="D4299" i="9"/>
  <c r="A4301" i="9"/>
  <c r="C4300" i="9"/>
  <c r="F4300" i="9" s="1"/>
  <c r="B4300" i="9"/>
  <c r="E4299" i="9"/>
  <c r="A4302" i="9" l="1"/>
  <c r="C4301" i="9"/>
  <c r="F4301" i="9" s="1"/>
  <c r="B4301" i="9"/>
  <c r="E4300" i="9"/>
  <c r="B4301" i="8"/>
  <c r="C4302" i="8"/>
  <c r="D4300" i="9"/>
  <c r="B4302" i="8" l="1"/>
  <c r="C4303" i="8"/>
  <c r="D4301" i="9"/>
  <c r="A4303" i="9"/>
  <c r="C4302" i="9"/>
  <c r="F4302" i="9" s="1"/>
  <c r="B4302" i="9"/>
  <c r="E4301" i="9"/>
  <c r="E4302" i="9" l="1"/>
  <c r="B4303" i="8"/>
  <c r="C4304" i="8"/>
  <c r="A4304" i="9"/>
  <c r="C4303" i="9"/>
  <c r="F4303" i="9" s="1"/>
  <c r="B4303" i="9"/>
  <c r="D4302" i="9"/>
  <c r="E4303" i="9" l="1"/>
  <c r="A4305" i="9"/>
  <c r="C4304" i="9"/>
  <c r="F4304" i="9" s="1"/>
  <c r="B4304" i="9"/>
  <c r="B4304" i="8"/>
  <c r="C4305" i="8"/>
  <c r="D4303" i="9"/>
  <c r="B4305" i="8" l="1"/>
  <c r="C4306" i="8"/>
  <c r="D4304" i="9"/>
  <c r="A4306" i="9"/>
  <c r="C4305" i="9"/>
  <c r="F4305" i="9" s="1"/>
  <c r="B4305" i="9"/>
  <c r="E4304" i="9"/>
  <c r="D4305" i="9" l="1"/>
  <c r="A4307" i="9"/>
  <c r="C4306" i="9"/>
  <c r="F4306" i="9" s="1"/>
  <c r="B4306" i="9"/>
  <c r="E4305" i="9"/>
  <c r="B4306" i="8"/>
  <c r="C4307" i="8"/>
  <c r="B4307" i="8" l="1"/>
  <c r="C4308" i="8"/>
  <c r="D4306" i="9"/>
  <c r="A4308" i="9"/>
  <c r="C4307" i="9"/>
  <c r="F4307" i="9" s="1"/>
  <c r="B4307" i="9"/>
  <c r="E4306" i="9"/>
  <c r="A4309" i="9" l="1"/>
  <c r="C4308" i="9"/>
  <c r="F4308" i="9" s="1"/>
  <c r="B4308" i="9"/>
  <c r="E4307" i="9"/>
  <c r="B4308" i="8"/>
  <c r="C4309" i="8"/>
  <c r="D4307" i="9"/>
  <c r="B4309" i="8" l="1"/>
  <c r="C4310" i="8"/>
  <c r="D4308" i="9"/>
  <c r="A4310" i="9"/>
  <c r="C4309" i="9"/>
  <c r="F4309" i="9" s="1"/>
  <c r="B4309" i="9"/>
  <c r="E4308" i="9"/>
  <c r="D4309" i="9" l="1"/>
  <c r="A4311" i="9"/>
  <c r="C4310" i="9"/>
  <c r="F4310" i="9" s="1"/>
  <c r="B4310" i="9"/>
  <c r="E4309" i="9"/>
  <c r="B4310" i="8"/>
  <c r="C4311" i="8"/>
  <c r="B4311" i="8" l="1"/>
  <c r="C4312" i="8"/>
  <c r="D4310" i="9"/>
  <c r="A4312" i="9"/>
  <c r="C4311" i="9"/>
  <c r="F4311" i="9" s="1"/>
  <c r="B4311" i="9"/>
  <c r="E4310" i="9"/>
  <c r="A4313" i="9" l="1"/>
  <c r="C4312" i="9"/>
  <c r="F4312" i="9" s="1"/>
  <c r="B4312" i="9"/>
  <c r="E4311" i="9"/>
  <c r="B4312" i="8"/>
  <c r="C4313" i="8"/>
  <c r="D4311" i="9"/>
  <c r="B4313" i="8" l="1"/>
  <c r="C4314" i="8"/>
  <c r="D4312" i="9"/>
  <c r="A4314" i="9"/>
  <c r="C4313" i="9"/>
  <c r="F4313" i="9" s="1"/>
  <c r="B4313" i="9"/>
  <c r="E4312" i="9"/>
  <c r="D4313" i="9" l="1"/>
  <c r="A4315" i="9"/>
  <c r="C4314" i="9"/>
  <c r="F4314" i="9" s="1"/>
  <c r="B4314" i="9"/>
  <c r="E4313" i="9"/>
  <c r="B4314" i="8"/>
  <c r="C4315" i="8"/>
  <c r="D4314" i="9" l="1"/>
  <c r="A4316" i="9"/>
  <c r="C4315" i="9"/>
  <c r="F4315" i="9" s="1"/>
  <c r="B4315" i="9"/>
  <c r="E4314" i="9"/>
  <c r="B4315" i="8"/>
  <c r="C4316" i="8"/>
  <c r="D4315" i="9" l="1"/>
  <c r="A4317" i="9"/>
  <c r="C4316" i="9"/>
  <c r="F4316" i="9" s="1"/>
  <c r="B4316" i="9"/>
  <c r="E4315" i="9"/>
  <c r="B4316" i="8"/>
  <c r="C4317" i="8"/>
  <c r="D4316" i="9" l="1"/>
  <c r="A4318" i="9"/>
  <c r="C4317" i="9"/>
  <c r="F4317" i="9" s="1"/>
  <c r="B4317" i="9"/>
  <c r="E4316" i="9"/>
  <c r="B4317" i="8"/>
  <c r="C4318" i="8"/>
  <c r="B4318" i="8" l="1"/>
  <c r="C4319" i="8"/>
  <c r="D4317" i="9"/>
  <c r="A4319" i="9"/>
  <c r="C4318" i="9"/>
  <c r="F4318" i="9" s="1"/>
  <c r="B4318" i="9"/>
  <c r="E4317" i="9"/>
  <c r="B4319" i="8" l="1"/>
  <c r="C4320" i="8"/>
  <c r="A4320" i="9"/>
  <c r="C4319" i="9"/>
  <c r="F4319" i="9" s="1"/>
  <c r="B4319" i="9"/>
  <c r="E4318" i="9"/>
  <c r="D4318" i="9"/>
  <c r="A4321" i="9" l="1"/>
  <c r="C4320" i="9"/>
  <c r="F4320" i="9" s="1"/>
  <c r="B4320" i="9"/>
  <c r="E4319" i="9"/>
  <c r="B4320" i="8"/>
  <c r="C4321" i="8"/>
  <c r="D4319" i="9"/>
  <c r="B4321" i="8" l="1"/>
  <c r="C4322" i="8"/>
  <c r="D4320" i="9"/>
  <c r="A4322" i="9"/>
  <c r="C4321" i="9"/>
  <c r="F4321" i="9" s="1"/>
  <c r="B4321" i="9"/>
  <c r="E4320" i="9"/>
  <c r="D4321" i="9" l="1"/>
  <c r="A4323" i="9"/>
  <c r="C4322" i="9"/>
  <c r="F4322" i="9" s="1"/>
  <c r="B4322" i="9"/>
  <c r="E4321" i="9"/>
  <c r="B4322" i="8"/>
  <c r="C4323" i="8"/>
  <c r="D4322" i="9" l="1"/>
  <c r="A4324" i="9"/>
  <c r="C4323" i="9"/>
  <c r="F4323" i="9" s="1"/>
  <c r="B4323" i="9"/>
  <c r="E4322" i="9"/>
  <c r="B4323" i="8"/>
  <c r="C4324" i="8"/>
  <c r="B4324" i="8" l="1"/>
  <c r="C4325" i="8"/>
  <c r="D4323" i="9"/>
  <c r="A4325" i="9"/>
  <c r="C4324" i="9"/>
  <c r="F4324" i="9" s="1"/>
  <c r="B4324" i="9"/>
  <c r="E4323" i="9"/>
  <c r="A4326" i="9" l="1"/>
  <c r="C4325" i="9"/>
  <c r="F4325" i="9" s="1"/>
  <c r="B4325" i="9"/>
  <c r="E4324" i="9"/>
  <c r="B4325" i="8"/>
  <c r="C4326" i="8"/>
  <c r="D4324" i="9"/>
  <c r="B4326" i="8" l="1"/>
  <c r="C4327" i="8"/>
  <c r="D4325" i="9"/>
  <c r="A4327" i="9"/>
  <c r="C4326" i="9"/>
  <c r="F4326" i="9" s="1"/>
  <c r="B4326" i="9"/>
  <c r="E4325" i="9"/>
  <c r="A4328" i="9" l="1"/>
  <c r="C4327" i="9"/>
  <c r="F4327" i="9" s="1"/>
  <c r="B4327" i="9"/>
  <c r="E4326" i="9"/>
  <c r="B4327" i="8"/>
  <c r="C4328" i="8"/>
  <c r="D4326" i="9"/>
  <c r="D4327" i="9" l="1"/>
  <c r="A4329" i="9"/>
  <c r="C4328" i="9"/>
  <c r="F4328" i="9" s="1"/>
  <c r="B4328" i="9"/>
  <c r="B4328" i="8"/>
  <c r="C4329" i="8"/>
  <c r="E4327" i="9"/>
  <c r="B4329" i="8" l="1"/>
  <c r="C4330" i="8"/>
  <c r="D4328" i="9"/>
  <c r="A4330" i="9"/>
  <c r="C4329" i="9"/>
  <c r="F4329" i="9" s="1"/>
  <c r="B4329" i="9"/>
  <c r="E4328" i="9"/>
  <c r="A4331" i="9" l="1"/>
  <c r="C4330" i="9"/>
  <c r="F4330" i="9" s="1"/>
  <c r="B4330" i="9"/>
  <c r="E4329" i="9"/>
  <c r="B4330" i="8"/>
  <c r="C4331" i="8"/>
  <c r="D4329" i="9"/>
  <c r="B4331" i="8" l="1"/>
  <c r="C4332" i="8"/>
  <c r="D4330" i="9"/>
  <c r="A4332" i="9"/>
  <c r="C4331" i="9"/>
  <c r="F4331" i="9" s="1"/>
  <c r="B4331" i="9"/>
  <c r="E4330" i="9"/>
  <c r="A4333" i="9" l="1"/>
  <c r="C4332" i="9"/>
  <c r="F4332" i="9" s="1"/>
  <c r="B4332" i="9"/>
  <c r="E4331" i="9"/>
  <c r="B4332" i="8"/>
  <c r="C4333" i="8"/>
  <c r="D4331" i="9"/>
  <c r="B4333" i="8" l="1"/>
  <c r="C4334" i="8"/>
  <c r="D4332" i="9"/>
  <c r="A4334" i="9"/>
  <c r="C4333" i="9"/>
  <c r="F4333" i="9" s="1"/>
  <c r="B4333" i="9"/>
  <c r="E4332" i="9"/>
  <c r="A4335" i="9" l="1"/>
  <c r="C4334" i="9"/>
  <c r="F4334" i="9" s="1"/>
  <c r="B4334" i="9"/>
  <c r="E4333" i="9"/>
  <c r="B4334" i="8"/>
  <c r="C4335" i="8"/>
  <c r="D4333" i="9"/>
  <c r="B4335" i="8" l="1"/>
  <c r="C4336" i="8"/>
  <c r="D4334" i="9"/>
  <c r="A4336" i="9"/>
  <c r="C4335" i="9"/>
  <c r="F4335" i="9" s="1"/>
  <c r="B4335" i="9"/>
  <c r="E4334" i="9"/>
  <c r="D4335" i="9" l="1"/>
  <c r="A4337" i="9"/>
  <c r="C4336" i="9"/>
  <c r="F4336" i="9" s="1"/>
  <c r="B4336" i="9"/>
  <c r="E4335" i="9"/>
  <c r="B4336" i="8"/>
  <c r="C4337" i="8"/>
  <c r="B4337" i="8" l="1"/>
  <c r="C4338" i="8"/>
  <c r="D4336" i="9"/>
  <c r="A4338" i="9"/>
  <c r="C4337" i="9"/>
  <c r="F4337" i="9" s="1"/>
  <c r="B4337" i="9"/>
  <c r="E4336" i="9"/>
  <c r="A4339" i="9" l="1"/>
  <c r="C4338" i="9"/>
  <c r="F4338" i="9" s="1"/>
  <c r="B4338" i="9"/>
  <c r="E4337" i="9"/>
  <c r="B4338" i="8"/>
  <c r="C4339" i="8"/>
  <c r="D4337" i="9"/>
  <c r="B4339" i="8" l="1"/>
  <c r="C4340" i="8"/>
  <c r="D4338" i="9"/>
  <c r="A4340" i="9"/>
  <c r="C4339" i="9"/>
  <c r="F4339" i="9" s="1"/>
  <c r="B4339" i="9"/>
  <c r="E4338" i="9"/>
  <c r="A4341" i="9" l="1"/>
  <c r="C4340" i="9"/>
  <c r="F4340" i="9" s="1"/>
  <c r="B4340" i="9"/>
  <c r="E4339" i="9"/>
  <c r="B4340" i="8"/>
  <c r="C4341" i="8"/>
  <c r="D4339" i="9"/>
  <c r="B4341" i="8" l="1"/>
  <c r="C4342" i="8"/>
  <c r="D4340" i="9"/>
  <c r="A4342" i="9"/>
  <c r="C4341" i="9"/>
  <c r="F4341" i="9" s="1"/>
  <c r="B4341" i="9"/>
  <c r="E4340" i="9"/>
  <c r="D4341" i="9" l="1"/>
  <c r="A4343" i="9"/>
  <c r="C4342" i="9"/>
  <c r="F4342" i="9" s="1"/>
  <c r="B4342" i="9"/>
  <c r="E4341" i="9"/>
  <c r="B4342" i="8"/>
  <c r="C4343" i="8"/>
  <c r="E4342" i="9" l="1"/>
  <c r="B4343" i="8"/>
  <c r="C4344" i="8"/>
  <c r="D4342" i="9"/>
  <c r="A4344" i="9"/>
  <c r="C4343" i="9"/>
  <c r="F4343" i="9" s="1"/>
  <c r="B4343" i="9"/>
  <c r="D4343" i="9" l="1"/>
  <c r="A4345" i="9"/>
  <c r="C4344" i="9"/>
  <c r="F4344" i="9" s="1"/>
  <c r="B4344" i="9"/>
  <c r="E4343" i="9"/>
  <c r="B4344" i="8"/>
  <c r="C4345" i="8"/>
  <c r="B4345" i="8" l="1"/>
  <c r="C4346" i="8"/>
  <c r="D4344" i="9"/>
  <c r="A4346" i="9"/>
  <c r="C4345" i="9"/>
  <c r="F4345" i="9" s="1"/>
  <c r="B4345" i="9"/>
  <c r="E4344" i="9"/>
  <c r="A4347" i="9" l="1"/>
  <c r="C4346" i="9"/>
  <c r="F4346" i="9" s="1"/>
  <c r="B4346" i="9"/>
  <c r="E4345" i="9"/>
  <c r="B4346" i="8"/>
  <c r="C4347" i="8"/>
  <c r="D4345" i="9"/>
  <c r="D4346" i="9" l="1"/>
  <c r="A4348" i="9"/>
  <c r="C4347" i="9"/>
  <c r="F4347" i="9" s="1"/>
  <c r="B4347" i="9"/>
  <c r="B4347" i="8"/>
  <c r="C4348" i="8"/>
  <c r="E4346" i="9"/>
  <c r="B4348" i="8" l="1"/>
  <c r="C4349" i="8"/>
  <c r="D4347" i="9"/>
  <c r="A4349" i="9"/>
  <c r="C4348" i="9"/>
  <c r="F4348" i="9" s="1"/>
  <c r="B4348" i="9"/>
  <c r="E4347" i="9"/>
  <c r="A4350" i="9" l="1"/>
  <c r="C4349" i="9"/>
  <c r="F4349" i="9" s="1"/>
  <c r="B4349" i="9"/>
  <c r="B4349" i="8"/>
  <c r="C4350" i="8"/>
  <c r="E4348" i="9"/>
  <c r="D4348" i="9"/>
  <c r="A4351" i="9" l="1"/>
  <c r="C4350" i="9"/>
  <c r="F4350" i="9" s="1"/>
  <c r="B4350" i="9"/>
  <c r="B4350" i="8"/>
  <c r="C4351" i="8"/>
  <c r="D4349" i="9"/>
  <c r="E4349" i="9"/>
  <c r="B4351" i="8" l="1"/>
  <c r="C4352" i="8"/>
  <c r="D4350" i="9"/>
  <c r="A4352" i="9"/>
  <c r="C4351" i="9"/>
  <c r="F4351" i="9" s="1"/>
  <c r="B4351" i="9"/>
  <c r="E4350" i="9"/>
  <c r="E4351" i="9" l="1"/>
  <c r="B4352" i="8"/>
  <c r="C4353" i="8"/>
  <c r="A4353" i="9"/>
  <c r="C4352" i="9"/>
  <c r="F4352" i="9" s="1"/>
  <c r="B4352" i="9"/>
  <c r="D4351" i="9"/>
  <c r="A4354" i="9" l="1"/>
  <c r="C4353" i="9"/>
  <c r="F4353" i="9" s="1"/>
  <c r="B4353" i="9"/>
  <c r="E4352" i="9"/>
  <c r="B4353" i="8"/>
  <c r="C4354" i="8"/>
  <c r="D4352" i="9"/>
  <c r="B4354" i="8" l="1"/>
  <c r="C4355" i="8"/>
  <c r="D4353" i="9"/>
  <c r="A4355" i="9"/>
  <c r="C4354" i="9"/>
  <c r="F4354" i="9" s="1"/>
  <c r="B4354" i="9"/>
  <c r="E4353" i="9"/>
  <c r="A4356" i="9" l="1"/>
  <c r="C4355" i="9"/>
  <c r="F4355" i="9" s="1"/>
  <c r="B4355" i="9"/>
  <c r="E4354" i="9"/>
  <c r="B4355" i="8"/>
  <c r="C4356" i="8"/>
  <c r="D4354" i="9"/>
  <c r="B4356" i="8" l="1"/>
  <c r="C4357" i="8"/>
  <c r="D4355" i="9"/>
  <c r="A4357" i="9"/>
  <c r="C4356" i="9"/>
  <c r="F4356" i="9" s="1"/>
  <c r="B4356" i="9"/>
  <c r="E4355" i="9"/>
  <c r="E4356" i="9" l="1"/>
  <c r="B4357" i="8"/>
  <c r="C4358" i="8"/>
  <c r="A4358" i="9"/>
  <c r="C4357" i="9"/>
  <c r="F4357" i="9" s="1"/>
  <c r="B4357" i="9"/>
  <c r="D4356" i="9"/>
  <c r="A4359" i="9" l="1"/>
  <c r="C4358" i="9"/>
  <c r="F4358" i="9" s="1"/>
  <c r="B4358" i="9"/>
  <c r="E4357" i="9"/>
  <c r="B4358" i="8"/>
  <c r="C4359" i="8"/>
  <c r="D4357" i="9"/>
  <c r="B4359" i="8" l="1"/>
  <c r="C4360" i="8"/>
  <c r="D4358" i="9"/>
  <c r="A4360" i="9"/>
  <c r="C4359" i="9"/>
  <c r="F4359" i="9" s="1"/>
  <c r="B4359" i="9"/>
  <c r="E4358" i="9"/>
  <c r="A4361" i="9" l="1"/>
  <c r="C4360" i="9"/>
  <c r="F4360" i="9" s="1"/>
  <c r="B4360" i="9"/>
  <c r="E4359" i="9"/>
  <c r="B4360" i="8"/>
  <c r="C4361" i="8"/>
  <c r="D4359" i="9"/>
  <c r="B4361" i="8" l="1"/>
  <c r="C4362" i="8"/>
  <c r="D4360" i="9"/>
  <c r="A4362" i="9"/>
  <c r="C4361" i="9"/>
  <c r="F4361" i="9" s="1"/>
  <c r="B4361" i="9"/>
  <c r="E4360" i="9"/>
  <c r="E4361" i="9" l="1"/>
  <c r="B4362" i="8"/>
  <c r="C4363" i="8"/>
  <c r="A4363" i="9"/>
  <c r="C4362" i="9"/>
  <c r="F4362" i="9" s="1"/>
  <c r="B4362" i="9"/>
  <c r="D4361" i="9"/>
  <c r="A4364" i="9" l="1"/>
  <c r="C4363" i="9"/>
  <c r="F4363" i="9" s="1"/>
  <c r="B4363" i="9"/>
  <c r="E4362" i="9"/>
  <c r="B4363" i="8"/>
  <c r="C4364" i="8"/>
  <c r="D4362" i="9"/>
  <c r="B4364" i="8" l="1"/>
  <c r="C4365" i="8"/>
  <c r="D4363" i="9"/>
  <c r="A4365" i="9"/>
  <c r="C4364" i="9"/>
  <c r="F4364" i="9" s="1"/>
  <c r="B4364" i="9"/>
  <c r="E4363" i="9"/>
  <c r="A4366" i="9" l="1"/>
  <c r="C4365" i="9"/>
  <c r="F4365" i="9" s="1"/>
  <c r="B4365" i="9"/>
  <c r="E4364" i="9"/>
  <c r="B4365" i="8"/>
  <c r="C4366" i="8"/>
  <c r="D4364" i="9"/>
  <c r="B4366" i="8" l="1"/>
  <c r="C4367" i="8"/>
  <c r="D4365" i="9"/>
  <c r="A4367" i="9"/>
  <c r="C4366" i="9"/>
  <c r="F4366" i="9" s="1"/>
  <c r="B4366" i="9"/>
  <c r="E4365" i="9"/>
  <c r="A4368" i="9" l="1"/>
  <c r="C4367" i="9"/>
  <c r="F4367" i="9" s="1"/>
  <c r="B4367" i="9"/>
  <c r="E4366" i="9"/>
  <c r="B4367" i="8"/>
  <c r="C4368" i="8"/>
  <c r="D4366" i="9"/>
  <c r="B4368" i="8" l="1"/>
  <c r="C4369" i="8"/>
  <c r="D4367" i="9"/>
  <c r="A4369" i="9"/>
  <c r="C4368" i="9"/>
  <c r="F4368" i="9" s="1"/>
  <c r="B4368" i="9"/>
  <c r="E4367" i="9"/>
  <c r="A4370" i="9" l="1"/>
  <c r="C4369" i="9"/>
  <c r="F4369" i="9" s="1"/>
  <c r="B4369" i="9"/>
  <c r="E4368" i="9"/>
  <c r="B4369" i="8"/>
  <c r="C4370" i="8"/>
  <c r="D4368" i="9"/>
  <c r="B4370" i="8" l="1"/>
  <c r="C4371" i="8"/>
  <c r="D4369" i="9"/>
  <c r="A4371" i="9"/>
  <c r="C4370" i="9"/>
  <c r="F4370" i="9" s="1"/>
  <c r="B4370" i="9"/>
  <c r="E4369" i="9"/>
  <c r="A4372" i="9" l="1"/>
  <c r="C4371" i="9"/>
  <c r="F4371" i="9" s="1"/>
  <c r="B4371" i="9"/>
  <c r="B4371" i="8"/>
  <c r="C4372" i="8"/>
  <c r="E4370" i="9"/>
  <c r="D4370" i="9"/>
  <c r="B4372" i="8" l="1"/>
  <c r="C4373" i="8"/>
  <c r="A4373" i="9"/>
  <c r="C4372" i="9"/>
  <c r="F4372" i="9" s="1"/>
  <c r="B4372" i="9"/>
  <c r="D4371" i="9"/>
  <c r="E4371" i="9"/>
  <c r="D4372" i="9" l="1"/>
  <c r="A4374" i="9"/>
  <c r="C4373" i="9"/>
  <c r="F4373" i="9" s="1"/>
  <c r="B4373" i="9"/>
  <c r="E4372" i="9"/>
  <c r="B4373" i="8"/>
  <c r="C4374" i="8"/>
  <c r="D4373" i="9" l="1"/>
  <c r="A4375" i="9"/>
  <c r="C4374" i="9"/>
  <c r="F4374" i="9" s="1"/>
  <c r="B4374" i="9"/>
  <c r="E4373" i="9"/>
  <c r="B4374" i="8"/>
  <c r="C4375" i="8"/>
  <c r="D4374" i="9" l="1"/>
  <c r="A4376" i="9"/>
  <c r="C4375" i="9"/>
  <c r="F4375" i="9" s="1"/>
  <c r="B4375" i="9"/>
  <c r="E4374" i="9"/>
  <c r="B4375" i="8"/>
  <c r="C4376" i="8"/>
  <c r="D4375" i="9" l="1"/>
  <c r="A4377" i="9"/>
  <c r="C4376" i="9"/>
  <c r="F4376" i="9" s="1"/>
  <c r="B4376" i="9"/>
  <c r="E4375" i="9"/>
  <c r="B4376" i="8"/>
  <c r="C4377" i="8"/>
  <c r="D4376" i="9" l="1"/>
  <c r="A4378" i="9"/>
  <c r="C4377" i="9"/>
  <c r="F4377" i="9" s="1"/>
  <c r="B4377" i="9"/>
  <c r="E4376" i="9"/>
  <c r="B4377" i="8"/>
  <c r="C4378" i="8"/>
  <c r="D4377" i="9" l="1"/>
  <c r="A4379" i="9"/>
  <c r="C4378" i="9"/>
  <c r="F4378" i="9" s="1"/>
  <c r="B4378" i="9"/>
  <c r="E4377" i="9"/>
  <c r="B4378" i="8"/>
  <c r="C4379" i="8"/>
  <c r="D4378" i="9" l="1"/>
  <c r="A4380" i="9"/>
  <c r="C4379" i="9"/>
  <c r="F4379" i="9" s="1"/>
  <c r="B4379" i="9"/>
  <c r="E4378" i="9"/>
  <c r="B4379" i="8"/>
  <c r="C4380" i="8"/>
  <c r="D4379" i="9" l="1"/>
  <c r="A4381" i="9"/>
  <c r="C4380" i="9"/>
  <c r="F4380" i="9" s="1"/>
  <c r="B4380" i="9"/>
  <c r="E4379" i="9"/>
  <c r="B4380" i="8"/>
  <c r="C4381" i="8"/>
  <c r="D4380" i="9" l="1"/>
  <c r="A4382" i="9"/>
  <c r="C4381" i="9"/>
  <c r="F4381" i="9" s="1"/>
  <c r="B4381" i="9"/>
  <c r="E4380" i="9"/>
  <c r="B4381" i="8"/>
  <c r="C4382" i="8"/>
  <c r="D4381" i="9" l="1"/>
  <c r="A4383" i="9"/>
  <c r="C4382" i="9"/>
  <c r="F4382" i="9" s="1"/>
  <c r="B4382" i="9"/>
  <c r="E4381" i="9"/>
  <c r="B4382" i="8"/>
  <c r="C4383" i="8"/>
  <c r="B4383" i="8" l="1"/>
  <c r="C4384" i="8"/>
  <c r="D4382" i="9"/>
  <c r="A4384" i="9"/>
  <c r="C4383" i="9"/>
  <c r="F4383" i="9" s="1"/>
  <c r="B4383" i="9"/>
  <c r="E4382" i="9"/>
  <c r="E4383" i="9" l="1"/>
  <c r="B4384" i="8"/>
  <c r="C4385" i="8"/>
  <c r="A4385" i="9"/>
  <c r="C4384" i="9"/>
  <c r="F4384" i="9" s="1"/>
  <c r="B4384" i="9"/>
  <c r="D4383" i="9"/>
  <c r="A4386" i="9" l="1"/>
  <c r="C4385" i="9"/>
  <c r="F4385" i="9" s="1"/>
  <c r="B4385" i="9"/>
  <c r="E4384" i="9"/>
  <c r="B4385" i="8"/>
  <c r="C4386" i="8"/>
  <c r="D4384" i="9"/>
  <c r="B4386" i="8" l="1"/>
  <c r="C4387" i="8"/>
  <c r="D4385" i="9"/>
  <c r="A4387" i="9"/>
  <c r="C4386" i="9"/>
  <c r="F4386" i="9" s="1"/>
  <c r="B4386" i="9"/>
  <c r="E4385" i="9"/>
  <c r="A4388" i="9" l="1"/>
  <c r="C4387" i="9"/>
  <c r="F4387" i="9" s="1"/>
  <c r="B4387" i="9"/>
  <c r="E4386" i="9"/>
  <c r="B4387" i="8"/>
  <c r="C4388" i="8"/>
  <c r="D4386" i="9"/>
  <c r="B4388" i="8" l="1"/>
  <c r="C4389" i="8"/>
  <c r="E4387" i="9"/>
  <c r="A4389" i="9"/>
  <c r="C4388" i="9"/>
  <c r="F4388" i="9" s="1"/>
  <c r="B4388" i="9"/>
  <c r="D4387" i="9"/>
  <c r="A4390" i="9" l="1"/>
  <c r="C4389" i="9"/>
  <c r="F4389" i="9" s="1"/>
  <c r="B4389" i="9"/>
  <c r="E4388" i="9"/>
  <c r="B4389" i="8"/>
  <c r="C4390" i="8"/>
  <c r="D4388" i="9"/>
  <c r="B4390" i="8" l="1"/>
  <c r="C4391" i="8"/>
  <c r="D4389" i="9"/>
  <c r="A4391" i="9"/>
  <c r="C4390" i="9"/>
  <c r="F4390" i="9" s="1"/>
  <c r="B4390" i="9"/>
  <c r="E4389" i="9"/>
  <c r="A4392" i="9" l="1"/>
  <c r="C4391" i="9"/>
  <c r="F4391" i="9" s="1"/>
  <c r="B4391" i="9"/>
  <c r="E4390" i="9"/>
  <c r="C4392" i="8"/>
  <c r="B4391" i="8"/>
  <c r="D4390" i="9"/>
  <c r="B4392" i="8" l="1"/>
  <c r="C4393" i="8"/>
  <c r="E4391" i="9"/>
  <c r="A4393" i="9"/>
  <c r="C4392" i="9"/>
  <c r="F4392" i="9" s="1"/>
  <c r="B4392" i="9"/>
  <c r="D4391" i="9"/>
  <c r="A4394" i="9" l="1"/>
  <c r="C4393" i="9"/>
  <c r="F4393" i="9" s="1"/>
  <c r="B4393" i="9"/>
  <c r="E4392" i="9"/>
  <c r="B4393" i="8"/>
  <c r="C4394" i="8"/>
  <c r="D4392" i="9"/>
  <c r="B4394" i="8" l="1"/>
  <c r="C4395" i="8"/>
  <c r="E4393" i="9"/>
  <c r="A4395" i="9"/>
  <c r="C4394" i="9"/>
  <c r="F4394" i="9" s="1"/>
  <c r="B4394" i="9"/>
  <c r="D4393" i="9"/>
  <c r="A4396" i="9" l="1"/>
  <c r="C4395" i="9"/>
  <c r="F4395" i="9" s="1"/>
  <c r="B4395" i="9"/>
  <c r="E4394" i="9"/>
  <c r="B4395" i="8"/>
  <c r="C4396" i="8"/>
  <c r="D4394" i="9"/>
  <c r="B4396" i="8" l="1"/>
  <c r="C4397" i="8"/>
  <c r="E4395" i="9"/>
  <c r="A4397" i="9"/>
  <c r="C4396" i="9"/>
  <c r="F4396" i="9" s="1"/>
  <c r="B4396" i="9"/>
  <c r="D4395" i="9"/>
  <c r="A4398" i="9" l="1"/>
  <c r="C4397" i="9"/>
  <c r="F4397" i="9" s="1"/>
  <c r="B4397" i="9"/>
  <c r="E4396" i="9"/>
  <c r="B4397" i="8"/>
  <c r="C4398" i="8"/>
  <c r="D4396" i="9"/>
  <c r="B4398" i="8" l="1"/>
  <c r="C4399" i="8"/>
  <c r="E4397" i="9"/>
  <c r="A4399" i="9"/>
  <c r="C4398" i="9"/>
  <c r="F4398" i="9" s="1"/>
  <c r="B4398" i="9"/>
  <c r="D4397" i="9"/>
  <c r="A4400" i="9" l="1"/>
  <c r="C4399" i="9"/>
  <c r="F4399" i="9" s="1"/>
  <c r="B4399" i="9"/>
  <c r="E4398" i="9"/>
  <c r="B4399" i="8"/>
  <c r="C4400" i="8"/>
  <c r="D4398" i="9"/>
  <c r="B4400" i="8" l="1"/>
  <c r="C4401" i="8"/>
  <c r="D4399" i="9"/>
  <c r="A4401" i="9"/>
  <c r="C4400" i="9"/>
  <c r="F4400" i="9" s="1"/>
  <c r="B4400" i="9"/>
  <c r="E4399" i="9"/>
  <c r="A4402" i="9" l="1"/>
  <c r="C4401" i="9"/>
  <c r="F4401" i="9" s="1"/>
  <c r="B4401" i="9"/>
  <c r="E4400" i="9"/>
  <c r="B4401" i="8"/>
  <c r="C4402" i="8"/>
  <c r="D4400" i="9"/>
  <c r="B4402" i="8" l="1"/>
  <c r="C4403" i="8"/>
  <c r="E4401" i="9"/>
  <c r="A4403" i="9"/>
  <c r="C4402" i="9"/>
  <c r="F4402" i="9" s="1"/>
  <c r="B4402" i="9"/>
  <c r="D4401" i="9"/>
  <c r="A4404" i="9" l="1"/>
  <c r="C4403" i="9"/>
  <c r="F4403" i="9" s="1"/>
  <c r="B4403" i="9"/>
  <c r="E4402" i="9"/>
  <c r="B4403" i="8"/>
  <c r="C4404" i="8"/>
  <c r="D4402" i="9"/>
  <c r="B4404" i="8" l="1"/>
  <c r="C4405" i="8"/>
  <c r="E4403" i="9"/>
  <c r="A4405" i="9"/>
  <c r="C4404" i="9"/>
  <c r="F4404" i="9" s="1"/>
  <c r="B4404" i="9"/>
  <c r="D4403" i="9"/>
  <c r="A4406" i="9" l="1"/>
  <c r="C4405" i="9"/>
  <c r="F4405" i="9" s="1"/>
  <c r="B4405" i="9"/>
  <c r="E4404" i="9"/>
  <c r="B4405" i="8"/>
  <c r="C4406" i="8"/>
  <c r="D4404" i="9"/>
  <c r="B4406" i="8" l="1"/>
  <c r="C4407" i="8"/>
  <c r="E4405" i="9"/>
  <c r="A4407" i="9"/>
  <c r="C4406" i="9"/>
  <c r="F4406" i="9" s="1"/>
  <c r="B4406" i="9"/>
  <c r="D4405" i="9"/>
  <c r="A4408" i="9" l="1"/>
  <c r="C4407" i="9"/>
  <c r="F4407" i="9" s="1"/>
  <c r="B4407" i="9"/>
  <c r="E4406" i="9"/>
  <c r="C4408" i="8"/>
  <c r="B4407" i="8"/>
  <c r="D4406" i="9"/>
  <c r="B4408" i="8" l="1"/>
  <c r="C4409" i="8"/>
  <c r="E4407" i="9"/>
  <c r="A4409" i="9"/>
  <c r="C4408" i="9"/>
  <c r="F4408" i="9" s="1"/>
  <c r="B4408" i="9"/>
  <c r="D4407" i="9"/>
  <c r="A4410" i="9" l="1"/>
  <c r="C4409" i="9"/>
  <c r="F4409" i="9" s="1"/>
  <c r="B4409" i="9"/>
  <c r="E4408" i="9"/>
  <c r="B4409" i="8"/>
  <c r="C4410" i="8"/>
  <c r="D4408" i="9"/>
  <c r="B4410" i="8" l="1"/>
  <c r="C4411" i="8"/>
  <c r="E4409" i="9"/>
  <c r="A4411" i="9"/>
  <c r="C4410" i="9"/>
  <c r="F4410" i="9" s="1"/>
  <c r="B4410" i="9"/>
  <c r="D4409" i="9"/>
  <c r="A4412" i="9" l="1"/>
  <c r="C4411" i="9"/>
  <c r="F4411" i="9" s="1"/>
  <c r="B4411" i="9"/>
  <c r="E4410" i="9"/>
  <c r="B4411" i="8"/>
  <c r="C4412" i="8"/>
  <c r="D4410" i="9"/>
  <c r="B4412" i="8" l="1"/>
  <c r="C4413" i="8"/>
  <c r="E4411" i="9"/>
  <c r="A4413" i="9"/>
  <c r="C4412" i="9"/>
  <c r="F4412" i="9" s="1"/>
  <c r="B4412" i="9"/>
  <c r="D4411" i="9"/>
  <c r="A4414" i="9" l="1"/>
  <c r="C4413" i="9"/>
  <c r="F4413" i="9" s="1"/>
  <c r="B4413" i="9"/>
  <c r="E4412" i="9"/>
  <c r="B4413" i="8"/>
  <c r="C4414" i="8"/>
  <c r="D4412" i="9"/>
  <c r="B4414" i="8" l="1"/>
  <c r="C4415" i="8"/>
  <c r="E4413" i="9"/>
  <c r="A4415" i="9"/>
  <c r="C4414" i="9"/>
  <c r="F4414" i="9" s="1"/>
  <c r="B4414" i="9"/>
  <c r="D4413" i="9"/>
  <c r="A4416" i="9" l="1"/>
  <c r="C4415" i="9"/>
  <c r="F4415" i="9" s="1"/>
  <c r="B4415" i="9"/>
  <c r="E4414" i="9"/>
  <c r="C4416" i="8"/>
  <c r="B4415" i="8"/>
  <c r="D4414" i="9"/>
  <c r="B4416" i="8" l="1"/>
  <c r="C4417" i="8"/>
  <c r="E4415" i="9"/>
  <c r="A4417" i="9"/>
  <c r="C4416" i="9"/>
  <c r="F4416" i="9" s="1"/>
  <c r="B4416" i="9"/>
  <c r="D4415" i="9"/>
  <c r="A4418" i="9" l="1"/>
  <c r="C4417" i="9"/>
  <c r="F4417" i="9" s="1"/>
  <c r="B4417" i="9"/>
  <c r="E4416" i="9"/>
  <c r="B4417" i="8"/>
  <c r="C4418" i="8"/>
  <c r="D4416" i="9"/>
  <c r="B4418" i="8" l="1"/>
  <c r="C4419" i="8"/>
  <c r="E4417" i="9"/>
  <c r="A4419" i="9"/>
  <c r="C4418" i="9"/>
  <c r="F4418" i="9" s="1"/>
  <c r="B4418" i="9"/>
  <c r="D4417" i="9"/>
  <c r="A4420" i="9" l="1"/>
  <c r="C4419" i="9"/>
  <c r="F4419" i="9" s="1"/>
  <c r="B4419" i="9"/>
  <c r="E4418" i="9"/>
  <c r="B4419" i="8"/>
  <c r="C4420" i="8"/>
  <c r="D4418" i="9"/>
  <c r="B4420" i="8" l="1"/>
  <c r="C4421" i="8"/>
  <c r="E4419" i="9"/>
  <c r="A4421" i="9"/>
  <c r="C4420" i="9"/>
  <c r="F4420" i="9" s="1"/>
  <c r="B4420" i="9"/>
  <c r="D4419" i="9"/>
  <c r="A4422" i="9" l="1"/>
  <c r="C4421" i="9"/>
  <c r="F4421" i="9" s="1"/>
  <c r="B4421" i="9"/>
  <c r="E4420" i="9"/>
  <c r="B4421" i="8"/>
  <c r="C4422" i="8"/>
  <c r="D4420" i="9"/>
  <c r="B4422" i="8" l="1"/>
  <c r="C4423" i="8"/>
  <c r="E4421" i="9"/>
  <c r="A4423" i="9"/>
  <c r="C4422" i="9"/>
  <c r="F4422" i="9" s="1"/>
  <c r="B4422" i="9"/>
  <c r="D4421" i="9"/>
  <c r="A4424" i="9" l="1"/>
  <c r="C4423" i="9"/>
  <c r="F4423" i="9" s="1"/>
  <c r="B4423" i="9"/>
  <c r="E4422" i="9"/>
  <c r="C4424" i="8"/>
  <c r="B4423" i="8"/>
  <c r="D4422" i="9"/>
  <c r="B4424" i="8" l="1"/>
  <c r="C4425" i="8"/>
  <c r="E4423" i="9"/>
  <c r="A4425" i="9"/>
  <c r="C4424" i="9"/>
  <c r="F4424" i="9" s="1"/>
  <c r="B4424" i="9"/>
  <c r="D4423" i="9"/>
  <c r="A4426" i="9" l="1"/>
  <c r="C4425" i="9"/>
  <c r="F4425" i="9" s="1"/>
  <c r="B4425" i="9"/>
  <c r="E4424" i="9"/>
  <c r="B4425" i="8"/>
  <c r="C4426" i="8"/>
  <c r="D4424" i="9"/>
  <c r="B4426" i="8" l="1"/>
  <c r="C4427" i="8"/>
  <c r="E4425" i="9"/>
  <c r="A4427" i="9"/>
  <c r="C4426" i="9"/>
  <c r="F4426" i="9" s="1"/>
  <c r="B4426" i="9"/>
  <c r="D4425" i="9"/>
  <c r="A4428" i="9" l="1"/>
  <c r="C4427" i="9"/>
  <c r="F4427" i="9" s="1"/>
  <c r="B4427" i="9"/>
  <c r="E4426" i="9"/>
  <c r="B4427" i="8"/>
  <c r="C4428" i="8"/>
  <c r="D4426" i="9"/>
  <c r="B4428" i="8" l="1"/>
  <c r="C4429" i="8"/>
  <c r="D4427" i="9"/>
  <c r="A4429" i="9"/>
  <c r="C4428" i="9"/>
  <c r="F4428" i="9" s="1"/>
  <c r="B4428" i="9"/>
  <c r="E4427" i="9"/>
  <c r="A4430" i="9" l="1"/>
  <c r="C4429" i="9"/>
  <c r="F4429" i="9" s="1"/>
  <c r="B4429" i="9"/>
  <c r="E4428" i="9"/>
  <c r="B4429" i="8"/>
  <c r="C4430" i="8"/>
  <c r="D4428" i="9"/>
  <c r="B4430" i="8" l="1"/>
  <c r="C4431" i="8"/>
  <c r="E4429" i="9"/>
  <c r="A4431" i="9"/>
  <c r="C4430" i="9"/>
  <c r="F4430" i="9" s="1"/>
  <c r="B4430" i="9"/>
  <c r="D4429" i="9"/>
  <c r="A4432" i="9" l="1"/>
  <c r="C4431" i="9"/>
  <c r="F4431" i="9" s="1"/>
  <c r="B4431" i="9"/>
  <c r="E4430" i="9"/>
  <c r="C4432" i="8"/>
  <c r="B4431" i="8"/>
  <c r="D4430" i="9"/>
  <c r="B4432" i="8" l="1"/>
  <c r="C4433" i="8"/>
  <c r="E4431" i="9"/>
  <c r="A4433" i="9"/>
  <c r="C4432" i="9"/>
  <c r="F4432" i="9" s="1"/>
  <c r="B4432" i="9"/>
  <c r="D4431" i="9"/>
  <c r="A4434" i="9" l="1"/>
  <c r="C4433" i="9"/>
  <c r="F4433" i="9" s="1"/>
  <c r="B4433" i="9"/>
  <c r="E4432" i="9"/>
  <c r="B4433" i="8"/>
  <c r="C4434" i="8"/>
  <c r="D4432" i="9"/>
  <c r="B4434" i="8" l="1"/>
  <c r="C4435" i="8"/>
  <c r="D4433" i="9"/>
  <c r="A4435" i="9"/>
  <c r="C4434" i="9"/>
  <c r="F4434" i="9" s="1"/>
  <c r="B4434" i="9"/>
  <c r="E4433" i="9"/>
  <c r="A4436" i="9" l="1"/>
  <c r="C4435" i="9"/>
  <c r="F4435" i="9" s="1"/>
  <c r="B4435" i="9"/>
  <c r="E4434" i="9"/>
  <c r="B4435" i="8"/>
  <c r="C4436" i="8"/>
  <c r="D4434" i="9"/>
  <c r="B4436" i="8" l="1"/>
  <c r="C4437" i="8"/>
  <c r="E4435" i="9"/>
  <c r="A4437" i="9"/>
  <c r="C4436" i="9"/>
  <c r="F4436" i="9" s="1"/>
  <c r="B4436" i="9"/>
  <c r="D4435" i="9"/>
  <c r="A4438" i="9" l="1"/>
  <c r="C4437" i="9"/>
  <c r="F4437" i="9" s="1"/>
  <c r="B4437" i="9"/>
  <c r="E4436" i="9"/>
  <c r="B4437" i="8"/>
  <c r="C4438" i="8"/>
  <c r="D4436" i="9"/>
  <c r="B4438" i="8" l="1"/>
  <c r="C4439" i="8"/>
  <c r="E4437" i="9"/>
  <c r="A4439" i="9"/>
  <c r="C4438" i="9"/>
  <c r="F4438" i="9" s="1"/>
  <c r="B4438" i="9"/>
  <c r="D4437" i="9"/>
  <c r="A4440" i="9" l="1"/>
  <c r="C4439" i="9"/>
  <c r="F4439" i="9" s="1"/>
  <c r="B4439" i="9"/>
  <c r="E4438" i="9"/>
  <c r="C4440" i="8"/>
  <c r="B4439" i="8"/>
  <c r="D4438" i="9"/>
  <c r="B4440" i="8" l="1"/>
  <c r="C4441" i="8"/>
  <c r="E4439" i="9"/>
  <c r="A4441" i="9"/>
  <c r="C4440" i="9"/>
  <c r="F4440" i="9" s="1"/>
  <c r="B4440" i="9"/>
  <c r="D4439" i="9"/>
  <c r="A4442" i="9" l="1"/>
  <c r="C4441" i="9"/>
  <c r="F4441" i="9" s="1"/>
  <c r="B4441" i="9"/>
  <c r="E4440" i="9"/>
  <c r="B4441" i="8"/>
  <c r="C4442" i="8"/>
  <c r="D4440" i="9"/>
  <c r="B4442" i="8" l="1"/>
  <c r="C4443" i="8"/>
  <c r="E4441" i="9"/>
  <c r="A4443" i="9"/>
  <c r="C4442" i="9"/>
  <c r="F4442" i="9" s="1"/>
  <c r="B4442" i="9"/>
  <c r="D4441" i="9"/>
  <c r="A4444" i="9" l="1"/>
  <c r="C4443" i="9"/>
  <c r="F4443" i="9" s="1"/>
  <c r="B4443" i="9"/>
  <c r="E4442" i="9"/>
  <c r="B4443" i="8"/>
  <c r="C4444" i="8"/>
  <c r="D4442" i="9"/>
  <c r="B4444" i="8" l="1"/>
  <c r="C4445" i="8"/>
  <c r="D4443" i="9"/>
  <c r="A4445" i="9"/>
  <c r="C4444" i="9"/>
  <c r="F4444" i="9" s="1"/>
  <c r="B4444" i="9"/>
  <c r="E4443" i="9"/>
  <c r="A4446" i="9" l="1"/>
  <c r="C4445" i="9"/>
  <c r="F4445" i="9" s="1"/>
  <c r="B4445" i="9"/>
  <c r="E4444" i="9"/>
  <c r="B4445" i="8"/>
  <c r="C4446" i="8"/>
  <c r="D4444" i="9"/>
  <c r="B4446" i="8" l="1"/>
  <c r="C4447" i="8"/>
  <c r="D4445" i="9"/>
  <c r="A4447" i="9"/>
  <c r="C4446" i="9"/>
  <c r="F4446" i="9" s="1"/>
  <c r="B4446" i="9"/>
  <c r="E4445" i="9"/>
  <c r="A4448" i="9" l="1"/>
  <c r="C4447" i="9"/>
  <c r="F4447" i="9" s="1"/>
  <c r="B4447" i="9"/>
  <c r="E4446" i="9"/>
  <c r="B4447" i="8"/>
  <c r="C4448" i="8"/>
  <c r="D4446" i="9"/>
  <c r="B4448" i="8" l="1"/>
  <c r="C4449" i="8"/>
  <c r="D4447" i="9"/>
  <c r="A4449" i="9"/>
  <c r="C4448" i="9"/>
  <c r="F4448" i="9" s="1"/>
  <c r="B4448" i="9"/>
  <c r="E4447" i="9"/>
  <c r="A4450" i="9" l="1"/>
  <c r="C4449" i="9"/>
  <c r="F4449" i="9" s="1"/>
  <c r="B4449" i="9"/>
  <c r="E4448" i="9"/>
  <c r="B4449" i="8"/>
  <c r="C4450" i="8"/>
  <c r="D4448" i="9"/>
  <c r="B4450" i="8" l="1"/>
  <c r="C4451" i="8"/>
  <c r="D4449" i="9"/>
  <c r="A4451" i="9"/>
  <c r="C4450" i="9"/>
  <c r="F4450" i="9" s="1"/>
  <c r="B4450" i="9"/>
  <c r="E4449" i="9"/>
  <c r="A4452" i="9" l="1"/>
  <c r="C4451" i="9"/>
  <c r="F4451" i="9" s="1"/>
  <c r="B4451" i="9"/>
  <c r="E4450" i="9"/>
  <c r="B4451" i="8"/>
  <c r="C4452" i="8"/>
  <c r="D4450" i="9"/>
  <c r="B4452" i="8" l="1"/>
  <c r="C4453" i="8"/>
  <c r="D4451" i="9"/>
  <c r="A4453" i="9"/>
  <c r="C4452" i="9"/>
  <c r="F4452" i="9" s="1"/>
  <c r="B4452" i="9"/>
  <c r="E4451" i="9"/>
  <c r="A4454" i="9" l="1"/>
  <c r="C4453" i="9"/>
  <c r="F4453" i="9" s="1"/>
  <c r="B4453" i="9"/>
  <c r="E4452" i="9"/>
  <c r="B4453" i="8"/>
  <c r="C4454" i="8"/>
  <c r="D4452" i="9"/>
  <c r="B4454" i="8" l="1"/>
  <c r="C4455" i="8"/>
  <c r="D4453" i="9"/>
  <c r="A4455" i="9"/>
  <c r="C4454" i="9"/>
  <c r="F4454" i="9" s="1"/>
  <c r="B4454" i="9"/>
  <c r="E4453" i="9"/>
  <c r="A4456" i="9" l="1"/>
  <c r="C4455" i="9"/>
  <c r="F4455" i="9" s="1"/>
  <c r="B4455" i="9"/>
  <c r="E4454" i="9"/>
  <c r="B4455" i="8"/>
  <c r="C4456" i="8"/>
  <c r="D4454" i="9"/>
  <c r="B4456" i="8" l="1"/>
  <c r="C4457" i="8"/>
  <c r="D4455" i="9"/>
  <c r="A4457" i="9"/>
  <c r="C4456" i="9"/>
  <c r="F4456" i="9" s="1"/>
  <c r="B4456" i="9"/>
  <c r="E4455" i="9"/>
  <c r="A4458" i="9" l="1"/>
  <c r="C4457" i="9"/>
  <c r="F4457" i="9" s="1"/>
  <c r="B4457" i="9"/>
  <c r="E4456" i="9"/>
  <c r="B4457" i="8"/>
  <c r="C4458" i="8"/>
  <c r="D4456" i="9"/>
  <c r="B4458" i="8" l="1"/>
  <c r="C4459" i="8"/>
  <c r="D4457" i="9"/>
  <c r="A4459" i="9"/>
  <c r="C4458" i="9"/>
  <c r="F4458" i="9" s="1"/>
  <c r="B4458" i="9"/>
  <c r="E4457" i="9"/>
  <c r="A4460" i="9" l="1"/>
  <c r="C4459" i="9"/>
  <c r="F4459" i="9" s="1"/>
  <c r="B4459" i="9"/>
  <c r="E4458" i="9"/>
  <c r="B4459" i="8"/>
  <c r="C4460" i="8"/>
  <c r="D4458" i="9"/>
  <c r="B4460" i="8" l="1"/>
  <c r="C4461" i="8"/>
  <c r="D4459" i="9"/>
  <c r="A4461" i="9"/>
  <c r="C4460" i="9"/>
  <c r="F4460" i="9" s="1"/>
  <c r="B4460" i="9"/>
  <c r="E4459" i="9"/>
  <c r="A4462" i="9" l="1"/>
  <c r="C4461" i="9"/>
  <c r="F4461" i="9" s="1"/>
  <c r="B4461" i="9"/>
  <c r="E4460" i="9"/>
  <c r="B4461" i="8"/>
  <c r="C4462" i="8"/>
  <c r="D4460" i="9"/>
  <c r="B4462" i="8" l="1"/>
  <c r="C4463" i="8"/>
  <c r="D4461" i="9"/>
  <c r="A4463" i="9"/>
  <c r="C4462" i="9"/>
  <c r="F4462" i="9" s="1"/>
  <c r="B4462" i="9"/>
  <c r="E4461" i="9"/>
  <c r="A4464" i="9" l="1"/>
  <c r="C4463" i="9"/>
  <c r="F4463" i="9" s="1"/>
  <c r="B4463" i="9"/>
  <c r="E4462" i="9"/>
  <c r="B4463" i="8"/>
  <c r="C4464" i="8"/>
  <c r="D4462" i="9"/>
  <c r="B4464" i="8" l="1"/>
  <c r="C4465" i="8"/>
  <c r="D4463" i="9"/>
  <c r="A4465" i="9"/>
  <c r="C4464" i="9"/>
  <c r="F4464" i="9" s="1"/>
  <c r="B4464" i="9"/>
  <c r="E4463" i="9"/>
  <c r="A4466" i="9" l="1"/>
  <c r="B4465" i="9"/>
  <c r="C4465" i="9"/>
  <c r="F4465" i="9" s="1"/>
  <c r="E4464" i="9"/>
  <c r="B4465" i="8"/>
  <c r="C4466" i="8"/>
  <c r="D4464" i="9"/>
  <c r="B4466" i="8" l="1"/>
  <c r="C4467" i="8"/>
  <c r="D4465" i="9"/>
  <c r="A4467" i="9"/>
  <c r="B4466" i="9"/>
  <c r="C4466" i="9"/>
  <c r="F4466" i="9" s="1"/>
  <c r="E4465" i="9"/>
  <c r="A4468" i="9" l="1"/>
  <c r="B4467" i="9"/>
  <c r="C4467" i="9"/>
  <c r="F4467" i="9" s="1"/>
  <c r="E4466" i="9"/>
  <c r="B4467" i="8"/>
  <c r="C4468" i="8"/>
  <c r="D4466" i="9"/>
  <c r="B4468" i="8" l="1"/>
  <c r="C4469" i="8"/>
  <c r="D4467" i="9"/>
  <c r="A4469" i="9"/>
  <c r="B4468" i="9"/>
  <c r="C4468" i="9"/>
  <c r="F4468" i="9" s="1"/>
  <c r="E4467" i="9"/>
  <c r="A4470" i="9" l="1"/>
  <c r="B4469" i="9"/>
  <c r="C4469" i="9"/>
  <c r="F4469" i="9" s="1"/>
  <c r="E4468" i="9"/>
  <c r="B4469" i="8"/>
  <c r="C4470" i="8"/>
  <c r="D4468" i="9"/>
  <c r="B4470" i="8" l="1"/>
  <c r="C4471" i="8"/>
  <c r="D4469" i="9"/>
  <c r="A4471" i="9"/>
  <c r="B4470" i="9"/>
  <c r="C4470" i="9"/>
  <c r="F4470" i="9" s="1"/>
  <c r="E4469" i="9"/>
  <c r="E4470" i="9" l="1"/>
  <c r="B4471" i="8"/>
  <c r="C4472" i="8"/>
  <c r="A4472" i="9"/>
  <c r="B4471" i="9"/>
  <c r="C4471" i="9"/>
  <c r="F4471" i="9" s="1"/>
  <c r="D4470" i="9"/>
  <c r="A4473" i="9" l="1"/>
  <c r="B4472" i="9"/>
  <c r="C4472" i="9"/>
  <c r="F4472" i="9" s="1"/>
  <c r="E4471" i="9"/>
  <c r="B4472" i="8"/>
  <c r="C4473" i="8"/>
  <c r="D4471" i="9"/>
  <c r="B4473" i="8" l="1"/>
  <c r="C4474" i="8"/>
  <c r="D4472" i="9"/>
  <c r="A4474" i="9"/>
  <c r="B4473" i="9"/>
  <c r="C4473" i="9"/>
  <c r="F4473" i="9" s="1"/>
  <c r="E4472" i="9"/>
  <c r="A4475" i="9" l="1"/>
  <c r="B4474" i="9"/>
  <c r="C4474" i="9"/>
  <c r="F4474" i="9" s="1"/>
  <c r="E4473" i="9"/>
  <c r="B4474" i="8"/>
  <c r="C4475" i="8"/>
  <c r="D4473" i="9"/>
  <c r="B4475" i="8" l="1"/>
  <c r="C4476" i="8"/>
  <c r="D4474" i="9"/>
  <c r="A4476" i="9"/>
  <c r="B4475" i="9"/>
  <c r="C4475" i="9"/>
  <c r="F4475" i="9" s="1"/>
  <c r="E4474" i="9"/>
  <c r="A4477" i="9" l="1"/>
  <c r="B4476" i="9"/>
  <c r="C4476" i="9"/>
  <c r="F4476" i="9" s="1"/>
  <c r="E4475" i="9"/>
  <c r="B4476" i="8"/>
  <c r="C4477" i="8"/>
  <c r="D4475" i="9"/>
  <c r="B4477" i="8" l="1"/>
  <c r="C4478" i="8"/>
  <c r="D4476" i="9"/>
  <c r="A4478" i="9"/>
  <c r="B4477" i="9"/>
  <c r="C4477" i="9"/>
  <c r="F4477" i="9" s="1"/>
  <c r="E4476" i="9"/>
  <c r="A4479" i="9" l="1"/>
  <c r="B4478" i="9"/>
  <c r="C4478" i="9"/>
  <c r="F4478" i="9" s="1"/>
  <c r="E4477" i="9"/>
  <c r="B4478" i="8"/>
  <c r="C4479" i="8"/>
  <c r="D4477" i="9"/>
  <c r="B4479" i="8" l="1"/>
  <c r="C4480" i="8"/>
  <c r="D4478" i="9"/>
  <c r="A4480" i="9"/>
  <c r="B4479" i="9"/>
  <c r="C4479" i="9"/>
  <c r="F4479" i="9" s="1"/>
  <c r="E4478" i="9"/>
  <c r="E4479" i="9" l="1"/>
  <c r="B4480" i="8"/>
  <c r="C4481" i="8"/>
  <c r="A4481" i="9"/>
  <c r="B4480" i="9"/>
  <c r="C4480" i="9"/>
  <c r="F4480" i="9" s="1"/>
  <c r="D4479" i="9"/>
  <c r="A4482" i="9" l="1"/>
  <c r="B4481" i="9"/>
  <c r="C4481" i="9"/>
  <c r="F4481" i="9" s="1"/>
  <c r="E4480" i="9"/>
  <c r="B4481" i="8"/>
  <c r="C4482" i="8"/>
  <c r="D4480" i="9"/>
  <c r="B4482" i="8" l="1"/>
  <c r="C4483" i="8"/>
  <c r="D4481" i="9"/>
  <c r="A4483" i="9"/>
  <c r="B4482" i="9"/>
  <c r="C4482" i="9"/>
  <c r="F4482" i="9" s="1"/>
  <c r="E4481" i="9"/>
  <c r="A4484" i="9" l="1"/>
  <c r="B4483" i="9"/>
  <c r="C4483" i="9"/>
  <c r="F4483" i="9" s="1"/>
  <c r="E4482" i="9"/>
  <c r="B4483" i="8"/>
  <c r="C4484" i="8"/>
  <c r="D4482" i="9"/>
  <c r="B4484" i="8" l="1"/>
  <c r="C4485" i="8"/>
  <c r="D4483" i="9"/>
  <c r="A4485" i="9"/>
  <c r="B4484" i="9"/>
  <c r="C4484" i="9"/>
  <c r="F4484" i="9" s="1"/>
  <c r="E4483" i="9"/>
  <c r="E4484" i="9" l="1"/>
  <c r="B4485" i="8"/>
  <c r="C4486" i="8"/>
  <c r="A4486" i="9"/>
  <c r="B4485" i="9"/>
  <c r="C4485" i="9"/>
  <c r="F4485" i="9" s="1"/>
  <c r="D4484" i="9"/>
  <c r="A4487" i="9" l="1"/>
  <c r="B4486" i="9"/>
  <c r="C4486" i="9"/>
  <c r="F4486" i="9" s="1"/>
  <c r="E4485" i="9"/>
  <c r="B4486" i="8"/>
  <c r="C4487" i="8"/>
  <c r="D4485" i="9"/>
  <c r="B4487" i="8" l="1"/>
  <c r="C4488" i="8"/>
  <c r="D4486" i="9"/>
  <c r="A4488" i="9"/>
  <c r="B4487" i="9"/>
  <c r="C4487" i="9"/>
  <c r="F4487" i="9" s="1"/>
  <c r="E4486" i="9"/>
  <c r="A4489" i="9" l="1"/>
  <c r="B4488" i="9"/>
  <c r="C4488" i="9"/>
  <c r="F4488" i="9" s="1"/>
  <c r="E4487" i="9"/>
  <c r="B4488" i="8"/>
  <c r="C4489" i="8"/>
  <c r="D4487" i="9"/>
  <c r="B4489" i="8" l="1"/>
  <c r="C4490" i="8"/>
  <c r="D4488" i="9"/>
  <c r="A4490" i="9"/>
  <c r="B4489" i="9"/>
  <c r="C4489" i="9"/>
  <c r="F4489" i="9" s="1"/>
  <c r="E4488" i="9"/>
  <c r="E4489" i="9" l="1"/>
  <c r="B4490" i="8"/>
  <c r="C4491" i="8"/>
  <c r="A4491" i="9"/>
  <c r="B4490" i="9"/>
  <c r="C4490" i="9"/>
  <c r="F4490" i="9" s="1"/>
  <c r="D4489" i="9"/>
  <c r="A4492" i="9" l="1"/>
  <c r="C4491" i="9"/>
  <c r="F4491" i="9" s="1"/>
  <c r="B4491" i="9"/>
  <c r="E4490" i="9"/>
  <c r="C4492" i="8"/>
  <c r="B4491" i="8"/>
  <c r="D4490" i="9"/>
  <c r="B4492" i="8" l="1"/>
  <c r="C4493" i="8"/>
  <c r="E4491" i="9"/>
  <c r="A4493" i="9"/>
  <c r="B4492" i="9"/>
  <c r="C4492" i="9"/>
  <c r="F4492" i="9" s="1"/>
  <c r="D4491" i="9"/>
  <c r="A4494" i="9" l="1"/>
  <c r="B4493" i="9"/>
  <c r="C4493" i="9"/>
  <c r="F4493" i="9" s="1"/>
  <c r="E4492" i="9"/>
  <c r="B4493" i="8"/>
  <c r="C4494" i="8"/>
  <c r="D4492" i="9"/>
  <c r="B4494" i="8" l="1"/>
  <c r="C4495" i="8"/>
  <c r="D4493" i="9"/>
  <c r="A4495" i="9"/>
  <c r="B4494" i="9"/>
  <c r="C4494" i="9"/>
  <c r="F4494" i="9" s="1"/>
  <c r="E4493" i="9"/>
  <c r="A4496" i="9" l="1"/>
  <c r="C4495" i="9"/>
  <c r="F4495" i="9" s="1"/>
  <c r="B4495" i="9"/>
  <c r="C4496" i="8"/>
  <c r="B4495" i="8"/>
  <c r="E4494" i="9"/>
  <c r="D4494" i="9"/>
  <c r="B4496" i="8" l="1"/>
  <c r="C4497" i="8"/>
  <c r="E4495" i="9"/>
  <c r="A4497" i="9"/>
  <c r="B4496" i="9"/>
  <c r="C4496" i="9"/>
  <c r="F4496" i="9" s="1"/>
  <c r="D4495" i="9"/>
  <c r="A4498" i="9" l="1"/>
  <c r="C4497" i="9"/>
  <c r="F4497" i="9" s="1"/>
  <c r="B4497" i="9"/>
  <c r="E4496" i="9"/>
  <c r="C4498" i="8"/>
  <c r="B4497" i="8"/>
  <c r="D4496" i="9"/>
  <c r="B4498" i="8" l="1"/>
  <c r="C4499" i="8"/>
  <c r="E4497" i="9"/>
  <c r="A4499" i="9"/>
  <c r="B4498" i="9"/>
  <c r="C4498" i="9"/>
  <c r="F4498" i="9" s="1"/>
  <c r="D4497" i="9"/>
  <c r="A4500" i="9" l="1"/>
  <c r="C4499" i="9"/>
  <c r="F4499" i="9" s="1"/>
  <c r="B4499" i="9"/>
  <c r="E4498" i="9"/>
  <c r="C4500" i="8"/>
  <c r="B4499" i="8"/>
  <c r="D4498" i="9"/>
  <c r="B4500" i="8" l="1"/>
  <c r="C4501" i="8"/>
  <c r="E4499" i="9"/>
  <c r="A4501" i="9"/>
  <c r="B4500" i="9"/>
  <c r="C4500" i="9"/>
  <c r="F4500" i="9" s="1"/>
  <c r="D4499" i="9"/>
  <c r="A4502" i="9" l="1"/>
  <c r="B4501" i="9"/>
  <c r="C4501" i="9"/>
  <c r="F4501" i="9" s="1"/>
  <c r="E4500" i="9"/>
  <c r="B4501" i="8"/>
  <c r="C4502" i="8"/>
  <c r="D4500" i="9"/>
  <c r="B4502" i="8" l="1"/>
  <c r="C4503" i="8"/>
  <c r="D4501" i="9"/>
  <c r="A4503" i="9"/>
  <c r="B4502" i="9"/>
  <c r="C4502" i="9"/>
  <c r="F4502" i="9" s="1"/>
  <c r="E4501" i="9"/>
  <c r="E4502" i="9" l="1"/>
  <c r="B4503" i="8"/>
  <c r="C4504" i="8"/>
  <c r="A4504" i="9"/>
  <c r="B4503" i="9"/>
  <c r="C4503" i="9"/>
  <c r="F4503" i="9" s="1"/>
  <c r="D4502" i="9"/>
  <c r="A4505" i="9" l="1"/>
  <c r="B4504" i="9"/>
  <c r="C4504" i="9"/>
  <c r="F4504" i="9" s="1"/>
  <c r="E4503" i="9"/>
  <c r="B4504" i="8"/>
  <c r="C4505" i="8"/>
  <c r="D4503" i="9"/>
  <c r="C4506" i="8" l="1"/>
  <c r="B4505" i="8"/>
  <c r="D4504" i="9"/>
  <c r="A4506" i="9"/>
  <c r="C4505" i="9"/>
  <c r="F4505" i="9" s="1"/>
  <c r="B4505" i="9"/>
  <c r="E4504" i="9"/>
  <c r="A4507" i="9" l="1"/>
  <c r="B4506" i="9"/>
  <c r="C4506" i="9"/>
  <c r="F4506" i="9" s="1"/>
  <c r="D4505" i="9"/>
  <c r="E4505" i="9"/>
  <c r="B4506" i="8"/>
  <c r="C4507" i="8"/>
  <c r="D4506" i="9" l="1"/>
  <c r="A4508" i="9"/>
  <c r="C4507" i="9"/>
  <c r="F4507" i="9" s="1"/>
  <c r="B4507" i="9"/>
  <c r="C4508" i="8"/>
  <c r="B4507" i="8"/>
  <c r="E4506" i="9"/>
  <c r="B4508" i="8" l="1"/>
  <c r="C4509" i="8"/>
  <c r="E4507" i="9"/>
  <c r="A4509" i="9"/>
  <c r="B4508" i="9"/>
  <c r="C4508" i="9"/>
  <c r="F4508" i="9" s="1"/>
  <c r="D4507" i="9"/>
  <c r="A4510" i="9" l="1"/>
  <c r="C4509" i="9"/>
  <c r="F4509" i="9" s="1"/>
  <c r="B4509" i="9"/>
  <c r="E4508" i="9"/>
  <c r="C4510" i="8"/>
  <c r="B4509" i="8"/>
  <c r="D4508" i="9"/>
  <c r="B4510" i="8" l="1"/>
  <c r="C4511" i="8"/>
  <c r="E4509" i="9"/>
  <c r="A4511" i="9"/>
  <c r="B4510" i="9"/>
  <c r="C4510" i="9"/>
  <c r="F4510" i="9" s="1"/>
  <c r="D4509" i="9"/>
  <c r="A4512" i="9" l="1"/>
  <c r="C4511" i="9"/>
  <c r="F4511" i="9" s="1"/>
  <c r="B4511" i="9"/>
  <c r="E4510" i="9"/>
  <c r="C4512" i="8"/>
  <c r="B4511" i="8"/>
  <c r="D4510" i="9"/>
  <c r="B4512" i="8" l="1"/>
  <c r="C4513" i="8"/>
  <c r="E4511" i="9"/>
  <c r="A4513" i="9"/>
  <c r="B4512" i="9"/>
  <c r="C4512" i="9"/>
  <c r="F4512" i="9" s="1"/>
  <c r="D4511" i="9"/>
  <c r="A4514" i="9" l="1"/>
  <c r="C4513" i="9"/>
  <c r="F4513" i="9" s="1"/>
  <c r="B4513" i="9"/>
  <c r="E4512" i="9"/>
  <c r="C4514" i="8"/>
  <c r="B4513" i="8"/>
  <c r="D4512" i="9"/>
  <c r="B4514" i="8" l="1"/>
  <c r="C4515" i="8"/>
  <c r="E4513" i="9"/>
  <c r="A4515" i="9"/>
  <c r="B4514" i="9"/>
  <c r="C4514" i="9"/>
  <c r="F4514" i="9" s="1"/>
  <c r="D4513" i="9"/>
  <c r="A4516" i="9" l="1"/>
  <c r="C4515" i="9"/>
  <c r="F4515" i="9" s="1"/>
  <c r="B4515" i="9"/>
  <c r="E4514" i="9"/>
  <c r="C4516" i="8"/>
  <c r="B4515" i="8"/>
  <c r="D4514" i="9"/>
  <c r="B4516" i="8" l="1"/>
  <c r="C4517" i="8"/>
  <c r="E4515" i="9"/>
  <c r="A4517" i="9"/>
  <c r="B4516" i="9"/>
  <c r="C4516" i="9"/>
  <c r="F4516" i="9" s="1"/>
  <c r="D4515" i="9"/>
  <c r="E4516" i="9" l="1"/>
  <c r="B4517" i="8"/>
  <c r="C4518" i="8"/>
  <c r="A4518" i="9"/>
  <c r="B4517" i="9"/>
  <c r="C4517" i="9"/>
  <c r="F4517" i="9" s="1"/>
  <c r="D4516" i="9"/>
  <c r="A4519" i="9" l="1"/>
  <c r="B4518" i="9"/>
  <c r="C4518" i="9"/>
  <c r="F4518" i="9" s="1"/>
  <c r="E4517" i="9"/>
  <c r="B4518" i="8"/>
  <c r="C4519" i="8"/>
  <c r="D4517" i="9"/>
  <c r="D4518" i="9" l="1"/>
  <c r="C4520" i="8"/>
  <c r="B4519" i="8"/>
  <c r="A4520" i="9"/>
  <c r="C4519" i="9"/>
  <c r="F4519" i="9" s="1"/>
  <c r="B4519" i="9"/>
  <c r="E4518" i="9"/>
  <c r="E4519" i="9" l="1"/>
  <c r="A4521" i="9"/>
  <c r="B4520" i="9"/>
  <c r="C4520" i="9"/>
  <c r="F4520" i="9" s="1"/>
  <c r="D4519" i="9"/>
  <c r="B4520" i="8"/>
  <c r="C4521" i="8"/>
  <c r="D4520" i="9" l="1"/>
  <c r="A4522" i="9"/>
  <c r="C4521" i="9"/>
  <c r="F4521" i="9" s="1"/>
  <c r="B4521" i="9"/>
  <c r="E4520" i="9"/>
  <c r="C4522" i="8"/>
  <c r="B4521" i="8"/>
  <c r="B4522" i="8" l="1"/>
  <c r="C4523" i="8"/>
  <c r="E4521" i="9"/>
  <c r="A4523" i="9"/>
  <c r="B4522" i="9"/>
  <c r="C4522" i="9"/>
  <c r="F4522" i="9" s="1"/>
  <c r="D4521" i="9"/>
  <c r="A4524" i="9" l="1"/>
  <c r="B4523" i="9"/>
  <c r="C4523" i="9"/>
  <c r="F4523" i="9" s="1"/>
  <c r="E4522" i="9"/>
  <c r="B4523" i="8"/>
  <c r="C4524" i="8"/>
  <c r="D4522" i="9"/>
  <c r="B4524" i="8" l="1"/>
  <c r="C4525" i="8"/>
  <c r="D4523" i="9"/>
  <c r="A4525" i="9"/>
  <c r="B4524" i="9"/>
  <c r="C4524" i="9"/>
  <c r="F4524" i="9" s="1"/>
  <c r="E4523" i="9"/>
  <c r="E4524" i="9" l="1"/>
  <c r="C4526" i="8"/>
  <c r="B4525" i="8"/>
  <c r="A4526" i="9"/>
  <c r="C4525" i="9"/>
  <c r="F4525" i="9" s="1"/>
  <c r="B4525" i="9"/>
  <c r="D4524" i="9"/>
  <c r="A4527" i="9" l="1"/>
  <c r="B4526" i="9"/>
  <c r="C4526" i="9"/>
  <c r="F4526" i="9" s="1"/>
  <c r="D4525" i="9"/>
  <c r="E4525" i="9"/>
  <c r="C4527" i="8"/>
  <c r="B4526" i="8"/>
  <c r="B4527" i="8" l="1"/>
  <c r="C4528" i="8"/>
  <c r="D4526" i="9"/>
  <c r="A4528" i="9"/>
  <c r="C4527" i="9"/>
  <c r="F4527" i="9" s="1"/>
  <c r="B4527" i="9"/>
  <c r="E4526" i="9"/>
  <c r="A4529" i="9" l="1"/>
  <c r="B4528" i="9"/>
  <c r="C4528" i="9"/>
  <c r="F4528" i="9" s="1"/>
  <c r="E4527" i="9"/>
  <c r="D4527" i="9"/>
  <c r="C4529" i="8"/>
  <c r="B4528" i="8"/>
  <c r="D4528" i="9" l="1"/>
  <c r="A4530" i="9"/>
  <c r="B4529" i="9"/>
  <c r="C4529" i="9"/>
  <c r="F4529" i="9" s="1"/>
  <c r="B4529" i="8"/>
  <c r="C4530" i="8"/>
  <c r="E4528" i="9"/>
  <c r="C4531" i="8" l="1"/>
  <c r="B4530" i="8"/>
  <c r="D4529" i="9"/>
  <c r="A4531" i="9"/>
  <c r="B4530" i="9"/>
  <c r="C4530" i="9"/>
  <c r="F4530" i="9" s="1"/>
  <c r="E4529" i="9"/>
  <c r="D4530" i="9" l="1"/>
  <c r="A4532" i="9"/>
  <c r="C4531" i="9"/>
  <c r="F4531" i="9" s="1"/>
  <c r="B4531" i="9"/>
  <c r="E4530" i="9"/>
  <c r="C4532" i="8"/>
  <c r="B4531" i="8"/>
  <c r="B4532" i="8" l="1"/>
  <c r="C4533" i="8"/>
  <c r="D4531" i="9"/>
  <c r="E4531" i="9"/>
  <c r="A4533" i="9"/>
  <c r="C4532" i="9"/>
  <c r="F4532" i="9" s="1"/>
  <c r="B4532" i="9"/>
  <c r="A4534" i="9" l="1"/>
  <c r="C4533" i="9"/>
  <c r="F4533" i="9" s="1"/>
  <c r="B4533" i="9"/>
  <c r="E4532" i="9"/>
  <c r="C4534" i="8"/>
  <c r="B4533" i="8"/>
  <c r="D4532" i="9"/>
  <c r="B4534" i="8" l="1"/>
  <c r="C4535" i="8"/>
  <c r="D4533" i="9"/>
  <c r="E4533" i="9"/>
  <c r="A4535" i="9"/>
  <c r="C4534" i="9"/>
  <c r="F4534" i="9" s="1"/>
  <c r="B4534" i="9"/>
  <c r="A4536" i="9" l="1"/>
  <c r="C4535" i="9"/>
  <c r="F4535" i="9" s="1"/>
  <c r="B4535" i="9"/>
  <c r="E4534" i="9"/>
  <c r="C4536" i="8"/>
  <c r="B4535" i="8"/>
  <c r="D4534" i="9"/>
  <c r="C4537" i="8" l="1"/>
  <c r="B4536" i="8"/>
  <c r="D4535" i="9"/>
  <c r="E4535" i="9"/>
  <c r="A4537" i="9"/>
  <c r="C4536" i="9"/>
  <c r="F4536" i="9" s="1"/>
  <c r="B4536" i="9"/>
  <c r="A4538" i="9" l="1"/>
  <c r="C4537" i="9"/>
  <c r="F4537" i="9" s="1"/>
  <c r="B4537" i="9"/>
  <c r="E4536" i="9"/>
  <c r="D4536" i="9"/>
  <c r="C4538" i="8"/>
  <c r="B4537" i="8"/>
  <c r="B4538" i="8" l="1"/>
  <c r="C4539" i="8"/>
  <c r="E4537" i="9"/>
  <c r="D4537" i="9"/>
  <c r="A4539" i="9"/>
  <c r="C4538" i="9"/>
  <c r="F4538" i="9" s="1"/>
  <c r="B4538" i="9"/>
  <c r="A4540" i="9" l="1"/>
  <c r="C4539" i="9"/>
  <c r="F4539" i="9" s="1"/>
  <c r="B4539" i="9"/>
  <c r="E4538" i="9"/>
  <c r="C4540" i="8"/>
  <c r="B4539" i="8"/>
  <c r="D4538" i="9"/>
  <c r="B4540" i="8" l="1"/>
  <c r="C4541" i="8"/>
  <c r="D4539" i="9"/>
  <c r="E4539" i="9"/>
  <c r="A4541" i="9"/>
  <c r="C4540" i="9"/>
  <c r="F4540" i="9" s="1"/>
  <c r="B4540" i="9"/>
  <c r="A4542" i="9" l="1"/>
  <c r="C4541" i="9"/>
  <c r="F4541" i="9" s="1"/>
  <c r="B4541" i="9"/>
  <c r="E4540" i="9"/>
  <c r="C4542" i="8"/>
  <c r="B4541" i="8"/>
  <c r="D4540" i="9"/>
  <c r="B4542" i="8" l="1"/>
  <c r="C4543" i="8"/>
  <c r="D4541" i="9"/>
  <c r="E4541" i="9"/>
  <c r="A4543" i="9"/>
  <c r="C4542" i="9"/>
  <c r="F4542" i="9" s="1"/>
  <c r="B4542" i="9"/>
  <c r="A4544" i="9" l="1"/>
  <c r="C4543" i="9"/>
  <c r="F4543" i="9" s="1"/>
  <c r="B4543" i="9"/>
  <c r="E4542" i="9"/>
  <c r="C4544" i="8"/>
  <c r="B4543" i="8"/>
  <c r="D4542" i="9"/>
  <c r="B4544" i="8" l="1"/>
  <c r="C4545" i="8"/>
  <c r="D4543" i="9"/>
  <c r="E4543" i="9"/>
  <c r="A4545" i="9"/>
  <c r="C4544" i="9"/>
  <c r="F4544" i="9" s="1"/>
  <c r="B4544" i="9"/>
  <c r="A4546" i="9" l="1"/>
  <c r="C4545" i="9"/>
  <c r="F4545" i="9" s="1"/>
  <c r="B4545" i="9"/>
  <c r="E4544" i="9"/>
  <c r="C4546" i="8"/>
  <c r="B4545" i="8"/>
  <c r="D4544" i="9"/>
  <c r="B4546" i="8" l="1"/>
  <c r="C4547" i="8"/>
  <c r="D4545" i="9"/>
  <c r="E4545" i="9"/>
  <c r="A4547" i="9"/>
  <c r="C4546" i="9"/>
  <c r="F4546" i="9" s="1"/>
  <c r="B4546" i="9"/>
  <c r="A4548" i="9" l="1"/>
  <c r="C4547" i="9"/>
  <c r="F4547" i="9" s="1"/>
  <c r="B4547" i="9"/>
  <c r="E4546" i="9"/>
  <c r="C4548" i="8"/>
  <c r="B4547" i="8"/>
  <c r="D4546" i="9"/>
  <c r="C4549" i="8" l="1"/>
  <c r="B4548" i="8"/>
  <c r="D4547" i="9"/>
  <c r="E4547" i="9"/>
  <c r="A4549" i="9"/>
  <c r="C4548" i="9"/>
  <c r="F4548" i="9" s="1"/>
  <c r="B4548" i="9"/>
  <c r="A4550" i="9" l="1"/>
  <c r="C4549" i="9"/>
  <c r="F4549" i="9" s="1"/>
  <c r="B4549" i="9"/>
  <c r="E4548" i="9"/>
  <c r="D4548" i="9"/>
  <c r="C4550" i="8"/>
  <c r="B4549" i="8"/>
  <c r="C4551" i="8" l="1"/>
  <c r="B4550" i="8"/>
  <c r="E4549" i="9"/>
  <c r="D4549" i="9"/>
  <c r="A4551" i="9"/>
  <c r="C4550" i="9"/>
  <c r="F4550" i="9" s="1"/>
  <c r="B4550" i="9"/>
  <c r="A4552" i="9" l="1"/>
  <c r="C4551" i="9"/>
  <c r="F4551" i="9" s="1"/>
  <c r="B4551" i="9"/>
  <c r="E4550" i="9"/>
  <c r="D4550" i="9"/>
  <c r="C4552" i="8"/>
  <c r="B4551" i="8"/>
  <c r="B4552" i="8" l="1"/>
  <c r="C4553" i="8"/>
  <c r="E4551" i="9"/>
  <c r="D4551" i="9"/>
  <c r="A4553" i="9"/>
  <c r="C4552" i="9"/>
  <c r="F4552" i="9" s="1"/>
  <c r="B4552" i="9"/>
  <c r="A4554" i="9" l="1"/>
  <c r="C4553" i="9"/>
  <c r="F4553" i="9" s="1"/>
  <c r="B4553" i="9"/>
  <c r="E4552" i="9"/>
  <c r="C4554" i="8"/>
  <c r="B4553" i="8"/>
  <c r="D4552" i="9"/>
  <c r="B4554" i="8" l="1"/>
  <c r="C4555" i="8"/>
  <c r="D4553" i="9"/>
  <c r="E4553" i="9"/>
  <c r="A4555" i="9"/>
  <c r="C4554" i="9"/>
  <c r="F4554" i="9" s="1"/>
  <c r="B4554" i="9"/>
  <c r="A4556" i="9" l="1"/>
  <c r="C4555" i="9"/>
  <c r="F4555" i="9" s="1"/>
  <c r="B4555" i="9"/>
  <c r="E4554" i="9"/>
  <c r="C4556" i="8"/>
  <c r="B4555" i="8"/>
  <c r="D4554" i="9"/>
  <c r="C4557" i="8" l="1"/>
  <c r="B4556" i="8"/>
  <c r="D4555" i="9"/>
  <c r="E4555" i="9"/>
  <c r="A4557" i="9"/>
  <c r="C4556" i="9"/>
  <c r="F4556" i="9" s="1"/>
  <c r="B4556" i="9"/>
  <c r="A4558" i="9" l="1"/>
  <c r="C4557" i="9"/>
  <c r="F4557" i="9" s="1"/>
  <c r="B4557" i="9"/>
  <c r="E4556" i="9"/>
  <c r="D4556" i="9"/>
  <c r="C4558" i="8"/>
  <c r="B4557" i="8"/>
  <c r="C4559" i="8" l="1"/>
  <c r="B4558" i="8"/>
  <c r="E4557" i="9"/>
  <c r="D4557" i="9"/>
  <c r="A4559" i="9"/>
  <c r="C4558" i="9"/>
  <c r="F4558" i="9" s="1"/>
  <c r="B4558" i="9"/>
  <c r="A4560" i="9" l="1"/>
  <c r="C4559" i="9"/>
  <c r="F4559" i="9" s="1"/>
  <c r="B4559" i="9"/>
  <c r="E4558" i="9"/>
  <c r="D4558" i="9"/>
  <c r="C4560" i="8"/>
  <c r="B4559" i="8"/>
  <c r="C4561" i="8" l="1"/>
  <c r="B4560" i="8"/>
  <c r="E4559" i="9"/>
  <c r="D4559" i="9"/>
  <c r="A4561" i="9"/>
  <c r="C4560" i="9"/>
  <c r="F4560" i="9" s="1"/>
  <c r="B4560" i="9"/>
  <c r="A4562" i="9" l="1"/>
  <c r="C4561" i="9"/>
  <c r="F4561" i="9" s="1"/>
  <c r="B4561" i="9"/>
  <c r="E4560" i="9"/>
  <c r="D4560" i="9"/>
  <c r="C4562" i="8"/>
  <c r="B4561" i="8"/>
  <c r="B4562" i="8" l="1"/>
  <c r="C4563" i="8"/>
  <c r="E4561" i="9"/>
  <c r="D4561" i="9"/>
  <c r="A4563" i="9"/>
  <c r="C4562" i="9"/>
  <c r="F4562" i="9" s="1"/>
  <c r="B4562" i="9"/>
  <c r="A4564" i="9" l="1"/>
  <c r="C4563" i="9"/>
  <c r="F4563" i="9" s="1"/>
  <c r="B4563" i="9"/>
  <c r="E4562" i="9"/>
  <c r="C4564" i="8"/>
  <c r="B4563" i="8"/>
  <c r="D4562" i="9"/>
  <c r="C4565" i="8" l="1"/>
  <c r="B4564" i="8"/>
  <c r="D4563" i="9"/>
  <c r="E4563" i="9"/>
  <c r="A4565" i="9"/>
  <c r="C4564" i="9"/>
  <c r="F4564" i="9" s="1"/>
  <c r="B4564" i="9"/>
  <c r="A4566" i="9" l="1"/>
  <c r="C4565" i="9"/>
  <c r="F4565" i="9" s="1"/>
  <c r="B4565" i="9"/>
  <c r="E4564" i="9"/>
  <c r="D4564" i="9"/>
  <c r="C4566" i="8"/>
  <c r="B4565" i="8"/>
  <c r="B4566" i="8" l="1"/>
  <c r="C4567" i="8"/>
  <c r="E4565" i="9"/>
  <c r="D4565" i="9"/>
  <c r="A4567" i="9"/>
  <c r="C4566" i="9"/>
  <c r="F4566" i="9" s="1"/>
  <c r="B4566" i="9"/>
  <c r="E4566" i="9" l="1"/>
  <c r="C4568" i="8"/>
  <c r="B4567" i="8"/>
  <c r="A4568" i="9"/>
  <c r="C4567" i="9"/>
  <c r="F4567" i="9" s="1"/>
  <c r="B4567" i="9"/>
  <c r="D4566" i="9"/>
  <c r="E4567" i="9" l="1"/>
  <c r="B4568" i="8"/>
  <c r="C4569" i="8"/>
  <c r="A4569" i="9"/>
  <c r="C4568" i="9"/>
  <c r="F4568" i="9" s="1"/>
  <c r="B4568" i="9"/>
  <c r="D4567" i="9"/>
  <c r="D4568" i="9" l="1"/>
  <c r="A4570" i="9"/>
  <c r="C4569" i="9"/>
  <c r="F4569" i="9" s="1"/>
  <c r="B4569" i="9"/>
  <c r="C4570" i="8"/>
  <c r="B4569" i="8"/>
  <c r="E4568" i="9"/>
  <c r="B4570" i="8" l="1"/>
  <c r="C4571" i="8"/>
  <c r="D4569" i="9"/>
  <c r="E4569" i="9"/>
  <c r="A4571" i="9"/>
  <c r="C4570" i="9"/>
  <c r="F4570" i="9" s="1"/>
  <c r="B4570" i="9"/>
  <c r="A4572" i="9" l="1"/>
  <c r="C4571" i="9"/>
  <c r="F4571" i="9" s="1"/>
  <c r="B4571" i="9"/>
  <c r="E4570" i="9"/>
  <c r="C4572" i="8"/>
  <c r="B4571" i="8"/>
  <c r="D4570" i="9"/>
  <c r="B4572" i="8" l="1"/>
  <c r="C4573" i="8"/>
  <c r="D4571" i="9"/>
  <c r="E4571" i="9"/>
  <c r="A4573" i="9"/>
  <c r="C4572" i="9"/>
  <c r="F4572" i="9" s="1"/>
  <c r="B4572" i="9"/>
  <c r="A4574" i="9" l="1"/>
  <c r="C4573" i="9"/>
  <c r="F4573" i="9" s="1"/>
  <c r="B4573" i="9"/>
  <c r="E4572" i="9"/>
  <c r="C4574" i="8"/>
  <c r="B4573" i="8"/>
  <c r="D4572" i="9"/>
  <c r="B4574" i="8" l="1"/>
  <c r="C4575" i="8"/>
  <c r="D4573" i="9"/>
  <c r="E4573" i="9"/>
  <c r="A4575" i="9"/>
  <c r="C4574" i="9"/>
  <c r="F4574" i="9" s="1"/>
  <c r="B4574" i="9"/>
  <c r="A4576" i="9" l="1"/>
  <c r="C4575" i="9"/>
  <c r="F4575" i="9" s="1"/>
  <c r="B4575" i="9"/>
  <c r="E4574" i="9"/>
  <c r="C4576" i="8"/>
  <c r="B4575" i="8"/>
  <c r="D4574" i="9"/>
  <c r="B4576" i="8" l="1"/>
  <c r="C4577" i="8"/>
  <c r="D4575" i="9"/>
  <c r="E4575" i="9"/>
  <c r="A4577" i="9"/>
  <c r="C4576" i="9"/>
  <c r="F4576" i="9" s="1"/>
  <c r="B4576" i="9"/>
  <c r="A4578" i="9" l="1"/>
  <c r="C4577" i="9"/>
  <c r="F4577" i="9" s="1"/>
  <c r="B4577" i="9"/>
  <c r="E4576" i="9"/>
  <c r="C4578" i="8"/>
  <c r="B4577" i="8"/>
  <c r="D4576" i="9"/>
  <c r="B4578" i="8" l="1"/>
  <c r="C4579" i="8"/>
  <c r="D4577" i="9"/>
  <c r="E4577" i="9"/>
  <c r="A4579" i="9"/>
  <c r="C4578" i="9"/>
  <c r="F4578" i="9" s="1"/>
  <c r="B4578" i="9"/>
  <c r="A4580" i="9" l="1"/>
  <c r="C4579" i="9"/>
  <c r="F4579" i="9" s="1"/>
  <c r="B4579" i="9"/>
  <c r="E4578" i="9"/>
  <c r="C4580" i="8"/>
  <c r="B4579" i="8"/>
  <c r="D4578" i="9"/>
  <c r="B4580" i="8" l="1"/>
  <c r="C4581" i="8"/>
  <c r="D4579" i="9"/>
  <c r="E4579" i="9"/>
  <c r="A4581" i="9"/>
  <c r="C4580" i="9"/>
  <c r="F4580" i="9" s="1"/>
  <c r="B4580" i="9"/>
  <c r="A4582" i="9" l="1"/>
  <c r="C4581" i="9"/>
  <c r="F4581" i="9" s="1"/>
  <c r="B4581" i="9"/>
  <c r="E4580" i="9"/>
  <c r="C4582" i="8"/>
  <c r="B4581" i="8"/>
  <c r="D4580" i="9"/>
  <c r="B4582" i="8" l="1"/>
  <c r="C4583" i="8"/>
  <c r="D4581" i="9"/>
  <c r="E4581" i="9"/>
  <c r="A4583" i="9"/>
  <c r="C4582" i="9"/>
  <c r="F4582" i="9" s="1"/>
  <c r="B4582" i="9"/>
  <c r="A4584" i="9" l="1"/>
  <c r="C4583" i="9"/>
  <c r="F4583" i="9" s="1"/>
  <c r="B4583" i="9"/>
  <c r="E4582" i="9"/>
  <c r="C4584" i="8"/>
  <c r="B4583" i="8"/>
  <c r="D4582" i="9"/>
  <c r="B4584" i="8" l="1"/>
  <c r="C4585" i="8"/>
  <c r="D4583" i="9"/>
  <c r="E4583" i="9"/>
  <c r="A4585" i="9"/>
  <c r="C4584" i="9"/>
  <c r="F4584" i="9" s="1"/>
  <c r="B4584" i="9"/>
  <c r="A4586" i="9" l="1"/>
  <c r="C4585" i="9"/>
  <c r="F4585" i="9" s="1"/>
  <c r="B4585" i="9"/>
  <c r="E4584" i="9"/>
  <c r="C4586" i="8"/>
  <c r="B4585" i="8"/>
  <c r="D4584" i="9"/>
  <c r="B4586" i="8" l="1"/>
  <c r="C4587" i="8"/>
  <c r="D4585" i="9"/>
  <c r="E4585" i="9"/>
  <c r="A4587" i="9"/>
  <c r="C4586" i="9"/>
  <c r="F4586" i="9" s="1"/>
  <c r="B4586" i="9"/>
  <c r="A4588" i="9" l="1"/>
  <c r="C4587" i="9"/>
  <c r="F4587" i="9" s="1"/>
  <c r="B4587" i="9"/>
  <c r="E4586" i="9"/>
  <c r="C4588" i="8"/>
  <c r="B4587" i="8"/>
  <c r="D4586" i="9"/>
  <c r="B4588" i="8" l="1"/>
  <c r="C4589" i="8"/>
  <c r="D4587" i="9"/>
  <c r="E4587" i="9"/>
  <c r="A4589" i="9"/>
  <c r="C4588" i="9"/>
  <c r="F4588" i="9" s="1"/>
  <c r="B4588" i="9"/>
  <c r="A4590" i="9" l="1"/>
  <c r="C4589" i="9"/>
  <c r="F4589" i="9" s="1"/>
  <c r="B4589" i="9"/>
  <c r="E4588" i="9"/>
  <c r="C4590" i="8"/>
  <c r="B4589" i="8"/>
  <c r="D4588" i="9"/>
  <c r="C4591" i="8" l="1"/>
  <c r="B4590" i="8"/>
  <c r="D4589" i="9"/>
  <c r="E4589" i="9"/>
  <c r="A4591" i="9"/>
  <c r="C4590" i="9"/>
  <c r="F4590" i="9" s="1"/>
  <c r="B4590" i="9"/>
  <c r="A4592" i="9" l="1"/>
  <c r="C4591" i="9"/>
  <c r="F4591" i="9" s="1"/>
  <c r="B4591" i="9"/>
  <c r="E4590" i="9"/>
  <c r="D4590" i="9"/>
  <c r="C4592" i="8"/>
  <c r="B4591" i="8"/>
  <c r="B4592" i="8" l="1"/>
  <c r="C4593" i="8"/>
  <c r="E4591" i="9"/>
  <c r="D4591" i="9"/>
  <c r="A4593" i="9"/>
  <c r="C4592" i="9"/>
  <c r="F4592" i="9" s="1"/>
  <c r="B4592" i="9"/>
  <c r="A4594" i="9" l="1"/>
  <c r="C4593" i="9"/>
  <c r="F4593" i="9" s="1"/>
  <c r="B4593" i="9"/>
  <c r="E4592" i="9"/>
  <c r="C4594" i="8"/>
  <c r="B4593" i="8"/>
  <c r="D4592" i="9"/>
  <c r="B4594" i="8" l="1"/>
  <c r="C4595" i="8"/>
  <c r="D4593" i="9"/>
  <c r="E4593" i="9"/>
  <c r="A4595" i="9"/>
  <c r="C4594" i="9"/>
  <c r="F4594" i="9" s="1"/>
  <c r="B4594" i="9"/>
  <c r="A4596" i="9" l="1"/>
  <c r="C4595" i="9"/>
  <c r="F4595" i="9" s="1"/>
  <c r="B4595" i="9"/>
  <c r="E4594" i="9"/>
  <c r="C4596" i="8"/>
  <c r="B4595" i="8"/>
  <c r="D4594" i="9"/>
  <c r="C4597" i="8" l="1"/>
  <c r="B4596" i="8"/>
  <c r="D4595" i="9"/>
  <c r="E4595" i="9"/>
  <c r="A4597" i="9"/>
  <c r="C4596" i="9"/>
  <c r="F4596" i="9" s="1"/>
  <c r="B4596" i="9"/>
  <c r="A4598" i="9" l="1"/>
  <c r="C4597" i="9"/>
  <c r="F4597" i="9" s="1"/>
  <c r="B4597" i="9"/>
  <c r="E4596" i="9"/>
  <c r="D4596" i="9"/>
  <c r="C4598" i="8"/>
  <c r="B4597" i="8"/>
  <c r="B4598" i="8" l="1"/>
  <c r="C4599" i="8"/>
  <c r="E4597" i="9"/>
  <c r="D4597" i="9"/>
  <c r="A4599" i="9"/>
  <c r="C4598" i="9"/>
  <c r="F4598" i="9" s="1"/>
  <c r="B4598" i="9"/>
  <c r="A4600" i="9" l="1"/>
  <c r="C4599" i="9"/>
  <c r="F4599" i="9" s="1"/>
  <c r="B4599" i="9"/>
  <c r="E4598" i="9"/>
  <c r="C4600" i="8"/>
  <c r="B4599" i="8"/>
  <c r="D4598" i="9"/>
  <c r="B4600" i="8" l="1"/>
  <c r="C4601" i="8"/>
  <c r="D4599" i="9"/>
  <c r="E4599" i="9"/>
  <c r="A4601" i="9"/>
  <c r="C4600" i="9"/>
  <c r="F4600" i="9" s="1"/>
  <c r="B4600" i="9"/>
  <c r="A4602" i="9" l="1"/>
  <c r="C4601" i="9"/>
  <c r="F4601" i="9" s="1"/>
  <c r="B4601" i="9"/>
  <c r="E4600" i="9"/>
  <c r="C4602" i="8"/>
  <c r="B4601" i="8"/>
  <c r="D4600" i="9"/>
  <c r="C4603" i="8" l="1"/>
  <c r="B4602" i="8"/>
  <c r="D4601" i="9"/>
  <c r="E4601" i="9"/>
  <c r="A4603" i="9"/>
  <c r="C4602" i="9"/>
  <c r="F4602" i="9" s="1"/>
  <c r="B4602" i="9"/>
  <c r="A4604" i="9" l="1"/>
  <c r="C4603" i="9"/>
  <c r="F4603" i="9" s="1"/>
  <c r="B4603" i="9"/>
  <c r="E4602" i="9"/>
  <c r="D4602" i="9"/>
  <c r="C4604" i="8"/>
  <c r="B4603" i="8"/>
  <c r="C4605" i="8" l="1"/>
  <c r="B4604" i="8"/>
  <c r="E4603" i="9"/>
  <c r="D4603" i="9"/>
  <c r="A4605" i="9"/>
  <c r="C4604" i="9"/>
  <c r="F4604" i="9" s="1"/>
  <c r="B4604" i="9"/>
  <c r="A4606" i="9" l="1"/>
  <c r="C4605" i="9"/>
  <c r="F4605" i="9" s="1"/>
  <c r="B4605" i="9"/>
  <c r="E4604" i="9"/>
  <c r="D4604" i="9"/>
  <c r="C4606" i="8"/>
  <c r="B4605" i="8"/>
  <c r="B4606" i="8" l="1"/>
  <c r="C4607" i="8"/>
  <c r="E4605" i="9"/>
  <c r="D4605" i="9"/>
  <c r="A4607" i="9"/>
  <c r="C4606" i="9"/>
  <c r="F4606" i="9" s="1"/>
  <c r="B4606" i="9"/>
  <c r="A4608" i="9" l="1"/>
  <c r="C4607" i="9"/>
  <c r="F4607" i="9" s="1"/>
  <c r="B4607" i="9"/>
  <c r="E4606" i="9"/>
  <c r="C4608" i="8"/>
  <c r="B4607" i="8"/>
  <c r="D4606" i="9"/>
  <c r="C4609" i="8" l="1"/>
  <c r="B4608" i="8"/>
  <c r="D4607" i="9"/>
  <c r="E4607" i="9"/>
  <c r="A4609" i="9"/>
  <c r="C4608" i="9"/>
  <c r="F4608" i="9" s="1"/>
  <c r="B4608" i="9"/>
  <c r="A4610" i="9" l="1"/>
  <c r="C4609" i="9"/>
  <c r="F4609" i="9" s="1"/>
  <c r="B4609" i="9"/>
  <c r="E4608" i="9"/>
  <c r="D4608" i="9"/>
  <c r="C4610" i="8"/>
  <c r="B4609" i="8"/>
  <c r="B4610" i="8" l="1"/>
  <c r="C4611" i="8"/>
  <c r="E4609" i="9"/>
  <c r="D4609" i="9"/>
  <c r="A4611" i="9"/>
  <c r="C4610" i="9"/>
  <c r="F4610" i="9" s="1"/>
  <c r="B4610" i="9"/>
  <c r="A4612" i="9" l="1"/>
  <c r="C4611" i="9"/>
  <c r="F4611" i="9" s="1"/>
  <c r="B4611" i="9"/>
  <c r="E4610" i="9"/>
  <c r="C4612" i="8"/>
  <c r="B4611" i="8"/>
  <c r="D4610" i="9"/>
  <c r="B4612" i="8" l="1"/>
  <c r="C4613" i="8"/>
  <c r="D4611" i="9"/>
  <c r="E4611" i="9"/>
  <c r="A4613" i="9"/>
  <c r="C4612" i="9"/>
  <c r="F4612" i="9" s="1"/>
  <c r="B4612" i="9"/>
  <c r="A4614" i="9" l="1"/>
  <c r="C4613" i="9"/>
  <c r="F4613" i="9" s="1"/>
  <c r="B4613" i="9"/>
  <c r="E4612" i="9"/>
  <c r="C4614" i="8"/>
  <c r="B4613" i="8"/>
  <c r="D4612" i="9"/>
  <c r="B4614" i="8" l="1"/>
  <c r="C4615" i="8"/>
  <c r="D4613" i="9"/>
  <c r="E4613" i="9"/>
  <c r="A4615" i="9"/>
  <c r="C4614" i="9"/>
  <c r="F4614" i="9" s="1"/>
  <c r="B4614" i="9"/>
  <c r="A4616" i="9" l="1"/>
  <c r="C4615" i="9"/>
  <c r="F4615" i="9" s="1"/>
  <c r="B4615" i="9"/>
  <c r="E4614" i="9"/>
  <c r="C4616" i="8"/>
  <c r="B4615" i="8"/>
  <c r="D4614" i="9"/>
  <c r="C4617" i="8" l="1"/>
  <c r="B4616" i="8"/>
  <c r="D4615" i="9"/>
  <c r="E4615" i="9"/>
  <c r="A4617" i="9"/>
  <c r="C4616" i="9"/>
  <c r="F4616" i="9" s="1"/>
  <c r="B4616" i="9"/>
  <c r="A4618" i="9" l="1"/>
  <c r="C4617" i="9"/>
  <c r="F4617" i="9" s="1"/>
  <c r="B4617" i="9"/>
  <c r="E4616" i="9"/>
  <c r="D4616" i="9"/>
  <c r="C4618" i="8"/>
  <c r="B4617" i="8"/>
  <c r="B4618" i="8" l="1"/>
  <c r="C4619" i="8"/>
  <c r="E4617" i="9"/>
  <c r="D4617" i="9"/>
  <c r="A4619" i="9"/>
  <c r="C4618" i="9"/>
  <c r="F4618" i="9" s="1"/>
  <c r="B4618" i="9"/>
  <c r="A4620" i="9" l="1"/>
  <c r="C4619" i="9"/>
  <c r="F4619" i="9" s="1"/>
  <c r="B4619" i="9"/>
  <c r="E4618" i="9"/>
  <c r="C4620" i="8"/>
  <c r="B4619" i="8"/>
  <c r="D4618" i="9"/>
  <c r="C4621" i="8" l="1"/>
  <c r="B4620" i="8"/>
  <c r="D4619" i="9"/>
  <c r="E4619" i="9"/>
  <c r="A4621" i="9"/>
  <c r="C4620" i="9"/>
  <c r="F4620" i="9" s="1"/>
  <c r="B4620" i="9"/>
  <c r="A4622" i="9" l="1"/>
  <c r="C4621" i="9"/>
  <c r="F4621" i="9" s="1"/>
  <c r="B4621" i="9"/>
  <c r="E4620" i="9"/>
  <c r="D4620" i="9"/>
  <c r="C4622" i="8"/>
  <c r="B4621" i="8"/>
  <c r="B4622" i="8" l="1"/>
  <c r="C4623" i="8"/>
  <c r="E4621" i="9"/>
  <c r="D4621" i="9"/>
  <c r="A4623" i="9"/>
  <c r="C4622" i="9"/>
  <c r="F4622" i="9" s="1"/>
  <c r="B4622" i="9"/>
  <c r="A4624" i="9" l="1"/>
  <c r="C4623" i="9"/>
  <c r="F4623" i="9" s="1"/>
  <c r="B4623" i="9"/>
  <c r="E4622" i="9"/>
  <c r="C4624" i="8"/>
  <c r="B4623" i="8"/>
  <c r="D4622" i="9"/>
  <c r="B4624" i="8" l="1"/>
  <c r="C4625" i="8"/>
  <c r="D4623" i="9"/>
  <c r="E4623" i="9"/>
  <c r="A4625" i="9"/>
  <c r="C4624" i="9"/>
  <c r="F4624" i="9" s="1"/>
  <c r="B4624" i="9"/>
  <c r="A4626" i="9" l="1"/>
  <c r="C4625" i="9"/>
  <c r="F4625" i="9" s="1"/>
  <c r="B4625" i="9"/>
  <c r="E4624" i="9"/>
  <c r="C4626" i="8"/>
  <c r="B4625" i="8"/>
  <c r="D4624" i="9"/>
  <c r="B4626" i="8" l="1"/>
  <c r="C4627" i="8"/>
  <c r="D4625" i="9"/>
  <c r="E4625" i="9"/>
  <c r="A4627" i="9"/>
  <c r="C4626" i="9"/>
  <c r="F4626" i="9" s="1"/>
  <c r="B4626" i="9"/>
  <c r="A4628" i="9" l="1"/>
  <c r="C4627" i="9"/>
  <c r="F4627" i="9" s="1"/>
  <c r="B4627" i="9"/>
  <c r="E4626" i="9"/>
  <c r="C4628" i="8"/>
  <c r="B4627" i="8"/>
  <c r="D4626" i="9"/>
  <c r="C4629" i="8" l="1"/>
  <c r="B4628" i="8"/>
  <c r="D4627" i="9"/>
  <c r="E4627" i="9"/>
  <c r="A4629" i="9"/>
  <c r="C4628" i="9"/>
  <c r="F4628" i="9" s="1"/>
  <c r="B4628" i="9"/>
  <c r="A4630" i="9" l="1"/>
  <c r="C4629" i="9"/>
  <c r="F4629" i="9" s="1"/>
  <c r="B4629" i="9"/>
  <c r="E4628" i="9"/>
  <c r="D4628" i="9"/>
  <c r="C4630" i="8"/>
  <c r="B4629" i="8"/>
  <c r="B4630" i="8" l="1"/>
  <c r="C4631" i="8"/>
  <c r="E4629" i="9"/>
  <c r="D4629" i="9"/>
  <c r="A4631" i="9"/>
  <c r="C4630" i="9"/>
  <c r="F4630" i="9" s="1"/>
  <c r="B4630" i="9"/>
  <c r="A4632" i="9" l="1"/>
  <c r="C4631" i="9"/>
  <c r="F4631" i="9" s="1"/>
  <c r="B4631" i="9"/>
  <c r="E4630" i="9"/>
  <c r="C4632" i="8"/>
  <c r="B4631" i="8"/>
  <c r="D4630" i="9"/>
  <c r="B4632" i="8" l="1"/>
  <c r="C4633" i="8"/>
  <c r="D4631" i="9"/>
  <c r="E4631" i="9"/>
  <c r="A4633" i="9"/>
  <c r="C4632" i="9"/>
  <c r="F4632" i="9" s="1"/>
  <c r="B4632" i="9"/>
  <c r="A4634" i="9" l="1"/>
  <c r="C4633" i="9"/>
  <c r="F4633" i="9" s="1"/>
  <c r="B4633" i="9"/>
  <c r="E4632" i="9"/>
  <c r="C4634" i="8"/>
  <c r="B4633" i="8"/>
  <c r="D4632" i="9"/>
  <c r="B4634" i="8" l="1"/>
  <c r="C4635" i="8"/>
  <c r="D4633" i="9"/>
  <c r="E4633" i="9"/>
  <c r="A4635" i="9"/>
  <c r="C4634" i="9"/>
  <c r="F4634" i="9" s="1"/>
  <c r="B4634" i="9"/>
  <c r="A4636" i="9" l="1"/>
  <c r="C4635" i="9"/>
  <c r="F4635" i="9" s="1"/>
  <c r="B4635" i="9"/>
  <c r="E4634" i="9"/>
  <c r="C4636" i="8"/>
  <c r="B4635" i="8"/>
  <c r="D4634" i="9"/>
  <c r="C4637" i="8" l="1"/>
  <c r="B4636" i="8"/>
  <c r="D4635" i="9"/>
  <c r="E4635" i="9"/>
  <c r="A4637" i="9"/>
  <c r="C4636" i="9"/>
  <c r="F4636" i="9" s="1"/>
  <c r="B4636" i="9"/>
  <c r="A4638" i="9" l="1"/>
  <c r="C4637" i="9"/>
  <c r="F4637" i="9" s="1"/>
  <c r="B4637" i="9"/>
  <c r="E4636" i="9"/>
  <c r="D4636" i="9"/>
  <c r="C4638" i="8"/>
  <c r="B4637" i="8"/>
  <c r="B4638" i="8" l="1"/>
  <c r="C4639" i="8"/>
  <c r="E4637" i="9"/>
  <c r="D4637" i="9"/>
  <c r="A4639" i="9"/>
  <c r="C4638" i="9"/>
  <c r="F4638" i="9" s="1"/>
  <c r="B4638" i="9"/>
  <c r="A4640" i="9" l="1"/>
  <c r="C4639" i="9"/>
  <c r="F4639" i="9" s="1"/>
  <c r="B4639" i="9"/>
  <c r="E4638" i="9"/>
  <c r="C4640" i="8"/>
  <c r="B4639" i="8"/>
  <c r="D4638" i="9"/>
  <c r="B4640" i="8" l="1"/>
  <c r="C4641" i="8"/>
  <c r="D4639" i="9"/>
  <c r="E4639" i="9"/>
  <c r="A4641" i="9"/>
  <c r="C4640" i="9"/>
  <c r="F4640" i="9" s="1"/>
  <c r="B4640" i="9"/>
  <c r="A4642" i="9" l="1"/>
  <c r="C4641" i="9"/>
  <c r="F4641" i="9" s="1"/>
  <c r="B4641" i="9"/>
  <c r="E4640" i="9"/>
  <c r="C4642" i="8"/>
  <c r="B4641" i="8"/>
  <c r="D4640" i="9"/>
  <c r="B4642" i="8" l="1"/>
  <c r="C4643" i="8"/>
  <c r="D4641" i="9"/>
  <c r="E4641" i="9"/>
  <c r="A4643" i="9"/>
  <c r="C4642" i="9"/>
  <c r="F4642" i="9" s="1"/>
  <c r="B4642" i="9"/>
  <c r="A4644" i="9" l="1"/>
  <c r="C4643" i="9"/>
  <c r="F4643" i="9" s="1"/>
  <c r="B4643" i="9"/>
  <c r="E4642" i="9"/>
  <c r="C4644" i="8"/>
  <c r="B4643" i="8"/>
  <c r="D4642" i="9"/>
  <c r="B4644" i="8" l="1"/>
  <c r="C4645" i="8"/>
  <c r="D4643" i="9"/>
  <c r="E4643" i="9"/>
  <c r="A4645" i="9"/>
  <c r="C4644" i="9"/>
  <c r="F4644" i="9" s="1"/>
  <c r="B4644" i="9"/>
  <c r="A4646" i="9" l="1"/>
  <c r="C4645" i="9"/>
  <c r="F4645" i="9" s="1"/>
  <c r="B4645" i="9"/>
  <c r="E4644" i="9"/>
  <c r="C4646" i="8"/>
  <c r="B4645" i="8"/>
  <c r="D4644" i="9"/>
  <c r="B4646" i="8" l="1"/>
  <c r="C4647" i="8"/>
  <c r="D4645" i="9"/>
  <c r="E4645" i="9"/>
  <c r="A4647" i="9"/>
  <c r="C4646" i="9"/>
  <c r="F4646" i="9" s="1"/>
  <c r="B4646" i="9"/>
  <c r="A4648" i="9" l="1"/>
  <c r="C4647" i="9"/>
  <c r="F4647" i="9" s="1"/>
  <c r="B4647" i="9"/>
  <c r="E4646" i="9"/>
  <c r="C4648" i="8"/>
  <c r="B4647" i="8"/>
  <c r="D4646" i="9"/>
  <c r="C4649" i="8" l="1"/>
  <c r="B4648" i="8"/>
  <c r="D4647" i="9"/>
  <c r="E4647" i="9"/>
  <c r="A4649" i="9"/>
  <c r="C4648" i="9"/>
  <c r="F4648" i="9" s="1"/>
  <c r="B4648" i="9"/>
  <c r="A4650" i="9" l="1"/>
  <c r="C4649" i="9"/>
  <c r="F4649" i="9" s="1"/>
  <c r="B4649" i="9"/>
  <c r="E4648" i="9"/>
  <c r="D4648" i="9"/>
  <c r="C4650" i="8"/>
  <c r="B4649" i="8"/>
  <c r="B4650" i="8" l="1"/>
  <c r="C4651" i="8"/>
  <c r="E4649" i="9"/>
  <c r="D4649" i="9"/>
  <c r="A4651" i="9"/>
  <c r="C4650" i="9"/>
  <c r="F4650" i="9" s="1"/>
  <c r="B4650" i="9"/>
  <c r="A4652" i="9" l="1"/>
  <c r="C4651" i="9"/>
  <c r="F4651" i="9" s="1"/>
  <c r="B4651" i="9"/>
  <c r="D4650" i="9"/>
  <c r="E4650" i="9"/>
  <c r="C4652" i="8"/>
  <c r="B4651" i="8"/>
  <c r="B4652" i="8" l="1"/>
  <c r="C4653" i="8"/>
  <c r="D4651" i="9"/>
  <c r="E4651" i="9"/>
  <c r="A4653" i="9"/>
  <c r="C4652" i="9"/>
  <c r="F4652" i="9" s="1"/>
  <c r="B4652" i="9"/>
  <c r="A4654" i="9" l="1"/>
  <c r="C4653" i="9"/>
  <c r="F4653" i="9" s="1"/>
  <c r="B4653" i="9"/>
  <c r="E4652" i="9"/>
  <c r="C4654" i="8"/>
  <c r="B4653" i="8"/>
  <c r="D4652" i="9"/>
  <c r="B4654" i="8" l="1"/>
  <c r="C4655" i="8"/>
  <c r="D4653" i="9"/>
  <c r="E4653" i="9"/>
  <c r="A4655" i="9"/>
  <c r="C4654" i="9"/>
  <c r="F4654" i="9" s="1"/>
  <c r="B4654" i="9"/>
  <c r="E4654" i="9" l="1"/>
  <c r="C4656" i="8"/>
  <c r="B4655" i="8"/>
  <c r="A4656" i="9"/>
  <c r="C4655" i="9"/>
  <c r="F4655" i="9" s="1"/>
  <c r="B4655" i="9"/>
  <c r="D4654" i="9"/>
  <c r="A4657" i="9" l="1"/>
  <c r="C4656" i="9"/>
  <c r="F4656" i="9" s="1"/>
  <c r="B4656" i="9"/>
  <c r="C4657" i="8"/>
  <c r="B4656" i="8"/>
  <c r="E4655" i="9"/>
  <c r="D4655" i="9"/>
  <c r="C4658" i="8" l="1"/>
  <c r="B4657" i="8"/>
  <c r="E4656" i="9"/>
  <c r="D4656" i="9"/>
  <c r="A4658" i="9"/>
  <c r="C4657" i="9"/>
  <c r="F4657" i="9" s="1"/>
  <c r="B4657" i="9"/>
  <c r="A4659" i="9" l="1"/>
  <c r="C4658" i="9"/>
  <c r="F4658" i="9" s="1"/>
  <c r="B4658" i="9"/>
  <c r="D4657" i="9"/>
  <c r="E4657" i="9"/>
  <c r="C4659" i="8"/>
  <c r="B4658" i="8"/>
  <c r="C4660" i="8" l="1"/>
  <c r="B4659" i="8"/>
  <c r="D4658" i="9"/>
  <c r="E4658" i="9"/>
  <c r="A4660" i="9"/>
  <c r="C4659" i="9"/>
  <c r="F4659" i="9" s="1"/>
  <c r="B4659" i="9"/>
  <c r="A4661" i="9" l="1"/>
  <c r="C4660" i="9"/>
  <c r="F4660" i="9" s="1"/>
  <c r="B4660" i="9"/>
  <c r="E4659" i="9"/>
  <c r="D4659" i="9"/>
  <c r="C4661" i="8"/>
  <c r="B4660" i="8"/>
  <c r="B4661" i="8" l="1"/>
  <c r="C4662" i="8"/>
  <c r="E4660" i="9"/>
  <c r="D4660" i="9"/>
  <c r="A4662" i="9"/>
  <c r="C4661" i="9"/>
  <c r="F4661" i="9" s="1"/>
  <c r="B4661" i="9"/>
  <c r="A4663" i="9" l="1"/>
  <c r="C4662" i="9"/>
  <c r="F4662" i="9" s="1"/>
  <c r="B4662" i="9"/>
  <c r="E4661" i="9"/>
  <c r="C4663" i="8"/>
  <c r="B4662" i="8"/>
  <c r="D4661" i="9"/>
  <c r="B4663" i="8" l="1"/>
  <c r="C4664" i="8"/>
  <c r="D4662" i="9"/>
  <c r="E4662" i="9"/>
  <c r="A4664" i="9"/>
  <c r="C4663" i="9"/>
  <c r="F4663" i="9" s="1"/>
  <c r="B4663" i="9"/>
  <c r="A4665" i="9" l="1"/>
  <c r="C4664" i="9"/>
  <c r="F4664" i="9" s="1"/>
  <c r="B4664" i="9"/>
  <c r="E4663" i="9"/>
  <c r="C4665" i="8"/>
  <c r="B4664" i="8"/>
  <c r="D4663" i="9"/>
  <c r="B4665" i="8" l="1"/>
  <c r="C4666" i="8"/>
  <c r="D4664" i="9"/>
  <c r="E4664" i="9"/>
  <c r="A4666" i="9"/>
  <c r="C4665" i="9"/>
  <c r="F4665" i="9" s="1"/>
  <c r="B4665" i="9"/>
  <c r="A4667" i="9" l="1"/>
  <c r="C4666" i="9"/>
  <c r="F4666" i="9" s="1"/>
  <c r="B4666" i="9"/>
  <c r="E4665" i="9"/>
  <c r="C4667" i="8"/>
  <c r="B4666" i="8"/>
  <c r="D4665" i="9"/>
  <c r="B4667" i="8" l="1"/>
  <c r="C4668" i="8"/>
  <c r="D4666" i="9"/>
  <c r="E4666" i="9"/>
  <c r="A4668" i="9"/>
  <c r="C4667" i="9"/>
  <c r="F4667" i="9" s="1"/>
  <c r="B4667" i="9"/>
  <c r="A4669" i="9" l="1"/>
  <c r="C4668" i="9"/>
  <c r="F4668" i="9" s="1"/>
  <c r="B4668" i="9"/>
  <c r="E4667" i="9"/>
  <c r="C4669" i="8"/>
  <c r="B4668" i="8"/>
  <c r="D4667" i="9"/>
  <c r="B4669" i="8" l="1"/>
  <c r="C4670" i="8"/>
  <c r="D4668" i="9"/>
  <c r="E4668" i="9"/>
  <c r="A4670" i="9"/>
  <c r="C4669" i="9"/>
  <c r="F4669" i="9" s="1"/>
  <c r="B4669" i="9"/>
  <c r="A4671" i="9" l="1"/>
  <c r="C4670" i="9"/>
  <c r="F4670" i="9" s="1"/>
  <c r="B4670" i="9"/>
  <c r="E4669" i="9"/>
  <c r="C4671" i="8"/>
  <c r="B4670" i="8"/>
  <c r="D4669" i="9"/>
  <c r="B4671" i="8" l="1"/>
  <c r="C4672" i="8"/>
  <c r="D4670" i="9"/>
  <c r="E4670" i="9"/>
  <c r="A4672" i="9"/>
  <c r="C4671" i="9"/>
  <c r="F4671" i="9" s="1"/>
  <c r="B4671" i="9"/>
  <c r="A4673" i="9" l="1"/>
  <c r="C4672" i="9"/>
  <c r="F4672" i="9" s="1"/>
  <c r="B4672" i="9"/>
  <c r="E4671" i="9"/>
  <c r="C4673" i="8"/>
  <c r="B4672" i="8"/>
  <c r="D4671" i="9"/>
  <c r="B4673" i="8" l="1"/>
  <c r="C4674" i="8"/>
  <c r="D4672" i="9"/>
  <c r="E4672" i="9"/>
  <c r="A4674" i="9"/>
  <c r="C4673" i="9"/>
  <c r="F4673" i="9" s="1"/>
  <c r="B4673" i="9"/>
  <c r="A4675" i="9" l="1"/>
  <c r="C4674" i="9"/>
  <c r="F4674" i="9" s="1"/>
  <c r="B4674" i="9"/>
  <c r="E4673" i="9"/>
  <c r="C4675" i="8"/>
  <c r="B4674" i="8"/>
  <c r="D4673" i="9"/>
  <c r="C4676" i="8" l="1"/>
  <c r="B4675" i="8"/>
  <c r="D4674" i="9"/>
  <c r="E4674" i="9"/>
  <c r="A4676" i="9"/>
  <c r="C4675" i="9"/>
  <c r="F4675" i="9" s="1"/>
  <c r="B4675" i="9"/>
  <c r="A4677" i="9" l="1"/>
  <c r="C4676" i="9"/>
  <c r="F4676" i="9" s="1"/>
  <c r="B4676" i="9"/>
  <c r="E4675" i="9"/>
  <c r="D4675" i="9"/>
  <c r="C4677" i="8"/>
  <c r="B4676" i="8"/>
  <c r="C4678" i="8" l="1"/>
  <c r="B4677" i="8"/>
  <c r="E4676" i="9"/>
  <c r="D4676" i="9"/>
  <c r="A4678" i="9"/>
  <c r="C4677" i="9"/>
  <c r="F4677" i="9" s="1"/>
  <c r="B4677" i="9"/>
  <c r="A4679" i="9" l="1"/>
  <c r="C4678" i="9"/>
  <c r="F4678" i="9" s="1"/>
  <c r="B4678" i="9"/>
  <c r="E4677" i="9"/>
  <c r="D4677" i="9"/>
  <c r="C4679" i="8"/>
  <c r="B4678" i="8"/>
  <c r="C4680" i="8" l="1"/>
  <c r="B4679" i="8"/>
  <c r="E4678" i="9"/>
  <c r="D4678" i="9"/>
  <c r="A4680" i="9"/>
  <c r="C4679" i="9"/>
  <c r="F4679" i="9" s="1"/>
  <c r="B4679" i="9"/>
  <c r="A4681" i="9" l="1"/>
  <c r="C4680" i="9"/>
  <c r="F4680" i="9" s="1"/>
  <c r="B4680" i="9"/>
  <c r="E4679" i="9"/>
  <c r="D4679" i="9"/>
  <c r="C4681" i="8"/>
  <c r="B4680" i="8"/>
  <c r="C4682" i="8" l="1"/>
  <c r="B4681" i="8"/>
  <c r="E4680" i="9"/>
  <c r="D4680" i="9"/>
  <c r="A4682" i="9"/>
  <c r="C4681" i="9"/>
  <c r="F4681" i="9" s="1"/>
  <c r="B4681" i="9"/>
  <c r="A4683" i="9" l="1"/>
  <c r="C4682" i="9"/>
  <c r="F4682" i="9" s="1"/>
  <c r="B4682" i="9"/>
  <c r="E4681" i="9"/>
  <c r="D4681" i="9"/>
  <c r="C4683" i="8"/>
  <c r="B4682" i="8"/>
  <c r="C4684" i="8" l="1"/>
  <c r="B4683" i="8"/>
  <c r="E4682" i="9"/>
  <c r="D4682" i="9"/>
  <c r="A4684" i="9"/>
  <c r="C4683" i="9"/>
  <c r="F4683" i="9" s="1"/>
  <c r="B4683" i="9"/>
  <c r="A4685" i="9" l="1"/>
  <c r="C4684" i="9"/>
  <c r="F4684" i="9" s="1"/>
  <c r="B4684" i="9"/>
  <c r="E4683" i="9"/>
  <c r="D4683" i="9"/>
  <c r="C4685" i="8"/>
  <c r="B4684" i="8"/>
  <c r="C4686" i="8" l="1"/>
  <c r="B4685" i="8"/>
  <c r="E4684" i="9"/>
  <c r="D4684" i="9"/>
  <c r="A4686" i="9"/>
  <c r="C4685" i="9"/>
  <c r="F4685" i="9" s="1"/>
  <c r="B4685" i="9"/>
  <c r="A4687" i="9" l="1"/>
  <c r="C4686" i="9"/>
  <c r="F4686" i="9" s="1"/>
  <c r="B4686" i="9"/>
  <c r="E4685" i="9"/>
  <c r="D4685" i="9"/>
  <c r="C4687" i="8"/>
  <c r="B4686" i="8"/>
  <c r="C4688" i="8" l="1"/>
  <c r="B4687" i="8"/>
  <c r="E4686" i="9"/>
  <c r="D4686" i="9"/>
  <c r="A4688" i="9"/>
  <c r="C4687" i="9"/>
  <c r="F4687" i="9" s="1"/>
  <c r="B4687" i="9"/>
  <c r="A4689" i="9" l="1"/>
  <c r="C4688" i="9"/>
  <c r="F4688" i="9" s="1"/>
  <c r="B4688" i="9"/>
  <c r="E4687" i="9"/>
  <c r="D4687" i="9"/>
  <c r="C4689" i="8"/>
  <c r="B4688" i="8"/>
  <c r="C4690" i="8" l="1"/>
  <c r="B4689" i="8"/>
  <c r="E4688" i="9"/>
  <c r="D4688" i="9"/>
  <c r="A4690" i="9"/>
  <c r="C4689" i="9"/>
  <c r="F4689" i="9" s="1"/>
  <c r="B4689" i="9"/>
  <c r="A4691" i="9" l="1"/>
  <c r="C4690" i="9"/>
  <c r="F4690" i="9" s="1"/>
  <c r="B4690" i="9"/>
  <c r="E4689" i="9"/>
  <c r="D4689" i="9"/>
  <c r="C4691" i="8"/>
  <c r="B4690" i="8"/>
  <c r="C4692" i="8" l="1"/>
  <c r="B4691" i="8"/>
  <c r="E4690" i="9"/>
  <c r="D4690" i="9"/>
  <c r="A4692" i="9"/>
  <c r="C4691" i="9"/>
  <c r="F4691" i="9" s="1"/>
  <c r="B4691" i="9"/>
  <c r="A4693" i="9" l="1"/>
  <c r="C4692" i="9"/>
  <c r="F4692" i="9" s="1"/>
  <c r="B4692" i="9"/>
  <c r="E4691" i="9"/>
  <c r="D4691" i="9"/>
  <c r="C4693" i="8"/>
  <c r="B4692" i="8"/>
  <c r="C4694" i="8" l="1"/>
  <c r="B4693" i="8"/>
  <c r="E4692" i="9"/>
  <c r="D4692" i="9"/>
  <c r="A4694" i="9"/>
  <c r="C4693" i="9"/>
  <c r="F4693" i="9" s="1"/>
  <c r="B4693" i="9"/>
  <c r="A4695" i="9" l="1"/>
  <c r="C4694" i="9"/>
  <c r="F4694" i="9" s="1"/>
  <c r="B4694" i="9"/>
  <c r="E4693" i="9"/>
  <c r="D4693" i="9"/>
  <c r="C4695" i="8"/>
  <c r="B4694" i="8"/>
  <c r="C4696" i="8" l="1"/>
  <c r="B4695" i="8"/>
  <c r="E4694" i="9"/>
  <c r="D4694" i="9"/>
  <c r="A4696" i="9"/>
  <c r="C4695" i="9"/>
  <c r="F4695" i="9" s="1"/>
  <c r="B4695" i="9"/>
  <c r="A4697" i="9" l="1"/>
  <c r="C4696" i="9"/>
  <c r="F4696" i="9" s="1"/>
  <c r="B4696" i="9"/>
  <c r="E4695" i="9"/>
  <c r="D4695" i="9"/>
  <c r="C4697" i="8"/>
  <c r="B4696" i="8"/>
  <c r="C4698" i="8" l="1"/>
  <c r="B4697" i="8"/>
  <c r="E4696" i="9"/>
  <c r="D4696" i="9"/>
  <c r="A4698" i="9"/>
  <c r="C4697" i="9"/>
  <c r="F4697" i="9" s="1"/>
  <c r="B4697" i="9"/>
  <c r="A4699" i="9" l="1"/>
  <c r="C4698" i="9"/>
  <c r="F4698" i="9" s="1"/>
  <c r="B4698" i="9"/>
  <c r="E4697" i="9"/>
  <c r="D4697" i="9"/>
  <c r="C4699" i="8"/>
  <c r="B4698" i="8"/>
  <c r="C4700" i="8" l="1"/>
  <c r="B4699" i="8"/>
  <c r="E4698" i="9"/>
  <c r="D4698" i="9"/>
  <c r="A4700" i="9"/>
  <c r="C4699" i="9"/>
  <c r="F4699" i="9" s="1"/>
  <c r="B4699" i="9"/>
  <c r="A4701" i="9" l="1"/>
  <c r="C4700" i="9"/>
  <c r="F4700" i="9" s="1"/>
  <c r="B4700" i="9"/>
  <c r="E4699" i="9"/>
  <c r="D4699" i="9"/>
  <c r="C4701" i="8"/>
  <c r="B4700" i="8"/>
  <c r="C4702" i="8" l="1"/>
  <c r="B4701" i="8"/>
  <c r="E4700" i="9"/>
  <c r="D4700" i="9"/>
  <c r="A4702" i="9"/>
  <c r="C4701" i="9"/>
  <c r="F4701" i="9" s="1"/>
  <c r="B4701" i="9"/>
  <c r="A4703" i="9" l="1"/>
  <c r="C4702" i="9"/>
  <c r="F4702" i="9" s="1"/>
  <c r="B4702" i="9"/>
  <c r="E4701" i="9"/>
  <c r="D4701" i="9"/>
  <c r="C4703" i="8"/>
  <c r="B4702" i="8"/>
  <c r="C4704" i="8" l="1"/>
  <c r="B4703" i="8"/>
  <c r="E4702" i="9"/>
  <c r="D4702" i="9"/>
  <c r="A4704" i="9"/>
  <c r="C4703" i="9"/>
  <c r="F4703" i="9" s="1"/>
  <c r="B4703" i="9"/>
  <c r="A4705" i="9" l="1"/>
  <c r="C4704" i="9"/>
  <c r="F4704" i="9" s="1"/>
  <c r="B4704" i="9"/>
  <c r="E4703" i="9"/>
  <c r="D4703" i="9"/>
  <c r="C4705" i="8"/>
  <c r="B4704" i="8"/>
  <c r="C4706" i="8" l="1"/>
  <c r="B4705" i="8"/>
  <c r="E4704" i="9"/>
  <c r="D4704" i="9"/>
  <c r="A4706" i="9"/>
  <c r="C4705" i="9"/>
  <c r="F4705" i="9" s="1"/>
  <c r="B4705" i="9"/>
  <c r="A4707" i="9" l="1"/>
  <c r="C4706" i="9"/>
  <c r="F4706" i="9" s="1"/>
  <c r="B4706" i="9"/>
  <c r="E4705" i="9"/>
  <c r="D4705" i="9"/>
  <c r="C4707" i="8"/>
  <c r="B4706" i="8"/>
  <c r="C4708" i="8" l="1"/>
  <c r="B4707" i="8"/>
  <c r="E4706" i="9"/>
  <c r="D4706" i="9"/>
  <c r="A4708" i="9"/>
  <c r="C4707" i="9"/>
  <c r="F4707" i="9" s="1"/>
  <c r="B4707" i="9"/>
  <c r="A4709" i="9" l="1"/>
  <c r="C4708" i="9"/>
  <c r="F4708" i="9" s="1"/>
  <c r="B4708" i="9"/>
  <c r="E4707" i="9"/>
  <c r="D4707" i="9"/>
  <c r="C4709" i="8"/>
  <c r="B4708" i="8"/>
  <c r="C4710" i="8" l="1"/>
  <c r="B4709" i="8"/>
  <c r="E4708" i="9"/>
  <c r="D4708" i="9"/>
  <c r="A4710" i="9"/>
  <c r="C4709" i="9"/>
  <c r="F4709" i="9" s="1"/>
  <c r="B4709" i="9"/>
  <c r="A4711" i="9" l="1"/>
  <c r="C4710" i="9"/>
  <c r="F4710" i="9" s="1"/>
  <c r="B4710" i="9"/>
  <c r="D4709" i="9"/>
  <c r="E4709" i="9"/>
  <c r="C4711" i="8"/>
  <c r="B4710" i="8"/>
  <c r="C4712" i="8" l="1"/>
  <c r="B4711" i="8"/>
  <c r="D4710" i="9"/>
  <c r="E4710" i="9"/>
  <c r="A4712" i="9"/>
  <c r="C4711" i="9"/>
  <c r="F4711" i="9" s="1"/>
  <c r="B4711" i="9"/>
  <c r="A4713" i="9" l="1"/>
  <c r="C4712" i="9"/>
  <c r="F4712" i="9" s="1"/>
  <c r="B4712" i="9"/>
  <c r="E4711" i="9"/>
  <c r="D4711" i="9"/>
  <c r="C4713" i="8"/>
  <c r="B4712" i="8"/>
  <c r="C4714" i="8" l="1"/>
  <c r="B4713" i="8"/>
  <c r="D4712" i="9"/>
  <c r="E4712" i="9"/>
  <c r="A4714" i="9"/>
  <c r="C4713" i="9"/>
  <c r="F4713" i="9" s="1"/>
  <c r="B4713" i="9"/>
  <c r="A4715" i="9" l="1"/>
  <c r="C4714" i="9"/>
  <c r="F4714" i="9" s="1"/>
  <c r="B4714" i="9"/>
  <c r="E4713" i="9"/>
  <c r="D4713" i="9"/>
  <c r="C4715" i="8"/>
  <c r="B4714" i="8"/>
  <c r="C4716" i="8" l="1"/>
  <c r="B4715" i="8"/>
  <c r="E4714" i="9"/>
  <c r="D4714" i="9"/>
  <c r="A4716" i="9"/>
  <c r="C4715" i="9"/>
  <c r="F4715" i="9" s="1"/>
  <c r="B4715" i="9"/>
  <c r="A4717" i="9" l="1"/>
  <c r="C4716" i="9"/>
  <c r="F4716" i="9" s="1"/>
  <c r="B4716" i="9"/>
  <c r="E4715" i="9"/>
  <c r="D4715" i="9"/>
  <c r="C4717" i="8"/>
  <c r="B4716" i="8"/>
  <c r="B4717" i="8" l="1"/>
  <c r="C4718" i="8"/>
  <c r="E4716" i="9"/>
  <c r="D4716" i="9"/>
  <c r="A4718" i="9"/>
  <c r="C4717" i="9"/>
  <c r="F4717" i="9" s="1"/>
  <c r="B4717" i="9"/>
  <c r="A4719" i="9" l="1"/>
  <c r="C4718" i="9"/>
  <c r="F4718" i="9" s="1"/>
  <c r="B4718" i="9"/>
  <c r="E4717" i="9"/>
  <c r="C4719" i="8"/>
  <c r="B4718" i="8"/>
  <c r="D4717" i="9"/>
  <c r="C4720" i="8" l="1"/>
  <c r="B4719" i="8"/>
  <c r="D4718" i="9"/>
  <c r="E4718" i="9"/>
  <c r="A4720" i="9"/>
  <c r="C4719" i="9"/>
  <c r="F4719" i="9" s="1"/>
  <c r="B4719" i="9"/>
  <c r="A4721" i="9" l="1"/>
  <c r="C4720" i="9"/>
  <c r="F4720" i="9" s="1"/>
  <c r="B4720" i="9"/>
  <c r="E4719" i="9"/>
  <c r="D4719" i="9"/>
  <c r="C4721" i="8"/>
  <c r="B4720" i="8"/>
  <c r="C4722" i="8" l="1"/>
  <c r="B4721" i="8"/>
  <c r="E4720" i="9"/>
  <c r="D4720" i="9"/>
  <c r="A4722" i="9"/>
  <c r="C4721" i="9"/>
  <c r="F4721" i="9" s="1"/>
  <c r="B4721" i="9"/>
  <c r="A4723" i="9" l="1"/>
  <c r="C4722" i="9"/>
  <c r="F4722" i="9" s="1"/>
  <c r="B4722" i="9"/>
  <c r="E4721" i="9"/>
  <c r="D4721" i="9"/>
  <c r="C4723" i="8"/>
  <c r="B4722" i="8"/>
  <c r="B4723" i="8" l="1"/>
  <c r="C4724" i="8"/>
  <c r="E4722" i="9"/>
  <c r="D4722" i="9"/>
  <c r="A4724" i="9"/>
  <c r="C4723" i="9"/>
  <c r="F4723" i="9" s="1"/>
  <c r="B4723" i="9"/>
  <c r="A4725" i="9" l="1"/>
  <c r="C4724" i="9"/>
  <c r="F4724" i="9" s="1"/>
  <c r="B4724" i="9"/>
  <c r="E4723" i="9"/>
  <c r="C4725" i="8"/>
  <c r="B4724" i="8"/>
  <c r="D4723" i="9"/>
  <c r="B4725" i="8" l="1"/>
  <c r="C4726" i="8"/>
  <c r="D4724" i="9"/>
  <c r="E4724" i="9"/>
  <c r="A4726" i="9"/>
  <c r="C4725" i="9"/>
  <c r="F4725" i="9" s="1"/>
  <c r="B4725" i="9"/>
  <c r="A4727" i="9" l="1"/>
  <c r="C4726" i="9"/>
  <c r="F4726" i="9" s="1"/>
  <c r="B4726" i="9"/>
  <c r="E4725" i="9"/>
  <c r="C4727" i="8"/>
  <c r="B4726" i="8"/>
  <c r="D4725" i="9"/>
  <c r="B4727" i="8" l="1"/>
  <c r="C4728" i="8"/>
  <c r="D4726" i="9"/>
  <c r="E4726" i="9"/>
  <c r="A4728" i="9"/>
  <c r="C4727" i="9"/>
  <c r="F4727" i="9" s="1"/>
  <c r="B4727" i="9"/>
  <c r="A4729" i="9" l="1"/>
  <c r="C4728" i="9"/>
  <c r="F4728" i="9" s="1"/>
  <c r="B4728" i="9"/>
  <c r="E4727" i="9"/>
  <c r="C4729" i="8"/>
  <c r="B4728" i="8"/>
  <c r="D4727" i="9"/>
  <c r="C4730" i="8" l="1"/>
  <c r="B4729" i="8"/>
  <c r="D4728" i="9"/>
  <c r="E4728" i="9"/>
  <c r="A4730" i="9"/>
  <c r="C4729" i="9"/>
  <c r="F4729" i="9" s="1"/>
  <c r="B4729" i="9"/>
  <c r="A4731" i="9" l="1"/>
  <c r="C4730" i="9"/>
  <c r="F4730" i="9" s="1"/>
  <c r="B4730" i="9"/>
  <c r="E4729" i="9"/>
  <c r="D4729" i="9"/>
  <c r="C4731" i="8"/>
  <c r="B4730" i="8"/>
  <c r="C4732" i="8" l="1"/>
  <c r="B4731" i="8"/>
  <c r="E4730" i="9"/>
  <c r="D4730" i="9"/>
  <c r="A4732" i="9"/>
  <c r="C4731" i="9"/>
  <c r="F4731" i="9" s="1"/>
  <c r="B4731" i="9"/>
  <c r="A4733" i="9" l="1"/>
  <c r="C4732" i="9"/>
  <c r="F4732" i="9" s="1"/>
  <c r="B4732" i="9"/>
  <c r="E4731" i="9"/>
  <c r="D4731" i="9"/>
  <c r="C4733" i="8"/>
  <c r="B4732" i="8"/>
  <c r="B4733" i="8" l="1"/>
  <c r="C4734" i="8"/>
  <c r="E4732" i="9"/>
  <c r="D4732" i="9"/>
  <c r="A4734" i="9"/>
  <c r="C4733" i="9"/>
  <c r="F4733" i="9" s="1"/>
  <c r="B4733" i="9"/>
  <c r="E4733" i="9" l="1"/>
  <c r="C4735" i="8"/>
  <c r="B4734" i="8"/>
  <c r="A4735" i="9"/>
  <c r="C4734" i="9"/>
  <c r="F4734" i="9" s="1"/>
  <c r="B4734" i="9"/>
  <c r="D4733" i="9"/>
  <c r="E4734" i="9" l="1"/>
  <c r="C4736" i="8"/>
  <c r="B4735" i="8"/>
  <c r="A4736" i="9"/>
  <c r="C4735" i="9"/>
  <c r="F4735" i="9" s="1"/>
  <c r="B4735" i="9"/>
  <c r="D4734" i="9"/>
  <c r="A4737" i="9" l="1"/>
  <c r="C4736" i="9"/>
  <c r="F4736" i="9" s="1"/>
  <c r="B4736" i="9"/>
  <c r="C4737" i="8"/>
  <c r="B4736" i="8"/>
  <c r="D4735" i="9"/>
  <c r="E4735" i="9"/>
  <c r="E4736" i="9" l="1"/>
  <c r="B4737" i="8"/>
  <c r="C4738" i="8"/>
  <c r="D4736" i="9"/>
  <c r="A4738" i="9"/>
  <c r="C4737" i="9"/>
  <c r="F4737" i="9" s="1"/>
  <c r="B4737" i="9"/>
  <c r="A4739" i="9" l="1"/>
  <c r="C4738" i="9"/>
  <c r="F4738" i="9" s="1"/>
  <c r="B4738" i="9"/>
  <c r="C4739" i="8"/>
  <c r="B4738" i="8"/>
  <c r="E4737" i="9"/>
  <c r="D4737" i="9"/>
  <c r="B4739" i="8" l="1"/>
  <c r="C4740" i="8"/>
  <c r="D4738" i="9"/>
  <c r="E4738" i="9"/>
  <c r="A4740" i="9"/>
  <c r="C4739" i="9"/>
  <c r="F4739" i="9" s="1"/>
  <c r="B4739" i="9"/>
  <c r="A4741" i="9" l="1"/>
  <c r="C4740" i="9"/>
  <c r="F4740" i="9" s="1"/>
  <c r="B4740" i="9"/>
  <c r="E4739" i="9"/>
  <c r="C4741" i="8"/>
  <c r="B4740" i="8"/>
  <c r="D4739" i="9"/>
  <c r="C4742" i="8" l="1"/>
  <c r="B4741" i="8"/>
  <c r="D4740" i="9"/>
  <c r="E4740" i="9"/>
  <c r="A4742" i="9"/>
  <c r="C4741" i="9"/>
  <c r="F4741" i="9" s="1"/>
  <c r="B4741" i="9"/>
  <c r="A4743" i="9" l="1"/>
  <c r="C4742" i="9"/>
  <c r="F4742" i="9" s="1"/>
  <c r="B4742" i="9"/>
  <c r="E4741" i="9"/>
  <c r="D4741" i="9"/>
  <c r="C4743" i="8"/>
  <c r="B4742" i="8"/>
  <c r="C4744" i="8" l="1"/>
  <c r="B4743" i="8"/>
  <c r="E4742" i="9"/>
  <c r="D4742" i="9"/>
  <c r="A4744" i="9"/>
  <c r="C4743" i="9"/>
  <c r="F4743" i="9" s="1"/>
  <c r="B4743" i="9"/>
  <c r="A4745" i="9" l="1"/>
  <c r="C4744" i="9"/>
  <c r="F4744" i="9" s="1"/>
  <c r="B4744" i="9"/>
  <c r="E4743" i="9"/>
  <c r="D4743" i="9"/>
  <c r="C4745" i="8"/>
  <c r="B4744" i="8"/>
  <c r="B4745" i="8" l="1"/>
  <c r="C4746" i="8"/>
  <c r="E4744" i="9"/>
  <c r="D4744" i="9"/>
  <c r="A4746" i="9"/>
  <c r="C4745" i="9"/>
  <c r="F4745" i="9" s="1"/>
  <c r="B4745" i="9"/>
  <c r="A4747" i="9" l="1"/>
  <c r="C4746" i="9"/>
  <c r="F4746" i="9" s="1"/>
  <c r="B4746" i="9"/>
  <c r="E4745" i="9"/>
  <c r="C4747" i="8"/>
  <c r="B4746" i="8"/>
  <c r="D4745" i="9"/>
  <c r="B4747" i="8" l="1"/>
  <c r="C4748" i="8"/>
  <c r="D4746" i="9"/>
  <c r="E4746" i="9"/>
  <c r="A4748" i="9"/>
  <c r="C4747" i="9"/>
  <c r="F4747" i="9" s="1"/>
  <c r="B4747" i="9"/>
  <c r="E4747" i="9" l="1"/>
  <c r="C4749" i="8"/>
  <c r="B4748" i="8"/>
  <c r="A4749" i="9"/>
  <c r="C4748" i="9"/>
  <c r="F4748" i="9" s="1"/>
  <c r="B4748" i="9"/>
  <c r="D4747" i="9"/>
  <c r="E4748" i="9" l="1"/>
  <c r="A4750" i="9"/>
  <c r="C4749" i="9"/>
  <c r="F4749" i="9" s="1"/>
  <c r="B4749" i="9"/>
  <c r="B4749" i="8"/>
  <c r="C4750" i="8"/>
  <c r="D4748" i="9"/>
  <c r="C4751" i="8" l="1"/>
  <c r="B4750" i="8"/>
  <c r="E4749" i="9"/>
  <c r="D4749" i="9"/>
  <c r="A4751" i="9"/>
  <c r="C4750" i="9"/>
  <c r="F4750" i="9" s="1"/>
  <c r="B4750" i="9"/>
  <c r="A4752" i="9" l="1"/>
  <c r="C4751" i="9"/>
  <c r="F4751" i="9" s="1"/>
  <c r="B4751" i="9"/>
  <c r="D4750" i="9"/>
  <c r="E4750" i="9"/>
  <c r="B4751" i="8"/>
  <c r="C4752" i="8"/>
  <c r="E4751" i="9" l="1"/>
  <c r="D4751" i="9"/>
  <c r="C4753" i="8"/>
  <c r="B4752" i="8"/>
  <c r="A4753" i="9"/>
  <c r="C4752" i="9"/>
  <c r="F4752" i="9" s="1"/>
  <c r="B4752" i="9"/>
  <c r="A4754" i="9" l="1"/>
  <c r="C4753" i="9"/>
  <c r="F4753" i="9" s="1"/>
  <c r="B4753" i="9"/>
  <c r="C4754" i="8"/>
  <c r="B4753" i="8"/>
  <c r="D4752" i="9"/>
  <c r="E4752" i="9"/>
  <c r="C4755" i="8" l="1"/>
  <c r="B4754" i="8"/>
  <c r="E4753" i="9"/>
  <c r="D4753" i="9"/>
  <c r="A4755" i="9"/>
  <c r="C4754" i="9"/>
  <c r="F4754" i="9" s="1"/>
  <c r="B4754" i="9"/>
  <c r="A4756" i="9" l="1"/>
  <c r="C4755" i="9"/>
  <c r="F4755" i="9" s="1"/>
  <c r="B4755" i="9"/>
  <c r="E4754" i="9"/>
  <c r="D4754" i="9"/>
  <c r="B4755" i="8"/>
  <c r="C4756" i="8"/>
  <c r="E4755" i="9" l="1"/>
  <c r="D4755" i="9"/>
  <c r="C4757" i="8"/>
  <c r="B4756" i="8"/>
  <c r="A4757" i="9"/>
  <c r="C4756" i="9"/>
  <c r="F4756" i="9" s="1"/>
  <c r="B4756" i="9"/>
  <c r="A4758" i="9" l="1"/>
  <c r="C4757" i="9"/>
  <c r="F4757" i="9" s="1"/>
  <c r="B4757" i="9"/>
  <c r="C4758" i="8"/>
  <c r="B4757" i="8"/>
  <c r="D4756" i="9"/>
  <c r="E4756" i="9"/>
  <c r="C4759" i="8" l="1"/>
  <c r="B4758" i="8"/>
  <c r="E4757" i="9"/>
  <c r="D4757" i="9"/>
  <c r="A4759" i="9"/>
  <c r="C4758" i="9"/>
  <c r="F4758" i="9" s="1"/>
  <c r="B4758" i="9"/>
  <c r="A4760" i="9" l="1"/>
  <c r="C4759" i="9"/>
  <c r="F4759" i="9" s="1"/>
  <c r="B4759" i="9"/>
  <c r="E4758" i="9"/>
  <c r="D4758" i="9"/>
  <c r="B4759" i="8"/>
  <c r="C4760" i="8"/>
  <c r="E4759" i="9" l="1"/>
  <c r="D4759" i="9"/>
  <c r="C4761" i="8"/>
  <c r="B4760" i="8"/>
  <c r="A4761" i="9"/>
  <c r="C4760" i="9"/>
  <c r="F4760" i="9" s="1"/>
  <c r="B4760" i="9"/>
  <c r="D4760" i="9" l="1"/>
  <c r="A4762" i="9"/>
  <c r="C4761" i="9"/>
  <c r="F4761" i="9" s="1"/>
  <c r="B4761" i="9"/>
  <c r="B4761" i="8"/>
  <c r="C4762" i="8"/>
  <c r="E4760" i="9"/>
  <c r="C4763" i="8" l="1"/>
  <c r="B4762" i="8"/>
  <c r="E4761" i="9"/>
  <c r="D4761" i="9"/>
  <c r="A4763" i="9"/>
  <c r="C4762" i="9"/>
  <c r="F4762" i="9" s="1"/>
  <c r="B4762" i="9"/>
  <c r="A4764" i="9" l="1"/>
  <c r="C4763" i="9"/>
  <c r="F4763" i="9" s="1"/>
  <c r="B4763" i="9"/>
  <c r="D4762" i="9"/>
  <c r="E4762" i="9"/>
  <c r="C4764" i="8"/>
  <c r="B4763" i="8"/>
  <c r="C4765" i="8" l="1"/>
  <c r="B4764" i="8"/>
  <c r="E4763" i="9"/>
  <c r="D4763" i="9"/>
  <c r="A4765" i="9"/>
  <c r="C4764" i="9"/>
  <c r="F4764" i="9" s="1"/>
  <c r="B4764" i="9"/>
  <c r="A4766" i="9" l="1"/>
  <c r="C4765" i="9"/>
  <c r="F4765" i="9" s="1"/>
  <c r="B4765" i="9"/>
  <c r="E4764" i="9"/>
  <c r="D4764" i="9"/>
  <c r="C4766" i="8"/>
  <c r="B4765" i="8"/>
  <c r="C4767" i="8" l="1"/>
  <c r="B4766" i="8"/>
  <c r="E4765" i="9"/>
  <c r="D4765" i="9"/>
  <c r="A4767" i="9"/>
  <c r="C4766" i="9"/>
  <c r="F4766" i="9" s="1"/>
  <c r="B4766" i="9"/>
  <c r="A4768" i="9" l="1"/>
  <c r="C4767" i="9"/>
  <c r="F4767" i="9" s="1"/>
  <c r="B4767" i="9"/>
  <c r="E4766" i="9"/>
  <c r="D4766" i="9"/>
  <c r="B4767" i="8"/>
  <c r="C4768" i="8"/>
  <c r="E4767" i="9" l="1"/>
  <c r="D4767" i="9"/>
  <c r="C4769" i="8"/>
  <c r="B4768" i="8"/>
  <c r="A4769" i="9"/>
  <c r="C4768" i="9"/>
  <c r="F4768" i="9" s="1"/>
  <c r="B4768" i="9"/>
  <c r="D4768" i="9" l="1"/>
  <c r="A4770" i="9"/>
  <c r="C4769" i="9"/>
  <c r="F4769" i="9" s="1"/>
  <c r="B4769" i="9"/>
  <c r="B4769" i="8"/>
  <c r="C4770" i="8"/>
  <c r="E4768" i="9"/>
  <c r="C4771" i="8" l="1"/>
  <c r="B4770" i="8"/>
  <c r="E4769" i="9"/>
  <c r="D4769" i="9"/>
  <c r="A4771" i="9"/>
  <c r="C4770" i="9"/>
  <c r="F4770" i="9" s="1"/>
  <c r="B4770" i="9"/>
  <c r="A4772" i="9" l="1"/>
  <c r="C4771" i="9"/>
  <c r="F4771" i="9" s="1"/>
  <c r="B4771" i="9"/>
  <c r="D4770" i="9"/>
  <c r="E4770" i="9"/>
  <c r="B4771" i="8"/>
  <c r="C4772" i="8"/>
  <c r="E4771" i="9" l="1"/>
  <c r="D4771" i="9"/>
  <c r="C4773" i="8"/>
  <c r="B4772" i="8"/>
  <c r="A4773" i="9"/>
  <c r="C4772" i="9"/>
  <c r="F4772" i="9" s="1"/>
  <c r="B4772" i="9"/>
  <c r="D4772" i="9" l="1"/>
  <c r="E4772" i="9"/>
  <c r="A4774" i="9"/>
  <c r="C4773" i="9"/>
  <c r="F4773" i="9" s="1"/>
  <c r="B4773" i="9"/>
  <c r="C4774" i="8"/>
  <c r="B4773" i="8"/>
  <c r="C4775" i="8" l="1"/>
  <c r="B4774" i="8"/>
  <c r="E4773" i="9"/>
  <c r="D4773" i="9"/>
  <c r="A4775" i="9"/>
  <c r="C4774" i="9"/>
  <c r="F4774" i="9" s="1"/>
  <c r="B4774" i="9"/>
  <c r="A4776" i="9" l="1"/>
  <c r="C4775" i="9"/>
  <c r="F4775" i="9" s="1"/>
  <c r="B4775" i="9"/>
  <c r="E4774" i="9"/>
  <c r="D4774" i="9"/>
  <c r="B4775" i="8"/>
  <c r="C4776" i="8"/>
  <c r="E4775" i="9" l="1"/>
  <c r="D4775" i="9"/>
  <c r="C4777" i="8"/>
  <c r="B4776" i="8"/>
  <c r="A4777" i="9"/>
  <c r="C4776" i="9"/>
  <c r="F4776" i="9" s="1"/>
  <c r="B4776" i="9"/>
  <c r="E4776" i="9" l="1"/>
  <c r="A4778" i="9"/>
  <c r="C4777" i="9"/>
  <c r="F4777" i="9" s="1"/>
  <c r="B4777" i="9"/>
  <c r="D4776" i="9"/>
  <c r="C4778" i="8"/>
  <c r="B4777" i="8"/>
  <c r="C4779" i="8" l="1"/>
  <c r="B4778" i="8"/>
  <c r="E4777" i="9"/>
  <c r="D4777" i="9"/>
  <c r="A4779" i="9"/>
  <c r="C4778" i="9"/>
  <c r="F4778" i="9" s="1"/>
  <c r="B4778" i="9"/>
  <c r="A4780" i="9" l="1"/>
  <c r="C4779" i="9"/>
  <c r="F4779" i="9" s="1"/>
  <c r="B4779" i="9"/>
  <c r="E4778" i="9"/>
  <c r="D4778" i="9"/>
  <c r="B4779" i="8"/>
  <c r="C4780" i="8"/>
  <c r="E4779" i="9" l="1"/>
  <c r="D4779" i="9"/>
  <c r="C4781" i="8"/>
  <c r="B4780" i="8"/>
  <c r="A4781" i="9"/>
  <c r="C4780" i="9"/>
  <c r="F4780" i="9" s="1"/>
  <c r="B4780" i="9"/>
  <c r="D4780" i="9" l="1"/>
  <c r="A4782" i="9"/>
  <c r="C4781" i="9"/>
  <c r="F4781" i="9" s="1"/>
  <c r="B4781" i="9"/>
  <c r="B4781" i="8"/>
  <c r="C4782" i="8"/>
  <c r="E4780" i="9"/>
  <c r="C4783" i="8" l="1"/>
  <c r="B4782" i="8"/>
  <c r="E4781" i="9"/>
  <c r="D4781" i="9"/>
  <c r="A4783" i="9"/>
  <c r="C4782" i="9"/>
  <c r="F4782" i="9" s="1"/>
  <c r="B4782" i="9"/>
  <c r="A4784" i="9" l="1"/>
  <c r="C4783" i="9"/>
  <c r="F4783" i="9" s="1"/>
  <c r="B4783" i="9"/>
  <c r="D4782" i="9"/>
  <c r="E4782" i="9"/>
  <c r="B4783" i="8"/>
  <c r="C4784" i="8"/>
  <c r="E4783" i="9" l="1"/>
  <c r="D4783" i="9"/>
  <c r="C4785" i="8"/>
  <c r="B4784" i="8"/>
  <c r="A4785" i="9"/>
  <c r="C4784" i="9"/>
  <c r="F4784" i="9" s="1"/>
  <c r="B4784" i="9"/>
  <c r="A4786" i="9" l="1"/>
  <c r="C4785" i="9"/>
  <c r="F4785" i="9" s="1"/>
  <c r="B4785" i="9"/>
  <c r="B4785" i="8"/>
  <c r="C4786" i="8"/>
  <c r="D4784" i="9"/>
  <c r="E4784" i="9"/>
  <c r="C4787" i="8" l="1"/>
  <c r="B4786" i="8"/>
  <c r="E4785" i="9"/>
  <c r="D4785" i="9"/>
  <c r="A4787" i="9"/>
  <c r="C4786" i="9"/>
  <c r="F4786" i="9" s="1"/>
  <c r="B4786" i="9"/>
  <c r="A4788" i="9" l="1"/>
  <c r="C4787" i="9"/>
  <c r="F4787" i="9" s="1"/>
  <c r="B4787" i="9"/>
  <c r="D4786" i="9"/>
  <c r="E4786" i="9"/>
  <c r="C4788" i="8"/>
  <c r="B4787" i="8"/>
  <c r="C4789" i="8" l="1"/>
  <c r="B4788" i="8"/>
  <c r="E4787" i="9"/>
  <c r="D4787" i="9"/>
  <c r="A4789" i="9"/>
  <c r="C4788" i="9"/>
  <c r="F4788" i="9" s="1"/>
  <c r="B4788" i="9"/>
  <c r="A4790" i="9" l="1"/>
  <c r="C4789" i="9"/>
  <c r="F4789" i="9" s="1"/>
  <c r="B4789" i="9"/>
  <c r="E4788" i="9"/>
  <c r="D4788" i="9"/>
  <c r="C4790" i="8"/>
  <c r="B4789" i="8"/>
  <c r="C4791" i="8" l="1"/>
  <c r="B4790" i="8"/>
  <c r="E4789" i="9"/>
  <c r="D4789" i="9"/>
  <c r="A4791" i="9"/>
  <c r="C4790" i="9"/>
  <c r="F4790" i="9" s="1"/>
  <c r="B4790" i="9"/>
  <c r="A4792" i="9" l="1"/>
  <c r="C4791" i="9"/>
  <c r="F4791" i="9" s="1"/>
  <c r="B4791" i="9"/>
  <c r="E4790" i="9"/>
  <c r="D4790" i="9"/>
  <c r="C4792" i="8"/>
  <c r="B4791" i="8"/>
  <c r="C4793" i="8" l="1"/>
  <c r="B4792" i="8"/>
  <c r="E4791" i="9"/>
  <c r="D4791" i="9"/>
  <c r="A4793" i="9"/>
  <c r="C4792" i="9"/>
  <c r="F4792" i="9" s="1"/>
  <c r="B4792" i="9"/>
  <c r="A4794" i="9" l="1"/>
  <c r="C4793" i="9"/>
  <c r="F4793" i="9" s="1"/>
  <c r="B4793" i="9"/>
  <c r="E4792" i="9"/>
  <c r="D4792" i="9"/>
  <c r="B4793" i="8"/>
  <c r="C4794" i="8"/>
  <c r="E4793" i="9" l="1"/>
  <c r="D4793" i="9"/>
  <c r="C4795" i="8"/>
  <c r="B4794" i="8"/>
  <c r="A4795" i="9"/>
  <c r="C4794" i="9"/>
  <c r="F4794" i="9" s="1"/>
  <c r="B4794" i="9"/>
  <c r="D4794" i="9" l="1"/>
  <c r="A4796" i="9"/>
  <c r="C4795" i="9"/>
  <c r="F4795" i="9" s="1"/>
  <c r="B4795" i="9"/>
  <c r="B4795" i="8"/>
  <c r="C4796" i="8"/>
  <c r="E4794" i="9"/>
  <c r="C4797" i="8" l="1"/>
  <c r="B4796" i="8"/>
  <c r="E4795" i="9"/>
  <c r="D4795" i="9"/>
  <c r="A4797" i="9"/>
  <c r="C4796" i="9"/>
  <c r="F4796" i="9" s="1"/>
  <c r="B4796" i="9"/>
  <c r="A4798" i="9" l="1"/>
  <c r="C4797" i="9"/>
  <c r="F4797" i="9" s="1"/>
  <c r="B4797" i="9"/>
  <c r="D4796" i="9"/>
  <c r="E4796" i="9"/>
  <c r="C4798" i="8"/>
  <c r="B4797" i="8"/>
  <c r="C4799" i="8" l="1"/>
  <c r="B4798" i="8"/>
  <c r="E4797" i="9"/>
  <c r="D4797" i="9"/>
  <c r="A4799" i="9"/>
  <c r="C4798" i="9"/>
  <c r="F4798" i="9" s="1"/>
  <c r="B4798" i="9"/>
  <c r="A4800" i="9" l="1"/>
  <c r="C4799" i="9"/>
  <c r="F4799" i="9" s="1"/>
  <c r="B4799" i="9"/>
  <c r="E4798" i="9"/>
  <c r="D4798" i="9"/>
  <c r="B4799" i="8"/>
  <c r="C4800" i="8"/>
  <c r="E4799" i="9" l="1"/>
  <c r="D4799" i="9"/>
  <c r="C4801" i="8"/>
  <c r="B4800" i="8"/>
  <c r="A4801" i="9"/>
  <c r="C4800" i="9"/>
  <c r="F4800" i="9" s="1"/>
  <c r="B4800" i="9"/>
  <c r="A4802" i="9" l="1"/>
  <c r="C4801" i="9"/>
  <c r="F4801" i="9" s="1"/>
  <c r="B4801" i="9"/>
  <c r="C4802" i="8"/>
  <c r="B4801" i="8"/>
  <c r="E4800" i="9"/>
  <c r="D4800" i="9"/>
  <c r="C4803" i="8" l="1"/>
  <c r="B4802" i="8"/>
  <c r="E4801" i="9"/>
  <c r="D4801" i="9"/>
  <c r="A4803" i="9"/>
  <c r="C4802" i="9"/>
  <c r="F4802" i="9" s="1"/>
  <c r="B4802" i="9"/>
  <c r="A4804" i="9" l="1"/>
  <c r="C4803" i="9"/>
  <c r="F4803" i="9" s="1"/>
  <c r="B4803" i="9"/>
  <c r="E4802" i="9"/>
  <c r="D4802" i="9"/>
  <c r="C4804" i="8"/>
  <c r="B4803" i="8"/>
  <c r="C4805" i="8" l="1"/>
  <c r="B4804" i="8"/>
  <c r="E4803" i="9"/>
  <c r="D4803" i="9"/>
  <c r="A4805" i="9"/>
  <c r="C4804" i="9"/>
  <c r="F4804" i="9" s="1"/>
  <c r="B4804" i="9"/>
  <c r="A4806" i="9" l="1"/>
  <c r="C4805" i="9"/>
  <c r="F4805" i="9" s="1"/>
  <c r="B4805" i="9"/>
  <c r="E4804" i="9"/>
  <c r="D4804" i="9"/>
  <c r="C4806" i="8"/>
  <c r="B4805" i="8"/>
  <c r="C4807" i="8" l="1"/>
  <c r="B4806" i="8"/>
  <c r="E4805" i="9"/>
  <c r="D4805" i="9"/>
  <c r="A4807" i="9"/>
  <c r="C4806" i="9"/>
  <c r="F4806" i="9" s="1"/>
  <c r="B4806" i="9"/>
  <c r="A4808" i="9" l="1"/>
  <c r="C4807" i="9"/>
  <c r="F4807" i="9" s="1"/>
  <c r="B4807" i="9"/>
  <c r="E4806" i="9"/>
  <c r="D4806" i="9"/>
  <c r="B4807" i="8"/>
  <c r="C4808" i="8"/>
  <c r="E4807" i="9" l="1"/>
  <c r="D4807" i="9"/>
  <c r="C4809" i="8"/>
  <c r="B4808" i="8"/>
  <c r="A4809" i="9"/>
  <c r="C4808" i="9"/>
  <c r="F4808" i="9" s="1"/>
  <c r="B4808" i="9"/>
  <c r="A4810" i="9" l="1"/>
  <c r="C4809" i="9"/>
  <c r="F4809" i="9" s="1"/>
  <c r="B4809" i="9"/>
  <c r="B4809" i="8"/>
  <c r="C4810" i="8"/>
  <c r="E4808" i="9"/>
  <c r="D4808" i="9"/>
  <c r="C4811" i="8" l="1"/>
  <c r="B4810" i="8"/>
  <c r="E4809" i="9"/>
  <c r="D4809" i="9"/>
  <c r="A4811" i="9"/>
  <c r="C4810" i="9"/>
  <c r="F4810" i="9" s="1"/>
  <c r="B4810" i="9"/>
  <c r="A4812" i="9" l="1"/>
  <c r="C4811" i="9"/>
  <c r="F4811" i="9" s="1"/>
  <c r="B4811" i="9"/>
  <c r="D4810" i="9"/>
  <c r="E4810" i="9"/>
  <c r="C4812" i="8"/>
  <c r="B4811" i="8"/>
  <c r="C4813" i="8" l="1"/>
  <c r="B4812" i="8"/>
  <c r="E4811" i="9"/>
  <c r="D4811" i="9"/>
  <c r="A4813" i="9"/>
  <c r="C4812" i="9"/>
  <c r="F4812" i="9" s="1"/>
  <c r="B4812" i="9"/>
  <c r="A4814" i="9" l="1"/>
  <c r="C4813" i="9"/>
  <c r="F4813" i="9" s="1"/>
  <c r="B4813" i="9"/>
  <c r="E4812" i="9"/>
  <c r="D4812" i="9"/>
  <c r="B4813" i="8"/>
  <c r="C4814" i="8"/>
  <c r="E4813" i="9" l="1"/>
  <c r="D4813" i="9"/>
  <c r="C4815" i="8"/>
  <c r="B4814" i="8"/>
  <c r="A4815" i="9"/>
  <c r="C4814" i="9"/>
  <c r="F4814" i="9" s="1"/>
  <c r="B4814" i="9"/>
  <c r="E4814" i="9" l="1"/>
  <c r="A4816" i="9"/>
  <c r="C4815" i="9"/>
  <c r="F4815" i="9" s="1"/>
  <c r="B4815" i="9"/>
  <c r="B4815" i="8"/>
  <c r="C4816" i="8"/>
  <c r="D4814" i="9"/>
  <c r="C4817" i="8" l="1"/>
  <c r="B4816" i="8"/>
  <c r="E4815" i="9"/>
  <c r="D4815" i="9"/>
  <c r="A4817" i="9"/>
  <c r="C4816" i="9"/>
  <c r="F4816" i="9" s="1"/>
  <c r="B4816" i="9"/>
  <c r="A4818" i="9" l="1"/>
  <c r="C4817" i="9"/>
  <c r="F4817" i="9" s="1"/>
  <c r="B4817" i="9"/>
  <c r="D4816" i="9"/>
  <c r="E4816" i="9"/>
  <c r="C4818" i="8"/>
  <c r="B4817" i="8"/>
  <c r="C4819" i="8" l="1"/>
  <c r="B4818" i="8"/>
  <c r="E4817" i="9"/>
  <c r="D4817" i="9"/>
  <c r="A4819" i="9"/>
  <c r="C4818" i="9"/>
  <c r="F4818" i="9" s="1"/>
  <c r="B4818" i="9"/>
  <c r="A4820" i="9" l="1"/>
  <c r="C4819" i="9"/>
  <c r="F4819" i="9" s="1"/>
  <c r="B4819" i="9"/>
  <c r="E4818" i="9"/>
  <c r="D4818" i="9"/>
  <c r="B4819" i="8"/>
  <c r="C4820" i="8"/>
  <c r="E4819" i="9" l="1"/>
  <c r="D4819" i="9"/>
  <c r="C4821" i="8"/>
  <c r="B4820" i="8"/>
  <c r="A4821" i="9"/>
  <c r="C4820" i="9"/>
  <c r="F4820" i="9" s="1"/>
  <c r="B4820" i="9"/>
  <c r="D4820" i="9" l="1"/>
  <c r="E4820" i="9"/>
  <c r="A4822" i="9"/>
  <c r="C4821" i="9"/>
  <c r="F4821" i="9" s="1"/>
  <c r="B4821" i="9"/>
  <c r="B4821" i="8"/>
  <c r="C4822" i="8"/>
  <c r="E4821" i="9" l="1"/>
  <c r="C4823" i="8"/>
  <c r="B4822" i="8"/>
  <c r="D4821" i="9"/>
  <c r="A4823" i="9"/>
  <c r="C4822" i="9"/>
  <c r="F4822" i="9" s="1"/>
  <c r="B4822" i="9"/>
  <c r="A4824" i="9" l="1"/>
  <c r="C4823" i="9"/>
  <c r="F4823" i="9" s="1"/>
  <c r="B4823" i="9"/>
  <c r="D4822" i="9"/>
  <c r="B4823" i="8"/>
  <c r="C4824" i="8"/>
  <c r="E4822" i="9"/>
  <c r="C4825" i="8" l="1"/>
  <c r="B4824" i="8"/>
  <c r="E4823" i="9"/>
  <c r="D4823" i="9"/>
  <c r="A4825" i="9"/>
  <c r="C4824" i="9"/>
  <c r="F4824" i="9" s="1"/>
  <c r="B4824" i="9"/>
  <c r="A4826" i="9" l="1"/>
  <c r="C4825" i="9"/>
  <c r="F4825" i="9" s="1"/>
  <c r="B4825" i="9"/>
  <c r="D4824" i="9"/>
  <c r="E4824" i="9"/>
  <c r="B4825" i="8"/>
  <c r="C4826" i="8"/>
  <c r="E4825" i="9" l="1"/>
  <c r="D4825" i="9"/>
  <c r="C4827" i="8"/>
  <c r="B4826" i="8"/>
  <c r="A4827" i="9"/>
  <c r="C4826" i="9"/>
  <c r="F4826" i="9" s="1"/>
  <c r="B4826" i="9"/>
  <c r="E4826" i="9" l="1"/>
  <c r="B4827" i="8"/>
  <c r="C4828" i="8"/>
  <c r="A4828" i="9"/>
  <c r="C4827" i="9"/>
  <c r="F4827" i="9" s="1"/>
  <c r="B4827" i="9"/>
  <c r="D4826" i="9"/>
  <c r="D4827" i="9" l="1"/>
  <c r="A4829" i="9"/>
  <c r="C4828" i="9"/>
  <c r="F4828" i="9" s="1"/>
  <c r="B4828" i="9"/>
  <c r="C4829" i="8"/>
  <c r="B4828" i="8"/>
  <c r="E4827" i="9"/>
  <c r="B4829" i="8" l="1"/>
  <c r="C4830" i="8"/>
  <c r="D4828" i="9"/>
  <c r="E4828" i="9"/>
  <c r="A4830" i="9"/>
  <c r="C4829" i="9"/>
  <c r="F4829" i="9" s="1"/>
  <c r="B4829" i="9"/>
  <c r="A4831" i="9" l="1"/>
  <c r="C4830" i="9"/>
  <c r="F4830" i="9" s="1"/>
  <c r="B4830" i="9"/>
  <c r="E4829" i="9"/>
  <c r="C4831" i="8"/>
  <c r="B4830" i="8"/>
  <c r="D4829" i="9"/>
  <c r="D4830" i="9" l="1"/>
  <c r="C4832" i="8"/>
  <c r="B4831" i="8"/>
  <c r="E4830" i="9"/>
  <c r="A4832" i="9"/>
  <c r="C4831" i="9"/>
  <c r="F4831" i="9" s="1"/>
  <c r="B4831" i="9"/>
  <c r="D4831" i="9" l="1"/>
  <c r="A4833" i="9"/>
  <c r="C4832" i="9"/>
  <c r="F4832" i="9" s="1"/>
  <c r="B4832" i="9"/>
  <c r="E4831" i="9"/>
  <c r="C4833" i="8"/>
  <c r="B4832" i="8"/>
  <c r="C4834" i="8" l="1"/>
  <c r="B4833" i="8"/>
  <c r="E4832" i="9"/>
  <c r="D4832" i="9"/>
  <c r="A4834" i="9"/>
  <c r="C4833" i="9"/>
  <c r="F4833" i="9" s="1"/>
  <c r="B4833" i="9"/>
  <c r="A4835" i="9" l="1"/>
  <c r="C4834" i="9"/>
  <c r="F4834" i="9" s="1"/>
  <c r="B4834" i="9"/>
  <c r="E4833" i="9"/>
  <c r="D4833" i="9"/>
  <c r="C4835" i="8"/>
  <c r="B4834" i="8"/>
  <c r="E4834" i="9" l="1"/>
  <c r="D4834" i="9"/>
  <c r="B4835" i="8"/>
  <c r="C4836" i="8"/>
  <c r="A4836" i="9"/>
  <c r="C4835" i="9"/>
  <c r="F4835" i="9" s="1"/>
  <c r="B4835" i="9"/>
  <c r="E4835" i="9" l="1"/>
  <c r="D4835" i="9"/>
  <c r="A4837" i="9"/>
  <c r="C4836" i="9"/>
  <c r="F4836" i="9" s="1"/>
  <c r="B4836" i="9"/>
  <c r="C4837" i="8"/>
  <c r="B4836" i="8"/>
  <c r="E4836" i="9" l="1"/>
  <c r="A4838" i="9"/>
  <c r="C4837" i="9"/>
  <c r="F4837" i="9" s="1"/>
  <c r="B4837" i="9"/>
  <c r="B4837" i="8"/>
  <c r="C4838" i="8"/>
  <c r="D4836" i="9"/>
  <c r="E4837" i="9" l="1"/>
  <c r="C4839" i="8"/>
  <c r="B4838" i="8"/>
  <c r="D4837" i="9"/>
  <c r="A4839" i="9"/>
  <c r="C4838" i="9"/>
  <c r="F4838" i="9" s="1"/>
  <c r="B4838" i="9"/>
  <c r="A4840" i="9" l="1"/>
  <c r="C4839" i="9"/>
  <c r="F4839" i="9" s="1"/>
  <c r="B4839" i="9"/>
  <c r="D4838" i="9"/>
  <c r="B4839" i="8"/>
  <c r="C4840" i="8"/>
  <c r="E4838" i="9"/>
  <c r="C4841" i="8" l="1"/>
  <c r="B4840" i="8"/>
  <c r="E4839" i="9"/>
  <c r="D4839" i="9"/>
  <c r="A4841" i="9"/>
  <c r="C4840" i="9"/>
  <c r="F4840" i="9" s="1"/>
  <c r="B4840" i="9"/>
  <c r="A4842" i="9" l="1"/>
  <c r="C4841" i="9"/>
  <c r="F4841" i="9" s="1"/>
  <c r="B4841" i="9"/>
  <c r="D4840" i="9"/>
  <c r="E4840" i="9"/>
  <c r="B4841" i="8"/>
  <c r="C4842" i="8"/>
  <c r="E4841" i="9" l="1"/>
  <c r="D4841" i="9"/>
  <c r="C4843" i="8"/>
  <c r="B4842" i="8"/>
  <c r="A4843" i="9"/>
  <c r="C4842" i="9"/>
  <c r="F4842" i="9" s="1"/>
  <c r="B4842" i="9"/>
  <c r="A4844" i="9" l="1"/>
  <c r="C4843" i="9"/>
  <c r="F4843" i="9" s="1"/>
  <c r="B4843" i="9"/>
  <c r="B4843" i="8"/>
  <c r="C4844" i="8"/>
  <c r="D4842" i="9"/>
  <c r="E4842" i="9"/>
  <c r="E4843" i="9" l="1"/>
  <c r="C4845" i="8"/>
  <c r="B4844" i="8"/>
  <c r="D4843" i="9"/>
  <c r="A4845" i="9"/>
  <c r="C4844" i="9"/>
  <c r="F4844" i="9" s="1"/>
  <c r="B4844" i="9"/>
  <c r="E4844" i="9" l="1"/>
  <c r="A4846" i="9"/>
  <c r="C4845" i="9"/>
  <c r="F4845" i="9" s="1"/>
  <c r="B4845" i="9"/>
  <c r="D4844" i="9"/>
  <c r="B4845" i="8"/>
  <c r="C4846" i="8"/>
  <c r="E4845" i="9" l="1"/>
  <c r="D4845" i="9"/>
  <c r="A4847" i="9"/>
  <c r="C4846" i="9"/>
  <c r="F4846" i="9" s="1"/>
  <c r="B4846" i="9"/>
  <c r="C4847" i="8"/>
  <c r="B4846" i="8"/>
  <c r="D4846" i="9" l="1"/>
  <c r="B4847" i="8"/>
  <c r="C4848" i="8"/>
  <c r="E4846" i="9"/>
  <c r="A4848" i="9"/>
  <c r="C4847" i="9"/>
  <c r="F4847" i="9" s="1"/>
  <c r="B4847" i="9"/>
  <c r="D4847" i="9" l="1"/>
  <c r="C4849" i="8"/>
  <c r="B4848" i="8"/>
  <c r="A4849" i="9"/>
  <c r="C4848" i="9"/>
  <c r="F4848" i="9" s="1"/>
  <c r="B4848" i="9"/>
  <c r="E4847" i="9"/>
  <c r="E4848" i="9" l="1"/>
  <c r="A4850" i="9"/>
  <c r="C4849" i="9"/>
  <c r="F4849" i="9" s="1"/>
  <c r="B4849" i="9"/>
  <c r="C4850" i="8"/>
  <c r="B4849" i="8"/>
  <c r="D4848" i="9"/>
  <c r="E4849" i="9" l="1"/>
  <c r="C4851" i="8"/>
  <c r="B4850" i="8"/>
  <c r="D4849" i="9"/>
  <c r="A4851" i="9"/>
  <c r="C4850" i="9"/>
  <c r="F4850" i="9" s="1"/>
  <c r="B4850" i="9"/>
  <c r="D4850" i="9" l="1"/>
  <c r="A4852" i="9"/>
  <c r="C4851" i="9"/>
  <c r="F4851" i="9" s="1"/>
  <c r="B4851" i="9"/>
  <c r="E4850" i="9"/>
  <c r="C4852" i="8"/>
  <c r="B4851" i="8"/>
  <c r="E4851" i="9" l="1"/>
  <c r="C4853" i="8"/>
  <c r="B4852" i="8"/>
  <c r="D4851" i="9"/>
  <c r="A4853" i="9"/>
  <c r="C4852" i="9"/>
  <c r="F4852" i="9" s="1"/>
  <c r="B4852" i="9"/>
  <c r="A4854" i="9" l="1"/>
  <c r="C4853" i="9"/>
  <c r="F4853" i="9" s="1"/>
  <c r="B4853" i="9"/>
  <c r="E4852" i="9"/>
  <c r="C4854" i="8"/>
  <c r="B4853" i="8"/>
  <c r="D4852" i="9"/>
  <c r="C4855" i="8" l="1"/>
  <c r="B4854" i="8"/>
  <c r="E4853" i="9"/>
  <c r="D4853" i="9"/>
  <c r="A4855" i="9"/>
  <c r="C4854" i="9"/>
  <c r="F4854" i="9" s="1"/>
  <c r="B4854" i="9"/>
  <c r="A4856" i="9" l="1"/>
  <c r="C4855" i="9"/>
  <c r="F4855" i="9" s="1"/>
  <c r="B4855" i="9"/>
  <c r="E4854" i="9"/>
  <c r="D4854" i="9"/>
  <c r="B4855" i="8"/>
  <c r="C4856" i="8"/>
  <c r="E4855" i="9" l="1"/>
  <c r="D4855" i="9"/>
  <c r="C4857" i="8"/>
  <c r="B4856" i="8"/>
  <c r="A4857" i="9"/>
  <c r="C4856" i="9"/>
  <c r="F4856" i="9" s="1"/>
  <c r="B4856" i="9"/>
  <c r="A4858" i="9" l="1"/>
  <c r="C4857" i="9"/>
  <c r="F4857" i="9" s="1"/>
  <c r="B4857" i="9"/>
  <c r="B4857" i="8"/>
  <c r="C4858" i="8"/>
  <c r="D4856" i="9"/>
  <c r="E4856" i="9"/>
  <c r="C4859" i="8" l="1"/>
  <c r="B4858" i="8"/>
  <c r="E4857" i="9"/>
  <c r="D4857" i="9"/>
  <c r="A4859" i="9"/>
  <c r="C4858" i="9"/>
  <c r="F4858" i="9" s="1"/>
  <c r="B4858" i="9"/>
  <c r="A4860" i="9" l="1"/>
  <c r="C4859" i="9"/>
  <c r="F4859" i="9" s="1"/>
  <c r="B4859" i="9"/>
  <c r="D4858" i="9"/>
  <c r="E4858" i="9"/>
  <c r="B4859" i="8"/>
  <c r="C4860" i="8"/>
  <c r="E4859" i="9" l="1"/>
  <c r="D4859" i="9"/>
  <c r="C4861" i="8"/>
  <c r="B4860" i="8"/>
  <c r="A4861" i="9"/>
  <c r="C4860" i="9"/>
  <c r="F4860" i="9" s="1"/>
  <c r="B4860" i="9"/>
  <c r="A4862" i="9" l="1"/>
  <c r="C4861" i="9"/>
  <c r="F4861" i="9" s="1"/>
  <c r="B4861" i="9"/>
  <c r="B4861" i="8"/>
  <c r="C4862" i="8"/>
  <c r="D4860" i="9"/>
  <c r="E4860" i="9"/>
  <c r="C4863" i="8" l="1"/>
  <c r="B4862" i="8"/>
  <c r="E4861" i="9"/>
  <c r="D4861" i="9"/>
  <c r="A4863" i="9"/>
  <c r="C4862" i="9"/>
  <c r="F4862" i="9" s="1"/>
  <c r="B4862" i="9"/>
  <c r="A4864" i="9" l="1"/>
  <c r="C4863" i="9"/>
  <c r="F4863" i="9" s="1"/>
  <c r="B4863" i="9"/>
  <c r="D4862" i="9"/>
  <c r="E4862" i="9"/>
  <c r="B4863" i="8"/>
  <c r="C4864" i="8"/>
  <c r="E4863" i="9" l="1"/>
  <c r="D4863" i="9"/>
  <c r="C4865" i="8"/>
  <c r="B4864" i="8"/>
  <c r="A4865" i="9"/>
  <c r="C4864" i="9"/>
  <c r="F4864" i="9" s="1"/>
  <c r="B4864" i="9"/>
  <c r="A4866" i="9" l="1"/>
  <c r="C4865" i="9"/>
  <c r="F4865" i="9" s="1"/>
  <c r="B4865" i="9"/>
  <c r="B4865" i="8"/>
  <c r="C4866" i="8"/>
  <c r="D4864" i="9"/>
  <c r="E4864" i="9"/>
  <c r="C4867" i="8" l="1"/>
  <c r="B4866" i="8"/>
  <c r="E4865" i="9"/>
  <c r="D4865" i="9"/>
  <c r="A4867" i="9"/>
  <c r="C4866" i="9"/>
  <c r="F4866" i="9" s="1"/>
  <c r="B4866" i="9"/>
  <c r="A4868" i="9" l="1"/>
  <c r="C4867" i="9"/>
  <c r="F4867" i="9" s="1"/>
  <c r="B4867" i="9"/>
  <c r="D4866" i="9"/>
  <c r="E4866" i="9"/>
  <c r="C4868" i="8"/>
  <c r="B4867" i="8"/>
  <c r="C4869" i="8" l="1"/>
  <c r="B4868" i="8"/>
  <c r="E4867" i="9"/>
  <c r="D4867" i="9"/>
  <c r="A4869" i="9"/>
  <c r="C4868" i="9"/>
  <c r="F4868" i="9" s="1"/>
  <c r="B4868" i="9"/>
  <c r="A4870" i="9" l="1"/>
  <c r="C4869" i="9"/>
  <c r="F4869" i="9" s="1"/>
  <c r="B4869" i="9"/>
  <c r="E4868" i="9"/>
  <c r="D4868" i="9"/>
  <c r="B4869" i="8"/>
  <c r="C4870" i="8"/>
  <c r="E4869" i="9" l="1"/>
  <c r="D4869" i="9"/>
  <c r="C4871" i="8"/>
  <c r="B4870" i="8"/>
  <c r="A4871" i="9"/>
  <c r="C4870" i="9"/>
  <c r="F4870" i="9" s="1"/>
  <c r="B4870" i="9"/>
  <c r="A4872" i="9" l="1"/>
  <c r="C4871" i="9"/>
  <c r="F4871" i="9" s="1"/>
  <c r="B4871" i="9"/>
  <c r="C4872" i="8"/>
  <c r="B4871" i="8"/>
  <c r="D4870" i="9"/>
  <c r="E4870" i="9"/>
  <c r="C4873" i="8" l="1"/>
  <c r="B4872" i="8"/>
  <c r="E4871" i="9"/>
  <c r="D4871" i="9"/>
  <c r="A4873" i="9"/>
  <c r="C4872" i="9"/>
  <c r="F4872" i="9" s="1"/>
  <c r="B4872" i="9"/>
  <c r="A4874" i="9" l="1"/>
  <c r="C4873" i="9"/>
  <c r="F4873" i="9" s="1"/>
  <c r="B4873" i="9"/>
  <c r="E4872" i="9"/>
  <c r="D4872" i="9"/>
  <c r="C4874" i="8"/>
  <c r="B4873" i="8"/>
  <c r="C4875" i="8" l="1"/>
  <c r="B4874" i="8"/>
  <c r="E4873" i="9"/>
  <c r="D4873" i="9"/>
  <c r="A4875" i="9"/>
  <c r="C4874" i="9"/>
  <c r="F4874" i="9" s="1"/>
  <c r="B4874" i="9"/>
  <c r="A4876" i="9" l="1"/>
  <c r="C4875" i="9"/>
  <c r="F4875" i="9" s="1"/>
  <c r="B4875" i="9"/>
  <c r="E4874" i="9"/>
  <c r="D4874" i="9"/>
  <c r="B4875" i="8"/>
  <c r="C4876" i="8"/>
  <c r="E4875" i="9" l="1"/>
  <c r="D4875" i="9"/>
  <c r="C4877" i="8"/>
  <c r="B4876" i="8"/>
  <c r="A4877" i="9"/>
  <c r="C4876" i="9"/>
  <c r="F4876" i="9" s="1"/>
  <c r="B4876" i="9"/>
  <c r="A4878" i="9" l="1"/>
  <c r="C4877" i="9"/>
  <c r="F4877" i="9" s="1"/>
  <c r="B4877" i="9"/>
  <c r="B4877" i="8"/>
  <c r="C4878" i="8"/>
  <c r="D4876" i="9"/>
  <c r="E4876" i="9"/>
  <c r="C4879" i="8" l="1"/>
  <c r="B4878" i="8"/>
  <c r="E4877" i="9"/>
  <c r="D4877" i="9"/>
  <c r="A4879" i="9"/>
  <c r="C4878" i="9"/>
  <c r="F4878" i="9" s="1"/>
  <c r="B4878" i="9"/>
  <c r="A4880" i="9" l="1"/>
  <c r="C4879" i="9"/>
  <c r="F4879" i="9" s="1"/>
  <c r="B4879" i="9"/>
  <c r="D4878" i="9"/>
  <c r="E4878" i="9"/>
  <c r="B4879" i="8"/>
  <c r="C4880" i="8"/>
  <c r="E4879" i="9" l="1"/>
  <c r="D4879" i="9"/>
  <c r="C4881" i="8"/>
  <c r="B4880" i="8"/>
  <c r="A4881" i="9"/>
  <c r="C4880" i="9"/>
  <c r="F4880" i="9" s="1"/>
  <c r="B4880" i="9"/>
  <c r="A4882" i="9" l="1"/>
  <c r="C4881" i="9"/>
  <c r="F4881" i="9" s="1"/>
  <c r="B4881" i="9"/>
  <c r="B4881" i="8"/>
  <c r="C4882" i="8"/>
  <c r="D4880" i="9"/>
  <c r="E4880" i="9"/>
  <c r="C4883" i="8" l="1"/>
  <c r="B4882" i="8"/>
  <c r="E4881" i="9"/>
  <c r="D4881" i="9"/>
  <c r="A4883" i="9"/>
  <c r="C4882" i="9"/>
  <c r="F4882" i="9" s="1"/>
  <c r="B4882" i="9"/>
  <c r="A4884" i="9" l="1"/>
  <c r="C4883" i="9"/>
  <c r="F4883" i="9" s="1"/>
  <c r="B4883" i="9"/>
  <c r="D4882" i="9"/>
  <c r="E4882" i="9"/>
  <c r="B4883" i="8"/>
  <c r="C4884" i="8"/>
  <c r="E4883" i="9" l="1"/>
  <c r="D4883" i="9"/>
  <c r="C4885" i="8"/>
  <c r="B4884" i="8"/>
  <c r="A4885" i="9"/>
  <c r="C4884" i="9"/>
  <c r="F4884" i="9" s="1"/>
  <c r="B4884" i="9"/>
  <c r="A4886" i="9" l="1"/>
  <c r="C4885" i="9"/>
  <c r="F4885" i="9" s="1"/>
  <c r="B4885" i="9"/>
  <c r="B4885" i="8"/>
  <c r="C4886" i="8"/>
  <c r="D4884" i="9"/>
  <c r="E4884" i="9"/>
  <c r="C4887" i="8" l="1"/>
  <c r="B4886" i="8"/>
  <c r="E4885" i="9"/>
  <c r="D4885" i="9"/>
  <c r="A4887" i="9"/>
  <c r="C4886" i="9"/>
  <c r="F4886" i="9" s="1"/>
  <c r="B4886" i="9"/>
  <c r="A4888" i="9" l="1"/>
  <c r="C4887" i="9"/>
  <c r="F4887" i="9" s="1"/>
  <c r="B4887" i="9"/>
  <c r="D4886" i="9"/>
  <c r="E4886" i="9"/>
  <c r="C4888" i="8"/>
  <c r="B4887" i="8"/>
  <c r="C4889" i="8" l="1"/>
  <c r="B4888" i="8"/>
  <c r="E4887" i="9"/>
  <c r="D4887" i="9"/>
  <c r="A4889" i="9"/>
  <c r="C4888" i="9"/>
  <c r="F4888" i="9" s="1"/>
  <c r="B4888" i="9"/>
  <c r="A4890" i="9" l="1"/>
  <c r="C4889" i="9"/>
  <c r="F4889" i="9" s="1"/>
  <c r="B4889" i="9"/>
  <c r="E4888" i="9"/>
  <c r="D4888" i="9"/>
  <c r="C4890" i="8"/>
  <c r="B4889" i="8"/>
  <c r="C4891" i="8" l="1"/>
  <c r="B4890" i="8"/>
  <c r="E4889" i="9"/>
  <c r="D4889" i="9"/>
  <c r="A4891" i="9"/>
  <c r="C4890" i="9"/>
  <c r="F4890" i="9" s="1"/>
  <c r="B4890" i="9"/>
  <c r="A4892" i="9" l="1"/>
  <c r="C4891" i="9"/>
  <c r="F4891" i="9" s="1"/>
  <c r="B4891" i="9"/>
  <c r="E4890" i="9"/>
  <c r="D4890" i="9"/>
  <c r="C4892" i="8"/>
  <c r="B4891" i="8"/>
  <c r="C4893" i="8" l="1"/>
  <c r="B4892" i="8"/>
  <c r="E4891" i="9"/>
  <c r="D4891" i="9"/>
  <c r="A4893" i="9"/>
  <c r="C4892" i="9"/>
  <c r="F4892" i="9" s="1"/>
  <c r="B4892" i="9"/>
  <c r="A4894" i="9" l="1"/>
  <c r="C4893" i="9"/>
  <c r="F4893" i="9" s="1"/>
  <c r="B4893" i="9"/>
  <c r="E4892" i="9"/>
  <c r="D4892" i="9"/>
  <c r="C4894" i="8"/>
  <c r="B4893" i="8"/>
  <c r="C4895" i="8" l="1"/>
  <c r="B4894" i="8"/>
  <c r="E4893" i="9"/>
  <c r="D4893" i="9"/>
  <c r="A4895" i="9"/>
  <c r="C4894" i="9"/>
  <c r="F4894" i="9" s="1"/>
  <c r="B4894" i="9"/>
  <c r="A4896" i="9" l="1"/>
  <c r="C4895" i="9"/>
  <c r="F4895" i="9" s="1"/>
  <c r="B4895" i="9"/>
  <c r="E4894" i="9"/>
  <c r="D4894" i="9"/>
  <c r="C4896" i="8"/>
  <c r="B4895" i="8"/>
  <c r="C4897" i="8" l="1"/>
  <c r="B4896" i="8"/>
  <c r="E4895" i="9"/>
  <c r="D4895" i="9"/>
  <c r="A4897" i="9"/>
  <c r="C4896" i="9"/>
  <c r="F4896" i="9" s="1"/>
  <c r="B4896" i="9"/>
  <c r="A4898" i="9" l="1"/>
  <c r="C4897" i="9"/>
  <c r="F4897" i="9" s="1"/>
  <c r="B4897" i="9"/>
  <c r="E4896" i="9"/>
  <c r="D4896" i="9"/>
  <c r="C4898" i="8"/>
  <c r="B4897" i="8"/>
  <c r="C4899" i="8" l="1"/>
  <c r="B4898" i="8"/>
  <c r="E4897" i="9"/>
  <c r="D4897" i="9"/>
  <c r="A4899" i="9"/>
  <c r="C4898" i="9"/>
  <c r="F4898" i="9" s="1"/>
  <c r="B4898" i="9"/>
  <c r="A4900" i="9" l="1"/>
  <c r="C4899" i="9"/>
  <c r="F4899" i="9" s="1"/>
  <c r="B4899" i="9"/>
  <c r="E4898" i="9"/>
  <c r="D4898" i="9"/>
  <c r="C4900" i="8"/>
  <c r="B4899" i="8"/>
  <c r="C4901" i="8" l="1"/>
  <c r="B4900" i="8"/>
  <c r="E4899" i="9"/>
  <c r="D4899" i="9"/>
  <c r="A4901" i="9"/>
  <c r="C4900" i="9"/>
  <c r="F4900" i="9" s="1"/>
  <c r="B4900" i="9"/>
  <c r="A4902" i="9" l="1"/>
  <c r="C4901" i="9"/>
  <c r="F4901" i="9" s="1"/>
  <c r="B4901" i="9"/>
  <c r="E4900" i="9"/>
  <c r="D4900" i="9"/>
  <c r="C4902" i="8"/>
  <c r="B4901" i="8"/>
  <c r="C4903" i="8" l="1"/>
  <c r="B4902" i="8"/>
  <c r="E4901" i="9"/>
  <c r="D4901" i="9"/>
  <c r="A4903" i="9"/>
  <c r="C4902" i="9"/>
  <c r="F4902" i="9" s="1"/>
  <c r="B4902" i="9"/>
  <c r="A4904" i="9" l="1"/>
  <c r="C4903" i="9"/>
  <c r="F4903" i="9" s="1"/>
  <c r="B4903" i="9"/>
  <c r="E4902" i="9"/>
  <c r="D4902" i="9"/>
  <c r="C4904" i="8"/>
  <c r="B4903" i="8"/>
  <c r="C4905" i="8" l="1"/>
  <c r="B4904" i="8"/>
  <c r="E4903" i="9"/>
  <c r="D4903" i="9"/>
  <c r="A4905" i="9"/>
  <c r="C4904" i="9"/>
  <c r="F4904" i="9" s="1"/>
  <c r="B4904" i="9"/>
  <c r="A4906" i="9" l="1"/>
  <c r="C4905" i="9"/>
  <c r="F4905" i="9" s="1"/>
  <c r="B4905" i="9"/>
  <c r="E4904" i="9"/>
  <c r="D4904" i="9"/>
  <c r="C4906" i="8"/>
  <c r="B4905" i="8"/>
  <c r="C4907" i="8" l="1"/>
  <c r="B4906" i="8"/>
  <c r="E4905" i="9"/>
  <c r="D4905" i="9"/>
  <c r="A4907" i="9"/>
  <c r="C4906" i="9"/>
  <c r="F4906" i="9" s="1"/>
  <c r="B4906" i="9"/>
  <c r="A4908" i="9" l="1"/>
  <c r="C4907" i="9"/>
  <c r="F4907" i="9" s="1"/>
  <c r="B4907" i="9"/>
  <c r="E4906" i="9"/>
  <c r="D4906" i="9"/>
  <c r="C4908" i="8"/>
  <c r="B4907" i="8"/>
  <c r="C4909" i="8" l="1"/>
  <c r="B4908" i="8"/>
  <c r="E4907" i="9"/>
  <c r="D4907" i="9"/>
  <c r="A4909" i="9"/>
  <c r="C4908" i="9"/>
  <c r="F4908" i="9" s="1"/>
  <c r="B4908" i="9"/>
  <c r="A4910" i="9" l="1"/>
  <c r="C4909" i="9"/>
  <c r="F4909" i="9" s="1"/>
  <c r="B4909" i="9"/>
  <c r="E4908" i="9"/>
  <c r="D4908" i="9"/>
  <c r="C4910" i="8"/>
  <c r="B4909" i="8"/>
  <c r="C4911" i="8" l="1"/>
  <c r="B4910" i="8"/>
  <c r="E4909" i="9"/>
  <c r="D4909" i="9"/>
  <c r="A4911" i="9"/>
  <c r="C4910" i="9"/>
  <c r="F4910" i="9" s="1"/>
  <c r="B4910" i="9"/>
  <c r="A4912" i="9" l="1"/>
  <c r="C4911" i="9"/>
  <c r="F4911" i="9" s="1"/>
  <c r="B4911" i="9"/>
  <c r="E4910" i="9"/>
  <c r="D4910" i="9"/>
  <c r="C4912" i="8"/>
  <c r="B4911" i="8"/>
  <c r="C4913" i="8" l="1"/>
  <c r="B4912" i="8"/>
  <c r="E4911" i="9"/>
  <c r="D4911" i="9"/>
  <c r="A4913" i="9"/>
  <c r="C4912" i="9"/>
  <c r="F4912" i="9" s="1"/>
  <c r="B4912" i="9"/>
  <c r="A4914" i="9" l="1"/>
  <c r="C4913" i="9"/>
  <c r="F4913" i="9" s="1"/>
  <c r="B4913" i="9"/>
  <c r="E4912" i="9"/>
  <c r="D4912" i="9"/>
  <c r="C4914" i="8"/>
  <c r="B4913" i="8"/>
  <c r="C4915" i="8" l="1"/>
  <c r="B4914" i="8"/>
  <c r="E4913" i="9"/>
  <c r="D4913" i="9"/>
  <c r="A4915" i="9"/>
  <c r="C4914" i="9"/>
  <c r="F4914" i="9" s="1"/>
  <c r="B4914" i="9"/>
  <c r="A4916" i="9" l="1"/>
  <c r="C4915" i="9"/>
  <c r="F4915" i="9" s="1"/>
  <c r="B4915" i="9"/>
  <c r="E4914" i="9"/>
  <c r="D4914" i="9"/>
  <c r="C4916" i="8"/>
  <c r="B4915" i="8"/>
  <c r="C4917" i="8" l="1"/>
  <c r="B4916" i="8"/>
  <c r="E4915" i="9"/>
  <c r="D4915" i="9"/>
  <c r="A4917" i="9"/>
  <c r="C4916" i="9"/>
  <c r="F4916" i="9" s="1"/>
  <c r="B4916" i="9"/>
  <c r="A4918" i="9" l="1"/>
  <c r="C4917" i="9"/>
  <c r="F4917" i="9" s="1"/>
  <c r="B4917" i="9"/>
  <c r="E4916" i="9"/>
  <c r="D4916" i="9"/>
  <c r="C4918" i="8"/>
  <c r="B4917" i="8"/>
  <c r="C4919" i="8" l="1"/>
  <c r="B4918" i="8"/>
  <c r="E4917" i="9"/>
  <c r="D4917" i="9"/>
  <c r="A4919" i="9"/>
  <c r="C4918" i="9"/>
  <c r="F4918" i="9" s="1"/>
  <c r="B4918" i="9"/>
  <c r="A4920" i="9" l="1"/>
  <c r="C4919" i="9"/>
  <c r="F4919" i="9" s="1"/>
  <c r="B4919" i="9"/>
  <c r="E4918" i="9"/>
  <c r="D4918" i="9"/>
  <c r="C4920" i="8"/>
  <c r="B4919" i="8"/>
  <c r="C4921" i="8" l="1"/>
  <c r="B4920" i="8"/>
  <c r="E4919" i="9"/>
  <c r="D4919" i="9"/>
  <c r="A4921" i="9"/>
  <c r="C4920" i="9"/>
  <c r="F4920" i="9" s="1"/>
  <c r="B4920" i="9"/>
  <c r="A4922" i="9" l="1"/>
  <c r="C4921" i="9"/>
  <c r="F4921" i="9" s="1"/>
  <c r="B4921" i="9"/>
  <c r="E4920" i="9"/>
  <c r="D4920" i="9"/>
  <c r="C4922" i="8"/>
  <c r="B4921" i="8"/>
  <c r="C4923" i="8" l="1"/>
  <c r="B4922" i="8"/>
  <c r="E4921" i="9"/>
  <c r="D4921" i="9"/>
  <c r="A4923" i="9"/>
  <c r="C4922" i="9"/>
  <c r="F4922" i="9" s="1"/>
  <c r="B4922" i="9"/>
  <c r="A4924" i="9" l="1"/>
  <c r="C4923" i="9"/>
  <c r="F4923" i="9" s="1"/>
  <c r="B4923" i="9"/>
  <c r="E4922" i="9"/>
  <c r="D4922" i="9"/>
  <c r="C4924" i="8"/>
  <c r="B4923" i="8"/>
  <c r="C4925" i="8" l="1"/>
  <c r="B4924" i="8"/>
  <c r="E4923" i="9"/>
  <c r="D4923" i="9"/>
  <c r="A4925" i="9"/>
  <c r="C4924" i="9"/>
  <c r="F4924" i="9" s="1"/>
  <c r="B4924" i="9"/>
  <c r="A4926" i="9" l="1"/>
  <c r="C4925" i="9"/>
  <c r="F4925" i="9" s="1"/>
  <c r="B4925" i="9"/>
  <c r="E4924" i="9"/>
  <c r="D4924" i="9"/>
  <c r="C4926" i="8"/>
  <c r="B4925" i="8"/>
  <c r="C4927" i="8" l="1"/>
  <c r="B4926" i="8"/>
  <c r="E4925" i="9"/>
  <c r="D4925" i="9"/>
  <c r="A4927" i="9"/>
  <c r="C4926" i="9"/>
  <c r="F4926" i="9" s="1"/>
  <c r="B4926" i="9"/>
  <c r="A4928" i="9" l="1"/>
  <c r="C4927" i="9"/>
  <c r="F4927" i="9" s="1"/>
  <c r="B4927" i="9"/>
  <c r="E4926" i="9"/>
  <c r="D4926" i="9"/>
  <c r="C4928" i="8"/>
  <c r="B4927" i="8"/>
  <c r="C4929" i="8" l="1"/>
  <c r="B4928" i="8"/>
  <c r="E4927" i="9"/>
  <c r="D4927" i="9"/>
  <c r="A4929" i="9"/>
  <c r="C4928" i="9"/>
  <c r="F4928" i="9" s="1"/>
  <c r="B4928" i="9"/>
  <c r="A4930" i="9" l="1"/>
  <c r="C4929" i="9"/>
  <c r="F4929" i="9" s="1"/>
  <c r="B4929" i="9"/>
  <c r="E4928" i="9"/>
  <c r="D4928" i="9"/>
  <c r="C4930" i="8"/>
  <c r="B4929" i="8"/>
  <c r="C4931" i="8" l="1"/>
  <c r="B4930" i="8"/>
  <c r="E4929" i="9"/>
  <c r="D4929" i="9"/>
  <c r="A4931" i="9"/>
  <c r="C4930" i="9"/>
  <c r="F4930" i="9" s="1"/>
  <c r="B4930" i="9"/>
  <c r="A4932" i="9" l="1"/>
  <c r="C4931" i="9"/>
  <c r="F4931" i="9" s="1"/>
  <c r="B4931" i="9"/>
  <c r="E4930" i="9"/>
  <c r="D4930" i="9"/>
  <c r="B4931" i="8"/>
  <c r="C4932" i="8"/>
  <c r="E4931" i="9" l="1"/>
  <c r="D4931" i="9"/>
  <c r="C4933" i="8"/>
  <c r="B4932" i="8"/>
  <c r="A4933" i="9"/>
  <c r="C4932" i="9"/>
  <c r="F4932" i="9" s="1"/>
  <c r="B4932" i="9"/>
  <c r="A4934" i="9" l="1"/>
  <c r="C4933" i="9"/>
  <c r="F4933" i="9" s="1"/>
  <c r="B4933" i="9"/>
  <c r="C4934" i="8"/>
  <c r="B4933" i="8"/>
  <c r="D4932" i="9"/>
  <c r="E4932" i="9"/>
  <c r="E4933" i="9" l="1"/>
  <c r="C4935" i="8"/>
  <c r="B4934" i="8"/>
  <c r="D4933" i="9"/>
  <c r="A4935" i="9"/>
  <c r="C4934" i="9"/>
  <c r="F4934" i="9" s="1"/>
  <c r="B4934" i="9"/>
  <c r="E4934" i="9" l="1"/>
  <c r="B4935" i="8"/>
  <c r="C4936" i="8"/>
  <c r="A4936" i="9"/>
  <c r="C4935" i="9"/>
  <c r="F4935" i="9" s="1"/>
  <c r="B4935" i="9"/>
  <c r="D4934" i="9"/>
  <c r="D4935" i="9" l="1"/>
  <c r="A4937" i="9"/>
  <c r="C4936" i="9"/>
  <c r="F4936" i="9" s="1"/>
  <c r="B4936" i="9"/>
  <c r="C4937" i="8"/>
  <c r="B4936" i="8"/>
  <c r="E4935" i="9"/>
  <c r="B4937" i="8" l="1"/>
  <c r="C4938" i="8"/>
  <c r="D4936" i="9"/>
  <c r="E4936" i="9"/>
  <c r="A4938" i="9"/>
  <c r="C4937" i="9"/>
  <c r="F4937" i="9" s="1"/>
  <c r="B4937" i="9"/>
  <c r="A4939" i="9" l="1"/>
  <c r="C4938" i="9"/>
  <c r="F4938" i="9" s="1"/>
  <c r="B4938" i="9"/>
  <c r="E4937" i="9"/>
  <c r="C4939" i="8"/>
  <c r="B4938" i="8"/>
  <c r="D4937" i="9"/>
  <c r="B4939" i="8" l="1"/>
  <c r="C4940" i="8"/>
  <c r="D4938" i="9"/>
  <c r="E4938" i="9"/>
  <c r="A4940" i="9"/>
  <c r="C4939" i="9"/>
  <c r="F4939" i="9" s="1"/>
  <c r="B4939" i="9"/>
  <c r="A4941" i="9" l="1"/>
  <c r="C4940" i="9"/>
  <c r="F4940" i="9" s="1"/>
  <c r="B4940" i="9"/>
  <c r="E4939" i="9"/>
  <c r="C4941" i="8"/>
  <c r="B4940" i="8"/>
  <c r="D4939" i="9"/>
  <c r="B4941" i="8" l="1"/>
  <c r="C4942" i="8"/>
  <c r="E4940" i="9"/>
  <c r="D4940" i="9"/>
  <c r="A4942" i="9"/>
  <c r="C4941" i="9"/>
  <c r="F4941" i="9" s="1"/>
  <c r="B4941" i="9"/>
  <c r="A4943" i="9" l="1"/>
  <c r="C4942" i="9"/>
  <c r="F4942" i="9" s="1"/>
  <c r="B4942" i="9"/>
  <c r="E4941" i="9"/>
  <c r="C4943" i="8"/>
  <c r="B4942" i="8"/>
  <c r="D4941" i="9"/>
  <c r="B4943" i="8" l="1"/>
  <c r="C4944" i="8"/>
  <c r="D4942" i="9"/>
  <c r="E4942" i="9"/>
  <c r="A4944" i="9"/>
  <c r="C4943" i="9"/>
  <c r="F4943" i="9" s="1"/>
  <c r="B4943" i="9"/>
  <c r="A4945" i="9" l="1"/>
  <c r="C4944" i="9"/>
  <c r="F4944" i="9" s="1"/>
  <c r="B4944" i="9"/>
  <c r="E4943" i="9"/>
  <c r="C4945" i="8"/>
  <c r="B4944" i="8"/>
  <c r="D4943" i="9"/>
  <c r="B4945" i="8" l="1"/>
  <c r="C4946" i="8"/>
  <c r="D4944" i="9"/>
  <c r="E4944" i="9"/>
  <c r="A4946" i="9"/>
  <c r="C4945" i="9"/>
  <c r="F4945" i="9" s="1"/>
  <c r="B4945" i="9"/>
  <c r="E4945" i="9" l="1"/>
  <c r="C4947" i="8"/>
  <c r="B4946" i="8"/>
  <c r="A4947" i="9"/>
  <c r="C4946" i="9"/>
  <c r="F4946" i="9" s="1"/>
  <c r="B4946" i="9"/>
  <c r="D4945" i="9"/>
  <c r="D4946" i="9" l="1"/>
  <c r="A4948" i="9"/>
  <c r="C4947" i="9"/>
  <c r="F4947" i="9" s="1"/>
  <c r="B4947" i="9"/>
  <c r="C4948" i="8"/>
  <c r="B4947" i="8"/>
  <c r="E4946" i="9"/>
  <c r="C4949" i="8" l="1"/>
  <c r="B4948" i="8"/>
  <c r="E4947" i="9"/>
  <c r="D4947" i="9"/>
  <c r="A4949" i="9"/>
  <c r="C4948" i="9"/>
  <c r="F4948" i="9" s="1"/>
  <c r="B4948" i="9"/>
  <c r="A4950" i="9" l="1"/>
  <c r="C4949" i="9"/>
  <c r="F4949" i="9" s="1"/>
  <c r="B4949" i="9"/>
  <c r="E4948" i="9"/>
  <c r="D4948" i="9"/>
  <c r="B4949" i="8"/>
  <c r="C4950" i="8"/>
  <c r="E4949" i="9" l="1"/>
  <c r="D4949" i="9"/>
  <c r="C4951" i="8"/>
  <c r="B4950" i="8"/>
  <c r="A4951" i="9"/>
  <c r="C4950" i="9"/>
  <c r="F4950" i="9" s="1"/>
  <c r="B4950" i="9"/>
  <c r="A4952" i="9" l="1"/>
  <c r="C4951" i="9"/>
  <c r="F4951" i="9" s="1"/>
  <c r="B4951" i="9"/>
  <c r="B4951" i="8"/>
  <c r="C4952" i="8"/>
  <c r="D4950" i="9"/>
  <c r="E4950" i="9"/>
  <c r="C4953" i="8" l="1"/>
  <c r="B4952" i="8"/>
  <c r="E4951" i="9"/>
  <c r="D4951" i="9"/>
  <c r="A4953" i="9"/>
  <c r="C4952" i="9"/>
  <c r="F4952" i="9" s="1"/>
  <c r="B4952" i="9"/>
  <c r="A4954" i="9" l="1"/>
  <c r="C4953" i="9"/>
  <c r="F4953" i="9" s="1"/>
  <c r="B4953" i="9"/>
  <c r="D4952" i="9"/>
  <c r="E4952" i="9"/>
  <c r="B4953" i="8"/>
  <c r="C4954" i="8"/>
  <c r="E4953" i="9" l="1"/>
  <c r="D4953" i="9"/>
  <c r="C4955" i="8"/>
  <c r="B4954" i="8"/>
  <c r="A4955" i="9"/>
  <c r="C4954" i="9"/>
  <c r="F4954" i="9" s="1"/>
  <c r="B4954" i="9"/>
  <c r="A4956" i="9" l="1"/>
  <c r="C4955" i="9"/>
  <c r="F4955" i="9" s="1"/>
  <c r="B4955" i="9"/>
  <c r="B4955" i="8"/>
  <c r="C4956" i="8"/>
  <c r="D4954" i="9"/>
  <c r="E4954" i="9"/>
  <c r="C4957" i="8" l="1"/>
  <c r="B4956" i="8"/>
  <c r="E4955" i="9"/>
  <c r="D4955" i="9"/>
  <c r="A4957" i="9"/>
  <c r="C4956" i="9"/>
  <c r="F4956" i="9" s="1"/>
  <c r="B4956" i="9"/>
  <c r="A4958" i="9" l="1"/>
  <c r="C4957" i="9"/>
  <c r="F4957" i="9" s="1"/>
  <c r="B4957" i="9"/>
  <c r="D4956" i="9"/>
  <c r="E4956" i="9"/>
  <c r="C4958" i="8"/>
  <c r="B4957" i="8"/>
  <c r="C4959" i="8" l="1"/>
  <c r="B4958" i="8"/>
  <c r="E4957" i="9"/>
  <c r="D4957" i="9"/>
  <c r="A4959" i="9"/>
  <c r="C4958" i="9"/>
  <c r="F4958" i="9" s="1"/>
  <c r="B4958" i="9"/>
  <c r="A4960" i="9" l="1"/>
  <c r="C4959" i="9"/>
  <c r="F4959" i="9" s="1"/>
  <c r="B4959" i="9"/>
  <c r="E4958" i="9"/>
  <c r="D4958" i="9"/>
  <c r="B4959" i="8"/>
  <c r="C4960" i="8"/>
  <c r="E4959" i="9" l="1"/>
  <c r="D4959" i="9"/>
  <c r="C4961" i="8"/>
  <c r="B4960" i="8"/>
  <c r="A4961" i="9"/>
  <c r="C4960" i="9"/>
  <c r="F4960" i="9" s="1"/>
  <c r="B4960" i="9"/>
  <c r="A4962" i="9" l="1"/>
  <c r="C4961" i="9"/>
  <c r="F4961" i="9" s="1"/>
  <c r="B4961" i="9"/>
  <c r="B4961" i="8"/>
  <c r="C4962" i="8"/>
  <c r="D4960" i="9"/>
  <c r="E4960" i="9"/>
  <c r="C4963" i="8" l="1"/>
  <c r="B4962" i="8"/>
  <c r="E4961" i="9"/>
  <c r="D4961" i="9"/>
  <c r="A4963" i="9"/>
  <c r="C4962" i="9"/>
  <c r="F4962" i="9" s="1"/>
  <c r="B4962" i="9"/>
  <c r="A4964" i="9" l="1"/>
  <c r="C4963" i="9"/>
  <c r="F4963" i="9" s="1"/>
  <c r="B4963" i="9"/>
  <c r="E4962" i="9"/>
  <c r="D4962" i="9"/>
  <c r="C4964" i="8"/>
  <c r="B4963" i="8"/>
  <c r="C4965" i="8" l="1"/>
  <c r="B4964" i="8"/>
  <c r="E4963" i="9"/>
  <c r="D4963" i="9"/>
  <c r="A4965" i="9"/>
  <c r="C4964" i="9"/>
  <c r="F4964" i="9" s="1"/>
  <c r="B4964" i="9"/>
  <c r="A4966" i="9" l="1"/>
  <c r="C4965" i="9"/>
  <c r="F4965" i="9" s="1"/>
  <c r="B4965" i="9"/>
  <c r="E4964" i="9"/>
  <c r="D4964" i="9"/>
  <c r="B4965" i="8"/>
  <c r="C4966" i="8"/>
  <c r="E4965" i="9" l="1"/>
  <c r="D4965" i="9"/>
  <c r="C4967" i="8"/>
  <c r="B4966" i="8"/>
  <c r="A4967" i="9"/>
  <c r="C4966" i="9"/>
  <c r="F4966" i="9" s="1"/>
  <c r="B4966" i="9"/>
  <c r="A4968" i="9" l="1"/>
  <c r="C4967" i="9"/>
  <c r="F4967" i="9" s="1"/>
  <c r="B4967" i="9"/>
  <c r="B4967" i="8"/>
  <c r="C4968" i="8"/>
  <c r="D4966" i="9"/>
  <c r="E4966" i="9"/>
  <c r="C4969" i="8" l="1"/>
  <c r="B4968" i="8"/>
  <c r="E4967" i="9"/>
  <c r="D4967" i="9"/>
  <c r="A4969" i="9"/>
  <c r="C4968" i="9"/>
  <c r="F4968" i="9" s="1"/>
  <c r="B4968" i="9"/>
  <c r="A4970" i="9" l="1"/>
  <c r="C4969" i="9"/>
  <c r="F4969" i="9" s="1"/>
  <c r="B4969" i="9"/>
  <c r="D4968" i="9"/>
  <c r="E4968" i="9"/>
  <c r="B4969" i="8"/>
  <c r="C4970" i="8"/>
  <c r="E4969" i="9" l="1"/>
  <c r="D4969" i="9"/>
  <c r="C4971" i="8"/>
  <c r="B4970" i="8"/>
  <c r="A4971" i="9"/>
  <c r="C4970" i="9"/>
  <c r="F4970" i="9" s="1"/>
  <c r="B4970" i="9"/>
  <c r="A4972" i="9" l="1"/>
  <c r="C4971" i="9"/>
  <c r="F4971" i="9" s="1"/>
  <c r="B4971" i="9"/>
  <c r="B4971" i="8"/>
  <c r="C4972" i="8"/>
  <c r="D4970" i="9"/>
  <c r="E4970" i="9"/>
  <c r="C4973" i="8" l="1"/>
  <c r="B4972" i="8"/>
  <c r="E4971" i="9"/>
  <c r="D4971" i="9"/>
  <c r="A4973" i="9"/>
  <c r="C4972" i="9"/>
  <c r="F4972" i="9" s="1"/>
  <c r="B4972" i="9"/>
  <c r="A4974" i="9" l="1"/>
  <c r="C4973" i="9"/>
  <c r="F4973" i="9" s="1"/>
  <c r="B4973" i="9"/>
  <c r="D4972" i="9"/>
  <c r="E4972" i="9"/>
  <c r="B4973" i="8"/>
  <c r="C4974" i="8"/>
  <c r="E4973" i="9" l="1"/>
  <c r="D4973" i="9"/>
  <c r="C4975" i="8"/>
  <c r="B4974" i="8"/>
  <c r="A4975" i="9"/>
  <c r="C4974" i="9"/>
  <c r="F4974" i="9" s="1"/>
  <c r="B4974" i="9"/>
  <c r="A4976" i="9" l="1"/>
  <c r="C4975" i="9"/>
  <c r="F4975" i="9" s="1"/>
  <c r="B4975" i="9"/>
  <c r="B4975" i="8"/>
  <c r="C4976" i="8"/>
  <c r="D4974" i="9"/>
  <c r="E4974" i="9"/>
  <c r="C4977" i="8" l="1"/>
  <c r="B4976" i="8"/>
  <c r="E4975" i="9"/>
  <c r="D4975" i="9"/>
  <c r="A4977" i="9"/>
  <c r="C4976" i="9"/>
  <c r="F4976" i="9" s="1"/>
  <c r="B4976" i="9"/>
  <c r="A4978" i="9" l="1"/>
  <c r="C4977" i="9"/>
  <c r="F4977" i="9" s="1"/>
  <c r="B4977" i="9"/>
  <c r="D4976" i="9"/>
  <c r="E4976" i="9"/>
  <c r="B4977" i="8"/>
  <c r="C4978" i="8"/>
  <c r="E4977" i="9" l="1"/>
  <c r="D4977" i="9"/>
  <c r="C4979" i="8"/>
  <c r="B4978" i="8"/>
  <c r="A4979" i="9"/>
  <c r="C4978" i="9"/>
  <c r="F4978" i="9" s="1"/>
  <c r="B4978" i="9"/>
  <c r="E4978" i="9" l="1"/>
  <c r="B4979" i="8"/>
  <c r="C4980" i="8"/>
  <c r="A4980" i="9"/>
  <c r="C4979" i="9"/>
  <c r="F4979" i="9" s="1"/>
  <c r="B4979" i="9"/>
  <c r="D4978" i="9"/>
  <c r="D4979" i="9" l="1"/>
  <c r="A4981" i="9"/>
  <c r="C4980" i="9"/>
  <c r="F4980" i="9" s="1"/>
  <c r="B4980" i="9"/>
  <c r="C4981" i="8"/>
  <c r="B4980" i="8"/>
  <c r="E4979" i="9"/>
  <c r="B4981" i="8" l="1"/>
  <c r="C4982" i="8"/>
  <c r="D4980" i="9"/>
  <c r="E4980" i="9"/>
  <c r="A4982" i="9"/>
  <c r="C4981" i="9"/>
  <c r="F4981" i="9" s="1"/>
  <c r="B4981" i="9"/>
  <c r="A4983" i="9" l="1"/>
  <c r="C4982" i="9"/>
  <c r="F4982" i="9" s="1"/>
  <c r="B4982" i="9"/>
  <c r="C4983" i="8"/>
  <c r="B4982" i="8"/>
  <c r="E4981" i="9"/>
  <c r="D4981" i="9"/>
  <c r="B4983" i="8" l="1"/>
  <c r="C4984" i="8"/>
  <c r="D4982" i="9"/>
  <c r="E4982" i="9"/>
  <c r="A4984" i="9"/>
  <c r="C4983" i="9"/>
  <c r="F4983" i="9" s="1"/>
  <c r="B4983" i="9"/>
  <c r="A4985" i="9" l="1"/>
  <c r="C4984" i="9"/>
  <c r="F4984" i="9" s="1"/>
  <c r="B4984" i="9"/>
  <c r="E4983" i="9"/>
  <c r="C4985" i="8"/>
  <c r="B4984" i="8"/>
  <c r="D4983" i="9"/>
  <c r="C4986" i="8" l="1"/>
  <c r="B4985" i="8"/>
  <c r="D4984" i="9"/>
  <c r="E4984" i="9"/>
  <c r="A4986" i="9"/>
  <c r="C4985" i="9"/>
  <c r="F4985" i="9" s="1"/>
  <c r="B4985" i="9"/>
  <c r="A4987" i="9" l="1"/>
  <c r="C4986" i="9"/>
  <c r="F4986" i="9" s="1"/>
  <c r="B4986" i="9"/>
  <c r="E4985" i="9"/>
  <c r="D4985" i="9"/>
  <c r="C4987" i="8"/>
  <c r="B4986" i="8"/>
  <c r="B4987" i="8" l="1"/>
  <c r="C4988" i="8"/>
  <c r="E4986" i="9"/>
  <c r="D4986" i="9"/>
  <c r="A4988" i="9"/>
  <c r="C4987" i="9"/>
  <c r="F4987" i="9" s="1"/>
  <c r="B4987" i="9"/>
  <c r="A4989" i="9" l="1"/>
  <c r="C4988" i="9"/>
  <c r="F4988" i="9" s="1"/>
  <c r="B4988" i="9"/>
  <c r="E4987" i="9"/>
  <c r="C4989" i="8"/>
  <c r="B4988" i="8"/>
  <c r="D4987" i="9"/>
  <c r="D4988" i="9" l="1"/>
  <c r="B4989" i="8"/>
  <c r="C4990" i="8"/>
  <c r="E4988" i="9"/>
  <c r="A4990" i="9"/>
  <c r="C4989" i="9"/>
  <c r="F4989" i="9" s="1"/>
  <c r="B4989" i="9"/>
  <c r="A4991" i="9" l="1"/>
  <c r="C4990" i="9"/>
  <c r="F4990" i="9" s="1"/>
  <c r="B4990" i="9"/>
  <c r="C4991" i="8"/>
  <c r="B4990" i="8"/>
  <c r="E4989" i="9"/>
  <c r="D4989" i="9"/>
  <c r="C4992" i="8" l="1"/>
  <c r="B4991" i="8"/>
  <c r="D4990" i="9"/>
  <c r="E4990" i="9"/>
  <c r="A4992" i="9"/>
  <c r="C4991" i="9"/>
  <c r="F4991" i="9" s="1"/>
  <c r="B4991" i="9"/>
  <c r="A4993" i="9" l="1"/>
  <c r="C4992" i="9"/>
  <c r="F4992" i="9" s="1"/>
  <c r="B4992" i="9"/>
  <c r="E4991" i="9"/>
  <c r="D4991" i="9"/>
  <c r="C4993" i="8"/>
  <c r="B4992" i="8"/>
  <c r="B4993" i="8" l="1"/>
  <c r="C4994" i="8"/>
  <c r="E4992" i="9"/>
  <c r="D4992" i="9"/>
  <c r="A4994" i="9"/>
  <c r="C4993" i="9"/>
  <c r="F4993" i="9" s="1"/>
  <c r="B4993" i="9"/>
  <c r="A4995" i="9" l="1"/>
  <c r="C4994" i="9"/>
  <c r="F4994" i="9" s="1"/>
  <c r="B4994" i="9"/>
  <c r="E4993" i="9"/>
  <c r="C4995" i="8"/>
  <c r="B4994" i="8"/>
  <c r="D4993" i="9"/>
  <c r="B4995" i="8" l="1"/>
  <c r="C4996" i="8"/>
  <c r="D4994" i="9"/>
  <c r="E4994" i="9"/>
  <c r="A4996" i="9"/>
  <c r="C4995" i="9"/>
  <c r="F4995" i="9" s="1"/>
  <c r="B4995" i="9"/>
  <c r="A4997" i="9" l="1"/>
  <c r="C4996" i="9"/>
  <c r="F4996" i="9" s="1"/>
  <c r="B4996" i="9"/>
  <c r="E4995" i="9"/>
  <c r="C4997" i="8"/>
  <c r="B4996" i="8"/>
  <c r="D4995" i="9"/>
  <c r="C4998" i="8" l="1"/>
  <c r="B4997" i="8"/>
  <c r="D4996" i="9"/>
  <c r="E4996" i="9"/>
  <c r="A4998" i="9"/>
  <c r="C4997" i="9"/>
  <c r="F4997" i="9" s="1"/>
  <c r="B4997" i="9"/>
  <c r="A4999" i="9" l="1"/>
  <c r="C4998" i="9"/>
  <c r="F4998" i="9" s="1"/>
  <c r="B4998" i="9"/>
  <c r="E4997" i="9"/>
  <c r="D4997" i="9"/>
  <c r="C4999" i="8"/>
  <c r="B4998" i="8"/>
  <c r="C5000" i="8" l="1"/>
  <c r="B4999" i="8"/>
  <c r="E4998" i="9"/>
  <c r="D4998" i="9"/>
  <c r="A5000" i="9"/>
  <c r="C4999" i="9"/>
  <c r="F4999" i="9" s="1"/>
  <c r="B4999" i="9"/>
  <c r="A5001" i="9" l="1"/>
  <c r="C5000" i="9"/>
  <c r="F5000" i="9" s="1"/>
  <c r="B5000" i="9"/>
  <c r="E4999" i="9"/>
  <c r="D4999" i="9"/>
  <c r="C5001" i="8"/>
  <c r="B5000" i="8"/>
  <c r="B5001" i="8" l="1"/>
  <c r="C5002" i="8"/>
  <c r="E5000" i="9"/>
  <c r="D5000" i="9"/>
  <c r="A5002" i="9"/>
  <c r="C5001" i="9"/>
  <c r="F5001" i="9" s="1"/>
  <c r="B5001" i="9"/>
  <c r="A5003" i="9" l="1"/>
  <c r="C5002" i="9"/>
  <c r="F5002" i="9" s="1"/>
  <c r="B5002" i="9"/>
  <c r="E5001" i="9"/>
  <c r="C5003" i="8"/>
  <c r="B5002" i="8"/>
  <c r="D5001" i="9"/>
  <c r="B5003" i="8" l="1"/>
  <c r="C5004" i="8"/>
  <c r="D5002" i="9"/>
  <c r="E5002" i="9"/>
  <c r="A5004" i="9"/>
  <c r="C5003" i="9"/>
  <c r="F5003" i="9" s="1"/>
  <c r="B5003" i="9"/>
  <c r="A5005" i="9" l="1"/>
  <c r="C5004" i="9"/>
  <c r="F5004" i="9" s="1"/>
  <c r="B5004" i="9"/>
  <c r="E5003" i="9"/>
  <c r="C5005" i="8"/>
  <c r="B5004" i="8"/>
  <c r="D5003" i="9"/>
  <c r="D5004" i="9" l="1"/>
  <c r="B5005" i="8"/>
  <c r="C5006" i="8"/>
  <c r="E5004" i="9"/>
  <c r="A5006" i="9"/>
  <c r="B5005" i="9"/>
  <c r="C5005" i="9"/>
  <c r="F5005" i="9" s="1"/>
  <c r="D5005" i="9" l="1"/>
  <c r="C5007" i="8"/>
  <c r="B5006" i="8"/>
  <c r="E5005" i="9"/>
  <c r="A5007" i="9"/>
  <c r="B5006" i="9"/>
  <c r="C5006" i="9"/>
  <c r="F5006" i="9" s="1"/>
  <c r="D5006" i="9" l="1"/>
  <c r="E5006" i="9"/>
  <c r="B5007" i="8"/>
  <c r="C5008" i="8"/>
  <c r="A5008" i="9"/>
  <c r="B5007" i="9"/>
  <c r="C5007" i="9"/>
  <c r="F5007" i="9" s="1"/>
  <c r="A5009" i="9" l="1"/>
  <c r="B5008" i="9"/>
  <c r="C5008" i="9"/>
  <c r="F5008" i="9" s="1"/>
  <c r="C5009" i="8"/>
  <c r="B5008" i="8"/>
  <c r="E5007" i="9"/>
  <c r="D5007" i="9"/>
  <c r="D5008" i="9" l="1"/>
  <c r="E5008" i="9"/>
  <c r="C5010" i="8"/>
  <c r="B5009" i="8"/>
  <c r="A5010" i="9"/>
  <c r="B5009" i="9"/>
  <c r="C5009" i="9"/>
  <c r="F5009" i="9" s="1"/>
  <c r="D5009" i="9" l="1"/>
  <c r="A5011" i="9"/>
  <c r="B5010" i="9"/>
  <c r="C5010" i="9"/>
  <c r="F5010" i="9" s="1"/>
  <c r="C5011" i="8"/>
  <c r="B5010" i="8"/>
  <c r="E5009" i="9"/>
  <c r="E5010" i="9" l="1"/>
  <c r="D5010" i="9"/>
  <c r="B5011" i="8"/>
  <c r="C5012" i="8"/>
  <c r="A5012" i="9"/>
  <c r="B5011" i="9"/>
  <c r="C5011" i="9"/>
  <c r="F5011" i="9" s="1"/>
  <c r="A5013" i="9" l="1"/>
  <c r="B5012" i="9"/>
  <c r="C5012" i="9"/>
  <c r="F5012" i="9" s="1"/>
  <c r="E5011" i="9"/>
  <c r="D5011" i="9"/>
  <c r="C5013" i="8"/>
  <c r="B5012" i="8"/>
  <c r="D5012" i="9" l="1"/>
  <c r="E5012" i="9"/>
  <c r="B5013" i="8"/>
  <c r="C5014" i="8"/>
  <c r="A5014" i="9"/>
  <c r="B5013" i="9"/>
  <c r="C5013" i="9"/>
  <c r="F5013" i="9" s="1"/>
  <c r="A5015" i="9" l="1"/>
  <c r="B5014" i="9"/>
  <c r="C5014" i="9"/>
  <c r="F5014" i="9" s="1"/>
  <c r="C5015" i="8"/>
  <c r="B5014" i="8"/>
  <c r="E5013" i="9"/>
  <c r="D5013" i="9"/>
  <c r="B5015" i="8" l="1"/>
  <c r="C5016" i="8"/>
  <c r="D5014" i="9"/>
  <c r="E5014" i="9"/>
  <c r="A5016" i="9"/>
  <c r="B5015" i="9"/>
  <c r="C5015" i="9"/>
  <c r="F5015" i="9" s="1"/>
  <c r="D5015" i="9" l="1"/>
  <c r="A5017" i="9"/>
  <c r="B5016" i="9"/>
  <c r="C5016" i="9"/>
  <c r="F5016" i="9" s="1"/>
  <c r="E5015" i="9"/>
  <c r="C5017" i="8"/>
  <c r="B5016" i="8"/>
  <c r="B5017" i="8" l="1"/>
  <c r="C5018" i="8"/>
  <c r="D5016" i="9"/>
  <c r="E5016" i="9"/>
  <c r="A5018" i="9"/>
  <c r="B5017" i="9"/>
  <c r="C5017" i="9"/>
  <c r="F5017" i="9" s="1"/>
  <c r="D5017" i="9" l="1"/>
  <c r="A5019" i="9"/>
  <c r="B5018" i="9"/>
  <c r="C5018" i="9"/>
  <c r="F5018" i="9" s="1"/>
  <c r="C5019" i="8"/>
  <c r="B5018" i="8"/>
  <c r="E5017" i="9"/>
  <c r="B5019" i="8" l="1"/>
  <c r="C5020" i="8"/>
  <c r="D5018" i="9"/>
  <c r="E5018" i="9"/>
  <c r="A5020" i="9"/>
  <c r="B5019" i="9"/>
  <c r="C5019" i="9"/>
  <c r="F5019" i="9" s="1"/>
  <c r="D5019" i="9" l="1"/>
  <c r="A5021" i="9"/>
  <c r="B5020" i="9"/>
  <c r="C5020" i="9"/>
  <c r="F5020" i="9" s="1"/>
  <c r="E5019" i="9"/>
  <c r="C5021" i="8"/>
  <c r="B5020" i="8"/>
  <c r="B5021" i="8" l="1"/>
  <c r="C5022" i="8"/>
  <c r="D5020" i="9"/>
  <c r="E5020" i="9"/>
  <c r="A5022" i="9"/>
  <c r="B5021" i="9"/>
  <c r="C5021" i="9"/>
  <c r="F5021" i="9" s="1"/>
  <c r="D5021" i="9" l="1"/>
  <c r="A5023" i="9"/>
  <c r="B5022" i="9"/>
  <c r="C5022" i="9"/>
  <c r="F5022" i="9" s="1"/>
  <c r="E5021" i="9"/>
  <c r="C5023" i="8"/>
  <c r="B5022" i="8"/>
  <c r="B5023" i="8" l="1"/>
  <c r="C5024" i="8"/>
  <c r="D5022" i="9"/>
  <c r="E5022" i="9"/>
  <c r="A5024" i="9"/>
  <c r="B5023" i="9"/>
  <c r="C5023" i="9"/>
  <c r="F5023" i="9" s="1"/>
  <c r="D5023" i="9" l="1"/>
  <c r="A5025" i="9"/>
  <c r="B5024" i="9"/>
  <c r="C5024" i="9"/>
  <c r="F5024" i="9" s="1"/>
  <c r="E5023" i="9"/>
  <c r="C5025" i="8"/>
  <c r="B5024" i="8"/>
  <c r="C5026" i="8" l="1"/>
  <c r="B5025" i="8"/>
  <c r="D5024" i="9"/>
  <c r="E5024" i="9"/>
  <c r="A5026" i="9"/>
  <c r="B5025" i="9"/>
  <c r="C5025" i="9"/>
  <c r="F5025" i="9" s="1"/>
  <c r="D5025" i="9" l="1"/>
  <c r="A5027" i="9"/>
  <c r="B5026" i="9"/>
  <c r="C5026" i="9"/>
  <c r="F5026" i="9" s="1"/>
  <c r="E5025" i="9"/>
  <c r="C5027" i="8"/>
  <c r="B5026" i="8"/>
  <c r="C5028" i="8" l="1"/>
  <c r="B5027" i="8"/>
  <c r="E5026" i="9"/>
  <c r="D5026" i="9"/>
  <c r="A5028" i="9"/>
  <c r="B5027" i="9"/>
  <c r="C5027" i="9"/>
  <c r="F5027" i="9" s="1"/>
  <c r="A5029" i="9" l="1"/>
  <c r="B5028" i="9"/>
  <c r="C5028" i="9"/>
  <c r="F5028" i="9" s="1"/>
  <c r="D5027" i="9"/>
  <c r="E5027" i="9"/>
  <c r="C5029" i="8"/>
  <c r="B5028" i="8"/>
  <c r="B5029" i="8" l="1"/>
  <c r="C5030" i="8"/>
  <c r="E5028" i="9"/>
  <c r="D5028" i="9"/>
  <c r="A5030" i="9"/>
  <c r="B5029" i="9"/>
  <c r="C5029" i="9"/>
  <c r="F5029" i="9" s="1"/>
  <c r="D5029" i="9" l="1"/>
  <c r="A5031" i="9"/>
  <c r="B5030" i="9"/>
  <c r="C5030" i="9"/>
  <c r="F5030" i="9" s="1"/>
  <c r="E5029" i="9"/>
  <c r="C5031" i="8"/>
  <c r="B5030" i="8"/>
  <c r="B5031" i="8" l="1"/>
  <c r="C5032" i="8"/>
  <c r="D5030" i="9"/>
  <c r="E5030" i="9"/>
  <c r="A5032" i="9"/>
  <c r="B5031" i="9"/>
  <c r="C5031" i="9"/>
  <c r="F5031" i="9" s="1"/>
  <c r="D5031" i="9" l="1"/>
  <c r="A5033" i="9"/>
  <c r="B5032" i="9"/>
  <c r="C5032" i="9"/>
  <c r="F5032" i="9" s="1"/>
  <c r="E5031" i="9"/>
  <c r="C5033" i="8"/>
  <c r="B5032" i="8"/>
  <c r="C5034" i="8" l="1"/>
  <c r="B5033" i="8"/>
  <c r="D5032" i="9"/>
  <c r="E5032" i="9"/>
  <c r="A5034" i="9"/>
  <c r="B5033" i="9"/>
  <c r="C5033" i="9"/>
  <c r="F5033" i="9" s="1"/>
  <c r="D5033" i="9" l="1"/>
  <c r="A5035" i="9"/>
  <c r="B5034" i="9"/>
  <c r="C5034" i="9"/>
  <c r="F5034" i="9" s="1"/>
  <c r="E5033" i="9"/>
  <c r="C5035" i="8"/>
  <c r="B5034" i="8"/>
  <c r="B5035" i="8" l="1"/>
  <c r="C5036" i="8"/>
  <c r="E5034" i="9"/>
  <c r="D5034" i="9"/>
  <c r="A5036" i="9"/>
  <c r="B5035" i="9"/>
  <c r="C5035" i="9"/>
  <c r="F5035" i="9" s="1"/>
  <c r="D5035" i="9" l="1"/>
  <c r="A5037" i="9"/>
  <c r="B5036" i="9"/>
  <c r="C5036" i="9"/>
  <c r="F5036" i="9" s="1"/>
  <c r="E5035" i="9"/>
  <c r="C5037" i="8"/>
  <c r="B5036" i="8"/>
  <c r="B5037" i="8" l="1"/>
  <c r="C5038" i="8"/>
  <c r="D5036" i="9"/>
  <c r="E5036" i="9"/>
  <c r="A5038" i="9"/>
  <c r="B5037" i="9"/>
  <c r="C5037" i="9"/>
  <c r="F5037" i="9" s="1"/>
  <c r="D5037" i="9" l="1"/>
  <c r="A5039" i="9"/>
  <c r="B5038" i="9"/>
  <c r="C5038" i="9"/>
  <c r="F5038" i="9" s="1"/>
  <c r="E5037" i="9"/>
  <c r="C5039" i="8"/>
  <c r="B5038" i="8"/>
  <c r="B5039" i="8" l="1"/>
  <c r="C5040" i="8"/>
  <c r="D5038" i="9"/>
  <c r="E5038" i="9"/>
  <c r="A5040" i="9"/>
  <c r="B5039" i="9"/>
  <c r="C5039" i="9"/>
  <c r="F5039" i="9" s="1"/>
  <c r="D5039" i="9" l="1"/>
  <c r="A5041" i="9"/>
  <c r="B5040" i="9"/>
  <c r="C5040" i="9"/>
  <c r="F5040" i="9" s="1"/>
  <c r="E5039" i="9"/>
  <c r="C5041" i="8"/>
  <c r="B5040" i="8"/>
  <c r="B5041" i="8" l="1"/>
  <c r="C5042" i="8"/>
  <c r="D5040" i="9"/>
  <c r="E5040" i="9"/>
  <c r="A5042" i="9"/>
  <c r="B5041" i="9"/>
  <c r="C5041" i="9"/>
  <c r="F5041" i="9" s="1"/>
  <c r="D5041" i="9" l="1"/>
  <c r="A5043" i="9"/>
  <c r="B5042" i="9"/>
  <c r="C5042" i="9"/>
  <c r="F5042" i="9" s="1"/>
  <c r="C5043" i="8"/>
  <c r="B5042" i="8"/>
  <c r="E5041" i="9"/>
  <c r="B5043" i="8" l="1"/>
  <c r="C5044" i="8"/>
  <c r="D5042" i="9"/>
  <c r="E5042" i="9"/>
  <c r="A5044" i="9"/>
  <c r="B5043" i="9"/>
  <c r="C5043" i="9"/>
  <c r="F5043" i="9" s="1"/>
  <c r="D5043" i="9" l="1"/>
  <c r="A5045" i="9"/>
  <c r="B5044" i="9"/>
  <c r="C5044" i="9"/>
  <c r="F5044" i="9" s="1"/>
  <c r="E5043" i="9"/>
  <c r="C5045" i="8"/>
  <c r="B5044" i="8"/>
  <c r="B5045" i="8" l="1"/>
  <c r="C5046" i="8"/>
  <c r="D5044" i="9"/>
  <c r="E5044" i="9"/>
  <c r="A5046" i="9"/>
  <c r="B5045" i="9"/>
  <c r="C5045" i="9"/>
  <c r="F5045" i="9" s="1"/>
  <c r="D5045" i="9" l="1"/>
  <c r="A5047" i="9"/>
  <c r="B5046" i="9"/>
  <c r="C5046" i="9"/>
  <c r="F5046" i="9" s="1"/>
  <c r="E5045" i="9"/>
  <c r="C5047" i="8"/>
  <c r="B5046" i="8"/>
  <c r="C5048" i="8" l="1"/>
  <c r="B5047" i="8"/>
  <c r="D5046" i="9"/>
  <c r="E5046" i="9"/>
  <c r="A5048" i="9"/>
  <c r="B5047" i="9"/>
  <c r="C5047" i="9"/>
  <c r="F5047" i="9" s="1"/>
  <c r="D5047" i="9" l="1"/>
  <c r="E5047" i="9"/>
  <c r="A5049" i="9"/>
  <c r="B5048" i="9"/>
  <c r="C5048" i="9"/>
  <c r="F5048" i="9" s="1"/>
  <c r="C5049" i="8"/>
  <c r="B5048" i="8"/>
  <c r="C5050" i="8" l="1"/>
  <c r="B5049" i="8"/>
  <c r="E5048" i="9"/>
  <c r="D5048" i="9"/>
  <c r="A5050" i="9"/>
  <c r="B5049" i="9"/>
  <c r="C5049" i="9"/>
  <c r="F5049" i="9" s="1"/>
  <c r="D5049" i="9" l="1"/>
  <c r="A5051" i="9"/>
  <c r="B5050" i="9"/>
  <c r="C5050" i="9"/>
  <c r="F5050" i="9" s="1"/>
  <c r="E5049" i="9"/>
  <c r="C5051" i="8"/>
  <c r="B5050" i="8"/>
  <c r="B5051" i="8" l="1"/>
  <c r="C5052" i="8"/>
  <c r="E5050" i="9"/>
  <c r="D5050" i="9"/>
  <c r="A5052" i="9"/>
  <c r="B5051" i="9"/>
  <c r="C5051" i="9"/>
  <c r="F5051" i="9" s="1"/>
  <c r="D5051" i="9" l="1"/>
  <c r="A5053" i="9"/>
  <c r="B5052" i="9"/>
  <c r="C5052" i="9"/>
  <c r="F5052" i="9" s="1"/>
  <c r="E5051" i="9"/>
  <c r="C5053" i="8"/>
  <c r="B5052" i="8"/>
  <c r="B5053" i="8" l="1"/>
  <c r="C5054" i="8"/>
  <c r="D5052" i="9"/>
  <c r="E5052" i="9"/>
  <c r="A5054" i="9"/>
  <c r="B5053" i="9"/>
  <c r="C5053" i="9"/>
  <c r="F5053" i="9" s="1"/>
  <c r="D5053" i="9" l="1"/>
  <c r="A5055" i="9"/>
  <c r="B5054" i="9"/>
  <c r="C5054" i="9"/>
  <c r="F5054" i="9" s="1"/>
  <c r="E5053" i="9"/>
  <c r="C5055" i="8"/>
  <c r="B5054" i="8"/>
  <c r="B5055" i="8" l="1"/>
  <c r="C5056" i="8"/>
  <c r="D5054" i="9"/>
  <c r="E5054" i="9"/>
  <c r="A5056" i="9"/>
  <c r="B5055" i="9"/>
  <c r="C5055" i="9"/>
  <c r="F5055" i="9" s="1"/>
  <c r="D5055" i="9" l="1"/>
  <c r="A5057" i="9"/>
  <c r="B5056" i="9"/>
  <c r="C5056" i="9"/>
  <c r="F5056" i="9" s="1"/>
  <c r="E5055" i="9"/>
  <c r="C5057" i="8"/>
  <c r="B5056" i="8"/>
  <c r="B5057" i="8" l="1"/>
  <c r="C5058" i="8"/>
  <c r="D5056" i="9"/>
  <c r="E5056" i="9"/>
  <c r="A5058" i="9"/>
  <c r="B5057" i="9"/>
  <c r="C5057" i="9"/>
  <c r="F5057" i="9" s="1"/>
  <c r="D5057" i="9" l="1"/>
  <c r="A5059" i="9"/>
  <c r="B5058" i="9"/>
  <c r="C5058" i="9"/>
  <c r="F5058" i="9" s="1"/>
  <c r="C5059" i="8"/>
  <c r="B5058" i="8"/>
  <c r="E5057" i="9"/>
  <c r="D5058" i="9" l="1"/>
  <c r="E5058" i="9"/>
  <c r="B5059" i="8"/>
  <c r="C5060" i="8"/>
  <c r="A5060" i="9"/>
  <c r="B5059" i="9"/>
  <c r="C5059" i="9"/>
  <c r="F5059" i="9" s="1"/>
  <c r="D5059" i="9" l="1"/>
  <c r="A5061" i="9"/>
  <c r="B5060" i="9"/>
  <c r="C5060" i="9"/>
  <c r="F5060" i="9" s="1"/>
  <c r="C5061" i="8"/>
  <c r="B5060" i="8"/>
  <c r="E5059" i="9"/>
  <c r="B5061" i="8" l="1"/>
  <c r="C5062" i="8"/>
  <c r="D5060" i="9"/>
  <c r="E5060" i="9"/>
  <c r="A5062" i="9"/>
  <c r="B5061" i="9"/>
  <c r="C5061" i="9"/>
  <c r="F5061" i="9" s="1"/>
  <c r="D5061" i="9" l="1"/>
  <c r="A5063" i="9"/>
  <c r="B5062" i="9"/>
  <c r="C5062" i="9"/>
  <c r="F5062" i="9" s="1"/>
  <c r="E5061" i="9"/>
  <c r="C5063" i="8"/>
  <c r="B5062" i="8"/>
  <c r="B5063" i="8" l="1"/>
  <c r="C5064" i="8"/>
  <c r="D5062" i="9"/>
  <c r="E5062" i="9"/>
  <c r="A5064" i="9"/>
  <c r="B5063" i="9"/>
  <c r="C5063" i="9"/>
  <c r="F5063" i="9" s="1"/>
  <c r="D5063" i="9" l="1"/>
  <c r="A5065" i="9"/>
  <c r="B5064" i="9"/>
  <c r="C5064" i="9"/>
  <c r="F5064" i="9" s="1"/>
  <c r="E5063" i="9"/>
  <c r="C5065" i="8"/>
  <c r="B5064" i="8"/>
  <c r="B5065" i="8" l="1"/>
  <c r="C5066" i="8"/>
  <c r="D5064" i="9"/>
  <c r="E5064" i="9"/>
  <c r="A5066" i="9"/>
  <c r="B5065" i="9"/>
  <c r="C5065" i="9"/>
  <c r="F5065" i="9" s="1"/>
  <c r="D5065" i="9" l="1"/>
  <c r="A5067" i="9"/>
  <c r="B5066" i="9"/>
  <c r="C5066" i="9"/>
  <c r="F5066" i="9" s="1"/>
  <c r="C5067" i="8"/>
  <c r="B5066" i="8"/>
  <c r="E5065" i="9"/>
  <c r="B5067" i="8" l="1"/>
  <c r="C5068" i="8"/>
  <c r="D5066" i="9"/>
  <c r="E5066" i="9"/>
  <c r="A5068" i="9"/>
  <c r="B5067" i="9"/>
  <c r="C5067" i="9"/>
  <c r="F5067" i="9" s="1"/>
  <c r="B5068" i="8" l="1"/>
  <c r="C5069" i="8"/>
  <c r="D5067" i="9"/>
  <c r="A5069" i="9"/>
  <c r="C5068" i="9"/>
  <c r="F5068" i="9" s="1"/>
  <c r="B5068" i="9"/>
  <c r="E5067" i="9"/>
  <c r="D5068" i="9" l="1"/>
  <c r="E5068" i="9"/>
  <c r="A5070" i="9"/>
  <c r="C5069" i="9"/>
  <c r="F5069" i="9" s="1"/>
  <c r="B5069" i="9"/>
  <c r="B5069" i="8"/>
  <c r="C5070" i="8"/>
  <c r="E5069" i="9" l="1"/>
  <c r="A5071" i="9"/>
  <c r="C5070" i="9"/>
  <c r="F5070" i="9" s="1"/>
  <c r="B5070" i="9"/>
  <c r="D5069" i="9"/>
  <c r="B5070" i="8"/>
  <c r="C5071" i="8"/>
  <c r="A5072" i="9" l="1"/>
  <c r="C5071" i="9"/>
  <c r="F5071" i="9" s="1"/>
  <c r="B5071" i="9"/>
  <c r="D5070" i="9"/>
  <c r="E5070" i="9"/>
  <c r="B5071" i="8"/>
  <c r="C5072" i="8"/>
  <c r="A5073" i="9" l="1"/>
  <c r="C5072" i="9"/>
  <c r="F5072" i="9" s="1"/>
  <c r="B5072" i="9"/>
  <c r="E5071" i="9"/>
  <c r="B5072" i="8"/>
  <c r="C5073" i="8"/>
  <c r="D5071" i="9"/>
  <c r="B5073" i="8" l="1"/>
  <c r="C5074" i="8"/>
  <c r="A5074" i="9"/>
  <c r="C5073" i="9"/>
  <c r="F5073" i="9" s="1"/>
  <c r="B5073" i="9"/>
  <c r="D5072" i="9"/>
  <c r="E5072" i="9"/>
  <c r="A5075" i="9" l="1"/>
  <c r="C5074" i="9"/>
  <c r="F5074" i="9" s="1"/>
  <c r="B5074" i="9"/>
  <c r="E5073" i="9"/>
  <c r="D5073" i="9"/>
  <c r="B5074" i="8"/>
  <c r="C5075" i="8"/>
  <c r="A5076" i="9" l="1"/>
  <c r="C5075" i="9"/>
  <c r="F5075" i="9" s="1"/>
  <c r="B5075" i="9"/>
  <c r="D5074" i="9"/>
  <c r="B5075" i="8"/>
  <c r="C5076" i="8"/>
  <c r="E5074" i="9"/>
  <c r="A5077" i="9" l="1"/>
  <c r="C5076" i="9"/>
  <c r="F5076" i="9" s="1"/>
  <c r="B5076" i="9"/>
  <c r="B5076" i="8"/>
  <c r="C5077" i="8"/>
  <c r="E5075" i="9"/>
  <c r="D5075" i="9"/>
  <c r="A5078" i="9" l="1"/>
  <c r="C5077" i="9"/>
  <c r="F5077" i="9" s="1"/>
  <c r="B5077" i="9"/>
  <c r="D5076" i="9"/>
  <c r="B5077" i="8"/>
  <c r="C5078" i="8"/>
  <c r="E5076" i="9"/>
  <c r="A5079" i="9" l="1"/>
  <c r="C5078" i="9"/>
  <c r="F5078" i="9" s="1"/>
  <c r="B5078" i="9"/>
  <c r="B5078" i="8"/>
  <c r="C5079" i="8"/>
  <c r="E5077" i="9"/>
  <c r="D5077" i="9"/>
  <c r="A5080" i="9" l="1"/>
  <c r="C5079" i="9"/>
  <c r="F5079" i="9" s="1"/>
  <c r="B5079" i="9"/>
  <c r="D5078" i="9"/>
  <c r="C5080" i="8"/>
  <c r="B5079" i="8"/>
  <c r="E5078" i="9"/>
  <c r="C5081" i="8" l="1"/>
  <c r="B5080" i="8"/>
  <c r="A5081" i="9"/>
  <c r="C5080" i="9"/>
  <c r="F5080" i="9" s="1"/>
  <c r="B5080" i="9"/>
  <c r="E5079" i="9"/>
  <c r="D5079" i="9"/>
  <c r="A5082" i="9" l="1"/>
  <c r="C5081" i="9"/>
  <c r="F5081" i="9" s="1"/>
  <c r="B5081" i="9"/>
  <c r="E5080" i="9"/>
  <c r="D5080" i="9"/>
  <c r="B5081" i="8"/>
  <c r="C5082" i="8"/>
  <c r="A5083" i="9" l="1"/>
  <c r="C5082" i="9"/>
  <c r="F5082" i="9" s="1"/>
  <c r="B5082" i="9"/>
  <c r="E5081" i="9"/>
  <c r="B5082" i="8"/>
  <c r="C5083" i="8"/>
  <c r="D5081" i="9"/>
  <c r="B5083" i="8" l="1"/>
  <c r="C5084" i="8"/>
  <c r="A5084" i="9"/>
  <c r="C5083" i="9"/>
  <c r="F5083" i="9" s="1"/>
  <c r="B5083" i="9"/>
  <c r="D5082" i="9"/>
  <c r="E5082" i="9"/>
  <c r="A5085" i="9" l="1"/>
  <c r="C5084" i="9"/>
  <c r="F5084" i="9" s="1"/>
  <c r="B5084" i="9"/>
  <c r="E5083" i="9"/>
  <c r="D5083" i="9"/>
  <c r="B5084" i="8"/>
  <c r="C5085" i="8"/>
  <c r="A5086" i="9" l="1"/>
  <c r="C5085" i="9"/>
  <c r="F5085" i="9" s="1"/>
  <c r="B5085" i="9"/>
  <c r="D5084" i="9"/>
  <c r="B5085" i="8"/>
  <c r="C5086" i="8"/>
  <c r="E5084" i="9"/>
  <c r="B5086" i="8" l="1"/>
  <c r="C5087" i="8"/>
  <c r="A5087" i="9"/>
  <c r="C5086" i="9"/>
  <c r="F5086" i="9" s="1"/>
  <c r="B5086" i="9"/>
  <c r="E5085" i="9"/>
  <c r="D5085" i="9"/>
  <c r="A5088" i="9" l="1"/>
  <c r="C5087" i="9"/>
  <c r="F5087" i="9" s="1"/>
  <c r="B5087" i="9"/>
  <c r="D5086" i="9"/>
  <c r="E5086" i="9"/>
  <c r="B5087" i="8"/>
  <c r="C5088" i="8"/>
  <c r="A5089" i="9" l="1"/>
  <c r="C5088" i="9"/>
  <c r="F5088" i="9" s="1"/>
  <c r="B5088" i="9"/>
  <c r="E5087" i="9"/>
  <c r="B5088" i="8"/>
  <c r="C5089" i="8"/>
  <c r="D5087" i="9"/>
  <c r="B5089" i="8" l="1"/>
  <c r="C5090" i="8"/>
  <c r="A5090" i="9"/>
  <c r="C5089" i="9"/>
  <c r="F5089" i="9" s="1"/>
  <c r="B5089" i="9"/>
  <c r="D5088" i="9"/>
  <c r="E5088" i="9"/>
  <c r="E5089" i="9" l="1"/>
  <c r="A5091" i="9"/>
  <c r="C5090" i="9"/>
  <c r="F5090" i="9" s="1"/>
  <c r="B5090" i="9"/>
  <c r="D5089" i="9"/>
  <c r="B5090" i="8"/>
  <c r="C5091" i="8"/>
  <c r="A5092" i="9" l="1"/>
  <c r="C5091" i="9"/>
  <c r="F5091" i="9" s="1"/>
  <c r="B5091" i="9"/>
  <c r="D5090" i="9"/>
  <c r="E5090" i="9"/>
  <c r="B5091" i="8"/>
  <c r="C5092" i="8"/>
  <c r="A5093" i="9" l="1"/>
  <c r="C5092" i="9"/>
  <c r="F5092" i="9" s="1"/>
  <c r="B5092" i="9"/>
  <c r="E5091" i="9"/>
  <c r="B5092" i="8"/>
  <c r="C5093" i="8"/>
  <c r="D5091" i="9"/>
  <c r="B5093" i="8" l="1"/>
  <c r="C5094" i="8"/>
  <c r="A5094" i="9"/>
  <c r="C5093" i="9"/>
  <c r="F5093" i="9" s="1"/>
  <c r="B5093" i="9"/>
  <c r="D5092" i="9"/>
  <c r="E5092" i="9"/>
  <c r="A5095" i="9" l="1"/>
  <c r="C5094" i="9"/>
  <c r="F5094" i="9" s="1"/>
  <c r="B5094" i="9"/>
  <c r="E5093" i="9"/>
  <c r="D5093" i="9"/>
  <c r="B5094" i="8"/>
  <c r="C5095" i="8"/>
  <c r="A5096" i="9" l="1"/>
  <c r="C5095" i="9"/>
  <c r="F5095" i="9" s="1"/>
  <c r="B5095" i="9"/>
  <c r="D5094" i="9"/>
  <c r="B5095" i="8"/>
  <c r="C5096" i="8"/>
  <c r="E5094" i="9"/>
  <c r="B5096" i="8" l="1"/>
  <c r="C5097" i="8"/>
  <c r="A5097" i="9"/>
  <c r="C5096" i="9"/>
  <c r="F5096" i="9" s="1"/>
  <c r="B5096" i="9"/>
  <c r="E5095" i="9"/>
  <c r="D5095" i="9"/>
  <c r="D5096" i="9" l="1"/>
  <c r="A5098" i="9"/>
  <c r="C5097" i="9"/>
  <c r="F5097" i="9" s="1"/>
  <c r="B5097" i="9"/>
  <c r="E5096" i="9"/>
  <c r="C5098" i="8"/>
  <c r="B5097" i="8"/>
  <c r="C5099" i="8" l="1"/>
  <c r="B5098" i="8"/>
  <c r="A5099" i="9"/>
  <c r="C5098" i="9"/>
  <c r="F5098" i="9" s="1"/>
  <c r="B5098" i="9"/>
  <c r="E5097" i="9"/>
  <c r="D5097" i="9"/>
  <c r="A5100" i="9" l="1"/>
  <c r="C5099" i="9"/>
  <c r="F5099" i="9" s="1"/>
  <c r="B5099" i="9"/>
  <c r="E5098" i="9"/>
  <c r="D5098" i="9"/>
  <c r="B5099" i="8"/>
  <c r="C5100" i="8"/>
  <c r="A5101" i="9" l="1"/>
  <c r="C5100" i="9"/>
  <c r="F5100" i="9" s="1"/>
  <c r="B5100" i="9"/>
  <c r="E5099" i="9"/>
  <c r="B5100" i="8"/>
  <c r="C5101" i="8"/>
  <c r="D5099" i="9"/>
  <c r="B5101" i="8" l="1"/>
  <c r="C5102" i="8"/>
  <c r="A5102" i="9"/>
  <c r="C5101" i="9"/>
  <c r="F5101" i="9" s="1"/>
  <c r="B5101" i="9"/>
  <c r="D5100" i="9"/>
  <c r="E5100" i="9"/>
  <c r="A5103" i="9" l="1"/>
  <c r="C5102" i="9"/>
  <c r="F5102" i="9" s="1"/>
  <c r="B5102" i="9"/>
  <c r="E5101" i="9"/>
  <c r="D5101" i="9"/>
  <c r="B5102" i="8"/>
  <c r="C5103" i="8"/>
  <c r="A5104" i="9" l="1"/>
  <c r="C5103" i="9"/>
  <c r="F5103" i="9" s="1"/>
  <c r="B5103" i="9"/>
  <c r="D5102" i="9"/>
  <c r="B5103" i="8"/>
  <c r="C5104" i="8"/>
  <c r="E5102" i="9"/>
  <c r="A5105" i="9" l="1"/>
  <c r="C5104" i="9"/>
  <c r="F5104" i="9" s="1"/>
  <c r="B5104" i="9"/>
  <c r="B5104" i="8"/>
  <c r="C5105" i="8"/>
  <c r="E5103" i="9"/>
  <c r="D5103" i="9"/>
  <c r="A5106" i="9" l="1"/>
  <c r="C5105" i="9"/>
  <c r="F5105" i="9" s="1"/>
  <c r="B5105" i="9"/>
  <c r="D5104" i="9"/>
  <c r="C5106" i="8"/>
  <c r="B5105" i="8"/>
  <c r="E5104" i="9"/>
  <c r="C5107" i="8" l="1"/>
  <c r="B5106" i="8"/>
  <c r="A5107" i="9"/>
  <c r="C5106" i="9"/>
  <c r="F5106" i="9" s="1"/>
  <c r="B5106" i="9"/>
  <c r="D5105" i="9"/>
  <c r="E5105" i="9"/>
  <c r="A5108" i="9" l="1"/>
  <c r="C5107" i="9"/>
  <c r="F5107" i="9" s="1"/>
  <c r="B5107" i="9"/>
  <c r="D5106" i="9"/>
  <c r="E5106" i="9"/>
  <c r="C5108" i="8"/>
  <c r="B5107" i="8"/>
  <c r="C5109" i="8" l="1"/>
  <c r="B5108" i="8"/>
  <c r="A5109" i="9"/>
  <c r="C5108" i="9"/>
  <c r="F5108" i="9" s="1"/>
  <c r="B5108" i="9"/>
  <c r="E5107" i="9"/>
  <c r="D5107" i="9"/>
  <c r="A5110" i="9" l="1"/>
  <c r="C5109" i="9"/>
  <c r="F5109" i="9" s="1"/>
  <c r="B5109" i="9"/>
  <c r="D5108" i="9"/>
  <c r="E5108" i="9"/>
  <c r="B5109" i="8"/>
  <c r="C5110" i="8"/>
  <c r="A5111" i="9" l="1"/>
  <c r="C5110" i="9"/>
  <c r="F5110" i="9" s="1"/>
  <c r="B5110" i="9"/>
  <c r="E5109" i="9"/>
  <c r="B5110" i="8"/>
  <c r="C5111" i="8"/>
  <c r="D5109" i="9"/>
  <c r="B5111" i="8" l="1"/>
  <c r="C5112" i="8"/>
  <c r="A5112" i="9"/>
  <c r="C5111" i="9"/>
  <c r="F5111" i="9" s="1"/>
  <c r="B5111" i="9"/>
  <c r="E5110" i="9"/>
  <c r="D5110" i="9"/>
  <c r="A5113" i="9" l="1"/>
  <c r="C5112" i="9"/>
  <c r="F5112" i="9" s="1"/>
  <c r="B5112" i="9"/>
  <c r="E5111" i="9"/>
  <c r="D5111" i="9"/>
  <c r="B5112" i="8"/>
  <c r="C5113" i="8"/>
  <c r="A5114" i="9" l="1"/>
  <c r="C5113" i="9"/>
  <c r="F5113" i="9" s="1"/>
  <c r="B5113" i="9"/>
  <c r="E5112" i="9"/>
  <c r="B5113" i="8"/>
  <c r="C5114" i="8"/>
  <c r="D5112" i="9"/>
  <c r="B5114" i="8" l="1"/>
  <c r="C5115" i="8"/>
  <c r="A5115" i="9"/>
  <c r="C5114" i="9"/>
  <c r="F5114" i="9" s="1"/>
  <c r="B5114" i="9"/>
  <c r="E5113" i="9"/>
  <c r="D5113" i="9"/>
  <c r="A5116" i="9" l="1"/>
  <c r="C5115" i="9"/>
  <c r="F5115" i="9" s="1"/>
  <c r="B5115" i="9"/>
  <c r="D5114" i="9"/>
  <c r="E5114" i="9"/>
  <c r="C5116" i="8"/>
  <c r="B5115" i="8"/>
  <c r="C5117" i="8" l="1"/>
  <c r="B5116" i="8"/>
  <c r="A5117" i="9"/>
  <c r="C5116" i="9"/>
  <c r="F5116" i="9" s="1"/>
  <c r="B5116" i="9"/>
  <c r="E5115" i="9"/>
  <c r="D5115" i="9"/>
  <c r="A5118" i="9" l="1"/>
  <c r="C5117" i="9"/>
  <c r="F5117" i="9" s="1"/>
  <c r="B5117" i="9"/>
  <c r="E5116" i="9"/>
  <c r="D5116" i="9"/>
  <c r="B5117" i="8"/>
  <c r="C5118" i="8"/>
  <c r="A5119" i="9" l="1"/>
  <c r="C5118" i="9"/>
  <c r="F5118" i="9" s="1"/>
  <c r="B5118" i="9"/>
  <c r="E5117" i="9"/>
  <c r="B5118" i="8"/>
  <c r="C5119" i="8"/>
  <c r="D5117" i="9"/>
  <c r="B5119" i="8" l="1"/>
  <c r="C5120" i="8"/>
  <c r="A5120" i="9"/>
  <c r="C5119" i="9"/>
  <c r="F5119" i="9" s="1"/>
  <c r="B5119" i="9"/>
  <c r="D5118" i="9"/>
  <c r="E5118" i="9"/>
  <c r="A5121" i="9" l="1"/>
  <c r="C5120" i="9"/>
  <c r="F5120" i="9" s="1"/>
  <c r="B5120" i="9"/>
  <c r="E5119" i="9"/>
  <c r="D5119" i="9"/>
  <c r="B5120" i="8"/>
  <c r="C5121" i="8"/>
  <c r="A5122" i="9" l="1"/>
  <c r="C5121" i="9"/>
  <c r="F5121" i="9" s="1"/>
  <c r="B5121" i="9"/>
  <c r="D5120" i="9"/>
  <c r="B5121" i="8"/>
  <c r="C5122" i="8"/>
  <c r="E5120" i="9"/>
  <c r="A5123" i="9" l="1"/>
  <c r="C5122" i="9"/>
  <c r="F5122" i="9" s="1"/>
  <c r="B5122" i="9"/>
  <c r="B5122" i="8"/>
  <c r="C5123" i="8"/>
  <c r="E5121" i="9"/>
  <c r="D5121" i="9"/>
  <c r="B5123" i="8" l="1"/>
  <c r="C5124" i="8"/>
  <c r="A5124" i="9"/>
  <c r="C5123" i="9"/>
  <c r="F5123" i="9" s="1"/>
  <c r="B5123" i="9"/>
  <c r="D5122" i="9"/>
  <c r="E5122" i="9"/>
  <c r="E5123" i="9" l="1"/>
  <c r="A5125" i="9"/>
  <c r="C5124" i="9"/>
  <c r="F5124" i="9" s="1"/>
  <c r="B5124" i="9"/>
  <c r="D5123" i="9"/>
  <c r="B5124" i="8"/>
  <c r="C5125" i="8"/>
  <c r="A5126" i="9" l="1"/>
  <c r="C5125" i="9"/>
  <c r="F5125" i="9" s="1"/>
  <c r="B5125" i="9"/>
  <c r="D5124" i="9"/>
  <c r="E5124" i="9"/>
  <c r="B5125" i="8"/>
  <c r="C5126" i="8"/>
  <c r="A5127" i="9" l="1"/>
  <c r="C5126" i="9"/>
  <c r="F5126" i="9" s="1"/>
  <c r="B5126" i="9"/>
  <c r="E5125" i="9"/>
  <c r="B5126" i="8"/>
  <c r="C5127" i="8"/>
  <c r="D5125" i="9"/>
  <c r="C5128" i="8" l="1"/>
  <c r="B5127" i="8"/>
  <c r="A5128" i="9"/>
  <c r="C5127" i="9"/>
  <c r="F5127" i="9" s="1"/>
  <c r="B5127" i="9"/>
  <c r="D5126" i="9"/>
  <c r="E5126" i="9"/>
  <c r="A5129" i="9" l="1"/>
  <c r="C5128" i="9"/>
  <c r="F5128" i="9" s="1"/>
  <c r="B5128" i="9"/>
  <c r="E5127" i="9"/>
  <c r="D5127" i="9"/>
  <c r="C5129" i="8"/>
  <c r="B5128" i="8"/>
  <c r="B5129" i="8" l="1"/>
  <c r="C5130" i="8"/>
  <c r="A5130" i="9"/>
  <c r="C5129" i="9"/>
  <c r="F5129" i="9" s="1"/>
  <c r="B5129" i="9"/>
  <c r="E5128" i="9"/>
  <c r="D5128" i="9"/>
  <c r="A5131" i="9" l="1"/>
  <c r="C5130" i="9"/>
  <c r="F5130" i="9" s="1"/>
  <c r="B5130" i="9"/>
  <c r="E5129" i="9"/>
  <c r="D5129" i="9"/>
  <c r="B5130" i="8"/>
  <c r="C5131" i="8"/>
  <c r="A5132" i="9" l="1"/>
  <c r="C5131" i="9"/>
  <c r="F5131" i="9" s="1"/>
  <c r="B5131" i="9"/>
  <c r="D5130" i="9"/>
  <c r="B5131" i="8"/>
  <c r="C5132" i="8"/>
  <c r="E5130" i="9"/>
  <c r="A5133" i="9" l="1"/>
  <c r="C5132" i="9"/>
  <c r="F5132" i="9" s="1"/>
  <c r="B5132" i="9"/>
  <c r="B5132" i="8"/>
  <c r="C5133" i="8"/>
  <c r="E5131" i="9"/>
  <c r="D5131" i="9"/>
  <c r="A5134" i="9" l="1"/>
  <c r="C5133" i="9"/>
  <c r="F5133" i="9" s="1"/>
  <c r="B5133" i="9"/>
  <c r="D5132" i="9"/>
  <c r="B5133" i="8"/>
  <c r="C5134" i="8"/>
  <c r="E5132" i="9"/>
  <c r="A5135" i="9" l="1"/>
  <c r="C5134" i="9"/>
  <c r="F5134" i="9" s="1"/>
  <c r="B5134" i="9"/>
  <c r="B5134" i="8"/>
  <c r="C5135" i="8"/>
  <c r="E5133" i="9"/>
  <c r="D5133" i="9"/>
  <c r="A5136" i="9" l="1"/>
  <c r="C5135" i="9"/>
  <c r="F5135" i="9" s="1"/>
  <c r="B5135" i="9"/>
  <c r="D5134" i="9"/>
  <c r="B5135" i="8"/>
  <c r="C5136" i="8"/>
  <c r="E5134" i="9"/>
  <c r="A5137" i="9" l="1"/>
  <c r="C5136" i="9"/>
  <c r="F5136" i="9" s="1"/>
  <c r="B5136" i="9"/>
  <c r="B5136" i="8"/>
  <c r="C5137" i="8"/>
  <c r="E5135" i="9"/>
  <c r="D5135" i="9"/>
  <c r="A5138" i="9" l="1"/>
  <c r="C5137" i="9"/>
  <c r="F5137" i="9" s="1"/>
  <c r="B5137" i="9"/>
  <c r="E5136" i="9"/>
  <c r="C5138" i="8"/>
  <c r="B5137" i="8"/>
  <c r="D5136" i="9"/>
  <c r="C5139" i="8" l="1"/>
  <c r="B5138" i="8"/>
  <c r="A5139" i="9"/>
  <c r="C5138" i="9"/>
  <c r="F5138" i="9" s="1"/>
  <c r="B5138" i="9"/>
  <c r="E5137" i="9"/>
  <c r="D5137" i="9"/>
  <c r="A5140" i="9" l="1"/>
  <c r="C5139" i="9"/>
  <c r="F5139" i="9" s="1"/>
  <c r="B5139" i="9"/>
  <c r="E5138" i="9"/>
  <c r="D5138" i="9"/>
  <c r="B5139" i="8"/>
  <c r="C5140" i="8"/>
  <c r="A5141" i="9" l="1"/>
  <c r="C5140" i="9"/>
  <c r="F5140" i="9" s="1"/>
  <c r="B5140" i="9"/>
  <c r="E5139" i="9"/>
  <c r="B5140" i="8"/>
  <c r="C5141" i="8"/>
  <c r="D5139" i="9"/>
  <c r="C5142" i="8" l="1"/>
  <c r="B5141" i="8"/>
  <c r="A5142" i="9"/>
  <c r="C5141" i="9"/>
  <c r="F5141" i="9" s="1"/>
  <c r="B5141" i="9"/>
  <c r="D5140" i="9"/>
  <c r="E5140" i="9"/>
  <c r="A5143" i="9" l="1"/>
  <c r="C5142" i="9"/>
  <c r="F5142" i="9" s="1"/>
  <c r="B5142" i="9"/>
  <c r="E5141" i="9"/>
  <c r="D5141" i="9"/>
  <c r="C5143" i="8"/>
  <c r="B5142" i="8"/>
  <c r="C5144" i="8" l="1"/>
  <c r="B5143" i="8"/>
  <c r="A5144" i="9"/>
  <c r="C5143" i="9"/>
  <c r="F5143" i="9" s="1"/>
  <c r="B5143" i="9"/>
  <c r="E5142" i="9"/>
  <c r="D5142" i="9"/>
  <c r="A5145" i="9" l="1"/>
  <c r="C5144" i="9"/>
  <c r="F5144" i="9" s="1"/>
  <c r="B5144" i="9"/>
  <c r="E5143" i="9"/>
  <c r="D5143" i="9"/>
  <c r="C5145" i="8"/>
  <c r="B5144" i="8"/>
  <c r="C5146" i="8" l="1"/>
  <c r="B5145" i="8"/>
  <c r="A5146" i="9"/>
  <c r="C5145" i="9"/>
  <c r="F5145" i="9" s="1"/>
  <c r="B5145" i="9"/>
  <c r="E5144" i="9"/>
  <c r="D5144" i="9"/>
  <c r="A5147" i="9" l="1"/>
  <c r="C5146" i="9"/>
  <c r="F5146" i="9" s="1"/>
  <c r="B5146" i="9"/>
  <c r="E5145" i="9"/>
  <c r="D5145" i="9"/>
  <c r="C5147" i="8"/>
  <c r="B5146" i="8"/>
  <c r="C5148" i="8" l="1"/>
  <c r="B5147" i="8"/>
  <c r="A5148" i="9"/>
  <c r="C5147" i="9"/>
  <c r="F5147" i="9" s="1"/>
  <c r="B5147" i="9"/>
  <c r="E5146" i="9"/>
  <c r="D5146" i="9"/>
  <c r="A5149" i="9" l="1"/>
  <c r="C5148" i="9"/>
  <c r="F5148" i="9" s="1"/>
  <c r="B5148" i="9"/>
  <c r="E5147" i="9"/>
  <c r="D5147" i="9"/>
  <c r="C5149" i="8"/>
  <c r="B5148" i="8"/>
  <c r="C5150" i="8" l="1"/>
  <c r="B5149" i="8"/>
  <c r="A5150" i="9"/>
  <c r="C5149" i="9"/>
  <c r="F5149" i="9" s="1"/>
  <c r="B5149" i="9"/>
  <c r="E5148" i="9"/>
  <c r="D5148" i="9"/>
  <c r="A5151" i="9" l="1"/>
  <c r="C5150" i="9"/>
  <c r="F5150" i="9" s="1"/>
  <c r="B5150" i="9"/>
  <c r="E5149" i="9"/>
  <c r="D5149" i="9"/>
  <c r="C5151" i="8"/>
  <c r="B5150" i="8"/>
  <c r="C5152" i="8" l="1"/>
  <c r="B5151" i="8"/>
  <c r="A5152" i="9"/>
  <c r="C5151" i="9"/>
  <c r="F5151" i="9" s="1"/>
  <c r="B5151" i="9"/>
  <c r="E5150" i="9"/>
  <c r="D5150" i="9"/>
  <c r="A5153" i="9" l="1"/>
  <c r="C5152" i="9"/>
  <c r="F5152" i="9" s="1"/>
  <c r="B5152" i="9"/>
  <c r="E5151" i="9"/>
  <c r="D5151" i="9"/>
  <c r="C5153" i="8"/>
  <c r="B5152" i="8"/>
  <c r="C5154" i="8" l="1"/>
  <c r="B5153" i="8"/>
  <c r="A5154" i="9"/>
  <c r="C5153" i="9"/>
  <c r="F5153" i="9" s="1"/>
  <c r="B5153" i="9"/>
  <c r="E5152" i="9"/>
  <c r="D5152" i="9"/>
  <c r="A5155" i="9" l="1"/>
  <c r="C5154" i="9"/>
  <c r="F5154" i="9" s="1"/>
  <c r="B5154" i="9"/>
  <c r="E5153" i="9"/>
  <c r="D5153" i="9"/>
  <c r="C5155" i="8"/>
  <c r="B5154" i="8"/>
  <c r="C5156" i="8" l="1"/>
  <c r="B5155" i="8"/>
  <c r="A5156" i="9"/>
  <c r="C5155" i="9"/>
  <c r="F5155" i="9" s="1"/>
  <c r="B5155" i="9"/>
  <c r="E5154" i="9"/>
  <c r="D5154" i="9"/>
  <c r="A5157" i="9" l="1"/>
  <c r="C5156" i="9"/>
  <c r="F5156" i="9" s="1"/>
  <c r="B5156" i="9"/>
  <c r="E5155" i="9"/>
  <c r="D5155" i="9"/>
  <c r="C5157" i="8"/>
  <c r="B5156" i="8"/>
  <c r="C5158" i="8" l="1"/>
  <c r="B5157" i="8"/>
  <c r="A5158" i="9"/>
  <c r="C5157" i="9"/>
  <c r="F5157" i="9" s="1"/>
  <c r="B5157" i="9"/>
  <c r="E5156" i="9"/>
  <c r="D5156" i="9"/>
  <c r="A5159" i="9" l="1"/>
  <c r="C5158" i="9"/>
  <c r="F5158" i="9" s="1"/>
  <c r="B5158" i="9"/>
  <c r="E5157" i="9"/>
  <c r="D5157" i="9"/>
  <c r="C5159" i="8"/>
  <c r="B5158" i="8"/>
  <c r="C5160" i="8" l="1"/>
  <c r="B5159" i="8"/>
  <c r="A5160" i="9"/>
  <c r="C5159" i="9"/>
  <c r="F5159" i="9" s="1"/>
  <c r="B5159" i="9"/>
  <c r="E5158" i="9"/>
  <c r="D5158" i="9"/>
  <c r="A5161" i="9" l="1"/>
  <c r="C5160" i="9"/>
  <c r="F5160" i="9" s="1"/>
  <c r="B5160" i="9"/>
  <c r="E5159" i="9"/>
  <c r="D5159" i="9"/>
  <c r="C5161" i="8"/>
  <c r="B5160" i="8"/>
  <c r="B5161" i="8" l="1"/>
  <c r="C5162" i="8"/>
  <c r="A5162" i="9"/>
  <c r="C5161" i="9"/>
  <c r="F5161" i="9" s="1"/>
  <c r="B5161" i="9"/>
  <c r="E5160" i="9"/>
  <c r="D5160" i="9"/>
  <c r="A5163" i="9" l="1"/>
  <c r="C5162" i="9"/>
  <c r="F5162" i="9" s="1"/>
  <c r="B5162" i="9"/>
  <c r="E5161" i="9"/>
  <c r="D5161" i="9"/>
  <c r="B5162" i="8"/>
  <c r="C5163" i="8"/>
  <c r="A5164" i="9" l="1"/>
  <c r="C5163" i="9"/>
  <c r="F5163" i="9" s="1"/>
  <c r="B5163" i="9"/>
  <c r="E5162" i="9"/>
  <c r="C5164" i="8"/>
  <c r="B5163" i="8"/>
  <c r="D5162" i="9"/>
  <c r="C5165" i="8" l="1"/>
  <c r="B5164" i="8"/>
  <c r="A5165" i="9"/>
  <c r="C5164" i="9"/>
  <c r="F5164" i="9" s="1"/>
  <c r="B5164" i="9"/>
  <c r="E5163" i="9"/>
  <c r="D5163" i="9"/>
  <c r="A5166" i="9" l="1"/>
  <c r="C5165" i="9"/>
  <c r="F5165" i="9" s="1"/>
  <c r="B5165" i="9"/>
  <c r="E5164" i="9"/>
  <c r="D5164" i="9"/>
  <c r="C5166" i="8"/>
  <c r="B5165" i="8"/>
  <c r="C5167" i="8" l="1"/>
  <c r="B5166" i="8"/>
  <c r="A5167" i="9"/>
  <c r="C5166" i="9"/>
  <c r="F5166" i="9" s="1"/>
  <c r="B5166" i="9"/>
  <c r="E5165" i="9"/>
  <c r="D5165" i="9"/>
  <c r="A5168" i="9" l="1"/>
  <c r="C5167" i="9"/>
  <c r="F5167" i="9" s="1"/>
  <c r="B5167" i="9"/>
  <c r="E5166" i="9"/>
  <c r="D5166" i="9"/>
  <c r="C5168" i="8"/>
  <c r="B5167" i="8"/>
  <c r="C5169" i="8" l="1"/>
  <c r="B5168" i="8"/>
  <c r="A5169" i="9"/>
  <c r="C5168" i="9"/>
  <c r="F5168" i="9" s="1"/>
  <c r="B5168" i="9"/>
  <c r="E5167" i="9"/>
  <c r="D5167" i="9"/>
  <c r="A5170" i="9" l="1"/>
  <c r="C5169" i="9"/>
  <c r="F5169" i="9" s="1"/>
  <c r="B5169" i="9"/>
  <c r="E5168" i="9"/>
  <c r="D5168" i="9"/>
  <c r="C5170" i="8"/>
  <c r="B5169" i="8"/>
  <c r="C5171" i="8" l="1"/>
  <c r="B5170" i="8"/>
  <c r="A5171" i="9"/>
  <c r="C5170" i="9"/>
  <c r="F5170" i="9" s="1"/>
  <c r="B5170" i="9"/>
  <c r="E5169" i="9"/>
  <c r="D5169" i="9"/>
  <c r="A5172" i="9" l="1"/>
  <c r="C5171" i="9"/>
  <c r="F5171" i="9" s="1"/>
  <c r="B5171" i="9"/>
  <c r="E5170" i="9"/>
  <c r="D5170" i="9"/>
  <c r="C5172" i="8"/>
  <c r="B5171" i="8"/>
  <c r="C5173" i="8" l="1"/>
  <c r="B5172" i="8"/>
  <c r="A5173" i="9"/>
  <c r="C5172" i="9"/>
  <c r="F5172" i="9" s="1"/>
  <c r="B5172" i="9"/>
  <c r="E5171" i="9"/>
  <c r="D5171" i="9"/>
  <c r="A5174" i="9" l="1"/>
  <c r="C5173" i="9"/>
  <c r="F5173" i="9" s="1"/>
  <c r="B5173" i="9"/>
  <c r="E5172" i="9"/>
  <c r="D5172" i="9"/>
  <c r="C5174" i="8"/>
  <c r="B5173" i="8"/>
  <c r="C5175" i="8" l="1"/>
  <c r="B5174" i="8"/>
  <c r="A5175" i="9"/>
  <c r="C5174" i="9"/>
  <c r="F5174" i="9" s="1"/>
  <c r="B5174" i="9"/>
  <c r="E5173" i="9"/>
  <c r="D5173" i="9"/>
  <c r="A5176" i="9" l="1"/>
  <c r="C5175" i="9"/>
  <c r="F5175" i="9" s="1"/>
  <c r="B5175" i="9"/>
  <c r="E5174" i="9"/>
  <c r="D5174" i="9"/>
  <c r="C5176" i="8"/>
  <c r="B5175" i="8"/>
  <c r="C5177" i="8" l="1"/>
  <c r="B5176" i="8"/>
  <c r="A5177" i="9"/>
  <c r="C5176" i="9"/>
  <c r="F5176" i="9" s="1"/>
  <c r="B5176" i="9"/>
  <c r="E5175" i="9"/>
  <c r="D5175" i="9"/>
  <c r="A5178" i="9" l="1"/>
  <c r="C5177" i="9"/>
  <c r="F5177" i="9" s="1"/>
  <c r="B5177" i="9"/>
  <c r="E5176" i="9"/>
  <c r="D5176" i="9"/>
  <c r="C5178" i="8"/>
  <c r="B5177" i="8"/>
  <c r="C5179" i="8" l="1"/>
  <c r="B5178" i="8"/>
  <c r="A5179" i="9"/>
  <c r="C5178" i="9"/>
  <c r="F5178" i="9" s="1"/>
  <c r="B5178" i="9"/>
  <c r="E5177" i="9"/>
  <c r="D5177" i="9"/>
  <c r="A5180" i="9" l="1"/>
  <c r="C5179" i="9"/>
  <c r="F5179" i="9" s="1"/>
  <c r="B5179" i="9"/>
  <c r="E5178" i="9"/>
  <c r="D5178" i="9"/>
  <c r="B5179" i="8"/>
  <c r="C5180" i="8"/>
  <c r="A5181" i="9" l="1"/>
  <c r="C5180" i="9"/>
  <c r="F5180" i="9" s="1"/>
  <c r="B5180" i="9"/>
  <c r="E5179" i="9"/>
  <c r="B5180" i="8"/>
  <c r="C5181" i="8"/>
  <c r="D5179" i="9"/>
  <c r="B5181" i="8" l="1"/>
  <c r="C5182" i="8"/>
  <c r="A5182" i="9"/>
  <c r="C5181" i="9"/>
  <c r="F5181" i="9" s="1"/>
  <c r="B5181" i="9"/>
  <c r="D5180" i="9"/>
  <c r="E5180" i="9"/>
  <c r="A5183" i="9" l="1"/>
  <c r="C5182" i="9"/>
  <c r="F5182" i="9" s="1"/>
  <c r="B5182" i="9"/>
  <c r="E5181" i="9"/>
  <c r="D5181" i="9"/>
  <c r="B5182" i="8"/>
  <c r="C5183" i="8"/>
  <c r="A5184" i="9" l="1"/>
  <c r="C5183" i="9"/>
  <c r="F5183" i="9" s="1"/>
  <c r="B5183" i="9"/>
  <c r="D5182" i="9"/>
  <c r="B5183" i="8"/>
  <c r="C5184" i="8"/>
  <c r="E5182" i="9"/>
  <c r="B5184" i="8" l="1"/>
  <c r="C5185" i="8"/>
  <c r="A5185" i="9"/>
  <c r="C5184" i="9"/>
  <c r="F5184" i="9" s="1"/>
  <c r="B5184" i="9"/>
  <c r="E5183" i="9"/>
  <c r="D5183" i="9"/>
  <c r="A5186" i="9" l="1"/>
  <c r="C5185" i="9"/>
  <c r="F5185" i="9" s="1"/>
  <c r="B5185" i="9"/>
  <c r="D5184" i="9"/>
  <c r="E5184" i="9"/>
  <c r="C5186" i="8"/>
  <c r="B5185" i="8"/>
  <c r="C5187" i="8" l="1"/>
  <c r="B5186" i="8"/>
  <c r="A5187" i="9"/>
  <c r="C5186" i="9"/>
  <c r="F5186" i="9" s="1"/>
  <c r="B5186" i="9"/>
  <c r="E5185" i="9"/>
  <c r="D5185" i="9"/>
  <c r="A5188" i="9" l="1"/>
  <c r="C5187" i="9"/>
  <c r="F5187" i="9" s="1"/>
  <c r="B5187" i="9"/>
  <c r="E5186" i="9"/>
  <c r="D5186" i="9"/>
  <c r="B5187" i="8"/>
  <c r="C5188" i="8"/>
  <c r="A5189" i="9" l="1"/>
  <c r="C5188" i="9"/>
  <c r="F5188" i="9" s="1"/>
  <c r="B5188" i="9"/>
  <c r="E5187" i="9"/>
  <c r="B5188" i="8"/>
  <c r="C5189" i="8"/>
  <c r="D5187" i="9"/>
  <c r="B5189" i="8" l="1"/>
  <c r="C5190" i="8"/>
  <c r="A5190" i="9"/>
  <c r="C5189" i="9"/>
  <c r="F5189" i="9" s="1"/>
  <c r="B5189" i="9"/>
  <c r="D5188" i="9"/>
  <c r="E5188" i="9"/>
  <c r="E5189" i="9" l="1"/>
  <c r="A5191" i="9"/>
  <c r="C5190" i="9"/>
  <c r="F5190" i="9" s="1"/>
  <c r="B5190" i="9"/>
  <c r="D5189" i="9"/>
  <c r="B5190" i="8"/>
  <c r="C5191" i="8"/>
  <c r="A5192" i="9" l="1"/>
  <c r="C5191" i="9"/>
  <c r="F5191" i="9" s="1"/>
  <c r="B5191" i="9"/>
  <c r="D5190" i="9"/>
  <c r="E5190" i="9"/>
  <c r="B5191" i="8"/>
  <c r="C5192" i="8"/>
  <c r="A5193" i="9" l="1"/>
  <c r="C5192" i="9"/>
  <c r="F5192" i="9" s="1"/>
  <c r="B5192" i="9"/>
  <c r="E5191" i="9"/>
  <c r="B5192" i="8"/>
  <c r="C5193" i="8"/>
  <c r="D5191" i="9"/>
  <c r="B5193" i="8" l="1"/>
  <c r="C5194" i="8"/>
  <c r="A5194" i="9"/>
  <c r="C5193" i="9"/>
  <c r="F5193" i="9" s="1"/>
  <c r="B5193" i="9"/>
  <c r="D5192" i="9"/>
  <c r="E5192" i="9"/>
  <c r="A5195" i="9" l="1"/>
  <c r="C5194" i="9"/>
  <c r="F5194" i="9" s="1"/>
  <c r="B5194" i="9"/>
  <c r="E5193" i="9"/>
  <c r="D5193" i="9"/>
  <c r="B5194" i="8"/>
  <c r="C5195" i="8"/>
  <c r="D5194" i="9" l="1"/>
  <c r="A5196" i="9"/>
  <c r="C5195" i="9"/>
  <c r="F5195" i="9" s="1"/>
  <c r="B5195" i="9"/>
  <c r="B5195" i="8"/>
  <c r="C5196" i="8"/>
  <c r="E5194" i="9"/>
  <c r="B5196" i="8" l="1"/>
  <c r="C5197" i="8"/>
  <c r="A5197" i="9"/>
  <c r="C5196" i="9"/>
  <c r="F5196" i="9" s="1"/>
  <c r="B5196" i="9"/>
  <c r="E5195" i="9"/>
  <c r="D5195" i="9"/>
  <c r="A5198" i="9" l="1"/>
  <c r="C5197" i="9"/>
  <c r="F5197" i="9" s="1"/>
  <c r="B5197" i="9"/>
  <c r="D5196" i="9"/>
  <c r="E5196" i="9"/>
  <c r="B5197" i="8"/>
  <c r="C5198" i="8"/>
  <c r="E5197" i="9" l="1"/>
  <c r="A5199" i="9"/>
  <c r="C5198" i="9"/>
  <c r="F5198" i="9" s="1"/>
  <c r="B5198" i="9"/>
  <c r="B5198" i="8"/>
  <c r="C5199" i="8"/>
  <c r="D5197" i="9"/>
  <c r="B5199" i="8" l="1"/>
  <c r="C5200" i="8"/>
  <c r="A5200" i="9"/>
  <c r="C5199" i="9"/>
  <c r="F5199" i="9" s="1"/>
  <c r="B5199" i="9"/>
  <c r="D5198" i="9"/>
  <c r="E5198" i="9"/>
  <c r="A5201" i="9" l="1"/>
  <c r="C5200" i="9"/>
  <c r="F5200" i="9" s="1"/>
  <c r="B5200" i="9"/>
  <c r="E5199" i="9"/>
  <c r="D5199" i="9"/>
  <c r="B5200" i="8"/>
  <c r="C5201" i="8"/>
  <c r="D5200" i="9" l="1"/>
  <c r="A5202" i="9"/>
  <c r="C5201" i="9"/>
  <c r="F5201" i="9" s="1"/>
  <c r="B5201" i="9"/>
  <c r="B5201" i="8"/>
  <c r="C5202" i="8"/>
  <c r="E5200" i="9"/>
  <c r="B5202" i="8" l="1"/>
  <c r="C5203" i="8"/>
  <c r="A5203" i="9"/>
  <c r="C5202" i="9"/>
  <c r="F5202" i="9" s="1"/>
  <c r="B5202" i="9"/>
  <c r="E5201" i="9"/>
  <c r="D5201" i="9"/>
  <c r="A5204" i="9" l="1"/>
  <c r="C5203" i="9"/>
  <c r="F5203" i="9" s="1"/>
  <c r="B5203" i="9"/>
  <c r="D5202" i="9"/>
  <c r="E5202" i="9"/>
  <c r="C5204" i="8"/>
  <c r="B5203" i="8"/>
  <c r="A5205" i="9" l="1"/>
  <c r="C5204" i="9"/>
  <c r="F5204" i="9" s="1"/>
  <c r="B5204" i="9"/>
  <c r="E5203" i="9"/>
  <c r="C5205" i="8"/>
  <c r="B5204" i="8"/>
  <c r="D5203" i="9"/>
  <c r="B5205" i="8" l="1"/>
  <c r="C5206" i="8"/>
  <c r="A5206" i="9"/>
  <c r="C5205" i="9"/>
  <c r="F5205" i="9" s="1"/>
  <c r="B5205" i="9"/>
  <c r="E5204" i="9"/>
  <c r="D5204" i="9"/>
  <c r="A5207" i="9" l="1"/>
  <c r="C5206" i="9"/>
  <c r="F5206" i="9" s="1"/>
  <c r="B5206" i="9"/>
  <c r="E5205" i="9"/>
  <c r="D5205" i="9"/>
  <c r="B5206" i="8"/>
  <c r="C5207" i="8"/>
  <c r="D5206" i="9" l="1"/>
  <c r="A5208" i="9"/>
  <c r="C5207" i="9"/>
  <c r="F5207" i="9" s="1"/>
  <c r="B5207" i="9"/>
  <c r="B5207" i="8"/>
  <c r="C5208" i="8"/>
  <c r="E5206" i="9"/>
  <c r="B5208" i="8" l="1"/>
  <c r="C5209" i="8"/>
  <c r="A5209" i="9"/>
  <c r="C5208" i="9"/>
  <c r="F5208" i="9" s="1"/>
  <c r="B5208" i="9"/>
  <c r="E5207" i="9"/>
  <c r="D5207" i="9"/>
  <c r="A5210" i="9" l="1"/>
  <c r="C5209" i="9"/>
  <c r="F5209" i="9" s="1"/>
  <c r="B5209" i="9"/>
  <c r="D5208" i="9"/>
  <c r="E5208" i="9"/>
  <c r="B5209" i="8"/>
  <c r="C5210" i="8"/>
  <c r="E5209" i="9" l="1"/>
  <c r="A5211" i="9"/>
  <c r="C5210" i="9"/>
  <c r="F5210" i="9" s="1"/>
  <c r="B5210" i="9"/>
  <c r="B5210" i="8"/>
  <c r="C5211" i="8"/>
  <c r="D5209" i="9"/>
  <c r="B5211" i="8" l="1"/>
  <c r="C5212" i="8"/>
  <c r="A5212" i="9"/>
  <c r="C5211" i="9"/>
  <c r="F5211" i="9" s="1"/>
  <c r="B5211" i="9"/>
  <c r="D5210" i="9"/>
  <c r="E5210" i="9"/>
  <c r="A5213" i="9" l="1"/>
  <c r="C5212" i="9"/>
  <c r="F5212" i="9" s="1"/>
  <c r="B5212" i="9"/>
  <c r="E5211" i="9"/>
  <c r="D5211" i="9"/>
  <c r="B5212" i="8"/>
  <c r="C5213" i="8"/>
  <c r="D5212" i="9" l="1"/>
  <c r="A5214" i="9"/>
  <c r="C5213" i="9"/>
  <c r="F5213" i="9" s="1"/>
  <c r="B5213" i="9"/>
  <c r="B5213" i="8"/>
  <c r="C5214" i="8"/>
  <c r="E5212" i="9"/>
  <c r="B5214" i="8" l="1"/>
  <c r="C5215" i="8"/>
  <c r="A5215" i="9"/>
  <c r="C5214" i="9"/>
  <c r="F5214" i="9" s="1"/>
  <c r="B5214" i="9"/>
  <c r="E5213" i="9"/>
  <c r="D5213" i="9"/>
  <c r="A5216" i="9" l="1"/>
  <c r="C5215" i="9"/>
  <c r="F5215" i="9" s="1"/>
  <c r="B5215" i="9"/>
  <c r="D5214" i="9"/>
  <c r="E5214" i="9"/>
  <c r="B5215" i="8"/>
  <c r="C5216" i="8"/>
  <c r="E5215" i="9" l="1"/>
  <c r="A5217" i="9"/>
  <c r="C5216" i="9"/>
  <c r="F5216" i="9" s="1"/>
  <c r="B5216" i="9"/>
  <c r="B5216" i="8"/>
  <c r="C5217" i="8"/>
  <c r="D5215" i="9"/>
  <c r="B5217" i="8" l="1"/>
  <c r="C5218" i="8"/>
  <c r="A5218" i="9"/>
  <c r="C5217" i="9"/>
  <c r="F5217" i="9" s="1"/>
  <c r="B5217" i="9"/>
  <c r="D5216" i="9"/>
  <c r="E5216" i="9"/>
  <c r="A5219" i="9" l="1"/>
  <c r="C5218" i="9"/>
  <c r="F5218" i="9" s="1"/>
  <c r="B5218" i="9"/>
  <c r="E5217" i="9"/>
  <c r="D5217" i="9"/>
  <c r="B5218" i="8"/>
  <c r="C5219" i="8"/>
  <c r="D5218" i="9" l="1"/>
  <c r="A5220" i="9"/>
  <c r="C5219" i="9"/>
  <c r="F5219" i="9" s="1"/>
  <c r="B5219" i="9"/>
  <c r="B5219" i="8"/>
  <c r="C5220" i="8"/>
  <c r="E5218" i="9"/>
  <c r="B5220" i="8" l="1"/>
  <c r="C5221" i="8"/>
  <c r="A5221" i="9"/>
  <c r="C5220" i="9"/>
  <c r="F5220" i="9" s="1"/>
  <c r="B5220" i="9"/>
  <c r="E5219" i="9"/>
  <c r="D5219" i="9"/>
  <c r="A5222" i="9" l="1"/>
  <c r="C5221" i="9"/>
  <c r="F5221" i="9" s="1"/>
  <c r="B5221" i="9"/>
  <c r="D5220" i="9"/>
  <c r="E5220" i="9"/>
  <c r="C5222" i="8"/>
  <c r="B5221" i="8"/>
  <c r="A5223" i="9" l="1"/>
  <c r="C5222" i="9"/>
  <c r="F5222" i="9" s="1"/>
  <c r="B5222" i="9"/>
  <c r="E5221" i="9"/>
  <c r="C5223" i="8"/>
  <c r="B5222" i="8"/>
  <c r="D5221" i="9"/>
  <c r="B5223" i="8" l="1"/>
  <c r="C5224" i="8"/>
  <c r="A5224" i="9"/>
  <c r="C5223" i="9"/>
  <c r="F5223" i="9" s="1"/>
  <c r="B5223" i="9"/>
  <c r="E5222" i="9"/>
  <c r="D5222" i="9"/>
  <c r="A5225" i="9" l="1"/>
  <c r="C5224" i="9"/>
  <c r="F5224" i="9" s="1"/>
  <c r="B5224" i="9"/>
  <c r="E5223" i="9"/>
  <c r="D5223" i="9"/>
  <c r="B5224" i="8"/>
  <c r="C5225" i="8"/>
  <c r="A5226" i="9" l="1"/>
  <c r="C5225" i="9"/>
  <c r="F5225" i="9" s="1"/>
  <c r="B5225" i="9"/>
  <c r="D5224" i="9"/>
  <c r="C5226" i="8"/>
  <c r="B5225" i="8"/>
  <c r="E5224" i="9"/>
  <c r="C5227" i="8" l="1"/>
  <c r="B5226" i="8"/>
  <c r="A5227" i="9"/>
  <c r="C5226" i="9"/>
  <c r="F5226" i="9" s="1"/>
  <c r="B5226" i="9"/>
  <c r="E5225" i="9"/>
  <c r="D5225" i="9"/>
  <c r="A5228" i="9" l="1"/>
  <c r="C5227" i="9"/>
  <c r="F5227" i="9" s="1"/>
  <c r="B5227" i="9"/>
  <c r="E5226" i="9"/>
  <c r="D5226" i="9"/>
  <c r="B5227" i="8"/>
  <c r="C5228" i="8"/>
  <c r="A5229" i="9" l="1"/>
  <c r="C5228" i="9"/>
  <c r="F5228" i="9" s="1"/>
  <c r="B5228" i="9"/>
  <c r="E5227" i="9"/>
  <c r="B5228" i="8"/>
  <c r="C5229" i="8"/>
  <c r="D5227" i="9"/>
  <c r="A5230" i="9" l="1"/>
  <c r="C5229" i="9"/>
  <c r="F5229" i="9" s="1"/>
  <c r="B5229" i="9"/>
  <c r="D5228" i="9"/>
  <c r="B5229" i="8"/>
  <c r="C5230" i="8"/>
  <c r="E5228" i="9"/>
  <c r="B5230" i="8" l="1"/>
  <c r="C5231" i="8"/>
  <c r="A5231" i="9"/>
  <c r="C5230" i="9"/>
  <c r="F5230" i="9" s="1"/>
  <c r="B5230" i="9"/>
  <c r="E5229" i="9"/>
  <c r="D5229" i="9"/>
  <c r="A5232" i="9" l="1"/>
  <c r="C5231" i="9"/>
  <c r="F5231" i="9" s="1"/>
  <c r="B5231" i="9"/>
  <c r="D5230" i="9"/>
  <c r="E5230" i="9"/>
  <c r="B5231" i="8"/>
  <c r="C5232" i="8"/>
  <c r="A5233" i="9" l="1"/>
  <c r="C5232" i="9"/>
  <c r="F5232" i="9" s="1"/>
  <c r="B5232" i="9"/>
  <c r="E5231" i="9"/>
  <c r="B5232" i="8"/>
  <c r="C5233" i="8"/>
  <c r="D5231" i="9"/>
  <c r="B5233" i="8" l="1"/>
  <c r="C5234" i="8"/>
  <c r="A5234" i="9"/>
  <c r="C5233" i="9"/>
  <c r="F5233" i="9" s="1"/>
  <c r="B5233" i="9"/>
  <c r="D5232" i="9"/>
  <c r="E5232" i="9"/>
  <c r="A5235" i="9" l="1"/>
  <c r="C5234" i="9"/>
  <c r="F5234" i="9" s="1"/>
  <c r="B5234" i="9"/>
  <c r="E5233" i="9"/>
  <c r="D5233" i="9"/>
  <c r="B5234" i="8"/>
  <c r="C5235" i="8"/>
  <c r="A5236" i="9" l="1"/>
  <c r="C5235" i="9"/>
  <c r="F5235" i="9" s="1"/>
  <c r="B5235" i="9"/>
  <c r="D5234" i="9"/>
  <c r="B5235" i="8"/>
  <c r="C5236" i="8"/>
  <c r="E5234" i="9"/>
  <c r="A5237" i="9" l="1"/>
  <c r="C5236" i="9"/>
  <c r="F5236" i="9" s="1"/>
  <c r="B5236" i="9"/>
  <c r="B5236" i="8"/>
  <c r="C5237" i="8"/>
  <c r="E5235" i="9"/>
  <c r="D5235" i="9"/>
  <c r="A5238" i="9" l="1"/>
  <c r="C5237" i="9"/>
  <c r="F5237" i="9" s="1"/>
  <c r="B5237" i="9"/>
  <c r="D5236" i="9"/>
  <c r="B5237" i="8"/>
  <c r="C5238" i="8"/>
  <c r="E5236" i="9"/>
  <c r="A5239" i="9" l="1"/>
  <c r="C5238" i="9"/>
  <c r="F5238" i="9" s="1"/>
  <c r="B5238" i="9"/>
  <c r="E5237" i="9"/>
  <c r="B5238" i="8"/>
  <c r="C5239" i="8"/>
  <c r="D5237" i="9"/>
  <c r="B5239" i="8" l="1"/>
  <c r="C5240" i="8"/>
  <c r="A5240" i="9"/>
  <c r="C5239" i="9"/>
  <c r="F5239" i="9" s="1"/>
  <c r="B5239" i="9"/>
  <c r="D5238" i="9"/>
  <c r="E5238" i="9"/>
  <c r="A5241" i="9" l="1"/>
  <c r="C5240" i="9"/>
  <c r="F5240" i="9" s="1"/>
  <c r="B5240" i="9"/>
  <c r="E5239" i="9"/>
  <c r="D5239" i="9"/>
  <c r="B5240" i="8"/>
  <c r="C5241" i="8"/>
  <c r="A5242" i="9" l="1"/>
  <c r="C5241" i="9"/>
  <c r="F5241" i="9" s="1"/>
  <c r="B5241" i="9"/>
  <c r="D5240" i="9"/>
  <c r="B5241" i="8"/>
  <c r="C5242" i="8"/>
  <c r="E5240" i="9"/>
  <c r="B5242" i="8" l="1"/>
  <c r="C5243" i="8"/>
  <c r="A5243" i="9"/>
  <c r="C5242" i="9"/>
  <c r="F5242" i="9" s="1"/>
  <c r="B5242" i="9"/>
  <c r="E5241" i="9"/>
  <c r="D5241" i="9"/>
  <c r="A5244" i="9" l="1"/>
  <c r="C5243" i="9"/>
  <c r="F5243" i="9" s="1"/>
  <c r="B5243" i="9"/>
  <c r="D5242" i="9"/>
  <c r="E5242" i="9"/>
  <c r="B5243" i="8"/>
  <c r="C5244" i="8"/>
  <c r="A5245" i="9" l="1"/>
  <c r="C5244" i="9"/>
  <c r="F5244" i="9" s="1"/>
  <c r="B5244" i="9"/>
  <c r="E5243" i="9"/>
  <c r="B5244" i="8"/>
  <c r="C5245" i="8"/>
  <c r="D5243" i="9"/>
  <c r="B5245" i="8" l="1"/>
  <c r="C5246" i="8"/>
  <c r="A5246" i="9"/>
  <c r="C5245" i="9"/>
  <c r="F5245" i="9" s="1"/>
  <c r="B5245" i="9"/>
  <c r="D5244" i="9"/>
  <c r="E5244" i="9"/>
  <c r="E5245" i="9" l="1"/>
  <c r="A5247" i="9"/>
  <c r="C5246" i="9"/>
  <c r="F5246" i="9" s="1"/>
  <c r="B5246" i="9"/>
  <c r="D5245" i="9"/>
  <c r="B5246" i="8"/>
  <c r="C5247" i="8"/>
  <c r="A5248" i="9" l="1"/>
  <c r="C5247" i="9"/>
  <c r="F5247" i="9" s="1"/>
  <c r="B5247" i="9"/>
  <c r="D5246" i="9"/>
  <c r="E5246" i="9"/>
  <c r="B5247" i="8"/>
  <c r="C5248" i="8"/>
  <c r="A5249" i="9" l="1"/>
  <c r="C5248" i="9"/>
  <c r="F5248" i="9" s="1"/>
  <c r="B5248" i="9"/>
  <c r="E5247" i="9"/>
  <c r="B5248" i="8"/>
  <c r="C5249" i="8"/>
  <c r="D5247" i="9"/>
  <c r="B5249" i="8" l="1"/>
  <c r="C5250" i="8"/>
  <c r="A5250" i="9"/>
  <c r="C5249" i="9"/>
  <c r="F5249" i="9" s="1"/>
  <c r="B5249" i="9"/>
  <c r="D5248" i="9"/>
  <c r="E5248" i="9"/>
  <c r="A5251" i="9" l="1"/>
  <c r="C5250" i="9"/>
  <c r="F5250" i="9" s="1"/>
  <c r="B5250" i="9"/>
  <c r="E5249" i="9"/>
  <c r="D5249" i="9"/>
  <c r="B5250" i="8"/>
  <c r="C5251" i="8"/>
  <c r="A5252" i="9" l="1"/>
  <c r="C5251" i="9"/>
  <c r="F5251" i="9" s="1"/>
  <c r="B5251" i="9"/>
  <c r="D5250" i="9"/>
  <c r="B5251" i="8"/>
  <c r="C5252" i="8"/>
  <c r="E5250" i="9"/>
  <c r="A5253" i="9" l="1"/>
  <c r="C5252" i="9"/>
  <c r="F5252" i="9" s="1"/>
  <c r="B5252" i="9"/>
  <c r="E5251" i="9"/>
  <c r="B5252" i="8"/>
  <c r="C5253" i="8"/>
  <c r="D5251" i="9"/>
  <c r="B5253" i="8" l="1"/>
  <c r="C5254" i="8"/>
  <c r="A5254" i="9"/>
  <c r="C5253" i="9"/>
  <c r="F5253" i="9" s="1"/>
  <c r="B5253" i="9"/>
  <c r="D5252" i="9"/>
  <c r="E5252" i="9"/>
  <c r="A5255" i="9" l="1"/>
  <c r="C5254" i="9"/>
  <c r="F5254" i="9" s="1"/>
  <c r="B5254" i="9"/>
  <c r="E5253" i="9"/>
  <c r="D5253" i="9"/>
  <c r="B5254" i="8"/>
  <c r="C5255" i="8"/>
  <c r="A5256" i="9" l="1"/>
  <c r="C5255" i="9"/>
  <c r="F5255" i="9" s="1"/>
  <c r="B5255" i="9"/>
  <c r="E5254" i="9"/>
  <c r="B5255" i="8"/>
  <c r="C5256" i="8"/>
  <c r="D5254" i="9"/>
  <c r="A5257" i="9" l="1"/>
  <c r="C5256" i="9"/>
  <c r="F5256" i="9" s="1"/>
  <c r="B5256" i="9"/>
  <c r="E5255" i="9"/>
  <c r="B5256" i="8"/>
  <c r="C5257" i="8"/>
  <c r="D5255" i="9"/>
  <c r="A5258" i="9" l="1"/>
  <c r="C5257" i="9"/>
  <c r="F5257" i="9" s="1"/>
  <c r="B5257" i="9"/>
  <c r="E5256" i="9"/>
  <c r="B5257" i="8"/>
  <c r="C5258" i="8"/>
  <c r="D5256" i="9"/>
  <c r="A5259" i="9" l="1"/>
  <c r="C5258" i="9"/>
  <c r="F5258" i="9" s="1"/>
  <c r="B5258" i="9"/>
  <c r="E5257" i="9"/>
  <c r="B5258" i="8"/>
  <c r="C5259" i="8"/>
  <c r="D5257" i="9"/>
  <c r="B5259" i="8" l="1"/>
  <c r="C5260" i="8"/>
  <c r="A5260" i="9"/>
  <c r="C5259" i="9"/>
  <c r="F5259" i="9" s="1"/>
  <c r="B5259" i="9"/>
  <c r="D5258" i="9"/>
  <c r="E5258" i="9"/>
  <c r="A5261" i="9" l="1"/>
  <c r="C5260" i="9"/>
  <c r="F5260" i="9" s="1"/>
  <c r="B5260" i="9"/>
  <c r="E5259" i="9"/>
  <c r="D5259" i="9"/>
  <c r="B5260" i="8"/>
  <c r="C5261" i="8"/>
  <c r="D5260" i="9" l="1"/>
  <c r="A5262" i="9"/>
  <c r="C5261" i="9"/>
  <c r="F5261" i="9" s="1"/>
  <c r="B5261" i="9"/>
  <c r="B5261" i="8"/>
  <c r="C5262" i="8"/>
  <c r="E5260" i="9"/>
  <c r="B5262" i="8" l="1"/>
  <c r="C5263" i="8"/>
  <c r="A5263" i="9"/>
  <c r="C5262" i="9"/>
  <c r="F5262" i="9" s="1"/>
  <c r="B5262" i="9"/>
  <c r="E5261" i="9"/>
  <c r="D5261" i="9"/>
  <c r="D5262" i="9" l="1"/>
  <c r="A5264" i="9"/>
  <c r="C5263" i="9"/>
  <c r="F5263" i="9" s="1"/>
  <c r="B5263" i="9"/>
  <c r="E5262" i="9"/>
  <c r="B5263" i="8"/>
  <c r="C5264" i="8"/>
  <c r="A5265" i="9" l="1"/>
  <c r="C5264" i="9"/>
  <c r="F5264" i="9" s="1"/>
  <c r="B5264" i="9"/>
  <c r="E5263" i="9"/>
  <c r="D5263" i="9"/>
  <c r="B5264" i="8"/>
  <c r="C5265" i="8"/>
  <c r="A5266" i="9" l="1"/>
  <c r="C5265" i="9"/>
  <c r="F5265" i="9" s="1"/>
  <c r="B5265" i="9"/>
  <c r="D5264" i="9"/>
  <c r="B5265" i="8"/>
  <c r="C5266" i="8"/>
  <c r="E5264" i="9"/>
  <c r="D5265" i="9" l="1"/>
  <c r="A5267" i="9"/>
  <c r="C5266" i="9"/>
  <c r="F5266" i="9" s="1"/>
  <c r="B5266" i="9"/>
  <c r="B5266" i="8"/>
  <c r="C5267" i="8"/>
  <c r="E5265" i="9"/>
  <c r="B5267" i="8" l="1"/>
  <c r="C5268" i="8"/>
  <c r="D5266" i="9"/>
  <c r="A5268" i="9"/>
  <c r="C5267" i="9"/>
  <c r="F5267" i="9" s="1"/>
  <c r="B5267" i="9"/>
  <c r="E5266" i="9"/>
  <c r="A5269" i="9" l="1"/>
  <c r="C5268" i="9"/>
  <c r="F5268" i="9" s="1"/>
  <c r="B5268" i="9"/>
  <c r="B5268" i="8"/>
  <c r="C5269" i="8"/>
  <c r="E5267" i="9"/>
  <c r="D5267" i="9"/>
  <c r="B5269" i="8" l="1"/>
  <c r="C5270" i="8"/>
  <c r="A5270" i="9"/>
  <c r="C5269" i="9"/>
  <c r="F5269" i="9" s="1"/>
  <c r="B5269" i="9"/>
  <c r="D5268" i="9"/>
  <c r="E5268" i="9"/>
  <c r="D5269" i="9" l="1"/>
  <c r="A5271" i="9"/>
  <c r="C5270" i="9"/>
  <c r="F5270" i="9" s="1"/>
  <c r="B5270" i="9"/>
  <c r="E5269" i="9"/>
  <c r="B5270" i="8"/>
  <c r="C5271" i="8"/>
  <c r="A5272" i="9" l="1"/>
  <c r="C5271" i="9"/>
  <c r="F5271" i="9" s="1"/>
  <c r="B5271" i="9"/>
  <c r="D5270" i="9"/>
  <c r="E5270" i="9"/>
  <c r="B5271" i="8"/>
  <c r="C5272" i="8"/>
  <c r="D5271" i="9" l="1"/>
  <c r="A5273" i="9"/>
  <c r="C5272" i="9"/>
  <c r="F5272" i="9" s="1"/>
  <c r="B5272" i="9"/>
  <c r="C5273" i="8"/>
  <c r="B5272" i="8"/>
  <c r="E5271" i="9"/>
  <c r="B5273" i="8" l="1"/>
  <c r="C5274" i="8"/>
  <c r="A5274" i="9"/>
  <c r="C5273" i="9"/>
  <c r="F5273" i="9" s="1"/>
  <c r="B5273" i="9"/>
  <c r="D5272" i="9"/>
  <c r="E5272" i="9"/>
  <c r="D5273" i="9" l="1"/>
  <c r="A5275" i="9"/>
  <c r="C5274" i="9"/>
  <c r="F5274" i="9" s="1"/>
  <c r="B5274" i="9"/>
  <c r="E5273" i="9"/>
  <c r="C5275" i="8"/>
  <c r="B5274" i="8"/>
  <c r="B5275" i="8" l="1"/>
  <c r="C5276" i="8"/>
  <c r="D5274" i="9"/>
  <c r="A5276" i="9"/>
  <c r="C5275" i="9"/>
  <c r="F5275" i="9" s="1"/>
  <c r="B5275" i="9"/>
  <c r="E5274" i="9"/>
  <c r="D5275" i="9" l="1"/>
  <c r="A5277" i="9"/>
  <c r="C5276" i="9"/>
  <c r="F5276" i="9" s="1"/>
  <c r="B5276" i="9"/>
  <c r="E5275" i="9"/>
  <c r="C5277" i="8"/>
  <c r="B5276" i="8"/>
  <c r="C5278" i="8" l="1"/>
  <c r="B5277" i="8"/>
  <c r="E5276" i="9"/>
  <c r="D5276" i="9"/>
  <c r="A5278" i="9"/>
  <c r="C5277" i="9"/>
  <c r="F5277" i="9" s="1"/>
  <c r="B5277" i="9"/>
  <c r="A5279" i="9" l="1"/>
  <c r="C5278" i="9"/>
  <c r="F5278" i="9" s="1"/>
  <c r="B5278" i="9"/>
  <c r="E5277" i="9"/>
  <c r="D5277" i="9"/>
  <c r="C5279" i="8"/>
  <c r="B5278" i="8"/>
  <c r="A5280" i="9" l="1"/>
  <c r="C5279" i="9"/>
  <c r="F5279" i="9" s="1"/>
  <c r="B5279" i="9"/>
  <c r="E5278" i="9"/>
  <c r="C5280" i="8"/>
  <c r="B5279" i="8"/>
  <c r="D5278" i="9"/>
  <c r="C5281" i="8" l="1"/>
  <c r="B5280" i="8"/>
  <c r="A5281" i="9"/>
  <c r="C5280" i="9"/>
  <c r="F5280" i="9" s="1"/>
  <c r="B5280" i="9"/>
  <c r="E5279" i="9"/>
  <c r="D5279" i="9"/>
  <c r="A5282" i="9" l="1"/>
  <c r="C5281" i="9"/>
  <c r="F5281" i="9" s="1"/>
  <c r="B5281" i="9"/>
  <c r="E5280" i="9"/>
  <c r="D5280" i="9"/>
  <c r="B5281" i="8"/>
  <c r="C5282" i="8"/>
  <c r="A5283" i="9" l="1"/>
  <c r="C5282" i="9"/>
  <c r="F5282" i="9" s="1"/>
  <c r="B5282" i="9"/>
  <c r="E5281" i="9"/>
  <c r="B5282" i="8"/>
  <c r="C5283" i="8"/>
  <c r="D5281" i="9"/>
  <c r="B5283" i="8" l="1"/>
  <c r="C5284" i="8"/>
  <c r="A5284" i="9"/>
  <c r="C5283" i="9"/>
  <c r="F5283" i="9" s="1"/>
  <c r="B5283" i="9"/>
  <c r="E5282" i="9"/>
  <c r="D5282" i="9"/>
  <c r="A5285" i="9" l="1"/>
  <c r="C5284" i="9"/>
  <c r="F5284" i="9" s="1"/>
  <c r="B5284" i="9"/>
  <c r="E5283" i="9"/>
  <c r="D5283" i="9"/>
  <c r="B5284" i="8"/>
  <c r="C5285" i="8"/>
  <c r="A5286" i="9" l="1"/>
  <c r="C5285" i="9"/>
  <c r="F5285" i="9" s="1"/>
  <c r="B5285" i="9"/>
  <c r="E5284" i="9"/>
  <c r="B5285" i="8"/>
  <c r="C5286" i="8"/>
  <c r="D5284" i="9"/>
  <c r="B5286" i="8" l="1"/>
  <c r="C5287" i="8"/>
  <c r="A5287" i="9"/>
  <c r="C5286" i="9"/>
  <c r="F5286" i="9" s="1"/>
  <c r="B5286" i="9"/>
  <c r="E5285" i="9"/>
  <c r="D5285" i="9"/>
  <c r="A5288" i="9" l="1"/>
  <c r="C5287" i="9"/>
  <c r="F5287" i="9" s="1"/>
  <c r="B5287" i="9"/>
  <c r="E5286" i="9"/>
  <c r="D5286" i="9"/>
  <c r="C5288" i="8"/>
  <c r="B5287" i="8"/>
  <c r="A5289" i="9" l="1"/>
  <c r="C5288" i="9"/>
  <c r="F5288" i="9" s="1"/>
  <c r="B5288" i="9"/>
  <c r="E5287" i="9"/>
  <c r="C5289" i="8"/>
  <c r="B5288" i="8"/>
  <c r="D5287" i="9"/>
  <c r="B5289" i="8" l="1"/>
  <c r="C5290" i="8"/>
  <c r="A5290" i="9"/>
  <c r="C5289" i="9"/>
  <c r="F5289" i="9" s="1"/>
  <c r="B5289" i="9"/>
  <c r="E5288" i="9"/>
  <c r="D5288" i="9"/>
  <c r="A5291" i="9" l="1"/>
  <c r="C5290" i="9"/>
  <c r="F5290" i="9" s="1"/>
  <c r="B5290" i="9"/>
  <c r="E5289" i="9"/>
  <c r="D5289" i="9"/>
  <c r="B5290" i="8"/>
  <c r="C5291" i="8"/>
  <c r="A5292" i="9" l="1"/>
  <c r="C5291" i="9"/>
  <c r="F5291" i="9" s="1"/>
  <c r="B5291" i="9"/>
  <c r="E5290" i="9"/>
  <c r="B5291" i="8"/>
  <c r="C5292" i="8"/>
  <c r="D5290" i="9"/>
  <c r="B5292" i="8" l="1"/>
  <c r="C5293" i="8"/>
  <c r="A5293" i="9"/>
  <c r="C5292" i="9"/>
  <c r="F5292" i="9" s="1"/>
  <c r="B5292" i="9"/>
  <c r="E5291" i="9"/>
  <c r="D5291" i="9"/>
  <c r="A5294" i="9" l="1"/>
  <c r="C5293" i="9"/>
  <c r="F5293" i="9" s="1"/>
  <c r="B5293" i="9"/>
  <c r="E5292" i="9"/>
  <c r="D5292" i="9"/>
  <c r="C5294" i="8"/>
  <c r="B5293" i="8"/>
  <c r="A5295" i="9" l="1"/>
  <c r="C5294" i="9"/>
  <c r="F5294" i="9" s="1"/>
  <c r="B5294" i="9"/>
  <c r="E5293" i="9"/>
  <c r="C5295" i="8"/>
  <c r="B5294" i="8"/>
  <c r="D5293" i="9"/>
  <c r="C5296" i="8" l="1"/>
  <c r="B5295" i="8"/>
  <c r="A5296" i="9"/>
  <c r="C5295" i="9"/>
  <c r="F5295" i="9" s="1"/>
  <c r="B5295" i="9"/>
  <c r="E5294" i="9"/>
  <c r="D5294" i="9"/>
  <c r="A5297" i="9" l="1"/>
  <c r="C5296" i="9"/>
  <c r="F5296" i="9" s="1"/>
  <c r="B5296" i="9"/>
  <c r="E5295" i="9"/>
  <c r="D5295" i="9"/>
  <c r="C5297" i="8"/>
  <c r="B5296" i="8"/>
  <c r="A5298" i="9" l="1"/>
  <c r="C5297" i="9"/>
  <c r="F5297" i="9" s="1"/>
  <c r="B5297" i="9"/>
  <c r="E5296" i="9"/>
  <c r="C5298" i="8"/>
  <c r="B5297" i="8"/>
  <c r="D5296" i="9"/>
  <c r="C5299" i="8" l="1"/>
  <c r="B5298" i="8"/>
  <c r="A5299" i="9"/>
  <c r="C5298" i="9"/>
  <c r="F5298" i="9" s="1"/>
  <c r="B5298" i="9"/>
  <c r="D5297" i="9"/>
  <c r="E5297" i="9"/>
  <c r="D5298" i="9" l="1"/>
  <c r="A5300" i="9"/>
  <c r="C5299" i="9"/>
  <c r="F5299" i="9" s="1"/>
  <c r="B5299" i="9"/>
  <c r="E5298" i="9"/>
  <c r="C5300" i="8"/>
  <c r="B5299" i="8"/>
  <c r="C5301" i="8" l="1"/>
  <c r="B5300" i="8"/>
  <c r="A5301" i="9"/>
  <c r="C5300" i="9"/>
  <c r="F5300" i="9" s="1"/>
  <c r="B5300" i="9"/>
  <c r="E5299" i="9"/>
  <c r="D5299" i="9"/>
  <c r="A5302" i="9" l="1"/>
  <c r="C5301" i="9"/>
  <c r="F5301" i="9" s="1"/>
  <c r="B5301" i="9"/>
  <c r="D5300" i="9"/>
  <c r="E5300" i="9"/>
  <c r="C5302" i="8"/>
  <c r="B5301" i="8"/>
  <c r="A5303" i="9" l="1"/>
  <c r="C5302" i="9"/>
  <c r="F5302" i="9" s="1"/>
  <c r="B5302" i="9"/>
  <c r="E5301" i="9"/>
  <c r="C5303" i="8"/>
  <c r="B5302" i="8"/>
  <c r="D5301" i="9"/>
  <c r="C5304" i="8" l="1"/>
  <c r="B5303" i="8"/>
  <c r="A5304" i="9"/>
  <c r="C5303" i="9"/>
  <c r="F5303" i="9" s="1"/>
  <c r="B5303" i="9"/>
  <c r="E5302" i="9"/>
  <c r="D5302" i="9"/>
  <c r="A5305" i="9" l="1"/>
  <c r="C5304" i="9"/>
  <c r="F5304" i="9" s="1"/>
  <c r="B5304" i="9"/>
  <c r="E5303" i="9"/>
  <c r="D5303" i="9"/>
  <c r="C5305" i="8"/>
  <c r="B5304" i="8"/>
  <c r="A5306" i="9" l="1"/>
  <c r="C5305" i="9"/>
  <c r="F5305" i="9" s="1"/>
  <c r="B5305" i="9"/>
  <c r="E5304" i="9"/>
  <c r="B5305" i="8"/>
  <c r="C5306" i="8"/>
  <c r="D5304" i="9"/>
  <c r="B5306" i="8" l="1"/>
  <c r="C5307" i="8"/>
  <c r="A5307" i="9"/>
  <c r="C5306" i="9"/>
  <c r="F5306" i="9" s="1"/>
  <c r="B5306" i="9"/>
  <c r="E5305" i="9"/>
  <c r="D5305" i="9"/>
  <c r="A5308" i="9" l="1"/>
  <c r="C5307" i="9"/>
  <c r="F5307" i="9" s="1"/>
  <c r="B5307" i="9"/>
  <c r="D5306" i="9"/>
  <c r="E5306" i="9"/>
  <c r="C5308" i="8"/>
  <c r="B5307" i="8"/>
  <c r="A5309" i="9" l="1"/>
  <c r="C5308" i="9"/>
  <c r="F5308" i="9" s="1"/>
  <c r="B5308" i="9"/>
  <c r="E5307" i="9"/>
  <c r="C5309" i="8"/>
  <c r="B5308" i="8"/>
  <c r="D5307" i="9"/>
  <c r="C5310" i="8" l="1"/>
  <c r="B5309" i="8"/>
  <c r="A5310" i="9"/>
  <c r="C5309" i="9"/>
  <c r="F5309" i="9" s="1"/>
  <c r="B5309" i="9"/>
  <c r="E5308" i="9"/>
  <c r="D5308" i="9"/>
  <c r="A5311" i="9" l="1"/>
  <c r="C5310" i="9"/>
  <c r="F5310" i="9" s="1"/>
  <c r="B5310" i="9"/>
  <c r="E5309" i="9"/>
  <c r="D5309" i="9"/>
  <c r="C5311" i="8"/>
  <c r="B5310" i="8"/>
  <c r="A5312" i="9" l="1"/>
  <c r="C5311" i="9"/>
  <c r="F5311" i="9" s="1"/>
  <c r="B5311" i="9"/>
  <c r="E5310" i="9"/>
  <c r="C5312" i="8"/>
  <c r="B5311" i="8"/>
  <c r="D5310" i="9"/>
  <c r="C5313" i="8" l="1"/>
  <c r="B5312" i="8"/>
  <c r="A5313" i="9"/>
  <c r="C5312" i="9"/>
  <c r="F5312" i="9" s="1"/>
  <c r="B5312" i="9"/>
  <c r="E5311" i="9"/>
  <c r="D5311" i="9"/>
  <c r="A5314" i="9" l="1"/>
  <c r="C5313" i="9"/>
  <c r="F5313" i="9" s="1"/>
  <c r="B5313" i="9"/>
  <c r="E5312" i="9"/>
  <c r="D5312" i="9"/>
  <c r="B5313" i="8"/>
  <c r="C5314" i="8"/>
  <c r="A5315" i="9" l="1"/>
  <c r="C5314" i="9"/>
  <c r="F5314" i="9" s="1"/>
  <c r="B5314" i="9"/>
  <c r="E5313" i="9"/>
  <c r="B5314" i="8"/>
  <c r="C5315" i="8"/>
  <c r="D5313" i="9"/>
  <c r="B5315" i="8" l="1"/>
  <c r="C5316" i="8"/>
  <c r="A5316" i="9"/>
  <c r="C5315" i="9"/>
  <c r="F5315" i="9" s="1"/>
  <c r="B5315" i="9"/>
  <c r="D5314" i="9"/>
  <c r="E5314" i="9"/>
  <c r="A5317" i="9" l="1"/>
  <c r="C5316" i="9"/>
  <c r="F5316" i="9" s="1"/>
  <c r="B5316" i="9"/>
  <c r="E5315" i="9"/>
  <c r="D5315" i="9"/>
  <c r="B5316" i="8"/>
  <c r="C5317" i="8"/>
  <c r="A5318" i="9" l="1"/>
  <c r="C5317" i="9"/>
  <c r="F5317" i="9" s="1"/>
  <c r="B5317" i="9"/>
  <c r="D5316" i="9"/>
  <c r="B5317" i="8"/>
  <c r="C5318" i="8"/>
  <c r="E5316" i="9"/>
  <c r="B5318" i="8" l="1"/>
  <c r="C5319" i="8"/>
  <c r="A5319" i="9"/>
  <c r="C5318" i="9"/>
  <c r="F5318" i="9" s="1"/>
  <c r="B5318" i="9"/>
  <c r="E5317" i="9"/>
  <c r="D5317" i="9"/>
  <c r="A5320" i="9" l="1"/>
  <c r="C5319" i="9"/>
  <c r="F5319" i="9" s="1"/>
  <c r="B5319" i="9"/>
  <c r="D5318" i="9"/>
  <c r="E5318" i="9"/>
  <c r="B5319" i="8"/>
  <c r="C5320" i="8"/>
  <c r="A5321" i="9" l="1"/>
  <c r="C5320" i="9"/>
  <c r="F5320" i="9" s="1"/>
  <c r="B5320" i="9"/>
  <c r="E5319" i="9"/>
  <c r="B5320" i="8"/>
  <c r="C5321" i="8"/>
  <c r="D5319" i="9"/>
  <c r="C5322" i="8" l="1"/>
  <c r="B5321" i="8"/>
  <c r="A5322" i="9"/>
  <c r="C5321" i="9"/>
  <c r="F5321" i="9" s="1"/>
  <c r="B5321" i="9"/>
  <c r="D5320" i="9"/>
  <c r="E5320" i="9"/>
  <c r="A5323" i="9" l="1"/>
  <c r="C5322" i="9"/>
  <c r="F5322" i="9" s="1"/>
  <c r="B5322" i="9"/>
  <c r="E5321" i="9"/>
  <c r="D5321" i="9"/>
  <c r="C5323" i="8"/>
  <c r="B5322" i="8"/>
  <c r="A5324" i="9" l="1"/>
  <c r="C5323" i="9"/>
  <c r="F5323" i="9" s="1"/>
  <c r="B5323" i="9"/>
  <c r="E5322" i="9"/>
  <c r="B5323" i="8"/>
  <c r="C5324" i="8"/>
  <c r="D5322" i="9"/>
  <c r="B5324" i="8" l="1"/>
  <c r="C5325" i="8"/>
  <c r="A5325" i="9"/>
  <c r="C5324" i="9"/>
  <c r="F5324" i="9" s="1"/>
  <c r="B5324" i="9"/>
  <c r="E5323" i="9"/>
  <c r="D5323" i="9"/>
  <c r="A5326" i="9" l="1"/>
  <c r="C5325" i="9"/>
  <c r="F5325" i="9" s="1"/>
  <c r="B5325" i="9"/>
  <c r="D5324" i="9"/>
  <c r="E5324" i="9"/>
  <c r="B5325" i="8"/>
  <c r="C5326" i="8"/>
  <c r="A5327" i="9" l="1"/>
  <c r="C5326" i="9"/>
  <c r="F5326" i="9" s="1"/>
  <c r="B5326" i="9"/>
  <c r="E5325" i="9"/>
  <c r="B5326" i="8"/>
  <c r="C5327" i="8"/>
  <c r="D5325" i="9"/>
  <c r="C5328" i="8" l="1"/>
  <c r="B5327" i="8"/>
  <c r="A5328" i="9"/>
  <c r="C5327" i="9"/>
  <c r="F5327" i="9" s="1"/>
  <c r="B5327" i="9"/>
  <c r="D5326" i="9"/>
  <c r="E5326" i="9"/>
  <c r="A5329" i="9" l="1"/>
  <c r="C5328" i="9"/>
  <c r="F5328" i="9" s="1"/>
  <c r="B5328" i="9"/>
  <c r="E5327" i="9"/>
  <c r="D5327" i="9"/>
  <c r="C5329" i="8"/>
  <c r="B5328" i="8"/>
  <c r="A5330" i="9" l="1"/>
  <c r="C5329" i="9"/>
  <c r="F5329" i="9" s="1"/>
  <c r="B5329" i="9"/>
  <c r="E5328" i="9"/>
  <c r="C5330" i="8"/>
  <c r="B5329" i="8"/>
  <c r="D5328" i="9"/>
  <c r="B5330" i="8" l="1"/>
  <c r="C5331" i="8"/>
  <c r="A5331" i="9"/>
  <c r="C5330" i="9"/>
  <c r="F5330" i="9" s="1"/>
  <c r="B5330" i="9"/>
  <c r="D5329" i="9"/>
  <c r="E5329" i="9"/>
  <c r="A5332" i="9" l="1"/>
  <c r="C5331" i="9"/>
  <c r="F5331" i="9" s="1"/>
  <c r="B5331" i="9"/>
  <c r="E5330" i="9"/>
  <c r="D5330" i="9"/>
  <c r="B5331" i="8"/>
  <c r="C5332" i="8"/>
  <c r="A5333" i="9" l="1"/>
  <c r="C5332" i="9"/>
  <c r="F5332" i="9" s="1"/>
  <c r="B5332" i="9"/>
  <c r="D5331" i="9"/>
  <c r="B5332" i="8"/>
  <c r="C5333" i="8"/>
  <c r="E5331" i="9"/>
  <c r="B5333" i="8" l="1"/>
  <c r="C5334" i="8"/>
  <c r="A5334" i="9"/>
  <c r="C5333" i="9"/>
  <c r="F5333" i="9" s="1"/>
  <c r="B5333" i="9"/>
  <c r="E5332" i="9"/>
  <c r="D5332" i="9"/>
  <c r="D5333" i="9" l="1"/>
  <c r="A5335" i="9"/>
  <c r="C5334" i="9"/>
  <c r="F5334" i="9" s="1"/>
  <c r="B5334" i="9"/>
  <c r="E5333" i="9"/>
  <c r="C5335" i="8"/>
  <c r="B5334" i="8"/>
  <c r="C5336" i="8" l="1"/>
  <c r="B5335" i="8"/>
  <c r="A5336" i="9"/>
  <c r="C5335" i="9"/>
  <c r="F5335" i="9" s="1"/>
  <c r="B5335" i="9"/>
  <c r="E5334" i="9"/>
  <c r="D5334" i="9"/>
  <c r="A5337" i="9" l="1"/>
  <c r="C5336" i="9"/>
  <c r="F5336" i="9" s="1"/>
  <c r="B5336" i="9"/>
  <c r="E5335" i="9"/>
  <c r="D5335" i="9"/>
  <c r="C5337" i="8"/>
  <c r="B5336" i="8"/>
  <c r="A5338" i="9" l="1"/>
  <c r="C5337" i="9"/>
  <c r="F5337" i="9" s="1"/>
  <c r="B5337" i="9"/>
  <c r="E5336" i="9"/>
  <c r="C5338" i="8"/>
  <c r="B5337" i="8"/>
  <c r="D5336" i="9"/>
  <c r="C5339" i="8" l="1"/>
  <c r="B5338" i="8"/>
  <c r="A5339" i="9"/>
  <c r="C5338" i="9"/>
  <c r="F5338" i="9" s="1"/>
  <c r="B5338" i="9"/>
  <c r="E5337" i="9"/>
  <c r="D5337" i="9"/>
  <c r="A5340" i="9" l="1"/>
  <c r="C5339" i="9"/>
  <c r="F5339" i="9" s="1"/>
  <c r="B5339" i="9"/>
  <c r="E5338" i="9"/>
  <c r="D5338" i="9"/>
  <c r="C5340" i="8"/>
  <c r="B5339" i="8"/>
  <c r="A5341" i="9" l="1"/>
  <c r="C5340" i="9"/>
  <c r="F5340" i="9" s="1"/>
  <c r="B5340" i="9"/>
  <c r="E5339" i="9"/>
  <c r="C5341" i="8"/>
  <c r="B5340" i="8"/>
  <c r="D5339" i="9"/>
  <c r="C5342" i="8" l="1"/>
  <c r="B5341" i="8"/>
  <c r="A5342" i="9"/>
  <c r="C5341" i="9"/>
  <c r="F5341" i="9" s="1"/>
  <c r="B5341" i="9"/>
  <c r="E5340" i="9"/>
  <c r="D5340" i="9"/>
  <c r="A5343" i="9" l="1"/>
  <c r="C5342" i="9"/>
  <c r="F5342" i="9" s="1"/>
  <c r="B5342" i="9"/>
  <c r="E5341" i="9"/>
  <c r="D5341" i="9"/>
  <c r="B5342" i="8"/>
  <c r="C5343" i="8"/>
  <c r="A5344" i="9" l="1"/>
  <c r="C5343" i="9"/>
  <c r="F5343" i="9" s="1"/>
  <c r="B5343" i="9"/>
  <c r="E5342" i="9"/>
  <c r="B5343" i="8"/>
  <c r="C5344" i="8"/>
  <c r="D5342" i="9"/>
  <c r="B5344" i="8" l="1"/>
  <c r="C5345" i="8"/>
  <c r="A5345" i="9"/>
  <c r="C5344" i="9"/>
  <c r="F5344" i="9" s="1"/>
  <c r="B5344" i="9"/>
  <c r="D5343" i="9"/>
  <c r="E5343" i="9"/>
  <c r="A5346" i="9" l="1"/>
  <c r="C5345" i="9"/>
  <c r="F5345" i="9" s="1"/>
  <c r="B5345" i="9"/>
  <c r="E5344" i="9"/>
  <c r="D5344" i="9"/>
  <c r="B5345" i="8"/>
  <c r="C5346" i="8"/>
  <c r="A5347" i="9" l="1"/>
  <c r="C5346" i="9"/>
  <c r="F5346" i="9" s="1"/>
  <c r="B5346" i="9"/>
  <c r="D5345" i="9"/>
  <c r="C5347" i="8"/>
  <c r="B5346" i="8"/>
  <c r="E5345" i="9"/>
  <c r="C5348" i="8" l="1"/>
  <c r="B5347" i="8"/>
  <c r="A5348" i="9"/>
  <c r="C5347" i="9"/>
  <c r="F5347" i="9" s="1"/>
  <c r="B5347" i="9"/>
  <c r="E5346" i="9"/>
  <c r="D5346" i="9"/>
  <c r="A5349" i="9" l="1"/>
  <c r="C5348" i="9"/>
  <c r="F5348" i="9" s="1"/>
  <c r="B5348" i="9"/>
  <c r="E5347" i="9"/>
  <c r="D5347" i="9"/>
  <c r="C5349" i="8"/>
  <c r="B5348" i="8"/>
  <c r="A5350" i="9" l="1"/>
  <c r="C5349" i="9"/>
  <c r="F5349" i="9" s="1"/>
  <c r="B5349" i="9"/>
  <c r="E5348" i="9"/>
  <c r="C5350" i="8"/>
  <c r="B5349" i="8"/>
  <c r="D5348" i="9"/>
  <c r="B5350" i="8" l="1"/>
  <c r="C5351" i="8"/>
  <c r="A5351" i="9"/>
  <c r="C5350" i="9"/>
  <c r="F5350" i="9" s="1"/>
  <c r="B5350" i="9"/>
  <c r="E5349" i="9"/>
  <c r="D5349" i="9"/>
  <c r="E5350" i="9" l="1"/>
  <c r="A5352" i="9"/>
  <c r="C5351" i="9"/>
  <c r="F5351" i="9" s="1"/>
  <c r="B5351" i="9"/>
  <c r="D5350" i="9"/>
  <c r="B5351" i="8"/>
  <c r="C5352" i="8"/>
  <c r="A5353" i="9" l="1"/>
  <c r="C5352" i="9"/>
  <c r="F5352" i="9" s="1"/>
  <c r="B5352" i="9"/>
  <c r="D5351" i="9"/>
  <c r="E5351" i="9"/>
  <c r="C5353" i="8"/>
  <c r="B5352" i="8"/>
  <c r="A5354" i="9" l="1"/>
  <c r="C5353" i="9"/>
  <c r="F5353" i="9" s="1"/>
  <c r="B5353" i="9"/>
  <c r="E5352" i="9"/>
  <c r="C5354" i="8"/>
  <c r="B5353" i="8"/>
  <c r="D5352" i="9"/>
  <c r="C5355" i="8" l="1"/>
  <c r="B5354" i="8"/>
  <c r="A5355" i="9"/>
  <c r="C5354" i="9"/>
  <c r="F5354" i="9" s="1"/>
  <c r="B5354" i="9"/>
  <c r="E5353" i="9"/>
  <c r="D5353" i="9"/>
  <c r="A5356" i="9" l="1"/>
  <c r="C5355" i="9"/>
  <c r="F5355" i="9" s="1"/>
  <c r="B5355" i="9"/>
  <c r="E5354" i="9"/>
  <c r="D5354" i="9"/>
  <c r="C5356" i="8"/>
  <c r="B5355" i="8"/>
  <c r="A5357" i="9" l="1"/>
  <c r="C5356" i="9"/>
  <c r="F5356" i="9" s="1"/>
  <c r="B5356" i="9"/>
  <c r="E5355" i="9"/>
  <c r="C5357" i="8"/>
  <c r="B5356" i="8"/>
  <c r="D5355" i="9"/>
  <c r="C5358" i="8" l="1"/>
  <c r="B5357" i="8"/>
  <c r="A5358" i="9"/>
  <c r="C5357" i="9"/>
  <c r="F5357" i="9" s="1"/>
  <c r="B5357" i="9"/>
  <c r="E5356" i="9"/>
  <c r="D5356" i="9"/>
  <c r="A5359" i="9" l="1"/>
  <c r="C5358" i="9"/>
  <c r="F5358" i="9" s="1"/>
  <c r="B5358" i="9"/>
  <c r="E5357" i="9"/>
  <c r="D5357" i="9"/>
  <c r="C5359" i="8"/>
  <c r="B5358" i="8"/>
  <c r="A5360" i="9" l="1"/>
  <c r="C5359" i="9"/>
  <c r="F5359" i="9" s="1"/>
  <c r="B5359" i="9"/>
  <c r="E5358" i="9"/>
  <c r="C5360" i="8"/>
  <c r="B5359" i="8"/>
  <c r="D5358" i="9"/>
  <c r="C5361" i="8" l="1"/>
  <c r="B5360" i="8"/>
  <c r="A5361" i="9"/>
  <c r="C5360" i="9"/>
  <c r="F5360" i="9" s="1"/>
  <c r="B5360" i="9"/>
  <c r="E5359" i="9"/>
  <c r="D5359" i="9"/>
  <c r="A5362" i="9" l="1"/>
  <c r="C5361" i="9"/>
  <c r="F5361" i="9" s="1"/>
  <c r="B5361" i="9"/>
  <c r="E5360" i="9"/>
  <c r="D5360" i="9"/>
  <c r="C5362" i="8"/>
  <c r="B5361" i="8"/>
  <c r="A5363" i="9" l="1"/>
  <c r="C5362" i="9"/>
  <c r="F5362" i="9" s="1"/>
  <c r="B5362" i="9"/>
  <c r="E5361" i="9"/>
  <c r="C5363" i="8"/>
  <c r="B5362" i="8"/>
  <c r="D5361" i="9"/>
  <c r="C5364" i="8" l="1"/>
  <c r="B5363" i="8"/>
  <c r="A5364" i="9"/>
  <c r="C5363" i="9"/>
  <c r="F5363" i="9" s="1"/>
  <c r="B5363" i="9"/>
  <c r="E5362" i="9"/>
  <c r="D5362" i="9"/>
  <c r="A5365" i="9" l="1"/>
  <c r="C5364" i="9"/>
  <c r="F5364" i="9" s="1"/>
  <c r="B5364" i="9"/>
  <c r="E5363" i="9"/>
  <c r="D5363" i="9"/>
  <c r="C5365" i="8"/>
  <c r="B5364" i="8"/>
  <c r="A5366" i="9" l="1"/>
  <c r="C5365" i="9"/>
  <c r="F5365" i="9" s="1"/>
  <c r="B5365" i="9"/>
  <c r="E5364" i="9"/>
  <c r="C5366" i="8"/>
  <c r="B5365" i="8"/>
  <c r="D5364" i="9"/>
  <c r="C5367" i="8" l="1"/>
  <c r="B5366" i="8"/>
  <c r="A5367" i="9"/>
  <c r="C5366" i="9"/>
  <c r="F5366" i="9" s="1"/>
  <c r="B5366" i="9"/>
  <c r="E5365" i="9"/>
  <c r="D5365" i="9"/>
  <c r="A5368" i="9" l="1"/>
  <c r="C5367" i="9"/>
  <c r="F5367" i="9" s="1"/>
  <c r="B5367" i="9"/>
  <c r="E5366" i="9"/>
  <c r="D5366" i="9"/>
  <c r="C5368" i="8"/>
  <c r="B5367" i="8"/>
  <c r="A5369" i="9" l="1"/>
  <c r="C5368" i="9"/>
  <c r="F5368" i="9" s="1"/>
  <c r="B5368" i="9"/>
  <c r="E5367" i="9"/>
  <c r="C5369" i="8"/>
  <c r="B5368" i="8"/>
  <c r="D5367" i="9"/>
  <c r="C5370" i="8" l="1"/>
  <c r="B5369" i="8"/>
  <c r="A5370" i="9"/>
  <c r="C5369" i="9"/>
  <c r="F5369" i="9" s="1"/>
  <c r="B5369" i="9"/>
  <c r="E5368" i="9"/>
  <c r="D5368" i="9"/>
  <c r="A5371" i="9" l="1"/>
  <c r="C5370" i="9"/>
  <c r="F5370" i="9" s="1"/>
  <c r="B5370" i="9"/>
  <c r="E5369" i="9"/>
  <c r="D5369" i="9"/>
  <c r="C5371" i="8"/>
  <c r="B5370" i="8"/>
  <c r="A5372" i="9" l="1"/>
  <c r="C5371" i="9"/>
  <c r="F5371" i="9" s="1"/>
  <c r="B5371" i="9"/>
  <c r="E5370" i="9"/>
  <c r="C5372" i="8"/>
  <c r="B5371" i="8"/>
  <c r="D5370" i="9"/>
  <c r="B5372" i="8" l="1"/>
  <c r="C5373" i="8"/>
  <c r="A5373" i="9"/>
  <c r="C5372" i="9"/>
  <c r="F5372" i="9" s="1"/>
  <c r="B5372" i="9"/>
  <c r="E5371" i="9"/>
  <c r="D5371" i="9"/>
  <c r="A5374" i="9" l="1"/>
  <c r="C5373" i="9"/>
  <c r="F5373" i="9" s="1"/>
  <c r="B5373" i="9"/>
  <c r="E5372" i="9"/>
  <c r="D5372" i="9"/>
  <c r="B5373" i="8"/>
  <c r="C5374" i="8"/>
  <c r="A5375" i="9" l="1"/>
  <c r="C5374" i="9"/>
  <c r="F5374" i="9" s="1"/>
  <c r="B5374" i="9"/>
  <c r="D5373" i="9"/>
  <c r="C5375" i="8"/>
  <c r="B5374" i="8"/>
  <c r="E5373" i="9"/>
  <c r="C5376" i="8" l="1"/>
  <c r="B5375" i="8"/>
  <c r="A5376" i="9"/>
  <c r="C5375" i="9"/>
  <c r="F5375" i="9" s="1"/>
  <c r="B5375" i="9"/>
  <c r="E5374" i="9"/>
  <c r="D5374" i="9"/>
  <c r="A5377" i="9" l="1"/>
  <c r="C5376" i="9"/>
  <c r="F5376" i="9" s="1"/>
  <c r="B5376" i="9"/>
  <c r="E5375" i="9"/>
  <c r="D5375" i="9"/>
  <c r="B5376" i="8"/>
  <c r="C5377" i="8"/>
  <c r="A5378" i="9" l="1"/>
  <c r="C5377" i="9"/>
  <c r="F5377" i="9" s="1"/>
  <c r="B5377" i="9"/>
  <c r="E5376" i="9"/>
  <c r="B5377" i="8"/>
  <c r="C5378" i="8"/>
  <c r="D5376" i="9"/>
  <c r="B5378" i="8" l="1"/>
  <c r="C5379" i="8"/>
  <c r="A5379" i="9"/>
  <c r="C5378" i="9"/>
  <c r="F5378" i="9" s="1"/>
  <c r="B5378" i="9"/>
  <c r="D5377" i="9"/>
  <c r="E5377" i="9"/>
  <c r="A5380" i="9" l="1"/>
  <c r="C5379" i="9"/>
  <c r="F5379" i="9" s="1"/>
  <c r="B5379" i="9"/>
  <c r="E5378" i="9"/>
  <c r="D5378" i="9"/>
  <c r="B5379" i="8"/>
  <c r="C5380" i="8"/>
  <c r="A5381" i="9" l="1"/>
  <c r="C5380" i="9"/>
  <c r="F5380" i="9" s="1"/>
  <c r="B5380" i="9"/>
  <c r="D5379" i="9"/>
  <c r="C5381" i="8"/>
  <c r="B5380" i="8"/>
  <c r="E5379" i="9"/>
  <c r="C5382" i="8" l="1"/>
  <c r="B5381" i="8"/>
  <c r="A5382" i="9"/>
  <c r="C5381" i="9"/>
  <c r="F5381" i="9" s="1"/>
  <c r="B5381" i="9"/>
  <c r="E5380" i="9"/>
  <c r="D5380" i="9"/>
  <c r="A5383" i="9" l="1"/>
  <c r="C5382" i="9"/>
  <c r="F5382" i="9" s="1"/>
  <c r="B5382" i="9"/>
  <c r="E5381" i="9"/>
  <c r="D5381" i="9"/>
  <c r="B5382" i="8"/>
  <c r="C5383" i="8"/>
  <c r="A5384" i="9" l="1"/>
  <c r="C5383" i="9"/>
  <c r="F5383" i="9" s="1"/>
  <c r="B5383" i="9"/>
  <c r="E5382" i="9"/>
  <c r="B5383" i="8"/>
  <c r="C5384" i="8"/>
  <c r="D5382" i="9"/>
  <c r="B5384" i="8" l="1"/>
  <c r="C5385" i="8"/>
  <c r="A5385" i="9"/>
  <c r="C5384" i="9"/>
  <c r="F5384" i="9" s="1"/>
  <c r="B5384" i="9"/>
  <c r="D5383" i="9"/>
  <c r="E5383" i="9"/>
  <c r="A5386" i="9" l="1"/>
  <c r="C5385" i="9"/>
  <c r="F5385" i="9" s="1"/>
  <c r="B5385" i="9"/>
  <c r="E5384" i="9"/>
  <c r="D5384" i="9"/>
  <c r="B5385" i="8"/>
  <c r="C5386" i="8"/>
  <c r="A5387" i="9" l="1"/>
  <c r="C5386" i="9"/>
  <c r="F5386" i="9" s="1"/>
  <c r="B5386" i="9"/>
  <c r="D5385" i="9"/>
  <c r="B5386" i="8"/>
  <c r="C5387" i="8"/>
  <c r="E5385" i="9"/>
  <c r="B5387" i="8" l="1"/>
  <c r="C5388" i="8"/>
  <c r="A5388" i="9"/>
  <c r="C5387" i="9"/>
  <c r="F5387" i="9" s="1"/>
  <c r="B5387" i="9"/>
  <c r="E5386" i="9"/>
  <c r="D5386" i="9"/>
  <c r="A5389" i="9" l="1"/>
  <c r="C5388" i="9"/>
  <c r="F5388" i="9" s="1"/>
  <c r="B5388" i="9"/>
  <c r="D5387" i="9"/>
  <c r="E5387" i="9"/>
  <c r="B5388" i="8"/>
  <c r="C5389" i="8"/>
  <c r="A5390" i="9" l="1"/>
  <c r="C5389" i="9"/>
  <c r="F5389" i="9" s="1"/>
  <c r="B5389" i="9"/>
  <c r="E5388" i="9"/>
  <c r="B5389" i="8"/>
  <c r="C5390" i="8"/>
  <c r="D5388" i="9"/>
  <c r="B5390" i="8" l="1"/>
  <c r="C5391" i="8"/>
  <c r="A5391" i="9"/>
  <c r="C5390" i="9"/>
  <c r="F5390" i="9" s="1"/>
  <c r="B5390" i="9"/>
  <c r="D5389" i="9"/>
  <c r="E5389" i="9"/>
  <c r="A5392" i="9" l="1"/>
  <c r="C5391" i="9"/>
  <c r="F5391" i="9" s="1"/>
  <c r="B5391" i="9"/>
  <c r="E5390" i="9"/>
  <c r="D5390" i="9"/>
  <c r="B5391" i="8"/>
  <c r="C5392" i="8"/>
  <c r="A5393" i="9" l="1"/>
  <c r="C5392" i="9"/>
  <c r="F5392" i="9" s="1"/>
  <c r="B5392" i="9"/>
  <c r="D5391" i="9"/>
  <c r="B5392" i="8"/>
  <c r="C5393" i="8"/>
  <c r="E5391" i="9"/>
  <c r="A5394" i="9" l="1"/>
  <c r="C5393" i="9"/>
  <c r="F5393" i="9" s="1"/>
  <c r="B5393" i="9"/>
  <c r="B5393" i="8"/>
  <c r="C5394" i="8"/>
  <c r="E5392" i="9"/>
  <c r="D5392" i="9"/>
  <c r="C5395" i="8" l="1"/>
  <c r="B5394" i="8"/>
  <c r="A5395" i="9"/>
  <c r="C5394" i="9"/>
  <c r="F5394" i="9" s="1"/>
  <c r="B5394" i="9"/>
  <c r="D5393" i="9"/>
  <c r="E5393" i="9"/>
  <c r="A5396" i="9" l="1"/>
  <c r="C5395" i="9"/>
  <c r="F5395" i="9" s="1"/>
  <c r="B5395" i="9"/>
  <c r="E5394" i="9"/>
  <c r="D5394" i="9"/>
  <c r="C5396" i="8"/>
  <c r="B5395" i="8"/>
  <c r="A5397" i="9" l="1"/>
  <c r="C5396" i="9"/>
  <c r="F5396" i="9" s="1"/>
  <c r="B5396" i="9"/>
  <c r="E5395" i="9"/>
  <c r="B5396" i="8"/>
  <c r="C5397" i="8"/>
  <c r="D5395" i="9"/>
  <c r="B5397" i="8" l="1"/>
  <c r="C5398" i="8"/>
  <c r="A5398" i="9"/>
  <c r="C5397" i="9"/>
  <c r="F5397" i="9" s="1"/>
  <c r="B5397" i="9"/>
  <c r="E5396" i="9"/>
  <c r="D5396" i="9"/>
  <c r="A5399" i="9" l="1"/>
  <c r="C5398" i="9"/>
  <c r="F5398" i="9" s="1"/>
  <c r="B5398" i="9"/>
  <c r="D5397" i="9"/>
  <c r="E5397" i="9"/>
  <c r="B5398" i="8"/>
  <c r="C5399" i="8"/>
  <c r="A5400" i="9" l="1"/>
  <c r="C5399" i="9"/>
  <c r="F5399" i="9" s="1"/>
  <c r="B5399" i="9"/>
  <c r="E5398" i="9"/>
  <c r="B5399" i="8"/>
  <c r="C5400" i="8"/>
  <c r="D5398" i="9"/>
  <c r="B5400" i="8" l="1"/>
  <c r="C5401" i="8"/>
  <c r="A5401" i="9"/>
  <c r="C5400" i="9"/>
  <c r="F5400" i="9" s="1"/>
  <c r="B5400" i="9"/>
  <c r="D5399" i="9"/>
  <c r="E5399" i="9"/>
  <c r="A5402" i="9" l="1"/>
  <c r="C5401" i="9"/>
  <c r="F5401" i="9" s="1"/>
  <c r="B5401" i="9"/>
  <c r="E5400" i="9"/>
  <c r="D5400" i="9"/>
  <c r="B5401" i="8"/>
  <c r="C5402" i="8"/>
  <c r="A5403" i="9" l="1"/>
  <c r="C5402" i="9"/>
  <c r="F5402" i="9" s="1"/>
  <c r="B5402" i="9"/>
  <c r="D5401" i="9"/>
  <c r="C5403" i="8"/>
  <c r="B5402" i="8"/>
  <c r="E5401" i="9"/>
  <c r="C5404" i="8" l="1"/>
  <c r="B5403" i="8"/>
  <c r="A5404" i="9"/>
  <c r="C5403" i="9"/>
  <c r="F5403" i="9" s="1"/>
  <c r="B5403" i="9"/>
  <c r="E5402" i="9"/>
  <c r="D5402" i="9"/>
  <c r="A5405" i="9" l="1"/>
  <c r="C5404" i="9"/>
  <c r="F5404" i="9" s="1"/>
  <c r="B5404" i="9"/>
  <c r="E5403" i="9"/>
  <c r="D5403" i="9"/>
  <c r="C5405" i="8"/>
  <c r="B5404" i="8"/>
  <c r="A5406" i="9" l="1"/>
  <c r="C5405" i="9"/>
  <c r="F5405" i="9" s="1"/>
  <c r="B5405" i="9"/>
  <c r="E5404" i="9"/>
  <c r="C5406" i="8"/>
  <c r="B5405" i="8"/>
  <c r="D5404" i="9"/>
  <c r="C5407" i="8" l="1"/>
  <c r="B5406" i="8"/>
  <c r="A5407" i="9"/>
  <c r="C5406" i="9"/>
  <c r="F5406" i="9" s="1"/>
  <c r="B5406" i="9"/>
  <c r="E5405" i="9"/>
  <c r="D5405" i="9"/>
  <c r="A5408" i="9" l="1"/>
  <c r="C5407" i="9"/>
  <c r="F5407" i="9" s="1"/>
  <c r="B5407" i="9"/>
  <c r="E5406" i="9"/>
  <c r="D5406" i="9"/>
  <c r="C5408" i="8"/>
  <c r="B5407" i="8"/>
  <c r="A5409" i="9" l="1"/>
  <c r="C5408" i="9"/>
  <c r="F5408" i="9" s="1"/>
  <c r="B5408" i="9"/>
  <c r="E5407" i="9"/>
  <c r="B5408" i="8"/>
  <c r="C5409" i="8"/>
  <c r="D5407" i="9"/>
  <c r="B5409" i="8" l="1"/>
  <c r="C5410" i="8"/>
  <c r="A5410" i="9"/>
  <c r="C5409" i="9"/>
  <c r="F5409" i="9" s="1"/>
  <c r="B5409" i="9"/>
  <c r="E5408" i="9"/>
  <c r="D5408" i="9"/>
  <c r="A5411" i="9" l="1"/>
  <c r="C5410" i="9"/>
  <c r="F5410" i="9" s="1"/>
  <c r="B5410" i="9"/>
  <c r="D5409" i="9"/>
  <c r="E5409" i="9"/>
  <c r="B5410" i="8"/>
  <c r="C5411" i="8"/>
  <c r="A5412" i="9" l="1"/>
  <c r="C5411" i="9"/>
  <c r="F5411" i="9" s="1"/>
  <c r="B5411" i="9"/>
  <c r="E5410" i="9"/>
  <c r="B5411" i="8"/>
  <c r="C5412" i="8"/>
  <c r="D5410" i="9"/>
  <c r="C5413" i="8" l="1"/>
  <c r="B5412" i="8"/>
  <c r="A5413" i="9"/>
  <c r="C5412" i="9"/>
  <c r="F5412" i="9" s="1"/>
  <c r="B5412" i="9"/>
  <c r="D5411" i="9"/>
  <c r="E5411" i="9"/>
  <c r="A5414" i="9" l="1"/>
  <c r="C5413" i="9"/>
  <c r="F5413" i="9" s="1"/>
  <c r="B5413" i="9"/>
  <c r="E5412" i="9"/>
  <c r="D5412" i="9"/>
  <c r="C5414" i="8"/>
  <c r="B5413" i="8"/>
  <c r="A5415" i="9" l="1"/>
  <c r="C5414" i="9"/>
  <c r="F5414" i="9" s="1"/>
  <c r="B5414" i="9"/>
  <c r="E5413" i="9"/>
  <c r="B5414" i="8"/>
  <c r="C5415" i="8"/>
  <c r="D5413" i="9"/>
  <c r="B5415" i="8" l="1"/>
  <c r="C5416" i="8"/>
  <c r="A5416" i="9"/>
  <c r="C5415" i="9"/>
  <c r="F5415" i="9" s="1"/>
  <c r="B5415" i="9"/>
  <c r="E5414" i="9"/>
  <c r="D5414" i="9"/>
  <c r="A5417" i="9" l="1"/>
  <c r="C5416" i="9"/>
  <c r="F5416" i="9" s="1"/>
  <c r="B5416" i="9"/>
  <c r="D5415" i="9"/>
  <c r="E5415" i="9"/>
  <c r="B5416" i="8"/>
  <c r="C5417" i="8"/>
  <c r="A5418" i="9" l="1"/>
  <c r="C5417" i="9"/>
  <c r="F5417" i="9" s="1"/>
  <c r="B5417" i="9"/>
  <c r="E5416" i="9"/>
  <c r="B5417" i="8"/>
  <c r="C5418" i="8"/>
  <c r="D5416" i="9"/>
  <c r="C5419" i="8" l="1"/>
  <c r="B5418" i="8"/>
  <c r="A5419" i="9"/>
  <c r="C5418" i="9"/>
  <c r="F5418" i="9" s="1"/>
  <c r="B5418" i="9"/>
  <c r="D5417" i="9"/>
  <c r="E5417" i="9"/>
  <c r="A5420" i="9" l="1"/>
  <c r="C5419" i="9"/>
  <c r="F5419" i="9" s="1"/>
  <c r="B5419" i="9"/>
  <c r="E5418" i="9"/>
  <c r="D5418" i="9"/>
  <c r="C5420" i="8"/>
  <c r="B5419" i="8"/>
  <c r="A5421" i="9" l="1"/>
  <c r="C5420" i="9"/>
  <c r="F5420" i="9" s="1"/>
  <c r="B5420" i="9"/>
  <c r="E5419" i="9"/>
  <c r="B5420" i="8"/>
  <c r="C5421" i="8"/>
  <c r="D5419" i="9"/>
  <c r="B5421" i="8" l="1"/>
  <c r="C5422" i="8"/>
  <c r="A5422" i="9"/>
  <c r="C5421" i="9"/>
  <c r="F5421" i="9" s="1"/>
  <c r="B5421" i="9"/>
  <c r="E5420" i="9"/>
  <c r="D5420" i="9"/>
  <c r="A5423" i="9" l="1"/>
  <c r="C5422" i="9"/>
  <c r="F5422" i="9" s="1"/>
  <c r="B5422" i="9"/>
  <c r="D5421" i="9"/>
  <c r="E5421" i="9"/>
  <c r="B5422" i="8"/>
  <c r="C5423" i="8"/>
  <c r="A5424" i="9" l="1"/>
  <c r="C5423" i="9"/>
  <c r="F5423" i="9" s="1"/>
  <c r="B5423" i="9"/>
  <c r="E5422" i="9"/>
  <c r="B5423" i="8"/>
  <c r="C5424" i="8"/>
  <c r="D5422" i="9"/>
  <c r="B5424" i="8" l="1"/>
  <c r="C5425" i="8"/>
  <c r="A5425" i="9"/>
  <c r="C5424" i="9"/>
  <c r="F5424" i="9" s="1"/>
  <c r="B5424" i="9"/>
  <c r="D5423" i="9"/>
  <c r="E5423" i="9"/>
  <c r="A5426" i="9" l="1"/>
  <c r="C5425" i="9"/>
  <c r="F5425" i="9" s="1"/>
  <c r="B5425" i="9"/>
  <c r="E5424" i="9"/>
  <c r="D5424" i="9"/>
  <c r="B5425" i="8"/>
  <c r="C5426" i="8"/>
  <c r="A5427" i="9" l="1"/>
  <c r="C5426" i="9"/>
  <c r="F5426" i="9" s="1"/>
  <c r="B5426" i="9"/>
  <c r="D5425" i="9"/>
  <c r="B5426" i="8"/>
  <c r="C5427" i="8"/>
  <c r="E5425" i="9"/>
  <c r="B5427" i="8" l="1"/>
  <c r="C5428" i="8"/>
  <c r="A5428" i="9"/>
  <c r="C5427" i="9"/>
  <c r="F5427" i="9" s="1"/>
  <c r="B5427" i="9"/>
  <c r="E5426" i="9"/>
  <c r="D5426" i="9"/>
  <c r="D5427" i="9" l="1"/>
  <c r="A5429" i="9"/>
  <c r="C5428" i="9"/>
  <c r="F5428" i="9" s="1"/>
  <c r="B5428" i="9"/>
  <c r="E5427" i="9"/>
  <c r="B5428" i="8"/>
  <c r="C5429" i="8"/>
  <c r="A5430" i="9" l="1"/>
  <c r="C5429" i="9"/>
  <c r="F5429" i="9" s="1"/>
  <c r="B5429" i="9"/>
  <c r="E5428" i="9"/>
  <c r="D5428" i="9"/>
  <c r="B5429" i="8"/>
  <c r="C5430" i="8"/>
  <c r="A5431" i="9" l="1"/>
  <c r="C5430" i="9"/>
  <c r="F5430" i="9" s="1"/>
  <c r="B5430" i="9"/>
  <c r="D5429" i="9"/>
  <c r="B5430" i="8"/>
  <c r="C5431" i="8"/>
  <c r="E5429" i="9"/>
  <c r="B5431" i="8" l="1"/>
  <c r="C5432" i="8"/>
  <c r="A5432" i="9"/>
  <c r="C5431" i="9"/>
  <c r="F5431" i="9" s="1"/>
  <c r="B5431" i="9"/>
  <c r="E5430" i="9"/>
  <c r="D5430" i="9"/>
  <c r="D5431" i="9" l="1"/>
  <c r="A5433" i="9"/>
  <c r="C5432" i="9"/>
  <c r="F5432" i="9" s="1"/>
  <c r="B5432" i="9"/>
  <c r="E5431" i="9"/>
  <c r="C5433" i="8"/>
  <c r="B5432" i="8"/>
  <c r="C5434" i="8" l="1"/>
  <c r="B5433" i="8"/>
  <c r="A5434" i="9"/>
  <c r="C5433" i="9"/>
  <c r="F5433" i="9" s="1"/>
  <c r="B5433" i="9"/>
  <c r="E5432" i="9"/>
  <c r="D5432" i="9"/>
  <c r="A5435" i="9" l="1"/>
  <c r="C5434" i="9"/>
  <c r="F5434" i="9" s="1"/>
  <c r="B5434" i="9"/>
  <c r="E5433" i="9"/>
  <c r="D5433" i="9"/>
  <c r="B5434" i="8"/>
  <c r="C5435" i="8"/>
  <c r="A5436" i="9" l="1"/>
  <c r="C5435" i="9"/>
  <c r="F5435" i="9" s="1"/>
  <c r="B5435" i="9"/>
  <c r="E5434" i="9"/>
  <c r="B5435" i="8"/>
  <c r="C5436" i="8"/>
  <c r="D5434" i="9"/>
  <c r="B5436" i="8" l="1"/>
  <c r="C5437" i="8"/>
  <c r="A5437" i="9"/>
  <c r="C5436" i="9"/>
  <c r="F5436" i="9" s="1"/>
  <c r="B5436" i="9"/>
  <c r="D5435" i="9"/>
  <c r="E5435" i="9"/>
  <c r="A5438" i="9" l="1"/>
  <c r="C5437" i="9"/>
  <c r="F5437" i="9" s="1"/>
  <c r="B5437" i="9"/>
  <c r="E5436" i="9"/>
  <c r="D5436" i="9"/>
  <c r="B5437" i="8"/>
  <c r="C5438" i="8"/>
  <c r="A5439" i="9" l="1"/>
  <c r="C5438" i="9"/>
  <c r="F5438" i="9" s="1"/>
  <c r="B5438" i="9"/>
  <c r="D5437" i="9"/>
  <c r="B5438" i="8"/>
  <c r="C5439" i="8"/>
  <c r="E5437" i="9"/>
  <c r="A5440" i="9" l="1"/>
  <c r="C5439" i="9"/>
  <c r="F5439" i="9" s="1"/>
  <c r="B5439" i="9"/>
  <c r="B5439" i="8"/>
  <c r="C5440" i="8"/>
  <c r="E5438" i="9"/>
  <c r="D5438" i="9"/>
  <c r="A5441" i="9" l="1"/>
  <c r="C5440" i="9"/>
  <c r="F5440" i="9" s="1"/>
  <c r="B5440" i="9"/>
  <c r="D5439" i="9"/>
  <c r="B5440" i="8"/>
  <c r="C5441" i="8"/>
  <c r="E5439" i="9"/>
  <c r="B5441" i="8" l="1"/>
  <c r="C5442" i="8"/>
  <c r="A5442" i="9"/>
  <c r="C5441" i="9"/>
  <c r="F5441" i="9" s="1"/>
  <c r="B5441" i="9"/>
  <c r="E5440" i="9"/>
  <c r="D5440" i="9"/>
  <c r="A5443" i="9" l="1"/>
  <c r="C5442" i="9"/>
  <c r="F5442" i="9" s="1"/>
  <c r="B5442" i="9"/>
  <c r="D5441" i="9"/>
  <c r="E5441" i="9"/>
  <c r="B5442" i="8"/>
  <c r="C5443" i="8"/>
  <c r="A5444" i="9" l="1"/>
  <c r="C5443" i="9"/>
  <c r="F5443" i="9" s="1"/>
  <c r="B5443" i="9"/>
  <c r="E5442" i="9"/>
  <c r="B5443" i="8"/>
  <c r="C5444" i="8"/>
  <c r="D5442" i="9"/>
  <c r="B5444" i="8" l="1"/>
  <c r="C5445" i="8"/>
  <c r="A5445" i="9"/>
  <c r="C5444" i="9"/>
  <c r="F5444" i="9" s="1"/>
  <c r="B5444" i="9"/>
  <c r="D5443" i="9"/>
  <c r="E5443" i="9"/>
  <c r="A5446" i="9" l="1"/>
  <c r="C5445" i="9"/>
  <c r="F5445" i="9" s="1"/>
  <c r="B5445" i="9"/>
  <c r="E5444" i="9"/>
  <c r="D5444" i="9"/>
  <c r="B5445" i="8"/>
  <c r="C5446" i="8"/>
  <c r="A5447" i="9" l="1"/>
  <c r="C5446" i="9"/>
  <c r="F5446" i="9" s="1"/>
  <c r="B5446" i="9"/>
  <c r="D5445" i="9"/>
  <c r="B5446" i="8"/>
  <c r="C5447" i="8"/>
  <c r="E5445" i="9"/>
  <c r="A5448" i="9" l="1"/>
  <c r="C5447" i="9"/>
  <c r="F5447" i="9" s="1"/>
  <c r="B5447" i="9"/>
  <c r="B5447" i="8"/>
  <c r="C5448" i="8"/>
  <c r="E5446" i="9"/>
  <c r="D5446" i="9"/>
  <c r="C5449" i="8" l="1"/>
  <c r="B5448" i="8"/>
  <c r="A5449" i="9"/>
  <c r="C5448" i="9"/>
  <c r="F5448" i="9" s="1"/>
  <c r="B5448" i="9"/>
  <c r="D5447" i="9"/>
  <c r="E5447" i="9"/>
  <c r="A5450" i="9" l="1"/>
  <c r="C5449" i="9"/>
  <c r="F5449" i="9" s="1"/>
  <c r="B5449" i="9"/>
  <c r="E5448" i="9"/>
  <c r="D5448" i="9"/>
  <c r="C5450" i="8"/>
  <c r="B5449" i="8"/>
  <c r="C5451" i="8" l="1"/>
  <c r="B5450" i="8"/>
  <c r="A5451" i="9"/>
  <c r="C5450" i="9"/>
  <c r="F5450" i="9" s="1"/>
  <c r="B5450" i="9"/>
  <c r="E5449" i="9"/>
  <c r="D5449" i="9"/>
  <c r="A5452" i="9" l="1"/>
  <c r="C5451" i="9"/>
  <c r="F5451" i="9" s="1"/>
  <c r="B5451" i="9"/>
  <c r="E5450" i="9"/>
  <c r="D5450" i="9"/>
  <c r="C5452" i="8"/>
  <c r="B5451" i="8"/>
  <c r="B5452" i="8" l="1"/>
  <c r="C5453" i="8"/>
  <c r="A5453" i="9"/>
  <c r="C5452" i="9"/>
  <c r="F5452" i="9" s="1"/>
  <c r="B5452" i="9"/>
  <c r="E5451" i="9"/>
  <c r="D5451" i="9"/>
  <c r="A5454" i="9" l="1"/>
  <c r="C5453" i="9"/>
  <c r="F5453" i="9" s="1"/>
  <c r="B5453" i="9"/>
  <c r="E5452" i="9"/>
  <c r="D5452" i="9"/>
  <c r="B5453" i="8"/>
  <c r="C5454" i="8"/>
  <c r="A5455" i="9" l="1"/>
  <c r="C5454" i="9"/>
  <c r="F5454" i="9" s="1"/>
  <c r="B5454" i="9"/>
  <c r="D5453" i="9"/>
  <c r="C5455" i="8"/>
  <c r="B5454" i="8"/>
  <c r="E5453" i="9"/>
  <c r="C5456" i="8" l="1"/>
  <c r="B5455" i="8"/>
  <c r="A5456" i="9"/>
  <c r="C5455" i="9"/>
  <c r="F5455" i="9" s="1"/>
  <c r="B5455" i="9"/>
  <c r="E5454" i="9"/>
  <c r="D5454" i="9"/>
  <c r="A5457" i="9" l="1"/>
  <c r="C5456" i="9"/>
  <c r="F5456" i="9" s="1"/>
  <c r="B5456" i="9"/>
  <c r="E5455" i="9"/>
  <c r="D5455" i="9"/>
  <c r="B5456" i="8"/>
  <c r="C5457" i="8"/>
  <c r="E5456" i="9" l="1"/>
  <c r="A5458" i="9"/>
  <c r="C5457" i="9"/>
  <c r="F5457" i="9" s="1"/>
  <c r="B5457" i="9"/>
  <c r="B5457" i="8"/>
  <c r="C5458" i="8"/>
  <c r="D5456" i="9"/>
  <c r="B5458" i="8" l="1"/>
  <c r="C5459" i="8"/>
  <c r="A5459" i="9"/>
  <c r="C5458" i="9"/>
  <c r="F5458" i="9" s="1"/>
  <c r="B5458" i="9"/>
  <c r="D5457" i="9"/>
  <c r="E5457" i="9"/>
  <c r="A5460" i="9" l="1"/>
  <c r="C5459" i="9"/>
  <c r="F5459" i="9" s="1"/>
  <c r="B5459" i="9"/>
  <c r="E5458" i="9"/>
  <c r="D5458" i="9"/>
  <c r="B5459" i="8"/>
  <c r="C5460" i="8"/>
  <c r="A5461" i="9" l="1"/>
  <c r="C5460" i="9"/>
  <c r="F5460" i="9" s="1"/>
  <c r="B5460" i="9"/>
  <c r="D5459" i="9"/>
  <c r="B5460" i="8"/>
  <c r="C5461" i="8"/>
  <c r="E5459" i="9"/>
  <c r="B5461" i="8" l="1"/>
  <c r="C5462" i="8"/>
  <c r="A5462" i="9"/>
  <c r="C5461" i="9"/>
  <c r="F5461" i="9" s="1"/>
  <c r="B5461" i="9"/>
  <c r="E5460" i="9"/>
  <c r="D5460" i="9"/>
  <c r="A5463" i="9" l="1"/>
  <c r="C5462" i="9"/>
  <c r="F5462" i="9" s="1"/>
  <c r="B5462" i="9"/>
  <c r="D5461" i="9"/>
  <c r="E5461" i="9"/>
  <c r="C5463" i="8"/>
  <c r="B5462" i="8"/>
  <c r="C5464" i="8" l="1"/>
  <c r="B5463" i="8"/>
  <c r="A5464" i="9"/>
  <c r="C5463" i="9"/>
  <c r="F5463" i="9" s="1"/>
  <c r="B5463" i="9"/>
  <c r="E5462" i="9"/>
  <c r="D5462" i="9"/>
  <c r="A5465" i="9" l="1"/>
  <c r="C5464" i="9"/>
  <c r="F5464" i="9" s="1"/>
  <c r="B5464" i="9"/>
  <c r="E5463" i="9"/>
  <c r="D5463" i="9"/>
  <c r="C5465" i="8"/>
  <c r="B5464" i="8"/>
  <c r="C5466" i="8" l="1"/>
  <c r="B5465" i="8"/>
  <c r="A5466" i="9"/>
  <c r="C5465" i="9"/>
  <c r="F5465" i="9" s="1"/>
  <c r="B5465" i="9"/>
  <c r="E5464" i="9"/>
  <c r="D5464" i="9"/>
  <c r="A5467" i="9" l="1"/>
  <c r="C5466" i="9"/>
  <c r="F5466" i="9" s="1"/>
  <c r="B5466" i="9"/>
  <c r="E5465" i="9"/>
  <c r="D5465" i="9"/>
  <c r="C5467" i="8"/>
  <c r="B5466" i="8"/>
  <c r="A5468" i="9" l="1"/>
  <c r="C5467" i="9"/>
  <c r="F5467" i="9" s="1"/>
  <c r="B5467" i="9"/>
  <c r="E5466" i="9"/>
  <c r="C5468" i="8"/>
  <c r="B5467" i="8"/>
  <c r="D5466" i="9"/>
  <c r="C5469" i="8" l="1"/>
  <c r="B5468" i="8"/>
  <c r="A5469" i="9"/>
  <c r="C5468" i="9"/>
  <c r="F5468" i="9" s="1"/>
  <c r="B5468" i="9"/>
  <c r="E5467" i="9"/>
  <c r="D5467" i="9"/>
  <c r="A5470" i="9" l="1"/>
  <c r="C5469" i="9"/>
  <c r="F5469" i="9" s="1"/>
  <c r="B5469" i="9"/>
  <c r="E5468" i="9"/>
  <c r="D5468" i="9"/>
  <c r="C5470" i="8"/>
  <c r="B5469" i="8"/>
  <c r="C5471" i="8" l="1"/>
  <c r="B5470" i="8"/>
  <c r="A5471" i="9"/>
  <c r="C5470" i="9"/>
  <c r="F5470" i="9" s="1"/>
  <c r="B5470" i="9"/>
  <c r="E5469" i="9"/>
  <c r="D5469" i="9"/>
  <c r="A5472" i="9" l="1"/>
  <c r="C5471" i="9"/>
  <c r="F5471" i="9" s="1"/>
  <c r="B5471" i="9"/>
  <c r="E5470" i="9"/>
  <c r="D5470" i="9"/>
  <c r="C5472" i="8"/>
  <c r="B5471" i="8"/>
  <c r="A5473" i="9" l="1"/>
  <c r="C5472" i="9"/>
  <c r="F5472" i="9" s="1"/>
  <c r="B5472" i="9"/>
  <c r="E5471" i="9"/>
  <c r="C5473" i="8"/>
  <c r="B5472" i="8"/>
  <c r="D5471" i="9"/>
  <c r="C5474" i="8" l="1"/>
  <c r="B5473" i="8"/>
  <c r="A5474" i="9"/>
  <c r="C5473" i="9"/>
  <c r="F5473" i="9" s="1"/>
  <c r="B5473" i="9"/>
  <c r="E5472" i="9"/>
  <c r="D5472" i="9"/>
  <c r="E5473" i="9" l="1"/>
  <c r="A5475" i="9"/>
  <c r="C5474" i="9"/>
  <c r="F5474" i="9" s="1"/>
  <c r="B5474" i="9"/>
  <c r="D5473" i="9"/>
  <c r="C5475" i="8"/>
  <c r="B5474" i="8"/>
  <c r="C5476" i="8" l="1"/>
  <c r="B5475" i="8"/>
  <c r="A5476" i="9"/>
  <c r="C5475" i="9"/>
  <c r="F5475" i="9" s="1"/>
  <c r="B5475" i="9"/>
  <c r="E5474" i="9"/>
  <c r="D5474" i="9"/>
  <c r="A5477" i="9" l="1"/>
  <c r="C5476" i="9"/>
  <c r="F5476" i="9" s="1"/>
  <c r="B5476" i="9"/>
  <c r="E5475" i="9"/>
  <c r="D5475" i="9"/>
  <c r="C5477" i="8"/>
  <c r="B5476" i="8"/>
  <c r="C5478" i="8" l="1"/>
  <c r="B5477" i="8"/>
  <c r="A5478" i="9"/>
  <c r="C5477" i="9"/>
  <c r="F5477" i="9" s="1"/>
  <c r="B5477" i="9"/>
  <c r="E5476" i="9"/>
  <c r="D5476" i="9"/>
  <c r="A5479" i="9" l="1"/>
  <c r="C5478" i="9"/>
  <c r="F5478" i="9" s="1"/>
  <c r="B5478" i="9"/>
  <c r="E5477" i="9"/>
  <c r="D5477" i="9"/>
  <c r="C5479" i="8"/>
  <c r="B5478" i="8"/>
  <c r="C5480" i="8" l="1"/>
  <c r="B5479" i="8"/>
  <c r="A5480" i="9"/>
  <c r="C5479" i="9"/>
  <c r="F5479" i="9" s="1"/>
  <c r="B5479" i="9"/>
  <c r="E5478" i="9"/>
  <c r="D5478" i="9"/>
  <c r="E5479" i="9" l="1"/>
  <c r="A5481" i="9"/>
  <c r="C5480" i="9"/>
  <c r="F5480" i="9" s="1"/>
  <c r="B5480" i="9"/>
  <c r="D5479" i="9"/>
  <c r="C5481" i="8"/>
  <c r="B5480" i="8"/>
  <c r="C5482" i="8" l="1"/>
  <c r="B5481" i="8"/>
  <c r="A5482" i="9"/>
  <c r="C5481" i="9"/>
  <c r="F5481" i="9" s="1"/>
  <c r="B5481" i="9"/>
  <c r="E5480" i="9"/>
  <c r="D5480" i="9"/>
  <c r="A5483" i="9" l="1"/>
  <c r="C5482" i="9"/>
  <c r="F5482" i="9" s="1"/>
  <c r="B5482" i="9"/>
  <c r="E5481" i="9"/>
  <c r="D5481" i="9"/>
  <c r="C5483" i="8"/>
  <c r="B5482" i="8"/>
  <c r="C5484" i="8" l="1"/>
  <c r="B5483" i="8"/>
  <c r="A5484" i="9"/>
  <c r="C5483" i="9"/>
  <c r="F5483" i="9" s="1"/>
  <c r="B5483" i="9"/>
  <c r="E5482" i="9"/>
  <c r="D5482" i="9"/>
  <c r="A5485" i="9" l="1"/>
  <c r="C5484" i="9"/>
  <c r="F5484" i="9" s="1"/>
  <c r="B5484" i="9"/>
  <c r="E5483" i="9"/>
  <c r="D5483" i="9"/>
  <c r="C5485" i="8"/>
  <c r="B5484" i="8"/>
  <c r="E5484" i="9" l="1"/>
  <c r="C5486" i="8"/>
  <c r="B5485" i="8"/>
  <c r="A5486" i="9"/>
  <c r="C5485" i="9"/>
  <c r="F5485" i="9" s="1"/>
  <c r="B5485" i="9"/>
  <c r="D5484" i="9"/>
  <c r="A5487" i="9" l="1"/>
  <c r="C5486" i="9"/>
  <c r="F5486" i="9" s="1"/>
  <c r="B5486" i="9"/>
  <c r="E5485" i="9"/>
  <c r="D5485" i="9"/>
  <c r="C5487" i="8"/>
  <c r="B5486" i="8"/>
  <c r="C5488" i="8" l="1"/>
  <c r="B5487" i="8"/>
  <c r="A5488" i="9"/>
  <c r="C5487" i="9"/>
  <c r="F5487" i="9" s="1"/>
  <c r="B5487" i="9"/>
  <c r="E5486" i="9"/>
  <c r="D5486" i="9"/>
  <c r="A5489" i="9" l="1"/>
  <c r="C5488" i="9"/>
  <c r="F5488" i="9" s="1"/>
  <c r="B5488" i="9"/>
  <c r="D5487" i="9"/>
  <c r="E5487" i="9"/>
  <c r="C5489" i="8"/>
  <c r="B5488" i="8"/>
  <c r="C5490" i="8" l="1"/>
  <c r="B5489" i="8"/>
  <c r="A5490" i="9"/>
  <c r="C5489" i="9"/>
  <c r="F5489" i="9" s="1"/>
  <c r="B5489" i="9"/>
  <c r="E5488" i="9"/>
  <c r="D5488" i="9"/>
  <c r="A5491" i="9" l="1"/>
  <c r="C5490" i="9"/>
  <c r="F5490" i="9" s="1"/>
  <c r="B5490" i="9"/>
  <c r="E5489" i="9"/>
  <c r="D5489" i="9"/>
  <c r="C5491" i="8"/>
  <c r="B5490" i="8"/>
  <c r="A5492" i="9" l="1"/>
  <c r="C5491" i="9"/>
  <c r="F5491" i="9" s="1"/>
  <c r="B5491" i="9"/>
  <c r="E5490" i="9"/>
  <c r="C5492" i="8"/>
  <c r="B5491" i="8"/>
  <c r="D5490" i="9"/>
  <c r="C5493" i="8" l="1"/>
  <c r="B5492" i="8"/>
  <c r="A5493" i="9"/>
  <c r="C5492" i="9"/>
  <c r="F5492" i="9" s="1"/>
  <c r="B5492" i="9"/>
  <c r="E5491" i="9"/>
  <c r="D5491" i="9"/>
  <c r="A5494" i="9" l="1"/>
  <c r="C5493" i="9"/>
  <c r="F5493" i="9" s="1"/>
  <c r="B5493" i="9"/>
  <c r="E5492" i="9"/>
  <c r="D5492" i="9"/>
  <c r="C5494" i="8"/>
  <c r="B5493" i="8"/>
  <c r="A5495" i="9" l="1"/>
  <c r="C5494" i="9"/>
  <c r="F5494" i="9" s="1"/>
  <c r="B5494" i="9"/>
  <c r="E5493" i="9"/>
  <c r="C5495" i="8"/>
  <c r="B5494" i="8"/>
  <c r="D5493" i="9"/>
  <c r="C5496" i="8" l="1"/>
  <c r="B5495" i="8"/>
  <c r="A5496" i="9"/>
  <c r="C5495" i="9"/>
  <c r="F5495" i="9" s="1"/>
  <c r="B5495" i="9"/>
  <c r="E5494" i="9"/>
  <c r="D5494" i="9"/>
  <c r="A5497" i="9" l="1"/>
  <c r="C5496" i="9"/>
  <c r="F5496" i="9" s="1"/>
  <c r="B5496" i="9"/>
  <c r="E5495" i="9"/>
  <c r="D5495" i="9"/>
  <c r="C5497" i="8"/>
  <c r="B5496" i="8"/>
  <c r="C5498" i="8" l="1"/>
  <c r="B5497" i="8"/>
  <c r="A5498" i="9"/>
  <c r="C5497" i="9"/>
  <c r="F5497" i="9" s="1"/>
  <c r="B5497" i="9"/>
  <c r="E5496" i="9"/>
  <c r="D5496" i="9"/>
  <c r="E5497" i="9" l="1"/>
  <c r="A5499" i="9"/>
  <c r="C5498" i="9"/>
  <c r="F5498" i="9" s="1"/>
  <c r="B5498" i="9"/>
  <c r="D5497" i="9"/>
  <c r="C5499" i="8"/>
  <c r="B5498" i="8"/>
  <c r="C5500" i="8" l="1"/>
  <c r="B5499" i="8"/>
  <c r="A5500" i="9"/>
  <c r="C5499" i="9"/>
  <c r="F5499" i="9" s="1"/>
  <c r="B5499" i="9"/>
  <c r="E5498" i="9"/>
  <c r="D5498" i="9"/>
  <c r="A5501" i="9" l="1"/>
  <c r="C5500" i="9"/>
  <c r="F5500" i="9" s="1"/>
  <c r="B5500" i="9"/>
  <c r="E5499" i="9"/>
  <c r="D5499" i="9"/>
  <c r="C5501" i="8"/>
  <c r="B5500" i="8"/>
  <c r="C5502" i="8" l="1"/>
  <c r="B5501" i="8"/>
  <c r="A5502" i="9"/>
  <c r="C5501" i="9"/>
  <c r="F5501" i="9" s="1"/>
  <c r="B5501" i="9"/>
  <c r="E5500" i="9"/>
  <c r="D5500" i="9"/>
  <c r="A5503" i="9" l="1"/>
  <c r="C5502" i="9"/>
  <c r="F5502" i="9" s="1"/>
  <c r="B5502" i="9"/>
  <c r="E5501" i="9"/>
  <c r="D5501" i="9"/>
  <c r="C5503" i="8"/>
  <c r="B5502" i="8"/>
  <c r="A5504" i="9" l="1"/>
  <c r="C5503" i="9"/>
  <c r="F5503" i="9" s="1"/>
  <c r="B5503" i="9"/>
  <c r="E5502" i="9"/>
  <c r="C5504" i="8"/>
  <c r="B5503" i="8"/>
  <c r="D5502" i="9"/>
  <c r="C5505" i="8" l="1"/>
  <c r="B5504" i="8"/>
  <c r="A5505" i="9"/>
  <c r="C5504" i="9"/>
  <c r="F5504" i="9" s="1"/>
  <c r="B5504" i="9"/>
  <c r="E5503" i="9"/>
  <c r="D5503" i="9"/>
  <c r="A5506" i="9" l="1"/>
  <c r="C5505" i="9"/>
  <c r="F5505" i="9" s="1"/>
  <c r="B5505" i="9"/>
  <c r="E5504" i="9"/>
  <c r="D5504" i="9"/>
  <c r="C5506" i="8"/>
  <c r="B5505" i="8"/>
  <c r="A5507" i="9" l="1"/>
  <c r="C5506" i="9"/>
  <c r="F5506" i="9" s="1"/>
  <c r="B5506" i="9"/>
  <c r="E5505" i="9"/>
  <c r="C5507" i="8"/>
  <c r="B5506" i="8"/>
  <c r="D5505" i="9"/>
  <c r="C5508" i="8" l="1"/>
  <c r="B5507" i="8"/>
  <c r="A5508" i="9"/>
  <c r="C5507" i="9"/>
  <c r="F5507" i="9" s="1"/>
  <c r="B5507" i="9"/>
  <c r="E5506" i="9"/>
  <c r="D5506" i="9"/>
  <c r="A5509" i="9" l="1"/>
  <c r="C5508" i="9"/>
  <c r="F5508" i="9" s="1"/>
  <c r="B5508" i="9"/>
  <c r="E5507" i="9"/>
  <c r="D5507" i="9"/>
  <c r="C5509" i="8"/>
  <c r="B5508" i="8"/>
  <c r="C5510" i="8" l="1"/>
  <c r="B5509" i="8"/>
  <c r="A5510" i="9"/>
  <c r="C5509" i="9"/>
  <c r="F5509" i="9" s="1"/>
  <c r="B5509" i="9"/>
  <c r="E5508" i="9"/>
  <c r="D5508" i="9"/>
  <c r="A5511" i="9" l="1"/>
  <c r="C5510" i="9"/>
  <c r="F5510" i="9" s="1"/>
  <c r="B5510" i="9"/>
  <c r="E5509" i="9"/>
  <c r="D5509" i="9"/>
  <c r="C5511" i="8"/>
  <c r="B5510" i="8"/>
  <c r="A5512" i="9" l="1"/>
  <c r="C5511" i="9"/>
  <c r="F5511" i="9" s="1"/>
  <c r="B5511" i="9"/>
  <c r="E5510" i="9"/>
  <c r="C5512" i="8"/>
  <c r="B5511" i="8"/>
  <c r="D5510" i="9"/>
  <c r="C5513" i="8" l="1"/>
  <c r="B5512" i="8"/>
  <c r="A5513" i="9"/>
  <c r="C5512" i="9"/>
  <c r="F5512" i="9" s="1"/>
  <c r="B5512" i="9"/>
  <c r="E5511" i="9"/>
  <c r="D5511" i="9"/>
  <c r="A5514" i="9" l="1"/>
  <c r="C5513" i="9"/>
  <c r="F5513" i="9" s="1"/>
  <c r="B5513" i="9"/>
  <c r="E5512" i="9"/>
  <c r="D5512" i="9"/>
  <c r="C5514" i="8"/>
  <c r="B5513" i="8"/>
  <c r="C5515" i="8" l="1"/>
  <c r="B5514" i="8"/>
  <c r="A5515" i="9"/>
  <c r="C5514" i="9"/>
  <c r="F5514" i="9" s="1"/>
  <c r="B5514" i="9"/>
  <c r="E5513" i="9"/>
  <c r="D5513" i="9"/>
  <c r="A5516" i="9" l="1"/>
  <c r="C5515" i="9"/>
  <c r="F5515" i="9" s="1"/>
  <c r="B5515" i="9"/>
  <c r="E5514" i="9"/>
  <c r="D5514" i="9"/>
  <c r="C5516" i="8"/>
  <c r="B5515" i="8"/>
  <c r="C5517" i="8" l="1"/>
  <c r="B5516" i="8"/>
  <c r="A5517" i="9"/>
  <c r="C5516" i="9"/>
  <c r="F5516" i="9" s="1"/>
  <c r="B5516" i="9"/>
  <c r="E5515" i="9"/>
  <c r="D5515" i="9"/>
  <c r="A5518" i="9" l="1"/>
  <c r="C5517" i="9"/>
  <c r="F5517" i="9" s="1"/>
  <c r="B5517" i="9"/>
  <c r="E5516" i="9"/>
  <c r="D5516" i="9"/>
  <c r="C5518" i="8"/>
  <c r="B5517" i="8"/>
  <c r="C5519" i="8" l="1"/>
  <c r="B5518" i="8"/>
  <c r="A5519" i="9"/>
  <c r="C5518" i="9"/>
  <c r="F5518" i="9" s="1"/>
  <c r="B5518" i="9"/>
  <c r="E5517" i="9"/>
  <c r="D5517" i="9"/>
  <c r="A5520" i="9" l="1"/>
  <c r="C5519" i="9"/>
  <c r="F5519" i="9" s="1"/>
  <c r="B5519" i="9"/>
  <c r="E5518" i="9"/>
  <c r="D5518" i="9"/>
  <c r="C5520" i="8"/>
  <c r="B5519" i="8"/>
  <c r="A5521" i="9" l="1"/>
  <c r="C5520" i="9"/>
  <c r="F5520" i="9" s="1"/>
  <c r="B5520" i="9"/>
  <c r="E5519" i="9"/>
  <c r="C5521" i="8"/>
  <c r="B5520" i="8"/>
  <c r="D5519" i="9"/>
  <c r="C5522" i="8" l="1"/>
  <c r="B5521" i="8"/>
  <c r="A5522" i="9"/>
  <c r="C5521" i="9"/>
  <c r="F5521" i="9" s="1"/>
  <c r="B5521" i="9"/>
  <c r="E5520" i="9"/>
  <c r="D5520" i="9"/>
  <c r="A5523" i="9" l="1"/>
  <c r="C5522" i="9"/>
  <c r="F5522" i="9" s="1"/>
  <c r="B5522" i="9"/>
  <c r="E5521" i="9"/>
  <c r="D5521" i="9"/>
  <c r="C5523" i="8"/>
  <c r="B5522" i="8"/>
  <c r="A5524" i="9" l="1"/>
  <c r="C5523" i="9"/>
  <c r="F5523" i="9" s="1"/>
  <c r="B5523" i="9"/>
  <c r="E5522" i="9"/>
  <c r="C5524" i="8"/>
  <c r="B5523" i="8"/>
  <c r="D5522" i="9"/>
  <c r="C5525" i="8" l="1"/>
  <c r="B5524" i="8"/>
  <c r="A5525" i="9"/>
  <c r="C5524" i="9"/>
  <c r="F5524" i="9" s="1"/>
  <c r="B5524" i="9"/>
  <c r="E5523" i="9"/>
  <c r="D5523" i="9"/>
  <c r="A5526" i="9" l="1"/>
  <c r="C5525" i="9"/>
  <c r="F5525" i="9" s="1"/>
  <c r="B5525" i="9"/>
  <c r="E5524" i="9"/>
  <c r="D5524" i="9"/>
  <c r="C5526" i="8"/>
  <c r="B5525" i="8"/>
  <c r="A5527" i="9" l="1"/>
  <c r="C5526" i="9"/>
  <c r="F5526" i="9" s="1"/>
  <c r="B5526" i="9"/>
  <c r="E5525" i="9"/>
  <c r="C5527" i="8"/>
  <c r="B5526" i="8"/>
  <c r="D5525" i="9"/>
  <c r="C5528" i="8" l="1"/>
  <c r="B5527" i="8"/>
  <c r="A5528" i="9"/>
  <c r="C5527" i="9"/>
  <c r="F5527" i="9" s="1"/>
  <c r="B5527" i="9"/>
  <c r="E5526" i="9"/>
  <c r="D5526" i="9"/>
  <c r="A5529" i="9" l="1"/>
  <c r="C5528" i="9"/>
  <c r="F5528" i="9" s="1"/>
  <c r="B5528" i="9"/>
  <c r="E5527" i="9"/>
  <c r="D5527" i="9"/>
  <c r="C5529" i="8"/>
  <c r="B5528" i="8"/>
  <c r="A5530" i="9" l="1"/>
  <c r="C5529" i="9"/>
  <c r="F5529" i="9" s="1"/>
  <c r="B5529" i="9"/>
  <c r="E5528" i="9"/>
  <c r="C5530" i="8"/>
  <c r="B5529" i="8"/>
  <c r="D5528" i="9"/>
  <c r="C5531" i="8" l="1"/>
  <c r="B5530" i="8"/>
  <c r="A5531" i="9"/>
  <c r="C5530" i="9"/>
  <c r="F5530" i="9" s="1"/>
  <c r="B5530" i="9"/>
  <c r="E5529" i="9"/>
  <c r="D5529" i="9"/>
  <c r="A5532" i="9" l="1"/>
  <c r="C5531" i="9"/>
  <c r="F5531" i="9" s="1"/>
  <c r="B5531" i="9"/>
  <c r="E5530" i="9"/>
  <c r="D5530" i="9"/>
  <c r="C5532" i="8"/>
  <c r="B5531" i="8"/>
  <c r="A5533" i="9" l="1"/>
  <c r="C5532" i="9"/>
  <c r="F5532" i="9" s="1"/>
  <c r="B5532" i="9"/>
  <c r="E5531" i="9"/>
  <c r="C5533" i="8"/>
  <c r="B5532" i="8"/>
  <c r="D5531" i="9"/>
  <c r="C5534" i="8" l="1"/>
  <c r="B5533" i="8"/>
  <c r="A5534" i="9"/>
  <c r="C5533" i="9"/>
  <c r="F5533" i="9" s="1"/>
  <c r="B5533" i="9"/>
  <c r="E5532" i="9"/>
  <c r="D5532" i="9"/>
  <c r="A5535" i="9" l="1"/>
  <c r="C5534" i="9"/>
  <c r="F5534" i="9" s="1"/>
  <c r="B5534" i="9"/>
  <c r="E5533" i="9"/>
  <c r="D5533" i="9"/>
  <c r="C5535" i="8"/>
  <c r="B5534" i="8"/>
  <c r="C5536" i="8" l="1"/>
  <c r="B5535" i="8"/>
  <c r="A5536" i="9"/>
  <c r="C5535" i="9"/>
  <c r="F5535" i="9" s="1"/>
  <c r="B5535" i="9"/>
  <c r="E5534" i="9"/>
  <c r="D5534" i="9"/>
  <c r="A5537" i="9" l="1"/>
  <c r="C5536" i="9"/>
  <c r="F5536" i="9" s="1"/>
  <c r="B5536" i="9"/>
  <c r="E5535" i="9"/>
  <c r="D5535" i="9"/>
  <c r="C5537" i="8"/>
  <c r="B5536" i="8"/>
  <c r="A5538" i="9" l="1"/>
  <c r="C5537" i="9"/>
  <c r="F5537" i="9" s="1"/>
  <c r="B5537" i="9"/>
  <c r="E5536" i="9"/>
  <c r="C5538" i="8"/>
  <c r="B5537" i="8"/>
  <c r="D5536" i="9"/>
  <c r="C5539" i="8" l="1"/>
  <c r="B5538" i="8"/>
  <c r="A5539" i="9"/>
  <c r="C5538" i="9"/>
  <c r="F5538" i="9" s="1"/>
  <c r="B5538" i="9"/>
  <c r="E5537" i="9"/>
  <c r="D5537" i="9"/>
  <c r="A5540" i="9" l="1"/>
  <c r="C5539" i="9"/>
  <c r="F5539" i="9" s="1"/>
  <c r="B5539" i="9"/>
  <c r="E5538" i="9"/>
  <c r="D5538" i="9"/>
  <c r="C5540" i="8"/>
  <c r="B5539" i="8"/>
  <c r="A5541" i="9" l="1"/>
  <c r="C5540" i="9"/>
  <c r="F5540" i="9" s="1"/>
  <c r="B5540" i="9"/>
  <c r="E5539" i="9"/>
  <c r="C5541" i="8"/>
  <c r="B5540" i="8"/>
  <c r="D5539" i="9"/>
  <c r="C5542" i="8" l="1"/>
  <c r="B5541" i="8"/>
  <c r="A5542" i="9"/>
  <c r="C5541" i="9"/>
  <c r="F5541" i="9" s="1"/>
  <c r="B5541" i="9"/>
  <c r="E5540" i="9"/>
  <c r="D5540" i="9"/>
  <c r="A5543" i="9" l="1"/>
  <c r="C5542" i="9"/>
  <c r="F5542" i="9" s="1"/>
  <c r="B5542" i="9"/>
  <c r="E5541" i="9"/>
  <c r="D5541" i="9"/>
  <c r="C5543" i="8"/>
  <c r="B5542" i="8"/>
  <c r="A5544" i="9" l="1"/>
  <c r="C5543" i="9"/>
  <c r="F5543" i="9" s="1"/>
  <c r="B5543" i="9"/>
  <c r="E5542" i="9"/>
  <c r="C5544" i="8"/>
  <c r="B5543" i="8"/>
  <c r="D5542" i="9"/>
  <c r="C5545" i="8" l="1"/>
  <c r="B5544" i="8"/>
  <c r="A5545" i="9"/>
  <c r="C5544" i="9"/>
  <c r="F5544" i="9" s="1"/>
  <c r="B5544" i="9"/>
  <c r="E5543" i="9"/>
  <c r="D5543" i="9"/>
  <c r="A5546" i="9" l="1"/>
  <c r="C5545" i="9"/>
  <c r="F5545" i="9" s="1"/>
  <c r="B5545" i="9"/>
  <c r="E5544" i="9"/>
  <c r="D5544" i="9"/>
  <c r="B5545" i="8"/>
  <c r="C5546" i="8"/>
  <c r="A5547" i="9" l="1"/>
  <c r="C5546" i="9"/>
  <c r="F5546" i="9" s="1"/>
  <c r="B5546" i="9"/>
  <c r="E5545" i="9"/>
  <c r="B5546" i="8"/>
  <c r="C5547" i="8"/>
  <c r="D5545" i="9"/>
  <c r="B5547" i="8" l="1"/>
  <c r="C5548" i="8"/>
  <c r="E5546" i="9"/>
  <c r="A5548" i="9"/>
  <c r="C5547" i="9"/>
  <c r="F5547" i="9" s="1"/>
  <c r="B5547" i="9"/>
  <c r="D5546" i="9"/>
  <c r="A5549" i="9" l="1"/>
  <c r="C5548" i="9"/>
  <c r="F5548" i="9" s="1"/>
  <c r="B5548" i="9"/>
  <c r="E5547" i="9"/>
  <c r="D5547" i="9"/>
  <c r="B5548" i="8"/>
  <c r="C5549" i="8"/>
  <c r="D5548" i="9" l="1"/>
  <c r="A5550" i="9"/>
  <c r="C5549" i="9"/>
  <c r="F5549" i="9" s="1"/>
  <c r="B5549" i="9"/>
  <c r="C5550" i="8"/>
  <c r="B5549" i="8"/>
  <c r="E5548" i="9"/>
  <c r="C5551" i="8" l="1"/>
  <c r="B5550" i="8"/>
  <c r="A5551" i="9"/>
  <c r="C5550" i="9"/>
  <c r="F5550" i="9" s="1"/>
  <c r="B5550" i="9"/>
  <c r="E5549" i="9"/>
  <c r="D5549" i="9"/>
  <c r="A5552" i="9" l="1"/>
  <c r="C5551" i="9"/>
  <c r="F5551" i="9" s="1"/>
  <c r="B5551" i="9"/>
  <c r="E5550" i="9"/>
  <c r="D5550" i="9"/>
  <c r="C5552" i="8"/>
  <c r="B5551" i="8"/>
  <c r="C5553" i="8" l="1"/>
  <c r="B5552" i="8"/>
  <c r="A5553" i="9"/>
  <c r="C5552" i="9"/>
  <c r="F5552" i="9" s="1"/>
  <c r="B5552" i="9"/>
  <c r="E5551" i="9"/>
  <c r="D5551" i="9"/>
  <c r="A5554" i="9" l="1"/>
  <c r="C5553" i="9"/>
  <c r="F5553" i="9" s="1"/>
  <c r="B5553" i="9"/>
  <c r="E5552" i="9"/>
  <c r="D5552" i="9"/>
  <c r="C5554" i="8"/>
  <c r="B5553" i="8"/>
  <c r="A5555" i="9" l="1"/>
  <c r="C5554" i="9"/>
  <c r="F5554" i="9" s="1"/>
  <c r="B5554" i="9"/>
  <c r="E5553" i="9"/>
  <c r="C5555" i="8"/>
  <c r="B5554" i="8"/>
  <c r="D5553" i="9"/>
  <c r="C5556" i="8" l="1"/>
  <c r="B5555" i="8"/>
  <c r="A5556" i="9"/>
  <c r="C5555" i="9"/>
  <c r="F5555" i="9" s="1"/>
  <c r="B5555" i="9"/>
  <c r="E5554" i="9"/>
  <c r="D5554" i="9"/>
  <c r="A5557" i="9" l="1"/>
  <c r="C5556" i="9"/>
  <c r="F5556" i="9" s="1"/>
  <c r="B5556" i="9"/>
  <c r="E5555" i="9"/>
  <c r="D5555" i="9"/>
  <c r="C5557" i="8"/>
  <c r="B5556" i="8"/>
  <c r="A5558" i="9" l="1"/>
  <c r="C5557" i="9"/>
  <c r="F5557" i="9" s="1"/>
  <c r="B5557" i="9"/>
  <c r="E5556" i="9"/>
  <c r="C5558" i="8"/>
  <c r="B5557" i="8"/>
  <c r="D5556" i="9"/>
  <c r="C5559" i="8" l="1"/>
  <c r="B5558" i="8"/>
  <c r="A5559" i="9"/>
  <c r="C5558" i="9"/>
  <c r="F5558" i="9" s="1"/>
  <c r="B5558" i="9"/>
  <c r="E5557" i="9"/>
  <c r="D5557" i="9"/>
  <c r="A5560" i="9" l="1"/>
  <c r="C5559" i="9"/>
  <c r="F5559" i="9" s="1"/>
  <c r="B5559" i="9"/>
  <c r="E5558" i="9"/>
  <c r="D5558" i="9"/>
  <c r="C5560" i="8"/>
  <c r="B5559" i="8"/>
  <c r="A5561" i="9" l="1"/>
  <c r="C5560" i="9"/>
  <c r="F5560" i="9" s="1"/>
  <c r="B5560" i="9"/>
  <c r="E5559" i="9"/>
  <c r="C5561" i="8"/>
  <c r="B5560" i="8"/>
  <c r="D5559" i="9"/>
  <c r="C5562" i="8" l="1"/>
  <c r="B5561" i="8"/>
  <c r="A5562" i="9"/>
  <c r="C5561" i="9"/>
  <c r="F5561" i="9" s="1"/>
  <c r="B5561" i="9"/>
  <c r="E5560" i="9"/>
  <c r="D5560" i="9"/>
  <c r="A5563" i="9" l="1"/>
  <c r="C5562" i="9"/>
  <c r="F5562" i="9" s="1"/>
  <c r="B5562" i="9"/>
  <c r="E5561" i="9"/>
  <c r="D5561" i="9"/>
  <c r="C5563" i="8"/>
  <c r="B5562" i="8"/>
  <c r="A5564" i="9" l="1"/>
  <c r="C5563" i="9"/>
  <c r="F5563" i="9" s="1"/>
  <c r="B5563" i="9"/>
  <c r="E5562" i="9"/>
  <c r="C5564" i="8"/>
  <c r="B5563" i="8"/>
  <c r="D5562" i="9"/>
  <c r="C5565" i="8" l="1"/>
  <c r="B5564" i="8"/>
  <c r="A5565" i="9"/>
  <c r="C5564" i="9"/>
  <c r="F5564" i="9" s="1"/>
  <c r="B5564" i="9"/>
  <c r="E5563" i="9"/>
  <c r="D5563" i="9"/>
  <c r="A5566" i="9" l="1"/>
  <c r="C5565" i="9"/>
  <c r="F5565" i="9" s="1"/>
  <c r="B5565" i="9"/>
  <c r="E5564" i="9"/>
  <c r="D5564" i="9"/>
  <c r="C5566" i="8"/>
  <c r="B5565" i="8"/>
  <c r="A5567" i="9" l="1"/>
  <c r="C5566" i="9"/>
  <c r="F5566" i="9" s="1"/>
  <c r="B5566" i="9"/>
  <c r="E5565" i="9"/>
  <c r="C5567" i="8"/>
  <c r="B5566" i="8"/>
  <c r="D5565" i="9"/>
  <c r="C5568" i="8" l="1"/>
  <c r="B5567" i="8"/>
  <c r="A5568" i="9"/>
  <c r="C5567" i="9"/>
  <c r="F5567" i="9" s="1"/>
  <c r="B5567" i="9"/>
  <c r="E5566" i="9"/>
  <c r="D5566" i="9"/>
  <c r="A5569" i="9" l="1"/>
  <c r="C5568" i="9"/>
  <c r="F5568" i="9" s="1"/>
  <c r="B5568" i="9"/>
  <c r="E5567" i="9"/>
  <c r="D5567" i="9"/>
  <c r="C5569" i="8"/>
  <c r="B5568" i="8"/>
  <c r="A5570" i="9" l="1"/>
  <c r="C5569" i="9"/>
  <c r="F5569" i="9" s="1"/>
  <c r="B5569" i="9"/>
  <c r="E5568" i="9"/>
  <c r="C5570" i="8"/>
  <c r="B5569" i="8"/>
  <c r="D5568" i="9"/>
  <c r="C5571" i="8" l="1"/>
  <c r="B5570" i="8"/>
  <c r="A5571" i="9"/>
  <c r="C5570" i="9"/>
  <c r="F5570" i="9" s="1"/>
  <c r="B5570" i="9"/>
  <c r="E5569" i="9"/>
  <c r="D5569" i="9"/>
  <c r="A5572" i="9" l="1"/>
  <c r="C5571" i="9"/>
  <c r="F5571" i="9" s="1"/>
  <c r="B5571" i="9"/>
  <c r="E5570" i="9"/>
  <c r="D5570" i="9"/>
  <c r="C5572" i="8"/>
  <c r="B5571" i="8"/>
  <c r="A5573" i="9" l="1"/>
  <c r="C5572" i="9"/>
  <c r="F5572" i="9" s="1"/>
  <c r="B5572" i="9"/>
  <c r="E5571" i="9"/>
  <c r="C5573" i="8"/>
  <c r="B5572" i="8"/>
  <c r="D5571" i="9"/>
  <c r="C5574" i="8" l="1"/>
  <c r="B5573" i="8"/>
  <c r="A5574" i="9"/>
  <c r="C5573" i="9"/>
  <c r="F5573" i="9" s="1"/>
  <c r="B5573" i="9"/>
  <c r="E5572" i="9"/>
  <c r="D5572" i="9"/>
  <c r="A5575" i="9" l="1"/>
  <c r="C5574" i="9"/>
  <c r="F5574" i="9" s="1"/>
  <c r="B5574" i="9"/>
  <c r="E5573" i="9"/>
  <c r="D5573" i="9"/>
  <c r="C5575" i="8"/>
  <c r="B5574" i="8"/>
  <c r="A5576" i="9" l="1"/>
  <c r="C5575" i="9"/>
  <c r="F5575" i="9" s="1"/>
  <c r="B5575" i="9"/>
  <c r="E5574" i="9"/>
  <c r="C5576" i="8"/>
  <c r="B5575" i="8"/>
  <c r="D5574" i="9"/>
  <c r="C5577" i="8" l="1"/>
  <c r="B5576" i="8"/>
  <c r="A5577" i="9"/>
  <c r="C5576" i="9"/>
  <c r="F5576" i="9" s="1"/>
  <c r="B5576" i="9"/>
  <c r="E5575" i="9"/>
  <c r="D5575" i="9"/>
  <c r="A5578" i="9" l="1"/>
  <c r="C5577" i="9"/>
  <c r="F5577" i="9" s="1"/>
  <c r="B5577" i="9"/>
  <c r="E5576" i="9"/>
  <c r="D5576" i="9"/>
  <c r="B5577" i="8"/>
  <c r="C5578" i="8"/>
  <c r="A5579" i="9" l="1"/>
  <c r="C5578" i="9"/>
  <c r="F5578" i="9" s="1"/>
  <c r="B5578" i="9"/>
  <c r="E5577" i="9"/>
  <c r="B5578" i="8"/>
  <c r="C5579" i="8"/>
  <c r="D5577" i="9"/>
  <c r="C5580" i="8" l="1"/>
  <c r="B5579" i="8"/>
  <c r="A5580" i="9"/>
  <c r="C5579" i="9"/>
  <c r="F5579" i="9" s="1"/>
  <c r="B5579" i="9"/>
  <c r="D5578" i="9"/>
  <c r="E5578" i="9"/>
  <c r="A5581" i="9" l="1"/>
  <c r="C5580" i="9"/>
  <c r="F5580" i="9" s="1"/>
  <c r="B5580" i="9"/>
  <c r="E5579" i="9"/>
  <c r="D5579" i="9"/>
  <c r="C5581" i="8"/>
  <c r="B5580" i="8"/>
  <c r="A5582" i="9" l="1"/>
  <c r="C5581" i="9"/>
  <c r="F5581" i="9" s="1"/>
  <c r="B5581" i="9"/>
  <c r="E5580" i="9"/>
  <c r="B5581" i="8"/>
  <c r="C5582" i="8"/>
  <c r="D5580" i="9"/>
  <c r="B5582" i="8" l="1"/>
  <c r="C5583" i="8"/>
  <c r="A5583" i="9"/>
  <c r="C5582" i="9"/>
  <c r="F5582" i="9" s="1"/>
  <c r="B5582" i="9"/>
  <c r="E5581" i="9"/>
  <c r="D5581" i="9"/>
  <c r="A5584" i="9" l="1"/>
  <c r="C5583" i="9"/>
  <c r="F5583" i="9" s="1"/>
  <c r="B5583" i="9"/>
  <c r="D5582" i="9"/>
  <c r="E5582" i="9"/>
  <c r="B5583" i="8"/>
  <c r="C5584" i="8"/>
  <c r="E5583" i="9" l="1"/>
  <c r="A5585" i="9"/>
  <c r="C5584" i="9"/>
  <c r="F5584" i="9" s="1"/>
  <c r="B5584" i="9"/>
  <c r="B5584" i="8"/>
  <c r="C5585" i="8"/>
  <c r="D5583" i="9"/>
  <c r="B5585" i="8" l="1"/>
  <c r="C5586" i="8"/>
  <c r="A5586" i="9"/>
  <c r="C5585" i="9"/>
  <c r="F5585" i="9" s="1"/>
  <c r="B5585" i="9"/>
  <c r="D5584" i="9"/>
  <c r="E5584" i="9"/>
  <c r="A5587" i="9" l="1"/>
  <c r="C5586" i="9"/>
  <c r="F5586" i="9" s="1"/>
  <c r="B5586" i="9"/>
  <c r="E5585" i="9"/>
  <c r="D5585" i="9"/>
  <c r="B5586" i="8"/>
  <c r="C5587" i="8"/>
  <c r="D5586" i="9" l="1"/>
  <c r="A5588" i="9"/>
  <c r="C5587" i="9"/>
  <c r="F5587" i="9" s="1"/>
  <c r="B5587" i="9"/>
  <c r="C5588" i="8"/>
  <c r="B5587" i="8"/>
  <c r="E5586" i="9"/>
  <c r="C5589" i="8" l="1"/>
  <c r="B5588" i="8"/>
  <c r="A5589" i="9"/>
  <c r="C5588" i="9"/>
  <c r="F5588" i="9" s="1"/>
  <c r="B5588" i="9"/>
  <c r="E5587" i="9"/>
  <c r="D5587" i="9"/>
  <c r="A5590" i="9" l="1"/>
  <c r="C5589" i="9"/>
  <c r="F5589" i="9" s="1"/>
  <c r="B5589" i="9"/>
  <c r="E5588" i="9"/>
  <c r="D5588" i="9"/>
  <c r="B5589" i="8"/>
  <c r="C5590" i="8"/>
  <c r="A5591" i="9" l="1"/>
  <c r="C5590" i="9"/>
  <c r="F5590" i="9" s="1"/>
  <c r="B5590" i="9"/>
  <c r="E5589" i="9"/>
  <c r="B5590" i="8"/>
  <c r="C5591" i="8"/>
  <c r="D5589" i="9"/>
  <c r="B5591" i="8" l="1"/>
  <c r="C5592" i="8"/>
  <c r="A5592" i="9"/>
  <c r="C5591" i="9"/>
  <c r="F5591" i="9" s="1"/>
  <c r="B5591" i="9"/>
  <c r="D5590" i="9"/>
  <c r="E5590" i="9"/>
  <c r="A5593" i="9" l="1"/>
  <c r="C5592" i="9"/>
  <c r="F5592" i="9" s="1"/>
  <c r="B5592" i="9"/>
  <c r="E5591" i="9"/>
  <c r="D5591" i="9"/>
  <c r="B5592" i="8"/>
  <c r="C5593" i="8"/>
  <c r="D5592" i="9" l="1"/>
  <c r="A5594" i="9"/>
  <c r="C5593" i="9"/>
  <c r="F5593" i="9" s="1"/>
  <c r="B5593" i="9"/>
  <c r="C5594" i="8"/>
  <c r="B5593" i="8"/>
  <c r="E5592" i="9"/>
  <c r="C5595" i="8" l="1"/>
  <c r="B5594" i="8"/>
  <c r="A5595" i="9"/>
  <c r="C5594" i="9"/>
  <c r="F5594" i="9" s="1"/>
  <c r="B5594" i="9"/>
  <c r="E5593" i="9"/>
  <c r="D5593" i="9"/>
  <c r="A5596" i="9" l="1"/>
  <c r="C5595" i="9"/>
  <c r="F5595" i="9" s="1"/>
  <c r="B5595" i="9"/>
  <c r="E5594" i="9"/>
  <c r="D5594" i="9"/>
  <c r="B5595" i="8"/>
  <c r="C5596" i="8"/>
  <c r="A5597" i="9" l="1"/>
  <c r="C5596" i="9"/>
  <c r="F5596" i="9" s="1"/>
  <c r="B5596" i="9"/>
  <c r="E5595" i="9"/>
  <c r="B5596" i="8"/>
  <c r="C5597" i="8"/>
  <c r="D5595" i="9"/>
  <c r="B5597" i="8" l="1"/>
  <c r="C5598" i="8"/>
  <c r="A5598" i="9"/>
  <c r="C5597" i="9"/>
  <c r="F5597" i="9" s="1"/>
  <c r="B5597" i="9"/>
  <c r="D5596" i="9"/>
  <c r="E5596" i="9"/>
  <c r="A5599" i="9" l="1"/>
  <c r="C5598" i="9"/>
  <c r="F5598" i="9" s="1"/>
  <c r="B5598" i="9"/>
  <c r="E5597" i="9"/>
  <c r="D5597" i="9"/>
  <c r="B5598" i="8"/>
  <c r="C5599" i="8"/>
  <c r="D5598" i="9" l="1"/>
  <c r="A5600" i="9"/>
  <c r="C5599" i="9"/>
  <c r="F5599" i="9" s="1"/>
  <c r="B5599" i="9"/>
  <c r="B5599" i="8"/>
  <c r="C5600" i="8"/>
  <c r="E5598" i="9"/>
  <c r="B5600" i="8" l="1"/>
  <c r="C5601" i="8"/>
  <c r="A5601" i="9"/>
  <c r="C5600" i="9"/>
  <c r="F5600" i="9" s="1"/>
  <c r="B5600" i="9"/>
  <c r="E5599" i="9"/>
  <c r="D5599" i="9"/>
  <c r="A5602" i="9" l="1"/>
  <c r="C5601" i="9"/>
  <c r="F5601" i="9" s="1"/>
  <c r="B5601" i="9"/>
  <c r="D5600" i="9"/>
  <c r="E5600" i="9"/>
  <c r="B5601" i="8"/>
  <c r="C5602" i="8"/>
  <c r="E5601" i="9" l="1"/>
  <c r="A5603" i="9"/>
  <c r="C5602" i="9"/>
  <c r="F5602" i="9" s="1"/>
  <c r="B5602" i="9"/>
  <c r="B5602" i="8"/>
  <c r="C5603" i="8"/>
  <c r="D5601" i="9"/>
  <c r="B5603" i="8" l="1"/>
  <c r="C5604" i="8"/>
  <c r="A5604" i="9"/>
  <c r="C5603" i="9"/>
  <c r="F5603" i="9" s="1"/>
  <c r="B5603" i="9"/>
  <c r="D5602" i="9"/>
  <c r="E5602" i="9"/>
  <c r="A5605" i="9" l="1"/>
  <c r="C5604" i="9"/>
  <c r="F5604" i="9" s="1"/>
  <c r="B5604" i="9"/>
  <c r="E5603" i="9"/>
  <c r="D5603" i="9"/>
  <c r="B5604" i="8"/>
  <c r="C5605" i="8"/>
  <c r="D5604" i="9" l="1"/>
  <c r="A5606" i="9"/>
  <c r="C5605" i="9"/>
  <c r="F5605" i="9" s="1"/>
  <c r="B5605" i="9"/>
  <c r="B5605" i="8"/>
  <c r="C5606" i="8"/>
  <c r="E5604" i="9"/>
  <c r="B5606" i="8" l="1"/>
  <c r="C5607" i="8"/>
  <c r="A5607" i="9"/>
  <c r="C5606" i="9"/>
  <c r="F5606" i="9" s="1"/>
  <c r="B5606" i="9"/>
  <c r="E5605" i="9"/>
  <c r="D5605" i="9"/>
  <c r="A5608" i="9" l="1"/>
  <c r="C5607" i="9"/>
  <c r="F5607" i="9" s="1"/>
  <c r="B5607" i="9"/>
  <c r="D5606" i="9"/>
  <c r="E5606" i="9"/>
  <c r="C5608" i="8"/>
  <c r="B5607" i="8"/>
  <c r="C5609" i="8" l="1"/>
  <c r="B5608" i="8"/>
  <c r="A5609" i="9"/>
  <c r="C5608" i="9"/>
  <c r="F5608" i="9" s="1"/>
  <c r="B5608" i="9"/>
  <c r="E5607" i="9"/>
  <c r="D5607" i="9"/>
  <c r="A5610" i="9" l="1"/>
  <c r="C5609" i="9"/>
  <c r="F5609" i="9" s="1"/>
  <c r="B5609" i="9"/>
  <c r="E5608" i="9"/>
  <c r="D5608" i="9"/>
  <c r="B5609" i="8"/>
  <c r="C5610" i="8"/>
  <c r="A5611" i="9" l="1"/>
  <c r="C5610" i="9"/>
  <c r="F5610" i="9" s="1"/>
  <c r="B5610" i="9"/>
  <c r="E5609" i="9"/>
  <c r="B5610" i="8"/>
  <c r="C5611" i="8"/>
  <c r="D5609" i="9"/>
  <c r="C5612" i="8" l="1"/>
  <c r="B5611" i="8"/>
  <c r="A5612" i="9"/>
  <c r="C5611" i="9"/>
  <c r="F5611" i="9" s="1"/>
  <c r="B5611" i="9"/>
  <c r="D5610" i="9"/>
  <c r="E5610" i="9"/>
  <c r="A5613" i="9" l="1"/>
  <c r="C5612" i="9"/>
  <c r="F5612" i="9" s="1"/>
  <c r="B5612" i="9"/>
  <c r="E5611" i="9"/>
  <c r="D5611" i="9"/>
  <c r="C5613" i="8"/>
  <c r="B5612" i="8"/>
  <c r="B5613" i="8" l="1"/>
  <c r="C5614" i="8"/>
  <c r="A5614" i="9"/>
  <c r="C5613" i="9"/>
  <c r="F5613" i="9" s="1"/>
  <c r="B5613" i="9"/>
  <c r="E5612" i="9"/>
  <c r="D5612" i="9"/>
  <c r="A5615" i="9" l="1"/>
  <c r="C5614" i="9"/>
  <c r="F5614" i="9" s="1"/>
  <c r="B5614" i="9"/>
  <c r="E5613" i="9"/>
  <c r="D5613" i="9"/>
  <c r="B5614" i="8"/>
  <c r="C5615" i="8"/>
  <c r="A5616" i="9" l="1"/>
  <c r="C5615" i="9"/>
  <c r="F5615" i="9" s="1"/>
  <c r="B5615" i="9"/>
  <c r="D5614" i="9"/>
  <c r="B5615" i="8"/>
  <c r="C5616" i="8"/>
  <c r="E5614" i="9"/>
  <c r="A5617" i="9" l="1"/>
  <c r="C5616" i="9"/>
  <c r="F5616" i="9" s="1"/>
  <c r="B5616" i="9"/>
  <c r="B5616" i="8"/>
  <c r="C5617" i="8"/>
  <c r="E5615" i="9"/>
  <c r="D5615" i="9"/>
  <c r="C5618" i="8" l="1"/>
  <c r="B5617" i="8"/>
  <c r="A5618" i="9"/>
  <c r="C5617" i="9"/>
  <c r="F5617" i="9" s="1"/>
  <c r="B5617" i="9"/>
  <c r="D5616" i="9"/>
  <c r="E5616" i="9"/>
  <c r="A5619" i="9" l="1"/>
  <c r="C5618" i="9"/>
  <c r="F5618" i="9" s="1"/>
  <c r="B5618" i="9"/>
  <c r="D5617" i="9"/>
  <c r="E5617" i="9"/>
  <c r="C5619" i="8"/>
  <c r="B5618" i="8"/>
  <c r="C5620" i="8" l="1"/>
  <c r="B5619" i="8"/>
  <c r="A5620" i="9"/>
  <c r="C5619" i="9"/>
  <c r="F5619" i="9" s="1"/>
  <c r="B5619" i="9"/>
  <c r="D5618" i="9"/>
  <c r="E5618" i="9"/>
  <c r="A5621" i="9" l="1"/>
  <c r="C5620" i="9"/>
  <c r="F5620" i="9" s="1"/>
  <c r="B5620" i="9"/>
  <c r="E5619" i="9"/>
  <c r="D5619" i="9"/>
  <c r="C5621" i="8"/>
  <c r="B5620" i="8"/>
  <c r="B5621" i="8" l="1"/>
  <c r="C5622" i="8"/>
  <c r="A5622" i="9"/>
  <c r="C5621" i="9"/>
  <c r="F5621" i="9" s="1"/>
  <c r="B5621" i="9"/>
  <c r="D5620" i="9"/>
  <c r="E5620" i="9"/>
  <c r="A5623" i="9" l="1"/>
  <c r="C5622" i="9"/>
  <c r="F5622" i="9" s="1"/>
  <c r="B5622" i="9"/>
  <c r="E5621" i="9"/>
  <c r="D5621" i="9"/>
  <c r="B5622" i="8"/>
  <c r="C5623" i="8"/>
  <c r="A5624" i="9" l="1"/>
  <c r="C5623" i="9"/>
  <c r="F5623" i="9" s="1"/>
  <c r="B5623" i="9"/>
  <c r="D5622" i="9"/>
  <c r="C5624" i="8"/>
  <c r="B5623" i="8"/>
  <c r="E5622" i="9"/>
  <c r="C5625" i="8" l="1"/>
  <c r="B5624" i="8"/>
  <c r="A5625" i="9"/>
  <c r="C5624" i="9"/>
  <c r="F5624" i="9" s="1"/>
  <c r="B5624" i="9"/>
  <c r="E5623" i="9"/>
  <c r="D5623" i="9"/>
  <c r="A5626" i="9" l="1"/>
  <c r="C5625" i="9"/>
  <c r="F5625" i="9" s="1"/>
  <c r="B5625" i="9"/>
  <c r="E5624" i="9"/>
  <c r="D5624" i="9"/>
  <c r="B5625" i="8"/>
  <c r="C5626" i="8"/>
  <c r="A5627" i="9" l="1"/>
  <c r="C5626" i="9"/>
  <c r="F5626" i="9" s="1"/>
  <c r="B5626" i="9"/>
  <c r="E5625" i="9"/>
  <c r="B5626" i="8"/>
  <c r="C5627" i="8"/>
  <c r="D5625" i="9"/>
  <c r="B5627" i="8" l="1"/>
  <c r="C5628" i="8"/>
  <c r="A5628" i="9"/>
  <c r="C5627" i="9"/>
  <c r="F5627" i="9" s="1"/>
  <c r="B5627" i="9"/>
  <c r="D5626" i="9"/>
  <c r="E5626" i="9"/>
  <c r="A5629" i="9" l="1"/>
  <c r="C5628" i="9"/>
  <c r="F5628" i="9" s="1"/>
  <c r="B5628" i="9"/>
  <c r="E5627" i="9"/>
  <c r="D5627" i="9"/>
  <c r="B5628" i="8"/>
  <c r="C5629" i="8"/>
  <c r="A5630" i="9" l="1"/>
  <c r="C5629" i="9"/>
  <c r="F5629" i="9" s="1"/>
  <c r="B5629" i="9"/>
  <c r="D5628" i="9"/>
  <c r="B5629" i="8"/>
  <c r="C5630" i="8"/>
  <c r="E5628" i="9"/>
  <c r="A5631" i="9" l="1"/>
  <c r="C5630" i="9"/>
  <c r="F5630" i="9" s="1"/>
  <c r="B5630" i="9"/>
  <c r="B5630" i="8"/>
  <c r="C5631" i="8"/>
  <c r="E5629" i="9"/>
  <c r="D5629" i="9"/>
  <c r="A5632" i="9" l="1"/>
  <c r="C5631" i="9"/>
  <c r="F5631" i="9" s="1"/>
  <c r="B5631" i="9"/>
  <c r="D5630" i="9"/>
  <c r="B5631" i="8"/>
  <c r="C5632" i="8"/>
  <c r="E5630" i="9"/>
  <c r="A5633" i="9" l="1"/>
  <c r="C5632" i="9"/>
  <c r="F5632" i="9" s="1"/>
  <c r="B5632" i="9"/>
  <c r="B5632" i="8"/>
  <c r="C5633" i="8"/>
  <c r="E5631" i="9"/>
  <c r="D5631" i="9"/>
  <c r="A5634" i="9" l="1"/>
  <c r="C5633" i="9"/>
  <c r="F5633" i="9" s="1"/>
  <c r="B5633" i="9"/>
  <c r="D5632" i="9"/>
  <c r="B5633" i="8"/>
  <c r="C5634" i="8"/>
  <c r="E5632" i="9"/>
  <c r="A5635" i="9" l="1"/>
  <c r="C5634" i="9"/>
  <c r="F5634" i="9" s="1"/>
  <c r="B5634" i="9"/>
  <c r="B5634" i="8"/>
  <c r="C5635" i="8"/>
  <c r="E5633" i="9"/>
  <c r="D5633" i="9"/>
  <c r="B5635" i="8" l="1"/>
  <c r="C5636" i="8"/>
  <c r="A5636" i="9"/>
  <c r="C5635" i="9"/>
  <c r="F5635" i="9" s="1"/>
  <c r="B5635" i="9"/>
  <c r="D5634" i="9"/>
  <c r="E5634" i="9"/>
  <c r="A5637" i="9" l="1"/>
  <c r="C5636" i="9"/>
  <c r="F5636" i="9" s="1"/>
  <c r="B5636" i="9"/>
  <c r="E5635" i="9"/>
  <c r="D5635" i="9"/>
  <c r="B5636" i="8"/>
  <c r="C5637" i="8"/>
  <c r="A5638" i="9" l="1"/>
  <c r="C5637" i="9"/>
  <c r="F5637" i="9" s="1"/>
  <c r="B5637" i="9"/>
  <c r="D5636" i="9"/>
  <c r="B5637" i="8"/>
  <c r="C5638" i="8"/>
  <c r="E5636" i="9"/>
  <c r="A5639" i="9" l="1"/>
  <c r="C5638" i="9"/>
  <c r="F5638" i="9" s="1"/>
  <c r="B5638" i="9"/>
  <c r="B5638" i="8"/>
  <c r="C5639" i="8"/>
  <c r="E5637" i="9"/>
  <c r="D5637" i="9"/>
  <c r="B5639" i="8" l="1"/>
  <c r="C5640" i="8"/>
  <c r="A5640" i="9"/>
  <c r="C5639" i="9"/>
  <c r="F5639" i="9" s="1"/>
  <c r="B5639" i="9"/>
  <c r="D5638" i="9"/>
  <c r="E5638" i="9"/>
  <c r="A5641" i="9" l="1"/>
  <c r="C5640" i="9"/>
  <c r="F5640" i="9" s="1"/>
  <c r="B5640" i="9"/>
  <c r="E5639" i="9"/>
  <c r="D5639" i="9"/>
  <c r="B5640" i="8"/>
  <c r="C5641" i="8"/>
  <c r="A5642" i="9" l="1"/>
  <c r="C5641" i="9"/>
  <c r="F5641" i="9" s="1"/>
  <c r="B5641" i="9"/>
  <c r="D5640" i="9"/>
  <c r="C5642" i="8"/>
  <c r="B5641" i="8"/>
  <c r="E5640" i="9"/>
  <c r="C5643" i="8" l="1"/>
  <c r="B5642" i="8"/>
  <c r="A5643" i="9"/>
  <c r="C5642" i="9"/>
  <c r="F5642" i="9" s="1"/>
  <c r="B5642" i="9"/>
  <c r="E5641" i="9"/>
  <c r="D5641" i="9"/>
  <c r="E5642" i="9" l="1"/>
  <c r="A5644" i="9"/>
  <c r="C5643" i="9"/>
  <c r="F5643" i="9" s="1"/>
  <c r="B5643" i="9"/>
  <c r="D5642" i="9"/>
  <c r="C5644" i="8"/>
  <c r="B5643" i="8"/>
  <c r="C5645" i="8" l="1"/>
  <c r="B5644" i="8"/>
  <c r="A5645" i="9"/>
  <c r="C5644" i="9"/>
  <c r="F5644" i="9" s="1"/>
  <c r="B5644" i="9"/>
  <c r="D5643" i="9"/>
  <c r="E5643" i="9"/>
  <c r="A5646" i="9" l="1"/>
  <c r="C5645" i="9"/>
  <c r="F5645" i="9" s="1"/>
  <c r="B5645" i="9"/>
  <c r="E5644" i="9"/>
  <c r="D5644" i="9"/>
  <c r="C5646" i="8"/>
  <c r="B5645" i="8"/>
  <c r="C5647" i="8" l="1"/>
  <c r="B5646" i="8"/>
  <c r="A5647" i="9"/>
  <c r="C5646" i="9"/>
  <c r="F5646" i="9" s="1"/>
  <c r="B5646" i="9"/>
  <c r="D5645" i="9"/>
  <c r="E5645" i="9"/>
  <c r="A5648" i="9" l="1"/>
  <c r="C5647" i="9"/>
  <c r="F5647" i="9" s="1"/>
  <c r="B5647" i="9"/>
  <c r="E5646" i="9"/>
  <c r="D5646" i="9"/>
  <c r="C5648" i="8"/>
  <c r="B5647" i="8"/>
  <c r="C5649" i="8" l="1"/>
  <c r="B5648" i="8"/>
  <c r="A5649" i="9"/>
  <c r="C5648" i="9"/>
  <c r="F5648" i="9" s="1"/>
  <c r="B5648" i="9"/>
  <c r="E5647" i="9"/>
  <c r="D5647" i="9"/>
  <c r="A5650" i="9" l="1"/>
  <c r="C5649" i="9"/>
  <c r="F5649" i="9" s="1"/>
  <c r="B5649" i="9"/>
  <c r="E5648" i="9"/>
  <c r="D5648" i="9"/>
  <c r="C5650" i="8"/>
  <c r="B5649" i="8"/>
  <c r="C5651" i="8" l="1"/>
  <c r="B5650" i="8"/>
  <c r="A5651" i="9"/>
  <c r="C5650" i="9"/>
  <c r="F5650" i="9" s="1"/>
  <c r="B5650" i="9"/>
  <c r="E5649" i="9"/>
  <c r="D5649" i="9"/>
  <c r="A5652" i="9" l="1"/>
  <c r="C5651" i="9"/>
  <c r="F5651" i="9" s="1"/>
  <c r="B5651" i="9"/>
  <c r="E5650" i="9"/>
  <c r="D5650" i="9"/>
  <c r="C5652" i="8"/>
  <c r="B5651" i="8"/>
  <c r="C5653" i="8" l="1"/>
  <c r="B5652" i="8"/>
  <c r="A5653" i="9"/>
  <c r="C5652" i="9"/>
  <c r="F5652" i="9" s="1"/>
  <c r="B5652" i="9"/>
  <c r="E5651" i="9"/>
  <c r="D5651" i="9"/>
  <c r="E5652" i="9" l="1"/>
  <c r="A5654" i="9"/>
  <c r="C5653" i="9"/>
  <c r="F5653" i="9" s="1"/>
  <c r="B5653" i="9"/>
  <c r="D5652" i="9"/>
  <c r="B5653" i="8"/>
  <c r="C5654" i="8"/>
  <c r="A5655" i="9" l="1"/>
  <c r="C5654" i="9"/>
  <c r="F5654" i="9" s="1"/>
  <c r="B5654" i="9"/>
  <c r="E5653" i="9"/>
  <c r="D5653" i="9"/>
  <c r="B5654" i="8"/>
  <c r="C5655" i="8"/>
  <c r="A5656" i="9" l="1"/>
  <c r="C5655" i="9"/>
  <c r="F5655" i="9" s="1"/>
  <c r="B5655" i="9"/>
  <c r="D5654" i="9"/>
  <c r="C5656" i="8"/>
  <c r="B5655" i="8"/>
  <c r="E5654" i="9"/>
  <c r="C5657" i="8" l="1"/>
  <c r="B5656" i="8"/>
  <c r="A5657" i="9"/>
  <c r="C5656" i="9"/>
  <c r="F5656" i="9" s="1"/>
  <c r="B5656" i="9"/>
  <c r="E5655" i="9"/>
  <c r="D5655" i="9"/>
  <c r="E5656" i="9" l="1"/>
  <c r="A5658" i="9"/>
  <c r="C5657" i="9"/>
  <c r="F5657" i="9" s="1"/>
  <c r="B5657" i="9"/>
  <c r="D5656" i="9"/>
  <c r="C5658" i="8"/>
  <c r="B5657" i="8"/>
  <c r="C5659" i="8" l="1"/>
  <c r="B5658" i="8"/>
  <c r="A5659" i="9"/>
  <c r="C5658" i="9"/>
  <c r="F5658" i="9" s="1"/>
  <c r="B5658" i="9"/>
  <c r="E5657" i="9"/>
  <c r="D5657" i="9"/>
  <c r="A5660" i="9" l="1"/>
  <c r="C5659" i="9"/>
  <c r="F5659" i="9" s="1"/>
  <c r="B5659" i="9"/>
  <c r="E5658" i="9"/>
  <c r="D5658" i="9"/>
  <c r="C5660" i="8"/>
  <c r="B5659" i="8"/>
  <c r="C5661" i="8" l="1"/>
  <c r="B5660" i="8"/>
  <c r="A5661" i="9"/>
  <c r="C5660" i="9"/>
  <c r="F5660" i="9" s="1"/>
  <c r="B5660" i="9"/>
  <c r="E5659" i="9"/>
  <c r="D5659" i="9"/>
  <c r="A5662" i="9" l="1"/>
  <c r="C5661" i="9"/>
  <c r="F5661" i="9" s="1"/>
  <c r="B5661" i="9"/>
  <c r="E5660" i="9"/>
  <c r="D5660" i="9"/>
  <c r="C5662" i="8"/>
  <c r="B5661" i="8"/>
  <c r="C5663" i="8" l="1"/>
  <c r="B5662" i="8"/>
  <c r="A5663" i="9"/>
  <c r="C5662" i="9"/>
  <c r="F5662" i="9" s="1"/>
  <c r="B5662" i="9"/>
  <c r="E5661" i="9"/>
  <c r="D5661" i="9"/>
  <c r="A5664" i="9" l="1"/>
  <c r="C5663" i="9"/>
  <c r="F5663" i="9" s="1"/>
  <c r="B5663" i="9"/>
  <c r="E5662" i="9"/>
  <c r="D5662" i="9"/>
  <c r="C5664" i="8"/>
  <c r="B5663" i="8"/>
  <c r="C5665" i="8" l="1"/>
  <c r="B5664" i="8"/>
  <c r="A5665" i="9"/>
  <c r="C5664" i="9"/>
  <c r="F5664" i="9" s="1"/>
  <c r="B5664" i="9"/>
  <c r="E5663" i="9"/>
  <c r="D5663" i="9"/>
  <c r="E5664" i="9" l="1"/>
  <c r="A5666" i="9"/>
  <c r="C5665" i="9"/>
  <c r="F5665" i="9" s="1"/>
  <c r="B5665" i="9"/>
  <c r="D5664" i="9"/>
  <c r="C5666" i="8"/>
  <c r="B5665" i="8"/>
  <c r="C5667" i="8" l="1"/>
  <c r="B5666" i="8"/>
  <c r="A5667" i="9"/>
  <c r="C5666" i="9"/>
  <c r="F5666" i="9" s="1"/>
  <c r="B5666" i="9"/>
  <c r="E5665" i="9"/>
  <c r="D5665" i="9"/>
  <c r="A5668" i="9" l="1"/>
  <c r="C5667" i="9"/>
  <c r="F5667" i="9" s="1"/>
  <c r="B5667" i="9"/>
  <c r="E5666" i="9"/>
  <c r="D5666" i="9"/>
  <c r="C5668" i="8"/>
  <c r="B5667" i="8"/>
  <c r="C5669" i="8" l="1"/>
  <c r="B5668" i="8"/>
  <c r="A5669" i="9"/>
  <c r="C5668" i="9"/>
  <c r="F5668" i="9" s="1"/>
  <c r="B5668" i="9"/>
  <c r="E5667" i="9"/>
  <c r="D5667" i="9"/>
  <c r="A5670" i="9" l="1"/>
  <c r="C5669" i="9"/>
  <c r="F5669" i="9" s="1"/>
  <c r="B5669" i="9"/>
  <c r="E5668" i="9"/>
  <c r="D5668" i="9"/>
  <c r="C5670" i="8"/>
  <c r="B5669" i="8"/>
  <c r="C5671" i="8" l="1"/>
  <c r="B5670" i="8"/>
  <c r="A5671" i="9"/>
  <c r="C5670" i="9"/>
  <c r="F5670" i="9" s="1"/>
  <c r="B5670" i="9"/>
  <c r="E5669" i="9"/>
  <c r="D5669" i="9"/>
  <c r="A5672" i="9" l="1"/>
  <c r="C5671" i="9"/>
  <c r="F5671" i="9" s="1"/>
  <c r="B5671" i="9"/>
  <c r="E5670" i="9"/>
  <c r="D5670" i="9"/>
  <c r="C5672" i="8"/>
  <c r="B5671" i="8"/>
  <c r="C5673" i="8" l="1"/>
  <c r="B5672" i="8"/>
  <c r="A5673" i="9"/>
  <c r="C5672" i="9"/>
  <c r="F5672" i="9" s="1"/>
  <c r="B5672" i="9"/>
  <c r="E5671" i="9"/>
  <c r="D5671" i="9"/>
  <c r="A5674" i="9" l="1"/>
  <c r="C5673" i="9"/>
  <c r="F5673" i="9" s="1"/>
  <c r="B5673" i="9"/>
  <c r="E5672" i="9"/>
  <c r="D5672" i="9"/>
  <c r="C5674" i="8"/>
  <c r="B5673" i="8"/>
  <c r="C5675" i="8" l="1"/>
  <c r="B5674" i="8"/>
  <c r="A5675" i="9"/>
  <c r="C5674" i="9"/>
  <c r="F5674" i="9" s="1"/>
  <c r="B5674" i="9"/>
  <c r="E5673" i="9"/>
  <c r="D5673" i="9"/>
  <c r="A5676" i="9" l="1"/>
  <c r="C5675" i="9"/>
  <c r="F5675" i="9" s="1"/>
  <c r="B5675" i="9"/>
  <c r="E5674" i="9"/>
  <c r="D5674" i="9"/>
  <c r="C5676" i="8"/>
  <c r="B5675" i="8"/>
  <c r="C5677" i="8" l="1"/>
  <c r="B5676" i="8"/>
  <c r="A5677" i="9"/>
  <c r="C5676" i="9"/>
  <c r="F5676" i="9" s="1"/>
  <c r="B5676" i="9"/>
  <c r="E5675" i="9"/>
  <c r="D5675" i="9"/>
  <c r="A5678" i="9" l="1"/>
  <c r="C5677" i="9"/>
  <c r="F5677" i="9" s="1"/>
  <c r="B5677" i="9"/>
  <c r="E5676" i="9"/>
  <c r="D5676" i="9"/>
  <c r="C5678" i="8"/>
  <c r="B5677" i="8"/>
  <c r="C5679" i="8" l="1"/>
  <c r="B5678" i="8"/>
  <c r="A5679" i="9"/>
  <c r="C5678" i="9"/>
  <c r="F5678" i="9" s="1"/>
  <c r="B5678" i="9"/>
  <c r="E5677" i="9"/>
  <c r="D5677" i="9"/>
  <c r="A5680" i="9" l="1"/>
  <c r="C5679" i="9"/>
  <c r="F5679" i="9" s="1"/>
  <c r="B5679" i="9"/>
  <c r="E5678" i="9"/>
  <c r="D5678" i="9"/>
  <c r="C5680" i="8"/>
  <c r="B5679" i="8"/>
  <c r="C5681" i="8" l="1"/>
  <c r="B5680" i="8"/>
  <c r="A5681" i="9"/>
  <c r="C5680" i="9"/>
  <c r="F5680" i="9" s="1"/>
  <c r="B5680" i="9"/>
  <c r="E5679" i="9"/>
  <c r="D5679" i="9"/>
  <c r="A5682" i="9" l="1"/>
  <c r="C5681" i="9"/>
  <c r="F5681" i="9" s="1"/>
  <c r="B5681" i="9"/>
  <c r="E5680" i="9"/>
  <c r="D5680" i="9"/>
  <c r="C5682" i="8"/>
  <c r="B5681" i="8"/>
  <c r="C5683" i="8" l="1"/>
  <c r="B5682" i="8"/>
  <c r="A5683" i="9"/>
  <c r="C5682" i="9"/>
  <c r="F5682" i="9" s="1"/>
  <c r="B5682" i="9"/>
  <c r="E5681" i="9"/>
  <c r="D5681" i="9"/>
  <c r="A5684" i="9" l="1"/>
  <c r="C5683" i="9"/>
  <c r="F5683" i="9" s="1"/>
  <c r="B5683" i="9"/>
  <c r="E5682" i="9"/>
  <c r="D5682" i="9"/>
  <c r="C5684" i="8"/>
  <c r="B5683" i="8"/>
  <c r="C5685" i="8" l="1"/>
  <c r="B5684" i="8"/>
  <c r="A5685" i="9"/>
  <c r="C5684" i="9"/>
  <c r="F5684" i="9" s="1"/>
  <c r="B5684" i="9"/>
  <c r="E5683" i="9"/>
  <c r="D5683" i="9"/>
  <c r="A5686" i="9" l="1"/>
  <c r="C5685" i="9"/>
  <c r="F5685" i="9" s="1"/>
  <c r="B5685" i="9"/>
  <c r="E5684" i="9"/>
  <c r="D5684" i="9"/>
  <c r="C5686" i="8"/>
  <c r="B5685" i="8"/>
  <c r="C5687" i="8" l="1"/>
  <c r="B5686" i="8"/>
  <c r="A5687" i="9"/>
  <c r="C5686" i="9"/>
  <c r="F5686" i="9" s="1"/>
  <c r="B5686" i="9"/>
  <c r="E5685" i="9"/>
  <c r="D5685" i="9"/>
  <c r="A5688" i="9" l="1"/>
  <c r="C5687" i="9"/>
  <c r="F5687" i="9" s="1"/>
  <c r="B5687" i="9"/>
  <c r="E5686" i="9"/>
  <c r="D5686" i="9"/>
  <c r="C5688" i="8"/>
  <c r="B5687" i="8"/>
  <c r="C5689" i="8" l="1"/>
  <c r="B5688" i="8"/>
  <c r="A5689" i="9"/>
  <c r="C5688" i="9"/>
  <c r="F5688" i="9" s="1"/>
  <c r="B5688" i="9"/>
  <c r="E5687" i="9"/>
  <c r="D5687" i="9"/>
  <c r="A5690" i="9" l="1"/>
  <c r="C5689" i="9"/>
  <c r="F5689" i="9" s="1"/>
  <c r="B5689" i="9"/>
  <c r="E5688" i="9"/>
  <c r="D5688" i="9"/>
  <c r="C5690" i="8"/>
  <c r="B5689" i="8"/>
  <c r="C5691" i="8" l="1"/>
  <c r="B5690" i="8"/>
  <c r="A5691" i="9"/>
  <c r="C5690" i="9"/>
  <c r="F5690" i="9" s="1"/>
  <c r="B5690" i="9"/>
  <c r="E5689" i="9"/>
  <c r="D5689" i="9"/>
  <c r="A5692" i="9" l="1"/>
  <c r="C5691" i="9"/>
  <c r="F5691" i="9" s="1"/>
  <c r="B5691" i="9"/>
  <c r="E5690" i="9"/>
  <c r="D5690" i="9"/>
  <c r="C5692" i="8"/>
  <c r="B5691" i="8"/>
  <c r="C5693" i="8" l="1"/>
  <c r="B5692" i="8"/>
  <c r="A5693" i="9"/>
  <c r="C5692" i="9"/>
  <c r="F5692" i="9" s="1"/>
  <c r="B5692" i="9"/>
  <c r="E5691" i="9"/>
  <c r="D5691" i="9"/>
  <c r="A5694" i="9" l="1"/>
  <c r="C5693" i="9"/>
  <c r="F5693" i="9" s="1"/>
  <c r="B5693" i="9"/>
  <c r="E5692" i="9"/>
  <c r="D5692" i="9"/>
  <c r="C5694" i="8"/>
  <c r="B5693" i="8"/>
  <c r="C5695" i="8" l="1"/>
  <c r="B5694" i="8"/>
  <c r="A5695" i="9"/>
  <c r="C5694" i="9"/>
  <c r="F5694" i="9" s="1"/>
  <c r="B5694" i="9"/>
  <c r="E5693" i="9"/>
  <c r="D5693" i="9"/>
  <c r="A5696" i="9" l="1"/>
  <c r="C5695" i="9"/>
  <c r="F5695" i="9" s="1"/>
  <c r="B5695" i="9"/>
  <c r="E5694" i="9"/>
  <c r="D5694" i="9"/>
  <c r="C5696" i="8"/>
  <c r="B5695" i="8"/>
  <c r="C5697" i="8" l="1"/>
  <c r="B5696" i="8"/>
  <c r="A5697" i="9"/>
  <c r="C5696" i="9"/>
  <c r="F5696" i="9" s="1"/>
  <c r="B5696" i="9"/>
  <c r="E5695" i="9"/>
  <c r="D5695" i="9"/>
  <c r="A5698" i="9" l="1"/>
  <c r="C5697" i="9"/>
  <c r="F5697" i="9" s="1"/>
  <c r="B5697" i="9"/>
  <c r="E5696" i="9"/>
  <c r="D5696" i="9"/>
  <c r="C5698" i="8"/>
  <c r="B5697" i="8"/>
  <c r="C5699" i="8" l="1"/>
  <c r="B5698" i="8"/>
  <c r="A5699" i="9"/>
  <c r="C5698" i="9"/>
  <c r="F5698" i="9" s="1"/>
  <c r="B5698" i="9"/>
  <c r="E5697" i="9"/>
  <c r="D5697" i="9"/>
  <c r="A5700" i="9" l="1"/>
  <c r="C5699" i="9"/>
  <c r="F5699" i="9" s="1"/>
  <c r="B5699" i="9"/>
  <c r="E5698" i="9"/>
  <c r="D5698" i="9"/>
  <c r="C5700" i="8"/>
  <c r="B5699" i="8"/>
  <c r="C5701" i="8" l="1"/>
  <c r="B5700" i="8"/>
  <c r="A5701" i="9"/>
  <c r="C5700" i="9"/>
  <c r="F5700" i="9" s="1"/>
  <c r="B5700" i="9"/>
  <c r="E5699" i="9"/>
  <c r="D5699" i="9"/>
  <c r="A5702" i="9" l="1"/>
  <c r="C5701" i="9"/>
  <c r="F5701" i="9" s="1"/>
  <c r="B5701" i="9"/>
  <c r="E5700" i="9"/>
  <c r="D5700" i="9"/>
  <c r="C5702" i="8"/>
  <c r="B5701" i="8"/>
  <c r="C5703" i="8" l="1"/>
  <c r="B5702" i="8"/>
  <c r="A5703" i="9"/>
  <c r="C5702" i="9"/>
  <c r="F5702" i="9" s="1"/>
  <c r="B5702" i="9"/>
  <c r="E5701" i="9"/>
  <c r="D5701" i="9"/>
  <c r="A5704" i="9" l="1"/>
  <c r="C5703" i="9"/>
  <c r="F5703" i="9" s="1"/>
  <c r="B5703" i="9"/>
  <c r="E5702" i="9"/>
  <c r="D5702" i="9"/>
  <c r="C5704" i="8"/>
  <c r="B5703" i="8"/>
  <c r="C5705" i="8" l="1"/>
  <c r="B5704" i="8"/>
  <c r="A5705" i="9"/>
  <c r="C5704" i="9"/>
  <c r="F5704" i="9" s="1"/>
  <c r="B5704" i="9"/>
  <c r="E5703" i="9"/>
  <c r="D5703" i="9"/>
  <c r="A5706" i="9" l="1"/>
  <c r="C5705" i="9"/>
  <c r="F5705" i="9" s="1"/>
  <c r="B5705" i="9"/>
  <c r="E5704" i="9"/>
  <c r="D5704" i="9"/>
  <c r="C5706" i="8"/>
  <c r="B5705" i="8"/>
  <c r="C5707" i="8" l="1"/>
  <c r="B5706" i="8"/>
  <c r="A5707" i="9"/>
  <c r="C5706" i="9"/>
  <c r="F5706" i="9" s="1"/>
  <c r="B5706" i="9"/>
  <c r="E5705" i="9"/>
  <c r="D5705" i="9"/>
  <c r="A5708" i="9" l="1"/>
  <c r="C5707" i="9"/>
  <c r="F5707" i="9" s="1"/>
  <c r="B5707" i="9"/>
  <c r="E5706" i="9"/>
  <c r="D5706" i="9"/>
  <c r="C5708" i="8"/>
  <c r="B5707" i="8"/>
  <c r="C5709" i="8" l="1"/>
  <c r="B5708" i="8"/>
  <c r="A5709" i="9"/>
  <c r="C5708" i="9"/>
  <c r="F5708" i="9" s="1"/>
  <c r="B5708" i="9"/>
  <c r="E5707" i="9"/>
  <c r="D5707" i="9"/>
  <c r="A5710" i="9" l="1"/>
  <c r="C5709" i="9"/>
  <c r="F5709" i="9" s="1"/>
  <c r="B5709" i="9"/>
  <c r="E5708" i="9"/>
  <c r="D5708" i="9"/>
  <c r="C5710" i="8"/>
  <c r="B5709" i="8"/>
  <c r="C5711" i="8" l="1"/>
  <c r="B5710" i="8"/>
  <c r="A5711" i="9"/>
  <c r="C5710" i="9"/>
  <c r="F5710" i="9" s="1"/>
  <c r="B5710" i="9"/>
  <c r="E5709" i="9"/>
  <c r="D5709" i="9"/>
  <c r="A5712" i="9" l="1"/>
  <c r="C5711" i="9"/>
  <c r="F5711" i="9" s="1"/>
  <c r="B5711" i="9"/>
  <c r="E5710" i="9"/>
  <c r="D5710" i="9"/>
  <c r="C5712" i="8"/>
  <c r="B5711" i="8"/>
  <c r="C5713" i="8" l="1"/>
  <c r="B5712" i="8"/>
  <c r="A5713" i="9"/>
  <c r="C5712" i="9"/>
  <c r="F5712" i="9" s="1"/>
  <c r="B5712" i="9"/>
  <c r="E5711" i="9"/>
  <c r="D5711" i="9"/>
  <c r="A5714" i="9" l="1"/>
  <c r="C5713" i="9"/>
  <c r="F5713" i="9" s="1"/>
  <c r="B5713" i="9"/>
  <c r="E5712" i="9"/>
  <c r="D5712" i="9"/>
  <c r="C5714" i="8"/>
  <c r="B5713" i="8"/>
  <c r="C5715" i="8" l="1"/>
  <c r="B5714" i="8"/>
  <c r="A5715" i="9"/>
  <c r="C5714" i="9"/>
  <c r="F5714" i="9" s="1"/>
  <c r="B5714" i="9"/>
  <c r="D5713" i="9"/>
  <c r="E5713" i="9"/>
  <c r="A5716" i="9" l="1"/>
  <c r="C5715" i="9"/>
  <c r="F5715" i="9" s="1"/>
  <c r="B5715" i="9"/>
  <c r="D5714" i="9"/>
  <c r="E5714" i="9"/>
  <c r="C5716" i="8"/>
  <c r="B5715" i="8"/>
  <c r="C5717" i="8" l="1"/>
  <c r="B5716" i="8"/>
  <c r="A5717" i="9"/>
  <c r="C5716" i="9"/>
  <c r="F5716" i="9" s="1"/>
  <c r="B5716" i="9"/>
  <c r="E5715" i="9"/>
  <c r="D5715" i="9"/>
  <c r="A5718" i="9" l="1"/>
  <c r="C5717" i="9"/>
  <c r="F5717" i="9" s="1"/>
  <c r="B5717" i="9"/>
  <c r="D5716" i="9"/>
  <c r="E5716" i="9"/>
  <c r="C5718" i="8"/>
  <c r="B5717" i="8"/>
  <c r="C5719" i="8" l="1"/>
  <c r="B5718" i="8"/>
  <c r="A5719" i="9"/>
  <c r="C5718" i="9"/>
  <c r="F5718" i="9" s="1"/>
  <c r="B5718" i="9"/>
  <c r="E5717" i="9"/>
  <c r="D5717" i="9"/>
  <c r="A5720" i="9" l="1"/>
  <c r="C5719" i="9"/>
  <c r="F5719" i="9" s="1"/>
  <c r="B5719" i="9"/>
  <c r="E5718" i="9"/>
  <c r="D5718" i="9"/>
  <c r="C5720" i="8"/>
  <c r="B5719" i="8"/>
  <c r="C5721" i="8" l="1"/>
  <c r="B5720" i="8"/>
  <c r="A5721" i="9"/>
  <c r="C5720" i="9"/>
  <c r="F5720" i="9" s="1"/>
  <c r="B5720" i="9"/>
  <c r="E5719" i="9"/>
  <c r="D5719" i="9"/>
  <c r="A5722" i="9" l="1"/>
  <c r="C5721" i="9"/>
  <c r="F5721" i="9" s="1"/>
  <c r="B5721" i="9"/>
  <c r="E5720" i="9"/>
  <c r="D5720" i="9"/>
  <c r="C5722" i="8"/>
  <c r="B5721" i="8"/>
  <c r="C5723" i="8" l="1"/>
  <c r="B5722" i="8"/>
  <c r="A5723" i="9"/>
  <c r="C5722" i="9"/>
  <c r="F5722" i="9" s="1"/>
  <c r="B5722" i="9"/>
  <c r="E5721" i="9"/>
  <c r="D5721" i="9"/>
  <c r="A5724" i="9" l="1"/>
  <c r="C5723" i="9"/>
  <c r="F5723" i="9" s="1"/>
  <c r="B5723" i="9"/>
  <c r="E5722" i="9"/>
  <c r="D5722" i="9"/>
  <c r="C5724" i="8"/>
  <c r="B5723" i="8"/>
  <c r="C5725" i="8" l="1"/>
  <c r="B5724" i="8"/>
  <c r="A5725" i="9"/>
  <c r="C5724" i="9"/>
  <c r="F5724" i="9" s="1"/>
  <c r="B5724" i="9"/>
  <c r="E5723" i="9"/>
  <c r="D5723" i="9"/>
  <c r="A5726" i="9" l="1"/>
  <c r="C5725" i="9"/>
  <c r="F5725" i="9" s="1"/>
  <c r="B5725" i="9"/>
  <c r="E5724" i="9"/>
  <c r="D5724" i="9"/>
  <c r="C5726" i="8"/>
  <c r="B5725" i="8"/>
  <c r="C5727" i="8" l="1"/>
  <c r="B5726" i="8"/>
  <c r="A5727" i="9"/>
  <c r="C5726" i="9"/>
  <c r="F5726" i="9" s="1"/>
  <c r="B5726" i="9"/>
  <c r="E5725" i="9"/>
  <c r="D5725" i="9"/>
  <c r="A5728" i="9" l="1"/>
  <c r="C5727" i="9"/>
  <c r="F5727" i="9" s="1"/>
  <c r="B5727" i="9"/>
  <c r="E5726" i="9"/>
  <c r="D5726" i="9"/>
  <c r="C5728" i="8"/>
  <c r="B5727" i="8"/>
  <c r="C5729" i="8" l="1"/>
  <c r="B5728" i="8"/>
  <c r="A5729" i="9"/>
  <c r="C5728" i="9"/>
  <c r="F5728" i="9" s="1"/>
  <c r="B5728" i="9"/>
  <c r="E5727" i="9"/>
  <c r="D5727" i="9"/>
  <c r="A5730" i="9" l="1"/>
  <c r="C5729" i="9"/>
  <c r="F5729" i="9" s="1"/>
  <c r="B5729" i="9"/>
  <c r="E5728" i="9"/>
  <c r="D5728" i="9"/>
  <c r="C5730" i="8"/>
  <c r="B5729" i="8"/>
  <c r="C5731" i="8" l="1"/>
  <c r="B5730" i="8"/>
  <c r="A5731" i="9"/>
  <c r="C5730" i="9"/>
  <c r="F5730" i="9" s="1"/>
  <c r="B5730" i="9"/>
  <c r="E5729" i="9"/>
  <c r="D5729" i="9"/>
  <c r="A5732" i="9" l="1"/>
  <c r="C5731" i="9"/>
  <c r="F5731" i="9" s="1"/>
  <c r="B5731" i="9"/>
  <c r="E5730" i="9"/>
  <c r="D5730" i="9"/>
  <c r="C5732" i="8"/>
  <c r="B5731" i="8"/>
  <c r="C5733" i="8" l="1"/>
  <c r="B5732" i="8"/>
  <c r="A5733" i="9"/>
  <c r="C5732" i="9"/>
  <c r="F5732" i="9" s="1"/>
  <c r="B5732" i="9"/>
  <c r="E5731" i="9"/>
  <c r="D5731" i="9"/>
  <c r="A5734" i="9" l="1"/>
  <c r="C5733" i="9"/>
  <c r="F5733" i="9" s="1"/>
  <c r="B5733" i="9"/>
  <c r="E5732" i="9"/>
  <c r="D5732" i="9"/>
  <c r="C5734" i="8"/>
  <c r="B5733" i="8"/>
  <c r="C5735" i="8" l="1"/>
  <c r="B5734" i="8"/>
  <c r="A5735" i="9"/>
  <c r="C5734" i="9"/>
  <c r="F5734" i="9" s="1"/>
  <c r="B5734" i="9"/>
  <c r="E5733" i="9"/>
  <c r="D5733" i="9"/>
  <c r="A5736" i="9" l="1"/>
  <c r="C5735" i="9"/>
  <c r="F5735" i="9" s="1"/>
  <c r="B5735" i="9"/>
  <c r="E5734" i="9"/>
  <c r="D5734" i="9"/>
  <c r="C5736" i="8"/>
  <c r="B5735" i="8"/>
  <c r="C5737" i="8" l="1"/>
  <c r="B5736" i="8"/>
  <c r="A5737" i="9"/>
  <c r="C5736" i="9"/>
  <c r="F5736" i="9" s="1"/>
  <c r="B5736" i="9"/>
  <c r="E5735" i="9"/>
  <c r="D5735" i="9"/>
  <c r="A5738" i="9" l="1"/>
  <c r="C5737" i="9"/>
  <c r="F5737" i="9" s="1"/>
  <c r="B5737" i="9"/>
  <c r="E5736" i="9"/>
  <c r="D5736" i="9"/>
  <c r="C5738" i="8"/>
  <c r="B5737" i="8"/>
  <c r="C5739" i="8" l="1"/>
  <c r="B5738" i="8"/>
  <c r="A5739" i="9"/>
  <c r="C5738" i="9"/>
  <c r="F5738" i="9" s="1"/>
  <c r="B5738" i="9"/>
  <c r="E5737" i="9"/>
  <c r="D5737" i="9"/>
  <c r="A5740" i="9" l="1"/>
  <c r="C5739" i="9"/>
  <c r="F5739" i="9" s="1"/>
  <c r="B5739" i="9"/>
  <c r="E5738" i="9"/>
  <c r="D5738" i="9"/>
  <c r="C5740" i="8"/>
  <c r="B5739" i="8"/>
  <c r="C5741" i="8" l="1"/>
  <c r="B5740" i="8"/>
  <c r="A5741" i="9"/>
  <c r="C5740" i="9"/>
  <c r="F5740" i="9" s="1"/>
  <c r="B5740" i="9"/>
  <c r="E5739" i="9"/>
  <c r="D5739" i="9"/>
  <c r="A5742" i="9" l="1"/>
  <c r="C5741" i="9"/>
  <c r="F5741" i="9" s="1"/>
  <c r="B5741" i="9"/>
  <c r="E5740" i="9"/>
  <c r="D5740" i="9"/>
  <c r="C5742" i="8"/>
  <c r="B5741" i="8"/>
  <c r="C5743" i="8" l="1"/>
  <c r="B5742" i="8"/>
  <c r="A5743" i="9"/>
  <c r="C5742" i="9"/>
  <c r="F5742" i="9" s="1"/>
  <c r="B5742" i="9"/>
  <c r="E5741" i="9"/>
  <c r="D5741" i="9"/>
  <c r="A5744" i="9" l="1"/>
  <c r="C5743" i="9"/>
  <c r="F5743" i="9" s="1"/>
  <c r="B5743" i="9"/>
  <c r="E5742" i="9"/>
  <c r="D5742" i="9"/>
  <c r="C5744" i="8"/>
  <c r="B5743" i="8"/>
  <c r="C5745" i="8" l="1"/>
  <c r="B5744" i="8"/>
  <c r="A5745" i="9"/>
  <c r="C5744" i="9"/>
  <c r="F5744" i="9" s="1"/>
  <c r="B5744" i="9"/>
  <c r="E5743" i="9"/>
  <c r="D5743" i="9"/>
  <c r="A5746" i="9" l="1"/>
  <c r="C5745" i="9"/>
  <c r="F5745" i="9" s="1"/>
  <c r="B5745" i="9"/>
  <c r="E5744" i="9"/>
  <c r="D5744" i="9"/>
  <c r="C5746" i="8"/>
  <c r="B5745" i="8"/>
  <c r="C5747" i="8" l="1"/>
  <c r="B5746" i="8"/>
  <c r="A5747" i="9"/>
  <c r="C5746" i="9"/>
  <c r="F5746" i="9" s="1"/>
  <c r="B5746" i="9"/>
  <c r="E5745" i="9"/>
  <c r="D5745" i="9"/>
  <c r="A5748" i="9" l="1"/>
  <c r="C5747" i="9"/>
  <c r="F5747" i="9" s="1"/>
  <c r="B5747" i="9"/>
  <c r="E5746" i="9"/>
  <c r="D5746" i="9"/>
  <c r="C5748" i="8"/>
  <c r="B5747" i="8"/>
  <c r="C5749" i="8" l="1"/>
  <c r="B5748" i="8"/>
  <c r="A5749" i="9"/>
  <c r="C5748" i="9"/>
  <c r="F5748" i="9" s="1"/>
  <c r="B5748" i="9"/>
  <c r="E5747" i="9"/>
  <c r="D5747" i="9"/>
  <c r="A5750" i="9" l="1"/>
  <c r="C5749" i="9"/>
  <c r="F5749" i="9" s="1"/>
  <c r="B5749" i="9"/>
  <c r="E5748" i="9"/>
  <c r="D5748" i="9"/>
  <c r="C5750" i="8"/>
  <c r="B5749" i="8"/>
  <c r="C5751" i="8" l="1"/>
  <c r="B5750" i="8"/>
  <c r="A5751" i="9"/>
  <c r="C5750" i="9"/>
  <c r="F5750" i="9" s="1"/>
  <c r="B5750" i="9"/>
  <c r="E5749" i="9"/>
  <c r="D5749" i="9"/>
  <c r="A5752" i="9" l="1"/>
  <c r="C5751" i="9"/>
  <c r="F5751" i="9" s="1"/>
  <c r="B5751" i="9"/>
  <c r="E5750" i="9"/>
  <c r="D5750" i="9"/>
  <c r="C5752" i="8"/>
  <c r="B5751" i="8"/>
  <c r="C5753" i="8" l="1"/>
  <c r="B5752" i="8"/>
  <c r="A5753" i="9"/>
  <c r="C5752" i="9"/>
  <c r="F5752" i="9" s="1"/>
  <c r="B5752" i="9"/>
  <c r="E5751" i="9"/>
  <c r="D5751" i="9"/>
  <c r="A5754" i="9" l="1"/>
  <c r="C5753" i="9"/>
  <c r="F5753" i="9" s="1"/>
  <c r="B5753" i="9"/>
  <c r="E5752" i="9"/>
  <c r="D5752" i="9"/>
  <c r="C5754" i="8"/>
  <c r="B5753" i="8"/>
  <c r="C5755" i="8" l="1"/>
  <c r="B5754" i="8"/>
  <c r="A5755" i="9"/>
  <c r="C5754" i="9"/>
  <c r="F5754" i="9" s="1"/>
  <c r="B5754" i="9"/>
  <c r="E5753" i="9"/>
  <c r="D5753" i="9"/>
  <c r="A5756" i="9" l="1"/>
  <c r="C5755" i="9"/>
  <c r="F5755" i="9" s="1"/>
  <c r="B5755" i="9"/>
  <c r="E5754" i="9"/>
  <c r="D5754" i="9"/>
  <c r="C5756" i="8"/>
  <c r="B5755" i="8"/>
  <c r="C5757" i="8" l="1"/>
  <c r="B5756" i="8"/>
  <c r="A5757" i="9"/>
  <c r="C5756" i="9"/>
  <c r="F5756" i="9" s="1"/>
  <c r="B5756" i="9"/>
  <c r="E5755" i="9"/>
  <c r="D5755" i="9"/>
  <c r="A5758" i="9" l="1"/>
  <c r="C5757" i="9"/>
  <c r="F5757" i="9" s="1"/>
  <c r="B5757" i="9"/>
  <c r="E5756" i="9"/>
  <c r="D5756" i="9"/>
  <c r="C5758" i="8"/>
  <c r="B5757" i="8"/>
  <c r="C5759" i="8" l="1"/>
  <c r="B5758" i="8"/>
  <c r="A5759" i="9"/>
  <c r="C5758" i="9"/>
  <c r="F5758" i="9" s="1"/>
  <c r="B5758" i="9"/>
  <c r="E5757" i="9"/>
  <c r="D5757" i="9"/>
  <c r="A5760" i="9" l="1"/>
  <c r="C5759" i="9"/>
  <c r="F5759" i="9" s="1"/>
  <c r="B5759" i="9"/>
  <c r="E5758" i="9"/>
  <c r="D5758" i="9"/>
  <c r="C5760" i="8"/>
  <c r="B5759" i="8"/>
  <c r="C5761" i="8" l="1"/>
  <c r="B5760" i="8"/>
  <c r="A5761" i="9"/>
  <c r="C5760" i="9"/>
  <c r="F5760" i="9" s="1"/>
  <c r="B5760" i="9"/>
  <c r="E5759" i="9"/>
  <c r="D5759" i="9"/>
  <c r="A5762" i="9" l="1"/>
  <c r="C5761" i="9"/>
  <c r="F5761" i="9" s="1"/>
  <c r="B5761" i="9"/>
  <c r="E5760" i="9"/>
  <c r="D5760" i="9"/>
  <c r="C5762" i="8"/>
  <c r="B5761" i="8"/>
  <c r="C5763" i="8" l="1"/>
  <c r="B5762" i="8"/>
  <c r="A5763" i="9"/>
  <c r="C5762" i="9"/>
  <c r="F5762" i="9" s="1"/>
  <c r="B5762" i="9"/>
  <c r="E5761" i="9"/>
  <c r="D5761" i="9"/>
  <c r="A5764" i="9" l="1"/>
  <c r="C5763" i="9"/>
  <c r="F5763" i="9" s="1"/>
  <c r="B5763" i="9"/>
  <c r="E5762" i="9"/>
  <c r="D5762" i="9"/>
  <c r="C5764" i="8"/>
  <c r="B5763" i="8"/>
  <c r="C5765" i="8" l="1"/>
  <c r="B5764" i="8"/>
  <c r="A5765" i="9"/>
  <c r="C5764" i="9"/>
  <c r="F5764" i="9" s="1"/>
  <c r="B5764" i="9"/>
  <c r="E5763" i="9"/>
  <c r="D5763" i="9"/>
  <c r="A5766" i="9" l="1"/>
  <c r="C5765" i="9"/>
  <c r="F5765" i="9" s="1"/>
  <c r="B5765" i="9"/>
  <c r="E5764" i="9"/>
  <c r="D5764" i="9"/>
  <c r="C5766" i="8"/>
  <c r="B5765" i="8"/>
  <c r="C5767" i="8" l="1"/>
  <c r="B5766" i="8"/>
  <c r="A5767" i="9"/>
  <c r="C5766" i="9"/>
  <c r="F5766" i="9" s="1"/>
  <c r="B5766" i="9"/>
  <c r="E5765" i="9"/>
  <c r="D5765" i="9"/>
  <c r="A5768" i="9" l="1"/>
  <c r="C5767" i="9"/>
  <c r="F5767" i="9" s="1"/>
  <c r="B5767" i="9"/>
  <c r="E5766" i="9"/>
  <c r="D5766" i="9"/>
  <c r="C5768" i="8"/>
  <c r="B5767" i="8"/>
  <c r="C5769" i="8" l="1"/>
  <c r="B5768" i="8"/>
  <c r="A5769" i="9"/>
  <c r="C5768" i="9"/>
  <c r="F5768" i="9" s="1"/>
  <c r="B5768" i="9"/>
  <c r="E5767" i="9"/>
  <c r="D5767" i="9"/>
  <c r="A5770" i="9" l="1"/>
  <c r="C5769" i="9"/>
  <c r="F5769" i="9" s="1"/>
  <c r="B5769" i="9"/>
  <c r="E5768" i="9"/>
  <c r="D5768" i="9"/>
  <c r="C5770" i="8"/>
  <c r="B5769" i="8"/>
  <c r="C5771" i="8" l="1"/>
  <c r="B5770" i="8"/>
  <c r="A5771" i="9"/>
  <c r="C5770" i="9"/>
  <c r="F5770" i="9" s="1"/>
  <c r="B5770" i="9"/>
  <c r="E5769" i="9"/>
  <c r="D5769" i="9"/>
  <c r="A5772" i="9" l="1"/>
  <c r="C5771" i="9"/>
  <c r="F5771" i="9" s="1"/>
  <c r="B5771" i="9"/>
  <c r="E5770" i="9"/>
  <c r="D5770" i="9"/>
  <c r="C5772" i="8"/>
  <c r="B5771" i="8"/>
  <c r="C5773" i="8" l="1"/>
  <c r="B5772" i="8"/>
  <c r="A5773" i="9"/>
  <c r="C5772" i="9"/>
  <c r="F5772" i="9" s="1"/>
  <c r="B5772" i="9"/>
  <c r="E5771" i="9"/>
  <c r="D5771" i="9"/>
  <c r="A5774" i="9" l="1"/>
  <c r="C5773" i="9"/>
  <c r="F5773" i="9" s="1"/>
  <c r="B5773" i="9"/>
  <c r="E5772" i="9"/>
  <c r="D5772" i="9"/>
  <c r="C5774" i="8"/>
  <c r="B5773" i="8"/>
  <c r="C5775" i="8" l="1"/>
  <c r="B5774" i="8"/>
  <c r="A5775" i="9"/>
  <c r="C5774" i="9"/>
  <c r="F5774" i="9" s="1"/>
  <c r="B5774" i="9"/>
  <c r="E5773" i="9"/>
  <c r="D5773" i="9"/>
  <c r="A5776" i="9" l="1"/>
  <c r="C5775" i="9"/>
  <c r="F5775" i="9" s="1"/>
  <c r="B5775" i="9"/>
  <c r="E5774" i="9"/>
  <c r="D5774" i="9"/>
  <c r="C5776" i="8"/>
  <c r="B5775" i="8"/>
  <c r="C5777" i="8" l="1"/>
  <c r="B5776" i="8"/>
  <c r="A5777" i="9"/>
  <c r="C5776" i="9"/>
  <c r="F5776" i="9" s="1"/>
  <c r="B5776" i="9"/>
  <c r="E5775" i="9"/>
  <c r="D5775" i="9"/>
  <c r="A5778" i="9" l="1"/>
  <c r="C5777" i="9"/>
  <c r="F5777" i="9" s="1"/>
  <c r="B5777" i="9"/>
  <c r="E5776" i="9"/>
  <c r="D5776" i="9"/>
  <c r="C5778" i="8"/>
  <c r="B5777" i="8"/>
  <c r="C5779" i="8" l="1"/>
  <c r="B5778" i="8"/>
  <c r="A5779" i="9"/>
  <c r="C5778" i="9"/>
  <c r="F5778" i="9" s="1"/>
  <c r="B5778" i="9"/>
  <c r="E5777" i="9"/>
  <c r="D5777" i="9"/>
  <c r="A5780" i="9" l="1"/>
  <c r="C5779" i="9"/>
  <c r="F5779" i="9" s="1"/>
  <c r="B5779" i="9"/>
  <c r="E5778" i="9"/>
  <c r="D5778" i="9"/>
  <c r="C5780" i="8"/>
  <c r="B5779" i="8"/>
  <c r="C5781" i="8" l="1"/>
  <c r="B5780" i="8"/>
  <c r="A5781" i="9"/>
  <c r="C5780" i="9"/>
  <c r="F5780" i="9" s="1"/>
  <c r="B5780" i="9"/>
  <c r="E5779" i="9"/>
  <c r="D5779" i="9"/>
  <c r="A5782" i="9" l="1"/>
  <c r="C5781" i="9"/>
  <c r="F5781" i="9" s="1"/>
  <c r="B5781" i="9"/>
  <c r="E5780" i="9"/>
  <c r="D5780" i="9"/>
  <c r="C5782" i="8"/>
  <c r="B5781" i="8"/>
  <c r="C5783" i="8" l="1"/>
  <c r="B5782" i="8"/>
  <c r="A5783" i="9"/>
  <c r="C5782" i="9"/>
  <c r="F5782" i="9" s="1"/>
  <c r="B5782" i="9"/>
  <c r="E5781" i="9"/>
  <c r="D5781" i="9"/>
  <c r="A5784" i="9" l="1"/>
  <c r="C5783" i="9"/>
  <c r="F5783" i="9" s="1"/>
  <c r="B5783" i="9"/>
  <c r="E5782" i="9"/>
  <c r="D5782" i="9"/>
  <c r="C5784" i="8"/>
  <c r="B5783" i="8"/>
  <c r="C5785" i="8" l="1"/>
  <c r="B5784" i="8"/>
  <c r="A5785" i="9"/>
  <c r="C5784" i="9"/>
  <c r="F5784" i="9" s="1"/>
  <c r="B5784" i="9"/>
  <c r="E5783" i="9"/>
  <c r="D5783" i="9"/>
  <c r="A5786" i="9" l="1"/>
  <c r="C5785" i="9"/>
  <c r="F5785" i="9" s="1"/>
  <c r="B5785" i="9"/>
  <c r="E5784" i="9"/>
  <c r="D5784" i="9"/>
  <c r="C5786" i="8"/>
  <c r="B5785" i="8"/>
  <c r="C5787" i="8" l="1"/>
  <c r="B5786" i="8"/>
  <c r="A5787" i="9"/>
  <c r="C5786" i="9"/>
  <c r="F5786" i="9" s="1"/>
  <c r="B5786" i="9"/>
  <c r="E5785" i="9"/>
  <c r="D5785" i="9"/>
  <c r="A5788" i="9" l="1"/>
  <c r="C5787" i="9"/>
  <c r="F5787" i="9" s="1"/>
  <c r="B5787" i="9"/>
  <c r="E5786" i="9"/>
  <c r="D5786" i="9"/>
  <c r="C5788" i="8"/>
  <c r="B5787" i="8"/>
  <c r="C5789" i="8" l="1"/>
  <c r="B5788" i="8"/>
  <c r="A5789" i="9"/>
  <c r="C5788" i="9"/>
  <c r="F5788" i="9" s="1"/>
  <c r="B5788" i="9"/>
  <c r="E5787" i="9"/>
  <c r="D5787" i="9"/>
  <c r="A5790" i="9" l="1"/>
  <c r="C5789" i="9"/>
  <c r="F5789" i="9" s="1"/>
  <c r="B5789" i="9"/>
  <c r="E5788" i="9"/>
  <c r="D5788" i="9"/>
  <c r="C5790" i="8"/>
  <c r="B5789" i="8"/>
  <c r="C5791" i="8" l="1"/>
  <c r="B5790" i="8"/>
  <c r="A5791" i="9"/>
  <c r="C5790" i="9"/>
  <c r="F5790" i="9" s="1"/>
  <c r="B5790" i="9"/>
  <c r="E5789" i="9"/>
  <c r="D5789" i="9"/>
  <c r="A5792" i="9" l="1"/>
  <c r="C5791" i="9"/>
  <c r="F5791" i="9" s="1"/>
  <c r="B5791" i="9"/>
  <c r="E5790" i="9"/>
  <c r="D5790" i="9"/>
  <c r="C5792" i="8"/>
  <c r="B5791" i="8"/>
  <c r="C5793" i="8" l="1"/>
  <c r="B5792" i="8"/>
  <c r="A5793" i="9"/>
  <c r="C5792" i="9"/>
  <c r="F5792" i="9" s="1"/>
  <c r="B5792" i="9"/>
  <c r="E5791" i="9"/>
  <c r="D5791" i="9"/>
  <c r="A5794" i="9" l="1"/>
  <c r="C5793" i="9"/>
  <c r="F5793" i="9" s="1"/>
  <c r="B5793" i="9"/>
  <c r="E5792" i="9"/>
  <c r="D5792" i="9"/>
  <c r="C5794" i="8"/>
  <c r="B5793" i="8"/>
  <c r="C5795" i="8" l="1"/>
  <c r="B5794" i="8"/>
  <c r="A5795" i="9"/>
  <c r="C5794" i="9"/>
  <c r="F5794" i="9" s="1"/>
  <c r="B5794" i="9"/>
  <c r="E5793" i="9"/>
  <c r="D5793" i="9"/>
  <c r="A5796" i="9" l="1"/>
  <c r="C5795" i="9"/>
  <c r="F5795" i="9" s="1"/>
  <c r="B5795" i="9"/>
  <c r="E5794" i="9"/>
  <c r="D5794" i="9"/>
  <c r="C5796" i="8"/>
  <c r="B5795" i="8"/>
  <c r="A5797" i="9" l="1"/>
  <c r="C5796" i="9"/>
  <c r="F5796" i="9" s="1"/>
  <c r="B5796" i="9"/>
  <c r="E5795" i="9"/>
  <c r="C5797" i="8"/>
  <c r="B5796" i="8"/>
  <c r="D5795" i="9"/>
  <c r="C5798" i="8" l="1"/>
  <c r="B5797" i="8"/>
  <c r="A5798" i="9"/>
  <c r="C5797" i="9"/>
  <c r="F5797" i="9" s="1"/>
  <c r="B5797" i="9"/>
  <c r="E5796" i="9"/>
  <c r="D5796" i="9"/>
  <c r="A5799" i="9" l="1"/>
  <c r="C5798" i="9"/>
  <c r="F5798" i="9" s="1"/>
  <c r="B5798" i="9"/>
  <c r="E5797" i="9"/>
  <c r="D5797" i="9"/>
  <c r="C5799" i="8"/>
  <c r="B5798" i="8"/>
  <c r="C5800" i="8" l="1"/>
  <c r="B5799" i="8"/>
  <c r="A5800" i="9"/>
  <c r="C5799" i="9"/>
  <c r="F5799" i="9" s="1"/>
  <c r="B5799" i="9"/>
  <c r="E5798" i="9"/>
  <c r="D5798" i="9"/>
  <c r="A5801" i="9" l="1"/>
  <c r="C5800" i="9"/>
  <c r="F5800" i="9" s="1"/>
  <c r="B5800" i="9"/>
  <c r="E5799" i="9"/>
  <c r="D5799" i="9"/>
  <c r="C5801" i="8"/>
  <c r="B5800" i="8"/>
  <c r="A5802" i="9" l="1"/>
  <c r="C5801" i="9"/>
  <c r="F5801" i="9" s="1"/>
  <c r="B5801" i="9"/>
  <c r="D5800" i="9"/>
  <c r="C5802" i="8"/>
  <c r="B5801" i="8"/>
  <c r="E5800" i="9"/>
  <c r="C5803" i="8" l="1"/>
  <c r="B5802" i="8"/>
  <c r="A5803" i="9"/>
  <c r="C5802" i="9"/>
  <c r="F5802" i="9" s="1"/>
  <c r="B5802" i="9"/>
  <c r="E5801" i="9"/>
  <c r="D5801" i="9"/>
  <c r="A5804" i="9" l="1"/>
  <c r="C5803" i="9"/>
  <c r="F5803" i="9" s="1"/>
  <c r="B5803" i="9"/>
  <c r="E5802" i="9"/>
  <c r="D5802" i="9"/>
  <c r="C5804" i="8"/>
  <c r="B5803" i="8"/>
  <c r="A5805" i="9" l="1"/>
  <c r="C5804" i="9"/>
  <c r="F5804" i="9" s="1"/>
  <c r="B5804" i="9"/>
  <c r="E5803" i="9"/>
  <c r="C5805" i="8"/>
  <c r="B5804" i="8"/>
  <c r="D5803" i="9"/>
  <c r="C5806" i="8" l="1"/>
  <c r="B5805" i="8"/>
  <c r="A5806" i="9"/>
  <c r="C5805" i="9"/>
  <c r="F5805" i="9" s="1"/>
  <c r="B5805" i="9"/>
  <c r="E5804" i="9"/>
  <c r="D5804" i="9"/>
  <c r="A5807" i="9" l="1"/>
  <c r="C5806" i="9"/>
  <c r="F5806" i="9" s="1"/>
  <c r="B5806" i="9"/>
  <c r="E5805" i="9"/>
  <c r="D5805" i="9"/>
  <c r="C5807" i="8"/>
  <c r="B5806" i="8"/>
  <c r="A5808" i="9" l="1"/>
  <c r="C5807" i="9"/>
  <c r="F5807" i="9" s="1"/>
  <c r="B5807" i="9"/>
  <c r="E5806" i="9"/>
  <c r="C5808" i="8"/>
  <c r="B5807" i="8"/>
  <c r="D5806" i="9"/>
  <c r="C5809" i="8" l="1"/>
  <c r="B5808" i="8"/>
  <c r="A5809" i="9"/>
  <c r="C5808" i="9"/>
  <c r="F5808" i="9" s="1"/>
  <c r="B5808" i="9"/>
  <c r="E5807" i="9"/>
  <c r="D5807" i="9"/>
  <c r="E5808" i="9" l="1"/>
  <c r="A5810" i="9"/>
  <c r="C5809" i="9"/>
  <c r="F5809" i="9" s="1"/>
  <c r="B5809" i="9"/>
  <c r="D5808" i="9"/>
  <c r="C5810" i="8"/>
  <c r="B5809" i="8"/>
  <c r="C5811" i="8" l="1"/>
  <c r="B5810" i="8"/>
  <c r="A5811" i="9"/>
  <c r="C5810" i="9"/>
  <c r="F5810" i="9" s="1"/>
  <c r="B5810" i="9"/>
  <c r="E5809" i="9"/>
  <c r="D5809" i="9"/>
  <c r="D5810" i="9" l="1"/>
  <c r="A5812" i="9"/>
  <c r="C5811" i="9"/>
  <c r="F5811" i="9" s="1"/>
  <c r="B5811" i="9"/>
  <c r="E5810" i="9"/>
  <c r="C5812" i="8"/>
  <c r="B5811" i="8"/>
  <c r="C5813" i="8" l="1"/>
  <c r="B5812" i="8"/>
  <c r="D5811" i="9"/>
  <c r="A5813" i="9"/>
  <c r="C5812" i="9"/>
  <c r="F5812" i="9" s="1"/>
  <c r="B5812" i="9"/>
  <c r="E5811" i="9"/>
  <c r="A5814" i="9" l="1"/>
  <c r="C5813" i="9"/>
  <c r="F5813" i="9" s="1"/>
  <c r="B5813" i="9"/>
  <c r="E5812" i="9"/>
  <c r="D5812" i="9"/>
  <c r="C5814" i="8"/>
  <c r="B5813" i="8"/>
  <c r="D5813" i="9" l="1"/>
  <c r="A5815" i="9"/>
  <c r="C5814" i="9"/>
  <c r="F5814" i="9" s="1"/>
  <c r="B5814" i="9"/>
  <c r="C5815" i="8"/>
  <c r="B5814" i="8"/>
  <c r="E5813" i="9"/>
  <c r="C5816" i="8" l="1"/>
  <c r="B5815" i="8"/>
  <c r="D5814" i="9"/>
  <c r="A5816" i="9"/>
  <c r="C5815" i="9"/>
  <c r="F5815" i="9" s="1"/>
  <c r="B5815" i="9"/>
  <c r="E5814" i="9"/>
  <c r="A5817" i="9" l="1"/>
  <c r="C5816" i="9"/>
  <c r="F5816" i="9" s="1"/>
  <c r="B5816" i="9"/>
  <c r="E5815" i="9"/>
  <c r="D5815" i="9"/>
  <c r="C5817" i="8"/>
  <c r="B5816" i="8"/>
  <c r="D5816" i="9" l="1"/>
  <c r="A5818" i="9"/>
  <c r="C5817" i="9"/>
  <c r="F5817" i="9" s="1"/>
  <c r="B5817" i="9"/>
  <c r="C5818" i="8"/>
  <c r="B5817" i="8"/>
  <c r="E5816" i="9"/>
  <c r="C5819" i="8" l="1"/>
  <c r="B5818" i="8"/>
  <c r="D5817" i="9"/>
  <c r="A5819" i="9"/>
  <c r="C5818" i="9"/>
  <c r="F5818" i="9" s="1"/>
  <c r="B5818" i="9"/>
  <c r="E5817" i="9"/>
  <c r="A5820" i="9" l="1"/>
  <c r="C5819" i="9"/>
  <c r="F5819" i="9" s="1"/>
  <c r="B5819" i="9"/>
  <c r="E5818" i="9"/>
  <c r="D5818" i="9"/>
  <c r="C5820" i="8"/>
  <c r="B5819" i="8"/>
  <c r="D5819" i="9" l="1"/>
  <c r="A5821" i="9"/>
  <c r="C5820" i="9"/>
  <c r="F5820" i="9" s="1"/>
  <c r="B5820" i="9"/>
  <c r="C5821" i="8"/>
  <c r="B5820" i="8"/>
  <c r="E5819" i="9"/>
  <c r="C5822" i="8" l="1"/>
  <c r="B5821" i="8"/>
  <c r="D5820" i="9"/>
  <c r="A5822" i="9"/>
  <c r="C5821" i="9"/>
  <c r="F5821" i="9" s="1"/>
  <c r="B5821" i="9"/>
  <c r="E5820" i="9"/>
  <c r="A5823" i="9" l="1"/>
  <c r="C5822" i="9"/>
  <c r="F5822" i="9" s="1"/>
  <c r="B5822" i="9"/>
  <c r="E5821" i="9"/>
  <c r="D5821" i="9"/>
  <c r="C5823" i="8"/>
  <c r="B5822" i="8"/>
  <c r="C5824" i="8" l="1"/>
  <c r="B5823" i="8"/>
  <c r="D5822" i="9"/>
  <c r="A5824" i="9"/>
  <c r="C5823" i="9"/>
  <c r="F5823" i="9" s="1"/>
  <c r="B5823" i="9"/>
  <c r="E5822" i="9"/>
  <c r="E5823" i="9" l="1"/>
  <c r="A5825" i="9"/>
  <c r="C5824" i="9"/>
  <c r="F5824" i="9" s="1"/>
  <c r="B5824" i="9"/>
  <c r="D5823" i="9"/>
  <c r="C5825" i="8"/>
  <c r="B5824" i="8"/>
  <c r="C5826" i="8" l="1"/>
  <c r="B5825" i="8"/>
  <c r="D5824" i="9"/>
  <c r="A5826" i="9"/>
  <c r="C5825" i="9"/>
  <c r="F5825" i="9" s="1"/>
  <c r="B5825" i="9"/>
  <c r="E5824" i="9"/>
  <c r="A5827" i="9" l="1"/>
  <c r="C5826" i="9"/>
  <c r="F5826" i="9" s="1"/>
  <c r="B5826" i="9"/>
  <c r="E5825" i="9"/>
  <c r="D5825" i="9"/>
  <c r="C5827" i="8"/>
  <c r="B5826" i="8"/>
  <c r="C5828" i="8" l="1"/>
  <c r="B5827" i="8"/>
  <c r="D5826" i="9"/>
  <c r="A5828" i="9"/>
  <c r="C5827" i="9"/>
  <c r="F5827" i="9" s="1"/>
  <c r="B5827" i="9"/>
  <c r="E5826" i="9"/>
  <c r="A5829" i="9" l="1"/>
  <c r="C5828" i="9"/>
  <c r="F5828" i="9" s="1"/>
  <c r="B5828" i="9"/>
  <c r="E5827" i="9"/>
  <c r="D5827" i="9"/>
  <c r="C5829" i="8"/>
  <c r="B5828" i="8"/>
  <c r="C5830" i="8" l="1"/>
  <c r="B5829" i="8"/>
  <c r="D5828" i="9"/>
  <c r="A5830" i="9"/>
  <c r="C5829" i="9"/>
  <c r="F5829" i="9" s="1"/>
  <c r="B5829" i="9"/>
  <c r="E5828" i="9"/>
  <c r="A5831" i="9" l="1"/>
  <c r="C5830" i="9"/>
  <c r="F5830" i="9" s="1"/>
  <c r="B5830" i="9"/>
  <c r="E5829" i="9"/>
  <c r="D5829" i="9"/>
  <c r="C5831" i="8"/>
  <c r="B5830" i="8"/>
  <c r="C5832" i="8" l="1"/>
  <c r="B5831" i="8"/>
  <c r="D5830" i="9"/>
  <c r="A5832" i="9"/>
  <c r="C5831" i="9"/>
  <c r="F5831" i="9" s="1"/>
  <c r="B5831" i="9"/>
  <c r="E5830" i="9"/>
  <c r="A5833" i="9" l="1"/>
  <c r="C5832" i="9"/>
  <c r="F5832" i="9" s="1"/>
  <c r="B5832" i="9"/>
  <c r="E5831" i="9"/>
  <c r="D5831" i="9"/>
  <c r="C5833" i="8"/>
  <c r="B5832" i="8"/>
  <c r="C5834" i="8" l="1"/>
  <c r="B5833" i="8"/>
  <c r="E5832" i="9"/>
  <c r="D5832" i="9"/>
  <c r="A5834" i="9"/>
  <c r="C5833" i="9"/>
  <c r="F5833" i="9" s="1"/>
  <c r="B5833" i="9"/>
  <c r="A5835" i="9" l="1"/>
  <c r="C5834" i="9"/>
  <c r="F5834" i="9" s="1"/>
  <c r="B5834" i="9"/>
  <c r="E5833" i="9"/>
  <c r="D5833" i="9"/>
  <c r="C5835" i="8"/>
  <c r="B5834" i="8"/>
  <c r="C5836" i="8" l="1"/>
  <c r="B5835" i="8"/>
  <c r="E5834" i="9"/>
  <c r="D5834" i="9"/>
  <c r="A5836" i="9"/>
  <c r="C5835" i="9"/>
  <c r="F5835" i="9" s="1"/>
  <c r="B5835" i="9"/>
  <c r="A5837" i="9" l="1"/>
  <c r="C5836" i="9"/>
  <c r="F5836" i="9" s="1"/>
  <c r="B5836" i="9"/>
  <c r="E5835" i="9"/>
  <c r="D5835" i="9"/>
  <c r="C5837" i="8"/>
  <c r="B5836" i="8"/>
  <c r="C5838" i="8" l="1"/>
  <c r="B5837" i="8"/>
  <c r="E5836" i="9"/>
  <c r="D5836" i="9"/>
  <c r="A5838" i="9"/>
  <c r="C5837" i="9"/>
  <c r="F5837" i="9" s="1"/>
  <c r="B5837" i="9"/>
  <c r="A5839" i="9" l="1"/>
  <c r="C5838" i="9"/>
  <c r="F5838" i="9" s="1"/>
  <c r="B5838" i="9"/>
  <c r="E5837" i="9"/>
  <c r="D5837" i="9"/>
  <c r="C5839" i="8"/>
  <c r="B5838" i="8"/>
  <c r="C5840" i="8" l="1"/>
  <c r="B5839" i="8"/>
  <c r="E5838" i="9"/>
  <c r="D5838" i="9"/>
  <c r="A5840" i="9"/>
  <c r="C5839" i="9"/>
  <c r="F5839" i="9" s="1"/>
  <c r="B5839" i="9"/>
  <c r="A5841" i="9" l="1"/>
  <c r="C5840" i="9"/>
  <c r="F5840" i="9" s="1"/>
  <c r="B5840" i="9"/>
  <c r="E5839" i="9"/>
  <c r="D5839" i="9"/>
  <c r="C5841" i="8"/>
  <c r="B5840" i="8"/>
  <c r="C5842" i="8" l="1"/>
  <c r="B5841" i="8"/>
  <c r="E5840" i="9"/>
  <c r="D5840" i="9"/>
  <c r="A5842" i="9"/>
  <c r="C5841" i="9"/>
  <c r="F5841" i="9" s="1"/>
  <c r="B5841" i="9"/>
  <c r="A5843" i="9" l="1"/>
  <c r="C5842" i="9"/>
  <c r="F5842" i="9" s="1"/>
  <c r="B5842" i="9"/>
  <c r="E5841" i="9"/>
  <c r="D5841" i="9"/>
  <c r="C5843" i="8"/>
  <c r="B5842" i="8"/>
  <c r="C5844" i="8" l="1"/>
  <c r="B5843" i="8"/>
  <c r="E5842" i="9"/>
  <c r="D5842" i="9"/>
  <c r="A5844" i="9"/>
  <c r="C5843" i="9"/>
  <c r="F5843" i="9" s="1"/>
  <c r="B5843" i="9"/>
  <c r="A5845" i="9" l="1"/>
  <c r="C5844" i="9"/>
  <c r="F5844" i="9" s="1"/>
  <c r="B5844" i="9"/>
  <c r="E5843" i="9"/>
  <c r="D5843" i="9"/>
  <c r="C5845" i="8"/>
  <c r="B5844" i="8"/>
  <c r="C5846" i="8" l="1"/>
  <c r="B5845" i="8"/>
  <c r="E5844" i="9"/>
  <c r="D5844" i="9"/>
  <c r="A5846" i="9"/>
  <c r="C5845" i="9"/>
  <c r="F5845" i="9" s="1"/>
  <c r="B5845" i="9"/>
  <c r="A5847" i="9" l="1"/>
  <c r="C5846" i="9"/>
  <c r="F5846" i="9" s="1"/>
  <c r="B5846" i="9"/>
  <c r="D5845" i="9"/>
  <c r="E5845" i="9"/>
  <c r="C5847" i="8"/>
  <c r="B5846" i="8"/>
  <c r="C5848" i="8" l="1"/>
  <c r="B5847" i="8"/>
  <c r="E5846" i="9"/>
  <c r="D5846" i="9"/>
  <c r="A5848" i="9"/>
  <c r="C5847" i="9"/>
  <c r="F5847" i="9" s="1"/>
  <c r="B5847" i="9"/>
  <c r="A5849" i="9" l="1"/>
  <c r="C5848" i="9"/>
  <c r="F5848" i="9" s="1"/>
  <c r="B5848" i="9"/>
  <c r="E5847" i="9"/>
  <c r="D5847" i="9"/>
  <c r="C5849" i="8"/>
  <c r="B5848" i="8"/>
  <c r="C5850" i="8" l="1"/>
  <c r="B5849" i="8"/>
  <c r="E5848" i="9"/>
  <c r="D5848" i="9"/>
  <c r="A5850" i="9"/>
  <c r="C5849" i="9"/>
  <c r="F5849" i="9" s="1"/>
  <c r="B5849" i="9"/>
  <c r="A5851" i="9" l="1"/>
  <c r="C5850" i="9"/>
  <c r="F5850" i="9" s="1"/>
  <c r="B5850" i="9"/>
  <c r="E5849" i="9"/>
  <c r="D5849" i="9"/>
  <c r="C5851" i="8"/>
  <c r="B5850" i="8"/>
  <c r="C5852" i="8" l="1"/>
  <c r="B5851" i="8"/>
  <c r="E5850" i="9"/>
  <c r="D5850" i="9"/>
  <c r="A5852" i="9"/>
  <c r="C5851" i="9"/>
  <c r="F5851" i="9" s="1"/>
  <c r="B5851" i="9"/>
  <c r="A5853" i="9" l="1"/>
  <c r="C5852" i="9"/>
  <c r="F5852" i="9" s="1"/>
  <c r="B5852" i="9"/>
  <c r="D5851" i="9"/>
  <c r="E5851" i="9"/>
  <c r="C5853" i="8"/>
  <c r="B5852" i="8"/>
  <c r="C5854" i="8" l="1"/>
  <c r="B5853" i="8"/>
  <c r="E5852" i="9"/>
  <c r="D5852" i="9"/>
  <c r="A5854" i="9"/>
  <c r="C5853" i="9"/>
  <c r="F5853" i="9" s="1"/>
  <c r="B5853" i="9"/>
  <c r="A5855" i="9" l="1"/>
  <c r="C5854" i="9"/>
  <c r="F5854" i="9" s="1"/>
  <c r="B5854" i="9"/>
  <c r="E5853" i="9"/>
  <c r="D5853" i="9"/>
  <c r="C5855" i="8"/>
  <c r="B5854" i="8"/>
  <c r="C5856" i="8" l="1"/>
  <c r="B5855" i="8"/>
  <c r="E5854" i="9"/>
  <c r="D5854" i="9"/>
  <c r="A5856" i="9"/>
  <c r="C5855" i="9"/>
  <c r="F5855" i="9" s="1"/>
  <c r="B5855" i="9"/>
  <c r="A5857" i="9" l="1"/>
  <c r="C5856" i="9"/>
  <c r="F5856" i="9" s="1"/>
  <c r="B5856" i="9"/>
  <c r="E5855" i="9"/>
  <c r="D5855" i="9"/>
  <c r="C5857" i="8"/>
  <c r="B5856" i="8"/>
  <c r="C5858" i="8" l="1"/>
  <c r="B5857" i="8"/>
  <c r="E5856" i="9"/>
  <c r="D5856" i="9"/>
  <c r="A5858" i="9"/>
  <c r="C5857" i="9"/>
  <c r="F5857" i="9" s="1"/>
  <c r="B5857" i="9"/>
  <c r="A5859" i="9" l="1"/>
  <c r="C5858" i="9"/>
  <c r="F5858" i="9" s="1"/>
  <c r="B5858" i="9"/>
  <c r="E5857" i="9"/>
  <c r="D5857" i="9"/>
  <c r="C5859" i="8"/>
  <c r="B5858" i="8"/>
  <c r="C5860" i="8" l="1"/>
  <c r="B5859" i="8"/>
  <c r="E5858" i="9"/>
  <c r="D5858" i="9"/>
  <c r="A5860" i="9"/>
  <c r="C5859" i="9"/>
  <c r="F5859" i="9" s="1"/>
  <c r="B5859" i="9"/>
  <c r="A5861" i="9" l="1"/>
  <c r="C5860" i="9"/>
  <c r="F5860" i="9" s="1"/>
  <c r="B5860" i="9"/>
  <c r="E5859" i="9"/>
  <c r="D5859" i="9"/>
  <c r="C5861" i="8"/>
  <c r="B5860" i="8"/>
  <c r="C5862" i="8" l="1"/>
  <c r="B5861" i="8"/>
  <c r="E5860" i="9"/>
  <c r="D5860" i="9"/>
  <c r="A5862" i="9"/>
  <c r="C5861" i="9"/>
  <c r="F5861" i="9" s="1"/>
  <c r="B5861" i="9"/>
  <c r="A5863" i="9" l="1"/>
  <c r="C5862" i="9"/>
  <c r="F5862" i="9" s="1"/>
  <c r="B5862" i="9"/>
  <c r="E5861" i="9"/>
  <c r="D5861" i="9"/>
  <c r="C5863" i="8"/>
  <c r="B5862" i="8"/>
  <c r="C5864" i="8" l="1"/>
  <c r="B5863" i="8"/>
  <c r="E5862" i="9"/>
  <c r="D5862" i="9"/>
  <c r="A5864" i="9"/>
  <c r="C5863" i="9"/>
  <c r="F5863" i="9" s="1"/>
  <c r="B5863" i="9"/>
  <c r="A5865" i="9" l="1"/>
  <c r="C5864" i="9"/>
  <c r="F5864" i="9" s="1"/>
  <c r="B5864" i="9"/>
  <c r="E5863" i="9"/>
  <c r="D5863" i="9"/>
  <c r="C5865" i="8"/>
  <c r="B5864" i="8"/>
  <c r="C5866" i="8" l="1"/>
  <c r="B5865" i="8"/>
  <c r="E5864" i="9"/>
  <c r="D5864" i="9"/>
  <c r="A5866" i="9"/>
  <c r="C5865" i="9"/>
  <c r="F5865" i="9" s="1"/>
  <c r="B5865" i="9"/>
  <c r="A5867" i="9" l="1"/>
  <c r="C5866" i="9"/>
  <c r="F5866" i="9" s="1"/>
  <c r="B5866" i="9"/>
  <c r="E5865" i="9"/>
  <c r="D5865" i="9"/>
  <c r="C5867" i="8"/>
  <c r="B5866" i="8"/>
  <c r="C5868" i="8" l="1"/>
  <c r="B5867" i="8"/>
  <c r="E5866" i="9"/>
  <c r="D5866" i="9"/>
  <c r="A5868" i="9"/>
  <c r="C5867" i="9"/>
  <c r="F5867" i="9" s="1"/>
  <c r="B5867" i="9"/>
  <c r="A5869" i="9" l="1"/>
  <c r="C5868" i="9"/>
  <c r="F5868" i="9" s="1"/>
  <c r="B5868" i="9"/>
  <c r="E5867" i="9"/>
  <c r="D5867" i="9"/>
  <c r="C5869" i="8"/>
  <c r="B5868" i="8"/>
  <c r="C5870" i="8" l="1"/>
  <c r="B5869" i="8"/>
  <c r="E5868" i="9"/>
  <c r="D5868" i="9"/>
  <c r="A5870" i="9"/>
  <c r="C5869" i="9"/>
  <c r="F5869" i="9" s="1"/>
  <c r="B5869" i="9"/>
  <c r="A5871" i="9" l="1"/>
  <c r="C5870" i="9"/>
  <c r="F5870" i="9" s="1"/>
  <c r="B5870" i="9"/>
  <c r="E5869" i="9"/>
  <c r="D5869" i="9"/>
  <c r="C5871" i="8"/>
  <c r="B5870" i="8"/>
  <c r="C5872" i="8" l="1"/>
  <c r="B5871" i="8"/>
  <c r="E5870" i="9"/>
  <c r="D5870" i="9"/>
  <c r="A5872" i="9"/>
  <c r="C5871" i="9"/>
  <c r="F5871" i="9" s="1"/>
  <c r="B5871" i="9"/>
  <c r="A5873" i="9" l="1"/>
  <c r="C5872" i="9"/>
  <c r="F5872" i="9" s="1"/>
  <c r="B5872" i="9"/>
  <c r="E5871" i="9"/>
  <c r="D5871" i="9"/>
  <c r="C5873" i="8"/>
  <c r="B5872" i="8"/>
  <c r="C5874" i="8" l="1"/>
  <c r="B5873" i="8"/>
  <c r="E5872" i="9"/>
  <c r="D5872" i="9"/>
  <c r="A5874" i="9"/>
  <c r="C5873" i="9"/>
  <c r="F5873" i="9" s="1"/>
  <c r="B5873" i="9"/>
  <c r="A5875" i="9" l="1"/>
  <c r="C5874" i="9"/>
  <c r="F5874" i="9" s="1"/>
  <c r="B5874" i="9"/>
  <c r="E5873" i="9"/>
  <c r="D5873" i="9"/>
  <c r="C5875" i="8"/>
  <c r="B5874" i="8"/>
  <c r="C5876" i="8" l="1"/>
  <c r="B5875" i="8"/>
  <c r="E5874" i="9"/>
  <c r="D5874" i="9"/>
  <c r="A5876" i="9"/>
  <c r="C5875" i="9"/>
  <c r="F5875" i="9" s="1"/>
  <c r="B5875" i="9"/>
  <c r="A5877" i="9" l="1"/>
  <c r="C5876" i="9"/>
  <c r="F5876" i="9" s="1"/>
  <c r="B5876" i="9"/>
  <c r="E5875" i="9"/>
  <c r="D5875" i="9"/>
  <c r="C5877" i="8"/>
  <c r="B5876" i="8"/>
  <c r="C5878" i="8" l="1"/>
  <c r="B5877" i="8"/>
  <c r="E5876" i="9"/>
  <c r="D5876" i="9"/>
  <c r="A5878" i="9"/>
  <c r="C5877" i="9"/>
  <c r="F5877" i="9" s="1"/>
  <c r="B5877" i="9"/>
  <c r="A5879" i="9" l="1"/>
  <c r="C5878" i="9"/>
  <c r="F5878" i="9" s="1"/>
  <c r="B5878" i="9"/>
  <c r="E5877" i="9"/>
  <c r="D5877" i="9"/>
  <c r="C5879" i="8"/>
  <c r="B5878" i="8"/>
  <c r="C5880" i="8" l="1"/>
  <c r="B5879" i="8"/>
  <c r="E5878" i="9"/>
  <c r="D5878" i="9"/>
  <c r="A5880" i="9"/>
  <c r="C5879" i="9"/>
  <c r="F5879" i="9" s="1"/>
  <c r="B5879" i="9"/>
  <c r="A5881" i="9" l="1"/>
  <c r="C5880" i="9"/>
  <c r="F5880" i="9" s="1"/>
  <c r="B5880" i="9"/>
  <c r="E5879" i="9"/>
  <c r="D5879" i="9"/>
  <c r="C5881" i="8"/>
  <c r="B5880" i="8"/>
  <c r="C5882" i="8" l="1"/>
  <c r="B5881" i="8"/>
  <c r="E5880" i="9"/>
  <c r="D5880" i="9"/>
  <c r="A5882" i="9"/>
  <c r="C5881" i="9"/>
  <c r="F5881" i="9" s="1"/>
  <c r="B5881" i="9"/>
  <c r="A5883" i="9" l="1"/>
  <c r="C5882" i="9"/>
  <c r="F5882" i="9" s="1"/>
  <c r="B5882" i="9"/>
  <c r="E5881" i="9"/>
  <c r="D5881" i="9"/>
  <c r="C5883" i="8"/>
  <c r="B5882" i="8"/>
  <c r="C5884" i="8" l="1"/>
  <c r="B5883" i="8"/>
  <c r="E5882" i="9"/>
  <c r="D5882" i="9"/>
  <c r="A5884" i="9"/>
  <c r="C5883" i="9"/>
  <c r="F5883" i="9" s="1"/>
  <c r="B5883" i="9"/>
  <c r="A5885" i="9" l="1"/>
  <c r="C5884" i="9"/>
  <c r="F5884" i="9" s="1"/>
  <c r="B5884" i="9"/>
  <c r="E5883" i="9"/>
  <c r="D5883" i="9"/>
  <c r="C5885" i="8"/>
  <c r="B5884" i="8"/>
  <c r="C5886" i="8" l="1"/>
  <c r="B5885" i="8"/>
  <c r="E5884" i="9"/>
  <c r="D5884" i="9"/>
  <c r="A5886" i="9"/>
  <c r="C5885" i="9"/>
  <c r="F5885" i="9" s="1"/>
  <c r="B5885" i="9"/>
  <c r="A5887" i="9" l="1"/>
  <c r="C5886" i="9"/>
  <c r="F5886" i="9" s="1"/>
  <c r="B5886" i="9"/>
  <c r="E5885" i="9"/>
  <c r="D5885" i="9"/>
  <c r="C5887" i="8"/>
  <c r="B5886" i="8"/>
  <c r="C5888" i="8" l="1"/>
  <c r="B5887" i="8"/>
  <c r="E5886" i="9"/>
  <c r="D5886" i="9"/>
  <c r="A5888" i="9"/>
  <c r="C5887" i="9"/>
  <c r="F5887" i="9" s="1"/>
  <c r="B5887" i="9"/>
  <c r="A5889" i="9" l="1"/>
  <c r="C5888" i="9"/>
  <c r="F5888" i="9" s="1"/>
  <c r="B5888" i="9"/>
  <c r="E5887" i="9"/>
  <c r="D5887" i="9"/>
  <c r="C5889" i="8"/>
  <c r="B5888" i="8"/>
  <c r="C5890" i="8" l="1"/>
  <c r="B5889" i="8"/>
  <c r="E5888" i="9"/>
  <c r="D5888" i="9"/>
  <c r="A5890" i="9"/>
  <c r="C5889" i="9"/>
  <c r="F5889" i="9" s="1"/>
  <c r="B5889" i="9"/>
  <c r="A5891" i="9" l="1"/>
  <c r="C5890" i="9"/>
  <c r="F5890" i="9" s="1"/>
  <c r="B5890" i="9"/>
  <c r="E5889" i="9"/>
  <c r="D5889" i="9"/>
  <c r="C5891" i="8"/>
  <c r="B5890" i="8"/>
  <c r="C5892" i="8" l="1"/>
  <c r="B5891" i="8"/>
  <c r="E5890" i="9"/>
  <c r="D5890" i="9"/>
  <c r="A5892" i="9"/>
  <c r="C5891" i="9"/>
  <c r="F5891" i="9" s="1"/>
  <c r="B5891" i="9"/>
  <c r="A5893" i="9" l="1"/>
  <c r="C5892" i="9"/>
  <c r="F5892" i="9" s="1"/>
  <c r="B5892" i="9"/>
  <c r="E5891" i="9"/>
  <c r="D5891" i="9"/>
  <c r="C5893" i="8"/>
  <c r="B5892" i="8"/>
  <c r="C5894" i="8" l="1"/>
  <c r="B5893" i="8"/>
  <c r="E5892" i="9"/>
  <c r="D5892" i="9"/>
  <c r="A5894" i="9"/>
  <c r="C5893" i="9"/>
  <c r="F5893" i="9" s="1"/>
  <c r="B5893" i="9"/>
  <c r="A5895" i="9" l="1"/>
  <c r="C5894" i="9"/>
  <c r="F5894" i="9" s="1"/>
  <c r="B5894" i="9"/>
  <c r="E5893" i="9"/>
  <c r="D5893" i="9"/>
  <c r="C5895" i="8"/>
  <c r="B5894" i="8"/>
  <c r="C5896" i="8" l="1"/>
  <c r="B5895" i="8"/>
  <c r="E5894" i="9"/>
  <c r="D5894" i="9"/>
  <c r="A5896" i="9"/>
  <c r="C5895" i="9"/>
  <c r="F5895" i="9" s="1"/>
  <c r="B5895" i="9"/>
  <c r="A5897" i="9" l="1"/>
  <c r="C5896" i="9"/>
  <c r="F5896" i="9" s="1"/>
  <c r="B5896" i="9"/>
  <c r="E5895" i="9"/>
  <c r="D5895" i="9"/>
  <c r="C5897" i="8"/>
  <c r="B5896" i="8"/>
  <c r="C5898" i="8" l="1"/>
  <c r="B5897" i="8"/>
  <c r="E5896" i="9"/>
  <c r="D5896" i="9"/>
  <c r="A5898" i="9"/>
  <c r="C5897" i="9"/>
  <c r="F5897" i="9" s="1"/>
  <c r="B5897" i="9"/>
  <c r="A5899" i="9" l="1"/>
  <c r="C5898" i="9"/>
  <c r="F5898" i="9" s="1"/>
  <c r="B5898" i="9"/>
  <c r="E5897" i="9"/>
  <c r="D5897" i="9"/>
  <c r="C5899" i="8"/>
  <c r="B5898" i="8"/>
  <c r="C5900" i="8" l="1"/>
  <c r="B5899" i="8"/>
  <c r="E5898" i="9"/>
  <c r="D5898" i="9"/>
  <c r="A5900" i="9"/>
  <c r="C5899" i="9"/>
  <c r="F5899" i="9" s="1"/>
  <c r="B5899" i="9"/>
  <c r="A5901" i="9" l="1"/>
  <c r="C5900" i="9"/>
  <c r="F5900" i="9" s="1"/>
  <c r="B5900" i="9"/>
  <c r="E5899" i="9"/>
  <c r="D5899" i="9"/>
  <c r="C5901" i="8"/>
  <c r="B5900" i="8"/>
  <c r="C5902" i="8" l="1"/>
  <c r="B5901" i="8"/>
  <c r="E5900" i="9"/>
  <c r="D5900" i="9"/>
  <c r="A5902" i="9"/>
  <c r="C5901" i="9"/>
  <c r="F5901" i="9" s="1"/>
  <c r="B5901" i="9"/>
  <c r="A5903" i="9" l="1"/>
  <c r="C5902" i="9"/>
  <c r="F5902" i="9" s="1"/>
  <c r="B5902" i="9"/>
  <c r="E5901" i="9"/>
  <c r="D5901" i="9"/>
  <c r="C5903" i="8"/>
  <c r="B5902" i="8"/>
  <c r="C5904" i="8" l="1"/>
  <c r="B5903" i="8"/>
  <c r="E5902" i="9"/>
  <c r="D5902" i="9"/>
  <c r="A5904" i="9"/>
  <c r="C5903" i="9"/>
  <c r="F5903" i="9" s="1"/>
  <c r="B5903" i="9"/>
  <c r="A5905" i="9" l="1"/>
  <c r="C5904" i="9"/>
  <c r="F5904" i="9" s="1"/>
  <c r="B5904" i="9"/>
  <c r="E5903" i="9"/>
  <c r="D5903" i="9"/>
  <c r="C5905" i="8"/>
  <c r="B5904" i="8"/>
  <c r="C5906" i="8" l="1"/>
  <c r="B5905" i="8"/>
  <c r="E5904" i="9"/>
  <c r="D5904" i="9"/>
  <c r="A5906" i="9"/>
  <c r="C5905" i="9"/>
  <c r="F5905" i="9" s="1"/>
  <c r="B5905" i="9"/>
  <c r="A5907" i="9" l="1"/>
  <c r="C5906" i="9"/>
  <c r="F5906" i="9" s="1"/>
  <c r="B5906" i="9"/>
  <c r="D5905" i="9"/>
  <c r="E5905" i="9"/>
  <c r="C5907" i="8"/>
  <c r="B5906" i="8"/>
  <c r="C5908" i="8" l="1"/>
  <c r="B5907" i="8"/>
  <c r="E5906" i="9"/>
  <c r="D5906" i="9"/>
  <c r="A5908" i="9"/>
  <c r="C5907" i="9"/>
  <c r="F5907" i="9" s="1"/>
  <c r="B5907" i="9"/>
  <c r="A5909" i="9" l="1"/>
  <c r="C5908" i="9"/>
  <c r="F5908" i="9" s="1"/>
  <c r="B5908" i="9"/>
  <c r="E5907" i="9"/>
  <c r="D5907" i="9"/>
  <c r="C5909" i="8"/>
  <c r="B5908" i="8"/>
  <c r="C5910" i="8" l="1"/>
  <c r="B5909" i="8"/>
  <c r="E5908" i="9"/>
  <c r="D5908" i="9"/>
  <c r="A5910" i="9"/>
  <c r="C5909" i="9"/>
  <c r="F5909" i="9" s="1"/>
  <c r="B5909" i="9"/>
  <c r="A5911" i="9" l="1"/>
  <c r="C5910" i="9"/>
  <c r="F5910" i="9" s="1"/>
  <c r="B5910" i="9"/>
  <c r="E5909" i="9"/>
  <c r="D5909" i="9"/>
  <c r="C5911" i="8"/>
  <c r="B5910" i="8"/>
  <c r="C5912" i="8" l="1"/>
  <c r="B5911" i="8"/>
  <c r="E5910" i="9"/>
  <c r="D5910" i="9"/>
  <c r="A5912" i="9"/>
  <c r="C5911" i="9"/>
  <c r="F5911" i="9" s="1"/>
  <c r="B5911" i="9"/>
  <c r="A5913" i="9" l="1"/>
  <c r="C5912" i="9"/>
  <c r="F5912" i="9" s="1"/>
  <c r="B5912" i="9"/>
  <c r="E5911" i="9"/>
  <c r="D5911" i="9"/>
  <c r="C5913" i="8"/>
  <c r="B5912" i="8"/>
  <c r="C5914" i="8" l="1"/>
  <c r="B5913" i="8"/>
  <c r="D5912" i="9"/>
  <c r="E5912" i="9"/>
  <c r="A5914" i="9"/>
  <c r="C5913" i="9"/>
  <c r="F5913" i="9" s="1"/>
  <c r="B5913" i="9"/>
  <c r="A5915" i="9" l="1"/>
  <c r="C5914" i="9"/>
  <c r="F5914" i="9" s="1"/>
  <c r="B5914" i="9"/>
  <c r="E5913" i="9"/>
  <c r="D5913" i="9"/>
  <c r="C5915" i="8"/>
  <c r="B5914" i="8"/>
  <c r="C5916" i="8" l="1"/>
  <c r="B5915" i="8"/>
  <c r="E5914" i="9"/>
  <c r="D5914" i="9"/>
  <c r="A5916" i="9"/>
  <c r="C5915" i="9"/>
  <c r="F5915" i="9" s="1"/>
  <c r="B5915" i="9"/>
  <c r="A5917" i="9" l="1"/>
  <c r="C5916" i="9"/>
  <c r="F5916" i="9" s="1"/>
  <c r="B5916" i="9"/>
  <c r="E5915" i="9"/>
  <c r="D5915" i="9"/>
  <c r="C5917" i="8"/>
  <c r="B5916" i="8"/>
  <c r="C5918" i="8" l="1"/>
  <c r="B5917" i="8"/>
  <c r="E5916" i="9"/>
  <c r="D5916" i="9"/>
  <c r="A5918" i="9"/>
  <c r="C5917" i="9"/>
  <c r="F5917" i="9" s="1"/>
  <c r="B5917" i="9"/>
  <c r="A5919" i="9" l="1"/>
  <c r="C5918" i="9"/>
  <c r="F5918" i="9" s="1"/>
  <c r="B5918" i="9"/>
  <c r="D5917" i="9"/>
  <c r="E5917" i="9"/>
  <c r="C5919" i="8"/>
  <c r="B5918" i="8"/>
  <c r="C5920" i="8" l="1"/>
  <c r="B5919" i="8"/>
  <c r="E5918" i="9"/>
  <c r="D5918" i="9"/>
  <c r="A5920" i="9"/>
  <c r="C5919" i="9"/>
  <c r="F5919" i="9" s="1"/>
  <c r="B5919" i="9"/>
  <c r="A5921" i="9" l="1"/>
  <c r="C5920" i="9"/>
  <c r="F5920" i="9" s="1"/>
  <c r="B5920" i="9"/>
  <c r="E5919" i="9"/>
  <c r="D5919" i="9"/>
  <c r="C5921" i="8"/>
  <c r="B5920" i="8"/>
  <c r="C5922" i="8" l="1"/>
  <c r="B5921" i="8"/>
  <c r="D5920" i="9"/>
  <c r="E5920" i="9"/>
  <c r="A5922" i="9"/>
  <c r="C5921" i="9"/>
  <c r="F5921" i="9" s="1"/>
  <c r="B5921" i="9"/>
  <c r="A5923" i="9" l="1"/>
  <c r="C5922" i="9"/>
  <c r="F5922" i="9" s="1"/>
  <c r="B5922" i="9"/>
  <c r="E5921" i="9"/>
  <c r="D5921" i="9"/>
  <c r="C5923" i="8"/>
  <c r="B5922" i="8"/>
  <c r="C5924" i="8" l="1"/>
  <c r="B5923" i="8"/>
  <c r="D5922" i="9"/>
  <c r="E5922" i="9"/>
  <c r="A5924" i="9"/>
  <c r="C5923" i="9"/>
  <c r="F5923" i="9" s="1"/>
  <c r="B5923" i="9"/>
  <c r="A5925" i="9" l="1"/>
  <c r="C5924" i="9"/>
  <c r="F5924" i="9" s="1"/>
  <c r="B5924" i="9"/>
  <c r="E5923" i="9"/>
  <c r="D5923" i="9"/>
  <c r="C5925" i="8"/>
  <c r="B5924" i="8"/>
  <c r="C5926" i="8" l="1"/>
  <c r="B5925" i="8"/>
  <c r="D5924" i="9"/>
  <c r="E5924" i="9"/>
  <c r="A5926" i="9"/>
  <c r="C5925" i="9"/>
  <c r="F5925" i="9" s="1"/>
  <c r="B5925" i="9"/>
  <c r="A5927" i="9" l="1"/>
  <c r="C5926" i="9"/>
  <c r="F5926" i="9" s="1"/>
  <c r="B5926" i="9"/>
  <c r="E5925" i="9"/>
  <c r="D5925" i="9"/>
  <c r="C5927" i="8"/>
  <c r="B5926" i="8"/>
  <c r="C5928" i="8" l="1"/>
  <c r="B5927" i="8"/>
  <c r="D5926" i="9"/>
  <c r="E5926" i="9"/>
  <c r="A5928" i="9"/>
  <c r="C5927" i="9"/>
  <c r="F5927" i="9" s="1"/>
  <c r="B5927" i="9"/>
  <c r="A5929" i="9" l="1"/>
  <c r="C5928" i="9"/>
  <c r="F5928" i="9" s="1"/>
  <c r="B5928" i="9"/>
  <c r="E5927" i="9"/>
  <c r="D5927" i="9"/>
  <c r="C5929" i="8"/>
  <c r="B5928" i="8"/>
  <c r="C5930" i="8" l="1"/>
  <c r="B5929" i="8"/>
  <c r="D5928" i="9"/>
  <c r="E5928" i="9"/>
  <c r="A5930" i="9"/>
  <c r="C5929" i="9"/>
  <c r="F5929" i="9" s="1"/>
  <c r="B5929" i="9"/>
  <c r="A5931" i="9" l="1"/>
  <c r="C5930" i="9"/>
  <c r="F5930" i="9" s="1"/>
  <c r="B5930" i="9"/>
  <c r="E5929" i="9"/>
  <c r="D5929" i="9"/>
  <c r="C5931" i="8"/>
  <c r="B5930" i="8"/>
  <c r="C5932" i="8" l="1"/>
  <c r="B5931" i="8"/>
  <c r="D5930" i="9"/>
  <c r="E5930" i="9"/>
  <c r="A5932" i="9"/>
  <c r="B5931" i="9"/>
  <c r="C5931" i="9"/>
  <c r="F5931" i="9" s="1"/>
  <c r="A5933" i="9" l="1"/>
  <c r="B5932" i="9"/>
  <c r="C5932" i="9"/>
  <c r="F5932" i="9" s="1"/>
  <c r="E5931" i="9"/>
  <c r="D5931" i="9"/>
  <c r="C5933" i="8"/>
  <c r="B5932" i="8"/>
  <c r="C5934" i="8" l="1"/>
  <c r="B5933" i="8"/>
  <c r="E5932" i="9"/>
  <c r="D5932" i="9"/>
  <c r="A5934" i="9"/>
  <c r="B5933" i="9"/>
  <c r="C5933" i="9"/>
  <c r="F5933" i="9" s="1"/>
  <c r="A5935" i="9" l="1"/>
  <c r="B5934" i="9"/>
  <c r="C5934" i="9"/>
  <c r="F5934" i="9" s="1"/>
  <c r="E5933" i="9"/>
  <c r="D5933" i="9"/>
  <c r="C5935" i="8"/>
  <c r="B5934" i="8"/>
  <c r="C5936" i="8" l="1"/>
  <c r="B5935" i="8"/>
  <c r="E5934" i="9"/>
  <c r="D5934" i="9"/>
  <c r="A5936" i="9"/>
  <c r="B5935" i="9"/>
  <c r="C5935" i="9"/>
  <c r="F5935" i="9" s="1"/>
  <c r="A5937" i="9" l="1"/>
  <c r="B5936" i="9"/>
  <c r="C5936" i="9"/>
  <c r="F5936" i="9" s="1"/>
  <c r="E5935" i="9"/>
  <c r="D5935" i="9"/>
  <c r="C5937" i="8"/>
  <c r="B5936" i="8"/>
  <c r="B5937" i="8" l="1"/>
  <c r="C5938" i="8"/>
  <c r="E5936" i="9"/>
  <c r="D5936" i="9"/>
  <c r="A5938" i="9"/>
  <c r="B5937" i="9"/>
  <c r="C5937" i="9"/>
  <c r="F5937" i="9" s="1"/>
  <c r="D5937" i="9" l="1"/>
  <c r="A5939" i="9"/>
  <c r="C5938" i="9"/>
  <c r="F5938" i="9" s="1"/>
  <c r="B5938" i="9"/>
  <c r="B5938" i="8"/>
  <c r="C5939" i="8"/>
  <c r="E5937" i="9"/>
  <c r="B5939" i="8" l="1"/>
  <c r="C5940" i="8"/>
  <c r="E5938" i="9"/>
  <c r="D5938" i="9"/>
  <c r="A5940" i="9"/>
  <c r="C5939" i="9"/>
  <c r="F5939" i="9" s="1"/>
  <c r="B5939" i="9"/>
  <c r="A5941" i="9" l="1"/>
  <c r="C5940" i="9"/>
  <c r="F5940" i="9" s="1"/>
  <c r="B5940" i="9"/>
  <c r="E5939" i="9"/>
  <c r="D5939" i="9"/>
  <c r="B5940" i="8"/>
  <c r="C5941" i="8"/>
  <c r="A5942" i="9" l="1"/>
  <c r="C5941" i="9"/>
  <c r="F5941" i="9" s="1"/>
  <c r="B5941" i="9"/>
  <c r="E5940" i="9"/>
  <c r="B5941" i="8"/>
  <c r="C5942" i="8"/>
  <c r="D5940" i="9"/>
  <c r="B5942" i="8" l="1"/>
  <c r="C5943" i="8"/>
  <c r="A5943" i="9"/>
  <c r="C5942" i="9"/>
  <c r="F5942" i="9" s="1"/>
  <c r="B5942" i="9"/>
  <c r="E5941" i="9"/>
  <c r="D5941" i="9"/>
  <c r="A5944" i="9" l="1"/>
  <c r="C5943" i="9"/>
  <c r="F5943" i="9" s="1"/>
  <c r="B5943" i="9"/>
  <c r="E5942" i="9"/>
  <c r="D5942" i="9"/>
  <c r="B5943" i="8"/>
  <c r="C5944" i="8"/>
  <c r="E5943" i="9" l="1"/>
  <c r="A5945" i="9"/>
  <c r="C5944" i="9"/>
  <c r="F5944" i="9" s="1"/>
  <c r="B5944" i="9"/>
  <c r="B5944" i="8"/>
  <c r="C5945" i="8"/>
  <c r="D5943" i="9"/>
  <c r="B5945" i="8" l="1"/>
  <c r="C5946" i="8"/>
  <c r="A5946" i="9"/>
  <c r="C5945" i="9"/>
  <c r="F5945" i="9" s="1"/>
  <c r="B5945" i="9"/>
  <c r="E5944" i="9"/>
  <c r="D5944" i="9"/>
  <c r="A5947" i="9" l="1"/>
  <c r="C5946" i="9"/>
  <c r="F5946" i="9" s="1"/>
  <c r="B5946" i="9"/>
  <c r="E5945" i="9"/>
  <c r="D5945" i="9"/>
  <c r="B5946" i="8"/>
  <c r="C5947" i="8"/>
  <c r="A5948" i="9" l="1"/>
  <c r="C5947" i="9"/>
  <c r="F5947" i="9" s="1"/>
  <c r="B5947" i="9"/>
  <c r="E5946" i="9"/>
  <c r="B5947" i="8"/>
  <c r="C5948" i="8"/>
  <c r="D5946" i="9"/>
  <c r="A5949" i="9" l="1"/>
  <c r="C5948" i="9"/>
  <c r="F5948" i="9" s="1"/>
  <c r="B5948" i="9"/>
  <c r="B5948" i="8"/>
  <c r="C5949" i="8"/>
  <c r="E5947" i="9"/>
  <c r="D5947" i="9"/>
  <c r="A5950" i="9" l="1"/>
  <c r="C5949" i="9"/>
  <c r="F5949" i="9" s="1"/>
  <c r="B5949" i="9"/>
  <c r="E5948" i="9"/>
  <c r="B5949" i="8"/>
  <c r="C5950" i="8"/>
  <c r="D5948" i="9"/>
  <c r="B5950" i="8" l="1"/>
  <c r="C5951" i="8"/>
  <c r="A5951" i="9"/>
  <c r="C5950" i="9"/>
  <c r="F5950" i="9" s="1"/>
  <c r="B5950" i="9"/>
  <c r="E5949" i="9"/>
  <c r="D5949" i="9"/>
  <c r="A5952" i="9" l="1"/>
  <c r="C5951" i="9"/>
  <c r="F5951" i="9" s="1"/>
  <c r="B5951" i="9"/>
  <c r="E5950" i="9"/>
  <c r="D5950" i="9"/>
  <c r="B5951" i="8"/>
  <c r="C5952" i="8"/>
  <c r="E5951" i="9" l="1"/>
  <c r="A5953" i="9"/>
  <c r="C5952" i="9"/>
  <c r="F5952" i="9" s="1"/>
  <c r="B5952" i="9"/>
  <c r="B5952" i="8"/>
  <c r="C5953" i="8"/>
  <c r="D5951" i="9"/>
  <c r="B5953" i="8" l="1"/>
  <c r="C5954" i="8"/>
  <c r="A5954" i="9"/>
  <c r="C5953" i="9"/>
  <c r="F5953" i="9" s="1"/>
  <c r="B5953" i="9"/>
  <c r="E5952" i="9"/>
  <c r="D5952" i="9"/>
  <c r="A5955" i="9" l="1"/>
  <c r="C5954" i="9"/>
  <c r="F5954" i="9" s="1"/>
  <c r="B5954" i="9"/>
  <c r="E5953" i="9"/>
  <c r="D5953" i="9"/>
  <c r="B5954" i="8"/>
  <c r="C5955" i="8"/>
  <c r="E5954" i="9" l="1"/>
  <c r="A5956" i="9"/>
  <c r="C5955" i="9"/>
  <c r="F5955" i="9" s="1"/>
  <c r="B5955" i="9"/>
  <c r="B5955" i="8"/>
  <c r="C5956" i="8"/>
  <c r="D5954" i="9"/>
  <c r="B5956" i="8" l="1"/>
  <c r="C5957" i="8"/>
  <c r="A5957" i="9"/>
  <c r="C5956" i="9"/>
  <c r="F5956" i="9" s="1"/>
  <c r="B5956" i="9"/>
  <c r="E5955" i="9"/>
  <c r="D5955" i="9"/>
  <c r="A5958" i="9" l="1"/>
  <c r="C5957" i="9"/>
  <c r="F5957" i="9" s="1"/>
  <c r="B5957" i="9"/>
  <c r="E5956" i="9"/>
  <c r="D5956" i="9"/>
  <c r="B5957" i="8"/>
  <c r="C5958" i="8"/>
  <c r="A5959" i="9" l="1"/>
  <c r="C5958" i="9"/>
  <c r="F5958" i="9" s="1"/>
  <c r="B5958" i="9"/>
  <c r="E5957" i="9"/>
  <c r="B5958" i="8"/>
  <c r="C5959" i="8"/>
  <c r="D5957" i="9"/>
  <c r="B5959" i="8" l="1"/>
  <c r="C5960" i="8"/>
  <c r="A5960" i="9"/>
  <c r="C5959" i="9"/>
  <c r="F5959" i="9" s="1"/>
  <c r="B5959" i="9"/>
  <c r="E5958" i="9"/>
  <c r="D5958" i="9"/>
  <c r="A5961" i="9" l="1"/>
  <c r="C5960" i="9"/>
  <c r="F5960" i="9" s="1"/>
  <c r="B5960" i="9"/>
  <c r="E5959" i="9"/>
  <c r="D5959" i="9"/>
  <c r="B5960" i="8"/>
  <c r="C5961" i="8"/>
  <c r="A5962" i="9" l="1"/>
  <c r="C5961" i="9"/>
  <c r="F5961" i="9" s="1"/>
  <c r="B5961" i="9"/>
  <c r="E5960" i="9"/>
  <c r="B5961" i="8"/>
  <c r="C5962" i="8"/>
  <c r="D5960" i="9"/>
  <c r="A5963" i="9" l="1"/>
  <c r="C5962" i="9"/>
  <c r="F5962" i="9" s="1"/>
  <c r="B5962" i="9"/>
  <c r="B5962" i="8"/>
  <c r="C5963" i="8"/>
  <c r="E5961" i="9"/>
  <c r="D5961" i="9"/>
  <c r="A5964" i="9" l="1"/>
  <c r="C5963" i="9"/>
  <c r="F5963" i="9" s="1"/>
  <c r="B5963" i="9"/>
  <c r="E5962" i="9"/>
  <c r="B5963" i="8"/>
  <c r="C5964" i="8"/>
  <c r="D5962" i="9"/>
  <c r="B5964" i="8" l="1"/>
  <c r="C5965" i="8"/>
  <c r="A5965" i="9"/>
  <c r="C5964" i="9"/>
  <c r="F5964" i="9" s="1"/>
  <c r="B5964" i="9"/>
  <c r="E5963" i="9"/>
  <c r="D5963" i="9"/>
  <c r="A5966" i="9" l="1"/>
  <c r="C5965" i="9"/>
  <c r="F5965" i="9" s="1"/>
  <c r="B5965" i="9"/>
  <c r="E5964" i="9"/>
  <c r="D5964" i="9"/>
  <c r="B5965" i="8"/>
  <c r="C5966" i="8"/>
  <c r="E5965" i="9" l="1"/>
  <c r="A5967" i="9"/>
  <c r="C5966" i="9"/>
  <c r="F5966" i="9" s="1"/>
  <c r="B5966" i="9"/>
  <c r="B5966" i="8"/>
  <c r="C5967" i="8"/>
  <c r="D5965" i="9"/>
  <c r="B5967" i="8" l="1"/>
  <c r="C5968" i="8"/>
  <c r="A5968" i="9"/>
  <c r="C5967" i="9"/>
  <c r="F5967" i="9" s="1"/>
  <c r="B5967" i="9"/>
  <c r="E5966" i="9"/>
  <c r="D5966" i="9"/>
  <c r="A5969" i="9" l="1"/>
  <c r="C5968" i="9"/>
  <c r="F5968" i="9" s="1"/>
  <c r="B5968" i="9"/>
  <c r="E5967" i="9"/>
  <c r="D5967" i="9"/>
  <c r="B5968" i="8"/>
  <c r="C5969" i="8"/>
  <c r="E5968" i="9" l="1"/>
  <c r="A5970" i="9"/>
  <c r="C5969" i="9"/>
  <c r="F5969" i="9" s="1"/>
  <c r="B5969" i="9"/>
  <c r="B5969" i="8"/>
  <c r="C5970" i="8"/>
  <c r="D5968" i="9"/>
  <c r="B5970" i="8" l="1"/>
  <c r="C5971" i="8"/>
  <c r="A5971" i="9"/>
  <c r="C5970" i="9"/>
  <c r="F5970" i="9" s="1"/>
  <c r="B5970" i="9"/>
  <c r="E5969" i="9"/>
  <c r="D5969" i="9"/>
  <c r="A5972" i="9" l="1"/>
  <c r="C5971" i="9"/>
  <c r="F5971" i="9" s="1"/>
  <c r="B5971" i="9"/>
  <c r="E5970" i="9"/>
  <c r="D5970" i="9"/>
  <c r="B5971" i="8"/>
  <c r="C5972" i="8"/>
  <c r="E5971" i="9" l="1"/>
  <c r="A5973" i="9"/>
  <c r="C5972" i="9"/>
  <c r="F5972" i="9" s="1"/>
  <c r="B5972" i="9"/>
  <c r="B5972" i="8"/>
  <c r="C5973" i="8"/>
  <c r="D5971" i="9"/>
  <c r="B5973" i="8" l="1"/>
  <c r="C5974" i="8"/>
  <c r="A5974" i="9"/>
  <c r="C5973" i="9"/>
  <c r="F5973" i="9" s="1"/>
  <c r="B5973" i="9"/>
  <c r="E5972" i="9"/>
  <c r="D5972" i="9"/>
  <c r="A5975" i="9" l="1"/>
  <c r="C5974" i="9"/>
  <c r="F5974" i="9" s="1"/>
  <c r="B5974" i="9"/>
  <c r="E5973" i="9"/>
  <c r="D5973" i="9"/>
  <c r="B5974" i="8"/>
  <c r="C5975" i="8"/>
  <c r="E5974" i="9" l="1"/>
  <c r="A5976" i="9"/>
  <c r="C5975" i="9"/>
  <c r="F5975" i="9" s="1"/>
  <c r="B5975" i="9"/>
  <c r="B5975" i="8"/>
  <c r="C5976" i="8"/>
  <c r="D5974" i="9"/>
  <c r="B5976" i="8" l="1"/>
  <c r="C5977" i="8"/>
  <c r="A5977" i="9"/>
  <c r="C5976" i="9"/>
  <c r="F5976" i="9" s="1"/>
  <c r="B5976" i="9"/>
  <c r="E5975" i="9"/>
  <c r="D5975" i="9"/>
  <c r="A5978" i="9" l="1"/>
  <c r="C5977" i="9"/>
  <c r="F5977" i="9" s="1"/>
  <c r="B5977" i="9"/>
  <c r="E5976" i="9"/>
  <c r="D5976" i="9"/>
  <c r="B5977" i="8"/>
  <c r="C5978" i="8"/>
  <c r="E5977" i="9" l="1"/>
  <c r="A5979" i="9"/>
  <c r="C5978" i="9"/>
  <c r="F5978" i="9" s="1"/>
  <c r="B5978" i="9"/>
  <c r="B5978" i="8"/>
  <c r="C5979" i="8"/>
  <c r="D5977" i="9"/>
  <c r="B5979" i="8" l="1"/>
  <c r="C5980" i="8"/>
  <c r="A5980" i="9"/>
  <c r="C5979" i="9"/>
  <c r="F5979" i="9" s="1"/>
  <c r="B5979" i="9"/>
  <c r="E5978" i="9"/>
  <c r="D5978" i="9"/>
  <c r="A5981" i="9" l="1"/>
  <c r="C5980" i="9"/>
  <c r="F5980" i="9" s="1"/>
  <c r="B5980" i="9"/>
  <c r="E5979" i="9"/>
  <c r="D5979" i="9"/>
  <c r="B5980" i="8"/>
  <c r="C5981" i="8"/>
  <c r="A5982" i="9" l="1"/>
  <c r="C5981" i="9"/>
  <c r="F5981" i="9" s="1"/>
  <c r="B5981" i="9"/>
  <c r="E5980" i="9"/>
  <c r="B5981" i="8"/>
  <c r="C5982" i="8"/>
  <c r="D5980" i="9"/>
  <c r="B5982" i="8" l="1"/>
  <c r="C5983" i="8"/>
  <c r="A5983" i="9"/>
  <c r="C5982" i="9"/>
  <c r="F5982" i="9" s="1"/>
  <c r="B5982" i="9"/>
  <c r="E5981" i="9"/>
  <c r="D5981" i="9"/>
  <c r="A5984" i="9" l="1"/>
  <c r="C5983" i="9"/>
  <c r="F5983" i="9" s="1"/>
  <c r="B5983" i="9"/>
  <c r="E5982" i="9"/>
  <c r="D5982" i="9"/>
  <c r="B5983" i="8"/>
  <c r="C5984" i="8"/>
  <c r="A5985" i="9" l="1"/>
  <c r="C5984" i="9"/>
  <c r="F5984" i="9" s="1"/>
  <c r="B5984" i="9"/>
  <c r="E5983" i="9"/>
  <c r="B5984" i="8"/>
  <c r="C5985" i="8"/>
  <c r="D5983" i="9"/>
  <c r="B5985" i="8" l="1"/>
  <c r="C5986" i="8"/>
  <c r="A5986" i="9"/>
  <c r="C5985" i="9"/>
  <c r="F5985" i="9" s="1"/>
  <c r="B5985" i="9"/>
  <c r="E5984" i="9"/>
  <c r="D5984" i="9"/>
  <c r="D5985" i="9" l="1"/>
  <c r="A5987" i="9"/>
  <c r="C5986" i="9"/>
  <c r="F5986" i="9" s="1"/>
  <c r="B5986" i="9"/>
  <c r="E5985" i="9"/>
  <c r="B5986" i="8"/>
  <c r="C5987" i="8"/>
  <c r="A5988" i="9" l="1"/>
  <c r="C5987" i="9"/>
  <c r="F5987" i="9" s="1"/>
  <c r="B5987" i="9"/>
  <c r="E5986" i="9"/>
  <c r="D5986" i="9"/>
  <c r="B5987" i="8"/>
  <c r="C5988" i="8"/>
  <c r="A5989" i="9" l="1"/>
  <c r="C5988" i="9"/>
  <c r="F5988" i="9" s="1"/>
  <c r="B5988" i="9"/>
  <c r="E5987" i="9"/>
  <c r="B5988" i="8"/>
  <c r="C5989" i="8"/>
  <c r="D5987" i="9"/>
  <c r="A5990" i="9" l="1"/>
  <c r="C5989" i="9"/>
  <c r="F5989" i="9" s="1"/>
  <c r="B5989" i="9"/>
  <c r="B5989" i="8"/>
  <c r="C5990" i="8"/>
  <c r="E5988" i="9"/>
  <c r="D5988" i="9"/>
  <c r="A5991" i="9" l="1"/>
  <c r="C5990" i="9"/>
  <c r="F5990" i="9" s="1"/>
  <c r="B5990" i="9"/>
  <c r="E5989" i="9"/>
  <c r="B5990" i="8"/>
  <c r="C5991" i="8"/>
  <c r="D5989" i="9"/>
  <c r="B5991" i="8" l="1"/>
  <c r="C5992" i="8"/>
  <c r="A5992" i="9"/>
  <c r="C5991" i="9"/>
  <c r="F5991" i="9" s="1"/>
  <c r="B5991" i="9"/>
  <c r="E5990" i="9"/>
  <c r="D5990" i="9"/>
  <c r="A5993" i="9" l="1"/>
  <c r="C5992" i="9"/>
  <c r="F5992" i="9" s="1"/>
  <c r="B5992" i="9"/>
  <c r="D5991" i="9"/>
  <c r="E5991" i="9"/>
  <c r="B5992" i="8"/>
  <c r="C5993" i="8"/>
  <c r="A5994" i="9" l="1"/>
  <c r="C5993" i="9"/>
  <c r="F5993" i="9" s="1"/>
  <c r="B5993" i="9"/>
  <c r="E5992" i="9"/>
  <c r="B5993" i="8"/>
  <c r="C5994" i="8"/>
  <c r="D5992" i="9"/>
  <c r="B5994" i="8" l="1"/>
  <c r="C5995" i="8"/>
  <c r="A5995" i="9"/>
  <c r="C5994" i="9"/>
  <c r="F5994" i="9" s="1"/>
  <c r="B5994" i="9"/>
  <c r="E5993" i="9"/>
  <c r="D5993" i="9"/>
  <c r="A5996" i="9" l="1"/>
  <c r="C5995" i="9"/>
  <c r="F5995" i="9" s="1"/>
  <c r="B5995" i="9"/>
  <c r="E5994" i="9"/>
  <c r="D5994" i="9"/>
  <c r="B5995" i="8"/>
  <c r="C5996" i="8"/>
  <c r="A5997" i="9" l="1"/>
  <c r="C5996" i="9"/>
  <c r="F5996" i="9" s="1"/>
  <c r="B5996" i="9"/>
  <c r="D5995" i="9"/>
  <c r="B5996" i="8"/>
  <c r="C5997" i="8"/>
  <c r="E5995" i="9"/>
  <c r="B5997" i="8" l="1"/>
  <c r="C5998" i="8"/>
  <c r="A5998" i="9"/>
  <c r="C5997" i="9"/>
  <c r="F5997" i="9" s="1"/>
  <c r="B5997" i="9"/>
  <c r="E5996" i="9"/>
  <c r="D5996" i="9"/>
  <c r="D5997" i="9" l="1"/>
  <c r="A5999" i="9"/>
  <c r="C5998" i="9"/>
  <c r="F5998" i="9" s="1"/>
  <c r="B5998" i="9"/>
  <c r="E5997" i="9"/>
  <c r="B5998" i="8"/>
  <c r="C5999" i="8"/>
  <c r="A6000" i="9" l="1"/>
  <c r="C5999" i="9"/>
  <c r="F5999" i="9" s="1"/>
  <c r="B5999" i="9"/>
  <c r="E5998" i="9"/>
  <c r="D5998" i="9"/>
  <c r="B5999" i="8"/>
  <c r="C6000" i="8"/>
  <c r="A6001" i="9" l="1"/>
  <c r="C6000" i="9"/>
  <c r="F6000" i="9" s="1"/>
  <c r="B6000" i="9"/>
  <c r="D5999" i="9"/>
  <c r="B6000" i="8"/>
  <c r="C6001" i="8"/>
  <c r="E5999" i="9"/>
  <c r="B6001" i="8" l="1"/>
  <c r="C6002" i="8"/>
  <c r="A6002" i="9"/>
  <c r="C6001" i="9"/>
  <c r="F6001" i="9" s="1"/>
  <c r="B6001" i="9"/>
  <c r="E6000" i="9"/>
  <c r="D6000" i="9"/>
  <c r="D6001" i="9" l="1"/>
  <c r="A6003" i="9"/>
  <c r="C6002" i="9"/>
  <c r="F6002" i="9" s="1"/>
  <c r="B6002" i="9"/>
  <c r="E6001" i="9"/>
  <c r="B6002" i="8"/>
  <c r="C6003" i="8"/>
  <c r="A6004" i="9" l="1"/>
  <c r="C6003" i="9"/>
  <c r="F6003" i="9" s="1"/>
  <c r="B6003" i="9"/>
  <c r="E6002" i="9"/>
  <c r="D6002" i="9"/>
  <c r="B6003" i="8"/>
  <c r="C6004" i="8"/>
  <c r="A6005" i="9" l="1"/>
  <c r="C6004" i="9"/>
  <c r="F6004" i="9" s="1"/>
  <c r="B6004" i="9"/>
  <c r="D6003" i="9"/>
  <c r="B6004" i="8"/>
  <c r="C6005" i="8"/>
  <c r="E6003" i="9"/>
  <c r="B6005" i="8" l="1"/>
  <c r="C6006" i="8"/>
  <c r="A6006" i="9"/>
  <c r="C6005" i="9"/>
  <c r="F6005" i="9" s="1"/>
  <c r="B6005" i="9"/>
  <c r="E6004" i="9"/>
  <c r="D6004" i="9"/>
  <c r="D6005" i="9" l="1"/>
  <c r="A6007" i="9"/>
  <c r="C6006" i="9"/>
  <c r="F6006" i="9" s="1"/>
  <c r="B6006" i="9"/>
  <c r="E6005" i="9"/>
  <c r="B6006" i="8"/>
  <c r="C6007" i="8"/>
  <c r="A6008" i="9" l="1"/>
  <c r="C6007" i="9"/>
  <c r="F6007" i="9" s="1"/>
  <c r="B6007" i="9"/>
  <c r="E6006" i="9"/>
  <c r="D6006" i="9"/>
  <c r="B6007" i="8"/>
  <c r="C6008" i="8"/>
  <c r="A6009" i="9" l="1"/>
  <c r="C6008" i="9"/>
  <c r="F6008" i="9" s="1"/>
  <c r="B6008" i="9"/>
  <c r="D6007" i="9"/>
  <c r="B6008" i="8"/>
  <c r="C6009" i="8"/>
  <c r="E6007" i="9"/>
  <c r="B6009" i="8" l="1"/>
  <c r="C6010" i="8"/>
  <c r="A6010" i="9"/>
  <c r="C6009" i="9"/>
  <c r="F6009" i="9" s="1"/>
  <c r="B6009" i="9"/>
  <c r="E6008" i="9"/>
  <c r="D6008" i="9"/>
  <c r="A6011" i="9" l="1"/>
  <c r="C6010" i="9"/>
  <c r="F6010" i="9" s="1"/>
  <c r="B6010" i="9"/>
  <c r="D6009" i="9"/>
  <c r="E6009" i="9"/>
  <c r="B6010" i="8"/>
  <c r="C6011" i="8"/>
  <c r="A6012" i="9" l="1"/>
  <c r="C6011" i="9"/>
  <c r="F6011" i="9" s="1"/>
  <c r="B6011" i="9"/>
  <c r="E6010" i="9"/>
  <c r="B6011" i="8"/>
  <c r="C6012" i="8"/>
  <c r="D6010" i="9"/>
  <c r="B6012" i="8" l="1"/>
  <c r="C6013" i="8"/>
  <c r="A6013" i="9"/>
  <c r="C6012" i="9"/>
  <c r="F6012" i="9" s="1"/>
  <c r="B6012" i="9"/>
  <c r="D6011" i="9"/>
  <c r="E6011" i="9"/>
  <c r="A6014" i="9" l="1"/>
  <c r="C6013" i="9"/>
  <c r="F6013" i="9" s="1"/>
  <c r="B6013" i="9"/>
  <c r="E6012" i="9"/>
  <c r="D6012" i="9"/>
  <c r="B6013" i="8"/>
  <c r="C6014" i="8"/>
  <c r="D6013" i="9" l="1"/>
  <c r="A6015" i="9"/>
  <c r="C6014" i="9"/>
  <c r="F6014" i="9" s="1"/>
  <c r="B6014" i="9"/>
  <c r="B6014" i="8"/>
  <c r="C6015" i="8"/>
  <c r="E6013" i="9"/>
  <c r="A6016" i="9" l="1"/>
  <c r="C6015" i="9"/>
  <c r="F6015" i="9" s="1"/>
  <c r="B6015" i="9"/>
  <c r="E6014" i="9"/>
  <c r="B6015" i="8"/>
  <c r="C6016" i="8"/>
  <c r="D6014" i="9"/>
  <c r="B6016" i="8" l="1"/>
  <c r="C6017" i="8"/>
  <c r="A6017" i="9"/>
  <c r="C6016" i="9"/>
  <c r="F6016" i="9" s="1"/>
  <c r="B6016" i="9"/>
  <c r="D6015" i="9"/>
  <c r="E6015" i="9"/>
  <c r="E6016" i="9" l="1"/>
  <c r="A6018" i="9"/>
  <c r="C6017" i="9"/>
  <c r="F6017" i="9" s="1"/>
  <c r="B6017" i="9"/>
  <c r="D6016" i="9"/>
  <c r="B6017" i="8"/>
  <c r="C6018" i="8"/>
  <c r="A6019" i="9" l="1"/>
  <c r="C6018" i="9"/>
  <c r="F6018" i="9" s="1"/>
  <c r="B6018" i="9"/>
  <c r="D6017" i="9"/>
  <c r="E6017" i="9"/>
  <c r="B6018" i="8"/>
  <c r="C6019" i="8"/>
  <c r="A6020" i="9" l="1"/>
  <c r="C6019" i="9"/>
  <c r="F6019" i="9" s="1"/>
  <c r="B6019" i="9"/>
  <c r="E6018" i="9"/>
  <c r="B6019" i="8"/>
  <c r="C6020" i="8"/>
  <c r="D6018" i="9"/>
  <c r="B6020" i="8" l="1"/>
  <c r="C6021" i="8"/>
  <c r="A6021" i="9"/>
  <c r="C6020" i="9"/>
  <c r="F6020" i="9" s="1"/>
  <c r="B6020" i="9"/>
  <c r="E6019" i="9"/>
  <c r="D6019" i="9"/>
  <c r="A6022" i="9" l="1"/>
  <c r="C6021" i="9"/>
  <c r="F6021" i="9" s="1"/>
  <c r="B6021" i="9"/>
  <c r="E6020" i="9"/>
  <c r="D6020" i="9"/>
  <c r="B6021" i="8"/>
  <c r="C6022" i="8"/>
  <c r="D6021" i="9" l="1"/>
  <c r="A6023" i="9"/>
  <c r="C6022" i="9"/>
  <c r="F6022" i="9" s="1"/>
  <c r="B6022" i="9"/>
  <c r="B6022" i="8"/>
  <c r="C6023" i="8"/>
  <c r="E6021" i="9"/>
  <c r="B6023" i="8" l="1"/>
  <c r="C6024" i="8"/>
  <c r="A6024" i="9"/>
  <c r="C6023" i="9"/>
  <c r="F6023" i="9" s="1"/>
  <c r="B6023" i="9"/>
  <c r="E6022" i="9"/>
  <c r="D6022" i="9"/>
  <c r="D6023" i="9" l="1"/>
  <c r="A6025" i="9"/>
  <c r="C6024" i="9"/>
  <c r="F6024" i="9" s="1"/>
  <c r="B6024" i="9"/>
  <c r="E6023" i="9"/>
  <c r="B6024" i="8"/>
  <c r="C6025" i="8"/>
  <c r="A6026" i="9" l="1"/>
  <c r="C6025" i="9"/>
  <c r="F6025" i="9" s="1"/>
  <c r="B6025" i="9"/>
  <c r="E6024" i="9"/>
  <c r="D6024" i="9"/>
  <c r="B6025" i="8"/>
  <c r="C6026" i="8"/>
  <c r="A6027" i="9" l="1"/>
  <c r="C6026" i="9"/>
  <c r="F6026" i="9" s="1"/>
  <c r="B6026" i="9"/>
  <c r="E6025" i="9"/>
  <c r="B6026" i="8"/>
  <c r="C6027" i="8"/>
  <c r="D6025" i="9"/>
  <c r="A6028" i="9" l="1"/>
  <c r="C6027" i="9"/>
  <c r="F6027" i="9" s="1"/>
  <c r="B6027" i="9"/>
  <c r="B6027" i="8"/>
  <c r="C6028" i="8"/>
  <c r="E6026" i="9"/>
  <c r="D6026" i="9"/>
  <c r="B6028" i="8" l="1"/>
  <c r="C6029" i="8"/>
  <c r="A6029" i="9"/>
  <c r="C6028" i="9"/>
  <c r="F6028" i="9" s="1"/>
  <c r="B6028" i="9"/>
  <c r="D6027" i="9"/>
  <c r="E6027" i="9"/>
  <c r="E6028" i="9" l="1"/>
  <c r="A6030" i="9"/>
  <c r="C6029" i="9"/>
  <c r="F6029" i="9" s="1"/>
  <c r="B6029" i="9"/>
  <c r="D6028" i="9"/>
  <c r="B6029" i="8"/>
  <c r="C6030" i="8"/>
  <c r="A6031" i="9" l="1"/>
  <c r="C6030" i="9"/>
  <c r="F6030" i="9" s="1"/>
  <c r="B6030" i="9"/>
  <c r="D6029" i="9"/>
  <c r="E6029" i="9"/>
  <c r="B6030" i="8"/>
  <c r="C6031" i="8"/>
  <c r="E6030" i="9" l="1"/>
  <c r="A6032" i="9"/>
  <c r="C6031" i="9"/>
  <c r="F6031" i="9" s="1"/>
  <c r="B6031" i="9"/>
  <c r="B6031" i="8"/>
  <c r="C6032" i="8"/>
  <c r="D6030" i="9"/>
  <c r="B6032" i="8" l="1"/>
  <c r="C6033" i="8"/>
  <c r="A6033" i="9"/>
  <c r="C6032" i="9"/>
  <c r="F6032" i="9" s="1"/>
  <c r="B6032" i="9"/>
  <c r="D6031" i="9"/>
  <c r="E6031" i="9"/>
  <c r="A6034" i="9" l="1"/>
  <c r="C6033" i="9"/>
  <c r="F6033" i="9" s="1"/>
  <c r="B6033" i="9"/>
  <c r="E6032" i="9"/>
  <c r="D6032" i="9"/>
  <c r="B6033" i="8"/>
  <c r="C6034" i="8"/>
  <c r="A6035" i="9" l="1"/>
  <c r="C6034" i="9"/>
  <c r="F6034" i="9" s="1"/>
  <c r="B6034" i="9"/>
  <c r="D6033" i="9"/>
  <c r="B6034" i="8"/>
  <c r="C6035" i="8"/>
  <c r="E6033" i="9"/>
  <c r="A6036" i="9" l="1"/>
  <c r="C6035" i="9"/>
  <c r="F6035" i="9" s="1"/>
  <c r="B6035" i="9"/>
  <c r="B6035" i="8"/>
  <c r="C6036" i="8"/>
  <c r="E6034" i="9"/>
  <c r="D6034" i="9"/>
  <c r="A6037" i="9" l="1"/>
  <c r="C6036" i="9"/>
  <c r="F6036" i="9" s="1"/>
  <c r="B6036" i="9"/>
  <c r="D6035" i="9"/>
  <c r="B6036" i="8"/>
  <c r="C6037" i="8"/>
  <c r="E6035" i="9"/>
  <c r="B6037" i="8" l="1"/>
  <c r="C6038" i="8"/>
  <c r="A6038" i="9"/>
  <c r="C6037" i="9"/>
  <c r="F6037" i="9" s="1"/>
  <c r="B6037" i="9"/>
  <c r="E6036" i="9"/>
  <c r="D6036" i="9"/>
  <c r="A6039" i="9" l="1"/>
  <c r="C6038" i="9"/>
  <c r="F6038" i="9" s="1"/>
  <c r="B6038" i="9"/>
  <c r="E6037" i="9"/>
  <c r="D6037" i="9"/>
  <c r="B6038" i="8"/>
  <c r="C6039" i="8"/>
  <c r="E6038" i="9" l="1"/>
  <c r="A6040" i="9"/>
  <c r="C6039" i="9"/>
  <c r="F6039" i="9" s="1"/>
  <c r="B6039" i="9"/>
  <c r="B6039" i="8"/>
  <c r="C6040" i="8"/>
  <c r="D6038" i="9"/>
  <c r="B6040" i="8" l="1"/>
  <c r="C6041" i="8"/>
  <c r="A6041" i="9"/>
  <c r="C6040" i="9"/>
  <c r="F6040" i="9" s="1"/>
  <c r="B6040" i="9"/>
  <c r="D6039" i="9"/>
  <c r="E6039" i="9"/>
  <c r="A6042" i="9" l="1"/>
  <c r="C6041" i="9"/>
  <c r="F6041" i="9" s="1"/>
  <c r="B6041" i="9"/>
  <c r="E6040" i="9"/>
  <c r="D6040" i="9"/>
  <c r="B6041" i="8"/>
  <c r="C6042" i="8"/>
  <c r="A6043" i="9" l="1"/>
  <c r="C6042" i="9"/>
  <c r="F6042" i="9" s="1"/>
  <c r="B6042" i="9"/>
  <c r="E6041" i="9"/>
  <c r="B6042" i="8"/>
  <c r="C6043" i="8"/>
  <c r="D6041" i="9"/>
  <c r="A6044" i="9" l="1"/>
  <c r="C6043" i="9"/>
  <c r="F6043" i="9" s="1"/>
  <c r="B6043" i="9"/>
  <c r="B6043" i="8"/>
  <c r="C6044" i="8"/>
  <c r="E6042" i="9"/>
  <c r="D6042" i="9"/>
  <c r="A6045" i="9" l="1"/>
  <c r="C6044" i="9"/>
  <c r="F6044" i="9" s="1"/>
  <c r="B6044" i="9"/>
  <c r="D6043" i="9"/>
  <c r="B6044" i="8"/>
  <c r="C6045" i="8"/>
  <c r="E6043" i="9"/>
  <c r="B6045" i="8" l="1"/>
  <c r="C6046" i="8"/>
  <c r="A6046" i="9"/>
  <c r="C6045" i="9"/>
  <c r="F6045" i="9" s="1"/>
  <c r="B6045" i="9"/>
  <c r="E6044" i="9"/>
  <c r="D6044" i="9"/>
  <c r="A6047" i="9" l="1"/>
  <c r="C6046" i="9"/>
  <c r="F6046" i="9" s="1"/>
  <c r="B6046" i="9"/>
  <c r="E6045" i="9"/>
  <c r="D6045" i="9"/>
  <c r="B6046" i="8"/>
  <c r="C6047" i="8"/>
  <c r="E6046" i="9" l="1"/>
  <c r="A6048" i="9"/>
  <c r="C6047" i="9"/>
  <c r="F6047" i="9" s="1"/>
  <c r="B6047" i="9"/>
  <c r="B6047" i="8"/>
  <c r="C6048" i="8"/>
  <c r="D6046" i="9"/>
  <c r="B6048" i="8" l="1"/>
  <c r="C6049" i="8"/>
  <c r="A6049" i="9"/>
  <c r="C6048" i="9"/>
  <c r="F6048" i="9" s="1"/>
  <c r="B6048" i="9"/>
  <c r="D6047" i="9"/>
  <c r="E6047" i="9"/>
  <c r="A6050" i="9" l="1"/>
  <c r="C6049" i="9"/>
  <c r="F6049" i="9" s="1"/>
  <c r="B6049" i="9"/>
  <c r="E6048" i="9"/>
  <c r="D6048" i="9"/>
  <c r="B6049" i="8"/>
  <c r="C6050" i="8"/>
  <c r="A6051" i="9" l="1"/>
  <c r="C6050" i="9"/>
  <c r="F6050" i="9" s="1"/>
  <c r="B6050" i="9"/>
  <c r="E6049" i="9"/>
  <c r="B6050" i="8"/>
  <c r="C6051" i="8"/>
  <c r="D6049" i="9"/>
  <c r="B6051" i="8" l="1"/>
  <c r="C6052" i="8"/>
  <c r="A6052" i="9"/>
  <c r="C6051" i="9"/>
  <c r="F6051" i="9" s="1"/>
  <c r="B6051" i="9"/>
  <c r="E6050" i="9"/>
  <c r="D6050" i="9"/>
  <c r="A6053" i="9" l="1"/>
  <c r="C6052" i="9"/>
  <c r="F6052" i="9" s="1"/>
  <c r="B6052" i="9"/>
  <c r="E6051" i="9"/>
  <c r="D6051" i="9"/>
  <c r="B6052" i="8"/>
  <c r="C6053" i="8"/>
  <c r="E6052" i="9" l="1"/>
  <c r="A6054" i="9"/>
  <c r="C6053" i="9"/>
  <c r="F6053" i="9" s="1"/>
  <c r="B6053" i="9"/>
  <c r="B6053" i="8"/>
  <c r="C6054" i="8"/>
  <c r="D6052" i="9"/>
  <c r="B6054" i="8" l="1"/>
  <c r="C6055" i="8"/>
  <c r="A6055" i="9"/>
  <c r="C6054" i="9"/>
  <c r="F6054" i="9" s="1"/>
  <c r="B6054" i="9"/>
  <c r="D6053" i="9"/>
  <c r="E6053" i="9"/>
  <c r="A6056" i="9" l="1"/>
  <c r="C6055" i="9"/>
  <c r="F6055" i="9" s="1"/>
  <c r="B6055" i="9"/>
  <c r="E6054" i="9"/>
  <c r="D6054" i="9"/>
  <c r="B6055" i="8"/>
  <c r="C6056" i="8"/>
  <c r="D6055" i="9" l="1"/>
  <c r="A6057" i="9"/>
  <c r="C6056" i="9"/>
  <c r="F6056" i="9" s="1"/>
  <c r="B6056" i="9"/>
  <c r="B6056" i="8"/>
  <c r="C6057" i="8"/>
  <c r="E6055" i="9"/>
  <c r="B6057" i="8" l="1"/>
  <c r="C6058" i="8"/>
  <c r="A6058" i="9"/>
  <c r="C6057" i="9"/>
  <c r="F6057" i="9" s="1"/>
  <c r="B6057" i="9"/>
  <c r="E6056" i="9"/>
  <c r="D6056" i="9"/>
  <c r="A6059" i="9" l="1"/>
  <c r="C6058" i="9"/>
  <c r="F6058" i="9" s="1"/>
  <c r="B6058" i="9"/>
  <c r="D6057" i="9"/>
  <c r="E6057" i="9"/>
  <c r="B6058" i="8"/>
  <c r="C6059" i="8"/>
  <c r="A6060" i="9" l="1"/>
  <c r="C6059" i="9"/>
  <c r="F6059" i="9" s="1"/>
  <c r="B6059" i="9"/>
  <c r="E6058" i="9"/>
  <c r="B6059" i="8"/>
  <c r="C6060" i="8"/>
  <c r="D6058" i="9"/>
  <c r="A6061" i="9" l="1"/>
  <c r="C6060" i="9"/>
  <c r="F6060" i="9" s="1"/>
  <c r="B6060" i="9"/>
  <c r="B6060" i="8"/>
  <c r="C6061" i="8"/>
  <c r="D6059" i="9"/>
  <c r="E6059" i="9"/>
  <c r="B6061" i="8" l="1"/>
  <c r="C6062" i="8"/>
  <c r="A6062" i="9"/>
  <c r="C6061" i="9"/>
  <c r="F6061" i="9" s="1"/>
  <c r="B6061" i="9"/>
  <c r="E6060" i="9"/>
  <c r="D6060" i="9"/>
  <c r="A6063" i="9" l="1"/>
  <c r="C6062" i="9"/>
  <c r="F6062" i="9" s="1"/>
  <c r="B6062" i="9"/>
  <c r="E6061" i="9"/>
  <c r="D6061" i="9"/>
  <c r="B6062" i="8"/>
  <c r="C6063" i="8"/>
  <c r="E6062" i="9" l="1"/>
  <c r="A6064" i="9"/>
  <c r="C6063" i="9"/>
  <c r="F6063" i="9" s="1"/>
  <c r="B6063" i="9"/>
  <c r="B6063" i="8"/>
  <c r="C6064" i="8"/>
  <c r="D6062" i="9"/>
  <c r="B6064" i="8" l="1"/>
  <c r="C6065" i="8"/>
  <c r="A6065" i="9"/>
  <c r="C6064" i="9"/>
  <c r="F6064" i="9" s="1"/>
  <c r="B6064" i="9"/>
  <c r="D6063" i="9"/>
  <c r="E6063" i="9"/>
  <c r="A6066" i="9" l="1"/>
  <c r="C6065" i="9"/>
  <c r="F6065" i="9" s="1"/>
  <c r="B6065" i="9"/>
  <c r="E6064" i="9"/>
  <c r="D6064" i="9"/>
  <c r="B6065" i="8"/>
  <c r="C6066" i="8"/>
  <c r="A6067" i="9" l="1"/>
  <c r="C6066" i="9"/>
  <c r="F6066" i="9" s="1"/>
  <c r="B6066" i="9"/>
  <c r="D6065" i="9"/>
  <c r="B6066" i="8"/>
  <c r="C6067" i="8"/>
  <c r="E6065" i="9"/>
  <c r="B6067" i="8" l="1"/>
  <c r="C6068" i="8"/>
  <c r="A6068" i="9"/>
  <c r="C6067" i="9"/>
  <c r="F6067" i="9" s="1"/>
  <c r="B6067" i="9"/>
  <c r="E6066" i="9"/>
  <c r="D6066" i="9"/>
  <c r="A6069" i="9" l="1"/>
  <c r="C6068" i="9"/>
  <c r="F6068" i="9" s="1"/>
  <c r="B6068" i="9"/>
  <c r="D6067" i="9"/>
  <c r="E6067" i="9"/>
  <c r="B6068" i="8"/>
  <c r="C6069" i="8"/>
  <c r="A6070" i="9" l="1"/>
  <c r="C6069" i="9"/>
  <c r="F6069" i="9" s="1"/>
  <c r="B6069" i="9"/>
  <c r="E6068" i="9"/>
  <c r="B6069" i="8"/>
  <c r="C6070" i="8"/>
  <c r="D6068" i="9"/>
  <c r="B6070" i="8" l="1"/>
  <c r="C6071" i="8"/>
  <c r="A6071" i="9"/>
  <c r="C6070" i="9"/>
  <c r="F6070" i="9" s="1"/>
  <c r="B6070" i="9"/>
  <c r="D6069" i="9"/>
  <c r="E6069" i="9"/>
  <c r="E6070" i="9" l="1"/>
  <c r="A6072" i="9"/>
  <c r="C6071" i="9"/>
  <c r="F6071" i="9" s="1"/>
  <c r="B6071" i="9"/>
  <c r="D6070" i="9"/>
  <c r="B6071" i="8"/>
  <c r="C6072" i="8"/>
  <c r="A6073" i="9" l="1"/>
  <c r="C6072" i="9"/>
  <c r="F6072" i="9" s="1"/>
  <c r="B6072" i="9"/>
  <c r="D6071" i="9"/>
  <c r="E6071" i="9"/>
  <c r="B6072" i="8"/>
  <c r="C6073" i="8"/>
  <c r="A6074" i="9" l="1"/>
  <c r="C6073" i="9"/>
  <c r="F6073" i="9" s="1"/>
  <c r="B6073" i="9"/>
  <c r="E6072" i="9"/>
  <c r="B6073" i="8"/>
  <c r="C6074" i="8"/>
  <c r="D6072" i="9"/>
  <c r="A6075" i="9" l="1"/>
  <c r="C6074" i="9"/>
  <c r="F6074" i="9" s="1"/>
  <c r="B6074" i="9"/>
  <c r="B6074" i="8"/>
  <c r="C6075" i="8"/>
  <c r="E6073" i="9"/>
  <c r="D6073" i="9"/>
  <c r="B6075" i="8" l="1"/>
  <c r="C6076" i="8"/>
  <c r="A6076" i="9"/>
  <c r="C6075" i="9"/>
  <c r="F6075" i="9" s="1"/>
  <c r="B6075" i="9"/>
  <c r="E6074" i="9"/>
  <c r="D6074" i="9"/>
  <c r="A6077" i="9" l="1"/>
  <c r="C6076" i="9"/>
  <c r="F6076" i="9" s="1"/>
  <c r="B6076" i="9"/>
  <c r="D6075" i="9"/>
  <c r="E6075" i="9"/>
  <c r="B6076" i="8"/>
  <c r="C6077" i="8"/>
  <c r="E6076" i="9" l="1"/>
  <c r="A6078" i="9"/>
  <c r="C6077" i="9"/>
  <c r="F6077" i="9" s="1"/>
  <c r="B6077" i="9"/>
  <c r="B6077" i="8"/>
  <c r="C6078" i="8"/>
  <c r="D6076" i="9"/>
  <c r="B6078" i="8" l="1"/>
  <c r="C6079" i="8"/>
  <c r="A6079" i="9"/>
  <c r="C6078" i="9"/>
  <c r="F6078" i="9" s="1"/>
  <c r="B6078" i="9"/>
  <c r="D6077" i="9"/>
  <c r="E6077" i="9"/>
  <c r="A6080" i="9" l="1"/>
  <c r="C6079" i="9"/>
  <c r="F6079" i="9" s="1"/>
  <c r="B6079" i="9"/>
  <c r="E6078" i="9"/>
  <c r="D6078" i="9"/>
  <c r="B6079" i="8"/>
  <c r="C6080" i="8"/>
  <c r="E6079" i="9" l="1"/>
  <c r="A6081" i="9"/>
  <c r="C6080" i="9"/>
  <c r="F6080" i="9" s="1"/>
  <c r="B6080" i="9"/>
  <c r="B6080" i="8"/>
  <c r="C6081" i="8"/>
  <c r="D6079" i="9"/>
  <c r="B6081" i="8" l="1"/>
  <c r="C6082" i="8"/>
  <c r="A6082" i="9"/>
  <c r="C6081" i="9"/>
  <c r="F6081" i="9" s="1"/>
  <c r="B6081" i="9"/>
  <c r="E6080" i="9"/>
  <c r="D6080" i="9"/>
  <c r="A6083" i="9" l="1"/>
  <c r="C6082" i="9"/>
  <c r="F6082" i="9" s="1"/>
  <c r="B6082" i="9"/>
  <c r="E6081" i="9"/>
  <c r="D6081" i="9"/>
  <c r="B6082" i="8"/>
  <c r="C6083" i="8"/>
  <c r="E6082" i="9" l="1"/>
  <c r="A6084" i="9"/>
  <c r="C6083" i="9"/>
  <c r="F6083" i="9" s="1"/>
  <c r="B6083" i="9"/>
  <c r="B6083" i="8"/>
  <c r="C6084" i="8"/>
  <c r="D6082" i="9"/>
  <c r="B6084" i="8" l="1"/>
  <c r="C6085" i="8"/>
  <c r="A6085" i="9"/>
  <c r="C6084" i="9"/>
  <c r="F6084" i="9" s="1"/>
  <c r="B6084" i="9"/>
  <c r="E6083" i="9"/>
  <c r="D6083" i="9"/>
  <c r="A6086" i="9" l="1"/>
  <c r="C6085" i="9"/>
  <c r="F6085" i="9" s="1"/>
  <c r="B6085" i="9"/>
  <c r="E6084" i="9"/>
  <c r="D6084" i="9"/>
  <c r="B6085" i="8"/>
  <c r="C6086" i="8"/>
  <c r="D6085" i="9" l="1"/>
  <c r="A6087" i="9"/>
  <c r="C6086" i="9"/>
  <c r="F6086" i="9" s="1"/>
  <c r="B6086" i="9"/>
  <c r="B6086" i="8"/>
  <c r="C6087" i="8"/>
  <c r="E6085" i="9"/>
  <c r="B6087" i="8" l="1"/>
  <c r="C6088" i="8"/>
  <c r="A6088" i="9"/>
  <c r="C6087" i="9"/>
  <c r="F6087" i="9" s="1"/>
  <c r="B6087" i="9"/>
  <c r="E6086" i="9"/>
  <c r="D6086" i="9"/>
  <c r="E6087" i="9" l="1"/>
  <c r="A6089" i="9"/>
  <c r="C6088" i="9"/>
  <c r="F6088" i="9" s="1"/>
  <c r="B6088" i="9"/>
  <c r="D6087" i="9"/>
  <c r="B6088" i="8"/>
  <c r="C6089" i="8"/>
  <c r="A6090" i="9" l="1"/>
  <c r="C6089" i="9"/>
  <c r="F6089" i="9" s="1"/>
  <c r="B6089" i="9"/>
  <c r="E6088" i="9"/>
  <c r="D6088" i="9"/>
  <c r="B6089" i="8"/>
  <c r="C6090" i="8"/>
  <c r="A6091" i="9" l="1"/>
  <c r="C6090" i="9"/>
  <c r="F6090" i="9" s="1"/>
  <c r="B6090" i="9"/>
  <c r="E6089" i="9"/>
  <c r="B6090" i="8"/>
  <c r="C6091" i="8"/>
  <c r="D6089" i="9"/>
  <c r="A6092" i="9" l="1"/>
  <c r="C6091" i="9"/>
  <c r="F6091" i="9" s="1"/>
  <c r="B6091" i="9"/>
  <c r="B6091" i="8"/>
  <c r="C6092" i="8"/>
  <c r="E6090" i="9"/>
  <c r="D6090" i="9"/>
  <c r="A6093" i="9" l="1"/>
  <c r="C6092" i="9"/>
  <c r="F6092" i="9" s="1"/>
  <c r="B6092" i="9"/>
  <c r="E6091" i="9"/>
  <c r="B6092" i="8"/>
  <c r="C6093" i="8"/>
  <c r="D6091" i="9"/>
  <c r="A6094" i="9" l="1"/>
  <c r="C6093" i="9"/>
  <c r="F6093" i="9" s="1"/>
  <c r="B6093" i="9"/>
  <c r="B6093" i="8"/>
  <c r="C6094" i="8"/>
  <c r="E6092" i="9"/>
  <c r="D6092" i="9"/>
  <c r="A6095" i="9" l="1"/>
  <c r="C6094" i="9"/>
  <c r="F6094" i="9" s="1"/>
  <c r="B6094" i="9"/>
  <c r="E6093" i="9"/>
  <c r="B6094" i="8"/>
  <c r="C6095" i="8"/>
  <c r="D6093" i="9"/>
  <c r="B6095" i="8" l="1"/>
  <c r="C6096" i="8"/>
  <c r="A6096" i="9"/>
  <c r="C6095" i="9"/>
  <c r="F6095" i="9" s="1"/>
  <c r="B6095" i="9"/>
  <c r="E6094" i="9"/>
  <c r="D6094" i="9"/>
  <c r="A6097" i="9" l="1"/>
  <c r="C6096" i="9"/>
  <c r="F6096" i="9" s="1"/>
  <c r="B6096" i="9"/>
  <c r="E6095" i="9"/>
  <c r="D6095" i="9"/>
  <c r="B6096" i="8"/>
  <c r="C6097" i="8"/>
  <c r="A6098" i="9" l="1"/>
  <c r="C6097" i="9"/>
  <c r="F6097" i="9" s="1"/>
  <c r="B6097" i="9"/>
  <c r="E6096" i="9"/>
  <c r="B6097" i="8"/>
  <c r="C6098" i="8"/>
  <c r="D6096" i="9"/>
  <c r="A6099" i="9" l="1"/>
  <c r="C6098" i="9"/>
  <c r="F6098" i="9" s="1"/>
  <c r="B6098" i="9"/>
  <c r="B6098" i="8"/>
  <c r="C6099" i="8"/>
  <c r="E6097" i="9"/>
  <c r="D6097" i="9"/>
  <c r="A6100" i="9" l="1"/>
  <c r="C6099" i="9"/>
  <c r="F6099" i="9" s="1"/>
  <c r="B6099" i="9"/>
  <c r="D6098" i="9"/>
  <c r="B6099" i="8"/>
  <c r="C6100" i="8"/>
  <c r="E6098" i="9"/>
  <c r="B6100" i="8" l="1"/>
  <c r="C6101" i="8"/>
  <c r="A6101" i="9"/>
  <c r="C6100" i="9"/>
  <c r="F6100" i="9" s="1"/>
  <c r="B6100" i="9"/>
  <c r="E6099" i="9"/>
  <c r="D6099" i="9"/>
  <c r="A6102" i="9" l="1"/>
  <c r="C6101" i="9"/>
  <c r="F6101" i="9" s="1"/>
  <c r="B6101" i="9"/>
  <c r="E6100" i="9"/>
  <c r="D6100" i="9"/>
  <c r="B6101" i="8"/>
  <c r="C6102" i="8"/>
  <c r="E6101" i="9" l="1"/>
  <c r="A6103" i="9"/>
  <c r="C6102" i="9"/>
  <c r="F6102" i="9" s="1"/>
  <c r="B6102" i="9"/>
  <c r="B6102" i="8"/>
  <c r="C6103" i="8"/>
  <c r="D6101" i="9"/>
  <c r="B6103" i="8" l="1"/>
  <c r="C6104" i="8"/>
  <c r="A6104" i="9"/>
  <c r="C6103" i="9"/>
  <c r="F6103" i="9" s="1"/>
  <c r="B6103" i="9"/>
  <c r="E6102" i="9"/>
  <c r="D6102" i="9"/>
  <c r="A6105" i="9" l="1"/>
  <c r="C6104" i="9"/>
  <c r="F6104" i="9" s="1"/>
  <c r="B6104" i="9"/>
  <c r="E6103" i="9"/>
  <c r="D6103" i="9"/>
  <c r="B6104" i="8"/>
  <c r="C6105" i="8"/>
  <c r="E6104" i="9" l="1"/>
  <c r="A6106" i="9"/>
  <c r="C6105" i="9"/>
  <c r="F6105" i="9" s="1"/>
  <c r="B6105" i="9"/>
  <c r="B6105" i="8"/>
  <c r="C6106" i="8"/>
  <c r="D6104" i="9"/>
  <c r="B6106" i="8" l="1"/>
  <c r="C6107" i="8"/>
  <c r="A6107" i="9"/>
  <c r="C6106" i="9"/>
  <c r="F6106" i="9" s="1"/>
  <c r="B6106" i="9"/>
  <c r="E6105" i="9"/>
  <c r="D6105" i="9"/>
  <c r="A6108" i="9" l="1"/>
  <c r="C6107" i="9"/>
  <c r="F6107" i="9" s="1"/>
  <c r="B6107" i="9"/>
  <c r="E6106" i="9"/>
  <c r="D6106" i="9"/>
  <c r="B6107" i="8"/>
  <c r="C6108" i="8"/>
  <c r="E6107" i="9" l="1"/>
  <c r="A6109" i="9"/>
  <c r="C6108" i="9"/>
  <c r="F6108" i="9" s="1"/>
  <c r="B6108" i="9"/>
  <c r="B6108" i="8"/>
  <c r="C6109" i="8"/>
  <c r="D6107" i="9"/>
  <c r="B6109" i="8" l="1"/>
  <c r="C6110" i="8"/>
  <c r="A6110" i="9"/>
  <c r="C6109" i="9"/>
  <c r="F6109" i="9" s="1"/>
  <c r="B6109" i="9"/>
  <c r="E6108" i="9"/>
  <c r="D6108" i="9"/>
  <c r="A6111" i="9" l="1"/>
  <c r="C6110" i="9"/>
  <c r="F6110" i="9" s="1"/>
  <c r="B6110" i="9"/>
  <c r="E6109" i="9"/>
  <c r="D6109" i="9"/>
  <c r="B6110" i="8"/>
  <c r="C6111" i="8"/>
  <c r="E6110" i="9" l="1"/>
  <c r="A6112" i="9"/>
  <c r="C6111" i="9"/>
  <c r="F6111" i="9" s="1"/>
  <c r="B6111" i="9"/>
  <c r="B6111" i="8"/>
  <c r="C6112" i="8"/>
  <c r="D6110" i="9"/>
  <c r="B6112" i="8" l="1"/>
  <c r="C6113" i="8"/>
  <c r="A6113" i="9"/>
  <c r="C6112" i="9"/>
  <c r="F6112" i="9" s="1"/>
  <c r="B6112" i="9"/>
  <c r="E6111" i="9"/>
  <c r="D6111" i="9"/>
  <c r="A6114" i="9" l="1"/>
  <c r="C6113" i="9"/>
  <c r="F6113" i="9" s="1"/>
  <c r="B6113" i="9"/>
  <c r="E6112" i="9"/>
  <c r="D6112" i="9"/>
  <c r="B6113" i="8"/>
  <c r="C6114" i="8"/>
  <c r="D6113" i="9" l="1"/>
  <c r="A6115" i="9"/>
  <c r="C6114" i="9"/>
  <c r="F6114" i="9" s="1"/>
  <c r="B6114" i="9"/>
  <c r="B6114" i="8"/>
  <c r="C6115" i="8"/>
  <c r="E6113" i="9"/>
  <c r="B6115" i="8" l="1"/>
  <c r="C6116" i="8"/>
  <c r="A6116" i="9"/>
  <c r="C6115" i="9"/>
  <c r="F6115" i="9" s="1"/>
  <c r="B6115" i="9"/>
  <c r="E6114" i="9"/>
  <c r="D6114" i="9"/>
  <c r="A6117" i="9" l="1"/>
  <c r="C6116" i="9"/>
  <c r="F6116" i="9" s="1"/>
  <c r="B6116" i="9"/>
  <c r="E6115" i="9"/>
  <c r="D6115" i="9"/>
  <c r="B6116" i="8"/>
  <c r="C6117" i="8"/>
  <c r="E6116" i="9" l="1"/>
  <c r="A6118" i="9"/>
  <c r="C6117" i="9"/>
  <c r="F6117" i="9" s="1"/>
  <c r="B6117" i="9"/>
  <c r="B6117" i="8"/>
  <c r="C6118" i="8"/>
  <c r="D6116" i="9"/>
  <c r="B6118" i="8" l="1"/>
  <c r="C6119" i="8"/>
  <c r="A6119" i="9"/>
  <c r="C6118" i="9"/>
  <c r="F6118" i="9" s="1"/>
  <c r="B6118" i="9"/>
  <c r="E6117" i="9"/>
  <c r="D6117" i="9"/>
  <c r="A6120" i="9" l="1"/>
  <c r="C6119" i="9"/>
  <c r="F6119" i="9" s="1"/>
  <c r="B6119" i="9"/>
  <c r="E6118" i="9"/>
  <c r="D6118" i="9"/>
  <c r="B6119" i="8"/>
  <c r="C6120" i="8"/>
  <c r="E6119" i="9" l="1"/>
  <c r="A6121" i="9"/>
  <c r="C6120" i="9"/>
  <c r="F6120" i="9" s="1"/>
  <c r="B6120" i="9"/>
  <c r="B6120" i="8"/>
  <c r="C6121" i="8"/>
  <c r="D6119" i="9"/>
  <c r="B6121" i="8" l="1"/>
  <c r="C6122" i="8"/>
  <c r="A6122" i="9"/>
  <c r="C6121" i="9"/>
  <c r="F6121" i="9" s="1"/>
  <c r="B6121" i="9"/>
  <c r="E6120" i="9"/>
  <c r="D6120" i="9"/>
  <c r="A6123" i="9" l="1"/>
  <c r="C6122" i="9"/>
  <c r="F6122" i="9" s="1"/>
  <c r="B6122" i="9"/>
  <c r="E6121" i="9"/>
  <c r="D6121" i="9"/>
  <c r="B6122" i="8"/>
  <c r="C6123" i="8"/>
  <c r="A6124" i="9" l="1"/>
  <c r="C6123" i="9"/>
  <c r="F6123" i="9" s="1"/>
  <c r="B6123" i="9"/>
  <c r="E6122" i="9"/>
  <c r="B6123" i="8"/>
  <c r="C6124" i="8"/>
  <c r="D6122" i="9"/>
  <c r="B6124" i="8" l="1"/>
  <c r="C6125" i="8"/>
  <c r="A6125" i="9"/>
  <c r="C6124" i="9"/>
  <c r="F6124" i="9" s="1"/>
  <c r="B6124" i="9"/>
  <c r="E6123" i="9"/>
  <c r="D6123" i="9"/>
  <c r="A6126" i="9" l="1"/>
  <c r="C6125" i="9"/>
  <c r="F6125" i="9" s="1"/>
  <c r="B6125" i="9"/>
  <c r="E6124" i="9"/>
  <c r="D6124" i="9"/>
  <c r="B6125" i="8"/>
  <c r="C6126" i="8"/>
  <c r="A6127" i="9" l="1"/>
  <c r="C6126" i="9"/>
  <c r="F6126" i="9" s="1"/>
  <c r="B6126" i="9"/>
  <c r="E6125" i="9"/>
  <c r="B6126" i="8"/>
  <c r="C6127" i="8"/>
  <c r="D6125" i="9"/>
  <c r="B6127" i="8" l="1"/>
  <c r="C6128" i="8"/>
  <c r="A6128" i="9"/>
  <c r="C6127" i="9"/>
  <c r="F6127" i="9" s="1"/>
  <c r="B6127" i="9"/>
  <c r="E6126" i="9"/>
  <c r="D6126" i="9"/>
  <c r="A6129" i="9" l="1"/>
  <c r="C6128" i="9"/>
  <c r="F6128" i="9" s="1"/>
  <c r="B6128" i="9"/>
  <c r="E6127" i="9"/>
  <c r="D6127" i="9"/>
  <c r="B6128" i="8"/>
  <c r="C6129" i="8"/>
  <c r="A6130" i="9" l="1"/>
  <c r="C6129" i="9"/>
  <c r="F6129" i="9" s="1"/>
  <c r="B6129" i="9"/>
  <c r="E6128" i="9"/>
  <c r="B6129" i="8"/>
  <c r="C6130" i="8"/>
  <c r="D6128" i="9"/>
  <c r="B6130" i="8" l="1"/>
  <c r="C6131" i="8"/>
  <c r="A6131" i="9"/>
  <c r="C6130" i="9"/>
  <c r="F6130" i="9" s="1"/>
  <c r="B6130" i="9"/>
  <c r="E6129" i="9"/>
  <c r="D6129" i="9"/>
  <c r="A6132" i="9" l="1"/>
  <c r="C6131" i="9"/>
  <c r="F6131" i="9" s="1"/>
  <c r="B6131" i="9"/>
  <c r="E6130" i="9"/>
  <c r="D6130" i="9"/>
  <c r="B6131" i="8"/>
  <c r="C6132" i="8"/>
  <c r="A6133" i="9" l="1"/>
  <c r="C6132" i="9"/>
  <c r="F6132" i="9" s="1"/>
  <c r="B6132" i="9"/>
  <c r="E6131" i="9"/>
  <c r="B6132" i="8"/>
  <c r="C6133" i="8"/>
  <c r="D6131" i="9"/>
  <c r="B6133" i="8" l="1"/>
  <c r="C6134" i="8"/>
  <c r="A6134" i="9"/>
  <c r="C6133" i="9"/>
  <c r="F6133" i="9" s="1"/>
  <c r="B6133" i="9"/>
  <c r="E6132" i="9"/>
  <c r="D6132" i="9"/>
  <c r="A6135" i="9" l="1"/>
  <c r="C6134" i="9"/>
  <c r="F6134" i="9" s="1"/>
  <c r="B6134" i="9"/>
  <c r="E6133" i="9"/>
  <c r="D6133" i="9"/>
  <c r="B6134" i="8"/>
  <c r="C6135" i="8"/>
  <c r="A6136" i="9" l="1"/>
  <c r="C6135" i="9"/>
  <c r="F6135" i="9" s="1"/>
  <c r="B6135" i="9"/>
  <c r="E6134" i="9"/>
  <c r="B6135" i="8"/>
  <c r="C6136" i="8"/>
  <c r="D6134" i="9"/>
  <c r="B6136" i="8" l="1"/>
  <c r="C6137" i="8"/>
  <c r="A6137" i="9"/>
  <c r="C6136" i="9"/>
  <c r="F6136" i="9" s="1"/>
  <c r="B6136" i="9"/>
  <c r="E6135" i="9"/>
  <c r="D6135" i="9"/>
  <c r="A6138" i="9" l="1"/>
  <c r="C6137" i="9"/>
  <c r="F6137" i="9" s="1"/>
  <c r="B6137" i="9"/>
  <c r="E6136" i="9"/>
  <c r="D6136" i="9"/>
  <c r="B6137" i="8"/>
  <c r="C6138" i="8"/>
  <c r="A6139" i="9" l="1"/>
  <c r="C6138" i="9"/>
  <c r="F6138" i="9" s="1"/>
  <c r="B6138" i="9"/>
  <c r="E6137" i="9"/>
  <c r="B6138" i="8"/>
  <c r="C6139" i="8"/>
  <c r="D6137" i="9"/>
  <c r="B6139" i="8" l="1"/>
  <c r="C6140" i="8"/>
  <c r="A6140" i="9"/>
  <c r="C6139" i="9"/>
  <c r="F6139" i="9" s="1"/>
  <c r="B6139" i="9"/>
  <c r="E6138" i="9"/>
  <c r="D6138" i="9"/>
  <c r="A6141" i="9" l="1"/>
  <c r="C6140" i="9"/>
  <c r="F6140" i="9" s="1"/>
  <c r="B6140" i="9"/>
  <c r="E6139" i="9"/>
  <c r="D6139" i="9"/>
  <c r="B6140" i="8"/>
  <c r="C6141" i="8"/>
  <c r="A6142" i="9" l="1"/>
  <c r="C6141" i="9"/>
  <c r="F6141" i="9" s="1"/>
  <c r="B6141" i="9"/>
  <c r="E6140" i="9"/>
  <c r="B6141" i="8"/>
  <c r="C6142" i="8"/>
  <c r="D6140" i="9"/>
  <c r="B6142" i="8" l="1"/>
  <c r="C6143" i="8"/>
  <c r="A6143" i="9"/>
  <c r="C6142" i="9"/>
  <c r="F6142" i="9" s="1"/>
  <c r="B6142" i="9"/>
  <c r="E6141" i="9"/>
  <c r="D6141" i="9"/>
  <c r="A6144" i="9" l="1"/>
  <c r="C6143" i="9"/>
  <c r="F6143" i="9" s="1"/>
  <c r="B6143" i="9"/>
  <c r="E6142" i="9"/>
  <c r="D6142" i="9"/>
  <c r="B6143" i="8"/>
  <c r="C6144" i="8"/>
  <c r="A6145" i="9" l="1"/>
  <c r="C6144" i="9"/>
  <c r="F6144" i="9" s="1"/>
  <c r="B6144" i="9"/>
  <c r="E6143" i="9"/>
  <c r="B6144" i="8"/>
  <c r="C6145" i="8"/>
  <c r="D6143" i="9"/>
  <c r="B6145" i="8" l="1"/>
  <c r="C6146" i="8"/>
  <c r="A6146" i="9"/>
  <c r="C6145" i="9"/>
  <c r="F6145" i="9" s="1"/>
  <c r="B6145" i="9"/>
  <c r="E6144" i="9"/>
  <c r="D6144" i="9"/>
  <c r="A6147" i="9" l="1"/>
  <c r="C6146" i="9"/>
  <c r="F6146" i="9" s="1"/>
  <c r="B6146" i="9"/>
  <c r="E6145" i="9"/>
  <c r="D6145" i="9"/>
  <c r="B6146" i="8"/>
  <c r="C6147" i="8"/>
  <c r="A6148" i="9" l="1"/>
  <c r="C6147" i="9"/>
  <c r="F6147" i="9" s="1"/>
  <c r="B6147" i="9"/>
  <c r="E6146" i="9"/>
  <c r="B6147" i="8"/>
  <c r="C6148" i="8"/>
  <c r="D6146" i="9"/>
  <c r="B6148" i="8" l="1"/>
  <c r="C6149" i="8"/>
  <c r="A6149" i="9"/>
  <c r="C6148" i="9"/>
  <c r="F6148" i="9" s="1"/>
  <c r="B6148" i="9"/>
  <c r="E6147" i="9"/>
  <c r="D6147" i="9"/>
  <c r="A6150" i="9" l="1"/>
  <c r="C6149" i="9"/>
  <c r="F6149" i="9" s="1"/>
  <c r="B6149" i="9"/>
  <c r="E6148" i="9"/>
  <c r="D6148" i="9"/>
  <c r="B6149" i="8"/>
  <c r="C6150" i="8"/>
  <c r="A6151" i="9" l="1"/>
  <c r="C6150" i="9"/>
  <c r="F6150" i="9" s="1"/>
  <c r="B6150" i="9"/>
  <c r="E6149" i="9"/>
  <c r="B6150" i="8"/>
  <c r="C6151" i="8"/>
  <c r="D6149" i="9"/>
  <c r="B6151" i="8" l="1"/>
  <c r="C6152" i="8"/>
  <c r="A6152" i="9"/>
  <c r="C6151" i="9"/>
  <c r="F6151" i="9" s="1"/>
  <c r="B6151" i="9"/>
  <c r="E6150" i="9"/>
  <c r="D6150" i="9"/>
  <c r="A6153" i="9" l="1"/>
  <c r="C6152" i="9"/>
  <c r="F6152" i="9" s="1"/>
  <c r="B6152" i="9"/>
  <c r="E6151" i="9"/>
  <c r="D6151" i="9"/>
  <c r="B6152" i="8"/>
  <c r="C6153" i="8"/>
  <c r="A6154" i="9" l="1"/>
  <c r="C6153" i="9"/>
  <c r="F6153" i="9" s="1"/>
  <c r="B6153" i="9"/>
  <c r="E6152" i="9"/>
  <c r="B6153" i="8"/>
  <c r="C6154" i="8"/>
  <c r="D6152" i="9"/>
  <c r="B6154" i="8" l="1"/>
  <c r="C6155" i="8"/>
  <c r="A6155" i="9"/>
  <c r="C6154" i="9"/>
  <c r="F6154" i="9" s="1"/>
  <c r="B6154" i="9"/>
  <c r="E6153" i="9"/>
  <c r="D6153" i="9"/>
  <c r="A6156" i="9" l="1"/>
  <c r="C6155" i="9"/>
  <c r="F6155" i="9" s="1"/>
  <c r="B6155" i="9"/>
  <c r="E6154" i="9"/>
  <c r="D6154" i="9"/>
  <c r="B6155" i="8"/>
  <c r="C6156" i="8"/>
  <c r="A6157" i="9" l="1"/>
  <c r="C6156" i="9"/>
  <c r="F6156" i="9" s="1"/>
  <c r="B6156" i="9"/>
  <c r="E6155" i="9"/>
  <c r="B6156" i="8"/>
  <c r="C6157" i="8"/>
  <c r="D6155" i="9"/>
  <c r="B6157" i="8" l="1"/>
  <c r="C6158" i="8"/>
  <c r="A6158" i="9"/>
  <c r="C6157" i="9"/>
  <c r="F6157" i="9" s="1"/>
  <c r="B6157" i="9"/>
  <c r="E6156" i="9"/>
  <c r="D6156" i="9"/>
  <c r="A6159" i="9" l="1"/>
  <c r="C6158" i="9"/>
  <c r="F6158" i="9" s="1"/>
  <c r="B6158" i="9"/>
  <c r="E6157" i="9"/>
  <c r="D6157" i="9"/>
  <c r="B6158" i="8"/>
  <c r="C6159" i="8"/>
  <c r="A6160" i="9" l="1"/>
  <c r="C6159" i="9"/>
  <c r="F6159" i="9" s="1"/>
  <c r="B6159" i="9"/>
  <c r="E6158" i="9"/>
  <c r="B6159" i="8"/>
  <c r="C6160" i="8"/>
  <c r="D6158" i="9"/>
  <c r="B6160" i="8" l="1"/>
  <c r="C6161" i="8"/>
  <c r="A6161" i="9"/>
  <c r="C6160" i="9"/>
  <c r="F6160" i="9" s="1"/>
  <c r="B6160" i="9"/>
  <c r="E6159" i="9"/>
  <c r="D6159" i="9"/>
  <c r="A6162" i="9" l="1"/>
  <c r="C6161" i="9"/>
  <c r="F6161" i="9" s="1"/>
  <c r="B6161" i="9"/>
  <c r="E6160" i="9"/>
  <c r="D6160" i="9"/>
  <c r="B6161" i="8"/>
  <c r="C6162" i="8"/>
  <c r="A6163" i="9" l="1"/>
  <c r="C6162" i="9"/>
  <c r="F6162" i="9" s="1"/>
  <c r="B6162" i="9"/>
  <c r="D6161" i="9"/>
  <c r="B6162" i="8"/>
  <c r="C6163" i="8"/>
  <c r="E6161" i="9"/>
  <c r="A6164" i="9" l="1"/>
  <c r="C6163" i="9"/>
  <c r="F6163" i="9" s="1"/>
  <c r="B6163" i="9"/>
  <c r="B6163" i="8"/>
  <c r="C6164" i="8"/>
  <c r="E6162" i="9"/>
  <c r="D6162" i="9"/>
  <c r="A6165" i="9" l="1"/>
  <c r="C6164" i="9"/>
  <c r="F6164" i="9" s="1"/>
  <c r="B6164" i="9"/>
  <c r="E6163" i="9"/>
  <c r="B6164" i="8"/>
  <c r="C6165" i="8"/>
  <c r="D6163" i="9"/>
  <c r="B6165" i="8" l="1"/>
  <c r="C6166" i="8"/>
  <c r="A6166" i="9"/>
  <c r="C6165" i="9"/>
  <c r="F6165" i="9" s="1"/>
  <c r="B6165" i="9"/>
  <c r="E6164" i="9"/>
  <c r="D6164" i="9"/>
  <c r="A6167" i="9" l="1"/>
  <c r="C6166" i="9"/>
  <c r="F6166" i="9" s="1"/>
  <c r="B6166" i="9"/>
  <c r="E6165" i="9"/>
  <c r="D6165" i="9"/>
  <c r="B6166" i="8"/>
  <c r="C6167" i="8"/>
  <c r="A6168" i="9" l="1"/>
  <c r="C6167" i="9"/>
  <c r="F6167" i="9" s="1"/>
  <c r="B6167" i="9"/>
  <c r="E6166" i="9"/>
  <c r="B6167" i="8"/>
  <c r="C6168" i="8"/>
  <c r="D6166" i="9"/>
  <c r="B6168" i="8" l="1"/>
  <c r="C6169" i="8"/>
  <c r="A6169" i="9"/>
  <c r="C6168" i="9"/>
  <c r="F6168" i="9" s="1"/>
  <c r="B6168" i="9"/>
  <c r="E6167" i="9"/>
  <c r="D6167" i="9"/>
  <c r="A6170" i="9" l="1"/>
  <c r="C6169" i="9"/>
  <c r="F6169" i="9" s="1"/>
  <c r="B6169" i="9"/>
  <c r="E6168" i="9"/>
  <c r="D6168" i="9"/>
  <c r="B6169" i="8"/>
  <c r="C6170" i="8"/>
  <c r="A6171" i="9" l="1"/>
  <c r="C6170" i="9"/>
  <c r="F6170" i="9" s="1"/>
  <c r="B6170" i="9"/>
  <c r="E6169" i="9"/>
  <c r="B6170" i="8"/>
  <c r="C6171" i="8"/>
  <c r="D6169" i="9"/>
  <c r="B6171" i="8" l="1"/>
  <c r="C6172" i="8"/>
  <c r="A6172" i="9"/>
  <c r="C6171" i="9"/>
  <c r="F6171" i="9" s="1"/>
  <c r="B6171" i="9"/>
  <c r="E6170" i="9"/>
  <c r="D6170" i="9"/>
  <c r="A6173" i="9" l="1"/>
  <c r="C6172" i="9"/>
  <c r="F6172" i="9" s="1"/>
  <c r="B6172" i="9"/>
  <c r="E6171" i="9"/>
  <c r="D6171" i="9"/>
  <c r="B6172" i="8"/>
  <c r="C6173" i="8"/>
  <c r="A6174" i="9" l="1"/>
  <c r="C6173" i="9"/>
  <c r="F6173" i="9" s="1"/>
  <c r="B6173" i="9"/>
  <c r="E6172" i="9"/>
  <c r="B6173" i="8"/>
  <c r="C6174" i="8"/>
  <c r="D6172" i="9"/>
  <c r="B6174" i="8" l="1"/>
  <c r="C6175" i="8"/>
  <c r="A6175" i="9"/>
  <c r="C6174" i="9"/>
  <c r="F6174" i="9" s="1"/>
  <c r="B6174" i="9"/>
  <c r="E6173" i="9"/>
  <c r="D6173" i="9"/>
  <c r="A6176" i="9" l="1"/>
  <c r="C6175" i="9"/>
  <c r="F6175" i="9" s="1"/>
  <c r="B6175" i="9"/>
  <c r="E6174" i="9"/>
  <c r="D6174" i="9"/>
  <c r="B6175" i="8"/>
  <c r="C6176" i="8"/>
  <c r="A6177" i="9" l="1"/>
  <c r="C6176" i="9"/>
  <c r="F6176" i="9" s="1"/>
  <c r="B6176" i="9"/>
  <c r="E6175" i="9"/>
  <c r="B6176" i="8"/>
  <c r="C6177" i="8"/>
  <c r="D6175" i="9"/>
  <c r="B6177" i="8" l="1"/>
  <c r="C6178" i="8"/>
  <c r="A6178" i="9"/>
  <c r="C6177" i="9"/>
  <c r="F6177" i="9" s="1"/>
  <c r="B6177" i="9"/>
  <c r="E6176" i="9"/>
  <c r="D6176" i="9"/>
  <c r="A6179" i="9" l="1"/>
  <c r="C6178" i="9"/>
  <c r="F6178" i="9" s="1"/>
  <c r="B6178" i="9"/>
  <c r="E6177" i="9"/>
  <c r="D6177" i="9"/>
  <c r="B6178" i="8"/>
  <c r="C6179" i="8"/>
  <c r="A6180" i="9" l="1"/>
  <c r="C6179" i="9"/>
  <c r="F6179" i="9" s="1"/>
  <c r="B6179" i="9"/>
  <c r="E6178" i="9"/>
  <c r="B6179" i="8"/>
  <c r="C6180" i="8"/>
  <c r="D6178" i="9"/>
  <c r="B6180" i="8" l="1"/>
  <c r="C6181" i="8"/>
  <c r="A6181" i="9"/>
  <c r="C6180" i="9"/>
  <c r="F6180" i="9" s="1"/>
  <c r="B6180" i="9"/>
  <c r="E6179" i="9"/>
  <c r="D6179" i="9"/>
  <c r="A6182" i="9" l="1"/>
  <c r="C6181" i="9"/>
  <c r="F6181" i="9" s="1"/>
  <c r="B6181" i="9"/>
  <c r="E6180" i="9"/>
  <c r="D6180" i="9"/>
  <c r="B6181" i="8"/>
  <c r="C6182" i="8"/>
  <c r="A6183" i="9" l="1"/>
  <c r="C6182" i="9"/>
  <c r="F6182" i="9" s="1"/>
  <c r="B6182" i="9"/>
  <c r="E6181" i="9"/>
  <c r="B6182" i="8"/>
  <c r="C6183" i="8"/>
  <c r="D6181" i="9"/>
  <c r="B6183" i="8" l="1"/>
  <c r="C6184" i="8"/>
  <c r="A6184" i="9"/>
  <c r="C6183" i="9"/>
  <c r="F6183" i="9" s="1"/>
  <c r="B6183" i="9"/>
  <c r="E6182" i="9"/>
  <c r="D6182" i="9"/>
  <c r="A6185" i="9" l="1"/>
  <c r="C6184" i="9"/>
  <c r="F6184" i="9" s="1"/>
  <c r="B6184" i="9"/>
  <c r="E6183" i="9"/>
  <c r="D6183" i="9"/>
  <c r="B6184" i="8"/>
  <c r="C6185" i="8"/>
  <c r="E6184" i="9" l="1"/>
  <c r="A6186" i="9"/>
  <c r="C6185" i="9"/>
  <c r="F6185" i="9" s="1"/>
  <c r="B6185" i="9"/>
  <c r="B6185" i="8"/>
  <c r="C6186" i="8"/>
  <c r="D6184" i="9"/>
  <c r="B6186" i="8" l="1"/>
  <c r="C6187" i="8"/>
  <c r="A6187" i="9"/>
  <c r="C6186" i="9"/>
  <c r="F6186" i="9" s="1"/>
  <c r="B6186" i="9"/>
  <c r="E6185" i="9"/>
  <c r="D6185" i="9"/>
  <c r="A6188" i="9" l="1"/>
  <c r="C6187" i="9"/>
  <c r="F6187" i="9" s="1"/>
  <c r="B6187" i="9"/>
  <c r="E6186" i="9"/>
  <c r="D6186" i="9"/>
  <c r="B6187" i="8"/>
  <c r="C6188" i="8"/>
  <c r="A6189" i="9" l="1"/>
  <c r="C6188" i="9"/>
  <c r="F6188" i="9" s="1"/>
  <c r="B6188" i="9"/>
  <c r="E6187" i="9"/>
  <c r="B6188" i="8"/>
  <c r="C6189" i="8"/>
  <c r="D6187" i="9"/>
  <c r="B6189" i="8" l="1"/>
  <c r="C6190" i="8"/>
  <c r="A6190" i="9"/>
  <c r="C6189" i="9"/>
  <c r="F6189" i="9" s="1"/>
  <c r="B6189" i="9"/>
  <c r="E6188" i="9"/>
  <c r="D6188" i="9"/>
  <c r="A6191" i="9" l="1"/>
  <c r="C6190" i="9"/>
  <c r="F6190" i="9" s="1"/>
  <c r="B6190" i="9"/>
  <c r="E6189" i="9"/>
  <c r="D6189" i="9"/>
  <c r="B6190" i="8"/>
  <c r="C6191" i="8"/>
  <c r="A6192" i="9" l="1"/>
  <c r="C6191" i="9"/>
  <c r="F6191" i="9" s="1"/>
  <c r="B6191" i="9"/>
  <c r="E6190" i="9"/>
  <c r="B6191" i="8"/>
  <c r="C6192" i="8"/>
  <c r="D6190" i="9"/>
  <c r="B6192" i="8" l="1"/>
  <c r="C6193" i="8"/>
  <c r="A6193" i="9"/>
  <c r="C6192" i="9"/>
  <c r="F6192" i="9" s="1"/>
  <c r="B6192" i="9"/>
  <c r="E6191" i="9"/>
  <c r="D6191" i="9"/>
  <c r="A6194" i="9" l="1"/>
  <c r="C6193" i="9"/>
  <c r="F6193" i="9" s="1"/>
  <c r="B6193" i="9"/>
  <c r="E6192" i="9"/>
  <c r="D6192" i="9"/>
  <c r="B6193" i="8"/>
  <c r="C6194" i="8"/>
  <c r="A6195" i="9" l="1"/>
  <c r="C6194" i="9"/>
  <c r="F6194" i="9" s="1"/>
  <c r="B6194" i="9"/>
  <c r="E6193" i="9"/>
  <c r="B6194" i="8"/>
  <c r="C6195" i="8"/>
  <c r="D6193" i="9"/>
  <c r="B6195" i="8" l="1"/>
  <c r="C6196" i="8"/>
  <c r="A6196" i="9"/>
  <c r="C6195" i="9"/>
  <c r="F6195" i="9" s="1"/>
  <c r="B6195" i="9"/>
  <c r="E6194" i="9"/>
  <c r="D6194" i="9"/>
  <c r="A6197" i="9" l="1"/>
  <c r="C6196" i="9"/>
  <c r="F6196" i="9" s="1"/>
  <c r="B6196" i="9"/>
  <c r="E6195" i="9"/>
  <c r="D6195" i="9"/>
  <c r="B6196" i="8"/>
  <c r="C6197" i="8"/>
  <c r="E6196" i="9" l="1"/>
  <c r="A6198" i="9"/>
  <c r="C6197" i="9"/>
  <c r="F6197" i="9" s="1"/>
  <c r="B6197" i="9"/>
  <c r="B6197" i="8"/>
  <c r="C6198" i="8"/>
  <c r="D6196" i="9"/>
  <c r="B6198" i="8" l="1"/>
  <c r="C6199" i="8"/>
  <c r="A6199" i="9"/>
  <c r="C6198" i="9"/>
  <c r="F6198" i="9" s="1"/>
  <c r="B6198" i="9"/>
  <c r="E6197" i="9"/>
  <c r="D6197" i="9"/>
  <c r="A6200" i="9" l="1"/>
  <c r="C6199" i="9"/>
  <c r="F6199" i="9" s="1"/>
  <c r="B6199" i="9"/>
  <c r="E6198" i="9"/>
  <c r="D6198" i="9"/>
  <c r="B6199" i="8"/>
  <c r="C6200" i="8"/>
  <c r="A6201" i="9" l="1"/>
  <c r="C6200" i="9"/>
  <c r="F6200" i="9" s="1"/>
  <c r="B6200" i="9"/>
  <c r="E6199" i="9"/>
  <c r="B6200" i="8"/>
  <c r="C6201" i="8"/>
  <c r="D6199" i="9"/>
  <c r="B6201" i="8" l="1"/>
  <c r="C6202" i="8"/>
  <c r="A6202" i="9"/>
  <c r="C6201" i="9"/>
  <c r="F6201" i="9" s="1"/>
  <c r="B6201" i="9"/>
  <c r="E6200" i="9"/>
  <c r="D6200" i="9"/>
  <c r="A6203" i="9" l="1"/>
  <c r="C6202" i="9"/>
  <c r="F6202" i="9" s="1"/>
  <c r="B6202" i="9"/>
  <c r="E6201" i="9"/>
  <c r="D6201" i="9"/>
  <c r="B6202" i="8"/>
  <c r="C6203" i="8"/>
  <c r="A6204" i="9" l="1"/>
  <c r="C6203" i="9"/>
  <c r="F6203" i="9" s="1"/>
  <c r="B6203" i="9"/>
  <c r="E6202" i="9"/>
  <c r="B6203" i="8"/>
  <c r="C6204" i="8"/>
  <c r="D6202" i="9"/>
  <c r="B6204" i="8" l="1"/>
  <c r="C6205" i="8"/>
  <c r="A6205" i="9"/>
  <c r="C6204" i="9"/>
  <c r="F6204" i="9" s="1"/>
  <c r="B6204" i="9"/>
  <c r="E6203" i="9"/>
  <c r="D6203" i="9"/>
  <c r="A6206" i="9" l="1"/>
  <c r="C6205" i="9"/>
  <c r="F6205" i="9" s="1"/>
  <c r="B6205" i="9"/>
  <c r="E6204" i="9"/>
  <c r="D6204" i="9"/>
  <c r="B6205" i="8"/>
  <c r="C6206" i="8"/>
  <c r="A6207" i="9" l="1"/>
  <c r="C6206" i="9"/>
  <c r="F6206" i="9" s="1"/>
  <c r="B6206" i="9"/>
  <c r="D6205" i="9"/>
  <c r="B6206" i="8"/>
  <c r="C6207" i="8"/>
  <c r="E6205" i="9"/>
  <c r="B6207" i="8" l="1"/>
  <c r="C6208" i="8"/>
  <c r="A6208" i="9"/>
  <c r="C6207" i="9"/>
  <c r="F6207" i="9" s="1"/>
  <c r="B6207" i="9"/>
  <c r="E6206" i="9"/>
  <c r="D6206" i="9"/>
  <c r="A6209" i="9" l="1"/>
  <c r="C6208" i="9"/>
  <c r="F6208" i="9" s="1"/>
  <c r="B6208" i="9"/>
  <c r="E6207" i="9"/>
  <c r="D6207" i="9"/>
  <c r="B6208" i="8"/>
  <c r="C6209" i="8"/>
  <c r="A6210" i="9" l="1"/>
  <c r="C6209" i="9"/>
  <c r="F6209" i="9" s="1"/>
  <c r="B6209" i="9"/>
  <c r="E6208" i="9"/>
  <c r="B6209" i="8"/>
  <c r="C6210" i="8"/>
  <c r="D6208" i="9"/>
  <c r="B6210" i="8" l="1"/>
  <c r="C6211" i="8"/>
  <c r="A6211" i="9"/>
  <c r="C6210" i="9"/>
  <c r="F6210" i="9" s="1"/>
  <c r="B6210" i="9"/>
  <c r="E6209" i="9"/>
  <c r="D6209" i="9"/>
  <c r="A6212" i="9" l="1"/>
  <c r="C6211" i="9"/>
  <c r="F6211" i="9" s="1"/>
  <c r="B6211" i="9"/>
  <c r="E6210" i="9"/>
  <c r="D6210" i="9"/>
  <c r="B6211" i="8"/>
  <c r="C6212" i="8"/>
  <c r="A6213" i="9" l="1"/>
  <c r="C6212" i="9"/>
  <c r="F6212" i="9" s="1"/>
  <c r="B6212" i="9"/>
  <c r="E6211" i="9"/>
  <c r="B6212" i="8"/>
  <c r="C6213" i="8"/>
  <c r="D6211" i="9"/>
  <c r="B6213" i="8" l="1"/>
  <c r="C6214" i="8"/>
  <c r="A6214" i="9"/>
  <c r="C6213" i="9"/>
  <c r="F6213" i="9" s="1"/>
  <c r="B6213" i="9"/>
  <c r="E6212" i="9"/>
  <c r="D6212" i="9"/>
  <c r="A6215" i="9" l="1"/>
  <c r="C6214" i="9"/>
  <c r="F6214" i="9" s="1"/>
  <c r="B6214" i="9"/>
  <c r="E6213" i="9"/>
  <c r="D6213" i="9"/>
  <c r="B6214" i="8"/>
  <c r="C6215" i="8"/>
  <c r="E6214" i="9" l="1"/>
  <c r="A6216" i="9"/>
  <c r="C6215" i="9"/>
  <c r="F6215" i="9" s="1"/>
  <c r="B6215" i="9"/>
  <c r="B6215" i="8"/>
  <c r="C6216" i="8"/>
  <c r="D6214" i="9"/>
  <c r="B6216" i="8" l="1"/>
  <c r="C6217" i="8"/>
  <c r="A6217" i="9"/>
  <c r="C6216" i="9"/>
  <c r="F6216" i="9" s="1"/>
  <c r="B6216" i="9"/>
  <c r="E6215" i="9"/>
  <c r="D6215" i="9"/>
  <c r="A6218" i="9" l="1"/>
  <c r="C6217" i="9"/>
  <c r="F6217" i="9" s="1"/>
  <c r="B6217" i="9"/>
  <c r="E6216" i="9"/>
  <c r="D6216" i="9"/>
  <c r="B6217" i="8"/>
  <c r="C6218" i="8"/>
  <c r="E6217" i="9" l="1"/>
  <c r="A6219" i="9"/>
  <c r="C6218" i="9"/>
  <c r="F6218" i="9" s="1"/>
  <c r="B6218" i="9"/>
  <c r="B6218" i="8"/>
  <c r="C6219" i="8"/>
  <c r="D6217" i="9"/>
  <c r="B6219" i="8" l="1"/>
  <c r="C6220" i="8"/>
  <c r="A6220" i="9"/>
  <c r="C6219" i="9"/>
  <c r="F6219" i="9" s="1"/>
  <c r="B6219" i="9"/>
  <c r="E6218" i="9"/>
  <c r="D6218" i="9"/>
  <c r="A6221" i="9" l="1"/>
  <c r="C6220" i="9"/>
  <c r="F6220" i="9" s="1"/>
  <c r="B6220" i="9"/>
  <c r="E6219" i="9"/>
  <c r="D6219" i="9"/>
  <c r="B6220" i="8"/>
  <c r="C6221" i="8"/>
  <c r="A6222" i="9" l="1"/>
  <c r="C6221" i="9"/>
  <c r="F6221" i="9" s="1"/>
  <c r="B6221" i="9"/>
  <c r="E6220" i="9"/>
  <c r="B6221" i="8"/>
  <c r="C6222" i="8"/>
  <c r="D6220" i="9"/>
  <c r="B6222" i="8" l="1"/>
  <c r="C6223" i="8"/>
  <c r="A6223" i="9"/>
  <c r="C6222" i="9"/>
  <c r="F6222" i="9" s="1"/>
  <c r="B6222" i="9"/>
  <c r="E6221" i="9"/>
  <c r="D6221" i="9"/>
  <c r="A6224" i="9" l="1"/>
  <c r="C6223" i="9"/>
  <c r="F6223" i="9" s="1"/>
  <c r="B6223" i="9"/>
  <c r="E6222" i="9"/>
  <c r="D6222" i="9"/>
  <c r="B6223" i="8"/>
  <c r="C6224" i="8"/>
  <c r="A6225" i="9" l="1"/>
  <c r="C6224" i="9"/>
  <c r="F6224" i="9" s="1"/>
  <c r="B6224" i="9"/>
  <c r="E6223" i="9"/>
  <c r="B6224" i="8"/>
  <c r="C6225" i="8"/>
  <c r="D6223" i="9"/>
  <c r="B6225" i="8" l="1"/>
  <c r="C6226" i="8"/>
  <c r="A6226" i="9"/>
  <c r="C6225" i="9"/>
  <c r="F6225" i="9" s="1"/>
  <c r="B6225" i="9"/>
  <c r="E6224" i="9"/>
  <c r="D6224" i="9"/>
  <c r="A6227" i="9" l="1"/>
  <c r="C6226" i="9"/>
  <c r="F6226" i="9" s="1"/>
  <c r="B6226" i="9"/>
  <c r="E6225" i="9"/>
  <c r="D6225" i="9"/>
  <c r="B6226" i="8"/>
  <c r="C6227" i="8"/>
  <c r="A6228" i="9" l="1"/>
  <c r="C6227" i="9"/>
  <c r="F6227" i="9" s="1"/>
  <c r="B6227" i="9"/>
  <c r="E6226" i="9"/>
  <c r="B6227" i="8"/>
  <c r="C6228" i="8"/>
  <c r="D6226" i="9"/>
  <c r="B6228" i="8" l="1"/>
  <c r="C6229" i="8"/>
  <c r="A6229" i="9"/>
  <c r="C6228" i="9"/>
  <c r="F6228" i="9" s="1"/>
  <c r="B6228" i="9"/>
  <c r="E6227" i="9"/>
  <c r="D6227" i="9"/>
  <c r="A6230" i="9" l="1"/>
  <c r="C6229" i="9"/>
  <c r="F6229" i="9" s="1"/>
  <c r="B6229" i="9"/>
  <c r="E6228" i="9"/>
  <c r="D6228" i="9"/>
  <c r="B6229" i="8"/>
  <c r="C6230" i="8"/>
  <c r="A6231" i="9" l="1"/>
  <c r="C6230" i="9"/>
  <c r="F6230" i="9" s="1"/>
  <c r="B6230" i="9"/>
  <c r="E6229" i="9"/>
  <c r="B6230" i="8"/>
  <c r="C6231" i="8"/>
  <c r="D6229" i="9"/>
  <c r="B6231" i="8" l="1"/>
  <c r="C6232" i="8"/>
  <c r="A6232" i="9"/>
  <c r="C6231" i="9"/>
  <c r="F6231" i="9" s="1"/>
  <c r="B6231" i="9"/>
  <c r="E6230" i="9"/>
  <c r="D6230" i="9"/>
  <c r="A6233" i="9" l="1"/>
  <c r="C6232" i="9"/>
  <c r="F6232" i="9" s="1"/>
  <c r="B6232" i="9"/>
  <c r="E6231" i="9"/>
  <c r="D6231" i="9"/>
  <c r="B6232" i="8"/>
  <c r="C6233" i="8"/>
  <c r="A6234" i="9" l="1"/>
  <c r="C6233" i="9"/>
  <c r="F6233" i="9" s="1"/>
  <c r="B6233" i="9"/>
  <c r="E6232" i="9"/>
  <c r="B6233" i="8"/>
  <c r="C6234" i="8"/>
  <c r="D6232" i="9"/>
  <c r="B6234" i="8" l="1"/>
  <c r="C6235" i="8"/>
  <c r="A6235" i="9"/>
  <c r="C6234" i="9"/>
  <c r="F6234" i="9" s="1"/>
  <c r="B6234" i="9"/>
  <c r="E6233" i="9"/>
  <c r="D6233" i="9"/>
  <c r="A6236" i="9" l="1"/>
  <c r="C6235" i="9"/>
  <c r="F6235" i="9" s="1"/>
  <c r="B6235" i="9"/>
  <c r="E6234" i="9"/>
  <c r="D6234" i="9"/>
  <c r="B6235" i="8"/>
  <c r="C6236" i="8"/>
  <c r="A6237" i="9" l="1"/>
  <c r="C6236" i="9"/>
  <c r="F6236" i="9" s="1"/>
  <c r="B6236" i="9"/>
  <c r="E6235" i="9"/>
  <c r="B6236" i="8"/>
  <c r="C6237" i="8"/>
  <c r="D6235" i="9"/>
  <c r="B6237" i="8" l="1"/>
  <c r="C6238" i="8"/>
  <c r="A6238" i="9"/>
  <c r="C6237" i="9"/>
  <c r="F6237" i="9" s="1"/>
  <c r="B6237" i="9"/>
  <c r="E6236" i="9"/>
  <c r="D6236" i="9"/>
  <c r="E6237" i="9" l="1"/>
  <c r="A6239" i="9"/>
  <c r="C6238" i="9"/>
  <c r="F6238" i="9" s="1"/>
  <c r="B6238" i="9"/>
  <c r="D6237" i="9"/>
  <c r="B6238" i="8"/>
  <c r="C6239" i="8"/>
  <c r="A6240" i="9" l="1"/>
  <c r="C6239" i="9"/>
  <c r="F6239" i="9" s="1"/>
  <c r="B6239" i="9"/>
  <c r="E6238" i="9"/>
  <c r="D6238" i="9"/>
  <c r="B6239" i="8"/>
  <c r="C6240" i="8"/>
  <c r="A6241" i="9" l="1"/>
  <c r="C6240" i="9"/>
  <c r="F6240" i="9" s="1"/>
  <c r="B6240" i="9"/>
  <c r="E6239" i="9"/>
  <c r="B6240" i="8"/>
  <c r="C6241" i="8"/>
  <c r="D6239" i="9"/>
  <c r="B6241" i="8" l="1"/>
  <c r="C6242" i="8"/>
  <c r="A6242" i="9"/>
  <c r="C6241" i="9"/>
  <c r="F6241" i="9" s="1"/>
  <c r="B6241" i="9"/>
  <c r="E6240" i="9"/>
  <c r="D6240" i="9"/>
  <c r="A6243" i="9" l="1"/>
  <c r="C6242" i="9"/>
  <c r="F6242" i="9" s="1"/>
  <c r="B6242" i="9"/>
  <c r="D6241" i="9"/>
  <c r="E6241" i="9"/>
  <c r="B6242" i="8"/>
  <c r="C6243" i="8"/>
  <c r="A6244" i="9" l="1"/>
  <c r="C6243" i="9"/>
  <c r="F6243" i="9" s="1"/>
  <c r="B6243" i="9"/>
  <c r="E6242" i="9"/>
  <c r="B6243" i="8"/>
  <c r="C6244" i="8"/>
  <c r="D6242" i="9"/>
  <c r="B6244" i="8" l="1"/>
  <c r="C6245" i="8"/>
  <c r="A6245" i="9"/>
  <c r="C6244" i="9"/>
  <c r="F6244" i="9" s="1"/>
  <c r="B6244" i="9"/>
  <c r="E6243" i="9"/>
  <c r="D6243" i="9"/>
  <c r="A6246" i="9" l="1"/>
  <c r="C6245" i="9"/>
  <c r="F6245" i="9" s="1"/>
  <c r="B6245" i="9"/>
  <c r="E6244" i="9"/>
  <c r="D6244" i="9"/>
  <c r="B6245" i="8"/>
  <c r="C6246" i="8"/>
  <c r="A6247" i="9" l="1"/>
  <c r="C6246" i="9"/>
  <c r="F6246" i="9" s="1"/>
  <c r="B6246" i="9"/>
  <c r="E6245" i="9"/>
  <c r="B6246" i="8"/>
  <c r="C6247" i="8"/>
  <c r="D6245" i="9"/>
  <c r="B6247" i="8" l="1"/>
  <c r="C6248" i="8"/>
  <c r="A6248" i="9"/>
  <c r="C6247" i="9"/>
  <c r="F6247" i="9" s="1"/>
  <c r="B6247" i="9"/>
  <c r="E6246" i="9"/>
  <c r="D6246" i="9"/>
  <c r="A6249" i="9" l="1"/>
  <c r="C6248" i="9"/>
  <c r="F6248" i="9" s="1"/>
  <c r="B6248" i="9"/>
  <c r="E6247" i="9"/>
  <c r="D6247" i="9"/>
  <c r="B6248" i="8"/>
  <c r="C6249" i="8"/>
  <c r="A6250" i="9" l="1"/>
  <c r="C6249" i="9"/>
  <c r="F6249" i="9" s="1"/>
  <c r="B6249" i="9"/>
  <c r="E6248" i="9"/>
  <c r="B6249" i="8"/>
  <c r="C6250" i="8"/>
  <c r="D6248" i="9"/>
  <c r="B6250" i="8" l="1"/>
  <c r="C6251" i="8"/>
  <c r="A6251" i="9"/>
  <c r="C6250" i="9"/>
  <c r="F6250" i="9" s="1"/>
  <c r="B6250" i="9"/>
  <c r="E6249" i="9"/>
  <c r="D6249" i="9"/>
  <c r="A6252" i="9" l="1"/>
  <c r="C6251" i="9"/>
  <c r="F6251" i="9" s="1"/>
  <c r="B6251" i="9"/>
  <c r="E6250" i="9"/>
  <c r="D6250" i="9"/>
  <c r="B6251" i="8"/>
  <c r="C6252" i="8"/>
  <c r="A6253" i="9" l="1"/>
  <c r="C6252" i="9"/>
  <c r="F6252" i="9" s="1"/>
  <c r="B6252" i="9"/>
  <c r="E6251" i="9"/>
  <c r="B6252" i="8"/>
  <c r="C6253" i="8"/>
  <c r="D6251" i="9"/>
  <c r="B6253" i="8" l="1"/>
  <c r="C6254" i="8"/>
  <c r="A6254" i="9"/>
  <c r="C6253" i="9"/>
  <c r="F6253" i="9" s="1"/>
  <c r="B6253" i="9"/>
  <c r="E6252" i="9"/>
  <c r="D6252" i="9"/>
  <c r="A6255" i="9" l="1"/>
  <c r="C6254" i="9"/>
  <c r="F6254" i="9" s="1"/>
  <c r="B6254" i="9"/>
  <c r="E6253" i="9"/>
  <c r="D6253" i="9"/>
  <c r="B6254" i="8"/>
  <c r="C6255" i="8"/>
  <c r="A6256" i="9" l="1"/>
  <c r="C6255" i="9"/>
  <c r="F6255" i="9" s="1"/>
  <c r="B6255" i="9"/>
  <c r="E6254" i="9"/>
  <c r="B6255" i="8"/>
  <c r="C6256" i="8"/>
  <c r="D6254" i="9"/>
  <c r="B6256" i="8" l="1"/>
  <c r="C6257" i="8"/>
  <c r="A6257" i="9"/>
  <c r="C6256" i="9"/>
  <c r="F6256" i="9" s="1"/>
  <c r="B6256" i="9"/>
  <c r="E6255" i="9"/>
  <c r="D6255" i="9"/>
  <c r="A6258" i="9" l="1"/>
  <c r="C6257" i="9"/>
  <c r="F6257" i="9" s="1"/>
  <c r="B6257" i="9"/>
  <c r="E6256" i="9"/>
  <c r="D6256" i="9"/>
  <c r="B6257" i="8"/>
  <c r="C6258" i="8"/>
  <c r="A6259" i="9" l="1"/>
  <c r="C6258" i="9"/>
  <c r="F6258" i="9" s="1"/>
  <c r="B6258" i="9"/>
  <c r="E6257" i="9"/>
  <c r="B6258" i="8"/>
  <c r="C6259" i="8"/>
  <c r="D6257" i="9"/>
  <c r="B6259" i="8" l="1"/>
  <c r="C6260" i="8"/>
  <c r="A6260" i="9"/>
  <c r="C6259" i="9"/>
  <c r="F6259" i="9" s="1"/>
  <c r="B6259" i="9"/>
  <c r="E6258" i="9"/>
  <c r="D6258" i="9"/>
  <c r="A6261" i="9" l="1"/>
  <c r="C6260" i="9"/>
  <c r="F6260" i="9" s="1"/>
  <c r="B6260" i="9"/>
  <c r="E6259" i="9"/>
  <c r="D6259" i="9"/>
  <c r="B6260" i="8"/>
  <c r="C6261" i="8"/>
  <c r="A6262" i="9" l="1"/>
  <c r="C6261" i="9"/>
  <c r="F6261" i="9" s="1"/>
  <c r="B6261" i="9"/>
  <c r="E6260" i="9"/>
  <c r="B6261" i="8"/>
  <c r="C6262" i="8"/>
  <c r="D6260" i="9"/>
  <c r="B6262" i="8" l="1"/>
  <c r="C6263" i="8"/>
  <c r="A6263" i="9"/>
  <c r="C6262" i="9"/>
  <c r="F6262" i="9" s="1"/>
  <c r="B6262" i="9"/>
  <c r="E6261" i="9"/>
  <c r="D6261" i="9"/>
  <c r="A6264" i="9" l="1"/>
  <c r="C6263" i="9"/>
  <c r="F6263" i="9" s="1"/>
  <c r="B6263" i="9"/>
  <c r="E6262" i="9"/>
  <c r="D6262" i="9"/>
  <c r="B6263" i="8"/>
  <c r="C6264" i="8"/>
  <c r="E6263" i="9" l="1"/>
  <c r="A6265" i="9"/>
  <c r="C6264" i="9"/>
  <c r="F6264" i="9" s="1"/>
  <c r="B6264" i="9"/>
  <c r="B6264" i="8"/>
  <c r="C6265" i="8"/>
  <c r="D6263" i="9"/>
  <c r="B6265" i="8" l="1"/>
  <c r="C6266" i="8"/>
  <c r="A6266" i="9"/>
  <c r="C6265" i="9"/>
  <c r="F6265" i="9" s="1"/>
  <c r="B6265" i="9"/>
  <c r="E6264" i="9"/>
  <c r="D6264" i="9"/>
  <c r="A6267" i="9" l="1"/>
  <c r="C6266" i="9"/>
  <c r="F6266" i="9" s="1"/>
  <c r="B6266" i="9"/>
  <c r="E6265" i="9"/>
  <c r="D6265" i="9"/>
  <c r="B6266" i="8"/>
  <c r="C6267" i="8"/>
  <c r="A6268" i="9" l="1"/>
  <c r="C6267" i="9"/>
  <c r="F6267" i="9" s="1"/>
  <c r="B6267" i="9"/>
  <c r="E6266" i="9"/>
  <c r="B6267" i="8"/>
  <c r="C6268" i="8"/>
  <c r="D6266" i="9"/>
  <c r="B6268" i="8" l="1"/>
  <c r="C6269" i="8"/>
  <c r="A6269" i="9"/>
  <c r="C6268" i="9"/>
  <c r="F6268" i="9" s="1"/>
  <c r="B6268" i="9"/>
  <c r="E6267" i="9"/>
  <c r="D6267" i="9"/>
  <c r="A6270" i="9" l="1"/>
  <c r="C6269" i="9"/>
  <c r="F6269" i="9" s="1"/>
  <c r="B6269" i="9"/>
  <c r="E6268" i="9"/>
  <c r="D6268" i="9"/>
  <c r="B6269" i="8"/>
  <c r="C6270" i="8"/>
  <c r="A6271" i="9" l="1"/>
  <c r="C6270" i="9"/>
  <c r="F6270" i="9" s="1"/>
  <c r="B6270" i="9"/>
  <c r="E6269" i="9"/>
  <c r="B6270" i="8"/>
  <c r="C6271" i="8"/>
  <c r="D6269" i="9"/>
  <c r="B6271" i="8" l="1"/>
  <c r="C6272" i="8"/>
  <c r="A6272" i="9"/>
  <c r="C6271" i="9"/>
  <c r="F6271" i="9" s="1"/>
  <c r="B6271" i="9"/>
  <c r="E6270" i="9"/>
  <c r="D6270" i="9"/>
  <c r="A6273" i="9" l="1"/>
  <c r="C6272" i="9"/>
  <c r="F6272" i="9" s="1"/>
  <c r="B6272" i="9"/>
  <c r="E6271" i="9"/>
  <c r="D6271" i="9"/>
  <c r="B6272" i="8"/>
  <c r="C6273" i="8"/>
  <c r="A6274" i="9" l="1"/>
  <c r="C6273" i="9"/>
  <c r="F6273" i="9" s="1"/>
  <c r="B6273" i="9"/>
  <c r="E6272" i="9"/>
  <c r="B6273" i="8"/>
  <c r="C6274" i="8"/>
  <c r="D6272" i="9"/>
  <c r="B6274" i="8" l="1"/>
  <c r="C6275" i="8"/>
  <c r="A6275" i="9"/>
  <c r="C6274" i="9"/>
  <c r="F6274" i="9" s="1"/>
  <c r="B6274" i="9"/>
  <c r="E6273" i="9"/>
  <c r="D6273" i="9"/>
  <c r="A6276" i="9" l="1"/>
  <c r="C6275" i="9"/>
  <c r="F6275" i="9" s="1"/>
  <c r="B6275" i="9"/>
  <c r="E6274" i="9"/>
  <c r="D6274" i="9"/>
  <c r="B6275" i="8"/>
  <c r="C6276" i="8"/>
  <c r="E6275" i="9" l="1"/>
  <c r="A6277" i="9"/>
  <c r="C6276" i="9"/>
  <c r="F6276" i="9" s="1"/>
  <c r="B6276" i="9"/>
  <c r="B6276" i="8"/>
  <c r="C6277" i="8"/>
  <c r="D6275" i="9"/>
  <c r="B6277" i="8" l="1"/>
  <c r="C6278" i="8"/>
  <c r="A6278" i="9"/>
  <c r="C6277" i="9"/>
  <c r="F6277" i="9" s="1"/>
  <c r="B6277" i="9"/>
  <c r="E6276" i="9"/>
  <c r="D6276" i="9"/>
  <c r="A6279" i="9" l="1"/>
  <c r="C6278" i="9"/>
  <c r="F6278" i="9" s="1"/>
  <c r="B6278" i="9"/>
  <c r="E6277" i="9"/>
  <c r="D6277" i="9"/>
  <c r="B6278" i="8"/>
  <c r="C6279" i="8"/>
  <c r="A6280" i="9" l="1"/>
  <c r="C6279" i="9"/>
  <c r="F6279" i="9" s="1"/>
  <c r="B6279" i="9"/>
  <c r="E6278" i="9"/>
  <c r="B6279" i="8"/>
  <c r="C6280" i="8"/>
  <c r="D6278" i="9"/>
  <c r="B6280" i="8" l="1"/>
  <c r="C6281" i="8"/>
  <c r="A6281" i="9"/>
  <c r="C6280" i="9"/>
  <c r="F6280" i="9" s="1"/>
  <c r="B6280" i="9"/>
  <c r="E6279" i="9"/>
  <c r="D6279" i="9"/>
  <c r="A6282" i="9" l="1"/>
  <c r="C6281" i="9"/>
  <c r="F6281" i="9" s="1"/>
  <c r="B6281" i="9"/>
  <c r="E6280" i="9"/>
  <c r="D6280" i="9"/>
  <c r="B6281" i="8"/>
  <c r="C6282" i="8"/>
  <c r="A6283" i="9" l="1"/>
  <c r="C6282" i="9"/>
  <c r="F6282" i="9" s="1"/>
  <c r="B6282" i="9"/>
  <c r="E6281" i="9"/>
  <c r="B6282" i="8"/>
  <c r="C6283" i="8"/>
  <c r="D6281" i="9"/>
  <c r="B6283" i="8" l="1"/>
  <c r="C6284" i="8"/>
  <c r="A6284" i="9"/>
  <c r="C6283" i="9"/>
  <c r="F6283" i="9" s="1"/>
  <c r="B6283" i="9"/>
  <c r="E6282" i="9"/>
  <c r="D6282" i="9"/>
  <c r="A6285" i="9" l="1"/>
  <c r="C6284" i="9"/>
  <c r="F6284" i="9" s="1"/>
  <c r="B6284" i="9"/>
  <c r="E6283" i="9"/>
  <c r="D6283" i="9"/>
  <c r="B6284" i="8"/>
  <c r="C6285" i="8"/>
  <c r="A6286" i="9" l="1"/>
  <c r="C6285" i="9"/>
  <c r="F6285" i="9" s="1"/>
  <c r="B6285" i="9"/>
  <c r="E6284" i="9"/>
  <c r="B6285" i="8"/>
  <c r="C6286" i="8"/>
  <c r="D6284" i="9"/>
  <c r="B6286" i="8" l="1"/>
  <c r="C6287" i="8"/>
  <c r="A6287" i="9"/>
  <c r="C6286" i="9"/>
  <c r="F6286" i="9" s="1"/>
  <c r="B6286" i="9"/>
  <c r="E6285" i="9"/>
  <c r="D6285" i="9"/>
  <c r="A6288" i="9" l="1"/>
  <c r="C6287" i="9"/>
  <c r="F6287" i="9" s="1"/>
  <c r="B6287" i="9"/>
  <c r="E6286" i="9"/>
  <c r="D6286" i="9"/>
  <c r="B6287" i="8"/>
  <c r="C6288" i="8"/>
  <c r="A6289" i="9" l="1"/>
  <c r="C6288" i="9"/>
  <c r="F6288" i="9" s="1"/>
  <c r="B6288" i="9"/>
  <c r="E6287" i="9"/>
  <c r="B6288" i="8"/>
  <c r="C6289" i="8"/>
  <c r="D6287" i="9"/>
  <c r="B6289" i="8" l="1"/>
  <c r="C6290" i="8"/>
  <c r="A6290" i="9"/>
  <c r="C6289" i="9"/>
  <c r="F6289" i="9" s="1"/>
  <c r="B6289" i="9"/>
  <c r="E6288" i="9"/>
  <c r="D6288" i="9"/>
  <c r="D6289" i="9" l="1"/>
  <c r="A6291" i="9"/>
  <c r="C6290" i="9"/>
  <c r="F6290" i="9" s="1"/>
  <c r="B6290" i="9"/>
  <c r="E6289" i="9"/>
  <c r="B6290" i="8"/>
  <c r="C6291" i="8"/>
  <c r="A6292" i="9" l="1"/>
  <c r="C6291" i="9"/>
  <c r="F6291" i="9" s="1"/>
  <c r="B6291" i="9"/>
  <c r="E6290" i="9"/>
  <c r="D6290" i="9"/>
  <c r="B6291" i="8"/>
  <c r="C6292" i="8"/>
  <c r="E6291" i="9" l="1"/>
  <c r="A6293" i="9"/>
  <c r="C6292" i="9"/>
  <c r="F6292" i="9" s="1"/>
  <c r="B6292" i="9"/>
  <c r="B6292" i="8"/>
  <c r="C6293" i="8"/>
  <c r="D6291" i="9"/>
  <c r="B6293" i="8" l="1"/>
  <c r="C6294" i="8"/>
  <c r="A6294" i="9"/>
  <c r="C6293" i="9"/>
  <c r="F6293" i="9" s="1"/>
  <c r="B6293" i="9"/>
  <c r="E6292" i="9"/>
  <c r="D6292" i="9"/>
  <c r="A6295" i="9" l="1"/>
  <c r="C6294" i="9"/>
  <c r="F6294" i="9" s="1"/>
  <c r="B6294" i="9"/>
  <c r="E6293" i="9"/>
  <c r="D6293" i="9"/>
  <c r="B6294" i="8"/>
  <c r="C6295" i="8"/>
  <c r="A6296" i="9" l="1"/>
  <c r="C6295" i="9"/>
  <c r="F6295" i="9" s="1"/>
  <c r="B6295" i="9"/>
  <c r="E6294" i="9"/>
  <c r="B6295" i="8"/>
  <c r="C6296" i="8"/>
  <c r="D6294" i="9"/>
  <c r="B6296" i="8" l="1"/>
  <c r="C6297" i="8"/>
  <c r="A6297" i="9"/>
  <c r="C6296" i="9"/>
  <c r="F6296" i="9" s="1"/>
  <c r="B6296" i="9"/>
  <c r="E6295" i="9"/>
  <c r="D6295" i="9"/>
  <c r="A6298" i="9" l="1"/>
  <c r="C6297" i="9"/>
  <c r="F6297" i="9" s="1"/>
  <c r="B6297" i="9"/>
  <c r="E6296" i="9"/>
  <c r="D6296" i="9"/>
  <c r="B6297" i="8"/>
  <c r="C6298" i="8"/>
  <c r="A6299" i="9" l="1"/>
  <c r="C6298" i="9"/>
  <c r="F6298" i="9" s="1"/>
  <c r="B6298" i="9"/>
  <c r="E6297" i="9"/>
  <c r="B6298" i="8"/>
  <c r="C6299" i="8"/>
  <c r="D6297" i="9"/>
  <c r="B6299" i="8" l="1"/>
  <c r="C6300" i="8"/>
  <c r="A6300" i="9"/>
  <c r="C6299" i="9"/>
  <c r="F6299" i="9" s="1"/>
  <c r="B6299" i="9"/>
  <c r="E6298" i="9"/>
  <c r="D6298" i="9"/>
  <c r="A6301" i="9" l="1"/>
  <c r="C6300" i="9"/>
  <c r="F6300" i="9" s="1"/>
  <c r="B6300" i="9"/>
  <c r="E6299" i="9"/>
  <c r="D6299" i="9"/>
  <c r="B6300" i="8"/>
  <c r="C6301" i="8"/>
  <c r="A6302" i="9" l="1"/>
  <c r="C6301" i="9"/>
  <c r="F6301" i="9" s="1"/>
  <c r="B6301" i="9"/>
  <c r="E6300" i="9"/>
  <c r="B6301" i="8"/>
  <c r="C6302" i="8"/>
  <c r="D6300" i="9"/>
  <c r="B6302" i="8" l="1"/>
  <c r="C6303" i="8"/>
  <c r="A6303" i="9"/>
  <c r="C6302" i="9"/>
  <c r="F6302" i="9" s="1"/>
  <c r="B6302" i="9"/>
  <c r="E6301" i="9"/>
  <c r="D6301" i="9"/>
  <c r="A6304" i="9" l="1"/>
  <c r="C6303" i="9"/>
  <c r="F6303" i="9" s="1"/>
  <c r="B6303" i="9"/>
  <c r="E6302" i="9"/>
  <c r="D6302" i="9"/>
  <c r="B6303" i="8"/>
  <c r="C6304" i="8"/>
  <c r="A6305" i="9" l="1"/>
  <c r="C6304" i="9"/>
  <c r="F6304" i="9" s="1"/>
  <c r="B6304" i="9"/>
  <c r="E6303" i="9"/>
  <c r="B6304" i="8"/>
  <c r="C6305" i="8"/>
  <c r="D6303" i="9"/>
  <c r="B6305" i="8" l="1"/>
  <c r="C6306" i="8"/>
  <c r="A6306" i="9"/>
  <c r="C6305" i="9"/>
  <c r="F6305" i="9" s="1"/>
  <c r="B6305" i="9"/>
  <c r="E6304" i="9"/>
  <c r="D6304" i="9"/>
  <c r="A6307" i="9" l="1"/>
  <c r="C6306" i="9"/>
  <c r="F6306" i="9" s="1"/>
  <c r="B6306" i="9"/>
  <c r="E6305" i="9"/>
  <c r="D6305" i="9"/>
  <c r="B6306" i="8"/>
  <c r="C6307" i="8"/>
  <c r="A6308" i="9" l="1"/>
  <c r="C6307" i="9"/>
  <c r="F6307" i="9" s="1"/>
  <c r="B6307" i="9"/>
  <c r="E6306" i="9"/>
  <c r="B6307" i="8"/>
  <c r="C6308" i="8"/>
  <c r="D6306" i="9"/>
  <c r="B6308" i="8" l="1"/>
  <c r="C6309" i="8"/>
  <c r="A6309" i="9"/>
  <c r="C6308" i="9"/>
  <c r="F6308" i="9" s="1"/>
  <c r="B6308" i="9"/>
  <c r="E6307" i="9"/>
  <c r="D6307" i="9"/>
  <c r="A6310" i="9" l="1"/>
  <c r="C6309" i="9"/>
  <c r="F6309" i="9" s="1"/>
  <c r="B6309" i="9"/>
  <c r="E6308" i="9"/>
  <c r="D6308" i="9"/>
  <c r="B6309" i="8"/>
  <c r="C6310" i="8"/>
  <c r="A6311" i="9" l="1"/>
  <c r="C6310" i="9"/>
  <c r="F6310" i="9" s="1"/>
  <c r="B6310" i="9"/>
  <c r="E6309" i="9"/>
  <c r="B6310" i="8"/>
  <c r="C6311" i="8"/>
  <c r="D6309" i="9"/>
  <c r="B6311" i="8" l="1"/>
  <c r="C6312" i="8"/>
  <c r="A6312" i="9"/>
  <c r="C6311" i="9"/>
  <c r="F6311" i="9" s="1"/>
  <c r="B6311" i="9"/>
  <c r="E6310" i="9"/>
  <c r="D6310" i="9"/>
  <c r="A6313" i="9" l="1"/>
  <c r="C6312" i="9"/>
  <c r="F6312" i="9" s="1"/>
  <c r="B6312" i="9"/>
  <c r="E6311" i="9"/>
  <c r="D6311" i="9"/>
  <c r="B6312" i="8"/>
  <c r="C6313" i="8"/>
  <c r="A6314" i="9" l="1"/>
  <c r="C6313" i="9"/>
  <c r="F6313" i="9" s="1"/>
  <c r="B6313" i="9"/>
  <c r="E6312" i="9"/>
  <c r="B6313" i="8"/>
  <c r="C6314" i="8"/>
  <c r="D6312" i="9"/>
  <c r="B6314" i="8" l="1"/>
  <c r="C6315" i="8"/>
  <c r="A6315" i="9"/>
  <c r="C6314" i="9"/>
  <c r="F6314" i="9" s="1"/>
  <c r="B6314" i="9"/>
  <c r="E6313" i="9"/>
  <c r="D6313" i="9"/>
  <c r="A6316" i="9" l="1"/>
  <c r="C6315" i="9"/>
  <c r="F6315" i="9" s="1"/>
  <c r="B6315" i="9"/>
  <c r="E6314" i="9"/>
  <c r="D6314" i="9"/>
  <c r="B6315" i="8"/>
  <c r="C6316" i="8"/>
  <c r="A6317" i="9" l="1"/>
  <c r="C6316" i="9"/>
  <c r="F6316" i="9" s="1"/>
  <c r="B6316" i="9"/>
  <c r="E6315" i="9"/>
  <c r="B6316" i="8"/>
  <c r="C6317" i="8"/>
  <c r="D6315" i="9"/>
  <c r="B6317" i="8" l="1"/>
  <c r="C6318" i="8"/>
  <c r="A6318" i="9"/>
  <c r="C6317" i="9"/>
  <c r="F6317" i="9" s="1"/>
  <c r="B6317" i="9"/>
  <c r="E6316" i="9"/>
  <c r="D6316" i="9"/>
  <c r="A6319" i="9" l="1"/>
  <c r="C6318" i="9"/>
  <c r="F6318" i="9" s="1"/>
  <c r="B6318" i="9"/>
  <c r="E6317" i="9"/>
  <c r="D6317" i="9"/>
  <c r="B6318" i="8"/>
  <c r="C6319" i="8"/>
  <c r="A6320" i="9" l="1"/>
  <c r="C6319" i="9"/>
  <c r="F6319" i="9" s="1"/>
  <c r="B6319" i="9"/>
  <c r="E6318" i="9"/>
  <c r="B6319" i="8"/>
  <c r="C6320" i="8"/>
  <c r="D6318" i="9"/>
  <c r="B6320" i="8" l="1"/>
  <c r="C6321" i="8"/>
  <c r="A6321" i="9"/>
  <c r="C6320" i="9"/>
  <c r="F6320" i="9" s="1"/>
  <c r="B6320" i="9"/>
  <c r="E6319" i="9"/>
  <c r="D6319" i="9"/>
  <c r="A6322" i="9" l="1"/>
  <c r="C6321" i="9"/>
  <c r="F6321" i="9" s="1"/>
  <c r="B6321" i="9"/>
  <c r="E6320" i="9"/>
  <c r="D6320" i="9"/>
  <c r="B6321" i="8"/>
  <c r="C6322" i="8"/>
  <c r="A6323" i="9" l="1"/>
  <c r="C6322" i="9"/>
  <c r="F6322" i="9" s="1"/>
  <c r="B6322" i="9"/>
  <c r="E6321" i="9"/>
  <c r="B6322" i="8"/>
  <c r="C6323" i="8"/>
  <c r="D6321" i="9"/>
  <c r="B6323" i="8" l="1"/>
  <c r="C6324" i="8"/>
  <c r="A6324" i="9"/>
  <c r="C6323" i="9"/>
  <c r="F6323" i="9" s="1"/>
  <c r="B6323" i="9"/>
  <c r="E6322" i="9"/>
  <c r="D6322" i="9"/>
  <c r="A6325" i="9" l="1"/>
  <c r="C6324" i="9"/>
  <c r="F6324" i="9" s="1"/>
  <c r="B6324" i="9"/>
  <c r="E6323" i="9"/>
  <c r="D6323" i="9"/>
  <c r="B6324" i="8"/>
  <c r="C6325" i="8"/>
  <c r="A6326" i="9" l="1"/>
  <c r="C6325" i="9"/>
  <c r="F6325" i="9" s="1"/>
  <c r="B6325" i="9"/>
  <c r="E6324" i="9"/>
  <c r="B6325" i="8"/>
  <c r="C6326" i="8"/>
  <c r="D6324" i="9"/>
  <c r="B6326" i="8" l="1"/>
  <c r="C6327" i="8"/>
  <c r="A6327" i="9"/>
  <c r="C6326" i="9"/>
  <c r="F6326" i="9" s="1"/>
  <c r="B6326" i="9"/>
  <c r="E6325" i="9"/>
  <c r="D6325" i="9"/>
  <c r="A6328" i="9" l="1"/>
  <c r="C6327" i="9"/>
  <c r="F6327" i="9" s="1"/>
  <c r="B6327" i="9"/>
  <c r="E6326" i="9"/>
  <c r="D6326" i="9"/>
  <c r="B6327" i="8"/>
  <c r="C6328" i="8"/>
  <c r="A6329" i="9" l="1"/>
  <c r="C6328" i="9"/>
  <c r="F6328" i="9" s="1"/>
  <c r="B6328" i="9"/>
  <c r="E6327" i="9"/>
  <c r="B6328" i="8"/>
  <c r="C6329" i="8"/>
  <c r="D6327" i="9"/>
  <c r="B6329" i="8" l="1"/>
  <c r="C6330" i="8"/>
  <c r="A6330" i="9"/>
  <c r="C6329" i="9"/>
  <c r="F6329" i="9" s="1"/>
  <c r="B6329" i="9"/>
  <c r="E6328" i="9"/>
  <c r="D6328" i="9"/>
  <c r="A6331" i="9" l="1"/>
  <c r="C6330" i="9"/>
  <c r="F6330" i="9" s="1"/>
  <c r="B6330" i="9"/>
  <c r="E6329" i="9"/>
  <c r="D6329" i="9"/>
  <c r="B6330" i="8"/>
  <c r="C6331" i="8"/>
  <c r="A6332" i="9" l="1"/>
  <c r="C6331" i="9"/>
  <c r="F6331" i="9" s="1"/>
  <c r="B6331" i="9"/>
  <c r="E6330" i="9"/>
  <c r="B6331" i="8"/>
  <c r="C6332" i="8"/>
  <c r="D6330" i="9"/>
  <c r="B6332" i="8" l="1"/>
  <c r="C6333" i="8"/>
  <c r="A6333" i="9"/>
  <c r="C6332" i="9"/>
  <c r="F6332" i="9" s="1"/>
  <c r="B6332" i="9"/>
  <c r="E6331" i="9"/>
  <c r="D6331" i="9"/>
  <c r="A6334" i="9" l="1"/>
  <c r="C6333" i="9"/>
  <c r="F6333" i="9" s="1"/>
  <c r="B6333" i="9"/>
  <c r="E6332" i="9"/>
  <c r="D6332" i="9"/>
  <c r="B6333" i="8"/>
  <c r="C6334" i="8"/>
  <c r="A6335" i="9" l="1"/>
  <c r="C6334" i="9"/>
  <c r="F6334" i="9" s="1"/>
  <c r="B6334" i="9"/>
  <c r="E6333" i="9"/>
  <c r="B6334" i="8"/>
  <c r="C6335" i="8"/>
  <c r="D6333" i="9"/>
  <c r="B6335" i="8" l="1"/>
  <c r="C6336" i="8"/>
  <c r="A6336" i="9"/>
  <c r="C6335" i="9"/>
  <c r="F6335" i="9" s="1"/>
  <c r="B6335" i="9"/>
  <c r="E6334" i="9"/>
  <c r="D6334" i="9"/>
  <c r="A6337" i="9" l="1"/>
  <c r="C6336" i="9"/>
  <c r="F6336" i="9" s="1"/>
  <c r="B6336" i="9"/>
  <c r="D6335" i="9"/>
  <c r="E6335" i="9"/>
  <c r="B6336" i="8"/>
  <c r="C6337" i="8"/>
  <c r="A6338" i="9" l="1"/>
  <c r="C6337" i="9"/>
  <c r="F6337" i="9" s="1"/>
  <c r="B6337" i="9"/>
  <c r="E6336" i="9"/>
  <c r="B6337" i="8"/>
  <c r="C6338" i="8"/>
  <c r="D6336" i="9"/>
  <c r="B6338" i="8" l="1"/>
  <c r="C6339" i="8"/>
  <c r="A6339" i="9"/>
  <c r="C6338" i="9"/>
  <c r="F6338" i="9" s="1"/>
  <c r="B6338" i="9"/>
  <c r="E6337" i="9"/>
  <c r="D6337" i="9"/>
  <c r="A6340" i="9" l="1"/>
  <c r="C6339" i="9"/>
  <c r="F6339" i="9" s="1"/>
  <c r="B6339" i="9"/>
  <c r="E6338" i="9"/>
  <c r="D6338" i="9"/>
  <c r="B6339" i="8"/>
  <c r="C6340" i="8"/>
  <c r="A6341" i="9" l="1"/>
  <c r="C6340" i="9"/>
  <c r="F6340" i="9" s="1"/>
  <c r="B6340" i="9"/>
  <c r="E6339" i="9"/>
  <c r="B6340" i="8"/>
  <c r="C6341" i="8"/>
  <c r="D6339" i="9"/>
  <c r="B6341" i="8" l="1"/>
  <c r="C6342" i="8"/>
  <c r="A6342" i="9"/>
  <c r="C6341" i="9"/>
  <c r="F6341" i="9" s="1"/>
  <c r="B6341" i="9"/>
  <c r="E6340" i="9"/>
  <c r="D6340" i="9"/>
  <c r="E6341" i="9" l="1"/>
  <c r="A6343" i="9"/>
  <c r="C6342" i="9"/>
  <c r="F6342" i="9" s="1"/>
  <c r="B6342" i="9"/>
  <c r="D6341" i="9"/>
  <c r="B6342" i="8"/>
  <c r="C6343" i="8"/>
  <c r="A6344" i="9" l="1"/>
  <c r="C6343" i="9"/>
  <c r="F6343" i="9" s="1"/>
  <c r="B6343" i="9"/>
  <c r="E6342" i="9"/>
  <c r="D6342" i="9"/>
  <c r="B6343" i="8"/>
  <c r="C6344" i="8"/>
  <c r="A6345" i="9" l="1"/>
  <c r="C6344" i="9"/>
  <c r="F6344" i="9" s="1"/>
  <c r="B6344" i="9"/>
  <c r="E6343" i="9"/>
  <c r="B6344" i="8"/>
  <c r="C6345" i="8"/>
  <c r="D6343" i="9"/>
  <c r="B6345" i="8" l="1"/>
  <c r="C6346" i="8"/>
  <c r="A6346" i="9"/>
  <c r="C6345" i="9"/>
  <c r="F6345" i="9" s="1"/>
  <c r="B6345" i="9"/>
  <c r="E6344" i="9"/>
  <c r="D6344" i="9"/>
  <c r="A6347" i="9" l="1"/>
  <c r="C6346" i="9"/>
  <c r="F6346" i="9" s="1"/>
  <c r="B6346" i="9"/>
  <c r="E6345" i="9"/>
  <c r="D6345" i="9"/>
  <c r="B6346" i="8"/>
  <c r="C6347" i="8"/>
  <c r="A6348" i="9" l="1"/>
  <c r="C6347" i="9"/>
  <c r="F6347" i="9" s="1"/>
  <c r="B6347" i="9"/>
  <c r="E6346" i="9"/>
  <c r="B6347" i="8"/>
  <c r="C6348" i="8"/>
  <c r="D6346" i="9"/>
  <c r="B6348" i="8" l="1"/>
  <c r="C6349" i="8"/>
  <c r="A6349" i="9"/>
  <c r="C6348" i="9"/>
  <c r="F6348" i="9" s="1"/>
  <c r="B6348" i="9"/>
  <c r="E6347" i="9"/>
  <c r="D6347" i="9"/>
  <c r="A6350" i="9" l="1"/>
  <c r="C6349" i="9"/>
  <c r="F6349" i="9" s="1"/>
  <c r="B6349" i="9"/>
  <c r="E6348" i="9"/>
  <c r="D6348" i="9"/>
  <c r="B6349" i="8"/>
  <c r="C6350" i="8"/>
  <c r="A6351" i="9" l="1"/>
  <c r="C6350" i="9"/>
  <c r="F6350" i="9" s="1"/>
  <c r="B6350" i="9"/>
  <c r="E6349" i="9"/>
  <c r="B6350" i="8"/>
  <c r="C6351" i="8"/>
  <c r="D6349" i="9"/>
  <c r="B6351" i="8" l="1"/>
  <c r="C6352" i="8"/>
  <c r="A6352" i="9"/>
  <c r="C6351" i="9"/>
  <c r="F6351" i="9" s="1"/>
  <c r="B6351" i="9"/>
  <c r="E6350" i="9"/>
  <c r="D6350" i="9"/>
  <c r="A6353" i="9" l="1"/>
  <c r="C6352" i="9"/>
  <c r="F6352" i="9" s="1"/>
  <c r="B6352" i="9"/>
  <c r="E6351" i="9"/>
  <c r="D6351" i="9"/>
  <c r="B6352" i="8"/>
  <c r="C6353" i="8"/>
  <c r="A6354" i="9" l="1"/>
  <c r="C6353" i="9"/>
  <c r="F6353" i="9" s="1"/>
  <c r="B6353" i="9"/>
  <c r="E6352" i="9"/>
  <c r="B6353" i="8"/>
  <c r="C6354" i="8"/>
  <c r="D6352" i="9"/>
  <c r="B6354" i="8" l="1"/>
  <c r="C6355" i="8"/>
  <c r="A6355" i="9"/>
  <c r="C6354" i="9"/>
  <c r="F6354" i="9" s="1"/>
  <c r="B6354" i="9"/>
  <c r="E6353" i="9"/>
  <c r="D6353" i="9"/>
  <c r="A6356" i="9" l="1"/>
  <c r="C6355" i="9"/>
  <c r="F6355" i="9" s="1"/>
  <c r="B6355" i="9"/>
  <c r="E6354" i="9"/>
  <c r="D6354" i="9"/>
  <c r="B6355" i="8"/>
  <c r="C6356" i="8"/>
  <c r="A6357" i="9" l="1"/>
  <c r="C6356" i="9"/>
  <c r="F6356" i="9" s="1"/>
  <c r="B6356" i="9"/>
  <c r="E6355" i="9"/>
  <c r="B6356" i="8"/>
  <c r="C6357" i="8"/>
  <c r="D6355" i="9"/>
  <c r="B6357" i="8" l="1"/>
  <c r="C6358" i="8"/>
  <c r="A6358" i="9"/>
  <c r="C6357" i="9"/>
  <c r="F6357" i="9" s="1"/>
  <c r="B6357" i="9"/>
  <c r="E6356" i="9"/>
  <c r="D6356" i="9"/>
  <c r="D6357" i="9" l="1"/>
  <c r="A6359" i="9"/>
  <c r="C6358" i="9"/>
  <c r="F6358" i="9" s="1"/>
  <c r="B6358" i="9"/>
  <c r="E6357" i="9"/>
  <c r="B6358" i="8"/>
  <c r="C6359" i="8"/>
  <c r="A6360" i="9" l="1"/>
  <c r="C6359" i="9"/>
  <c r="F6359" i="9" s="1"/>
  <c r="B6359" i="9"/>
  <c r="E6358" i="9"/>
  <c r="D6358" i="9"/>
  <c r="B6359" i="8"/>
  <c r="C6360" i="8"/>
  <c r="A6361" i="9" l="1"/>
  <c r="C6360" i="9"/>
  <c r="F6360" i="9" s="1"/>
  <c r="B6360" i="9"/>
  <c r="E6359" i="9"/>
  <c r="B6360" i="8"/>
  <c r="C6361" i="8"/>
  <c r="D6359" i="9"/>
  <c r="B6361" i="8" l="1"/>
  <c r="C6362" i="8"/>
  <c r="A6362" i="9"/>
  <c r="C6361" i="9"/>
  <c r="F6361" i="9" s="1"/>
  <c r="B6361" i="9"/>
  <c r="E6360" i="9"/>
  <c r="D6360" i="9"/>
  <c r="A6363" i="9" l="1"/>
  <c r="C6362" i="9"/>
  <c r="F6362" i="9" s="1"/>
  <c r="B6362" i="9"/>
  <c r="E6361" i="9"/>
  <c r="D6361" i="9"/>
  <c r="B6362" i="8"/>
  <c r="C6363" i="8"/>
  <c r="A6364" i="9" l="1"/>
  <c r="C6363" i="9"/>
  <c r="F6363" i="9" s="1"/>
  <c r="B6363" i="9"/>
  <c r="E6362" i="9"/>
  <c r="B6363" i="8"/>
  <c r="C6364" i="8"/>
  <c r="D6362" i="9"/>
  <c r="B6364" i="8" l="1"/>
  <c r="C6365" i="8"/>
  <c r="A6365" i="9"/>
  <c r="C6364" i="9"/>
  <c r="F6364" i="9" s="1"/>
  <c r="B6364" i="9"/>
  <c r="E6363" i="9"/>
  <c r="D6363" i="9"/>
  <c r="A6366" i="9" l="1"/>
  <c r="C6365" i="9"/>
  <c r="F6365" i="9" s="1"/>
  <c r="B6365" i="9"/>
  <c r="E6364" i="9"/>
  <c r="D6364" i="9"/>
  <c r="B6365" i="8"/>
  <c r="C6366" i="8"/>
  <c r="A6367" i="9" l="1"/>
  <c r="C6366" i="9"/>
  <c r="F6366" i="9" s="1"/>
  <c r="B6366" i="9"/>
  <c r="E6365" i="9"/>
  <c r="B6366" i="8"/>
  <c r="C6367" i="8"/>
  <c r="D6365" i="9"/>
  <c r="B6367" i="8" l="1"/>
  <c r="C6368" i="8"/>
  <c r="A6368" i="9"/>
  <c r="C6367" i="9"/>
  <c r="F6367" i="9" s="1"/>
  <c r="B6367" i="9"/>
  <c r="E6366" i="9"/>
  <c r="D6366" i="9"/>
  <c r="A6369" i="9" l="1"/>
  <c r="C6368" i="9"/>
  <c r="F6368" i="9" s="1"/>
  <c r="B6368" i="9"/>
  <c r="E6367" i="9"/>
  <c r="D6367" i="9"/>
  <c r="B6368" i="8"/>
  <c r="C6369" i="8"/>
  <c r="A6370" i="9" l="1"/>
  <c r="C6369" i="9"/>
  <c r="F6369" i="9" s="1"/>
  <c r="B6369" i="9"/>
  <c r="E6368" i="9"/>
  <c r="B6369" i="8"/>
  <c r="C6370" i="8"/>
  <c r="D6368" i="9"/>
  <c r="B6370" i="8" l="1"/>
  <c r="C6371" i="8"/>
  <c r="A6371" i="9"/>
  <c r="C6370" i="9"/>
  <c r="F6370" i="9" s="1"/>
  <c r="B6370" i="9"/>
  <c r="D6369" i="9"/>
  <c r="E6369" i="9"/>
  <c r="A6372" i="9" l="1"/>
  <c r="C6371" i="9"/>
  <c r="F6371" i="9" s="1"/>
  <c r="B6371" i="9"/>
  <c r="E6370" i="9"/>
  <c r="D6370" i="9"/>
  <c r="B6371" i="8"/>
  <c r="C6372" i="8"/>
  <c r="A6373" i="9" l="1"/>
  <c r="C6372" i="9"/>
  <c r="F6372" i="9" s="1"/>
  <c r="B6372" i="9"/>
  <c r="E6371" i="9"/>
  <c r="B6372" i="8"/>
  <c r="C6373" i="8"/>
  <c r="D6371" i="9"/>
  <c r="B6373" i="8" l="1"/>
  <c r="C6374" i="8"/>
  <c r="A6374" i="9"/>
  <c r="C6373" i="9"/>
  <c r="F6373" i="9" s="1"/>
  <c r="B6373" i="9"/>
  <c r="E6372" i="9"/>
  <c r="D6372" i="9"/>
  <c r="A6375" i="9" l="1"/>
  <c r="C6374" i="9"/>
  <c r="F6374" i="9" s="1"/>
  <c r="B6374" i="9"/>
  <c r="E6373" i="9"/>
  <c r="D6373" i="9"/>
  <c r="B6374" i="8"/>
  <c r="C6375" i="8"/>
  <c r="E6374" i="9" l="1"/>
  <c r="A6376" i="9"/>
  <c r="C6375" i="9"/>
  <c r="F6375" i="9" s="1"/>
  <c r="B6375" i="9"/>
  <c r="B6375" i="8"/>
  <c r="C6376" i="8"/>
  <c r="D6374" i="9"/>
  <c r="B6376" i="8" l="1"/>
  <c r="C6377" i="8"/>
  <c r="A6377" i="9"/>
  <c r="C6376" i="9"/>
  <c r="F6376" i="9" s="1"/>
  <c r="B6376" i="9"/>
  <c r="E6375" i="9"/>
  <c r="D6375" i="9"/>
  <c r="A6378" i="9" l="1"/>
  <c r="C6377" i="9"/>
  <c r="F6377" i="9" s="1"/>
  <c r="B6377" i="9"/>
  <c r="E6376" i="9"/>
  <c r="D6376" i="9"/>
  <c r="B6377" i="8"/>
  <c r="C6378" i="8"/>
  <c r="A6379" i="9" l="1"/>
  <c r="C6378" i="9"/>
  <c r="F6378" i="9" s="1"/>
  <c r="B6378" i="9"/>
  <c r="E6377" i="9"/>
  <c r="B6378" i="8"/>
  <c r="C6379" i="8"/>
  <c r="D6377" i="9"/>
  <c r="A6380" i="9" l="1"/>
  <c r="C6379" i="9"/>
  <c r="F6379" i="9" s="1"/>
  <c r="B6379" i="9"/>
  <c r="E6378" i="9"/>
  <c r="B6379" i="8"/>
  <c r="C6380" i="8"/>
  <c r="D6378" i="9"/>
  <c r="A6381" i="9" l="1"/>
  <c r="C6380" i="9"/>
  <c r="F6380" i="9" s="1"/>
  <c r="B6380" i="9"/>
  <c r="E6379" i="9"/>
  <c r="B6380" i="8"/>
  <c r="C6381" i="8"/>
  <c r="D6379" i="9"/>
  <c r="B6381" i="8" l="1"/>
  <c r="C6382" i="8"/>
  <c r="A6382" i="9"/>
  <c r="C6381" i="9"/>
  <c r="F6381" i="9" s="1"/>
  <c r="B6381" i="9"/>
  <c r="E6380" i="9"/>
  <c r="D6380" i="9"/>
  <c r="A6383" i="9" l="1"/>
  <c r="C6382" i="9"/>
  <c r="F6382" i="9" s="1"/>
  <c r="B6382" i="9"/>
  <c r="E6381" i="9"/>
  <c r="D6381" i="9"/>
  <c r="B6382" i="8"/>
  <c r="C6383" i="8"/>
  <c r="A6384" i="9" l="1"/>
  <c r="C6383" i="9"/>
  <c r="F6383" i="9" s="1"/>
  <c r="B6383" i="9"/>
  <c r="E6382" i="9"/>
  <c r="B6383" i="8"/>
  <c r="C6384" i="8"/>
  <c r="D6382" i="9"/>
  <c r="A6385" i="9" l="1"/>
  <c r="C6384" i="9"/>
  <c r="F6384" i="9" s="1"/>
  <c r="B6384" i="9"/>
  <c r="E6383" i="9"/>
  <c r="B6384" i="8"/>
  <c r="C6385" i="8"/>
  <c r="D6383" i="9"/>
  <c r="B6385" i="8" l="1"/>
  <c r="C6386" i="8"/>
  <c r="A6386" i="9"/>
  <c r="C6385" i="9"/>
  <c r="F6385" i="9" s="1"/>
  <c r="B6385" i="9"/>
  <c r="E6384" i="9"/>
  <c r="D6384" i="9"/>
  <c r="A6387" i="9" l="1"/>
  <c r="C6386" i="9"/>
  <c r="F6386" i="9" s="1"/>
  <c r="B6386" i="9"/>
  <c r="E6385" i="9"/>
  <c r="D6385" i="9"/>
  <c r="B6386" i="8"/>
  <c r="C6387" i="8"/>
  <c r="A6388" i="9" l="1"/>
  <c r="C6387" i="9"/>
  <c r="F6387" i="9" s="1"/>
  <c r="B6387" i="9"/>
  <c r="E6386" i="9"/>
  <c r="B6387" i="8"/>
  <c r="C6388" i="8"/>
  <c r="D6386" i="9"/>
  <c r="B6388" i="8" l="1"/>
  <c r="C6389" i="8"/>
  <c r="A6389" i="9"/>
  <c r="C6388" i="9"/>
  <c r="F6388" i="9" s="1"/>
  <c r="B6388" i="9"/>
  <c r="E6387" i="9"/>
  <c r="D6387" i="9"/>
  <c r="A6390" i="9" l="1"/>
  <c r="C6389" i="9"/>
  <c r="F6389" i="9" s="1"/>
  <c r="B6389" i="9"/>
  <c r="E6388" i="9"/>
  <c r="D6388" i="9"/>
  <c r="B6389" i="8"/>
  <c r="C6390" i="8"/>
  <c r="A6391" i="9" l="1"/>
  <c r="C6390" i="9"/>
  <c r="F6390" i="9" s="1"/>
  <c r="B6390" i="9"/>
  <c r="E6389" i="9"/>
  <c r="B6390" i="8"/>
  <c r="C6391" i="8"/>
  <c r="D6389" i="9"/>
  <c r="A6392" i="9" l="1"/>
  <c r="C6391" i="9"/>
  <c r="F6391" i="9" s="1"/>
  <c r="B6391" i="9"/>
  <c r="E6390" i="9"/>
  <c r="B6391" i="8"/>
  <c r="C6392" i="8"/>
  <c r="D6390" i="9"/>
  <c r="A6393" i="9" l="1"/>
  <c r="C6392" i="9"/>
  <c r="F6392" i="9" s="1"/>
  <c r="B6392" i="9"/>
  <c r="E6391" i="9"/>
  <c r="B6392" i="8"/>
  <c r="C6393" i="8"/>
  <c r="D6391" i="9"/>
  <c r="B6393" i="8" l="1"/>
  <c r="C6394" i="8"/>
  <c r="A6394" i="9"/>
  <c r="C6393" i="9"/>
  <c r="F6393" i="9" s="1"/>
  <c r="B6393" i="9"/>
  <c r="E6392" i="9"/>
  <c r="D6392" i="9"/>
  <c r="A6395" i="9" l="1"/>
  <c r="C6394" i="9"/>
  <c r="F6394" i="9" s="1"/>
  <c r="B6394" i="9"/>
  <c r="E6393" i="9"/>
  <c r="D6393" i="9"/>
  <c r="B6394" i="8"/>
  <c r="C6395" i="8"/>
  <c r="A6396" i="9" l="1"/>
  <c r="C6395" i="9"/>
  <c r="F6395" i="9" s="1"/>
  <c r="B6395" i="9"/>
  <c r="E6394" i="9"/>
  <c r="B6395" i="8"/>
  <c r="C6396" i="8"/>
  <c r="D6394" i="9"/>
  <c r="B6396" i="8" l="1"/>
  <c r="C6397" i="8"/>
  <c r="A6397" i="9"/>
  <c r="C6396" i="9"/>
  <c r="F6396" i="9" s="1"/>
  <c r="B6396" i="9"/>
  <c r="E6395" i="9"/>
  <c r="D6395" i="9"/>
  <c r="A6398" i="9" l="1"/>
  <c r="C6397" i="9"/>
  <c r="F6397" i="9" s="1"/>
  <c r="B6397" i="9"/>
  <c r="E6396" i="9"/>
  <c r="D6396" i="9"/>
  <c r="B6397" i="8"/>
  <c r="C6398" i="8"/>
  <c r="A6399" i="9" l="1"/>
  <c r="C6398" i="9"/>
  <c r="F6398" i="9" s="1"/>
  <c r="B6398" i="9"/>
  <c r="E6397" i="9"/>
  <c r="B6398" i="8"/>
  <c r="C6399" i="8"/>
  <c r="D6397" i="9"/>
  <c r="B6399" i="8" l="1"/>
  <c r="C6400" i="8"/>
  <c r="A6400" i="9"/>
  <c r="C6399" i="9"/>
  <c r="F6399" i="9" s="1"/>
  <c r="B6399" i="9"/>
  <c r="E6398" i="9"/>
  <c r="D6398" i="9"/>
  <c r="A6401" i="9" l="1"/>
  <c r="C6400" i="9"/>
  <c r="F6400" i="9" s="1"/>
  <c r="B6400" i="9"/>
  <c r="E6399" i="9"/>
  <c r="D6399" i="9"/>
  <c r="B6400" i="8"/>
  <c r="C6401" i="8"/>
  <c r="A6402" i="9" l="1"/>
  <c r="C6401" i="9"/>
  <c r="F6401" i="9" s="1"/>
  <c r="B6401" i="9"/>
  <c r="E6400" i="9"/>
  <c r="B6401" i="8"/>
  <c r="C6402" i="8"/>
  <c r="D6400" i="9"/>
  <c r="B6402" i="8" l="1"/>
  <c r="C6403" i="8"/>
  <c r="A6403" i="9"/>
  <c r="C6402" i="9"/>
  <c r="F6402" i="9" s="1"/>
  <c r="B6402" i="9"/>
  <c r="E6401" i="9"/>
  <c r="D6401" i="9"/>
  <c r="A6404" i="9" l="1"/>
  <c r="C6403" i="9"/>
  <c r="F6403" i="9" s="1"/>
  <c r="B6403" i="9"/>
  <c r="E6402" i="9"/>
  <c r="D6402" i="9"/>
  <c r="B6403" i="8"/>
  <c r="C6404" i="8"/>
  <c r="A6405" i="9" l="1"/>
  <c r="C6404" i="9"/>
  <c r="F6404" i="9" s="1"/>
  <c r="B6404" i="9"/>
  <c r="E6403" i="9"/>
  <c r="B6404" i="8"/>
  <c r="C6405" i="8"/>
  <c r="D6403" i="9"/>
  <c r="B6405" i="8" l="1"/>
  <c r="C6406" i="8"/>
  <c r="A6406" i="9"/>
  <c r="C6405" i="9"/>
  <c r="F6405" i="9" s="1"/>
  <c r="B6405" i="9"/>
  <c r="E6404" i="9"/>
  <c r="D6404" i="9"/>
  <c r="E6405" i="9" l="1"/>
  <c r="A6407" i="9"/>
  <c r="C6406" i="9"/>
  <c r="F6406" i="9" s="1"/>
  <c r="B6406" i="9"/>
  <c r="D6405" i="9"/>
  <c r="B6406" i="8"/>
  <c r="C6407" i="8"/>
  <c r="A6408" i="9" l="1"/>
  <c r="C6407" i="9"/>
  <c r="F6407" i="9" s="1"/>
  <c r="B6407" i="9"/>
  <c r="E6406" i="9"/>
  <c r="D6406" i="9"/>
  <c r="B6407" i="8"/>
  <c r="C6408" i="8"/>
  <c r="A6409" i="9" l="1"/>
  <c r="C6408" i="9"/>
  <c r="F6408" i="9" s="1"/>
  <c r="B6408" i="9"/>
  <c r="E6407" i="9"/>
  <c r="B6408" i="8"/>
  <c r="C6409" i="8"/>
  <c r="D6407" i="9"/>
  <c r="B6409" i="8" l="1"/>
  <c r="C6410" i="8"/>
  <c r="A6410" i="9"/>
  <c r="C6409" i="9"/>
  <c r="F6409" i="9" s="1"/>
  <c r="B6409" i="9"/>
  <c r="E6408" i="9"/>
  <c r="D6408" i="9"/>
  <c r="A6411" i="9" l="1"/>
  <c r="C6410" i="9"/>
  <c r="F6410" i="9" s="1"/>
  <c r="B6410" i="9"/>
  <c r="E6409" i="9"/>
  <c r="D6409" i="9"/>
  <c r="B6410" i="8"/>
  <c r="C6411" i="8"/>
  <c r="A6412" i="9" l="1"/>
  <c r="C6411" i="9"/>
  <c r="F6411" i="9" s="1"/>
  <c r="B6411" i="9"/>
  <c r="E6410" i="9"/>
  <c r="B6411" i="8"/>
  <c r="C6412" i="8"/>
  <c r="D6410" i="9"/>
  <c r="A6413" i="9" l="1"/>
  <c r="C6412" i="9"/>
  <c r="F6412" i="9" s="1"/>
  <c r="B6412" i="9"/>
  <c r="E6411" i="9"/>
  <c r="B6412" i="8"/>
  <c r="C6413" i="8"/>
  <c r="D6411" i="9"/>
  <c r="A6414" i="9" l="1"/>
  <c r="C6413" i="9"/>
  <c r="F6413" i="9" s="1"/>
  <c r="B6413" i="9"/>
  <c r="E6412" i="9"/>
  <c r="B6413" i="8"/>
  <c r="C6414" i="8"/>
  <c r="D6412" i="9"/>
  <c r="B6414" i="8" l="1"/>
  <c r="C6415" i="8"/>
  <c r="A6415" i="9"/>
  <c r="C6414" i="9"/>
  <c r="F6414" i="9" s="1"/>
  <c r="B6414" i="9"/>
  <c r="E6413" i="9"/>
  <c r="D6413" i="9"/>
  <c r="E6414" i="9" l="1"/>
  <c r="A6416" i="9"/>
  <c r="C6415" i="9"/>
  <c r="F6415" i="9" s="1"/>
  <c r="B6415" i="9"/>
  <c r="D6414" i="9"/>
  <c r="B6415" i="8"/>
  <c r="C6416" i="8"/>
  <c r="A6417" i="9" l="1"/>
  <c r="C6416" i="9"/>
  <c r="F6416" i="9" s="1"/>
  <c r="B6416" i="9"/>
  <c r="E6415" i="9"/>
  <c r="D6415" i="9"/>
  <c r="B6416" i="8"/>
  <c r="C6417" i="8"/>
  <c r="A6418" i="9" l="1"/>
  <c r="C6417" i="9"/>
  <c r="F6417" i="9" s="1"/>
  <c r="B6417" i="9"/>
  <c r="E6416" i="9"/>
  <c r="B6417" i="8"/>
  <c r="C6418" i="8"/>
  <c r="D6416" i="9"/>
  <c r="A6419" i="9" l="1"/>
  <c r="C6418" i="9"/>
  <c r="F6418" i="9" s="1"/>
  <c r="B6418" i="9"/>
  <c r="D6417" i="9"/>
  <c r="B6418" i="8"/>
  <c r="C6419" i="8"/>
  <c r="E6417" i="9"/>
  <c r="A6420" i="9" l="1"/>
  <c r="C6419" i="9"/>
  <c r="F6419" i="9" s="1"/>
  <c r="B6419" i="9"/>
  <c r="B6419" i="8"/>
  <c r="C6420" i="8"/>
  <c r="E6418" i="9"/>
  <c r="D6418" i="9"/>
  <c r="B6420" i="8" l="1"/>
  <c r="C6421" i="8"/>
  <c r="A6421" i="9"/>
  <c r="C6420" i="9"/>
  <c r="F6420" i="9" s="1"/>
  <c r="B6420" i="9"/>
  <c r="E6419" i="9"/>
  <c r="D6419" i="9"/>
  <c r="E6420" i="9" l="1"/>
  <c r="A6422" i="9"/>
  <c r="C6421" i="9"/>
  <c r="F6421" i="9" s="1"/>
  <c r="B6421" i="9"/>
  <c r="D6420" i="9"/>
  <c r="B6421" i="8"/>
  <c r="C6422" i="8"/>
  <c r="A6423" i="9" l="1"/>
  <c r="C6422" i="9"/>
  <c r="F6422" i="9" s="1"/>
  <c r="B6422" i="9"/>
  <c r="E6421" i="9"/>
  <c r="D6421" i="9"/>
  <c r="B6422" i="8"/>
  <c r="C6423" i="8"/>
  <c r="A6424" i="9" l="1"/>
  <c r="C6423" i="9"/>
  <c r="F6423" i="9" s="1"/>
  <c r="B6423" i="9"/>
  <c r="E6422" i="9"/>
  <c r="B6423" i="8"/>
  <c r="C6424" i="8"/>
  <c r="D6422" i="9"/>
  <c r="A6425" i="9" l="1"/>
  <c r="C6424" i="9"/>
  <c r="F6424" i="9" s="1"/>
  <c r="B6424" i="9"/>
  <c r="E6423" i="9"/>
  <c r="B6424" i="8"/>
  <c r="C6425" i="8"/>
  <c r="D6423" i="9"/>
  <c r="B6425" i="8" l="1"/>
  <c r="C6426" i="8"/>
  <c r="A6426" i="9"/>
  <c r="C6425" i="9"/>
  <c r="F6425" i="9" s="1"/>
  <c r="B6425" i="9"/>
  <c r="E6424" i="9"/>
  <c r="D6424" i="9"/>
  <c r="A6427" i="9" l="1"/>
  <c r="C6426" i="9"/>
  <c r="F6426" i="9" s="1"/>
  <c r="B6426" i="9"/>
  <c r="E6425" i="9"/>
  <c r="D6425" i="9"/>
  <c r="B6426" i="8"/>
  <c r="C6427" i="8"/>
  <c r="E6426" i="9" l="1"/>
  <c r="A6428" i="9"/>
  <c r="C6427" i="9"/>
  <c r="F6427" i="9" s="1"/>
  <c r="B6427" i="9"/>
  <c r="B6427" i="8"/>
  <c r="C6428" i="8"/>
  <c r="D6426" i="9"/>
  <c r="B6428" i="8" l="1"/>
  <c r="C6429" i="8"/>
  <c r="A6429" i="9"/>
  <c r="C6428" i="9"/>
  <c r="F6428" i="9" s="1"/>
  <c r="B6428" i="9"/>
  <c r="E6427" i="9"/>
  <c r="D6427" i="9"/>
  <c r="A6430" i="9" l="1"/>
  <c r="C6429" i="9"/>
  <c r="F6429" i="9" s="1"/>
  <c r="B6429" i="9"/>
  <c r="E6428" i="9"/>
  <c r="D6428" i="9"/>
  <c r="B6429" i="8"/>
  <c r="C6430" i="8"/>
  <c r="A6431" i="9" l="1"/>
  <c r="C6430" i="9"/>
  <c r="F6430" i="9" s="1"/>
  <c r="B6430" i="9"/>
  <c r="E6429" i="9"/>
  <c r="B6430" i="8"/>
  <c r="C6431" i="8"/>
  <c r="D6429" i="9"/>
  <c r="A6432" i="9" l="1"/>
  <c r="C6431" i="9"/>
  <c r="F6431" i="9" s="1"/>
  <c r="B6431" i="9"/>
  <c r="E6430" i="9"/>
  <c r="C6432" i="8"/>
  <c r="B6431" i="8"/>
  <c r="D6430" i="9"/>
  <c r="B6432" i="8" l="1"/>
  <c r="C6433" i="8"/>
  <c r="A6433" i="9"/>
  <c r="C6432" i="9"/>
  <c r="F6432" i="9" s="1"/>
  <c r="B6432" i="9"/>
  <c r="E6431" i="9"/>
  <c r="D6431" i="9"/>
  <c r="A6434" i="9" l="1"/>
  <c r="C6433" i="9"/>
  <c r="F6433" i="9" s="1"/>
  <c r="B6433" i="9"/>
  <c r="E6432" i="9"/>
  <c r="D6432" i="9"/>
  <c r="B6433" i="8"/>
  <c r="C6434" i="8"/>
  <c r="E6433" i="9" l="1"/>
  <c r="A6435" i="9"/>
  <c r="C6434" i="9"/>
  <c r="F6434" i="9" s="1"/>
  <c r="B6434" i="9"/>
  <c r="B6434" i="8"/>
  <c r="C6435" i="8"/>
  <c r="D6433" i="9"/>
  <c r="B6435" i="8" l="1"/>
  <c r="C6436" i="8"/>
  <c r="E6434" i="9"/>
  <c r="A6436" i="9"/>
  <c r="C6435" i="9"/>
  <c r="F6435" i="9" s="1"/>
  <c r="B6435" i="9"/>
  <c r="D6434" i="9"/>
  <c r="A6437" i="9" l="1"/>
  <c r="C6436" i="9"/>
  <c r="F6436" i="9" s="1"/>
  <c r="B6436" i="9"/>
  <c r="B6436" i="8"/>
  <c r="C6437" i="8"/>
  <c r="D6435" i="9"/>
  <c r="E6435" i="9"/>
  <c r="E6436" i="9" l="1"/>
  <c r="A6438" i="9"/>
  <c r="C6437" i="9"/>
  <c r="F6437" i="9" s="1"/>
  <c r="B6437" i="9"/>
  <c r="C6438" i="8"/>
  <c r="B6437" i="8"/>
  <c r="D6436" i="9"/>
  <c r="B6438" i="8" l="1"/>
  <c r="C6439" i="8"/>
  <c r="E6437" i="9"/>
  <c r="A6439" i="9"/>
  <c r="C6438" i="9"/>
  <c r="F6438" i="9" s="1"/>
  <c r="B6438" i="9"/>
  <c r="D6437" i="9"/>
  <c r="D6438" i="9" l="1"/>
  <c r="B6439" i="8"/>
  <c r="C6440" i="8"/>
  <c r="A6440" i="9"/>
  <c r="C6439" i="9"/>
  <c r="F6439" i="9" s="1"/>
  <c r="B6439" i="9"/>
  <c r="E6438" i="9"/>
  <c r="E6439" i="9" l="1"/>
  <c r="A6441" i="9"/>
  <c r="C6440" i="9"/>
  <c r="F6440" i="9" s="1"/>
  <c r="B6440" i="9"/>
  <c r="D6439" i="9"/>
  <c r="C6441" i="8"/>
  <c r="B6440" i="8"/>
  <c r="B6441" i="8" l="1"/>
  <c r="C6442" i="8"/>
  <c r="E6440" i="9"/>
  <c r="A6442" i="9"/>
  <c r="C6441" i="9"/>
  <c r="F6441" i="9" s="1"/>
  <c r="B6441" i="9"/>
  <c r="D6440" i="9"/>
  <c r="A6443" i="9" l="1"/>
  <c r="C6442" i="9"/>
  <c r="F6442" i="9" s="1"/>
  <c r="B6442" i="9"/>
  <c r="B6442" i="8"/>
  <c r="C6443" i="8"/>
  <c r="D6441" i="9"/>
  <c r="E6441" i="9"/>
  <c r="E6442" i="9" l="1"/>
  <c r="A6444" i="9"/>
  <c r="C6443" i="9"/>
  <c r="F6443" i="9" s="1"/>
  <c r="B6443" i="9"/>
  <c r="B6443" i="8"/>
  <c r="C6444" i="8"/>
  <c r="D6442" i="9"/>
  <c r="B6444" i="8" l="1"/>
  <c r="C6445" i="8"/>
  <c r="E6443" i="9"/>
  <c r="A6445" i="9"/>
  <c r="C6444" i="9"/>
  <c r="F6444" i="9" s="1"/>
  <c r="B6444" i="9"/>
  <c r="D6443" i="9"/>
  <c r="A6446" i="9" l="1"/>
  <c r="C6445" i="9"/>
  <c r="F6445" i="9" s="1"/>
  <c r="B6445" i="9"/>
  <c r="C6446" i="8"/>
  <c r="B6445" i="8"/>
  <c r="D6444" i="9"/>
  <c r="E6444" i="9"/>
  <c r="B6446" i="8" l="1"/>
  <c r="C6447" i="8"/>
  <c r="E6445" i="9"/>
  <c r="A6447" i="9"/>
  <c r="C6446" i="9"/>
  <c r="F6446" i="9" s="1"/>
  <c r="B6446" i="9"/>
  <c r="D6445" i="9"/>
  <c r="A6448" i="9" l="1"/>
  <c r="C6447" i="9"/>
  <c r="F6447" i="9" s="1"/>
  <c r="B6447" i="9"/>
  <c r="B6447" i="8"/>
  <c r="C6448" i="8"/>
  <c r="D6446" i="9"/>
  <c r="E6446" i="9"/>
  <c r="C6449" i="8" l="1"/>
  <c r="B6448" i="8"/>
  <c r="E6447" i="9"/>
  <c r="A6449" i="9"/>
  <c r="C6448" i="9"/>
  <c r="F6448" i="9" s="1"/>
  <c r="B6448" i="9"/>
  <c r="D6447" i="9"/>
  <c r="A6450" i="9" l="1"/>
  <c r="C6449" i="9"/>
  <c r="F6449" i="9" s="1"/>
  <c r="B6449" i="9"/>
  <c r="D6448" i="9"/>
  <c r="E6448" i="9"/>
  <c r="B6449" i="8"/>
  <c r="C6450" i="8"/>
  <c r="E6449" i="9" l="1"/>
  <c r="A6451" i="9"/>
  <c r="C6450" i="9"/>
  <c r="F6450" i="9" s="1"/>
  <c r="B6450" i="9"/>
  <c r="B6450" i="8"/>
  <c r="C6451" i="8"/>
  <c r="D6449" i="9"/>
  <c r="B6451" i="8" l="1"/>
  <c r="C6452" i="8"/>
  <c r="E6450" i="9"/>
  <c r="A6452" i="9"/>
  <c r="C6451" i="9"/>
  <c r="F6451" i="9" s="1"/>
  <c r="B6451" i="9"/>
  <c r="D6450" i="9"/>
  <c r="B6452" i="8" l="1"/>
  <c r="C6453" i="8"/>
  <c r="A6453" i="9"/>
  <c r="C6452" i="9"/>
  <c r="F6452" i="9" s="1"/>
  <c r="B6452" i="9"/>
  <c r="D6451" i="9"/>
  <c r="E6451" i="9"/>
  <c r="E6452" i="9" l="1"/>
  <c r="A6454" i="9"/>
  <c r="C6453" i="9"/>
  <c r="F6453" i="9" s="1"/>
  <c r="B6453" i="9"/>
  <c r="D6452" i="9"/>
  <c r="C6454" i="8"/>
  <c r="B6453" i="8"/>
  <c r="B6454" i="8" l="1"/>
  <c r="C6455" i="8"/>
  <c r="E6453" i="9"/>
  <c r="A6455" i="9"/>
  <c r="C6454" i="9"/>
  <c r="F6454" i="9" s="1"/>
  <c r="B6454" i="9"/>
  <c r="D6453" i="9"/>
  <c r="B6455" i="8" l="1"/>
  <c r="C6456" i="8"/>
  <c r="A6456" i="9"/>
  <c r="C6455" i="9"/>
  <c r="F6455" i="9" s="1"/>
  <c r="B6455" i="9"/>
  <c r="D6454" i="9"/>
  <c r="E6454" i="9"/>
  <c r="E6455" i="9" l="1"/>
  <c r="A6457" i="9"/>
  <c r="C6456" i="9"/>
  <c r="F6456" i="9" s="1"/>
  <c r="B6456" i="9"/>
  <c r="D6455" i="9"/>
  <c r="C6457" i="8"/>
  <c r="B6456" i="8"/>
  <c r="B6457" i="8" l="1"/>
  <c r="C6458" i="8"/>
  <c r="E6456" i="9"/>
  <c r="A6458" i="9"/>
  <c r="C6457" i="9"/>
  <c r="F6457" i="9" s="1"/>
  <c r="B6457" i="9"/>
  <c r="D6456" i="9"/>
  <c r="A6459" i="9" l="1"/>
  <c r="C6458" i="9"/>
  <c r="F6458" i="9" s="1"/>
  <c r="B6458" i="9"/>
  <c r="B6458" i="8"/>
  <c r="C6459" i="8"/>
  <c r="D6457" i="9"/>
  <c r="E6457" i="9"/>
  <c r="E6458" i="9" l="1"/>
  <c r="A6460" i="9"/>
  <c r="C6459" i="9"/>
  <c r="F6459" i="9" s="1"/>
  <c r="B6459" i="9"/>
  <c r="B6459" i="8"/>
  <c r="C6460" i="8"/>
  <c r="D6458" i="9"/>
  <c r="B6460" i="8" l="1"/>
  <c r="C6461" i="8"/>
  <c r="E6459" i="9"/>
  <c r="A6461" i="9"/>
  <c r="C6460" i="9"/>
  <c r="F6460" i="9" s="1"/>
  <c r="B6460" i="9"/>
  <c r="D6459" i="9"/>
  <c r="A6462" i="9" l="1"/>
  <c r="C6461" i="9"/>
  <c r="F6461" i="9" s="1"/>
  <c r="B6461" i="9"/>
  <c r="C6462" i="8"/>
  <c r="B6461" i="8"/>
  <c r="D6460" i="9"/>
  <c r="E6460" i="9"/>
  <c r="B6462" i="8" l="1"/>
  <c r="C6463" i="8"/>
  <c r="E6461" i="9"/>
  <c r="A6463" i="9"/>
  <c r="C6462" i="9"/>
  <c r="F6462" i="9" s="1"/>
  <c r="B6462" i="9"/>
  <c r="D6461" i="9"/>
  <c r="B6463" i="8" l="1"/>
  <c r="C6464" i="8"/>
  <c r="A6464" i="9"/>
  <c r="C6463" i="9"/>
  <c r="F6463" i="9" s="1"/>
  <c r="B6463" i="9"/>
  <c r="D6462" i="9"/>
  <c r="E6462" i="9"/>
  <c r="E6463" i="9" l="1"/>
  <c r="A6465" i="9"/>
  <c r="C6464" i="9"/>
  <c r="F6464" i="9" s="1"/>
  <c r="B6464" i="9"/>
  <c r="D6463" i="9"/>
  <c r="C6465" i="8"/>
  <c r="B6464" i="8"/>
  <c r="B6465" i="8" l="1"/>
  <c r="C6466" i="8"/>
  <c r="E6464" i="9"/>
  <c r="A6466" i="9"/>
  <c r="C6465" i="9"/>
  <c r="F6465" i="9" s="1"/>
  <c r="B6465" i="9"/>
  <c r="D6464" i="9"/>
  <c r="A6467" i="9" l="1"/>
  <c r="C6466" i="9"/>
  <c r="F6466" i="9" s="1"/>
  <c r="B6466" i="9"/>
  <c r="B6466" i="8"/>
  <c r="C6467" i="8"/>
  <c r="D6465" i="9"/>
  <c r="E6465" i="9"/>
  <c r="E6466" i="9" l="1"/>
  <c r="A6468" i="9"/>
  <c r="C6467" i="9"/>
  <c r="F6467" i="9" s="1"/>
  <c r="B6467" i="9"/>
  <c r="B6467" i="8"/>
  <c r="C6468" i="8"/>
  <c r="D6466" i="9"/>
  <c r="B6468" i="8" l="1"/>
  <c r="C6469" i="8"/>
  <c r="E6467" i="9"/>
  <c r="A6469" i="9"/>
  <c r="C6468" i="9"/>
  <c r="F6468" i="9" s="1"/>
  <c r="B6468" i="9"/>
  <c r="D6467" i="9"/>
  <c r="A6470" i="9" l="1"/>
  <c r="C6469" i="9"/>
  <c r="F6469" i="9" s="1"/>
  <c r="B6469" i="9"/>
  <c r="C6470" i="8"/>
  <c r="B6469" i="8"/>
  <c r="D6468" i="9"/>
  <c r="E6468" i="9"/>
  <c r="B6470" i="8" l="1"/>
  <c r="C6471" i="8"/>
  <c r="E6469" i="9"/>
  <c r="A6471" i="9"/>
  <c r="C6470" i="9"/>
  <c r="F6470" i="9" s="1"/>
  <c r="B6470" i="9"/>
  <c r="D6469" i="9"/>
  <c r="B6471" i="8" l="1"/>
  <c r="C6472" i="8"/>
  <c r="A6472" i="9"/>
  <c r="C6471" i="9"/>
  <c r="F6471" i="9" s="1"/>
  <c r="B6471" i="9"/>
  <c r="D6470" i="9"/>
  <c r="E6470" i="9"/>
  <c r="E6471" i="9" l="1"/>
  <c r="A6473" i="9"/>
  <c r="C6472" i="9"/>
  <c r="F6472" i="9" s="1"/>
  <c r="B6472" i="9"/>
  <c r="D6471" i="9"/>
  <c r="C6473" i="8"/>
  <c r="B6472" i="8"/>
  <c r="B6473" i="8" l="1"/>
  <c r="C6474" i="8"/>
  <c r="E6472" i="9"/>
  <c r="A6474" i="9"/>
  <c r="C6473" i="9"/>
  <c r="F6473" i="9" s="1"/>
  <c r="B6473" i="9"/>
  <c r="D6472" i="9"/>
  <c r="D6473" i="9" l="1"/>
  <c r="B6474" i="8"/>
  <c r="C6475" i="8"/>
  <c r="A6475" i="9"/>
  <c r="C6474" i="9"/>
  <c r="F6474" i="9" s="1"/>
  <c r="B6474" i="9"/>
  <c r="E6473" i="9"/>
  <c r="A6476" i="9" l="1"/>
  <c r="C6475" i="9"/>
  <c r="F6475" i="9" s="1"/>
  <c r="B6475" i="9"/>
  <c r="D6474" i="9"/>
  <c r="B6475" i="8"/>
  <c r="C6476" i="8"/>
  <c r="E6474" i="9"/>
  <c r="E6475" i="9" l="1"/>
  <c r="B6476" i="8"/>
  <c r="C6477" i="8"/>
  <c r="A6477" i="9"/>
  <c r="C6476" i="9"/>
  <c r="F6476" i="9" s="1"/>
  <c r="B6476" i="9"/>
  <c r="D6475" i="9"/>
  <c r="A6478" i="9" l="1"/>
  <c r="C6477" i="9"/>
  <c r="F6477" i="9" s="1"/>
  <c r="B6477" i="9"/>
  <c r="D6476" i="9"/>
  <c r="C6478" i="8"/>
  <c r="B6477" i="8"/>
  <c r="E6476" i="9"/>
  <c r="B6478" i="8" l="1"/>
  <c r="C6479" i="8"/>
  <c r="E6477" i="9"/>
  <c r="A6479" i="9"/>
  <c r="C6478" i="9"/>
  <c r="F6478" i="9" s="1"/>
  <c r="B6478" i="9"/>
  <c r="D6477" i="9"/>
  <c r="A6480" i="9" l="1"/>
  <c r="C6479" i="9"/>
  <c r="F6479" i="9" s="1"/>
  <c r="B6479" i="9"/>
  <c r="D6478" i="9"/>
  <c r="B6479" i="8"/>
  <c r="C6480" i="8"/>
  <c r="E6478" i="9"/>
  <c r="E6479" i="9" l="1"/>
  <c r="C6481" i="8"/>
  <c r="B6480" i="8"/>
  <c r="A6481" i="9"/>
  <c r="C6480" i="9"/>
  <c r="F6480" i="9" s="1"/>
  <c r="B6480" i="9"/>
  <c r="D6479" i="9"/>
  <c r="A6482" i="9" l="1"/>
  <c r="C6481" i="9"/>
  <c r="F6481" i="9" s="1"/>
  <c r="B6481" i="9"/>
  <c r="D6480" i="9"/>
  <c r="B6481" i="8"/>
  <c r="C6482" i="8"/>
  <c r="E6480" i="9"/>
  <c r="B6482" i="8" l="1"/>
  <c r="C6483" i="8"/>
  <c r="E6481" i="9"/>
  <c r="A6483" i="9"/>
  <c r="C6482" i="9"/>
  <c r="F6482" i="9" s="1"/>
  <c r="B6482" i="9"/>
  <c r="D6481" i="9"/>
  <c r="A6484" i="9" l="1"/>
  <c r="C6483" i="9"/>
  <c r="F6483" i="9" s="1"/>
  <c r="B6483" i="9"/>
  <c r="D6482" i="9"/>
  <c r="B6483" i="8"/>
  <c r="C6484" i="8"/>
  <c r="E6482" i="9"/>
  <c r="E6483" i="9" l="1"/>
  <c r="B6484" i="8"/>
  <c r="C6485" i="8"/>
  <c r="A6485" i="9"/>
  <c r="C6484" i="9"/>
  <c r="F6484" i="9" s="1"/>
  <c r="B6484" i="9"/>
  <c r="D6483" i="9"/>
  <c r="A6486" i="9" l="1"/>
  <c r="C6485" i="9"/>
  <c r="F6485" i="9" s="1"/>
  <c r="B6485" i="9"/>
  <c r="D6484" i="9"/>
  <c r="C6486" i="8"/>
  <c r="B6485" i="8"/>
  <c r="E6484" i="9"/>
  <c r="B6486" i="8" l="1"/>
  <c r="C6487" i="8"/>
  <c r="E6485" i="9"/>
  <c r="A6487" i="9"/>
  <c r="C6486" i="9"/>
  <c r="F6486" i="9" s="1"/>
  <c r="B6486" i="9"/>
  <c r="D6485" i="9"/>
  <c r="A6488" i="9" l="1"/>
  <c r="C6487" i="9"/>
  <c r="F6487" i="9" s="1"/>
  <c r="B6487" i="9"/>
  <c r="D6486" i="9"/>
  <c r="B6487" i="8"/>
  <c r="C6488" i="8"/>
  <c r="E6486" i="9"/>
  <c r="E6487" i="9" l="1"/>
  <c r="C6489" i="8"/>
  <c r="B6488" i="8"/>
  <c r="A6489" i="9"/>
  <c r="C6488" i="9"/>
  <c r="F6488" i="9" s="1"/>
  <c r="B6488" i="9"/>
  <c r="D6487" i="9"/>
  <c r="A6490" i="9" l="1"/>
  <c r="C6489" i="9"/>
  <c r="F6489" i="9" s="1"/>
  <c r="B6489" i="9"/>
  <c r="D6488" i="9"/>
  <c r="B6489" i="8"/>
  <c r="C6490" i="8"/>
  <c r="E6488" i="9"/>
  <c r="B6490" i="8" l="1"/>
  <c r="C6491" i="8"/>
  <c r="E6489" i="9"/>
  <c r="A6491" i="9"/>
  <c r="C6490" i="9"/>
  <c r="F6490" i="9" s="1"/>
  <c r="B6490" i="9"/>
  <c r="D6489" i="9"/>
  <c r="A6492" i="9" l="1"/>
  <c r="C6491" i="9"/>
  <c r="F6491" i="9" s="1"/>
  <c r="B6491" i="9"/>
  <c r="D6490" i="9"/>
  <c r="B6491" i="8"/>
  <c r="C6492" i="8"/>
  <c r="E6490" i="9"/>
  <c r="E6491" i="9" l="1"/>
  <c r="B6492" i="8"/>
  <c r="C6493" i="8"/>
  <c r="A6493" i="9"/>
  <c r="C6492" i="9"/>
  <c r="F6492" i="9" s="1"/>
  <c r="B6492" i="9"/>
  <c r="D6491" i="9"/>
  <c r="A6494" i="9" l="1"/>
  <c r="C6493" i="9"/>
  <c r="F6493" i="9" s="1"/>
  <c r="B6493" i="9"/>
  <c r="D6492" i="9"/>
  <c r="C6494" i="8"/>
  <c r="B6493" i="8"/>
  <c r="E6492" i="9"/>
  <c r="E6493" i="9" l="1"/>
  <c r="B6494" i="8"/>
  <c r="C6495" i="8"/>
  <c r="A6495" i="9"/>
  <c r="C6494" i="9"/>
  <c r="F6494" i="9" s="1"/>
  <c r="B6494" i="9"/>
  <c r="D6493" i="9"/>
  <c r="A6496" i="9" l="1"/>
  <c r="C6495" i="9"/>
  <c r="F6495" i="9" s="1"/>
  <c r="B6495" i="9"/>
  <c r="D6494" i="9"/>
  <c r="B6495" i="8"/>
  <c r="C6496" i="8"/>
  <c r="E6494" i="9"/>
  <c r="E6495" i="9" l="1"/>
  <c r="C6497" i="8"/>
  <c r="B6496" i="8"/>
  <c r="A6497" i="9"/>
  <c r="C6496" i="9"/>
  <c r="F6496" i="9" s="1"/>
  <c r="B6496" i="9"/>
  <c r="D6495" i="9"/>
  <c r="A6498" i="9" l="1"/>
  <c r="C6497" i="9"/>
  <c r="F6497" i="9" s="1"/>
  <c r="B6497" i="9"/>
  <c r="B6497" i="8"/>
  <c r="C6498" i="8"/>
  <c r="D6496" i="9"/>
  <c r="E6496" i="9"/>
  <c r="B6498" i="8" l="1"/>
  <c r="C6499" i="8"/>
  <c r="D6497" i="9"/>
  <c r="A6499" i="9"/>
  <c r="C6498" i="9"/>
  <c r="F6498" i="9" s="1"/>
  <c r="B6498" i="9"/>
  <c r="E6497" i="9"/>
  <c r="A6500" i="9" l="1"/>
  <c r="C6499" i="9"/>
  <c r="F6499" i="9" s="1"/>
  <c r="B6499" i="9"/>
  <c r="D6498" i="9"/>
  <c r="B6499" i="8"/>
  <c r="C6500" i="8"/>
  <c r="E6498" i="9"/>
  <c r="E6499" i="9" l="1"/>
  <c r="B6500" i="8"/>
  <c r="C6501" i="8"/>
  <c r="A6501" i="9"/>
  <c r="C6500" i="9"/>
  <c r="F6500" i="9" s="1"/>
  <c r="B6500" i="9"/>
  <c r="D6499" i="9"/>
  <c r="A6502" i="9" l="1"/>
  <c r="C6501" i="9"/>
  <c r="F6501" i="9" s="1"/>
  <c r="B6501" i="9"/>
  <c r="D6500" i="9"/>
  <c r="C6502" i="8"/>
  <c r="B6501" i="8"/>
  <c r="E6500" i="9"/>
  <c r="B6502" i="8" l="1"/>
  <c r="C6503" i="8"/>
  <c r="E6501" i="9"/>
  <c r="A6503" i="9"/>
  <c r="C6502" i="9"/>
  <c r="F6502" i="9" s="1"/>
  <c r="B6502" i="9"/>
  <c r="D6501" i="9"/>
  <c r="D6502" i="9" l="1"/>
  <c r="B6503" i="8"/>
  <c r="C6504" i="8"/>
  <c r="A6504" i="9"/>
  <c r="C6503" i="9"/>
  <c r="F6503" i="9" s="1"/>
  <c r="B6503" i="9"/>
  <c r="E6502" i="9"/>
  <c r="A6505" i="9" l="1"/>
  <c r="C6504" i="9"/>
  <c r="F6504" i="9" s="1"/>
  <c r="B6504" i="9"/>
  <c r="D6503" i="9"/>
  <c r="C6505" i="8"/>
  <c r="B6504" i="8"/>
  <c r="E6503" i="9"/>
  <c r="E6504" i="9" l="1"/>
  <c r="B6505" i="8"/>
  <c r="C6506" i="8"/>
  <c r="A6506" i="9"/>
  <c r="C6505" i="9"/>
  <c r="F6505" i="9" s="1"/>
  <c r="B6505" i="9"/>
  <c r="D6504" i="9"/>
  <c r="A6507" i="9" l="1"/>
  <c r="C6506" i="9"/>
  <c r="F6506" i="9" s="1"/>
  <c r="B6506" i="9"/>
  <c r="D6505" i="9"/>
  <c r="B6506" i="8"/>
  <c r="C6507" i="8"/>
  <c r="E6505" i="9"/>
  <c r="E6506" i="9" l="1"/>
  <c r="B6507" i="8"/>
  <c r="C6508" i="8"/>
  <c r="A6508" i="9"/>
  <c r="C6507" i="9"/>
  <c r="F6507" i="9" s="1"/>
  <c r="B6507" i="9"/>
  <c r="D6506" i="9"/>
  <c r="A6509" i="9" l="1"/>
  <c r="C6508" i="9"/>
  <c r="F6508" i="9" s="1"/>
  <c r="B6508" i="9"/>
  <c r="D6507" i="9"/>
  <c r="B6508" i="8"/>
  <c r="C6509" i="8"/>
  <c r="E6507" i="9"/>
  <c r="E6508" i="9" l="1"/>
  <c r="C6510" i="8"/>
  <c r="B6509" i="8"/>
  <c r="A6510" i="9"/>
  <c r="C6509" i="9"/>
  <c r="F6509" i="9" s="1"/>
  <c r="B6509" i="9"/>
  <c r="D6508" i="9"/>
  <c r="E6509" i="9" l="1"/>
  <c r="A6511" i="9"/>
  <c r="C6510" i="9"/>
  <c r="F6510" i="9" s="1"/>
  <c r="B6510" i="9"/>
  <c r="D6509" i="9"/>
  <c r="B6510" i="8"/>
  <c r="C6511" i="8"/>
  <c r="E6510" i="9" l="1"/>
  <c r="A6512" i="9"/>
  <c r="C6511" i="9"/>
  <c r="F6511" i="9" s="1"/>
  <c r="B6511" i="9"/>
  <c r="D6510" i="9"/>
  <c r="B6511" i="8"/>
  <c r="C6512" i="8"/>
  <c r="E6511" i="9" l="1"/>
  <c r="A6513" i="9"/>
  <c r="C6512" i="9"/>
  <c r="F6512" i="9" s="1"/>
  <c r="B6512" i="9"/>
  <c r="D6511" i="9"/>
  <c r="C6513" i="8"/>
  <c r="B6512" i="8"/>
  <c r="B6513" i="8" l="1"/>
  <c r="C6514" i="8"/>
  <c r="E6512" i="9"/>
  <c r="A6514" i="9"/>
  <c r="C6513" i="9"/>
  <c r="F6513" i="9" s="1"/>
  <c r="B6513" i="9"/>
  <c r="D6512" i="9"/>
  <c r="A6515" i="9" l="1"/>
  <c r="C6514" i="9"/>
  <c r="F6514" i="9" s="1"/>
  <c r="B6514" i="9"/>
  <c r="B6514" i="8"/>
  <c r="C6515" i="8"/>
  <c r="D6513" i="9"/>
  <c r="E6513" i="9"/>
  <c r="E6514" i="9" l="1"/>
  <c r="A6516" i="9"/>
  <c r="C6515" i="9"/>
  <c r="F6515" i="9" s="1"/>
  <c r="B6515" i="9"/>
  <c r="B6515" i="8"/>
  <c r="C6516" i="8"/>
  <c r="D6514" i="9"/>
  <c r="B6516" i="8" l="1"/>
  <c r="C6517" i="8"/>
  <c r="E6515" i="9"/>
  <c r="A6517" i="9"/>
  <c r="C6516" i="9"/>
  <c r="F6516" i="9" s="1"/>
  <c r="B6516" i="9"/>
  <c r="D6515" i="9"/>
  <c r="A6518" i="9" l="1"/>
  <c r="C6517" i="9"/>
  <c r="F6517" i="9" s="1"/>
  <c r="B6517" i="9"/>
  <c r="D6516" i="9"/>
  <c r="C6518" i="8"/>
  <c r="B6517" i="8"/>
  <c r="E6516" i="9"/>
  <c r="B6518" i="8" l="1"/>
  <c r="C6519" i="8"/>
  <c r="E6517" i="9"/>
  <c r="A6519" i="9"/>
  <c r="C6518" i="9"/>
  <c r="F6518" i="9" s="1"/>
  <c r="B6518" i="9"/>
  <c r="D6517" i="9"/>
  <c r="A6520" i="9" l="1"/>
  <c r="C6519" i="9"/>
  <c r="F6519" i="9" s="1"/>
  <c r="B6519" i="9"/>
  <c r="B6519" i="8"/>
  <c r="C6520" i="8"/>
  <c r="D6518" i="9"/>
  <c r="E6518" i="9"/>
  <c r="E6519" i="9" l="1"/>
  <c r="A6521" i="9"/>
  <c r="C6520" i="9"/>
  <c r="F6520" i="9" s="1"/>
  <c r="B6520" i="9"/>
  <c r="C6521" i="8"/>
  <c r="B6520" i="8"/>
  <c r="D6519" i="9"/>
  <c r="B6521" i="8" l="1"/>
  <c r="C6522" i="8"/>
  <c r="E6520" i="9"/>
  <c r="A6522" i="9"/>
  <c r="C6521" i="9"/>
  <c r="F6521" i="9" s="1"/>
  <c r="B6521" i="9"/>
  <c r="D6520" i="9"/>
  <c r="D6521" i="9" l="1"/>
  <c r="B6522" i="8"/>
  <c r="C6523" i="8"/>
  <c r="A6523" i="9"/>
  <c r="C6522" i="9"/>
  <c r="F6522" i="9" s="1"/>
  <c r="B6522" i="9"/>
  <c r="E6521" i="9"/>
  <c r="A6524" i="9" l="1"/>
  <c r="C6523" i="9"/>
  <c r="F6523" i="9" s="1"/>
  <c r="B6523" i="9"/>
  <c r="D6522" i="9"/>
  <c r="B6523" i="8"/>
  <c r="C6524" i="8"/>
  <c r="E6522" i="9"/>
  <c r="B6524" i="8" l="1"/>
  <c r="C6525" i="8"/>
  <c r="E6523" i="9"/>
  <c r="A6525" i="9"/>
  <c r="C6524" i="9"/>
  <c r="F6524" i="9" s="1"/>
  <c r="B6524" i="9"/>
  <c r="D6523" i="9"/>
  <c r="A6526" i="9" l="1"/>
  <c r="C6525" i="9"/>
  <c r="F6525" i="9" s="1"/>
  <c r="B6525" i="9"/>
  <c r="D6524" i="9"/>
  <c r="C6526" i="8"/>
  <c r="B6525" i="8"/>
  <c r="E6524" i="9"/>
  <c r="E6525" i="9" l="1"/>
  <c r="B6526" i="8"/>
  <c r="C6527" i="8"/>
  <c r="A6527" i="9"/>
  <c r="C6526" i="9"/>
  <c r="F6526" i="9" s="1"/>
  <c r="B6526" i="9"/>
  <c r="D6525" i="9"/>
  <c r="A6528" i="9" l="1"/>
  <c r="C6527" i="9"/>
  <c r="F6527" i="9" s="1"/>
  <c r="B6527" i="9"/>
  <c r="D6526" i="9"/>
  <c r="B6527" i="8"/>
  <c r="C6528" i="8"/>
  <c r="E6526" i="9"/>
  <c r="E6527" i="9" l="1"/>
  <c r="C6529" i="8"/>
  <c r="B6528" i="8"/>
  <c r="A6529" i="9"/>
  <c r="C6528" i="9"/>
  <c r="F6528" i="9" s="1"/>
  <c r="B6528" i="9"/>
  <c r="D6527" i="9"/>
  <c r="D6528" i="9" l="1"/>
  <c r="B6529" i="8"/>
  <c r="C6530" i="8"/>
  <c r="A6530" i="9"/>
  <c r="C6529" i="9"/>
  <c r="F6529" i="9" s="1"/>
  <c r="B6529" i="9"/>
  <c r="E6528" i="9"/>
  <c r="E6529" i="9" l="1"/>
  <c r="A6531" i="9"/>
  <c r="C6530" i="9"/>
  <c r="F6530" i="9" s="1"/>
  <c r="B6530" i="9"/>
  <c r="D6529" i="9"/>
  <c r="B6530" i="8"/>
  <c r="C6531" i="8"/>
  <c r="E6530" i="9" l="1"/>
  <c r="A6532" i="9"/>
  <c r="C6531" i="9"/>
  <c r="F6531" i="9" s="1"/>
  <c r="B6531" i="9"/>
  <c r="D6530" i="9"/>
  <c r="B6531" i="8"/>
  <c r="C6532" i="8"/>
  <c r="A6533" i="9" l="1"/>
  <c r="C6532" i="9"/>
  <c r="F6532" i="9" s="1"/>
  <c r="B6532" i="9"/>
  <c r="D6531" i="9"/>
  <c r="E6531" i="9"/>
  <c r="B6532" i="8"/>
  <c r="C6533" i="8"/>
  <c r="E6532" i="9" l="1"/>
  <c r="A6534" i="9"/>
  <c r="C6533" i="9"/>
  <c r="F6533" i="9" s="1"/>
  <c r="B6533" i="9"/>
  <c r="C6534" i="8"/>
  <c r="B6533" i="8"/>
  <c r="D6532" i="9"/>
  <c r="B6534" i="8" l="1"/>
  <c r="C6535" i="8"/>
  <c r="E6533" i="9"/>
  <c r="A6535" i="9"/>
  <c r="C6534" i="9"/>
  <c r="F6534" i="9" s="1"/>
  <c r="B6534" i="9"/>
  <c r="D6533" i="9"/>
  <c r="A6536" i="9" l="1"/>
  <c r="C6535" i="9"/>
  <c r="F6535" i="9" s="1"/>
  <c r="B6535" i="9"/>
  <c r="D6534" i="9"/>
  <c r="B6535" i="8"/>
  <c r="C6536" i="8"/>
  <c r="E6534" i="9"/>
  <c r="C6537" i="8" l="1"/>
  <c r="B6536" i="8"/>
  <c r="E6535" i="9"/>
  <c r="A6537" i="9"/>
  <c r="C6536" i="9"/>
  <c r="F6536" i="9" s="1"/>
  <c r="B6536" i="9"/>
  <c r="D6535" i="9"/>
  <c r="A6538" i="9" l="1"/>
  <c r="C6537" i="9"/>
  <c r="F6537" i="9" s="1"/>
  <c r="B6537" i="9"/>
  <c r="D6536" i="9"/>
  <c r="E6536" i="9"/>
  <c r="B6537" i="8"/>
  <c r="C6538" i="8"/>
  <c r="E6537" i="9" l="1"/>
  <c r="A6539" i="9"/>
  <c r="C6538" i="9"/>
  <c r="F6538" i="9" s="1"/>
  <c r="B6538" i="9"/>
  <c r="B6538" i="8"/>
  <c r="C6539" i="8"/>
  <c r="D6537" i="9"/>
  <c r="B6539" i="8" l="1"/>
  <c r="C6540" i="8"/>
  <c r="E6538" i="9"/>
  <c r="A6540" i="9"/>
  <c r="C6539" i="9"/>
  <c r="F6539" i="9" s="1"/>
  <c r="B6539" i="9"/>
  <c r="D6538" i="9"/>
  <c r="D6539" i="9" l="1"/>
  <c r="B6540" i="8"/>
  <c r="C6541" i="8"/>
  <c r="A6541" i="9"/>
  <c r="C6540" i="9"/>
  <c r="F6540" i="9" s="1"/>
  <c r="B6540" i="9"/>
  <c r="E6539" i="9"/>
  <c r="A6542" i="9" l="1"/>
  <c r="C6541" i="9"/>
  <c r="F6541" i="9" s="1"/>
  <c r="B6541" i="9"/>
  <c r="D6540" i="9"/>
  <c r="C6542" i="8"/>
  <c r="B6541" i="8"/>
  <c r="E6540" i="9"/>
  <c r="B6542" i="8" l="1"/>
  <c r="C6543" i="8"/>
  <c r="E6541" i="9"/>
  <c r="A6543" i="9"/>
  <c r="C6542" i="9"/>
  <c r="F6542" i="9" s="1"/>
  <c r="B6542" i="9"/>
  <c r="D6541" i="9"/>
  <c r="D6542" i="9" l="1"/>
  <c r="B6543" i="8"/>
  <c r="C6544" i="8"/>
  <c r="A6544" i="9"/>
  <c r="C6543" i="9"/>
  <c r="F6543" i="9" s="1"/>
  <c r="B6543" i="9"/>
  <c r="E6542" i="9"/>
  <c r="A6545" i="9" l="1"/>
  <c r="C6544" i="9"/>
  <c r="F6544" i="9" s="1"/>
  <c r="B6544" i="9"/>
  <c r="D6543" i="9"/>
  <c r="C6545" i="8"/>
  <c r="B6544" i="8"/>
  <c r="E6543" i="9"/>
  <c r="B6545" i="8" l="1"/>
  <c r="C6546" i="8"/>
  <c r="E6544" i="9"/>
  <c r="A6546" i="9"/>
  <c r="C6545" i="9"/>
  <c r="F6545" i="9" s="1"/>
  <c r="B6545" i="9"/>
  <c r="D6544" i="9"/>
  <c r="A6547" i="9" l="1"/>
  <c r="C6546" i="9"/>
  <c r="F6546" i="9" s="1"/>
  <c r="B6546" i="9"/>
  <c r="E6545" i="9"/>
  <c r="B6546" i="8"/>
  <c r="C6547" i="8"/>
  <c r="D6545" i="9"/>
  <c r="B6547" i="8" l="1"/>
  <c r="C6548" i="8"/>
  <c r="E6546" i="9"/>
  <c r="A6548" i="9"/>
  <c r="C6547" i="9"/>
  <c r="F6547" i="9" s="1"/>
  <c r="B6547" i="9"/>
  <c r="D6546" i="9"/>
  <c r="D6547" i="9" l="1"/>
  <c r="B6548" i="8"/>
  <c r="C6549" i="8"/>
  <c r="A6549" i="9"/>
  <c r="C6548" i="9"/>
  <c r="F6548" i="9" s="1"/>
  <c r="B6548" i="9"/>
  <c r="E6547" i="9"/>
  <c r="A6550" i="9" l="1"/>
  <c r="C6549" i="9"/>
  <c r="F6549" i="9" s="1"/>
  <c r="B6549" i="9"/>
  <c r="D6548" i="9"/>
  <c r="C6550" i="8"/>
  <c r="B6549" i="8"/>
  <c r="E6548" i="9"/>
  <c r="B6550" i="8" l="1"/>
  <c r="C6551" i="8"/>
  <c r="E6549" i="9"/>
  <c r="A6551" i="9"/>
  <c r="C6550" i="9"/>
  <c r="F6550" i="9" s="1"/>
  <c r="B6550" i="9"/>
  <c r="D6549" i="9"/>
  <c r="A6552" i="9" l="1"/>
  <c r="C6551" i="9"/>
  <c r="F6551" i="9" s="1"/>
  <c r="B6551" i="9"/>
  <c r="D6550" i="9"/>
  <c r="B6551" i="8"/>
  <c r="C6552" i="8"/>
  <c r="E6550" i="9"/>
  <c r="E6551" i="9" l="1"/>
  <c r="C6553" i="8"/>
  <c r="B6552" i="8"/>
  <c r="A6553" i="9"/>
  <c r="C6552" i="9"/>
  <c r="F6552" i="9" s="1"/>
  <c r="B6552" i="9"/>
  <c r="D6551" i="9"/>
  <c r="D6552" i="9" l="1"/>
  <c r="B6553" i="8"/>
  <c r="C6554" i="8"/>
  <c r="A6554" i="9"/>
  <c r="C6553" i="9"/>
  <c r="F6553" i="9" s="1"/>
  <c r="B6553" i="9"/>
  <c r="E6552" i="9"/>
  <c r="E6553" i="9" l="1"/>
  <c r="A6555" i="9"/>
  <c r="C6554" i="9"/>
  <c r="F6554" i="9" s="1"/>
  <c r="B6554" i="9"/>
  <c r="D6553" i="9"/>
  <c r="B6554" i="8"/>
  <c r="C6555" i="8"/>
  <c r="E6554" i="9" l="1"/>
  <c r="A6556" i="9"/>
  <c r="C6555" i="9"/>
  <c r="F6555" i="9" s="1"/>
  <c r="B6555" i="9"/>
  <c r="D6554" i="9"/>
  <c r="B6555" i="8"/>
  <c r="C6556" i="8"/>
  <c r="A6557" i="9" l="1"/>
  <c r="C6556" i="9"/>
  <c r="F6556" i="9" s="1"/>
  <c r="B6556" i="9"/>
  <c r="D6555" i="9"/>
  <c r="E6555" i="9"/>
  <c r="B6556" i="8"/>
  <c r="C6557" i="8"/>
  <c r="E6556" i="9" l="1"/>
  <c r="A6558" i="9"/>
  <c r="C6557" i="9"/>
  <c r="F6557" i="9" s="1"/>
  <c r="B6557" i="9"/>
  <c r="C6558" i="8"/>
  <c r="B6557" i="8"/>
  <c r="D6556" i="9"/>
  <c r="B6558" i="8" l="1"/>
  <c r="C6559" i="8"/>
  <c r="E6557" i="9"/>
  <c r="A6559" i="9"/>
  <c r="C6558" i="9"/>
  <c r="F6558" i="9" s="1"/>
  <c r="B6558" i="9"/>
  <c r="D6557" i="9"/>
  <c r="D6558" i="9" l="1"/>
  <c r="B6559" i="8"/>
  <c r="C6560" i="8"/>
  <c r="A6560" i="9"/>
  <c r="C6559" i="9"/>
  <c r="F6559" i="9" s="1"/>
  <c r="B6559" i="9"/>
  <c r="E6558" i="9"/>
  <c r="E6559" i="9" l="1"/>
  <c r="A6561" i="9"/>
  <c r="C6560" i="9"/>
  <c r="F6560" i="9" s="1"/>
  <c r="B6560" i="9"/>
  <c r="D6559" i="9"/>
  <c r="C6561" i="8"/>
  <c r="B6560" i="8"/>
  <c r="B6561" i="8" l="1"/>
  <c r="C6562" i="8"/>
  <c r="E6560" i="9"/>
  <c r="A6562" i="9"/>
  <c r="C6561" i="9"/>
  <c r="F6561" i="9" s="1"/>
  <c r="B6561" i="9"/>
  <c r="D6560" i="9"/>
  <c r="D6561" i="9" l="1"/>
  <c r="B6562" i="8"/>
  <c r="C6563" i="8"/>
  <c r="A6563" i="9"/>
  <c r="C6562" i="9"/>
  <c r="F6562" i="9" s="1"/>
  <c r="B6562" i="9"/>
  <c r="E6561" i="9"/>
  <c r="A6564" i="9" l="1"/>
  <c r="C6563" i="9"/>
  <c r="F6563" i="9" s="1"/>
  <c r="B6563" i="9"/>
  <c r="D6562" i="9"/>
  <c r="B6563" i="8"/>
  <c r="C6564" i="8"/>
  <c r="E6562" i="9"/>
  <c r="B6564" i="8" l="1"/>
  <c r="C6565" i="8"/>
  <c r="E6563" i="9"/>
  <c r="A6565" i="9"/>
  <c r="C6564" i="9"/>
  <c r="F6564" i="9" s="1"/>
  <c r="B6564" i="9"/>
  <c r="D6563" i="9"/>
  <c r="A6566" i="9" l="1"/>
  <c r="C6565" i="9"/>
  <c r="F6565" i="9" s="1"/>
  <c r="B6565" i="9"/>
  <c r="D6564" i="9"/>
  <c r="C6566" i="8"/>
  <c r="B6565" i="8"/>
  <c r="E6564" i="9"/>
  <c r="B6566" i="8" l="1"/>
  <c r="C6567" i="8"/>
  <c r="E6565" i="9"/>
  <c r="A6567" i="9"/>
  <c r="C6566" i="9"/>
  <c r="F6566" i="9" s="1"/>
  <c r="B6566" i="9"/>
  <c r="D6565" i="9"/>
  <c r="A6568" i="9" l="1"/>
  <c r="C6567" i="9"/>
  <c r="F6567" i="9" s="1"/>
  <c r="B6567" i="9"/>
  <c r="D6566" i="9"/>
  <c r="B6567" i="8"/>
  <c r="C6568" i="8"/>
  <c r="E6566" i="9"/>
  <c r="E6567" i="9" l="1"/>
  <c r="C6569" i="8"/>
  <c r="B6568" i="8"/>
  <c r="A6569" i="9"/>
  <c r="C6568" i="9"/>
  <c r="F6568" i="9" s="1"/>
  <c r="B6568" i="9"/>
  <c r="D6567" i="9"/>
  <c r="A6570" i="9" l="1"/>
  <c r="C6569" i="9"/>
  <c r="F6569" i="9" s="1"/>
  <c r="B6569" i="9"/>
  <c r="D6568" i="9"/>
  <c r="B6569" i="8"/>
  <c r="C6570" i="8"/>
  <c r="E6568" i="9"/>
  <c r="E6569" i="9" l="1"/>
  <c r="B6570" i="8"/>
  <c r="C6571" i="8"/>
  <c r="A6571" i="9"/>
  <c r="C6570" i="9"/>
  <c r="F6570" i="9" s="1"/>
  <c r="B6570" i="9"/>
  <c r="D6569" i="9"/>
  <c r="A6572" i="9" l="1"/>
  <c r="C6571" i="9"/>
  <c r="F6571" i="9" s="1"/>
  <c r="B6571" i="9"/>
  <c r="D6570" i="9"/>
  <c r="B6571" i="8"/>
  <c r="C6572" i="8"/>
  <c r="E6570" i="9"/>
  <c r="E6571" i="9" l="1"/>
  <c r="B6572" i="8"/>
  <c r="C6573" i="8"/>
  <c r="A6573" i="9"/>
  <c r="C6572" i="9"/>
  <c r="F6572" i="9" s="1"/>
  <c r="B6572" i="9"/>
  <c r="D6571" i="9"/>
  <c r="A6574" i="9" l="1"/>
  <c r="C6573" i="9"/>
  <c r="F6573" i="9" s="1"/>
  <c r="B6573" i="9"/>
  <c r="D6572" i="9"/>
  <c r="C6574" i="8"/>
  <c r="B6573" i="8"/>
  <c r="E6572" i="9"/>
  <c r="B6574" i="8" l="1"/>
  <c r="C6575" i="8"/>
  <c r="E6573" i="9"/>
  <c r="A6575" i="9"/>
  <c r="C6574" i="9"/>
  <c r="F6574" i="9" s="1"/>
  <c r="B6574" i="9"/>
  <c r="D6573" i="9"/>
  <c r="A6576" i="9" l="1"/>
  <c r="C6575" i="9"/>
  <c r="F6575" i="9" s="1"/>
  <c r="B6575" i="9"/>
  <c r="D6574" i="9"/>
  <c r="B6575" i="8"/>
  <c r="C6576" i="8"/>
  <c r="E6574" i="9"/>
  <c r="E6575" i="9" l="1"/>
  <c r="C6577" i="8"/>
  <c r="B6576" i="8"/>
  <c r="A6577" i="9"/>
  <c r="C6576" i="9"/>
  <c r="F6576" i="9" s="1"/>
  <c r="B6576" i="9"/>
  <c r="D6575" i="9"/>
  <c r="A6578" i="9" l="1"/>
  <c r="C6577" i="9"/>
  <c r="F6577" i="9" s="1"/>
  <c r="B6577" i="9"/>
  <c r="D6576" i="9"/>
  <c r="B6577" i="8"/>
  <c r="C6578" i="8"/>
  <c r="E6576" i="9"/>
  <c r="C6579" i="8" l="1"/>
  <c r="B6578" i="8"/>
  <c r="E6577" i="9"/>
  <c r="A6579" i="9"/>
  <c r="C6578" i="9"/>
  <c r="F6578" i="9" s="1"/>
  <c r="B6578" i="9"/>
  <c r="D6577" i="9"/>
  <c r="D6578" i="9" l="1"/>
  <c r="A6580" i="9"/>
  <c r="C6579" i="9"/>
  <c r="F6579" i="9" s="1"/>
  <c r="B6579" i="9"/>
  <c r="E6578" i="9"/>
  <c r="B6579" i="8"/>
  <c r="C6580" i="8"/>
  <c r="C6581" i="8" l="1"/>
  <c r="B6580" i="8"/>
  <c r="E6579" i="9"/>
  <c r="D6579" i="9"/>
  <c r="A6581" i="9"/>
  <c r="C6580" i="9"/>
  <c r="F6580" i="9" s="1"/>
  <c r="B6580" i="9"/>
  <c r="A6582" i="9" l="1"/>
  <c r="C6581" i="9"/>
  <c r="F6581" i="9" s="1"/>
  <c r="B6581" i="9"/>
  <c r="E6580" i="9"/>
  <c r="D6580" i="9"/>
  <c r="B6581" i="8"/>
  <c r="C6582" i="8"/>
  <c r="E6581" i="9" l="1"/>
  <c r="D6581" i="9"/>
  <c r="C6583" i="8"/>
  <c r="B6582" i="8"/>
  <c r="A6583" i="9"/>
  <c r="C6582" i="9"/>
  <c r="F6582" i="9" s="1"/>
  <c r="B6582" i="9"/>
  <c r="A6584" i="9" l="1"/>
  <c r="C6583" i="9"/>
  <c r="F6583" i="9" s="1"/>
  <c r="B6583" i="9"/>
  <c r="B6583" i="8"/>
  <c r="C6584" i="8"/>
  <c r="E6582" i="9"/>
  <c r="D6582" i="9"/>
  <c r="C6585" i="8" l="1"/>
  <c r="B6584" i="8"/>
  <c r="E6583" i="9"/>
  <c r="D6583" i="9"/>
  <c r="A6585" i="9"/>
  <c r="C6584" i="9"/>
  <c r="F6584" i="9" s="1"/>
  <c r="B6584" i="9"/>
  <c r="A6586" i="9" l="1"/>
  <c r="B6585" i="9"/>
  <c r="C6585" i="9"/>
  <c r="F6585" i="9" s="1"/>
  <c r="E6584" i="9"/>
  <c r="D6584" i="9"/>
  <c r="B6585" i="8"/>
  <c r="C6586" i="8"/>
  <c r="E6585" i="9" l="1"/>
  <c r="D6585" i="9"/>
  <c r="C6587" i="8"/>
  <c r="B6586" i="8"/>
  <c r="A6587" i="9"/>
  <c r="B6586" i="9"/>
  <c r="C6586" i="9"/>
  <c r="F6586" i="9" s="1"/>
  <c r="D6586" i="9" l="1"/>
  <c r="A6588" i="9"/>
  <c r="B6587" i="9"/>
  <c r="C6587" i="9"/>
  <c r="F6587" i="9" s="1"/>
  <c r="C6588" i="8"/>
  <c r="B6587" i="8"/>
  <c r="E6586" i="9"/>
  <c r="E6587" i="9" l="1"/>
  <c r="D6587" i="9"/>
  <c r="B6588" i="8"/>
  <c r="C6589" i="8"/>
  <c r="A6589" i="9"/>
  <c r="B6588" i="9"/>
  <c r="C6588" i="9"/>
  <c r="F6588" i="9" s="1"/>
  <c r="A6590" i="9" l="1"/>
  <c r="B6589" i="9"/>
  <c r="C6589" i="9"/>
  <c r="F6589" i="9" s="1"/>
  <c r="C6590" i="8"/>
  <c r="B6589" i="8"/>
  <c r="D6588" i="9"/>
  <c r="E6588" i="9"/>
  <c r="B6590" i="8" l="1"/>
  <c r="C6591" i="8"/>
  <c r="D6589" i="9"/>
  <c r="E6589" i="9"/>
  <c r="A6591" i="9"/>
  <c r="B6590" i="9"/>
  <c r="C6590" i="9"/>
  <c r="F6590" i="9" s="1"/>
  <c r="A6592" i="9" l="1"/>
  <c r="B6591" i="9"/>
  <c r="C6591" i="9"/>
  <c r="F6591" i="9" s="1"/>
  <c r="E6590" i="9"/>
  <c r="B6591" i="8"/>
  <c r="C6592" i="8"/>
  <c r="D6590" i="9"/>
  <c r="C6593" i="8" l="1"/>
  <c r="B6592" i="8"/>
  <c r="E6591" i="9"/>
  <c r="D6591" i="9"/>
  <c r="A6593" i="9"/>
  <c r="B6592" i="9"/>
  <c r="C6592" i="9"/>
  <c r="F6592" i="9" s="1"/>
  <c r="A6594" i="9" l="1"/>
  <c r="B6593" i="9"/>
  <c r="C6593" i="9"/>
  <c r="F6593" i="9" s="1"/>
  <c r="E6592" i="9"/>
  <c r="D6592" i="9"/>
  <c r="B6593" i="8"/>
  <c r="C6594" i="8"/>
  <c r="E6593" i="9" l="1"/>
  <c r="D6593" i="9"/>
  <c r="C6595" i="8"/>
  <c r="B6594" i="8"/>
  <c r="A6595" i="9"/>
  <c r="B6594" i="9"/>
  <c r="C6594" i="9"/>
  <c r="F6594" i="9" s="1"/>
  <c r="D6594" i="9" l="1"/>
  <c r="A6596" i="9"/>
  <c r="B6595" i="9"/>
  <c r="C6595" i="9"/>
  <c r="F6595" i="9" s="1"/>
  <c r="C6596" i="8"/>
  <c r="B6595" i="8"/>
  <c r="E6594" i="9"/>
  <c r="B6596" i="8" l="1"/>
  <c r="C6597" i="8"/>
  <c r="E6595" i="9"/>
  <c r="D6595" i="9"/>
  <c r="A6597" i="9"/>
  <c r="B6596" i="9"/>
  <c r="C6596" i="9"/>
  <c r="F6596" i="9" s="1"/>
  <c r="D6596" i="9" l="1"/>
  <c r="A6598" i="9"/>
  <c r="B6597" i="9"/>
  <c r="C6597" i="9"/>
  <c r="F6597" i="9" s="1"/>
  <c r="C6598" i="8"/>
  <c r="B6597" i="8"/>
  <c r="E6596" i="9"/>
  <c r="B6598" i="8" l="1"/>
  <c r="C6599" i="8"/>
  <c r="D6597" i="9"/>
  <c r="E6597" i="9"/>
  <c r="A6599" i="9"/>
  <c r="B6598" i="9"/>
  <c r="C6598" i="9"/>
  <c r="F6598" i="9" s="1"/>
  <c r="A6600" i="9" l="1"/>
  <c r="B6599" i="9"/>
  <c r="C6599" i="9"/>
  <c r="F6599" i="9" s="1"/>
  <c r="E6598" i="9"/>
  <c r="B6599" i="8"/>
  <c r="C6600" i="8"/>
  <c r="D6598" i="9"/>
  <c r="C6601" i="8" l="1"/>
  <c r="B6600" i="8"/>
  <c r="E6599" i="9"/>
  <c r="D6599" i="9"/>
  <c r="A6601" i="9"/>
  <c r="B6600" i="9"/>
  <c r="C6600" i="9"/>
  <c r="F6600" i="9" s="1"/>
  <c r="A6602" i="9" l="1"/>
  <c r="B6601" i="9"/>
  <c r="C6601" i="9"/>
  <c r="F6601" i="9" s="1"/>
  <c r="E6600" i="9"/>
  <c r="D6600" i="9"/>
  <c r="B6601" i="8"/>
  <c r="C6602" i="8"/>
  <c r="E6601" i="9" l="1"/>
  <c r="D6601" i="9"/>
  <c r="C6603" i="8"/>
  <c r="B6602" i="8"/>
  <c r="A6603" i="9"/>
  <c r="B6602" i="9"/>
  <c r="C6602" i="9"/>
  <c r="F6602" i="9" s="1"/>
  <c r="D6602" i="9" l="1"/>
  <c r="A6604" i="9"/>
  <c r="B6603" i="9"/>
  <c r="C6603" i="9"/>
  <c r="F6603" i="9" s="1"/>
  <c r="C6604" i="8"/>
  <c r="B6603" i="8"/>
  <c r="E6602" i="9"/>
  <c r="B6604" i="8" l="1"/>
  <c r="C6605" i="8"/>
  <c r="E6603" i="9"/>
  <c r="D6603" i="9"/>
  <c r="A6605" i="9"/>
  <c r="B6604" i="9"/>
  <c r="C6604" i="9"/>
  <c r="F6604" i="9" s="1"/>
  <c r="D6604" i="9" l="1"/>
  <c r="A6606" i="9"/>
  <c r="B6605" i="9"/>
  <c r="C6605" i="9"/>
  <c r="F6605" i="9" s="1"/>
  <c r="C6606" i="8"/>
  <c r="B6605" i="8"/>
  <c r="E6604" i="9"/>
  <c r="B6606" i="8" l="1"/>
  <c r="C6607" i="8"/>
  <c r="D6605" i="9"/>
  <c r="E6605" i="9"/>
  <c r="A6607" i="9"/>
  <c r="B6606" i="9"/>
  <c r="C6606" i="9"/>
  <c r="F6606" i="9" s="1"/>
  <c r="A6608" i="9" l="1"/>
  <c r="B6607" i="9"/>
  <c r="C6607" i="9"/>
  <c r="F6607" i="9" s="1"/>
  <c r="E6606" i="9"/>
  <c r="B6607" i="8"/>
  <c r="C6608" i="8"/>
  <c r="D6606" i="9"/>
  <c r="C6609" i="8" l="1"/>
  <c r="B6608" i="8"/>
  <c r="E6607" i="9"/>
  <c r="D6607" i="9"/>
  <c r="A6609" i="9"/>
  <c r="B6608" i="9"/>
  <c r="C6608" i="9"/>
  <c r="F6608" i="9" s="1"/>
  <c r="A6610" i="9" l="1"/>
  <c r="B6609" i="9"/>
  <c r="C6609" i="9"/>
  <c r="F6609" i="9" s="1"/>
  <c r="E6608" i="9"/>
  <c r="D6608" i="9"/>
  <c r="B6609" i="8"/>
  <c r="C6610" i="8"/>
  <c r="E6609" i="9" l="1"/>
  <c r="D6609" i="9"/>
  <c r="C6611" i="8"/>
  <c r="B6610" i="8"/>
  <c r="A6611" i="9"/>
  <c r="B6610" i="9"/>
  <c r="C6610" i="9"/>
  <c r="F6610" i="9" s="1"/>
  <c r="D6610" i="9" l="1"/>
  <c r="A6612" i="9"/>
  <c r="B6611" i="9"/>
  <c r="C6611" i="9"/>
  <c r="F6611" i="9" s="1"/>
  <c r="C6612" i="8"/>
  <c r="B6611" i="8"/>
  <c r="E6610" i="9"/>
  <c r="E6611" i="9" l="1"/>
  <c r="D6611" i="9"/>
  <c r="B6612" i="8"/>
  <c r="C6613" i="8"/>
  <c r="A6613" i="9"/>
  <c r="B6612" i="9"/>
  <c r="C6612" i="9"/>
  <c r="F6612" i="9" s="1"/>
  <c r="D6612" i="9" l="1"/>
  <c r="A6614" i="9"/>
  <c r="B6613" i="9"/>
  <c r="C6613" i="9"/>
  <c r="F6613" i="9" s="1"/>
  <c r="C6614" i="8"/>
  <c r="B6613" i="8"/>
  <c r="E6612" i="9"/>
  <c r="D6613" i="9" l="1"/>
  <c r="E6613" i="9"/>
  <c r="B6614" i="8"/>
  <c r="C6615" i="8"/>
  <c r="A6615" i="9"/>
  <c r="B6614" i="9"/>
  <c r="C6614" i="9"/>
  <c r="F6614" i="9" s="1"/>
  <c r="A6616" i="9" l="1"/>
  <c r="B6615" i="9"/>
  <c r="C6615" i="9"/>
  <c r="F6615" i="9" s="1"/>
  <c r="B6615" i="8"/>
  <c r="C6616" i="8"/>
  <c r="E6614" i="9"/>
  <c r="D6614" i="9"/>
  <c r="C6617" i="8" l="1"/>
  <c r="B6616" i="8"/>
  <c r="E6615" i="9"/>
  <c r="D6615" i="9"/>
  <c r="A6617" i="9"/>
  <c r="B6616" i="9"/>
  <c r="C6616" i="9"/>
  <c r="F6616" i="9" s="1"/>
  <c r="A6618" i="9" l="1"/>
  <c r="B6617" i="9"/>
  <c r="C6617" i="9"/>
  <c r="F6617" i="9" s="1"/>
  <c r="E6616" i="9"/>
  <c r="D6616" i="9"/>
  <c r="B6617" i="8"/>
  <c r="C6618" i="8"/>
  <c r="E6617" i="9" l="1"/>
  <c r="D6617" i="9"/>
  <c r="C6619" i="8"/>
  <c r="B6618" i="8"/>
  <c r="A6619" i="9"/>
  <c r="B6618" i="9"/>
  <c r="C6618" i="9"/>
  <c r="F6618" i="9" s="1"/>
  <c r="D6618" i="9" l="1"/>
  <c r="A6620" i="9"/>
  <c r="B6619" i="9"/>
  <c r="C6619" i="9"/>
  <c r="F6619" i="9" s="1"/>
  <c r="C6620" i="8"/>
  <c r="B6619" i="8"/>
  <c r="E6618" i="9"/>
  <c r="E6619" i="9" l="1"/>
  <c r="D6619" i="9"/>
  <c r="B6620" i="8"/>
  <c r="C6621" i="8"/>
  <c r="A6621" i="9"/>
  <c r="B6620" i="9"/>
  <c r="C6620" i="9"/>
  <c r="F6620" i="9" s="1"/>
  <c r="D6620" i="9" l="1"/>
  <c r="A6622" i="9"/>
  <c r="B6621" i="9"/>
  <c r="C6621" i="9"/>
  <c r="F6621" i="9" s="1"/>
  <c r="C6622" i="8"/>
  <c r="B6621" i="8"/>
  <c r="E6620" i="9"/>
  <c r="B6622" i="8" l="1"/>
  <c r="C6623" i="8"/>
  <c r="D6621" i="9"/>
  <c r="E6621" i="9"/>
  <c r="A6623" i="9"/>
  <c r="B6622" i="9"/>
  <c r="C6622" i="9"/>
  <c r="F6622" i="9" s="1"/>
  <c r="A6624" i="9" l="1"/>
  <c r="B6623" i="9"/>
  <c r="C6623" i="9"/>
  <c r="F6623" i="9" s="1"/>
  <c r="E6622" i="9"/>
  <c r="B6623" i="8"/>
  <c r="C6624" i="8"/>
  <c r="D6622" i="9"/>
  <c r="C6625" i="8" l="1"/>
  <c r="B6624" i="8"/>
  <c r="E6623" i="9"/>
  <c r="D6623" i="9"/>
  <c r="A6625" i="9"/>
  <c r="B6624" i="9"/>
  <c r="C6624" i="9"/>
  <c r="F6624" i="9" s="1"/>
  <c r="A6626" i="9" l="1"/>
  <c r="B6625" i="9"/>
  <c r="C6625" i="9"/>
  <c r="F6625" i="9" s="1"/>
  <c r="E6624" i="9"/>
  <c r="D6624" i="9"/>
  <c r="B6625" i="8"/>
  <c r="C6626" i="8"/>
  <c r="D6625" i="9" l="1"/>
  <c r="E6625" i="9"/>
  <c r="C6627" i="8"/>
  <c r="B6626" i="8"/>
  <c r="A6627" i="9"/>
  <c r="B6626" i="9"/>
  <c r="C6626" i="9"/>
  <c r="F6626" i="9" s="1"/>
  <c r="D6626" i="9" l="1"/>
  <c r="A6628" i="9"/>
  <c r="C6627" i="9"/>
  <c r="F6627" i="9" s="1"/>
  <c r="B6627" i="9"/>
  <c r="C6628" i="8"/>
  <c r="B6627" i="8"/>
  <c r="E6626" i="9"/>
  <c r="C6629" i="8" l="1"/>
  <c r="B6628" i="8"/>
  <c r="E6627" i="9"/>
  <c r="D6627" i="9"/>
  <c r="A6629" i="9"/>
  <c r="C6628" i="9"/>
  <c r="F6628" i="9" s="1"/>
  <c r="B6628" i="9"/>
  <c r="A6630" i="9" l="1"/>
  <c r="C6629" i="9"/>
  <c r="F6629" i="9" s="1"/>
  <c r="B6629" i="9"/>
  <c r="E6628" i="9"/>
  <c r="D6628" i="9"/>
  <c r="B6629" i="8"/>
  <c r="C6630" i="8"/>
  <c r="D6629" i="9" l="1"/>
  <c r="E6629" i="9"/>
  <c r="C6631" i="8"/>
  <c r="B6630" i="8"/>
  <c r="A6631" i="9"/>
  <c r="C6630" i="9"/>
  <c r="F6630" i="9" s="1"/>
  <c r="B6630" i="9"/>
  <c r="D6630" i="9" l="1"/>
  <c r="E6630" i="9"/>
  <c r="A6632" i="9"/>
  <c r="C6631" i="9"/>
  <c r="F6631" i="9" s="1"/>
  <c r="B6631" i="9"/>
  <c r="C6632" i="8"/>
  <c r="B6631" i="8"/>
  <c r="C6633" i="8" l="1"/>
  <c r="B6632" i="8"/>
  <c r="E6631" i="9"/>
  <c r="D6631" i="9"/>
  <c r="A6633" i="9"/>
  <c r="C6632" i="9"/>
  <c r="F6632" i="9" s="1"/>
  <c r="B6632" i="9"/>
  <c r="A6634" i="9" l="1"/>
  <c r="C6633" i="9"/>
  <c r="F6633" i="9" s="1"/>
  <c r="B6633" i="9"/>
  <c r="E6632" i="9"/>
  <c r="D6632" i="9"/>
  <c r="B6633" i="8"/>
  <c r="C6634" i="8"/>
  <c r="E6633" i="9" l="1"/>
  <c r="D6633" i="9"/>
  <c r="B6634" i="8"/>
  <c r="C6635" i="8"/>
  <c r="A6635" i="9"/>
  <c r="C6634" i="9"/>
  <c r="F6634" i="9" s="1"/>
  <c r="B6634" i="9"/>
  <c r="E6634" i="9" l="1"/>
  <c r="A6636" i="9"/>
  <c r="C6635" i="9"/>
  <c r="F6635" i="9" s="1"/>
  <c r="B6635" i="9"/>
  <c r="D6634" i="9"/>
  <c r="B6635" i="8"/>
  <c r="C6636" i="8"/>
  <c r="A6637" i="9" l="1"/>
  <c r="C6636" i="9"/>
  <c r="F6636" i="9" s="1"/>
  <c r="B6636" i="9"/>
  <c r="E6635" i="9"/>
  <c r="D6635" i="9"/>
  <c r="B6636" i="8"/>
  <c r="C6637" i="8"/>
  <c r="A6638" i="9" l="1"/>
  <c r="C6637" i="9"/>
  <c r="F6637" i="9" s="1"/>
  <c r="B6637" i="9"/>
  <c r="E6636" i="9"/>
  <c r="B6637" i="8"/>
  <c r="C6638" i="8"/>
  <c r="D6636" i="9"/>
  <c r="B6638" i="8" l="1"/>
  <c r="C6639" i="8"/>
  <c r="A6639" i="9"/>
  <c r="C6638" i="9"/>
  <c r="F6638" i="9" s="1"/>
  <c r="B6638" i="9"/>
  <c r="E6637" i="9"/>
  <c r="D6637" i="9"/>
  <c r="A6640" i="9" l="1"/>
  <c r="C6639" i="9"/>
  <c r="F6639" i="9" s="1"/>
  <c r="B6639" i="9"/>
  <c r="E6638" i="9"/>
  <c r="D6638" i="9"/>
  <c r="B6639" i="8"/>
  <c r="C6640" i="8"/>
  <c r="E6639" i="9" l="1"/>
  <c r="A6641" i="9"/>
  <c r="C6640" i="9"/>
  <c r="F6640" i="9" s="1"/>
  <c r="B6640" i="9"/>
  <c r="B6640" i="8"/>
  <c r="C6641" i="8"/>
  <c r="D6639" i="9"/>
  <c r="B6641" i="8" l="1"/>
  <c r="C6642" i="8"/>
  <c r="A6642" i="9"/>
  <c r="C6641" i="9"/>
  <c r="F6641" i="9" s="1"/>
  <c r="B6641" i="9"/>
  <c r="E6640" i="9"/>
  <c r="D6640" i="9"/>
  <c r="E6641" i="9" l="1"/>
  <c r="A6643" i="9"/>
  <c r="C6642" i="9"/>
  <c r="F6642" i="9" s="1"/>
  <c r="B6642" i="9"/>
  <c r="D6641" i="9"/>
  <c r="B6642" i="8"/>
  <c r="C6643" i="8"/>
  <c r="A6644" i="9" l="1"/>
  <c r="C6643" i="9"/>
  <c r="F6643" i="9" s="1"/>
  <c r="B6643" i="9"/>
  <c r="E6642" i="9"/>
  <c r="D6642" i="9"/>
  <c r="B6643" i="8"/>
  <c r="C6644" i="8"/>
  <c r="E6643" i="9" l="1"/>
  <c r="A6645" i="9"/>
  <c r="C6644" i="9"/>
  <c r="F6644" i="9" s="1"/>
  <c r="B6644" i="9"/>
  <c r="B6644" i="8"/>
  <c r="C6645" i="8"/>
  <c r="D6643" i="9"/>
  <c r="B6645" i="8" l="1"/>
  <c r="C6646" i="8"/>
  <c r="A6646" i="9"/>
  <c r="C6645" i="9"/>
  <c r="F6645" i="9" s="1"/>
  <c r="B6645" i="9"/>
  <c r="E6644" i="9"/>
  <c r="D6644" i="9"/>
  <c r="A6647" i="9" l="1"/>
  <c r="C6646" i="9"/>
  <c r="F6646" i="9" s="1"/>
  <c r="B6646" i="9"/>
  <c r="E6645" i="9"/>
  <c r="D6645" i="9"/>
  <c r="B6646" i="8"/>
  <c r="C6647" i="8"/>
  <c r="A6648" i="9" l="1"/>
  <c r="C6647" i="9"/>
  <c r="F6647" i="9" s="1"/>
  <c r="B6647" i="9"/>
  <c r="E6646" i="9"/>
  <c r="B6647" i="8"/>
  <c r="C6648" i="8"/>
  <c r="D6646" i="9"/>
  <c r="B6648" i="8" l="1"/>
  <c r="C6649" i="8"/>
  <c r="A6649" i="9"/>
  <c r="C6648" i="9"/>
  <c r="F6648" i="9" s="1"/>
  <c r="B6648" i="9"/>
  <c r="E6647" i="9"/>
  <c r="D6647" i="9"/>
  <c r="A6650" i="9" l="1"/>
  <c r="C6649" i="9"/>
  <c r="F6649" i="9" s="1"/>
  <c r="B6649" i="9"/>
  <c r="E6648" i="9"/>
  <c r="D6648" i="9"/>
  <c r="B6649" i="8"/>
  <c r="C6650" i="8"/>
  <c r="E6649" i="9" l="1"/>
  <c r="A6651" i="9"/>
  <c r="C6650" i="9"/>
  <c r="F6650" i="9" s="1"/>
  <c r="B6650" i="9"/>
  <c r="B6650" i="8"/>
  <c r="C6651" i="8"/>
  <c r="D6649" i="9"/>
  <c r="B6651" i="8" l="1"/>
  <c r="C6652" i="8"/>
  <c r="A6652" i="9"/>
  <c r="C6651" i="9"/>
  <c r="F6651" i="9" s="1"/>
  <c r="B6651" i="9"/>
  <c r="E6650" i="9"/>
  <c r="D6650" i="9"/>
  <c r="A6653" i="9" l="1"/>
  <c r="C6652" i="9"/>
  <c r="F6652" i="9" s="1"/>
  <c r="B6652" i="9"/>
  <c r="E6651" i="9"/>
  <c r="D6651" i="9"/>
  <c r="B6652" i="8"/>
  <c r="C6653" i="8"/>
  <c r="A6654" i="9" l="1"/>
  <c r="C6653" i="9"/>
  <c r="F6653" i="9" s="1"/>
  <c r="B6653" i="9"/>
  <c r="E6652" i="9"/>
  <c r="B6653" i="8"/>
  <c r="C6654" i="8"/>
  <c r="D6652" i="9"/>
  <c r="B6654" i="8" l="1"/>
  <c r="C6655" i="8"/>
  <c r="A6655" i="9"/>
  <c r="C6654" i="9"/>
  <c r="F6654" i="9" s="1"/>
  <c r="B6654" i="9"/>
  <c r="E6653" i="9"/>
  <c r="D6653" i="9"/>
  <c r="A6656" i="9" l="1"/>
  <c r="C6655" i="9"/>
  <c r="F6655" i="9" s="1"/>
  <c r="B6655" i="9"/>
  <c r="E6654" i="9"/>
  <c r="D6654" i="9"/>
  <c r="B6655" i="8"/>
  <c r="C6656" i="8"/>
  <c r="E6655" i="9" l="1"/>
  <c r="A6657" i="9"/>
  <c r="C6656" i="9"/>
  <c r="F6656" i="9" s="1"/>
  <c r="B6656" i="9"/>
  <c r="B6656" i="8"/>
  <c r="C6657" i="8"/>
  <c r="D6655" i="9"/>
  <c r="B6657" i="8" l="1"/>
  <c r="C6658" i="8"/>
  <c r="A6658" i="9"/>
  <c r="C6657" i="9"/>
  <c r="F6657" i="9" s="1"/>
  <c r="B6657" i="9"/>
  <c r="E6656" i="9"/>
  <c r="D6656" i="9"/>
  <c r="A6659" i="9" l="1"/>
  <c r="C6658" i="9"/>
  <c r="F6658" i="9" s="1"/>
  <c r="B6658" i="9"/>
  <c r="E6657" i="9"/>
  <c r="D6657" i="9"/>
  <c r="B6658" i="8"/>
  <c r="C6659" i="8"/>
  <c r="A6660" i="9" l="1"/>
  <c r="C6659" i="9"/>
  <c r="F6659" i="9" s="1"/>
  <c r="B6659" i="9"/>
  <c r="E6658" i="9"/>
  <c r="B6659" i="8"/>
  <c r="C6660" i="8"/>
  <c r="D6658" i="9"/>
  <c r="B6660" i="8" l="1"/>
  <c r="C6661" i="8"/>
  <c r="A6661" i="9"/>
  <c r="C6660" i="9"/>
  <c r="F6660" i="9" s="1"/>
  <c r="B6660" i="9"/>
  <c r="E6659" i="9"/>
  <c r="D6659" i="9"/>
  <c r="A6662" i="9" l="1"/>
  <c r="C6661" i="9"/>
  <c r="F6661" i="9" s="1"/>
  <c r="B6661" i="9"/>
  <c r="E6660" i="9"/>
  <c r="D6660" i="9"/>
  <c r="B6661" i="8"/>
  <c r="C6662" i="8"/>
  <c r="A6663" i="9" l="1"/>
  <c r="C6662" i="9"/>
  <c r="F6662" i="9" s="1"/>
  <c r="B6662" i="9"/>
  <c r="E6661" i="9"/>
  <c r="B6662" i="8"/>
  <c r="C6663" i="8"/>
  <c r="D6661" i="9"/>
  <c r="A6664" i="9" l="1"/>
  <c r="C6663" i="9"/>
  <c r="F6663" i="9" s="1"/>
  <c r="B6663" i="9"/>
  <c r="B6663" i="8"/>
  <c r="C6664" i="8"/>
  <c r="E6662" i="9"/>
  <c r="D6662" i="9"/>
  <c r="B6664" i="8" l="1"/>
  <c r="C6665" i="8"/>
  <c r="A6665" i="9"/>
  <c r="C6664" i="9"/>
  <c r="F6664" i="9" s="1"/>
  <c r="B6664" i="9"/>
  <c r="E6663" i="9"/>
  <c r="D6663" i="9"/>
  <c r="A6666" i="9" l="1"/>
  <c r="C6665" i="9"/>
  <c r="F6665" i="9" s="1"/>
  <c r="B6665" i="9"/>
  <c r="E6664" i="9"/>
  <c r="D6664" i="9"/>
  <c r="B6665" i="8"/>
  <c r="C6666" i="8"/>
  <c r="A6667" i="9" l="1"/>
  <c r="C6666" i="9"/>
  <c r="F6666" i="9" s="1"/>
  <c r="B6666" i="9"/>
  <c r="E6665" i="9"/>
  <c r="B6666" i="8"/>
  <c r="C6667" i="8"/>
  <c r="D6665" i="9"/>
  <c r="B6667" i="8" l="1"/>
  <c r="C6668" i="8"/>
  <c r="A6668" i="9"/>
  <c r="C6667" i="9"/>
  <c r="F6667" i="9" s="1"/>
  <c r="B6667" i="9"/>
  <c r="E6666" i="9"/>
  <c r="D6666" i="9"/>
  <c r="A6669" i="9" l="1"/>
  <c r="C6668" i="9"/>
  <c r="F6668" i="9" s="1"/>
  <c r="B6668" i="9"/>
  <c r="E6667" i="9"/>
  <c r="D6667" i="9"/>
  <c r="B6668" i="8"/>
  <c r="C6669" i="8"/>
  <c r="E6668" i="9" l="1"/>
  <c r="A6670" i="9"/>
  <c r="C6669" i="9"/>
  <c r="F6669" i="9" s="1"/>
  <c r="B6669" i="9"/>
  <c r="B6669" i="8"/>
  <c r="C6670" i="8"/>
  <c r="D6668" i="9"/>
  <c r="B6670" i="8" l="1"/>
  <c r="C6671" i="8"/>
  <c r="A6671" i="9"/>
  <c r="C6670" i="9"/>
  <c r="F6670" i="9" s="1"/>
  <c r="B6670" i="9"/>
  <c r="E6669" i="9"/>
  <c r="D6669" i="9"/>
  <c r="A6672" i="9" l="1"/>
  <c r="C6671" i="9"/>
  <c r="F6671" i="9" s="1"/>
  <c r="B6671" i="9"/>
  <c r="E6670" i="9"/>
  <c r="D6670" i="9"/>
  <c r="B6671" i="8"/>
  <c r="C6672" i="8"/>
  <c r="A6673" i="9" l="1"/>
  <c r="C6672" i="9"/>
  <c r="F6672" i="9" s="1"/>
  <c r="B6672" i="9"/>
  <c r="E6671" i="9"/>
  <c r="B6672" i="8"/>
  <c r="C6673" i="8"/>
  <c r="D6671" i="9"/>
  <c r="B6673" i="8" l="1"/>
  <c r="C6674" i="8"/>
  <c r="A6674" i="9"/>
  <c r="C6673" i="9"/>
  <c r="F6673" i="9" s="1"/>
  <c r="B6673" i="9"/>
  <c r="E6672" i="9"/>
  <c r="D6672" i="9"/>
  <c r="A6675" i="9" l="1"/>
  <c r="C6674" i="9"/>
  <c r="F6674" i="9" s="1"/>
  <c r="B6674" i="9"/>
  <c r="D6673" i="9"/>
  <c r="E6673" i="9"/>
  <c r="B6674" i="8"/>
  <c r="C6675" i="8"/>
  <c r="E6674" i="9" l="1"/>
  <c r="A6676" i="9"/>
  <c r="C6675" i="9"/>
  <c r="F6675" i="9" s="1"/>
  <c r="B6675" i="9"/>
  <c r="B6675" i="8"/>
  <c r="C6676" i="8"/>
  <c r="D6674" i="9"/>
  <c r="B6676" i="8" l="1"/>
  <c r="C6677" i="8"/>
  <c r="A6677" i="9"/>
  <c r="C6676" i="9"/>
  <c r="F6676" i="9" s="1"/>
  <c r="B6676" i="9"/>
  <c r="E6675" i="9"/>
  <c r="D6675" i="9"/>
  <c r="A6678" i="9" l="1"/>
  <c r="C6677" i="9"/>
  <c r="F6677" i="9" s="1"/>
  <c r="B6677" i="9"/>
  <c r="E6676" i="9"/>
  <c r="D6676" i="9"/>
  <c r="B6677" i="8"/>
  <c r="C6678" i="8"/>
  <c r="A6679" i="9" l="1"/>
  <c r="C6678" i="9"/>
  <c r="F6678" i="9" s="1"/>
  <c r="B6678" i="9"/>
  <c r="E6677" i="9"/>
  <c r="B6678" i="8"/>
  <c r="C6679" i="8"/>
  <c r="D6677" i="9"/>
  <c r="B6679" i="8" l="1"/>
  <c r="C6680" i="8"/>
  <c r="A6680" i="9"/>
  <c r="C6679" i="9"/>
  <c r="F6679" i="9" s="1"/>
  <c r="B6679" i="9"/>
  <c r="E6678" i="9"/>
  <c r="D6678" i="9"/>
  <c r="A6681" i="9" l="1"/>
  <c r="C6680" i="9"/>
  <c r="F6680" i="9" s="1"/>
  <c r="B6680" i="9"/>
  <c r="E6679" i="9"/>
  <c r="D6679" i="9"/>
  <c r="B6680" i="8"/>
  <c r="C6681" i="8"/>
  <c r="E6680" i="9" l="1"/>
  <c r="A6682" i="9"/>
  <c r="C6681" i="9"/>
  <c r="F6681" i="9" s="1"/>
  <c r="B6681" i="9"/>
  <c r="B6681" i="8"/>
  <c r="C6682" i="8"/>
  <c r="D6680" i="9"/>
  <c r="B6682" i="8" l="1"/>
  <c r="C6683" i="8"/>
  <c r="A6683" i="9"/>
  <c r="C6682" i="9"/>
  <c r="F6682" i="9" s="1"/>
  <c r="B6682" i="9"/>
  <c r="E6681" i="9"/>
  <c r="D6681" i="9"/>
  <c r="A6684" i="9" l="1"/>
  <c r="C6683" i="9"/>
  <c r="F6683" i="9" s="1"/>
  <c r="B6683" i="9"/>
  <c r="E6682" i="9"/>
  <c r="D6682" i="9"/>
  <c r="B6683" i="8"/>
  <c r="C6684" i="8"/>
  <c r="E6683" i="9" l="1"/>
  <c r="A6685" i="9"/>
  <c r="C6684" i="9"/>
  <c r="F6684" i="9" s="1"/>
  <c r="B6684" i="9"/>
  <c r="B6684" i="8"/>
  <c r="C6685" i="8"/>
  <c r="D6683" i="9"/>
  <c r="B6685" i="8" l="1"/>
  <c r="C6686" i="8"/>
  <c r="A6686" i="9"/>
  <c r="C6685" i="9"/>
  <c r="F6685" i="9" s="1"/>
  <c r="B6685" i="9"/>
  <c r="E6684" i="9"/>
  <c r="D6684" i="9"/>
  <c r="A6687" i="9" l="1"/>
  <c r="C6686" i="9"/>
  <c r="F6686" i="9" s="1"/>
  <c r="B6686" i="9"/>
  <c r="E6685" i="9"/>
  <c r="D6685" i="9"/>
  <c r="B6686" i="8"/>
  <c r="C6687" i="8"/>
  <c r="A6688" i="9" l="1"/>
  <c r="C6687" i="9"/>
  <c r="F6687" i="9" s="1"/>
  <c r="B6687" i="9"/>
  <c r="E6686" i="9"/>
  <c r="B6687" i="8"/>
  <c r="C6688" i="8"/>
  <c r="D6686" i="9"/>
  <c r="B6688" i="8" l="1"/>
  <c r="C6689" i="8"/>
  <c r="A6689" i="9"/>
  <c r="C6688" i="9"/>
  <c r="F6688" i="9" s="1"/>
  <c r="B6688" i="9"/>
  <c r="E6687" i="9"/>
  <c r="D6687" i="9"/>
  <c r="A6690" i="9" l="1"/>
  <c r="C6689" i="9"/>
  <c r="F6689" i="9" s="1"/>
  <c r="B6689" i="9"/>
  <c r="E6688" i="9"/>
  <c r="D6688" i="9"/>
  <c r="B6689" i="8"/>
  <c r="C6690" i="8"/>
  <c r="E6689" i="9" l="1"/>
  <c r="A6691" i="9"/>
  <c r="C6690" i="9"/>
  <c r="F6690" i="9" s="1"/>
  <c r="B6690" i="9"/>
  <c r="B6690" i="8"/>
  <c r="C6691" i="8"/>
  <c r="D6689" i="9"/>
  <c r="B6691" i="8" l="1"/>
  <c r="C6692" i="8"/>
  <c r="A6692" i="9"/>
  <c r="C6691" i="9"/>
  <c r="F6691" i="9" s="1"/>
  <c r="B6691" i="9"/>
  <c r="E6690" i="9"/>
  <c r="D6690" i="9"/>
  <c r="A6693" i="9" l="1"/>
  <c r="C6692" i="9"/>
  <c r="F6692" i="9" s="1"/>
  <c r="B6692" i="9"/>
  <c r="E6691" i="9"/>
  <c r="D6691" i="9"/>
  <c r="B6692" i="8"/>
  <c r="C6693" i="8"/>
  <c r="E6692" i="9" l="1"/>
  <c r="A6694" i="9"/>
  <c r="C6693" i="9"/>
  <c r="F6693" i="9" s="1"/>
  <c r="B6693" i="9"/>
  <c r="B6693" i="8"/>
  <c r="C6694" i="8"/>
  <c r="D6692" i="9"/>
  <c r="B6694" i="8" l="1"/>
  <c r="C6695" i="8"/>
  <c r="A6695" i="9"/>
  <c r="C6694" i="9"/>
  <c r="F6694" i="9" s="1"/>
  <c r="B6694" i="9"/>
  <c r="E6693" i="9"/>
  <c r="D6693" i="9"/>
  <c r="A6696" i="9" l="1"/>
  <c r="C6695" i="9"/>
  <c r="F6695" i="9" s="1"/>
  <c r="B6695" i="9"/>
  <c r="E6694" i="9"/>
  <c r="D6694" i="9"/>
  <c r="B6695" i="8"/>
  <c r="C6696" i="8"/>
  <c r="E6695" i="9" l="1"/>
  <c r="A6697" i="9"/>
  <c r="C6696" i="9"/>
  <c r="F6696" i="9" s="1"/>
  <c r="B6696" i="9"/>
  <c r="B6696" i="8"/>
  <c r="C6697" i="8"/>
  <c r="D6695" i="9"/>
  <c r="B6697" i="8" l="1"/>
  <c r="C6698" i="8"/>
  <c r="A6698" i="9"/>
  <c r="C6697" i="9"/>
  <c r="F6697" i="9" s="1"/>
  <c r="B6697" i="9"/>
  <c r="E6696" i="9"/>
  <c r="D6696" i="9"/>
  <c r="A6699" i="9" l="1"/>
  <c r="C6698" i="9"/>
  <c r="F6698" i="9" s="1"/>
  <c r="B6698" i="9"/>
  <c r="D6697" i="9"/>
  <c r="E6697" i="9"/>
  <c r="B6698" i="8"/>
  <c r="C6699" i="8"/>
  <c r="A6700" i="9" l="1"/>
  <c r="C6699" i="9"/>
  <c r="F6699" i="9" s="1"/>
  <c r="B6699" i="9"/>
  <c r="E6698" i="9"/>
  <c r="B6699" i="8"/>
  <c r="C6700" i="8"/>
  <c r="D6698" i="9"/>
  <c r="A6701" i="9" l="1"/>
  <c r="C6700" i="9"/>
  <c r="F6700" i="9" s="1"/>
  <c r="B6700" i="9"/>
  <c r="B6700" i="8"/>
  <c r="C6701" i="8"/>
  <c r="E6699" i="9"/>
  <c r="D6699" i="9"/>
  <c r="B6701" i="8" l="1"/>
  <c r="C6702" i="8"/>
  <c r="A6702" i="9"/>
  <c r="C6701" i="9"/>
  <c r="F6701" i="9" s="1"/>
  <c r="B6701" i="9"/>
  <c r="E6700" i="9"/>
  <c r="D6700" i="9"/>
  <c r="A6703" i="9" l="1"/>
  <c r="C6702" i="9"/>
  <c r="F6702" i="9" s="1"/>
  <c r="B6702" i="9"/>
  <c r="E6701" i="9"/>
  <c r="D6701" i="9"/>
  <c r="B6702" i="8"/>
  <c r="C6703" i="8"/>
  <c r="A6704" i="9" l="1"/>
  <c r="C6703" i="9"/>
  <c r="F6703" i="9" s="1"/>
  <c r="B6703" i="9"/>
  <c r="E6702" i="9"/>
  <c r="B6703" i="8"/>
  <c r="C6704" i="8"/>
  <c r="D6702" i="9"/>
  <c r="A6705" i="9" l="1"/>
  <c r="C6704" i="9"/>
  <c r="F6704" i="9" s="1"/>
  <c r="B6704" i="9"/>
  <c r="B6704" i="8"/>
  <c r="C6705" i="8"/>
  <c r="E6703" i="9"/>
  <c r="D6703" i="9"/>
  <c r="B6705" i="8" l="1"/>
  <c r="C6706" i="8"/>
  <c r="A6706" i="9"/>
  <c r="C6705" i="9"/>
  <c r="F6705" i="9" s="1"/>
  <c r="B6705" i="9"/>
  <c r="E6704" i="9"/>
  <c r="D6704" i="9"/>
  <c r="A6707" i="9" l="1"/>
  <c r="C6706" i="9"/>
  <c r="F6706" i="9" s="1"/>
  <c r="B6706" i="9"/>
  <c r="E6705" i="9"/>
  <c r="D6705" i="9"/>
  <c r="B6706" i="8"/>
  <c r="C6707" i="8"/>
  <c r="A6708" i="9" l="1"/>
  <c r="C6707" i="9"/>
  <c r="F6707" i="9" s="1"/>
  <c r="B6707" i="9"/>
  <c r="E6706" i="9"/>
  <c r="B6707" i="8"/>
  <c r="C6708" i="8"/>
  <c r="D6706" i="9"/>
  <c r="B6708" i="8" l="1"/>
  <c r="C6709" i="8"/>
  <c r="A6709" i="9"/>
  <c r="C6708" i="9"/>
  <c r="F6708" i="9" s="1"/>
  <c r="B6708" i="9"/>
  <c r="E6707" i="9"/>
  <c r="D6707" i="9"/>
  <c r="A6710" i="9" l="1"/>
  <c r="C6709" i="9"/>
  <c r="F6709" i="9" s="1"/>
  <c r="B6709" i="9"/>
  <c r="E6708" i="9"/>
  <c r="D6708" i="9"/>
  <c r="B6709" i="8"/>
  <c r="C6710" i="8"/>
  <c r="A6711" i="9" l="1"/>
  <c r="C6710" i="9"/>
  <c r="F6710" i="9" s="1"/>
  <c r="B6710" i="9"/>
  <c r="E6709" i="9"/>
  <c r="B6710" i="8"/>
  <c r="C6711" i="8"/>
  <c r="D6709" i="9"/>
  <c r="B6711" i="8" l="1"/>
  <c r="C6712" i="8"/>
  <c r="A6712" i="9"/>
  <c r="C6711" i="9"/>
  <c r="F6711" i="9" s="1"/>
  <c r="B6711" i="9"/>
  <c r="E6710" i="9"/>
  <c r="D6710" i="9"/>
  <c r="A6713" i="9" l="1"/>
  <c r="C6712" i="9"/>
  <c r="F6712" i="9" s="1"/>
  <c r="B6712" i="9"/>
  <c r="E6711" i="9"/>
  <c r="D6711" i="9"/>
  <c r="B6712" i="8"/>
  <c r="C6713" i="8"/>
  <c r="A6714" i="9" l="1"/>
  <c r="C6713" i="9"/>
  <c r="F6713" i="9" s="1"/>
  <c r="B6713" i="9"/>
  <c r="E6712" i="9"/>
  <c r="B6713" i="8"/>
  <c r="C6714" i="8"/>
  <c r="D6712" i="9"/>
  <c r="A6715" i="9" l="1"/>
  <c r="C6714" i="9"/>
  <c r="F6714" i="9" s="1"/>
  <c r="B6714" i="9"/>
  <c r="B6714" i="8"/>
  <c r="C6715" i="8"/>
  <c r="E6713" i="9"/>
  <c r="D6713" i="9"/>
  <c r="A6716" i="9" l="1"/>
  <c r="C6715" i="9"/>
  <c r="F6715" i="9" s="1"/>
  <c r="B6715" i="9"/>
  <c r="E6714" i="9"/>
  <c r="B6715" i="8"/>
  <c r="C6716" i="8"/>
  <c r="D6714" i="9"/>
  <c r="A6717" i="9" l="1"/>
  <c r="C6716" i="9"/>
  <c r="F6716" i="9" s="1"/>
  <c r="B6716" i="9"/>
  <c r="B6716" i="8"/>
  <c r="C6717" i="8"/>
  <c r="E6715" i="9"/>
  <c r="D6715" i="9"/>
  <c r="A6718" i="9" l="1"/>
  <c r="C6717" i="9"/>
  <c r="F6717" i="9" s="1"/>
  <c r="B6717" i="9"/>
  <c r="E6716" i="9"/>
  <c r="B6717" i="8"/>
  <c r="C6718" i="8"/>
  <c r="D6716" i="9"/>
  <c r="B6718" i="8" l="1"/>
  <c r="C6719" i="8"/>
  <c r="A6719" i="9"/>
  <c r="C6718" i="9"/>
  <c r="F6718" i="9" s="1"/>
  <c r="B6718" i="9"/>
  <c r="E6717" i="9"/>
  <c r="D6717" i="9"/>
  <c r="A6720" i="9" l="1"/>
  <c r="C6719" i="9"/>
  <c r="F6719" i="9" s="1"/>
  <c r="B6719" i="9"/>
  <c r="E6718" i="9"/>
  <c r="D6718" i="9"/>
  <c r="B6719" i="8"/>
  <c r="C6720" i="8"/>
  <c r="A6721" i="9" l="1"/>
  <c r="C6720" i="9"/>
  <c r="F6720" i="9" s="1"/>
  <c r="B6720" i="9"/>
  <c r="E6719" i="9"/>
  <c r="B6720" i="8"/>
  <c r="C6721" i="8"/>
  <c r="D6719" i="9"/>
  <c r="B6721" i="8" l="1"/>
  <c r="C6722" i="8"/>
  <c r="A6722" i="9"/>
  <c r="C6721" i="9"/>
  <c r="F6721" i="9" s="1"/>
  <c r="B6721" i="9"/>
  <c r="E6720" i="9"/>
  <c r="D6720" i="9"/>
  <c r="E6721" i="9" l="1"/>
  <c r="A6723" i="9"/>
  <c r="C6722" i="9"/>
  <c r="F6722" i="9" s="1"/>
  <c r="B6722" i="9"/>
  <c r="D6721" i="9"/>
  <c r="B6722" i="8"/>
  <c r="C6723" i="8"/>
  <c r="A6724" i="9" l="1"/>
  <c r="C6723" i="9"/>
  <c r="F6723" i="9" s="1"/>
  <c r="B6723" i="9"/>
  <c r="E6722" i="9"/>
  <c r="D6722" i="9"/>
  <c r="B6723" i="8"/>
  <c r="C6724" i="8"/>
  <c r="A6725" i="9" l="1"/>
  <c r="C6724" i="9"/>
  <c r="F6724" i="9" s="1"/>
  <c r="B6724" i="9"/>
  <c r="E6723" i="9"/>
  <c r="B6724" i="8"/>
  <c r="C6725" i="8"/>
  <c r="D6723" i="9"/>
  <c r="A6726" i="9" l="1"/>
  <c r="C6725" i="9"/>
  <c r="F6725" i="9" s="1"/>
  <c r="B6725" i="9"/>
  <c r="B6725" i="8"/>
  <c r="C6726" i="8"/>
  <c r="E6724" i="9"/>
  <c r="D6724" i="9"/>
  <c r="B6726" i="8" l="1"/>
  <c r="C6727" i="8"/>
  <c r="A6727" i="9"/>
  <c r="C6726" i="9"/>
  <c r="F6726" i="9" s="1"/>
  <c r="B6726" i="9"/>
  <c r="E6725" i="9"/>
  <c r="D6725" i="9"/>
  <c r="E6726" i="9" l="1"/>
  <c r="A6728" i="9"/>
  <c r="C6727" i="9"/>
  <c r="F6727" i="9" s="1"/>
  <c r="B6727" i="9"/>
  <c r="D6726" i="9"/>
  <c r="B6727" i="8"/>
  <c r="C6728" i="8"/>
  <c r="A6729" i="9" l="1"/>
  <c r="C6728" i="9"/>
  <c r="F6728" i="9" s="1"/>
  <c r="B6728" i="9"/>
  <c r="E6727" i="9"/>
  <c r="D6727" i="9"/>
  <c r="B6728" i="8"/>
  <c r="C6729" i="8"/>
  <c r="A6730" i="9" l="1"/>
  <c r="C6729" i="9"/>
  <c r="F6729" i="9" s="1"/>
  <c r="B6729" i="9"/>
  <c r="D6728" i="9"/>
  <c r="B6729" i="8"/>
  <c r="C6730" i="8"/>
  <c r="E6728" i="9"/>
  <c r="A6731" i="9" l="1"/>
  <c r="C6730" i="9"/>
  <c r="F6730" i="9" s="1"/>
  <c r="B6730" i="9"/>
  <c r="B6730" i="8"/>
  <c r="C6731" i="8"/>
  <c r="E6729" i="9"/>
  <c r="D6729" i="9"/>
  <c r="B6731" i="8" l="1"/>
  <c r="C6732" i="8"/>
  <c r="A6732" i="9"/>
  <c r="C6731" i="9"/>
  <c r="F6731" i="9" s="1"/>
  <c r="B6731" i="9"/>
  <c r="E6730" i="9"/>
  <c r="D6730" i="9"/>
  <c r="A6733" i="9" l="1"/>
  <c r="C6732" i="9"/>
  <c r="F6732" i="9" s="1"/>
  <c r="B6732" i="9"/>
  <c r="E6731" i="9"/>
  <c r="D6731" i="9"/>
  <c r="B6732" i="8"/>
  <c r="C6733" i="8"/>
  <c r="A6734" i="9" l="1"/>
  <c r="C6733" i="9"/>
  <c r="F6733" i="9" s="1"/>
  <c r="B6733" i="9"/>
  <c r="E6732" i="9"/>
  <c r="B6733" i="8"/>
  <c r="C6734" i="8"/>
  <c r="D6732" i="9"/>
  <c r="A6735" i="9" l="1"/>
  <c r="C6734" i="9"/>
  <c r="F6734" i="9" s="1"/>
  <c r="B6734" i="9"/>
  <c r="B6734" i="8"/>
  <c r="C6735" i="8"/>
  <c r="E6733" i="9"/>
  <c r="D6733" i="9"/>
  <c r="B6735" i="8" l="1"/>
  <c r="C6736" i="8"/>
  <c r="A6736" i="9"/>
  <c r="C6735" i="9"/>
  <c r="F6735" i="9" s="1"/>
  <c r="B6735" i="9"/>
  <c r="E6734" i="9"/>
  <c r="D6734" i="9"/>
  <c r="A6737" i="9" l="1"/>
  <c r="C6736" i="9"/>
  <c r="F6736" i="9" s="1"/>
  <c r="B6736" i="9"/>
  <c r="E6735" i="9"/>
  <c r="D6735" i="9"/>
  <c r="B6736" i="8"/>
  <c r="C6737" i="8"/>
  <c r="A6738" i="9" l="1"/>
  <c r="C6737" i="9"/>
  <c r="F6737" i="9" s="1"/>
  <c r="B6737" i="9"/>
  <c r="E6736" i="9"/>
  <c r="B6737" i="8"/>
  <c r="C6738" i="8"/>
  <c r="D6736" i="9"/>
  <c r="B6738" i="8" l="1"/>
  <c r="C6739" i="8"/>
  <c r="A6739" i="9"/>
  <c r="C6738" i="9"/>
  <c r="F6738" i="9" s="1"/>
  <c r="B6738" i="9"/>
  <c r="E6737" i="9"/>
  <c r="D6737" i="9"/>
  <c r="A6740" i="9" l="1"/>
  <c r="C6739" i="9"/>
  <c r="F6739" i="9" s="1"/>
  <c r="B6739" i="9"/>
  <c r="E6738" i="9"/>
  <c r="D6738" i="9"/>
  <c r="B6739" i="8"/>
  <c r="C6740" i="8"/>
  <c r="A6741" i="9" l="1"/>
  <c r="C6740" i="9"/>
  <c r="F6740" i="9" s="1"/>
  <c r="B6740" i="9"/>
  <c r="E6739" i="9"/>
  <c r="B6740" i="8"/>
  <c r="C6741" i="8"/>
  <c r="D6739" i="9"/>
  <c r="B6741" i="8" l="1"/>
  <c r="C6742" i="8"/>
  <c r="A6742" i="9"/>
  <c r="C6741" i="9"/>
  <c r="F6741" i="9" s="1"/>
  <c r="B6741" i="9"/>
  <c r="E6740" i="9"/>
  <c r="D6740" i="9"/>
  <c r="A6743" i="9" l="1"/>
  <c r="C6742" i="9"/>
  <c r="F6742" i="9" s="1"/>
  <c r="B6742" i="9"/>
  <c r="E6741" i="9"/>
  <c r="D6741" i="9"/>
  <c r="B6742" i="8"/>
  <c r="C6743" i="8"/>
  <c r="A6744" i="9" l="1"/>
  <c r="C6743" i="9"/>
  <c r="F6743" i="9" s="1"/>
  <c r="B6743" i="9"/>
  <c r="E6742" i="9"/>
  <c r="B6743" i="8"/>
  <c r="C6744" i="8"/>
  <c r="D6742" i="9"/>
  <c r="B6744" i="8" l="1"/>
  <c r="C6745" i="8"/>
  <c r="A6745" i="9"/>
  <c r="C6744" i="9"/>
  <c r="F6744" i="9" s="1"/>
  <c r="B6744" i="9"/>
  <c r="E6743" i="9"/>
  <c r="D6743" i="9"/>
  <c r="A6746" i="9" l="1"/>
  <c r="C6745" i="9"/>
  <c r="F6745" i="9" s="1"/>
  <c r="B6745" i="9"/>
  <c r="E6744" i="9"/>
  <c r="D6744" i="9"/>
  <c r="B6745" i="8"/>
  <c r="C6746" i="8"/>
  <c r="A6747" i="9" l="1"/>
  <c r="C6746" i="9"/>
  <c r="F6746" i="9" s="1"/>
  <c r="B6746" i="9"/>
  <c r="E6745" i="9"/>
  <c r="B6746" i="8"/>
  <c r="C6747" i="8"/>
  <c r="D6745" i="9"/>
  <c r="B6747" i="8" l="1"/>
  <c r="C6748" i="8"/>
  <c r="A6748" i="9"/>
  <c r="C6747" i="9"/>
  <c r="F6747" i="9" s="1"/>
  <c r="B6747" i="9"/>
  <c r="E6746" i="9"/>
  <c r="D6746" i="9"/>
  <c r="E6747" i="9" l="1"/>
  <c r="A6749" i="9"/>
  <c r="C6748" i="9"/>
  <c r="F6748" i="9" s="1"/>
  <c r="B6748" i="9"/>
  <c r="D6747" i="9"/>
  <c r="B6748" i="8"/>
  <c r="C6749" i="8"/>
  <c r="A6750" i="9" l="1"/>
  <c r="C6749" i="9"/>
  <c r="F6749" i="9" s="1"/>
  <c r="B6749" i="9"/>
  <c r="E6748" i="9"/>
  <c r="D6748" i="9"/>
  <c r="B6749" i="8"/>
  <c r="C6750" i="8"/>
  <c r="A6751" i="9" l="1"/>
  <c r="C6750" i="9"/>
  <c r="F6750" i="9" s="1"/>
  <c r="B6750" i="9"/>
  <c r="E6749" i="9"/>
  <c r="B6750" i="8"/>
  <c r="C6751" i="8"/>
  <c r="D6749" i="9"/>
  <c r="A6752" i="9" l="1"/>
  <c r="C6751" i="9"/>
  <c r="F6751" i="9" s="1"/>
  <c r="B6751" i="9"/>
  <c r="B6751" i="8"/>
  <c r="C6752" i="8"/>
  <c r="E6750" i="9"/>
  <c r="D6750" i="9"/>
  <c r="A6753" i="9" l="1"/>
  <c r="C6752" i="9"/>
  <c r="F6752" i="9" s="1"/>
  <c r="B6752" i="9"/>
  <c r="E6751" i="9"/>
  <c r="B6752" i="8"/>
  <c r="C6753" i="8"/>
  <c r="D6751" i="9"/>
  <c r="A6754" i="9" l="1"/>
  <c r="C6753" i="9"/>
  <c r="F6753" i="9" s="1"/>
  <c r="B6753" i="9"/>
  <c r="B6753" i="8"/>
  <c r="C6754" i="8"/>
  <c r="E6752" i="9"/>
  <c r="D6752" i="9"/>
  <c r="A6755" i="9" l="1"/>
  <c r="C6754" i="9"/>
  <c r="F6754" i="9" s="1"/>
  <c r="B6754" i="9"/>
  <c r="D6753" i="9"/>
  <c r="B6754" i="8"/>
  <c r="C6755" i="8"/>
  <c r="E6753" i="9"/>
  <c r="B6755" i="8" l="1"/>
  <c r="C6756" i="8"/>
  <c r="A6756" i="9"/>
  <c r="C6755" i="9"/>
  <c r="F6755" i="9" s="1"/>
  <c r="B6755" i="9"/>
  <c r="D6754" i="9"/>
  <c r="E6754" i="9"/>
  <c r="A6757" i="9" l="1"/>
  <c r="C6756" i="9"/>
  <c r="F6756" i="9" s="1"/>
  <c r="B6756" i="9"/>
  <c r="E6755" i="9"/>
  <c r="D6755" i="9"/>
  <c r="B6756" i="8"/>
  <c r="C6757" i="8"/>
  <c r="E6756" i="9" l="1"/>
  <c r="A6758" i="9"/>
  <c r="C6757" i="9"/>
  <c r="F6757" i="9" s="1"/>
  <c r="B6757" i="9"/>
  <c r="B6757" i="8"/>
  <c r="C6758" i="8"/>
  <c r="D6756" i="9"/>
  <c r="B6758" i="8" l="1"/>
  <c r="C6759" i="8"/>
  <c r="A6759" i="9"/>
  <c r="C6758" i="9"/>
  <c r="F6758" i="9" s="1"/>
  <c r="B6758" i="9"/>
  <c r="E6757" i="9"/>
  <c r="D6757" i="9"/>
  <c r="A6760" i="9" l="1"/>
  <c r="C6759" i="9"/>
  <c r="F6759" i="9" s="1"/>
  <c r="B6759" i="9"/>
  <c r="E6758" i="9"/>
  <c r="D6758" i="9"/>
  <c r="B6759" i="8"/>
  <c r="C6760" i="8"/>
  <c r="A6761" i="9" l="1"/>
  <c r="C6760" i="9"/>
  <c r="F6760" i="9" s="1"/>
  <c r="B6760" i="9"/>
  <c r="E6759" i="9"/>
  <c r="B6760" i="8"/>
  <c r="C6761" i="8"/>
  <c r="D6759" i="9"/>
  <c r="B6761" i="8" l="1"/>
  <c r="C6762" i="8"/>
  <c r="A6762" i="9"/>
  <c r="C6761" i="9"/>
  <c r="F6761" i="9" s="1"/>
  <c r="B6761" i="9"/>
  <c r="E6760" i="9"/>
  <c r="D6760" i="9"/>
  <c r="A6763" i="9" l="1"/>
  <c r="C6762" i="9"/>
  <c r="F6762" i="9" s="1"/>
  <c r="B6762" i="9"/>
  <c r="E6761" i="9"/>
  <c r="D6761" i="9"/>
  <c r="B6762" i="8"/>
  <c r="C6763" i="8"/>
  <c r="A6764" i="9" l="1"/>
  <c r="C6763" i="9"/>
  <c r="F6763" i="9" s="1"/>
  <c r="B6763" i="9"/>
  <c r="E6762" i="9"/>
  <c r="B6763" i="8"/>
  <c r="C6764" i="8"/>
  <c r="D6762" i="9"/>
  <c r="B6764" i="8" l="1"/>
  <c r="C6765" i="8"/>
  <c r="A6765" i="9"/>
  <c r="C6764" i="9"/>
  <c r="F6764" i="9" s="1"/>
  <c r="B6764" i="9"/>
  <c r="E6763" i="9"/>
  <c r="D6763" i="9"/>
  <c r="A6766" i="9" l="1"/>
  <c r="C6765" i="9"/>
  <c r="F6765" i="9" s="1"/>
  <c r="B6765" i="9"/>
  <c r="E6764" i="9"/>
  <c r="D6764" i="9"/>
  <c r="B6765" i="8"/>
  <c r="C6766" i="8"/>
  <c r="A6767" i="9" l="1"/>
  <c r="C6766" i="9"/>
  <c r="F6766" i="9" s="1"/>
  <c r="B6766" i="9"/>
  <c r="E6765" i="9"/>
  <c r="B6766" i="8"/>
  <c r="C6767" i="8"/>
  <c r="D6765" i="9"/>
  <c r="B6767" i="8" l="1"/>
  <c r="C6768" i="8"/>
  <c r="A6768" i="9"/>
  <c r="C6767" i="9"/>
  <c r="F6767" i="9" s="1"/>
  <c r="B6767" i="9"/>
  <c r="E6766" i="9"/>
  <c r="D6766" i="9"/>
  <c r="A6769" i="9" l="1"/>
  <c r="C6768" i="9"/>
  <c r="F6768" i="9" s="1"/>
  <c r="B6768" i="9"/>
  <c r="E6767" i="9"/>
  <c r="D6767" i="9"/>
  <c r="B6768" i="8"/>
  <c r="C6769" i="8"/>
  <c r="A6770" i="9" l="1"/>
  <c r="C6769" i="9"/>
  <c r="F6769" i="9" s="1"/>
  <c r="B6769" i="9"/>
  <c r="E6768" i="9"/>
  <c r="B6769" i="8"/>
  <c r="C6770" i="8"/>
  <c r="D6768" i="9"/>
  <c r="B6770" i="8" l="1"/>
  <c r="C6771" i="8"/>
  <c r="A6771" i="9"/>
  <c r="C6770" i="9"/>
  <c r="F6770" i="9" s="1"/>
  <c r="B6770" i="9"/>
  <c r="E6769" i="9"/>
  <c r="D6769" i="9"/>
  <c r="A6772" i="9" l="1"/>
  <c r="C6771" i="9"/>
  <c r="F6771" i="9" s="1"/>
  <c r="B6771" i="9"/>
  <c r="E6770" i="9"/>
  <c r="D6770" i="9"/>
  <c r="B6771" i="8"/>
  <c r="C6772" i="8"/>
  <c r="A6773" i="9" l="1"/>
  <c r="C6772" i="9"/>
  <c r="F6772" i="9" s="1"/>
  <c r="B6772" i="9"/>
  <c r="E6771" i="9"/>
  <c r="B6772" i="8"/>
  <c r="C6773" i="8"/>
  <c r="D6771" i="9"/>
  <c r="B6773" i="8" l="1"/>
  <c r="C6774" i="8"/>
  <c r="A6774" i="9"/>
  <c r="C6773" i="9"/>
  <c r="F6773" i="9" s="1"/>
  <c r="B6773" i="9"/>
  <c r="E6772" i="9"/>
  <c r="D6772" i="9"/>
  <c r="A6775" i="9" l="1"/>
  <c r="C6774" i="9"/>
  <c r="F6774" i="9" s="1"/>
  <c r="B6774" i="9"/>
  <c r="E6773" i="9"/>
  <c r="D6773" i="9"/>
  <c r="B6774" i="8"/>
  <c r="C6775" i="8"/>
  <c r="A6776" i="9" l="1"/>
  <c r="C6775" i="9"/>
  <c r="F6775" i="9" s="1"/>
  <c r="B6775" i="9"/>
  <c r="E6774" i="9"/>
  <c r="B6775" i="8"/>
  <c r="C6776" i="8"/>
  <c r="D6774" i="9"/>
  <c r="B6776" i="8" l="1"/>
  <c r="C6777" i="8"/>
  <c r="A6777" i="9"/>
  <c r="C6776" i="9"/>
  <c r="F6776" i="9" s="1"/>
  <c r="B6776" i="9"/>
  <c r="E6775" i="9"/>
  <c r="D6775" i="9"/>
  <c r="A6778" i="9" l="1"/>
  <c r="C6777" i="9"/>
  <c r="F6777" i="9" s="1"/>
  <c r="B6777" i="9"/>
  <c r="E6776" i="9"/>
  <c r="D6776" i="9"/>
  <c r="B6777" i="8"/>
  <c r="C6778" i="8"/>
  <c r="A6779" i="9" l="1"/>
  <c r="C6778" i="9"/>
  <c r="F6778" i="9" s="1"/>
  <c r="B6778" i="9"/>
  <c r="E6777" i="9"/>
  <c r="B6778" i="8"/>
  <c r="C6779" i="8"/>
  <c r="D6777" i="9"/>
  <c r="B6779" i="8" l="1"/>
  <c r="C6780" i="8"/>
  <c r="A6780" i="9"/>
  <c r="C6779" i="9"/>
  <c r="F6779" i="9" s="1"/>
  <c r="B6779" i="9"/>
  <c r="E6778" i="9"/>
  <c r="D6778" i="9"/>
  <c r="A6781" i="9" l="1"/>
  <c r="C6780" i="9"/>
  <c r="F6780" i="9" s="1"/>
  <c r="B6780" i="9"/>
  <c r="E6779" i="9"/>
  <c r="D6779" i="9"/>
  <c r="B6780" i="8"/>
  <c r="C6781" i="8"/>
  <c r="A6782" i="9" l="1"/>
  <c r="C6781" i="9"/>
  <c r="F6781" i="9" s="1"/>
  <c r="B6781" i="9"/>
  <c r="E6780" i="9"/>
  <c r="B6781" i="8"/>
  <c r="C6782" i="8"/>
  <c r="D6780" i="9"/>
  <c r="B6782" i="8" l="1"/>
  <c r="C6783" i="8"/>
  <c r="A6783" i="9"/>
  <c r="C6782" i="9"/>
  <c r="F6782" i="9" s="1"/>
  <c r="B6782" i="9"/>
  <c r="E6781" i="9"/>
  <c r="D6781" i="9"/>
  <c r="A6784" i="9" l="1"/>
  <c r="C6783" i="9"/>
  <c r="F6783" i="9" s="1"/>
  <c r="B6783" i="9"/>
  <c r="E6782" i="9"/>
  <c r="D6782" i="9"/>
  <c r="B6783" i="8"/>
  <c r="C6784" i="8"/>
  <c r="A6785" i="9" l="1"/>
  <c r="C6784" i="9"/>
  <c r="F6784" i="9" s="1"/>
  <c r="B6784" i="9"/>
  <c r="E6783" i="9"/>
  <c r="B6784" i="8"/>
  <c r="C6785" i="8"/>
  <c r="D6783" i="9"/>
  <c r="B6785" i="8" l="1"/>
  <c r="C6786" i="8"/>
  <c r="A6786" i="9"/>
  <c r="C6785" i="9"/>
  <c r="F6785" i="9" s="1"/>
  <c r="B6785" i="9"/>
  <c r="E6784" i="9"/>
  <c r="D6784" i="9"/>
  <c r="A6787" i="9" l="1"/>
  <c r="C6786" i="9"/>
  <c r="F6786" i="9" s="1"/>
  <c r="B6786" i="9"/>
  <c r="E6785" i="9"/>
  <c r="D6785" i="9"/>
  <c r="B6786" i="8"/>
  <c r="C6787" i="8"/>
  <c r="A6788" i="9" l="1"/>
  <c r="C6787" i="9"/>
  <c r="F6787" i="9" s="1"/>
  <c r="B6787" i="9"/>
  <c r="E6786" i="9"/>
  <c r="B6787" i="8"/>
  <c r="C6788" i="8"/>
  <c r="D6786" i="9"/>
  <c r="B6788" i="8" l="1"/>
  <c r="C6789" i="8"/>
  <c r="A6789" i="9"/>
  <c r="C6788" i="9"/>
  <c r="F6788" i="9" s="1"/>
  <c r="B6788" i="9"/>
  <c r="E6787" i="9"/>
  <c r="D6787" i="9"/>
  <c r="A6790" i="9" l="1"/>
  <c r="C6789" i="9"/>
  <c r="F6789" i="9" s="1"/>
  <c r="B6789" i="9"/>
  <c r="E6788" i="9"/>
  <c r="D6788" i="9"/>
  <c r="B6789" i="8"/>
  <c r="C6790" i="8"/>
  <c r="A6791" i="9" l="1"/>
  <c r="C6790" i="9"/>
  <c r="F6790" i="9" s="1"/>
  <c r="B6790" i="9"/>
  <c r="E6789" i="9"/>
  <c r="B6790" i="8"/>
  <c r="C6791" i="8"/>
  <c r="D6789" i="9"/>
  <c r="B6791" i="8" l="1"/>
  <c r="C6792" i="8"/>
  <c r="A6792" i="9"/>
  <c r="C6791" i="9"/>
  <c r="F6791" i="9" s="1"/>
  <c r="B6791" i="9"/>
  <c r="E6790" i="9"/>
  <c r="D6790" i="9"/>
  <c r="E6791" i="9" l="1"/>
  <c r="A6793" i="9"/>
  <c r="C6792" i="9"/>
  <c r="F6792" i="9" s="1"/>
  <c r="B6792" i="9"/>
  <c r="D6791" i="9"/>
  <c r="B6792" i="8"/>
  <c r="C6793" i="8"/>
  <c r="A6794" i="9" l="1"/>
  <c r="C6793" i="9"/>
  <c r="F6793" i="9" s="1"/>
  <c r="B6793" i="9"/>
  <c r="E6792" i="9"/>
  <c r="D6792" i="9"/>
  <c r="B6793" i="8"/>
  <c r="C6794" i="8"/>
  <c r="A6795" i="9" l="1"/>
  <c r="C6794" i="9"/>
  <c r="F6794" i="9" s="1"/>
  <c r="B6794" i="9"/>
  <c r="E6793" i="9"/>
  <c r="B6794" i="8"/>
  <c r="C6795" i="8"/>
  <c r="D6793" i="9"/>
  <c r="B6795" i="8" l="1"/>
  <c r="C6796" i="8"/>
  <c r="A6796" i="9"/>
  <c r="C6795" i="9"/>
  <c r="F6795" i="9" s="1"/>
  <c r="B6795" i="9"/>
  <c r="E6794" i="9"/>
  <c r="D6794" i="9"/>
  <c r="A6797" i="9" l="1"/>
  <c r="C6796" i="9"/>
  <c r="F6796" i="9" s="1"/>
  <c r="B6796" i="9"/>
  <c r="E6795" i="9"/>
  <c r="D6795" i="9"/>
  <c r="B6796" i="8"/>
  <c r="C6797" i="8"/>
  <c r="A6798" i="9" l="1"/>
  <c r="C6797" i="9"/>
  <c r="F6797" i="9" s="1"/>
  <c r="B6797" i="9"/>
  <c r="E6796" i="9"/>
  <c r="B6797" i="8"/>
  <c r="C6798" i="8"/>
  <c r="D6796" i="9"/>
  <c r="B6798" i="8" l="1"/>
  <c r="C6799" i="8"/>
  <c r="A6799" i="9"/>
  <c r="C6798" i="9"/>
  <c r="F6798" i="9" s="1"/>
  <c r="B6798" i="9"/>
  <c r="E6797" i="9"/>
  <c r="D6797" i="9"/>
  <c r="A6800" i="9" l="1"/>
  <c r="C6799" i="9"/>
  <c r="F6799" i="9" s="1"/>
  <c r="B6799" i="9"/>
  <c r="E6798" i="9"/>
  <c r="D6798" i="9"/>
  <c r="B6799" i="8"/>
  <c r="C6800" i="8"/>
  <c r="E6799" i="9" l="1"/>
  <c r="A6801" i="9"/>
  <c r="C6800" i="9"/>
  <c r="F6800" i="9" s="1"/>
  <c r="B6800" i="9"/>
  <c r="B6800" i="8"/>
  <c r="C6801" i="8"/>
  <c r="D6799" i="9"/>
  <c r="B6801" i="8" l="1"/>
  <c r="C6802" i="8"/>
  <c r="A6802" i="9"/>
  <c r="C6801" i="9"/>
  <c r="F6801" i="9" s="1"/>
  <c r="B6801" i="9"/>
  <c r="E6800" i="9"/>
  <c r="D6800" i="9"/>
  <c r="A6803" i="9" l="1"/>
  <c r="C6802" i="9"/>
  <c r="F6802" i="9" s="1"/>
  <c r="B6802" i="9"/>
  <c r="D6801" i="9"/>
  <c r="E6801" i="9"/>
  <c r="B6802" i="8"/>
  <c r="C6803" i="8"/>
  <c r="A6804" i="9" l="1"/>
  <c r="C6803" i="9"/>
  <c r="F6803" i="9" s="1"/>
  <c r="B6803" i="9"/>
  <c r="E6802" i="9"/>
  <c r="B6803" i="8"/>
  <c r="C6804" i="8"/>
  <c r="D6802" i="9"/>
  <c r="B6804" i="8" l="1"/>
  <c r="C6805" i="8"/>
  <c r="A6805" i="9"/>
  <c r="C6804" i="9"/>
  <c r="F6804" i="9" s="1"/>
  <c r="B6804" i="9"/>
  <c r="E6803" i="9"/>
  <c r="D6803" i="9"/>
  <c r="A6806" i="9" l="1"/>
  <c r="C6805" i="9"/>
  <c r="F6805" i="9" s="1"/>
  <c r="B6805" i="9"/>
  <c r="E6804" i="9"/>
  <c r="D6804" i="9"/>
  <c r="B6805" i="8"/>
  <c r="C6806" i="8"/>
  <c r="A6807" i="9" l="1"/>
  <c r="C6806" i="9"/>
  <c r="F6806" i="9" s="1"/>
  <c r="B6806" i="9"/>
  <c r="E6805" i="9"/>
  <c r="B6806" i="8"/>
  <c r="C6807" i="8"/>
  <c r="D6805" i="9"/>
  <c r="B6807" i="8" l="1"/>
  <c r="C6808" i="8"/>
  <c r="A6808" i="9"/>
  <c r="C6807" i="9"/>
  <c r="F6807" i="9" s="1"/>
  <c r="B6807" i="9"/>
  <c r="E6806" i="9"/>
  <c r="D6806" i="9"/>
  <c r="A6809" i="9" l="1"/>
  <c r="C6808" i="9"/>
  <c r="F6808" i="9" s="1"/>
  <c r="B6808" i="9"/>
  <c r="E6807" i="9"/>
  <c r="D6807" i="9"/>
  <c r="B6808" i="8"/>
  <c r="C6809" i="8"/>
  <c r="A6810" i="9" l="1"/>
  <c r="C6809" i="9"/>
  <c r="F6809" i="9" s="1"/>
  <c r="B6809" i="9"/>
  <c r="E6808" i="9"/>
  <c r="B6809" i="8"/>
  <c r="C6810" i="8"/>
  <c r="D6808" i="9"/>
  <c r="B6810" i="8" l="1"/>
  <c r="C6811" i="8"/>
  <c r="A6811" i="9"/>
  <c r="C6810" i="9"/>
  <c r="F6810" i="9" s="1"/>
  <c r="B6810" i="9"/>
  <c r="E6809" i="9"/>
  <c r="D6809" i="9"/>
  <c r="A6812" i="9" l="1"/>
  <c r="C6811" i="9"/>
  <c r="F6811" i="9" s="1"/>
  <c r="B6811" i="9"/>
  <c r="E6810" i="9"/>
  <c r="D6810" i="9"/>
  <c r="B6811" i="8"/>
  <c r="C6812" i="8"/>
  <c r="A6813" i="9" l="1"/>
  <c r="C6812" i="9"/>
  <c r="F6812" i="9" s="1"/>
  <c r="B6812" i="9"/>
  <c r="E6811" i="9"/>
  <c r="B6812" i="8"/>
  <c r="C6813" i="8"/>
  <c r="D6811" i="9"/>
  <c r="B6813" i="8" l="1"/>
  <c r="C6814" i="8"/>
  <c r="A6814" i="9"/>
  <c r="C6813" i="9"/>
  <c r="F6813" i="9" s="1"/>
  <c r="B6813" i="9"/>
  <c r="E6812" i="9"/>
  <c r="D6812" i="9"/>
  <c r="A6815" i="9" l="1"/>
  <c r="C6814" i="9"/>
  <c r="F6814" i="9" s="1"/>
  <c r="B6814" i="9"/>
  <c r="E6813" i="9"/>
  <c r="D6813" i="9"/>
  <c r="B6814" i="8"/>
  <c r="C6815" i="8"/>
  <c r="A6816" i="9" l="1"/>
  <c r="C6815" i="9"/>
  <c r="F6815" i="9" s="1"/>
  <c r="B6815" i="9"/>
  <c r="E6814" i="9"/>
  <c r="B6815" i="8"/>
  <c r="C6816" i="8"/>
  <c r="D6814" i="9"/>
  <c r="B6816" i="8" l="1"/>
  <c r="C6817" i="8"/>
  <c r="A6817" i="9"/>
  <c r="C6816" i="9"/>
  <c r="F6816" i="9" s="1"/>
  <c r="B6816" i="9"/>
  <c r="E6815" i="9"/>
  <c r="D6815" i="9"/>
  <c r="A6818" i="9" l="1"/>
  <c r="C6817" i="9"/>
  <c r="F6817" i="9" s="1"/>
  <c r="B6817" i="9"/>
  <c r="E6816" i="9"/>
  <c r="D6816" i="9"/>
  <c r="B6817" i="8"/>
  <c r="C6818" i="8"/>
  <c r="A6819" i="9" l="1"/>
  <c r="C6818" i="9"/>
  <c r="F6818" i="9" s="1"/>
  <c r="B6818" i="9"/>
  <c r="E6817" i="9"/>
  <c r="B6818" i="8"/>
  <c r="C6819" i="8"/>
  <c r="D6817" i="9"/>
  <c r="B6819" i="8" l="1"/>
  <c r="C6820" i="8"/>
  <c r="A6820" i="9"/>
  <c r="C6819" i="9"/>
  <c r="F6819" i="9" s="1"/>
  <c r="B6819" i="9"/>
  <c r="E6818" i="9"/>
  <c r="D6818" i="9"/>
  <c r="A6821" i="9" l="1"/>
  <c r="C6820" i="9"/>
  <c r="F6820" i="9" s="1"/>
  <c r="B6820" i="9"/>
  <c r="E6819" i="9"/>
  <c r="D6819" i="9"/>
  <c r="B6820" i="8"/>
  <c r="C6821" i="8"/>
  <c r="A6822" i="9" l="1"/>
  <c r="C6821" i="9"/>
  <c r="F6821" i="9" s="1"/>
  <c r="B6821" i="9"/>
  <c r="E6820" i="9"/>
  <c r="B6821" i="8"/>
  <c r="C6822" i="8"/>
  <c r="D6820" i="9"/>
  <c r="B6822" i="8" l="1"/>
  <c r="C6823" i="8"/>
  <c r="A6823" i="9"/>
  <c r="C6822" i="9"/>
  <c r="F6822" i="9" s="1"/>
  <c r="B6822" i="9"/>
  <c r="E6821" i="9"/>
  <c r="D6821" i="9"/>
  <c r="A6824" i="9" l="1"/>
  <c r="C6823" i="9"/>
  <c r="F6823" i="9" s="1"/>
  <c r="B6823" i="9"/>
  <c r="E6822" i="9"/>
  <c r="D6822" i="9"/>
  <c r="B6823" i="8"/>
  <c r="C6824" i="8"/>
  <c r="A6825" i="9" l="1"/>
  <c r="C6824" i="9"/>
  <c r="F6824" i="9" s="1"/>
  <c r="B6824" i="9"/>
  <c r="E6823" i="9"/>
  <c r="B6824" i="8"/>
  <c r="C6825" i="8"/>
  <c r="D6823" i="9"/>
  <c r="B6825" i="8" l="1"/>
  <c r="C6826" i="8"/>
  <c r="A6826" i="9"/>
  <c r="C6825" i="9"/>
  <c r="F6825" i="9" s="1"/>
  <c r="B6825" i="9"/>
  <c r="E6824" i="9"/>
  <c r="D6824" i="9"/>
  <c r="A6827" i="9" l="1"/>
  <c r="C6826" i="9"/>
  <c r="F6826" i="9" s="1"/>
  <c r="B6826" i="9"/>
  <c r="E6825" i="9"/>
  <c r="D6825" i="9"/>
  <c r="B6826" i="8"/>
  <c r="C6827" i="8"/>
  <c r="A6828" i="9" l="1"/>
  <c r="C6827" i="9"/>
  <c r="F6827" i="9" s="1"/>
  <c r="B6827" i="9"/>
  <c r="E6826" i="9"/>
  <c r="B6827" i="8"/>
  <c r="C6828" i="8"/>
  <c r="D6826" i="9"/>
  <c r="B6828" i="8" l="1"/>
  <c r="C6829" i="8"/>
  <c r="A6829" i="9"/>
  <c r="C6828" i="9"/>
  <c r="F6828" i="9" s="1"/>
  <c r="B6828" i="9"/>
  <c r="E6827" i="9"/>
  <c r="D6827" i="9"/>
  <c r="E6828" i="9" l="1"/>
  <c r="A6830" i="9"/>
  <c r="C6829" i="9"/>
  <c r="F6829" i="9" s="1"/>
  <c r="B6829" i="9"/>
  <c r="D6828" i="9"/>
  <c r="B6829" i="8"/>
  <c r="C6830" i="8"/>
  <c r="A6831" i="9" l="1"/>
  <c r="C6830" i="9"/>
  <c r="F6830" i="9" s="1"/>
  <c r="B6830" i="9"/>
  <c r="E6829" i="9"/>
  <c r="D6829" i="9"/>
  <c r="B6830" i="8"/>
  <c r="C6831" i="8"/>
  <c r="A6832" i="9" l="1"/>
  <c r="C6831" i="9"/>
  <c r="F6831" i="9" s="1"/>
  <c r="B6831" i="9"/>
  <c r="E6830" i="9"/>
  <c r="B6831" i="8"/>
  <c r="C6832" i="8"/>
  <c r="D6830" i="9"/>
  <c r="B6832" i="8" l="1"/>
  <c r="C6833" i="8"/>
  <c r="A6833" i="9"/>
  <c r="C6832" i="9"/>
  <c r="F6832" i="9" s="1"/>
  <c r="B6832" i="9"/>
  <c r="E6831" i="9"/>
  <c r="D6831" i="9"/>
  <c r="A6834" i="9" l="1"/>
  <c r="C6833" i="9"/>
  <c r="F6833" i="9" s="1"/>
  <c r="B6833" i="9"/>
  <c r="E6832" i="9"/>
  <c r="D6832" i="9"/>
  <c r="B6833" i="8"/>
  <c r="C6834" i="8"/>
  <c r="A6835" i="9" l="1"/>
  <c r="C6834" i="9"/>
  <c r="F6834" i="9" s="1"/>
  <c r="B6834" i="9"/>
  <c r="E6833" i="9"/>
  <c r="B6834" i="8"/>
  <c r="C6835" i="8"/>
  <c r="D6833" i="9"/>
  <c r="B6835" i="8" l="1"/>
  <c r="C6836" i="8"/>
  <c r="A6836" i="9"/>
  <c r="C6835" i="9"/>
  <c r="F6835" i="9" s="1"/>
  <c r="B6835" i="9"/>
  <c r="E6834" i="9"/>
  <c r="D6834" i="9"/>
  <c r="A6837" i="9" l="1"/>
  <c r="C6836" i="9"/>
  <c r="F6836" i="9" s="1"/>
  <c r="B6836" i="9"/>
  <c r="E6835" i="9"/>
  <c r="D6835" i="9"/>
  <c r="B6836" i="8"/>
  <c r="C6837" i="8"/>
  <c r="A6838" i="9" l="1"/>
  <c r="C6837" i="9"/>
  <c r="F6837" i="9" s="1"/>
  <c r="B6837" i="9"/>
  <c r="E6836" i="9"/>
  <c r="B6837" i="8"/>
  <c r="C6838" i="8"/>
  <c r="D6836" i="9"/>
  <c r="B6838" i="8" l="1"/>
  <c r="C6839" i="8"/>
  <c r="A6839" i="9"/>
  <c r="C6838" i="9"/>
  <c r="F6838" i="9" s="1"/>
  <c r="B6838" i="9"/>
  <c r="E6837" i="9"/>
  <c r="D6837" i="9"/>
  <c r="D6838" i="9" l="1"/>
  <c r="A6840" i="9"/>
  <c r="C6839" i="9"/>
  <c r="F6839" i="9" s="1"/>
  <c r="B6839" i="9"/>
  <c r="E6838" i="9"/>
  <c r="B6839" i="8"/>
  <c r="C6840" i="8"/>
  <c r="A6841" i="9" l="1"/>
  <c r="C6840" i="9"/>
  <c r="F6840" i="9" s="1"/>
  <c r="B6840" i="9"/>
  <c r="D6839" i="9"/>
  <c r="E6839" i="9"/>
  <c r="B6840" i="8"/>
  <c r="C6841" i="8"/>
  <c r="A6842" i="9" l="1"/>
  <c r="C6841" i="9"/>
  <c r="F6841" i="9" s="1"/>
  <c r="B6841" i="9"/>
  <c r="E6840" i="9"/>
  <c r="B6841" i="8"/>
  <c r="C6842" i="8"/>
  <c r="D6840" i="9"/>
  <c r="B6842" i="8" l="1"/>
  <c r="C6843" i="8"/>
  <c r="A6843" i="9"/>
  <c r="C6842" i="9"/>
  <c r="F6842" i="9" s="1"/>
  <c r="B6842" i="9"/>
  <c r="E6841" i="9"/>
  <c r="D6841" i="9"/>
  <c r="A6844" i="9" l="1"/>
  <c r="C6843" i="9"/>
  <c r="F6843" i="9" s="1"/>
  <c r="B6843" i="9"/>
  <c r="E6842" i="9"/>
  <c r="D6842" i="9"/>
  <c r="B6843" i="8"/>
  <c r="C6844" i="8"/>
  <c r="A6845" i="9" l="1"/>
  <c r="C6844" i="9"/>
  <c r="F6844" i="9" s="1"/>
  <c r="B6844" i="9"/>
  <c r="E6843" i="9"/>
  <c r="B6844" i="8"/>
  <c r="C6845" i="8"/>
  <c r="D6843" i="9"/>
  <c r="B6845" i="8" l="1"/>
  <c r="C6846" i="8"/>
  <c r="A6846" i="9"/>
  <c r="C6845" i="9"/>
  <c r="F6845" i="9" s="1"/>
  <c r="B6845" i="9"/>
  <c r="E6844" i="9"/>
  <c r="D6844" i="9"/>
  <c r="A6847" i="9" l="1"/>
  <c r="C6846" i="9"/>
  <c r="F6846" i="9" s="1"/>
  <c r="B6846" i="9"/>
  <c r="E6845" i="9"/>
  <c r="D6845" i="9"/>
  <c r="B6846" i="8"/>
  <c r="C6847" i="8"/>
  <c r="A6848" i="9" l="1"/>
  <c r="C6847" i="9"/>
  <c r="F6847" i="9" s="1"/>
  <c r="B6847" i="9"/>
  <c r="E6846" i="9"/>
  <c r="B6847" i="8"/>
  <c r="C6848" i="8"/>
  <c r="D6846" i="9"/>
  <c r="B6848" i="8" l="1"/>
  <c r="C6849" i="8"/>
  <c r="A6849" i="9"/>
  <c r="C6848" i="9"/>
  <c r="F6848" i="9" s="1"/>
  <c r="B6848" i="9"/>
  <c r="E6847" i="9"/>
  <c r="D6847" i="9"/>
  <c r="A6850" i="9" l="1"/>
  <c r="C6849" i="9"/>
  <c r="F6849" i="9" s="1"/>
  <c r="B6849" i="9"/>
  <c r="E6848" i="9"/>
  <c r="D6848" i="9"/>
  <c r="B6849" i="8"/>
  <c r="C6850" i="8"/>
  <c r="A6851" i="9" l="1"/>
  <c r="C6850" i="9"/>
  <c r="F6850" i="9" s="1"/>
  <c r="B6850" i="9"/>
  <c r="E6849" i="9"/>
  <c r="B6850" i="8"/>
  <c r="C6851" i="8"/>
  <c r="D6849" i="9"/>
  <c r="B6851" i="8" l="1"/>
  <c r="C6852" i="8"/>
  <c r="A6852" i="9"/>
  <c r="C6851" i="9"/>
  <c r="F6851" i="9" s="1"/>
  <c r="B6851" i="9"/>
  <c r="E6850" i="9"/>
  <c r="D6850" i="9"/>
  <c r="A6853" i="9" l="1"/>
  <c r="C6852" i="9"/>
  <c r="F6852" i="9" s="1"/>
  <c r="B6852" i="9"/>
  <c r="E6851" i="9"/>
  <c r="D6851" i="9"/>
  <c r="B6852" i="8"/>
  <c r="C6853" i="8"/>
  <c r="A6854" i="9" l="1"/>
  <c r="C6853" i="9"/>
  <c r="F6853" i="9" s="1"/>
  <c r="B6853" i="9"/>
  <c r="E6852" i="9"/>
  <c r="B6853" i="8"/>
  <c r="C6854" i="8"/>
  <c r="D6852" i="9"/>
  <c r="B6854" i="8" l="1"/>
  <c r="C6855" i="8"/>
  <c r="A6855" i="9"/>
  <c r="C6854" i="9"/>
  <c r="F6854" i="9" s="1"/>
  <c r="B6854" i="9"/>
  <c r="E6853" i="9"/>
  <c r="D6853" i="9"/>
  <c r="A6856" i="9" l="1"/>
  <c r="C6855" i="9"/>
  <c r="F6855" i="9" s="1"/>
  <c r="B6855" i="9"/>
  <c r="E6854" i="9"/>
  <c r="D6854" i="9"/>
  <c r="B6855" i="8"/>
  <c r="C6856" i="8"/>
  <c r="A6857" i="9" l="1"/>
  <c r="C6856" i="9"/>
  <c r="F6856" i="9" s="1"/>
  <c r="B6856" i="9"/>
  <c r="E6855" i="9"/>
  <c r="B6856" i="8"/>
  <c r="C6857" i="8"/>
  <c r="D6855" i="9"/>
  <c r="B6857" i="8" l="1"/>
  <c r="C6858" i="8"/>
  <c r="A6858" i="9"/>
  <c r="C6857" i="9"/>
  <c r="F6857" i="9" s="1"/>
  <c r="B6857" i="9"/>
  <c r="E6856" i="9"/>
  <c r="D6856" i="9"/>
  <c r="A6859" i="9" l="1"/>
  <c r="C6858" i="9"/>
  <c r="F6858" i="9" s="1"/>
  <c r="B6858" i="9"/>
  <c r="E6857" i="9"/>
  <c r="D6857" i="9"/>
  <c r="B6858" i="8"/>
  <c r="C6859" i="8"/>
  <c r="A6860" i="9" l="1"/>
  <c r="C6859" i="9"/>
  <c r="F6859" i="9" s="1"/>
  <c r="B6859" i="9"/>
  <c r="E6858" i="9"/>
  <c r="B6859" i="8"/>
  <c r="C6860" i="8"/>
  <c r="D6858" i="9"/>
  <c r="B6860" i="8" l="1"/>
  <c r="C6861" i="8"/>
  <c r="A6861" i="9"/>
  <c r="C6860" i="9"/>
  <c r="F6860" i="9" s="1"/>
  <c r="B6860" i="9"/>
  <c r="E6859" i="9"/>
  <c r="D6859" i="9"/>
  <c r="A6862" i="9" l="1"/>
  <c r="C6861" i="9"/>
  <c r="F6861" i="9" s="1"/>
  <c r="B6861" i="9"/>
  <c r="E6860" i="9"/>
  <c r="D6860" i="9"/>
  <c r="B6861" i="8"/>
  <c r="C6862" i="8"/>
  <c r="A6863" i="9" l="1"/>
  <c r="C6862" i="9"/>
  <c r="F6862" i="9" s="1"/>
  <c r="B6862" i="9"/>
  <c r="E6861" i="9"/>
  <c r="B6862" i="8"/>
  <c r="C6863" i="8"/>
  <c r="D6861" i="9"/>
  <c r="B6863" i="8" l="1"/>
  <c r="C6864" i="8"/>
  <c r="A6864" i="9"/>
  <c r="C6863" i="9"/>
  <c r="F6863" i="9" s="1"/>
  <c r="B6863" i="9"/>
  <c r="E6862" i="9"/>
  <c r="D6862" i="9"/>
  <c r="A6865" i="9" l="1"/>
  <c r="C6864" i="9"/>
  <c r="F6864" i="9" s="1"/>
  <c r="B6864" i="9"/>
  <c r="E6863" i="9"/>
  <c r="D6863" i="9"/>
  <c r="B6864" i="8"/>
  <c r="C6865" i="8"/>
  <c r="A6866" i="9" l="1"/>
  <c r="C6865" i="9"/>
  <c r="F6865" i="9" s="1"/>
  <c r="B6865" i="9"/>
  <c r="E6864" i="9"/>
  <c r="B6865" i="8"/>
  <c r="C6866" i="8"/>
  <c r="D6864" i="9"/>
  <c r="B6866" i="8" l="1"/>
  <c r="C6867" i="8"/>
  <c r="A6867" i="9"/>
  <c r="C6866" i="9"/>
  <c r="F6866" i="9" s="1"/>
  <c r="B6866" i="9"/>
  <c r="E6865" i="9"/>
  <c r="D6865" i="9"/>
  <c r="A6868" i="9" l="1"/>
  <c r="C6867" i="9"/>
  <c r="F6867" i="9" s="1"/>
  <c r="B6867" i="9"/>
  <c r="E6866" i="9"/>
  <c r="D6866" i="9"/>
  <c r="B6867" i="8"/>
  <c r="C6868" i="8"/>
  <c r="A6869" i="9" l="1"/>
  <c r="C6868" i="9"/>
  <c r="F6868" i="9" s="1"/>
  <c r="B6868" i="9"/>
  <c r="E6867" i="9"/>
  <c r="B6868" i="8"/>
  <c r="C6869" i="8"/>
  <c r="D6867" i="9"/>
  <c r="B6869" i="8" l="1"/>
  <c r="C6870" i="8"/>
  <c r="A6870" i="9"/>
  <c r="C6869" i="9"/>
  <c r="F6869" i="9" s="1"/>
  <c r="B6869" i="9"/>
  <c r="E6868" i="9"/>
  <c r="D6868" i="9"/>
  <c r="A6871" i="9" l="1"/>
  <c r="C6870" i="9"/>
  <c r="F6870" i="9" s="1"/>
  <c r="B6870" i="9"/>
  <c r="E6869" i="9"/>
  <c r="D6869" i="9"/>
  <c r="B6870" i="8"/>
  <c r="C6871" i="8"/>
  <c r="A6872" i="9" l="1"/>
  <c r="C6871" i="9"/>
  <c r="F6871" i="9" s="1"/>
  <c r="B6871" i="9"/>
  <c r="E6870" i="9"/>
  <c r="B6871" i="8"/>
  <c r="C6872" i="8"/>
  <c r="D6870" i="9"/>
  <c r="B6872" i="8" l="1"/>
  <c r="C6873" i="8"/>
  <c r="A6873" i="9"/>
  <c r="C6872" i="9"/>
  <c r="F6872" i="9" s="1"/>
  <c r="B6872" i="9"/>
  <c r="E6871" i="9"/>
  <c r="D6871" i="9"/>
  <c r="A6874" i="9" l="1"/>
  <c r="C6873" i="9"/>
  <c r="F6873" i="9" s="1"/>
  <c r="B6873" i="9"/>
  <c r="E6872" i="9"/>
  <c r="D6872" i="9"/>
  <c r="B6873" i="8"/>
  <c r="C6874" i="8"/>
  <c r="A6875" i="9" l="1"/>
  <c r="C6874" i="9"/>
  <c r="F6874" i="9" s="1"/>
  <c r="B6874" i="9"/>
  <c r="D6873" i="9"/>
  <c r="B6874" i="8"/>
  <c r="C6875" i="8"/>
  <c r="E6873" i="9"/>
  <c r="A6876" i="9" l="1"/>
  <c r="C6875" i="9"/>
  <c r="F6875" i="9" s="1"/>
  <c r="B6875" i="9"/>
  <c r="B6875" i="8"/>
  <c r="C6876" i="8"/>
  <c r="E6874" i="9"/>
  <c r="D6874" i="9"/>
  <c r="A6877" i="9" l="1"/>
  <c r="C6876" i="9"/>
  <c r="F6876" i="9" s="1"/>
  <c r="B6876" i="9"/>
  <c r="E6875" i="9"/>
  <c r="B6876" i="8"/>
  <c r="C6877" i="8"/>
  <c r="D6875" i="9"/>
  <c r="B6877" i="8" l="1"/>
  <c r="C6878" i="8"/>
  <c r="A6878" i="9"/>
  <c r="C6877" i="9"/>
  <c r="F6877" i="9" s="1"/>
  <c r="B6877" i="9"/>
  <c r="E6876" i="9"/>
  <c r="D6876" i="9"/>
  <c r="A6879" i="9" l="1"/>
  <c r="C6878" i="9"/>
  <c r="F6878" i="9" s="1"/>
  <c r="B6878" i="9"/>
  <c r="E6877" i="9"/>
  <c r="D6877" i="9"/>
  <c r="B6878" i="8"/>
  <c r="C6879" i="8"/>
  <c r="A6880" i="9" l="1"/>
  <c r="C6879" i="9"/>
  <c r="F6879" i="9" s="1"/>
  <c r="B6879" i="9"/>
  <c r="E6878" i="9"/>
  <c r="B6879" i="8"/>
  <c r="C6880" i="8"/>
  <c r="D6878" i="9"/>
  <c r="B6880" i="8" l="1"/>
  <c r="C6881" i="8"/>
  <c r="A6881" i="9"/>
  <c r="C6880" i="9"/>
  <c r="F6880" i="9" s="1"/>
  <c r="B6880" i="9"/>
  <c r="E6879" i="9"/>
  <c r="D6879" i="9"/>
  <c r="A6882" i="9" l="1"/>
  <c r="C6881" i="9"/>
  <c r="F6881" i="9" s="1"/>
  <c r="B6881" i="9"/>
  <c r="E6880" i="9"/>
  <c r="D6880" i="9"/>
  <c r="B6881" i="8"/>
  <c r="C6882" i="8"/>
  <c r="A6883" i="9" l="1"/>
  <c r="C6882" i="9"/>
  <c r="F6882" i="9" s="1"/>
  <c r="B6882" i="9"/>
  <c r="D6881" i="9"/>
  <c r="B6882" i="8"/>
  <c r="C6883" i="8"/>
  <c r="E6881" i="9"/>
  <c r="A6884" i="9" l="1"/>
  <c r="C6883" i="9"/>
  <c r="F6883" i="9" s="1"/>
  <c r="B6883" i="9"/>
  <c r="B6883" i="8"/>
  <c r="C6884" i="8"/>
  <c r="E6882" i="9"/>
  <c r="D6882" i="9"/>
  <c r="A6885" i="9" l="1"/>
  <c r="C6884" i="9"/>
  <c r="F6884" i="9" s="1"/>
  <c r="B6884" i="9"/>
  <c r="E6883" i="9"/>
  <c r="B6884" i="8"/>
  <c r="C6885" i="8"/>
  <c r="D6883" i="9"/>
  <c r="B6885" i="8" l="1"/>
  <c r="C6886" i="8"/>
  <c r="A6886" i="9"/>
  <c r="C6885" i="9"/>
  <c r="F6885" i="9" s="1"/>
  <c r="B6885" i="9"/>
  <c r="E6884" i="9"/>
  <c r="D6884" i="9"/>
  <c r="A6887" i="9" l="1"/>
  <c r="C6886" i="9"/>
  <c r="F6886" i="9" s="1"/>
  <c r="B6886" i="9"/>
  <c r="E6885" i="9"/>
  <c r="D6885" i="9"/>
  <c r="B6886" i="8"/>
  <c r="C6887" i="8"/>
  <c r="A6888" i="9" l="1"/>
  <c r="C6887" i="9"/>
  <c r="F6887" i="9" s="1"/>
  <c r="B6887" i="9"/>
  <c r="E6886" i="9"/>
  <c r="B6887" i="8"/>
  <c r="C6888" i="8"/>
  <c r="D6886" i="9"/>
  <c r="B6888" i="8" l="1"/>
  <c r="C6889" i="8"/>
  <c r="A6889" i="9"/>
  <c r="C6888" i="9"/>
  <c r="F6888" i="9" s="1"/>
  <c r="B6888" i="9"/>
  <c r="E6887" i="9"/>
  <c r="D6887" i="9"/>
  <c r="A6890" i="9" l="1"/>
  <c r="C6889" i="9"/>
  <c r="F6889" i="9" s="1"/>
  <c r="B6889" i="9"/>
  <c r="E6888" i="9"/>
  <c r="D6888" i="9"/>
  <c r="B6889" i="8"/>
  <c r="C6890" i="8"/>
  <c r="A6891" i="9" l="1"/>
  <c r="C6890" i="9"/>
  <c r="F6890" i="9" s="1"/>
  <c r="B6890" i="9"/>
  <c r="E6889" i="9"/>
  <c r="B6890" i="8"/>
  <c r="C6891" i="8"/>
  <c r="D6889" i="9"/>
  <c r="B6891" i="8" l="1"/>
  <c r="C6892" i="8"/>
  <c r="A6892" i="9"/>
  <c r="C6891" i="9"/>
  <c r="F6891" i="9" s="1"/>
  <c r="B6891" i="9"/>
  <c r="E6890" i="9"/>
  <c r="D6890" i="9"/>
  <c r="A6893" i="9" l="1"/>
  <c r="C6892" i="9"/>
  <c r="F6892" i="9" s="1"/>
  <c r="B6892" i="9"/>
  <c r="E6891" i="9"/>
  <c r="D6891" i="9"/>
  <c r="B6892" i="8"/>
  <c r="C6893" i="8"/>
  <c r="A6894" i="9" l="1"/>
  <c r="C6893" i="9"/>
  <c r="F6893" i="9" s="1"/>
  <c r="B6893" i="9"/>
  <c r="E6892" i="9"/>
  <c r="B6893" i="8"/>
  <c r="C6894" i="8"/>
  <c r="D6892" i="9"/>
  <c r="B6894" i="8" l="1"/>
  <c r="C6895" i="8"/>
  <c r="A6895" i="9"/>
  <c r="C6894" i="9"/>
  <c r="F6894" i="9" s="1"/>
  <c r="B6894" i="9"/>
  <c r="E6893" i="9"/>
  <c r="D6893" i="9"/>
  <c r="A6896" i="9" l="1"/>
  <c r="C6895" i="9"/>
  <c r="F6895" i="9" s="1"/>
  <c r="B6895" i="9"/>
  <c r="E6894" i="9"/>
  <c r="D6894" i="9"/>
  <c r="B6895" i="8"/>
  <c r="C6896" i="8"/>
  <c r="A6897" i="9" l="1"/>
  <c r="C6896" i="9"/>
  <c r="F6896" i="9" s="1"/>
  <c r="B6896" i="9"/>
  <c r="E6895" i="9"/>
  <c r="B6896" i="8"/>
  <c r="C6897" i="8"/>
  <c r="D6895" i="9"/>
  <c r="B6897" i="8" l="1"/>
  <c r="C6898" i="8"/>
  <c r="A6898" i="9"/>
  <c r="C6897" i="9"/>
  <c r="F6897" i="9" s="1"/>
  <c r="B6897" i="9"/>
  <c r="E6896" i="9"/>
  <c r="D6896" i="9"/>
  <c r="A6899" i="9" l="1"/>
  <c r="C6898" i="9"/>
  <c r="F6898" i="9" s="1"/>
  <c r="B6898" i="9"/>
  <c r="E6897" i="9"/>
  <c r="D6897" i="9"/>
  <c r="B6898" i="8"/>
  <c r="C6899" i="8"/>
  <c r="A6900" i="9" l="1"/>
  <c r="C6899" i="9"/>
  <c r="F6899" i="9" s="1"/>
  <c r="B6899" i="9"/>
  <c r="E6898" i="9"/>
  <c r="B6899" i="8"/>
  <c r="C6900" i="8"/>
  <c r="D6898" i="9"/>
  <c r="B6900" i="8" l="1"/>
  <c r="C6901" i="8"/>
  <c r="A6901" i="9"/>
  <c r="C6900" i="9"/>
  <c r="F6900" i="9" s="1"/>
  <c r="B6900" i="9"/>
  <c r="E6899" i="9"/>
  <c r="D6899" i="9"/>
  <c r="A6902" i="9" l="1"/>
  <c r="C6901" i="9"/>
  <c r="F6901" i="9" s="1"/>
  <c r="B6901" i="9"/>
  <c r="E6900" i="9"/>
  <c r="D6900" i="9"/>
  <c r="B6901" i="8"/>
  <c r="C6902" i="8"/>
  <c r="A6903" i="9" l="1"/>
  <c r="C6902" i="9"/>
  <c r="F6902" i="9" s="1"/>
  <c r="B6902" i="9"/>
  <c r="E6901" i="9"/>
  <c r="B6902" i="8"/>
  <c r="C6903" i="8"/>
  <c r="D6901" i="9"/>
  <c r="B6903" i="8" l="1"/>
  <c r="C6904" i="8"/>
  <c r="A6904" i="9"/>
  <c r="C6903" i="9"/>
  <c r="F6903" i="9" s="1"/>
  <c r="B6903" i="9"/>
  <c r="E6902" i="9"/>
  <c r="D6902" i="9"/>
  <c r="A6905" i="9" l="1"/>
  <c r="C6904" i="9"/>
  <c r="F6904" i="9" s="1"/>
  <c r="B6904" i="9"/>
  <c r="E6903" i="9"/>
  <c r="D6903" i="9"/>
  <c r="B6904" i="8"/>
  <c r="C6905" i="8"/>
  <c r="A6906" i="9" l="1"/>
  <c r="C6905" i="9"/>
  <c r="F6905" i="9" s="1"/>
  <c r="B6905" i="9"/>
  <c r="E6904" i="9"/>
  <c r="B6905" i="8"/>
  <c r="C6906" i="8"/>
  <c r="D6904" i="9"/>
  <c r="B6906" i="8" l="1"/>
  <c r="C6907" i="8"/>
  <c r="A6907" i="9"/>
  <c r="C6906" i="9"/>
  <c r="F6906" i="9" s="1"/>
  <c r="B6906" i="9"/>
  <c r="E6905" i="9"/>
  <c r="D6905" i="9"/>
  <c r="A6908" i="9" l="1"/>
  <c r="C6907" i="9"/>
  <c r="F6907" i="9" s="1"/>
  <c r="B6907" i="9"/>
  <c r="E6906" i="9"/>
  <c r="D6906" i="9"/>
  <c r="B6907" i="8"/>
  <c r="C6908" i="8"/>
  <c r="A6909" i="9" l="1"/>
  <c r="C6908" i="9"/>
  <c r="F6908" i="9" s="1"/>
  <c r="B6908" i="9"/>
  <c r="E6907" i="9"/>
  <c r="B6908" i="8"/>
  <c r="C6909" i="8"/>
  <c r="D6907" i="9"/>
  <c r="B6909" i="8" l="1"/>
  <c r="C6910" i="8"/>
  <c r="A6910" i="9"/>
  <c r="C6909" i="9"/>
  <c r="F6909" i="9" s="1"/>
  <c r="B6909" i="9"/>
  <c r="E6908" i="9"/>
  <c r="D6908" i="9"/>
  <c r="A6911" i="9" l="1"/>
  <c r="C6910" i="9"/>
  <c r="F6910" i="9" s="1"/>
  <c r="B6910" i="9"/>
  <c r="E6909" i="9"/>
  <c r="D6909" i="9"/>
  <c r="B6910" i="8"/>
  <c r="C6911" i="8"/>
  <c r="A6912" i="9" l="1"/>
  <c r="C6911" i="9"/>
  <c r="F6911" i="9" s="1"/>
  <c r="B6911" i="9"/>
  <c r="E6910" i="9"/>
  <c r="B6911" i="8"/>
  <c r="C6912" i="8"/>
  <c r="D6910" i="9"/>
  <c r="B6912" i="8" l="1"/>
  <c r="C6913" i="8"/>
  <c r="A6913" i="9"/>
  <c r="C6912" i="9"/>
  <c r="F6912" i="9" s="1"/>
  <c r="B6912" i="9"/>
  <c r="E6911" i="9"/>
  <c r="D6911" i="9"/>
  <c r="A6914" i="9" l="1"/>
  <c r="C6913" i="9"/>
  <c r="F6913" i="9" s="1"/>
  <c r="B6913" i="9"/>
  <c r="E6912" i="9"/>
  <c r="D6912" i="9"/>
  <c r="B6913" i="8"/>
  <c r="C6914" i="8"/>
  <c r="A6915" i="9" l="1"/>
  <c r="C6914" i="9"/>
  <c r="F6914" i="9" s="1"/>
  <c r="B6914" i="9"/>
  <c r="E6913" i="9"/>
  <c r="B6914" i="8"/>
  <c r="C6915" i="8"/>
  <c r="D6913" i="9"/>
  <c r="B6915" i="8" l="1"/>
  <c r="C6916" i="8"/>
  <c r="A6916" i="9"/>
  <c r="C6915" i="9"/>
  <c r="F6915" i="9" s="1"/>
  <c r="B6915" i="9"/>
  <c r="E6914" i="9"/>
  <c r="D6914" i="9"/>
  <c r="A6917" i="9" l="1"/>
  <c r="C6916" i="9"/>
  <c r="F6916" i="9" s="1"/>
  <c r="B6916" i="9"/>
  <c r="E6915" i="9"/>
  <c r="D6915" i="9"/>
  <c r="B6916" i="8"/>
  <c r="C6917" i="8"/>
  <c r="A6918" i="9" l="1"/>
  <c r="C6917" i="9"/>
  <c r="F6917" i="9" s="1"/>
  <c r="B6917" i="9"/>
  <c r="E6916" i="9"/>
  <c r="B6917" i="8"/>
  <c r="C6918" i="8"/>
  <c r="D6916" i="9"/>
  <c r="B6918" i="8" l="1"/>
  <c r="C6919" i="8"/>
  <c r="A6919" i="9"/>
  <c r="C6918" i="9"/>
  <c r="F6918" i="9" s="1"/>
  <c r="B6918" i="9"/>
  <c r="E6917" i="9"/>
  <c r="D6917" i="9"/>
  <c r="A6920" i="9" l="1"/>
  <c r="C6919" i="9"/>
  <c r="F6919" i="9" s="1"/>
  <c r="B6919" i="9"/>
  <c r="E6918" i="9"/>
  <c r="D6918" i="9"/>
  <c r="B6919" i="8"/>
  <c r="C6920" i="8"/>
  <c r="A6921" i="9" l="1"/>
  <c r="C6920" i="9"/>
  <c r="F6920" i="9" s="1"/>
  <c r="B6920" i="9"/>
  <c r="E6919" i="9"/>
  <c r="B6920" i="8"/>
  <c r="C6921" i="8"/>
  <c r="D6919" i="9"/>
  <c r="B6921" i="8" l="1"/>
  <c r="C6922" i="8"/>
  <c r="A6922" i="9"/>
  <c r="C6921" i="9"/>
  <c r="F6921" i="9" s="1"/>
  <c r="B6921" i="9"/>
  <c r="E6920" i="9"/>
  <c r="D6920" i="9"/>
  <c r="A6923" i="9" l="1"/>
  <c r="C6922" i="9"/>
  <c r="F6922" i="9" s="1"/>
  <c r="B6922" i="9"/>
  <c r="E6921" i="9"/>
  <c r="D6921" i="9"/>
  <c r="B6922" i="8"/>
  <c r="C6923" i="8"/>
  <c r="A6924" i="9" l="1"/>
  <c r="C6923" i="9"/>
  <c r="F6923" i="9" s="1"/>
  <c r="B6923" i="9"/>
  <c r="E6922" i="9"/>
  <c r="B6923" i="8"/>
  <c r="C6924" i="8"/>
  <c r="D6922" i="9"/>
  <c r="B6924" i="8" l="1"/>
  <c r="C6925" i="8"/>
  <c r="A6925" i="9"/>
  <c r="C6924" i="9"/>
  <c r="F6924" i="9" s="1"/>
  <c r="B6924" i="9"/>
  <c r="E6923" i="9"/>
  <c r="D6923" i="9"/>
  <c r="A6926" i="9" l="1"/>
  <c r="C6925" i="9"/>
  <c r="F6925" i="9" s="1"/>
  <c r="B6925" i="9"/>
  <c r="E6924" i="9"/>
  <c r="D6924" i="9"/>
  <c r="B6925" i="8"/>
  <c r="C6926" i="8"/>
  <c r="A6927" i="9" l="1"/>
  <c r="C6926" i="9"/>
  <c r="F6926" i="9" s="1"/>
  <c r="B6926" i="9"/>
  <c r="E6925" i="9"/>
  <c r="B6926" i="8"/>
  <c r="C6927" i="8"/>
  <c r="D6925" i="9"/>
  <c r="B6927" i="8" l="1"/>
  <c r="C6928" i="8"/>
  <c r="A6928" i="9"/>
  <c r="C6927" i="9"/>
  <c r="F6927" i="9" s="1"/>
  <c r="B6927" i="9"/>
  <c r="E6926" i="9"/>
  <c r="D6926" i="9"/>
  <c r="A6929" i="9" l="1"/>
  <c r="C6928" i="9"/>
  <c r="F6928" i="9" s="1"/>
  <c r="B6928" i="9"/>
  <c r="E6927" i="9"/>
  <c r="D6927" i="9"/>
  <c r="B6928" i="8"/>
  <c r="C6929" i="8"/>
  <c r="A6930" i="9" l="1"/>
  <c r="C6929" i="9"/>
  <c r="F6929" i="9" s="1"/>
  <c r="B6929" i="9"/>
  <c r="E6928" i="9"/>
  <c r="B6929" i="8"/>
  <c r="C6930" i="8"/>
  <c r="D6928" i="9"/>
  <c r="B6930" i="8" l="1"/>
  <c r="C6931" i="8"/>
  <c r="A6931" i="9"/>
  <c r="C6930" i="9"/>
  <c r="F6930" i="9" s="1"/>
  <c r="B6930" i="9"/>
  <c r="D6929" i="9"/>
  <c r="E6929" i="9"/>
  <c r="A6932" i="9" l="1"/>
  <c r="C6931" i="9"/>
  <c r="F6931" i="9" s="1"/>
  <c r="B6931" i="9"/>
  <c r="E6930" i="9"/>
  <c r="D6930" i="9"/>
  <c r="B6931" i="8"/>
  <c r="C6932" i="8"/>
  <c r="A6933" i="9" l="1"/>
  <c r="C6932" i="9"/>
  <c r="F6932" i="9" s="1"/>
  <c r="B6932" i="9"/>
  <c r="E6931" i="9"/>
  <c r="B6932" i="8"/>
  <c r="C6933" i="8"/>
  <c r="D6931" i="9"/>
  <c r="B6933" i="8" l="1"/>
  <c r="C6934" i="8"/>
  <c r="A6934" i="9"/>
  <c r="C6933" i="9"/>
  <c r="F6933" i="9" s="1"/>
  <c r="B6933" i="9"/>
  <c r="E6932" i="9"/>
  <c r="D6932" i="9"/>
  <c r="A6935" i="9" l="1"/>
  <c r="C6934" i="9"/>
  <c r="F6934" i="9" s="1"/>
  <c r="B6934" i="9"/>
  <c r="E6933" i="9"/>
  <c r="D6933" i="9"/>
  <c r="B6934" i="8"/>
  <c r="C6935" i="8"/>
  <c r="A6936" i="9" l="1"/>
  <c r="C6935" i="9"/>
  <c r="F6935" i="9" s="1"/>
  <c r="B6935" i="9"/>
  <c r="E6934" i="9"/>
  <c r="B6935" i="8"/>
  <c r="C6936" i="8"/>
  <c r="D6934" i="9"/>
  <c r="B6936" i="8" l="1"/>
  <c r="C6937" i="8"/>
  <c r="A6937" i="9"/>
  <c r="C6936" i="9"/>
  <c r="F6936" i="9" s="1"/>
  <c r="B6936" i="9"/>
  <c r="E6935" i="9"/>
  <c r="D6935" i="9"/>
  <c r="A6938" i="9" l="1"/>
  <c r="C6937" i="9"/>
  <c r="F6937" i="9" s="1"/>
  <c r="B6937" i="9"/>
  <c r="E6936" i="9"/>
  <c r="D6936" i="9"/>
  <c r="B6937" i="8"/>
  <c r="C6938" i="8"/>
  <c r="A6939" i="9" l="1"/>
  <c r="C6938" i="9"/>
  <c r="F6938" i="9" s="1"/>
  <c r="B6938" i="9"/>
  <c r="E6937" i="9"/>
  <c r="B6938" i="8"/>
  <c r="C6939" i="8"/>
  <c r="D6937" i="9"/>
  <c r="B6939" i="8" l="1"/>
  <c r="C6940" i="8"/>
  <c r="A6940" i="9"/>
  <c r="C6939" i="9"/>
  <c r="F6939" i="9" s="1"/>
  <c r="B6939" i="9"/>
  <c r="E6938" i="9"/>
  <c r="D6938" i="9"/>
  <c r="A6941" i="9" l="1"/>
  <c r="C6940" i="9"/>
  <c r="F6940" i="9" s="1"/>
  <c r="B6940" i="9"/>
  <c r="E6939" i="9"/>
  <c r="D6939" i="9"/>
  <c r="B6940" i="8"/>
  <c r="C6941" i="8"/>
  <c r="A6942" i="9" l="1"/>
  <c r="C6941" i="9"/>
  <c r="F6941" i="9" s="1"/>
  <c r="B6941" i="9"/>
  <c r="E6940" i="9"/>
  <c r="B6941" i="8"/>
  <c r="C6942" i="8"/>
  <c r="D6940" i="9"/>
  <c r="B6942" i="8" l="1"/>
  <c r="C6943" i="8"/>
  <c r="A6943" i="9"/>
  <c r="C6942" i="9"/>
  <c r="F6942" i="9" s="1"/>
  <c r="B6942" i="9"/>
  <c r="E6941" i="9"/>
  <c r="D6941" i="9"/>
  <c r="A6944" i="9" l="1"/>
  <c r="C6943" i="9"/>
  <c r="F6943" i="9" s="1"/>
  <c r="B6943" i="9"/>
  <c r="E6942" i="9"/>
  <c r="D6942" i="9"/>
  <c r="B6943" i="8"/>
  <c r="C6944" i="8"/>
  <c r="A6945" i="9" l="1"/>
  <c r="C6944" i="9"/>
  <c r="F6944" i="9" s="1"/>
  <c r="B6944" i="9"/>
  <c r="E6943" i="9"/>
  <c r="B6944" i="8"/>
  <c r="C6945" i="8"/>
  <c r="D6943" i="9"/>
  <c r="B6945" i="8" l="1"/>
  <c r="C6946" i="8"/>
  <c r="A6946" i="9"/>
  <c r="C6945" i="9"/>
  <c r="F6945" i="9" s="1"/>
  <c r="B6945" i="9"/>
  <c r="E6944" i="9"/>
  <c r="D6944" i="9"/>
  <c r="A6947" i="9" l="1"/>
  <c r="C6946" i="9"/>
  <c r="F6946" i="9" s="1"/>
  <c r="B6946" i="9"/>
  <c r="E6945" i="9"/>
  <c r="D6945" i="9"/>
  <c r="B6946" i="8"/>
  <c r="C6947" i="8"/>
  <c r="A6948" i="9" l="1"/>
  <c r="C6947" i="9"/>
  <c r="F6947" i="9" s="1"/>
  <c r="B6947" i="9"/>
  <c r="E6946" i="9"/>
  <c r="B6947" i="8"/>
  <c r="C6948" i="8"/>
  <c r="D6946" i="9"/>
  <c r="B6948" i="8" l="1"/>
  <c r="C6949" i="8"/>
  <c r="A6949" i="9"/>
  <c r="C6948" i="9"/>
  <c r="F6948" i="9" s="1"/>
  <c r="B6948" i="9"/>
  <c r="D6947" i="9"/>
  <c r="E6947" i="9"/>
  <c r="A6950" i="9" l="1"/>
  <c r="C6949" i="9"/>
  <c r="F6949" i="9" s="1"/>
  <c r="B6949" i="9"/>
  <c r="E6948" i="9"/>
  <c r="D6948" i="9"/>
  <c r="B6949" i="8"/>
  <c r="C6950" i="8"/>
  <c r="A6951" i="9" l="1"/>
  <c r="C6950" i="9"/>
  <c r="F6950" i="9" s="1"/>
  <c r="B6950" i="9"/>
  <c r="E6949" i="9"/>
  <c r="B6950" i="8"/>
  <c r="C6951" i="8"/>
  <c r="D6949" i="9"/>
  <c r="B6951" i="8" l="1"/>
  <c r="C6952" i="8"/>
  <c r="A6952" i="9"/>
  <c r="C6951" i="9"/>
  <c r="F6951" i="9" s="1"/>
  <c r="B6951" i="9"/>
  <c r="E6950" i="9"/>
  <c r="D6950" i="9"/>
  <c r="A6953" i="9" l="1"/>
  <c r="C6952" i="9"/>
  <c r="F6952" i="9" s="1"/>
  <c r="B6952" i="9"/>
  <c r="E6951" i="9"/>
  <c r="D6951" i="9"/>
  <c r="B6952" i="8"/>
  <c r="C6953" i="8"/>
  <c r="A6954" i="9" l="1"/>
  <c r="C6953" i="9"/>
  <c r="F6953" i="9" s="1"/>
  <c r="B6953" i="9"/>
  <c r="E6952" i="9"/>
  <c r="B6953" i="8"/>
  <c r="C6954" i="8"/>
  <c r="D6952" i="9"/>
  <c r="B6954" i="8" l="1"/>
  <c r="C6955" i="8"/>
  <c r="A6955" i="9"/>
  <c r="C6954" i="9"/>
  <c r="F6954" i="9" s="1"/>
  <c r="B6954" i="9"/>
  <c r="E6953" i="9"/>
  <c r="D6953" i="9"/>
  <c r="A6956" i="9" l="1"/>
  <c r="C6955" i="9"/>
  <c r="F6955" i="9" s="1"/>
  <c r="B6955" i="9"/>
  <c r="E6954" i="9"/>
  <c r="D6954" i="9"/>
  <c r="B6955" i="8"/>
  <c r="C6956" i="8"/>
  <c r="A6957" i="9" l="1"/>
  <c r="C6956" i="9"/>
  <c r="F6956" i="9" s="1"/>
  <c r="B6956" i="9"/>
  <c r="E6955" i="9"/>
  <c r="B6956" i="8"/>
  <c r="C6957" i="8"/>
  <c r="D6955" i="9"/>
  <c r="B6957" i="8" l="1"/>
  <c r="C6958" i="8"/>
  <c r="A6958" i="9"/>
  <c r="C6957" i="9"/>
  <c r="F6957" i="9" s="1"/>
  <c r="B6957" i="9"/>
  <c r="E6956" i="9"/>
  <c r="D6956" i="9"/>
  <c r="A6959" i="9" l="1"/>
  <c r="C6958" i="9"/>
  <c r="F6958" i="9" s="1"/>
  <c r="B6958" i="9"/>
  <c r="E6957" i="9"/>
  <c r="D6957" i="9"/>
  <c r="B6958" i="8"/>
  <c r="C6959" i="8"/>
  <c r="A6960" i="9" l="1"/>
  <c r="C6959" i="9"/>
  <c r="F6959" i="9" s="1"/>
  <c r="B6959" i="9"/>
  <c r="E6958" i="9"/>
  <c r="B6959" i="8"/>
  <c r="C6960" i="8"/>
  <c r="D6958" i="9"/>
  <c r="B6960" i="8" l="1"/>
  <c r="C6961" i="8"/>
  <c r="A6961" i="9"/>
  <c r="C6960" i="9"/>
  <c r="F6960" i="9" s="1"/>
  <c r="B6960" i="9"/>
  <c r="E6959" i="9"/>
  <c r="D6959" i="9"/>
  <c r="A6962" i="9" l="1"/>
  <c r="C6961" i="9"/>
  <c r="F6961" i="9" s="1"/>
  <c r="B6961" i="9"/>
  <c r="E6960" i="9"/>
  <c r="D6960" i="9"/>
  <c r="B6961" i="8"/>
  <c r="C6962" i="8"/>
  <c r="A6963" i="9" l="1"/>
  <c r="C6962" i="9"/>
  <c r="F6962" i="9" s="1"/>
  <c r="B6962" i="9"/>
  <c r="E6961" i="9"/>
  <c r="B6962" i="8"/>
  <c r="C6963" i="8"/>
  <c r="D6961" i="9"/>
  <c r="B6963" i="8" l="1"/>
  <c r="C6964" i="8"/>
  <c r="A6964" i="9"/>
  <c r="C6963" i="9"/>
  <c r="F6963" i="9" s="1"/>
  <c r="B6963" i="9"/>
  <c r="E6962" i="9"/>
  <c r="D6962" i="9"/>
  <c r="A6965" i="9" l="1"/>
  <c r="C6964" i="9"/>
  <c r="F6964" i="9" s="1"/>
  <c r="B6964" i="9"/>
  <c r="E6963" i="9"/>
  <c r="D6963" i="9"/>
  <c r="B6964" i="8"/>
  <c r="C6965" i="8"/>
  <c r="A6966" i="9" l="1"/>
  <c r="C6965" i="9"/>
  <c r="F6965" i="9" s="1"/>
  <c r="B6965" i="9"/>
  <c r="E6964" i="9"/>
  <c r="B6965" i="8"/>
  <c r="C6966" i="8"/>
  <c r="D6964" i="9"/>
  <c r="B6966" i="8" l="1"/>
  <c r="C6967" i="8"/>
  <c r="A6967" i="9"/>
  <c r="C6966" i="9"/>
  <c r="F6966" i="9" s="1"/>
  <c r="B6966" i="9"/>
  <c r="E6965" i="9"/>
  <c r="D6965" i="9"/>
  <c r="A6968" i="9" l="1"/>
  <c r="C6967" i="9"/>
  <c r="F6967" i="9" s="1"/>
  <c r="B6967" i="9"/>
  <c r="E6966" i="9"/>
  <c r="D6966" i="9"/>
  <c r="B6967" i="8"/>
  <c r="C6968" i="8"/>
  <c r="A6969" i="9" l="1"/>
  <c r="C6968" i="9"/>
  <c r="F6968" i="9" s="1"/>
  <c r="B6968" i="9"/>
  <c r="E6967" i="9"/>
  <c r="B6968" i="8"/>
  <c r="C6969" i="8"/>
  <c r="D6967" i="9"/>
  <c r="B6969" i="8" l="1"/>
  <c r="C6970" i="8"/>
  <c r="A6970" i="9"/>
  <c r="C6969" i="9"/>
  <c r="F6969" i="9" s="1"/>
  <c r="B6969" i="9"/>
  <c r="E6968" i="9"/>
  <c r="D6968" i="9"/>
  <c r="A6971" i="9" l="1"/>
  <c r="C6970" i="9"/>
  <c r="F6970" i="9" s="1"/>
  <c r="B6970" i="9"/>
  <c r="E6969" i="9"/>
  <c r="D6969" i="9"/>
  <c r="B6970" i="8"/>
  <c r="C6971" i="8"/>
  <c r="A6972" i="9" l="1"/>
  <c r="C6971" i="9"/>
  <c r="F6971" i="9" s="1"/>
  <c r="B6971" i="9"/>
  <c r="E6970" i="9"/>
  <c r="B6971" i="8"/>
  <c r="C6972" i="8"/>
  <c r="D6970" i="9"/>
  <c r="B6972" i="8" l="1"/>
  <c r="C6973" i="8"/>
  <c r="A6973" i="9"/>
  <c r="C6972" i="9"/>
  <c r="F6972" i="9" s="1"/>
  <c r="B6972" i="9"/>
  <c r="E6971" i="9"/>
  <c r="D6971" i="9"/>
  <c r="A6974" i="9" l="1"/>
  <c r="C6973" i="9"/>
  <c r="F6973" i="9" s="1"/>
  <c r="B6973" i="9"/>
  <c r="E6972" i="9"/>
  <c r="D6972" i="9"/>
  <c r="B6973" i="8"/>
  <c r="C6974" i="8"/>
  <c r="A6975" i="9" l="1"/>
  <c r="C6974" i="9"/>
  <c r="F6974" i="9" s="1"/>
  <c r="B6974" i="9"/>
  <c r="E6973" i="9"/>
  <c r="B6974" i="8"/>
  <c r="C6975" i="8"/>
  <c r="D6973" i="9"/>
  <c r="B6975" i="8" l="1"/>
  <c r="C6976" i="8"/>
  <c r="A6976" i="9"/>
  <c r="C6975" i="9"/>
  <c r="F6975" i="9" s="1"/>
  <c r="B6975" i="9"/>
  <c r="E6974" i="9"/>
  <c r="D6974" i="9"/>
  <c r="A6977" i="9" l="1"/>
  <c r="C6976" i="9"/>
  <c r="F6976" i="9" s="1"/>
  <c r="B6976" i="9"/>
  <c r="E6975" i="9"/>
  <c r="D6975" i="9"/>
  <c r="B6976" i="8"/>
  <c r="C6977" i="8"/>
  <c r="A6978" i="9" l="1"/>
  <c r="C6977" i="9"/>
  <c r="F6977" i="9" s="1"/>
  <c r="B6977" i="9"/>
  <c r="E6976" i="9"/>
  <c r="B6977" i="8"/>
  <c r="C6978" i="8"/>
  <c r="D6976" i="9"/>
  <c r="B6978" i="8" l="1"/>
  <c r="C6979" i="8"/>
  <c r="A6979" i="9"/>
  <c r="C6978" i="9"/>
  <c r="F6978" i="9" s="1"/>
  <c r="B6978" i="9"/>
  <c r="E6977" i="9"/>
  <c r="D6977" i="9"/>
  <c r="A6980" i="9" l="1"/>
  <c r="C6979" i="9"/>
  <c r="F6979" i="9" s="1"/>
  <c r="B6979" i="9"/>
  <c r="E6978" i="9"/>
  <c r="D6978" i="9"/>
  <c r="B6979" i="8"/>
  <c r="C6980" i="8"/>
  <c r="A6981" i="9" l="1"/>
  <c r="C6980" i="9"/>
  <c r="F6980" i="9" s="1"/>
  <c r="B6980" i="9"/>
  <c r="E6979" i="9"/>
  <c r="B6980" i="8"/>
  <c r="C6981" i="8"/>
  <c r="D6979" i="9"/>
  <c r="B6981" i="8" l="1"/>
  <c r="C6982" i="8"/>
  <c r="A6982" i="9"/>
  <c r="C6981" i="9"/>
  <c r="F6981" i="9" s="1"/>
  <c r="B6981" i="9"/>
  <c r="E6980" i="9"/>
  <c r="D6980" i="9"/>
  <c r="A6983" i="9" l="1"/>
  <c r="C6982" i="9"/>
  <c r="F6982" i="9" s="1"/>
  <c r="B6982" i="9"/>
  <c r="E6981" i="9"/>
  <c r="D6981" i="9"/>
  <c r="B6982" i="8"/>
  <c r="C6983" i="8"/>
  <c r="A6984" i="9" l="1"/>
  <c r="C6983" i="9"/>
  <c r="F6983" i="9" s="1"/>
  <c r="B6983" i="9"/>
  <c r="E6982" i="9"/>
  <c r="B6983" i="8"/>
  <c r="C6984" i="8"/>
  <c r="D6982" i="9"/>
  <c r="B6984" i="8" l="1"/>
  <c r="C6985" i="8"/>
  <c r="A6985" i="9"/>
  <c r="C6984" i="9"/>
  <c r="F6984" i="9" s="1"/>
  <c r="B6984" i="9"/>
  <c r="E6983" i="9"/>
  <c r="D6983" i="9"/>
  <c r="E6984" i="9" l="1"/>
  <c r="A6986" i="9"/>
  <c r="C6985" i="9"/>
  <c r="F6985" i="9" s="1"/>
  <c r="B6985" i="9"/>
  <c r="D6984" i="9"/>
  <c r="B6985" i="8"/>
  <c r="C6986" i="8"/>
  <c r="A6987" i="9" l="1"/>
  <c r="C6986" i="9"/>
  <c r="F6986" i="9" s="1"/>
  <c r="B6986" i="9"/>
  <c r="E6985" i="9"/>
  <c r="D6985" i="9"/>
  <c r="B6986" i="8"/>
  <c r="C6987" i="8"/>
  <c r="A6988" i="9" l="1"/>
  <c r="C6987" i="9"/>
  <c r="F6987" i="9" s="1"/>
  <c r="B6987" i="9"/>
  <c r="E6986" i="9"/>
  <c r="B6987" i="8"/>
  <c r="C6988" i="8"/>
  <c r="D6986" i="9"/>
  <c r="B6988" i="8" l="1"/>
  <c r="C6989" i="8"/>
  <c r="A6989" i="9"/>
  <c r="C6988" i="9"/>
  <c r="F6988" i="9" s="1"/>
  <c r="B6988" i="9"/>
  <c r="E6987" i="9"/>
  <c r="D6987" i="9"/>
  <c r="A6990" i="9" l="1"/>
  <c r="C6989" i="9"/>
  <c r="F6989" i="9" s="1"/>
  <c r="B6989" i="9"/>
  <c r="E6988" i="9"/>
  <c r="D6988" i="9"/>
  <c r="B6989" i="8"/>
  <c r="C6990" i="8"/>
  <c r="A6991" i="9" l="1"/>
  <c r="C6990" i="9"/>
  <c r="F6990" i="9" s="1"/>
  <c r="B6990" i="9"/>
  <c r="E6989" i="9"/>
  <c r="B6990" i="8"/>
  <c r="C6991" i="8"/>
  <c r="D6989" i="9"/>
  <c r="B6991" i="8" l="1"/>
  <c r="C6992" i="8"/>
  <c r="A6992" i="9"/>
  <c r="C6991" i="9"/>
  <c r="F6991" i="9" s="1"/>
  <c r="B6991" i="9"/>
  <c r="E6990" i="9"/>
  <c r="D6990" i="9"/>
  <c r="A6993" i="9" l="1"/>
  <c r="C6992" i="9"/>
  <c r="F6992" i="9" s="1"/>
  <c r="B6992" i="9"/>
  <c r="E6991" i="9"/>
  <c r="D6991" i="9"/>
  <c r="B6992" i="8"/>
  <c r="C6993" i="8"/>
  <c r="A6994" i="9" l="1"/>
  <c r="C6993" i="9"/>
  <c r="F6993" i="9" s="1"/>
  <c r="B6993" i="9"/>
  <c r="E6992" i="9"/>
  <c r="B6993" i="8"/>
  <c r="C6994" i="8"/>
  <c r="D6992" i="9"/>
  <c r="B6994" i="8" l="1"/>
  <c r="C6995" i="8"/>
  <c r="A6995" i="9"/>
  <c r="C6994" i="9"/>
  <c r="F6994" i="9" s="1"/>
  <c r="B6994" i="9"/>
  <c r="E6993" i="9"/>
  <c r="D6993" i="9"/>
  <c r="A6996" i="9" l="1"/>
  <c r="C6995" i="9"/>
  <c r="F6995" i="9" s="1"/>
  <c r="B6995" i="9"/>
  <c r="E6994" i="9"/>
  <c r="D6994" i="9"/>
  <c r="B6995" i="8"/>
  <c r="C6996" i="8"/>
  <c r="A6997" i="9" l="1"/>
  <c r="C6996" i="9"/>
  <c r="F6996" i="9" s="1"/>
  <c r="B6996" i="9"/>
  <c r="E6995" i="9"/>
  <c r="B6996" i="8"/>
  <c r="C6997" i="8"/>
  <c r="D6995" i="9"/>
  <c r="A6998" i="9" l="1"/>
  <c r="C6997" i="9"/>
  <c r="F6997" i="9" s="1"/>
  <c r="B6997" i="9"/>
  <c r="B6997" i="8"/>
  <c r="C6998" i="8"/>
  <c r="E6996" i="9"/>
  <c r="D6996" i="9"/>
  <c r="B6998" i="8" l="1"/>
  <c r="C6999" i="8"/>
  <c r="A6999" i="9"/>
  <c r="C6998" i="9"/>
  <c r="F6998" i="9" s="1"/>
  <c r="B6998" i="9"/>
  <c r="E6997" i="9"/>
  <c r="D6997" i="9"/>
  <c r="A7000" i="9" l="1"/>
  <c r="C6999" i="9"/>
  <c r="F6999" i="9" s="1"/>
  <c r="B6999" i="9"/>
  <c r="E6998" i="9"/>
  <c r="D6998" i="9"/>
  <c r="B6999" i="8"/>
  <c r="C7000" i="8"/>
  <c r="A7001" i="9" l="1"/>
  <c r="C7000" i="9"/>
  <c r="F7000" i="9" s="1"/>
  <c r="B7000" i="9"/>
  <c r="E6999" i="9"/>
  <c r="B7000" i="8"/>
  <c r="C7001" i="8"/>
  <c r="D6999" i="9"/>
  <c r="B7001" i="8" l="1"/>
  <c r="C7002" i="8"/>
  <c r="A7002" i="9"/>
  <c r="C7001" i="9"/>
  <c r="F7001" i="9" s="1"/>
  <c r="B7001" i="9"/>
  <c r="E7000" i="9"/>
  <c r="D7000" i="9"/>
  <c r="E7001" i="9" l="1"/>
  <c r="A7003" i="9"/>
  <c r="C7002" i="9"/>
  <c r="F7002" i="9" s="1"/>
  <c r="B7002" i="9"/>
  <c r="D7001" i="9"/>
  <c r="B7002" i="8"/>
  <c r="C7003" i="8"/>
  <c r="A7004" i="9" l="1"/>
  <c r="C7003" i="9"/>
  <c r="F7003" i="9" s="1"/>
  <c r="B7003" i="9"/>
  <c r="E7002" i="9"/>
  <c r="D7002" i="9"/>
  <c r="B7003" i="8"/>
  <c r="C7004" i="8"/>
  <c r="A7005" i="9" l="1"/>
  <c r="C7004" i="9"/>
  <c r="F7004" i="9" s="1"/>
  <c r="B7004" i="9"/>
  <c r="E7003" i="9"/>
  <c r="B7004" i="8"/>
  <c r="C7005" i="8"/>
  <c r="D7003" i="9"/>
  <c r="B7005" i="8" l="1"/>
  <c r="C7006" i="8"/>
  <c r="A7006" i="9"/>
  <c r="C7005" i="9"/>
  <c r="F7005" i="9" s="1"/>
  <c r="B7005" i="9"/>
  <c r="E7004" i="9"/>
  <c r="D7004" i="9"/>
  <c r="A7007" i="9" l="1"/>
  <c r="C7006" i="9"/>
  <c r="F7006" i="9" s="1"/>
  <c r="B7006" i="9"/>
  <c r="E7005" i="9"/>
  <c r="D7005" i="9"/>
  <c r="B7006" i="8"/>
  <c r="C7007" i="8"/>
  <c r="A7008" i="9" l="1"/>
  <c r="C7007" i="9"/>
  <c r="F7007" i="9" s="1"/>
  <c r="B7007" i="9"/>
  <c r="E7006" i="9"/>
  <c r="B7007" i="8"/>
  <c r="C7008" i="8"/>
  <c r="D7006" i="9"/>
  <c r="B7008" i="8" l="1"/>
  <c r="C7009" i="8"/>
  <c r="A7009" i="9"/>
  <c r="C7008" i="9"/>
  <c r="F7008" i="9" s="1"/>
  <c r="B7008" i="9"/>
  <c r="E7007" i="9"/>
  <c r="D7007" i="9"/>
  <c r="E7008" i="9" l="1"/>
  <c r="A7010" i="9"/>
  <c r="C7009" i="9"/>
  <c r="F7009" i="9" s="1"/>
  <c r="B7009" i="9"/>
  <c r="D7008" i="9"/>
  <c r="B7009" i="8"/>
  <c r="C7010" i="8"/>
  <c r="A7011" i="9" l="1"/>
  <c r="C7010" i="9"/>
  <c r="F7010" i="9" s="1"/>
  <c r="B7010" i="9"/>
  <c r="D7009" i="9"/>
  <c r="E7009" i="9"/>
  <c r="B7010" i="8"/>
  <c r="C7011" i="8"/>
  <c r="A7012" i="9" l="1"/>
  <c r="C7011" i="9"/>
  <c r="F7011" i="9" s="1"/>
  <c r="B7011" i="9"/>
  <c r="E7010" i="9"/>
  <c r="B7011" i="8"/>
  <c r="C7012" i="8"/>
  <c r="D7010" i="9"/>
  <c r="B7012" i="8" l="1"/>
  <c r="C7013" i="8"/>
  <c r="A7013" i="9"/>
  <c r="C7012" i="9"/>
  <c r="F7012" i="9" s="1"/>
  <c r="B7012" i="9"/>
  <c r="E7011" i="9"/>
  <c r="D7011" i="9"/>
  <c r="A7014" i="9" l="1"/>
  <c r="C7013" i="9"/>
  <c r="F7013" i="9" s="1"/>
  <c r="B7013" i="9"/>
  <c r="E7012" i="9"/>
  <c r="D7012" i="9"/>
  <c r="B7013" i="8"/>
  <c r="C7014" i="8"/>
  <c r="A7015" i="9" l="1"/>
  <c r="C7014" i="9"/>
  <c r="F7014" i="9" s="1"/>
  <c r="B7014" i="9"/>
  <c r="E7013" i="9"/>
  <c r="B7014" i="8"/>
  <c r="C7015" i="8"/>
  <c r="D7013" i="9"/>
  <c r="B7015" i="8" l="1"/>
  <c r="C7016" i="8"/>
  <c r="A7016" i="9"/>
  <c r="C7015" i="9"/>
  <c r="F7015" i="9" s="1"/>
  <c r="B7015" i="9"/>
  <c r="E7014" i="9"/>
  <c r="D7014" i="9"/>
  <c r="A7017" i="9" l="1"/>
  <c r="C7016" i="9"/>
  <c r="F7016" i="9" s="1"/>
  <c r="B7016" i="9"/>
  <c r="E7015" i="9"/>
  <c r="D7015" i="9"/>
  <c r="B7016" i="8"/>
  <c r="C7017" i="8"/>
  <c r="A7018" i="9" l="1"/>
  <c r="C7017" i="9"/>
  <c r="F7017" i="9" s="1"/>
  <c r="B7017" i="9"/>
  <c r="E7016" i="9"/>
  <c r="B7017" i="8"/>
  <c r="C7018" i="8"/>
  <c r="D7016" i="9"/>
  <c r="A7019" i="9" l="1"/>
  <c r="C7018" i="9"/>
  <c r="F7018" i="9" s="1"/>
  <c r="B7018" i="9"/>
  <c r="E7017" i="9"/>
  <c r="B7018" i="8"/>
  <c r="C7019" i="8"/>
  <c r="D7017" i="9"/>
  <c r="B7019" i="8" l="1"/>
  <c r="C7020" i="8"/>
  <c r="A7020" i="9"/>
  <c r="C7019" i="9"/>
  <c r="F7019" i="9" s="1"/>
  <c r="B7019" i="9"/>
  <c r="E7018" i="9"/>
  <c r="D7018" i="9"/>
  <c r="A7021" i="9" l="1"/>
  <c r="C7020" i="9"/>
  <c r="F7020" i="9" s="1"/>
  <c r="B7020" i="9"/>
  <c r="E7019" i="9"/>
  <c r="D7019" i="9"/>
  <c r="B7020" i="8"/>
  <c r="C7021" i="8"/>
  <c r="E7020" i="9" l="1"/>
  <c r="A7022" i="9"/>
  <c r="C7021" i="9"/>
  <c r="F7021" i="9" s="1"/>
  <c r="B7021" i="9"/>
  <c r="B7021" i="8"/>
  <c r="C7022" i="8"/>
  <c r="D7020" i="9"/>
  <c r="B7022" i="8" l="1"/>
  <c r="C7023" i="8"/>
  <c r="A7023" i="9"/>
  <c r="C7022" i="9"/>
  <c r="F7022" i="9" s="1"/>
  <c r="B7022" i="9"/>
  <c r="E7021" i="9"/>
  <c r="D7021" i="9"/>
  <c r="A7024" i="9" l="1"/>
  <c r="C7023" i="9"/>
  <c r="F7023" i="9" s="1"/>
  <c r="B7023" i="9"/>
  <c r="E7022" i="9"/>
  <c r="D7022" i="9"/>
  <c r="B7023" i="8"/>
  <c r="C7024" i="8"/>
  <c r="A7025" i="9" l="1"/>
  <c r="C7024" i="9"/>
  <c r="F7024" i="9" s="1"/>
  <c r="B7024" i="9"/>
  <c r="E7023" i="9"/>
  <c r="B7024" i="8"/>
  <c r="C7025" i="8"/>
  <c r="D7023" i="9"/>
  <c r="A7026" i="9" l="1"/>
  <c r="C7025" i="9"/>
  <c r="F7025" i="9" s="1"/>
  <c r="B7025" i="9"/>
  <c r="E7024" i="9"/>
  <c r="B7025" i="8"/>
  <c r="C7026" i="8"/>
  <c r="D7024" i="9"/>
  <c r="B7026" i="8" l="1"/>
  <c r="C7027" i="8"/>
  <c r="A7027" i="9"/>
  <c r="C7026" i="9"/>
  <c r="F7026" i="9" s="1"/>
  <c r="B7026" i="9"/>
  <c r="E7025" i="9"/>
  <c r="D7025" i="9"/>
  <c r="E7026" i="9" l="1"/>
  <c r="A7028" i="9"/>
  <c r="C7027" i="9"/>
  <c r="F7027" i="9" s="1"/>
  <c r="B7027" i="9"/>
  <c r="D7026" i="9"/>
  <c r="B7027" i="8"/>
  <c r="C7028" i="8"/>
  <c r="A7029" i="9" l="1"/>
  <c r="C7028" i="9"/>
  <c r="F7028" i="9" s="1"/>
  <c r="B7028" i="9"/>
  <c r="E7027" i="9"/>
  <c r="D7027" i="9"/>
  <c r="B7028" i="8"/>
  <c r="C7029" i="8"/>
  <c r="A7030" i="9" l="1"/>
  <c r="C7029" i="9"/>
  <c r="F7029" i="9" s="1"/>
  <c r="B7029" i="9"/>
  <c r="E7028" i="9"/>
  <c r="B7029" i="8"/>
  <c r="C7030" i="8"/>
  <c r="D7028" i="9"/>
  <c r="A7031" i="9" l="1"/>
  <c r="C7030" i="9"/>
  <c r="F7030" i="9" s="1"/>
  <c r="B7030" i="9"/>
  <c r="E7029" i="9"/>
  <c r="B7030" i="8"/>
  <c r="C7031" i="8"/>
  <c r="D7029" i="9"/>
  <c r="B7031" i="8" l="1"/>
  <c r="C7032" i="8"/>
  <c r="A7032" i="9"/>
  <c r="C7031" i="9"/>
  <c r="F7031" i="9" s="1"/>
  <c r="B7031" i="9"/>
  <c r="E7030" i="9"/>
  <c r="D7030" i="9"/>
  <c r="A7033" i="9" l="1"/>
  <c r="C7032" i="9"/>
  <c r="F7032" i="9" s="1"/>
  <c r="B7032" i="9"/>
  <c r="E7031" i="9"/>
  <c r="D7031" i="9"/>
  <c r="B7032" i="8"/>
  <c r="C7033" i="8"/>
  <c r="A7034" i="9" l="1"/>
  <c r="C7033" i="9"/>
  <c r="F7033" i="9" s="1"/>
  <c r="B7033" i="9"/>
  <c r="E7032" i="9"/>
  <c r="B7033" i="8"/>
  <c r="C7034" i="8"/>
  <c r="D7032" i="9"/>
  <c r="A7035" i="9" l="1"/>
  <c r="C7034" i="9"/>
  <c r="F7034" i="9" s="1"/>
  <c r="B7034" i="9"/>
  <c r="E7033" i="9"/>
  <c r="B7034" i="8"/>
  <c r="C7035" i="8"/>
  <c r="D7033" i="9"/>
  <c r="B7035" i="8" l="1"/>
  <c r="C7036" i="8"/>
  <c r="A7036" i="9"/>
  <c r="C7035" i="9"/>
  <c r="F7035" i="9" s="1"/>
  <c r="B7035" i="9"/>
  <c r="E7034" i="9"/>
  <c r="D7034" i="9"/>
  <c r="A7037" i="9" l="1"/>
  <c r="C7036" i="9"/>
  <c r="F7036" i="9" s="1"/>
  <c r="B7036" i="9"/>
  <c r="E7035" i="9"/>
  <c r="D7035" i="9"/>
  <c r="B7036" i="8"/>
  <c r="C7037" i="8"/>
  <c r="A7038" i="9" l="1"/>
  <c r="C7037" i="9"/>
  <c r="F7037" i="9" s="1"/>
  <c r="B7037" i="9"/>
  <c r="E7036" i="9"/>
  <c r="B7037" i="8"/>
  <c r="C7038" i="8"/>
  <c r="D7036" i="9"/>
  <c r="B7038" i="8" l="1"/>
  <c r="C7039" i="8"/>
  <c r="A7039" i="9"/>
  <c r="C7038" i="9"/>
  <c r="F7038" i="9" s="1"/>
  <c r="B7038" i="9"/>
  <c r="E7037" i="9"/>
  <c r="D7037" i="9"/>
  <c r="A7040" i="9" l="1"/>
  <c r="C7039" i="9"/>
  <c r="F7039" i="9" s="1"/>
  <c r="B7039" i="9"/>
  <c r="E7038" i="9"/>
  <c r="D7038" i="9"/>
  <c r="B7039" i="8"/>
  <c r="C7040" i="8"/>
  <c r="E7039" i="9" l="1"/>
  <c r="A7041" i="9"/>
  <c r="C7040" i="9"/>
  <c r="F7040" i="9" s="1"/>
  <c r="B7040" i="9"/>
  <c r="B7040" i="8"/>
  <c r="C7041" i="8"/>
  <c r="D7039" i="9"/>
  <c r="B7041" i="8" l="1"/>
  <c r="C7042" i="8"/>
  <c r="A7042" i="9"/>
  <c r="C7041" i="9"/>
  <c r="F7041" i="9" s="1"/>
  <c r="B7041" i="9"/>
  <c r="E7040" i="9"/>
  <c r="D7040" i="9"/>
  <c r="A7043" i="9" l="1"/>
  <c r="C7042" i="9"/>
  <c r="F7042" i="9" s="1"/>
  <c r="B7042" i="9"/>
  <c r="E7041" i="9"/>
  <c r="D7041" i="9"/>
  <c r="B7042" i="8"/>
  <c r="C7043" i="8"/>
  <c r="A7044" i="9" l="1"/>
  <c r="C7043" i="9"/>
  <c r="F7043" i="9" s="1"/>
  <c r="B7043" i="9"/>
  <c r="E7042" i="9"/>
  <c r="B7043" i="8"/>
  <c r="C7044" i="8"/>
  <c r="D7042" i="9"/>
  <c r="A7045" i="9" l="1"/>
  <c r="C7044" i="9"/>
  <c r="F7044" i="9" s="1"/>
  <c r="B7044" i="9"/>
  <c r="E7043" i="9"/>
  <c r="B7044" i="8"/>
  <c r="C7045" i="8"/>
  <c r="D7043" i="9"/>
  <c r="B7045" i="8" l="1"/>
  <c r="C7046" i="8"/>
  <c r="A7046" i="9"/>
  <c r="C7045" i="9"/>
  <c r="F7045" i="9" s="1"/>
  <c r="B7045" i="9"/>
  <c r="E7044" i="9"/>
  <c r="D7044" i="9"/>
  <c r="A7047" i="9" l="1"/>
  <c r="C7046" i="9"/>
  <c r="F7046" i="9" s="1"/>
  <c r="B7046" i="9"/>
  <c r="E7045" i="9"/>
  <c r="D7045" i="9"/>
  <c r="B7046" i="8"/>
  <c r="C7047" i="8"/>
  <c r="A7048" i="9" l="1"/>
  <c r="C7047" i="9"/>
  <c r="F7047" i="9" s="1"/>
  <c r="B7047" i="9"/>
  <c r="E7046" i="9"/>
  <c r="B7047" i="8"/>
  <c r="C7048" i="8"/>
  <c r="D7046" i="9"/>
  <c r="B7048" i="8" l="1"/>
  <c r="C7049" i="8"/>
  <c r="A7049" i="9"/>
  <c r="C7048" i="9"/>
  <c r="F7048" i="9" s="1"/>
  <c r="B7048" i="9"/>
  <c r="E7047" i="9"/>
  <c r="D7047" i="9"/>
  <c r="E7048" i="9" l="1"/>
  <c r="A7050" i="9"/>
  <c r="C7049" i="9"/>
  <c r="F7049" i="9" s="1"/>
  <c r="B7049" i="9"/>
  <c r="D7048" i="9"/>
  <c r="B7049" i="8"/>
  <c r="C7050" i="8"/>
  <c r="A7051" i="9" l="1"/>
  <c r="C7050" i="9"/>
  <c r="F7050" i="9" s="1"/>
  <c r="B7050" i="9"/>
  <c r="E7049" i="9"/>
  <c r="D7049" i="9"/>
  <c r="B7050" i="8"/>
  <c r="C7051" i="8"/>
  <c r="A7052" i="9" l="1"/>
  <c r="C7051" i="9"/>
  <c r="F7051" i="9" s="1"/>
  <c r="B7051" i="9"/>
  <c r="E7050" i="9"/>
  <c r="B7051" i="8"/>
  <c r="C7052" i="8"/>
  <c r="D7050" i="9"/>
  <c r="A7053" i="9" l="1"/>
  <c r="C7052" i="9"/>
  <c r="F7052" i="9" s="1"/>
  <c r="B7052" i="9"/>
  <c r="E7051" i="9"/>
  <c r="B7052" i="8"/>
  <c r="C7053" i="8"/>
  <c r="D7051" i="9"/>
  <c r="B7053" i="8" l="1"/>
  <c r="C7054" i="8"/>
  <c r="A7054" i="9"/>
  <c r="C7053" i="9"/>
  <c r="F7053" i="9" s="1"/>
  <c r="B7053" i="9"/>
  <c r="E7052" i="9"/>
  <c r="D7052" i="9"/>
  <c r="A7055" i="9" l="1"/>
  <c r="C7054" i="9"/>
  <c r="F7054" i="9" s="1"/>
  <c r="B7054" i="9"/>
  <c r="E7053" i="9"/>
  <c r="D7053" i="9"/>
  <c r="B7054" i="8"/>
  <c r="C7055" i="8"/>
  <c r="A7056" i="9" l="1"/>
  <c r="C7055" i="9"/>
  <c r="F7055" i="9" s="1"/>
  <c r="B7055" i="9"/>
  <c r="E7054" i="9"/>
  <c r="B7055" i="8"/>
  <c r="C7056" i="8"/>
  <c r="D7054" i="9"/>
  <c r="A7057" i="9" l="1"/>
  <c r="C7056" i="9"/>
  <c r="F7056" i="9" s="1"/>
  <c r="B7056" i="9"/>
  <c r="E7055" i="9"/>
  <c r="B7056" i="8"/>
  <c r="C7057" i="8"/>
  <c r="D7055" i="9"/>
  <c r="B7057" i="8" l="1"/>
  <c r="C7058" i="8"/>
  <c r="A7058" i="9"/>
  <c r="C7057" i="9"/>
  <c r="F7057" i="9" s="1"/>
  <c r="B7057" i="9"/>
  <c r="E7056" i="9"/>
  <c r="D7056" i="9"/>
  <c r="D7057" i="9" l="1"/>
  <c r="A7059" i="9"/>
  <c r="C7058" i="9"/>
  <c r="F7058" i="9" s="1"/>
  <c r="B7058" i="9"/>
  <c r="E7057" i="9"/>
  <c r="B7058" i="8"/>
  <c r="C7059" i="8"/>
  <c r="A7060" i="9" l="1"/>
  <c r="C7059" i="9"/>
  <c r="F7059" i="9" s="1"/>
  <c r="B7059" i="9"/>
  <c r="E7058" i="9"/>
  <c r="D7058" i="9"/>
  <c r="B7059" i="8"/>
  <c r="C7060" i="8"/>
  <c r="A7061" i="9" l="1"/>
  <c r="C7060" i="9"/>
  <c r="F7060" i="9" s="1"/>
  <c r="B7060" i="9"/>
  <c r="E7059" i="9"/>
  <c r="B7060" i="8"/>
  <c r="C7061" i="8"/>
  <c r="D7059" i="9"/>
  <c r="A7062" i="9" l="1"/>
  <c r="C7061" i="9"/>
  <c r="F7061" i="9" s="1"/>
  <c r="B7061" i="9"/>
  <c r="E7060" i="9"/>
  <c r="B7061" i="8"/>
  <c r="C7062" i="8"/>
  <c r="D7060" i="9"/>
  <c r="B7062" i="8" l="1"/>
  <c r="C7063" i="8"/>
  <c r="A7063" i="9"/>
  <c r="C7062" i="9"/>
  <c r="F7062" i="9" s="1"/>
  <c r="B7062" i="9"/>
  <c r="E7061" i="9"/>
  <c r="D7061" i="9"/>
  <c r="A7064" i="9" l="1"/>
  <c r="C7063" i="9"/>
  <c r="F7063" i="9" s="1"/>
  <c r="B7063" i="9"/>
  <c r="E7062" i="9"/>
  <c r="D7062" i="9"/>
  <c r="B7063" i="8"/>
  <c r="C7064" i="8"/>
  <c r="E7063" i="9" l="1"/>
  <c r="A7065" i="9"/>
  <c r="C7064" i="9"/>
  <c r="F7064" i="9" s="1"/>
  <c r="B7064" i="9"/>
  <c r="B7064" i="8"/>
  <c r="C7065" i="8"/>
  <c r="D7063" i="9"/>
  <c r="B7065" i="8" l="1"/>
  <c r="C7066" i="8"/>
  <c r="A7066" i="9"/>
  <c r="C7065" i="9"/>
  <c r="F7065" i="9" s="1"/>
  <c r="B7065" i="9"/>
  <c r="E7064" i="9"/>
  <c r="D7064" i="9"/>
  <c r="A7067" i="9" l="1"/>
  <c r="C7066" i="9"/>
  <c r="F7066" i="9" s="1"/>
  <c r="B7066" i="9"/>
  <c r="E7065" i="9"/>
  <c r="D7065" i="9"/>
  <c r="B7066" i="8"/>
  <c r="C7067" i="8"/>
  <c r="A7068" i="9" l="1"/>
  <c r="C7067" i="9"/>
  <c r="F7067" i="9" s="1"/>
  <c r="B7067" i="9"/>
  <c r="E7066" i="9"/>
  <c r="B7067" i="8"/>
  <c r="C7068" i="8"/>
  <c r="D7066" i="9"/>
  <c r="A7069" i="9" l="1"/>
  <c r="C7068" i="9"/>
  <c r="F7068" i="9" s="1"/>
  <c r="B7068" i="9"/>
  <c r="E7067" i="9"/>
  <c r="B7068" i="8"/>
  <c r="C7069" i="8"/>
  <c r="D7067" i="9"/>
  <c r="B7069" i="8" l="1"/>
  <c r="C7070" i="8"/>
  <c r="C7069" i="9"/>
  <c r="F7069" i="9" s="1"/>
  <c r="B7069" i="9"/>
  <c r="A7070" i="9"/>
  <c r="E7068" i="9"/>
  <c r="D7068" i="9"/>
  <c r="C7070" i="9" l="1"/>
  <c r="F7070" i="9" s="1"/>
  <c r="B7070" i="9"/>
  <c r="A7071" i="9"/>
  <c r="E7069" i="9"/>
  <c r="D7069" i="9"/>
  <c r="B7070" i="8"/>
  <c r="C7071" i="8"/>
  <c r="C7071" i="9" l="1"/>
  <c r="F7071" i="9" s="1"/>
  <c r="B7071" i="9"/>
  <c r="A7072" i="9"/>
  <c r="E7070" i="9"/>
  <c r="B7071" i="8"/>
  <c r="C7072" i="8"/>
  <c r="D7070" i="9"/>
  <c r="C7072" i="9" l="1"/>
  <c r="F7072" i="9" s="1"/>
  <c r="B7072" i="9"/>
  <c r="A7073" i="9"/>
  <c r="E7071" i="9"/>
  <c r="B7072" i="8"/>
  <c r="C7073" i="8"/>
  <c r="D7071" i="9"/>
  <c r="B7073" i="8" l="1"/>
  <c r="C7074" i="8"/>
  <c r="C7073" i="9"/>
  <c r="F7073" i="9" s="1"/>
  <c r="B7073" i="9"/>
  <c r="A7074" i="9"/>
  <c r="E7072" i="9"/>
  <c r="D7072" i="9"/>
  <c r="C7074" i="9" l="1"/>
  <c r="F7074" i="9" s="1"/>
  <c r="B7074" i="9"/>
  <c r="A7075" i="9"/>
  <c r="E7073" i="9"/>
  <c r="D7073" i="9"/>
  <c r="B7074" i="8"/>
  <c r="C7075" i="8"/>
  <c r="C7075" i="9" l="1"/>
  <c r="F7075" i="9" s="1"/>
  <c r="B7075" i="9"/>
  <c r="A7076" i="9"/>
  <c r="E7074" i="9"/>
  <c r="B7075" i="8"/>
  <c r="C7076" i="8"/>
  <c r="D7074" i="9"/>
  <c r="B7076" i="8" l="1"/>
  <c r="C7077" i="8"/>
  <c r="C7076" i="9"/>
  <c r="F7076" i="9" s="1"/>
  <c r="B7076" i="9"/>
  <c r="A7077" i="9"/>
  <c r="E7075" i="9"/>
  <c r="D7075" i="9"/>
  <c r="C7077" i="9" l="1"/>
  <c r="F7077" i="9" s="1"/>
  <c r="B7077" i="9"/>
  <c r="A7078" i="9"/>
  <c r="E7076" i="9"/>
  <c r="D7076" i="9"/>
  <c r="B7077" i="8"/>
  <c r="C7078" i="8"/>
  <c r="C7078" i="9" l="1"/>
  <c r="F7078" i="9" s="1"/>
  <c r="B7078" i="9"/>
  <c r="A7079" i="9"/>
  <c r="E7077" i="9"/>
  <c r="B7078" i="8"/>
  <c r="C7079" i="8"/>
  <c r="D7077" i="9"/>
  <c r="B7079" i="8" l="1"/>
  <c r="C7080" i="8"/>
  <c r="C7079" i="9"/>
  <c r="F7079" i="9" s="1"/>
  <c r="B7079" i="9"/>
  <c r="A7080" i="9"/>
  <c r="E7078" i="9"/>
  <c r="D7078" i="9"/>
  <c r="C7080" i="9" l="1"/>
  <c r="F7080" i="9" s="1"/>
  <c r="B7080" i="9"/>
  <c r="A7081" i="9"/>
  <c r="E7079" i="9"/>
  <c r="D7079" i="9"/>
  <c r="B7080" i="8"/>
  <c r="C7081" i="8"/>
  <c r="C7081" i="9" l="1"/>
  <c r="F7081" i="9" s="1"/>
  <c r="B7081" i="9"/>
  <c r="A7082" i="9"/>
  <c r="E7080" i="9"/>
  <c r="B7081" i="8"/>
  <c r="C7082" i="8"/>
  <c r="D7080" i="9"/>
  <c r="B7082" i="8" l="1"/>
  <c r="C7083" i="8"/>
  <c r="C7082" i="9"/>
  <c r="F7082" i="9" s="1"/>
  <c r="B7082" i="9"/>
  <c r="A7083" i="9"/>
  <c r="E7081" i="9"/>
  <c r="D7081" i="9"/>
  <c r="C7083" i="9" l="1"/>
  <c r="F7083" i="9" s="1"/>
  <c r="B7083" i="9"/>
  <c r="A7084" i="9"/>
  <c r="E7082" i="9"/>
  <c r="D7082" i="9"/>
  <c r="B7083" i="8"/>
  <c r="C7084" i="8"/>
  <c r="C7084" i="9" l="1"/>
  <c r="F7084" i="9" s="1"/>
  <c r="B7084" i="9"/>
  <c r="A7085" i="9"/>
  <c r="E7083" i="9"/>
  <c r="B7084" i="8"/>
  <c r="C7085" i="8"/>
  <c r="D7083" i="9"/>
  <c r="C7085" i="9" l="1"/>
  <c r="F7085" i="9" s="1"/>
  <c r="B7085" i="9"/>
  <c r="A7086" i="9"/>
  <c r="E7084" i="9"/>
  <c r="C7086" i="8"/>
  <c r="B7085" i="8"/>
  <c r="D7084" i="9"/>
  <c r="C7087" i="8" l="1"/>
  <c r="B7086" i="8"/>
  <c r="C7086" i="9"/>
  <c r="F7086" i="9" s="1"/>
  <c r="B7086" i="9"/>
  <c r="A7087" i="9"/>
  <c r="E7085" i="9"/>
  <c r="D7085" i="9"/>
  <c r="C7087" i="9" l="1"/>
  <c r="F7087" i="9" s="1"/>
  <c r="B7087" i="9"/>
  <c r="A7088" i="9"/>
  <c r="E7086" i="9"/>
  <c r="D7086" i="9"/>
  <c r="C7088" i="8"/>
  <c r="B7087" i="8"/>
  <c r="C7088" i="9" l="1"/>
  <c r="F7088" i="9" s="1"/>
  <c r="B7088" i="9"/>
  <c r="A7089" i="9"/>
  <c r="E7087" i="9"/>
  <c r="C7089" i="8"/>
  <c r="B7088" i="8"/>
  <c r="D7087" i="9"/>
  <c r="C7090" i="8" l="1"/>
  <c r="B7089" i="8"/>
  <c r="C7089" i="9"/>
  <c r="F7089" i="9" s="1"/>
  <c r="B7089" i="9"/>
  <c r="A7090" i="9"/>
  <c r="E7088" i="9"/>
  <c r="D7088" i="9"/>
  <c r="C7090" i="9" l="1"/>
  <c r="F7090" i="9" s="1"/>
  <c r="B7090" i="9"/>
  <c r="A7091" i="9"/>
  <c r="E7089" i="9"/>
  <c r="D7089" i="9"/>
  <c r="C7091" i="8"/>
  <c r="B7090" i="8"/>
  <c r="C7092" i="8" l="1"/>
  <c r="B7091" i="8"/>
  <c r="C7091" i="9"/>
  <c r="F7091" i="9" s="1"/>
  <c r="B7091" i="9"/>
  <c r="A7092" i="9"/>
  <c r="E7090" i="9"/>
  <c r="D7090" i="9"/>
  <c r="E7091" i="9" l="1"/>
  <c r="D7091" i="9"/>
  <c r="C7092" i="9"/>
  <c r="F7092" i="9" s="1"/>
  <c r="B7092" i="9"/>
  <c r="A7093" i="9"/>
  <c r="C7093" i="8"/>
  <c r="B7092" i="8"/>
  <c r="C7094" i="8" l="1"/>
  <c r="B7093" i="8"/>
  <c r="C7093" i="9"/>
  <c r="F7093" i="9" s="1"/>
  <c r="B7093" i="9"/>
  <c r="A7094" i="9"/>
  <c r="E7092" i="9"/>
  <c r="D7092" i="9"/>
  <c r="C7094" i="9" l="1"/>
  <c r="F7094" i="9" s="1"/>
  <c r="B7094" i="9"/>
  <c r="A7095" i="9"/>
  <c r="E7093" i="9"/>
  <c r="D7093" i="9"/>
  <c r="C7095" i="8"/>
  <c r="B7094" i="8"/>
  <c r="C7096" i="8" l="1"/>
  <c r="B7095" i="8"/>
  <c r="C7095" i="9"/>
  <c r="F7095" i="9" s="1"/>
  <c r="B7095" i="9"/>
  <c r="A7096" i="9"/>
  <c r="E7094" i="9"/>
  <c r="D7094" i="9"/>
  <c r="C7096" i="9" l="1"/>
  <c r="F7096" i="9" s="1"/>
  <c r="B7096" i="9"/>
  <c r="A7097" i="9"/>
  <c r="E7095" i="9"/>
  <c r="D7095" i="9"/>
  <c r="C7097" i="8"/>
  <c r="B7096" i="8"/>
  <c r="C7098" i="8" l="1"/>
  <c r="B7097" i="8"/>
  <c r="E7096" i="9"/>
  <c r="C7097" i="9"/>
  <c r="F7097" i="9" s="1"/>
  <c r="B7097" i="9"/>
  <c r="A7098" i="9"/>
  <c r="D7096" i="9"/>
  <c r="D7097" i="9" l="1"/>
  <c r="E7097" i="9"/>
  <c r="C7098" i="9"/>
  <c r="F7098" i="9" s="1"/>
  <c r="B7098" i="9"/>
  <c r="A7099" i="9"/>
  <c r="C7099" i="8"/>
  <c r="B7098" i="8"/>
  <c r="C7100" i="8" l="1"/>
  <c r="B7099" i="8"/>
  <c r="C7099" i="9"/>
  <c r="F7099" i="9" s="1"/>
  <c r="B7099" i="9"/>
  <c r="A7100" i="9"/>
  <c r="E7098" i="9"/>
  <c r="D7098" i="9"/>
  <c r="C7100" i="9" l="1"/>
  <c r="F7100" i="9" s="1"/>
  <c r="B7100" i="9"/>
  <c r="A7101" i="9"/>
  <c r="E7099" i="9"/>
  <c r="D7099" i="9"/>
  <c r="C7101" i="8"/>
  <c r="B7100" i="8"/>
  <c r="C7102" i="8" l="1"/>
  <c r="B7101" i="8"/>
  <c r="E7100" i="9"/>
  <c r="C7101" i="9"/>
  <c r="F7101" i="9" s="1"/>
  <c r="B7101" i="9"/>
  <c r="A7102" i="9"/>
  <c r="D7100" i="9"/>
  <c r="E7101" i="9" l="1"/>
  <c r="D7101" i="9"/>
  <c r="C7102" i="9"/>
  <c r="F7102" i="9" s="1"/>
  <c r="B7102" i="9"/>
  <c r="A7103" i="9"/>
  <c r="C7103" i="8"/>
  <c r="B7102" i="8"/>
  <c r="C7104" i="8" l="1"/>
  <c r="B7103" i="8"/>
  <c r="C7103" i="9"/>
  <c r="F7103" i="9" s="1"/>
  <c r="B7103" i="9"/>
  <c r="A7104" i="9"/>
  <c r="E7102" i="9"/>
  <c r="D7102" i="9"/>
  <c r="C7104" i="9" l="1"/>
  <c r="F7104" i="9" s="1"/>
  <c r="B7104" i="9"/>
  <c r="A7105" i="9"/>
  <c r="E7103" i="9"/>
  <c r="D7103" i="9"/>
  <c r="C7105" i="8"/>
  <c r="B7104" i="8"/>
  <c r="C7106" i="8" l="1"/>
  <c r="B7105" i="8"/>
  <c r="C7105" i="9"/>
  <c r="F7105" i="9" s="1"/>
  <c r="B7105" i="9"/>
  <c r="A7106" i="9"/>
  <c r="E7104" i="9"/>
  <c r="D7104" i="9"/>
  <c r="C7106" i="9" l="1"/>
  <c r="F7106" i="9" s="1"/>
  <c r="B7106" i="9"/>
  <c r="A7107" i="9"/>
  <c r="E7105" i="9"/>
  <c r="D7105" i="9"/>
  <c r="C7107" i="8"/>
  <c r="B7106" i="8"/>
  <c r="C7108" i="8" l="1"/>
  <c r="B7107" i="8"/>
  <c r="C7107" i="9"/>
  <c r="F7107" i="9" s="1"/>
  <c r="B7107" i="9"/>
  <c r="A7108" i="9"/>
  <c r="E7106" i="9"/>
  <c r="D7106" i="9"/>
  <c r="C7108" i="9" l="1"/>
  <c r="F7108" i="9" s="1"/>
  <c r="B7108" i="9"/>
  <c r="A7109" i="9"/>
  <c r="E7107" i="9"/>
  <c r="D7107" i="9"/>
  <c r="C7109" i="8"/>
  <c r="B7108" i="8"/>
  <c r="C7110" i="8" l="1"/>
  <c r="B7109" i="8"/>
  <c r="C7109" i="9"/>
  <c r="F7109" i="9" s="1"/>
  <c r="B7109" i="9"/>
  <c r="A7110" i="9"/>
  <c r="E7108" i="9"/>
  <c r="D7108" i="9"/>
  <c r="C7110" i="9" l="1"/>
  <c r="F7110" i="9" s="1"/>
  <c r="B7110" i="9"/>
  <c r="A7111" i="9"/>
  <c r="E7109" i="9"/>
  <c r="D7109" i="9"/>
  <c r="C7111" i="8"/>
  <c r="B7110" i="8"/>
  <c r="C7112" i="8" l="1"/>
  <c r="B7111" i="8"/>
  <c r="C7111" i="9"/>
  <c r="F7111" i="9" s="1"/>
  <c r="B7111" i="9"/>
  <c r="A7112" i="9"/>
  <c r="E7110" i="9"/>
  <c r="D7110" i="9"/>
  <c r="E7111" i="9" l="1"/>
  <c r="D7111" i="9"/>
  <c r="C7112" i="9"/>
  <c r="F7112" i="9" s="1"/>
  <c r="B7112" i="9"/>
  <c r="A7113" i="9"/>
  <c r="C7113" i="8"/>
  <c r="B7112" i="8"/>
  <c r="C7114" i="8" l="1"/>
  <c r="B7113" i="8"/>
  <c r="C7113" i="9"/>
  <c r="F7113" i="9" s="1"/>
  <c r="B7113" i="9"/>
  <c r="A7114" i="9"/>
  <c r="E7112" i="9"/>
  <c r="D7112" i="9"/>
  <c r="C7114" i="9" l="1"/>
  <c r="F7114" i="9" s="1"/>
  <c r="B7114" i="9"/>
  <c r="A7115" i="9"/>
  <c r="E7113" i="9"/>
  <c r="D7113" i="9"/>
  <c r="C7115" i="8"/>
  <c r="B7114" i="8"/>
  <c r="C7116" i="8" l="1"/>
  <c r="B7115" i="8"/>
  <c r="E7114" i="9"/>
  <c r="C7115" i="9"/>
  <c r="F7115" i="9" s="1"/>
  <c r="B7115" i="9"/>
  <c r="A7116" i="9"/>
  <c r="D7114" i="9"/>
  <c r="E7115" i="9" l="1"/>
  <c r="D7115" i="9"/>
  <c r="C7116" i="9"/>
  <c r="F7116" i="9" s="1"/>
  <c r="B7116" i="9"/>
  <c r="A7117" i="9"/>
  <c r="C7117" i="8"/>
  <c r="B7116" i="8"/>
  <c r="C7118" i="8" l="1"/>
  <c r="B7117" i="8"/>
  <c r="C7117" i="9"/>
  <c r="F7117" i="9" s="1"/>
  <c r="B7117" i="9"/>
  <c r="A7118" i="9"/>
  <c r="E7116" i="9"/>
  <c r="D7116" i="9"/>
  <c r="C7118" i="9" l="1"/>
  <c r="F7118" i="9" s="1"/>
  <c r="B7118" i="9"/>
  <c r="A7119" i="9"/>
  <c r="E7117" i="9"/>
  <c r="D7117" i="9"/>
  <c r="C7119" i="8"/>
  <c r="B7118" i="8"/>
  <c r="C7120" i="8" l="1"/>
  <c r="B7119" i="8"/>
  <c r="C7119" i="9"/>
  <c r="F7119" i="9" s="1"/>
  <c r="B7119" i="9"/>
  <c r="A7120" i="9"/>
  <c r="E7118" i="9"/>
  <c r="D7118" i="9"/>
  <c r="C7120" i="9" l="1"/>
  <c r="F7120" i="9" s="1"/>
  <c r="B7120" i="9"/>
  <c r="A7121" i="9"/>
  <c r="E7119" i="9"/>
  <c r="D7119" i="9"/>
  <c r="C7121" i="8"/>
  <c r="B7120" i="8"/>
  <c r="C7122" i="8" l="1"/>
  <c r="B7121" i="8"/>
  <c r="C7121" i="9"/>
  <c r="F7121" i="9" s="1"/>
  <c r="B7121" i="9"/>
  <c r="A7122" i="9"/>
  <c r="E7120" i="9"/>
  <c r="D7120" i="9"/>
  <c r="C7122" i="9" l="1"/>
  <c r="F7122" i="9" s="1"/>
  <c r="B7122" i="9"/>
  <c r="A7123" i="9"/>
  <c r="E7121" i="9"/>
  <c r="D7121" i="9"/>
  <c r="C7123" i="8"/>
  <c r="B7122" i="8"/>
  <c r="C7124" i="8" l="1"/>
  <c r="B7123" i="8"/>
  <c r="C7123" i="9"/>
  <c r="F7123" i="9" s="1"/>
  <c r="B7123" i="9"/>
  <c r="A7124" i="9"/>
  <c r="E7122" i="9"/>
  <c r="D7122" i="9"/>
  <c r="C7124" i="9" l="1"/>
  <c r="F7124" i="9" s="1"/>
  <c r="B7124" i="9"/>
  <c r="A7125" i="9"/>
  <c r="E7123" i="9"/>
  <c r="D7123" i="9"/>
  <c r="C7125" i="8"/>
  <c r="B7124" i="8"/>
  <c r="C7125" i="9" l="1"/>
  <c r="F7125" i="9" s="1"/>
  <c r="B7125" i="9"/>
  <c r="A7126" i="9"/>
  <c r="E7124" i="9"/>
  <c r="C7126" i="8"/>
  <c r="B7125" i="8"/>
  <c r="D7124" i="9"/>
  <c r="C7127" i="8" l="1"/>
  <c r="B7126" i="8"/>
  <c r="C7126" i="9"/>
  <c r="F7126" i="9" s="1"/>
  <c r="B7126" i="9"/>
  <c r="A7127" i="9"/>
  <c r="E7125" i="9"/>
  <c r="D7125" i="9"/>
  <c r="C7127" i="9" l="1"/>
  <c r="F7127" i="9" s="1"/>
  <c r="B7127" i="9"/>
  <c r="A7128" i="9"/>
  <c r="E7126" i="9"/>
  <c r="D7126" i="9"/>
  <c r="C7128" i="8"/>
  <c r="B7127" i="8"/>
  <c r="C7129" i="8" l="1"/>
  <c r="B7128" i="8"/>
  <c r="C7128" i="9"/>
  <c r="F7128" i="9" s="1"/>
  <c r="B7128" i="9"/>
  <c r="A7129" i="9"/>
  <c r="E7127" i="9"/>
  <c r="D7127" i="9"/>
  <c r="C7129" i="9" l="1"/>
  <c r="F7129" i="9" s="1"/>
  <c r="B7129" i="9"/>
  <c r="A7130" i="9"/>
  <c r="D7128" i="9"/>
  <c r="E7128" i="9"/>
  <c r="C7130" i="8"/>
  <c r="B7129" i="8"/>
  <c r="C7130" i="9" l="1"/>
  <c r="F7130" i="9" s="1"/>
  <c r="B7130" i="9"/>
  <c r="A7131" i="9"/>
  <c r="E7129" i="9"/>
  <c r="C7131" i="8"/>
  <c r="B7130" i="8"/>
  <c r="D7129" i="9"/>
  <c r="C7132" i="8" l="1"/>
  <c r="B7131" i="8"/>
  <c r="C7131" i="9"/>
  <c r="F7131" i="9" s="1"/>
  <c r="B7131" i="9"/>
  <c r="A7132" i="9"/>
  <c r="E7130" i="9"/>
  <c r="D7130" i="9"/>
  <c r="C7132" i="9" l="1"/>
  <c r="F7132" i="9" s="1"/>
  <c r="B7132" i="9"/>
  <c r="A7133" i="9"/>
  <c r="E7131" i="9"/>
  <c r="D7131" i="9"/>
  <c r="C7133" i="8"/>
  <c r="B7132" i="8"/>
  <c r="C7133" i="9" l="1"/>
  <c r="F7133" i="9" s="1"/>
  <c r="B7133" i="9"/>
  <c r="A7134" i="9"/>
  <c r="E7132" i="9"/>
  <c r="C7134" i="8"/>
  <c r="B7133" i="8"/>
  <c r="D7132" i="9"/>
  <c r="C7135" i="8" l="1"/>
  <c r="B7134" i="8"/>
  <c r="C7134" i="9"/>
  <c r="F7134" i="9" s="1"/>
  <c r="B7134" i="9"/>
  <c r="A7135" i="9"/>
  <c r="E7133" i="9"/>
  <c r="D7133" i="9"/>
  <c r="C7135" i="9" l="1"/>
  <c r="F7135" i="9" s="1"/>
  <c r="B7135" i="9"/>
  <c r="A7136" i="9"/>
  <c r="E7134" i="9"/>
  <c r="D7134" i="9"/>
  <c r="C7136" i="8"/>
  <c r="B7135" i="8"/>
  <c r="C7136" i="9" l="1"/>
  <c r="F7136" i="9" s="1"/>
  <c r="B7136" i="9"/>
  <c r="A7137" i="9"/>
  <c r="E7135" i="9"/>
  <c r="C7137" i="8"/>
  <c r="B7136" i="8"/>
  <c r="D7135" i="9"/>
  <c r="C7138" i="8" l="1"/>
  <c r="B7137" i="8"/>
  <c r="C7137" i="9"/>
  <c r="F7137" i="9" s="1"/>
  <c r="B7137" i="9"/>
  <c r="A7138" i="9"/>
  <c r="E7136" i="9"/>
  <c r="D7136" i="9"/>
  <c r="C7138" i="9" l="1"/>
  <c r="F7138" i="9" s="1"/>
  <c r="B7138" i="9"/>
  <c r="A7139" i="9"/>
  <c r="D7137" i="9"/>
  <c r="E7137" i="9"/>
  <c r="C7139" i="8"/>
  <c r="B7138" i="8"/>
  <c r="C7139" i="9" l="1"/>
  <c r="F7139" i="9" s="1"/>
  <c r="B7139" i="9"/>
  <c r="A7140" i="9"/>
  <c r="E7138" i="9"/>
  <c r="C7140" i="8"/>
  <c r="B7139" i="8"/>
  <c r="D7138" i="9"/>
  <c r="C7141" i="8" l="1"/>
  <c r="B7140" i="8"/>
  <c r="C7140" i="9"/>
  <c r="F7140" i="9" s="1"/>
  <c r="B7140" i="9"/>
  <c r="A7141" i="9"/>
  <c r="E7139" i="9"/>
  <c r="D7139" i="9"/>
  <c r="C7141" i="9" l="1"/>
  <c r="F7141" i="9" s="1"/>
  <c r="B7141" i="9"/>
  <c r="A7142" i="9"/>
  <c r="E7140" i="9"/>
  <c r="D7140" i="9"/>
  <c r="C7142" i="8"/>
  <c r="B7141" i="8"/>
  <c r="C7142" i="9" l="1"/>
  <c r="F7142" i="9" s="1"/>
  <c r="B7142" i="9"/>
  <c r="A7143" i="9"/>
  <c r="E7141" i="9"/>
  <c r="C7143" i="8"/>
  <c r="B7142" i="8"/>
  <c r="D7141" i="9"/>
  <c r="C7144" i="8" l="1"/>
  <c r="B7143" i="8"/>
  <c r="C7143" i="9"/>
  <c r="F7143" i="9" s="1"/>
  <c r="B7143" i="9"/>
  <c r="A7144" i="9"/>
  <c r="E7142" i="9"/>
  <c r="D7142" i="9"/>
  <c r="C7144" i="9" l="1"/>
  <c r="F7144" i="9" s="1"/>
  <c r="B7144" i="9"/>
  <c r="A7145" i="9"/>
  <c r="E7143" i="9"/>
  <c r="D7143" i="9"/>
  <c r="C7145" i="8"/>
  <c r="B7144" i="8"/>
  <c r="C7145" i="9" l="1"/>
  <c r="F7145" i="9" s="1"/>
  <c r="B7145" i="9"/>
  <c r="A7146" i="9"/>
  <c r="E7144" i="9"/>
  <c r="C7146" i="8"/>
  <c r="B7145" i="8"/>
  <c r="D7144" i="9"/>
  <c r="C7147" i="8" l="1"/>
  <c r="B7146" i="8"/>
  <c r="C7146" i="9"/>
  <c r="F7146" i="9" s="1"/>
  <c r="B7146" i="9"/>
  <c r="A7147" i="9"/>
  <c r="E7145" i="9"/>
  <c r="D7145" i="9"/>
  <c r="C7147" i="9" l="1"/>
  <c r="F7147" i="9" s="1"/>
  <c r="B7147" i="9"/>
  <c r="A7148" i="9"/>
  <c r="E7146" i="9"/>
  <c r="D7146" i="9"/>
  <c r="C7148" i="8"/>
  <c r="B7147" i="8"/>
  <c r="C7148" i="9" l="1"/>
  <c r="F7148" i="9" s="1"/>
  <c r="B7148" i="9"/>
  <c r="A7149" i="9"/>
  <c r="E7147" i="9"/>
  <c r="C7149" i="8"/>
  <c r="B7148" i="8"/>
  <c r="D7147" i="9"/>
  <c r="C7150" i="8" l="1"/>
  <c r="B7149" i="8"/>
  <c r="C7149" i="9"/>
  <c r="F7149" i="9" s="1"/>
  <c r="B7149" i="9"/>
  <c r="A7150" i="9"/>
  <c r="E7148" i="9"/>
  <c r="D7148" i="9"/>
  <c r="C7150" i="9" l="1"/>
  <c r="F7150" i="9" s="1"/>
  <c r="B7150" i="9"/>
  <c r="A7151" i="9"/>
  <c r="E7149" i="9"/>
  <c r="D7149" i="9"/>
  <c r="C7151" i="8"/>
  <c r="B7150" i="8"/>
  <c r="C7151" i="9" l="1"/>
  <c r="F7151" i="9" s="1"/>
  <c r="B7151" i="9"/>
  <c r="A7152" i="9"/>
  <c r="E7150" i="9"/>
  <c r="C7152" i="8"/>
  <c r="B7151" i="8"/>
  <c r="D7150" i="9"/>
  <c r="C7153" i="8" l="1"/>
  <c r="B7152" i="8"/>
  <c r="C7152" i="9"/>
  <c r="F7152" i="9" s="1"/>
  <c r="B7152" i="9"/>
  <c r="A7153" i="9"/>
  <c r="E7151" i="9"/>
  <c r="D7151" i="9"/>
  <c r="C7153" i="9" l="1"/>
  <c r="F7153" i="9" s="1"/>
  <c r="B7153" i="9"/>
  <c r="A7154" i="9"/>
  <c r="E7152" i="9"/>
  <c r="D7152" i="9"/>
  <c r="C7154" i="8"/>
  <c r="B7153" i="8"/>
  <c r="C7154" i="9" l="1"/>
  <c r="F7154" i="9" s="1"/>
  <c r="B7154" i="9"/>
  <c r="A7155" i="9"/>
  <c r="E7153" i="9"/>
  <c r="C7155" i="8"/>
  <c r="B7154" i="8"/>
  <c r="D7153" i="9"/>
  <c r="C7156" i="8" l="1"/>
  <c r="B7155" i="8"/>
  <c r="C7155" i="9"/>
  <c r="F7155" i="9" s="1"/>
  <c r="B7155" i="9"/>
  <c r="A7156" i="9"/>
  <c r="E7154" i="9"/>
  <c r="D7154" i="9"/>
  <c r="C7156" i="9" l="1"/>
  <c r="F7156" i="9" s="1"/>
  <c r="B7156" i="9"/>
  <c r="A7157" i="9"/>
  <c r="E7155" i="9"/>
  <c r="D7155" i="9"/>
  <c r="C7157" i="8"/>
  <c r="B7156" i="8"/>
  <c r="C7157" i="9" l="1"/>
  <c r="F7157" i="9" s="1"/>
  <c r="B7157" i="9"/>
  <c r="A7158" i="9"/>
  <c r="E7156" i="9"/>
  <c r="C7158" i="8"/>
  <c r="B7157" i="8"/>
  <c r="D7156" i="9"/>
  <c r="C7159" i="8" l="1"/>
  <c r="B7158" i="8"/>
  <c r="C7158" i="9"/>
  <c r="F7158" i="9" s="1"/>
  <c r="B7158" i="9"/>
  <c r="A7159" i="9"/>
  <c r="E7157" i="9"/>
  <c r="D7157" i="9"/>
  <c r="C7159" i="9" l="1"/>
  <c r="F7159" i="9" s="1"/>
  <c r="B7159" i="9"/>
  <c r="A7160" i="9"/>
  <c r="E7158" i="9"/>
  <c r="D7158" i="9"/>
  <c r="C7160" i="8"/>
  <c r="B7159" i="8"/>
  <c r="C7160" i="9" l="1"/>
  <c r="F7160" i="9" s="1"/>
  <c r="B7160" i="9"/>
  <c r="A7161" i="9"/>
  <c r="E7159" i="9"/>
  <c r="C7161" i="8"/>
  <c r="B7160" i="8"/>
  <c r="D7159" i="9"/>
  <c r="C7162" i="8" l="1"/>
  <c r="B7161" i="8"/>
  <c r="C7161" i="9"/>
  <c r="F7161" i="9" s="1"/>
  <c r="B7161" i="9"/>
  <c r="A7162" i="9"/>
  <c r="E7160" i="9"/>
  <c r="D7160" i="9"/>
  <c r="C7162" i="9" l="1"/>
  <c r="F7162" i="9" s="1"/>
  <c r="B7162" i="9"/>
  <c r="A7163" i="9"/>
  <c r="E7161" i="9"/>
  <c r="D7161" i="9"/>
  <c r="C7163" i="8"/>
  <c r="B7162" i="8"/>
  <c r="C7163" i="9" l="1"/>
  <c r="F7163" i="9" s="1"/>
  <c r="B7163" i="9"/>
  <c r="A7164" i="9"/>
  <c r="E7162" i="9"/>
  <c r="C7164" i="8"/>
  <c r="B7163" i="8"/>
  <c r="D7162" i="9"/>
  <c r="C7165" i="8" l="1"/>
  <c r="B7164" i="8"/>
  <c r="C7164" i="9"/>
  <c r="F7164" i="9" s="1"/>
  <c r="B7164" i="9"/>
  <c r="A7165" i="9"/>
  <c r="E7163" i="9"/>
  <c r="D7163" i="9"/>
  <c r="C7165" i="9" l="1"/>
  <c r="F7165" i="9" s="1"/>
  <c r="B7165" i="9"/>
  <c r="A7166" i="9"/>
  <c r="E7164" i="9"/>
  <c r="D7164" i="9"/>
  <c r="C7166" i="8"/>
  <c r="B7165" i="8"/>
  <c r="C7166" i="9" l="1"/>
  <c r="F7166" i="9" s="1"/>
  <c r="B7166" i="9"/>
  <c r="A7167" i="9"/>
  <c r="E7165" i="9"/>
  <c r="C7167" i="8"/>
  <c r="B7166" i="8"/>
  <c r="D7165" i="9"/>
  <c r="C7168" i="8" l="1"/>
  <c r="B7167" i="8"/>
  <c r="C7167" i="9"/>
  <c r="F7167" i="9" s="1"/>
  <c r="B7167" i="9"/>
  <c r="A7168" i="9"/>
  <c r="E7166" i="9"/>
  <c r="D7166" i="9"/>
  <c r="C7168" i="9" l="1"/>
  <c r="F7168" i="9" s="1"/>
  <c r="B7168" i="9"/>
  <c r="A7169" i="9"/>
  <c r="E7167" i="9"/>
  <c r="D7167" i="9"/>
  <c r="C7169" i="8"/>
  <c r="B7168" i="8"/>
  <c r="C7169" i="9" l="1"/>
  <c r="F7169" i="9" s="1"/>
  <c r="B7169" i="9"/>
  <c r="A7170" i="9"/>
  <c r="E7168" i="9"/>
  <c r="C7170" i="8"/>
  <c r="B7169" i="8"/>
  <c r="D7168" i="9"/>
  <c r="C7171" i="8" l="1"/>
  <c r="B7170" i="8"/>
  <c r="C7170" i="9"/>
  <c r="F7170" i="9" s="1"/>
  <c r="B7170" i="9"/>
  <c r="A7171" i="9"/>
  <c r="E7169" i="9"/>
  <c r="D7169" i="9"/>
  <c r="C7171" i="9" l="1"/>
  <c r="F7171" i="9" s="1"/>
  <c r="B7171" i="9"/>
  <c r="A7172" i="9"/>
  <c r="E7170" i="9"/>
  <c r="D7170" i="9"/>
  <c r="C7172" i="8"/>
  <c r="B7171" i="8"/>
  <c r="C7172" i="9" l="1"/>
  <c r="F7172" i="9" s="1"/>
  <c r="B7172" i="9"/>
  <c r="A7173" i="9"/>
  <c r="E7171" i="9"/>
  <c r="C7173" i="8"/>
  <c r="B7172" i="8"/>
  <c r="D7171" i="9"/>
  <c r="C7174" i="8" l="1"/>
  <c r="B7173" i="8"/>
  <c r="C7173" i="9"/>
  <c r="F7173" i="9" s="1"/>
  <c r="A7174" i="9"/>
  <c r="B7173" i="9"/>
  <c r="E7172" i="9"/>
  <c r="D7172" i="9"/>
  <c r="C7174" i="9" l="1"/>
  <c r="F7174" i="9" s="1"/>
  <c r="B7174" i="9"/>
  <c r="A7175" i="9"/>
  <c r="E7173" i="9"/>
  <c r="D7173" i="9"/>
  <c r="C7175" i="8"/>
  <c r="B7174" i="8"/>
  <c r="C7176" i="8" l="1"/>
  <c r="B7175" i="8"/>
  <c r="C7175" i="9"/>
  <c r="F7175" i="9" s="1"/>
  <c r="A7176" i="9"/>
  <c r="B7175" i="9"/>
  <c r="E7174" i="9"/>
  <c r="D7174" i="9"/>
  <c r="C7176" i="9" l="1"/>
  <c r="F7176" i="9" s="1"/>
  <c r="B7176" i="9"/>
  <c r="A7177" i="9"/>
  <c r="E7175" i="9"/>
  <c r="D7175" i="9"/>
  <c r="C7177" i="8"/>
  <c r="B7176" i="8"/>
  <c r="C7177" i="9" l="1"/>
  <c r="F7177" i="9" s="1"/>
  <c r="A7178" i="9"/>
  <c r="B7177" i="9"/>
  <c r="E7176" i="9"/>
  <c r="C7178" i="8"/>
  <c r="B7177" i="8"/>
  <c r="D7176" i="9"/>
  <c r="C7179" i="8" l="1"/>
  <c r="B7178" i="8"/>
  <c r="C7178" i="9"/>
  <c r="F7178" i="9" s="1"/>
  <c r="B7178" i="9"/>
  <c r="A7179" i="9"/>
  <c r="E7177" i="9"/>
  <c r="D7177" i="9"/>
  <c r="C7179" i="9" l="1"/>
  <c r="F7179" i="9" s="1"/>
  <c r="A7180" i="9"/>
  <c r="B7179" i="9"/>
  <c r="E7178" i="9"/>
  <c r="D7178" i="9"/>
  <c r="C7180" i="8"/>
  <c r="B7179" i="8"/>
  <c r="C7181" i="8" l="1"/>
  <c r="B7180" i="8"/>
  <c r="C7180" i="9"/>
  <c r="F7180" i="9" s="1"/>
  <c r="B7180" i="9"/>
  <c r="A7181" i="9"/>
  <c r="E7179" i="9"/>
  <c r="D7179" i="9"/>
  <c r="C7181" i="9" l="1"/>
  <c r="F7181" i="9" s="1"/>
  <c r="A7182" i="9"/>
  <c r="B7181" i="9"/>
  <c r="E7180" i="9"/>
  <c r="D7180" i="9"/>
  <c r="C7182" i="8"/>
  <c r="B7181" i="8"/>
  <c r="C7183" i="8" l="1"/>
  <c r="B7182" i="8"/>
  <c r="C7182" i="9"/>
  <c r="F7182" i="9" s="1"/>
  <c r="B7182" i="9"/>
  <c r="A7183" i="9"/>
  <c r="E7181" i="9"/>
  <c r="D7181" i="9"/>
  <c r="C7183" i="9" l="1"/>
  <c r="F7183" i="9" s="1"/>
  <c r="A7184" i="9"/>
  <c r="B7183" i="9"/>
  <c r="D7182" i="9"/>
  <c r="E7182" i="9"/>
  <c r="C7184" i="8"/>
  <c r="B7183" i="8"/>
  <c r="C7185" i="8" l="1"/>
  <c r="B7184" i="8"/>
  <c r="D7183" i="9"/>
  <c r="C7184" i="9"/>
  <c r="F7184" i="9" s="1"/>
  <c r="A7185" i="9"/>
  <c r="B7184" i="9"/>
  <c r="E7183" i="9"/>
  <c r="E7184" i="9" l="1"/>
  <c r="C7185" i="9"/>
  <c r="F7185" i="9" s="1"/>
  <c r="A7186" i="9"/>
  <c r="B7185" i="9"/>
  <c r="D7184" i="9"/>
  <c r="C7186" i="8"/>
  <c r="B7185" i="8"/>
  <c r="C7187" i="8" l="1"/>
  <c r="B7186" i="8"/>
  <c r="C7186" i="9"/>
  <c r="F7186" i="9" s="1"/>
  <c r="A7187" i="9"/>
  <c r="B7186" i="9"/>
  <c r="E7185" i="9"/>
  <c r="D7185" i="9"/>
  <c r="D7186" i="9" l="1"/>
  <c r="C7187" i="9"/>
  <c r="F7187" i="9" s="1"/>
  <c r="A7188" i="9"/>
  <c r="B7187" i="9"/>
  <c r="E7186" i="9"/>
  <c r="B7187" i="8"/>
  <c r="C7188" i="8"/>
  <c r="D7187" i="9" l="1"/>
  <c r="C7188" i="9"/>
  <c r="F7188" i="9" s="1"/>
  <c r="A7189" i="9"/>
  <c r="B7188" i="9"/>
  <c r="E7187" i="9"/>
  <c r="B7188" i="8"/>
  <c r="C7189" i="8"/>
  <c r="C7189" i="9" l="1"/>
  <c r="F7189" i="9" s="1"/>
  <c r="A7190" i="9"/>
  <c r="B7189" i="9"/>
  <c r="D7188" i="9"/>
  <c r="E7188" i="9"/>
  <c r="C7190" i="8"/>
  <c r="B7189" i="8"/>
  <c r="C7191" i="8" l="1"/>
  <c r="B7190" i="8"/>
  <c r="D7189" i="9"/>
  <c r="C7190" i="9"/>
  <c r="F7190" i="9" s="1"/>
  <c r="A7191" i="9"/>
  <c r="B7190" i="9"/>
  <c r="E7189" i="9"/>
  <c r="D7190" i="9" l="1"/>
  <c r="C7191" i="9"/>
  <c r="F7191" i="9" s="1"/>
  <c r="A7192" i="9"/>
  <c r="B7191" i="9"/>
  <c r="E7190" i="9"/>
  <c r="C7192" i="8"/>
  <c r="B7191" i="8"/>
  <c r="C7193" i="8" l="1"/>
  <c r="B7192" i="8"/>
  <c r="E7191" i="9"/>
  <c r="D7191" i="9"/>
  <c r="C7192" i="9"/>
  <c r="F7192" i="9" s="1"/>
  <c r="B7192" i="9"/>
  <c r="A7193" i="9"/>
  <c r="D7192" i="9" l="1"/>
  <c r="C7193" i="9"/>
  <c r="F7193" i="9" s="1"/>
  <c r="A7194" i="9"/>
  <c r="B7193" i="9"/>
  <c r="E7192" i="9"/>
  <c r="B7193" i="8"/>
  <c r="C7194" i="8"/>
  <c r="B7194" i="8" l="1"/>
  <c r="C7195" i="8"/>
  <c r="C7194" i="9"/>
  <c r="F7194" i="9" s="1"/>
  <c r="A7195" i="9"/>
  <c r="B7194" i="9"/>
  <c r="E7193" i="9"/>
  <c r="D7193" i="9"/>
  <c r="C7195" i="9" l="1"/>
  <c r="F7195" i="9" s="1"/>
  <c r="A7196" i="9"/>
  <c r="B7195" i="9"/>
  <c r="E7194" i="9"/>
  <c r="D7194" i="9"/>
  <c r="C7196" i="8"/>
  <c r="B7195" i="8"/>
  <c r="C7197" i="8" l="1"/>
  <c r="B7196" i="8"/>
  <c r="C7196" i="9"/>
  <c r="F7196" i="9" s="1"/>
  <c r="A7197" i="9"/>
  <c r="B7196" i="9"/>
  <c r="E7195" i="9"/>
  <c r="D7195" i="9"/>
  <c r="D7196" i="9" l="1"/>
  <c r="E7196" i="9"/>
  <c r="C7197" i="9"/>
  <c r="F7197" i="9" s="1"/>
  <c r="A7198" i="9"/>
  <c r="B7197" i="9"/>
  <c r="C7198" i="8"/>
  <c r="B7197" i="8"/>
  <c r="C7199" i="8" l="1"/>
  <c r="B7198" i="8"/>
  <c r="D7197" i="9"/>
  <c r="C7198" i="9"/>
  <c r="F7198" i="9" s="1"/>
  <c r="A7199" i="9"/>
  <c r="B7198" i="9"/>
  <c r="E7197" i="9"/>
  <c r="D7198" i="9" l="1"/>
  <c r="A7200" i="9"/>
  <c r="C7199" i="9"/>
  <c r="F7199" i="9" s="1"/>
  <c r="B7199" i="9"/>
  <c r="E7198" i="9"/>
  <c r="C7200" i="8"/>
  <c r="B7199" i="8"/>
  <c r="C7201" i="8" l="1"/>
  <c r="B7200" i="8"/>
  <c r="E7199" i="9"/>
  <c r="D7199" i="9"/>
  <c r="A7201" i="9"/>
  <c r="C7200" i="9"/>
  <c r="F7200" i="9" s="1"/>
  <c r="B7200" i="9"/>
  <c r="A7202" i="9" l="1"/>
  <c r="C7201" i="9"/>
  <c r="F7201" i="9" s="1"/>
  <c r="B7201" i="9"/>
  <c r="E7200" i="9"/>
  <c r="D7200" i="9"/>
  <c r="C7202" i="8"/>
  <c r="B7201" i="8"/>
  <c r="C7203" i="8" l="1"/>
  <c r="B7202" i="8"/>
  <c r="E7201" i="9"/>
  <c r="D7201" i="9"/>
  <c r="A7203" i="9"/>
  <c r="C7202" i="9"/>
  <c r="F7202" i="9" s="1"/>
  <c r="B7202" i="9"/>
  <c r="A7204" i="9" l="1"/>
  <c r="C7203" i="9"/>
  <c r="F7203" i="9" s="1"/>
  <c r="B7203" i="9"/>
  <c r="E7202" i="9"/>
  <c r="D7202" i="9"/>
  <c r="C7204" i="8"/>
  <c r="B7203" i="8"/>
  <c r="C7205" i="8" l="1"/>
  <c r="B7204" i="8"/>
  <c r="E7203" i="9"/>
  <c r="D7203" i="9"/>
  <c r="A7205" i="9"/>
  <c r="C7204" i="9"/>
  <c r="F7204" i="9" s="1"/>
  <c r="B7204" i="9"/>
  <c r="A7206" i="9" l="1"/>
  <c r="C7205" i="9"/>
  <c r="F7205" i="9" s="1"/>
  <c r="B7205" i="9"/>
  <c r="E7204" i="9"/>
  <c r="D7204" i="9"/>
  <c r="C7206" i="8"/>
  <c r="B7205" i="8"/>
  <c r="C7207" i="8" l="1"/>
  <c r="B7206" i="8"/>
  <c r="E7205" i="9"/>
  <c r="D7205" i="9"/>
  <c r="A7207" i="9"/>
  <c r="C7206" i="9"/>
  <c r="F7206" i="9" s="1"/>
  <c r="B7206" i="9"/>
  <c r="A7208" i="9" l="1"/>
  <c r="C7207" i="9"/>
  <c r="F7207" i="9" s="1"/>
  <c r="B7207" i="9"/>
  <c r="E7206" i="9"/>
  <c r="D7206" i="9"/>
  <c r="C7208" i="8"/>
  <c r="B7207" i="8"/>
  <c r="C7209" i="8" l="1"/>
  <c r="B7208" i="8"/>
  <c r="E7207" i="9"/>
  <c r="D7207" i="9"/>
  <c r="A7209" i="9"/>
  <c r="C7208" i="9"/>
  <c r="F7208" i="9" s="1"/>
  <c r="B7208" i="9"/>
  <c r="A7210" i="9" l="1"/>
  <c r="C7209" i="9"/>
  <c r="F7209" i="9" s="1"/>
  <c r="B7209" i="9"/>
  <c r="E7208" i="9"/>
  <c r="D7208" i="9"/>
  <c r="C7210" i="8"/>
  <c r="B7209" i="8"/>
  <c r="C7211" i="8" l="1"/>
  <c r="B7210" i="8"/>
  <c r="E7209" i="9"/>
  <c r="D7209" i="9"/>
  <c r="A7211" i="9"/>
  <c r="C7210" i="9"/>
  <c r="F7210" i="9" s="1"/>
  <c r="B7210" i="9"/>
  <c r="A7212" i="9" l="1"/>
  <c r="C7211" i="9"/>
  <c r="F7211" i="9" s="1"/>
  <c r="B7211" i="9"/>
  <c r="E7210" i="9"/>
  <c r="D7210" i="9"/>
  <c r="C7212" i="8"/>
  <c r="B7211" i="8"/>
  <c r="C7213" i="8" l="1"/>
  <c r="B7212" i="8"/>
  <c r="E7211" i="9"/>
  <c r="D7211" i="9"/>
  <c r="A7213" i="9"/>
  <c r="C7212" i="9"/>
  <c r="F7212" i="9" s="1"/>
  <c r="B7212" i="9"/>
  <c r="A7214" i="9" l="1"/>
  <c r="C7213" i="9"/>
  <c r="F7213" i="9" s="1"/>
  <c r="B7213" i="9"/>
  <c r="E7212" i="9"/>
  <c r="D7212" i="9"/>
  <c r="C7214" i="8"/>
  <c r="B7213" i="8"/>
  <c r="C7215" i="8" l="1"/>
  <c r="B7214" i="8"/>
  <c r="E7213" i="9"/>
  <c r="D7213" i="9"/>
  <c r="A7215" i="9"/>
  <c r="C7214" i="9"/>
  <c r="F7214" i="9" s="1"/>
  <c r="B7214" i="9"/>
  <c r="A7216" i="9" l="1"/>
  <c r="C7215" i="9"/>
  <c r="F7215" i="9" s="1"/>
  <c r="B7215" i="9"/>
  <c r="E7214" i="9"/>
  <c r="D7214" i="9"/>
  <c r="C7216" i="8"/>
  <c r="B7215" i="8"/>
  <c r="C7217" i="8" l="1"/>
  <c r="B7216" i="8"/>
  <c r="E7215" i="9"/>
  <c r="D7215" i="9"/>
  <c r="A7217" i="9"/>
  <c r="C7216" i="9"/>
  <c r="F7216" i="9" s="1"/>
  <c r="B7216" i="9"/>
  <c r="A7218" i="9" l="1"/>
  <c r="C7217" i="9"/>
  <c r="F7217" i="9" s="1"/>
  <c r="B7217" i="9"/>
  <c r="E7216" i="9"/>
  <c r="D7216" i="9"/>
  <c r="C7218" i="8"/>
  <c r="B7217" i="8"/>
  <c r="C7219" i="8" l="1"/>
  <c r="B7218" i="8"/>
  <c r="E7217" i="9"/>
  <c r="D7217" i="9"/>
  <c r="A7219" i="9"/>
  <c r="C7218" i="9"/>
  <c r="F7218" i="9" s="1"/>
  <c r="B7218" i="9"/>
  <c r="A7220" i="9" l="1"/>
  <c r="C7219" i="9"/>
  <c r="F7219" i="9" s="1"/>
  <c r="B7219" i="9"/>
  <c r="E7218" i="9"/>
  <c r="D7218" i="9"/>
  <c r="C7220" i="8"/>
  <c r="B7219" i="8"/>
  <c r="C7221" i="8" l="1"/>
  <c r="B7220" i="8"/>
  <c r="E7219" i="9"/>
  <c r="D7219" i="9"/>
  <c r="A7221" i="9"/>
  <c r="C7220" i="9"/>
  <c r="F7220" i="9" s="1"/>
  <c r="B7220" i="9"/>
  <c r="A7222" i="9" l="1"/>
  <c r="C7221" i="9"/>
  <c r="F7221" i="9" s="1"/>
  <c r="B7221" i="9"/>
  <c r="E7220" i="9"/>
  <c r="D7220" i="9"/>
  <c r="C7222" i="8"/>
  <c r="B7221" i="8"/>
  <c r="C7223" i="8" l="1"/>
  <c r="B7222" i="8"/>
  <c r="E7221" i="9"/>
  <c r="D7221" i="9"/>
  <c r="A7223" i="9"/>
  <c r="C7222" i="9"/>
  <c r="F7222" i="9" s="1"/>
  <c r="B7222" i="9"/>
  <c r="A7224" i="9" l="1"/>
  <c r="C7223" i="9"/>
  <c r="F7223" i="9" s="1"/>
  <c r="B7223" i="9"/>
  <c r="E7222" i="9"/>
  <c r="D7222" i="9"/>
  <c r="C7224" i="8"/>
  <c r="B7223" i="8"/>
  <c r="C7225" i="8" l="1"/>
  <c r="B7224" i="8"/>
  <c r="E7223" i="9"/>
  <c r="D7223" i="9"/>
  <c r="A7225" i="9"/>
  <c r="C7224" i="9"/>
  <c r="F7224" i="9" s="1"/>
  <c r="B7224" i="9"/>
  <c r="A7226" i="9" l="1"/>
  <c r="C7225" i="9"/>
  <c r="F7225" i="9" s="1"/>
  <c r="B7225" i="9"/>
  <c r="E7224" i="9"/>
  <c r="D7224" i="9"/>
  <c r="C7226" i="8"/>
  <c r="B7225" i="8"/>
  <c r="C7227" i="8" l="1"/>
  <c r="B7226" i="8"/>
  <c r="E7225" i="9"/>
  <c r="D7225" i="9"/>
  <c r="A7227" i="9"/>
  <c r="C7226" i="9"/>
  <c r="F7226" i="9" s="1"/>
  <c r="B7226" i="9"/>
  <c r="A7228" i="9" l="1"/>
  <c r="C7227" i="9"/>
  <c r="F7227" i="9" s="1"/>
  <c r="B7227" i="9"/>
  <c r="E7226" i="9"/>
  <c r="D7226" i="9"/>
  <c r="C7228" i="8"/>
  <c r="B7227" i="8"/>
  <c r="C7229" i="8" l="1"/>
  <c r="B7228" i="8"/>
  <c r="E7227" i="9"/>
  <c r="D7227" i="9"/>
  <c r="A7229" i="9"/>
  <c r="C7228" i="9"/>
  <c r="F7228" i="9" s="1"/>
  <c r="B7228" i="9"/>
  <c r="A7230" i="9" l="1"/>
  <c r="C7229" i="9"/>
  <c r="F7229" i="9" s="1"/>
  <c r="B7229" i="9"/>
  <c r="E7228" i="9"/>
  <c r="D7228" i="9"/>
  <c r="C7230" i="8"/>
  <c r="B7229" i="8"/>
  <c r="C7231" i="8" l="1"/>
  <c r="B7230" i="8"/>
  <c r="E7229" i="9"/>
  <c r="D7229" i="9"/>
  <c r="A7231" i="9"/>
  <c r="C7230" i="9"/>
  <c r="F7230" i="9" s="1"/>
  <c r="B7230" i="9"/>
  <c r="A7232" i="9" l="1"/>
  <c r="C7231" i="9"/>
  <c r="F7231" i="9" s="1"/>
  <c r="B7231" i="9"/>
  <c r="E7230" i="9"/>
  <c r="D7230" i="9"/>
  <c r="C7232" i="8"/>
  <c r="B7231" i="8"/>
  <c r="C7233" i="8" l="1"/>
  <c r="B7232" i="8"/>
  <c r="E7231" i="9"/>
  <c r="D7231" i="9"/>
  <c r="A7233" i="9"/>
  <c r="C7232" i="9"/>
  <c r="F7232" i="9" s="1"/>
  <c r="B7232" i="9"/>
  <c r="A7234" i="9" l="1"/>
  <c r="C7233" i="9"/>
  <c r="F7233" i="9" s="1"/>
  <c r="B7233" i="9"/>
  <c r="E7232" i="9"/>
  <c r="D7232" i="9"/>
  <c r="C7234" i="8"/>
  <c r="B7233" i="8"/>
  <c r="C7235" i="8" l="1"/>
  <c r="B7234" i="8"/>
  <c r="E7233" i="9"/>
  <c r="D7233" i="9"/>
  <c r="A7235" i="9"/>
  <c r="C7234" i="9"/>
  <c r="F7234" i="9" s="1"/>
  <c r="B7234" i="9"/>
  <c r="A7236" i="9" l="1"/>
  <c r="C7235" i="9"/>
  <c r="F7235" i="9" s="1"/>
  <c r="B7235" i="9"/>
  <c r="E7234" i="9"/>
  <c r="D7234" i="9"/>
  <c r="C7236" i="8"/>
  <c r="B7235" i="8"/>
  <c r="C7237" i="8" l="1"/>
  <c r="B7236" i="8"/>
  <c r="E7235" i="9"/>
  <c r="D7235" i="9"/>
  <c r="A7237" i="9"/>
  <c r="C7236" i="9"/>
  <c r="F7236" i="9" s="1"/>
  <c r="B7236" i="9"/>
  <c r="A7238" i="9" l="1"/>
  <c r="C7237" i="9"/>
  <c r="F7237" i="9" s="1"/>
  <c r="B7237" i="9"/>
  <c r="E7236" i="9"/>
  <c r="D7236" i="9"/>
  <c r="C7238" i="8"/>
  <c r="B7237" i="8"/>
  <c r="C7239" i="8" l="1"/>
  <c r="B7238" i="8"/>
  <c r="E7237" i="9"/>
  <c r="D7237" i="9"/>
  <c r="A7239" i="9"/>
  <c r="C7238" i="9"/>
  <c r="F7238" i="9" s="1"/>
  <c r="B7238" i="9"/>
  <c r="A7240" i="9" l="1"/>
  <c r="C7239" i="9"/>
  <c r="F7239" i="9" s="1"/>
  <c r="B7239" i="9"/>
  <c r="E7238" i="9"/>
  <c r="D7238" i="9"/>
  <c r="C7240" i="8"/>
  <c r="B7239" i="8"/>
  <c r="C7241" i="8" l="1"/>
  <c r="B7240" i="8"/>
  <c r="E7239" i="9"/>
  <c r="D7239" i="9"/>
  <c r="A7241" i="9"/>
  <c r="C7240" i="9"/>
  <c r="F7240" i="9" s="1"/>
  <c r="B7240" i="9"/>
  <c r="A7242" i="9" l="1"/>
  <c r="C7241" i="9"/>
  <c r="F7241" i="9" s="1"/>
  <c r="B7241" i="9"/>
  <c r="E7240" i="9"/>
  <c r="D7240" i="9"/>
  <c r="C7242" i="8"/>
  <c r="B7241" i="8"/>
  <c r="C7243" i="8" l="1"/>
  <c r="B7242" i="8"/>
  <c r="E7241" i="9"/>
  <c r="D7241" i="9"/>
  <c r="A7243" i="9"/>
  <c r="C7242" i="9"/>
  <c r="F7242" i="9" s="1"/>
  <c r="B7242" i="9"/>
  <c r="A7244" i="9" l="1"/>
  <c r="C7243" i="9"/>
  <c r="F7243" i="9" s="1"/>
  <c r="B7243" i="9"/>
  <c r="E7242" i="9"/>
  <c r="D7242" i="9"/>
  <c r="C7244" i="8"/>
  <c r="B7243" i="8"/>
  <c r="C7245" i="8" l="1"/>
  <c r="B7244" i="8"/>
  <c r="E7243" i="9"/>
  <c r="D7243" i="9"/>
  <c r="A7245" i="9"/>
  <c r="C7244" i="9"/>
  <c r="F7244" i="9" s="1"/>
  <c r="B7244" i="9"/>
  <c r="A7246" i="9" l="1"/>
  <c r="C7245" i="9"/>
  <c r="F7245" i="9" s="1"/>
  <c r="B7245" i="9"/>
  <c r="E7244" i="9"/>
  <c r="D7244" i="9"/>
  <c r="C7246" i="8"/>
  <c r="B7245" i="8"/>
  <c r="C7247" i="8" l="1"/>
  <c r="B7246" i="8"/>
  <c r="E7245" i="9"/>
  <c r="D7245" i="9"/>
  <c r="A7247" i="9"/>
  <c r="C7246" i="9"/>
  <c r="F7246" i="9" s="1"/>
  <c r="B7246" i="9"/>
  <c r="A7248" i="9" l="1"/>
  <c r="C7247" i="9"/>
  <c r="F7247" i="9" s="1"/>
  <c r="B7247" i="9"/>
  <c r="E7246" i="9"/>
  <c r="D7246" i="9"/>
  <c r="C7248" i="8"/>
  <c r="B7247" i="8"/>
  <c r="C7249" i="8" l="1"/>
  <c r="B7248" i="8"/>
  <c r="E7247" i="9"/>
  <c r="D7247" i="9"/>
  <c r="A7249" i="9"/>
  <c r="C7248" i="9"/>
  <c r="F7248" i="9" s="1"/>
  <c r="B7248" i="9"/>
  <c r="A7250" i="9" l="1"/>
  <c r="C7249" i="9"/>
  <c r="F7249" i="9" s="1"/>
  <c r="B7249" i="9"/>
  <c r="E7248" i="9"/>
  <c r="D7248" i="9"/>
  <c r="C7250" i="8"/>
  <c r="B7249" i="8"/>
  <c r="C7251" i="8" l="1"/>
  <c r="B7250" i="8"/>
  <c r="E7249" i="9"/>
  <c r="D7249" i="9"/>
  <c r="A7251" i="9"/>
  <c r="C7250" i="9"/>
  <c r="F7250" i="9" s="1"/>
  <c r="B7250" i="9"/>
  <c r="A7252" i="9" l="1"/>
  <c r="C7251" i="9"/>
  <c r="F7251" i="9" s="1"/>
  <c r="B7251" i="9"/>
  <c r="E7250" i="9"/>
  <c r="D7250" i="9"/>
  <c r="C7252" i="8"/>
  <c r="B7251" i="8"/>
  <c r="C7253" i="8" l="1"/>
  <c r="B7252" i="8"/>
  <c r="E7251" i="9"/>
  <c r="D7251" i="9"/>
  <c r="A7253" i="9"/>
  <c r="C7252" i="9"/>
  <c r="F7252" i="9" s="1"/>
  <c r="B7252" i="9"/>
  <c r="A7254" i="9" l="1"/>
  <c r="C7253" i="9"/>
  <c r="F7253" i="9" s="1"/>
  <c r="B7253" i="9"/>
  <c r="E7252" i="9"/>
  <c r="D7252" i="9"/>
  <c r="C7254" i="8"/>
  <c r="B7253" i="8"/>
  <c r="C7255" i="8" l="1"/>
  <c r="B7254" i="8"/>
  <c r="E7253" i="9"/>
  <c r="D7253" i="9"/>
  <c r="A7255" i="9"/>
  <c r="C7254" i="9"/>
  <c r="F7254" i="9" s="1"/>
  <c r="B7254" i="9"/>
  <c r="A7256" i="9" l="1"/>
  <c r="C7255" i="9"/>
  <c r="F7255" i="9" s="1"/>
  <c r="B7255" i="9"/>
  <c r="E7254" i="9"/>
  <c r="D7254" i="9"/>
  <c r="C7256" i="8"/>
  <c r="B7255" i="8"/>
  <c r="C7257" i="8" l="1"/>
  <c r="B7256" i="8"/>
  <c r="E7255" i="9"/>
  <c r="D7255" i="9"/>
  <c r="A7257" i="9"/>
  <c r="C7256" i="9"/>
  <c r="F7256" i="9" s="1"/>
  <c r="B7256" i="9"/>
  <c r="A7258" i="9" l="1"/>
  <c r="C7257" i="9"/>
  <c r="F7257" i="9" s="1"/>
  <c r="B7257" i="9"/>
  <c r="E7256" i="9"/>
  <c r="D7256" i="9"/>
  <c r="C7258" i="8"/>
  <c r="B7257" i="8"/>
  <c r="C7259" i="8" l="1"/>
  <c r="B7258" i="8"/>
  <c r="E7257" i="9"/>
  <c r="D7257" i="9"/>
  <c r="A7259" i="9"/>
  <c r="C7258" i="9"/>
  <c r="F7258" i="9" s="1"/>
  <c r="B7258" i="9"/>
  <c r="A7260" i="9" l="1"/>
  <c r="C7259" i="9"/>
  <c r="F7259" i="9" s="1"/>
  <c r="B7259" i="9"/>
  <c r="E7258" i="9"/>
  <c r="D7258" i="9"/>
  <c r="C7260" i="8"/>
  <c r="B7259" i="8"/>
  <c r="C7261" i="8" l="1"/>
  <c r="B7260" i="8"/>
  <c r="E7259" i="9"/>
  <c r="D7259" i="9"/>
  <c r="A7261" i="9"/>
  <c r="C7260" i="9"/>
  <c r="F7260" i="9" s="1"/>
  <c r="B7260" i="9"/>
  <c r="A7262" i="9" l="1"/>
  <c r="C7261" i="9"/>
  <c r="F7261" i="9" s="1"/>
  <c r="B7261" i="9"/>
  <c r="E7260" i="9"/>
  <c r="D7260" i="9"/>
  <c r="C7262" i="8"/>
  <c r="B7261" i="8"/>
  <c r="C7263" i="8" l="1"/>
  <c r="B7262" i="8"/>
  <c r="E7261" i="9"/>
  <c r="D7261" i="9"/>
  <c r="A7263" i="9"/>
  <c r="C7262" i="9"/>
  <c r="F7262" i="9" s="1"/>
  <c r="B7262" i="9"/>
  <c r="A7264" i="9" l="1"/>
  <c r="C7263" i="9"/>
  <c r="F7263" i="9" s="1"/>
  <c r="B7263" i="9"/>
  <c r="E7262" i="9"/>
  <c r="D7262" i="9"/>
  <c r="C7264" i="8"/>
  <c r="B7263" i="8"/>
  <c r="C7265" i="8" l="1"/>
  <c r="B7264" i="8"/>
  <c r="E7263" i="9"/>
  <c r="D7263" i="9"/>
  <c r="A7265" i="9"/>
  <c r="C7264" i="9"/>
  <c r="F7264" i="9" s="1"/>
  <c r="B7264" i="9"/>
  <c r="A7266" i="9" l="1"/>
  <c r="C7265" i="9"/>
  <c r="F7265" i="9" s="1"/>
  <c r="B7265" i="9"/>
  <c r="E7264" i="9"/>
  <c r="D7264" i="9"/>
  <c r="C7266" i="8"/>
  <c r="B7265" i="8"/>
  <c r="C7267" i="8" l="1"/>
  <c r="B7266" i="8"/>
  <c r="D7265" i="9"/>
  <c r="E7265" i="9"/>
  <c r="A7267" i="9"/>
  <c r="C7266" i="9"/>
  <c r="F7266" i="9" s="1"/>
  <c r="B7266" i="9"/>
  <c r="A7268" i="9" l="1"/>
  <c r="C7267" i="9"/>
  <c r="F7267" i="9" s="1"/>
  <c r="B7267" i="9"/>
  <c r="E7266" i="9"/>
  <c r="D7266" i="9"/>
  <c r="C7268" i="8"/>
  <c r="B7267" i="8"/>
  <c r="C7269" i="8" l="1"/>
  <c r="B7268" i="8"/>
  <c r="E7267" i="9"/>
  <c r="D7267" i="9"/>
  <c r="A7269" i="9"/>
  <c r="C7268" i="9"/>
  <c r="F7268" i="9" s="1"/>
  <c r="B7268" i="9"/>
  <c r="A7270" i="9" l="1"/>
  <c r="C7269" i="9"/>
  <c r="F7269" i="9" s="1"/>
  <c r="B7269" i="9"/>
  <c r="E7268" i="9"/>
  <c r="D7268" i="9"/>
  <c r="C7270" i="8"/>
  <c r="B7269" i="8"/>
  <c r="C7271" i="8" l="1"/>
  <c r="B7270" i="8"/>
  <c r="E7269" i="9"/>
  <c r="D7269" i="9"/>
  <c r="A7271" i="9"/>
  <c r="C7270" i="9"/>
  <c r="F7270" i="9" s="1"/>
  <c r="B7270" i="9"/>
  <c r="A7272" i="9" l="1"/>
  <c r="C7271" i="9"/>
  <c r="F7271" i="9" s="1"/>
  <c r="B7271" i="9"/>
  <c r="E7270" i="9"/>
  <c r="D7270" i="9"/>
  <c r="C7272" i="8"/>
  <c r="B7271" i="8"/>
  <c r="C7273" i="8" l="1"/>
  <c r="B7272" i="8"/>
  <c r="E7271" i="9"/>
  <c r="D7271" i="9"/>
  <c r="A7273" i="9"/>
  <c r="C7272" i="9"/>
  <c r="F7272" i="9" s="1"/>
  <c r="B7272" i="9"/>
  <c r="A7274" i="9" l="1"/>
  <c r="C7273" i="9"/>
  <c r="F7273" i="9" s="1"/>
  <c r="B7273" i="9"/>
  <c r="E7272" i="9"/>
  <c r="D7272" i="9"/>
  <c r="C7274" i="8"/>
  <c r="B7273" i="8"/>
  <c r="C7275" i="8" l="1"/>
  <c r="B7274" i="8"/>
  <c r="D7273" i="9"/>
  <c r="E7273" i="9"/>
  <c r="A7275" i="9"/>
  <c r="C7274" i="9"/>
  <c r="F7274" i="9" s="1"/>
  <c r="B7274" i="9"/>
  <c r="A7276" i="9" l="1"/>
  <c r="C7275" i="9"/>
  <c r="F7275" i="9" s="1"/>
  <c r="B7275" i="9"/>
  <c r="E7274" i="9"/>
  <c r="D7274" i="9"/>
  <c r="C7276" i="8"/>
  <c r="B7275" i="8"/>
  <c r="C7277" i="8" l="1"/>
  <c r="B7276" i="8"/>
  <c r="E7275" i="9"/>
  <c r="D7275" i="9"/>
  <c r="A7277" i="9"/>
  <c r="C7276" i="9"/>
  <c r="F7276" i="9" s="1"/>
  <c r="B7276" i="9"/>
  <c r="A7278" i="9" l="1"/>
  <c r="C7277" i="9"/>
  <c r="F7277" i="9" s="1"/>
  <c r="B7277" i="9"/>
  <c r="E7276" i="9"/>
  <c r="D7276" i="9"/>
  <c r="C7278" i="8"/>
  <c r="B7277" i="8"/>
  <c r="C7279" i="8" l="1"/>
  <c r="B7278" i="8"/>
  <c r="E7277" i="9"/>
  <c r="D7277" i="9"/>
  <c r="A7279" i="9"/>
  <c r="C7278" i="9"/>
  <c r="F7278" i="9" s="1"/>
  <c r="B7278" i="9"/>
  <c r="A7280" i="9" l="1"/>
  <c r="C7279" i="9"/>
  <c r="F7279" i="9" s="1"/>
  <c r="B7279" i="9"/>
  <c r="E7278" i="9"/>
  <c r="D7278" i="9"/>
  <c r="C7280" i="8"/>
  <c r="B7279" i="8"/>
  <c r="C7281" i="8" l="1"/>
  <c r="B7280" i="8"/>
  <c r="E7279" i="9"/>
  <c r="D7279" i="9"/>
  <c r="A7281" i="9"/>
  <c r="C7280" i="9"/>
  <c r="F7280" i="9" s="1"/>
  <c r="B7280" i="9"/>
  <c r="A7282" i="9" l="1"/>
  <c r="C7281" i="9"/>
  <c r="F7281" i="9" s="1"/>
  <c r="B7281" i="9"/>
  <c r="E7280" i="9"/>
  <c r="D7280" i="9"/>
  <c r="C7282" i="8"/>
  <c r="B7281" i="8"/>
  <c r="C7283" i="8" l="1"/>
  <c r="B7282" i="8"/>
  <c r="E7281" i="9"/>
  <c r="D7281" i="9"/>
  <c r="A7283" i="9"/>
  <c r="C7282" i="9"/>
  <c r="F7282" i="9" s="1"/>
  <c r="B7282" i="9"/>
  <c r="A7284" i="9" l="1"/>
  <c r="C7283" i="9"/>
  <c r="F7283" i="9" s="1"/>
  <c r="B7283" i="9"/>
  <c r="E7282" i="9"/>
  <c r="D7282" i="9"/>
  <c r="C7284" i="8"/>
  <c r="B7283" i="8"/>
  <c r="C7285" i="8" l="1"/>
  <c r="B7284" i="8"/>
  <c r="E7283" i="9"/>
  <c r="D7283" i="9"/>
  <c r="A7285" i="9"/>
  <c r="C7284" i="9"/>
  <c r="F7284" i="9" s="1"/>
  <c r="B7284" i="9"/>
  <c r="A7286" i="9" l="1"/>
  <c r="C7285" i="9"/>
  <c r="F7285" i="9" s="1"/>
  <c r="B7285" i="9"/>
  <c r="E7284" i="9"/>
  <c r="D7284" i="9"/>
  <c r="C7286" i="8"/>
  <c r="B7285" i="8"/>
  <c r="C7287" i="8" l="1"/>
  <c r="B7286" i="8"/>
  <c r="E7285" i="9"/>
  <c r="D7285" i="9"/>
  <c r="A7287" i="9"/>
  <c r="C7286" i="9"/>
  <c r="F7286" i="9" s="1"/>
  <c r="B7286" i="9"/>
  <c r="A7288" i="9" l="1"/>
  <c r="C7287" i="9"/>
  <c r="F7287" i="9" s="1"/>
  <c r="B7287" i="9"/>
  <c r="E7286" i="9"/>
  <c r="D7286" i="9"/>
  <c r="C7288" i="8"/>
  <c r="B7287" i="8"/>
  <c r="C7289" i="8" l="1"/>
  <c r="B7288" i="8"/>
  <c r="E7287" i="9"/>
  <c r="D7287" i="9"/>
  <c r="A7289" i="9"/>
  <c r="C7288" i="9"/>
  <c r="F7288" i="9" s="1"/>
  <c r="B7288" i="9"/>
  <c r="A7290" i="9" l="1"/>
  <c r="C7289" i="9"/>
  <c r="F7289" i="9" s="1"/>
  <c r="B7289" i="9"/>
  <c r="E7288" i="9"/>
  <c r="D7288" i="9"/>
  <c r="C7290" i="8"/>
  <c r="B7289" i="8"/>
  <c r="C7291" i="8" l="1"/>
  <c r="B7290" i="8"/>
  <c r="E7289" i="9"/>
  <c r="D7289" i="9"/>
  <c r="A7291" i="9"/>
  <c r="C7290" i="9"/>
  <c r="F7290" i="9" s="1"/>
  <c r="B7290" i="9"/>
  <c r="A7292" i="9" l="1"/>
  <c r="C7291" i="9"/>
  <c r="F7291" i="9" s="1"/>
  <c r="B7291" i="9"/>
  <c r="E7290" i="9"/>
  <c r="D7290" i="9"/>
  <c r="C7292" i="8"/>
  <c r="B7291" i="8"/>
  <c r="C7293" i="8" l="1"/>
  <c r="B7292" i="8"/>
  <c r="E7291" i="9"/>
  <c r="D7291" i="9"/>
  <c r="A7293" i="9"/>
  <c r="C7292" i="9"/>
  <c r="F7292" i="9" s="1"/>
  <c r="B7292" i="9"/>
  <c r="A7294" i="9" l="1"/>
  <c r="C7293" i="9"/>
  <c r="F7293" i="9" s="1"/>
  <c r="B7293" i="9"/>
  <c r="E7292" i="9"/>
  <c r="D7292" i="9"/>
  <c r="C7294" i="8"/>
  <c r="B7293" i="8"/>
  <c r="C7295" i="8" l="1"/>
  <c r="B7294" i="8"/>
  <c r="E7293" i="9"/>
  <c r="D7293" i="9"/>
  <c r="A7295" i="9"/>
  <c r="C7294" i="9"/>
  <c r="F7294" i="9" s="1"/>
  <c r="B7294" i="9"/>
  <c r="A7296" i="9" l="1"/>
  <c r="C7295" i="9"/>
  <c r="F7295" i="9" s="1"/>
  <c r="B7295" i="9"/>
  <c r="E7294" i="9"/>
  <c r="D7294" i="9"/>
  <c r="C7296" i="8"/>
  <c r="B7295" i="8"/>
  <c r="C7297" i="8" l="1"/>
  <c r="B7296" i="8"/>
  <c r="E7295" i="9"/>
  <c r="D7295" i="9"/>
  <c r="A7297" i="9"/>
  <c r="C7296" i="9"/>
  <c r="F7296" i="9" s="1"/>
  <c r="B7296" i="9"/>
  <c r="A7298" i="9" l="1"/>
  <c r="C7297" i="9"/>
  <c r="F7297" i="9" s="1"/>
  <c r="B7297" i="9"/>
  <c r="E7296" i="9"/>
  <c r="D7296" i="9"/>
  <c r="C7298" i="8"/>
  <c r="B7297" i="8"/>
  <c r="C7299" i="8" l="1"/>
  <c r="B7298" i="8"/>
  <c r="E7297" i="9"/>
  <c r="D7297" i="9"/>
  <c r="A7299" i="9"/>
  <c r="C7298" i="9"/>
  <c r="F7298" i="9" s="1"/>
  <c r="B7298" i="9"/>
  <c r="A7300" i="9" l="1"/>
  <c r="C7299" i="9"/>
  <c r="F7299" i="9" s="1"/>
  <c r="B7299" i="9"/>
  <c r="E7298" i="9"/>
  <c r="D7298" i="9"/>
  <c r="C7300" i="8"/>
  <c r="B7299" i="8"/>
  <c r="C7301" i="8" l="1"/>
  <c r="B7300" i="8"/>
  <c r="E7299" i="9"/>
  <c r="D7299" i="9"/>
  <c r="A7301" i="9"/>
  <c r="C7300" i="9"/>
  <c r="F7300" i="9" s="1"/>
  <c r="B7300" i="9"/>
  <c r="A7302" i="9" l="1"/>
  <c r="C7301" i="9"/>
  <c r="F7301" i="9" s="1"/>
  <c r="B7301" i="9"/>
  <c r="E7300" i="9"/>
  <c r="D7300" i="9"/>
  <c r="C7302" i="8"/>
  <c r="B7301" i="8"/>
  <c r="C7303" i="8" l="1"/>
  <c r="B7302" i="8"/>
  <c r="E7301" i="9"/>
  <c r="D7301" i="9"/>
  <c r="A7303" i="9"/>
  <c r="C7302" i="9"/>
  <c r="F7302" i="9" s="1"/>
  <c r="B7302" i="9"/>
  <c r="A7304" i="9" l="1"/>
  <c r="C7303" i="9"/>
  <c r="F7303" i="9" s="1"/>
  <c r="B7303" i="9"/>
  <c r="E7302" i="9"/>
  <c r="D7302" i="9"/>
  <c r="C7304" i="8"/>
  <c r="B7303" i="8"/>
  <c r="C7305" i="8" l="1"/>
  <c r="B7304" i="8"/>
  <c r="E7303" i="9"/>
  <c r="D7303" i="9"/>
  <c r="A7305" i="9"/>
  <c r="C7304" i="9"/>
  <c r="F7304" i="9" s="1"/>
  <c r="B7304" i="9"/>
  <c r="A7306" i="9" l="1"/>
  <c r="C7305" i="9"/>
  <c r="F7305" i="9" s="1"/>
  <c r="B7305" i="9"/>
  <c r="E7304" i="9"/>
  <c r="D7304" i="9"/>
  <c r="C7306" i="8"/>
  <c r="B7305" i="8"/>
  <c r="C7307" i="8" l="1"/>
  <c r="B7306" i="8"/>
  <c r="E7305" i="9"/>
  <c r="D7305" i="9"/>
  <c r="A7307" i="9"/>
  <c r="C7306" i="9"/>
  <c r="F7306" i="9" s="1"/>
  <c r="B7306" i="9"/>
  <c r="A7308" i="9" l="1"/>
  <c r="C7307" i="9"/>
  <c r="F7307" i="9" s="1"/>
  <c r="B7307" i="9"/>
  <c r="E7306" i="9"/>
  <c r="D7306" i="9"/>
  <c r="C7308" i="8"/>
  <c r="B7307" i="8"/>
  <c r="C7309" i="8" l="1"/>
  <c r="B7308" i="8"/>
  <c r="E7307" i="9"/>
  <c r="D7307" i="9"/>
  <c r="A7309" i="9"/>
  <c r="C7308" i="9"/>
  <c r="F7308" i="9" s="1"/>
  <c r="B7308" i="9"/>
  <c r="A7310" i="9" l="1"/>
  <c r="C7309" i="9"/>
  <c r="F7309" i="9" s="1"/>
  <c r="B7309" i="9"/>
  <c r="E7308" i="9"/>
  <c r="D7308" i="9"/>
  <c r="C7310" i="8"/>
  <c r="B7309" i="8"/>
  <c r="C7311" i="8" l="1"/>
  <c r="B7310" i="8"/>
  <c r="E7309" i="9"/>
  <c r="D7309" i="9"/>
  <c r="A7311" i="9"/>
  <c r="C7310" i="9"/>
  <c r="F7310" i="9" s="1"/>
  <c r="B7310" i="9"/>
  <c r="A7312" i="9" l="1"/>
  <c r="C7311" i="9"/>
  <c r="F7311" i="9" s="1"/>
  <c r="B7311" i="9"/>
  <c r="E7310" i="9"/>
  <c r="D7310" i="9"/>
  <c r="C7312" i="8"/>
  <c r="B7311" i="8"/>
  <c r="C7313" i="8" l="1"/>
  <c r="B7312" i="8"/>
  <c r="E7311" i="9"/>
  <c r="D7311" i="9"/>
  <c r="A7313" i="9"/>
  <c r="C7312" i="9"/>
  <c r="F7312" i="9" s="1"/>
  <c r="B7312" i="9"/>
  <c r="A7314" i="9" l="1"/>
  <c r="C7313" i="9"/>
  <c r="F7313" i="9" s="1"/>
  <c r="B7313" i="9"/>
  <c r="E7312" i="9"/>
  <c r="D7312" i="9"/>
  <c r="C7314" i="8"/>
  <c r="B7313" i="8"/>
  <c r="C7315" i="8" l="1"/>
  <c r="B7314" i="8"/>
  <c r="D7313" i="9"/>
  <c r="E7313" i="9"/>
  <c r="A7315" i="9"/>
  <c r="C7314" i="9"/>
  <c r="F7314" i="9" s="1"/>
  <c r="B7314" i="9"/>
  <c r="A7316" i="9" l="1"/>
  <c r="C7315" i="9"/>
  <c r="F7315" i="9" s="1"/>
  <c r="B7315" i="9"/>
  <c r="E7314" i="9"/>
  <c r="D7314" i="9"/>
  <c r="C7316" i="8"/>
  <c r="B7315" i="8"/>
  <c r="C7317" i="8" l="1"/>
  <c r="B7316" i="8"/>
  <c r="E7315" i="9"/>
  <c r="D7315" i="9"/>
  <c r="A7317" i="9"/>
  <c r="C7316" i="9"/>
  <c r="F7316" i="9" s="1"/>
  <c r="B7316" i="9"/>
  <c r="A7318" i="9" l="1"/>
  <c r="C7317" i="9"/>
  <c r="F7317" i="9" s="1"/>
  <c r="B7317" i="9"/>
  <c r="E7316" i="9"/>
  <c r="D7316" i="9"/>
  <c r="C7318" i="8"/>
  <c r="B7317" i="8"/>
  <c r="C7319" i="8" l="1"/>
  <c r="B7318" i="8"/>
  <c r="E7317" i="9"/>
  <c r="D7317" i="9"/>
  <c r="A7319" i="9"/>
  <c r="C7318" i="9"/>
  <c r="F7318" i="9" s="1"/>
  <c r="B7318" i="9"/>
  <c r="A7320" i="9" l="1"/>
  <c r="C7319" i="9"/>
  <c r="F7319" i="9" s="1"/>
  <c r="B7319" i="9"/>
  <c r="E7318" i="9"/>
  <c r="D7318" i="9"/>
  <c r="C7320" i="8"/>
  <c r="B7319" i="8"/>
  <c r="C7321" i="8" l="1"/>
  <c r="B7320" i="8"/>
  <c r="E7319" i="9"/>
  <c r="D7319" i="9"/>
  <c r="A7321" i="9"/>
  <c r="C7320" i="9"/>
  <c r="F7320" i="9" s="1"/>
  <c r="B7320" i="9"/>
  <c r="A7322" i="9" l="1"/>
  <c r="C7321" i="9"/>
  <c r="F7321" i="9" s="1"/>
  <c r="B7321" i="9"/>
  <c r="E7320" i="9"/>
  <c r="D7320" i="9"/>
  <c r="C7322" i="8"/>
  <c r="B7321" i="8"/>
  <c r="C7323" i="8" l="1"/>
  <c r="B7322" i="8"/>
  <c r="E7321" i="9"/>
  <c r="D7321" i="9"/>
  <c r="A7323" i="9"/>
  <c r="C7322" i="9"/>
  <c r="F7322" i="9" s="1"/>
  <c r="B7322" i="9"/>
  <c r="A7324" i="9" l="1"/>
  <c r="C7323" i="9"/>
  <c r="F7323" i="9" s="1"/>
  <c r="B7323" i="9"/>
  <c r="E7322" i="9"/>
  <c r="D7322" i="9"/>
  <c r="C7324" i="8"/>
  <c r="B7323" i="8"/>
  <c r="C7325" i="8" l="1"/>
  <c r="B7324" i="8"/>
  <c r="E7323" i="9"/>
  <c r="D7323" i="9"/>
  <c r="A7325" i="9"/>
  <c r="C7324" i="9"/>
  <c r="F7324" i="9" s="1"/>
  <c r="B7324" i="9"/>
  <c r="A7326" i="9" l="1"/>
  <c r="C7325" i="9"/>
  <c r="F7325" i="9" s="1"/>
  <c r="B7325" i="9"/>
  <c r="E7324" i="9"/>
  <c r="D7324" i="9"/>
  <c r="C7326" i="8"/>
  <c r="B7325" i="8"/>
  <c r="C7327" i="8" l="1"/>
  <c r="B7326" i="8"/>
  <c r="E7325" i="9"/>
  <c r="D7325" i="9"/>
  <c r="A7327" i="9"/>
  <c r="C7326" i="9"/>
  <c r="F7326" i="9" s="1"/>
  <c r="B7326" i="9"/>
  <c r="A7328" i="9" l="1"/>
  <c r="C7327" i="9"/>
  <c r="F7327" i="9" s="1"/>
  <c r="B7327" i="9"/>
  <c r="E7326" i="9"/>
  <c r="D7326" i="9"/>
  <c r="C7328" i="8"/>
  <c r="B7327" i="8"/>
  <c r="C7329" i="8" l="1"/>
  <c r="B7328" i="8"/>
  <c r="E7327" i="9"/>
  <c r="D7327" i="9"/>
  <c r="A7329" i="9"/>
  <c r="C7328" i="9"/>
  <c r="F7328" i="9" s="1"/>
  <c r="B7328" i="9"/>
  <c r="A7330" i="9" l="1"/>
  <c r="C7329" i="9"/>
  <c r="F7329" i="9" s="1"/>
  <c r="B7329" i="9"/>
  <c r="E7328" i="9"/>
  <c r="D7328" i="9"/>
  <c r="C7330" i="8"/>
  <c r="B7329" i="8"/>
  <c r="C7331" i="8" l="1"/>
  <c r="B7330" i="8"/>
  <c r="E7329" i="9"/>
  <c r="D7329" i="9"/>
  <c r="A7331" i="9"/>
  <c r="C7330" i="9"/>
  <c r="F7330" i="9" s="1"/>
  <c r="B7330" i="9"/>
  <c r="A7332" i="9" l="1"/>
  <c r="C7331" i="9"/>
  <c r="F7331" i="9" s="1"/>
  <c r="B7331" i="9"/>
  <c r="E7330" i="9"/>
  <c r="D7330" i="9"/>
  <c r="C7332" i="8"/>
  <c r="B7331" i="8"/>
  <c r="C7333" i="8" l="1"/>
  <c r="B7332" i="8"/>
  <c r="E7331" i="9"/>
  <c r="D7331" i="9"/>
  <c r="A7333" i="9"/>
  <c r="C7332" i="9"/>
  <c r="F7332" i="9" s="1"/>
  <c r="B7332" i="9"/>
  <c r="A7334" i="9" l="1"/>
  <c r="C7333" i="9"/>
  <c r="F7333" i="9" s="1"/>
  <c r="B7333" i="9"/>
  <c r="E7332" i="9"/>
  <c r="D7332" i="9"/>
  <c r="C7334" i="8"/>
  <c r="B7333" i="8"/>
  <c r="C7335" i="8" l="1"/>
  <c r="B7334" i="8"/>
  <c r="E7333" i="9"/>
  <c r="D7333" i="9"/>
  <c r="A7335" i="9"/>
  <c r="C7334" i="9"/>
  <c r="F7334" i="9" s="1"/>
  <c r="B7334" i="9"/>
  <c r="A7336" i="9" l="1"/>
  <c r="C7335" i="9"/>
  <c r="F7335" i="9" s="1"/>
  <c r="B7335" i="9"/>
  <c r="E7334" i="9"/>
  <c r="D7334" i="9"/>
  <c r="C7336" i="8"/>
  <c r="B7335" i="8"/>
  <c r="C7337" i="8" l="1"/>
  <c r="B7336" i="8"/>
  <c r="E7335" i="9"/>
  <c r="D7335" i="9"/>
  <c r="A7337" i="9"/>
  <c r="C7336" i="9"/>
  <c r="F7336" i="9" s="1"/>
  <c r="B7336" i="9"/>
  <c r="A7338" i="9" l="1"/>
  <c r="C7337" i="9"/>
  <c r="F7337" i="9" s="1"/>
  <c r="B7337" i="9"/>
  <c r="E7336" i="9"/>
  <c r="D7336" i="9"/>
  <c r="C7338" i="8"/>
  <c r="B7337" i="8"/>
  <c r="C7339" i="8" l="1"/>
  <c r="B7338" i="8"/>
  <c r="E7337" i="9"/>
  <c r="D7337" i="9"/>
  <c r="A7339" i="9"/>
  <c r="C7338" i="9"/>
  <c r="F7338" i="9" s="1"/>
  <c r="B7338" i="9"/>
  <c r="A7340" i="9" l="1"/>
  <c r="C7339" i="9"/>
  <c r="F7339" i="9" s="1"/>
  <c r="B7339" i="9"/>
  <c r="E7338" i="9"/>
  <c r="D7338" i="9"/>
  <c r="C7340" i="8"/>
  <c r="B7339" i="8"/>
  <c r="C7341" i="8" l="1"/>
  <c r="B7340" i="8"/>
  <c r="E7339" i="9"/>
  <c r="D7339" i="9"/>
  <c r="A7341" i="9"/>
  <c r="C7340" i="9"/>
  <c r="F7340" i="9" s="1"/>
  <c r="B7340" i="9"/>
  <c r="A7342" i="9" l="1"/>
  <c r="C7341" i="9"/>
  <c r="F7341" i="9" s="1"/>
  <c r="B7341" i="9"/>
  <c r="E7340" i="9"/>
  <c r="D7340" i="9"/>
  <c r="C7342" i="8"/>
  <c r="B7341" i="8"/>
  <c r="C7343" i="8" l="1"/>
  <c r="B7342" i="8"/>
  <c r="D7341" i="9"/>
  <c r="E7341" i="9"/>
  <c r="A7343" i="9"/>
  <c r="C7342" i="9"/>
  <c r="F7342" i="9" s="1"/>
  <c r="B7342" i="9"/>
  <c r="A7344" i="9" l="1"/>
  <c r="C7343" i="9"/>
  <c r="F7343" i="9" s="1"/>
  <c r="B7343" i="9"/>
  <c r="E7342" i="9"/>
  <c r="D7342" i="9"/>
  <c r="C7344" i="8"/>
  <c r="B7343" i="8"/>
  <c r="C7345" i="8" l="1"/>
  <c r="B7344" i="8"/>
  <c r="D7343" i="9"/>
  <c r="E7343" i="9"/>
  <c r="A7345" i="9"/>
  <c r="C7344" i="9"/>
  <c r="F7344" i="9" s="1"/>
  <c r="B7344" i="9"/>
  <c r="A7346" i="9" l="1"/>
  <c r="C7345" i="9"/>
  <c r="F7345" i="9" s="1"/>
  <c r="B7345" i="9"/>
  <c r="E7344" i="9"/>
  <c r="D7344" i="9"/>
  <c r="C7346" i="8"/>
  <c r="B7345" i="8"/>
  <c r="C7347" i="8" l="1"/>
  <c r="B7346" i="8"/>
  <c r="E7345" i="9"/>
  <c r="D7345" i="9"/>
  <c r="A7347" i="9"/>
  <c r="C7346" i="9"/>
  <c r="F7346" i="9" s="1"/>
  <c r="B7346" i="9"/>
  <c r="A7348" i="9" l="1"/>
  <c r="C7347" i="9"/>
  <c r="F7347" i="9" s="1"/>
  <c r="B7347" i="9"/>
  <c r="E7346" i="9"/>
  <c r="D7346" i="9"/>
  <c r="C7348" i="8"/>
  <c r="B7347" i="8"/>
  <c r="C7349" i="8" l="1"/>
  <c r="B7348" i="8"/>
  <c r="E7347" i="9"/>
  <c r="D7347" i="9"/>
  <c r="A7349" i="9"/>
  <c r="C7348" i="9"/>
  <c r="F7348" i="9" s="1"/>
  <c r="B7348" i="9"/>
  <c r="A7350" i="9" l="1"/>
  <c r="C7349" i="9"/>
  <c r="F7349" i="9" s="1"/>
  <c r="B7349" i="9"/>
  <c r="E7348" i="9"/>
  <c r="D7348" i="9"/>
  <c r="C7350" i="8"/>
  <c r="B7349" i="8"/>
  <c r="C7351" i="8" l="1"/>
  <c r="B7350" i="8"/>
  <c r="E7349" i="9"/>
  <c r="D7349" i="9"/>
  <c r="A7351" i="9"/>
  <c r="C7350" i="9"/>
  <c r="F7350" i="9" s="1"/>
  <c r="B7350" i="9"/>
  <c r="A7352" i="9" l="1"/>
  <c r="C7351" i="9"/>
  <c r="F7351" i="9" s="1"/>
  <c r="B7351" i="9"/>
  <c r="E7350" i="9"/>
  <c r="D7350" i="9"/>
  <c r="C7352" i="8"/>
  <c r="B7351" i="8"/>
  <c r="C7353" i="8" l="1"/>
  <c r="B7352" i="8"/>
  <c r="E7351" i="9"/>
  <c r="D7351" i="9"/>
  <c r="A7353" i="9"/>
  <c r="C7352" i="9"/>
  <c r="F7352" i="9" s="1"/>
  <c r="B7352" i="9"/>
  <c r="A7354" i="9" l="1"/>
  <c r="C7353" i="9"/>
  <c r="F7353" i="9" s="1"/>
  <c r="B7353" i="9"/>
  <c r="E7352" i="9"/>
  <c r="D7352" i="9"/>
  <c r="C7354" i="8"/>
  <c r="B7353" i="8"/>
  <c r="C7355" i="8" l="1"/>
  <c r="B7354" i="8"/>
  <c r="E7353" i="9"/>
  <c r="D7353" i="9"/>
  <c r="A7355" i="9"/>
  <c r="C7354" i="9"/>
  <c r="F7354" i="9" s="1"/>
  <c r="B7354" i="9"/>
  <c r="A7356" i="9" l="1"/>
  <c r="C7355" i="9"/>
  <c r="F7355" i="9" s="1"/>
  <c r="B7355" i="9"/>
  <c r="E7354" i="9"/>
  <c r="D7354" i="9"/>
  <c r="C7356" i="8"/>
  <c r="B7355" i="8"/>
  <c r="C7357" i="8" l="1"/>
  <c r="B7356" i="8"/>
  <c r="E7355" i="9"/>
  <c r="D7355" i="9"/>
  <c r="A7357" i="9"/>
  <c r="C7356" i="9"/>
  <c r="F7356" i="9" s="1"/>
  <c r="B7356" i="9"/>
  <c r="A7358" i="9" l="1"/>
  <c r="C7357" i="9"/>
  <c r="F7357" i="9" s="1"/>
  <c r="B7357" i="9"/>
  <c r="E7356" i="9"/>
  <c r="D7356" i="9"/>
  <c r="C7358" i="8"/>
  <c r="B7357" i="8"/>
  <c r="C7359" i="8" l="1"/>
  <c r="B7358" i="8"/>
  <c r="E7357" i="9"/>
  <c r="D7357" i="9"/>
  <c r="A7359" i="9"/>
  <c r="C7358" i="9"/>
  <c r="F7358" i="9" s="1"/>
  <c r="B7358" i="9"/>
  <c r="A7360" i="9" l="1"/>
  <c r="C7359" i="9"/>
  <c r="F7359" i="9" s="1"/>
  <c r="B7359" i="9"/>
  <c r="E7358" i="9"/>
  <c r="D7358" i="9"/>
  <c r="C7360" i="8"/>
  <c r="B7359" i="8"/>
  <c r="C7361" i="8" l="1"/>
  <c r="B7360" i="8"/>
  <c r="E7359" i="9"/>
  <c r="D7359" i="9"/>
  <c r="A7361" i="9"/>
  <c r="C7360" i="9"/>
  <c r="F7360" i="9" s="1"/>
  <c r="B7360" i="9"/>
  <c r="A7362" i="9" l="1"/>
  <c r="C7361" i="9"/>
  <c r="F7361" i="9" s="1"/>
  <c r="B7361" i="9"/>
  <c r="E7360" i="9"/>
  <c r="D7360" i="9"/>
  <c r="C7362" i="8"/>
  <c r="B7361" i="8"/>
  <c r="C7363" i="8" l="1"/>
  <c r="B7362" i="8"/>
  <c r="E7361" i="9"/>
  <c r="D7361" i="9"/>
  <c r="A7363" i="9"/>
  <c r="C7362" i="9"/>
  <c r="F7362" i="9" s="1"/>
  <c r="B7362" i="9"/>
  <c r="A7364" i="9" l="1"/>
  <c r="C7363" i="9"/>
  <c r="F7363" i="9" s="1"/>
  <c r="B7363" i="9"/>
  <c r="E7362" i="9"/>
  <c r="D7362" i="9"/>
  <c r="C7364" i="8"/>
  <c r="B7363" i="8"/>
  <c r="C7365" i="8" l="1"/>
  <c r="B7364" i="8"/>
  <c r="E7363" i="9"/>
  <c r="D7363" i="9"/>
  <c r="A7365" i="9"/>
  <c r="C7364" i="9"/>
  <c r="F7364" i="9" s="1"/>
  <c r="B7364" i="9"/>
  <c r="A7366" i="9" l="1"/>
  <c r="C7365" i="9"/>
  <c r="F7365" i="9" s="1"/>
  <c r="B7365" i="9"/>
  <c r="E7364" i="9"/>
  <c r="D7364" i="9"/>
  <c r="C7366" i="8"/>
  <c r="B7365" i="8"/>
  <c r="C7367" i="8" l="1"/>
  <c r="B7366" i="8"/>
  <c r="E7365" i="9"/>
  <c r="D7365" i="9"/>
  <c r="A7367" i="9"/>
  <c r="C7366" i="9"/>
  <c r="F7366" i="9" s="1"/>
  <c r="B7366" i="9"/>
  <c r="A7368" i="9" l="1"/>
  <c r="C7367" i="9"/>
  <c r="F7367" i="9" s="1"/>
  <c r="B7367" i="9"/>
  <c r="E7366" i="9"/>
  <c r="D7366" i="9"/>
  <c r="C7368" i="8"/>
  <c r="B7367" i="8"/>
  <c r="C7369" i="8" l="1"/>
  <c r="B7368" i="8"/>
  <c r="E7367" i="9"/>
  <c r="D7367" i="9"/>
  <c r="A7369" i="9"/>
  <c r="C7368" i="9"/>
  <c r="F7368" i="9" s="1"/>
  <c r="B7368" i="9"/>
  <c r="A7370" i="9" l="1"/>
  <c r="C7369" i="9"/>
  <c r="F7369" i="9" s="1"/>
  <c r="B7369" i="9"/>
  <c r="E7368" i="9"/>
  <c r="D7368" i="9"/>
  <c r="C7370" i="8"/>
  <c r="B7369" i="8"/>
  <c r="C7371" i="8" l="1"/>
  <c r="B7370" i="8"/>
  <c r="E7369" i="9"/>
  <c r="D7369" i="9"/>
  <c r="A7371" i="9"/>
  <c r="C7370" i="9"/>
  <c r="F7370" i="9" s="1"/>
  <c r="B7370" i="9"/>
  <c r="A7372" i="9" l="1"/>
  <c r="C7371" i="9"/>
  <c r="F7371" i="9" s="1"/>
  <c r="B7371" i="9"/>
  <c r="E7370" i="9"/>
  <c r="D7370" i="9"/>
  <c r="C7372" i="8"/>
  <c r="B7371" i="8"/>
  <c r="C7373" i="8" l="1"/>
  <c r="B7372" i="8"/>
  <c r="E7371" i="9"/>
  <c r="D7371" i="9"/>
  <c r="A7373" i="9"/>
  <c r="C7372" i="9"/>
  <c r="F7372" i="9" s="1"/>
  <c r="B7372" i="9"/>
  <c r="A7374" i="9" l="1"/>
  <c r="C7373" i="9"/>
  <c r="F7373" i="9" s="1"/>
  <c r="B7373" i="9"/>
  <c r="E7372" i="9"/>
  <c r="D7372" i="9"/>
  <c r="C7374" i="8"/>
  <c r="B7373" i="8"/>
  <c r="C7375" i="8" l="1"/>
  <c r="B7374" i="8"/>
  <c r="E7373" i="9"/>
  <c r="D7373" i="9"/>
  <c r="A7375" i="9"/>
  <c r="C7374" i="9"/>
  <c r="F7374" i="9" s="1"/>
  <c r="B7374" i="9"/>
  <c r="A7376" i="9" l="1"/>
  <c r="C7375" i="9"/>
  <c r="F7375" i="9" s="1"/>
  <c r="B7375" i="9"/>
  <c r="E7374" i="9"/>
  <c r="D7374" i="9"/>
  <c r="C7376" i="8"/>
  <c r="B7375" i="8"/>
  <c r="C7377" i="8" l="1"/>
  <c r="B7376" i="8"/>
  <c r="E7375" i="9"/>
  <c r="D7375" i="9"/>
  <c r="A7377" i="9"/>
  <c r="C7376" i="9"/>
  <c r="F7376" i="9" s="1"/>
  <c r="B7376" i="9"/>
  <c r="A7378" i="9" l="1"/>
  <c r="C7377" i="9"/>
  <c r="F7377" i="9" s="1"/>
  <c r="B7377" i="9"/>
  <c r="E7376" i="9"/>
  <c r="D7376" i="9"/>
  <c r="C7378" i="8"/>
  <c r="B7377" i="8"/>
  <c r="C7379" i="8" l="1"/>
  <c r="B7378" i="8"/>
  <c r="E7377" i="9"/>
  <c r="D7377" i="9"/>
  <c r="A7379" i="9"/>
  <c r="C7378" i="9"/>
  <c r="F7378" i="9" s="1"/>
  <c r="B7378" i="9"/>
  <c r="A7380" i="9" l="1"/>
  <c r="C7379" i="9"/>
  <c r="F7379" i="9" s="1"/>
  <c r="B7379" i="9"/>
  <c r="E7378" i="9"/>
  <c r="D7378" i="9"/>
  <c r="C7380" i="8"/>
  <c r="B7379" i="8"/>
  <c r="C7381" i="8" l="1"/>
  <c r="B7380" i="8"/>
  <c r="E7379" i="9"/>
  <c r="D7379" i="9"/>
  <c r="A7381" i="9"/>
  <c r="C7380" i="9"/>
  <c r="F7380" i="9" s="1"/>
  <c r="B7380" i="9"/>
  <c r="A7382" i="9" l="1"/>
  <c r="C7381" i="9"/>
  <c r="F7381" i="9" s="1"/>
  <c r="B7381" i="9"/>
  <c r="E7380" i="9"/>
  <c r="D7380" i="9"/>
  <c r="C7382" i="8"/>
  <c r="B7381" i="8"/>
  <c r="C7383" i="8" l="1"/>
  <c r="B7382" i="8"/>
  <c r="E7381" i="9"/>
  <c r="D7381" i="9"/>
  <c r="A7383" i="9"/>
  <c r="C7382" i="9"/>
  <c r="F7382" i="9" s="1"/>
  <c r="B7382" i="9"/>
  <c r="A7384" i="9" l="1"/>
  <c r="C7383" i="9"/>
  <c r="F7383" i="9" s="1"/>
  <c r="B7383" i="9"/>
  <c r="E7382" i="9"/>
  <c r="D7382" i="9"/>
  <c r="C7384" i="8"/>
  <c r="B7383" i="8"/>
  <c r="C7385" i="8" l="1"/>
  <c r="B7384" i="8"/>
  <c r="E7383" i="9"/>
  <c r="D7383" i="9"/>
  <c r="A7385" i="9"/>
  <c r="C7384" i="9"/>
  <c r="F7384" i="9" s="1"/>
  <c r="B7384" i="9"/>
  <c r="A7386" i="9" l="1"/>
  <c r="C7385" i="9"/>
  <c r="F7385" i="9" s="1"/>
  <c r="B7385" i="9"/>
  <c r="E7384" i="9"/>
  <c r="D7384" i="9"/>
  <c r="C7386" i="8"/>
  <c r="B7385" i="8"/>
  <c r="C7387" i="8" l="1"/>
  <c r="B7386" i="8"/>
  <c r="E7385" i="9"/>
  <c r="D7385" i="9"/>
  <c r="A7387" i="9"/>
  <c r="C7386" i="9"/>
  <c r="F7386" i="9" s="1"/>
  <c r="B7386" i="9"/>
  <c r="A7388" i="9" l="1"/>
  <c r="C7387" i="9"/>
  <c r="F7387" i="9" s="1"/>
  <c r="B7387" i="9"/>
  <c r="E7386" i="9"/>
  <c r="D7386" i="9"/>
  <c r="C7388" i="8"/>
  <c r="B7387" i="8"/>
  <c r="C7389" i="8" l="1"/>
  <c r="B7388" i="8"/>
  <c r="E7387" i="9"/>
  <c r="D7387" i="9"/>
  <c r="A7389" i="9"/>
  <c r="C7388" i="9"/>
  <c r="F7388" i="9" s="1"/>
  <c r="B7388" i="9"/>
  <c r="A7390" i="9" l="1"/>
  <c r="C7389" i="9"/>
  <c r="F7389" i="9" s="1"/>
  <c r="B7389" i="9"/>
  <c r="E7388" i="9"/>
  <c r="D7388" i="9"/>
  <c r="C7390" i="8"/>
  <c r="B7389" i="8"/>
  <c r="C7391" i="8" l="1"/>
  <c r="B7390" i="8"/>
  <c r="E7389" i="9"/>
  <c r="D7389" i="9"/>
  <c r="A7391" i="9"/>
  <c r="C7390" i="9"/>
  <c r="F7390" i="9" s="1"/>
  <c r="B7390" i="9"/>
  <c r="A7392" i="9" l="1"/>
  <c r="C7391" i="9"/>
  <c r="F7391" i="9" s="1"/>
  <c r="B7391" i="9"/>
  <c r="E7390" i="9"/>
  <c r="D7390" i="9"/>
  <c r="C7392" i="8"/>
  <c r="B7391" i="8"/>
  <c r="C7393" i="8" l="1"/>
  <c r="B7392" i="8"/>
  <c r="E7391" i="9"/>
  <c r="D7391" i="9"/>
  <c r="A7393" i="9"/>
  <c r="C7392" i="9"/>
  <c r="F7392" i="9" s="1"/>
  <c r="B7392" i="9"/>
  <c r="A7394" i="9" l="1"/>
  <c r="C7393" i="9"/>
  <c r="F7393" i="9" s="1"/>
  <c r="B7393" i="9"/>
  <c r="E7392" i="9"/>
  <c r="D7392" i="9"/>
  <c r="C7394" i="8"/>
  <c r="B7393" i="8"/>
  <c r="C7395" i="8" l="1"/>
  <c r="B7394" i="8"/>
  <c r="D7393" i="9"/>
  <c r="E7393" i="9"/>
  <c r="A7395" i="9"/>
  <c r="C7394" i="9"/>
  <c r="F7394" i="9" s="1"/>
  <c r="B7394" i="9"/>
  <c r="A7396" i="9" l="1"/>
  <c r="C7395" i="9"/>
  <c r="F7395" i="9" s="1"/>
  <c r="B7395" i="9"/>
  <c r="E7394" i="9"/>
  <c r="D7394" i="9"/>
  <c r="C7396" i="8"/>
  <c r="B7395" i="8"/>
  <c r="C7397" i="8" l="1"/>
  <c r="B7396" i="8"/>
  <c r="E7395" i="9"/>
  <c r="D7395" i="9"/>
  <c r="A7397" i="9"/>
  <c r="C7396" i="9"/>
  <c r="F7396" i="9" s="1"/>
  <c r="B7396" i="9"/>
  <c r="A7398" i="9" l="1"/>
  <c r="C7397" i="9"/>
  <c r="F7397" i="9" s="1"/>
  <c r="B7397" i="9"/>
  <c r="E7396" i="9"/>
  <c r="D7396" i="9"/>
  <c r="C7398" i="8"/>
  <c r="B7397" i="8"/>
  <c r="C7399" i="8" l="1"/>
  <c r="B7398" i="8"/>
  <c r="E7397" i="9"/>
  <c r="D7397" i="9"/>
  <c r="A7399" i="9"/>
  <c r="C7398" i="9"/>
  <c r="F7398" i="9" s="1"/>
  <c r="B7398" i="9"/>
  <c r="A7400" i="9" l="1"/>
  <c r="C7399" i="9"/>
  <c r="F7399" i="9" s="1"/>
  <c r="B7399" i="9"/>
  <c r="E7398" i="9"/>
  <c r="D7398" i="9"/>
  <c r="C7400" i="8"/>
  <c r="B7399" i="8"/>
  <c r="C7401" i="8" l="1"/>
  <c r="B7400" i="8"/>
  <c r="E7399" i="9"/>
  <c r="D7399" i="9"/>
  <c r="A7401" i="9"/>
  <c r="C7400" i="9"/>
  <c r="F7400" i="9" s="1"/>
  <c r="B7400" i="9"/>
  <c r="A7402" i="9" l="1"/>
  <c r="C7401" i="9"/>
  <c r="F7401" i="9" s="1"/>
  <c r="B7401" i="9"/>
  <c r="E7400" i="9"/>
  <c r="D7400" i="9"/>
  <c r="C7402" i="8"/>
  <c r="B7401" i="8"/>
  <c r="C7403" i="8" l="1"/>
  <c r="B7402" i="8"/>
  <c r="E7401" i="9"/>
  <c r="D7401" i="9"/>
  <c r="A7403" i="9"/>
  <c r="C7402" i="9"/>
  <c r="F7402" i="9" s="1"/>
  <c r="B7402" i="9"/>
  <c r="A7404" i="9" l="1"/>
  <c r="C7403" i="9"/>
  <c r="F7403" i="9" s="1"/>
  <c r="B7403" i="9"/>
  <c r="E7402" i="9"/>
  <c r="D7402" i="9"/>
  <c r="C7404" i="8"/>
  <c r="B7403" i="8"/>
  <c r="C7405" i="8" l="1"/>
  <c r="B7404" i="8"/>
  <c r="E7403" i="9"/>
  <c r="D7403" i="9"/>
  <c r="A7405" i="9"/>
  <c r="C7404" i="9"/>
  <c r="F7404" i="9" s="1"/>
  <c r="B7404" i="9"/>
  <c r="A7406" i="9" l="1"/>
  <c r="C7405" i="9"/>
  <c r="F7405" i="9" s="1"/>
  <c r="B7405" i="9"/>
  <c r="E7404" i="9"/>
  <c r="D7404" i="9"/>
  <c r="C7406" i="8"/>
  <c r="B7405" i="8"/>
  <c r="C7407" i="8" l="1"/>
  <c r="B7406" i="8"/>
  <c r="E7405" i="9"/>
  <c r="D7405" i="9"/>
  <c r="A7407" i="9"/>
  <c r="C7406" i="9"/>
  <c r="F7406" i="9" s="1"/>
  <c r="B7406" i="9"/>
  <c r="A7408" i="9" l="1"/>
  <c r="C7407" i="9"/>
  <c r="F7407" i="9" s="1"/>
  <c r="B7407" i="9"/>
  <c r="E7406" i="9"/>
  <c r="D7406" i="9"/>
  <c r="C7408" i="8"/>
  <c r="B7407" i="8"/>
  <c r="C7409" i="8" l="1"/>
  <c r="B7408" i="8"/>
  <c r="D7407" i="9"/>
  <c r="E7407" i="9"/>
  <c r="A7409" i="9"/>
  <c r="C7408" i="9"/>
  <c r="F7408" i="9" s="1"/>
  <c r="B7408" i="9"/>
  <c r="A7410" i="9" l="1"/>
  <c r="C7409" i="9"/>
  <c r="F7409" i="9" s="1"/>
  <c r="B7409" i="9"/>
  <c r="E7408" i="9"/>
  <c r="D7408" i="9"/>
  <c r="C7410" i="8"/>
  <c r="B7409" i="8"/>
  <c r="C7411" i="8" l="1"/>
  <c r="B7410" i="8"/>
  <c r="E7409" i="9"/>
  <c r="D7409" i="9"/>
  <c r="A7411" i="9"/>
  <c r="C7410" i="9"/>
  <c r="F7410" i="9" s="1"/>
  <c r="B7410" i="9"/>
  <c r="A7412" i="9" l="1"/>
  <c r="C7411" i="9"/>
  <c r="F7411" i="9" s="1"/>
  <c r="B7411" i="9"/>
  <c r="E7410" i="9"/>
  <c r="D7410" i="9"/>
  <c r="C7412" i="8"/>
  <c r="B7411" i="8"/>
  <c r="C7413" i="8" l="1"/>
  <c r="B7412" i="8"/>
  <c r="E7411" i="9"/>
  <c r="D7411" i="9"/>
  <c r="A7413" i="9"/>
  <c r="C7412" i="9"/>
  <c r="F7412" i="9" s="1"/>
  <c r="B7412" i="9"/>
  <c r="A7414" i="9" l="1"/>
  <c r="C7413" i="9"/>
  <c r="F7413" i="9" s="1"/>
  <c r="B7413" i="9"/>
  <c r="E7412" i="9"/>
  <c r="D7412" i="9"/>
  <c r="C7414" i="8"/>
  <c r="B7413" i="8"/>
  <c r="C7415" i="8" l="1"/>
  <c r="B7414" i="8"/>
  <c r="E7413" i="9"/>
  <c r="D7413" i="9"/>
  <c r="A7415" i="9"/>
  <c r="C7414" i="9"/>
  <c r="F7414" i="9" s="1"/>
  <c r="B7414" i="9"/>
  <c r="A7416" i="9" l="1"/>
  <c r="C7415" i="9"/>
  <c r="F7415" i="9" s="1"/>
  <c r="B7415" i="9"/>
  <c r="E7414" i="9"/>
  <c r="D7414" i="9"/>
  <c r="C7416" i="8"/>
  <c r="B7415" i="8"/>
  <c r="C7417" i="8" l="1"/>
  <c r="B7416" i="8"/>
  <c r="E7415" i="9"/>
  <c r="D7415" i="9"/>
  <c r="A7417" i="9"/>
  <c r="C7416" i="9"/>
  <c r="F7416" i="9" s="1"/>
  <c r="B7416" i="9"/>
  <c r="A7418" i="9" l="1"/>
  <c r="C7417" i="9"/>
  <c r="F7417" i="9" s="1"/>
  <c r="B7417" i="9"/>
  <c r="E7416" i="9"/>
  <c r="D7416" i="9"/>
  <c r="C7418" i="8"/>
  <c r="B7417" i="8"/>
  <c r="C7419" i="8" l="1"/>
  <c r="B7418" i="8"/>
  <c r="E7417" i="9"/>
  <c r="D7417" i="9"/>
  <c r="A7419" i="9"/>
  <c r="C7418" i="9"/>
  <c r="F7418" i="9" s="1"/>
  <c r="B7418" i="9"/>
  <c r="A7420" i="9" l="1"/>
  <c r="C7419" i="9"/>
  <c r="F7419" i="9" s="1"/>
  <c r="B7419" i="9"/>
  <c r="E7418" i="9"/>
  <c r="D7418" i="9"/>
  <c r="C7420" i="8"/>
  <c r="B7419" i="8"/>
  <c r="C7421" i="8" l="1"/>
  <c r="B7420" i="8"/>
  <c r="E7419" i="9"/>
  <c r="D7419" i="9"/>
  <c r="A7421" i="9"/>
  <c r="C7420" i="9"/>
  <c r="F7420" i="9" s="1"/>
  <c r="B7420" i="9"/>
  <c r="A7422" i="9" l="1"/>
  <c r="C7421" i="9"/>
  <c r="F7421" i="9" s="1"/>
  <c r="B7421" i="9"/>
  <c r="E7420" i="9"/>
  <c r="D7420" i="9"/>
  <c r="C7422" i="8"/>
  <c r="B7421" i="8"/>
  <c r="C7423" i="8" l="1"/>
  <c r="B7422" i="8"/>
  <c r="E7421" i="9"/>
  <c r="D7421" i="9"/>
  <c r="A7423" i="9"/>
  <c r="C7422" i="9"/>
  <c r="F7422" i="9" s="1"/>
  <c r="B7422" i="9"/>
  <c r="A7424" i="9" l="1"/>
  <c r="C7423" i="9"/>
  <c r="F7423" i="9" s="1"/>
  <c r="B7423" i="9"/>
  <c r="E7422" i="9"/>
  <c r="D7422" i="9"/>
  <c r="C7424" i="8"/>
  <c r="B7423" i="8"/>
  <c r="C7425" i="8" l="1"/>
  <c r="B7424" i="8"/>
  <c r="E7423" i="9"/>
  <c r="D7423" i="9"/>
  <c r="A7425" i="9"/>
  <c r="C7424" i="9"/>
  <c r="F7424" i="9" s="1"/>
  <c r="B7424" i="9"/>
  <c r="A7426" i="9" l="1"/>
  <c r="C7425" i="9"/>
  <c r="F7425" i="9" s="1"/>
  <c r="B7425" i="9"/>
  <c r="E7424" i="9"/>
  <c r="D7424" i="9"/>
  <c r="C7426" i="8"/>
  <c r="B7425" i="8"/>
  <c r="C7427" i="8" l="1"/>
  <c r="B7426" i="8"/>
  <c r="E7425" i="9"/>
  <c r="D7425" i="9"/>
  <c r="A7427" i="9"/>
  <c r="C7426" i="9"/>
  <c r="F7426" i="9" s="1"/>
  <c r="B7426" i="9"/>
  <c r="A7428" i="9" l="1"/>
  <c r="C7427" i="9"/>
  <c r="F7427" i="9" s="1"/>
  <c r="B7427" i="9"/>
  <c r="E7426" i="9"/>
  <c r="D7426" i="9"/>
  <c r="C7428" i="8"/>
  <c r="B7427" i="8"/>
  <c r="C7429" i="8" l="1"/>
  <c r="B7428" i="8"/>
  <c r="E7427" i="9"/>
  <c r="D7427" i="9"/>
  <c r="A7429" i="9"/>
  <c r="C7428" i="9"/>
  <c r="F7428" i="9" s="1"/>
  <c r="B7428" i="9"/>
  <c r="A7430" i="9" l="1"/>
  <c r="C7429" i="9"/>
  <c r="F7429" i="9" s="1"/>
  <c r="B7429" i="9"/>
  <c r="E7428" i="9"/>
  <c r="D7428" i="9"/>
  <c r="C7430" i="8"/>
  <c r="B7429" i="8"/>
  <c r="C7431" i="8" l="1"/>
  <c r="B7430" i="8"/>
  <c r="E7429" i="9"/>
  <c r="D7429" i="9"/>
  <c r="A7431" i="9"/>
  <c r="C7430" i="9"/>
  <c r="F7430" i="9" s="1"/>
  <c r="B7430" i="9"/>
  <c r="A7432" i="9" l="1"/>
  <c r="C7431" i="9"/>
  <c r="F7431" i="9" s="1"/>
  <c r="B7431" i="9"/>
  <c r="E7430" i="9"/>
  <c r="D7430" i="9"/>
  <c r="C7432" i="8"/>
  <c r="B7431" i="8"/>
  <c r="C7433" i="8" l="1"/>
  <c r="B7432" i="8"/>
  <c r="E7431" i="9"/>
  <c r="D7431" i="9"/>
  <c r="A7433" i="9"/>
  <c r="C7432" i="9"/>
  <c r="F7432" i="9" s="1"/>
  <c r="B7432" i="9"/>
  <c r="A7434" i="9" l="1"/>
  <c r="C7433" i="9"/>
  <c r="F7433" i="9" s="1"/>
  <c r="B7433" i="9"/>
  <c r="E7432" i="9"/>
  <c r="D7432" i="9"/>
  <c r="C7434" i="8"/>
  <c r="B7433" i="8"/>
  <c r="C7435" i="8" l="1"/>
  <c r="B7434" i="8"/>
  <c r="E7433" i="9"/>
  <c r="D7433" i="9"/>
  <c r="A7435" i="9"/>
  <c r="C7434" i="9"/>
  <c r="F7434" i="9" s="1"/>
  <c r="B7434" i="9"/>
  <c r="A7436" i="9" l="1"/>
  <c r="C7435" i="9"/>
  <c r="F7435" i="9" s="1"/>
  <c r="B7435" i="9"/>
  <c r="E7434" i="9"/>
  <c r="D7434" i="9"/>
  <c r="C7436" i="8"/>
  <c r="B7435" i="8"/>
  <c r="C7437" i="8" l="1"/>
  <c r="B7436" i="8"/>
  <c r="E7435" i="9"/>
  <c r="D7435" i="9"/>
  <c r="A7437" i="9"/>
  <c r="C7436" i="9"/>
  <c r="F7436" i="9" s="1"/>
  <c r="B7436" i="9"/>
  <c r="A7438" i="9" l="1"/>
  <c r="C7437" i="9"/>
  <c r="F7437" i="9" s="1"/>
  <c r="B7437" i="9"/>
  <c r="E7436" i="9"/>
  <c r="D7436" i="9"/>
  <c r="C7438" i="8"/>
  <c r="B7437" i="8"/>
  <c r="C7439" i="8" l="1"/>
  <c r="B7438" i="8"/>
  <c r="E7437" i="9"/>
  <c r="D7437" i="9"/>
  <c r="A7439" i="9"/>
  <c r="C7438" i="9"/>
  <c r="F7438" i="9" s="1"/>
  <c r="B7438" i="9"/>
  <c r="A7440" i="9" l="1"/>
  <c r="C7439" i="9"/>
  <c r="F7439" i="9" s="1"/>
  <c r="B7439" i="9"/>
  <c r="E7438" i="9"/>
  <c r="D7438" i="9"/>
  <c r="C7440" i="8"/>
  <c r="B7439" i="8"/>
  <c r="C7441" i="8" l="1"/>
  <c r="B7440" i="8"/>
  <c r="E7439" i="9"/>
  <c r="D7439" i="9"/>
  <c r="A7441" i="9"/>
  <c r="C7440" i="9"/>
  <c r="F7440" i="9" s="1"/>
  <c r="B7440" i="9"/>
  <c r="A7442" i="9" l="1"/>
  <c r="C7441" i="9"/>
  <c r="F7441" i="9" s="1"/>
  <c r="B7441" i="9"/>
  <c r="E7440" i="9"/>
  <c r="D7440" i="9"/>
  <c r="C7442" i="8"/>
  <c r="B7441" i="8"/>
  <c r="C7443" i="8" l="1"/>
  <c r="B7442" i="8"/>
  <c r="D7441" i="9"/>
  <c r="E7441" i="9"/>
  <c r="A7443" i="9"/>
  <c r="C7442" i="9"/>
  <c r="F7442" i="9" s="1"/>
  <c r="B7442" i="9"/>
  <c r="A7444" i="9" l="1"/>
  <c r="C7443" i="9"/>
  <c r="F7443" i="9" s="1"/>
  <c r="B7443" i="9"/>
  <c r="D7442" i="9"/>
  <c r="E7442" i="9"/>
  <c r="C7444" i="8"/>
  <c r="B7443" i="8"/>
  <c r="C7445" i="8" l="1"/>
  <c r="B7444" i="8"/>
  <c r="E7443" i="9"/>
  <c r="D7443" i="9"/>
  <c r="A7445" i="9"/>
  <c r="C7444" i="9"/>
  <c r="F7444" i="9" s="1"/>
  <c r="B7444" i="9"/>
  <c r="A7446" i="9" l="1"/>
  <c r="C7445" i="9"/>
  <c r="F7445" i="9" s="1"/>
  <c r="B7445" i="9"/>
  <c r="E7444" i="9"/>
  <c r="D7444" i="9"/>
  <c r="C7446" i="8"/>
  <c r="B7445" i="8"/>
  <c r="C7447" i="8" l="1"/>
  <c r="B7446" i="8"/>
  <c r="E7445" i="9"/>
  <c r="D7445" i="9"/>
  <c r="A7447" i="9"/>
  <c r="C7446" i="9"/>
  <c r="F7446" i="9" s="1"/>
  <c r="B7446" i="9"/>
  <c r="A7448" i="9" l="1"/>
  <c r="C7447" i="9"/>
  <c r="F7447" i="9" s="1"/>
  <c r="B7447" i="9"/>
  <c r="E7446" i="9"/>
  <c r="D7446" i="9"/>
  <c r="C7448" i="8"/>
  <c r="B7447" i="8"/>
  <c r="C7449" i="8" l="1"/>
  <c r="B7448" i="8"/>
  <c r="E7447" i="9"/>
  <c r="D7447" i="9"/>
  <c r="A7449" i="9"/>
  <c r="C7448" i="9"/>
  <c r="F7448" i="9" s="1"/>
  <c r="B7448" i="9"/>
  <c r="A7450" i="9" l="1"/>
  <c r="C7449" i="9"/>
  <c r="F7449" i="9" s="1"/>
  <c r="B7449" i="9"/>
  <c r="E7448" i="9"/>
  <c r="D7448" i="9"/>
  <c r="C7450" i="8"/>
  <c r="B7449" i="8"/>
  <c r="C7451" i="8" l="1"/>
  <c r="B7450" i="8"/>
  <c r="E7449" i="9"/>
  <c r="D7449" i="9"/>
  <c r="A7451" i="9"/>
  <c r="C7450" i="9"/>
  <c r="F7450" i="9" s="1"/>
  <c r="B7450" i="9"/>
  <c r="A7452" i="9" l="1"/>
  <c r="C7451" i="9"/>
  <c r="F7451" i="9" s="1"/>
  <c r="B7451" i="9"/>
  <c r="E7450" i="9"/>
  <c r="D7450" i="9"/>
  <c r="C7452" i="8"/>
  <c r="B7451" i="8"/>
  <c r="C7453" i="8" l="1"/>
  <c r="B7452" i="8"/>
  <c r="E7451" i="9"/>
  <c r="D7451" i="9"/>
  <c r="A7453" i="9"/>
  <c r="C7452" i="9"/>
  <c r="F7452" i="9" s="1"/>
  <c r="B7452" i="9"/>
  <c r="A7454" i="9" l="1"/>
  <c r="C7453" i="9"/>
  <c r="F7453" i="9" s="1"/>
  <c r="B7453" i="9"/>
  <c r="E7452" i="9"/>
  <c r="D7452" i="9"/>
  <c r="C7454" i="8"/>
  <c r="B7453" i="8"/>
  <c r="C7455" i="8" l="1"/>
  <c r="B7454" i="8"/>
  <c r="E7453" i="9"/>
  <c r="D7453" i="9"/>
  <c r="A7455" i="9"/>
  <c r="C7454" i="9"/>
  <c r="F7454" i="9" s="1"/>
  <c r="B7454" i="9"/>
  <c r="A7456" i="9" l="1"/>
  <c r="C7455" i="9"/>
  <c r="F7455" i="9" s="1"/>
  <c r="B7455" i="9"/>
  <c r="E7454" i="9"/>
  <c r="D7454" i="9"/>
  <c r="C7456" i="8"/>
  <c r="B7455" i="8"/>
  <c r="C7457" i="8" l="1"/>
  <c r="B7456" i="8"/>
  <c r="E7455" i="9"/>
  <c r="D7455" i="9"/>
  <c r="A7457" i="9"/>
  <c r="C7456" i="9"/>
  <c r="F7456" i="9" s="1"/>
  <c r="B7456" i="9"/>
  <c r="A7458" i="9" l="1"/>
  <c r="C7457" i="9"/>
  <c r="F7457" i="9" s="1"/>
  <c r="B7457" i="9"/>
  <c r="E7456" i="9"/>
  <c r="D7456" i="9"/>
  <c r="C7458" i="8"/>
  <c r="B7457" i="8"/>
  <c r="C7459" i="8" l="1"/>
  <c r="B7458" i="8"/>
  <c r="E7457" i="9"/>
  <c r="D7457" i="9"/>
  <c r="A7459" i="9"/>
  <c r="C7458" i="9"/>
  <c r="F7458" i="9" s="1"/>
  <c r="B7458" i="9"/>
  <c r="A7460" i="9" l="1"/>
  <c r="C7459" i="9"/>
  <c r="F7459" i="9" s="1"/>
  <c r="B7459" i="9"/>
  <c r="E7458" i="9"/>
  <c r="D7458" i="9"/>
  <c r="C7460" i="8"/>
  <c r="B7459" i="8"/>
  <c r="C7461" i="8" l="1"/>
  <c r="B7460" i="8"/>
  <c r="E7459" i="9"/>
  <c r="D7459" i="9"/>
  <c r="A7461" i="9"/>
  <c r="C7460" i="9"/>
  <c r="F7460" i="9" s="1"/>
  <c r="B7460" i="9"/>
  <c r="A7462" i="9" l="1"/>
  <c r="C7461" i="9"/>
  <c r="F7461" i="9" s="1"/>
  <c r="B7461" i="9"/>
  <c r="E7460" i="9"/>
  <c r="D7460" i="9"/>
  <c r="C7462" i="8"/>
  <c r="B7461" i="8"/>
  <c r="C7463" i="8" l="1"/>
  <c r="B7462" i="8"/>
  <c r="E7461" i="9"/>
  <c r="D7461" i="9"/>
  <c r="A7463" i="9"/>
  <c r="C7462" i="9"/>
  <c r="F7462" i="9" s="1"/>
  <c r="B7462" i="9"/>
  <c r="A7464" i="9" l="1"/>
  <c r="C7463" i="9"/>
  <c r="F7463" i="9" s="1"/>
  <c r="B7463" i="9"/>
  <c r="E7462" i="9"/>
  <c r="D7462" i="9"/>
  <c r="C7464" i="8"/>
  <c r="B7463" i="8"/>
  <c r="C7465" i="8" l="1"/>
  <c r="B7464" i="8"/>
  <c r="E7463" i="9"/>
  <c r="D7463" i="9"/>
  <c r="A7465" i="9"/>
  <c r="C7464" i="9"/>
  <c r="F7464" i="9" s="1"/>
  <c r="B7464" i="9"/>
  <c r="A7466" i="9" l="1"/>
  <c r="C7465" i="9"/>
  <c r="F7465" i="9" s="1"/>
  <c r="B7465" i="9"/>
  <c r="E7464" i="9"/>
  <c r="D7464" i="9"/>
  <c r="C7466" i="8"/>
  <c r="B7465" i="8"/>
  <c r="C7467" i="8" l="1"/>
  <c r="B7466" i="8"/>
  <c r="E7465" i="9"/>
  <c r="D7465" i="9"/>
  <c r="A7467" i="9"/>
  <c r="C7466" i="9"/>
  <c r="F7466" i="9" s="1"/>
  <c r="B7466" i="9"/>
  <c r="A7468" i="9" l="1"/>
  <c r="C7467" i="9"/>
  <c r="F7467" i="9" s="1"/>
  <c r="B7467" i="9"/>
  <c r="E7466" i="9"/>
  <c r="D7466" i="9"/>
  <c r="C7468" i="8"/>
  <c r="B7467" i="8"/>
  <c r="C7469" i="8" l="1"/>
  <c r="B7468" i="8"/>
  <c r="E7467" i="9"/>
  <c r="D7467" i="9"/>
  <c r="A7469" i="9"/>
  <c r="C7468" i="9"/>
  <c r="F7468" i="9" s="1"/>
  <c r="B7468" i="9"/>
  <c r="A7470" i="9" l="1"/>
  <c r="C7469" i="9"/>
  <c r="F7469" i="9" s="1"/>
  <c r="B7469" i="9"/>
  <c r="E7468" i="9"/>
  <c r="D7468" i="9"/>
  <c r="C7470" i="8"/>
  <c r="B7469" i="8"/>
  <c r="C7471" i="8" l="1"/>
  <c r="B7470" i="8"/>
  <c r="E7469" i="9"/>
  <c r="D7469" i="9"/>
  <c r="A7471" i="9"/>
  <c r="C7470" i="9"/>
  <c r="F7470" i="9" s="1"/>
  <c r="B7470" i="9"/>
  <c r="A7472" i="9" l="1"/>
  <c r="C7471" i="9"/>
  <c r="F7471" i="9" s="1"/>
  <c r="B7471" i="9"/>
  <c r="E7470" i="9"/>
  <c r="D7470" i="9"/>
  <c r="C7472" i="8"/>
  <c r="B7471" i="8"/>
  <c r="C7473" i="8" l="1"/>
  <c r="B7472" i="8"/>
  <c r="E7471" i="9"/>
  <c r="D7471" i="9"/>
  <c r="A7473" i="9"/>
  <c r="C7472" i="9"/>
  <c r="F7472" i="9" s="1"/>
  <c r="B7472" i="9"/>
  <c r="A7474" i="9" l="1"/>
  <c r="C7473" i="9"/>
  <c r="F7473" i="9" s="1"/>
  <c r="B7473" i="9"/>
  <c r="E7472" i="9"/>
  <c r="D7472" i="9"/>
  <c r="C7474" i="8"/>
  <c r="B7473" i="8"/>
  <c r="C7475" i="8" l="1"/>
  <c r="B7474" i="8"/>
  <c r="E7473" i="9"/>
  <c r="D7473" i="9"/>
  <c r="A7475" i="9"/>
  <c r="C7474" i="9"/>
  <c r="F7474" i="9" s="1"/>
  <c r="B7474" i="9"/>
  <c r="A7476" i="9" l="1"/>
  <c r="C7475" i="9"/>
  <c r="F7475" i="9" s="1"/>
  <c r="B7475" i="9"/>
  <c r="E7474" i="9"/>
  <c r="D7474" i="9"/>
  <c r="C7476" i="8"/>
  <c r="B7475" i="8"/>
  <c r="C7477" i="8" l="1"/>
  <c r="B7476" i="8"/>
  <c r="E7475" i="9"/>
  <c r="D7475" i="9"/>
  <c r="A7477" i="9"/>
  <c r="C7476" i="9"/>
  <c r="F7476" i="9" s="1"/>
  <c r="B7476" i="9"/>
  <c r="A7478" i="9" l="1"/>
  <c r="C7477" i="9"/>
  <c r="F7477" i="9" s="1"/>
  <c r="B7477" i="9"/>
  <c r="E7476" i="9"/>
  <c r="D7476" i="9"/>
  <c r="C7478" i="8"/>
  <c r="B7477" i="8"/>
  <c r="C7479" i="8" l="1"/>
  <c r="B7478" i="8"/>
  <c r="E7477" i="9"/>
  <c r="D7477" i="9"/>
  <c r="A7479" i="9"/>
  <c r="C7478" i="9"/>
  <c r="F7478" i="9" s="1"/>
  <c r="B7478" i="9"/>
  <c r="A7480" i="9" l="1"/>
  <c r="C7479" i="9"/>
  <c r="F7479" i="9" s="1"/>
  <c r="B7479" i="9"/>
  <c r="E7478" i="9"/>
  <c r="D7478" i="9"/>
  <c r="C7480" i="8"/>
  <c r="B7479" i="8"/>
  <c r="C7481" i="8" l="1"/>
  <c r="B7480" i="8"/>
  <c r="E7479" i="9"/>
  <c r="D7479" i="9"/>
  <c r="A7481" i="9"/>
  <c r="C7480" i="9"/>
  <c r="F7480" i="9" s="1"/>
  <c r="B7480" i="9"/>
  <c r="A7482" i="9" l="1"/>
  <c r="C7481" i="9"/>
  <c r="F7481" i="9" s="1"/>
  <c r="B7481" i="9"/>
  <c r="E7480" i="9"/>
  <c r="D7480" i="9"/>
  <c r="C7482" i="8"/>
  <c r="B7481" i="8"/>
  <c r="C7483" i="8" l="1"/>
  <c r="B7482" i="8"/>
  <c r="E7481" i="9"/>
  <c r="D7481" i="9"/>
  <c r="A7483" i="9"/>
  <c r="C7482" i="9"/>
  <c r="F7482" i="9" s="1"/>
  <c r="B7482" i="9"/>
  <c r="A7484" i="9" l="1"/>
  <c r="C7483" i="9"/>
  <c r="F7483" i="9" s="1"/>
  <c r="B7483" i="9"/>
  <c r="E7482" i="9"/>
  <c r="D7482" i="9"/>
  <c r="C7484" i="8"/>
  <c r="B7483" i="8"/>
  <c r="C7485" i="8" l="1"/>
  <c r="B7484" i="8"/>
  <c r="E7483" i="9"/>
  <c r="D7483" i="9"/>
  <c r="A7485" i="9"/>
  <c r="C7484" i="9"/>
  <c r="F7484" i="9" s="1"/>
  <c r="B7484" i="9"/>
  <c r="A7486" i="9" l="1"/>
  <c r="C7485" i="9"/>
  <c r="F7485" i="9" s="1"/>
  <c r="B7485" i="9"/>
  <c r="E7484" i="9"/>
  <c r="D7484" i="9"/>
  <c r="C7486" i="8"/>
  <c r="B7485" i="8"/>
  <c r="C7487" i="8" l="1"/>
  <c r="B7486" i="8"/>
  <c r="E7485" i="9"/>
  <c r="D7485" i="9"/>
  <c r="A7487" i="9"/>
  <c r="C7486" i="9"/>
  <c r="F7486" i="9" s="1"/>
  <c r="B7486" i="9"/>
  <c r="A7488" i="9" l="1"/>
  <c r="C7487" i="9"/>
  <c r="F7487" i="9" s="1"/>
  <c r="B7487" i="9"/>
  <c r="E7486" i="9"/>
  <c r="D7486" i="9"/>
  <c r="C7488" i="8"/>
  <c r="B7487" i="8"/>
  <c r="C7489" i="8" l="1"/>
  <c r="B7488" i="8"/>
  <c r="E7487" i="9"/>
  <c r="D7487" i="9"/>
  <c r="A7489" i="9"/>
  <c r="C7488" i="9"/>
  <c r="F7488" i="9" s="1"/>
  <c r="B7488" i="9"/>
  <c r="A7490" i="9" l="1"/>
  <c r="C7489" i="9"/>
  <c r="F7489" i="9" s="1"/>
  <c r="B7489" i="9"/>
  <c r="E7488" i="9"/>
  <c r="D7488" i="9"/>
  <c r="C7490" i="8"/>
  <c r="B7489" i="8"/>
  <c r="C7491" i="8" l="1"/>
  <c r="B7490" i="8"/>
  <c r="E7489" i="9"/>
  <c r="D7489" i="9"/>
  <c r="A7491" i="9"/>
  <c r="C7490" i="9"/>
  <c r="F7490" i="9" s="1"/>
  <c r="B7490" i="9"/>
  <c r="A7492" i="9" l="1"/>
  <c r="C7491" i="9"/>
  <c r="F7491" i="9" s="1"/>
  <c r="B7491" i="9"/>
  <c r="E7490" i="9"/>
  <c r="D7490" i="9"/>
  <c r="C7492" i="8"/>
  <c r="B7491" i="8"/>
  <c r="C7493" i="8" l="1"/>
  <c r="B7492" i="8"/>
  <c r="E7491" i="9"/>
  <c r="D7491" i="9"/>
  <c r="A7493" i="9"/>
  <c r="C7492" i="9"/>
  <c r="F7492" i="9" s="1"/>
  <c r="B7492" i="9"/>
  <c r="A7494" i="9" l="1"/>
  <c r="C7493" i="9"/>
  <c r="F7493" i="9" s="1"/>
  <c r="B7493" i="9"/>
  <c r="E7492" i="9"/>
  <c r="D7492" i="9"/>
  <c r="C7494" i="8"/>
  <c r="B7493" i="8"/>
  <c r="C7495" i="8" l="1"/>
  <c r="B7494" i="8"/>
  <c r="E7493" i="9"/>
  <c r="D7493" i="9"/>
  <c r="A7495" i="9"/>
  <c r="C7494" i="9"/>
  <c r="F7494" i="9" s="1"/>
  <c r="B7494" i="9"/>
  <c r="A7496" i="9" l="1"/>
  <c r="C7495" i="9"/>
  <c r="F7495" i="9" s="1"/>
  <c r="B7495" i="9"/>
  <c r="E7494" i="9"/>
  <c r="D7494" i="9"/>
  <c r="C7496" i="8"/>
  <c r="B7495" i="8"/>
  <c r="C7497" i="8" l="1"/>
  <c r="B7496" i="8"/>
  <c r="E7495" i="9"/>
  <c r="D7495" i="9"/>
  <c r="A7497" i="9"/>
  <c r="C7496" i="9"/>
  <c r="F7496" i="9" s="1"/>
  <c r="B7496" i="9"/>
  <c r="A7498" i="9" l="1"/>
  <c r="C7497" i="9"/>
  <c r="F7497" i="9" s="1"/>
  <c r="B7497" i="9"/>
  <c r="E7496" i="9"/>
  <c r="D7496" i="9"/>
  <c r="C7498" i="8"/>
  <c r="B7497" i="8"/>
  <c r="C7499" i="8" l="1"/>
  <c r="B7498" i="8"/>
  <c r="E7497" i="9"/>
  <c r="D7497" i="9"/>
  <c r="A7499" i="9"/>
  <c r="C7498" i="9"/>
  <c r="F7498" i="9" s="1"/>
  <c r="B7498" i="9"/>
  <c r="A7500" i="9" l="1"/>
  <c r="C7499" i="9"/>
  <c r="F7499" i="9" s="1"/>
  <c r="B7499" i="9"/>
  <c r="E7498" i="9"/>
  <c r="D7498" i="9"/>
  <c r="C7500" i="8"/>
  <c r="B7499" i="8"/>
  <c r="B7500" i="8" l="1"/>
  <c r="E7499" i="9"/>
  <c r="D7499" i="9"/>
  <c r="C7500" i="9"/>
  <c r="F7500" i="9" s="1"/>
  <c r="B7500" i="9"/>
  <c r="D7500" i="9" l="1"/>
  <c r="E7500" i="9"/>
  <c r="D48" i="19"/>
  <c r="U48" i="19" s="1"/>
  <c r="D239" i="19"/>
  <c r="U239" i="19" s="1"/>
  <c r="E63" i="19"/>
  <c r="V63" i="19" s="1"/>
  <c r="D118" i="19"/>
  <c r="U118" i="19" s="1"/>
  <c r="E182" i="19"/>
  <c r="V182" i="19" s="1"/>
  <c r="E119" i="19"/>
  <c r="V119" i="19" s="1"/>
  <c r="D248" i="19"/>
  <c r="U248" i="19" s="1"/>
  <c r="D59" i="19"/>
  <c r="U59" i="19" s="1"/>
  <c r="D76" i="19"/>
  <c r="U76" i="19" s="1"/>
  <c r="E276" i="19"/>
  <c r="V276" i="19" s="1"/>
  <c r="D277" i="19"/>
  <c r="U277" i="19" s="1"/>
  <c r="D105" i="19"/>
  <c r="U105" i="19" s="1"/>
  <c r="E94" i="19"/>
  <c r="V94" i="19" s="1"/>
  <c r="D281" i="19"/>
  <c r="U281" i="19" s="1"/>
  <c r="D26" i="19"/>
  <c r="U26" i="19" s="1"/>
  <c r="E200" i="19"/>
  <c r="V200" i="19" s="1"/>
  <c r="E135" i="19"/>
  <c r="V135" i="19" s="1"/>
  <c r="E26" i="19"/>
  <c r="V26" i="19" s="1"/>
  <c r="E22" i="19"/>
  <c r="V22" i="19" s="1"/>
  <c r="E177" i="19"/>
  <c r="V177" i="19" s="1"/>
  <c r="E16" i="19"/>
  <c r="V16" i="19" s="1"/>
  <c r="D199" i="19"/>
  <c r="U199" i="19" s="1"/>
  <c r="D111" i="19"/>
  <c r="U111" i="19" s="1"/>
  <c r="E59" i="19"/>
  <c r="V59" i="19" s="1"/>
  <c r="D66" i="19"/>
  <c r="U66" i="19" s="1"/>
  <c r="D204" i="19"/>
  <c r="U204" i="19" s="1"/>
  <c r="D268" i="19"/>
  <c r="U268" i="19" s="1"/>
  <c r="E90" i="19"/>
  <c r="V90" i="19" s="1"/>
  <c r="D194" i="19"/>
  <c r="U194" i="19" s="1"/>
  <c r="E129" i="19"/>
  <c r="V129" i="19" s="1"/>
  <c r="E70" i="19"/>
  <c r="V70" i="19" s="1"/>
  <c r="E122" i="19"/>
  <c r="V122" i="19" s="1"/>
  <c r="E273" i="19"/>
  <c r="V273" i="19" s="1"/>
  <c r="E277" i="19"/>
  <c r="V277" i="19" s="1"/>
  <c r="D138" i="19"/>
  <c r="U138" i="19" s="1"/>
  <c r="E176" i="19"/>
  <c r="V176" i="19" s="1"/>
  <c r="D200" i="19"/>
  <c r="U200" i="19" s="1"/>
  <c r="E48" i="19"/>
  <c r="V48" i="19" s="1"/>
  <c r="E258" i="19"/>
  <c r="V258" i="19" s="1"/>
  <c r="E183" i="19"/>
  <c r="V183" i="19" s="1"/>
  <c r="D206" i="19"/>
  <c r="U206" i="19" s="1"/>
  <c r="D72" i="19"/>
  <c r="U72" i="19" s="1"/>
  <c r="E79" i="19"/>
  <c r="V79" i="19" s="1"/>
  <c r="E139" i="19"/>
  <c r="V139" i="19" s="1"/>
  <c r="D56" i="19"/>
  <c r="U56" i="19" s="1"/>
  <c r="E77" i="19"/>
  <c r="V77" i="19" s="1"/>
  <c r="E21" i="19"/>
  <c r="V21" i="19" s="1"/>
  <c r="E195" i="19"/>
  <c r="V195" i="19" s="1"/>
  <c r="D21" i="19"/>
  <c r="U21" i="19" s="1"/>
  <c r="E58" i="19"/>
  <c r="V58" i="19" s="1"/>
  <c r="D285" i="19"/>
  <c r="U285" i="19" s="1"/>
  <c r="E164" i="19"/>
  <c r="V164" i="19" s="1"/>
  <c r="E80" i="19"/>
  <c r="V80" i="19" s="1"/>
  <c r="E62" i="19"/>
  <c r="V62" i="19" s="1"/>
  <c r="D210" i="19"/>
  <c r="U210" i="19" s="1"/>
  <c r="E134" i="19"/>
  <c r="V134" i="19" s="1"/>
  <c r="E120" i="19"/>
  <c r="V120" i="19" s="1"/>
  <c r="E237" i="19"/>
  <c r="V237" i="19" s="1"/>
  <c r="D151" i="19"/>
  <c r="U151" i="19" s="1"/>
  <c r="D39" i="19"/>
  <c r="U39" i="19" s="1"/>
  <c r="E126" i="19"/>
  <c r="V126" i="19" s="1"/>
  <c r="E157" i="19"/>
  <c r="V157" i="19" s="1"/>
  <c r="D77" i="19"/>
  <c r="U77" i="19" s="1"/>
  <c r="D112" i="19"/>
  <c r="U112" i="19" s="1"/>
  <c r="D166" i="19"/>
  <c r="U166" i="19" s="1"/>
  <c r="E243" i="19"/>
  <c r="V243" i="19" s="1"/>
  <c r="E196" i="19"/>
  <c r="V196" i="19" s="1"/>
  <c r="E208" i="19"/>
  <c r="V208" i="19" s="1"/>
  <c r="D117" i="19"/>
  <c r="U117" i="19" s="1"/>
  <c r="E213" i="19"/>
  <c r="V213" i="19" s="1"/>
  <c r="D64" i="19"/>
  <c r="U64" i="19" s="1"/>
  <c r="D272" i="19"/>
  <c r="U272" i="19" s="1"/>
  <c r="D69" i="19"/>
  <c r="U69" i="19" s="1"/>
  <c r="D136" i="19"/>
  <c r="U136" i="19" s="1"/>
  <c r="E141" i="19"/>
  <c r="V141" i="19" s="1"/>
  <c r="D275" i="19"/>
  <c r="U275" i="19" s="1"/>
  <c r="D104" i="19"/>
  <c r="U104" i="19" s="1"/>
  <c r="D159" i="19"/>
  <c r="U159" i="19" s="1"/>
  <c r="E104" i="19"/>
  <c r="V104" i="19" s="1"/>
  <c r="D62" i="19"/>
  <c r="U62" i="19" s="1"/>
  <c r="E69" i="19"/>
  <c r="V69" i="19" s="1"/>
  <c r="E112" i="19"/>
  <c r="V112" i="19" s="1"/>
  <c r="D6" i="19"/>
  <c r="U6" i="19" s="1"/>
  <c r="E88" i="19"/>
  <c r="V88" i="19" s="1"/>
  <c r="E76" i="19"/>
  <c r="V76" i="19" s="1"/>
  <c r="E65" i="19"/>
  <c r="V65" i="19" s="1"/>
  <c r="D257" i="19"/>
  <c r="U257" i="19" s="1"/>
  <c r="D180" i="19"/>
  <c r="U180" i="19" s="1"/>
  <c r="D36" i="19"/>
  <c r="U36" i="19" s="1"/>
  <c r="E23" i="19"/>
  <c r="V23" i="19" s="1"/>
  <c r="E250" i="19"/>
  <c r="V250" i="19" s="1"/>
  <c r="E33" i="19"/>
  <c r="V33" i="19" s="1"/>
  <c r="E146" i="19"/>
  <c r="V146" i="19" s="1"/>
  <c r="D133" i="19"/>
  <c r="U133" i="19" s="1"/>
  <c r="E111" i="19"/>
  <c r="V111" i="19" s="1"/>
  <c r="E219" i="19"/>
  <c r="V219" i="19" s="1"/>
  <c r="E167" i="19"/>
  <c r="V167" i="19" s="1"/>
  <c r="D115" i="19"/>
  <c r="U115" i="19" s="1"/>
  <c r="D228" i="19"/>
  <c r="U228" i="19" s="1"/>
  <c r="D101" i="19"/>
  <c r="U101" i="19" s="1"/>
  <c r="E175" i="19"/>
  <c r="V175" i="19" s="1"/>
  <c r="E283" i="19"/>
  <c r="V283" i="19" s="1"/>
  <c r="E27" i="19"/>
  <c r="V27" i="19" s="1"/>
  <c r="E148" i="19"/>
  <c r="V148" i="19" s="1"/>
  <c r="D253" i="19"/>
  <c r="U253" i="19" s="1"/>
  <c r="E248" i="19"/>
  <c r="V248" i="19" s="1"/>
  <c r="D260" i="19"/>
  <c r="U260" i="19" s="1"/>
  <c r="D129" i="19"/>
  <c r="U129" i="19" s="1"/>
  <c r="E254" i="19"/>
  <c r="V254" i="19" s="1"/>
  <c r="E281" i="19"/>
  <c r="V281" i="19" s="1"/>
  <c r="E19" i="19"/>
  <c r="V19" i="19" s="1"/>
  <c r="E131" i="19"/>
  <c r="V131" i="19" s="1"/>
  <c r="E95" i="19"/>
  <c r="V95" i="19" s="1"/>
  <c r="D232" i="19"/>
  <c r="U232" i="19" s="1"/>
  <c r="E54" i="19"/>
  <c r="V54" i="19" s="1"/>
  <c r="D177" i="19"/>
  <c r="U177" i="19" s="1"/>
  <c r="E241" i="19"/>
  <c r="V241" i="19" s="1"/>
  <c r="E215" i="19"/>
  <c r="V215" i="19" s="1"/>
  <c r="E216" i="19"/>
  <c r="V216" i="19" s="1"/>
  <c r="D278" i="19"/>
  <c r="U278" i="19" s="1"/>
  <c r="E125" i="19"/>
  <c r="V125" i="19" s="1"/>
  <c r="E206" i="19"/>
  <c r="V206" i="19" s="1"/>
  <c r="E34" i="19"/>
  <c r="V34" i="19" s="1"/>
  <c r="E252" i="19"/>
  <c r="V252" i="19" s="1"/>
  <c r="E223" i="19"/>
  <c r="V223" i="19" s="1"/>
  <c r="D73" i="19"/>
  <c r="U73" i="19" s="1"/>
  <c r="D41" i="19"/>
  <c r="U41" i="19" s="1"/>
  <c r="D255" i="19"/>
  <c r="U255" i="19" s="1"/>
  <c r="D160" i="19"/>
  <c r="U160" i="19" s="1"/>
  <c r="D237" i="19"/>
  <c r="U237" i="19" s="1"/>
  <c r="E147" i="19"/>
  <c r="V147" i="19" s="1"/>
  <c r="E78" i="19"/>
  <c r="V78" i="19" s="1"/>
  <c r="E263" i="19"/>
  <c r="V263" i="19" s="1"/>
  <c r="D5" i="19"/>
  <c r="U5" i="19" s="1"/>
  <c r="D60" i="19"/>
  <c r="U60" i="19" s="1"/>
  <c r="E98" i="19"/>
  <c r="V98" i="19" s="1"/>
  <c r="E217" i="19"/>
  <c r="V217" i="19" s="1"/>
  <c r="E28" i="19"/>
  <c r="V28" i="19" s="1"/>
  <c r="E284" i="19"/>
  <c r="V284" i="19" s="1"/>
  <c r="D214" i="19"/>
  <c r="U214" i="19" s="1"/>
  <c r="E275" i="19"/>
  <c r="V275" i="19" s="1"/>
  <c r="D230" i="19"/>
  <c r="U230" i="19" s="1"/>
  <c r="D68" i="19"/>
  <c r="U68" i="19" s="1"/>
  <c r="E124" i="19"/>
  <c r="V124" i="19" s="1"/>
  <c r="E97" i="19"/>
  <c r="V97" i="19" s="1"/>
  <c r="E232" i="19"/>
  <c r="V232" i="19" s="1"/>
  <c r="D270" i="19"/>
  <c r="U270" i="19" s="1"/>
  <c r="E110" i="19"/>
  <c r="V110" i="19" s="1"/>
  <c r="E71" i="19"/>
  <c r="V71" i="19" s="1"/>
  <c r="E233" i="19"/>
  <c r="V233" i="19" s="1"/>
  <c r="D221" i="19"/>
  <c r="U221" i="19" s="1"/>
  <c r="D125" i="19"/>
  <c r="U125" i="19" s="1"/>
  <c r="D110" i="19"/>
  <c r="U110" i="19" s="1"/>
  <c r="D155" i="19"/>
  <c r="U155" i="19" s="1"/>
  <c r="E227" i="19"/>
  <c r="V227" i="19" s="1"/>
  <c r="D49" i="19"/>
  <c r="U49" i="19" s="1"/>
  <c r="D15" i="19"/>
  <c r="U15" i="19" s="1"/>
  <c r="D119" i="19"/>
  <c r="U119" i="19" s="1"/>
  <c r="D179" i="19"/>
  <c r="U179" i="19" s="1"/>
  <c r="D286" i="19"/>
  <c r="U286" i="19" s="1"/>
  <c r="D247" i="19"/>
  <c r="U247" i="19" s="1"/>
  <c r="D95" i="19"/>
  <c r="U95" i="19" s="1"/>
  <c r="D245" i="19"/>
  <c r="U245" i="19" s="1"/>
  <c r="D127" i="19"/>
  <c r="U127" i="19" s="1"/>
  <c r="E230" i="19"/>
  <c r="V230" i="19" s="1"/>
  <c r="E179" i="19"/>
  <c r="V179" i="19" s="1"/>
  <c r="D280" i="19"/>
  <c r="U280" i="19" s="1"/>
  <c r="D38" i="19"/>
  <c r="U38" i="19" s="1"/>
  <c r="D25" i="19"/>
  <c r="U25" i="19" s="1"/>
  <c r="D266" i="19"/>
  <c r="U266" i="19" s="1"/>
  <c r="D20" i="19"/>
  <c r="U20" i="19" s="1"/>
  <c r="E259" i="19"/>
  <c r="V259" i="19" s="1"/>
  <c r="D234" i="19"/>
  <c r="U234" i="19" s="1"/>
  <c r="D174" i="19"/>
  <c r="U174" i="19" s="1"/>
  <c r="E240" i="19"/>
  <c r="V240" i="19" s="1"/>
  <c r="D89" i="19"/>
  <c r="U89" i="19" s="1"/>
  <c r="D46" i="19"/>
  <c r="U46" i="19" s="1"/>
  <c r="E20" i="19"/>
  <c r="V20" i="19" s="1"/>
  <c r="E242" i="19"/>
  <c r="V242" i="19" s="1"/>
  <c r="E8" i="19"/>
  <c r="V8" i="19" s="1"/>
  <c r="E40" i="19"/>
  <c r="V40" i="19" s="1"/>
  <c r="D7" i="19"/>
  <c r="U7" i="19" s="1"/>
  <c r="D223" i="19"/>
  <c r="U223" i="19" s="1"/>
  <c r="E108" i="19"/>
  <c r="V108" i="19" s="1"/>
  <c r="D261" i="19"/>
  <c r="U261" i="19" s="1"/>
  <c r="D12" i="19"/>
  <c r="U12" i="19" s="1"/>
  <c r="E87" i="19"/>
  <c r="V87" i="19" s="1"/>
  <c r="E121" i="19"/>
  <c r="V121" i="19" s="1"/>
  <c r="D190" i="19"/>
  <c r="U190" i="19" s="1"/>
  <c r="E207" i="19"/>
  <c r="V207" i="19" s="1"/>
  <c r="D188" i="19"/>
  <c r="U188" i="19" s="1"/>
  <c r="E238" i="19"/>
  <c r="V238" i="19" s="1"/>
  <c r="E133" i="19"/>
  <c r="V133" i="19" s="1"/>
  <c r="D176" i="19"/>
  <c r="U176" i="19" s="1"/>
  <c r="D164" i="19"/>
  <c r="U164" i="19" s="1"/>
  <c r="D70" i="19"/>
  <c r="U70" i="19" s="1"/>
  <c r="D173" i="19"/>
  <c r="U173" i="19" s="1"/>
  <c r="D233" i="19"/>
  <c r="U233" i="19" s="1"/>
  <c r="D132" i="19"/>
  <c r="U132" i="19" s="1"/>
  <c r="E246" i="19"/>
  <c r="V246" i="19" s="1"/>
  <c r="D191" i="19"/>
  <c r="U191" i="19" s="1"/>
  <c r="D67" i="19"/>
  <c r="U67" i="19" s="1"/>
  <c r="E67" i="19"/>
  <c r="V67" i="19" s="1"/>
  <c r="E114" i="19"/>
  <c r="V114" i="19" s="1"/>
  <c r="E191" i="19"/>
  <c r="V191" i="19" s="1"/>
  <c r="E66" i="19"/>
  <c r="V66" i="19" s="1"/>
  <c r="D23" i="19"/>
  <c r="U23" i="19" s="1"/>
  <c r="D140" i="19"/>
  <c r="U140" i="19" s="1"/>
  <c r="E61" i="19"/>
  <c r="V61" i="19" s="1"/>
  <c r="D252" i="19"/>
  <c r="U252" i="19" s="1"/>
  <c r="D193" i="19"/>
  <c r="U193" i="19" s="1"/>
  <c r="E239" i="19"/>
  <c r="V239" i="19" s="1"/>
  <c r="E113" i="19"/>
  <c r="V113" i="19" s="1"/>
  <c r="D106" i="19"/>
  <c r="U106" i="19" s="1"/>
  <c r="E138" i="19"/>
  <c r="V138" i="19" s="1"/>
  <c r="E203" i="19"/>
  <c r="V203" i="19" s="1"/>
  <c r="D35" i="19"/>
  <c r="U35" i="19" s="1"/>
  <c r="D282" i="19"/>
  <c r="U282" i="19" s="1"/>
  <c r="E156" i="19"/>
  <c r="V156" i="19" s="1"/>
  <c r="D246" i="19"/>
  <c r="U246" i="19" s="1"/>
  <c r="E190" i="19"/>
  <c r="V190" i="19" s="1"/>
  <c r="D83" i="19"/>
  <c r="U83" i="19" s="1"/>
  <c r="D192" i="19"/>
  <c r="U192" i="19" s="1"/>
  <c r="E32" i="19"/>
  <c r="V32" i="19" s="1"/>
  <c r="D52" i="19"/>
  <c r="U52" i="19" s="1"/>
  <c r="D130" i="19"/>
  <c r="U130" i="19" s="1"/>
  <c r="E154" i="19"/>
  <c r="V154" i="19" s="1"/>
  <c r="D149" i="19"/>
  <c r="U149" i="19" s="1"/>
  <c r="D143" i="19"/>
  <c r="U143" i="19" s="1"/>
  <c r="D128" i="19"/>
  <c r="U128" i="19" s="1"/>
  <c r="D82" i="19"/>
  <c r="U82" i="19" s="1"/>
  <c r="D90" i="19"/>
  <c r="U90" i="19" s="1"/>
  <c r="D163" i="19"/>
  <c r="U163" i="19" s="1"/>
  <c r="D40" i="19"/>
  <c r="U40" i="19" s="1"/>
  <c r="D185" i="19"/>
  <c r="U185" i="19" s="1"/>
  <c r="E150" i="19"/>
  <c r="V150" i="19" s="1"/>
  <c r="E50" i="19"/>
  <c r="V50" i="19" s="1"/>
  <c r="D31" i="19"/>
  <c r="U31" i="19" s="1"/>
  <c r="D142" i="19"/>
  <c r="U142" i="19" s="1"/>
  <c r="E13" i="19"/>
  <c r="V13" i="19" s="1"/>
  <c r="D256" i="19"/>
  <c r="U256" i="19" s="1"/>
  <c r="D226" i="19"/>
  <c r="U226" i="19" s="1"/>
  <c r="D279" i="19"/>
  <c r="U279" i="19" s="1"/>
  <c r="E25" i="19"/>
  <c r="V25" i="19" s="1"/>
  <c r="D94" i="19"/>
  <c r="U94" i="19" s="1"/>
  <c r="E73" i="19"/>
  <c r="V73" i="19" s="1"/>
  <c r="E86" i="19"/>
  <c r="V86" i="19" s="1"/>
  <c r="D148" i="19"/>
  <c r="U148" i="19" s="1"/>
  <c r="E24" i="19"/>
  <c r="V24" i="19" s="1"/>
  <c r="D45" i="19"/>
  <c r="U45" i="19" s="1"/>
  <c r="E10" i="19"/>
  <c r="V10" i="19" s="1"/>
  <c r="E116" i="19"/>
  <c r="V116" i="19" s="1"/>
  <c r="E109" i="19"/>
  <c r="V109" i="19" s="1"/>
  <c r="D213" i="19"/>
  <c r="U213" i="19" s="1"/>
  <c r="D30" i="19"/>
  <c r="U30" i="19" s="1"/>
  <c r="E282" i="19"/>
  <c r="V282" i="19" s="1"/>
  <c r="D250" i="19"/>
  <c r="U250" i="19" s="1"/>
  <c r="D65" i="19"/>
  <c r="U65" i="19" s="1"/>
  <c r="E45" i="19"/>
  <c r="V45" i="19" s="1"/>
  <c r="E278" i="19"/>
  <c r="V278" i="19" s="1"/>
  <c r="D135" i="19"/>
  <c r="U135" i="19" s="1"/>
  <c r="E53" i="19"/>
  <c r="V53" i="19" s="1"/>
  <c r="E264" i="19"/>
  <c r="V264" i="19" s="1"/>
  <c r="D16" i="19"/>
  <c r="U16" i="19" s="1"/>
  <c r="D123" i="19"/>
  <c r="U123" i="19" s="1"/>
  <c r="E82" i="19"/>
  <c r="V82" i="19" s="1"/>
  <c r="E255" i="19"/>
  <c r="V255" i="19" s="1"/>
  <c r="E160" i="19"/>
  <c r="V160" i="19" s="1"/>
  <c r="D146" i="19"/>
  <c r="U146" i="19" s="1"/>
  <c r="D258" i="19"/>
  <c r="U258" i="19" s="1"/>
  <c r="E7" i="19"/>
  <c r="V7" i="19" s="1"/>
  <c r="E145" i="19"/>
  <c r="V145" i="19" s="1"/>
  <c r="D153" i="19"/>
  <c r="U153" i="19" s="1"/>
  <c r="E107" i="19"/>
  <c r="V107" i="19" s="1"/>
  <c r="E38" i="19"/>
  <c r="V38" i="19" s="1"/>
  <c r="E269" i="19"/>
  <c r="V269" i="19" s="1"/>
  <c r="D264" i="19"/>
  <c r="U264" i="19" s="1"/>
  <c r="E201" i="19"/>
  <c r="V201" i="19" s="1"/>
  <c r="D8" i="19"/>
  <c r="U8" i="19" s="1"/>
  <c r="D71" i="19"/>
  <c r="U71" i="19" s="1"/>
  <c r="D243" i="19"/>
  <c r="U243" i="19" s="1"/>
  <c r="E194" i="19"/>
  <c r="V194" i="19" s="1"/>
  <c r="E272" i="19"/>
  <c r="V272" i="19" s="1"/>
  <c r="D218" i="19"/>
  <c r="U218" i="19" s="1"/>
  <c r="E18" i="19"/>
  <c r="V18" i="19" s="1"/>
  <c r="D211" i="19"/>
  <c r="U211" i="19" s="1"/>
  <c r="E39" i="19"/>
  <c r="V39" i="19" s="1"/>
  <c r="D10" i="19"/>
  <c r="U10" i="19" s="1"/>
  <c r="E118" i="19"/>
  <c r="V118" i="19" s="1"/>
  <c r="D43" i="19"/>
  <c r="U43" i="19" s="1"/>
  <c r="D147" i="19"/>
  <c r="U147" i="19" s="1"/>
  <c r="E266" i="19"/>
  <c r="V266" i="19" s="1"/>
  <c r="D11" i="19"/>
  <c r="U11" i="19" s="1"/>
  <c r="D78" i="19"/>
  <c r="U78" i="19" s="1"/>
  <c r="D19" i="19"/>
  <c r="U19" i="19" s="1"/>
  <c r="D53" i="19"/>
  <c r="U53" i="19" s="1"/>
  <c r="D197" i="19"/>
  <c r="U197" i="19" s="1"/>
  <c r="D84" i="19"/>
  <c r="U84" i="19" s="1"/>
  <c r="E279" i="19"/>
  <c r="V279" i="19" s="1"/>
  <c r="E83" i="19"/>
  <c r="V83" i="19" s="1"/>
  <c r="D114" i="19"/>
  <c r="U114" i="19" s="1"/>
  <c r="D57" i="19"/>
  <c r="U57" i="19" s="1"/>
  <c r="D219" i="19"/>
  <c r="U219" i="19" s="1"/>
  <c r="D165" i="19"/>
  <c r="U165" i="19" s="1"/>
  <c r="E152" i="19"/>
  <c r="V152" i="19" s="1"/>
  <c r="E222" i="19"/>
  <c r="V222" i="19" s="1"/>
  <c r="E106" i="19"/>
  <c r="V106" i="19" s="1"/>
  <c r="E100" i="19"/>
  <c r="V100" i="19" s="1"/>
  <c r="E123" i="19"/>
  <c r="V123" i="19" s="1"/>
  <c r="D172" i="19"/>
  <c r="U172" i="19" s="1"/>
  <c r="E128" i="19"/>
  <c r="V128" i="19" s="1"/>
  <c r="E221" i="19"/>
  <c r="V221" i="19" s="1"/>
  <c r="E184" i="19"/>
  <c r="V184" i="19" s="1"/>
  <c r="D17" i="19"/>
  <c r="U17" i="19" s="1"/>
  <c r="E186" i="19"/>
  <c r="V186" i="19" s="1"/>
  <c r="E224" i="19"/>
  <c r="V224" i="19" s="1"/>
  <c r="E271" i="19"/>
  <c r="V271" i="19" s="1"/>
  <c r="D58" i="19"/>
  <c r="U58" i="19" s="1"/>
  <c r="D29" i="19"/>
  <c r="U29" i="19" s="1"/>
  <c r="D161" i="19"/>
  <c r="U161" i="19" s="1"/>
  <c r="E161" i="19"/>
  <c r="V161" i="19" s="1"/>
  <c r="E96" i="19"/>
  <c r="V96" i="19" s="1"/>
  <c r="D186" i="19"/>
  <c r="U186" i="19" s="1"/>
  <c r="D269" i="19"/>
  <c r="U269" i="19" s="1"/>
  <c r="E158" i="19"/>
  <c r="V158" i="19" s="1"/>
  <c r="D181" i="19"/>
  <c r="U181" i="19" s="1"/>
  <c r="E166" i="19"/>
  <c r="V166" i="19" s="1"/>
  <c r="E212" i="19"/>
  <c r="V212" i="19" s="1"/>
  <c r="E165" i="19"/>
  <c r="V165" i="19" s="1"/>
  <c r="D170" i="19"/>
  <c r="U170" i="19" s="1"/>
  <c r="E84" i="19"/>
  <c r="V84" i="19" s="1"/>
  <c r="E9" i="19"/>
  <c r="V9" i="19" s="1"/>
  <c r="E5" i="19"/>
  <c r="V5" i="19" s="1"/>
  <c r="E192" i="19"/>
  <c r="V192" i="19" s="1"/>
  <c r="D284" i="19"/>
  <c r="U284" i="19" s="1"/>
  <c r="D167" i="19"/>
  <c r="U167" i="19" s="1"/>
  <c r="D189" i="19"/>
  <c r="U189" i="19" s="1"/>
  <c r="D13" i="19"/>
  <c r="U13" i="19" s="1"/>
  <c r="E99" i="19"/>
  <c r="V99" i="19" s="1"/>
  <c r="D212" i="19"/>
  <c r="U212" i="19" s="1"/>
  <c r="D74" i="19"/>
  <c r="U74" i="19" s="1"/>
  <c r="D274" i="19"/>
  <c r="U274" i="19" s="1"/>
  <c r="D205" i="19"/>
  <c r="U205" i="19" s="1"/>
  <c r="D231" i="19"/>
  <c r="U231" i="19" s="1"/>
  <c r="E228" i="19"/>
  <c r="V228" i="19" s="1"/>
  <c r="D242" i="19"/>
  <c r="U242" i="19" s="1"/>
  <c r="D145" i="19"/>
  <c r="U145" i="19" s="1"/>
  <c r="E249" i="19"/>
  <c r="V249" i="19" s="1"/>
  <c r="D276" i="19"/>
  <c r="U276" i="19" s="1"/>
  <c r="D121" i="19"/>
  <c r="U121" i="19" s="1"/>
  <c r="E226" i="19"/>
  <c r="V226" i="19" s="1"/>
  <c r="D175" i="19"/>
  <c r="U175" i="19" s="1"/>
  <c r="E60" i="19"/>
  <c r="V60" i="19" s="1"/>
  <c r="D80" i="19"/>
  <c r="U80" i="19" s="1"/>
  <c r="D91" i="19"/>
  <c r="U91" i="19" s="1"/>
  <c r="D217" i="19"/>
  <c r="U217" i="19" s="1"/>
  <c r="E155" i="19"/>
  <c r="V155" i="19" s="1"/>
  <c r="E280" i="19"/>
  <c r="V280" i="19" s="1"/>
  <c r="D215" i="19"/>
  <c r="U215" i="19" s="1"/>
  <c r="E260" i="19"/>
  <c r="V260" i="19" s="1"/>
  <c r="E235" i="19"/>
  <c r="V235" i="19" s="1"/>
  <c r="E188" i="19"/>
  <c r="V188" i="19" s="1"/>
  <c r="E103" i="19"/>
  <c r="V103" i="19" s="1"/>
  <c r="E102" i="19"/>
  <c r="V102" i="19" s="1"/>
  <c r="D236" i="19"/>
  <c r="U236" i="19" s="1"/>
  <c r="D208" i="19"/>
  <c r="U208" i="19" s="1"/>
  <c r="D9" i="19"/>
  <c r="U9" i="19" s="1"/>
  <c r="E274" i="19"/>
  <c r="V274" i="19" s="1"/>
  <c r="E244" i="19"/>
  <c r="V244" i="19" s="1"/>
  <c r="D183" i="19"/>
  <c r="U183" i="19" s="1"/>
  <c r="E210" i="19"/>
  <c r="V210" i="19" s="1"/>
  <c r="E41" i="19"/>
  <c r="V41" i="19" s="1"/>
  <c r="E49" i="19"/>
  <c r="V49" i="19" s="1"/>
  <c r="D54" i="19"/>
  <c r="U54" i="19" s="1"/>
  <c r="D113" i="19"/>
  <c r="U113" i="19" s="1"/>
  <c r="E37" i="19"/>
  <c r="V37" i="19" s="1"/>
  <c r="D98" i="19"/>
  <c r="U98" i="19" s="1"/>
  <c r="D79" i="19"/>
  <c r="U79" i="19" s="1"/>
  <c r="D63" i="19"/>
  <c r="U63" i="19" s="1"/>
  <c r="E4" i="19"/>
  <c r="V4" i="19" s="1"/>
  <c r="D240" i="19"/>
  <c r="U240" i="19" s="1"/>
  <c r="E220" i="19"/>
  <c r="V220" i="19" s="1"/>
  <c r="E140" i="19"/>
  <c r="V140" i="19" s="1"/>
  <c r="D241" i="19"/>
  <c r="U241" i="19" s="1"/>
  <c r="D139" i="19"/>
  <c r="U139" i="19" s="1"/>
  <c r="D273" i="19"/>
  <c r="U273" i="19" s="1"/>
  <c r="E51" i="19"/>
  <c r="V51" i="19" s="1"/>
  <c r="D85" i="19"/>
  <c r="U85" i="19" s="1"/>
  <c r="E234" i="19"/>
  <c r="V234" i="19" s="1"/>
  <c r="D96" i="19"/>
  <c r="U96" i="19" s="1"/>
  <c r="D168" i="19"/>
  <c r="U168" i="19" s="1"/>
  <c r="E261" i="19"/>
  <c r="V261" i="19" s="1"/>
  <c r="D244" i="19"/>
  <c r="U244" i="19" s="1"/>
  <c r="E267" i="19"/>
  <c r="V267" i="19" s="1"/>
  <c r="E253" i="19"/>
  <c r="V253" i="19" s="1"/>
  <c r="E172" i="19"/>
  <c r="V172" i="19" s="1"/>
  <c r="E64" i="19"/>
  <c r="V64" i="19" s="1"/>
  <c r="D92" i="19"/>
  <c r="U92" i="19" s="1"/>
  <c r="D220" i="19"/>
  <c r="U220" i="19" s="1"/>
  <c r="E162" i="19"/>
  <c r="V162" i="19" s="1"/>
  <c r="D108" i="19"/>
  <c r="U108" i="19" s="1"/>
  <c r="D225" i="19"/>
  <c r="U225" i="19" s="1"/>
  <c r="E52" i="19"/>
  <c r="V52" i="19" s="1"/>
  <c r="D203" i="19"/>
  <c r="U203" i="19" s="1"/>
  <c r="E127" i="19"/>
  <c r="V127" i="19" s="1"/>
  <c r="E153" i="19"/>
  <c r="V153" i="19" s="1"/>
  <c r="E231" i="19"/>
  <c r="V231" i="19" s="1"/>
  <c r="E174" i="19"/>
  <c r="V174" i="19" s="1"/>
  <c r="E92" i="19"/>
  <c r="V92" i="19" s="1"/>
  <c r="D87" i="19"/>
  <c r="U87" i="19" s="1"/>
  <c r="E6" i="19"/>
  <c r="V6" i="19" s="1"/>
  <c r="D154" i="19"/>
  <c r="U154" i="19" s="1"/>
  <c r="E270" i="19"/>
  <c r="V270" i="19" s="1"/>
  <c r="D47" i="19"/>
  <c r="U47" i="19" s="1"/>
  <c r="E132" i="19"/>
  <c r="V132" i="19" s="1"/>
  <c r="E218" i="19"/>
  <c r="V218" i="19" s="1"/>
  <c r="E57" i="19"/>
  <c r="V57" i="19" s="1"/>
  <c r="D283" i="19"/>
  <c r="U283" i="19" s="1"/>
  <c r="D86" i="19"/>
  <c r="U86" i="19" s="1"/>
  <c r="D209" i="19"/>
  <c r="U209" i="19" s="1"/>
  <c r="E11" i="19"/>
  <c r="V11" i="19" s="1"/>
  <c r="E89" i="19"/>
  <c r="V89" i="19" s="1"/>
  <c r="E75" i="19"/>
  <c r="V75" i="19" s="1"/>
  <c r="E29" i="19"/>
  <c r="V29" i="19" s="1"/>
  <c r="D24" i="19"/>
  <c r="U24" i="19" s="1"/>
  <c r="D216" i="19"/>
  <c r="U216" i="19" s="1"/>
  <c r="E204" i="19"/>
  <c r="V204" i="19" s="1"/>
  <c r="D262" i="19"/>
  <c r="U262" i="19" s="1"/>
  <c r="E3" i="19"/>
  <c r="V3" i="19" s="1"/>
  <c r="E151" i="19"/>
  <c r="V151" i="19" s="1"/>
  <c r="E163" i="19"/>
  <c r="V163" i="19" s="1"/>
  <c r="E30" i="19"/>
  <c r="V30" i="19" s="1"/>
  <c r="E85" i="19"/>
  <c r="V85" i="19" s="1"/>
  <c r="E159" i="19"/>
  <c r="V159" i="19" s="1"/>
  <c r="E43" i="19"/>
  <c r="V43" i="19" s="1"/>
  <c r="E115" i="19"/>
  <c r="V115" i="19" s="1"/>
  <c r="D263" i="19"/>
  <c r="U263" i="19" s="1"/>
  <c r="E35" i="19"/>
  <c r="V35" i="19" s="1"/>
  <c r="D187" i="19"/>
  <c r="U187" i="19" s="1"/>
  <c r="D32" i="19"/>
  <c r="U32" i="19" s="1"/>
  <c r="E199" i="19"/>
  <c r="V199" i="19" s="1"/>
  <c r="E229" i="19"/>
  <c r="V229" i="19" s="1"/>
  <c r="D4" i="19"/>
  <c r="U4" i="19" s="1"/>
  <c r="D81" i="19"/>
  <c r="U81" i="19" s="1"/>
  <c r="E181" i="19"/>
  <c r="V181" i="19" s="1"/>
  <c r="D97" i="19"/>
  <c r="U97" i="19" s="1"/>
  <c r="E143" i="19"/>
  <c r="V143" i="19" s="1"/>
  <c r="D271" i="19"/>
  <c r="U271" i="19" s="1"/>
  <c r="E101" i="19"/>
  <c r="V101" i="19" s="1"/>
  <c r="E225" i="19"/>
  <c r="V225" i="19" s="1"/>
  <c r="D182" i="19"/>
  <c r="U182" i="19" s="1"/>
  <c r="E15" i="19"/>
  <c r="V15" i="19" s="1"/>
  <c r="D144" i="19"/>
  <c r="U144" i="19" s="1"/>
  <c r="D34" i="19"/>
  <c r="U34" i="19" s="1"/>
  <c r="D131" i="19"/>
  <c r="U131" i="19" s="1"/>
  <c r="D14" i="19"/>
  <c r="U14" i="19" s="1"/>
  <c r="E91" i="19"/>
  <c r="V91" i="19" s="1"/>
  <c r="D99" i="19"/>
  <c r="U99" i="19" s="1"/>
  <c r="E93" i="19"/>
  <c r="V93" i="19" s="1"/>
  <c r="E137" i="19"/>
  <c r="V137" i="19" s="1"/>
  <c r="E257" i="19"/>
  <c r="V257" i="19" s="1"/>
  <c r="D150" i="19"/>
  <c r="U150" i="19" s="1"/>
  <c r="D184" i="19"/>
  <c r="U184" i="19" s="1"/>
  <c r="E187" i="19"/>
  <c r="V187" i="19" s="1"/>
  <c r="D229" i="19"/>
  <c r="U229" i="19" s="1"/>
  <c r="D178" i="19"/>
  <c r="U178" i="19" s="1"/>
  <c r="D171" i="19"/>
  <c r="U171" i="19" s="1"/>
  <c r="E171" i="19"/>
  <c r="V171" i="19" s="1"/>
  <c r="E214" i="19"/>
  <c r="V214" i="19" s="1"/>
  <c r="E236" i="19"/>
  <c r="V236" i="19" s="1"/>
  <c r="D249" i="19"/>
  <c r="U249" i="19" s="1"/>
  <c r="E55" i="19"/>
  <c r="V55" i="19" s="1"/>
  <c r="E117" i="19"/>
  <c r="V117" i="19" s="1"/>
  <c r="D195" i="19"/>
  <c r="U195" i="19" s="1"/>
  <c r="D259" i="19"/>
  <c r="U259" i="19" s="1"/>
  <c r="D100" i="19"/>
  <c r="U100" i="19" s="1"/>
  <c r="D196" i="19"/>
  <c r="U196" i="19" s="1"/>
  <c r="E205" i="19"/>
  <c r="V205" i="19" s="1"/>
  <c r="D55" i="19"/>
  <c r="U55" i="19" s="1"/>
  <c r="E149" i="19"/>
  <c r="V149" i="19" s="1"/>
  <c r="D27" i="19"/>
  <c r="U27" i="19" s="1"/>
  <c r="E251" i="19"/>
  <c r="V251" i="19" s="1"/>
  <c r="D198" i="19"/>
  <c r="U198" i="19" s="1"/>
  <c r="D224" i="19"/>
  <c r="U224" i="19" s="1"/>
  <c r="D235" i="19"/>
  <c r="U235" i="19" s="1"/>
  <c r="E168" i="19"/>
  <c r="V168" i="19" s="1"/>
  <c r="E72" i="19"/>
  <c r="V72" i="19" s="1"/>
  <c r="D18" i="19"/>
  <c r="U18" i="19" s="1"/>
  <c r="D28" i="19"/>
  <c r="U28" i="19" s="1"/>
  <c r="E287" i="19"/>
  <c r="V287" i="19" s="1"/>
  <c r="E209" i="19"/>
  <c r="V209" i="19" s="1"/>
  <c r="D124" i="19"/>
  <c r="U124" i="19" s="1"/>
  <c r="E193" i="19"/>
  <c r="V193" i="19" s="1"/>
  <c r="E286" i="19"/>
  <c r="V286" i="19" s="1"/>
  <c r="E178" i="19"/>
  <c r="V178" i="19" s="1"/>
  <c r="D254" i="19"/>
  <c r="U254" i="19" s="1"/>
  <c r="E68" i="19"/>
  <c r="V68" i="19" s="1"/>
  <c r="D37" i="19"/>
  <c r="U37" i="19" s="1"/>
  <c r="D107" i="19"/>
  <c r="U107" i="19" s="1"/>
  <c r="E47" i="19"/>
  <c r="V47" i="19" s="1"/>
  <c r="E197" i="19"/>
  <c r="V197" i="19" s="1"/>
  <c r="E42" i="19"/>
  <c r="V42" i="19" s="1"/>
  <c r="E74" i="19"/>
  <c r="V74" i="19" s="1"/>
  <c r="E245" i="19"/>
  <c r="V245" i="19" s="1"/>
  <c r="E81" i="19"/>
  <c r="V81" i="19" s="1"/>
  <c r="E202" i="19"/>
  <c r="V202" i="19" s="1"/>
  <c r="D152" i="19"/>
  <c r="U152" i="19" s="1"/>
  <c r="E14" i="19"/>
  <c r="V14" i="19" s="1"/>
  <c r="D227" i="19"/>
  <c r="U227" i="19" s="1"/>
  <c r="D126" i="19"/>
  <c r="U126" i="19" s="1"/>
  <c r="D42" i="19"/>
  <c r="U42" i="19" s="1"/>
  <c r="D120" i="19"/>
  <c r="U120" i="19" s="1"/>
  <c r="D141" i="19"/>
  <c r="U141" i="19" s="1"/>
  <c r="D162" i="19"/>
  <c r="U162" i="19" s="1"/>
  <c r="E265" i="19"/>
  <c r="V265" i="19" s="1"/>
  <c r="D202" i="19"/>
  <c r="U202" i="19" s="1"/>
  <c r="E262" i="19"/>
  <c r="V262" i="19" s="1"/>
  <c r="D207" i="19"/>
  <c r="U207" i="19" s="1"/>
  <c r="E180" i="19"/>
  <c r="V180" i="19" s="1"/>
  <c r="D50" i="19"/>
  <c r="U50" i="19" s="1"/>
  <c r="D51" i="19"/>
  <c r="U51" i="19" s="1"/>
  <c r="D44" i="19"/>
  <c r="U44" i="19" s="1"/>
  <c r="E36" i="19"/>
  <c r="V36" i="19" s="1"/>
  <c r="D61" i="19"/>
  <c r="U61" i="19" s="1"/>
  <c r="D109" i="19"/>
  <c r="U109" i="19" s="1"/>
  <c r="D88" i="19"/>
  <c r="U88" i="19" s="1"/>
  <c r="D116" i="19"/>
  <c r="U116" i="19" s="1"/>
  <c r="D157" i="19"/>
  <c r="U157" i="19" s="1"/>
  <c r="E17" i="19"/>
  <c r="V17" i="19" s="1"/>
  <c r="E211" i="19"/>
  <c r="V211" i="19" s="1"/>
  <c r="D75" i="19"/>
  <c r="U75" i="19" s="1"/>
  <c r="E169" i="19"/>
  <c r="V169" i="19" s="1"/>
  <c r="E268" i="19"/>
  <c r="V268" i="19" s="1"/>
  <c r="D222" i="19"/>
  <c r="U222" i="19" s="1"/>
  <c r="E130" i="19"/>
  <c r="V130" i="19" s="1"/>
  <c r="D102" i="19"/>
  <c r="U102" i="19" s="1"/>
  <c r="D122" i="19"/>
  <c r="U122" i="19" s="1"/>
  <c r="D265" i="19"/>
  <c r="U265" i="19" s="1"/>
  <c r="E31" i="19"/>
  <c r="V31" i="19" s="1"/>
  <c r="E44" i="19"/>
  <c r="V44" i="19" s="1"/>
  <c r="E144" i="19"/>
  <c r="V144" i="19" s="1"/>
  <c r="D267" i="19"/>
  <c r="U267" i="19" s="1"/>
  <c r="E173" i="19"/>
  <c r="V173" i="19" s="1"/>
  <c r="E170" i="19"/>
  <c r="V170" i="19" s="1"/>
  <c r="D158" i="19"/>
  <c r="U158" i="19" s="1"/>
  <c r="E198" i="19"/>
  <c r="V198" i="19" s="1"/>
  <c r="E105" i="19"/>
  <c r="V105" i="19" s="1"/>
  <c r="D103" i="19"/>
  <c r="U103" i="19" s="1"/>
  <c r="E256" i="19"/>
  <c r="V256" i="19" s="1"/>
  <c r="D287" i="19"/>
  <c r="U287" i="19" s="1"/>
  <c r="D93" i="19"/>
  <c r="U93" i="19" s="1"/>
  <c r="D251" i="19"/>
  <c r="U251" i="19" s="1"/>
  <c r="E285" i="19"/>
  <c r="V285" i="19" s="1"/>
  <c r="D137" i="19"/>
  <c r="U137" i="19" s="1"/>
  <c r="D3" i="19"/>
  <c r="U3" i="19" s="1"/>
  <c r="E56" i="19"/>
  <c r="V56" i="19" s="1"/>
  <c r="D201" i="19"/>
  <c r="U201" i="19" s="1"/>
  <c r="D238" i="19"/>
  <c r="U238" i="19" s="1"/>
  <c r="E185" i="19"/>
  <c r="V185" i="19" s="1"/>
  <c r="E247" i="19"/>
  <c r="V247" i="19" s="1"/>
  <c r="E136" i="19"/>
  <c r="V136" i="19" s="1"/>
  <c r="E189" i="19"/>
  <c r="V189" i="19" s="1"/>
  <c r="E46" i="19"/>
  <c r="V46" i="19" s="1"/>
  <c r="E142" i="19"/>
  <c r="V142" i="19" s="1"/>
  <c r="D22" i="19"/>
  <c r="U22" i="19" s="1"/>
  <c r="D134" i="19"/>
  <c r="U134" i="19" s="1"/>
  <c r="D156" i="19"/>
  <c r="U156" i="19" s="1"/>
  <c r="E12" i="19"/>
  <c r="V12" i="19" s="1"/>
  <c r="D33" i="19"/>
  <c r="U33" i="19" s="1"/>
  <c r="D169" i="19"/>
  <c r="U169" i="19" s="1"/>
  <c r="W126" i="19" l="1"/>
  <c r="W121" i="19"/>
  <c r="W124" i="19"/>
  <c r="W79" i="19"/>
  <c r="W54" i="19"/>
  <c r="W58" i="19"/>
  <c r="W129" i="19"/>
  <c r="W97" i="19"/>
  <c r="W80" i="19"/>
  <c r="W141" i="19"/>
  <c r="W195" i="19"/>
  <c r="W63" i="19"/>
  <c r="W220" i="19"/>
  <c r="W204" i="19"/>
  <c r="W157" i="19"/>
  <c r="W134" i="19"/>
  <c r="W122" i="19"/>
  <c r="W28" i="19"/>
  <c r="W208" i="19"/>
  <c r="W183" i="19"/>
  <c r="W78" i="19"/>
  <c r="W167" i="19"/>
  <c r="W283" i="19"/>
  <c r="W12" i="19"/>
  <c r="W276" i="19"/>
  <c r="W118" i="19"/>
  <c r="W16" i="19"/>
  <c r="W65" i="19"/>
  <c r="W156" i="19"/>
  <c r="W120" i="19"/>
  <c r="W98" i="19"/>
  <c r="W196" i="19"/>
  <c r="W131" i="19"/>
  <c r="W215" i="19"/>
  <c r="W175" i="19"/>
  <c r="W23" i="19"/>
  <c r="W102" i="19"/>
  <c r="W61" i="19"/>
  <c r="W148" i="19"/>
  <c r="W88" i="19"/>
  <c r="W33" i="19"/>
  <c r="W238" i="19"/>
  <c r="W267" i="19"/>
  <c r="W207" i="19"/>
  <c r="W176" i="19"/>
  <c r="W116" i="19"/>
  <c r="W34" i="19"/>
  <c r="W254" i="19"/>
  <c r="W22" i="19"/>
  <c r="W259" i="19"/>
  <c r="W154" i="19"/>
  <c r="W284" i="19"/>
  <c r="W70" i="19"/>
  <c r="W90" i="19"/>
  <c r="W18" i="19"/>
  <c r="W258" i="19"/>
  <c r="W273" i="19"/>
  <c r="W150" i="19"/>
  <c r="W271" i="19"/>
  <c r="W27" i="19"/>
  <c r="W263" i="19"/>
  <c r="W286" i="19"/>
  <c r="W94" i="19"/>
  <c r="W189" i="19"/>
  <c r="W252" i="19"/>
  <c r="W144" i="19"/>
  <c r="W243" i="19"/>
  <c r="W241" i="19"/>
  <c r="W240" i="19"/>
  <c r="W96" i="19"/>
  <c r="W203" i="19"/>
  <c r="W242" i="19"/>
  <c r="W146" i="19"/>
  <c r="W184" i="19"/>
  <c r="W108" i="19"/>
  <c r="W75" i="19"/>
  <c r="W114" i="19"/>
  <c r="W164" i="19"/>
  <c r="W8" i="19"/>
  <c r="W19" i="19"/>
  <c r="W50" i="19"/>
  <c r="W227" i="19"/>
  <c r="W100" i="19"/>
  <c r="W235" i="19"/>
  <c r="W71" i="19"/>
  <c r="W86" i="19"/>
  <c r="W212" i="19"/>
  <c r="W95" i="19"/>
  <c r="W216" i="19"/>
  <c r="W217" i="19"/>
  <c r="W87" i="19"/>
  <c r="W147" i="19"/>
  <c r="W219" i="19"/>
  <c r="W233" i="19"/>
  <c r="W13" i="19"/>
  <c r="W250" i="19"/>
  <c r="W109" i="19"/>
  <c r="W107" i="19"/>
  <c r="W226" i="19"/>
  <c r="W224" i="19"/>
  <c r="W24" i="19"/>
  <c r="W249" i="19"/>
  <c r="W244" i="19"/>
  <c r="W113" i="19"/>
  <c r="W4" i="19"/>
  <c r="W269" i="19"/>
  <c r="W83" i="19"/>
  <c r="W205" i="19"/>
  <c r="W213" i="19"/>
  <c r="W32" i="19"/>
  <c r="W119" i="19"/>
  <c r="W10" i="19"/>
  <c r="W51" i="19"/>
  <c r="W37" i="19"/>
  <c r="W161" i="19"/>
  <c r="W99" i="19"/>
  <c r="W93" i="19"/>
  <c r="W178" i="19"/>
  <c r="W186" i="19"/>
  <c r="W190" i="19"/>
  <c r="W223" i="19"/>
  <c r="W165" i="19"/>
  <c r="W125" i="19"/>
  <c r="W202" i="19"/>
  <c r="W55" i="19"/>
  <c r="W237" i="19"/>
  <c r="W200" i="19"/>
  <c r="W137" i="19"/>
  <c r="W265" i="19"/>
  <c r="W104" i="19"/>
  <c r="W103" i="19"/>
  <c r="W201" i="19"/>
  <c r="W9" i="19"/>
  <c r="W40" i="19"/>
  <c r="W282" i="19"/>
  <c r="W20" i="19"/>
  <c r="W110" i="19"/>
  <c r="W232" i="19"/>
  <c r="W62" i="19"/>
  <c r="W77" i="19"/>
  <c r="W222" i="19"/>
  <c r="W53" i="19"/>
  <c r="W82" i="19"/>
  <c r="W169" i="19"/>
  <c r="W287" i="19"/>
  <c r="W25" i="19"/>
  <c r="W177" i="19"/>
  <c r="W162" i="19"/>
  <c r="W251" i="19"/>
  <c r="W198" i="19"/>
  <c r="W229" i="19"/>
  <c r="W236" i="19"/>
  <c r="W170" i="19"/>
  <c r="W11" i="19"/>
  <c r="W211" i="19"/>
  <c r="W30" i="19"/>
  <c r="W191" i="19"/>
  <c r="W234" i="19"/>
  <c r="W214" i="19"/>
  <c r="W41" i="19"/>
  <c r="W228" i="19"/>
  <c r="W257" i="19"/>
  <c r="W275" i="19"/>
  <c r="W112" i="19"/>
  <c r="W21" i="19"/>
  <c r="W72" i="19"/>
  <c r="W135" i="19"/>
  <c r="W48" i="19"/>
  <c r="W185" i="19"/>
  <c r="W128" i="19"/>
  <c r="W193" i="19"/>
  <c r="W46" i="19"/>
  <c r="W155" i="19"/>
  <c r="W115" i="19"/>
  <c r="W117" i="19"/>
  <c r="W151" i="19"/>
  <c r="W206" i="19"/>
  <c r="W194" i="19"/>
  <c r="W111" i="19"/>
  <c r="W105" i="19"/>
  <c r="W182" i="19"/>
  <c r="W225" i="19"/>
  <c r="W168" i="19"/>
  <c r="W91" i="19"/>
  <c r="W152" i="19"/>
  <c r="W197" i="19"/>
  <c r="W256" i="19"/>
  <c r="W7" i="19"/>
  <c r="W89" i="19"/>
  <c r="W73" i="19"/>
  <c r="W278" i="19"/>
  <c r="W260" i="19"/>
  <c r="W136" i="19"/>
  <c r="W42" i="19"/>
  <c r="W231" i="19"/>
  <c r="W29" i="19"/>
  <c r="W172" i="19"/>
  <c r="W43" i="19"/>
  <c r="W143" i="19"/>
  <c r="W192" i="19"/>
  <c r="W67" i="19"/>
  <c r="W132" i="19"/>
  <c r="W179" i="19"/>
  <c r="W69" i="19"/>
  <c r="W199" i="19"/>
  <c r="W277" i="19"/>
  <c r="W171" i="19"/>
  <c r="W81" i="19"/>
  <c r="W187" i="19"/>
  <c r="W17" i="19"/>
  <c r="W84" i="19"/>
  <c r="W218" i="19"/>
  <c r="W153" i="19"/>
  <c r="W163" i="19"/>
  <c r="W149" i="19"/>
  <c r="W106" i="19"/>
  <c r="W266" i="19"/>
  <c r="W127" i="19"/>
  <c r="W247" i="19"/>
  <c r="W270" i="19"/>
  <c r="W68" i="19"/>
  <c r="W159" i="19"/>
  <c r="W268" i="19"/>
  <c r="W26" i="19"/>
  <c r="W3" i="19"/>
  <c r="W44" i="19"/>
  <c r="W85" i="19"/>
  <c r="W274" i="19"/>
  <c r="W181" i="19"/>
  <c r="W57" i="19"/>
  <c r="W145" i="19"/>
  <c r="W123" i="19"/>
  <c r="W142" i="19"/>
  <c r="W35" i="19"/>
  <c r="W261" i="19"/>
  <c r="W245" i="19"/>
  <c r="W15" i="19"/>
  <c r="W221" i="19"/>
  <c r="W253" i="19"/>
  <c r="W133" i="19"/>
  <c r="W36" i="19"/>
  <c r="W272" i="19"/>
  <c r="W285" i="19"/>
  <c r="W56" i="19"/>
  <c r="W281" i="19"/>
  <c r="W76" i="19"/>
  <c r="W14" i="19"/>
  <c r="W47" i="19"/>
  <c r="W264" i="19"/>
  <c r="W31" i="19"/>
  <c r="W130" i="19"/>
  <c r="W140" i="19"/>
  <c r="W38" i="19"/>
  <c r="W49" i="19"/>
  <c r="W230" i="19"/>
  <c r="W60" i="19"/>
  <c r="W160" i="19"/>
  <c r="W101" i="19"/>
  <c r="W180" i="19"/>
  <c r="W64" i="19"/>
  <c r="W139" i="19"/>
  <c r="W66" i="19"/>
  <c r="W59" i="19"/>
  <c r="W239" i="19"/>
  <c r="W262" i="19"/>
  <c r="W209" i="19"/>
  <c r="W92" i="19"/>
  <c r="W74" i="19"/>
  <c r="W158" i="19"/>
  <c r="W45" i="19"/>
  <c r="W279" i="19"/>
  <c r="W52" i="19"/>
  <c r="W246" i="19"/>
  <c r="W173" i="19"/>
  <c r="W188" i="19"/>
  <c r="W174" i="19"/>
  <c r="W280" i="19"/>
  <c r="W5" i="19"/>
  <c r="W255" i="19"/>
  <c r="W6" i="19"/>
  <c r="W166" i="19"/>
  <c r="W39" i="19"/>
  <c r="W210" i="19"/>
  <c r="W138" i="19"/>
  <c r="W248" i="19"/>
  <c r="E21" i="20" l="1"/>
  <c r="N324" i="19"/>
  <c r="F324" i="19"/>
  <c r="N301" i="19"/>
  <c r="S301" i="19"/>
  <c r="F301" i="19"/>
  <c r="E20" i="20" s="1"/>
  <c r="N302" i="19"/>
  <c r="F302" i="19"/>
  <c r="F300" i="19"/>
  <c r="E19" i="20" s="1"/>
  <c r="S300" i="19"/>
  <c r="N300" i="19"/>
  <c r="N312" i="19"/>
  <c r="F312" i="19"/>
  <c r="N336" i="19" l="1"/>
  <c r="F336" i="19"/>
  <c r="F19" i="20"/>
  <c r="R300" i="19"/>
  <c r="I300" i="19"/>
  <c r="I301" i="19" s="1"/>
  <c r="I302" i="19" s="1"/>
  <c r="M300" i="19"/>
  <c r="AE19" i="20" s="1"/>
  <c r="R302" i="19"/>
  <c r="M302" i="19"/>
  <c r="AE21" i="20" s="1"/>
  <c r="F313" i="19"/>
  <c r="N313" i="19"/>
  <c r="G19" i="20"/>
  <c r="M312" i="19"/>
  <c r="AG19" i="20" s="1"/>
  <c r="R312" i="19"/>
  <c r="F20" i="20"/>
  <c r="R301" i="19"/>
  <c r="M301" i="19"/>
  <c r="AE20" i="20" s="1"/>
  <c r="S312" i="19"/>
  <c r="H19" i="20"/>
  <c r="M324" i="19"/>
  <c r="R324" i="19"/>
  <c r="E11" i="20"/>
  <c r="S11" i="20" s="1"/>
  <c r="AF19" i="20" l="1"/>
  <c r="F21" i="20"/>
  <c r="AF20" i="20"/>
  <c r="J292" i="19"/>
  <c r="N292" i="19"/>
  <c r="S291" i="19"/>
  <c r="N325" i="19"/>
  <c r="F325" i="19"/>
  <c r="G20" i="20" s="1"/>
  <c r="S324" i="19"/>
  <c r="F314" i="19"/>
  <c r="N314" i="19"/>
  <c r="F348" i="19"/>
  <c r="I19" i="20" s="1"/>
  <c r="N348" i="19"/>
  <c r="R313" i="19"/>
  <c r="M313" i="19"/>
  <c r="R336" i="19"/>
  <c r="M336" i="19"/>
  <c r="AH19" i="20" s="1"/>
  <c r="J303" i="19"/>
  <c r="F303" i="19"/>
  <c r="F10" i="20" s="1"/>
  <c r="T10" i="20" s="1"/>
  <c r="N303" i="19"/>
  <c r="S302" i="19"/>
  <c r="S313" i="19"/>
  <c r="E12" i="20"/>
  <c r="S12" i="20" s="1"/>
  <c r="F11" i="20" l="1"/>
  <c r="T11" i="20" s="1"/>
  <c r="AE11" i="20"/>
  <c r="S303" i="19"/>
  <c r="F304" i="19"/>
  <c r="N304" i="19"/>
  <c r="J304" i="19"/>
  <c r="F326" i="19"/>
  <c r="G21" i="20" s="1"/>
  <c r="N326" i="19"/>
  <c r="R314" i="19"/>
  <c r="M314" i="19"/>
  <c r="AF21" i="20" s="1"/>
  <c r="J315" i="19"/>
  <c r="N315" i="19"/>
  <c r="F315" i="19"/>
  <c r="G10" i="20" s="1"/>
  <c r="U10" i="20" s="1"/>
  <c r="N293" i="19"/>
  <c r="J293" i="19"/>
  <c r="I303" i="19"/>
  <c r="R303" i="19"/>
  <c r="M303" i="19"/>
  <c r="AF10" i="20" s="1"/>
  <c r="S325" i="19"/>
  <c r="H20" i="20"/>
  <c r="M325" i="19"/>
  <c r="AG20" i="20" s="1"/>
  <c r="R325" i="19"/>
  <c r="S292" i="19"/>
  <c r="N337" i="19"/>
  <c r="F337" i="19"/>
  <c r="S336" i="19"/>
  <c r="R348" i="19"/>
  <c r="M348" i="19"/>
  <c r="AI19" i="20" s="1"/>
  <c r="S314" i="19"/>
  <c r="F372" i="19"/>
  <c r="S315" i="19"/>
  <c r="S326" i="19"/>
  <c r="AE12" i="20" l="1"/>
  <c r="S293" i="19"/>
  <c r="E13" i="20"/>
  <c r="S13" i="20" s="1"/>
  <c r="M372" i="19"/>
  <c r="R372" i="19"/>
  <c r="M337" i="19"/>
  <c r="AH20" i="20" s="1"/>
  <c r="R337" i="19"/>
  <c r="S304" i="19"/>
  <c r="J305" i="19"/>
  <c r="N305" i="19"/>
  <c r="F305" i="19"/>
  <c r="F12" i="20" s="1"/>
  <c r="T12" i="20" s="1"/>
  <c r="R326" i="19"/>
  <c r="M326" i="19"/>
  <c r="AG21" i="20" s="1"/>
  <c r="N372" i="19"/>
  <c r="AL19" i="20" s="1"/>
  <c r="R315" i="19"/>
  <c r="M315" i="19"/>
  <c r="AG10" i="20" s="1"/>
  <c r="I315" i="19"/>
  <c r="R304" i="19"/>
  <c r="M304" i="19"/>
  <c r="AF11" i="20" s="1"/>
  <c r="I304" i="19"/>
  <c r="J327" i="19"/>
  <c r="F327" i="19"/>
  <c r="H10" i="20" s="1"/>
  <c r="V10" i="20" s="1"/>
  <c r="N327" i="19"/>
  <c r="J316" i="19"/>
  <c r="F316" i="19"/>
  <c r="G11" i="20" s="1"/>
  <c r="U11" i="20" s="1"/>
  <c r="N316" i="19"/>
  <c r="N294" i="19"/>
  <c r="J294" i="19"/>
  <c r="S337" i="19"/>
  <c r="N338" i="19"/>
  <c r="F338" i="19"/>
  <c r="H21" i="20" s="1"/>
  <c r="F360" i="19"/>
  <c r="J19" i="20" s="1"/>
  <c r="N360" i="19"/>
  <c r="F349" i="19"/>
  <c r="I20" i="20" s="1"/>
  <c r="N349" i="19"/>
  <c r="S348" i="19"/>
  <c r="S349" i="19"/>
  <c r="E14" i="20"/>
  <c r="S305" i="19"/>
  <c r="AK19" i="20" l="1"/>
  <c r="S14" i="20"/>
  <c r="AE13" i="20"/>
  <c r="J295" i="19"/>
  <c r="N295" i="19"/>
  <c r="R349" i="19"/>
  <c r="M349" i="19"/>
  <c r="AI20" i="20" s="1"/>
  <c r="R305" i="19"/>
  <c r="I305" i="19"/>
  <c r="M305" i="19"/>
  <c r="AF12" i="20" s="1"/>
  <c r="F328" i="19"/>
  <c r="H11" i="20" s="1"/>
  <c r="V11" i="20" s="1"/>
  <c r="N328" i="19"/>
  <c r="J328" i="19"/>
  <c r="S338" i="19"/>
  <c r="N339" i="19"/>
  <c r="J339" i="19"/>
  <c r="F339" i="19"/>
  <c r="M316" i="19"/>
  <c r="AG11" i="20" s="1"/>
  <c r="R316" i="19"/>
  <c r="I316" i="19"/>
  <c r="K19" i="20"/>
  <c r="R360" i="19"/>
  <c r="M360" i="19"/>
  <c r="AJ19" i="20" s="1"/>
  <c r="F350" i="19"/>
  <c r="I21" i="20" s="1"/>
  <c r="N350" i="19"/>
  <c r="S316" i="19"/>
  <c r="J317" i="19"/>
  <c r="F317" i="19"/>
  <c r="G12" i="20" s="1"/>
  <c r="U12" i="20" s="1"/>
  <c r="N317" i="19"/>
  <c r="F306" i="19"/>
  <c r="F13" i="20" s="1"/>
  <c r="T13" i="20" s="1"/>
  <c r="J306" i="19"/>
  <c r="N306" i="19"/>
  <c r="R338" i="19"/>
  <c r="M338" i="19"/>
  <c r="AH21" i="20" s="1"/>
  <c r="S327" i="19"/>
  <c r="S294" i="19"/>
  <c r="I10" i="20"/>
  <c r="W10" i="20" s="1"/>
  <c r="I327" i="19"/>
  <c r="M327" i="19"/>
  <c r="AH10" i="20" s="1"/>
  <c r="R327" i="19"/>
  <c r="F373" i="19"/>
  <c r="E15" i="20"/>
  <c r="S306" i="19"/>
  <c r="S15" i="20" l="1"/>
  <c r="AE14" i="20"/>
  <c r="M373" i="19"/>
  <c r="R373" i="19"/>
  <c r="N318" i="19"/>
  <c r="F318" i="19"/>
  <c r="G13" i="20" s="1"/>
  <c r="U13" i="20" s="1"/>
  <c r="J318" i="19"/>
  <c r="I328" i="19"/>
  <c r="M328" i="19"/>
  <c r="AH11" i="20" s="1"/>
  <c r="R328" i="19"/>
  <c r="N296" i="19"/>
  <c r="J296" i="19"/>
  <c r="R350" i="19"/>
  <c r="M350" i="19"/>
  <c r="AI21" i="20" s="1"/>
  <c r="I339" i="19"/>
  <c r="R339" i="19"/>
  <c r="M339" i="19"/>
  <c r="AI10" i="20" s="1"/>
  <c r="R306" i="19"/>
  <c r="I306" i="19"/>
  <c r="M306" i="19"/>
  <c r="AF13" i="20" s="1"/>
  <c r="S295" i="19"/>
  <c r="S328" i="19"/>
  <c r="J329" i="19"/>
  <c r="N329" i="19"/>
  <c r="F329" i="19"/>
  <c r="H12" i="20" s="1"/>
  <c r="V12" i="20" s="1"/>
  <c r="S350" i="19"/>
  <c r="N351" i="19"/>
  <c r="J351" i="19"/>
  <c r="F351" i="19"/>
  <c r="J10" i="20" s="1"/>
  <c r="X10" i="20" s="1"/>
  <c r="S339" i="19"/>
  <c r="J340" i="19"/>
  <c r="N340" i="19"/>
  <c r="F340" i="19"/>
  <c r="I11" i="20" s="1"/>
  <c r="W11" i="20" s="1"/>
  <c r="F361" i="19"/>
  <c r="J20" i="20" s="1"/>
  <c r="N361" i="19"/>
  <c r="S360" i="19"/>
  <c r="S317" i="19"/>
  <c r="N307" i="19"/>
  <c r="J307" i="19"/>
  <c r="F307" i="19"/>
  <c r="F14" i="20" s="1"/>
  <c r="T14" i="20" s="1"/>
  <c r="S361" i="19"/>
  <c r="M317" i="19"/>
  <c r="AG12" i="20" s="1"/>
  <c r="R317" i="19"/>
  <c r="I317" i="19"/>
  <c r="N373" i="19"/>
  <c r="AL20" i="20" s="1"/>
  <c r="S372" i="19"/>
  <c r="F374" i="19"/>
  <c r="S318" i="19"/>
  <c r="S329" i="19"/>
  <c r="M374" i="19" l="1"/>
  <c r="R374" i="19"/>
  <c r="S296" i="19"/>
  <c r="E16" i="20"/>
  <c r="S16" i="20" s="1"/>
  <c r="AK20" i="20"/>
  <c r="AE15" i="20"/>
  <c r="N374" i="19"/>
  <c r="AL21" i="20" s="1"/>
  <c r="I12" i="20"/>
  <c r="W12" i="20" s="1"/>
  <c r="M329" i="19"/>
  <c r="AH12" i="20" s="1"/>
  <c r="I329" i="19"/>
  <c r="R329" i="19"/>
  <c r="J341" i="19"/>
  <c r="F341" i="19"/>
  <c r="N341" i="19"/>
  <c r="S373" i="19"/>
  <c r="I318" i="19"/>
  <c r="R318" i="19"/>
  <c r="M318" i="19"/>
  <c r="AG13" i="20" s="1"/>
  <c r="J11" i="20"/>
  <c r="X11" i="20" s="1"/>
  <c r="M340" i="19"/>
  <c r="AI11" i="20" s="1"/>
  <c r="I340" i="19"/>
  <c r="R340" i="19"/>
  <c r="J319" i="19"/>
  <c r="F319" i="19"/>
  <c r="G14" i="20" s="1"/>
  <c r="U14" i="20" s="1"/>
  <c r="N319" i="19"/>
  <c r="J330" i="19"/>
  <c r="N330" i="19"/>
  <c r="F330" i="19"/>
  <c r="H13" i="20" s="1"/>
  <c r="V13" i="20" s="1"/>
  <c r="S351" i="19"/>
  <c r="F352" i="19"/>
  <c r="N352" i="19"/>
  <c r="J352" i="19"/>
  <c r="R351" i="19"/>
  <c r="I351" i="19"/>
  <c r="M351" i="19"/>
  <c r="AJ10" i="20" s="1"/>
  <c r="J308" i="19"/>
  <c r="F308" i="19"/>
  <c r="F15" i="20" s="1"/>
  <c r="T15" i="20" s="1"/>
  <c r="N308" i="19"/>
  <c r="S307" i="19"/>
  <c r="K20" i="20"/>
  <c r="R361" i="19"/>
  <c r="M361" i="19"/>
  <c r="AJ20" i="20" s="1"/>
  <c r="S340" i="19"/>
  <c r="S362" i="19"/>
  <c r="F362" i="19"/>
  <c r="J21" i="20" s="1"/>
  <c r="N362" i="19"/>
  <c r="J297" i="19"/>
  <c r="N297" i="19"/>
  <c r="R307" i="19"/>
  <c r="M307" i="19"/>
  <c r="AF14" i="20" s="1"/>
  <c r="I307" i="19"/>
  <c r="S374" i="19"/>
  <c r="S341" i="19"/>
  <c r="S308" i="19"/>
  <c r="S352" i="19"/>
  <c r="S297" i="19" l="1"/>
  <c r="E17" i="20"/>
  <c r="S17" i="20" s="1"/>
  <c r="AE16" i="20"/>
  <c r="J363" i="19"/>
  <c r="F363" i="19"/>
  <c r="K10" i="20" s="1"/>
  <c r="Y10" i="20" s="1"/>
  <c r="N363" i="19"/>
  <c r="F331" i="19"/>
  <c r="H14" i="20" s="1"/>
  <c r="V14" i="20" s="1"/>
  <c r="N331" i="19"/>
  <c r="J331" i="19"/>
  <c r="S319" i="19"/>
  <c r="N320" i="19"/>
  <c r="J320" i="19"/>
  <c r="F320" i="19"/>
  <c r="I319" i="19"/>
  <c r="M319" i="19"/>
  <c r="AG14" i="20" s="1"/>
  <c r="R319" i="19"/>
  <c r="J375" i="19"/>
  <c r="N375" i="19"/>
  <c r="N309" i="19"/>
  <c r="F309" i="19"/>
  <c r="F16" i="20" s="1"/>
  <c r="T16" i="20" s="1"/>
  <c r="J309" i="19"/>
  <c r="J353" i="19"/>
  <c r="F353" i="19"/>
  <c r="J12" i="20" s="1"/>
  <c r="X12" i="20" s="1"/>
  <c r="N353" i="19"/>
  <c r="N298" i="19"/>
  <c r="J298" i="19"/>
  <c r="R341" i="19"/>
  <c r="M341" i="19"/>
  <c r="AI12" i="20" s="1"/>
  <c r="I341" i="19"/>
  <c r="G15" i="20"/>
  <c r="U15" i="20" s="1"/>
  <c r="R308" i="19"/>
  <c r="M308" i="19"/>
  <c r="AF15" i="20" s="1"/>
  <c r="I308" i="19"/>
  <c r="M352" i="19"/>
  <c r="AJ11" i="20" s="1"/>
  <c r="R352" i="19"/>
  <c r="I352" i="19"/>
  <c r="N342" i="19"/>
  <c r="F342" i="19"/>
  <c r="J342" i="19"/>
  <c r="S363" i="19"/>
  <c r="R362" i="19"/>
  <c r="M362" i="19"/>
  <c r="AK21" i="20" s="1"/>
  <c r="S330" i="19"/>
  <c r="I13" i="20"/>
  <c r="W13" i="20" s="1"/>
  <c r="M330" i="19"/>
  <c r="AH13" i="20" s="1"/>
  <c r="R330" i="19"/>
  <c r="I330" i="19"/>
  <c r="S375" i="19"/>
  <c r="S342" i="19"/>
  <c r="E18" i="20"/>
  <c r="AJ21" i="20" l="1"/>
  <c r="AL10" i="20"/>
  <c r="AE17" i="20"/>
  <c r="E22" i="20"/>
  <c r="S18" i="20"/>
  <c r="S19" i="20" s="1"/>
  <c r="S20" i="20" s="1"/>
  <c r="S21" i="20" s="1"/>
  <c r="M320" i="19"/>
  <c r="AG15" i="20" s="1"/>
  <c r="I320" i="19"/>
  <c r="R320" i="19"/>
  <c r="S309" i="19"/>
  <c r="F310" i="19"/>
  <c r="F17" i="20" s="1"/>
  <c r="T17" i="20" s="1"/>
  <c r="J310" i="19"/>
  <c r="N310" i="19"/>
  <c r="J376" i="19"/>
  <c r="I363" i="19"/>
  <c r="M363" i="19"/>
  <c r="AK10" i="20" s="1"/>
  <c r="R363" i="19"/>
  <c r="S320" i="19"/>
  <c r="F321" i="19"/>
  <c r="G16" i="20" s="1"/>
  <c r="U16" i="20" s="1"/>
  <c r="J321" i="19"/>
  <c r="N321" i="19"/>
  <c r="S364" i="19"/>
  <c r="S353" i="19"/>
  <c r="J354" i="19"/>
  <c r="F354" i="19"/>
  <c r="N354" i="19"/>
  <c r="J13" i="20"/>
  <c r="X13" i="20" s="1"/>
  <c r="R342" i="19"/>
  <c r="I342" i="19"/>
  <c r="M342" i="19"/>
  <c r="AI13" i="20" s="1"/>
  <c r="N332" i="19"/>
  <c r="J332" i="19"/>
  <c r="F332" i="19"/>
  <c r="H15" i="20" s="1"/>
  <c r="V15" i="20" s="1"/>
  <c r="N343" i="19"/>
  <c r="J343" i="19"/>
  <c r="F343" i="19"/>
  <c r="R353" i="19"/>
  <c r="M353" i="19"/>
  <c r="AJ12" i="20" s="1"/>
  <c r="I353" i="19"/>
  <c r="J364" i="19"/>
  <c r="F364" i="19"/>
  <c r="K11" i="20" s="1"/>
  <c r="Y11" i="20" s="1"/>
  <c r="N364" i="19"/>
  <c r="N376" i="19"/>
  <c r="S299" i="19"/>
  <c r="J299" i="19"/>
  <c r="J300" i="19" s="1"/>
  <c r="J301" i="19" s="1"/>
  <c r="J302" i="19" s="1"/>
  <c r="N299" i="19"/>
  <c r="S331" i="19"/>
  <c r="M309" i="19"/>
  <c r="AF16" i="20" s="1"/>
  <c r="I309" i="19"/>
  <c r="R309" i="19"/>
  <c r="S298" i="19"/>
  <c r="I14" i="20"/>
  <c r="W14" i="20" s="1"/>
  <c r="M331" i="19"/>
  <c r="AH14" i="20" s="1"/>
  <c r="I331" i="19"/>
  <c r="R331" i="19"/>
  <c r="S310" i="19"/>
  <c r="S354" i="19"/>
  <c r="S376" i="19"/>
  <c r="AL11" i="20" l="1"/>
  <c r="AE18" i="20"/>
  <c r="AE22" i="20" s="1"/>
  <c r="M310" i="19"/>
  <c r="AF17" i="20" s="1"/>
  <c r="R310" i="19"/>
  <c r="I310" i="19"/>
  <c r="F344" i="19"/>
  <c r="I15" i="20" s="1"/>
  <c r="W15" i="20" s="1"/>
  <c r="N344" i="19"/>
  <c r="J344" i="19"/>
  <c r="I321" i="19"/>
  <c r="M321" i="19"/>
  <c r="AG16" i="20" s="1"/>
  <c r="R321" i="19"/>
  <c r="N377" i="19"/>
  <c r="J333" i="19"/>
  <c r="F333" i="19"/>
  <c r="H16" i="20" s="1"/>
  <c r="V16" i="20" s="1"/>
  <c r="N333" i="19"/>
  <c r="S321" i="19"/>
  <c r="N322" i="19"/>
  <c r="J322" i="19"/>
  <c r="F322" i="19"/>
  <c r="G17" i="20" s="1"/>
  <c r="U17" i="20" s="1"/>
  <c r="S332" i="19"/>
  <c r="I332" i="19"/>
  <c r="M332" i="19"/>
  <c r="AH15" i="20" s="1"/>
  <c r="R332" i="19"/>
  <c r="M354" i="19"/>
  <c r="AJ13" i="20" s="1"/>
  <c r="I354" i="19"/>
  <c r="R354" i="19"/>
  <c r="J377" i="19"/>
  <c r="I364" i="19"/>
  <c r="R364" i="19"/>
  <c r="M364" i="19"/>
  <c r="AK11" i="20" s="1"/>
  <c r="J355" i="19"/>
  <c r="S343" i="19"/>
  <c r="S365" i="19"/>
  <c r="F355" i="19"/>
  <c r="J14" i="20" s="1"/>
  <c r="X14" i="20" s="1"/>
  <c r="N355" i="19"/>
  <c r="R343" i="19"/>
  <c r="I343" i="19"/>
  <c r="M343" i="19"/>
  <c r="AI14" i="20" s="1"/>
  <c r="J365" i="19"/>
  <c r="F365" i="19"/>
  <c r="K12" i="20" s="1"/>
  <c r="Y12" i="20" s="1"/>
  <c r="N365" i="19"/>
  <c r="J311" i="19"/>
  <c r="J312" i="19" s="1"/>
  <c r="J313" i="19" s="1"/>
  <c r="J314" i="19" s="1"/>
  <c r="F311" i="19"/>
  <c r="F18" i="20" s="1"/>
  <c r="T18" i="20" s="1"/>
  <c r="T19" i="20" s="1"/>
  <c r="T20" i="20" s="1"/>
  <c r="T21" i="20" s="1"/>
  <c r="S311" i="19"/>
  <c r="N311" i="19"/>
  <c r="S344" i="19"/>
  <c r="F22" i="20" l="1"/>
  <c r="I355" i="19"/>
  <c r="N378" i="19"/>
  <c r="S333" i="19"/>
  <c r="F334" i="19"/>
  <c r="H17" i="20" s="1"/>
  <c r="V17" i="20" s="1"/>
  <c r="N334" i="19"/>
  <c r="J334" i="19"/>
  <c r="R344" i="19"/>
  <c r="M344" i="19"/>
  <c r="AI15" i="20" s="1"/>
  <c r="I344" i="19"/>
  <c r="R311" i="19"/>
  <c r="I311" i="19"/>
  <c r="I312" i="19" s="1"/>
  <c r="I313" i="19" s="1"/>
  <c r="I314" i="19" s="1"/>
  <c r="M311" i="19"/>
  <c r="AF18" i="20" s="1"/>
  <c r="AF22" i="20" s="1"/>
  <c r="S322" i="19"/>
  <c r="J323" i="19"/>
  <c r="J324" i="19" s="1"/>
  <c r="J325" i="19" s="1"/>
  <c r="J326" i="19" s="1"/>
  <c r="S323" i="19"/>
  <c r="F323" i="19"/>
  <c r="G18" i="20" s="1"/>
  <c r="N323" i="19"/>
  <c r="M322" i="19"/>
  <c r="AG17" i="20" s="1"/>
  <c r="I322" i="19"/>
  <c r="R322" i="19"/>
  <c r="S377" i="19"/>
  <c r="J378" i="19"/>
  <c r="S366" i="19"/>
  <c r="R365" i="19"/>
  <c r="M365" i="19"/>
  <c r="AL12" i="20" s="1"/>
  <c r="I365" i="19"/>
  <c r="R355" i="19"/>
  <c r="M355" i="19"/>
  <c r="AJ14" i="20" s="1"/>
  <c r="F345" i="19"/>
  <c r="I16" i="20" s="1"/>
  <c r="W16" i="20" s="1"/>
  <c r="N345" i="19"/>
  <c r="J345" i="19"/>
  <c r="J366" i="19"/>
  <c r="F366" i="19"/>
  <c r="K13" i="20" s="1"/>
  <c r="Y13" i="20" s="1"/>
  <c r="N366" i="19"/>
  <c r="M333" i="19"/>
  <c r="AH16" i="20" s="1"/>
  <c r="I333" i="19"/>
  <c r="R333" i="19"/>
  <c r="S334" i="19"/>
  <c r="S345" i="19"/>
  <c r="S378" i="19"/>
  <c r="AK12" i="20" l="1"/>
  <c r="S367" i="19"/>
  <c r="J379" i="19"/>
  <c r="G22" i="20"/>
  <c r="U18" i="20"/>
  <c r="U19" i="20" s="1"/>
  <c r="U20" i="20" s="1"/>
  <c r="U21" i="20" s="1"/>
  <c r="J335" i="19"/>
  <c r="J336" i="19" s="1"/>
  <c r="J337" i="19" s="1"/>
  <c r="J338" i="19" s="1"/>
  <c r="F335" i="19"/>
  <c r="N335" i="19"/>
  <c r="S335" i="19"/>
  <c r="R366" i="19"/>
  <c r="I366" i="19"/>
  <c r="M366" i="19"/>
  <c r="AL13" i="20" s="1"/>
  <c r="J346" i="19"/>
  <c r="F346" i="19"/>
  <c r="I17" i="20" s="1"/>
  <c r="W17" i="20" s="1"/>
  <c r="N346" i="19"/>
  <c r="F356" i="19"/>
  <c r="J15" i="20" s="1"/>
  <c r="X15" i="20" s="1"/>
  <c r="N356" i="19"/>
  <c r="J356" i="19"/>
  <c r="S355" i="19"/>
  <c r="I334" i="19"/>
  <c r="R334" i="19"/>
  <c r="M334" i="19"/>
  <c r="AH17" i="20" s="1"/>
  <c r="H18" i="20"/>
  <c r="M323" i="19"/>
  <c r="AG18" i="20" s="1"/>
  <c r="AG22" i="20" s="1"/>
  <c r="R323" i="19"/>
  <c r="I323" i="19"/>
  <c r="I324" i="19" s="1"/>
  <c r="I325" i="19" s="1"/>
  <c r="I326" i="19" s="1"/>
  <c r="N379" i="19"/>
  <c r="R345" i="19"/>
  <c r="I345" i="19"/>
  <c r="M345" i="19"/>
  <c r="AI16" i="20" s="1"/>
  <c r="J367" i="19"/>
  <c r="F367" i="19"/>
  <c r="K14" i="20" s="1"/>
  <c r="Y14" i="20" s="1"/>
  <c r="N367" i="19"/>
  <c r="S346" i="19"/>
  <c r="AK13" i="20" l="1"/>
  <c r="M356" i="19"/>
  <c r="AJ15" i="20" s="1"/>
  <c r="R356" i="19"/>
  <c r="I356" i="19"/>
  <c r="I18" i="20"/>
  <c r="M335" i="19"/>
  <c r="AH18" i="20" s="1"/>
  <c r="AH22" i="20" s="1"/>
  <c r="I335" i="19"/>
  <c r="I336" i="19" s="1"/>
  <c r="I337" i="19" s="1"/>
  <c r="I338" i="19" s="1"/>
  <c r="R335" i="19"/>
  <c r="N380" i="19"/>
  <c r="R367" i="19"/>
  <c r="I367" i="19"/>
  <c r="M367" i="19"/>
  <c r="AL14" i="20" s="1"/>
  <c r="F357" i="19"/>
  <c r="J16" i="20" s="1"/>
  <c r="X16" i="20" s="1"/>
  <c r="J357" i="19"/>
  <c r="N357" i="19"/>
  <c r="S368" i="19"/>
  <c r="S379" i="19"/>
  <c r="M346" i="19"/>
  <c r="AI17" i="20" s="1"/>
  <c r="I346" i="19"/>
  <c r="R346" i="19"/>
  <c r="J380" i="19"/>
  <c r="J368" i="19"/>
  <c r="F368" i="19"/>
  <c r="K15" i="20" s="1"/>
  <c r="Y15" i="20" s="1"/>
  <c r="N368" i="19"/>
  <c r="S356" i="19"/>
  <c r="H22" i="20"/>
  <c r="V18" i="20"/>
  <c r="V19" i="20" s="1"/>
  <c r="V20" i="20" s="1"/>
  <c r="V21" i="20" s="1"/>
  <c r="N347" i="19"/>
  <c r="S347" i="19"/>
  <c r="J347" i="19"/>
  <c r="J348" i="19" s="1"/>
  <c r="J349" i="19" s="1"/>
  <c r="J350" i="19" s="1"/>
  <c r="F347" i="19"/>
  <c r="F370" i="19"/>
  <c r="AK14" i="20" l="1"/>
  <c r="AJ16" i="20"/>
  <c r="AK15" i="20"/>
  <c r="AI18" i="20"/>
  <c r="AI22" i="20" s="1"/>
  <c r="R370" i="19"/>
  <c r="M370" i="19"/>
  <c r="N381" i="19"/>
  <c r="R357" i="19"/>
  <c r="I357" i="19"/>
  <c r="M357" i="19"/>
  <c r="J381" i="19"/>
  <c r="I22" i="20"/>
  <c r="W18" i="20"/>
  <c r="W19" i="20" s="1"/>
  <c r="W20" i="20" s="1"/>
  <c r="W21" i="20" s="1"/>
  <c r="N370" i="19"/>
  <c r="F369" i="19"/>
  <c r="K16" i="20" s="1"/>
  <c r="Y16" i="20" s="1"/>
  <c r="J369" i="19"/>
  <c r="J370" i="19" s="1"/>
  <c r="N369" i="19"/>
  <c r="S369" i="19"/>
  <c r="R347" i="19"/>
  <c r="M347" i="19"/>
  <c r="I347" i="19"/>
  <c r="I348" i="19" s="1"/>
  <c r="I349" i="19" s="1"/>
  <c r="I350" i="19" s="1"/>
  <c r="R368" i="19"/>
  <c r="M368" i="19"/>
  <c r="AL15" i="20" s="1"/>
  <c r="I368" i="19"/>
  <c r="F358" i="19"/>
  <c r="J17" i="20" s="1"/>
  <c r="X17" i="20" s="1"/>
  <c r="N358" i="19"/>
  <c r="J358" i="19"/>
  <c r="S357" i="19"/>
  <c r="S358" i="19"/>
  <c r="S380" i="19"/>
  <c r="S381" i="19"/>
  <c r="AK16" i="20" l="1"/>
  <c r="AL16" i="20"/>
  <c r="S370" i="19"/>
  <c r="F371" i="19"/>
  <c r="J371" i="19"/>
  <c r="J372" i="19" s="1"/>
  <c r="J373" i="19" s="1"/>
  <c r="J374" i="19" s="1"/>
  <c r="J382" i="19"/>
  <c r="R369" i="19"/>
  <c r="M369" i="19"/>
  <c r="D36" i="10"/>
  <c r="I369" i="19"/>
  <c r="N382" i="19"/>
  <c r="AL17" i="20" s="1"/>
  <c r="N359" i="19"/>
  <c r="J359" i="19"/>
  <c r="J360" i="19" s="1"/>
  <c r="J361" i="19" s="1"/>
  <c r="J362" i="19" s="1"/>
  <c r="F359" i="19"/>
  <c r="J18" i="20" s="1"/>
  <c r="X18" i="20" s="1"/>
  <c r="X19" i="20" s="1"/>
  <c r="X20" i="20" s="1"/>
  <c r="X21" i="20" s="1"/>
  <c r="S359" i="19"/>
  <c r="K18" i="20"/>
  <c r="K17" i="20"/>
  <c r="Y17" i="20" s="1"/>
  <c r="R358" i="19"/>
  <c r="M358" i="19"/>
  <c r="AK17" i="20" s="1"/>
  <c r="I358" i="19"/>
  <c r="S371" i="19"/>
  <c r="N371" i="19"/>
  <c r="S382" i="19"/>
  <c r="AJ17" i="20" l="1"/>
  <c r="J22" i="20"/>
  <c r="AJ18" i="20"/>
  <c r="M371" i="19"/>
  <c r="R371" i="19"/>
  <c r="I370" i="19"/>
  <c r="I371" i="19" s="1"/>
  <c r="E36" i="10"/>
  <c r="M38" i="10" s="1"/>
  <c r="K38" i="10" s="1"/>
  <c r="M37" i="10"/>
  <c r="K37" i="10" s="1"/>
  <c r="Y18" i="20"/>
  <c r="Y19" i="20" s="1"/>
  <c r="Y20" i="20" s="1"/>
  <c r="J383" i="19"/>
  <c r="J384" i="19" s="1"/>
  <c r="J385" i="19" s="1"/>
  <c r="J386" i="19" s="1"/>
  <c r="I359" i="19"/>
  <c r="I360" i="19" s="1"/>
  <c r="I361" i="19" s="1"/>
  <c r="I362" i="19" s="1"/>
  <c r="R359" i="19"/>
  <c r="M359" i="19"/>
  <c r="AK18" i="20" s="1"/>
  <c r="AK22" i="20" s="1"/>
  <c r="S383" i="19"/>
  <c r="AA2" i="19" s="1"/>
  <c r="N383" i="19"/>
  <c r="AL18" i="20" s="1"/>
  <c r="AL22" i="20" s="1"/>
  <c r="AJ22" i="20" l="1"/>
  <c r="I372" i="19"/>
  <c r="A37" i="10"/>
  <c r="AA1" i="19"/>
  <c r="I373" i="19" l="1"/>
  <c r="D37" i="10"/>
  <c r="F37" i="10"/>
  <c r="A53" i="10"/>
  <c r="H5" i="18" s="1"/>
  <c r="C37" i="10"/>
  <c r="K44" i="10" s="1"/>
  <c r="H6" i="18"/>
  <c r="I374" i="19" l="1"/>
  <c r="F36" i="10" s="1"/>
  <c r="A10" i="18"/>
  <c r="E10" i="18" s="1"/>
  <c r="H10" i="18" s="1"/>
  <c r="G37" i="10"/>
  <c r="M48" i="10" s="1"/>
  <c r="K48" i="10" s="1"/>
  <c r="M47" i="10"/>
  <c r="K47" i="10" s="1"/>
  <c r="E37" i="10"/>
  <c r="M46" i="10" s="1"/>
  <c r="K46" i="10" s="1"/>
  <c r="M45" i="10"/>
  <c r="K45" i="10" s="1"/>
  <c r="M39" i="10" l="1"/>
  <c r="K39" i="10" s="1"/>
  <c r="G36" i="10"/>
  <c r="M40" i="10" s="1"/>
  <c r="K40" i="10" s="1"/>
  <c r="C10" i="18"/>
  <c r="F10" i="18" s="1"/>
  <c r="A11" i="18"/>
  <c r="D11" i="18" s="1"/>
  <c r="G11" i="18" s="1"/>
  <c r="B10" i="18"/>
  <c r="D10" i="18"/>
  <c r="G10" i="18" s="1"/>
  <c r="B11" i="18" l="1"/>
  <c r="A12" i="18"/>
  <c r="E12" i="18" s="1"/>
  <c r="H12" i="18" s="1"/>
  <c r="C11" i="18"/>
  <c r="F11" i="18" s="1"/>
  <c r="E11" i="18"/>
  <c r="H11" i="18" s="1"/>
  <c r="B12" i="18" l="1"/>
  <c r="C12" i="18"/>
  <c r="F12" i="18" s="1"/>
  <c r="A13" i="18"/>
  <c r="A14" i="18" s="1"/>
  <c r="D12" i="18"/>
  <c r="G12" i="18" s="1"/>
  <c r="B13" i="18" l="1"/>
  <c r="D13" i="18"/>
  <c r="G13" i="18" s="1"/>
  <c r="C13" i="18"/>
  <c r="F13" i="18" s="1"/>
  <c r="E13" i="18"/>
  <c r="H13" i="18" s="1"/>
  <c r="B14" i="18"/>
  <c r="E14" i="18"/>
  <c r="H14" i="18" s="1"/>
  <c r="A15" i="18"/>
  <c r="C14" i="18"/>
  <c r="F14" i="18" s="1"/>
  <c r="D14" i="18"/>
  <c r="G14" i="18" s="1"/>
  <c r="E15" i="18" l="1"/>
  <c r="H15" i="18" s="1"/>
  <c r="B15" i="18"/>
  <c r="C15" i="18"/>
  <c r="F15" i="18" s="1"/>
  <c r="D15" i="18"/>
  <c r="G15" i="18" s="1"/>
  <c r="A16" i="18"/>
  <c r="A17" i="18" l="1"/>
  <c r="D16" i="18"/>
  <c r="G16" i="18" s="1"/>
  <c r="C16" i="18"/>
  <c r="F16" i="18" s="1"/>
  <c r="B16" i="18"/>
  <c r="E16" i="18"/>
  <c r="H16" i="18" s="1"/>
  <c r="A18" i="18" l="1"/>
  <c r="C17" i="18"/>
  <c r="F17" i="18" s="1"/>
  <c r="E17" i="18"/>
  <c r="H17" i="18" s="1"/>
  <c r="B17" i="18"/>
  <c r="D17" i="18"/>
  <c r="G17" i="18" s="1"/>
  <c r="D18" i="18" l="1"/>
  <c r="G18" i="18" s="1"/>
  <c r="C18" i="18"/>
  <c r="F18" i="18" s="1"/>
  <c r="E18" i="18"/>
  <c r="H18" i="18" s="1"/>
  <c r="B18" i="18"/>
  <c r="A19" i="18"/>
  <c r="B19" i="18" l="1"/>
  <c r="A20" i="18"/>
  <c r="C19" i="18"/>
  <c r="F19" i="18" s="1"/>
  <c r="D19" i="18"/>
  <c r="G19" i="18" s="1"/>
  <c r="E19" i="18"/>
  <c r="H19" i="18" s="1"/>
  <c r="C20" i="18" l="1"/>
  <c r="F20" i="18" s="1"/>
  <c r="A21" i="18"/>
  <c r="E20" i="18"/>
  <c r="H20" i="18" s="1"/>
  <c r="D20" i="18"/>
  <c r="G20" i="18" s="1"/>
  <c r="B20" i="18"/>
  <c r="A22" i="18" l="1"/>
  <c r="E21" i="18"/>
  <c r="H21" i="18" s="1"/>
  <c r="B21" i="18"/>
  <c r="D21" i="18"/>
  <c r="G21" i="18" s="1"/>
  <c r="C21" i="18"/>
  <c r="F21" i="18" s="1"/>
  <c r="A23" i="18" l="1"/>
  <c r="B22" i="18"/>
  <c r="E22" i="18"/>
  <c r="H22" i="18" s="1"/>
  <c r="C22" i="18"/>
  <c r="F22" i="18" s="1"/>
  <c r="D22" i="18"/>
  <c r="G22" i="18" s="1"/>
  <c r="A24" i="18" l="1"/>
  <c r="B23" i="18"/>
  <c r="E23" i="18"/>
  <c r="H23" i="18" s="1"/>
  <c r="C23" i="18"/>
  <c r="F23" i="18" s="1"/>
  <c r="D23" i="18"/>
  <c r="G23" i="18" s="1"/>
  <c r="D24" i="18" l="1"/>
  <c r="G24" i="18" s="1"/>
  <c r="E24" i="18"/>
  <c r="H24" i="18" s="1"/>
  <c r="A25" i="18"/>
  <c r="C24" i="18"/>
  <c r="F24" i="18" s="1"/>
  <c r="B24" i="18"/>
  <c r="C25" i="18" l="1"/>
  <c r="F25" i="18" s="1"/>
  <c r="D25" i="18"/>
  <c r="G25" i="18" s="1"/>
  <c r="E25" i="18"/>
  <c r="H25" i="18" s="1"/>
  <c r="A26" i="18"/>
  <c r="B25" i="18"/>
  <c r="B26" i="18" l="1"/>
  <c r="D26" i="18"/>
  <c r="G26" i="18" s="1"/>
  <c r="A27" i="18"/>
  <c r="C26" i="18"/>
  <c r="F26" i="18" s="1"/>
  <c r="E26" i="18"/>
  <c r="H26" i="18" s="1"/>
  <c r="A28" i="18" l="1"/>
  <c r="D27" i="18"/>
  <c r="G27" i="18" s="1"/>
  <c r="E27" i="18"/>
  <c r="H27" i="18" s="1"/>
  <c r="C27" i="18"/>
  <c r="F27" i="18" s="1"/>
  <c r="B27" i="18"/>
  <c r="E28" i="18" l="1"/>
  <c r="H28" i="18" s="1"/>
  <c r="B28" i="18"/>
  <c r="A29" i="18"/>
  <c r="D28" i="18"/>
  <c r="G28" i="18" s="1"/>
  <c r="C28" i="18"/>
  <c r="F28" i="18" s="1"/>
  <c r="C29" i="18" l="1"/>
  <c r="F29" i="18" s="1"/>
  <c r="D29" i="18"/>
  <c r="G29" i="18" s="1"/>
  <c r="A30" i="18"/>
  <c r="B29" i="18"/>
  <c r="E29" i="18"/>
  <c r="H29" i="18" s="1"/>
  <c r="C30" i="18" l="1"/>
  <c r="F30" i="18" s="1"/>
  <c r="A31" i="18"/>
  <c r="B30" i="18"/>
  <c r="E30" i="18"/>
  <c r="H30" i="18" s="1"/>
  <c r="D30" i="18"/>
  <c r="G30" i="18" s="1"/>
  <c r="B31" i="18" l="1"/>
  <c r="E31" i="18"/>
  <c r="H31" i="18" s="1"/>
  <c r="A32" i="18"/>
  <c r="D31" i="18"/>
  <c r="G31" i="18" s="1"/>
  <c r="C31" i="18"/>
  <c r="F31" i="18" s="1"/>
  <c r="E32" i="18" l="1"/>
  <c r="H32" i="18" s="1"/>
  <c r="C32" i="18"/>
  <c r="F32" i="18" s="1"/>
  <c r="D32" i="18"/>
  <c r="G32" i="18" s="1"/>
  <c r="A33" i="18"/>
  <c r="B32" i="18"/>
  <c r="A34" i="18" l="1"/>
  <c r="C33" i="18"/>
  <c r="F33" i="18" s="1"/>
  <c r="B33" i="18"/>
  <c r="D33" i="18"/>
  <c r="G33" i="18" s="1"/>
  <c r="E33" i="18"/>
  <c r="H33" i="18" s="1"/>
  <c r="A35" i="18" l="1"/>
  <c r="C34" i="18"/>
  <c r="F34" i="18" s="1"/>
  <c r="D34" i="18"/>
  <c r="G34" i="18" s="1"/>
  <c r="B34" i="18"/>
  <c r="E34" i="18"/>
  <c r="H34" i="18" s="1"/>
  <c r="C35" i="18" l="1"/>
  <c r="F35" i="18" s="1"/>
  <c r="B35" i="18"/>
  <c r="D35" i="18"/>
  <c r="G35" i="18" s="1"/>
  <c r="A36" i="18"/>
  <c r="E35" i="18"/>
  <c r="H35" i="18" s="1"/>
  <c r="B36" i="18" l="1"/>
  <c r="D36" i="18"/>
  <c r="G36" i="18" s="1"/>
  <c r="C36" i="18"/>
  <c r="F36" i="18" s="1"/>
  <c r="E36" i="18"/>
  <c r="H36" i="18" s="1"/>
  <c r="A37" i="18"/>
  <c r="C37" i="18" l="1"/>
  <c r="F37" i="18" s="1"/>
  <c r="E37" i="18"/>
  <c r="H37" i="18" s="1"/>
  <c r="B37" i="18"/>
  <c r="D37" i="18"/>
  <c r="G37" i="18" s="1"/>
  <c r="A38" i="18"/>
  <c r="B38" i="18" l="1"/>
  <c r="A39" i="18"/>
  <c r="C38" i="18"/>
  <c r="F38" i="18" s="1"/>
  <c r="E38" i="18"/>
  <c r="H38" i="18" s="1"/>
  <c r="D38" i="18"/>
  <c r="G38" i="18" s="1"/>
  <c r="E39" i="18" l="1"/>
  <c r="H39" i="18" s="1"/>
  <c r="D39" i="18"/>
  <c r="G39" i="18" s="1"/>
  <c r="C39" i="18"/>
  <c r="F39" i="18" s="1"/>
  <c r="B39" i="18"/>
  <c r="A40" i="18"/>
  <c r="C40" i="18" l="1"/>
  <c r="F40" i="18" s="1"/>
  <c r="E40" i="18"/>
  <c r="H40" i="18" s="1"/>
  <c r="B40" i="18"/>
  <c r="D40" i="18"/>
  <c r="G40" i="18" s="1"/>
  <c r="A41" i="18"/>
  <c r="D41" i="18" l="1"/>
  <c r="G41" i="18" s="1"/>
  <c r="C41" i="18"/>
  <c r="F41" i="18" s="1"/>
  <c r="B41" i="18"/>
  <c r="E41" i="18"/>
  <c r="H41" i="18" s="1"/>
  <c r="A42" i="18"/>
  <c r="D42" i="18" l="1"/>
  <c r="G42" i="18" s="1"/>
  <c r="E42" i="18"/>
  <c r="H42" i="18" s="1"/>
  <c r="C42" i="18"/>
  <c r="F42" i="18" s="1"/>
  <c r="B42" i="18"/>
  <c r="A43" i="18"/>
  <c r="B43" i="18" l="1"/>
  <c r="C43" i="18"/>
  <c r="F43" i="18" s="1"/>
  <c r="A44" i="18"/>
  <c r="D43" i="18"/>
  <c r="G43" i="18" s="1"/>
  <c r="E43" i="18"/>
  <c r="H43" i="18" s="1"/>
  <c r="C44" i="18" l="1"/>
  <c r="F44" i="18" s="1"/>
  <c r="D44" i="18"/>
  <c r="G44" i="18" s="1"/>
  <c r="B44" i="18"/>
  <c r="E44" i="18"/>
  <c r="H44" i="18" s="1"/>
  <c r="A45" i="18"/>
  <c r="E45" i="18" l="1"/>
  <c r="H45" i="18" s="1"/>
  <c r="D45" i="18"/>
  <c r="G45" i="18" s="1"/>
  <c r="C45" i="18"/>
  <c r="F45" i="18" s="1"/>
  <c r="B45" i="18"/>
  <c r="A46" i="18"/>
  <c r="C46" i="18" l="1"/>
  <c r="F46" i="18" s="1"/>
  <c r="D46" i="18"/>
  <c r="G46" i="18" s="1"/>
  <c r="E46" i="18"/>
  <c r="H46" i="18" s="1"/>
  <c r="B46" i="18"/>
  <c r="G3564" i="8" l="1"/>
  <c r="I3929" i="8" s="1"/>
  <c r="E3564" i="8" l="1"/>
  <c r="H3929" i="8" s="1"/>
  <c r="G3565" i="8"/>
  <c r="I3930" i="8" l="1"/>
  <c r="A3564" i="8"/>
  <c r="E3565" i="8"/>
  <c r="H3930" i="8" s="1"/>
  <c r="G3566" i="8"/>
  <c r="I3931" i="8" l="1"/>
  <c r="G3567" i="8"/>
  <c r="A3565" i="8"/>
  <c r="E3566" i="8"/>
  <c r="H3931" i="8" s="1"/>
  <c r="I3932" i="8" l="1"/>
  <c r="A3566" i="8"/>
  <c r="G3568" i="8"/>
  <c r="E3567" i="8"/>
  <c r="H3932" i="8" s="1"/>
  <c r="I3933" i="8" l="1"/>
  <c r="H3933" i="8"/>
  <c r="A3567" i="8"/>
  <c r="E3568" i="8"/>
  <c r="G3569" i="8"/>
  <c r="I3934" i="8" l="1"/>
  <c r="H3934" i="8"/>
  <c r="A3568" i="8"/>
  <c r="E3569" i="8"/>
  <c r="G3570" i="8"/>
  <c r="I3935" i="8" l="1"/>
  <c r="A3569" i="8"/>
  <c r="G3571" i="8"/>
  <c r="E3570" i="8"/>
  <c r="H3935" i="8" s="1"/>
  <c r="I3936" i="8" l="1"/>
  <c r="H3936" i="8"/>
  <c r="E3571" i="8"/>
  <c r="G3572" i="8"/>
  <c r="A3570" i="8"/>
  <c r="I3937" i="8" l="1"/>
  <c r="E3572" i="8"/>
  <c r="H3937" i="8" s="1"/>
  <c r="A3571" i="8"/>
  <c r="G3573" i="8"/>
  <c r="I3938" i="8" l="1"/>
  <c r="A3572" i="8"/>
  <c r="E3573" i="8"/>
  <c r="H3938" i="8" s="1"/>
  <c r="G3574" i="8"/>
  <c r="I3939" i="8" l="1"/>
  <c r="A3573" i="8"/>
  <c r="G3575" i="8"/>
  <c r="E3574" i="8"/>
  <c r="H3939" i="8" s="1"/>
  <c r="I3940" i="8" l="1"/>
  <c r="H3940" i="8"/>
  <c r="E3575" i="8"/>
  <c r="A3574" i="8"/>
  <c r="G3576" i="8"/>
  <c r="I3941" i="8" l="1"/>
  <c r="H3941" i="8"/>
  <c r="E3576" i="8"/>
  <c r="A3575" i="8"/>
  <c r="G3577" i="8"/>
  <c r="I3942" i="8" l="1"/>
  <c r="H3942" i="8"/>
  <c r="G3578" i="8"/>
  <c r="A3576" i="8"/>
  <c r="E3577" i="8"/>
  <c r="I3943" i="8" l="1"/>
  <c r="E3578" i="8"/>
  <c r="H3943" i="8" s="1"/>
  <c r="A3577" i="8"/>
  <c r="G3579" i="8"/>
  <c r="I3944" i="8" l="1"/>
  <c r="H3944" i="8"/>
  <c r="G3580" i="8"/>
  <c r="E3579" i="8"/>
  <c r="A3578" i="8"/>
  <c r="I3945" i="8" l="1"/>
  <c r="A3579" i="8"/>
  <c r="G3581" i="8"/>
  <c r="E3580" i="8"/>
  <c r="H3945" i="8" s="1"/>
  <c r="I3946" i="8" l="1"/>
  <c r="H3946" i="8"/>
  <c r="A3580" i="8"/>
  <c r="G3582" i="8"/>
  <c r="E3581" i="8"/>
  <c r="I3947" i="8" l="1"/>
  <c r="G3583" i="8"/>
  <c r="E3582" i="8"/>
  <c r="H3947" i="8" s="1"/>
  <c r="A3581" i="8"/>
  <c r="I3948" i="8" l="1"/>
  <c r="G3584" i="8"/>
  <c r="E3583" i="8"/>
  <c r="H3948" i="8" s="1"/>
  <c r="A3582" i="8"/>
  <c r="I3949" i="8" l="1"/>
  <c r="A3583" i="8"/>
  <c r="G3585" i="8"/>
  <c r="E3584" i="8"/>
  <c r="H3949" i="8" s="1"/>
  <c r="I3950" i="8" l="1"/>
  <c r="A3584" i="8"/>
  <c r="E3585" i="8"/>
  <c r="H3950" i="8" s="1"/>
  <c r="G3586" i="8"/>
  <c r="I3951" i="8" l="1"/>
  <c r="E3586" i="8"/>
  <c r="H3951" i="8" s="1"/>
  <c r="G3587" i="8"/>
  <c r="A3585" i="8"/>
  <c r="I3952" i="8" l="1"/>
  <c r="H3952" i="8"/>
  <c r="E3587" i="8"/>
  <c r="A3586" i="8"/>
  <c r="G3588" i="8"/>
  <c r="I3953" i="8" l="1"/>
  <c r="H3953" i="8"/>
  <c r="G3589" i="8"/>
  <c r="E3588" i="8"/>
  <c r="A3587" i="8"/>
  <c r="I3954" i="8" l="1"/>
  <c r="H3954" i="8"/>
  <c r="E3589" i="8"/>
  <c r="G3590" i="8"/>
  <c r="A3588" i="8"/>
  <c r="I3955" i="8" l="1"/>
  <c r="G3591" i="8"/>
  <c r="A3589" i="8"/>
  <c r="E3590" i="8"/>
  <c r="H3955" i="8" s="1"/>
  <c r="I3956" i="8" l="1"/>
  <c r="A3590" i="8"/>
  <c r="E3591" i="8"/>
  <c r="H3956" i="8" s="1"/>
  <c r="G3592" i="8"/>
  <c r="A3591" i="8" l="1"/>
  <c r="I3957" i="8"/>
  <c r="H3957" i="8"/>
  <c r="G3593" i="8"/>
  <c r="E3592" i="8"/>
  <c r="I3958" i="8" l="1"/>
  <c r="H3958" i="8"/>
  <c r="E3593" i="8"/>
  <c r="A3592" i="8"/>
  <c r="G3594" i="8"/>
  <c r="I3959" i="8" l="1"/>
  <c r="H3959" i="8"/>
  <c r="A3593" i="8"/>
  <c r="E3594" i="8"/>
  <c r="G3595" i="8"/>
  <c r="I3960" i="8" l="1"/>
  <c r="G3596" i="8"/>
  <c r="A3594" i="8"/>
  <c r="E3595" i="8"/>
  <c r="H3960" i="8" s="1"/>
  <c r="I3961" i="8" l="1"/>
  <c r="E3596" i="8"/>
  <c r="H3961" i="8" s="1"/>
  <c r="A3595" i="8"/>
  <c r="G3597" i="8"/>
  <c r="I3962" i="8" l="1"/>
  <c r="G3598" i="8"/>
  <c r="E3597" i="8"/>
  <c r="H3962" i="8" s="1"/>
  <c r="A3596" i="8"/>
  <c r="I3963" i="8" l="1"/>
  <c r="G3599" i="8"/>
  <c r="A3597" i="8"/>
  <c r="E3598" i="8"/>
  <c r="H3963" i="8" s="1"/>
  <c r="I3964" i="8" l="1"/>
  <c r="H3964" i="8"/>
  <c r="E3599" i="8"/>
  <c r="A3598" i="8"/>
  <c r="G3600" i="8"/>
  <c r="I3965" i="8" l="1"/>
  <c r="H3965" i="8"/>
  <c r="G3601" i="8"/>
  <c r="E3600" i="8"/>
  <c r="A3599" i="8"/>
  <c r="I3966" i="8" l="1"/>
  <c r="H3966" i="8"/>
  <c r="A3600" i="8"/>
  <c r="G3602" i="8"/>
  <c r="E3601" i="8"/>
  <c r="I3967" i="8" l="1"/>
  <c r="A3601" i="8"/>
  <c r="G3603" i="8"/>
  <c r="E3602" i="8"/>
  <c r="H3967" i="8" s="1"/>
  <c r="I3968" i="8" l="1"/>
  <c r="H3968" i="8"/>
  <c r="G3604" i="8"/>
  <c r="A3602" i="8"/>
  <c r="E3603" i="8"/>
  <c r="I3969" i="8" l="1"/>
  <c r="G3605" i="8"/>
  <c r="E3604" i="8"/>
  <c r="H3969" i="8" s="1"/>
  <c r="A3603" i="8"/>
  <c r="I3970" i="8" l="1"/>
  <c r="H3970" i="8"/>
  <c r="A3604" i="8"/>
  <c r="G3606" i="8"/>
  <c r="E3605" i="8"/>
  <c r="I3971" i="8" l="1"/>
  <c r="G5281" i="8"/>
  <c r="G5282" i="8"/>
  <c r="A3605" i="8"/>
  <c r="G3607" i="8"/>
  <c r="G5279" i="8"/>
  <c r="G5280" i="8"/>
  <c r="G5283" i="8"/>
  <c r="G5278" i="8"/>
  <c r="G5277" i="8"/>
  <c r="E3606" i="8"/>
  <c r="H3971" i="8" s="1"/>
  <c r="I3972" i="8" l="1"/>
  <c r="A3606" i="8"/>
  <c r="G3608" i="8"/>
  <c r="E3607" i="8"/>
  <c r="H3972" i="8" s="1"/>
  <c r="I3973" i="8" l="1"/>
  <c r="A3607" i="8"/>
  <c r="G3609" i="8"/>
  <c r="E3608" i="8"/>
  <c r="H3973" i="8" s="1"/>
  <c r="I3974" i="8" l="1"/>
  <c r="G3610" i="8"/>
  <c r="A3608" i="8"/>
  <c r="E3609" i="8"/>
  <c r="H3974" i="8" s="1"/>
  <c r="I3975" i="8" l="1"/>
  <c r="A3609" i="8"/>
  <c r="E3610" i="8"/>
  <c r="H3975" i="8" s="1"/>
  <c r="G3611" i="8"/>
  <c r="I3976" i="8" l="1"/>
  <c r="H3976" i="8"/>
  <c r="A3610" i="8"/>
  <c r="G3612" i="8"/>
  <c r="E3611" i="8"/>
  <c r="I3977" i="8" l="1"/>
  <c r="G3613" i="8"/>
  <c r="A3611" i="8"/>
  <c r="E3612" i="8"/>
  <c r="H3977" i="8" s="1"/>
  <c r="I3978" i="8" l="1"/>
  <c r="H3978" i="8"/>
  <c r="G3614" i="8"/>
  <c r="A3612" i="8"/>
  <c r="E3613" i="8"/>
  <c r="I3979" i="8" l="1"/>
  <c r="H3979" i="8"/>
  <c r="E3614" i="8"/>
  <c r="A3613" i="8"/>
  <c r="G3615" i="8"/>
  <c r="I3980" i="8" l="1"/>
  <c r="H3980" i="8"/>
  <c r="G3616" i="8"/>
  <c r="A3614" i="8"/>
  <c r="E3615" i="8"/>
  <c r="I3981" i="8" l="1"/>
  <c r="H3981" i="8"/>
  <c r="G3617" i="8"/>
  <c r="A3615" i="8"/>
  <c r="E3616" i="8"/>
  <c r="I3982" i="8" l="1"/>
  <c r="H3982" i="8"/>
  <c r="A3616" i="8"/>
  <c r="E3617" i="8"/>
  <c r="G3618" i="8"/>
  <c r="I3983" i="8" l="1"/>
  <c r="E3618" i="8"/>
  <c r="H3983" i="8" s="1"/>
  <c r="G3619" i="8"/>
  <c r="A3617" i="8"/>
  <c r="I3984" i="8" l="1"/>
  <c r="E3619" i="8"/>
  <c r="H3984" i="8" s="1"/>
  <c r="G3620" i="8"/>
  <c r="A3618" i="8"/>
  <c r="I3985" i="8" l="1"/>
  <c r="E3620" i="8"/>
  <c r="H3985" i="8" s="1"/>
  <c r="A3619" i="8"/>
  <c r="G3621" i="8"/>
  <c r="I3986" i="8" l="1"/>
  <c r="G3622" i="8"/>
  <c r="E3621" i="8"/>
  <c r="H3986" i="8" s="1"/>
  <c r="A3620" i="8"/>
  <c r="I3987" i="8" l="1"/>
  <c r="A3621" i="8"/>
  <c r="E3622" i="8"/>
  <c r="H3987" i="8" s="1"/>
  <c r="G3623" i="8"/>
  <c r="I3988" i="8" l="1"/>
  <c r="H3988" i="8"/>
  <c r="A3622" i="8"/>
  <c r="G3624" i="8"/>
  <c r="E3623" i="8"/>
  <c r="I3989" i="8" l="1"/>
  <c r="H3989" i="8"/>
  <c r="E3624" i="8"/>
  <c r="A3623" i="8"/>
  <c r="G3625" i="8"/>
  <c r="I3990" i="8" l="1"/>
  <c r="A3624" i="8"/>
  <c r="E3625" i="8"/>
  <c r="H3990" i="8" s="1"/>
  <c r="G3626" i="8"/>
  <c r="I3991" i="8" l="1"/>
  <c r="G3627" i="8"/>
  <c r="A3625" i="8"/>
  <c r="E3626" i="8"/>
  <c r="H3991" i="8" s="1"/>
  <c r="I3992" i="8" l="1"/>
  <c r="H3992" i="8"/>
  <c r="A3626" i="8"/>
  <c r="G3628" i="8"/>
  <c r="E3627" i="8"/>
  <c r="I3993" i="8" l="1"/>
  <c r="A3627" i="8"/>
  <c r="G3629" i="8"/>
  <c r="E3628" i="8"/>
  <c r="H3993" i="8" s="1"/>
  <c r="I3994" i="8" l="1"/>
  <c r="H3994" i="8"/>
  <c r="A3628" i="8"/>
  <c r="E3629" i="8"/>
  <c r="G3630" i="8"/>
  <c r="I3995" i="8" l="1"/>
  <c r="G3631" i="8"/>
  <c r="A3629" i="8"/>
  <c r="E3630" i="8"/>
  <c r="H3995" i="8" s="1"/>
  <c r="I3996" i="8" l="1"/>
  <c r="A3630" i="8"/>
  <c r="G3632" i="8"/>
  <c r="E3631" i="8"/>
  <c r="H3996" i="8" s="1"/>
  <c r="I3997" i="8" l="1"/>
  <c r="A3631" i="8"/>
  <c r="G3633" i="8"/>
  <c r="E3632" i="8"/>
  <c r="H3997" i="8" s="1"/>
  <c r="I3998" i="8" l="1"/>
  <c r="E3633" i="8"/>
  <c r="H3998" i="8" s="1"/>
  <c r="G3634" i="8"/>
  <c r="A3632" i="8"/>
  <c r="I3999" i="8" l="1"/>
  <c r="G3635" i="8"/>
  <c r="E3634" i="8"/>
  <c r="H3999" i="8" s="1"/>
  <c r="A3633" i="8"/>
  <c r="I4000" i="8" l="1"/>
  <c r="H4000" i="8"/>
  <c r="A3634" i="8"/>
  <c r="G3636" i="8"/>
  <c r="E3635" i="8"/>
  <c r="I4001" i="8" l="1"/>
  <c r="G3637" i="8"/>
  <c r="E3636" i="8"/>
  <c r="H4001" i="8" s="1"/>
  <c r="A3635" i="8"/>
  <c r="I4002" i="8" l="1"/>
  <c r="H4002" i="8"/>
  <c r="E3637" i="8"/>
  <c r="G3638" i="8"/>
  <c r="A3636" i="8"/>
  <c r="I4003" i="8" l="1"/>
  <c r="G3639" i="8"/>
  <c r="E3638" i="8"/>
  <c r="H4003" i="8" s="1"/>
  <c r="A3637" i="8"/>
  <c r="I4004" i="8" l="1"/>
  <c r="H4004" i="8"/>
  <c r="A3638" i="8"/>
  <c r="E3639" i="8"/>
  <c r="G3640" i="8"/>
  <c r="I4005" i="8" l="1"/>
  <c r="H4005" i="8"/>
  <c r="A3639" i="8"/>
  <c r="E3640" i="8"/>
  <c r="G3641" i="8"/>
  <c r="I4006" i="8" l="1"/>
  <c r="H4006" i="8"/>
  <c r="E3641" i="8"/>
  <c r="G3642" i="8"/>
  <c r="A3640" i="8"/>
  <c r="I4007" i="8" l="1"/>
  <c r="G3643" i="8"/>
  <c r="E3642" i="8"/>
  <c r="H4007" i="8" s="1"/>
  <c r="A3641" i="8"/>
  <c r="I4008" i="8" l="1"/>
  <c r="A3642" i="8"/>
  <c r="G3644" i="8"/>
  <c r="E3643" i="8"/>
  <c r="H4008" i="8" s="1"/>
  <c r="I4009" i="8" l="1"/>
  <c r="G3645" i="8"/>
  <c r="A3643" i="8"/>
  <c r="E3644" i="8"/>
  <c r="H4009" i="8" s="1"/>
  <c r="I4010" i="8" l="1"/>
  <c r="H4010" i="8"/>
  <c r="A3644" i="8"/>
  <c r="G3646" i="8"/>
  <c r="E3645" i="8"/>
  <c r="I4011" i="8" l="1"/>
  <c r="A3645" i="8"/>
  <c r="G3647" i="8"/>
  <c r="E3646" i="8"/>
  <c r="H4011" i="8" s="1"/>
  <c r="I4012" i="8" l="1"/>
  <c r="H4012" i="8"/>
  <c r="A3646" i="8"/>
  <c r="E3647" i="8"/>
  <c r="G3648" i="8"/>
  <c r="I4013" i="8" l="1"/>
  <c r="H4013" i="8"/>
  <c r="A3647" i="8"/>
  <c r="G3649" i="8"/>
  <c r="E3648" i="8"/>
  <c r="I4014" i="8" l="1"/>
  <c r="A3648" i="8"/>
  <c r="E3649" i="8"/>
  <c r="H4014" i="8" s="1"/>
  <c r="G3650" i="8"/>
  <c r="I4015" i="8" l="1"/>
  <c r="G3651" i="8"/>
  <c r="E3650" i="8"/>
  <c r="H4015" i="8" s="1"/>
  <c r="A3649" i="8"/>
  <c r="I4016" i="8" l="1"/>
  <c r="H4016" i="8"/>
  <c r="G3652" i="8"/>
  <c r="A3650" i="8"/>
  <c r="E3651" i="8"/>
  <c r="I4017" i="8" l="1"/>
  <c r="E3652" i="8"/>
  <c r="H4017" i="8" s="1"/>
  <c r="G3653" i="8"/>
  <c r="A3651" i="8"/>
  <c r="I4018" i="8" l="1"/>
  <c r="H4018" i="8"/>
  <c r="E3653" i="8"/>
  <c r="A3652" i="8"/>
  <c r="G3654" i="8"/>
  <c r="I4019" i="8" l="1"/>
  <c r="A3653" i="8"/>
  <c r="G3655" i="8"/>
  <c r="E3654" i="8"/>
  <c r="H4019" i="8" s="1"/>
  <c r="I4020" i="8" l="1"/>
  <c r="S4020" i="8"/>
  <c r="G3656" i="8"/>
  <c r="A3654" i="8"/>
  <c r="E3655" i="8"/>
  <c r="H4020" i="8" s="1"/>
  <c r="I4021" i="8" l="1"/>
  <c r="S4021" i="8"/>
  <c r="U4020" i="8"/>
  <c r="T4020" i="8"/>
  <c r="A3655" i="8"/>
  <c r="E3656" i="8"/>
  <c r="H4021" i="8" s="1"/>
  <c r="G3657" i="8"/>
  <c r="I4022" i="8" l="1"/>
  <c r="U4021" i="8"/>
  <c r="V4020" i="8"/>
  <c r="S4022" i="8"/>
  <c r="T4021" i="8"/>
  <c r="A3656" i="8"/>
  <c r="E3657" i="8"/>
  <c r="H4022" i="8" s="1"/>
  <c r="G3658" i="8"/>
  <c r="I4023" i="8" l="1"/>
  <c r="S4023" i="8"/>
  <c r="T4022" i="8"/>
  <c r="U4022" i="8"/>
  <c r="V4021" i="8"/>
  <c r="G3659" i="8"/>
  <c r="A3657" i="8"/>
  <c r="E3658" i="8"/>
  <c r="H4023" i="8" s="1"/>
  <c r="I4024" i="8" l="1"/>
  <c r="H4024" i="8"/>
  <c r="V4022" i="8"/>
  <c r="U4023" i="8"/>
  <c r="S4024" i="8"/>
  <c r="T4023" i="8"/>
  <c r="G3660" i="8"/>
  <c r="A3658" i="8"/>
  <c r="E3659" i="8"/>
  <c r="I4025" i="8" l="1"/>
  <c r="S4025" i="8"/>
  <c r="T4024" i="8"/>
  <c r="U4024" i="8"/>
  <c r="V4023" i="8"/>
  <c r="A3659" i="8"/>
  <c r="G3661" i="8"/>
  <c r="E3660" i="8"/>
  <c r="H4025" i="8" s="1"/>
  <c r="I4026" i="8" l="1"/>
  <c r="H4026" i="8"/>
  <c r="U4025" i="8"/>
  <c r="S4026" i="8"/>
  <c r="V4024" i="8"/>
  <c r="T4025" i="8"/>
  <c r="A3660" i="8"/>
  <c r="G3662" i="8"/>
  <c r="E3661" i="8"/>
  <c r="I4027" i="8" l="1"/>
  <c r="T4026" i="8"/>
  <c r="U4026" i="8"/>
  <c r="S4027" i="8"/>
  <c r="V4025" i="8"/>
  <c r="G3663" i="8"/>
  <c r="A3661" i="8"/>
  <c r="E3662" i="8"/>
  <c r="H4027" i="8" s="1"/>
  <c r="I4028" i="8" l="1"/>
  <c r="U4027" i="8"/>
  <c r="S4028" i="8"/>
  <c r="T4027" i="8"/>
  <c r="V4026" i="8"/>
  <c r="E3663" i="8"/>
  <c r="H4028" i="8" s="1"/>
  <c r="A3662" i="8"/>
  <c r="G3664" i="8"/>
  <c r="I4029" i="8" l="1"/>
  <c r="S4029" i="8"/>
  <c r="T4028" i="8"/>
  <c r="U4028" i="8"/>
  <c r="V4027" i="8"/>
  <c r="E3664" i="8"/>
  <c r="H4029" i="8" s="1"/>
  <c r="G3665" i="8"/>
  <c r="A3663" i="8"/>
  <c r="I4030" i="8" l="1"/>
  <c r="H4030" i="8"/>
  <c r="U4029" i="8"/>
  <c r="V4028" i="8"/>
  <c r="S4030" i="8"/>
  <c r="T4029" i="8"/>
  <c r="A3664" i="8"/>
  <c r="G3666" i="8"/>
  <c r="E3665" i="8"/>
  <c r="I4031" i="8" l="1"/>
  <c r="T4030" i="8"/>
  <c r="U4030" i="8"/>
  <c r="S4031" i="8"/>
  <c r="V4029" i="8"/>
  <c r="A3665" i="8"/>
  <c r="G3667" i="8"/>
  <c r="E3666" i="8"/>
  <c r="H4031" i="8" s="1"/>
  <c r="I4032" i="8" l="1"/>
  <c r="U4031" i="8"/>
  <c r="T4031" i="8"/>
  <c r="S4032" i="8"/>
  <c r="V4030" i="8"/>
  <c r="A3666" i="8"/>
  <c r="G3668" i="8"/>
  <c r="E3667" i="8"/>
  <c r="H4032" i="8" s="1"/>
  <c r="I4033" i="8" l="1"/>
  <c r="T4032" i="8"/>
  <c r="U4032" i="8"/>
  <c r="S4033" i="8"/>
  <c r="V4031" i="8"/>
  <c r="A3667" i="8"/>
  <c r="E3668" i="8"/>
  <c r="H4033" i="8" s="1"/>
  <c r="G3669" i="8"/>
  <c r="I4034" i="8" l="1"/>
  <c r="S4034" i="8"/>
  <c r="T4033" i="8"/>
  <c r="U4033" i="8"/>
  <c r="V4032" i="8"/>
  <c r="G3670" i="8"/>
  <c r="A3668" i="8"/>
  <c r="E3669" i="8"/>
  <c r="H4034" i="8" s="1"/>
  <c r="I4035" i="8" l="1"/>
  <c r="V4033" i="8"/>
  <c r="U4034" i="8"/>
  <c r="S4035" i="8"/>
  <c r="T4034" i="8"/>
  <c r="A3669" i="8"/>
  <c r="G3671" i="8"/>
  <c r="E3670" i="8"/>
  <c r="H4035" i="8" s="1"/>
  <c r="I4036" i="8" l="1"/>
  <c r="H4036" i="8"/>
  <c r="U4035" i="8"/>
  <c r="T4035" i="8"/>
  <c r="S4036" i="8"/>
  <c r="V4034" i="8"/>
  <c r="E3671" i="8"/>
  <c r="G3672" i="8"/>
  <c r="A3670" i="8"/>
  <c r="I4037" i="8" l="1"/>
  <c r="U4036" i="8"/>
  <c r="S4037" i="8"/>
  <c r="T4036" i="8"/>
  <c r="V4035" i="8"/>
  <c r="E3672" i="8"/>
  <c r="H4037" i="8" s="1"/>
  <c r="A3671" i="8"/>
  <c r="G3673" i="8"/>
  <c r="I4038" i="8" l="1"/>
  <c r="H4038" i="8"/>
  <c r="T4037" i="8"/>
  <c r="S4038" i="8"/>
  <c r="U4037" i="8"/>
  <c r="V4036" i="8"/>
  <c r="A3672" i="8"/>
  <c r="G3674" i="8"/>
  <c r="E3673" i="8"/>
  <c r="I4039" i="8" l="1"/>
  <c r="U4038" i="8"/>
  <c r="V4037" i="8"/>
  <c r="S4039" i="8"/>
  <c r="T4038" i="8"/>
  <c r="G3675" i="8"/>
  <c r="A3673" i="8"/>
  <c r="E3674" i="8"/>
  <c r="H4039" i="8" s="1"/>
  <c r="I4040" i="8" l="1"/>
  <c r="U4039" i="8"/>
  <c r="T4039" i="8"/>
  <c r="S4040" i="8"/>
  <c r="V4038" i="8"/>
  <c r="A3674" i="8"/>
  <c r="G3676" i="8"/>
  <c r="E3675" i="8"/>
  <c r="H4040" i="8" s="1"/>
  <c r="I4041" i="8" l="1"/>
  <c r="T4040" i="8"/>
  <c r="U4040" i="8"/>
  <c r="S4041" i="8"/>
  <c r="V4039" i="8"/>
  <c r="A3675" i="8"/>
  <c r="G3677" i="8"/>
  <c r="E3676" i="8"/>
  <c r="H4041" i="8" s="1"/>
  <c r="I4042" i="8" l="1"/>
  <c r="H4042" i="8"/>
  <c r="T4041" i="8"/>
  <c r="U4041" i="8"/>
  <c r="S4042" i="8"/>
  <c r="V4040" i="8"/>
  <c r="G3678" i="8"/>
  <c r="A3676" i="8"/>
  <c r="E3677" i="8"/>
  <c r="I4043" i="8" l="1"/>
  <c r="S4043" i="8"/>
  <c r="U4042" i="8"/>
  <c r="T4042" i="8"/>
  <c r="V4041" i="8"/>
  <c r="E3678" i="8"/>
  <c r="H4043" i="8" s="1"/>
  <c r="G3679" i="8"/>
  <c r="A3677" i="8"/>
  <c r="I4044" i="8" l="1"/>
  <c r="U4043" i="8"/>
  <c r="V4042" i="8"/>
  <c r="S4044" i="8"/>
  <c r="T4043" i="8"/>
  <c r="E3679" i="8"/>
  <c r="H4044" i="8" s="1"/>
  <c r="A3678" i="8"/>
  <c r="G3680" i="8"/>
  <c r="I4045" i="8" l="1"/>
  <c r="S4045" i="8"/>
  <c r="T4044" i="8"/>
  <c r="U4044" i="8"/>
  <c r="V4043" i="8"/>
  <c r="G3681" i="8"/>
  <c r="E3680" i="8"/>
  <c r="H4045" i="8" s="1"/>
  <c r="A3679" i="8"/>
  <c r="I4046" i="8" l="1"/>
  <c r="U4045" i="8"/>
  <c r="V4044" i="8"/>
  <c r="S4046" i="8"/>
  <c r="T4045" i="8"/>
  <c r="E3681" i="8"/>
  <c r="H4046" i="8" s="1"/>
  <c r="G3682" i="8"/>
  <c r="A3680" i="8"/>
  <c r="I4047" i="8" l="1"/>
  <c r="T4046" i="8"/>
  <c r="S4047" i="8"/>
  <c r="U4046" i="8"/>
  <c r="V4045" i="8"/>
  <c r="A3681" i="8"/>
  <c r="G3683" i="8"/>
  <c r="E3682" i="8"/>
  <c r="H4047" i="8" s="1"/>
  <c r="I4048" i="8" l="1"/>
  <c r="H4048" i="8"/>
  <c r="U4047" i="8"/>
  <c r="V4046" i="8"/>
  <c r="S4048" i="8"/>
  <c r="T4047" i="8"/>
  <c r="E3683" i="8"/>
  <c r="G3684" i="8"/>
  <c r="A3682" i="8"/>
  <c r="S4049" i="8" l="1"/>
  <c r="U4048" i="8"/>
  <c r="T4048" i="8"/>
  <c r="V4047" i="8"/>
  <c r="G3685" i="8"/>
  <c r="V4048" i="8" l="1"/>
  <c r="S4050" i="8"/>
  <c r="G3686" i="8"/>
  <c r="S4051" i="8" l="1"/>
  <c r="G3687" i="8"/>
  <c r="S4052" i="8" l="1"/>
  <c r="G3688" i="8"/>
  <c r="S4053" i="8" l="1"/>
  <c r="G3689" i="8"/>
  <c r="S4054" i="8" l="1"/>
  <c r="G3690" i="8"/>
  <c r="S4055" i="8" l="1"/>
  <c r="G3691" i="8"/>
  <c r="S4056" i="8" l="1"/>
  <c r="G3692" i="8"/>
  <c r="S4057" i="8" l="1"/>
  <c r="G3693" i="8"/>
  <c r="S4058" i="8" l="1"/>
  <c r="G3694" i="8"/>
  <c r="S4059" i="8" l="1"/>
  <c r="G3695" i="8"/>
  <c r="S4060" i="8" l="1"/>
  <c r="G3696" i="8"/>
  <c r="S4061" i="8" l="1"/>
  <c r="G3697" i="8"/>
  <c r="S4062" i="8" l="1"/>
  <c r="G3698" i="8"/>
  <c r="S4063" i="8" l="1"/>
  <c r="G3699" i="8"/>
  <c r="S4064" i="8" l="1"/>
  <c r="G3700" i="8"/>
  <c r="S4065" i="8" l="1"/>
  <c r="G3701" i="8"/>
  <c r="S4066" i="8" l="1"/>
  <c r="G3702" i="8"/>
  <c r="S4067" i="8" l="1"/>
  <c r="G3703" i="8"/>
  <c r="S4068" i="8" l="1"/>
  <c r="G3704" i="8"/>
  <c r="S4069" i="8" l="1"/>
  <c r="G3705" i="8"/>
  <c r="S4070" i="8" l="1"/>
  <c r="G3706" i="8"/>
  <c r="S4071" i="8" l="1"/>
  <c r="G3707" i="8"/>
  <c r="S4072" i="8" l="1"/>
  <c r="G3708" i="8"/>
  <c r="S4073" i="8" l="1"/>
  <c r="G3709" i="8"/>
  <c r="S4074" i="8" l="1"/>
  <c r="G3710" i="8"/>
  <c r="S4075" i="8" l="1"/>
  <c r="G3711" i="8"/>
  <c r="S4076" i="8" l="1"/>
  <c r="G3712" i="8"/>
  <c r="S4077" i="8" l="1"/>
  <c r="G3713" i="8"/>
  <c r="S4078" i="8" l="1"/>
  <c r="G3714" i="8"/>
  <c r="S4079" i="8" l="1"/>
  <c r="G3715" i="8"/>
  <c r="S4080" i="8" l="1"/>
  <c r="G3716" i="8"/>
  <c r="S4081" i="8" l="1"/>
  <c r="G3717" i="8"/>
  <c r="S4082" i="8" l="1"/>
  <c r="G3718" i="8"/>
  <c r="S4083" i="8" l="1"/>
  <c r="G3719" i="8"/>
  <c r="S4084" i="8" l="1"/>
  <c r="G3720" i="8"/>
  <c r="S4085" i="8" l="1"/>
  <c r="G3721" i="8"/>
  <c r="S4086" i="8" l="1"/>
  <c r="G3722" i="8"/>
  <c r="S4087" i="8" l="1"/>
  <c r="G3723" i="8"/>
  <c r="S4088" i="8" l="1"/>
  <c r="G3724" i="8"/>
  <c r="S4089" i="8" l="1"/>
  <c r="G3725" i="8"/>
  <c r="S4090" i="8" l="1"/>
  <c r="G3726" i="8"/>
  <c r="S4091" i="8" l="1"/>
  <c r="G3727" i="8"/>
  <c r="S4092" i="8" l="1"/>
  <c r="G3728" i="8"/>
  <c r="S4093" i="8" l="1"/>
  <c r="G3729" i="8"/>
  <c r="S4094" i="8" l="1"/>
  <c r="G3730" i="8"/>
  <c r="S4095" i="8" l="1"/>
  <c r="G3731" i="8"/>
  <c r="S4096" i="8" l="1"/>
  <c r="G3732" i="8"/>
  <c r="S4097" i="8" l="1"/>
  <c r="G3733" i="8"/>
  <c r="S4098" i="8" l="1"/>
  <c r="G3734" i="8"/>
  <c r="S4099" i="8" l="1"/>
  <c r="G3735" i="8"/>
  <c r="S4100" i="8" l="1"/>
  <c r="G3736" i="8"/>
  <c r="S4101" i="8" l="1"/>
  <c r="G3737" i="8"/>
  <c r="S4102" i="8" l="1"/>
  <c r="G3738" i="8"/>
  <c r="S4103" i="8" l="1"/>
  <c r="G3739" i="8"/>
  <c r="S4104" i="8" l="1"/>
  <c r="G3740" i="8"/>
  <c r="S4105" i="8" l="1"/>
  <c r="G3741" i="8"/>
  <c r="S4106" i="8" l="1"/>
  <c r="G3742" i="8"/>
  <c r="S4107" i="8" l="1"/>
  <c r="G3743" i="8"/>
  <c r="S4108" i="8" l="1"/>
  <c r="G3744" i="8"/>
  <c r="S4109" i="8" l="1"/>
  <c r="G3745" i="8"/>
  <c r="S4110" i="8" l="1"/>
  <c r="G3746" i="8"/>
  <c r="S4111" i="8" l="1"/>
  <c r="G3747" i="8"/>
  <c r="S4112" i="8" l="1"/>
  <c r="G3748" i="8"/>
  <c r="S4113" i="8" l="1"/>
  <c r="G3749" i="8"/>
  <c r="S4114" i="8" l="1"/>
  <c r="G3750" i="8"/>
  <c r="S4115" i="8" l="1"/>
  <c r="G3751" i="8"/>
  <c r="S4116" i="8" l="1"/>
  <c r="G3752" i="8"/>
  <c r="S4117" i="8" l="1"/>
  <c r="G3753" i="8"/>
  <c r="S4118" i="8" l="1"/>
  <c r="G3754" i="8"/>
  <c r="S4119" i="8" l="1"/>
  <c r="G3755" i="8"/>
  <c r="S4120" i="8" l="1"/>
  <c r="G3756" i="8"/>
  <c r="S4121" i="8" l="1"/>
  <c r="G3757" i="8"/>
  <c r="S4122" i="8" l="1"/>
  <c r="G3758" i="8"/>
  <c r="S4123" i="8" l="1"/>
  <c r="G3759" i="8"/>
  <c r="S4124" i="8" l="1"/>
  <c r="G3760" i="8"/>
  <c r="S4125" i="8" l="1"/>
  <c r="G3761" i="8"/>
  <c r="S4126" i="8" l="1"/>
  <c r="G3762" i="8"/>
  <c r="S4127" i="8" l="1"/>
  <c r="G3763" i="8"/>
  <c r="S4128" i="8" l="1"/>
  <c r="G3764" i="8"/>
  <c r="S4129" i="8" l="1"/>
  <c r="G3765" i="8"/>
  <c r="S4130" i="8" l="1"/>
  <c r="G3766" i="8"/>
  <c r="S4131" i="8" l="1"/>
  <c r="G3767" i="8"/>
  <c r="S4132" i="8" l="1"/>
  <c r="G3768" i="8"/>
  <c r="S4133" i="8" l="1"/>
  <c r="G3769" i="8"/>
  <c r="S4134" i="8" l="1"/>
  <c r="G3770" i="8"/>
  <c r="S4135" i="8" l="1"/>
  <c r="G3771" i="8"/>
  <c r="S4136" i="8" l="1"/>
  <c r="G3772" i="8"/>
  <c r="S4137" i="8" l="1"/>
  <c r="G3773" i="8"/>
  <c r="S4138" i="8" l="1"/>
  <c r="G3774" i="8"/>
  <c r="S4139" i="8" l="1"/>
  <c r="G3775" i="8"/>
  <c r="S4140" i="8" l="1"/>
  <c r="G3776" i="8"/>
  <c r="S4141" i="8" l="1"/>
  <c r="G3777" i="8"/>
  <c r="S4142" i="8" l="1"/>
  <c r="G3778" i="8"/>
  <c r="S4143" i="8" l="1"/>
  <c r="G3779" i="8"/>
  <c r="S4144" i="8" l="1"/>
  <c r="G3780" i="8"/>
  <c r="S4145" i="8" l="1"/>
  <c r="G3781" i="8"/>
  <c r="S4146" i="8" l="1"/>
  <c r="G3782" i="8"/>
  <c r="S4147" i="8" l="1"/>
  <c r="G3783" i="8"/>
  <c r="S4148" i="8" l="1"/>
  <c r="G3784" i="8"/>
  <c r="S4149" i="8" l="1"/>
  <c r="G3785" i="8"/>
  <c r="S4150" i="8" l="1"/>
  <c r="G3786" i="8"/>
  <c r="S4151" i="8" l="1"/>
  <c r="G3787" i="8"/>
  <c r="S4152" i="8" l="1"/>
  <c r="G3788" i="8"/>
  <c r="S4153" i="8" l="1"/>
  <c r="G3789" i="8"/>
  <c r="S4154" i="8" l="1"/>
  <c r="G3790" i="8"/>
  <c r="S4155" i="8" l="1"/>
  <c r="G3791" i="8"/>
  <c r="S4156" i="8" l="1"/>
  <c r="G3792" i="8"/>
  <c r="S4157" i="8" l="1"/>
  <c r="G3793" i="8"/>
  <c r="S4158" i="8" l="1"/>
  <c r="G3794" i="8"/>
  <c r="S4159" i="8" l="1"/>
  <c r="G3795" i="8"/>
  <c r="S4160" i="8" l="1"/>
  <c r="G3796" i="8"/>
  <c r="S4161" i="8" l="1"/>
  <c r="G3797" i="8"/>
  <c r="S4162" i="8" l="1"/>
  <c r="G3798" i="8"/>
  <c r="S4163" i="8" l="1"/>
  <c r="G3799" i="8"/>
  <c r="S4164" i="8" l="1"/>
  <c r="G3800" i="8"/>
  <c r="S4165" i="8" l="1"/>
  <c r="G3801" i="8"/>
  <c r="S4166" i="8" l="1"/>
  <c r="G3802" i="8"/>
  <c r="S4167" i="8" l="1"/>
  <c r="G3803" i="8"/>
  <c r="S4168" i="8" l="1"/>
  <c r="G3804" i="8"/>
  <c r="S4169" i="8" l="1"/>
  <c r="G3805" i="8"/>
  <c r="S4170" i="8" l="1"/>
  <c r="G3806" i="8"/>
  <c r="S4171" i="8" l="1"/>
  <c r="G3807" i="8"/>
  <c r="S4172" i="8" l="1"/>
  <c r="G3808" i="8"/>
  <c r="S4173" i="8" l="1"/>
  <c r="G3809" i="8"/>
  <c r="S4174" i="8" l="1"/>
  <c r="G3810" i="8"/>
  <c r="S4175" i="8" l="1"/>
  <c r="G3811" i="8"/>
  <c r="S4176" i="8" l="1"/>
  <c r="G3812" i="8"/>
  <c r="S4177" i="8" l="1"/>
  <c r="G3813" i="8"/>
  <c r="S4178" i="8" l="1"/>
  <c r="G3814" i="8"/>
  <c r="S4179" i="8" l="1"/>
  <c r="G3815" i="8"/>
  <c r="S4180" i="8" l="1"/>
  <c r="G3816" i="8"/>
  <c r="S4181" i="8" l="1"/>
  <c r="G3817" i="8"/>
  <c r="S4182" i="8" l="1"/>
  <c r="G3818" i="8"/>
  <c r="S4183" i="8" l="1"/>
  <c r="G3819" i="8"/>
  <c r="S4184" i="8" l="1"/>
  <c r="G3820" i="8"/>
  <c r="S4185" i="8" l="1"/>
  <c r="G3821" i="8"/>
  <c r="S4186" i="8" l="1"/>
  <c r="G3822" i="8"/>
  <c r="S4187" i="8" l="1"/>
  <c r="G3823" i="8"/>
  <c r="S4188" i="8" l="1"/>
  <c r="G3824" i="8"/>
  <c r="S4189" i="8" l="1"/>
  <c r="G3825" i="8"/>
  <c r="S4190" i="8" l="1"/>
  <c r="G3826" i="8"/>
  <c r="S4191" i="8" l="1"/>
  <c r="G3827" i="8"/>
  <c r="S4192" i="8" l="1"/>
  <c r="G3828" i="8"/>
  <c r="S4193" i="8" l="1"/>
  <c r="G3829" i="8"/>
  <c r="S4194" i="8" l="1"/>
  <c r="G3830" i="8"/>
  <c r="S4195" i="8" l="1"/>
  <c r="G3831" i="8"/>
  <c r="S4196" i="8" l="1"/>
  <c r="G3832" i="8"/>
  <c r="S4197" i="8" l="1"/>
  <c r="G3833" i="8"/>
  <c r="S4198" i="8" l="1"/>
  <c r="G3834" i="8"/>
  <c r="S4199" i="8" l="1"/>
  <c r="G3835" i="8"/>
  <c r="S4200" i="8" l="1"/>
  <c r="G3836" i="8"/>
  <c r="S4201" i="8" l="1"/>
  <c r="G3837" i="8"/>
  <c r="S4202" i="8" l="1"/>
  <c r="G3838" i="8"/>
  <c r="S4203" i="8" l="1"/>
  <c r="G3839" i="8"/>
  <c r="S4204" i="8" l="1"/>
  <c r="G3840" i="8"/>
  <c r="S4205" i="8" l="1"/>
  <c r="G3841" i="8"/>
  <c r="S4206" i="8" l="1"/>
  <c r="G3842" i="8"/>
  <c r="S4207" i="8" l="1"/>
  <c r="G3843" i="8"/>
  <c r="S4208" i="8" l="1"/>
  <c r="G3844" i="8"/>
  <c r="S4209" i="8" l="1"/>
  <c r="G3845" i="8"/>
  <c r="S4210" i="8" l="1"/>
  <c r="G3846" i="8"/>
  <c r="S4211" i="8" l="1"/>
  <c r="G3847" i="8"/>
  <c r="S4212" i="8" l="1"/>
  <c r="G3848" i="8"/>
  <c r="S4213" i="8" l="1"/>
  <c r="G3849" i="8"/>
  <c r="S4214" i="8" l="1"/>
  <c r="G3850" i="8"/>
  <c r="S4215" i="8" l="1"/>
  <c r="G3851" i="8"/>
  <c r="S4216" i="8" l="1"/>
  <c r="G3852" i="8"/>
  <c r="S4217" i="8" l="1"/>
  <c r="G3853" i="8"/>
  <c r="S4218" i="8" l="1"/>
  <c r="G3854" i="8"/>
  <c r="S4219" i="8" l="1"/>
  <c r="G3855" i="8"/>
  <c r="S4220" i="8" l="1"/>
  <c r="G3856" i="8"/>
  <c r="S4221" i="8" l="1"/>
  <c r="G3857" i="8"/>
  <c r="S4222" i="8" l="1"/>
  <c r="G3858" i="8"/>
  <c r="S4223" i="8" l="1"/>
  <c r="G3859" i="8"/>
  <c r="S4224" i="8" l="1"/>
  <c r="G3860" i="8"/>
  <c r="S4225" i="8" l="1"/>
  <c r="G3861" i="8"/>
  <c r="S4226" i="8" l="1"/>
  <c r="G3862" i="8"/>
  <c r="S4227" i="8" l="1"/>
  <c r="G3863" i="8"/>
  <c r="S4228" i="8" l="1"/>
  <c r="G3864" i="8"/>
  <c r="S4229" i="8" l="1"/>
  <c r="G3865" i="8"/>
  <c r="S4230" i="8" l="1"/>
  <c r="G3866" i="8"/>
  <c r="S4231" i="8" l="1"/>
  <c r="G3867" i="8"/>
  <c r="S4232" i="8" l="1"/>
  <c r="G3868" i="8"/>
  <c r="S4233" i="8" l="1"/>
  <c r="G3869" i="8"/>
  <c r="S4234" i="8" l="1"/>
  <c r="G3870" i="8"/>
  <c r="S4235" i="8" l="1"/>
  <c r="G3871" i="8"/>
  <c r="S4236" i="8" l="1"/>
  <c r="G3872" i="8"/>
  <c r="S4237" i="8" l="1"/>
  <c r="G3873" i="8"/>
  <c r="S4238" i="8" l="1"/>
  <c r="G3874" i="8"/>
  <c r="S4239" i="8" l="1"/>
  <c r="G3875" i="8"/>
  <c r="S4240" i="8" l="1"/>
  <c r="G3876" i="8"/>
  <c r="S4241" i="8" l="1"/>
  <c r="G3877" i="8"/>
  <c r="S4242" i="8" l="1"/>
  <c r="G3878" i="8"/>
  <c r="S4243" i="8" l="1"/>
  <c r="G3879" i="8"/>
  <c r="S4244" i="8" l="1"/>
  <c r="G3880" i="8"/>
  <c r="S4245" i="8" l="1"/>
  <c r="G3881" i="8"/>
  <c r="S4246" i="8" l="1"/>
  <c r="G3882" i="8"/>
  <c r="S4247" i="8" l="1"/>
  <c r="G3883" i="8"/>
  <c r="S4248" i="8" l="1"/>
  <c r="G3884" i="8"/>
  <c r="S4249" i="8" l="1"/>
  <c r="G3885" i="8"/>
  <c r="S4250" i="8" l="1"/>
  <c r="G3886" i="8"/>
  <c r="S4251" i="8" l="1"/>
  <c r="G3887" i="8"/>
  <c r="S4252" i="8" l="1"/>
  <c r="G3888" i="8"/>
  <c r="S4253" i="8" l="1"/>
  <c r="G3889" i="8"/>
  <c r="S4254" i="8" l="1"/>
  <c r="G3890" i="8"/>
  <c r="S4255" i="8" l="1"/>
  <c r="G3891" i="8"/>
  <c r="S4256" i="8" l="1"/>
  <c r="G3892" i="8"/>
  <c r="S4257" i="8" l="1"/>
  <c r="G3893" i="8"/>
  <c r="S4258" i="8" l="1"/>
  <c r="G3894" i="8"/>
  <c r="S4259" i="8" l="1"/>
  <c r="G3895" i="8"/>
  <c r="S4260" i="8" l="1"/>
  <c r="G3896" i="8"/>
  <c r="S4261" i="8" l="1"/>
  <c r="G3897" i="8"/>
  <c r="S4262" i="8" l="1"/>
  <c r="G3898" i="8"/>
  <c r="S4263" i="8" l="1"/>
  <c r="G3899" i="8"/>
  <c r="S4264" i="8" l="1"/>
  <c r="G3900" i="8"/>
  <c r="S4265" i="8" l="1"/>
  <c r="G3901" i="8"/>
  <c r="S4266" i="8" l="1"/>
  <c r="G3902" i="8"/>
  <c r="S4267" i="8" l="1"/>
  <c r="G3903" i="8"/>
  <c r="S4268" i="8" l="1"/>
  <c r="G3904" i="8"/>
  <c r="S4269" i="8" l="1"/>
  <c r="G3905" i="8"/>
  <c r="S4270" i="8" l="1"/>
  <c r="G3906" i="8"/>
  <c r="S4271" i="8" l="1"/>
  <c r="G3907" i="8"/>
  <c r="S4272" i="8" l="1"/>
  <c r="G3908" i="8"/>
  <c r="S4273" i="8" l="1"/>
  <c r="G3909" i="8"/>
  <c r="S4274" i="8" l="1"/>
  <c r="G3910" i="8"/>
  <c r="S4275" i="8" l="1"/>
  <c r="G3911" i="8"/>
  <c r="S4276" i="8" l="1"/>
  <c r="G3912" i="8"/>
  <c r="S4277" i="8" l="1"/>
  <c r="G3913" i="8"/>
  <c r="S4278" i="8" l="1"/>
  <c r="G3914" i="8"/>
  <c r="S4279" i="8" l="1"/>
  <c r="G3915" i="8"/>
  <c r="S4280" i="8" l="1"/>
  <c r="G3916" i="8"/>
  <c r="S4281" i="8" l="1"/>
  <c r="G3917" i="8"/>
  <c r="S4282" i="8" l="1"/>
  <c r="G3918" i="8"/>
  <c r="S4283" i="8" l="1"/>
  <c r="G3919" i="8"/>
  <c r="S4284" i="8" l="1"/>
  <c r="G3920" i="8"/>
  <c r="S4285" i="8" l="1"/>
  <c r="G3921" i="8"/>
  <c r="S4286" i="8" l="1"/>
  <c r="G3922" i="8"/>
  <c r="S4287" i="8" l="1"/>
  <c r="G3923" i="8"/>
  <c r="S4288" i="8" l="1"/>
  <c r="G3924" i="8"/>
  <c r="S4289" i="8" l="1"/>
  <c r="G3925" i="8"/>
  <c r="S4290" i="8" l="1"/>
  <c r="G3926" i="8"/>
  <c r="S4291" i="8" l="1"/>
  <c r="G3927" i="8"/>
  <c r="S4292" i="8" l="1"/>
  <c r="G3928" i="8"/>
  <c r="S4293" i="8" l="1"/>
  <c r="G3929" i="8"/>
  <c r="S4294" i="8" l="1"/>
  <c r="G3930" i="8"/>
  <c r="S4295" i="8" l="1"/>
  <c r="G3931" i="8"/>
  <c r="S4296" i="8" l="1"/>
  <c r="G3932" i="8"/>
  <c r="S4297" i="8" l="1"/>
  <c r="G3933" i="8"/>
  <c r="S4298" i="8" l="1"/>
  <c r="G3934" i="8"/>
  <c r="S4299" i="8" l="1"/>
  <c r="G3935" i="8"/>
  <c r="S4300" i="8" l="1"/>
  <c r="G3936" i="8"/>
  <c r="S4301" i="8" l="1"/>
  <c r="G3937" i="8"/>
  <c r="S4302" i="8" l="1"/>
  <c r="G3938" i="8"/>
  <c r="S4303" i="8" l="1"/>
  <c r="G3939" i="8"/>
  <c r="S4304" i="8" l="1"/>
  <c r="G3940" i="8"/>
  <c r="S4305" i="8" l="1"/>
  <c r="G3941" i="8"/>
  <c r="S4306" i="8" l="1"/>
  <c r="G3942" i="8"/>
  <c r="S4307" i="8" l="1"/>
  <c r="G3943" i="8"/>
  <c r="S4308" i="8" l="1"/>
  <c r="G3944" i="8"/>
  <c r="S4309" i="8" l="1"/>
  <c r="G3945" i="8"/>
  <c r="S4310" i="8" l="1"/>
  <c r="G3946" i="8"/>
  <c r="S4311" i="8" l="1"/>
  <c r="G3947" i="8"/>
  <c r="S4312" i="8" l="1"/>
  <c r="G3948" i="8"/>
  <c r="S4313" i="8" l="1"/>
  <c r="G3949" i="8"/>
  <c r="S4314" i="8" l="1"/>
  <c r="G3950" i="8"/>
  <c r="S4315" i="8" l="1"/>
  <c r="G3951" i="8"/>
  <c r="S4316" i="8" l="1"/>
  <c r="G3952" i="8"/>
  <c r="S4317" i="8" l="1"/>
  <c r="G3953" i="8"/>
  <c r="S4318" i="8" l="1"/>
  <c r="G3954" i="8"/>
  <c r="S4319" i="8" l="1"/>
  <c r="G3955" i="8"/>
  <c r="S4320" i="8" l="1"/>
  <c r="G3956" i="8"/>
  <c r="G3957" i="8"/>
  <c r="S4321" i="8" l="1"/>
  <c r="S4322" i="8"/>
  <c r="G3958" i="8"/>
  <c r="S4323" i="8" l="1"/>
  <c r="G3959" i="8" l="1"/>
  <c r="S4324" i="8" l="1"/>
  <c r="G3960" i="8"/>
  <c r="S4325" i="8" l="1"/>
  <c r="G3961" i="8"/>
  <c r="S4326" i="8" l="1"/>
  <c r="G3962" i="8"/>
  <c r="S4327" i="8" l="1"/>
  <c r="G3963" i="8"/>
  <c r="S4328" i="8" l="1"/>
  <c r="G3964" i="8"/>
  <c r="S4329" i="8" l="1"/>
  <c r="G3965" i="8"/>
  <c r="S4330" i="8" l="1"/>
  <c r="G3966" i="8"/>
  <c r="S4331" i="8" l="1"/>
  <c r="G3967" i="8"/>
  <c r="S4332" i="8" l="1"/>
  <c r="G3968" i="8"/>
  <c r="S4333" i="8" l="1"/>
  <c r="G3969" i="8"/>
  <c r="S4334" i="8" l="1"/>
  <c r="G3970" i="8"/>
  <c r="S4335" i="8" l="1"/>
  <c r="G3971" i="8"/>
  <c r="S4336" i="8" l="1"/>
  <c r="G3972" i="8"/>
  <c r="S4337" i="8" l="1"/>
  <c r="G3973" i="8"/>
  <c r="S4338" i="8" l="1"/>
  <c r="G3974" i="8"/>
  <c r="S4339" i="8" l="1"/>
  <c r="G3975" i="8"/>
  <c r="S4340" i="8" l="1"/>
  <c r="G3976" i="8"/>
  <c r="S4341" i="8" l="1"/>
  <c r="G3977" i="8"/>
  <c r="S4342" i="8" l="1"/>
  <c r="G3978" i="8"/>
  <c r="S4343" i="8" l="1"/>
  <c r="G3979" i="8"/>
  <c r="S4344" i="8" l="1"/>
  <c r="G3980" i="8"/>
  <c r="S4345" i="8" l="1"/>
  <c r="G3981" i="8"/>
  <c r="S4346" i="8" l="1"/>
  <c r="G3982" i="8"/>
  <c r="S4347" i="8" l="1"/>
  <c r="G3983" i="8"/>
  <c r="S4348" i="8" l="1"/>
  <c r="G3984" i="8"/>
  <c r="S4349" i="8" l="1"/>
  <c r="G3985" i="8"/>
  <c r="S4350" i="8" l="1"/>
  <c r="G3986" i="8"/>
  <c r="S4351" i="8" l="1"/>
  <c r="G3987" i="8"/>
  <c r="S4352" i="8" l="1"/>
  <c r="G3988" i="8"/>
  <c r="S4353" i="8" l="1"/>
  <c r="G3989" i="8"/>
  <c r="S4354" i="8" l="1"/>
  <c r="G3990" i="8"/>
  <c r="S4355" i="8" l="1"/>
  <c r="G3991" i="8"/>
  <c r="S4356" i="8" l="1"/>
  <c r="G3992" i="8"/>
  <c r="S4357" i="8" l="1"/>
  <c r="G3993" i="8"/>
  <c r="S4358" i="8" l="1"/>
  <c r="G3994" i="8"/>
  <c r="S4359" i="8" l="1"/>
  <c r="G3995" i="8"/>
  <c r="S4360" i="8" l="1"/>
  <c r="G3996" i="8"/>
  <c r="S4361" i="8" l="1"/>
  <c r="G3997" i="8"/>
  <c r="S4362" i="8" l="1"/>
  <c r="G3998" i="8"/>
  <c r="S4363" i="8" l="1"/>
  <c r="G3999" i="8"/>
  <c r="S4364" i="8" l="1"/>
  <c r="G4000" i="8"/>
  <c r="S4365" i="8" l="1"/>
  <c r="G4001" i="8"/>
  <c r="S4366" i="8" l="1"/>
  <c r="G4002" i="8"/>
  <c r="S4367" i="8" l="1"/>
  <c r="G4003" i="8"/>
  <c r="S4368" i="8" l="1"/>
  <c r="G4004" i="8"/>
  <c r="S4369" i="8" l="1"/>
  <c r="G4005" i="8"/>
  <c r="S4370" i="8" l="1"/>
  <c r="G4006" i="8"/>
  <c r="S4371" i="8" l="1"/>
  <c r="G4007" i="8"/>
  <c r="S4372" i="8" l="1"/>
  <c r="G4008" i="8"/>
  <c r="S4373" i="8" l="1"/>
  <c r="G4009" i="8"/>
  <c r="S4374" i="8" l="1"/>
  <c r="G4010" i="8"/>
  <c r="S4375" i="8" l="1"/>
  <c r="G4011" i="8"/>
  <c r="S4376" i="8" l="1"/>
  <c r="G4012" i="8"/>
  <c r="S4377" i="8" l="1"/>
  <c r="G4013" i="8"/>
  <c r="S4378" i="8" l="1"/>
  <c r="G4014" i="8"/>
  <c r="S4379" i="8" l="1"/>
  <c r="G4015" i="8"/>
  <c r="S4380" i="8" l="1"/>
  <c r="G4016" i="8"/>
  <c r="S4381" i="8" l="1"/>
  <c r="G4017" i="8"/>
  <c r="S4382" i="8" l="1"/>
  <c r="G4018" i="8"/>
  <c r="S4383" i="8" l="1"/>
  <c r="G4019" i="8"/>
  <c r="S4384" i="8" l="1"/>
  <c r="G4020" i="8"/>
  <c r="S4385" i="8" l="1"/>
  <c r="G4021" i="8"/>
  <c r="S4386" i="8" l="1"/>
  <c r="G4022" i="8"/>
  <c r="S4387" i="8" l="1"/>
  <c r="G4023" i="8"/>
  <c r="S4388" i="8" l="1"/>
  <c r="G4024" i="8"/>
  <c r="S4389" i="8" l="1"/>
  <c r="G4025" i="8"/>
  <c r="S4390" i="8" l="1"/>
  <c r="G4026" i="8"/>
  <c r="S4391" i="8" l="1"/>
  <c r="G4027" i="8"/>
  <c r="S4392" i="8" l="1"/>
  <c r="G4028" i="8"/>
  <c r="S4393" i="8" l="1"/>
  <c r="G4029" i="8"/>
  <c r="S4394" i="8" l="1"/>
  <c r="G4030" i="8"/>
  <c r="S4395" i="8" l="1"/>
  <c r="G4031" i="8"/>
  <c r="S4396" i="8" l="1"/>
  <c r="G4032" i="8"/>
  <c r="S4397" i="8" l="1"/>
  <c r="G4033" i="8"/>
  <c r="S4398" i="8" l="1"/>
  <c r="G4034" i="8"/>
  <c r="S4399" i="8" l="1"/>
  <c r="G4035" i="8"/>
  <c r="S4400" i="8" l="1"/>
  <c r="G4036" i="8"/>
  <c r="S4401" i="8" l="1"/>
  <c r="G4037" i="8"/>
  <c r="S4402" i="8" l="1"/>
  <c r="G4038" i="8"/>
  <c r="S4403" i="8" l="1"/>
  <c r="G4039" i="8"/>
  <c r="S4404" i="8" l="1"/>
  <c r="G4040" i="8"/>
  <c r="S4405" i="8" l="1"/>
  <c r="G4041" i="8"/>
  <c r="S4406" i="8" l="1"/>
  <c r="G4042" i="8"/>
  <c r="S4407" i="8" l="1"/>
  <c r="G4043" i="8"/>
  <c r="S4408" i="8" l="1"/>
  <c r="G4044" i="8"/>
  <c r="S4409" i="8" l="1"/>
  <c r="G4045" i="8"/>
  <c r="S4410" i="8" l="1"/>
  <c r="G4046" i="8"/>
  <c r="S4411" i="8" l="1"/>
  <c r="G4047" i="8"/>
  <c r="S4412" i="8" l="1"/>
  <c r="G4048" i="8"/>
  <c r="S4413" i="8" l="1"/>
  <c r="G4049" i="8"/>
  <c r="S4414" i="8" l="1"/>
  <c r="G4050" i="8"/>
  <c r="S4415" i="8" l="1"/>
  <c r="G4051" i="8"/>
  <c r="S4416" i="8" l="1"/>
  <c r="G4052" i="8"/>
  <c r="S4417" i="8" l="1"/>
  <c r="G4053" i="8"/>
  <c r="S4418" i="8" l="1"/>
  <c r="G4054" i="8"/>
  <c r="S4419" i="8" l="1"/>
  <c r="G4055" i="8"/>
  <c r="S4420" i="8" l="1"/>
  <c r="G4056" i="8"/>
  <c r="S4421" i="8" l="1"/>
  <c r="G4057" i="8"/>
  <c r="S4422" i="8" l="1"/>
  <c r="G4058" i="8"/>
  <c r="S4423" i="8" l="1"/>
  <c r="G4059" i="8"/>
  <c r="S4424" i="8" l="1"/>
  <c r="G4060" i="8"/>
  <c r="S4425" i="8" l="1"/>
  <c r="G4061" i="8"/>
  <c r="S4426" i="8" l="1"/>
  <c r="G4062" i="8"/>
  <c r="S4427" i="8" l="1"/>
  <c r="G4063" i="8"/>
  <c r="S4428" i="8" l="1"/>
  <c r="G4064" i="8"/>
  <c r="S4429" i="8" l="1"/>
  <c r="G4065" i="8"/>
  <c r="S4430" i="8" l="1"/>
  <c r="G4066" i="8"/>
  <c r="S4431" i="8" l="1"/>
  <c r="G4067" i="8"/>
  <c r="S4432" i="8" l="1"/>
  <c r="G4068" i="8"/>
  <c r="S4433" i="8" l="1"/>
  <c r="G4069" i="8"/>
  <c r="S4434" i="8" l="1"/>
  <c r="G4070" i="8"/>
  <c r="S4435" i="8" l="1"/>
  <c r="G4071" i="8"/>
  <c r="S4436" i="8" l="1"/>
  <c r="G4072" i="8"/>
  <c r="S4437" i="8" l="1"/>
  <c r="G4073" i="8"/>
  <c r="S4438" i="8" l="1"/>
  <c r="G4074" i="8"/>
  <c r="S4439" i="8" l="1"/>
  <c r="G4075" i="8"/>
  <c r="S4440" i="8" l="1"/>
  <c r="G4076" i="8"/>
  <c r="S4441" i="8" l="1"/>
  <c r="G4077" i="8"/>
  <c r="S4442" i="8" l="1"/>
  <c r="G4078" i="8"/>
  <c r="S4443" i="8" l="1"/>
  <c r="G4079" i="8"/>
  <c r="S4444" i="8" l="1"/>
  <c r="G4080" i="8"/>
  <c r="S4445" i="8" l="1"/>
  <c r="G4081" i="8"/>
  <c r="S4446" i="8" l="1"/>
  <c r="G4082" i="8"/>
  <c r="S4447" i="8" l="1"/>
  <c r="G4083" i="8"/>
  <c r="S4448" i="8" l="1"/>
  <c r="G4084" i="8"/>
  <c r="S4449" i="8" l="1"/>
  <c r="G4085" i="8"/>
  <c r="S4450" i="8" l="1"/>
  <c r="G4086" i="8"/>
  <c r="S4451" i="8" l="1"/>
  <c r="G4087" i="8"/>
  <c r="S4452" i="8" l="1"/>
  <c r="G4088" i="8"/>
  <c r="S4453" i="8" l="1"/>
  <c r="G4089" i="8"/>
  <c r="S4454" i="8" l="1"/>
  <c r="G4090" i="8"/>
  <c r="S4455" i="8" l="1"/>
  <c r="G4091" i="8"/>
  <c r="S4456" i="8" l="1"/>
  <c r="G4092" i="8"/>
  <c r="S4457" i="8" l="1"/>
  <c r="G4093" i="8"/>
  <c r="S4458" i="8" l="1"/>
  <c r="G4094" i="8"/>
  <c r="S4459" i="8" l="1"/>
  <c r="G4095" i="8"/>
  <c r="S4460" i="8" l="1"/>
  <c r="G4096" i="8"/>
  <c r="S4461" i="8" l="1"/>
  <c r="G4097" i="8"/>
  <c r="S4462" i="8" l="1"/>
  <c r="G4098" i="8"/>
  <c r="S4463" i="8" l="1"/>
  <c r="G4099" i="8"/>
  <c r="S4464" i="8" l="1"/>
  <c r="G4100" i="8"/>
  <c r="S4465" i="8" l="1"/>
  <c r="G4101" i="8"/>
  <c r="S4466" i="8" l="1"/>
  <c r="G4102" i="8"/>
  <c r="S4467" i="8" l="1"/>
  <c r="G4103" i="8"/>
  <c r="S4468" i="8" l="1"/>
  <c r="G4104" i="8"/>
  <c r="S4469" i="8" l="1"/>
  <c r="G4105" i="8"/>
  <c r="S4470" i="8" l="1"/>
  <c r="G4106" i="8"/>
  <c r="S4471" i="8" l="1"/>
  <c r="G4107" i="8"/>
  <c r="S4472" i="8" l="1"/>
  <c r="G4108" i="8"/>
  <c r="S4473" i="8" l="1"/>
  <c r="G4109" i="8"/>
  <c r="S4474" i="8" l="1"/>
  <c r="G4110" i="8"/>
  <c r="S4475" i="8" l="1"/>
  <c r="G4111" i="8"/>
  <c r="S4476" i="8" l="1"/>
  <c r="G4112" i="8"/>
  <c r="S4477" i="8" l="1"/>
  <c r="G4113" i="8"/>
  <c r="S4478" i="8" l="1"/>
  <c r="G4114" i="8"/>
  <c r="S4479" i="8" l="1"/>
  <c r="G4115" i="8"/>
  <c r="S4480" i="8" l="1"/>
  <c r="G4116" i="8"/>
  <c r="S4481" i="8" l="1"/>
  <c r="G4117" i="8"/>
  <c r="S4482" i="8" l="1"/>
  <c r="G4118" i="8"/>
  <c r="S4483" i="8" l="1"/>
  <c r="G4119" i="8"/>
  <c r="S4484" i="8" l="1"/>
  <c r="G4120" i="8"/>
  <c r="S4485" i="8" l="1"/>
  <c r="G4121" i="8"/>
  <c r="S4486" i="8" l="1"/>
  <c r="G4122" i="8"/>
  <c r="S4487" i="8" l="1"/>
  <c r="G4123" i="8"/>
  <c r="S4488" i="8" l="1"/>
  <c r="G4124" i="8"/>
  <c r="S4489" i="8" l="1"/>
  <c r="G4125" i="8"/>
  <c r="S4490" i="8" l="1"/>
  <c r="G4126" i="8"/>
  <c r="S4491" i="8" l="1"/>
  <c r="G4127" i="8"/>
  <c r="S4492" i="8" l="1"/>
  <c r="G4128" i="8"/>
  <c r="S4493" i="8" l="1"/>
  <c r="G4129" i="8"/>
  <c r="S4494" i="8" l="1"/>
  <c r="G4130" i="8"/>
  <c r="S4495" i="8" l="1"/>
  <c r="G4131" i="8"/>
  <c r="S4496" i="8" l="1"/>
  <c r="G4132" i="8"/>
  <c r="S4497" i="8" l="1"/>
  <c r="G4133" i="8"/>
  <c r="S4498" i="8" l="1"/>
  <c r="G4134" i="8"/>
  <c r="S4499" i="8" l="1"/>
  <c r="G4135" i="8"/>
  <c r="S4500" i="8" l="1"/>
  <c r="G4136" i="8"/>
  <c r="S4501" i="8" l="1"/>
  <c r="G4137" i="8"/>
  <c r="S4502" i="8" l="1"/>
  <c r="G4138" i="8"/>
  <c r="S4503" i="8" l="1"/>
  <c r="G4139" i="8"/>
  <c r="S4504" i="8" l="1"/>
  <c r="G4140" i="8"/>
  <c r="S4505" i="8" l="1"/>
  <c r="G4141" i="8"/>
  <c r="S4506" i="8" l="1"/>
  <c r="G4142" i="8"/>
  <c r="S4507" i="8" l="1"/>
  <c r="G4143" i="8"/>
  <c r="S4508" i="8" l="1"/>
  <c r="G4144" i="8"/>
  <c r="S4509" i="8" l="1"/>
  <c r="G4145" i="8"/>
  <c r="S4510" i="8" l="1"/>
  <c r="G4146" i="8"/>
  <c r="S4511" i="8" l="1"/>
  <c r="G4147" i="8"/>
  <c r="S4512" i="8" l="1"/>
  <c r="G4148" i="8"/>
  <c r="S4513" i="8" l="1"/>
  <c r="G4149" i="8"/>
  <c r="S4514" i="8" l="1"/>
  <c r="G4150" i="8"/>
  <c r="S4515" i="8" l="1"/>
  <c r="G4151" i="8"/>
  <c r="S4516" i="8" l="1"/>
  <c r="G4152" i="8"/>
  <c r="S4517" i="8" l="1"/>
  <c r="G4153" i="8"/>
  <c r="S4518" i="8" l="1"/>
  <c r="G4154" i="8"/>
  <c r="S4519" i="8" l="1"/>
  <c r="G4155" i="8"/>
  <c r="S4520" i="8" l="1"/>
  <c r="G4156" i="8"/>
  <c r="S4521" i="8" l="1"/>
  <c r="G4157" i="8"/>
  <c r="S4522" i="8" l="1"/>
  <c r="G4158" i="8"/>
  <c r="S4523" i="8" l="1"/>
  <c r="G4159" i="8"/>
  <c r="S4524" i="8" l="1"/>
  <c r="G4160" i="8"/>
  <c r="S4525" i="8" l="1"/>
  <c r="G4161" i="8"/>
  <c r="S4526" i="8" l="1"/>
  <c r="G4162" i="8"/>
  <c r="S4527" i="8" l="1"/>
  <c r="G4163" i="8"/>
  <c r="S4528" i="8" l="1"/>
  <c r="G4164" i="8"/>
  <c r="S4529" i="8" l="1"/>
  <c r="G4165" i="8"/>
  <c r="S4530" i="8" l="1"/>
  <c r="G4166" i="8"/>
  <c r="S4531" i="8" l="1"/>
  <c r="G4167" i="8"/>
  <c r="S4532" i="8" l="1"/>
  <c r="G4168" i="8"/>
  <c r="S4533" i="8" l="1"/>
  <c r="G4169" i="8"/>
  <c r="S4534" i="8" l="1"/>
  <c r="G4170" i="8"/>
  <c r="S4535" i="8" l="1"/>
  <c r="G4171" i="8"/>
  <c r="S4536" i="8" l="1"/>
  <c r="G4172" i="8"/>
  <c r="S4537" i="8" l="1"/>
  <c r="G4173" i="8"/>
  <c r="S4538" i="8" l="1"/>
  <c r="G4174" i="8"/>
  <c r="S4539" i="8" l="1"/>
  <c r="G4175" i="8"/>
  <c r="S4540" i="8" l="1"/>
  <c r="G4176" i="8"/>
  <c r="S4541" i="8" l="1"/>
  <c r="G4177" i="8"/>
  <c r="S4542" i="8" l="1"/>
  <c r="G4178" i="8"/>
  <c r="S4543" i="8" l="1"/>
  <c r="G4179" i="8"/>
  <c r="S4544" i="8" l="1"/>
  <c r="G4180" i="8"/>
  <c r="S4545" i="8" l="1"/>
  <c r="G4181" i="8"/>
  <c r="S4546" i="8" l="1"/>
  <c r="G4182" i="8"/>
  <c r="S4547" i="8" l="1"/>
  <c r="G4183" i="8"/>
  <c r="S4548" i="8" l="1"/>
  <c r="G4184" i="8"/>
  <c r="S4549" i="8" l="1"/>
  <c r="G4185" i="8"/>
  <c r="S4550" i="8" l="1"/>
  <c r="G4186" i="8"/>
  <c r="S4551" i="8" l="1"/>
  <c r="G4187" i="8"/>
  <c r="S4552" i="8" l="1"/>
  <c r="G4188" i="8"/>
  <c r="S4553" i="8" l="1"/>
  <c r="G4189" i="8"/>
  <c r="S4554" i="8" l="1"/>
  <c r="G4190" i="8"/>
  <c r="S4555" i="8" l="1"/>
  <c r="G4191" i="8"/>
  <c r="S4556" i="8" l="1"/>
  <c r="G4192" i="8"/>
  <c r="S4557" i="8" l="1"/>
  <c r="G4193" i="8"/>
  <c r="S4558" i="8" l="1"/>
  <c r="G4194" i="8"/>
  <c r="S4559" i="8" l="1"/>
  <c r="G4195" i="8"/>
  <c r="S4560" i="8" l="1"/>
  <c r="G4196" i="8"/>
  <c r="S4561" i="8" l="1"/>
  <c r="G4197" i="8"/>
  <c r="S4562" i="8" l="1"/>
  <c r="G4198" i="8"/>
  <c r="S4563" i="8" l="1"/>
  <c r="G4199" i="8"/>
  <c r="S4564" i="8" l="1"/>
  <c r="G4200" i="8"/>
  <c r="S4565" i="8" l="1"/>
  <c r="G4201" i="8"/>
  <c r="S4566" i="8" l="1"/>
  <c r="G4202" i="8"/>
  <c r="S4567" i="8" l="1"/>
  <c r="G4203" i="8"/>
  <c r="S4568" i="8" l="1"/>
  <c r="G4204" i="8"/>
  <c r="S4569" i="8" l="1"/>
  <c r="G4205" i="8"/>
  <c r="S4570" i="8" l="1"/>
  <c r="G4206" i="8"/>
  <c r="S4571" i="8" l="1"/>
  <c r="G4207" i="8"/>
  <c r="S4572" i="8" l="1"/>
  <c r="G4208" i="8"/>
  <c r="S4573" i="8" l="1"/>
  <c r="G4209" i="8"/>
  <c r="S4574" i="8" l="1"/>
  <c r="G4210" i="8"/>
  <c r="S4575" i="8" l="1"/>
  <c r="G4211" i="8"/>
  <c r="S4576" i="8" l="1"/>
  <c r="G4212" i="8"/>
  <c r="S4577" i="8" l="1"/>
  <c r="G4213" i="8"/>
  <c r="S4578" i="8" l="1"/>
  <c r="G4214" i="8"/>
  <c r="S4579" i="8" l="1"/>
  <c r="G4215" i="8"/>
  <c r="S4580" i="8" l="1"/>
  <c r="G4216" i="8"/>
  <c r="S4581" i="8" l="1"/>
  <c r="G4217" i="8"/>
  <c r="S4582" i="8" l="1"/>
  <c r="G4218" i="8"/>
  <c r="S4583" i="8" l="1"/>
  <c r="G4219" i="8"/>
  <c r="S4584" i="8" l="1"/>
  <c r="G4220" i="8"/>
  <c r="S4585" i="8" l="1"/>
  <c r="G4221" i="8"/>
  <c r="S4586" i="8" l="1"/>
  <c r="G4222" i="8"/>
  <c r="S4587" i="8" l="1"/>
  <c r="G4223" i="8"/>
  <c r="S4588" i="8" l="1"/>
  <c r="G4224" i="8"/>
  <c r="S4589" i="8" l="1"/>
  <c r="G4225" i="8"/>
  <c r="S4590" i="8" l="1"/>
  <c r="G4226" i="8"/>
  <c r="S4591" i="8" l="1"/>
  <c r="G4227" i="8"/>
  <c r="S4592" i="8" l="1"/>
  <c r="G4228" i="8"/>
  <c r="S4593" i="8" l="1"/>
  <c r="G4229" i="8"/>
  <c r="S4594" i="8" l="1"/>
  <c r="G4230" i="8"/>
  <c r="S4595" i="8" l="1"/>
  <c r="G4231" i="8"/>
  <c r="S4596" i="8" l="1"/>
  <c r="G4232" i="8"/>
  <c r="S4597" i="8" l="1"/>
  <c r="G4233" i="8"/>
  <c r="S4598" i="8" l="1"/>
  <c r="G4234" i="8"/>
  <c r="S4599" i="8" l="1"/>
  <c r="G4235" i="8"/>
  <c r="S4600" i="8" l="1"/>
  <c r="G4236" i="8"/>
  <c r="S4601" i="8" l="1"/>
  <c r="G4237" i="8"/>
  <c r="S4602" i="8" l="1"/>
  <c r="G4238" i="8"/>
  <c r="S4603" i="8" l="1"/>
  <c r="G4239" i="8"/>
  <c r="S4604" i="8" l="1"/>
  <c r="G4240" i="8"/>
  <c r="S4605" i="8" l="1"/>
  <c r="G4241" i="8"/>
  <c r="S4606" i="8" l="1"/>
  <c r="G4242" i="8"/>
  <c r="S4607" i="8" l="1"/>
  <c r="G4243" i="8"/>
  <c r="S4608" i="8" l="1"/>
  <c r="G4244" i="8"/>
  <c r="S4609" i="8" l="1"/>
  <c r="G4245" i="8"/>
  <c r="S4610" i="8" l="1"/>
  <c r="G4246" i="8"/>
  <c r="S4611" i="8" l="1"/>
  <c r="G4247" i="8"/>
  <c r="S4612" i="8" l="1"/>
  <c r="G4248" i="8"/>
  <c r="S4613" i="8" l="1"/>
  <c r="G4249" i="8"/>
  <c r="S4614" i="8" l="1"/>
  <c r="G4250" i="8"/>
  <c r="S4615" i="8" l="1"/>
  <c r="G4251" i="8"/>
  <c r="S4616" i="8" l="1"/>
  <c r="G4252" i="8"/>
  <c r="S4617" i="8" l="1"/>
  <c r="G4253" i="8"/>
  <c r="S4618" i="8" l="1"/>
  <c r="G4254" i="8"/>
  <c r="S4619" i="8" l="1"/>
  <c r="G4255" i="8"/>
  <c r="S4620" i="8" l="1"/>
  <c r="G4256" i="8"/>
  <c r="S4621" i="8" l="1"/>
  <c r="G4257" i="8"/>
  <c r="S4622" i="8" l="1"/>
  <c r="G4258" i="8"/>
  <c r="S4623" i="8" l="1"/>
  <c r="G4259" i="8"/>
  <c r="S4624" i="8" l="1"/>
  <c r="G4260" i="8"/>
  <c r="S4625" i="8" l="1"/>
  <c r="G4261" i="8"/>
  <c r="S4626" i="8" l="1"/>
  <c r="G4262" i="8"/>
  <c r="S4627" i="8" l="1"/>
  <c r="G4263" i="8"/>
  <c r="S4628" i="8" l="1"/>
  <c r="G4264" i="8"/>
  <c r="S4629" i="8" l="1"/>
  <c r="G4265" i="8"/>
  <c r="S4630" i="8" l="1"/>
  <c r="G4266" i="8"/>
  <c r="S4631" i="8" l="1"/>
  <c r="G4267" i="8"/>
  <c r="S4632" i="8" l="1"/>
  <c r="G4268" i="8"/>
  <c r="S4633" i="8" l="1"/>
  <c r="G4269" i="8"/>
  <c r="S4634" i="8" l="1"/>
  <c r="G4270" i="8"/>
  <c r="S4635" i="8" l="1"/>
  <c r="G4271" i="8"/>
  <c r="S4636" i="8" l="1"/>
  <c r="G4272" i="8"/>
  <c r="S4637" i="8" l="1"/>
  <c r="G4273" i="8"/>
  <c r="S4638" i="8" l="1"/>
  <c r="G4274" i="8"/>
  <c r="S4639" i="8" l="1"/>
  <c r="G4275" i="8"/>
  <c r="S4640" i="8" l="1"/>
  <c r="G4276" i="8"/>
  <c r="S4641" i="8" l="1"/>
  <c r="G4277" i="8"/>
  <c r="S4642" i="8" l="1"/>
  <c r="G4278" i="8"/>
  <c r="S4643" i="8" l="1"/>
  <c r="G4279" i="8"/>
  <c r="S4644" i="8" l="1"/>
  <c r="G4280" i="8"/>
  <c r="S4645" i="8" l="1"/>
  <c r="G4281" i="8"/>
  <c r="S4646" i="8" l="1"/>
  <c r="G4282" i="8"/>
  <c r="S4647" i="8" l="1"/>
  <c r="G4283" i="8"/>
  <c r="S4648" i="8" l="1"/>
  <c r="G4284" i="8"/>
  <c r="S4649" i="8" l="1"/>
  <c r="G4285" i="8"/>
  <c r="S4650" i="8" l="1"/>
  <c r="G4286" i="8"/>
  <c r="S4651" i="8" l="1"/>
  <c r="G4287" i="8"/>
  <c r="S4652" i="8" l="1"/>
  <c r="G4288" i="8"/>
  <c r="S4653" i="8" l="1"/>
  <c r="G4289" i="8"/>
  <c r="S4654" i="8" l="1"/>
  <c r="G4290" i="8"/>
  <c r="S4655" i="8" l="1"/>
  <c r="G4291" i="8"/>
  <c r="S4656" i="8" l="1"/>
  <c r="G4292" i="8"/>
  <c r="S4657" i="8" l="1"/>
  <c r="G4293" i="8"/>
  <c r="S4658" i="8" l="1"/>
  <c r="G4294" i="8"/>
  <c r="S4659" i="8" l="1"/>
  <c r="G4295" i="8"/>
  <c r="S4660" i="8" l="1"/>
  <c r="G4296" i="8"/>
  <c r="S4661" i="8" l="1"/>
  <c r="G4297" i="8"/>
  <c r="S4662" i="8" l="1"/>
  <c r="G4298" i="8"/>
  <c r="S4663" i="8" l="1"/>
  <c r="G4299" i="8"/>
  <c r="S4664" i="8" l="1"/>
  <c r="G4300" i="8"/>
  <c r="S4665" i="8" l="1"/>
  <c r="G4301" i="8"/>
  <c r="S4666" i="8" l="1"/>
  <c r="G4302" i="8"/>
  <c r="S4667" i="8" l="1"/>
  <c r="G4303" i="8"/>
  <c r="S4668" i="8" l="1"/>
  <c r="G4304" i="8"/>
  <c r="S4669" i="8" l="1"/>
  <c r="G4305" i="8"/>
  <c r="S4670" i="8" l="1"/>
  <c r="G4306" i="8"/>
  <c r="S4671" i="8" l="1"/>
  <c r="G4307" i="8"/>
  <c r="S4672" i="8" l="1"/>
  <c r="G4308" i="8"/>
  <c r="S4673" i="8" l="1"/>
  <c r="G4309" i="8"/>
  <c r="S4674" i="8" l="1"/>
  <c r="G4310" i="8"/>
  <c r="S4675" i="8" l="1"/>
  <c r="G4311" i="8"/>
  <c r="S4676" i="8" l="1"/>
  <c r="G4312" i="8"/>
  <c r="S4677" i="8" l="1"/>
  <c r="G4313" i="8"/>
  <c r="S4678" i="8" l="1"/>
  <c r="G4314" i="8"/>
  <c r="S4679" i="8" l="1"/>
  <c r="G4315" i="8"/>
  <c r="S4680" i="8" l="1"/>
  <c r="G4316" i="8"/>
  <c r="S4681" i="8" l="1"/>
  <c r="G4317" i="8"/>
  <c r="S4682" i="8" l="1"/>
  <c r="G4318" i="8"/>
  <c r="S4683" i="8" l="1"/>
  <c r="G4319" i="8"/>
  <c r="S4684" i="8" l="1"/>
  <c r="G4320" i="8"/>
  <c r="S4685" i="8" l="1"/>
  <c r="G4321" i="8"/>
  <c r="S4686" i="8" l="1"/>
  <c r="G4322" i="8"/>
  <c r="S4687" i="8" l="1"/>
  <c r="G4323" i="8"/>
  <c r="S4688" i="8" l="1"/>
  <c r="G4324" i="8"/>
  <c r="S4689" i="8" l="1"/>
  <c r="G4325" i="8"/>
  <c r="S4690" i="8" l="1"/>
  <c r="G4326" i="8"/>
  <c r="S4691" i="8" l="1"/>
  <c r="G4327" i="8"/>
  <c r="S4692" i="8" l="1"/>
  <c r="G4328" i="8"/>
  <c r="S4693" i="8" l="1"/>
  <c r="G4329" i="8"/>
  <c r="S4694" i="8" l="1"/>
  <c r="G4330" i="8"/>
  <c r="S4695" i="8" l="1"/>
  <c r="G4331" i="8"/>
  <c r="S4696" i="8" l="1"/>
  <c r="G4332" i="8"/>
  <c r="S4697" i="8" l="1"/>
  <c r="G4333" i="8"/>
  <c r="S4698" i="8" l="1"/>
  <c r="G4334" i="8"/>
  <c r="S4699" i="8" l="1"/>
  <c r="G4335" i="8"/>
  <c r="S4700" i="8" l="1"/>
  <c r="G4336" i="8"/>
  <c r="S4701" i="8" l="1"/>
  <c r="G4337" i="8"/>
  <c r="S4702" i="8" l="1"/>
  <c r="G4338" i="8"/>
  <c r="S4703" i="8" l="1"/>
  <c r="G4339" i="8"/>
  <c r="S4704" i="8" l="1"/>
  <c r="G4340" i="8"/>
  <c r="S4705" i="8" l="1"/>
  <c r="G4341" i="8"/>
  <c r="S4706" i="8" l="1"/>
  <c r="G4342" i="8"/>
  <c r="S4707" i="8" l="1"/>
  <c r="G4343" i="8"/>
  <c r="S4708" i="8" l="1"/>
  <c r="G4344" i="8"/>
  <c r="S4709" i="8" l="1"/>
  <c r="G4345" i="8"/>
  <c r="S4710" i="8" l="1"/>
  <c r="G4346" i="8"/>
  <c r="S4711" i="8" l="1"/>
  <c r="G4347" i="8"/>
  <c r="S4712" i="8" l="1"/>
  <c r="G4348" i="8"/>
  <c r="S4713" i="8" l="1"/>
  <c r="G4349" i="8"/>
  <c r="S4714" i="8" l="1"/>
  <c r="G4350" i="8"/>
  <c r="S4715" i="8" l="1"/>
  <c r="G4351" i="8"/>
  <c r="S4716" i="8" l="1"/>
  <c r="G4352" i="8"/>
  <c r="S4717" i="8" l="1"/>
  <c r="G4353" i="8"/>
  <c r="S4718" i="8" s="1"/>
  <c r="G4354" i="8" l="1"/>
  <c r="S4719" i="8" l="1"/>
  <c r="G4355" i="8"/>
  <c r="S4720" i="8" l="1"/>
  <c r="G4356" i="8"/>
  <c r="S4721" i="8" l="1"/>
  <c r="G4357" i="8"/>
  <c r="S4722" i="8" l="1"/>
  <c r="G4358" i="8"/>
  <c r="S4723" i="8" l="1"/>
  <c r="G4359" i="8"/>
  <c r="S4724" i="8" l="1"/>
  <c r="G4360" i="8"/>
  <c r="S4725" i="8" l="1"/>
  <c r="G4361" i="8"/>
  <c r="S4726" i="8" l="1"/>
  <c r="G4362" i="8"/>
  <c r="S4727" i="8" l="1"/>
  <c r="G4363" i="8"/>
  <c r="S4728" i="8" l="1"/>
  <c r="G4364" i="8"/>
  <c r="S4729" i="8" l="1"/>
  <c r="G4365" i="8"/>
  <c r="S4730" i="8" l="1"/>
  <c r="G4366" i="8"/>
  <c r="S4731" i="8" l="1"/>
  <c r="G4367" i="8"/>
  <c r="S4732" i="8" l="1"/>
  <c r="G4368" i="8"/>
  <c r="S4733" i="8" l="1"/>
  <c r="G4369" i="8"/>
  <c r="S4734" i="8" l="1"/>
  <c r="G4370" i="8"/>
  <c r="S4735" i="8" l="1"/>
  <c r="G4371" i="8"/>
  <c r="S4736" i="8" l="1"/>
  <c r="G4372" i="8"/>
  <c r="S4737" i="8" l="1"/>
  <c r="G4373" i="8"/>
  <c r="S4738" i="8" l="1"/>
  <c r="G4374" i="8"/>
  <c r="S4739" i="8" l="1"/>
  <c r="G4375" i="8"/>
  <c r="S4740" i="8" l="1"/>
  <c r="G4376" i="8"/>
  <c r="S4741" i="8" l="1"/>
  <c r="G4377" i="8"/>
  <c r="S4742" i="8" l="1"/>
  <c r="G4378" i="8"/>
  <c r="S4743" i="8" l="1"/>
  <c r="G4379" i="8"/>
  <c r="S4744" i="8" l="1"/>
  <c r="G4380" i="8"/>
  <c r="S4745" i="8" l="1"/>
  <c r="G4381" i="8"/>
  <c r="S4746" i="8" l="1"/>
  <c r="G4382" i="8"/>
  <c r="S4747" i="8" l="1"/>
  <c r="G4383" i="8"/>
  <c r="S4748" i="8" l="1"/>
  <c r="G4384" i="8"/>
  <c r="S4749" i="8" l="1"/>
  <c r="G4385" i="8"/>
  <c r="S4750" i="8" l="1"/>
  <c r="G4386" i="8"/>
  <c r="S4751" i="8" l="1"/>
  <c r="G4387" i="8"/>
  <c r="S4752" i="8" l="1"/>
  <c r="G4388" i="8"/>
  <c r="S4753" i="8" l="1"/>
  <c r="G4389" i="8"/>
  <c r="S4754" i="8" l="1"/>
  <c r="G4390" i="8"/>
  <c r="S4755" i="8" l="1"/>
  <c r="G4391" i="8"/>
  <c r="S4756" i="8" l="1"/>
  <c r="G4392" i="8"/>
  <c r="S4757" i="8" l="1"/>
  <c r="G4393" i="8"/>
  <c r="S4758" i="8" l="1"/>
  <c r="G4394" i="8"/>
  <c r="S4759" i="8" l="1"/>
  <c r="G4395" i="8"/>
  <c r="S4760" i="8" l="1"/>
  <c r="G4396" i="8"/>
  <c r="S4761" i="8" l="1"/>
  <c r="G4397" i="8"/>
  <c r="S4762" i="8" l="1"/>
  <c r="G4398" i="8"/>
  <c r="S4763" i="8" l="1"/>
  <c r="G4399" i="8"/>
  <c r="S4764" i="8" l="1"/>
  <c r="G4400" i="8"/>
  <c r="S4765" i="8" l="1"/>
  <c r="G4401" i="8"/>
  <c r="S4766" i="8" l="1"/>
  <c r="G4402" i="8"/>
  <c r="S4767" i="8" l="1"/>
  <c r="G4403" i="8"/>
  <c r="S4768" i="8" l="1"/>
  <c r="G4404" i="8"/>
  <c r="S4769" i="8" l="1"/>
  <c r="G4405" i="8"/>
  <c r="S4770" i="8" l="1"/>
  <c r="G4406" i="8"/>
  <c r="S4771" i="8" l="1"/>
  <c r="G4407" i="8"/>
  <c r="S4772" i="8" l="1"/>
  <c r="G4408" i="8"/>
  <c r="S4773" i="8" l="1"/>
  <c r="G4409" i="8"/>
  <c r="S4774" i="8" l="1"/>
  <c r="G4410" i="8"/>
  <c r="S4775" i="8" l="1"/>
  <c r="G4411" i="8"/>
  <c r="S4776" i="8" l="1"/>
  <c r="G4412" i="8"/>
  <c r="S4777" i="8" l="1"/>
  <c r="G4413" i="8"/>
  <c r="S4778" i="8" l="1"/>
  <c r="G4414" i="8"/>
  <c r="S4779" i="8" l="1"/>
  <c r="G4415" i="8"/>
  <c r="S4780" i="8" l="1"/>
  <c r="G4416" i="8"/>
  <c r="S4781" i="8" l="1"/>
  <c r="G4417" i="8"/>
  <c r="S4782" i="8" l="1"/>
  <c r="G4418" i="8"/>
  <c r="S4783" i="8" l="1"/>
  <c r="G4419" i="8"/>
  <c r="S4784" i="8" l="1"/>
  <c r="G4420" i="8"/>
  <c r="S4785" i="8" l="1"/>
  <c r="G4421" i="8"/>
  <c r="S4786" i="8" l="1"/>
  <c r="G4422" i="8"/>
  <c r="S4787" i="8" l="1"/>
  <c r="G4423" i="8"/>
  <c r="S4788" i="8" l="1"/>
  <c r="G4424" i="8"/>
  <c r="S4789" i="8" l="1"/>
  <c r="G4425" i="8"/>
  <c r="S4790" i="8" l="1"/>
  <c r="G4426" i="8"/>
  <c r="S4791" i="8" l="1"/>
  <c r="G4427" i="8"/>
  <c r="S4792" i="8" l="1"/>
  <c r="G4428" i="8"/>
  <c r="S4793" i="8" l="1"/>
  <c r="G4429" i="8"/>
  <c r="S4794" i="8" l="1"/>
  <c r="G4430" i="8"/>
  <c r="S4795" i="8" l="1"/>
  <c r="G4431" i="8"/>
  <c r="S4796" i="8" l="1"/>
  <c r="G4432" i="8"/>
  <c r="S4797" i="8" l="1"/>
  <c r="G4433" i="8"/>
  <c r="S4798" i="8" l="1"/>
  <c r="G4434" i="8"/>
  <c r="S4799" i="8" l="1"/>
  <c r="G4435" i="8"/>
  <c r="S4800" i="8" l="1"/>
  <c r="G4436" i="8"/>
  <c r="S4801" i="8" l="1"/>
  <c r="G4437" i="8"/>
  <c r="S4802" i="8" l="1"/>
  <c r="G4438" i="8"/>
  <c r="S4803" i="8" l="1"/>
  <c r="G4439" i="8"/>
  <c r="S4804" i="8" l="1"/>
  <c r="G4440" i="8"/>
  <c r="S4805" i="8" l="1"/>
  <c r="G4441" i="8"/>
  <c r="S4806" i="8" l="1"/>
  <c r="G4442" i="8"/>
  <c r="S4807" i="8" l="1"/>
  <c r="G4443" i="8"/>
  <c r="S4808" i="8" l="1"/>
  <c r="G4444" i="8"/>
  <c r="S4809" i="8" l="1"/>
  <c r="G4445" i="8"/>
  <c r="S4810" i="8" l="1"/>
  <c r="G4446" i="8"/>
  <c r="S4811" i="8" l="1"/>
  <c r="G4447" i="8"/>
  <c r="S4812" i="8" l="1"/>
  <c r="G4448" i="8"/>
  <c r="S4813" i="8" l="1"/>
  <c r="G4449" i="8"/>
  <c r="S4814" i="8" l="1"/>
  <c r="G4450" i="8"/>
  <c r="S4815" i="8" l="1"/>
  <c r="G4451" i="8"/>
  <c r="S4816" i="8" l="1"/>
  <c r="G4452" i="8"/>
  <c r="S4817" i="8" l="1"/>
  <c r="G4453" i="8"/>
  <c r="S4818" i="8" l="1"/>
  <c r="G4454" i="8"/>
  <c r="S4819" i="8" l="1"/>
  <c r="G4455" i="8"/>
  <c r="S4820" i="8" l="1"/>
  <c r="G4456" i="8"/>
  <c r="S4821" i="8" l="1"/>
  <c r="G4457" i="8"/>
  <c r="S4822" i="8" l="1"/>
  <c r="G4458" i="8"/>
  <c r="S4823" i="8" l="1"/>
  <c r="G4459" i="8"/>
  <c r="S4824" i="8" l="1"/>
  <c r="G4460" i="8"/>
  <c r="S4825" i="8" l="1"/>
  <c r="G4461" i="8"/>
  <c r="S4826" i="8" l="1"/>
  <c r="G4462" i="8"/>
  <c r="S4827" i="8" l="1"/>
  <c r="G4463" i="8"/>
  <c r="S4828" i="8" l="1"/>
  <c r="G4464" i="8"/>
  <c r="S4829" i="8" l="1"/>
  <c r="G4465" i="8"/>
  <c r="S4830" i="8" l="1"/>
  <c r="G4466" i="8"/>
  <c r="S4831" i="8" l="1"/>
  <c r="G4467" i="8"/>
  <c r="S4832" i="8" l="1"/>
  <c r="G4468" i="8"/>
  <c r="S4833" i="8" l="1"/>
  <c r="G4469" i="8"/>
  <c r="S4834" i="8" l="1"/>
  <c r="G4470" i="8"/>
  <c r="S4835" i="8" l="1"/>
  <c r="G4471" i="8"/>
  <c r="S4836" i="8" l="1"/>
  <c r="G4472" i="8"/>
  <c r="S4837" i="8" l="1"/>
  <c r="G4473" i="8"/>
  <c r="S4838" i="8" l="1"/>
  <c r="G4474" i="8"/>
  <c r="S4839" i="8" l="1"/>
  <c r="G4475" i="8"/>
  <c r="S4840" i="8" l="1"/>
  <c r="G4476" i="8"/>
  <c r="S4841" i="8" l="1"/>
  <c r="G4477" i="8"/>
  <c r="S4842" i="8" l="1"/>
  <c r="G4478" i="8"/>
  <c r="S4843" i="8" l="1"/>
  <c r="G4479" i="8"/>
  <c r="S4844" i="8" l="1"/>
  <c r="G4480" i="8"/>
  <c r="S4845" i="8" l="1"/>
  <c r="G4481" i="8"/>
  <c r="S4846" i="8" l="1"/>
  <c r="G4482" i="8"/>
  <c r="S4847" i="8" l="1"/>
  <c r="G4483" i="8"/>
  <c r="S4848" i="8" l="1"/>
  <c r="G4484" i="8"/>
  <c r="S4849" i="8" l="1"/>
  <c r="G4485" i="8"/>
  <c r="S4850" i="8" l="1"/>
  <c r="G4486" i="8"/>
  <c r="S4851" i="8" l="1"/>
  <c r="G4487" i="8"/>
  <c r="S4852" i="8" l="1"/>
  <c r="G4488" i="8"/>
  <c r="S4853" i="8" l="1"/>
  <c r="G4489" i="8"/>
  <c r="S4854" i="8" l="1"/>
  <c r="G4490" i="8"/>
  <c r="S4855" i="8" l="1"/>
  <c r="G4491" i="8"/>
  <c r="S4856" i="8" l="1"/>
  <c r="G4492" i="8"/>
  <c r="S4857" i="8" l="1"/>
  <c r="G4493" i="8"/>
  <c r="S4858" i="8" l="1"/>
  <c r="G4494" i="8"/>
  <c r="S4859" i="8" l="1"/>
  <c r="G4495" i="8"/>
  <c r="S4860" i="8" l="1"/>
  <c r="G4496" i="8"/>
  <c r="S4861" i="8" l="1"/>
  <c r="G4497" i="8"/>
  <c r="S4862" i="8" l="1"/>
  <c r="G4498" i="8"/>
  <c r="S4863" i="8" l="1"/>
  <c r="G4499" i="8"/>
  <c r="S4864" i="8" l="1"/>
  <c r="G4500" i="8"/>
  <c r="S4865" i="8" l="1"/>
  <c r="G4501" i="8"/>
  <c r="S4866" i="8" l="1"/>
  <c r="G4502" i="8"/>
  <c r="S4867" i="8" l="1"/>
  <c r="G4503" i="8"/>
  <c r="S4868" i="8" l="1"/>
  <c r="G4504" i="8"/>
  <c r="S4869" i="8" l="1"/>
  <c r="G4505" i="8"/>
  <c r="S4870" i="8" l="1"/>
  <c r="G4506" i="8"/>
  <c r="S4871" i="8" l="1"/>
  <c r="G4507" i="8"/>
  <c r="S4872" i="8" l="1"/>
  <c r="G4508" i="8"/>
  <c r="S4873" i="8" l="1"/>
  <c r="G4509" i="8"/>
  <c r="S4874" i="8" l="1"/>
  <c r="G4510" i="8"/>
  <c r="S4875" i="8" l="1"/>
  <c r="G4511" i="8"/>
  <c r="S4876" i="8" l="1"/>
  <c r="G4512" i="8"/>
  <c r="S4877" i="8" l="1"/>
  <c r="G4513" i="8"/>
  <c r="S4878" i="8" l="1"/>
  <c r="G4514" i="8"/>
  <c r="S4879" i="8" l="1"/>
  <c r="G4515" i="8"/>
  <c r="S4880" i="8" l="1"/>
  <c r="G4516" i="8"/>
  <c r="S4881" i="8" l="1"/>
  <c r="G4517" i="8"/>
  <c r="S4882" i="8" l="1"/>
  <c r="G4518" i="8"/>
  <c r="S4883" i="8" l="1"/>
  <c r="G4519" i="8"/>
  <c r="S4884" i="8" l="1"/>
  <c r="G4520" i="8"/>
  <c r="S4885" i="8" l="1"/>
  <c r="G4521" i="8"/>
  <c r="S4886" i="8" l="1"/>
  <c r="G4522" i="8"/>
  <c r="S4887" i="8" l="1"/>
  <c r="G4523" i="8"/>
  <c r="S4888" i="8" l="1"/>
  <c r="G4524" i="8"/>
  <c r="S4889" i="8" l="1"/>
  <c r="G4525" i="8"/>
  <c r="S4890" i="8" l="1"/>
  <c r="G4526" i="8"/>
  <c r="S4891" i="8" l="1"/>
  <c r="G4527" i="8"/>
  <c r="S4892" i="8" l="1"/>
  <c r="G4528" i="8"/>
  <c r="S4893" i="8" l="1"/>
  <c r="G4529" i="8"/>
  <c r="S4894" i="8" l="1"/>
  <c r="G4530" i="8"/>
  <c r="S4895" i="8" l="1"/>
  <c r="G4531" i="8"/>
  <c r="S4896" i="8" l="1"/>
  <c r="G4532" i="8"/>
  <c r="S4897" i="8" l="1"/>
  <c r="G4533" i="8"/>
  <c r="S4898" i="8" l="1"/>
  <c r="G4534" i="8"/>
  <c r="S4899" i="8" l="1"/>
  <c r="G4535" i="8"/>
  <c r="S4900" i="8" l="1"/>
  <c r="G4536" i="8"/>
  <c r="S4901" i="8" l="1"/>
  <c r="G4537" i="8"/>
  <c r="S4902" i="8" l="1"/>
  <c r="G4538" i="8"/>
  <c r="S4903" i="8" l="1"/>
  <c r="G4539" i="8"/>
  <c r="S4904" i="8" l="1"/>
  <c r="G4540" i="8"/>
  <c r="S4905" i="8" l="1"/>
  <c r="G4541" i="8"/>
  <c r="S4906" i="8" l="1"/>
  <c r="G4542" i="8"/>
  <c r="S4907" i="8" l="1"/>
  <c r="G4543" i="8"/>
  <c r="S4908" i="8" l="1"/>
  <c r="G4544" i="8"/>
  <c r="S4909" i="8" l="1"/>
  <c r="G4545" i="8"/>
  <c r="S4910" i="8" l="1"/>
  <c r="G4546" i="8"/>
  <c r="S4911" i="8" l="1"/>
  <c r="G4547" i="8"/>
  <c r="S4912" i="8" l="1"/>
  <c r="G4548" i="8"/>
  <c r="S4913" i="8" l="1"/>
  <c r="G4549" i="8"/>
  <c r="S4914" i="8" l="1"/>
  <c r="G4550" i="8"/>
  <c r="S4915" i="8" l="1"/>
  <c r="G4551" i="8"/>
  <c r="S4916" i="8" l="1"/>
  <c r="G4552" i="8"/>
  <c r="S4917" i="8" l="1"/>
  <c r="G4553" i="8"/>
  <c r="S4918" i="8" l="1"/>
  <c r="G4554" i="8"/>
  <c r="S4919" i="8" l="1"/>
  <c r="G4555" i="8"/>
  <c r="S4920" i="8" l="1"/>
  <c r="G4556" i="8"/>
  <c r="S4921" i="8" l="1"/>
  <c r="G4557" i="8"/>
  <c r="S4922" i="8" l="1"/>
  <c r="G4558" i="8"/>
  <c r="S4923" i="8" l="1"/>
  <c r="G4559" i="8"/>
  <c r="S4924" i="8" l="1"/>
  <c r="G4560" i="8"/>
  <c r="S4925" i="8" l="1"/>
  <c r="G4561" i="8"/>
  <c r="S4926" i="8" l="1"/>
  <c r="G4562" i="8"/>
  <c r="S4927" i="8" l="1"/>
  <c r="G4563" i="8"/>
  <c r="S4928" i="8" l="1"/>
  <c r="G4564" i="8"/>
  <c r="S4929" i="8" l="1"/>
  <c r="G4565" i="8"/>
  <c r="S4930" i="8" l="1"/>
  <c r="G4566" i="8"/>
  <c r="S4931" i="8" l="1"/>
  <c r="G4567" i="8"/>
  <c r="S4932" i="8" l="1"/>
  <c r="G4568" i="8"/>
  <c r="S4933" i="8" l="1"/>
  <c r="G4569" i="8"/>
  <c r="S4934" i="8" l="1"/>
  <c r="G4570" i="8"/>
  <c r="S4935" i="8" l="1"/>
  <c r="G4571" i="8"/>
  <c r="S4936" i="8" l="1"/>
  <c r="G4572" i="8"/>
  <c r="S4937" i="8" l="1"/>
  <c r="G4573" i="8"/>
  <c r="S4938" i="8" l="1"/>
  <c r="G4574" i="8"/>
  <c r="S4939" i="8" l="1"/>
  <c r="G4575" i="8"/>
  <c r="S4940" i="8" l="1"/>
  <c r="G4576" i="8"/>
  <c r="S4941" i="8" l="1"/>
  <c r="G4577" i="8"/>
  <c r="S4942" i="8" l="1"/>
  <c r="G4578" i="8"/>
  <c r="S4943" i="8" l="1"/>
  <c r="G4579" i="8"/>
  <c r="S4944" i="8" l="1"/>
  <c r="G4580" i="8"/>
  <c r="S4945" i="8" l="1"/>
  <c r="G4581" i="8"/>
  <c r="S4946" i="8" l="1"/>
  <c r="G4582" i="8"/>
  <c r="S4947" i="8" l="1"/>
  <c r="G4583" i="8"/>
  <c r="S4948" i="8" l="1"/>
  <c r="G4584" i="8"/>
  <c r="S4949" i="8" l="1"/>
  <c r="G4585" i="8"/>
  <c r="S4950" i="8" l="1"/>
  <c r="G4586" i="8"/>
  <c r="S4951" i="8" l="1"/>
  <c r="G4587" i="8"/>
  <c r="S4952" i="8" l="1"/>
  <c r="G4588" i="8"/>
  <c r="S4953" i="8" l="1"/>
  <c r="G4589" i="8"/>
  <c r="S4954" i="8" l="1"/>
  <c r="G4590" i="8"/>
  <c r="S4955" i="8" l="1"/>
  <c r="G4591" i="8"/>
  <c r="S4956" i="8" l="1"/>
  <c r="G4592" i="8"/>
  <c r="S4957" i="8" l="1"/>
  <c r="G4593" i="8"/>
  <c r="S4958" i="8" l="1"/>
  <c r="G4594" i="8"/>
  <c r="S4959" i="8" l="1"/>
  <c r="G4595" i="8"/>
  <c r="S4960" i="8" l="1"/>
  <c r="G4596" i="8"/>
  <c r="S4961" i="8" l="1"/>
  <c r="G4597" i="8"/>
  <c r="S4962" i="8" l="1"/>
  <c r="G4598" i="8"/>
  <c r="S4963" i="8" l="1"/>
  <c r="G4599" i="8"/>
  <c r="S4964" i="8" l="1"/>
  <c r="G4600" i="8"/>
  <c r="S4965" i="8" l="1"/>
  <c r="G4601" i="8"/>
  <c r="S4966" i="8" l="1"/>
  <c r="G4602" i="8"/>
  <c r="S4967" i="8" l="1"/>
  <c r="G4603" i="8"/>
  <c r="S4968" i="8" l="1"/>
  <c r="G4604" i="8"/>
  <c r="S4969" i="8" l="1"/>
  <c r="G4605" i="8"/>
  <c r="S4970" i="8" l="1"/>
  <c r="G4606" i="8"/>
  <c r="S4971" i="8" l="1"/>
  <c r="G4607" i="8"/>
  <c r="S4972" i="8" l="1"/>
  <c r="G4608" i="8"/>
  <c r="S4973" i="8" l="1"/>
  <c r="G4609" i="8"/>
  <c r="S4974" i="8" l="1"/>
  <c r="G4610" i="8"/>
  <c r="S4975" i="8" l="1"/>
  <c r="G4611" i="8"/>
  <c r="S4976" i="8" l="1"/>
  <c r="G4612" i="8"/>
  <c r="S4977" i="8" l="1"/>
  <c r="G4613" i="8"/>
  <c r="S4978" i="8" l="1"/>
  <c r="G4614" i="8"/>
  <c r="S4979" i="8" l="1"/>
  <c r="G4615" i="8"/>
  <c r="S4980" i="8" l="1"/>
  <c r="G4616" i="8"/>
  <c r="S4981" i="8" l="1"/>
  <c r="G4617" i="8"/>
  <c r="S4982" i="8" l="1"/>
  <c r="G4618" i="8"/>
  <c r="S4983" i="8" l="1"/>
  <c r="G4619" i="8"/>
  <c r="S4984" i="8" l="1"/>
  <c r="G4620" i="8"/>
  <c r="S4985" i="8" l="1"/>
  <c r="G4621" i="8"/>
  <c r="S4986" i="8" l="1"/>
  <c r="G4622" i="8"/>
  <c r="S4987" i="8" l="1"/>
  <c r="G4623" i="8"/>
  <c r="S4988" i="8" l="1"/>
  <c r="G4624" i="8"/>
  <c r="S4989" i="8" l="1"/>
  <c r="G4625" i="8"/>
  <c r="S4990" i="8" l="1"/>
  <c r="G4626" i="8"/>
  <c r="S4991" i="8" l="1"/>
  <c r="G4627" i="8"/>
  <c r="S4992" i="8" l="1"/>
  <c r="G4628" i="8"/>
  <c r="S4993" i="8" l="1"/>
  <c r="G4629" i="8"/>
  <c r="S4994" i="8" l="1"/>
  <c r="G4630" i="8"/>
  <c r="S4995" i="8" l="1"/>
  <c r="G4631" i="8"/>
  <c r="S4996" i="8" l="1"/>
  <c r="G4632" i="8"/>
  <c r="S4997" i="8" l="1"/>
  <c r="G4633" i="8"/>
  <c r="S4998" i="8" l="1"/>
  <c r="G4634" i="8"/>
  <c r="S4999" i="8" l="1"/>
  <c r="G4635" i="8"/>
  <c r="S5000" i="8" l="1"/>
  <c r="G4636" i="8"/>
  <c r="S5001" i="8" l="1"/>
  <c r="G4637" i="8"/>
  <c r="S5002" i="8" l="1"/>
  <c r="G4638" i="8"/>
  <c r="S5003" i="8" l="1"/>
  <c r="G4639" i="8"/>
  <c r="S5004" i="8" l="1"/>
  <c r="G4640" i="8"/>
  <c r="S5005" i="8" l="1"/>
  <c r="G4641" i="8"/>
  <c r="S5006" i="8" l="1"/>
  <c r="G4642" i="8"/>
  <c r="S5007" i="8" l="1"/>
  <c r="G4643" i="8"/>
  <c r="S5008" i="8" l="1"/>
  <c r="G4644" i="8"/>
  <c r="S5009" i="8" l="1"/>
  <c r="G4645" i="8"/>
  <c r="S5010" i="8" l="1"/>
  <c r="G4646" i="8"/>
  <c r="S5011" i="8" l="1"/>
  <c r="G4647" i="8"/>
  <c r="S5012" i="8" l="1"/>
  <c r="G4648" i="8"/>
  <c r="S5013" i="8" l="1"/>
  <c r="G4649" i="8"/>
  <c r="S5014" i="8" l="1"/>
  <c r="G4650" i="8"/>
  <c r="S5015" i="8" l="1"/>
  <c r="G4651" i="8"/>
  <c r="S5016" i="8" l="1"/>
  <c r="G4652" i="8"/>
  <c r="S5017" i="8" l="1"/>
  <c r="G4653" i="8"/>
  <c r="S5018" i="8" l="1"/>
  <c r="G4654" i="8"/>
  <c r="S5019" i="8" l="1"/>
  <c r="G4655" i="8"/>
  <c r="S5020" i="8" l="1"/>
  <c r="G4656" i="8"/>
  <c r="S5021" i="8" l="1"/>
  <c r="G4657" i="8"/>
  <c r="S5022" i="8" l="1"/>
  <c r="G4658" i="8"/>
  <c r="S5023" i="8" l="1"/>
  <c r="G4659" i="8"/>
  <c r="S5024" i="8" l="1"/>
  <c r="G4660" i="8"/>
  <c r="S5025" i="8" l="1"/>
  <c r="G4661" i="8"/>
  <c r="S5026" i="8" l="1"/>
  <c r="G4662" i="8"/>
  <c r="S5027" i="8" l="1"/>
  <c r="G4663" i="8"/>
  <c r="S5028" i="8" l="1"/>
  <c r="G4664" i="8"/>
  <c r="S5029" i="8" l="1"/>
  <c r="G4665" i="8"/>
  <c r="S5030" i="8" l="1"/>
  <c r="G4666" i="8"/>
  <c r="S5031" i="8" l="1"/>
  <c r="G4667" i="8"/>
  <c r="S5032" i="8" l="1"/>
  <c r="G4668" i="8"/>
  <c r="S5033" i="8" l="1"/>
  <c r="G4669" i="8"/>
  <c r="S5034" i="8" l="1"/>
  <c r="G4670" i="8"/>
  <c r="S5035" i="8" l="1"/>
  <c r="G4671" i="8"/>
  <c r="S5036" i="8" l="1"/>
  <c r="G4672" i="8"/>
  <c r="S5037" i="8" l="1"/>
  <c r="G4673" i="8"/>
  <c r="S5038" i="8" l="1"/>
  <c r="G4674" i="8"/>
  <c r="S5039" i="8" l="1"/>
  <c r="G4675" i="8"/>
  <c r="S5040" i="8" l="1"/>
  <c r="G4676" i="8"/>
  <c r="S5041" i="8" l="1"/>
  <c r="G4677" i="8"/>
  <c r="S5042" i="8" l="1"/>
  <c r="G4678" i="8"/>
  <c r="S5043" i="8" l="1"/>
  <c r="G4679" i="8"/>
  <c r="S5044" i="8" l="1"/>
  <c r="G4680" i="8"/>
  <c r="S5045" i="8" l="1"/>
  <c r="G4681" i="8"/>
  <c r="S5046" i="8" l="1"/>
  <c r="G4682" i="8"/>
  <c r="S5047" i="8" l="1"/>
  <c r="G4683" i="8"/>
  <c r="S5048" i="8" l="1"/>
  <c r="G4684" i="8"/>
  <c r="S5049" i="8" l="1"/>
  <c r="G4685" i="8"/>
  <c r="S5050" i="8" l="1"/>
  <c r="G4686" i="8"/>
  <c r="S5051" i="8" l="1"/>
  <c r="G4687" i="8"/>
  <c r="G4688" i="8"/>
  <c r="S5053" i="8" l="1"/>
  <c r="S5052" i="8"/>
  <c r="G4689" i="8" l="1"/>
  <c r="S5054" i="8" l="1"/>
  <c r="G4690" i="8"/>
  <c r="S5055" i="8" l="1"/>
  <c r="G4691" i="8"/>
  <c r="S5056" i="8" l="1"/>
  <c r="G4692" i="8"/>
  <c r="S5057" i="8" l="1"/>
  <c r="G4693" i="8"/>
  <c r="S5058" i="8" l="1"/>
  <c r="G4694" i="8"/>
  <c r="S5059" i="8" l="1"/>
  <c r="G4695" i="8"/>
  <c r="S5060" i="8" l="1"/>
  <c r="G4696" i="8"/>
  <c r="S5061" i="8" l="1"/>
  <c r="G4697" i="8"/>
  <c r="S5062" i="8" l="1"/>
  <c r="G4698" i="8"/>
  <c r="S5063" i="8" l="1"/>
  <c r="G4699" i="8"/>
  <c r="S5064" i="8" l="1"/>
  <c r="G4700" i="8"/>
  <c r="S5065" i="8" l="1"/>
  <c r="G4701" i="8"/>
  <c r="S5066" i="8" l="1"/>
  <c r="G4702" i="8"/>
  <c r="S5067" i="8" l="1"/>
  <c r="G4703" i="8"/>
  <c r="S5068" i="8" l="1"/>
  <c r="G4704" i="8"/>
  <c r="S5069" i="8" l="1"/>
  <c r="G4705" i="8"/>
  <c r="S5070" i="8" l="1"/>
  <c r="G4706" i="8"/>
  <c r="S5071" i="8" l="1"/>
  <c r="G4707" i="8"/>
  <c r="S5072" i="8" l="1"/>
  <c r="G4708" i="8"/>
  <c r="S5073" i="8" l="1"/>
  <c r="G4709" i="8"/>
  <c r="S5074" i="8" l="1"/>
  <c r="G4710" i="8"/>
  <c r="S5075" i="8" l="1"/>
  <c r="G4711" i="8"/>
  <c r="S5076" i="8" l="1"/>
  <c r="G4712" i="8"/>
  <c r="S5077" i="8" l="1"/>
  <c r="G4713" i="8"/>
  <c r="S5078" i="8" l="1"/>
  <c r="G4714" i="8"/>
  <c r="S5079" i="8" l="1"/>
  <c r="G4715" i="8"/>
  <c r="S5080" i="8" l="1"/>
  <c r="G4716" i="8"/>
  <c r="S5081" i="8" l="1"/>
  <c r="G4717" i="8"/>
  <c r="S5082" i="8" l="1"/>
  <c r="G4718" i="8"/>
  <c r="S5083" i="8" l="1"/>
  <c r="G4719" i="8"/>
  <c r="S5084" i="8" l="1"/>
  <c r="G4720" i="8"/>
  <c r="S5085" i="8" l="1"/>
  <c r="G4721" i="8"/>
  <c r="S5086" i="8" l="1"/>
  <c r="G4722" i="8"/>
  <c r="S5087" i="8" l="1"/>
  <c r="G4723" i="8"/>
  <c r="S5088" i="8" l="1"/>
  <c r="G4724" i="8"/>
  <c r="S5089" i="8" l="1"/>
  <c r="G4725" i="8"/>
  <c r="S5090" i="8" l="1"/>
  <c r="G4726" i="8"/>
  <c r="S5091" i="8" l="1"/>
  <c r="G4727" i="8"/>
  <c r="S5092" i="8" l="1"/>
  <c r="G4728" i="8"/>
  <c r="S5093" i="8" l="1"/>
  <c r="G4729" i="8"/>
  <c r="S5094" i="8" l="1"/>
  <c r="G4730" i="8"/>
  <c r="S5095" i="8" l="1"/>
  <c r="G4731" i="8"/>
  <c r="S5096" i="8" l="1"/>
  <c r="G4732" i="8"/>
  <c r="S5097" i="8" l="1"/>
  <c r="G4733" i="8"/>
  <c r="S5098" i="8" l="1"/>
  <c r="G4734" i="8"/>
  <c r="S5099" i="8" l="1"/>
  <c r="G4735" i="8"/>
  <c r="S5100" i="8" l="1"/>
  <c r="G4736" i="8"/>
  <c r="S5101" i="8" l="1"/>
  <c r="G4737" i="8"/>
  <c r="S5102" i="8" l="1"/>
  <c r="G4738" i="8"/>
  <c r="S5103" i="8" l="1"/>
  <c r="G4739" i="8"/>
  <c r="S5104" i="8" l="1"/>
  <c r="G4740" i="8"/>
  <c r="S5105" i="8" l="1"/>
  <c r="G4741" i="8"/>
  <c r="S5106" i="8" l="1"/>
  <c r="G4742" i="8"/>
  <c r="S5107" i="8" l="1"/>
  <c r="G4743" i="8"/>
  <c r="S5108" i="8" l="1"/>
  <c r="G4744" i="8"/>
  <c r="S5109" i="8" l="1"/>
  <c r="G4745" i="8"/>
  <c r="S5110" i="8" l="1"/>
  <c r="G4746" i="8"/>
  <c r="S5111" i="8" l="1"/>
  <c r="G4747" i="8"/>
  <c r="S5112" i="8" l="1"/>
  <c r="G4748" i="8"/>
  <c r="S5113" i="8" l="1"/>
  <c r="G4749" i="8"/>
  <c r="S5114" i="8" l="1"/>
  <c r="G4750" i="8"/>
  <c r="S5115" i="8" l="1"/>
  <c r="G4751" i="8"/>
  <c r="S5116" i="8" l="1"/>
  <c r="G4752" i="8"/>
  <c r="S5117" i="8" l="1"/>
  <c r="G4753" i="8"/>
  <c r="S5118" i="8" l="1"/>
  <c r="G4754" i="8"/>
  <c r="S5119" i="8" l="1"/>
  <c r="G4755" i="8"/>
  <c r="S5120" i="8" l="1"/>
  <c r="G4756" i="8"/>
  <c r="S5121" i="8" l="1"/>
  <c r="G4757" i="8"/>
  <c r="S5122" i="8" l="1"/>
  <c r="G4758" i="8"/>
  <c r="S5123" i="8" l="1"/>
  <c r="G4759" i="8"/>
  <c r="S5124" i="8" l="1"/>
  <c r="G4760" i="8"/>
  <c r="S5125" i="8" l="1"/>
  <c r="G4761" i="8"/>
  <c r="S5126" i="8" l="1"/>
  <c r="G4762" i="8"/>
  <c r="S5127" i="8" l="1"/>
  <c r="G4763" i="8"/>
  <c r="S5128" i="8" l="1"/>
  <c r="G4764" i="8"/>
  <c r="S5129" i="8" l="1"/>
  <c r="G4765" i="8"/>
  <c r="S5130" i="8" l="1"/>
  <c r="G4766" i="8"/>
  <c r="S5131" i="8" l="1"/>
  <c r="G4767" i="8"/>
  <c r="S5132" i="8" l="1"/>
  <c r="G4768" i="8"/>
  <c r="S5133" i="8" l="1"/>
  <c r="G4769" i="8"/>
  <c r="S5134" i="8" l="1"/>
  <c r="G4770" i="8"/>
  <c r="S5135" i="8" l="1"/>
  <c r="G4771" i="8"/>
  <c r="S5136" i="8" l="1"/>
  <c r="G4772" i="8"/>
  <c r="S5137" i="8" l="1"/>
  <c r="G4773" i="8"/>
  <c r="S5138" i="8" l="1"/>
  <c r="G4774" i="8"/>
  <c r="S5139" i="8" l="1"/>
  <c r="G4775" i="8"/>
  <c r="S5140" i="8" l="1"/>
  <c r="G4776" i="8"/>
  <c r="S5141" i="8" l="1"/>
  <c r="G4777" i="8"/>
  <c r="S5142" i="8" l="1"/>
  <c r="G4778" i="8"/>
  <c r="S5143" i="8" l="1"/>
  <c r="G4779" i="8"/>
  <c r="S5144" i="8" l="1"/>
  <c r="G4780" i="8"/>
  <c r="S5145" i="8" l="1"/>
  <c r="G4781" i="8"/>
  <c r="S5146" i="8" l="1"/>
  <c r="G4782" i="8"/>
  <c r="S5147" i="8" l="1"/>
  <c r="G4783" i="8"/>
  <c r="S5148" i="8" l="1"/>
  <c r="G4784" i="8"/>
  <c r="S5149" i="8" l="1"/>
  <c r="G4785" i="8"/>
  <c r="S5150" i="8" l="1"/>
  <c r="G4786" i="8"/>
  <c r="S5151" i="8" l="1"/>
  <c r="G4787" i="8"/>
  <c r="S5152" i="8" l="1"/>
  <c r="G4788" i="8"/>
  <c r="S5153" i="8" l="1"/>
  <c r="G4789" i="8"/>
  <c r="S5154" i="8" l="1"/>
  <c r="G4790" i="8"/>
  <c r="S5155" i="8" l="1"/>
  <c r="G4791" i="8"/>
  <c r="S5156" i="8" l="1"/>
  <c r="G4792" i="8"/>
  <c r="S5157" i="8" l="1"/>
  <c r="G4793" i="8"/>
  <c r="S5158" i="8" l="1"/>
  <c r="G4794" i="8"/>
  <c r="S5159" i="8" l="1"/>
  <c r="G4795" i="8"/>
  <c r="S5160" i="8" l="1"/>
  <c r="G4796" i="8"/>
  <c r="S5161" i="8" l="1"/>
  <c r="G4797" i="8"/>
  <c r="S5162" i="8" l="1"/>
  <c r="G4798" i="8"/>
  <c r="S5163" i="8" l="1"/>
  <c r="G4799" i="8"/>
  <c r="S5164" i="8" l="1"/>
  <c r="G4800" i="8"/>
  <c r="S5165" i="8" l="1"/>
  <c r="G4801" i="8"/>
  <c r="S5166" i="8" l="1"/>
  <c r="G4802" i="8"/>
  <c r="S5167" i="8" l="1"/>
  <c r="G4803" i="8"/>
  <c r="S5168" i="8" l="1"/>
  <c r="G4804" i="8"/>
  <c r="S5169" i="8" l="1"/>
  <c r="G4805" i="8"/>
  <c r="S5170" i="8" l="1"/>
  <c r="G4806" i="8"/>
  <c r="S5171" i="8" l="1"/>
  <c r="G4807" i="8"/>
  <c r="S5172" i="8" l="1"/>
  <c r="G4808" i="8"/>
  <c r="S5173" i="8" l="1"/>
  <c r="G4809" i="8"/>
  <c r="S5174" i="8" l="1"/>
  <c r="G4810" i="8"/>
  <c r="S5175" i="8" l="1"/>
  <c r="G4811" i="8"/>
  <c r="S5176" i="8" l="1"/>
  <c r="G4812" i="8"/>
  <c r="S5177" i="8" l="1"/>
  <c r="G4813" i="8"/>
  <c r="S5178" i="8" l="1"/>
  <c r="G4814" i="8"/>
  <c r="S5179" i="8" l="1"/>
  <c r="G4815" i="8"/>
  <c r="S5180" i="8" l="1"/>
  <c r="G4816" i="8"/>
  <c r="S5181" i="8" l="1"/>
  <c r="G4817" i="8"/>
  <c r="S5182" i="8" l="1"/>
  <c r="G4818" i="8"/>
  <c r="S5183" i="8" l="1"/>
  <c r="G4819" i="8"/>
  <c r="S5184" i="8" l="1"/>
  <c r="G4820" i="8"/>
  <c r="S5185" i="8" l="1"/>
  <c r="G4821" i="8"/>
  <c r="S5186" i="8" l="1"/>
  <c r="G4822" i="8"/>
  <c r="S5187" i="8" l="1"/>
  <c r="G4823" i="8"/>
  <c r="S5188" i="8" l="1"/>
  <c r="G4824" i="8"/>
  <c r="S5189" i="8" l="1"/>
  <c r="G4825" i="8"/>
  <c r="S5190" i="8" l="1"/>
  <c r="G4826" i="8"/>
  <c r="S5191" i="8" l="1"/>
  <c r="G4827" i="8"/>
  <c r="S5192" i="8" l="1"/>
  <c r="G4828" i="8"/>
  <c r="S5193" i="8" l="1"/>
  <c r="G4829" i="8"/>
  <c r="S5194" i="8" l="1"/>
  <c r="G4830" i="8"/>
  <c r="S5195" i="8" l="1"/>
  <c r="G4831" i="8"/>
  <c r="S5196" i="8" l="1"/>
  <c r="G4832" i="8"/>
  <c r="S5197" i="8" l="1"/>
  <c r="G4833" i="8"/>
  <c r="S5198" i="8" l="1"/>
  <c r="G4834" i="8"/>
  <c r="S5199" i="8" l="1"/>
  <c r="G4835" i="8"/>
  <c r="S5200" i="8" l="1"/>
  <c r="G4836" i="8"/>
  <c r="S5201" i="8" l="1"/>
  <c r="G4837" i="8"/>
  <c r="S5202" i="8" l="1"/>
  <c r="G4838" i="8"/>
  <c r="S5203" i="8" l="1"/>
  <c r="G4839" i="8"/>
  <c r="S5204" i="8" l="1"/>
  <c r="G4840" i="8"/>
  <c r="S5205" i="8" l="1"/>
  <c r="G4841" i="8"/>
  <c r="S5206" i="8" l="1"/>
  <c r="G4842" i="8"/>
  <c r="S5207" i="8" l="1"/>
  <c r="G4843" i="8"/>
  <c r="S5208" i="8" l="1"/>
  <c r="G4844" i="8"/>
  <c r="S5209" i="8" l="1"/>
  <c r="G4845" i="8"/>
  <c r="S5210" i="8" l="1"/>
  <c r="G4846" i="8"/>
  <c r="S5211" i="8" l="1"/>
  <c r="G4847" i="8"/>
  <c r="S5212" i="8" l="1"/>
  <c r="G4848" i="8"/>
  <c r="S5213" i="8" l="1"/>
  <c r="G4849" i="8"/>
  <c r="S5214" i="8" l="1"/>
  <c r="G4850" i="8"/>
  <c r="S5215" i="8" l="1"/>
  <c r="G4851" i="8"/>
  <c r="S5216" i="8" l="1"/>
  <c r="G4852" i="8"/>
  <c r="S5217" i="8" l="1"/>
  <c r="G4853" i="8"/>
  <c r="S5218" i="8" l="1"/>
  <c r="G4854" i="8"/>
  <c r="S5219" i="8" l="1"/>
  <c r="G4855" i="8"/>
  <c r="S5220" i="8" l="1"/>
  <c r="G4856" i="8"/>
  <c r="S5221" i="8" l="1"/>
  <c r="G4857" i="8"/>
  <c r="S5222" i="8" l="1"/>
  <c r="G4858" i="8"/>
  <c r="S5223" i="8" l="1"/>
  <c r="G4859" i="8"/>
  <c r="S5224" i="8" l="1"/>
  <c r="G4860" i="8"/>
  <c r="S5225" i="8" l="1"/>
  <c r="G4861" i="8"/>
  <c r="S5226" i="8" l="1"/>
  <c r="G4862" i="8"/>
  <c r="S5227" i="8" l="1"/>
  <c r="G4863" i="8"/>
  <c r="S5228" i="8" l="1"/>
  <c r="G4864" i="8"/>
  <c r="S5229" i="8" l="1"/>
  <c r="G4865" i="8"/>
  <c r="S5230" i="8" l="1"/>
  <c r="G4866" i="8"/>
  <c r="S5231" i="8" l="1"/>
  <c r="G4867" i="8"/>
  <c r="S5232" i="8" l="1"/>
  <c r="G4868" i="8"/>
  <c r="S5233" i="8" l="1"/>
  <c r="G4869" i="8"/>
  <c r="S5234" i="8" l="1"/>
  <c r="G4870" i="8"/>
  <c r="S5235" i="8" l="1"/>
  <c r="G4871" i="8"/>
  <c r="S5236" i="8" l="1"/>
  <c r="G4872" i="8"/>
  <c r="S5237" i="8" l="1"/>
  <c r="G4873" i="8"/>
  <c r="S5238" i="8" l="1"/>
  <c r="G4874" i="8"/>
  <c r="S5239" i="8" l="1"/>
  <c r="G4875" i="8"/>
  <c r="S5240" i="8" l="1"/>
  <c r="G4876" i="8"/>
  <c r="S5241" i="8" l="1"/>
  <c r="G4877" i="8"/>
  <c r="S5242" i="8" l="1"/>
  <c r="G4878" i="8"/>
  <c r="S5243" i="8" l="1"/>
  <c r="G4879" i="8"/>
  <c r="S5244" i="8" l="1"/>
  <c r="G4880" i="8"/>
  <c r="S5245" i="8" l="1"/>
  <c r="G4881" i="8"/>
  <c r="S5246" i="8" l="1"/>
  <c r="G4882" i="8"/>
  <c r="S5247" i="8" l="1"/>
  <c r="G4883" i="8"/>
  <c r="S5248" i="8" l="1"/>
  <c r="G4884" i="8"/>
  <c r="S5249" i="8" l="1"/>
  <c r="G4885" i="8"/>
  <c r="S5250" i="8" l="1"/>
  <c r="G4886" i="8"/>
  <c r="S5251" i="8" l="1"/>
  <c r="G4887" i="8"/>
  <c r="S5252" i="8" l="1"/>
  <c r="G4888" i="8"/>
  <c r="S5253" i="8" l="1"/>
  <c r="G4889" i="8"/>
  <c r="S5254" i="8" l="1"/>
  <c r="G4890" i="8"/>
  <c r="S5255" i="8" l="1"/>
  <c r="G4891" i="8"/>
  <c r="S5256" i="8" l="1"/>
  <c r="G4892" i="8"/>
  <c r="S5257" i="8" l="1"/>
  <c r="G4893" i="8"/>
  <c r="S5258" i="8" l="1"/>
  <c r="G4894" i="8"/>
  <c r="S5259" i="8" l="1"/>
  <c r="G4895" i="8"/>
  <c r="S5260" i="8" l="1"/>
  <c r="G4896" i="8"/>
  <c r="S5261" i="8" l="1"/>
  <c r="G4897" i="8"/>
  <c r="S5262" i="8" l="1"/>
  <c r="G4898" i="8"/>
  <c r="S5263" i="8" l="1"/>
  <c r="G4899" i="8"/>
  <c r="S5264" i="8" l="1"/>
  <c r="G4900" i="8"/>
  <c r="S5265" i="8" l="1"/>
  <c r="G4901" i="8"/>
  <c r="S5266" i="8" l="1"/>
  <c r="G4902" i="8"/>
  <c r="S5267" i="8" l="1"/>
  <c r="G4903" i="8"/>
  <c r="S5268" i="8" l="1"/>
  <c r="G4904" i="8"/>
  <c r="S5269" i="8" l="1"/>
  <c r="G4905" i="8"/>
  <c r="S5270" i="8" l="1"/>
  <c r="G4906" i="8"/>
  <c r="S5271" i="8" l="1"/>
  <c r="G4907" i="8"/>
  <c r="S5272" i="8" l="1"/>
  <c r="G4908" i="8"/>
  <c r="S5273" i="8" l="1"/>
  <c r="G4909" i="8"/>
  <c r="S5274" i="8" l="1"/>
  <c r="G4910" i="8"/>
  <c r="S5275" i="8" l="1"/>
  <c r="G4911" i="8"/>
  <c r="S5276" i="8" l="1"/>
  <c r="S5642" i="8"/>
  <c r="G4912" i="8"/>
  <c r="S5277" i="8" l="1"/>
  <c r="S5643" i="8"/>
  <c r="G4913" i="8"/>
  <c r="S5278" i="8" l="1"/>
  <c r="S5644" i="8"/>
  <c r="G4914" i="8"/>
  <c r="S5279" i="8" l="1"/>
  <c r="S5645" i="8"/>
  <c r="G4915" i="8"/>
  <c r="S5280" i="8" l="1"/>
  <c r="S5646" i="8"/>
  <c r="G4916" i="8"/>
  <c r="S5281" i="8" l="1"/>
  <c r="S5647" i="8"/>
  <c r="G4917" i="8"/>
  <c r="S5282" i="8" l="1"/>
  <c r="S5648" i="8"/>
  <c r="G4918" i="8"/>
  <c r="S5283" i="8" l="1"/>
  <c r="G4919" i="8"/>
  <c r="S5284" i="8" l="1"/>
  <c r="G4920" i="8"/>
  <c r="S5285" i="8" l="1"/>
  <c r="G4921" i="8"/>
  <c r="S5286" i="8" l="1"/>
  <c r="G4922" i="8"/>
  <c r="S5287" i="8" l="1"/>
  <c r="G4923" i="8"/>
  <c r="S5288" i="8" l="1"/>
  <c r="G4924" i="8"/>
  <c r="S5289" i="8" l="1"/>
  <c r="G4925" i="8"/>
  <c r="S5290" i="8" l="1"/>
  <c r="G4926" i="8"/>
  <c r="S5291" i="8" l="1"/>
  <c r="G4927" i="8"/>
  <c r="S5292" i="8" l="1"/>
  <c r="G4928" i="8"/>
  <c r="S5293" i="8" l="1"/>
  <c r="G4929" i="8"/>
  <c r="S5294" i="8" l="1"/>
  <c r="G4930" i="8"/>
  <c r="S5295" i="8" l="1"/>
  <c r="G4931" i="8"/>
  <c r="S5296" i="8" l="1"/>
  <c r="G4932" i="8"/>
  <c r="S5297" i="8" l="1"/>
  <c r="G4933" i="8"/>
  <c r="S5298" i="8" l="1"/>
  <c r="G4934" i="8"/>
  <c r="S5299" i="8" l="1"/>
  <c r="G4935" i="8"/>
  <c r="S5300" i="8" l="1"/>
  <c r="G4936" i="8"/>
  <c r="S5301" i="8" l="1"/>
  <c r="G4937" i="8"/>
  <c r="S5302" i="8" l="1"/>
  <c r="G4938" i="8"/>
  <c r="S5303" i="8" l="1"/>
  <c r="G4939" i="8"/>
  <c r="S5304" i="8" l="1"/>
  <c r="G4940" i="8"/>
  <c r="S5305" i="8" l="1"/>
  <c r="G4941" i="8"/>
  <c r="S5306" i="8" l="1"/>
  <c r="G4942" i="8"/>
  <c r="S5307" i="8" l="1"/>
  <c r="G4943" i="8"/>
  <c r="S5308" i="8" l="1"/>
  <c r="G4944" i="8"/>
  <c r="S5309" i="8" l="1"/>
  <c r="G4945" i="8"/>
  <c r="S5310" i="8" l="1"/>
  <c r="G4946" i="8"/>
  <c r="S5311" i="8" l="1"/>
  <c r="G4947" i="8"/>
  <c r="S5312" i="8" l="1"/>
  <c r="G4948" i="8"/>
  <c r="S5313" i="8" l="1"/>
  <c r="G4949" i="8"/>
  <c r="S5314" i="8" l="1"/>
  <c r="G4950" i="8"/>
  <c r="S5315" i="8" l="1"/>
  <c r="G4951" i="8"/>
  <c r="S5316" i="8" l="1"/>
  <c r="G4952" i="8"/>
  <c r="S5317" i="8" l="1"/>
  <c r="G4953" i="8"/>
  <c r="S5318" i="8" l="1"/>
  <c r="G4954" i="8"/>
  <c r="S5319" i="8" l="1"/>
  <c r="G4955" i="8"/>
  <c r="S5320" i="8" l="1"/>
  <c r="G4956" i="8"/>
  <c r="S5321" i="8" l="1"/>
  <c r="G4957" i="8"/>
  <c r="S5322" i="8" l="1"/>
  <c r="G4958" i="8"/>
  <c r="S5323" i="8" l="1"/>
  <c r="G4959" i="8"/>
  <c r="S5324" i="8" l="1"/>
  <c r="G4960" i="8"/>
  <c r="S5325" i="8" l="1"/>
  <c r="G4961" i="8"/>
  <c r="S5326" i="8" l="1"/>
  <c r="G4962" i="8"/>
  <c r="S5327" i="8" l="1"/>
  <c r="G4963" i="8"/>
  <c r="S5328" i="8" l="1"/>
  <c r="G4964" i="8"/>
  <c r="S5329" i="8" l="1"/>
  <c r="G4965" i="8"/>
  <c r="S5330" i="8" l="1"/>
  <c r="G4966" i="8"/>
  <c r="S5331" i="8" l="1"/>
  <c r="G4967" i="8"/>
  <c r="S5332" i="8" l="1"/>
  <c r="G4968" i="8"/>
  <c r="S5333" i="8" l="1"/>
  <c r="G4969" i="8"/>
  <c r="S5334" i="8" l="1"/>
  <c r="G4970" i="8"/>
  <c r="S5335" i="8" l="1"/>
  <c r="G4971" i="8"/>
  <c r="S5336" i="8" l="1"/>
  <c r="G4972" i="8"/>
  <c r="S5337" i="8" l="1"/>
  <c r="G4973" i="8"/>
  <c r="S5338" i="8" l="1"/>
  <c r="G4974" i="8"/>
  <c r="S5339" i="8" l="1"/>
  <c r="G4975" i="8"/>
  <c r="S5340" i="8" l="1"/>
  <c r="G4976" i="8"/>
  <c r="S5341" i="8" l="1"/>
  <c r="G4977" i="8"/>
  <c r="S5342" i="8" l="1"/>
  <c r="G4978" i="8"/>
  <c r="S5343" i="8" l="1"/>
  <c r="G4979" i="8"/>
  <c r="S5344" i="8" l="1"/>
  <c r="G4980" i="8"/>
  <c r="S5345" i="8" l="1"/>
  <c r="G4981" i="8"/>
  <c r="S5346" i="8" l="1"/>
  <c r="G4982" i="8"/>
  <c r="S5347" i="8" l="1"/>
  <c r="G4983" i="8"/>
  <c r="S5348" i="8" l="1"/>
  <c r="G4984" i="8"/>
  <c r="S5349" i="8" l="1"/>
  <c r="G4985" i="8"/>
  <c r="S5350" i="8" l="1"/>
  <c r="G4986" i="8"/>
  <c r="S5351" i="8" l="1"/>
  <c r="G4987" i="8"/>
  <c r="S5352" i="8" l="1"/>
  <c r="G4988" i="8"/>
  <c r="S5353" i="8" l="1"/>
  <c r="G4989" i="8"/>
  <c r="S5354" i="8" l="1"/>
  <c r="G4990" i="8"/>
  <c r="S5355" i="8" l="1"/>
  <c r="G4991" i="8"/>
  <c r="S5356" i="8" l="1"/>
  <c r="G4992" i="8"/>
  <c r="S5357" i="8" l="1"/>
  <c r="G4993" i="8"/>
  <c r="S5358" i="8" l="1"/>
  <c r="G4994" i="8"/>
  <c r="S5359" i="8" l="1"/>
  <c r="G4995" i="8"/>
  <c r="S5360" i="8" l="1"/>
  <c r="G4996" i="8"/>
  <c r="S5361" i="8" l="1"/>
  <c r="G4997" i="8"/>
  <c r="S5362" i="8" l="1"/>
  <c r="G4998" i="8"/>
  <c r="S5363" i="8" l="1"/>
  <c r="G4999" i="8"/>
  <c r="S5364" i="8" l="1"/>
  <c r="G5000" i="8"/>
  <c r="S5365" i="8" l="1"/>
  <c r="G5001" i="8"/>
  <c r="S5366" i="8" l="1"/>
  <c r="G5002" i="8"/>
  <c r="S5367" i="8" l="1"/>
  <c r="G5003" i="8"/>
  <c r="S5368" i="8" l="1"/>
  <c r="G5004" i="8"/>
  <c r="S5369" i="8" l="1"/>
  <c r="G5005" i="8"/>
  <c r="S5370" i="8" l="1"/>
  <c r="G5006" i="8"/>
  <c r="S5371" i="8" l="1"/>
  <c r="G5007" i="8"/>
  <c r="S5372" i="8" l="1"/>
  <c r="G5008" i="8"/>
  <c r="S5373" i="8" l="1"/>
  <c r="G5009" i="8"/>
  <c r="S5374" i="8" l="1"/>
  <c r="G5010" i="8"/>
  <c r="S5375" i="8" l="1"/>
  <c r="G5011" i="8"/>
  <c r="S5376" i="8" l="1"/>
  <c r="G5012" i="8"/>
  <c r="S5377" i="8" l="1"/>
  <c r="G5013" i="8"/>
  <c r="S5378" i="8" l="1"/>
  <c r="G5014" i="8"/>
  <c r="S5379" i="8" l="1"/>
  <c r="G5015" i="8"/>
  <c r="S5380" i="8" l="1"/>
  <c r="G5016" i="8"/>
  <c r="S5381" i="8" l="1"/>
  <c r="G5017" i="8"/>
  <c r="S5382" i="8" l="1"/>
  <c r="G5018" i="8"/>
  <c r="S5383" i="8" l="1"/>
  <c r="G5019" i="8"/>
  <c r="S5384" i="8" l="1"/>
  <c r="G5020" i="8"/>
  <c r="S5385" i="8" l="1"/>
  <c r="G5021" i="8"/>
  <c r="S5386" i="8" l="1"/>
  <c r="G5022" i="8"/>
  <c r="S5387" i="8" l="1"/>
  <c r="G5023" i="8"/>
  <c r="S5388" i="8" l="1"/>
  <c r="G5024" i="8"/>
  <c r="S5389" i="8" l="1"/>
  <c r="G5025" i="8"/>
  <c r="S5390" i="8" l="1"/>
  <c r="G5026" i="8"/>
  <c r="S5391" i="8" l="1"/>
  <c r="G5027" i="8"/>
  <c r="S5392" i="8" l="1"/>
  <c r="G5028" i="8"/>
  <c r="S5393" i="8" l="1"/>
  <c r="G5029" i="8"/>
  <c r="S5394" i="8" l="1"/>
  <c r="G5030" i="8"/>
  <c r="S5395" i="8" l="1"/>
  <c r="G5031" i="8"/>
  <c r="S5396" i="8" l="1"/>
  <c r="G5032" i="8"/>
  <c r="S5397" i="8" l="1"/>
  <c r="G5033" i="8"/>
  <c r="S5398" i="8" l="1"/>
  <c r="G5034" i="8"/>
  <c r="S5399" i="8" l="1"/>
  <c r="G5035" i="8"/>
  <c r="S5400" i="8" l="1"/>
  <c r="G5036" i="8"/>
  <c r="S5401" i="8" l="1"/>
  <c r="G5037" i="8"/>
  <c r="S5402" i="8" l="1"/>
  <c r="G5038" i="8"/>
  <c r="S5403" i="8" l="1"/>
  <c r="G5039" i="8"/>
  <c r="S5404" i="8" l="1"/>
  <c r="G5040" i="8"/>
  <c r="S5405" i="8" l="1"/>
  <c r="G5041" i="8"/>
  <c r="S5406" i="8" l="1"/>
  <c r="G5042" i="8"/>
  <c r="S5407" i="8" l="1"/>
  <c r="G5043" i="8"/>
  <c r="S5408" i="8" l="1"/>
  <c r="G5044" i="8"/>
  <c r="S5409" i="8" l="1"/>
  <c r="G5045" i="8"/>
  <c r="S5410" i="8" l="1"/>
  <c r="G5046" i="8"/>
  <c r="S5411" i="8" l="1"/>
  <c r="G5047" i="8"/>
  <c r="S5412" i="8" l="1"/>
  <c r="G5048" i="8"/>
  <c r="S5413" i="8" l="1"/>
  <c r="G5049" i="8"/>
  <c r="S5414" i="8" l="1"/>
  <c r="G5050" i="8"/>
  <c r="S5415" i="8" l="1"/>
  <c r="G5051" i="8"/>
  <c r="S5416" i="8" l="1"/>
  <c r="G5052" i="8"/>
  <c r="S5417" i="8" l="1"/>
  <c r="G5053" i="8"/>
  <c r="S5418" i="8" l="1"/>
  <c r="G5054" i="8"/>
  <c r="S5419" i="8" l="1"/>
  <c r="G5055" i="8"/>
  <c r="S5420" i="8" l="1"/>
  <c r="G5056" i="8"/>
  <c r="S5421" i="8" l="1"/>
  <c r="G5057" i="8"/>
  <c r="S5422" i="8" l="1"/>
  <c r="G5058" i="8"/>
  <c r="S5423" i="8" l="1"/>
  <c r="G5059" i="8"/>
  <c r="S5424" i="8" l="1"/>
  <c r="G5060" i="8"/>
  <c r="S5425" i="8" l="1"/>
  <c r="G5061" i="8"/>
  <c r="S5426" i="8" l="1"/>
  <c r="G5062" i="8"/>
  <c r="S5427" i="8" l="1"/>
  <c r="G5063" i="8"/>
  <c r="S5428" i="8" l="1"/>
  <c r="G5064" i="8"/>
  <c r="S5429" i="8" l="1"/>
  <c r="G5065" i="8"/>
  <c r="S5430" i="8" l="1"/>
  <c r="G5066" i="8"/>
  <c r="S5431" i="8" l="1"/>
  <c r="G5067" i="8"/>
  <c r="S5432" i="8" l="1"/>
  <c r="G5068" i="8"/>
  <c r="S5433" i="8" l="1"/>
  <c r="G5069" i="8"/>
  <c r="S5434" i="8" l="1"/>
  <c r="G5070" i="8"/>
  <c r="S5435" i="8" l="1"/>
  <c r="G5071" i="8"/>
  <c r="S5436" i="8" l="1"/>
  <c r="G5072" i="8"/>
  <c r="S5437" i="8" l="1"/>
  <c r="G5073" i="8"/>
  <c r="S5438" i="8" l="1"/>
  <c r="G5074" i="8"/>
  <c r="S5439" i="8" l="1"/>
  <c r="G5075" i="8"/>
  <c r="S5440" i="8" l="1"/>
  <c r="G5076" i="8"/>
  <c r="S5441" i="8" l="1"/>
  <c r="G5077" i="8"/>
  <c r="S5442" i="8" l="1"/>
  <c r="G5078" i="8"/>
  <c r="S5443" i="8" l="1"/>
  <c r="G5079" i="8"/>
  <c r="S5444" i="8" l="1"/>
  <c r="G5080" i="8"/>
  <c r="S5445" i="8" l="1"/>
  <c r="G5081" i="8"/>
  <c r="S5446" i="8" l="1"/>
  <c r="G5082" i="8"/>
  <c r="S5447" i="8" l="1"/>
  <c r="G5083" i="8"/>
  <c r="S5448" i="8" l="1"/>
  <c r="G5084" i="8"/>
  <c r="S5449" i="8" l="1"/>
  <c r="G5085" i="8"/>
  <c r="S5450" i="8" l="1"/>
  <c r="G5086" i="8"/>
  <c r="S5451" i="8" l="1"/>
  <c r="G5087" i="8"/>
  <c r="S5452" i="8" l="1"/>
  <c r="G5088" i="8"/>
  <c r="S5453" i="8" l="1"/>
  <c r="G5089" i="8"/>
  <c r="S5454" i="8" l="1"/>
  <c r="G5090" i="8"/>
  <c r="S5455" i="8" l="1"/>
  <c r="G5091" i="8"/>
  <c r="S5456" i="8" l="1"/>
  <c r="G5092" i="8"/>
  <c r="S5457" i="8" l="1"/>
  <c r="G5093" i="8"/>
  <c r="S5458" i="8" l="1"/>
  <c r="G5094" i="8"/>
  <c r="S5459" i="8" l="1"/>
  <c r="G5095" i="8"/>
  <c r="S5460" i="8" l="1"/>
  <c r="G5096" i="8"/>
  <c r="S5461" i="8" l="1"/>
  <c r="G5097" i="8"/>
  <c r="S5462" i="8" l="1"/>
  <c r="G5098" i="8"/>
  <c r="S5463" i="8" l="1"/>
  <c r="G5099" i="8"/>
  <c r="S5464" i="8" l="1"/>
  <c r="G5100" i="8"/>
  <c r="S5465" i="8" l="1"/>
  <c r="G5101" i="8"/>
  <c r="S5466" i="8" l="1"/>
  <c r="G5102" i="8"/>
  <c r="S5467" i="8" l="1"/>
  <c r="G5103" i="8"/>
  <c r="S5468" i="8" l="1"/>
  <c r="G5104" i="8"/>
  <c r="S5469" i="8" l="1"/>
  <c r="G5105" i="8"/>
  <c r="S5470" i="8" l="1"/>
  <c r="G5106" i="8"/>
  <c r="S5471" i="8" l="1"/>
  <c r="G5107" i="8"/>
  <c r="S5472" i="8" l="1"/>
  <c r="G5108" i="8"/>
  <c r="S5473" i="8" l="1"/>
  <c r="G5109" i="8"/>
  <c r="S5474" i="8" l="1"/>
  <c r="G5110" i="8"/>
  <c r="S5475" i="8" l="1"/>
  <c r="G5111" i="8"/>
  <c r="S5476" i="8" l="1"/>
  <c r="G5112" i="8"/>
  <c r="S5477" i="8" l="1"/>
  <c r="G5113" i="8"/>
  <c r="S5478" i="8" l="1"/>
  <c r="G5114" i="8"/>
  <c r="S5479" i="8" l="1"/>
  <c r="G5115" i="8"/>
  <c r="S5480" i="8" l="1"/>
  <c r="G5116" i="8"/>
  <c r="S5481" i="8" l="1"/>
  <c r="G5117" i="8"/>
  <c r="S5482" i="8" l="1"/>
  <c r="G5118" i="8"/>
  <c r="S5483" i="8" l="1"/>
  <c r="G5119" i="8"/>
  <c r="S5484" i="8" l="1"/>
  <c r="G5120" i="8"/>
  <c r="S5485" i="8" l="1"/>
  <c r="G5121" i="8"/>
  <c r="S5486" i="8" l="1"/>
  <c r="G5122" i="8"/>
  <c r="S5487" i="8" l="1"/>
  <c r="G5123" i="8"/>
  <c r="S5488" i="8" l="1"/>
  <c r="G5124" i="8"/>
  <c r="S5489" i="8" l="1"/>
  <c r="G5125" i="8"/>
  <c r="S5490" i="8" l="1"/>
  <c r="G5126" i="8"/>
  <c r="S5491" i="8" l="1"/>
  <c r="G5127" i="8"/>
  <c r="S5492" i="8" l="1"/>
  <c r="G5128" i="8"/>
  <c r="S5493" i="8" l="1"/>
  <c r="G5129" i="8"/>
  <c r="S5494" i="8" l="1"/>
  <c r="G5130" i="8"/>
  <c r="S5495" i="8" l="1"/>
  <c r="G5131" i="8"/>
  <c r="S5496" i="8" l="1"/>
  <c r="G5132" i="8"/>
  <c r="S5497" i="8" l="1"/>
  <c r="G5133" i="8"/>
  <c r="S5498" i="8" l="1"/>
  <c r="G5134" i="8"/>
  <c r="S5499" i="8" l="1"/>
  <c r="G5135" i="8"/>
  <c r="S5500" i="8" l="1"/>
  <c r="G5136" i="8"/>
  <c r="S5501" i="8" l="1"/>
  <c r="G5137" i="8"/>
  <c r="S5502" i="8" l="1"/>
  <c r="G5138" i="8"/>
  <c r="S5503" i="8" l="1"/>
  <c r="G5139" i="8"/>
  <c r="S5504" i="8" l="1"/>
  <c r="G5140" i="8"/>
  <c r="S5505" i="8" l="1"/>
  <c r="G5141" i="8"/>
  <c r="S5506" i="8" l="1"/>
  <c r="G5142" i="8"/>
  <c r="S5507" i="8" l="1"/>
  <c r="G5143" i="8"/>
  <c r="S5508" i="8" l="1"/>
  <c r="G5144" i="8"/>
  <c r="S5509" i="8" l="1"/>
  <c r="G5145" i="8"/>
  <c r="S5510" i="8" l="1"/>
  <c r="G5146" i="8"/>
  <c r="S5511" i="8" l="1"/>
  <c r="G5147" i="8"/>
  <c r="S5512" i="8" l="1"/>
  <c r="G5148" i="8"/>
  <c r="S5513" i="8" l="1"/>
  <c r="G5149" i="8"/>
  <c r="S5514" i="8" l="1"/>
  <c r="G5150" i="8"/>
  <c r="S5515" i="8" l="1"/>
  <c r="G5151" i="8"/>
  <c r="S5516" i="8" l="1"/>
  <c r="G5152" i="8"/>
  <c r="S5517" i="8" l="1"/>
  <c r="G5153" i="8"/>
  <c r="S5518" i="8" l="1"/>
  <c r="G5154" i="8"/>
  <c r="S5519" i="8" l="1"/>
  <c r="G5155" i="8"/>
  <c r="S5520" i="8" l="1"/>
  <c r="G5156" i="8"/>
  <c r="S5521" i="8" l="1"/>
  <c r="G5157" i="8"/>
  <c r="S5522" i="8" l="1"/>
  <c r="G5158" i="8"/>
  <c r="S5523" i="8" l="1"/>
  <c r="G5159" i="8"/>
  <c r="S5524" i="8" l="1"/>
  <c r="G5160" i="8"/>
  <c r="S5525" i="8" l="1"/>
  <c r="G5161" i="8"/>
  <c r="S5526" i="8" l="1"/>
  <c r="G5162" i="8"/>
  <c r="S5527" i="8" l="1"/>
  <c r="G5163" i="8"/>
  <c r="S5528" i="8" l="1"/>
  <c r="G5164" i="8"/>
  <c r="S5529" i="8" l="1"/>
  <c r="G5165" i="8"/>
  <c r="S5530" i="8" l="1"/>
  <c r="G5166" i="8"/>
  <c r="S5531" i="8" l="1"/>
  <c r="G5167" i="8"/>
  <c r="S5532" i="8" l="1"/>
  <c r="G5168" i="8"/>
  <c r="S5533" i="8" l="1"/>
  <c r="G5169" i="8"/>
  <c r="S5534" i="8" l="1"/>
  <c r="G5170" i="8"/>
  <c r="S5535" i="8" l="1"/>
  <c r="G5171" i="8"/>
  <c r="S5536" i="8" l="1"/>
  <c r="G5172" i="8"/>
  <c r="S5537" i="8" l="1"/>
  <c r="G5173" i="8"/>
  <c r="S5538" i="8" l="1"/>
  <c r="G5174" i="8"/>
  <c r="S5539" i="8" l="1"/>
  <c r="G5175" i="8"/>
  <c r="S5540" i="8" l="1"/>
  <c r="G5176" i="8"/>
  <c r="S5541" i="8" l="1"/>
  <c r="G5177" i="8"/>
  <c r="S5542" i="8" l="1"/>
  <c r="G5178" i="8"/>
  <c r="S5543" i="8" l="1"/>
  <c r="G5179" i="8"/>
  <c r="S5544" i="8" l="1"/>
  <c r="G5180" i="8"/>
  <c r="S5545" i="8" l="1"/>
  <c r="G5181" i="8"/>
  <c r="S5546" i="8" l="1"/>
  <c r="G5182" i="8"/>
  <c r="S5547" i="8" l="1"/>
  <c r="G5183" i="8"/>
  <c r="S5548" i="8" l="1"/>
  <c r="G5184" i="8"/>
  <c r="S5549" i="8" l="1"/>
  <c r="G5185" i="8"/>
  <c r="S5550" i="8" l="1"/>
  <c r="G5186" i="8"/>
  <c r="S5551" i="8" l="1"/>
  <c r="G5187" i="8"/>
  <c r="S5552" i="8" l="1"/>
  <c r="G5188" i="8"/>
  <c r="S5553" i="8" l="1"/>
  <c r="G5189" i="8"/>
  <c r="S5554" i="8" l="1"/>
  <c r="G5190" i="8"/>
  <c r="S5555" i="8" l="1"/>
  <c r="G5191" i="8"/>
  <c r="S5556" i="8" l="1"/>
  <c r="G5192" i="8"/>
  <c r="S5557" i="8" l="1"/>
  <c r="G5193" i="8"/>
  <c r="S5558" i="8" l="1"/>
  <c r="G5194" i="8"/>
  <c r="S5559" i="8" l="1"/>
  <c r="G5195" i="8"/>
  <c r="S5560" i="8" l="1"/>
  <c r="G5196" i="8"/>
  <c r="S5561" i="8" l="1"/>
  <c r="G5197" i="8"/>
  <c r="S5562" i="8" l="1"/>
  <c r="G5198" i="8"/>
  <c r="S5563" i="8" l="1"/>
  <c r="G5199" i="8"/>
  <c r="S5564" i="8" l="1"/>
  <c r="G5200" i="8"/>
  <c r="S5565" i="8" l="1"/>
  <c r="G5201" i="8"/>
  <c r="S5566" i="8" l="1"/>
  <c r="G5202" i="8"/>
  <c r="S5567" i="8" l="1"/>
  <c r="G5203" i="8"/>
  <c r="S5568" i="8" l="1"/>
  <c r="G5204" i="8"/>
  <c r="S5569" i="8" l="1"/>
  <c r="G5205" i="8"/>
  <c r="S5570" i="8" l="1"/>
  <c r="G5206" i="8"/>
  <c r="S5571" i="8" l="1"/>
  <c r="G5207" i="8"/>
  <c r="S5572" i="8" l="1"/>
  <c r="G5208" i="8"/>
  <c r="S5573" i="8" l="1"/>
  <c r="G5209" i="8"/>
  <c r="S5574" i="8" l="1"/>
  <c r="G5210" i="8"/>
  <c r="S5575" i="8" l="1"/>
  <c r="G5211" i="8"/>
  <c r="S5576" i="8" l="1"/>
  <c r="G5212" i="8"/>
  <c r="S5577" i="8" l="1"/>
  <c r="G5213" i="8"/>
  <c r="S5578" i="8" l="1"/>
  <c r="G5214" i="8"/>
  <c r="S5579" i="8" l="1"/>
  <c r="G5215" i="8"/>
  <c r="S5580" i="8" l="1"/>
  <c r="G5216" i="8"/>
  <c r="S5581" i="8" l="1"/>
  <c r="G5217" i="8"/>
  <c r="S5582" i="8" l="1"/>
  <c r="G5218" i="8"/>
  <c r="S5583" i="8" l="1"/>
  <c r="G5219" i="8"/>
  <c r="S5584" i="8" l="1"/>
  <c r="G5220" i="8"/>
  <c r="S5585" i="8" l="1"/>
  <c r="G5221" i="8"/>
  <c r="S5586" i="8" l="1"/>
  <c r="G5222" i="8"/>
  <c r="S5587" i="8" l="1"/>
  <c r="G5223" i="8"/>
  <c r="S5588" i="8" l="1"/>
  <c r="G5224" i="8"/>
  <c r="S5589" i="8" l="1"/>
  <c r="G5225" i="8"/>
  <c r="S5590" i="8" l="1"/>
  <c r="G5226" i="8"/>
  <c r="S5591" i="8" l="1"/>
  <c r="G5227" i="8"/>
  <c r="S5592" i="8" l="1"/>
  <c r="G5228" i="8"/>
  <c r="S5593" i="8" l="1"/>
  <c r="G5229" i="8"/>
  <c r="S5594" i="8" l="1"/>
  <c r="G5230" i="8"/>
  <c r="S5595" i="8" l="1"/>
  <c r="G5231" i="8"/>
  <c r="S5596" i="8" l="1"/>
  <c r="G5232" i="8"/>
  <c r="S5597" i="8" l="1"/>
  <c r="G5233" i="8"/>
  <c r="S5598" i="8" l="1"/>
  <c r="G5234" i="8"/>
  <c r="S5599" i="8" l="1"/>
  <c r="G5235" i="8"/>
  <c r="S5600" i="8" l="1"/>
  <c r="G5236" i="8"/>
  <c r="S5601" i="8" l="1"/>
  <c r="G5237" i="8"/>
  <c r="S5602" i="8" l="1"/>
  <c r="G5238" i="8"/>
  <c r="S5603" i="8" l="1"/>
  <c r="G5239" i="8"/>
  <c r="S5604" i="8" l="1"/>
  <c r="G5240" i="8"/>
  <c r="S5605" i="8" l="1"/>
  <c r="G5241" i="8"/>
  <c r="S5606" i="8" l="1"/>
  <c r="G5242" i="8"/>
  <c r="S5607" i="8" l="1"/>
  <c r="G5243" i="8"/>
  <c r="S5608" i="8" l="1"/>
  <c r="G5244" i="8"/>
  <c r="S5609" i="8" l="1"/>
  <c r="G5245" i="8"/>
  <c r="S5610" i="8" l="1"/>
  <c r="G5246" i="8"/>
  <c r="S5611" i="8" l="1"/>
  <c r="G5247" i="8"/>
  <c r="S5612" i="8" l="1"/>
  <c r="G5248" i="8"/>
  <c r="S5613" i="8" l="1"/>
  <c r="G5249" i="8"/>
  <c r="S5614" i="8" l="1"/>
  <c r="G5250" i="8"/>
  <c r="S5615" i="8" l="1"/>
  <c r="G5251" i="8"/>
  <c r="S5616" i="8" l="1"/>
  <c r="G5252" i="8"/>
  <c r="S5617" i="8" l="1"/>
  <c r="G5253" i="8"/>
  <c r="S5618" i="8" l="1"/>
  <c r="G5254" i="8"/>
  <c r="S5619" i="8" l="1"/>
  <c r="G5255" i="8"/>
  <c r="S5620" i="8" l="1"/>
  <c r="G5256" i="8"/>
  <c r="S5621" i="8" l="1"/>
  <c r="G5257" i="8"/>
  <c r="S5622" i="8" l="1"/>
  <c r="G5258" i="8"/>
  <c r="S5623" i="8" l="1"/>
  <c r="G5259" i="8"/>
  <c r="S5624" i="8" l="1"/>
  <c r="G5260" i="8"/>
  <c r="S5625" i="8" l="1"/>
  <c r="G5261" i="8"/>
  <c r="S5626" i="8" l="1"/>
  <c r="G5262" i="8"/>
  <c r="S5627" i="8" l="1"/>
  <c r="G5263" i="8"/>
  <c r="S5628" i="8" l="1"/>
  <c r="G5264" i="8"/>
  <c r="S5629" i="8" l="1"/>
  <c r="G5265" i="8"/>
  <c r="S5630" i="8" l="1"/>
  <c r="G5266" i="8"/>
  <c r="S5631" i="8" l="1"/>
  <c r="G5267" i="8"/>
  <c r="S5632" i="8" l="1"/>
  <c r="G5268" i="8"/>
  <c r="S5633" i="8" l="1"/>
  <c r="G5271" i="8"/>
  <c r="G5276" i="8"/>
  <c r="G5269" i="8"/>
  <c r="G5270" i="8"/>
  <c r="G5274" i="8"/>
  <c r="G5272" i="8"/>
  <c r="G5275" i="8"/>
  <c r="G5273" i="8"/>
  <c r="S5638" i="8" l="1"/>
  <c r="S5634" i="8"/>
  <c r="S5637" i="8"/>
  <c r="S5636" i="8"/>
  <c r="S5640" i="8"/>
  <c r="S5639" i="8"/>
  <c r="S5635" i="8"/>
  <c r="S5641" i="8"/>
  <c r="G5284" i="8" l="1"/>
  <c r="S5649" i="8" l="1"/>
  <c r="G5285" i="8"/>
  <c r="S5650" i="8" l="1"/>
  <c r="G5286" i="8"/>
  <c r="S5651" i="8" l="1"/>
  <c r="G5287" i="8"/>
  <c r="S5652" i="8" l="1"/>
  <c r="G5288" i="8"/>
  <c r="S5653" i="8" l="1"/>
  <c r="G5289" i="8"/>
  <c r="S5654" i="8" l="1"/>
  <c r="G5290" i="8"/>
  <c r="S5655" i="8" l="1"/>
  <c r="G5291" i="8" l="1"/>
  <c r="S5656" i="8" l="1"/>
  <c r="G5292" i="8"/>
  <c r="S5657" i="8" l="1"/>
  <c r="G5294" i="8"/>
  <c r="G5293" i="8"/>
  <c r="S5658" i="8" l="1"/>
  <c r="S5659" i="8"/>
  <c r="G5295" i="8"/>
  <c r="S5660" i="8" l="1"/>
  <c r="G5296" i="8" l="1"/>
  <c r="S5661" i="8" l="1"/>
  <c r="G5297" i="8"/>
  <c r="S5662" i="8" l="1"/>
  <c r="G5298" i="8"/>
  <c r="S5663" i="8" l="1"/>
  <c r="G5299" i="8"/>
  <c r="S5664" i="8" l="1"/>
  <c r="G5301" i="8"/>
  <c r="G5300" i="8"/>
  <c r="S5665" i="8" l="1"/>
  <c r="S5666" i="8"/>
  <c r="G5302" i="8"/>
  <c r="S5667" i="8" l="1"/>
  <c r="G5303" i="8"/>
  <c r="S5668" i="8" l="1"/>
  <c r="G5304" i="8" l="1"/>
  <c r="S5669" i="8" l="1"/>
  <c r="G5305" i="8"/>
  <c r="S5670" i="8" l="1"/>
  <c r="G5306" i="8"/>
  <c r="S5671" i="8" l="1"/>
  <c r="G5307" i="8"/>
  <c r="S5672" i="8" l="1"/>
  <c r="G5309" i="8"/>
  <c r="G5308" i="8"/>
  <c r="S5673" i="8" l="1"/>
  <c r="S5674" i="8"/>
  <c r="G5310" i="8"/>
  <c r="S5675" i="8" l="1"/>
  <c r="G5311" i="8"/>
  <c r="S5676" i="8" l="1"/>
  <c r="G5312" i="8" l="1"/>
  <c r="S5677" i="8" l="1"/>
  <c r="G5313" i="8"/>
  <c r="S5678" i="8" l="1"/>
  <c r="G5314" i="8"/>
  <c r="S5679" i="8" l="1"/>
  <c r="G5315" i="8"/>
  <c r="S5680" i="8" l="1"/>
  <c r="G5317" i="8"/>
  <c r="G5316" i="8"/>
  <c r="S5681" i="8" l="1"/>
  <c r="S5682" i="8"/>
  <c r="G5318" i="8"/>
  <c r="S5683" i="8" l="1"/>
  <c r="G5319" i="8"/>
  <c r="S5684" i="8" l="1"/>
  <c r="G5320" i="8"/>
  <c r="S5685" i="8" l="1"/>
  <c r="G5321" i="8"/>
  <c r="S5686" i="8" l="1"/>
  <c r="G5323" i="8" l="1"/>
  <c r="G5322" i="8"/>
  <c r="S5687" i="8" l="1"/>
  <c r="S5688" i="8"/>
  <c r="G5325" i="8" l="1"/>
  <c r="G5324" i="8"/>
  <c r="S5689" i="8" l="1"/>
  <c r="S5690" i="8"/>
  <c r="G5327" i="8" l="1"/>
  <c r="G5326" i="8"/>
  <c r="S5691" i="8" l="1"/>
  <c r="S5692" i="8"/>
  <c r="G5328" i="8"/>
  <c r="S5693" i="8" l="1"/>
  <c r="G5329" i="8" l="1"/>
  <c r="S5694" i="8" l="1"/>
  <c r="G5330" i="8"/>
  <c r="S5695" i="8" l="1"/>
  <c r="G5331" i="8"/>
  <c r="S5696" i="8" l="1"/>
  <c r="G5332" i="8"/>
  <c r="S5697" i="8" l="1"/>
  <c r="G5334" i="8"/>
  <c r="G5333" i="8"/>
  <c r="S5698" i="8" l="1"/>
  <c r="S5699" i="8"/>
  <c r="G5335" i="8"/>
  <c r="S5700" i="8" l="1"/>
  <c r="G5336" i="8" l="1"/>
  <c r="S5701" i="8" l="1"/>
  <c r="G5337" i="8"/>
  <c r="S5702" i="8" l="1"/>
  <c r="G5338" i="8"/>
  <c r="S5703" i="8" l="1"/>
  <c r="G5339" i="8"/>
  <c r="S5704" i="8" l="1"/>
  <c r="G5341" i="8"/>
  <c r="G5340" i="8"/>
  <c r="S5705" i="8" l="1"/>
  <c r="S5706" i="8"/>
  <c r="G5343" i="8" l="1"/>
  <c r="G5342" i="8"/>
  <c r="S5707" i="8" l="1"/>
  <c r="S5708" i="8"/>
  <c r="G5344" i="8" l="1"/>
  <c r="S5709" i="8" l="1"/>
  <c r="G5346" i="8"/>
  <c r="G5345" i="8"/>
  <c r="S5710" i="8" l="1"/>
  <c r="S5711" i="8"/>
  <c r="G5348" i="8" l="1"/>
  <c r="G5347" i="8"/>
  <c r="S5712" i="8" l="1"/>
  <c r="S5713" i="8"/>
  <c r="G5349" i="8"/>
  <c r="S5714" i="8" l="1"/>
  <c r="G5350" i="8"/>
  <c r="S5715" i="8" l="1"/>
  <c r="G5352" i="8" l="1"/>
  <c r="G5351" i="8"/>
  <c r="S5716" i="8" l="1"/>
  <c r="S5717" i="8"/>
  <c r="G5353" i="8" l="1"/>
  <c r="G5354" i="8"/>
  <c r="S5719" i="8" l="1"/>
  <c r="S5718" i="8"/>
  <c r="G5355" i="8"/>
  <c r="S5720" i="8" l="1"/>
  <c r="G5356" i="8"/>
  <c r="S5721" i="8" l="1"/>
  <c r="G5357" i="8"/>
  <c r="S5722" i="8" l="1"/>
  <c r="G5358" i="8"/>
  <c r="S5723" i="8" l="1"/>
  <c r="G5359" i="8"/>
  <c r="S5724" i="8" l="1"/>
  <c r="G5360" i="8"/>
  <c r="S5725" i="8" l="1"/>
  <c r="G5362" i="8" l="1"/>
  <c r="G5361" i="8"/>
  <c r="S5726" i="8" l="1"/>
  <c r="S5727" i="8"/>
  <c r="G5363" i="8"/>
  <c r="S5728" i="8" l="1"/>
  <c r="G5364" i="8"/>
  <c r="S5729" i="8" l="1"/>
  <c r="G5365" i="8"/>
  <c r="S5730" i="8" l="1"/>
  <c r="G5366" i="8"/>
  <c r="S5731" i="8" l="1"/>
  <c r="G5369" i="8" l="1"/>
  <c r="G5367" i="8"/>
  <c r="G5368" i="8"/>
  <c r="S5733" i="8" l="1"/>
  <c r="S5732" i="8"/>
  <c r="S5734" i="8"/>
  <c r="G5370" i="8"/>
  <c r="S5735" i="8" l="1"/>
  <c r="G5371" i="8"/>
  <c r="G5372" i="8"/>
  <c r="S5737" i="8" l="1"/>
  <c r="S5736" i="8"/>
  <c r="G5373" i="8"/>
  <c r="S5738" i="8" l="1"/>
  <c r="G5374" i="8"/>
  <c r="S5739" i="8" l="1"/>
  <c r="G5375" i="8"/>
  <c r="S5740" i="8" l="1"/>
  <c r="G5376" i="8" l="1"/>
  <c r="S5741" i="8" l="1"/>
  <c r="G5377" i="8"/>
  <c r="G5378" i="8"/>
  <c r="S5742" i="8" l="1"/>
  <c r="S5743" i="8"/>
  <c r="G5380" i="8" l="1"/>
  <c r="G5379" i="8"/>
  <c r="G5381" i="8"/>
  <c r="S5746" i="8" l="1"/>
  <c r="S5744" i="8"/>
  <c r="S5745" i="8"/>
  <c r="G5382" i="8"/>
  <c r="S5747" i="8" l="1"/>
  <c r="G5383" i="8"/>
  <c r="S5748" i="8" l="1"/>
  <c r="G5384" i="8"/>
  <c r="S5749" i="8" l="1"/>
  <c r="G5385" i="8" l="1"/>
  <c r="G5386" i="8"/>
  <c r="S5751" i="8" l="1"/>
  <c r="S5750" i="8"/>
  <c r="G5389" i="8" l="1"/>
  <c r="G5387" i="8"/>
  <c r="G5388" i="8"/>
  <c r="S5753" i="8" l="1"/>
  <c r="S5752" i="8"/>
  <c r="S5754" i="8"/>
  <c r="G5390" i="8"/>
  <c r="S5755" i="8" l="1"/>
  <c r="G5391" i="8"/>
  <c r="S5756" i="8" l="1"/>
  <c r="G5392" i="8"/>
  <c r="S5757" i="8" l="1"/>
  <c r="G5393" i="8" l="1"/>
  <c r="G5394" i="8"/>
  <c r="S5759" i="8" l="1"/>
  <c r="S5758" i="8"/>
  <c r="G5396" i="8" l="1"/>
  <c r="G5395" i="8"/>
  <c r="S5760" i="8" l="1"/>
  <c r="S5761" i="8"/>
  <c r="G5397" i="8"/>
  <c r="S5762" i="8" l="1"/>
  <c r="G5398" i="8"/>
  <c r="S5763" i="8" l="1"/>
  <c r="G5399" i="8"/>
  <c r="S5764" i="8" l="1"/>
  <c r="G5400" i="8"/>
  <c r="S5765" i="8" l="1"/>
  <c r="G5402" i="8"/>
  <c r="G5401" i="8"/>
  <c r="S5766" i="8" l="1"/>
  <c r="S5767" i="8"/>
  <c r="G5403" i="8" l="1"/>
  <c r="G5404" i="8"/>
  <c r="S5768" i="8" l="1"/>
  <c r="S5769" i="8"/>
  <c r="G5405" i="8"/>
  <c r="S5770" i="8" l="1"/>
  <c r="G5406" i="8"/>
  <c r="S5771" i="8" l="1"/>
  <c r="G5407" i="8" l="1"/>
  <c r="G5408" i="8"/>
  <c r="S5773" i="8" l="1"/>
  <c r="S5772" i="8"/>
  <c r="G5409" i="8"/>
  <c r="G5410" i="8"/>
  <c r="S5775" i="8" l="1"/>
  <c r="S5774" i="8"/>
  <c r="G5411" i="8" l="1"/>
  <c r="G5412" i="8"/>
  <c r="G5413" i="8"/>
  <c r="S5778" i="8" l="1"/>
  <c r="S5777" i="8"/>
  <c r="S5776" i="8"/>
  <c r="G5414" i="8"/>
  <c r="S5779" i="8" l="1"/>
  <c r="G5415" i="8"/>
  <c r="S5780" i="8" l="1"/>
  <c r="G5416" i="8" l="1"/>
  <c r="S5781" i="8" l="1"/>
  <c r="G5418" i="8"/>
  <c r="G5417" i="8"/>
  <c r="S5782" i="8" l="1"/>
  <c r="S5783" i="8"/>
  <c r="G5420" i="8" l="1"/>
  <c r="G5419" i="8"/>
  <c r="S5784" i="8" l="1"/>
  <c r="S5785" i="8"/>
  <c r="G5421" i="8"/>
  <c r="S5786" i="8" l="1"/>
  <c r="G5422" i="8"/>
  <c r="S5787" i="8" l="1"/>
  <c r="G5423" i="8"/>
  <c r="S5788" i="8" l="1"/>
  <c r="G5424" i="8"/>
  <c r="S5789" i="8" l="1"/>
  <c r="G5425" i="8"/>
  <c r="S5790" i="8" l="1"/>
  <c r="G5426" i="8" l="1"/>
  <c r="S5791" i="8" l="1"/>
  <c r="G5427" i="8" l="1"/>
  <c r="G5428" i="8"/>
  <c r="S5793" i="8" l="1"/>
  <c r="S5792" i="8"/>
  <c r="G5429" i="8"/>
  <c r="G5430" i="8"/>
  <c r="S5795" i="8" l="1"/>
  <c r="S5794" i="8"/>
  <c r="G5431" i="8"/>
  <c r="S5796" i="8" l="1"/>
  <c r="G5432" i="8"/>
  <c r="S5797" i="8" l="1"/>
  <c r="G5433" i="8"/>
  <c r="S5798" i="8" l="1"/>
  <c r="G5434" i="8"/>
  <c r="S5799" i="8" l="1"/>
  <c r="G5435" i="8"/>
  <c r="S5800" i="8" l="1"/>
  <c r="G5436" i="8"/>
  <c r="S5801" i="8" l="1"/>
  <c r="G5439" i="8" l="1"/>
  <c r="G5437" i="8"/>
  <c r="G5438" i="8"/>
  <c r="S5802" i="8" l="1"/>
  <c r="S5803" i="8"/>
  <c r="S5804" i="8"/>
  <c r="G5440" i="8"/>
  <c r="S5805" i="8" l="1"/>
  <c r="G5441" i="8"/>
  <c r="S5806" i="8" l="1"/>
  <c r="G5442" i="8"/>
  <c r="S5807" i="8" l="1"/>
  <c r="G5445" i="8" l="1"/>
  <c r="G5444" i="8"/>
  <c r="G5443" i="8"/>
  <c r="S5808" i="8" l="1"/>
  <c r="S5809" i="8"/>
  <c r="S5810" i="8"/>
  <c r="G5446" i="8"/>
  <c r="S5811" i="8" l="1"/>
  <c r="G5447" i="8" l="1"/>
  <c r="G5448" i="8"/>
  <c r="S5813" i="8" l="1"/>
  <c r="S5812" i="8"/>
  <c r="G5449" i="8"/>
  <c r="S5814" i="8" l="1"/>
  <c r="G5450" i="8"/>
  <c r="S5815" i="8" l="1"/>
  <c r="G5453" i="8" l="1"/>
  <c r="G5451" i="8"/>
  <c r="G5452" i="8"/>
  <c r="S5817" i="8" l="1"/>
  <c r="S5816" i="8"/>
  <c r="S5818" i="8"/>
  <c r="G5454" i="8"/>
  <c r="S5819" i="8" l="1"/>
  <c r="G5455" i="8" l="1"/>
  <c r="S5820" i="8" l="1"/>
  <c r="G5456" i="8"/>
  <c r="S5821" i="8" l="1"/>
  <c r="G5457" i="8"/>
  <c r="G5458" i="8"/>
  <c r="S5822" i="8" l="1"/>
  <c r="S5823" i="8"/>
  <c r="G5459" i="8" l="1"/>
  <c r="G5460" i="8"/>
  <c r="S5825" i="8" l="1"/>
  <c r="S5824" i="8"/>
  <c r="G5461" i="8"/>
  <c r="S5826" i="8" l="1"/>
  <c r="G5463" i="8" l="1"/>
  <c r="G5462" i="8"/>
  <c r="S5827" i="8" l="1"/>
  <c r="S5828" i="8"/>
  <c r="G5464" i="8" l="1"/>
  <c r="G5465" i="8"/>
  <c r="S5829" i="8" l="1"/>
  <c r="S5830" i="8"/>
  <c r="G5466" i="8"/>
  <c r="S5831" i="8" l="1"/>
  <c r="G5467" i="8"/>
  <c r="S5832" i="8" l="1"/>
  <c r="G5469" i="8" l="1"/>
  <c r="G5468" i="8"/>
  <c r="S5833" i="8" l="1"/>
  <c r="S5834" i="8"/>
  <c r="G5471" i="8" l="1"/>
  <c r="G5470" i="8"/>
  <c r="S5836" i="8" l="1"/>
  <c r="S5835" i="8"/>
  <c r="G5473" i="8"/>
  <c r="G5472" i="8"/>
  <c r="S5838" i="8" l="1"/>
  <c r="S5837" i="8"/>
  <c r="G5474" i="8"/>
  <c r="S5839" i="8" l="1"/>
  <c r="G5475" i="8"/>
  <c r="S5840" i="8" l="1"/>
  <c r="G5476" i="8"/>
  <c r="S5841" i="8" l="1"/>
  <c r="G5477" i="8"/>
  <c r="S5842" i="8" l="1"/>
  <c r="G5479" i="8" l="1"/>
  <c r="G5478" i="8"/>
  <c r="S5843" i="8" l="1"/>
  <c r="S5844" i="8"/>
  <c r="U9" i="11" l="1"/>
  <c r="G5480" i="8"/>
  <c r="V9" i="11" l="1"/>
  <c r="S5845" i="8"/>
  <c r="U10" i="11"/>
  <c r="U11" i="11"/>
  <c r="G5481" i="8"/>
  <c r="G5482" i="8"/>
  <c r="S5846" i="8" l="1"/>
  <c r="S5847" i="8"/>
  <c r="V10" i="11"/>
  <c r="V11" i="11"/>
  <c r="U13" i="11" l="1"/>
  <c r="U12" i="11"/>
  <c r="G5484" i="8"/>
  <c r="G5483" i="8"/>
  <c r="S5849" i="8" l="1"/>
  <c r="S5848" i="8"/>
  <c r="V12" i="11"/>
  <c r="V13" i="11"/>
  <c r="G5485" i="8"/>
  <c r="U14" i="11"/>
  <c r="S5850" i="8" l="1"/>
  <c r="U15" i="11"/>
  <c r="V14" i="11"/>
  <c r="G5486" i="8"/>
  <c r="S5851" i="8" l="1"/>
  <c r="V15" i="11"/>
  <c r="U16" i="11" l="1"/>
  <c r="G5487" i="8"/>
  <c r="S5852" i="8" l="1"/>
  <c r="U18" i="11"/>
  <c r="U17" i="11"/>
  <c r="V16" i="11"/>
  <c r="G5488" i="8"/>
  <c r="G5489" i="8"/>
  <c r="S5853" i="8" l="1"/>
  <c r="S5854" i="8"/>
  <c r="U19" i="11"/>
  <c r="V17" i="11"/>
  <c r="V18" i="11"/>
  <c r="G5490" i="8"/>
  <c r="S5855" i="8" l="1"/>
  <c r="U20" i="11"/>
  <c r="V19" i="11"/>
  <c r="G5491" i="8"/>
  <c r="S5856" i="8" l="1"/>
  <c r="U21" i="11"/>
  <c r="V20" i="11"/>
  <c r="G5492" i="8"/>
  <c r="S5857" i="8" l="1"/>
  <c r="U22" i="11"/>
  <c r="V21" i="11"/>
  <c r="G5493" i="8"/>
  <c r="S5858" i="8" l="1"/>
  <c r="U23" i="11"/>
  <c r="V22" i="11"/>
  <c r="G5494" i="8"/>
  <c r="S5859" i="8" l="1"/>
  <c r="V23" i="11"/>
  <c r="U24" i="11" l="1"/>
  <c r="G5495" i="8"/>
  <c r="S5860" i="8" l="1"/>
  <c r="U26" i="11"/>
  <c r="U25" i="11"/>
  <c r="V24" i="11"/>
  <c r="G5496" i="8"/>
  <c r="G5497" i="8"/>
  <c r="S5862" i="8" l="1"/>
  <c r="S5861" i="8"/>
  <c r="U27" i="11"/>
  <c r="V25" i="11"/>
  <c r="V26" i="11"/>
  <c r="G5498" i="8"/>
  <c r="S5863" i="8" l="1"/>
  <c r="V27" i="11"/>
  <c r="U28" i="11" l="1"/>
  <c r="U29" i="11"/>
  <c r="G5499" i="8"/>
  <c r="G5500" i="8"/>
  <c r="S5865" i="8" l="1"/>
  <c r="S5864" i="8"/>
  <c r="V29" i="11"/>
  <c r="G5501" i="8"/>
  <c r="U30" i="11"/>
  <c r="V28" i="11"/>
  <c r="S5866" i="8" l="1"/>
  <c r="U31" i="11"/>
  <c r="V30" i="11"/>
  <c r="G5502" i="8"/>
  <c r="S5867" i="8" l="1"/>
  <c r="V31" i="11"/>
  <c r="U32" i="11" l="1"/>
  <c r="G5503" i="8"/>
  <c r="S5868" i="8" l="1"/>
  <c r="U34" i="11"/>
  <c r="V32" i="11"/>
  <c r="U35" i="11" l="1"/>
  <c r="U33" i="11"/>
  <c r="G5504" i="8"/>
  <c r="G5506" i="8"/>
  <c r="G5505" i="8"/>
  <c r="S5870" i="8" l="1"/>
  <c r="S5871" i="8"/>
  <c r="S5869" i="8"/>
  <c r="U36" i="11"/>
  <c r="V33" i="11"/>
  <c r="V34" i="11"/>
  <c r="V35" i="11"/>
  <c r="G5507" i="8"/>
  <c r="S5872" i="8" l="1"/>
  <c r="V36" i="11"/>
  <c r="U37" i="11" l="1"/>
  <c r="U38" i="11"/>
  <c r="G5508" i="8"/>
  <c r="G5509" i="8"/>
  <c r="S5874" i="8" l="1"/>
  <c r="S5873" i="8"/>
  <c r="U39" i="11"/>
  <c r="V38" i="11"/>
  <c r="V37" i="11"/>
  <c r="G5510" i="8"/>
  <c r="S5875" i="8" l="1"/>
  <c r="V39" i="11"/>
  <c r="U40" i="11" l="1"/>
  <c r="G5511" i="8"/>
  <c r="S5876" i="8" l="1"/>
  <c r="U42" i="11"/>
  <c r="U41" i="11"/>
  <c r="V40" i="11"/>
  <c r="G5512" i="8"/>
  <c r="G5513" i="8"/>
  <c r="S5878" i="8" l="1"/>
  <c r="S5877" i="8"/>
  <c r="V42" i="11"/>
  <c r="V41" i="11"/>
  <c r="U44" i="11" l="1"/>
  <c r="U43" i="11"/>
  <c r="G5515" i="8"/>
  <c r="G5514" i="8"/>
  <c r="S5879" i="8" l="1"/>
  <c r="S5880" i="8"/>
  <c r="U45" i="11"/>
  <c r="V43" i="11"/>
  <c r="V44" i="11"/>
  <c r="G5516" i="8"/>
  <c r="S5881" i="8" l="1"/>
  <c r="U46" i="11"/>
  <c r="V45" i="11"/>
  <c r="G5517" i="8"/>
  <c r="S5882" i="8" l="1"/>
  <c r="U47" i="11"/>
  <c r="V46" i="11"/>
  <c r="G5518" i="8"/>
  <c r="S5883" i="8" l="1"/>
  <c r="V47" i="11"/>
  <c r="U49" i="11" l="1"/>
  <c r="U48" i="11"/>
  <c r="G5520" i="8"/>
  <c r="G5519" i="8"/>
  <c r="S5884" i="8" l="1"/>
  <c r="S5885" i="8"/>
  <c r="U50" i="11"/>
  <c r="V48" i="11"/>
  <c r="V49" i="11"/>
  <c r="G5521" i="8"/>
  <c r="S5886" i="8" l="1"/>
  <c r="U51" i="11"/>
  <c r="V50" i="11"/>
  <c r="G5522" i="8"/>
  <c r="S5887" i="8" l="1"/>
  <c r="U52" i="11"/>
  <c r="V51" i="11"/>
  <c r="G5523" i="8"/>
  <c r="S5888" i="8" l="1"/>
  <c r="U53" i="11"/>
  <c r="V52" i="11"/>
  <c r="G5524" i="8"/>
  <c r="S5889" i="8" l="1"/>
  <c r="U54" i="11"/>
  <c r="V53" i="11"/>
  <c r="G5525" i="8"/>
  <c r="S5890" i="8" l="1"/>
  <c r="U55" i="11"/>
  <c r="V54" i="11"/>
  <c r="G5526" i="8"/>
  <c r="S5891" i="8" l="1"/>
  <c r="V55" i="11"/>
  <c r="U57" i="11" l="1"/>
  <c r="U56" i="11"/>
  <c r="G5528" i="8"/>
  <c r="G5527" i="8"/>
  <c r="S5892" i="8" l="1"/>
  <c r="S5893" i="8"/>
  <c r="V56" i="11"/>
  <c r="V57" i="11"/>
  <c r="U59" i="11" l="1"/>
  <c r="U60" i="11" l="1"/>
  <c r="U58" i="11"/>
  <c r="G5529" i="8"/>
  <c r="G5531" i="8"/>
  <c r="G5530" i="8"/>
  <c r="S5895" i="8" l="1"/>
  <c r="S5896" i="8"/>
  <c r="S5894" i="8"/>
  <c r="U61" i="11"/>
  <c r="V59" i="11"/>
  <c r="V60" i="11"/>
  <c r="V58" i="11"/>
  <c r="G5532" i="8"/>
  <c r="S5897" i="8" l="1"/>
  <c r="U62" i="11"/>
  <c r="V61" i="11"/>
  <c r="G5533" i="8"/>
  <c r="S5898" i="8" l="1"/>
  <c r="U63" i="11"/>
  <c r="V62" i="11"/>
  <c r="G5534" i="8"/>
  <c r="S5899" i="8" l="1"/>
  <c r="V63" i="11"/>
  <c r="U65" i="11" l="1"/>
  <c r="U64" i="11"/>
  <c r="G5536" i="8"/>
  <c r="G5535" i="8"/>
  <c r="S5900" i="8" l="1"/>
  <c r="S5901" i="8"/>
  <c r="U66" i="11"/>
  <c r="V64" i="11"/>
  <c r="V65" i="11"/>
  <c r="G5537" i="8"/>
  <c r="S5902" i="8" l="1"/>
  <c r="U67" i="11"/>
  <c r="V66" i="11"/>
  <c r="G5538" i="8"/>
  <c r="S5903" i="8" l="1"/>
  <c r="G5539" i="8"/>
  <c r="U68" i="11"/>
  <c r="V67" i="11"/>
  <c r="U69" i="11"/>
  <c r="S5904" i="8" l="1"/>
  <c r="V68" i="11"/>
  <c r="G5540" i="8"/>
  <c r="S5905" i="8" l="1"/>
  <c r="U70" i="11"/>
  <c r="V69" i="11"/>
  <c r="G5541" i="8"/>
  <c r="S5906" i="8" l="1"/>
  <c r="U71" i="11"/>
  <c r="V70" i="11"/>
  <c r="G5542" i="8"/>
  <c r="S5907" i="8" l="1"/>
  <c r="V71" i="11"/>
  <c r="U72" i="11" l="1"/>
  <c r="G5543" i="8"/>
  <c r="S5908" i="8" l="1"/>
  <c r="U74" i="11"/>
  <c r="U73" i="11"/>
  <c r="V72" i="11"/>
  <c r="G5545" i="8"/>
  <c r="G5544" i="8"/>
  <c r="S5909" i="8" l="1"/>
  <c r="S5910" i="8"/>
  <c r="U75" i="11"/>
  <c r="V74" i="11"/>
  <c r="V73" i="11"/>
  <c r="G5546" i="8"/>
  <c r="S5911" i="8" l="1"/>
  <c r="U76" i="11"/>
  <c r="V75" i="11"/>
  <c r="G5547" i="8"/>
  <c r="S5912" i="8" l="1"/>
  <c r="U77" i="11"/>
  <c r="V76" i="11"/>
  <c r="G5548" i="8"/>
  <c r="S5913" i="8" l="1"/>
  <c r="U78" i="11"/>
  <c r="V77" i="11"/>
  <c r="G5549" i="8"/>
  <c r="S5914" i="8" l="1"/>
  <c r="V78" i="11"/>
  <c r="U80" i="11" l="1"/>
  <c r="U79" i="11"/>
  <c r="G5551" i="8"/>
  <c r="G5550" i="8"/>
  <c r="S5915" i="8" l="1"/>
  <c r="S5916" i="8"/>
  <c r="U82" i="11"/>
  <c r="U81" i="11"/>
  <c r="V79" i="11"/>
  <c r="V80" i="11"/>
  <c r="G5552" i="8"/>
  <c r="G5553" i="8"/>
  <c r="S5918" i="8" l="1"/>
  <c r="S5917" i="8"/>
  <c r="V82" i="11"/>
  <c r="V81" i="11"/>
  <c r="U83" i="11" l="1"/>
  <c r="G5554" i="8"/>
  <c r="S5919" i="8" l="1"/>
  <c r="U85" i="11"/>
  <c r="U84" i="11"/>
  <c r="V83" i="11"/>
  <c r="G5555" i="8"/>
  <c r="G5556" i="8"/>
  <c r="S5921" i="8" l="1"/>
  <c r="S5920" i="8"/>
  <c r="U86" i="11"/>
  <c r="V85" i="11"/>
  <c r="V84" i="11"/>
  <c r="G5557" i="8"/>
  <c r="S5922" i="8" l="1"/>
  <c r="V86" i="11"/>
  <c r="U87" i="11" l="1"/>
  <c r="G5558" i="8"/>
  <c r="S5923" i="8" l="1"/>
  <c r="U89" i="11"/>
  <c r="U88" i="11"/>
  <c r="V87" i="11"/>
  <c r="G5559" i="8"/>
  <c r="G5560" i="8"/>
  <c r="S5925" i="8" l="1"/>
  <c r="S5924" i="8"/>
  <c r="U90" i="11"/>
  <c r="V89" i="11"/>
  <c r="V88" i="11"/>
  <c r="G5561" i="8"/>
  <c r="S5926" i="8" l="1"/>
  <c r="V90" i="11"/>
  <c r="U91" i="11" l="1"/>
  <c r="U92" i="11"/>
  <c r="G5562" i="8"/>
  <c r="G5563" i="8"/>
  <c r="S5928" i="8" l="1"/>
  <c r="S5927" i="8"/>
  <c r="U93" i="11"/>
  <c r="V92" i="11"/>
  <c r="V91" i="11"/>
  <c r="G5564" i="8"/>
  <c r="S5929" i="8" l="1"/>
  <c r="U94" i="11"/>
  <c r="V93" i="11"/>
  <c r="G5565" i="8"/>
  <c r="S5930" i="8" l="1"/>
  <c r="V94" i="11"/>
  <c r="U95" i="11" l="1"/>
  <c r="G5566" i="8"/>
  <c r="S5931" i="8" l="1"/>
  <c r="U97" i="11"/>
  <c r="U96" i="11"/>
  <c r="V95" i="11"/>
  <c r="G5568" i="8"/>
  <c r="G5567" i="8"/>
  <c r="S5933" i="8" l="1"/>
  <c r="S5932" i="8"/>
  <c r="U98" i="11"/>
  <c r="V96" i="11"/>
  <c r="V97" i="11"/>
  <c r="G5569" i="8"/>
  <c r="S5934" i="8" l="1"/>
  <c r="V98" i="11"/>
  <c r="U100" i="11" l="1"/>
  <c r="U101" i="11" l="1"/>
  <c r="U99" i="11"/>
  <c r="G5570" i="8"/>
  <c r="G5572" i="8"/>
  <c r="G5571" i="8"/>
  <c r="S5936" i="8" l="1"/>
  <c r="S5937" i="8"/>
  <c r="S5935" i="8"/>
  <c r="V101" i="11"/>
  <c r="V99" i="11"/>
  <c r="U102" i="11"/>
  <c r="V100" i="11"/>
  <c r="G5573" i="8"/>
  <c r="S5938" i="8" l="1"/>
  <c r="V102" i="11"/>
  <c r="U103" i="11" l="1"/>
  <c r="G5574" i="8"/>
  <c r="S5939" i="8" l="1"/>
  <c r="U104" i="11"/>
  <c r="V103" i="11"/>
  <c r="G5575" i="8"/>
  <c r="S5940" i="8" l="1"/>
  <c r="U105" i="11"/>
  <c r="V104" i="11"/>
  <c r="G5576" i="8"/>
  <c r="S5941" i="8" l="1"/>
  <c r="U107" i="11"/>
  <c r="V105" i="11"/>
  <c r="U108" i="11" l="1"/>
  <c r="U106" i="11"/>
  <c r="G5577" i="8"/>
  <c r="G5579" i="8"/>
  <c r="G5578" i="8"/>
  <c r="S5943" i="8" l="1"/>
  <c r="S5944" i="8"/>
  <c r="S5942" i="8"/>
  <c r="U109" i="11"/>
  <c r="V108" i="11"/>
  <c r="V107" i="11"/>
  <c r="V106" i="11"/>
  <c r="G5580" i="8"/>
  <c r="S5945" i="8" l="1"/>
  <c r="U110" i="11"/>
  <c r="V109" i="11"/>
  <c r="G5581" i="8"/>
  <c r="S5946" i="8" l="1"/>
  <c r="V110" i="11"/>
  <c r="U111" i="11" l="1"/>
  <c r="G5582" i="8"/>
  <c r="S5947" i="8" l="1"/>
  <c r="U113" i="11"/>
  <c r="U112" i="11"/>
  <c r="V111" i="11"/>
  <c r="G5583" i="8"/>
  <c r="G5584" i="8"/>
  <c r="S5948" i="8" l="1"/>
  <c r="S5949" i="8"/>
  <c r="V113" i="11"/>
  <c r="V112" i="11"/>
  <c r="U115" i="11" l="1"/>
  <c r="U114" i="11"/>
  <c r="G5585" i="8"/>
  <c r="G5586" i="8"/>
  <c r="S5951" i="8" l="1"/>
  <c r="S5950" i="8"/>
  <c r="U116" i="11"/>
  <c r="V115" i="11"/>
  <c r="V114" i="11"/>
  <c r="G5587" i="8"/>
  <c r="S5952" i="8" l="1"/>
  <c r="U117" i="11"/>
  <c r="V116" i="11"/>
  <c r="G5588" i="8"/>
  <c r="S5953" i="8" l="1"/>
  <c r="U118" i="11"/>
  <c r="V117" i="11"/>
  <c r="G5589" i="8"/>
  <c r="S5954" i="8" l="1"/>
  <c r="V118" i="11"/>
  <c r="U119" i="11" l="1"/>
  <c r="U120" i="11"/>
  <c r="G5590" i="8"/>
  <c r="G5591" i="8"/>
  <c r="S5955" i="8" l="1"/>
  <c r="S5956" i="8"/>
  <c r="U121" i="11"/>
  <c r="V120" i="11"/>
  <c r="V119" i="11"/>
  <c r="G5592" i="8"/>
  <c r="S5957" i="8" l="1"/>
  <c r="U122" i="11"/>
  <c r="V121" i="11"/>
  <c r="G5593" i="8"/>
  <c r="S5958" i="8" l="1"/>
  <c r="U123" i="11"/>
  <c r="V122" i="11"/>
  <c r="G5594" i="8"/>
  <c r="S5959" i="8" l="1"/>
  <c r="U124" i="11"/>
  <c r="V123" i="11"/>
  <c r="G5595" i="8"/>
  <c r="S5960" i="8" l="1"/>
  <c r="U125" i="11"/>
  <c r="V124" i="11"/>
  <c r="G5596" i="8"/>
  <c r="S5961" i="8" l="1"/>
  <c r="V125" i="11"/>
  <c r="U126" i="11" l="1"/>
  <c r="U127" i="11"/>
  <c r="G5597" i="8"/>
  <c r="G5598" i="8"/>
  <c r="S5963" i="8" l="1"/>
  <c r="S5962" i="8"/>
  <c r="V127" i="11"/>
  <c r="V126" i="11"/>
  <c r="U128" i="11" l="1"/>
  <c r="U129" i="11"/>
  <c r="G5600" i="8"/>
  <c r="G5599" i="8"/>
  <c r="S5964" i="8" l="1"/>
  <c r="S5965" i="8"/>
  <c r="U130" i="11"/>
  <c r="V128" i="11"/>
  <c r="V129" i="11"/>
  <c r="G5601" i="8"/>
  <c r="S5966" i="8" l="1"/>
  <c r="V130" i="11"/>
  <c r="U131" i="11" l="1"/>
  <c r="U132" i="11"/>
  <c r="G5602" i="8"/>
  <c r="G5603" i="8"/>
  <c r="S5968" i="8" l="1"/>
  <c r="S5967" i="8"/>
  <c r="U133" i="11"/>
  <c r="V132" i="11"/>
  <c r="V131" i="11"/>
  <c r="G5604" i="8"/>
  <c r="S5969" i="8" l="1"/>
  <c r="U134" i="11"/>
  <c r="V133" i="11"/>
  <c r="G5605" i="8"/>
  <c r="S5970" i="8" l="1"/>
  <c r="U135" i="11"/>
  <c r="V134" i="11"/>
  <c r="G5606" i="8"/>
  <c r="S5971" i="8" l="1"/>
  <c r="U136" i="11"/>
  <c r="V135" i="11"/>
  <c r="G5607" i="8"/>
  <c r="S5972" i="8" l="1"/>
  <c r="V136" i="11"/>
  <c r="U138" i="11" l="1"/>
  <c r="U137" i="11" l="1"/>
  <c r="G5608" i="8"/>
  <c r="G5609" i="8"/>
  <c r="S5974" i="8" l="1"/>
  <c r="S5973" i="8"/>
  <c r="U139" i="11"/>
  <c r="U140" i="11"/>
  <c r="V138" i="11"/>
  <c r="V137" i="11"/>
  <c r="G5611" i="8"/>
  <c r="G5610" i="8"/>
  <c r="S5975" i="8" l="1"/>
  <c r="S5976" i="8"/>
  <c r="U141" i="11"/>
  <c r="V140" i="11"/>
  <c r="V139" i="11"/>
  <c r="G5612" i="8"/>
  <c r="S5977" i="8" l="1"/>
  <c r="U142" i="11"/>
  <c r="V141" i="11"/>
  <c r="G5613" i="8"/>
  <c r="S5978" i="8" l="1"/>
  <c r="U143" i="11"/>
  <c r="V142" i="11"/>
  <c r="G5614" i="8"/>
  <c r="S5979" i="8" l="1"/>
  <c r="U144" i="11"/>
  <c r="V143" i="11"/>
  <c r="G5615" i="8"/>
  <c r="S5980" i="8" l="1"/>
  <c r="U145" i="11"/>
  <c r="V144" i="11"/>
  <c r="G5616" i="8"/>
  <c r="S5981" i="8" l="1"/>
  <c r="U146" i="11"/>
  <c r="V145" i="11"/>
  <c r="G5617" i="8"/>
  <c r="S5982" i="8" l="1"/>
  <c r="U147" i="11"/>
  <c r="V146" i="11"/>
  <c r="G5618" i="8"/>
  <c r="S5983" i="8" l="1"/>
  <c r="V147" i="11"/>
  <c r="U149" i="11" l="1"/>
  <c r="U150" i="11"/>
  <c r="U148" i="11"/>
  <c r="G5620" i="8"/>
  <c r="G5621" i="8"/>
  <c r="G5619" i="8"/>
  <c r="S5984" i="8" l="1"/>
  <c r="S5986" i="8"/>
  <c r="S5985" i="8"/>
  <c r="V148" i="11"/>
  <c r="V149" i="11"/>
  <c r="V150" i="11"/>
  <c r="U151" i="11" l="1"/>
  <c r="U152" i="11"/>
  <c r="G5623" i="8"/>
  <c r="G5622" i="8"/>
  <c r="S5987" i="8" l="1"/>
  <c r="S5988" i="8"/>
  <c r="U153" i="11"/>
  <c r="V151" i="11"/>
  <c r="V152" i="11"/>
  <c r="G5624" i="8"/>
  <c r="S5989" i="8" l="1"/>
  <c r="U154" i="11"/>
  <c r="V153" i="11"/>
  <c r="G5625" i="8"/>
  <c r="S5990" i="8" l="1"/>
  <c r="U155" i="11"/>
  <c r="V154" i="11"/>
  <c r="G5626" i="8"/>
  <c r="S5991" i="8" l="1"/>
  <c r="U156" i="11"/>
  <c r="V155" i="11"/>
  <c r="G5627" i="8"/>
  <c r="S5992" i="8" l="1"/>
  <c r="V156" i="11"/>
  <c r="U157" i="11" l="1"/>
  <c r="U158" i="11"/>
  <c r="G5628" i="8"/>
  <c r="G5629" i="8"/>
  <c r="S5994" i="8" l="1"/>
  <c r="S5993" i="8"/>
  <c r="U159" i="11"/>
  <c r="V158" i="11"/>
  <c r="V157" i="11"/>
  <c r="G5630" i="8"/>
  <c r="S5995" i="8" l="1"/>
  <c r="U160" i="11"/>
  <c r="V159" i="11"/>
  <c r="G5631" i="8"/>
  <c r="U161" i="11"/>
  <c r="S5996" i="8" l="1"/>
  <c r="V160" i="11"/>
  <c r="G5632" i="8"/>
  <c r="S5997" i="8" l="1"/>
  <c r="V161" i="11"/>
  <c r="U163" i="11" l="1"/>
  <c r="U162" i="11"/>
  <c r="G5634" i="8"/>
  <c r="G5633" i="8"/>
  <c r="S5998" i="8" l="1"/>
  <c r="S5999" i="8"/>
  <c r="U165" i="11"/>
  <c r="V162" i="11"/>
  <c r="V163" i="11"/>
  <c r="U164" i="11" l="1"/>
  <c r="G5635" i="8"/>
  <c r="G5636" i="8"/>
  <c r="S6001" i="8" l="1"/>
  <c r="S6000" i="8"/>
  <c r="U167" i="11"/>
  <c r="V165" i="11"/>
  <c r="V164" i="11"/>
  <c r="U168" i="11" l="1"/>
  <c r="U166" i="11"/>
  <c r="G5639" i="8"/>
  <c r="G5637" i="8"/>
  <c r="G5638" i="8"/>
  <c r="S6003" i="8" l="1"/>
  <c r="S6002" i="8"/>
  <c r="S6004" i="8"/>
  <c r="V166" i="11"/>
  <c r="V167" i="11"/>
  <c r="V168" i="11"/>
  <c r="U170" i="11" l="1"/>
  <c r="U169" i="11" l="1"/>
  <c r="G5640" i="8"/>
  <c r="G5641" i="8"/>
  <c r="S6006" i="8" l="1"/>
  <c r="S6005" i="8"/>
  <c r="U171" i="11"/>
  <c r="U172" i="11"/>
  <c r="V170" i="11"/>
  <c r="V169" i="11"/>
  <c r="G5643" i="8"/>
  <c r="G5642" i="8"/>
  <c r="S6007" i="8" l="1"/>
  <c r="S6008" i="8"/>
  <c r="U173" i="11"/>
  <c r="V171" i="11"/>
  <c r="V172" i="11"/>
  <c r="G5644" i="8"/>
  <c r="S6009" i="8" l="1"/>
  <c r="V173" i="11"/>
  <c r="U174" i="11" l="1"/>
  <c r="U175" i="11"/>
  <c r="G5645" i="8"/>
  <c r="G5646" i="8"/>
  <c r="S6011" i="8" l="1"/>
  <c r="S6010" i="8"/>
  <c r="U176" i="11"/>
  <c r="V175" i="11"/>
  <c r="V174" i="11"/>
  <c r="G5647" i="8"/>
  <c r="S6012" i="8" l="1"/>
  <c r="U177" i="11"/>
  <c r="V176" i="11"/>
  <c r="G5648" i="8"/>
  <c r="S6013" i="8" l="1"/>
  <c r="U178" i="11"/>
  <c r="V177" i="11"/>
  <c r="G5649" i="8"/>
  <c r="S6014" i="8" l="1"/>
  <c r="U179" i="11"/>
  <c r="V178" i="11"/>
  <c r="G5650" i="8"/>
  <c r="S6015" i="8" l="1"/>
  <c r="V179" i="11"/>
  <c r="U180" i="11" l="1"/>
  <c r="U181" i="11"/>
  <c r="G5651" i="8"/>
  <c r="G5652" i="8"/>
  <c r="S6017" i="8" l="1"/>
  <c r="S6016" i="8"/>
  <c r="V181" i="11"/>
  <c r="V180" i="11"/>
  <c r="U182" i="11" l="1"/>
  <c r="U183" i="11"/>
  <c r="G5653" i="8"/>
  <c r="G5654" i="8"/>
  <c r="S6019" i="8" l="1"/>
  <c r="S6018" i="8"/>
  <c r="V183" i="11"/>
  <c r="V182" i="11"/>
  <c r="U184" i="11" l="1"/>
  <c r="U185" i="11"/>
  <c r="G5655" i="8"/>
  <c r="G5656" i="8"/>
  <c r="S6021" i="8" l="1"/>
  <c r="S6020" i="8"/>
  <c r="V185" i="11"/>
  <c r="V184" i="11"/>
  <c r="U186" i="11" l="1"/>
  <c r="U187" i="11"/>
  <c r="G5657" i="8"/>
  <c r="G5658" i="8"/>
  <c r="S6023" i="8" l="1"/>
  <c r="S6022" i="8"/>
  <c r="U188" i="11"/>
  <c r="V187" i="11"/>
  <c r="V186" i="11"/>
  <c r="G5659" i="8"/>
  <c r="S6024" i="8" l="1"/>
  <c r="U189" i="11"/>
  <c r="V188" i="11"/>
  <c r="G5660" i="8"/>
  <c r="S6025" i="8" l="1"/>
  <c r="U190" i="11"/>
  <c r="V189" i="11"/>
  <c r="G5661" i="8"/>
  <c r="S6026" i="8" l="1"/>
  <c r="V190" i="11"/>
  <c r="U192" i="11" l="1"/>
  <c r="U193" i="11" l="1"/>
  <c r="U191" i="11"/>
  <c r="G5662" i="8"/>
  <c r="G5664" i="8"/>
  <c r="G5663" i="8"/>
  <c r="S6028" i="8" l="1"/>
  <c r="S6029" i="8"/>
  <c r="S6027" i="8"/>
  <c r="U194" i="11"/>
  <c r="V192" i="11"/>
  <c r="V193" i="11"/>
  <c r="V191" i="11"/>
  <c r="G5665" i="8"/>
  <c r="S6030" i="8" l="1"/>
  <c r="V194" i="11"/>
  <c r="U195" i="11" l="1"/>
  <c r="U196" i="11"/>
  <c r="G5666" i="8"/>
  <c r="G5667" i="8"/>
  <c r="S6032" i="8" l="1"/>
  <c r="S6031" i="8"/>
  <c r="V196" i="11"/>
  <c r="V195" i="11"/>
  <c r="U197" i="11" l="1"/>
  <c r="U198" i="11"/>
  <c r="G5668" i="8"/>
  <c r="G5669" i="8"/>
  <c r="S6033" i="8" l="1"/>
  <c r="S6034" i="8"/>
  <c r="U199" i="11"/>
  <c r="V197" i="11"/>
  <c r="V198" i="11"/>
  <c r="G5670" i="8"/>
  <c r="S6035" i="8" l="1"/>
  <c r="U200" i="11"/>
  <c r="V199" i="11"/>
  <c r="G5671" i="8"/>
  <c r="S6036" i="8" l="1"/>
  <c r="U201" i="11"/>
  <c r="V200" i="11"/>
  <c r="G5672" i="8"/>
  <c r="S6037" i="8" l="1"/>
  <c r="V201" i="11"/>
  <c r="U202" i="11" l="1"/>
  <c r="U203" i="11"/>
  <c r="G5673" i="8"/>
  <c r="G5674" i="8"/>
  <c r="S6039" i="8" l="1"/>
  <c r="S6038" i="8"/>
  <c r="U204" i="11"/>
  <c r="V203" i="11"/>
  <c r="V202" i="11"/>
  <c r="G5675" i="8"/>
  <c r="S6040" i="8" l="1"/>
  <c r="V204" i="11"/>
  <c r="U205" i="11" l="1"/>
  <c r="U206" i="11"/>
  <c r="G5676" i="8"/>
  <c r="G5677" i="8"/>
  <c r="S6042" i="8" l="1"/>
  <c r="S6041" i="8"/>
  <c r="U207" i="11"/>
  <c r="V206" i="11"/>
  <c r="V205" i="11"/>
  <c r="G5678" i="8"/>
  <c r="S6043" i="8" l="1"/>
  <c r="U208" i="11"/>
  <c r="V207" i="11"/>
  <c r="G5679" i="8"/>
  <c r="S6044" i="8" l="1"/>
  <c r="U209" i="11"/>
  <c r="V208" i="11"/>
  <c r="G5680" i="8"/>
  <c r="S6045" i="8" l="1"/>
  <c r="U210" i="11"/>
  <c r="V209" i="11"/>
  <c r="G5681" i="8"/>
  <c r="S6046" i="8" l="1"/>
  <c r="V210" i="11"/>
  <c r="U212" i="11" l="1"/>
  <c r="U211" i="11" l="1"/>
  <c r="G5682" i="8"/>
  <c r="G5683" i="8"/>
  <c r="S6048" i="8" l="1"/>
  <c r="S6047" i="8"/>
  <c r="U213" i="11"/>
  <c r="U214" i="11"/>
  <c r="V211" i="11"/>
  <c r="V212" i="11"/>
  <c r="G5684" i="8"/>
  <c r="G5685" i="8"/>
  <c r="S6050" i="8" l="1"/>
  <c r="S6049" i="8"/>
  <c r="U215" i="11"/>
  <c r="V214" i="11"/>
  <c r="V213" i="11"/>
  <c r="G5686" i="8"/>
  <c r="S6051" i="8" l="1"/>
  <c r="V215" i="11"/>
  <c r="U217" i="11" l="1"/>
  <c r="U218" i="11" l="1"/>
  <c r="U219" i="11" l="1"/>
  <c r="U220" i="11" l="1"/>
  <c r="U221" i="11" l="1"/>
  <c r="U222" i="11"/>
  <c r="U223" i="11" l="1"/>
  <c r="U224" i="11" l="1"/>
  <c r="U225" i="11"/>
  <c r="G5695" i="8"/>
  <c r="G5696" i="8"/>
  <c r="S6061" i="8" l="1"/>
  <c r="S6060" i="8"/>
  <c r="U226" i="11"/>
  <c r="V225" i="11"/>
  <c r="V224" i="11"/>
  <c r="G5697" i="8"/>
  <c r="S6062" i="8" l="1"/>
  <c r="U227" i="11"/>
  <c r="V226" i="11"/>
  <c r="G5698" i="8"/>
  <c r="S6063" i="8" l="1"/>
  <c r="U228" i="11"/>
  <c r="V227" i="11"/>
  <c r="G5699" i="8"/>
  <c r="S6064" i="8" l="1"/>
  <c r="V228" i="11"/>
  <c r="U229" i="11" l="1"/>
  <c r="U230" i="11"/>
  <c r="G5700" i="8"/>
  <c r="G5701" i="8"/>
  <c r="S6066" i="8" l="1"/>
  <c r="S6065" i="8"/>
  <c r="G5702" i="8"/>
  <c r="U231" i="11"/>
  <c r="V230" i="11"/>
  <c r="V229" i="11"/>
  <c r="S6067" i="8" l="1"/>
  <c r="U232" i="11"/>
  <c r="V231" i="11"/>
  <c r="G5703" i="8"/>
  <c r="S6068" i="8" l="1"/>
  <c r="V232" i="11"/>
  <c r="U234" i="11" l="1"/>
  <c r="U233" i="11" l="1"/>
  <c r="G5704" i="8"/>
  <c r="G5705" i="8"/>
  <c r="S6070" i="8" l="1"/>
  <c r="S6069" i="8"/>
  <c r="U236" i="11"/>
  <c r="U235" i="11"/>
  <c r="V234" i="11"/>
  <c r="V233" i="11"/>
  <c r="G5706" i="8"/>
  <c r="G5707" i="8"/>
  <c r="S6071" i="8" l="1"/>
  <c r="S6072" i="8"/>
  <c r="V236" i="11"/>
  <c r="V235" i="11"/>
  <c r="U237" i="11" l="1"/>
  <c r="U238" i="11"/>
  <c r="G5708" i="8"/>
  <c r="G5709" i="8"/>
  <c r="S6074" i="8" l="1"/>
  <c r="S6073" i="8"/>
  <c r="V238" i="11"/>
  <c r="V237" i="11"/>
  <c r="U239" i="11" l="1"/>
  <c r="U240" i="11"/>
  <c r="G5711" i="8"/>
  <c r="G5710" i="8"/>
  <c r="S6075" i="8" l="1"/>
  <c r="S6076" i="8"/>
  <c r="V240" i="11"/>
  <c r="V239" i="11"/>
  <c r="U241" i="11" l="1"/>
  <c r="U243" i="11"/>
  <c r="G5712" i="8"/>
  <c r="S6077" i="8" l="1"/>
  <c r="U242" i="11"/>
  <c r="U244" i="11"/>
  <c r="V241" i="11"/>
  <c r="G5713" i="8"/>
  <c r="G5714" i="8"/>
  <c r="G5715" i="8"/>
  <c r="S6080" i="8" l="1"/>
  <c r="S6078" i="8"/>
  <c r="S6079" i="8"/>
  <c r="V244" i="11"/>
  <c r="V242" i="11"/>
  <c r="V243" i="11"/>
  <c r="U245" i="11" l="1"/>
  <c r="U246" i="11"/>
  <c r="G5716" i="8"/>
  <c r="G5717" i="8"/>
  <c r="S6082" i="8" l="1"/>
  <c r="S6081" i="8"/>
  <c r="V246" i="11"/>
  <c r="V245" i="11"/>
  <c r="U247" i="11" l="1"/>
  <c r="U248" i="11"/>
  <c r="G5718" i="8"/>
  <c r="G5719" i="8"/>
  <c r="S6084" i="8" l="1"/>
  <c r="S6083" i="8"/>
  <c r="V248" i="11"/>
  <c r="V247" i="11"/>
  <c r="U249" i="11" l="1"/>
  <c r="G5720" i="8"/>
  <c r="S6085" i="8" l="1"/>
  <c r="V249" i="11"/>
  <c r="U250" i="11" l="1"/>
  <c r="G5721" i="8"/>
  <c r="S6086" i="8" l="1"/>
  <c r="U251" i="11"/>
  <c r="V250" i="11"/>
  <c r="G5722" i="8"/>
  <c r="S6087" i="8" l="1"/>
  <c r="U254" i="11"/>
  <c r="U252" i="11"/>
  <c r="V251" i="11"/>
  <c r="G5723" i="8"/>
  <c r="S6088" i="8" l="1"/>
  <c r="U255" i="11"/>
  <c r="U253" i="11"/>
  <c r="V252" i="11"/>
  <c r="G5724" i="8"/>
  <c r="G5726" i="8"/>
  <c r="G5725" i="8"/>
  <c r="S6091" i="8" l="1"/>
  <c r="S6090" i="8"/>
  <c r="S6089" i="8"/>
  <c r="V254" i="11"/>
  <c r="V253" i="11"/>
  <c r="V255" i="11"/>
  <c r="U256" i="11" l="1"/>
  <c r="U257" i="11"/>
  <c r="G5728" i="8"/>
  <c r="G5727" i="8"/>
  <c r="S6092" i="8" l="1"/>
  <c r="S6093" i="8"/>
  <c r="V256" i="11"/>
  <c r="U258" i="11"/>
  <c r="V257" i="11"/>
  <c r="G5729" i="8"/>
  <c r="S6094" i="8" l="1"/>
  <c r="U259" i="11"/>
  <c r="V258" i="11"/>
  <c r="G5730" i="8"/>
  <c r="S6095" i="8" l="1"/>
  <c r="U260" i="11"/>
  <c r="V259" i="11"/>
  <c r="G5731" i="8"/>
  <c r="S6096" i="8" l="1"/>
  <c r="U261" i="11"/>
  <c r="V260" i="11"/>
  <c r="G5732" i="8"/>
  <c r="S6097" i="8" l="1"/>
  <c r="V261" i="11"/>
  <c r="U263" i="11" l="1"/>
  <c r="U262" i="11" l="1"/>
  <c r="U264" i="11"/>
  <c r="G5733" i="8"/>
  <c r="G5735" i="8"/>
  <c r="G5734" i="8"/>
  <c r="S6099" i="8" l="1"/>
  <c r="S6100" i="8"/>
  <c r="S6098" i="8"/>
  <c r="U265" i="11"/>
  <c r="V263" i="11"/>
  <c r="V264" i="11"/>
  <c r="V262" i="11"/>
  <c r="G5736" i="8"/>
  <c r="S6101" i="8" l="1"/>
  <c r="U266" i="11"/>
  <c r="V265" i="11"/>
  <c r="G5737" i="8"/>
  <c r="S6102" i="8" l="1"/>
  <c r="U267" i="11"/>
  <c r="V266" i="11"/>
  <c r="G5738" i="8"/>
  <c r="S6103" i="8" l="1"/>
  <c r="V267" i="11"/>
  <c r="U269" i="11" l="1"/>
  <c r="U268" i="11" l="1"/>
  <c r="U270" i="11"/>
  <c r="G5739" i="8"/>
  <c r="G5740" i="8"/>
  <c r="G5741" i="8"/>
  <c r="S6106" i="8" l="1"/>
  <c r="S6105" i="8"/>
  <c r="S6104" i="8"/>
  <c r="V270" i="11"/>
  <c r="V269" i="11"/>
  <c r="V268" i="11"/>
  <c r="U271" i="11" l="1"/>
  <c r="U272" i="11"/>
  <c r="G5743" i="8"/>
  <c r="G5742" i="8"/>
  <c r="S6107" i="8" l="1"/>
  <c r="S6108" i="8"/>
  <c r="G5744" i="8"/>
  <c r="U273" i="11"/>
  <c r="V271" i="11"/>
  <c r="V272" i="11"/>
  <c r="S6109" i="8" l="1"/>
  <c r="U274" i="11"/>
  <c r="V273" i="11"/>
  <c r="G5745" i="8"/>
  <c r="S6110" i="8" l="1"/>
  <c r="U275" i="11"/>
  <c r="V274" i="11"/>
  <c r="G5746" i="8"/>
  <c r="S6111" i="8" l="1"/>
  <c r="U276" i="11"/>
  <c r="V275" i="11"/>
  <c r="G5747" i="8"/>
  <c r="S6112" i="8" l="1"/>
  <c r="V276" i="11"/>
  <c r="U277" i="11" l="1"/>
  <c r="U278" i="11"/>
  <c r="G5748" i="8"/>
  <c r="G5749" i="8"/>
  <c r="S6114" i="8" l="1"/>
  <c r="S6113" i="8"/>
  <c r="V278" i="11"/>
  <c r="V277" i="11"/>
  <c r="U279" i="11" l="1"/>
  <c r="U280" i="11"/>
  <c r="G5750" i="8"/>
  <c r="G5751" i="8"/>
  <c r="S6116" i="8" l="1"/>
  <c r="S6115" i="8"/>
  <c r="U281" i="11"/>
  <c r="V280" i="11"/>
  <c r="V279" i="11"/>
  <c r="G5752" i="8"/>
  <c r="S6117" i="8" l="1"/>
  <c r="U282" i="11"/>
  <c r="V281" i="11"/>
  <c r="G5753" i="8"/>
  <c r="S6118" i="8" l="1"/>
  <c r="U283" i="11"/>
  <c r="V282" i="11"/>
  <c r="G5754" i="8"/>
  <c r="S6119" i="8" l="1"/>
  <c r="V283" i="11"/>
  <c r="U285" i="11" l="1"/>
  <c r="U284" i="11"/>
  <c r="U286" i="11"/>
  <c r="G5756" i="8"/>
  <c r="G5755" i="8"/>
  <c r="G5757" i="8"/>
  <c r="S6122" i="8" l="1"/>
  <c r="S6120" i="8"/>
  <c r="S6121" i="8"/>
  <c r="V286" i="11"/>
  <c r="V284" i="11"/>
  <c r="V285" i="11"/>
  <c r="U287" i="11" l="1"/>
  <c r="U288" i="11"/>
  <c r="G5758" i="8"/>
  <c r="G5759" i="8"/>
  <c r="S6124" i="8" l="1"/>
  <c r="S6123" i="8"/>
  <c r="U289" i="11"/>
  <c r="V287" i="11"/>
  <c r="V288" i="11"/>
  <c r="G5760" i="8"/>
  <c r="S6125" i="8" l="1"/>
  <c r="V289" i="11"/>
  <c r="U291" i="11" l="1"/>
  <c r="U290" i="11" l="1"/>
  <c r="G5761" i="8"/>
  <c r="G5762" i="8"/>
  <c r="S6127" i="8" l="1"/>
  <c r="S6126" i="8"/>
  <c r="V291" i="11"/>
  <c r="V290" i="11"/>
  <c r="U293" i="11" l="1"/>
  <c r="U292" i="11"/>
  <c r="U294" i="11"/>
  <c r="G5764" i="8"/>
  <c r="G5765" i="8"/>
  <c r="G5763" i="8"/>
  <c r="S6128" i="8" l="1"/>
  <c r="S6130" i="8"/>
  <c r="S6129" i="8"/>
  <c r="U295" i="11"/>
  <c r="V292" i="11"/>
  <c r="V294" i="11"/>
  <c r="V293" i="11"/>
  <c r="G5766" i="8"/>
  <c r="S6131" i="8" l="1"/>
  <c r="U296" i="11"/>
  <c r="V295" i="11"/>
  <c r="G5767" i="8"/>
  <c r="S6132" i="8" l="1"/>
  <c r="U297" i="11"/>
  <c r="V296" i="11"/>
  <c r="G5768" i="8"/>
  <c r="S6133" i="8" l="1"/>
  <c r="U298" i="11"/>
  <c r="V297" i="11"/>
  <c r="G5769" i="8"/>
  <c r="S6134" i="8" l="1"/>
  <c r="V298" i="11"/>
  <c r="U299" i="11" l="1"/>
  <c r="G5770" i="8"/>
  <c r="S6135" i="8" l="1"/>
  <c r="V299" i="11"/>
  <c r="U301" i="11" l="1"/>
  <c r="U300" i="11"/>
  <c r="U302" i="11"/>
  <c r="G5772" i="8"/>
  <c r="G5771" i="8"/>
  <c r="G5773" i="8"/>
  <c r="S6138" i="8" l="1"/>
  <c r="S6136" i="8"/>
  <c r="S6137" i="8"/>
  <c r="V302" i="11"/>
  <c r="V300" i="11"/>
  <c r="V301" i="11"/>
  <c r="U303" i="11" l="1"/>
  <c r="U304" i="11"/>
  <c r="G5774" i="8"/>
  <c r="G5775" i="8"/>
  <c r="S6140" i="8" l="1"/>
  <c r="S6139" i="8"/>
  <c r="U305" i="11"/>
  <c r="V304" i="11"/>
  <c r="V303" i="11"/>
  <c r="G5776" i="8"/>
  <c r="S6141" i="8" l="1"/>
  <c r="V305" i="11"/>
  <c r="U307" i="11" l="1"/>
  <c r="U306" i="11" l="1"/>
  <c r="G5778" i="8"/>
  <c r="G5777" i="8"/>
  <c r="S6142" i="8" l="1"/>
  <c r="S6143" i="8"/>
  <c r="U308" i="11"/>
  <c r="V306" i="11"/>
  <c r="V307" i="11"/>
  <c r="G5779" i="8"/>
  <c r="S6144" i="8" l="1"/>
  <c r="U309" i="11"/>
  <c r="U310" i="11"/>
  <c r="V308" i="11"/>
  <c r="G5780" i="8"/>
  <c r="G5781" i="8"/>
  <c r="S6146" i="8" l="1"/>
  <c r="S6145" i="8"/>
  <c r="U311" i="11"/>
  <c r="V310" i="11"/>
  <c r="V309" i="11"/>
  <c r="G5782" i="8"/>
  <c r="S6147" i="8" l="1"/>
  <c r="U312" i="11"/>
  <c r="V311" i="11"/>
  <c r="G5783" i="8"/>
  <c r="U313" i="11"/>
  <c r="S6148" i="8" l="1"/>
  <c r="V312" i="11"/>
  <c r="G5784" i="8"/>
  <c r="U314" i="11"/>
  <c r="S6149" i="8" l="1"/>
  <c r="V313" i="11"/>
  <c r="G5785" i="8"/>
  <c r="S6150" i="8" l="1"/>
  <c r="U315" i="11"/>
  <c r="V314" i="11"/>
  <c r="G5786" i="8"/>
  <c r="S6151" i="8" l="1"/>
  <c r="V315" i="11"/>
  <c r="U316" i="11" l="1"/>
  <c r="U317" i="11"/>
  <c r="U318" i="11"/>
  <c r="G5788" i="8"/>
  <c r="G5787" i="8"/>
  <c r="G5789" i="8"/>
  <c r="S6154" i="8" l="1"/>
  <c r="S6152" i="8"/>
  <c r="S6153" i="8"/>
  <c r="V318" i="11"/>
  <c r="V317" i="11"/>
  <c r="V316" i="11"/>
  <c r="U319" i="11" l="1"/>
  <c r="U320" i="11"/>
  <c r="G5791" i="8"/>
  <c r="G5790" i="8"/>
  <c r="S6155" i="8" l="1"/>
  <c r="S6156" i="8"/>
  <c r="U321" i="11"/>
  <c r="V319" i="11"/>
  <c r="V320" i="11"/>
  <c r="G5792" i="8"/>
  <c r="S6157" i="8" l="1"/>
  <c r="U322" i="11"/>
  <c r="V321" i="11"/>
  <c r="G5793" i="8"/>
  <c r="S6158" i="8" l="1"/>
  <c r="U323" i="11"/>
  <c r="V322" i="11"/>
  <c r="G5794" i="8"/>
  <c r="S6159" i="8" l="1"/>
  <c r="V323" i="11"/>
  <c r="U325" i="11" l="1"/>
  <c r="U324" i="11" l="1"/>
  <c r="U326" i="11"/>
  <c r="G5795" i="8"/>
  <c r="G5797" i="8"/>
  <c r="G5796" i="8"/>
  <c r="S6161" i="8" l="1"/>
  <c r="S6162" i="8"/>
  <c r="S6160" i="8"/>
  <c r="U327" i="11"/>
  <c r="V325" i="11"/>
  <c r="V326" i="11"/>
  <c r="V324" i="11"/>
  <c r="G5798" i="8"/>
  <c r="S6163" i="8" l="1"/>
  <c r="U328" i="11"/>
  <c r="V327" i="11"/>
  <c r="G5799" i="8"/>
  <c r="S6164" i="8" l="1"/>
  <c r="U329" i="11"/>
  <c r="V328" i="11"/>
  <c r="G5800" i="8"/>
  <c r="S6165" i="8" l="1"/>
  <c r="U330" i="11"/>
  <c r="V329" i="11"/>
  <c r="G5801" i="8"/>
  <c r="S6166" i="8" l="1"/>
  <c r="U331" i="11"/>
  <c r="V330" i="11"/>
  <c r="G5802" i="8"/>
  <c r="S6167" i="8" l="1"/>
  <c r="U332" i="11"/>
  <c r="V331" i="11"/>
  <c r="G5803" i="8"/>
  <c r="S6168" i="8" l="1"/>
  <c r="V332" i="11"/>
  <c r="U333" i="11" l="1"/>
  <c r="U334" i="11"/>
  <c r="G5804" i="8"/>
  <c r="G5805" i="8"/>
  <c r="S6170" i="8" l="1"/>
  <c r="S6169" i="8"/>
  <c r="V334" i="11"/>
  <c r="V333" i="11"/>
  <c r="U335" i="11" l="1"/>
  <c r="U336" i="11"/>
  <c r="G5806" i="8"/>
  <c r="G5807" i="8"/>
  <c r="S6172" i="8" l="1"/>
  <c r="S6171" i="8"/>
  <c r="V336" i="11"/>
  <c r="V335" i="11"/>
  <c r="U338" i="11" l="1"/>
  <c r="U337" i="11" l="1"/>
  <c r="U339" i="11"/>
  <c r="G5810" i="8"/>
  <c r="G5808" i="8"/>
  <c r="G5809" i="8"/>
  <c r="S6174" i="8" l="1"/>
  <c r="S6173" i="8"/>
  <c r="S6175" i="8"/>
  <c r="V337" i="11"/>
  <c r="V338" i="11"/>
  <c r="V339" i="11"/>
  <c r="U341" i="11" l="1"/>
  <c r="U340" i="11"/>
  <c r="U342" i="11"/>
  <c r="G5813" i="8"/>
  <c r="G5811" i="8"/>
  <c r="G5812" i="8"/>
  <c r="S6177" i="8" l="1"/>
  <c r="S6176" i="8"/>
  <c r="S6178" i="8"/>
  <c r="U343" i="11"/>
  <c r="V340" i="11"/>
  <c r="V342" i="11"/>
  <c r="V341" i="11"/>
  <c r="G5814" i="8"/>
  <c r="S6179" i="8" s="1"/>
  <c r="G5815" i="8" l="1"/>
  <c r="U344" i="11"/>
  <c r="V343" i="11"/>
  <c r="S6180" i="8" l="1"/>
  <c r="U345" i="11"/>
  <c r="V344" i="11"/>
  <c r="G5816" i="8"/>
  <c r="S6181" i="8" l="1"/>
  <c r="V345" i="11"/>
  <c r="U346" i="11"/>
  <c r="G5817" i="8"/>
  <c r="S6182" i="8" l="1"/>
  <c r="U347" i="11"/>
  <c r="V346" i="11"/>
  <c r="G5818" i="8"/>
  <c r="S6183" i="8" l="1"/>
  <c r="V347" i="11"/>
  <c r="U349" i="11" l="1"/>
  <c r="U348" i="11"/>
  <c r="G5820" i="8"/>
  <c r="G5819" i="8"/>
  <c r="S6184" i="8" l="1"/>
  <c r="S6185" i="8"/>
  <c r="U351" i="11"/>
  <c r="V348" i="11"/>
  <c r="V349" i="11"/>
  <c r="U350" i="11" l="1"/>
  <c r="U352" i="11"/>
  <c r="G5821" i="8"/>
  <c r="G5823" i="8"/>
  <c r="G5822" i="8"/>
  <c r="S6187" i="8" l="1"/>
  <c r="S6188" i="8"/>
  <c r="S6186" i="8"/>
  <c r="U353" i="11"/>
  <c r="V352" i="11"/>
  <c r="V351" i="11"/>
  <c r="V350" i="11"/>
  <c r="G5824" i="8"/>
  <c r="S6189" i="8" l="1"/>
  <c r="U354" i="11"/>
  <c r="V353" i="11"/>
  <c r="G5825" i="8"/>
  <c r="S6190" i="8" l="1"/>
  <c r="V354" i="11"/>
  <c r="U355" i="11" l="1"/>
  <c r="G5826" i="8"/>
  <c r="S6191" i="8" l="1"/>
  <c r="U356" i="11"/>
  <c r="V355" i="11"/>
  <c r="G5827" i="8"/>
  <c r="S6192" i="8" l="1"/>
  <c r="U359" i="11"/>
  <c r="U357" i="11"/>
  <c r="V356" i="11"/>
  <c r="G5828" i="8"/>
  <c r="S6193" i="8" l="1"/>
  <c r="U358" i="11"/>
  <c r="U360" i="11"/>
  <c r="V357" i="11"/>
  <c r="G5830" i="8"/>
  <c r="G5829" i="8"/>
  <c r="G5831" i="8"/>
  <c r="S6196" i="8" l="1"/>
  <c r="S6194" i="8"/>
  <c r="S6195" i="8"/>
  <c r="U361" i="11"/>
  <c r="V358" i="11"/>
  <c r="V359" i="11"/>
  <c r="V360" i="11"/>
  <c r="G5832" i="8"/>
  <c r="S6197" i="8" l="1"/>
  <c r="V361" i="11"/>
  <c r="U363" i="11" l="1"/>
  <c r="U362" i="11" l="1"/>
  <c r="G5833" i="8"/>
  <c r="G5834" i="8"/>
  <c r="S6199" i="8" l="1"/>
  <c r="S6198" i="8"/>
  <c r="V362" i="11"/>
  <c r="V363" i="11"/>
  <c r="U364" i="11" l="1"/>
  <c r="G5835" i="8"/>
  <c r="S6200" i="8" l="1"/>
  <c r="U365" i="11"/>
  <c r="U367" i="11"/>
  <c r="V364" i="11"/>
  <c r="G5836" i="8"/>
  <c r="S6201" i="8" l="1"/>
  <c r="G5838" i="8"/>
  <c r="U366" i="11"/>
  <c r="V365" i="11"/>
  <c r="G5837" i="8"/>
  <c r="S6202" i="8" l="1"/>
  <c r="S6203" i="8"/>
  <c r="U369" i="11"/>
  <c r="V366" i="11"/>
  <c r="V367" i="11"/>
  <c r="U368" i="11" l="1"/>
  <c r="G5840" i="8"/>
  <c r="G5839" i="8"/>
  <c r="S6204" i="8" l="1"/>
  <c r="S6205" i="8"/>
  <c r="U371" i="11"/>
  <c r="V368" i="11"/>
  <c r="V369" i="11"/>
  <c r="U370" i="11" l="1"/>
  <c r="G5842" i="8"/>
  <c r="G5841" i="8"/>
  <c r="S6206" i="8" l="1"/>
  <c r="S6207" i="8"/>
  <c r="V371" i="11"/>
  <c r="V370" i="11"/>
  <c r="U374" i="11"/>
  <c r="U372" i="11" l="1"/>
  <c r="G5843" i="8"/>
  <c r="S6208" i="8" l="1"/>
  <c r="N9" i="11"/>
  <c r="U373" i="11"/>
  <c r="V372" i="11"/>
  <c r="G5844" i="8"/>
  <c r="G5845" i="8"/>
  <c r="G5846" i="8"/>
  <c r="O9" i="11" l="1"/>
  <c r="S6211" i="8"/>
  <c r="S6210" i="8"/>
  <c r="S6209" i="8"/>
  <c r="V374" i="11"/>
  <c r="V373" i="11"/>
  <c r="N11" i="11" l="1"/>
  <c r="N12" i="11" l="1"/>
  <c r="N10" i="11"/>
  <c r="G5847" i="8"/>
  <c r="G5848" i="8"/>
  <c r="G5849" i="8"/>
  <c r="O12" i="11" l="1"/>
  <c r="S6214" i="8"/>
  <c r="O11" i="11"/>
  <c r="S6213" i="8"/>
  <c r="O10" i="11"/>
  <c r="S6212" i="8"/>
  <c r="N13" i="11"/>
  <c r="G5850" i="8"/>
  <c r="O13" i="11" l="1"/>
  <c r="S6215" i="8"/>
  <c r="N14" i="11" l="1"/>
  <c r="G5851" i="8"/>
  <c r="O14" i="11" l="1"/>
  <c r="S6216" i="8"/>
  <c r="N15" i="11"/>
  <c r="G5852" i="8"/>
  <c r="O15" i="11" l="1"/>
  <c r="S6217" i="8"/>
  <c r="N16" i="11"/>
  <c r="N18" i="11"/>
  <c r="G5853" i="8"/>
  <c r="O16" i="11" l="1"/>
  <c r="S6218" i="8"/>
  <c r="N19" i="11"/>
  <c r="N17" i="11"/>
  <c r="G5856" i="8"/>
  <c r="G5855" i="8"/>
  <c r="G5854" i="8"/>
  <c r="O17" i="11" l="1"/>
  <c r="S6219" i="8"/>
  <c r="O19" i="11"/>
  <c r="S6221" i="8"/>
  <c r="O18" i="11"/>
  <c r="S6220" i="8"/>
  <c r="N21" i="11" l="1"/>
  <c r="N20" i="11" l="1"/>
  <c r="G5857" i="8"/>
  <c r="G5858" i="8"/>
  <c r="O21" i="11" l="1"/>
  <c r="S6223" i="8"/>
  <c r="O20" i="11"/>
  <c r="S6222" i="8"/>
  <c r="N22" i="11" l="1"/>
  <c r="G5859" i="8"/>
  <c r="O22" i="11" l="1"/>
  <c r="S6224" i="8"/>
  <c r="N25" i="11"/>
  <c r="N23" i="11"/>
  <c r="G5860" i="8"/>
  <c r="O23" i="11" l="1"/>
  <c r="S6225" i="8"/>
  <c r="N24" i="11"/>
  <c r="G5862" i="8"/>
  <c r="G5861" i="8"/>
  <c r="O24" i="11" l="1"/>
  <c r="S6226" i="8"/>
  <c r="O25" i="11"/>
  <c r="S6227" i="8"/>
  <c r="N27" i="11"/>
  <c r="N26" i="11" l="1"/>
  <c r="N28" i="11"/>
  <c r="G5865" i="8"/>
  <c r="G5863" i="8"/>
  <c r="G5864" i="8"/>
  <c r="O27" i="11" l="1"/>
  <c r="S6229" i="8"/>
  <c r="O26" i="11"/>
  <c r="S6228" i="8"/>
  <c r="O28" i="11"/>
  <c r="S6230" i="8"/>
  <c r="N29" i="11"/>
  <c r="G5866" i="8"/>
  <c r="O29" i="11" l="1"/>
  <c r="S6231" i="8"/>
  <c r="N31" i="11" l="1"/>
  <c r="N32" i="11" l="1"/>
  <c r="N30" i="11"/>
  <c r="G5868" i="8"/>
  <c r="G5867" i="8"/>
  <c r="G5869" i="8"/>
  <c r="O32" i="11" l="1"/>
  <c r="S6234" i="8"/>
  <c r="O30" i="11"/>
  <c r="S6232" i="8"/>
  <c r="O31" i="11"/>
  <c r="S6233" i="8"/>
  <c r="N33" i="11"/>
  <c r="G5870" i="8"/>
  <c r="O33" i="11" l="1"/>
  <c r="S6235" i="8"/>
  <c r="N34" i="11" l="1"/>
  <c r="G5871" i="8"/>
  <c r="O34" i="11" l="1"/>
  <c r="S6236" i="8"/>
  <c r="N37" i="11"/>
  <c r="G5872" i="8"/>
  <c r="N35" i="11"/>
  <c r="O35" i="11" l="1"/>
  <c r="S6237" i="8"/>
  <c r="N36" i="11"/>
  <c r="G5873" i="8"/>
  <c r="G5874" i="8"/>
  <c r="O37" i="11" l="1"/>
  <c r="S6239" i="8"/>
  <c r="O36" i="11"/>
  <c r="S6238" i="8"/>
  <c r="N38" i="11" l="1"/>
  <c r="G5875" i="8"/>
  <c r="O38" i="11" l="1"/>
  <c r="S6240" i="8"/>
  <c r="N41" i="11"/>
  <c r="N39" i="11"/>
  <c r="G5876" i="8"/>
  <c r="O39" i="11" l="1"/>
  <c r="S6241" i="8"/>
  <c r="N40" i="11"/>
  <c r="G5877" i="8"/>
  <c r="G5878" i="8"/>
  <c r="O41" i="11" l="1"/>
  <c r="S6243" i="8"/>
  <c r="O40" i="11"/>
  <c r="S6242" i="8"/>
  <c r="N43" i="11"/>
  <c r="N42" i="11" l="1"/>
  <c r="N44" i="11"/>
  <c r="G5879" i="8"/>
  <c r="G5880" i="8"/>
  <c r="G5881" i="8"/>
  <c r="O44" i="11" l="1"/>
  <c r="S6246" i="8"/>
  <c r="O43" i="11"/>
  <c r="S6245" i="8"/>
  <c r="O42" i="11"/>
  <c r="S6244" i="8"/>
  <c r="N47" i="11" l="1"/>
  <c r="N45" i="11"/>
  <c r="G5882" i="8"/>
  <c r="O45" i="11" l="1"/>
  <c r="S6247" i="8"/>
  <c r="N48" i="11"/>
  <c r="N46" i="11"/>
  <c r="G5883" i="8"/>
  <c r="G5884" i="8"/>
  <c r="G5885" i="8"/>
  <c r="O47" i="11" l="1"/>
  <c r="S6249" i="8"/>
  <c r="O46" i="11"/>
  <c r="S6248" i="8"/>
  <c r="O48" i="11"/>
  <c r="S6250" i="8"/>
  <c r="N50" i="11" l="1"/>
  <c r="N49" i="11" l="1"/>
  <c r="G5886" i="8"/>
  <c r="G5887" i="8"/>
  <c r="O50" i="11" l="1"/>
  <c r="S6252" i="8"/>
  <c r="O49" i="11"/>
  <c r="S6251" i="8"/>
  <c r="N53" i="11" l="1"/>
  <c r="N51" i="11"/>
  <c r="G5888" i="8"/>
  <c r="O51" i="11" l="1"/>
  <c r="S6253" i="8"/>
  <c r="N52" i="11"/>
  <c r="G5889" i="8"/>
  <c r="G5890" i="8"/>
  <c r="O53" i="11" l="1"/>
  <c r="S6255" i="8"/>
  <c r="O52" i="11"/>
  <c r="S6254" i="8"/>
  <c r="N54" i="11" l="1"/>
  <c r="G5891" i="8"/>
  <c r="O54" i="11" l="1"/>
  <c r="S6256" i="8"/>
  <c r="N55" i="11"/>
  <c r="N57" i="11"/>
  <c r="G5892" i="8"/>
  <c r="O55" i="11" l="1"/>
  <c r="S6257" i="8"/>
  <c r="N56" i="11"/>
  <c r="N58" i="11"/>
  <c r="G5893" i="8"/>
  <c r="G5894" i="8"/>
  <c r="G5895" i="8"/>
  <c r="O57" i="11" l="1"/>
  <c r="S6259" i="8"/>
  <c r="O58" i="11"/>
  <c r="S6260" i="8"/>
  <c r="O56" i="11"/>
  <c r="S6258" i="8"/>
  <c r="N59" i="11"/>
  <c r="G5896" i="8"/>
  <c r="O59" i="11" l="1"/>
  <c r="S6261" i="8"/>
  <c r="N60" i="11" l="1"/>
  <c r="G5897" i="8"/>
  <c r="O60" i="11" l="1"/>
  <c r="S6262" i="8"/>
  <c r="N63" i="11"/>
  <c r="N61" i="11"/>
  <c r="G5898" i="8"/>
  <c r="O61" i="11" l="1"/>
  <c r="S6263" i="8"/>
  <c r="N64" i="11"/>
  <c r="N62" i="11"/>
  <c r="G5901" i="8"/>
  <c r="G5899" i="8"/>
  <c r="G5900" i="8"/>
  <c r="O63" i="11" l="1"/>
  <c r="S6265" i="8"/>
  <c r="O64" i="11"/>
  <c r="S6266" i="8"/>
  <c r="O62" i="11"/>
  <c r="S6264" i="8"/>
  <c r="N66" i="11" l="1"/>
  <c r="N67" i="11" l="1"/>
  <c r="N65" i="11"/>
  <c r="G5902" i="8"/>
  <c r="G5904" i="8"/>
  <c r="G5903" i="8"/>
  <c r="O66" i="11" l="1"/>
  <c r="S6268" i="8"/>
  <c r="O67" i="11"/>
  <c r="S6269" i="8"/>
  <c r="O65" i="11"/>
  <c r="S6267" i="8"/>
  <c r="N69" i="11"/>
  <c r="N68" i="11" l="1"/>
  <c r="G5906" i="8"/>
  <c r="G5905" i="8"/>
  <c r="O68" i="11" l="1"/>
  <c r="S6270" i="8"/>
  <c r="O69" i="11"/>
  <c r="S6271" i="8"/>
  <c r="N72" i="11" l="1"/>
  <c r="N70" i="11"/>
  <c r="G5907" i="8"/>
  <c r="O70" i="11" l="1"/>
  <c r="S6272" i="8"/>
  <c r="N71" i="11"/>
  <c r="G5908" i="8"/>
  <c r="G5909" i="8"/>
  <c r="O72" i="11" l="1"/>
  <c r="S6274" i="8"/>
  <c r="O71" i="11"/>
  <c r="S6273" i="8"/>
  <c r="N74" i="11"/>
  <c r="N73" i="11" l="1"/>
  <c r="N75" i="11"/>
  <c r="G5910" i="8"/>
  <c r="G5912" i="8"/>
  <c r="G5911" i="8"/>
  <c r="O74" i="11" l="1"/>
  <c r="S6276" i="8"/>
  <c r="O75" i="11"/>
  <c r="S6277" i="8"/>
  <c r="O73" i="11"/>
  <c r="S6275" i="8"/>
  <c r="N77" i="11" l="1"/>
  <c r="N76" i="11" l="1"/>
  <c r="G5913" i="8"/>
  <c r="G5914" i="8"/>
  <c r="O77" i="11" l="1"/>
  <c r="S6279" i="8"/>
  <c r="O76" i="11"/>
  <c r="S6278" i="8"/>
  <c r="N79" i="11"/>
  <c r="N78" i="11" l="1"/>
  <c r="G5916" i="8"/>
  <c r="G5915" i="8"/>
  <c r="O78" i="11" l="1"/>
  <c r="S6280" i="8"/>
  <c r="O79" i="11"/>
  <c r="S6281" i="8"/>
  <c r="N81" i="11"/>
  <c r="N82" i="11" l="1"/>
  <c r="G5918" i="8"/>
  <c r="N80" i="11"/>
  <c r="G5919" i="8"/>
  <c r="G5917" i="8"/>
  <c r="S6282" i="8" l="1"/>
  <c r="S6284" i="8"/>
  <c r="S6283" i="8"/>
  <c r="N83" i="11"/>
  <c r="O82" i="11"/>
  <c r="O80" i="11"/>
  <c r="O81" i="11"/>
  <c r="G5920" i="8"/>
  <c r="S6285" i="8" l="1"/>
  <c r="O83" i="11"/>
  <c r="N85" i="11" l="1"/>
  <c r="N84" i="11" l="1"/>
  <c r="N86" i="11"/>
  <c r="G5923" i="8"/>
  <c r="G5921" i="8"/>
  <c r="G5922" i="8"/>
  <c r="S6287" i="8" l="1"/>
  <c r="S6286" i="8"/>
  <c r="S6288" i="8"/>
  <c r="N87" i="11"/>
  <c r="O85" i="11"/>
  <c r="O84" i="11"/>
  <c r="O86" i="11"/>
  <c r="G5924" i="8"/>
  <c r="S6289" i="8" l="1"/>
  <c r="N88" i="11"/>
  <c r="O87" i="11"/>
  <c r="G5925" i="8"/>
  <c r="S6290" i="8" l="1"/>
  <c r="O88" i="11"/>
  <c r="N90" i="11" l="1"/>
  <c r="N89" i="11" l="1"/>
  <c r="G5927" i="8"/>
  <c r="G5926" i="8"/>
  <c r="S6291" i="8" l="1"/>
  <c r="S6292" i="8"/>
  <c r="N92" i="11"/>
  <c r="O89" i="11"/>
  <c r="O90" i="11"/>
  <c r="N91" i="11" l="1"/>
  <c r="G5928" i="8"/>
  <c r="G5929" i="8"/>
  <c r="S6294" i="8" l="1"/>
  <c r="S6293" i="8"/>
  <c r="N94" i="11"/>
  <c r="O92" i="11"/>
  <c r="O91" i="11"/>
  <c r="N95" i="11" l="1"/>
  <c r="N93" i="11"/>
  <c r="G5932" i="8"/>
  <c r="G5930" i="8"/>
  <c r="G5931" i="8"/>
  <c r="S6296" i="8" l="1"/>
  <c r="S6295" i="8"/>
  <c r="S6297" i="8"/>
  <c r="G5933" i="8"/>
  <c r="N96" i="11"/>
  <c r="O94" i="11"/>
  <c r="O93" i="11"/>
  <c r="O95" i="11"/>
  <c r="S6298" i="8" l="1"/>
  <c r="N97" i="11"/>
  <c r="O96" i="11"/>
  <c r="G5934" i="8"/>
  <c r="S6299" i="8" l="1"/>
  <c r="O97" i="11"/>
  <c r="N98" i="11" l="1"/>
  <c r="G5935" i="8"/>
  <c r="S6300" i="8" l="1"/>
  <c r="N99" i="11"/>
  <c r="O98" i="11"/>
  <c r="G5936" i="8"/>
  <c r="S6301" i="8" l="1"/>
  <c r="N100" i="11"/>
  <c r="N102" i="11"/>
  <c r="O99" i="11"/>
  <c r="G5937" i="8"/>
  <c r="S6302" i="8" l="1"/>
  <c r="N101" i="11"/>
  <c r="O100" i="11"/>
  <c r="G5938" i="8"/>
  <c r="G5939" i="8"/>
  <c r="S6303" i="8" l="1"/>
  <c r="S6304" i="8"/>
  <c r="N104" i="11"/>
  <c r="O102" i="11"/>
  <c r="O101" i="11"/>
  <c r="N103" i="11" l="1"/>
  <c r="N105" i="11"/>
  <c r="G5940" i="8"/>
  <c r="G5942" i="8"/>
  <c r="G5941" i="8"/>
  <c r="S6306" i="8" l="1"/>
  <c r="S6307" i="8"/>
  <c r="S6305" i="8"/>
  <c r="N106" i="11"/>
  <c r="O105" i="11"/>
  <c r="O104" i="11"/>
  <c r="O103" i="11"/>
  <c r="G5943" i="8"/>
  <c r="S6308" i="8" l="1"/>
  <c r="N107" i="11"/>
  <c r="O106" i="11"/>
  <c r="G5944" i="8"/>
  <c r="S6309" i="8" l="1"/>
  <c r="N108" i="11"/>
  <c r="O107" i="11"/>
  <c r="G5945" i="8"/>
  <c r="S6310" i="8" l="1"/>
  <c r="O108" i="11"/>
  <c r="N111" i="11" l="1"/>
  <c r="N109" i="11"/>
  <c r="G5946" i="8"/>
  <c r="S6311" i="8" l="1"/>
  <c r="N112" i="11"/>
  <c r="N110" i="11"/>
  <c r="O109" i="11"/>
  <c r="G5948" i="8"/>
  <c r="G5947" i="8"/>
  <c r="G5949" i="8"/>
  <c r="S6312" i="8" l="1"/>
  <c r="S6313" i="8"/>
  <c r="S6314" i="8"/>
  <c r="N113" i="11"/>
  <c r="O110" i="11"/>
  <c r="O112" i="11"/>
  <c r="O111" i="11"/>
  <c r="G5950" i="8"/>
  <c r="S6315" i="8" l="1"/>
  <c r="N114" i="11"/>
  <c r="O113" i="11"/>
  <c r="G5951" i="8"/>
  <c r="S6316" i="8" l="1"/>
  <c r="O114" i="11"/>
  <c r="N115" i="11" l="1"/>
  <c r="N117" i="11"/>
  <c r="G5952" i="8"/>
  <c r="S6317" i="8" l="1"/>
  <c r="N116" i="11"/>
  <c r="O115" i="11"/>
  <c r="G5953" i="8"/>
  <c r="G5954" i="8"/>
  <c r="S6319" i="8" l="1"/>
  <c r="S6318" i="8"/>
  <c r="O117" i="11"/>
  <c r="O116" i="11"/>
  <c r="N118" i="11" l="1"/>
  <c r="G5955" i="8"/>
  <c r="S6320" i="8" l="1"/>
  <c r="N119" i="11"/>
  <c r="N121" i="11"/>
  <c r="O118" i="11"/>
  <c r="G5956" i="8"/>
  <c r="S6321" i="8" l="1"/>
  <c r="N120" i="11"/>
  <c r="O119" i="11"/>
  <c r="G5957" i="8"/>
  <c r="G5958" i="8"/>
  <c r="S6322" i="8" l="1"/>
  <c r="S6323" i="8"/>
  <c r="N123" i="11"/>
  <c r="O121" i="11"/>
  <c r="O120" i="11"/>
  <c r="N124" i="11" l="1"/>
  <c r="N122" i="11"/>
  <c r="G5961" i="8"/>
  <c r="G5960" i="8"/>
  <c r="G5959" i="8"/>
  <c r="S6324" i="8" l="1"/>
  <c r="S6325" i="8"/>
  <c r="S6326" i="8"/>
  <c r="O122" i="11"/>
  <c r="O123" i="11"/>
  <c r="O124" i="11"/>
  <c r="N125" i="11" l="1"/>
  <c r="N127" i="11"/>
  <c r="G5962" i="8"/>
  <c r="S6327" i="8" l="1"/>
  <c r="N126" i="11"/>
  <c r="O125" i="11"/>
  <c r="G5964" i="8"/>
  <c r="G5963" i="8"/>
  <c r="S6328" i="8" l="1"/>
  <c r="S6329" i="8"/>
  <c r="O126" i="11"/>
  <c r="O127" i="11"/>
  <c r="N128" i="11" l="1"/>
  <c r="N130" i="11"/>
  <c r="G5965" i="8"/>
  <c r="S6330" i="8" l="1"/>
  <c r="N131" i="11"/>
  <c r="N129" i="11"/>
  <c r="O128" i="11"/>
  <c r="G5967" i="8"/>
  <c r="G5968" i="8"/>
  <c r="G5966" i="8"/>
  <c r="S6331" i="8" l="1"/>
  <c r="S6333" i="8"/>
  <c r="S6332" i="8"/>
  <c r="O131" i="11"/>
  <c r="O129" i="11"/>
  <c r="O130" i="11"/>
  <c r="N133" i="11" l="1"/>
  <c r="N132" i="11" l="1"/>
  <c r="G5970" i="8"/>
  <c r="G5969" i="8"/>
  <c r="S6334" i="8" l="1"/>
  <c r="S6335" i="8"/>
  <c r="O132" i="11"/>
  <c r="O133" i="11"/>
  <c r="N136" i="11" l="1"/>
  <c r="N134" i="11"/>
  <c r="G5971" i="8"/>
  <c r="S6336" i="8" l="1"/>
  <c r="N135" i="11"/>
  <c r="N137" i="11"/>
  <c r="O134" i="11"/>
  <c r="G5974" i="8"/>
  <c r="G5972" i="8"/>
  <c r="G5973" i="8"/>
  <c r="S6337" i="8" l="1"/>
  <c r="S6338" i="8"/>
  <c r="S6339" i="8"/>
  <c r="O136" i="11"/>
  <c r="O135" i="11"/>
  <c r="O137" i="11"/>
  <c r="N139" i="11" l="1"/>
  <c r="N138" i="11" l="1"/>
  <c r="N140" i="11"/>
  <c r="G5977" i="8"/>
  <c r="G5975" i="8"/>
  <c r="G5976" i="8"/>
  <c r="S6341" i="8" l="1"/>
  <c r="S6340" i="8"/>
  <c r="S6342" i="8"/>
  <c r="O139" i="11"/>
  <c r="O138" i="11"/>
  <c r="O140" i="11"/>
  <c r="N141" i="11" l="1"/>
  <c r="N143" i="11"/>
  <c r="G5978" i="8"/>
  <c r="S6343" i="8" l="1"/>
  <c r="N144" i="11"/>
  <c r="N142" i="11"/>
  <c r="O141" i="11"/>
  <c r="G5980" i="8"/>
  <c r="G5981" i="8"/>
  <c r="G5979" i="8"/>
  <c r="S6344" i="8" l="1"/>
  <c r="S6346" i="8"/>
  <c r="S6345" i="8"/>
  <c r="O142" i="11"/>
  <c r="O144" i="11"/>
  <c r="O143" i="11"/>
  <c r="N146" i="11" l="1"/>
  <c r="N145" i="11" l="1"/>
  <c r="N147" i="11"/>
  <c r="G5983" i="8"/>
  <c r="G5984" i="8"/>
  <c r="G5982" i="8"/>
  <c r="S6347" i="8" l="1"/>
  <c r="S6349" i="8"/>
  <c r="S6348" i="8"/>
  <c r="O145" i="11"/>
  <c r="O147" i="11"/>
  <c r="O146" i="11"/>
  <c r="N149" i="11" l="1"/>
  <c r="N148" i="11" l="1"/>
  <c r="G5986" i="8"/>
  <c r="G5985" i="8"/>
  <c r="S6350" i="8" l="1"/>
  <c r="S6351" i="8"/>
  <c r="O148" i="11"/>
  <c r="O149" i="11"/>
  <c r="N150" i="11" l="1"/>
  <c r="N152" i="11"/>
  <c r="G5987" i="8"/>
  <c r="S6352" i="8" l="1"/>
  <c r="N151" i="11"/>
  <c r="O150" i="11"/>
  <c r="G5989" i="8"/>
  <c r="G5988" i="8"/>
  <c r="S6354" i="8" l="1"/>
  <c r="S6353" i="8"/>
  <c r="N154" i="11"/>
  <c r="O151" i="11"/>
  <c r="O152" i="11"/>
  <c r="N155" i="11" l="1"/>
  <c r="N153" i="11"/>
  <c r="G5990" i="8"/>
  <c r="G5991" i="8"/>
  <c r="G5992" i="8"/>
  <c r="S6357" i="8" l="1"/>
  <c r="S6356" i="8"/>
  <c r="S6355" i="8"/>
  <c r="G5993" i="8"/>
  <c r="N156" i="11"/>
  <c r="O155" i="11"/>
  <c r="O154" i="11"/>
  <c r="O153" i="11"/>
  <c r="S6358" i="8" l="1"/>
  <c r="O156" i="11"/>
  <c r="N159" i="11" l="1"/>
  <c r="N157" i="11"/>
  <c r="G5994" i="8"/>
  <c r="S6359" i="8" l="1"/>
  <c r="N158" i="11"/>
  <c r="O157" i="11"/>
  <c r="G5995" i="8"/>
  <c r="G5996" i="8"/>
  <c r="N161" i="11"/>
  <c r="S6361" i="8" l="1"/>
  <c r="S6360" i="8"/>
  <c r="O159" i="11"/>
  <c r="O158" i="11"/>
  <c r="N160" i="11" l="1"/>
  <c r="G5998" i="8"/>
  <c r="G5997" i="8"/>
  <c r="S6363" i="8" l="1"/>
  <c r="S6362" i="8"/>
  <c r="N163" i="11"/>
  <c r="O160" i="11"/>
  <c r="O161" i="11"/>
  <c r="N164" i="11" l="1"/>
  <c r="N162" i="11"/>
  <c r="G6000" i="8"/>
  <c r="G6001" i="8"/>
  <c r="G5999" i="8"/>
  <c r="S6364" i="8" l="1"/>
  <c r="S6366" i="8"/>
  <c r="S6365" i="8"/>
  <c r="N165" i="11"/>
  <c r="O162" i="11"/>
  <c r="O164" i="11"/>
  <c r="O163" i="11"/>
  <c r="G6002" i="8"/>
  <c r="S6367" i="8" l="1"/>
  <c r="O165" i="11"/>
  <c r="N167" i="11" l="1"/>
  <c r="N166" i="11" l="1"/>
  <c r="N168" i="11"/>
  <c r="G6003" i="8"/>
  <c r="G6004" i="8"/>
  <c r="G6005" i="8"/>
  <c r="S6369" i="8" l="1"/>
  <c r="S6368" i="8"/>
  <c r="S6370" i="8"/>
  <c r="N169" i="11"/>
  <c r="O168" i="11"/>
  <c r="O167" i="11"/>
  <c r="O166" i="11"/>
  <c r="G6006" i="8"/>
  <c r="S6371" i="8" l="1"/>
  <c r="N170" i="11"/>
  <c r="O169" i="11"/>
  <c r="G6007" i="8"/>
  <c r="S6372" i="8" l="1"/>
  <c r="N171" i="11"/>
  <c r="O170" i="11"/>
  <c r="G6008" i="8"/>
  <c r="S6373" i="8" l="1"/>
  <c r="N172" i="11"/>
  <c r="O171" i="11"/>
  <c r="G6009" i="8"/>
  <c r="S6374" i="8" l="1"/>
  <c r="N173" i="11"/>
  <c r="O172" i="11"/>
  <c r="G6010" i="8"/>
  <c r="S6375" i="8" l="1"/>
  <c r="O173" i="11"/>
  <c r="N175" i="11" l="1"/>
  <c r="N176" i="11" l="1"/>
  <c r="N174" i="11"/>
  <c r="G6013" i="8"/>
  <c r="G6011" i="8"/>
  <c r="G6012" i="8"/>
  <c r="S6377" i="8" l="1"/>
  <c r="S6376" i="8"/>
  <c r="S6378" i="8"/>
  <c r="N177" i="11"/>
  <c r="O174" i="11"/>
  <c r="O175" i="11"/>
  <c r="O176" i="11"/>
  <c r="G6014" i="8"/>
  <c r="S6379" i="8" l="1"/>
  <c r="G6015" i="8"/>
  <c r="N178" i="11"/>
  <c r="O177" i="11"/>
  <c r="S6380" i="8" l="1"/>
  <c r="O178" i="11"/>
  <c r="N179" i="11" l="1"/>
  <c r="G6016" i="8"/>
  <c r="S6381" i="8" l="1"/>
  <c r="N180" i="11"/>
  <c r="N182" i="11"/>
  <c r="O179" i="11"/>
  <c r="G6017" i="8"/>
  <c r="S6382" i="8" l="1"/>
  <c r="N183" i="11"/>
  <c r="O180" i="11"/>
  <c r="G6018" i="8"/>
  <c r="N181" i="11"/>
  <c r="G6020" i="8"/>
  <c r="G6019" i="8"/>
  <c r="S6384" i="8" l="1"/>
  <c r="S6385" i="8"/>
  <c r="S6383" i="8"/>
  <c r="O182" i="11"/>
  <c r="O183" i="11"/>
  <c r="O181" i="11"/>
  <c r="N185" i="11" l="1"/>
  <c r="N184" i="11" l="1"/>
  <c r="N186" i="11"/>
  <c r="G6023" i="8"/>
  <c r="G6021" i="8"/>
  <c r="G6022" i="8"/>
  <c r="S6387" i="8" l="1"/>
  <c r="S6386" i="8"/>
  <c r="S6388" i="8"/>
  <c r="O184" i="11"/>
  <c r="G6024" i="8"/>
  <c r="N187" i="11"/>
  <c r="O185" i="11"/>
  <c r="O186" i="11"/>
  <c r="O187" i="11" l="1"/>
  <c r="S6389" i="8"/>
  <c r="N188" i="11"/>
  <c r="G6025" i="8"/>
  <c r="S6390" i="8" l="1"/>
  <c r="O188" i="11"/>
  <c r="N189" i="11" l="1"/>
  <c r="G6026" i="8"/>
  <c r="S6391" i="8" l="1"/>
  <c r="N192" i="11"/>
  <c r="G6027" i="8"/>
  <c r="N190" i="11"/>
  <c r="O189" i="11"/>
  <c r="S6392" i="8" l="1"/>
  <c r="N191" i="11"/>
  <c r="N193" i="11"/>
  <c r="O190" i="11"/>
  <c r="G6028" i="8"/>
  <c r="G6030" i="8"/>
  <c r="G6029" i="8"/>
  <c r="S6393" i="8" l="1"/>
  <c r="S6394" i="8"/>
  <c r="S6395" i="8"/>
  <c r="O191" i="11"/>
  <c r="G6031" i="8"/>
  <c r="N194" i="11"/>
  <c r="O192" i="11"/>
  <c r="O193" i="11"/>
  <c r="S6396" i="8" l="1"/>
  <c r="O194" i="11"/>
  <c r="N195" i="11" l="1"/>
  <c r="G6032" i="8"/>
  <c r="S6397" i="8" l="1"/>
  <c r="N196" i="11"/>
  <c r="N198" i="11"/>
  <c r="O195" i="11"/>
  <c r="G6033" i="8"/>
  <c r="S6398" i="8" l="1"/>
  <c r="N199" i="11"/>
  <c r="N197" i="11"/>
  <c r="O196" i="11"/>
  <c r="G6034" i="8"/>
  <c r="G6035" i="8"/>
  <c r="G6036" i="8"/>
  <c r="S6401" i="8" l="1"/>
  <c r="S6399" i="8"/>
  <c r="S6400" i="8"/>
  <c r="N200" i="11"/>
  <c r="O197" i="11"/>
  <c r="O198" i="11"/>
  <c r="O199" i="11"/>
  <c r="G6037" i="8"/>
  <c r="S6402" i="8" l="1"/>
  <c r="N201" i="11"/>
  <c r="O200" i="11"/>
  <c r="G6038" i="8"/>
  <c r="S6403" i="8" l="1"/>
  <c r="N202" i="11"/>
  <c r="O201" i="11"/>
  <c r="G6039" i="8"/>
  <c r="S6404" i="8" l="1"/>
  <c r="N203" i="11"/>
  <c r="O202" i="11"/>
  <c r="G6040" i="8"/>
  <c r="S6405" i="8" l="1"/>
  <c r="N204" i="11"/>
  <c r="O203" i="11"/>
  <c r="G6041" i="8"/>
  <c r="S6406" i="8" l="1"/>
  <c r="O204" i="11"/>
  <c r="N205" i="11" l="1"/>
  <c r="G6042" i="8"/>
  <c r="S6407" i="8" l="1"/>
  <c r="N208" i="11"/>
  <c r="N206" i="11"/>
  <c r="O205" i="11"/>
  <c r="G6043" i="8"/>
  <c r="S6408" i="8" l="1"/>
  <c r="N207" i="11"/>
  <c r="N209" i="11"/>
  <c r="O206" i="11"/>
  <c r="G6044" i="8"/>
  <c r="G6045" i="8"/>
  <c r="G6046" i="8"/>
  <c r="S6410" i="8" l="1"/>
  <c r="S6409" i="8"/>
  <c r="S6411" i="8"/>
  <c r="N210" i="11"/>
  <c r="O208" i="11"/>
  <c r="O207" i="11"/>
  <c r="O209" i="11"/>
  <c r="G6047" i="8"/>
  <c r="S6412" i="8" l="1"/>
  <c r="N211" i="11"/>
  <c r="O210" i="11"/>
  <c r="G6048" i="8"/>
  <c r="S6413" i="8" l="1"/>
  <c r="N212" i="11"/>
  <c r="O211" i="11"/>
  <c r="G6049" i="8"/>
  <c r="S6414" i="8" l="1"/>
  <c r="O212" i="11"/>
  <c r="N214" i="11" l="1"/>
  <c r="N215" i="11" l="1"/>
  <c r="N213" i="11"/>
  <c r="G6052" i="8"/>
  <c r="G6050" i="8"/>
  <c r="G6051" i="8"/>
  <c r="S6416" i="8" l="1"/>
  <c r="S6415" i="8"/>
  <c r="S6417" i="8"/>
  <c r="G6053" i="8"/>
  <c r="O214" i="11"/>
  <c r="O213" i="11"/>
  <c r="O215" i="11"/>
  <c r="N219" i="11" l="1"/>
  <c r="N217" i="11"/>
  <c r="G6054" i="8"/>
  <c r="G6055" i="8" l="1"/>
  <c r="N218" i="11"/>
  <c r="G6056" i="8"/>
  <c r="N222" i="11" l="1"/>
  <c r="N220" i="11" l="1"/>
  <c r="G6057" i="8"/>
  <c r="G6058" i="8" l="1"/>
  <c r="N221" i="11"/>
  <c r="G6059" i="8"/>
  <c r="N224" i="11" l="1"/>
  <c r="N225" i="11" l="1"/>
  <c r="N223" i="11"/>
  <c r="G6061" i="8"/>
  <c r="G6060" i="8"/>
  <c r="G6062" i="8"/>
  <c r="S6427" i="8" l="1"/>
  <c r="S6426" i="8"/>
  <c r="G6063" i="8"/>
  <c r="N226" i="11"/>
  <c r="O225" i="11"/>
  <c r="O224" i="11"/>
  <c r="S6428" i="8" l="1"/>
  <c r="N227" i="11"/>
  <c r="O226" i="11"/>
  <c r="G6064" i="8"/>
  <c r="S6429" i="8" l="1"/>
  <c r="N228" i="11"/>
  <c r="O227" i="11"/>
  <c r="G6065" i="8"/>
  <c r="S6430" i="8" l="1"/>
  <c r="O228" i="11"/>
  <c r="N229" i="11" l="1"/>
  <c r="N231" i="11"/>
  <c r="G6066" i="8"/>
  <c r="S6431" i="8" l="1"/>
  <c r="G6068" i="8"/>
  <c r="N230" i="11"/>
  <c r="O229" i="11"/>
  <c r="G6067" i="8"/>
  <c r="S6432" i="8" l="1"/>
  <c r="S6433" i="8"/>
  <c r="N233" i="11"/>
  <c r="O230" i="11"/>
  <c r="O231" i="11"/>
  <c r="N234" i="11" l="1"/>
  <c r="N232" i="11"/>
  <c r="G6069" i="8"/>
  <c r="G6071" i="8"/>
  <c r="G6070" i="8"/>
  <c r="S6435" i="8" l="1"/>
  <c r="S6436" i="8"/>
  <c r="S6434" i="8"/>
  <c r="O234" i="11"/>
  <c r="O233" i="11"/>
  <c r="O232" i="11"/>
  <c r="N236" i="11" l="1"/>
  <c r="N235" i="11" l="1"/>
  <c r="G6072" i="8"/>
  <c r="G6073" i="8"/>
  <c r="S6438" i="8" l="1"/>
  <c r="S6437" i="8"/>
  <c r="O236" i="11"/>
  <c r="O235" i="11"/>
  <c r="N237" i="11" l="1"/>
  <c r="G6074" i="8"/>
  <c r="S6439" i="8" l="1"/>
  <c r="N240" i="11"/>
  <c r="G6075" i="8"/>
  <c r="N238" i="11"/>
  <c r="O237" i="11"/>
  <c r="S6440" i="8" l="1"/>
  <c r="N241" i="11"/>
  <c r="N239" i="11"/>
  <c r="O238" i="11"/>
  <c r="G6077" i="8"/>
  <c r="G6076" i="8"/>
  <c r="G6078" i="8"/>
  <c r="S6443" i="8" l="1"/>
  <c r="S6442" i="8"/>
  <c r="S6441" i="8"/>
  <c r="N242" i="11"/>
  <c r="O241" i="11"/>
  <c r="O239" i="11"/>
  <c r="O240" i="11"/>
  <c r="G6079" i="8"/>
  <c r="S6444" i="8" l="1"/>
  <c r="N243" i="11"/>
  <c r="O242" i="11"/>
  <c r="G6080" i="8"/>
  <c r="S6445" i="8" l="1"/>
  <c r="N244" i="11"/>
  <c r="O243" i="11"/>
  <c r="G6081" i="8"/>
  <c r="S6446" i="8" l="1"/>
  <c r="O244" i="11"/>
  <c r="N245" i="11" l="1"/>
  <c r="G6082" i="8"/>
  <c r="S6447" i="8" l="1"/>
  <c r="N246" i="11"/>
  <c r="O245" i="11"/>
  <c r="G6083" i="8"/>
  <c r="S6448" i="8" l="1"/>
  <c r="N247" i="11"/>
  <c r="N249" i="11"/>
  <c r="O246" i="11"/>
  <c r="G6084" i="8"/>
  <c r="S6449" i="8" l="1"/>
  <c r="N248" i="11"/>
  <c r="N250" i="11"/>
  <c r="O247" i="11"/>
  <c r="G6086" i="8"/>
  <c r="G6085" i="8"/>
  <c r="G6087" i="8"/>
  <c r="S6452" i="8" l="1"/>
  <c r="S6450" i="8"/>
  <c r="S6451" i="8"/>
  <c r="O250" i="11"/>
  <c r="O248" i="11"/>
  <c r="O249" i="11"/>
  <c r="N251" i="11" l="1"/>
  <c r="N253" i="11"/>
  <c r="G6088" i="8"/>
  <c r="S6453" i="8" l="1"/>
  <c r="N252" i="11"/>
  <c r="O251" i="11"/>
  <c r="G6089" i="8"/>
  <c r="G6090" i="8"/>
  <c r="O252" i="11" l="1"/>
  <c r="S6454" i="8"/>
  <c r="S6455" i="8"/>
  <c r="N255" i="11"/>
  <c r="O253" i="11"/>
  <c r="N256" i="11" l="1"/>
  <c r="N254" i="11"/>
  <c r="G6093" i="8"/>
  <c r="G6092" i="8"/>
  <c r="G6091" i="8"/>
  <c r="S6456" i="8" l="1"/>
  <c r="S6457" i="8"/>
  <c r="S6458" i="8"/>
  <c r="O254" i="11"/>
  <c r="O255" i="11"/>
  <c r="O256" i="11"/>
  <c r="N258" i="11" l="1"/>
  <c r="N259" i="11" l="1"/>
  <c r="N257" i="11"/>
  <c r="G6094" i="8"/>
  <c r="G6096" i="8"/>
  <c r="G6095" i="8"/>
  <c r="S6460" i="8" l="1"/>
  <c r="S6461" i="8"/>
  <c r="S6459" i="8"/>
  <c r="N260" i="11"/>
  <c r="O258" i="11"/>
  <c r="O257" i="11"/>
  <c r="O259" i="11"/>
  <c r="G6097" i="8"/>
  <c r="S6462" i="8" l="1"/>
  <c r="O260" i="11"/>
  <c r="N262" i="11" l="1"/>
  <c r="N261" i="11" l="1"/>
  <c r="N263" i="11"/>
  <c r="G6099" i="8"/>
  <c r="G6098" i="8"/>
  <c r="G6100" i="8"/>
  <c r="S6465" i="8" l="1"/>
  <c r="S6463" i="8"/>
  <c r="S6464" i="8"/>
  <c r="N264" i="11"/>
  <c r="O263" i="11"/>
  <c r="O261" i="11"/>
  <c r="O262" i="11"/>
  <c r="G6101" i="8"/>
  <c r="S6466" i="8" l="1"/>
  <c r="N265" i="11"/>
  <c r="O264" i="11"/>
  <c r="G6102" i="8"/>
  <c r="S6467" i="8" l="1"/>
  <c r="N266" i="11"/>
  <c r="O265" i="11"/>
  <c r="G6103" i="8"/>
  <c r="S6468" i="8" l="1"/>
  <c r="N267" i="11"/>
  <c r="O266" i="11"/>
  <c r="G6104" i="8"/>
  <c r="S6469" i="8" l="1"/>
  <c r="N268" i="11"/>
  <c r="O267" i="11"/>
  <c r="G6105" i="8"/>
  <c r="S6470" i="8" l="1"/>
  <c r="O268" i="11"/>
  <c r="N269" i="11" l="1"/>
  <c r="N271" i="11"/>
  <c r="G6106" i="8"/>
  <c r="S6471" i="8" l="1"/>
  <c r="N272" i="11"/>
  <c r="N270" i="11"/>
  <c r="O269" i="11"/>
  <c r="G6107" i="8"/>
  <c r="G6108" i="8"/>
  <c r="G6109" i="8"/>
  <c r="S6474" i="8" l="1"/>
  <c r="S6473" i="8"/>
  <c r="S6472" i="8"/>
  <c r="N273" i="11"/>
  <c r="O271" i="11"/>
  <c r="O272" i="11"/>
  <c r="O270" i="11"/>
  <c r="G6110" i="8"/>
  <c r="S6475" i="8" l="1"/>
  <c r="N274" i="11"/>
  <c r="O273" i="11"/>
  <c r="G6111" i="8"/>
  <c r="S6476" i="8" l="1"/>
  <c r="O274" i="11"/>
  <c r="G6112" i="8"/>
  <c r="N275" i="11"/>
  <c r="S6477" i="8" l="1"/>
  <c r="N276" i="11"/>
  <c r="O275" i="11"/>
  <c r="G6113" i="8"/>
  <c r="S6478" i="8" l="1"/>
  <c r="O276" i="11"/>
  <c r="N278" i="11" l="1"/>
  <c r="N279" i="11" l="1"/>
  <c r="N277" i="11"/>
  <c r="G6116" i="8"/>
  <c r="G6115" i="8"/>
  <c r="G6114" i="8"/>
  <c r="S6479" i="8" l="1"/>
  <c r="S6480" i="8"/>
  <c r="S6481" i="8"/>
  <c r="O277" i="11"/>
  <c r="O278" i="11"/>
  <c r="O279" i="11"/>
  <c r="N282" i="11" l="1"/>
  <c r="N280" i="11"/>
  <c r="G6117" i="8"/>
  <c r="S6482" i="8" l="1"/>
  <c r="N283" i="11"/>
  <c r="N281" i="11"/>
  <c r="O280" i="11"/>
  <c r="G6120" i="8"/>
  <c r="G6118" i="8"/>
  <c r="G6119" i="8"/>
  <c r="S6484" i="8" l="1"/>
  <c r="S6483" i="8"/>
  <c r="S6485" i="8"/>
  <c r="N284" i="11"/>
  <c r="O281" i="11"/>
  <c r="O282" i="11"/>
  <c r="O283" i="11"/>
  <c r="G6121" i="8"/>
  <c r="S6486" i="8" l="1"/>
  <c r="O284" i="11"/>
  <c r="N287" i="11" l="1"/>
  <c r="N285" i="11"/>
  <c r="G6122" i="8"/>
  <c r="S6487" i="8" l="1"/>
  <c r="G6123" i="8"/>
  <c r="N286" i="11"/>
  <c r="O285" i="11"/>
  <c r="G6124" i="8"/>
  <c r="S6488" i="8" l="1"/>
  <c r="S6489" i="8"/>
  <c r="N289" i="11"/>
  <c r="O287" i="11"/>
  <c r="O286" i="11"/>
  <c r="N292" i="11" l="1"/>
  <c r="N288" i="11"/>
  <c r="N290" i="11"/>
  <c r="G6125" i="8"/>
  <c r="G6127" i="8"/>
  <c r="G6126" i="8"/>
  <c r="S6492" i="8" l="1"/>
  <c r="S6491" i="8"/>
  <c r="S6490" i="8"/>
  <c r="N291" i="11"/>
  <c r="N293" i="11"/>
  <c r="O288" i="11"/>
  <c r="O290" i="11"/>
  <c r="O289" i="11"/>
  <c r="G6128" i="8"/>
  <c r="G6129" i="8"/>
  <c r="G6130" i="8"/>
  <c r="S6493" i="8" l="1"/>
  <c r="S6495" i="8"/>
  <c r="S6494" i="8"/>
  <c r="N294" i="11"/>
  <c r="O291" i="11"/>
  <c r="O293" i="11"/>
  <c r="O292" i="11"/>
  <c r="G6131" i="8"/>
  <c r="S6496" i="8" l="1"/>
  <c r="N295" i="11"/>
  <c r="O294" i="11"/>
  <c r="G6132" i="8"/>
  <c r="S6497" i="8" l="1"/>
  <c r="N296" i="11"/>
  <c r="O295" i="11"/>
  <c r="G6133" i="8"/>
  <c r="S6498" i="8" l="1"/>
  <c r="O296" i="11"/>
  <c r="G6134" i="8"/>
  <c r="N297" i="11"/>
  <c r="S6499" i="8" l="1"/>
  <c r="N298" i="11"/>
  <c r="O297" i="11"/>
  <c r="G6135" i="8"/>
  <c r="S6500" i="8" l="1"/>
  <c r="N299" i="11"/>
  <c r="O298" i="11"/>
  <c r="G6136" i="8"/>
  <c r="S6501" i="8" l="1"/>
  <c r="N300" i="11"/>
  <c r="O299" i="11"/>
  <c r="G6137" i="8"/>
  <c r="S6502" i="8" l="1"/>
  <c r="N301" i="11"/>
  <c r="O300" i="11"/>
  <c r="G6138" i="8"/>
  <c r="S6503" i="8" l="1"/>
  <c r="N302" i="11"/>
  <c r="O301" i="11"/>
  <c r="G6139" i="8"/>
  <c r="S6504" i="8" l="1"/>
  <c r="N303" i="11"/>
  <c r="O302" i="11"/>
  <c r="G6140" i="8"/>
  <c r="S6505" i="8" l="1"/>
  <c r="N304" i="11"/>
  <c r="O303" i="11"/>
  <c r="G6141" i="8"/>
  <c r="S6506" i="8" l="1"/>
  <c r="N305" i="11"/>
  <c r="O304" i="11"/>
  <c r="G6142" i="8"/>
  <c r="S6507" i="8" l="1"/>
  <c r="N306" i="11"/>
  <c r="O305" i="11"/>
  <c r="G6143" i="8"/>
  <c r="S6508" i="8" l="1"/>
  <c r="N307" i="11"/>
  <c r="O306" i="11"/>
  <c r="G6144" i="8"/>
  <c r="S6509" i="8" l="1"/>
  <c r="N308" i="11"/>
  <c r="O307" i="11"/>
  <c r="G6145" i="8"/>
  <c r="S6510" i="8" l="1"/>
  <c r="N309" i="11"/>
  <c r="O308" i="11"/>
  <c r="G6146" i="8"/>
  <c r="S6511" i="8" l="1"/>
  <c r="N310" i="11"/>
  <c r="O309" i="11"/>
  <c r="G6147" i="8"/>
  <c r="S6512" i="8" l="1"/>
  <c r="N311" i="11"/>
  <c r="O310" i="11"/>
  <c r="G6148" i="8"/>
  <c r="N312" i="11"/>
  <c r="S6513" i="8" l="1"/>
  <c r="O311" i="11"/>
  <c r="G6149" i="8"/>
  <c r="N313" i="11"/>
  <c r="S6514" i="8" l="1"/>
  <c r="O312" i="11"/>
  <c r="G6150" i="8"/>
  <c r="N314" i="11"/>
  <c r="S6515" i="8" l="1"/>
  <c r="O313" i="11"/>
  <c r="G6151" i="8"/>
  <c r="S6516" i="8" l="1"/>
  <c r="N315" i="11"/>
  <c r="O314" i="11"/>
  <c r="G6152" i="8"/>
  <c r="O315" i="11" l="1"/>
  <c r="S6517" i="8"/>
  <c r="N316" i="11"/>
  <c r="G6153" i="8"/>
  <c r="S6518" i="8" l="1"/>
  <c r="N317" i="11"/>
  <c r="O316" i="11"/>
  <c r="G6154" i="8"/>
  <c r="S6519" i="8" l="1"/>
  <c r="N318" i="11"/>
  <c r="O317" i="11"/>
  <c r="G6155" i="8"/>
  <c r="S6520" i="8" l="1"/>
  <c r="N319" i="11"/>
  <c r="O318" i="11"/>
  <c r="G6156" i="8"/>
  <c r="S6521" i="8" l="1"/>
  <c r="N320" i="11"/>
  <c r="O319" i="11"/>
  <c r="G6157" i="8"/>
  <c r="S6522" i="8" l="1"/>
  <c r="N321" i="11"/>
  <c r="O320" i="11"/>
  <c r="F321" i="11"/>
  <c r="G6158" i="8"/>
  <c r="S6523" i="8" l="1"/>
  <c r="N322" i="11"/>
  <c r="O321" i="11"/>
  <c r="F322" i="11"/>
  <c r="G6159" i="8"/>
  <c r="S6524" i="8" l="1"/>
  <c r="N323" i="11"/>
  <c r="O322" i="11"/>
  <c r="F323" i="11"/>
  <c r="G6160" i="8"/>
  <c r="S6525" i="8" l="1"/>
  <c r="N324" i="11"/>
  <c r="O323" i="11"/>
  <c r="F324" i="11"/>
  <c r="G6161" i="8"/>
  <c r="S6526" i="8" l="1"/>
  <c r="N325" i="11"/>
  <c r="O324" i="11"/>
  <c r="F325" i="11"/>
  <c r="G6162" i="8"/>
  <c r="S6527" i="8" l="1"/>
  <c r="N326" i="11"/>
  <c r="O325" i="11"/>
  <c r="F326" i="11"/>
  <c r="G6163" i="8"/>
  <c r="S6528" i="8" l="1"/>
  <c r="N327" i="11"/>
  <c r="O326" i="11"/>
  <c r="F327" i="11"/>
  <c r="G6164" i="8"/>
  <c r="S7260" i="8" s="1"/>
  <c r="T7260" i="8" s="1"/>
  <c r="S6529" i="8" l="1"/>
  <c r="N328" i="11"/>
  <c r="O327" i="11"/>
  <c r="F328" i="11"/>
  <c r="G6165" i="8"/>
  <c r="S6895" i="8" l="1"/>
  <c r="S7261" i="8"/>
  <c r="T7261" i="8" s="1"/>
  <c r="S6530" i="8"/>
  <c r="N329" i="11"/>
  <c r="G328" i="11"/>
  <c r="O328" i="11"/>
  <c r="F329" i="11"/>
  <c r="G6166" i="8"/>
  <c r="S6896" i="8" l="1"/>
  <c r="T6896" i="8" s="1"/>
  <c r="S7262" i="8"/>
  <c r="T7262" i="8" s="1"/>
  <c r="S6531" i="8"/>
  <c r="N330" i="11"/>
  <c r="G329" i="11"/>
  <c r="O329" i="11"/>
  <c r="F330" i="11"/>
  <c r="G6167" i="8"/>
  <c r="S6897" i="8" l="1"/>
  <c r="T6897" i="8" s="1"/>
  <c r="S7263" i="8"/>
  <c r="T7263" i="8" s="1"/>
  <c r="S6532" i="8"/>
  <c r="N331" i="11"/>
  <c r="G330" i="11"/>
  <c r="O330" i="11"/>
  <c r="F331" i="11"/>
  <c r="G6168" i="8"/>
  <c r="S7264" i="8" l="1"/>
  <c r="T7264" i="8" s="1"/>
  <c r="S6898" i="8"/>
  <c r="T6898" i="8" s="1"/>
  <c r="S6533" i="8"/>
  <c r="N332" i="11"/>
  <c r="G331" i="11"/>
  <c r="O331" i="11"/>
  <c r="F332" i="11"/>
  <c r="G6169" i="8"/>
  <c r="S7265" i="8" l="1"/>
  <c r="T7265" i="8" s="1"/>
  <c r="S6899" i="8"/>
  <c r="T6899" i="8" s="1"/>
  <c r="S6534" i="8"/>
  <c r="N333" i="11"/>
  <c r="G332" i="11"/>
  <c r="O332" i="11"/>
  <c r="F333" i="11"/>
  <c r="G6170" i="8"/>
  <c r="S6900" i="8" l="1"/>
  <c r="T6900" i="8" s="1"/>
  <c r="S7266" i="8"/>
  <c r="T7266" i="8" s="1"/>
  <c r="S6535" i="8"/>
  <c r="N334" i="11"/>
  <c r="G333" i="11"/>
  <c r="O333" i="11"/>
  <c r="F334" i="11"/>
  <c r="G6171" i="8"/>
  <c r="S6901" i="8" l="1"/>
  <c r="T6901" i="8" s="1"/>
  <c r="S7267" i="8"/>
  <c r="T7267" i="8" s="1"/>
  <c r="S6536" i="8"/>
  <c r="N335" i="11"/>
  <c r="G334" i="11"/>
  <c r="O334" i="11"/>
  <c r="F335" i="11"/>
  <c r="G6172" i="8"/>
  <c r="S6902" i="8" l="1"/>
  <c r="T6902" i="8" s="1"/>
  <c r="S7268" i="8"/>
  <c r="T7268" i="8" s="1"/>
  <c r="S6537" i="8"/>
  <c r="G335" i="11"/>
  <c r="O335" i="11"/>
  <c r="N336" i="11" l="1"/>
  <c r="F336" i="11"/>
  <c r="G6173" i="8"/>
  <c r="S6903" i="8" l="1"/>
  <c r="T6903" i="8" s="1"/>
  <c r="S7269" i="8"/>
  <c r="T7269" i="8" s="1"/>
  <c r="S6538" i="8"/>
  <c r="N337" i="11"/>
  <c r="G336" i="11"/>
  <c r="O336" i="11"/>
  <c r="F337" i="11"/>
  <c r="G6174" i="8"/>
  <c r="S7270" i="8" l="1"/>
  <c r="T7270" i="8" s="1"/>
  <c r="S6904" i="8"/>
  <c r="T6904" i="8" s="1"/>
  <c r="S6539" i="8"/>
  <c r="N338" i="11"/>
  <c r="G337" i="11"/>
  <c r="O337" i="11"/>
  <c r="F338" i="11"/>
  <c r="G6175" i="8"/>
  <c r="S7271" i="8" l="1"/>
  <c r="T7271" i="8" s="1"/>
  <c r="S6905" i="8"/>
  <c r="T6905" i="8" s="1"/>
  <c r="S6540" i="8"/>
  <c r="N339" i="11"/>
  <c r="G338" i="11"/>
  <c r="O338" i="11"/>
  <c r="F339" i="11"/>
  <c r="G6176" i="8"/>
  <c r="S6906" i="8" l="1"/>
  <c r="T6906" i="8" s="1"/>
  <c r="S7272" i="8"/>
  <c r="T7272" i="8" s="1"/>
  <c r="S6541" i="8"/>
  <c r="N340" i="11"/>
  <c r="G339" i="11"/>
  <c r="O339" i="11"/>
  <c r="F340" i="11"/>
  <c r="G6177" i="8"/>
  <c r="S6907" i="8" l="1"/>
  <c r="T6907" i="8" s="1"/>
  <c r="S7273" i="8"/>
  <c r="T7273" i="8" s="1"/>
  <c r="S6542" i="8"/>
  <c r="N341" i="11"/>
  <c r="G340" i="11"/>
  <c r="O340" i="11"/>
  <c r="F341" i="11"/>
  <c r="G6178" i="8"/>
  <c r="S6908" i="8" l="1"/>
  <c r="T6908" i="8" s="1"/>
  <c r="S7274" i="8"/>
  <c r="T7274" i="8" s="1"/>
  <c r="S6543" i="8"/>
  <c r="N342" i="11"/>
  <c r="G341" i="11"/>
  <c r="O341" i="11"/>
  <c r="F342" i="11"/>
  <c r="G6179" i="8"/>
  <c r="S7275" i="8" l="1"/>
  <c r="T7275" i="8" s="1"/>
  <c r="S6909" i="8"/>
  <c r="T6909" i="8" s="1"/>
  <c r="S6544" i="8"/>
  <c r="N343" i="11"/>
  <c r="G342" i="11"/>
  <c r="O342" i="11"/>
  <c r="F343" i="11"/>
  <c r="G6180" i="8"/>
  <c r="S6545" i="8" l="1"/>
  <c r="S7276" i="8"/>
  <c r="T7276" i="8" s="1"/>
  <c r="S6910" i="8"/>
  <c r="T6910" i="8" s="1"/>
  <c r="N344" i="11"/>
  <c r="G343" i="11"/>
  <c r="O343" i="11"/>
  <c r="F344" i="11"/>
  <c r="G6181" i="8"/>
  <c r="S6546" i="8" l="1"/>
  <c r="S7277" i="8"/>
  <c r="T7277" i="8" s="1"/>
  <c r="S6911" i="8"/>
  <c r="T6911" i="8" s="1"/>
  <c r="N345" i="11"/>
  <c r="G344" i="11"/>
  <c r="O344" i="11"/>
  <c r="F345" i="11"/>
  <c r="G6182" i="8"/>
  <c r="S6547" i="8" l="1"/>
  <c r="S6912" i="8"/>
  <c r="T6912" i="8" s="1"/>
  <c r="S7278" i="8"/>
  <c r="T7278" i="8" s="1"/>
  <c r="N346" i="11"/>
  <c r="G345" i="11"/>
  <c r="O345" i="11"/>
  <c r="F346" i="11"/>
  <c r="G6183" i="8"/>
  <c r="S6548" i="8" l="1"/>
  <c r="S6913" i="8"/>
  <c r="T6913" i="8" s="1"/>
  <c r="S7279" i="8"/>
  <c r="T7279" i="8" s="1"/>
  <c r="N347" i="11"/>
  <c r="G346" i="11"/>
  <c r="O346" i="11"/>
  <c r="F347" i="11"/>
  <c r="G6184" i="8"/>
  <c r="S6549" i="8" l="1"/>
  <c r="S6914" i="8"/>
  <c r="T6914" i="8" s="1"/>
  <c r="S7280" i="8"/>
  <c r="T7280" i="8" s="1"/>
  <c r="N348" i="11"/>
  <c r="G347" i="11"/>
  <c r="O347" i="11"/>
  <c r="F348" i="11"/>
  <c r="G6185" i="8"/>
  <c r="S6550" i="8" l="1"/>
  <c r="S6915" i="8"/>
  <c r="T6915" i="8" s="1"/>
  <c r="S7281" i="8"/>
  <c r="T7281" i="8" s="1"/>
  <c r="N349" i="11"/>
  <c r="G348" i="11"/>
  <c r="O348" i="11"/>
  <c r="F349" i="11"/>
  <c r="G6186" i="8"/>
  <c r="S6551" i="8" l="1"/>
  <c r="S6916" i="8"/>
  <c r="T6916" i="8" s="1"/>
  <c r="S7282" i="8"/>
  <c r="T7282" i="8" s="1"/>
  <c r="N350" i="11"/>
  <c r="G349" i="11"/>
  <c r="O349" i="11"/>
  <c r="F350" i="11"/>
  <c r="G6187" i="8"/>
  <c r="S6552" i="8" l="1"/>
  <c r="S6917" i="8"/>
  <c r="T6917" i="8" s="1"/>
  <c r="S7283" i="8"/>
  <c r="T7283" i="8" s="1"/>
  <c r="G350" i="11"/>
  <c r="O350" i="11"/>
  <c r="N351" i="11" l="1"/>
  <c r="F351" i="11"/>
  <c r="G351" i="11"/>
  <c r="G6188" i="8"/>
  <c r="S6553" i="8" l="1"/>
  <c r="S6918" i="8"/>
  <c r="T6918" i="8" s="1"/>
  <c r="S7284" i="8"/>
  <c r="T7284" i="8" s="1"/>
  <c r="O351" i="11"/>
  <c r="N352" i="11"/>
  <c r="F352" i="11"/>
  <c r="G6189" i="8"/>
  <c r="S6554" i="8" l="1"/>
  <c r="S7285" i="8"/>
  <c r="T7285" i="8" s="1"/>
  <c r="S6919" i="8"/>
  <c r="T6919" i="8" s="1"/>
  <c r="N353" i="11"/>
  <c r="G352" i="11"/>
  <c r="O352" i="11"/>
  <c r="F353" i="11"/>
  <c r="G6190" i="8"/>
  <c r="S6555" i="8" l="1"/>
  <c r="S7286" i="8"/>
  <c r="T7286" i="8" s="1"/>
  <c r="S6920" i="8"/>
  <c r="T6920" i="8" s="1"/>
  <c r="N354" i="11"/>
  <c r="G353" i="11"/>
  <c r="O353" i="11"/>
  <c r="F354" i="11"/>
  <c r="G6191" i="8"/>
  <c r="S6556" i="8" l="1"/>
  <c r="S6921" i="8"/>
  <c r="T6921" i="8" s="1"/>
  <c r="S7287" i="8"/>
  <c r="T7287" i="8" s="1"/>
  <c r="N355" i="11"/>
  <c r="G354" i="11"/>
  <c r="O354" i="11"/>
  <c r="F355" i="11"/>
  <c r="G6192" i="8"/>
  <c r="S6557" i="8" l="1"/>
  <c r="S7288" i="8"/>
  <c r="T7288" i="8" s="1"/>
  <c r="S6922" i="8"/>
  <c r="T6922" i="8" s="1"/>
  <c r="N356" i="11"/>
  <c r="G355" i="11"/>
  <c r="O355" i="11"/>
  <c r="F356" i="11"/>
  <c r="G6193" i="8"/>
  <c r="S6558" i="8" l="1"/>
  <c r="S7289" i="8"/>
  <c r="T7289" i="8" s="1"/>
  <c r="S6923" i="8"/>
  <c r="T6923" i="8" s="1"/>
  <c r="G356" i="11"/>
  <c r="O356" i="11"/>
  <c r="N358" i="11" l="1"/>
  <c r="N357" i="11"/>
  <c r="F358" i="11"/>
  <c r="G358" i="11"/>
  <c r="G6195" i="8"/>
  <c r="F357" i="11"/>
  <c r="G6194" i="8"/>
  <c r="S6559" i="8" l="1"/>
  <c r="S6924" i="8"/>
  <c r="T6924" i="8" s="1"/>
  <c r="S7290" i="8"/>
  <c r="T7290" i="8" s="1"/>
  <c r="S6560" i="8"/>
  <c r="S7291" i="8"/>
  <c r="T7291" i="8" s="1"/>
  <c r="S6925" i="8"/>
  <c r="T6925" i="8" s="1"/>
  <c r="O358" i="11"/>
  <c r="N359" i="11"/>
  <c r="G357" i="11"/>
  <c r="O357" i="11"/>
  <c r="F359" i="11"/>
  <c r="G6196" i="8"/>
  <c r="S6561" i="8" l="1"/>
  <c r="S6926" i="8"/>
  <c r="T6926" i="8" s="1"/>
  <c r="S7292" i="8"/>
  <c r="T7292" i="8" s="1"/>
  <c r="N360" i="11"/>
  <c r="G359" i="11"/>
  <c r="O359" i="11"/>
  <c r="F360" i="11"/>
  <c r="G6197" i="8"/>
  <c r="S6562" i="8" l="1"/>
  <c r="S7293" i="8"/>
  <c r="T7293" i="8" s="1"/>
  <c r="S6927" i="8"/>
  <c r="T6927" i="8" s="1"/>
  <c r="N361" i="11"/>
  <c r="G360" i="11"/>
  <c r="O360" i="11"/>
  <c r="F361" i="11"/>
  <c r="G6198" i="8"/>
  <c r="S6563" i="8" l="1"/>
  <c r="S6928" i="8"/>
  <c r="T6928" i="8" s="1"/>
  <c r="S7294" i="8"/>
  <c r="T7294" i="8" s="1"/>
  <c r="G361" i="11"/>
  <c r="O361" i="11"/>
  <c r="N362" i="11" l="1"/>
  <c r="F362" i="11"/>
  <c r="G362" i="11"/>
  <c r="G6199" i="8"/>
  <c r="S6564" i="8" l="1"/>
  <c r="S6929" i="8"/>
  <c r="T6929" i="8" s="1"/>
  <c r="S7295" i="8"/>
  <c r="T7295" i="8" s="1"/>
  <c r="O362" i="11"/>
  <c r="N363" i="11"/>
  <c r="F363" i="11"/>
  <c r="G6200" i="8"/>
  <c r="S6565" i="8" l="1"/>
  <c r="S7296" i="8"/>
  <c r="T7296" i="8" s="1"/>
  <c r="S6930" i="8"/>
  <c r="T6930" i="8" s="1"/>
  <c r="N364" i="11"/>
  <c r="G363" i="11"/>
  <c r="O363" i="11"/>
  <c r="F364" i="11"/>
  <c r="G6201" i="8"/>
  <c r="S6566" i="8" l="1"/>
  <c r="S6931" i="8"/>
  <c r="T6931" i="8" s="1"/>
  <c r="S7297" i="8"/>
  <c r="T7297" i="8" s="1"/>
  <c r="N365" i="11"/>
  <c r="N366" i="11"/>
  <c r="G364" i="11"/>
  <c r="O364" i="11"/>
  <c r="F365" i="11"/>
  <c r="G6202" i="8"/>
  <c r="F366" i="11"/>
  <c r="G6203" i="8"/>
  <c r="S6568" i="8" l="1"/>
  <c r="S7299" i="8"/>
  <c r="T7299" i="8" s="1"/>
  <c r="S6933" i="8"/>
  <c r="T6933" i="8" s="1"/>
  <c r="S6567" i="8"/>
  <c r="S7298" i="8"/>
  <c r="T7298" i="8" s="1"/>
  <c r="S6932" i="8"/>
  <c r="T6932" i="8" s="1"/>
  <c r="G365" i="11"/>
  <c r="O365" i="11"/>
  <c r="G366" i="11"/>
  <c r="O366" i="11"/>
  <c r="N367" i="11" l="1"/>
  <c r="N368" i="11"/>
  <c r="F367" i="11"/>
  <c r="G367" i="11"/>
  <c r="G6204" i="8"/>
  <c r="G6205" i="8"/>
  <c r="G368" i="11"/>
  <c r="F368" i="11"/>
  <c r="S6570" i="8" l="1"/>
  <c r="S6935" i="8"/>
  <c r="T6935" i="8" s="1"/>
  <c r="S7301" i="8"/>
  <c r="T7301" i="8" s="1"/>
  <c r="S6569" i="8"/>
  <c r="S6934" i="8"/>
  <c r="T6934" i="8" s="1"/>
  <c r="S7300" i="8"/>
  <c r="T7300" i="8" s="1"/>
  <c r="O368" i="11"/>
  <c r="O367" i="11"/>
  <c r="N369" i="11"/>
  <c r="F369" i="11"/>
  <c r="G6206" i="8"/>
  <c r="S6571" i="8" l="1"/>
  <c r="S7302" i="8"/>
  <c r="T7302" i="8" s="1"/>
  <c r="S6936" i="8"/>
  <c r="T6936" i="8" s="1"/>
  <c r="G369" i="11"/>
  <c r="O369" i="11"/>
  <c r="N371" i="11" l="1"/>
  <c r="N370" i="11"/>
  <c r="F370" i="11"/>
  <c r="G6208" i="8"/>
  <c r="G6207" i="8"/>
  <c r="G371" i="11"/>
  <c r="F371" i="11"/>
  <c r="S6572" i="8" l="1"/>
  <c r="S6937" i="8"/>
  <c r="T6937" i="8" s="1"/>
  <c r="S7303" i="8"/>
  <c r="T7303" i="8" s="1"/>
  <c r="S6573" i="8"/>
  <c r="S6938" i="8"/>
  <c r="T6938" i="8" s="1"/>
  <c r="S7304" i="8"/>
  <c r="T7304" i="8" s="1"/>
  <c r="O371" i="11"/>
  <c r="G370" i="11"/>
  <c r="O370" i="11"/>
  <c r="N373" i="11"/>
  <c r="N372" i="11" l="1"/>
  <c r="F372" i="11"/>
  <c r="G372" i="11"/>
  <c r="G6209" i="8"/>
  <c r="G6210" i="8"/>
  <c r="F373" i="11"/>
  <c r="G373" i="11"/>
  <c r="S6574" i="8" l="1"/>
  <c r="S6939" i="8"/>
  <c r="T6939" i="8" s="1"/>
  <c r="S7305" i="8"/>
  <c r="T7305" i="8" s="1"/>
  <c r="S6575" i="8"/>
  <c r="S6940" i="8"/>
  <c r="T6940" i="8" s="1"/>
  <c r="S7306" i="8"/>
  <c r="T7306" i="8" s="1"/>
  <c r="O373" i="11"/>
  <c r="O372" i="11"/>
  <c r="C372" i="11"/>
  <c r="C373" i="11" l="1"/>
  <c r="N374" i="11" l="1"/>
  <c r="G6211" i="8"/>
  <c r="G6212" i="8"/>
  <c r="G6213" i="8"/>
  <c r="C374" i="11"/>
  <c r="G374" i="11"/>
  <c r="F374" i="11"/>
  <c r="S6577" i="8" l="1"/>
  <c r="S7308" i="8"/>
  <c r="T7308" i="8" s="1"/>
  <c r="S6942" i="8"/>
  <c r="T6942" i="8" s="1"/>
  <c r="S6578" i="8"/>
  <c r="S6943" i="8"/>
  <c r="T6943" i="8" s="1"/>
  <c r="S7309" i="8"/>
  <c r="T7309" i="8" s="1"/>
  <c r="S6576" i="8"/>
  <c r="S7307" i="8"/>
  <c r="T7307" i="8" s="1"/>
  <c r="S6941" i="8"/>
  <c r="T6941" i="8" s="1"/>
  <c r="O374" i="11"/>
  <c r="G6215" i="8" l="1"/>
  <c r="G6214" i="8"/>
  <c r="S6580" i="8" l="1"/>
  <c r="S7311" i="8"/>
  <c r="T7311" i="8" s="1"/>
  <c r="S6945" i="8"/>
  <c r="T6945" i="8" s="1"/>
  <c r="S6579" i="8"/>
  <c r="S7310" i="8"/>
  <c r="T7310" i="8" s="1"/>
  <c r="S6944" i="8"/>
  <c r="T6944" i="8" s="1"/>
  <c r="G6216" i="8"/>
  <c r="G6217" i="8"/>
  <c r="S6582" i="8" l="1"/>
  <c r="S6947" i="8"/>
  <c r="T6947" i="8" s="1"/>
  <c r="S7313" i="8"/>
  <c r="T7313" i="8" s="1"/>
  <c r="S6581" i="8"/>
  <c r="S7312" i="8"/>
  <c r="T7312" i="8" s="1"/>
  <c r="S6946" i="8"/>
  <c r="T6946" i="8" s="1"/>
  <c r="G6218" i="8"/>
  <c r="S6583" i="8" l="1"/>
  <c r="S7314" i="8"/>
  <c r="T7314" i="8" s="1"/>
  <c r="S6948" i="8"/>
  <c r="T6948" i="8" s="1"/>
  <c r="G6219" i="8"/>
  <c r="S6584" i="8" l="1"/>
  <c r="S7315" i="8"/>
  <c r="T7315" i="8" s="1"/>
  <c r="S6949" i="8"/>
  <c r="T6949" i="8" s="1"/>
  <c r="G6220" i="8" l="1"/>
  <c r="G6222" i="8"/>
  <c r="G6221" i="8"/>
  <c r="S6586" i="8" l="1"/>
  <c r="S6951" i="8"/>
  <c r="T6951" i="8" s="1"/>
  <c r="S7317" i="8"/>
  <c r="T7317" i="8" s="1"/>
  <c r="S6587" i="8"/>
  <c r="S7318" i="8"/>
  <c r="T7318" i="8" s="1"/>
  <c r="S6952" i="8"/>
  <c r="T6952" i="8" s="1"/>
  <c r="S6585" i="8"/>
  <c r="S7316" i="8"/>
  <c r="T7316" i="8" s="1"/>
  <c r="S6950" i="8"/>
  <c r="T6950" i="8" s="1"/>
  <c r="G6223" i="8"/>
  <c r="S6588" i="8" l="1"/>
  <c r="S7319" i="8"/>
  <c r="T7319" i="8" s="1"/>
  <c r="S6953" i="8"/>
  <c r="T6953" i="8" s="1"/>
  <c r="G6224" i="8"/>
  <c r="S6589" i="8" l="1"/>
  <c r="S7320" i="8"/>
  <c r="T7320" i="8" s="1"/>
  <c r="S6954" i="8"/>
  <c r="T6954" i="8" s="1"/>
  <c r="G6225" i="8"/>
  <c r="G6226" i="8"/>
  <c r="S6591" i="8" l="1"/>
  <c r="S6956" i="8"/>
  <c r="T6956" i="8" s="1"/>
  <c r="S7322" i="8"/>
  <c r="T7322" i="8" s="1"/>
  <c r="S6590" i="8"/>
  <c r="S7321" i="8"/>
  <c r="T7321" i="8" s="1"/>
  <c r="S6955" i="8"/>
  <c r="T6955" i="8" s="1"/>
  <c r="G6227" i="8"/>
  <c r="S6592" i="8" l="1"/>
  <c r="S6957" i="8"/>
  <c r="T6957" i="8" s="1"/>
  <c r="S7323" i="8"/>
  <c r="T7323" i="8" s="1"/>
  <c r="G6230" i="8" l="1"/>
  <c r="G6229" i="8"/>
  <c r="G6228" i="8"/>
  <c r="S6594" i="8" l="1"/>
  <c r="S7325" i="8"/>
  <c r="T7325" i="8" s="1"/>
  <c r="S6959" i="8"/>
  <c r="T6959" i="8" s="1"/>
  <c r="S6593" i="8"/>
  <c r="S6958" i="8"/>
  <c r="T6958" i="8" s="1"/>
  <c r="S7324" i="8"/>
  <c r="T7324" i="8" s="1"/>
  <c r="S6595" i="8"/>
  <c r="S6960" i="8"/>
  <c r="T6960" i="8" s="1"/>
  <c r="S7326" i="8"/>
  <c r="T7326" i="8" s="1"/>
  <c r="G6231" i="8"/>
  <c r="S6596" i="8" l="1"/>
  <c r="S6961" i="8"/>
  <c r="T6961" i="8" s="1"/>
  <c r="S7327" i="8"/>
  <c r="T7327" i="8" s="1"/>
  <c r="G6232" i="8"/>
  <c r="S6597" i="8" l="1"/>
  <c r="S7328" i="8"/>
  <c r="T7328" i="8" s="1"/>
  <c r="S6962" i="8"/>
  <c r="T6962" i="8" s="1"/>
  <c r="G6233" i="8"/>
  <c r="S6598" i="8" l="1"/>
  <c r="S6963" i="8"/>
  <c r="T6963" i="8" s="1"/>
  <c r="S7329" i="8"/>
  <c r="T7329" i="8" s="1"/>
  <c r="G6234" i="8"/>
  <c r="S6599" i="8" l="1"/>
  <c r="S6964" i="8"/>
  <c r="T6964" i="8" s="1"/>
  <c r="S7330" i="8"/>
  <c r="T7330" i="8" s="1"/>
  <c r="G6235" i="8"/>
  <c r="S6600" i="8" l="1"/>
  <c r="S6965" i="8"/>
  <c r="T6965" i="8" s="1"/>
  <c r="S7331" i="8"/>
  <c r="T7331" i="8" s="1"/>
  <c r="G6236" i="8"/>
  <c r="S6601" i="8" l="1"/>
  <c r="S6966" i="8"/>
  <c r="T6966" i="8" s="1"/>
  <c r="S7332" i="8"/>
  <c r="T7332" i="8" s="1"/>
  <c r="G6237" i="8"/>
  <c r="S6602" i="8" l="1"/>
  <c r="S7333" i="8"/>
  <c r="T7333" i="8" s="1"/>
  <c r="S6967" i="8"/>
  <c r="T6967" i="8" s="1"/>
  <c r="G6238" i="8"/>
  <c r="S6603" i="8" l="1"/>
  <c r="S7334" i="8"/>
  <c r="T7334" i="8" s="1"/>
  <c r="S6968" i="8"/>
  <c r="T6968" i="8" s="1"/>
  <c r="G6239" i="8"/>
  <c r="S6604" i="8" l="1"/>
  <c r="S6969" i="8"/>
  <c r="T6969" i="8" s="1"/>
  <c r="S7335" i="8"/>
  <c r="T7335" i="8" s="1"/>
  <c r="G6240" i="8"/>
  <c r="S6605" i="8" l="1"/>
  <c r="S6970" i="8"/>
  <c r="T6970" i="8" s="1"/>
  <c r="S7336" i="8"/>
  <c r="T7336" i="8" s="1"/>
  <c r="G6241" i="8"/>
  <c r="S6606" i="8" l="1"/>
  <c r="S7337" i="8"/>
  <c r="T7337" i="8" s="1"/>
  <c r="S6971" i="8"/>
  <c r="T6971" i="8" s="1"/>
  <c r="G6242" i="8"/>
  <c r="S6607" i="8" l="1"/>
  <c r="S6972" i="8"/>
  <c r="T6972" i="8" s="1"/>
  <c r="S7338" i="8"/>
  <c r="T7338" i="8" s="1"/>
  <c r="G6243" i="8"/>
  <c r="S6608" i="8" l="1"/>
  <c r="S7339" i="8"/>
  <c r="T7339" i="8" s="1"/>
  <c r="S6973" i="8"/>
  <c r="T6973" i="8" s="1"/>
  <c r="G6245" i="8"/>
  <c r="G6244" i="8"/>
  <c r="S6609" i="8" l="1"/>
  <c r="S7340" i="8"/>
  <c r="T7340" i="8" s="1"/>
  <c r="S6974" i="8"/>
  <c r="T6974" i="8" s="1"/>
  <c r="S6610" i="8"/>
  <c r="S7341" i="8"/>
  <c r="T7341" i="8" s="1"/>
  <c r="S6975" i="8"/>
  <c r="T6975" i="8" s="1"/>
  <c r="G6246" i="8" l="1"/>
  <c r="S6611" i="8" l="1"/>
  <c r="S7342" i="8"/>
  <c r="T7342" i="8" s="1"/>
  <c r="S6976" i="8"/>
  <c r="T6976" i="8" s="1"/>
  <c r="G6247" i="8"/>
  <c r="S6612" i="8" l="1"/>
  <c r="S7343" i="8"/>
  <c r="T7343" i="8" s="1"/>
  <c r="S6977" i="8"/>
  <c r="T6977" i="8" s="1"/>
  <c r="G6248" i="8"/>
  <c r="S6613" i="8" l="1"/>
  <c r="S7344" i="8"/>
  <c r="T7344" i="8" s="1"/>
  <c r="S6978" i="8"/>
  <c r="T6978" i="8" s="1"/>
  <c r="G6249" i="8"/>
  <c r="S6614" i="8" l="1"/>
  <c r="S7345" i="8"/>
  <c r="T7345" i="8" s="1"/>
  <c r="S6979" i="8"/>
  <c r="T6979" i="8" s="1"/>
  <c r="G6250" i="8"/>
  <c r="S6615" i="8" l="1"/>
  <c r="S6980" i="8"/>
  <c r="T6980" i="8" s="1"/>
  <c r="S7346" i="8"/>
  <c r="T7346" i="8" s="1"/>
  <c r="G6251" i="8"/>
  <c r="S6616" i="8" l="1"/>
  <c r="S7347" i="8"/>
  <c r="T7347" i="8" s="1"/>
  <c r="S6981" i="8"/>
  <c r="T6981" i="8" s="1"/>
  <c r="G6252" i="8"/>
  <c r="S6617" i="8" l="1"/>
  <c r="S6982" i="8"/>
  <c r="T6982" i="8" s="1"/>
  <c r="S7348" i="8"/>
  <c r="T7348" i="8" s="1"/>
  <c r="G6253" i="8"/>
  <c r="S6618" i="8" l="1"/>
  <c r="S7349" i="8"/>
  <c r="T7349" i="8" s="1"/>
  <c r="S6983" i="8"/>
  <c r="T6983" i="8" s="1"/>
  <c r="G6254" i="8"/>
  <c r="S6619" i="8" l="1"/>
  <c r="S7350" i="8"/>
  <c r="T7350" i="8" s="1"/>
  <c r="S6984" i="8"/>
  <c r="T6984" i="8" s="1"/>
  <c r="G6255" i="8"/>
  <c r="S6620" i="8" l="1"/>
  <c r="S7351" i="8"/>
  <c r="T7351" i="8" s="1"/>
  <c r="S6985" i="8"/>
  <c r="T6985" i="8" s="1"/>
  <c r="G6256" i="8"/>
  <c r="S6621" i="8" l="1"/>
  <c r="S6986" i="8"/>
  <c r="T6986" i="8" s="1"/>
  <c r="S7352" i="8"/>
  <c r="T7352" i="8" s="1"/>
  <c r="G6257" i="8"/>
  <c r="S6622" i="8" l="1"/>
  <c r="S6987" i="8"/>
  <c r="T6987" i="8" s="1"/>
  <c r="S7353" i="8"/>
  <c r="T7353" i="8" s="1"/>
  <c r="G6258" i="8"/>
  <c r="S6623" i="8" l="1"/>
  <c r="S6988" i="8"/>
  <c r="T6988" i="8" s="1"/>
  <c r="S7354" i="8"/>
  <c r="T7354" i="8" s="1"/>
  <c r="G6259" i="8"/>
  <c r="S6624" i="8" l="1"/>
  <c r="S6989" i="8"/>
  <c r="T6989" i="8" s="1"/>
  <c r="S7355" i="8"/>
  <c r="T7355" i="8" s="1"/>
  <c r="G6260" i="8"/>
  <c r="S6625" i="8" l="1"/>
  <c r="S6990" i="8"/>
  <c r="T6990" i="8" s="1"/>
  <c r="S7356" i="8"/>
  <c r="T7356" i="8" s="1"/>
  <c r="G6261" i="8"/>
  <c r="S6626" i="8" l="1"/>
  <c r="S6991" i="8"/>
  <c r="T6991" i="8" s="1"/>
  <c r="S7357" i="8"/>
  <c r="T7357" i="8" s="1"/>
  <c r="G6262" i="8"/>
  <c r="S6627" i="8" l="1"/>
  <c r="S6992" i="8"/>
  <c r="T6992" i="8" s="1"/>
  <c r="S7358" i="8"/>
  <c r="T7358" i="8" s="1"/>
  <c r="G6263" i="8"/>
  <c r="S6628" i="8" l="1"/>
  <c r="S6993" i="8"/>
  <c r="T6993" i="8" s="1"/>
  <c r="S7359" i="8"/>
  <c r="T7359" i="8" s="1"/>
  <c r="G6264" i="8"/>
  <c r="S6629" i="8" l="1"/>
  <c r="S7360" i="8"/>
  <c r="T7360" i="8" s="1"/>
  <c r="S6994" i="8"/>
  <c r="T6994" i="8" s="1"/>
  <c r="G6265" i="8"/>
  <c r="S6630" i="8" l="1"/>
  <c r="S6995" i="8"/>
  <c r="T6995" i="8" s="1"/>
  <c r="S7361" i="8"/>
  <c r="T7361" i="8" s="1"/>
  <c r="G6266" i="8"/>
  <c r="G6267" i="8"/>
  <c r="S6632" i="8" l="1"/>
  <c r="S7363" i="8"/>
  <c r="T7363" i="8" s="1"/>
  <c r="S6997" i="8"/>
  <c r="T6997" i="8" s="1"/>
  <c r="S6631" i="8"/>
  <c r="S7362" i="8"/>
  <c r="T7362" i="8" s="1"/>
  <c r="S6996" i="8"/>
  <c r="T6996" i="8" s="1"/>
  <c r="G6268" i="8" l="1"/>
  <c r="S6633" i="8" l="1"/>
  <c r="S7364" i="8"/>
  <c r="T7364" i="8" s="1"/>
  <c r="S6998" i="8"/>
  <c r="T6998" i="8" s="1"/>
  <c r="G6269" i="8"/>
  <c r="S6634" i="8" l="1"/>
  <c r="S6999" i="8"/>
  <c r="T6999" i="8" s="1"/>
  <c r="S7365" i="8"/>
  <c r="T7365" i="8" s="1"/>
  <c r="G6271" i="8"/>
  <c r="G6270" i="8"/>
  <c r="S6635" i="8" l="1"/>
  <c r="S7366" i="8"/>
  <c r="T7366" i="8" s="1"/>
  <c r="S7000" i="8"/>
  <c r="T7000" i="8" s="1"/>
  <c r="S6636" i="8"/>
  <c r="S7367" i="8"/>
  <c r="T7367" i="8" s="1"/>
  <c r="S7001" i="8"/>
  <c r="T7001" i="8" s="1"/>
  <c r="G6272" i="8" l="1"/>
  <c r="S6637" i="8" l="1"/>
  <c r="S7002" i="8"/>
  <c r="T7002" i="8" s="1"/>
  <c r="S7368" i="8"/>
  <c r="T7368" i="8" s="1"/>
  <c r="G6273" i="8"/>
  <c r="S6638" i="8" l="1"/>
  <c r="S7369" i="8"/>
  <c r="T7369" i="8" s="1"/>
  <c r="S7003" i="8"/>
  <c r="T7003" i="8" s="1"/>
  <c r="G6275" i="8"/>
  <c r="G6274" i="8"/>
  <c r="S6639" i="8" l="1"/>
  <c r="S7004" i="8"/>
  <c r="T7004" i="8" s="1"/>
  <c r="S7370" i="8"/>
  <c r="T7370" i="8" s="1"/>
  <c r="S6640" i="8"/>
  <c r="S7371" i="8"/>
  <c r="T7371" i="8" s="1"/>
  <c r="S7005" i="8"/>
  <c r="T7005" i="8" s="1"/>
  <c r="G6276" i="8" l="1"/>
  <c r="S6641" i="8" l="1"/>
  <c r="S7006" i="8"/>
  <c r="T7006" i="8" s="1"/>
  <c r="S7372" i="8"/>
  <c r="T7372" i="8" s="1"/>
  <c r="G6277" i="8"/>
  <c r="S6642" i="8" l="1"/>
  <c r="S7007" i="8"/>
  <c r="T7007" i="8" s="1"/>
  <c r="S7373" i="8"/>
  <c r="T7373" i="8" s="1"/>
  <c r="G6278" i="8"/>
  <c r="S6643" i="8" l="1"/>
  <c r="S7008" i="8"/>
  <c r="T7008" i="8" s="1"/>
  <c r="S7374" i="8"/>
  <c r="T7374" i="8" s="1"/>
  <c r="G6279" i="8"/>
  <c r="S6644" i="8" l="1"/>
  <c r="S7375" i="8"/>
  <c r="T7375" i="8" s="1"/>
  <c r="S7009" i="8"/>
  <c r="T7009" i="8" s="1"/>
  <c r="G6280" i="8"/>
  <c r="S6645" i="8" l="1"/>
  <c r="S7376" i="8"/>
  <c r="T7376" i="8" s="1"/>
  <c r="S7010" i="8"/>
  <c r="T7010" i="8" s="1"/>
  <c r="G6281" i="8"/>
  <c r="S6646" i="8" l="1"/>
  <c r="S7377" i="8"/>
  <c r="T7377" i="8" s="1"/>
  <c r="S7011" i="8"/>
  <c r="T7011" i="8" s="1"/>
  <c r="F80" i="11"/>
  <c r="G6282" i="8"/>
  <c r="S6647" i="8" l="1"/>
  <c r="S7378" i="8"/>
  <c r="T7378" i="8" s="1"/>
  <c r="S7012" i="8"/>
  <c r="T7012" i="8" s="1"/>
  <c r="G80" i="11"/>
  <c r="F81" i="11"/>
  <c r="G6283" i="8"/>
  <c r="S6648" i="8" l="1"/>
  <c r="S7379" i="8"/>
  <c r="T7379" i="8" s="1"/>
  <c r="S7013" i="8"/>
  <c r="T7013" i="8" s="1"/>
  <c r="G81" i="11"/>
  <c r="F82" i="11"/>
  <c r="G6284" i="8"/>
  <c r="S6649" i="8" l="1"/>
  <c r="S7014" i="8"/>
  <c r="T7014" i="8" s="1"/>
  <c r="S7380" i="8"/>
  <c r="T7380" i="8" s="1"/>
  <c r="G82" i="11"/>
  <c r="F83" i="11"/>
  <c r="G6285" i="8"/>
  <c r="S6650" i="8" l="1"/>
  <c r="S7381" i="8"/>
  <c r="T7381" i="8" s="1"/>
  <c r="S7015" i="8"/>
  <c r="T7015" i="8" s="1"/>
  <c r="G83" i="11"/>
  <c r="F84" i="11"/>
  <c r="G6286" i="8"/>
  <c r="S6651" i="8" l="1"/>
  <c r="S7016" i="8"/>
  <c r="T7016" i="8" s="1"/>
  <c r="S7382" i="8"/>
  <c r="T7382" i="8" s="1"/>
  <c r="G84" i="11"/>
  <c r="F85" i="11"/>
  <c r="G6287" i="8"/>
  <c r="S6652" i="8" l="1"/>
  <c r="S7017" i="8"/>
  <c r="T7017" i="8" s="1"/>
  <c r="S7383" i="8"/>
  <c r="T7383" i="8" s="1"/>
  <c r="G85" i="11"/>
  <c r="G6288" i="8"/>
  <c r="F86" i="11"/>
  <c r="S6653" i="8" l="1"/>
  <c r="S7384" i="8"/>
  <c r="T7384" i="8" s="1"/>
  <c r="S7018" i="8"/>
  <c r="T7018" i="8" s="1"/>
  <c r="G86" i="11"/>
  <c r="G6289" i="8"/>
  <c r="F87" i="11"/>
  <c r="G87" i="11"/>
  <c r="S6654" i="8" l="1"/>
  <c r="S7019" i="8"/>
  <c r="T7019" i="8" s="1"/>
  <c r="S7385" i="8"/>
  <c r="T7385" i="8" s="1"/>
  <c r="F88" i="11"/>
  <c r="G6290" i="8"/>
  <c r="S6655" i="8" l="1"/>
  <c r="S7386" i="8"/>
  <c r="T7386" i="8" s="1"/>
  <c r="S7020" i="8"/>
  <c r="T7020" i="8" s="1"/>
  <c r="G88" i="11"/>
  <c r="G6291" i="8"/>
  <c r="F89" i="11"/>
  <c r="S6656" i="8" l="1"/>
  <c r="S7021" i="8"/>
  <c r="T7021" i="8" s="1"/>
  <c r="S7387" i="8"/>
  <c r="T7387" i="8" s="1"/>
  <c r="G89" i="11"/>
  <c r="F90" i="11"/>
  <c r="G6292" i="8"/>
  <c r="S6657" i="8" l="1"/>
  <c r="S7022" i="8"/>
  <c r="T7022" i="8" s="1"/>
  <c r="S7388" i="8"/>
  <c r="T7388" i="8" s="1"/>
  <c r="G90" i="11"/>
  <c r="G6293" i="8"/>
  <c r="F91" i="11"/>
  <c r="S6658" i="8" l="1"/>
  <c r="S7023" i="8"/>
  <c r="T7023" i="8" s="1"/>
  <c r="S7389" i="8"/>
  <c r="T7389" i="8" s="1"/>
  <c r="G91" i="11"/>
  <c r="F92" i="11"/>
  <c r="G6294" i="8"/>
  <c r="S6659" i="8" l="1"/>
  <c r="S7390" i="8"/>
  <c r="T7390" i="8" s="1"/>
  <c r="S7024" i="8"/>
  <c r="T7024" i="8" s="1"/>
  <c r="G92" i="11"/>
  <c r="G6295" i="8"/>
  <c r="F93" i="11"/>
  <c r="G93" i="11" l="1"/>
  <c r="S6660" i="8"/>
  <c r="S7025" i="8"/>
  <c r="T7025" i="8" s="1"/>
  <c r="S7391" i="8"/>
  <c r="T7391" i="8" s="1"/>
  <c r="F94" i="11"/>
  <c r="G6296" i="8"/>
  <c r="S6661" i="8" l="1"/>
  <c r="S7392" i="8"/>
  <c r="T7392" i="8" s="1"/>
  <c r="S7026" i="8"/>
  <c r="T7026" i="8" s="1"/>
  <c r="G94" i="11"/>
  <c r="G6297" i="8"/>
  <c r="F95" i="11"/>
  <c r="G95" i="11"/>
  <c r="S6662" i="8" l="1"/>
  <c r="S7393" i="8"/>
  <c r="T7393" i="8" s="1"/>
  <c r="S7027" i="8"/>
  <c r="T7027" i="8" s="1"/>
  <c r="F96" i="11"/>
  <c r="G6298" i="8"/>
  <c r="S6663" i="8" l="1"/>
  <c r="S7028" i="8"/>
  <c r="T7028" i="8" s="1"/>
  <c r="S7394" i="8"/>
  <c r="T7394" i="8" s="1"/>
  <c r="G96" i="11"/>
  <c r="F97" i="11"/>
  <c r="G6299" i="8"/>
  <c r="S6664" i="8" l="1"/>
  <c r="S7395" i="8"/>
  <c r="T7395" i="8" s="1"/>
  <c r="S7029" i="8"/>
  <c r="T7029" i="8" s="1"/>
  <c r="G97" i="11"/>
  <c r="F98" i="11"/>
  <c r="G6300" i="8"/>
  <c r="S6665" i="8" l="1"/>
  <c r="S7396" i="8"/>
  <c r="T7396" i="8" s="1"/>
  <c r="S7030" i="8"/>
  <c r="T7030" i="8" s="1"/>
  <c r="G98" i="11"/>
  <c r="F99" i="11"/>
  <c r="G6301" i="8"/>
  <c r="S6666" i="8" l="1"/>
  <c r="S7031" i="8"/>
  <c r="T7031" i="8" s="1"/>
  <c r="S7397" i="8"/>
  <c r="T7397" i="8" s="1"/>
  <c r="G99" i="11"/>
  <c r="F100" i="11"/>
  <c r="G6302" i="8"/>
  <c r="S6667" i="8" l="1"/>
  <c r="S7032" i="8"/>
  <c r="T7032" i="8" s="1"/>
  <c r="S7398" i="8"/>
  <c r="T7398" i="8" s="1"/>
  <c r="G100" i="11"/>
  <c r="F101" i="11"/>
  <c r="G6303" i="8"/>
  <c r="S6668" i="8" l="1"/>
  <c r="S7033" i="8"/>
  <c r="T7033" i="8" s="1"/>
  <c r="S7399" i="8"/>
  <c r="T7399" i="8" s="1"/>
  <c r="G101" i="11"/>
  <c r="F102" i="11"/>
  <c r="G6304" i="8"/>
  <c r="S6669" i="8" l="1"/>
  <c r="S7034" i="8"/>
  <c r="T7034" i="8" s="1"/>
  <c r="S7400" i="8"/>
  <c r="T7400" i="8" s="1"/>
  <c r="G102" i="11"/>
  <c r="F103" i="11"/>
  <c r="G6305" i="8"/>
  <c r="S6670" i="8" l="1"/>
  <c r="S7401" i="8"/>
  <c r="T7401" i="8" s="1"/>
  <c r="S7035" i="8"/>
  <c r="T7035" i="8" s="1"/>
  <c r="G103" i="11"/>
  <c r="F104" i="11"/>
  <c r="G6306" i="8"/>
  <c r="S6671" i="8" l="1"/>
  <c r="S7036" i="8"/>
  <c r="T7036" i="8" s="1"/>
  <c r="S7402" i="8"/>
  <c r="T7402" i="8" s="1"/>
  <c r="G104" i="11"/>
  <c r="F105" i="11"/>
  <c r="G6307" i="8"/>
  <c r="S6672" i="8" l="1"/>
  <c r="S7403" i="8"/>
  <c r="T7403" i="8" s="1"/>
  <c r="S7037" i="8"/>
  <c r="T7037" i="8" s="1"/>
  <c r="G105" i="11"/>
  <c r="G6308" i="8"/>
  <c r="F106" i="11"/>
  <c r="G106" i="11"/>
  <c r="S6673" i="8" l="1"/>
  <c r="S7038" i="8"/>
  <c r="T7038" i="8" s="1"/>
  <c r="S7404" i="8"/>
  <c r="T7404" i="8" s="1"/>
  <c r="F107" i="11"/>
  <c r="G6309" i="8"/>
  <c r="S6674" i="8" l="1"/>
  <c r="S7405" i="8"/>
  <c r="T7405" i="8" s="1"/>
  <c r="S7039" i="8"/>
  <c r="T7039" i="8" s="1"/>
  <c r="G107" i="11"/>
  <c r="G6310" i="8"/>
  <c r="F108" i="11"/>
  <c r="S6675" i="8" l="1"/>
  <c r="S7406" i="8"/>
  <c r="T7406" i="8" s="1"/>
  <c r="S7040" i="8"/>
  <c r="T7040" i="8" s="1"/>
  <c r="G108" i="11"/>
  <c r="G6311" i="8"/>
  <c r="F109" i="11"/>
  <c r="S6676" i="8" l="1"/>
  <c r="S7041" i="8"/>
  <c r="T7041" i="8" s="1"/>
  <c r="S7407" i="8"/>
  <c r="T7407" i="8" s="1"/>
  <c r="G109" i="11"/>
  <c r="G6312" i="8"/>
  <c r="F110" i="11"/>
  <c r="S6677" i="8" l="1"/>
  <c r="S7042" i="8"/>
  <c r="T7042" i="8" s="1"/>
  <c r="S7408" i="8"/>
  <c r="T7408" i="8" s="1"/>
  <c r="G110" i="11"/>
  <c r="F111" i="11"/>
  <c r="G6313" i="8"/>
  <c r="S6678" i="8" l="1"/>
  <c r="S7043" i="8"/>
  <c r="T7043" i="8" s="1"/>
  <c r="S7409" i="8"/>
  <c r="T7409" i="8" s="1"/>
  <c r="G111" i="11"/>
  <c r="G6314" i="8"/>
  <c r="G112" i="11" s="1"/>
  <c r="F112" i="11"/>
  <c r="S6679" i="8" l="1"/>
  <c r="S7410" i="8"/>
  <c r="T7410" i="8" s="1"/>
  <c r="S7044" i="8"/>
  <c r="T7044" i="8" s="1"/>
  <c r="F113" i="11"/>
  <c r="G6315" i="8"/>
  <c r="S6680" i="8" l="1"/>
  <c r="S7411" i="8"/>
  <c r="T7411" i="8" s="1"/>
  <c r="S7045" i="8"/>
  <c r="T7045" i="8" s="1"/>
  <c r="G113" i="11"/>
  <c r="F114" i="11"/>
  <c r="G6316" i="8"/>
  <c r="S6681" i="8" l="1"/>
  <c r="S7412" i="8"/>
  <c r="T7412" i="8" s="1"/>
  <c r="S7046" i="8"/>
  <c r="T7046" i="8" s="1"/>
  <c r="G114" i="11"/>
  <c r="G6317" i="8"/>
  <c r="F115" i="11"/>
  <c r="S6682" i="8" l="1"/>
  <c r="S7047" i="8"/>
  <c r="T7047" i="8" s="1"/>
  <c r="S7413" i="8"/>
  <c r="T7413" i="8" s="1"/>
  <c r="G115" i="11"/>
  <c r="F116" i="11"/>
  <c r="G6318" i="8"/>
  <c r="S6683" i="8" l="1"/>
  <c r="S7414" i="8"/>
  <c r="T7414" i="8" s="1"/>
  <c r="S7048" i="8"/>
  <c r="T7048" i="8" s="1"/>
  <c r="G116" i="11"/>
  <c r="F117" i="11"/>
  <c r="G6319" i="8"/>
  <c r="S6684" i="8" l="1"/>
  <c r="S7415" i="8"/>
  <c r="T7415" i="8" s="1"/>
  <c r="S7049" i="8"/>
  <c r="T7049" i="8" s="1"/>
  <c r="G117" i="11"/>
  <c r="F118" i="11"/>
  <c r="G6320" i="8"/>
  <c r="S6685" i="8" l="1"/>
  <c r="S7050" i="8"/>
  <c r="T7050" i="8" s="1"/>
  <c r="S7416" i="8"/>
  <c r="T7416" i="8" s="1"/>
  <c r="G118" i="11"/>
  <c r="G6321" i="8"/>
  <c r="F119" i="11"/>
  <c r="G119" i="11" l="1"/>
  <c r="S6686" i="8"/>
  <c r="S7051" i="8"/>
  <c r="T7051" i="8" s="1"/>
  <c r="S7417" i="8"/>
  <c r="T7417" i="8" s="1"/>
  <c r="F120" i="11"/>
  <c r="G6322" i="8"/>
  <c r="S6687" i="8" l="1"/>
  <c r="S7418" i="8"/>
  <c r="T7418" i="8" s="1"/>
  <c r="S7052" i="8"/>
  <c r="T7052" i="8" s="1"/>
  <c r="G120" i="11"/>
  <c r="G6323" i="8"/>
  <c r="F121" i="11"/>
  <c r="G121" i="11" l="1"/>
  <c r="S6688" i="8"/>
  <c r="S7419" i="8"/>
  <c r="T7419" i="8" s="1"/>
  <c r="S7053" i="8"/>
  <c r="T7053" i="8" s="1"/>
  <c r="F122" i="11"/>
  <c r="G6324" i="8"/>
  <c r="S6689" i="8" l="1"/>
  <c r="S7054" i="8"/>
  <c r="T7054" i="8" s="1"/>
  <c r="S7420" i="8"/>
  <c r="T7420" i="8" s="1"/>
  <c r="G122" i="11"/>
  <c r="G6325" i="8"/>
  <c r="G123" i="11" s="1"/>
  <c r="F123" i="11"/>
  <c r="S6690" i="8" l="1"/>
  <c r="S7421" i="8"/>
  <c r="T7421" i="8" s="1"/>
  <c r="S7055" i="8"/>
  <c r="T7055" i="8" s="1"/>
  <c r="F124" i="11"/>
  <c r="G6326" i="8"/>
  <c r="S6691" i="8" l="1"/>
  <c r="S7422" i="8"/>
  <c r="T7422" i="8" s="1"/>
  <c r="S7056" i="8"/>
  <c r="T7056" i="8" s="1"/>
  <c r="G124" i="11"/>
  <c r="F125" i="11"/>
  <c r="G6327" i="8"/>
  <c r="S6692" i="8" l="1"/>
  <c r="S7057" i="8"/>
  <c r="T7057" i="8" s="1"/>
  <c r="S7423" i="8"/>
  <c r="T7423" i="8" s="1"/>
  <c r="G125" i="11"/>
  <c r="F126" i="11"/>
  <c r="G6328" i="8"/>
  <c r="S6693" i="8" l="1"/>
  <c r="S7424" i="8"/>
  <c r="T7424" i="8" s="1"/>
  <c r="S7058" i="8"/>
  <c r="T7058" i="8" s="1"/>
  <c r="G126" i="11"/>
  <c r="F127" i="11"/>
  <c r="G6329" i="8"/>
  <c r="S6694" i="8" l="1"/>
  <c r="S7425" i="8"/>
  <c r="T7425" i="8" s="1"/>
  <c r="S7059" i="8"/>
  <c r="T7059" i="8" s="1"/>
  <c r="G127" i="11"/>
  <c r="F128" i="11"/>
  <c r="G6330" i="8"/>
  <c r="S6695" i="8" l="1"/>
  <c r="S7426" i="8"/>
  <c r="T7426" i="8" s="1"/>
  <c r="S7060" i="8"/>
  <c r="T7060" i="8" s="1"/>
  <c r="G128" i="11"/>
  <c r="F129" i="11"/>
  <c r="G6331" i="8"/>
  <c r="S6696" i="8" l="1"/>
  <c r="S7427" i="8"/>
  <c r="T7427" i="8" s="1"/>
  <c r="S7061" i="8"/>
  <c r="T7061" i="8" s="1"/>
  <c r="G129" i="11"/>
  <c r="G6332" i="8"/>
  <c r="F130" i="11"/>
  <c r="G130" i="11"/>
  <c r="S6697" i="8" l="1"/>
  <c r="S7428" i="8"/>
  <c r="T7428" i="8" s="1"/>
  <c r="S7062" i="8"/>
  <c r="T7062" i="8" s="1"/>
  <c r="F131" i="11"/>
  <c r="G6333" i="8"/>
  <c r="S6698" i="8" l="1"/>
  <c r="S7063" i="8"/>
  <c r="T7063" i="8" s="1"/>
  <c r="S7429" i="8"/>
  <c r="T7429" i="8" s="1"/>
  <c r="G131" i="11"/>
  <c r="G6334" i="8"/>
  <c r="F132" i="11"/>
  <c r="S6699" i="8" l="1"/>
  <c r="S7064" i="8"/>
  <c r="T7064" i="8" s="1"/>
  <c r="S7430" i="8"/>
  <c r="T7430" i="8" s="1"/>
  <c r="G132" i="11"/>
  <c r="F133" i="11"/>
  <c r="G6335" i="8"/>
  <c r="S6700" i="8" l="1"/>
  <c r="S7431" i="8"/>
  <c r="T7431" i="8" s="1"/>
  <c r="S7065" i="8"/>
  <c r="T7065" i="8" s="1"/>
  <c r="G133" i="11"/>
  <c r="F135" i="11"/>
  <c r="F134" i="11"/>
  <c r="G6337" i="8"/>
  <c r="G6336" i="8"/>
  <c r="S6701" i="8" l="1"/>
  <c r="S7432" i="8"/>
  <c r="T7432" i="8" s="1"/>
  <c r="S7066" i="8"/>
  <c r="T7066" i="8" s="1"/>
  <c r="S6702" i="8"/>
  <c r="S7067" i="8"/>
  <c r="T7067" i="8" s="1"/>
  <c r="S7433" i="8"/>
  <c r="T7433" i="8" s="1"/>
  <c r="G134" i="11"/>
  <c r="G135" i="11"/>
  <c r="F136" i="11" l="1"/>
  <c r="G6338" i="8"/>
  <c r="S6703" i="8" l="1"/>
  <c r="S7068" i="8"/>
  <c r="T7068" i="8" s="1"/>
  <c r="S7434" i="8"/>
  <c r="T7434" i="8" s="1"/>
  <c r="G136" i="11"/>
  <c r="F137" i="11"/>
  <c r="G6339" i="8"/>
  <c r="S6704" i="8" l="1"/>
  <c r="S7435" i="8"/>
  <c r="T7435" i="8" s="1"/>
  <c r="S7069" i="8"/>
  <c r="T7069" i="8" s="1"/>
  <c r="G137" i="11"/>
  <c r="F138" i="11"/>
  <c r="G6340" i="8"/>
  <c r="S6705" i="8" l="1"/>
  <c r="S7070" i="8"/>
  <c r="T7070" i="8" s="1"/>
  <c r="S7436" i="8"/>
  <c r="T7436" i="8" s="1"/>
  <c r="G138" i="11"/>
  <c r="F139" i="11"/>
  <c r="G6341" i="8"/>
  <c r="S6706" i="8" l="1"/>
  <c r="S7437" i="8"/>
  <c r="T7437" i="8" s="1"/>
  <c r="S7071" i="8"/>
  <c r="T7071" i="8" s="1"/>
  <c r="G139" i="11"/>
  <c r="F140" i="11"/>
  <c r="G6342" i="8"/>
  <c r="S6707" i="8" l="1"/>
  <c r="S7072" i="8"/>
  <c r="T7072" i="8" s="1"/>
  <c r="S7438" i="8"/>
  <c r="T7438" i="8" s="1"/>
  <c r="G140" i="11"/>
  <c r="F141" i="11"/>
  <c r="G6343" i="8"/>
  <c r="S6708" i="8" l="1"/>
  <c r="S7439" i="8"/>
  <c r="T7439" i="8" s="1"/>
  <c r="S7073" i="8"/>
  <c r="T7073" i="8" s="1"/>
  <c r="G141" i="11"/>
  <c r="G6344" i="8"/>
  <c r="F142" i="11"/>
  <c r="G142" i="11"/>
  <c r="S6709" i="8" l="1"/>
  <c r="S7074" i="8"/>
  <c r="T7074" i="8" s="1"/>
  <c r="S7440" i="8"/>
  <c r="T7440" i="8" s="1"/>
  <c r="F143" i="11"/>
  <c r="G6345" i="8"/>
  <c r="S6710" i="8" l="1"/>
  <c r="S7441" i="8"/>
  <c r="T7441" i="8" s="1"/>
  <c r="S7075" i="8"/>
  <c r="T7075" i="8" s="1"/>
  <c r="G143" i="11"/>
  <c r="F144" i="11"/>
  <c r="G6346" i="8"/>
  <c r="S6711" i="8" l="1"/>
  <c r="S7076" i="8"/>
  <c r="T7076" i="8" s="1"/>
  <c r="S7442" i="8"/>
  <c r="T7442" i="8" s="1"/>
  <c r="G144" i="11"/>
  <c r="F145" i="11"/>
  <c r="G6347" i="8"/>
  <c r="S6712" i="8" l="1"/>
  <c r="S7443" i="8"/>
  <c r="T7443" i="8" s="1"/>
  <c r="S7077" i="8"/>
  <c r="T7077" i="8" s="1"/>
  <c r="G145" i="11"/>
  <c r="F146" i="11"/>
  <c r="G6348" i="8"/>
  <c r="S6713" i="8" l="1"/>
  <c r="S7078" i="8"/>
  <c r="T7078" i="8" s="1"/>
  <c r="S7444" i="8"/>
  <c r="T7444" i="8" s="1"/>
  <c r="G146" i="11"/>
  <c r="F147" i="11"/>
  <c r="G6349" i="8"/>
  <c r="S6714" i="8" l="1"/>
  <c r="S7079" i="8"/>
  <c r="T7079" i="8" s="1"/>
  <c r="S7445" i="8"/>
  <c r="T7445" i="8" s="1"/>
  <c r="G147" i="11"/>
  <c r="F148" i="11"/>
  <c r="G6350" i="8"/>
  <c r="S6715" i="8" l="1"/>
  <c r="S7080" i="8"/>
  <c r="T7080" i="8" s="1"/>
  <c r="S7446" i="8"/>
  <c r="T7446" i="8" s="1"/>
  <c r="G148" i="11"/>
  <c r="F149" i="11"/>
  <c r="G6351" i="8"/>
  <c r="S6716" i="8" l="1"/>
  <c r="S7447" i="8"/>
  <c r="T7447" i="8" s="1"/>
  <c r="S7081" i="8"/>
  <c r="T7081" i="8" s="1"/>
  <c r="G149" i="11"/>
  <c r="F150" i="11"/>
  <c r="G6352" i="8"/>
  <c r="S6717" i="8" l="1"/>
  <c r="S7082" i="8"/>
  <c r="T7082" i="8" s="1"/>
  <c r="S7448" i="8"/>
  <c r="T7448" i="8" s="1"/>
  <c r="G150" i="11"/>
  <c r="F151" i="11"/>
  <c r="G6353" i="8"/>
  <c r="S6718" i="8" l="1"/>
  <c r="S7083" i="8"/>
  <c r="T7083" i="8" s="1"/>
  <c r="S7449" i="8"/>
  <c r="T7449" i="8" s="1"/>
  <c r="G151" i="11"/>
  <c r="F152" i="11"/>
  <c r="G6354" i="8"/>
  <c r="S6719" i="8" l="1"/>
  <c r="S7084" i="8"/>
  <c r="T7084" i="8" s="1"/>
  <c r="S7450" i="8"/>
  <c r="T7450" i="8" s="1"/>
  <c r="G152" i="11"/>
  <c r="G6355" i="8"/>
  <c r="F153" i="11"/>
  <c r="S6720" i="8" l="1"/>
  <c r="S7451" i="8"/>
  <c r="T7451" i="8" s="1"/>
  <c r="S7085" i="8"/>
  <c r="T7085" i="8" s="1"/>
  <c r="G153" i="11"/>
  <c r="F155" i="11"/>
  <c r="F154" i="11"/>
  <c r="G6357" i="8"/>
  <c r="G6356" i="8"/>
  <c r="S6722" i="8" l="1"/>
  <c r="S7453" i="8"/>
  <c r="T7453" i="8" s="1"/>
  <c r="S7087" i="8"/>
  <c r="T7087" i="8" s="1"/>
  <c r="S6721" i="8"/>
  <c r="S7452" i="8"/>
  <c r="T7452" i="8" s="1"/>
  <c r="S7086" i="8"/>
  <c r="T7086" i="8" s="1"/>
  <c r="G154" i="11"/>
  <c r="G155" i="11"/>
  <c r="F156" i="11" l="1"/>
  <c r="G6358" i="8"/>
  <c r="S6723" i="8" l="1"/>
  <c r="S7454" i="8"/>
  <c r="T7454" i="8" s="1"/>
  <c r="S7088" i="8"/>
  <c r="T7088" i="8" s="1"/>
  <c r="G156" i="11"/>
  <c r="F157" i="11"/>
  <c r="G6359" i="8"/>
  <c r="S6724" i="8" l="1"/>
  <c r="S7089" i="8"/>
  <c r="T7089" i="8" s="1"/>
  <c r="S7455" i="8"/>
  <c r="T7455" i="8" s="1"/>
  <c r="G157" i="11"/>
  <c r="G6360" i="8"/>
  <c r="G158" i="11" s="1"/>
  <c r="F158" i="11"/>
  <c r="S6725" i="8" l="1"/>
  <c r="S7456" i="8"/>
  <c r="T7456" i="8" s="1"/>
  <c r="S7090" i="8"/>
  <c r="T7090" i="8" s="1"/>
  <c r="F161" i="11"/>
  <c r="F159" i="11"/>
  <c r="F160" i="11"/>
  <c r="G6361" i="8"/>
  <c r="G6363" i="8"/>
  <c r="G6362" i="8"/>
  <c r="S6727" i="8" l="1"/>
  <c r="S7458" i="8"/>
  <c r="T7458" i="8" s="1"/>
  <c r="S7092" i="8"/>
  <c r="T7092" i="8" s="1"/>
  <c r="S6726" i="8"/>
  <c r="S7457" i="8"/>
  <c r="T7457" i="8" s="1"/>
  <c r="S7091" i="8"/>
  <c r="T7091" i="8" s="1"/>
  <c r="S6728" i="8"/>
  <c r="S7459" i="8"/>
  <c r="T7459" i="8" s="1"/>
  <c r="S7093" i="8"/>
  <c r="T7093" i="8" s="1"/>
  <c r="G159" i="11"/>
  <c r="G160" i="11"/>
  <c r="G161" i="11"/>
  <c r="F163" i="11" l="1"/>
  <c r="F162" i="11"/>
  <c r="G6364" i="8"/>
  <c r="G6365" i="8"/>
  <c r="S6729" i="8" l="1"/>
  <c r="S7094" i="8"/>
  <c r="T7094" i="8" s="1"/>
  <c r="S7460" i="8"/>
  <c r="T7460" i="8" s="1"/>
  <c r="S6730" i="8"/>
  <c r="S7461" i="8"/>
  <c r="T7461" i="8" s="1"/>
  <c r="S7095" i="8"/>
  <c r="T7095" i="8" s="1"/>
  <c r="G163" i="11"/>
  <c r="G162" i="11"/>
  <c r="F164" i="11" l="1"/>
  <c r="G6366" i="8"/>
  <c r="S6731" i="8" l="1"/>
  <c r="S7462" i="8"/>
  <c r="T7462" i="8" s="1"/>
  <c r="S7096" i="8"/>
  <c r="T7096" i="8" s="1"/>
  <c r="G164" i="11"/>
  <c r="F166" i="11"/>
  <c r="F165" i="11"/>
  <c r="G6368" i="8"/>
  <c r="G6367" i="8"/>
  <c r="S6733" i="8" l="1"/>
  <c r="S7464" i="8"/>
  <c r="T7464" i="8" s="1"/>
  <c r="S7098" i="8"/>
  <c r="T7098" i="8" s="1"/>
  <c r="S6732" i="8"/>
  <c r="S7463" i="8"/>
  <c r="T7463" i="8" s="1"/>
  <c r="S7097" i="8"/>
  <c r="T7097" i="8" s="1"/>
  <c r="G165" i="11"/>
  <c r="G166" i="11"/>
  <c r="F167" i="11"/>
  <c r="G6369" i="8"/>
  <c r="S6734" i="8" l="1"/>
  <c r="S7465" i="8"/>
  <c r="T7465" i="8" s="1"/>
  <c r="S7099" i="8"/>
  <c r="T7099" i="8" s="1"/>
  <c r="G167" i="11"/>
  <c r="F168" i="11" l="1"/>
  <c r="G6370" i="8"/>
  <c r="S6735" i="8" l="1"/>
  <c r="S7100" i="8"/>
  <c r="T7100" i="8" s="1"/>
  <c r="S7466" i="8"/>
  <c r="T7466" i="8" s="1"/>
  <c r="G168" i="11"/>
  <c r="F170" i="11"/>
  <c r="G6371" i="8"/>
  <c r="F169" i="11"/>
  <c r="G169" i="11"/>
  <c r="G6372" i="8"/>
  <c r="S6737" i="8" l="1"/>
  <c r="S7102" i="8"/>
  <c r="T7102" i="8" s="1"/>
  <c r="S7468" i="8"/>
  <c r="T7468" i="8" s="1"/>
  <c r="S6736" i="8"/>
  <c r="S7101" i="8"/>
  <c r="T7101" i="8" s="1"/>
  <c r="S7467" i="8"/>
  <c r="T7467" i="8" s="1"/>
  <c r="G170" i="11"/>
  <c r="F171" i="11" l="1"/>
  <c r="G6373" i="8"/>
  <c r="S6738" i="8" l="1"/>
  <c r="S7103" i="8"/>
  <c r="T7103" i="8" s="1"/>
  <c r="S7469" i="8"/>
  <c r="T7469" i="8" s="1"/>
  <c r="G171" i="11"/>
  <c r="F172" i="11"/>
  <c r="G6374" i="8"/>
  <c r="S6739" i="8" l="1"/>
  <c r="S7470" i="8"/>
  <c r="T7470" i="8" s="1"/>
  <c r="S7104" i="8"/>
  <c r="T7104" i="8" s="1"/>
  <c r="G172" i="11"/>
  <c r="F174" i="11"/>
  <c r="G6375" i="8"/>
  <c r="F173" i="11"/>
  <c r="G6376" i="8"/>
  <c r="S6741" i="8" l="1"/>
  <c r="S7106" i="8"/>
  <c r="T7106" i="8" s="1"/>
  <c r="S7472" i="8"/>
  <c r="T7472" i="8" s="1"/>
  <c r="S6740" i="8"/>
  <c r="S7471" i="8"/>
  <c r="T7471" i="8" s="1"/>
  <c r="S7105" i="8"/>
  <c r="T7105" i="8" s="1"/>
  <c r="G174" i="11"/>
  <c r="G173" i="11"/>
  <c r="F175" i="11"/>
  <c r="G6377" i="8"/>
  <c r="S6742" i="8" l="1"/>
  <c r="S7473" i="8"/>
  <c r="T7473" i="8" s="1"/>
  <c r="S7107" i="8"/>
  <c r="T7107" i="8" s="1"/>
  <c r="G175" i="11"/>
  <c r="G6378" i="8"/>
  <c r="F176" i="11"/>
  <c r="G176" i="11" l="1"/>
  <c r="S6743" i="8"/>
  <c r="S7474" i="8"/>
  <c r="T7474" i="8" s="1"/>
  <c r="S7108" i="8"/>
  <c r="T7108" i="8" s="1"/>
  <c r="F178" i="11" l="1"/>
  <c r="F177" i="11"/>
  <c r="G6380" i="8"/>
  <c r="G6379" i="8"/>
  <c r="S6745" i="8" l="1"/>
  <c r="S7110" i="8"/>
  <c r="T7110" i="8" s="1"/>
  <c r="S7476" i="8"/>
  <c r="T7476" i="8" s="1"/>
  <c r="S6744" i="8"/>
  <c r="S7109" i="8"/>
  <c r="T7109" i="8" s="1"/>
  <c r="S7475" i="8"/>
  <c r="T7475" i="8" s="1"/>
  <c r="G177" i="11"/>
  <c r="G178" i="11"/>
  <c r="F179" i="11"/>
  <c r="G6381" i="8"/>
  <c r="S6746" i="8" l="1"/>
  <c r="S7111" i="8"/>
  <c r="T7111" i="8" s="1"/>
  <c r="S7477" i="8"/>
  <c r="T7477" i="8" s="1"/>
  <c r="G179" i="11"/>
  <c r="G6382" i="8"/>
  <c r="F180" i="11"/>
  <c r="G180" i="11" l="1"/>
  <c r="S6747" i="8"/>
  <c r="S7478" i="8"/>
  <c r="T7478" i="8" s="1"/>
  <c r="S7112" i="8"/>
  <c r="T7112" i="8" s="1"/>
  <c r="F181" i="11"/>
  <c r="G6383" i="8"/>
  <c r="S6748" i="8" l="1"/>
  <c r="S7479" i="8"/>
  <c r="T7479" i="8" s="1"/>
  <c r="S7113" i="8"/>
  <c r="T7113" i="8" s="1"/>
  <c r="G181" i="11"/>
  <c r="F182" i="11"/>
  <c r="G6384" i="8"/>
  <c r="S6749" i="8" l="1"/>
  <c r="S7480" i="8"/>
  <c r="T7480" i="8" s="1"/>
  <c r="S7114" i="8"/>
  <c r="T7114" i="8" s="1"/>
  <c r="G182" i="11"/>
  <c r="F183" i="11"/>
  <c r="G6385" i="8"/>
  <c r="S6750" i="8" l="1"/>
  <c r="S7481" i="8"/>
  <c r="T7481" i="8" s="1"/>
  <c r="S7115" i="8"/>
  <c r="T7115" i="8" s="1"/>
  <c r="G183" i="11"/>
  <c r="F184" i="11"/>
  <c r="G6386" i="8"/>
  <c r="S6751" i="8" l="1"/>
  <c r="S7482" i="8"/>
  <c r="T7482" i="8" s="1"/>
  <c r="S7116" i="8"/>
  <c r="T7116" i="8" s="1"/>
  <c r="G184" i="11"/>
  <c r="F185" i="11"/>
  <c r="G6387" i="8"/>
  <c r="S6752" i="8" l="1"/>
  <c r="S7117" i="8"/>
  <c r="T7117" i="8" s="1"/>
  <c r="S7483" i="8"/>
  <c r="T7483" i="8" s="1"/>
  <c r="G185" i="11"/>
  <c r="F186" i="11" l="1"/>
  <c r="G6388" i="8"/>
  <c r="S6753" i="8" l="1"/>
  <c r="S7118" i="8"/>
  <c r="T7118" i="8" s="1"/>
  <c r="S7484" i="8"/>
  <c r="T7484" i="8" s="1"/>
  <c r="G186" i="11"/>
  <c r="F188" i="11"/>
  <c r="F187" i="11"/>
  <c r="G6389" i="8"/>
  <c r="G6390" i="8"/>
  <c r="S6755" i="8" l="1"/>
  <c r="S7120" i="8"/>
  <c r="T7120" i="8" s="1"/>
  <c r="S7486" i="8"/>
  <c r="T7486" i="8" s="1"/>
  <c r="S6754" i="8"/>
  <c r="S7119" i="8"/>
  <c r="T7119" i="8" s="1"/>
  <c r="S7485" i="8"/>
  <c r="T7485" i="8" s="1"/>
  <c r="G188" i="11"/>
  <c r="G187" i="11"/>
  <c r="F190" i="11" l="1"/>
  <c r="F189" i="11"/>
  <c r="G6391" i="8"/>
  <c r="G6392" i="8"/>
  <c r="S6756" i="8" l="1"/>
  <c r="S7121" i="8"/>
  <c r="T7121" i="8" s="1"/>
  <c r="S7487" i="8"/>
  <c r="T7487" i="8" s="1"/>
  <c r="S6757" i="8"/>
  <c r="S7488" i="8"/>
  <c r="T7488" i="8" s="1"/>
  <c r="S7122" i="8"/>
  <c r="T7122" i="8" s="1"/>
  <c r="G190" i="11"/>
  <c r="G189" i="11"/>
  <c r="F191" i="11"/>
  <c r="G6393" i="8"/>
  <c r="S6758" i="8" l="1"/>
  <c r="S7123" i="8"/>
  <c r="T7123" i="8" s="1"/>
  <c r="S7489" i="8"/>
  <c r="T7489" i="8" s="1"/>
  <c r="G191" i="11"/>
  <c r="F193" i="11" l="1"/>
  <c r="F192" i="11"/>
  <c r="G6394" i="8"/>
  <c r="G6395" i="8"/>
  <c r="S6759" i="8" l="1"/>
  <c r="S7490" i="8"/>
  <c r="T7490" i="8" s="1"/>
  <c r="S7124" i="8"/>
  <c r="T7124" i="8" s="1"/>
  <c r="S6760" i="8"/>
  <c r="S7491" i="8"/>
  <c r="T7491" i="8" s="1"/>
  <c r="S7125" i="8"/>
  <c r="T7125" i="8" s="1"/>
  <c r="G193" i="11"/>
  <c r="G192" i="11"/>
  <c r="F195" i="11" l="1"/>
  <c r="F194" i="11"/>
  <c r="G6396" i="8"/>
  <c r="G6397" i="8"/>
  <c r="S6761" i="8" l="1"/>
  <c r="S7492" i="8"/>
  <c r="T7492" i="8" s="1"/>
  <c r="S7126" i="8"/>
  <c r="T7126" i="8" s="1"/>
  <c r="S6762" i="8"/>
  <c r="S7127" i="8"/>
  <c r="T7127" i="8" s="1"/>
  <c r="S7493" i="8"/>
  <c r="T7493" i="8" s="1"/>
  <c r="G195" i="11"/>
  <c r="G194" i="11"/>
  <c r="G6398" i="8"/>
  <c r="F196" i="11"/>
  <c r="G196" i="11"/>
  <c r="S6763" i="8" l="1"/>
  <c r="S7128" i="8"/>
  <c r="T7128" i="8" s="1"/>
  <c r="S7494" i="8"/>
  <c r="T7494" i="8" s="1"/>
  <c r="F197" i="11" l="1"/>
  <c r="G6399" i="8"/>
  <c r="S6764" i="8" l="1"/>
  <c r="S7495" i="8"/>
  <c r="T7495" i="8" s="1"/>
  <c r="S7129" i="8"/>
  <c r="T7129" i="8" s="1"/>
  <c r="G197" i="11"/>
  <c r="G6400" i="8"/>
  <c r="F198" i="11"/>
  <c r="S6765" i="8" l="1"/>
  <c r="S7130" i="8"/>
  <c r="T7130" i="8" s="1"/>
  <c r="S7496" i="8"/>
  <c r="T7496" i="8" s="1"/>
  <c r="G198" i="11"/>
  <c r="F200" i="11"/>
  <c r="F199" i="11"/>
  <c r="G6402" i="8"/>
  <c r="G6401" i="8"/>
  <c r="S6767" i="8" l="1"/>
  <c r="S7498" i="8"/>
  <c r="T7498" i="8" s="1"/>
  <c r="S7132" i="8"/>
  <c r="T7132" i="8" s="1"/>
  <c r="S6766" i="8"/>
  <c r="S7131" i="8"/>
  <c r="T7131" i="8" s="1"/>
  <c r="S7497" i="8"/>
  <c r="T7497" i="8" s="1"/>
  <c r="G199" i="11"/>
  <c r="G200" i="11"/>
  <c r="F201" i="11"/>
  <c r="G6403" i="8"/>
  <c r="S6768" i="8" l="1"/>
  <c r="S7133" i="8"/>
  <c r="T7133" i="8" s="1"/>
  <c r="S7499" i="8"/>
  <c r="T7499" i="8" s="1"/>
  <c r="G201" i="11"/>
  <c r="F203" i="11" l="1"/>
  <c r="F202" i="11"/>
  <c r="G6405" i="8"/>
  <c r="G6404" i="8"/>
  <c r="S6770" i="8" l="1"/>
  <c r="S7135" i="8"/>
  <c r="T7135" i="8" s="1"/>
  <c r="S6769" i="8"/>
  <c r="S7134" i="8"/>
  <c r="T7134" i="8" s="1"/>
  <c r="S7500" i="8"/>
  <c r="T7500" i="8" s="1"/>
  <c r="G202" i="11"/>
  <c r="G203" i="11"/>
  <c r="F205" i="11" l="1"/>
  <c r="F204" i="11"/>
  <c r="G6407" i="8"/>
  <c r="G6406" i="8"/>
  <c r="S6772" i="8" l="1"/>
  <c r="S7137" i="8"/>
  <c r="T7137" i="8" s="1"/>
  <c r="S6771" i="8"/>
  <c r="S7136" i="8"/>
  <c r="T7136" i="8" s="1"/>
  <c r="G204" i="11"/>
  <c r="G205" i="11"/>
  <c r="F207" i="11" l="1"/>
  <c r="F206" i="11"/>
  <c r="G6409" i="8"/>
  <c r="G6408" i="8"/>
  <c r="S6774" i="8" l="1"/>
  <c r="S7139" i="8"/>
  <c r="T7139" i="8" s="1"/>
  <c r="S6773" i="8"/>
  <c r="S7138" i="8"/>
  <c r="T7138" i="8" s="1"/>
  <c r="G206" i="11"/>
  <c r="G207" i="11"/>
  <c r="F209" i="11" l="1"/>
  <c r="F208" i="11"/>
  <c r="G6411" i="8"/>
  <c r="G6410" i="8"/>
  <c r="S6776" i="8" l="1"/>
  <c r="S7141" i="8"/>
  <c r="T7141" i="8" s="1"/>
  <c r="S6775" i="8"/>
  <c r="S7140" i="8"/>
  <c r="T7140" i="8" s="1"/>
  <c r="G209" i="11"/>
  <c r="G208" i="11"/>
  <c r="F210" i="11"/>
  <c r="G6412" i="8"/>
  <c r="S6777" i="8" l="1"/>
  <c r="S7142" i="8"/>
  <c r="T7142" i="8" s="1"/>
  <c r="G210" i="11"/>
  <c r="F211" i="11"/>
  <c r="G6413" i="8"/>
  <c r="S6778" i="8" l="1"/>
  <c r="S7143" i="8"/>
  <c r="T7143" i="8" s="1"/>
  <c r="G211" i="11"/>
  <c r="F213" i="11" l="1"/>
  <c r="F212" i="11"/>
  <c r="G6414" i="8"/>
  <c r="G6415" i="8"/>
  <c r="S6780" i="8" l="1"/>
  <c r="S7145" i="8"/>
  <c r="T7145" i="8" s="1"/>
  <c r="S6779" i="8"/>
  <c r="S7144" i="8"/>
  <c r="T7144" i="8" s="1"/>
  <c r="G213" i="11"/>
  <c r="G212" i="11"/>
  <c r="F215" i="11" l="1"/>
  <c r="F214" i="11"/>
  <c r="G6417" i="8"/>
  <c r="G6416" i="8"/>
  <c r="S6782" i="8" l="1"/>
  <c r="S7147" i="8"/>
  <c r="T7147" i="8" s="1"/>
  <c r="S6781" i="8"/>
  <c r="S7146" i="8"/>
  <c r="T7146" i="8" s="1"/>
  <c r="G214" i="11"/>
  <c r="G215" i="11"/>
  <c r="F216" i="11" l="1"/>
  <c r="G6418" i="8"/>
  <c r="G216" i="11" l="1"/>
  <c r="F218" i="11"/>
  <c r="F217" i="11"/>
  <c r="G6419" i="8"/>
  <c r="G6420" i="8"/>
  <c r="G217" i="11" l="1"/>
  <c r="G218" i="11"/>
  <c r="F219" i="11"/>
  <c r="G6421" i="8"/>
  <c r="G219" i="11" l="1"/>
  <c r="F220" i="11"/>
  <c r="G6422" i="8"/>
  <c r="G220" i="11" l="1"/>
  <c r="F221" i="11"/>
  <c r="G6423" i="8"/>
  <c r="G221" i="11" l="1"/>
  <c r="F222" i="11"/>
  <c r="G6424" i="8"/>
  <c r="G222" i="11" l="1"/>
  <c r="F223" i="11" l="1"/>
  <c r="G6425" i="8"/>
  <c r="G223" i="11" l="1"/>
  <c r="G6426" i="8"/>
  <c r="F224" i="11"/>
  <c r="G224" i="11"/>
  <c r="G6427" i="8"/>
  <c r="G225" i="11" s="1"/>
  <c r="F225" i="11"/>
  <c r="S6791" i="8" l="1"/>
  <c r="S7156" i="8"/>
  <c r="T7156" i="8" s="1"/>
  <c r="S6792" i="8"/>
  <c r="S7157" i="8"/>
  <c r="T7157" i="8" s="1"/>
  <c r="F227" i="11" l="1"/>
  <c r="F226" i="11"/>
  <c r="G6428" i="8"/>
  <c r="G6429" i="8"/>
  <c r="S6793" i="8" l="1"/>
  <c r="S7158" i="8"/>
  <c r="T7158" i="8" s="1"/>
  <c r="S6794" i="8"/>
  <c r="S7159" i="8"/>
  <c r="T7159" i="8" s="1"/>
  <c r="G227" i="11"/>
  <c r="G226" i="11"/>
  <c r="F229" i="11" l="1"/>
  <c r="F228" i="11"/>
  <c r="G6431" i="8"/>
  <c r="G6430" i="8"/>
  <c r="S6796" i="8" l="1"/>
  <c r="S7161" i="8"/>
  <c r="T7161" i="8" s="1"/>
  <c r="S6795" i="8"/>
  <c r="S7160" i="8"/>
  <c r="T7160" i="8" s="1"/>
  <c r="G228" i="11"/>
  <c r="G229" i="11"/>
  <c r="F231" i="11" l="1"/>
  <c r="F230" i="11"/>
  <c r="G6432" i="8"/>
  <c r="G6433" i="8"/>
  <c r="S6798" i="8" l="1"/>
  <c r="S7163" i="8"/>
  <c r="T7163" i="8" s="1"/>
  <c r="S6797" i="8"/>
  <c r="S7162" i="8"/>
  <c r="T7162" i="8" s="1"/>
  <c r="G231" i="11"/>
  <c r="G230" i="11"/>
  <c r="F232" i="11"/>
  <c r="G6434" i="8"/>
  <c r="S6799" i="8" l="1"/>
  <c r="S7164" i="8"/>
  <c r="T7164" i="8" s="1"/>
  <c r="G232" i="11"/>
  <c r="G6435" i="8"/>
  <c r="G233" i="11" s="1"/>
  <c r="F233" i="11"/>
  <c r="S6800" i="8" l="1"/>
  <c r="S7165" i="8"/>
  <c r="T7165" i="8" s="1"/>
  <c r="F234" i="11"/>
  <c r="G6436" i="8"/>
  <c r="S6801" i="8" l="1"/>
  <c r="S7166" i="8"/>
  <c r="T7166" i="8" s="1"/>
  <c r="G234" i="11"/>
  <c r="F236" i="11" l="1"/>
  <c r="F235" i="11"/>
  <c r="G6437" i="8"/>
  <c r="G6438" i="8"/>
  <c r="S6802" i="8" l="1"/>
  <c r="S7167" i="8"/>
  <c r="T7167" i="8" s="1"/>
  <c r="S6803" i="8"/>
  <c r="S7168" i="8"/>
  <c r="T7168" i="8" s="1"/>
  <c r="G236" i="11"/>
  <c r="G235" i="11"/>
  <c r="F238" i="11" l="1"/>
  <c r="F237" i="11"/>
  <c r="G6439" i="8"/>
  <c r="G6440" i="8"/>
  <c r="S6805" i="8" l="1"/>
  <c r="S7170" i="8"/>
  <c r="T7170" i="8" s="1"/>
  <c r="S6804" i="8"/>
  <c r="S7169" i="8"/>
  <c r="T7169" i="8" s="1"/>
  <c r="G237" i="11"/>
  <c r="G238" i="11"/>
  <c r="F239" i="11"/>
  <c r="G6441" i="8"/>
  <c r="S6806" i="8" l="1"/>
  <c r="S7171" i="8"/>
  <c r="T7171" i="8" s="1"/>
  <c r="G239" i="11"/>
  <c r="F240" i="11"/>
  <c r="G6442" i="8"/>
  <c r="S6807" i="8" l="1"/>
  <c r="S7172" i="8"/>
  <c r="T7172" i="8" s="1"/>
  <c r="G240" i="11"/>
  <c r="F241" i="11"/>
  <c r="G6443" i="8"/>
  <c r="S6808" i="8" l="1"/>
  <c r="S7173" i="8"/>
  <c r="T7173" i="8" s="1"/>
  <c r="G241" i="11"/>
  <c r="G6444" i="8"/>
  <c r="F242" i="11"/>
  <c r="G242" i="11" l="1"/>
  <c r="S6809" i="8"/>
  <c r="S7174" i="8"/>
  <c r="T7174" i="8" s="1"/>
  <c r="F244" i="11" l="1"/>
  <c r="F243" i="11"/>
  <c r="G6446" i="8"/>
  <c r="G6445" i="8"/>
  <c r="S6811" i="8" l="1"/>
  <c r="S7176" i="8"/>
  <c r="T7176" i="8" s="1"/>
  <c r="S6810" i="8"/>
  <c r="S7175" i="8"/>
  <c r="T7175" i="8" s="1"/>
  <c r="G243" i="11"/>
  <c r="G244" i="11"/>
  <c r="F245" i="11"/>
  <c r="G6447" i="8"/>
  <c r="S6812" i="8" l="1"/>
  <c r="S7177" i="8"/>
  <c r="T7177" i="8" s="1"/>
  <c r="G245" i="11"/>
  <c r="F246" i="11"/>
  <c r="G6448" i="8"/>
  <c r="S6813" i="8" l="1"/>
  <c r="S7178" i="8"/>
  <c r="T7178" i="8" s="1"/>
  <c r="G246" i="11"/>
  <c r="F247" i="11"/>
  <c r="G6449" i="8"/>
  <c r="S6814" i="8" l="1"/>
  <c r="S7179" i="8"/>
  <c r="T7179" i="8" s="1"/>
  <c r="G247" i="11"/>
  <c r="F249" i="11" l="1"/>
  <c r="F248" i="11"/>
  <c r="G6451" i="8"/>
  <c r="G6450" i="8"/>
  <c r="S6815" i="8" l="1"/>
  <c r="S7180" i="8"/>
  <c r="T7180" i="8" s="1"/>
  <c r="S6816" i="8"/>
  <c r="S7181" i="8"/>
  <c r="T7181" i="8" s="1"/>
  <c r="G248" i="11"/>
  <c r="G249" i="11"/>
  <c r="F250" i="11"/>
  <c r="G6452" i="8"/>
  <c r="S6817" i="8" l="1"/>
  <c r="S7182" i="8"/>
  <c r="T7182" i="8" s="1"/>
  <c r="G250" i="11"/>
  <c r="F251" i="11"/>
  <c r="G6453" i="8"/>
  <c r="S6818" i="8" l="1"/>
  <c r="S7183" i="8"/>
  <c r="T7183" i="8" s="1"/>
  <c r="G251" i="11"/>
  <c r="F252" i="11"/>
  <c r="G6454" i="8"/>
  <c r="S6819" i="8" l="1"/>
  <c r="S7184" i="8"/>
  <c r="T7184" i="8" s="1"/>
  <c r="G252" i="11"/>
  <c r="F253" i="11" l="1"/>
  <c r="G6455" i="8"/>
  <c r="S6820" i="8" l="1"/>
  <c r="S7185" i="8"/>
  <c r="T7185" i="8" s="1"/>
  <c r="G253" i="11"/>
  <c r="F255" i="11"/>
  <c r="F254" i="11"/>
  <c r="G6457" i="8"/>
  <c r="G6456" i="8"/>
  <c r="S6822" i="8" l="1"/>
  <c r="S7187" i="8"/>
  <c r="T7187" i="8" s="1"/>
  <c r="S6821" i="8"/>
  <c r="S7186" i="8"/>
  <c r="T7186" i="8" s="1"/>
  <c r="G255" i="11"/>
  <c r="G254" i="11"/>
  <c r="F256" i="11"/>
  <c r="G6458" i="8"/>
  <c r="S6823" i="8" l="1"/>
  <c r="S7188" i="8"/>
  <c r="T7188" i="8" s="1"/>
  <c r="G256" i="11"/>
  <c r="F257" i="11"/>
  <c r="G6459" i="8"/>
  <c r="S6824" i="8" l="1"/>
  <c r="S7189" i="8"/>
  <c r="T7189" i="8" s="1"/>
  <c r="G257" i="11"/>
  <c r="F258" i="11" l="1"/>
  <c r="G6460" i="8"/>
  <c r="S6825" i="8" l="1"/>
  <c r="S7190" i="8"/>
  <c r="T7190" i="8" s="1"/>
  <c r="G258" i="11"/>
  <c r="F259" i="11"/>
  <c r="G6462" i="8"/>
  <c r="G260" i="11" s="1"/>
  <c r="F260" i="11"/>
  <c r="G6461" i="8"/>
  <c r="S6826" i="8" l="1"/>
  <c r="S7191" i="8"/>
  <c r="T7191" i="8" s="1"/>
  <c r="S6827" i="8"/>
  <c r="S7192" i="8"/>
  <c r="T7192" i="8" s="1"/>
  <c r="G259" i="11"/>
  <c r="F261" i="11"/>
  <c r="G6463" i="8"/>
  <c r="S6828" i="8" l="1"/>
  <c r="S7193" i="8"/>
  <c r="T7193" i="8" s="1"/>
  <c r="G261" i="11"/>
  <c r="F262" i="11"/>
  <c r="G6464" i="8"/>
  <c r="S6829" i="8" l="1"/>
  <c r="S7194" i="8"/>
  <c r="T7194" i="8" s="1"/>
  <c r="G262" i="11"/>
  <c r="F263" i="11"/>
  <c r="G6465" i="8"/>
  <c r="S6830" i="8" l="1"/>
  <c r="S7195" i="8"/>
  <c r="T7195" i="8" s="1"/>
  <c r="G263" i="11"/>
  <c r="F264" i="11"/>
  <c r="G6466" i="8"/>
  <c r="S6831" i="8" l="1"/>
  <c r="S7196" i="8"/>
  <c r="T7196" i="8" s="1"/>
  <c r="G264" i="11"/>
  <c r="F266" i="11" l="1"/>
  <c r="F265" i="11"/>
  <c r="G6468" i="8"/>
  <c r="G6467" i="8"/>
  <c r="S6832" i="8" l="1"/>
  <c r="S7197" i="8"/>
  <c r="T7197" i="8" s="1"/>
  <c r="S6833" i="8"/>
  <c r="S7198" i="8"/>
  <c r="T7198" i="8" s="1"/>
  <c r="G265" i="11"/>
  <c r="G266" i="11"/>
  <c r="F267" i="11"/>
  <c r="G6469" i="8"/>
  <c r="S6834" i="8" l="1"/>
  <c r="S7199" i="8"/>
  <c r="T7199" i="8" s="1"/>
  <c r="G267" i="11"/>
  <c r="F268" i="11"/>
  <c r="G6470" i="8"/>
  <c r="S6835" i="8" l="1"/>
  <c r="S7200" i="8"/>
  <c r="T7200" i="8" s="1"/>
  <c r="G268" i="11"/>
  <c r="F269" i="11"/>
  <c r="G6471" i="8"/>
  <c r="S6836" i="8" l="1"/>
  <c r="S7201" i="8"/>
  <c r="T7201" i="8" s="1"/>
  <c r="G269" i="11"/>
  <c r="F270" i="11"/>
  <c r="G6472" i="8"/>
  <c r="S6837" i="8" l="1"/>
  <c r="S7202" i="8"/>
  <c r="T7202" i="8" s="1"/>
  <c r="G270" i="11"/>
  <c r="F271" i="11"/>
  <c r="G6473" i="8"/>
  <c r="S6838" i="8" l="1"/>
  <c r="S7203" i="8"/>
  <c r="T7203" i="8" s="1"/>
  <c r="G271" i="11"/>
  <c r="F272" i="11"/>
  <c r="G6474" i="8"/>
  <c r="S6839" i="8" l="1"/>
  <c r="S7204" i="8"/>
  <c r="T7204" i="8" s="1"/>
  <c r="G272" i="11"/>
  <c r="F273" i="11"/>
  <c r="G6475" i="8"/>
  <c r="S6840" i="8" l="1"/>
  <c r="S7205" i="8"/>
  <c r="T7205" i="8" s="1"/>
  <c r="G273" i="11"/>
  <c r="F274" i="11"/>
  <c r="G6476" i="8"/>
  <c r="S6841" i="8" l="1"/>
  <c r="S7206" i="8"/>
  <c r="T7206" i="8" s="1"/>
  <c r="G274" i="11"/>
  <c r="F276" i="11" l="1"/>
  <c r="F275" i="11"/>
  <c r="G6477" i="8"/>
  <c r="G6478" i="8"/>
  <c r="S6842" i="8" l="1"/>
  <c r="S7207" i="8"/>
  <c r="T7207" i="8" s="1"/>
  <c r="S6843" i="8"/>
  <c r="S7208" i="8"/>
  <c r="T7208" i="8" s="1"/>
  <c r="G276" i="11"/>
  <c r="G275" i="11"/>
  <c r="F277" i="11"/>
  <c r="G6479" i="8"/>
  <c r="S6844" i="8" l="1"/>
  <c r="S7209" i="8"/>
  <c r="T7209" i="8" s="1"/>
  <c r="G277" i="11"/>
  <c r="F278" i="11"/>
  <c r="G6480" i="8"/>
  <c r="S6845" i="8" l="1"/>
  <c r="S7210" i="8"/>
  <c r="T7210" i="8" s="1"/>
  <c r="G278" i="11"/>
  <c r="F279" i="11"/>
  <c r="G6481" i="8"/>
  <c r="S6846" i="8" l="1"/>
  <c r="S7211" i="8"/>
  <c r="T7211" i="8" s="1"/>
  <c r="G279" i="11"/>
  <c r="F281" i="11" l="1"/>
  <c r="F280" i="11"/>
  <c r="G6483" i="8"/>
  <c r="G6482" i="8"/>
  <c r="S6848" i="8" l="1"/>
  <c r="S7213" i="8"/>
  <c r="T7213" i="8" s="1"/>
  <c r="S6847" i="8"/>
  <c r="S7212" i="8"/>
  <c r="T7212" i="8" s="1"/>
  <c r="G280" i="11"/>
  <c r="G281" i="11"/>
  <c r="F283" i="11" l="1"/>
  <c r="F282" i="11"/>
  <c r="G6484" i="8"/>
  <c r="G6485" i="8"/>
  <c r="S6850" i="8" l="1"/>
  <c r="S7215" i="8"/>
  <c r="T7215" i="8" s="1"/>
  <c r="S6849" i="8"/>
  <c r="S7214" i="8"/>
  <c r="T7214" i="8" s="1"/>
  <c r="G283" i="11"/>
  <c r="G282" i="11"/>
  <c r="F284" i="11"/>
  <c r="G6486" i="8"/>
  <c r="S6851" i="8" l="1"/>
  <c r="S7216" i="8"/>
  <c r="T7216" i="8" s="1"/>
  <c r="G284" i="11"/>
  <c r="F285" i="11"/>
  <c r="G6487" i="8"/>
  <c r="S6852" i="8" l="1"/>
  <c r="S7217" i="8"/>
  <c r="T7217" i="8" s="1"/>
  <c r="G285" i="11"/>
  <c r="F286" i="11" l="1"/>
  <c r="G6488" i="8"/>
  <c r="S6853" i="8" l="1"/>
  <c r="S7218" i="8"/>
  <c r="T7218" i="8" s="1"/>
  <c r="G286" i="11"/>
  <c r="G6489" i="8"/>
  <c r="G287" i="11" s="1"/>
  <c r="F288" i="11"/>
  <c r="F287" i="11"/>
  <c r="G6490" i="8"/>
  <c r="S6855" i="8" l="1"/>
  <c r="S7220" i="8"/>
  <c r="T7220" i="8" s="1"/>
  <c r="S6854" i="8"/>
  <c r="S7219" i="8"/>
  <c r="T7219" i="8" s="1"/>
  <c r="G288" i="11"/>
  <c r="F289" i="11"/>
  <c r="G6491" i="8"/>
  <c r="S6856" i="8" l="1"/>
  <c r="S7221" i="8"/>
  <c r="T7221" i="8" s="1"/>
  <c r="G289" i="11"/>
  <c r="G6492" i="8"/>
  <c r="F290" i="11"/>
  <c r="G290" i="11"/>
  <c r="S6857" i="8" l="1"/>
  <c r="S7222" i="8"/>
  <c r="T7222" i="8" s="1"/>
  <c r="F291" i="11" l="1"/>
  <c r="G6493" i="8"/>
  <c r="S6858" i="8" l="1"/>
  <c r="S7223" i="8"/>
  <c r="T7223" i="8" s="1"/>
  <c r="G291" i="11"/>
  <c r="G6494" i="8"/>
  <c r="F292" i="11"/>
  <c r="G6495" i="8"/>
  <c r="S6859" i="8" l="1"/>
  <c r="S7224" i="8"/>
  <c r="T7224" i="8" s="1"/>
  <c r="S6860" i="8"/>
  <c r="S7225" i="8"/>
  <c r="T7225" i="8" s="1"/>
  <c r="G292" i="11"/>
  <c r="F293" i="11"/>
  <c r="G293" i="11"/>
  <c r="F295" i="11" l="1"/>
  <c r="G6496" i="8"/>
  <c r="F294" i="11"/>
  <c r="G294" i="11"/>
  <c r="G6497" i="8"/>
  <c r="G295" i="11" s="1"/>
  <c r="S6862" i="8" l="1"/>
  <c r="S7227" i="8"/>
  <c r="T7227" i="8" s="1"/>
  <c r="S6861" i="8"/>
  <c r="S7226" i="8"/>
  <c r="T7226" i="8" s="1"/>
  <c r="F296" i="11"/>
  <c r="G6498" i="8"/>
  <c r="G296" i="11" s="1"/>
  <c r="S6863" i="8" l="1"/>
  <c r="S7228" i="8"/>
  <c r="T7228" i="8" s="1"/>
  <c r="F297" i="11"/>
  <c r="G6499" i="8"/>
  <c r="G297" i="11" s="1"/>
  <c r="S6864" i="8" l="1"/>
  <c r="S7229" i="8"/>
  <c r="T7229" i="8" s="1"/>
  <c r="F298" i="11"/>
  <c r="G6500" i="8"/>
  <c r="G298" i="11" s="1"/>
  <c r="S6865" i="8" l="1"/>
  <c r="S7230" i="8"/>
  <c r="T7230" i="8" s="1"/>
  <c r="F299" i="11"/>
  <c r="G6501" i="8"/>
  <c r="G299" i="11" s="1"/>
  <c r="S6866" i="8" l="1"/>
  <c r="S7231" i="8"/>
  <c r="T7231" i="8" s="1"/>
  <c r="F301" i="11" l="1"/>
  <c r="F300" i="11"/>
  <c r="G6502" i="8"/>
  <c r="G6503" i="8"/>
  <c r="G301" i="11" s="1"/>
  <c r="S6868" i="8" l="1"/>
  <c r="S7233" i="8"/>
  <c r="T7233" i="8" s="1"/>
  <c r="S6867" i="8"/>
  <c r="S7232" i="8"/>
  <c r="T7232" i="8" s="1"/>
  <c r="G300" i="11"/>
  <c r="G6504" i="8"/>
  <c r="G302" i="11" s="1"/>
  <c r="F302" i="11"/>
  <c r="S6869" i="8" l="1"/>
  <c r="S7234" i="8"/>
  <c r="T7234" i="8" s="1"/>
  <c r="F303" i="11"/>
  <c r="G6505" i="8"/>
  <c r="G303" i="11" s="1"/>
  <c r="S6870" i="8" l="1"/>
  <c r="S7235" i="8"/>
  <c r="T7235" i="8" s="1"/>
  <c r="G6506" i="8"/>
  <c r="F304" i="11"/>
  <c r="G304" i="11"/>
  <c r="S6871" i="8" l="1"/>
  <c r="S7236" i="8"/>
  <c r="T7236" i="8" s="1"/>
  <c r="F305" i="11"/>
  <c r="G6507" i="8"/>
  <c r="G305" i="11" s="1"/>
  <c r="S6872" i="8" l="1"/>
  <c r="S7237" i="8"/>
  <c r="T7237" i="8" s="1"/>
  <c r="F307" i="11" l="1"/>
  <c r="F306" i="11"/>
  <c r="G6509" i="8"/>
  <c r="G307" i="11" s="1"/>
  <c r="G6508" i="8"/>
  <c r="G306" i="11" s="1"/>
  <c r="S6873" i="8" l="1"/>
  <c r="S7238" i="8"/>
  <c r="T7238" i="8" s="1"/>
  <c r="S6874" i="8"/>
  <c r="S7239" i="8"/>
  <c r="T7239" i="8" s="1"/>
  <c r="F308" i="11"/>
  <c r="G308" i="11"/>
  <c r="G6510" i="8"/>
  <c r="S6875" i="8" l="1"/>
  <c r="S7240" i="8"/>
  <c r="T7240" i="8" s="1"/>
  <c r="F309" i="11"/>
  <c r="G6511" i="8"/>
  <c r="G309" i="11" s="1"/>
  <c r="S6876" i="8" l="1"/>
  <c r="S7241" i="8"/>
  <c r="T7241" i="8" s="1"/>
  <c r="F310" i="11" l="1"/>
  <c r="G6512" i="8"/>
  <c r="G310" i="11" s="1"/>
  <c r="S6877" i="8" l="1"/>
  <c r="S7242" i="8"/>
  <c r="T7242" i="8" s="1"/>
  <c r="G6514" i="8"/>
  <c r="F312" i="11"/>
  <c r="G312" i="11"/>
  <c r="G6513" i="8"/>
  <c r="G311" i="11" s="1"/>
  <c r="F311" i="11"/>
  <c r="S6878" i="8" l="1"/>
  <c r="S7243" i="8"/>
  <c r="T7243" i="8" s="1"/>
  <c r="S6879" i="8"/>
  <c r="S7244" i="8"/>
  <c r="T7244" i="8" s="1"/>
  <c r="F313" i="11"/>
  <c r="G6515" i="8"/>
  <c r="G313" i="11" s="1"/>
  <c r="S6880" i="8" l="1"/>
  <c r="S7245" i="8"/>
  <c r="T7245" i="8" s="1"/>
  <c r="G6516" i="8"/>
  <c r="F314" i="11"/>
  <c r="G314" i="11"/>
  <c r="S6881" i="8" l="1"/>
  <c r="S7246" i="8"/>
  <c r="T7246" i="8" s="1"/>
  <c r="F315" i="11" l="1"/>
  <c r="G6517" i="8"/>
  <c r="G315" i="11" s="1"/>
  <c r="S6882" i="8" l="1"/>
  <c r="S7247" i="8"/>
  <c r="T7247" i="8" s="1"/>
  <c r="G6518" i="8"/>
  <c r="F317" i="11"/>
  <c r="F316" i="11"/>
  <c r="G316" i="11"/>
  <c r="G6519" i="8"/>
  <c r="G317" i="11" s="1"/>
  <c r="S6884" i="8" l="1"/>
  <c r="S7249" i="8"/>
  <c r="T7249" i="8" s="1"/>
  <c r="S6883" i="8"/>
  <c r="S7248" i="8"/>
  <c r="T7248" i="8" s="1"/>
  <c r="F318" i="11" l="1"/>
  <c r="G6520" i="8"/>
  <c r="G318" i="11" s="1"/>
  <c r="S6885" i="8" l="1"/>
  <c r="S7250" i="8"/>
  <c r="T7250" i="8" s="1"/>
  <c r="F320" i="11"/>
  <c r="F319" i="11"/>
  <c r="G6523" i="8"/>
  <c r="G321" i="11" s="1"/>
  <c r="G6528" i="8"/>
  <c r="G326" i="11" s="1"/>
  <c r="G6521" i="8"/>
  <c r="G319" i="11" s="1"/>
  <c r="G6525" i="8"/>
  <c r="G323" i="11" s="1"/>
  <c r="G6524" i="8"/>
  <c r="G322" i="11" s="1"/>
  <c r="G6526" i="8"/>
  <c r="G324" i="11" s="1"/>
  <c r="G6529" i="8"/>
  <c r="G327" i="11" s="1"/>
  <c r="E288" i="19"/>
  <c r="V288" i="19" s="1"/>
  <c r="E289" i="19"/>
  <c r="V289" i="19" s="1"/>
  <c r="E290" i="19"/>
  <c r="V290" i="19" s="1"/>
  <c r="E291" i="19"/>
  <c r="V291" i="19" s="1"/>
  <c r="E292" i="19"/>
  <c r="V292" i="19" s="1"/>
  <c r="E293" i="19"/>
  <c r="V293" i="19" s="1"/>
  <c r="E294" i="19"/>
  <c r="V294" i="19" s="1"/>
  <c r="E295" i="19"/>
  <c r="V295" i="19" s="1"/>
  <c r="E296" i="19"/>
  <c r="V296" i="19" s="1"/>
  <c r="E297" i="19"/>
  <c r="V297" i="19" s="1"/>
  <c r="E298" i="19"/>
  <c r="V298" i="19" s="1"/>
  <c r="E299" i="19"/>
  <c r="V299" i="19" s="1"/>
  <c r="G6522" i="8"/>
  <c r="G320" i="11" s="1"/>
  <c r="G6527" i="8"/>
  <c r="G325" i="11" s="1"/>
  <c r="S6892" i="8" l="1"/>
  <c r="S7257" i="8"/>
  <c r="T7257" i="8" s="1"/>
  <c r="S6894" i="8"/>
  <c r="S7259" i="8"/>
  <c r="T7259" i="8" s="1"/>
  <c r="S6891" i="8"/>
  <c r="S7256" i="8"/>
  <c r="T7256" i="8" s="1"/>
  <c r="S6889" i="8"/>
  <c r="S7254" i="8"/>
  <c r="T7254" i="8" s="1"/>
  <c r="S6890" i="8"/>
  <c r="S7255" i="8"/>
  <c r="T7255" i="8" s="1"/>
  <c r="S6886" i="8"/>
  <c r="S7251" i="8"/>
  <c r="T7251" i="8" s="1"/>
  <c r="S6893" i="8"/>
  <c r="S7258" i="8"/>
  <c r="T7258" i="8" s="1"/>
  <c r="S6888" i="8"/>
  <c r="S7253" i="8"/>
  <c r="T7253" i="8" s="1"/>
  <c r="S6887" i="8"/>
  <c r="S7252" i="8"/>
  <c r="T7252" i="8" s="1"/>
  <c r="D288" i="19"/>
  <c r="U288" i="19" s="1"/>
  <c r="W288" i="19" s="1"/>
  <c r="D289" i="19"/>
  <c r="U289" i="19" s="1"/>
  <c r="W289" i="19" s="1"/>
  <c r="D290" i="19"/>
  <c r="U290" i="19" s="1"/>
  <c r="W290" i="19" s="1"/>
  <c r="D291" i="19"/>
  <c r="U291" i="19" s="1"/>
  <c r="W291" i="19" s="1"/>
  <c r="U216" i="11" l="1"/>
  <c r="N216" i="11"/>
  <c r="G5694" i="8"/>
  <c r="G5693" i="8"/>
  <c r="G5689" i="8"/>
  <c r="G5687" i="8"/>
  <c r="G5692" i="8"/>
  <c r="G5690" i="8"/>
  <c r="G5691" i="8"/>
  <c r="G5688" i="8"/>
  <c r="S6788" i="8" l="1"/>
  <c r="S7153" i="8"/>
  <c r="T7153" i="8" s="1"/>
  <c r="S6785" i="8"/>
  <c r="S7150" i="8"/>
  <c r="T7150" i="8" s="1"/>
  <c r="S6790" i="8"/>
  <c r="S7155" i="8"/>
  <c r="T7155" i="8" s="1"/>
  <c r="S6784" i="8"/>
  <c r="S7149" i="8"/>
  <c r="T7149" i="8" s="1"/>
  <c r="S6787" i="8"/>
  <c r="S7152" i="8"/>
  <c r="T7152" i="8" s="1"/>
  <c r="S6786" i="8"/>
  <c r="S7151" i="8"/>
  <c r="T7151" i="8" s="1"/>
  <c r="S6783" i="8"/>
  <c r="S7148" i="8"/>
  <c r="T7148" i="8" s="1"/>
  <c r="S6789" i="8"/>
  <c r="S7154" i="8"/>
  <c r="T7154" i="8" s="1"/>
  <c r="S6057" i="8"/>
  <c r="S6423" i="8"/>
  <c r="S6053" i="8"/>
  <c r="S6419" i="8"/>
  <c r="S6056" i="8"/>
  <c r="S6422" i="8"/>
  <c r="S6052" i="8"/>
  <c r="S6418" i="8"/>
  <c r="S6055" i="8"/>
  <c r="S6421" i="8"/>
  <c r="S6054" i="8"/>
  <c r="S6420" i="8"/>
  <c r="S6058" i="8"/>
  <c r="S6424" i="8"/>
  <c r="S6059" i="8"/>
  <c r="S6425" i="8"/>
  <c r="O221" i="11"/>
  <c r="V221" i="11"/>
  <c r="O222" i="11"/>
  <c r="V222" i="11"/>
  <c r="O217" i="11"/>
  <c r="V217" i="11"/>
  <c r="O220" i="11"/>
  <c r="V220" i="11"/>
  <c r="O219" i="11"/>
  <c r="V219" i="11"/>
  <c r="O216" i="11"/>
  <c r="V216" i="11"/>
  <c r="O218" i="11"/>
  <c r="V218" i="11"/>
  <c r="O223" i="11"/>
  <c r="V223" i="11"/>
  <c r="C366" i="11" l="1"/>
  <c r="C335" i="11"/>
  <c r="C368" i="11"/>
  <c r="C367" i="11"/>
  <c r="C336" i="11"/>
  <c r="C337" i="11"/>
  <c r="C356" i="11"/>
  <c r="C365" i="11"/>
  <c r="C343" i="11"/>
  <c r="C355" i="11"/>
  <c r="C340" i="11"/>
  <c r="C354" i="11"/>
  <c r="C353" i="11"/>
  <c r="C352" i="11"/>
  <c r="C342" i="11"/>
  <c r="C334" i="11"/>
  <c r="C333" i="11"/>
  <c r="C351" i="11"/>
  <c r="C371" i="11"/>
  <c r="C329" i="11"/>
  <c r="C331" i="11"/>
  <c r="C339" i="11"/>
  <c r="C370" i="11"/>
  <c r="C341" i="11"/>
  <c r="C330" i="11"/>
  <c r="C332" i="11"/>
  <c r="C338" i="11"/>
  <c r="C369" i="11"/>
  <c r="D333" i="11" l="1"/>
  <c r="D339" i="11"/>
  <c r="D341" i="11"/>
  <c r="D340" i="11"/>
  <c r="D342" i="11"/>
  <c r="D331" i="11"/>
  <c r="D372" i="11"/>
  <c r="D374" i="11"/>
  <c r="D332" i="11"/>
  <c r="D330" i="11"/>
  <c r="D335" i="11"/>
  <c r="D337" i="11"/>
  <c r="D343" i="11"/>
  <c r="D336" i="11"/>
  <c r="D334" i="11"/>
  <c r="D373" i="11"/>
  <c r="D338" i="11"/>
  <c r="D329" i="11"/>
  <c r="C345" i="11"/>
  <c r="C350" i="11"/>
  <c r="C347" i="11"/>
  <c r="C363" i="11"/>
  <c r="C346" i="11"/>
  <c r="C348" i="11"/>
  <c r="C364" i="11"/>
  <c r="C349" i="11"/>
  <c r="C358" i="11"/>
  <c r="C344" i="11"/>
  <c r="C357" i="11"/>
  <c r="C359" i="11"/>
  <c r="C360" i="11"/>
  <c r="C362" i="11"/>
  <c r="C361" i="11"/>
  <c r="D350" i="11" l="1"/>
  <c r="D369" i="11"/>
  <c r="D362" i="11"/>
  <c r="D360" i="11"/>
  <c r="D349" i="11"/>
  <c r="D353" i="11"/>
  <c r="D358" i="11"/>
  <c r="D351" i="11"/>
  <c r="D365" i="11"/>
  <c r="D366" i="11"/>
  <c r="D344" i="11"/>
  <c r="D356" i="11"/>
  <c r="D359" i="11"/>
  <c r="D361" i="11"/>
  <c r="D345" i="11"/>
  <c r="D346" i="11"/>
  <c r="D354" i="11"/>
  <c r="D367" i="11"/>
  <c r="D357" i="11"/>
  <c r="D368" i="11"/>
  <c r="D348" i="11"/>
  <c r="D347" i="11"/>
  <c r="D364" i="11"/>
  <c r="D355" i="11"/>
  <c r="D370" i="11"/>
  <c r="D352" i="11"/>
  <c r="D371" i="11"/>
  <c r="D363" i="11"/>
  <c r="S1" i="8" l="1"/>
  <c r="J1" i="8" s="1"/>
  <c r="J4030" i="8" l="1"/>
  <c r="J4042" i="8"/>
  <c r="J4054" i="8"/>
  <c r="J4066" i="8"/>
  <c r="J4078" i="8"/>
  <c r="J4090" i="8"/>
  <c r="J4102" i="8"/>
  <c r="J4114" i="8"/>
  <c r="J4126" i="8"/>
  <c r="J4138" i="8"/>
  <c r="J4150" i="8"/>
  <c r="J4162" i="8"/>
  <c r="J4174" i="8"/>
  <c r="J4186" i="8"/>
  <c r="J4198" i="8"/>
  <c r="J4210" i="8"/>
  <c r="J4222" i="8"/>
  <c r="J4234" i="8"/>
  <c r="J4246" i="8"/>
  <c r="J4258" i="8"/>
  <c r="J4270" i="8"/>
  <c r="J4282" i="8"/>
  <c r="J4294" i="8"/>
  <c r="J4306" i="8"/>
  <c r="J4318" i="8"/>
  <c r="J4330" i="8"/>
  <c r="J4342" i="8"/>
  <c r="J4354" i="8"/>
  <c r="J4366" i="8"/>
  <c r="J4378" i="8"/>
  <c r="J4390" i="8"/>
  <c r="J4402" i="8"/>
  <c r="J4414" i="8"/>
  <c r="J4426" i="8"/>
  <c r="J4438" i="8"/>
  <c r="J4450" i="8"/>
  <c r="J4462" i="8"/>
  <c r="J4474" i="8"/>
  <c r="J4486" i="8"/>
  <c r="J4498" i="8"/>
  <c r="J4510" i="8"/>
  <c r="J4522" i="8"/>
  <c r="J4534" i="8"/>
  <c r="J4546" i="8"/>
  <c r="J4558" i="8"/>
  <c r="J4570" i="8"/>
  <c r="J4582" i="8"/>
  <c r="J4594" i="8"/>
  <c r="J4606" i="8"/>
  <c r="J4618" i="8"/>
  <c r="J4630" i="8"/>
  <c r="J4642" i="8"/>
  <c r="J4654" i="8"/>
  <c r="J4666" i="8"/>
  <c r="J4678" i="8"/>
  <c r="J4690" i="8"/>
  <c r="J4019" i="8"/>
  <c r="J4031" i="8"/>
  <c r="J4043" i="8"/>
  <c r="J4055" i="8"/>
  <c r="J4067" i="8"/>
  <c r="J4079" i="8"/>
  <c r="J4091" i="8"/>
  <c r="J4103" i="8"/>
  <c r="J4115" i="8"/>
  <c r="J4127" i="8"/>
  <c r="J4139" i="8"/>
  <c r="J4151" i="8"/>
  <c r="J4163" i="8"/>
  <c r="J4175" i="8"/>
  <c r="J4187" i="8"/>
  <c r="J4199" i="8"/>
  <c r="J4211" i="8"/>
  <c r="J4223" i="8"/>
  <c r="J4235" i="8"/>
  <c r="J4247" i="8"/>
  <c r="J4259" i="8"/>
  <c r="J4271" i="8"/>
  <c r="J4283" i="8"/>
  <c r="J4295" i="8"/>
  <c r="J4307" i="8"/>
  <c r="J4319" i="8"/>
  <c r="J4331" i="8"/>
  <c r="J4343" i="8"/>
  <c r="J4355" i="8"/>
  <c r="J4367" i="8"/>
  <c r="J4379" i="8"/>
  <c r="J4391" i="8"/>
  <c r="J4403" i="8"/>
  <c r="J4415" i="8"/>
  <c r="J4427" i="8"/>
  <c r="J4439" i="8"/>
  <c r="J4451" i="8"/>
  <c r="J4463" i="8"/>
  <c r="J4475" i="8"/>
  <c r="J4487" i="8"/>
  <c r="J4499" i="8"/>
  <c r="J4511" i="8"/>
  <c r="J4020" i="8"/>
  <c r="J4032" i="8"/>
  <c r="J4044" i="8"/>
  <c r="J4056" i="8"/>
  <c r="J4068" i="8"/>
  <c r="J4080" i="8"/>
  <c r="J4092" i="8"/>
  <c r="J4104" i="8"/>
  <c r="J4116" i="8"/>
  <c r="J4128" i="8"/>
  <c r="J4140" i="8"/>
  <c r="J4152" i="8"/>
  <c r="J4164" i="8"/>
  <c r="J4176" i="8"/>
  <c r="J4188" i="8"/>
  <c r="J4200" i="8"/>
  <c r="J4021" i="8"/>
  <c r="J4033" i="8"/>
  <c r="J4045" i="8"/>
  <c r="J4057" i="8"/>
  <c r="J4069" i="8"/>
  <c r="J4081" i="8"/>
  <c r="J4093" i="8"/>
  <c r="J4105" i="8"/>
  <c r="J4117" i="8"/>
  <c r="J4129" i="8"/>
  <c r="J4141" i="8"/>
  <c r="J4153" i="8"/>
  <c r="J4165" i="8"/>
  <c r="J4177" i="8"/>
  <c r="J4189" i="8"/>
  <c r="J4201" i="8"/>
  <c r="J4213" i="8"/>
  <c r="J4225" i="8"/>
  <c r="J4237" i="8"/>
  <c r="J4249" i="8"/>
  <c r="J4261" i="8"/>
  <c r="J4273" i="8"/>
  <c r="J4285" i="8"/>
  <c r="J4297" i="8"/>
  <c r="J4309" i="8"/>
  <c r="J4321" i="8"/>
  <c r="J4333" i="8"/>
  <c r="J4345" i="8"/>
  <c r="J4357" i="8"/>
  <c r="J4369" i="8"/>
  <c r="J4381" i="8"/>
  <c r="J4393" i="8"/>
  <c r="J4405" i="8"/>
  <c r="J4417" i="8"/>
  <c r="J4429" i="8"/>
  <c r="J4441" i="8"/>
  <c r="J4453" i="8"/>
  <c r="J4465" i="8"/>
  <c r="J4477" i="8"/>
  <c r="J4489" i="8"/>
  <c r="J4501" i="8"/>
  <c r="J4513" i="8"/>
  <c r="J4525" i="8"/>
  <c r="J4537" i="8"/>
  <c r="J4549" i="8"/>
  <c r="J4561" i="8"/>
  <c r="J4573" i="8"/>
  <c r="J4585" i="8"/>
  <c r="J4597" i="8"/>
  <c r="J4609" i="8"/>
  <c r="J4621" i="8"/>
  <c r="J4633" i="8"/>
  <c r="J4023" i="8"/>
  <c r="J4035" i="8"/>
  <c r="J4047" i="8"/>
  <c r="J4059" i="8"/>
  <c r="J4071" i="8"/>
  <c r="J4083" i="8"/>
  <c r="J4095" i="8"/>
  <c r="J4025" i="8"/>
  <c r="J4037" i="8"/>
  <c r="J4049" i="8"/>
  <c r="J4061" i="8"/>
  <c r="J4073" i="8"/>
  <c r="J4085" i="8"/>
  <c r="J4097" i="8"/>
  <c r="J4109" i="8"/>
  <c r="J4121" i="8"/>
  <c r="J4133" i="8"/>
  <c r="J4145" i="8"/>
  <c r="J4157" i="8"/>
  <c r="J4169" i="8"/>
  <c r="J4181" i="8"/>
  <c r="J4193" i="8"/>
  <c r="J4205" i="8"/>
  <c r="J4217" i="8"/>
  <c r="J4229" i="8"/>
  <c r="J4241" i="8"/>
  <c r="J4253" i="8"/>
  <c r="J4265" i="8"/>
  <c r="J4277" i="8"/>
  <c r="J4289" i="8"/>
  <c r="J4301" i="8"/>
  <c r="J4313" i="8"/>
  <c r="J4325" i="8"/>
  <c r="J4337" i="8"/>
  <c r="J4349" i="8"/>
  <c r="J4361" i="8"/>
  <c r="J4373" i="8"/>
  <c r="J4385" i="8"/>
  <c r="J4397" i="8"/>
  <c r="J4409" i="8"/>
  <c r="J4421" i="8"/>
  <c r="J4433" i="8"/>
  <c r="J4445" i="8"/>
  <c r="J4026" i="8"/>
  <c r="J4038" i="8"/>
  <c r="J4050" i="8"/>
  <c r="J4062" i="8"/>
  <c r="J4074" i="8"/>
  <c r="J4086" i="8"/>
  <c r="J4098" i="8"/>
  <c r="J4110" i="8"/>
  <c r="J4122" i="8"/>
  <c r="J4134" i="8"/>
  <c r="J4146" i="8"/>
  <c r="J4158" i="8"/>
  <c r="J4027" i="8"/>
  <c r="J4039" i="8"/>
  <c r="J4051" i="8"/>
  <c r="J4063" i="8"/>
  <c r="J4075" i="8"/>
  <c r="J4087" i="8"/>
  <c r="J4099" i="8"/>
  <c r="J4111" i="8"/>
  <c r="J4123" i="8"/>
  <c r="J4135" i="8"/>
  <c r="J4147" i="8"/>
  <c r="J4159" i="8"/>
  <c r="J4171" i="8"/>
  <c r="J4183" i="8"/>
  <c r="J4195" i="8"/>
  <c r="J4207" i="8"/>
  <c r="J4219" i="8"/>
  <c r="J4231" i="8"/>
  <c r="J4243" i="8"/>
  <c r="J4255" i="8"/>
  <c r="J4267" i="8"/>
  <c r="J4279" i="8"/>
  <c r="J4291" i="8"/>
  <c r="J4303" i="8"/>
  <c r="J4315" i="8"/>
  <c r="J4327" i="8"/>
  <c r="J4339" i="8"/>
  <c r="J4351" i="8"/>
  <c r="J4363" i="8"/>
  <c r="J4375" i="8"/>
  <c r="J4387" i="8"/>
  <c r="J4399" i="8"/>
  <c r="J4411" i="8"/>
  <c r="J4423" i="8"/>
  <c r="J4435" i="8"/>
  <c r="J4447" i="8"/>
  <c r="J4459" i="8"/>
  <c r="J4471" i="8"/>
  <c r="J4483" i="8"/>
  <c r="J4495" i="8"/>
  <c r="J4507" i="8"/>
  <c r="J4519" i="8"/>
  <c r="J4531" i="8"/>
  <c r="J4543" i="8"/>
  <c r="J4555" i="8"/>
  <c r="J4567" i="8"/>
  <c r="J4579" i="8"/>
  <c r="J4591" i="8"/>
  <c r="J4603" i="8"/>
  <c r="J4615" i="8"/>
  <c r="J4627" i="8"/>
  <c r="J4639" i="8"/>
  <c r="J4029" i="8"/>
  <c r="J4041" i="8"/>
  <c r="J4053" i="8"/>
  <c r="J4065" i="8"/>
  <c r="J4077" i="8"/>
  <c r="J4089" i="8"/>
  <c r="J4101" i="8"/>
  <c r="J4113" i="8"/>
  <c r="J4125" i="8"/>
  <c r="J4137" i="8"/>
  <c r="J4149" i="8"/>
  <c r="J4161" i="8"/>
  <c r="J4173" i="8"/>
  <c r="J4185" i="8"/>
  <c r="J4197" i="8"/>
  <c r="J4209" i="8"/>
  <c r="J4221" i="8"/>
  <c r="J4233" i="8"/>
  <c r="J4245" i="8"/>
  <c r="J4257" i="8"/>
  <c r="J4269" i="8"/>
  <c r="J4281" i="8"/>
  <c r="J4293" i="8"/>
  <c r="J4305" i="8"/>
  <c r="J4317" i="8"/>
  <c r="J4329" i="8"/>
  <c r="J4341" i="8"/>
  <c r="J4353" i="8"/>
  <c r="J4365" i="8"/>
  <c r="J4377" i="8"/>
  <c r="J4389" i="8"/>
  <c r="J4401" i="8"/>
  <c r="J4413" i="8"/>
  <c r="J4425" i="8"/>
  <c r="J4437" i="8"/>
  <c r="J4449" i="8"/>
  <c r="J4461" i="8"/>
  <c r="J4473" i="8"/>
  <c r="J4485" i="8"/>
  <c r="J4497" i="8"/>
  <c r="J4509" i="8"/>
  <c r="J4521" i="8"/>
  <c r="J4533" i="8"/>
  <c r="J4545" i="8"/>
  <c r="J4557" i="8"/>
  <c r="J4569" i="8"/>
  <c r="J4581" i="8"/>
  <c r="J4593" i="8"/>
  <c r="J4605" i="8"/>
  <c r="J4617" i="8"/>
  <c r="J4629" i="8"/>
  <c r="J4641" i="8"/>
  <c r="J4653" i="8"/>
  <c r="J4665" i="8"/>
  <c r="J4677" i="8"/>
  <c r="J4689" i="8"/>
  <c r="J4701" i="8"/>
  <c r="J4713" i="8"/>
  <c r="J4725" i="8"/>
  <c r="J4737" i="8"/>
  <c r="J4749" i="8"/>
  <c r="J4761" i="8"/>
  <c r="J4773" i="8"/>
  <c r="J4785" i="8"/>
  <c r="J4797" i="8"/>
  <c r="J4809" i="8"/>
  <c r="J4821" i="8"/>
  <c r="J4833" i="8"/>
  <c r="J4845" i="8"/>
  <c r="J4857" i="8"/>
  <c r="J4869" i="8"/>
  <c r="J4881" i="8"/>
  <c r="J4893" i="8"/>
  <c r="J4905" i="8"/>
  <c r="J4917" i="8"/>
  <c r="J4929" i="8"/>
  <c r="J4941" i="8"/>
  <c r="J4953" i="8"/>
  <c r="J4965" i="8"/>
  <c r="J4977" i="8"/>
  <c r="J4989" i="8"/>
  <c r="J5001" i="8"/>
  <c r="J5013" i="8"/>
  <c r="J5025" i="8"/>
  <c r="J5037" i="8"/>
  <c r="J4022" i="8"/>
  <c r="J4070" i="8"/>
  <c r="J4112" i="8"/>
  <c r="J4148" i="8"/>
  <c r="J4180" i="8"/>
  <c r="J4208" i="8"/>
  <c r="J4232" i="8"/>
  <c r="J4256" i="8"/>
  <c r="J4280" i="8"/>
  <c r="J4304" i="8"/>
  <c r="J4328" i="8"/>
  <c r="J4352" i="8"/>
  <c r="J4376" i="8"/>
  <c r="J4400" i="8"/>
  <c r="J4424" i="8"/>
  <c r="J4448" i="8"/>
  <c r="J4469" i="8"/>
  <c r="J4491" i="8"/>
  <c r="J4512" i="8"/>
  <c r="J4529" i="8"/>
  <c r="J4548" i="8"/>
  <c r="J4565" i="8"/>
  <c r="J4584" i="8"/>
  <c r="J4601" i="8"/>
  <c r="J4620" i="8"/>
  <c r="J4637" i="8"/>
  <c r="J4652" i="8"/>
  <c r="J4668" i="8"/>
  <c r="J4682" i="8"/>
  <c r="J4696" i="8"/>
  <c r="J4709" i="8"/>
  <c r="J4722" i="8"/>
  <c r="J4735" i="8"/>
  <c r="J4748" i="8"/>
  <c r="J4762" i="8"/>
  <c r="J4775" i="8"/>
  <c r="J4788" i="8"/>
  <c r="J4801" i="8"/>
  <c r="J4814" i="8"/>
  <c r="J4827" i="8"/>
  <c r="J4840" i="8"/>
  <c r="J4853" i="8"/>
  <c r="J4866" i="8"/>
  <c r="J4879" i="8"/>
  <c r="J4892" i="8"/>
  <c r="J4906" i="8"/>
  <c r="J4919" i="8"/>
  <c r="J4932" i="8"/>
  <c r="J4945" i="8"/>
  <c r="J4958" i="8"/>
  <c r="J4971" i="8"/>
  <c r="J4984" i="8"/>
  <c r="J4997" i="8"/>
  <c r="J5010" i="8"/>
  <c r="J5023" i="8"/>
  <c r="J5036" i="8"/>
  <c r="J5049" i="8"/>
  <c r="J5061" i="8"/>
  <c r="J5073" i="8"/>
  <c r="J5085" i="8"/>
  <c r="J5097" i="8"/>
  <c r="J5109" i="8"/>
  <c r="J5121" i="8"/>
  <c r="J5133" i="8"/>
  <c r="J5145" i="8"/>
  <c r="J5157" i="8"/>
  <c r="J5169" i="8"/>
  <c r="J5181" i="8"/>
  <c r="J5193" i="8"/>
  <c r="J5205" i="8"/>
  <c r="J5217" i="8"/>
  <c r="J5229" i="8"/>
  <c r="J5241" i="8"/>
  <c r="J5253" i="8"/>
  <c r="J5265" i="8"/>
  <c r="J5277" i="8"/>
  <c r="J5289" i="8"/>
  <c r="J5301" i="8"/>
  <c r="J5313" i="8"/>
  <c r="J5325" i="8"/>
  <c r="J5337" i="8"/>
  <c r="J5349" i="8"/>
  <c r="J5361" i="8"/>
  <c r="J5373" i="8"/>
  <c r="J5385" i="8"/>
  <c r="J5397" i="8"/>
  <c r="J5409" i="8"/>
  <c r="J5421" i="8"/>
  <c r="J5433" i="8"/>
  <c r="J5445" i="8"/>
  <c r="J5457" i="8"/>
  <c r="J5469" i="8"/>
  <c r="J5481" i="8"/>
  <c r="J5493" i="8"/>
  <c r="J5505" i="8"/>
  <c r="J5517" i="8"/>
  <c r="J5529" i="8"/>
  <c r="J5541" i="8"/>
  <c r="J5553" i="8"/>
  <c r="J5565" i="8"/>
  <c r="J5577" i="8"/>
  <c r="J5589" i="8"/>
  <c r="J5601" i="8"/>
  <c r="J5613" i="8"/>
  <c r="J5625" i="8"/>
  <c r="J5637" i="8"/>
  <c r="J5649" i="8"/>
  <c r="J5661" i="8"/>
  <c r="J5673" i="8"/>
  <c r="J5685" i="8"/>
  <c r="J5697" i="8"/>
  <c r="J5709" i="8"/>
  <c r="J5721" i="8"/>
  <c r="J5733" i="8"/>
  <c r="J5745" i="8"/>
  <c r="J5757" i="8"/>
  <c r="J5769" i="8"/>
  <c r="J5781" i="8"/>
  <c r="J5793" i="8"/>
  <c r="J5805" i="8"/>
  <c r="J5818" i="8"/>
  <c r="J5830" i="8"/>
  <c r="J5842" i="8"/>
  <c r="J5854" i="8"/>
  <c r="J5866" i="8"/>
  <c r="J5878" i="8"/>
  <c r="J5890" i="8"/>
  <c r="J5902" i="8"/>
  <c r="J5914" i="8"/>
  <c r="J5926" i="8"/>
  <c r="J5938" i="8"/>
  <c r="J5950" i="8"/>
  <c r="J5962" i="8"/>
  <c r="J5974" i="8"/>
  <c r="J5986" i="8"/>
  <c r="J5998" i="8"/>
  <c r="J6010" i="8"/>
  <c r="J6022" i="8"/>
  <c r="J6034" i="8"/>
  <c r="J6046" i="8"/>
  <c r="J6058" i="8"/>
  <c r="J6070" i="8"/>
  <c r="J6082" i="8"/>
  <c r="J6094" i="8"/>
  <c r="J6106" i="8"/>
  <c r="J6118" i="8"/>
  <c r="J4024" i="8"/>
  <c r="J4072" i="8"/>
  <c r="J4118" i="8"/>
  <c r="J4154" i="8"/>
  <c r="J4182" i="8"/>
  <c r="J4212" i="8"/>
  <c r="J4236" i="8"/>
  <c r="J4260" i="8"/>
  <c r="J4284" i="8"/>
  <c r="J4308" i="8"/>
  <c r="J4332" i="8"/>
  <c r="J4356" i="8"/>
  <c r="J4380" i="8"/>
  <c r="J4404" i="8"/>
  <c r="J4428" i="8"/>
  <c r="J4452" i="8"/>
  <c r="J4470" i="8"/>
  <c r="J4492" i="8"/>
  <c r="J4514" i="8"/>
  <c r="J4530" i="8"/>
  <c r="J4550" i="8"/>
  <c r="J4566" i="8"/>
  <c r="J4586" i="8"/>
  <c r="J4602" i="8"/>
  <c r="J4622" i="8"/>
  <c r="J4638" i="8"/>
  <c r="J4655" i="8"/>
  <c r="J4669" i="8"/>
  <c r="J4683" i="8"/>
  <c r="J4697" i="8"/>
  <c r="J4710" i="8"/>
  <c r="J4723" i="8"/>
  <c r="J4736" i="8"/>
  <c r="J4750" i="8"/>
  <c r="J4763" i="8"/>
  <c r="J4776" i="8"/>
  <c r="J4789" i="8"/>
  <c r="J4802" i="8"/>
  <c r="J4815" i="8"/>
  <c r="J4828" i="8"/>
  <c r="J4841" i="8"/>
  <c r="J4854" i="8"/>
  <c r="J4867" i="8"/>
  <c r="J4880" i="8"/>
  <c r="J4894" i="8"/>
  <c r="J4907" i="8"/>
  <c r="J4920" i="8"/>
  <c r="J4933" i="8"/>
  <c r="J4946" i="8"/>
  <c r="J4959" i="8"/>
  <c r="J4972" i="8"/>
  <c r="J4985" i="8"/>
  <c r="J4998" i="8"/>
  <c r="J5011" i="8"/>
  <c r="J5024" i="8"/>
  <c r="J5038" i="8"/>
  <c r="J5050" i="8"/>
  <c r="J5062" i="8"/>
  <c r="J5074" i="8"/>
  <c r="J5086" i="8"/>
  <c r="J5098" i="8"/>
  <c r="J5110" i="8"/>
  <c r="J5122" i="8"/>
  <c r="J5134" i="8"/>
  <c r="J5146" i="8"/>
  <c r="J5158" i="8"/>
  <c r="J5170" i="8"/>
  <c r="J5182" i="8"/>
  <c r="J5194" i="8"/>
  <c r="J5206" i="8"/>
  <c r="J5218" i="8"/>
  <c r="J5230" i="8"/>
  <c r="J5242" i="8"/>
  <c r="J5254" i="8"/>
  <c r="J5266" i="8"/>
  <c r="J5278" i="8"/>
  <c r="J5290" i="8"/>
  <c r="J5302" i="8"/>
  <c r="J5314" i="8"/>
  <c r="J5326" i="8"/>
  <c r="J5338" i="8"/>
  <c r="J5350" i="8"/>
  <c r="J5362" i="8"/>
  <c r="J5374" i="8"/>
  <c r="J5386" i="8"/>
  <c r="J4028" i="8"/>
  <c r="J4076" i="8"/>
  <c r="J4119" i="8"/>
  <c r="J4155" i="8"/>
  <c r="J4184" i="8"/>
  <c r="J4214" i="8"/>
  <c r="J4238" i="8"/>
  <c r="J4262" i="8"/>
  <c r="J4286" i="8"/>
  <c r="J4310" i="8"/>
  <c r="J4334" i="8"/>
  <c r="J4358" i="8"/>
  <c r="J4382" i="8"/>
  <c r="J4406" i="8"/>
  <c r="J4430" i="8"/>
  <c r="J4454" i="8"/>
  <c r="J4472" i="8"/>
  <c r="J4493" i="8"/>
  <c r="J4515" i="8"/>
  <c r="J4532" i="8"/>
  <c r="J4551" i="8"/>
  <c r="J4568" i="8"/>
  <c r="J4587" i="8"/>
  <c r="J4604" i="8"/>
  <c r="J4623" i="8"/>
  <c r="J4640" i="8"/>
  <c r="J4656" i="8"/>
  <c r="J4670" i="8"/>
  <c r="J4684" i="8"/>
  <c r="J4698" i="8"/>
  <c r="J4711" i="8"/>
  <c r="J4724" i="8"/>
  <c r="J4738" i="8"/>
  <c r="J4751" i="8"/>
  <c r="J4764" i="8"/>
  <c r="J4777" i="8"/>
  <c r="J4790" i="8"/>
  <c r="J4803" i="8"/>
  <c r="J4816" i="8"/>
  <c r="J4829" i="8"/>
  <c r="J4842" i="8"/>
  <c r="J4855" i="8"/>
  <c r="J4868" i="8"/>
  <c r="J4882" i="8"/>
  <c r="J4895" i="8"/>
  <c r="J4908" i="8"/>
  <c r="J4921" i="8"/>
  <c r="J4934" i="8"/>
  <c r="J4947" i="8"/>
  <c r="J4960" i="8"/>
  <c r="J4973" i="8"/>
  <c r="J4986" i="8"/>
  <c r="J4999" i="8"/>
  <c r="J5012" i="8"/>
  <c r="J5026" i="8"/>
  <c r="J5039" i="8"/>
  <c r="J5051" i="8"/>
  <c r="J5063" i="8"/>
  <c r="J5075" i="8"/>
  <c r="J5087" i="8"/>
  <c r="J5099" i="8"/>
  <c r="J5111" i="8"/>
  <c r="J5123" i="8"/>
  <c r="J5135" i="8"/>
  <c r="J5147" i="8"/>
  <c r="J5159" i="8"/>
  <c r="J5171" i="8"/>
  <c r="J5183" i="8"/>
  <c r="J5195" i="8"/>
  <c r="J5207" i="8"/>
  <c r="J5219" i="8"/>
  <c r="J5231" i="8"/>
  <c r="J5243" i="8"/>
  <c r="J5255" i="8"/>
  <c r="J5267" i="8"/>
  <c r="J5279" i="8"/>
  <c r="J5291" i="8"/>
  <c r="J5303" i="8"/>
  <c r="J5315" i="8"/>
  <c r="J5327" i="8"/>
  <c r="J5339" i="8"/>
  <c r="J5351" i="8"/>
  <c r="J5363" i="8"/>
  <c r="J5375" i="8"/>
  <c r="J5387" i="8"/>
  <c r="J4034" i="8"/>
  <c r="J4082" i="8"/>
  <c r="J4120" i="8"/>
  <c r="J4156" i="8"/>
  <c r="J4190" i="8"/>
  <c r="J4215" i="8"/>
  <c r="J4239" i="8"/>
  <c r="J4263" i="8"/>
  <c r="J4287" i="8"/>
  <c r="J4311" i="8"/>
  <c r="J4335" i="8"/>
  <c r="J4359" i="8"/>
  <c r="J4383" i="8"/>
  <c r="J4407" i="8"/>
  <c r="J4431" i="8"/>
  <c r="J4455" i="8"/>
  <c r="J4476" i="8"/>
  <c r="J4494" i="8"/>
  <c r="J4516" i="8"/>
  <c r="J4535" i="8"/>
  <c r="J4552" i="8"/>
  <c r="J4571" i="8"/>
  <c r="J4588" i="8"/>
  <c r="J4607" i="8"/>
  <c r="J4624" i="8"/>
  <c r="J4643" i="8"/>
  <c r="J4657" i="8"/>
  <c r="J4671" i="8"/>
  <c r="J4685" i="8"/>
  <c r="J4699" i="8"/>
  <c r="J4712" i="8"/>
  <c r="J4726" i="8"/>
  <c r="J4739" i="8"/>
  <c r="J4752" i="8"/>
  <c r="J4765" i="8"/>
  <c r="J4778" i="8"/>
  <c r="J4791" i="8"/>
  <c r="J4804" i="8"/>
  <c r="J4817" i="8"/>
  <c r="J4830" i="8"/>
  <c r="J4843" i="8"/>
  <c r="J4856" i="8"/>
  <c r="J4870" i="8"/>
  <c r="J4883" i="8"/>
  <c r="J4896" i="8"/>
  <c r="J4909" i="8"/>
  <c r="J4922" i="8"/>
  <c r="J4935" i="8"/>
  <c r="J4948" i="8"/>
  <c r="J4961" i="8"/>
  <c r="J4974" i="8"/>
  <c r="J4987" i="8"/>
  <c r="J5000" i="8"/>
  <c r="J5014" i="8"/>
  <c r="J5027" i="8"/>
  <c r="J5040" i="8"/>
  <c r="J5052" i="8"/>
  <c r="J5064" i="8"/>
  <c r="J5076" i="8"/>
  <c r="J5088" i="8"/>
  <c r="J5100" i="8"/>
  <c r="J5112" i="8"/>
  <c r="J5124" i="8"/>
  <c r="J5136" i="8"/>
  <c r="J5148" i="8"/>
  <c r="J5160" i="8"/>
  <c r="J4036" i="8"/>
  <c r="J4084" i="8"/>
  <c r="J4124" i="8"/>
  <c r="J4160" i="8"/>
  <c r="J4191" i="8"/>
  <c r="J4216" i="8"/>
  <c r="J4240" i="8"/>
  <c r="J4264" i="8"/>
  <c r="J4288" i="8"/>
  <c r="J4312" i="8"/>
  <c r="J4336" i="8"/>
  <c r="J4360" i="8"/>
  <c r="J4384" i="8"/>
  <c r="J4408" i="8"/>
  <c r="J4432" i="8"/>
  <c r="J4456" i="8"/>
  <c r="J4478" i="8"/>
  <c r="J4496" i="8"/>
  <c r="J4517" i="8"/>
  <c r="J4536" i="8"/>
  <c r="J4553" i="8"/>
  <c r="J4572" i="8"/>
  <c r="J4589" i="8"/>
  <c r="J4608" i="8"/>
  <c r="J4625" i="8"/>
  <c r="J4644" i="8"/>
  <c r="J4658" i="8"/>
  <c r="J4672" i="8"/>
  <c r="J4686" i="8"/>
  <c r="J4700" i="8"/>
  <c r="J4714" i="8"/>
  <c r="J4727" i="8"/>
  <c r="J4740" i="8"/>
  <c r="J4753" i="8"/>
  <c r="J4766" i="8"/>
  <c r="J4779" i="8"/>
  <c r="J4792" i="8"/>
  <c r="J4805" i="8"/>
  <c r="J4818" i="8"/>
  <c r="J4831" i="8"/>
  <c r="J4844" i="8"/>
  <c r="J4858" i="8"/>
  <c r="J4871" i="8"/>
  <c r="J4884" i="8"/>
  <c r="J4897" i="8"/>
  <c r="J4910" i="8"/>
  <c r="J4923" i="8"/>
  <c r="J4936" i="8"/>
  <c r="J4949" i="8"/>
  <c r="J4962" i="8"/>
  <c r="J4975" i="8"/>
  <c r="J4988" i="8"/>
  <c r="J5002" i="8"/>
  <c r="J5015" i="8"/>
  <c r="J5028" i="8"/>
  <c r="J5041" i="8"/>
  <c r="J5053" i="8"/>
  <c r="J5065" i="8"/>
  <c r="J5077" i="8"/>
  <c r="J5089" i="8"/>
  <c r="J5101" i="8"/>
  <c r="J5113" i="8"/>
  <c r="J5125" i="8"/>
  <c r="J5137" i="8"/>
  <c r="J5149" i="8"/>
  <c r="J5161" i="8"/>
  <c r="J5173" i="8"/>
  <c r="J5185" i="8"/>
  <c r="J5197" i="8"/>
  <c r="J5209" i="8"/>
  <c r="J5221" i="8"/>
  <c r="J5233" i="8"/>
  <c r="J5245" i="8"/>
  <c r="J5257" i="8"/>
  <c r="J5269" i="8"/>
  <c r="J5281" i="8"/>
  <c r="J5293" i="8"/>
  <c r="J5305" i="8"/>
  <c r="J5317" i="8"/>
  <c r="J5329" i="8"/>
  <c r="J5341" i="8"/>
  <c r="J5353" i="8"/>
  <c r="J5365" i="8"/>
  <c r="J5377" i="8"/>
  <c r="J5389" i="8"/>
  <c r="J4040" i="8"/>
  <c r="J4088" i="8"/>
  <c r="J4130" i="8"/>
  <c r="J4166" i="8"/>
  <c r="J4192" i="8"/>
  <c r="J4218" i="8"/>
  <c r="J4242" i="8"/>
  <c r="J4266" i="8"/>
  <c r="J4290" i="8"/>
  <c r="J4314" i="8"/>
  <c r="J4338" i="8"/>
  <c r="J4362" i="8"/>
  <c r="J4386" i="8"/>
  <c r="J4410" i="8"/>
  <c r="J4434" i="8"/>
  <c r="J4457" i="8"/>
  <c r="J4479" i="8"/>
  <c r="J4500" i="8"/>
  <c r="J4518" i="8"/>
  <c r="J4538" i="8"/>
  <c r="J4554" i="8"/>
  <c r="J4574" i="8"/>
  <c r="J4590" i="8"/>
  <c r="J4610" i="8"/>
  <c r="J4626" i="8"/>
  <c r="J4645" i="8"/>
  <c r="J4659" i="8"/>
  <c r="J4673" i="8"/>
  <c r="J4687" i="8"/>
  <c r="J4702" i="8"/>
  <c r="J4715" i="8"/>
  <c r="J4728" i="8"/>
  <c r="J4741" i="8"/>
  <c r="J4754" i="8"/>
  <c r="J4767" i="8"/>
  <c r="J4780" i="8"/>
  <c r="J4793" i="8"/>
  <c r="J4806" i="8"/>
  <c r="J4819" i="8"/>
  <c r="J4832" i="8"/>
  <c r="J4846" i="8"/>
  <c r="J4859" i="8"/>
  <c r="J4872" i="8"/>
  <c r="J4885" i="8"/>
  <c r="J4898" i="8"/>
  <c r="J4911" i="8"/>
  <c r="J4924" i="8"/>
  <c r="J4937" i="8"/>
  <c r="J4950" i="8"/>
  <c r="J4963" i="8"/>
  <c r="J4976" i="8"/>
  <c r="J4990" i="8"/>
  <c r="J5003" i="8"/>
  <c r="J5016" i="8"/>
  <c r="J5029" i="8"/>
  <c r="J5042" i="8"/>
  <c r="J5054" i="8"/>
  <c r="J5066" i="8"/>
  <c r="J5078" i="8"/>
  <c r="J5090" i="8"/>
  <c r="J5102" i="8"/>
  <c r="J5114" i="8"/>
  <c r="J5126" i="8"/>
  <c r="J5138" i="8"/>
  <c r="J5150" i="8"/>
  <c r="J5162" i="8"/>
  <c r="J4046" i="8"/>
  <c r="J4094" i="8"/>
  <c r="J4131" i="8"/>
  <c r="J4167" i="8"/>
  <c r="J4194" i="8"/>
  <c r="J4220" i="8"/>
  <c r="J4244" i="8"/>
  <c r="J4268" i="8"/>
  <c r="J4292" i="8"/>
  <c r="J4316" i="8"/>
  <c r="J4340" i="8"/>
  <c r="J4364" i="8"/>
  <c r="J4388" i="8"/>
  <c r="J4412" i="8"/>
  <c r="J4436" i="8"/>
  <c r="J4458" i="8"/>
  <c r="J4480" i="8"/>
  <c r="J4502" i="8"/>
  <c r="J4520" i="8"/>
  <c r="J4539" i="8"/>
  <c r="J4556" i="8"/>
  <c r="J4575" i="8"/>
  <c r="J4592" i="8"/>
  <c r="J4611" i="8"/>
  <c r="J4628" i="8"/>
  <c r="J4646" i="8"/>
  <c r="J4660" i="8"/>
  <c r="J4674" i="8"/>
  <c r="J4688" i="8"/>
  <c r="J4703" i="8"/>
  <c r="J4716" i="8"/>
  <c r="J4729" i="8"/>
  <c r="J4742" i="8"/>
  <c r="J4755" i="8"/>
  <c r="J4768" i="8"/>
  <c r="J4781" i="8"/>
  <c r="J4794" i="8"/>
  <c r="J4807" i="8"/>
  <c r="J4820" i="8"/>
  <c r="J4834" i="8"/>
  <c r="J4847" i="8"/>
  <c r="J4860" i="8"/>
  <c r="J4873" i="8"/>
  <c r="J4886" i="8"/>
  <c r="J4899" i="8"/>
  <c r="J4912" i="8"/>
  <c r="J4925" i="8"/>
  <c r="J4938" i="8"/>
  <c r="J4951" i="8"/>
  <c r="J4964" i="8"/>
  <c r="J4978" i="8"/>
  <c r="J4991" i="8"/>
  <c r="J5004" i="8"/>
  <c r="J5017" i="8"/>
  <c r="J5030" i="8"/>
  <c r="J5043" i="8"/>
  <c r="J5055" i="8"/>
  <c r="J5067" i="8"/>
  <c r="J5079" i="8"/>
  <c r="J5091" i="8"/>
  <c r="J5103" i="8"/>
  <c r="J5115" i="8"/>
  <c r="J5127" i="8"/>
  <c r="J5139" i="8"/>
  <c r="J5151" i="8"/>
  <c r="J5163" i="8"/>
  <c r="J5175" i="8"/>
  <c r="J5187" i="8"/>
  <c r="J5199" i="8"/>
  <c r="J5211" i="8"/>
  <c r="J5223" i="8"/>
  <c r="J5235" i="8"/>
  <c r="J5247" i="8"/>
  <c r="J5259" i="8"/>
  <c r="J5271" i="8"/>
  <c r="J5283" i="8"/>
  <c r="J5295" i="8"/>
  <c r="J5307" i="8"/>
  <c r="J5319" i="8"/>
  <c r="J5331" i="8"/>
  <c r="J5343" i="8"/>
  <c r="J5355" i="8"/>
  <c r="J5367" i="8"/>
  <c r="J5379" i="8"/>
  <c r="J5391" i="8"/>
  <c r="J4048" i="8"/>
  <c r="J4096" i="8"/>
  <c r="J4132" i="8"/>
  <c r="J4168" i="8"/>
  <c r="J4196" i="8"/>
  <c r="J4224" i="8"/>
  <c r="J4248" i="8"/>
  <c r="J4272" i="8"/>
  <c r="J4296" i="8"/>
  <c r="J4320" i="8"/>
  <c r="J4344" i="8"/>
  <c r="J4368" i="8"/>
  <c r="J4392" i="8"/>
  <c r="J4416" i="8"/>
  <c r="J4440" i="8"/>
  <c r="J4460" i="8"/>
  <c r="J4481" i="8"/>
  <c r="J4503" i="8"/>
  <c r="J4523" i="8"/>
  <c r="J4540" i="8"/>
  <c r="J4559" i="8"/>
  <c r="J4576" i="8"/>
  <c r="J4595" i="8"/>
  <c r="J4612" i="8"/>
  <c r="J4631" i="8"/>
  <c r="J4647" i="8"/>
  <c r="J4661" i="8"/>
  <c r="J4675" i="8"/>
  <c r="J4691" i="8"/>
  <c r="J4704" i="8"/>
  <c r="J4717" i="8"/>
  <c r="J4730" i="8"/>
  <c r="J4743" i="8"/>
  <c r="J4756" i="8"/>
  <c r="J4769" i="8"/>
  <c r="J4782" i="8"/>
  <c r="J4795" i="8"/>
  <c r="J4808" i="8"/>
  <c r="J4822" i="8"/>
  <c r="J4835" i="8"/>
  <c r="J4848" i="8"/>
  <c r="J4861" i="8"/>
  <c r="J4874" i="8"/>
  <c r="J4887" i="8"/>
  <c r="J4900" i="8"/>
  <c r="J4913" i="8"/>
  <c r="J4926" i="8"/>
  <c r="J4939" i="8"/>
  <c r="J4052" i="8"/>
  <c r="J4100" i="8"/>
  <c r="J4136" i="8"/>
  <c r="J4170" i="8"/>
  <c r="J4202" i="8"/>
  <c r="J4226" i="8"/>
  <c r="J4250" i="8"/>
  <c r="J4274" i="8"/>
  <c r="J4298" i="8"/>
  <c r="J4322" i="8"/>
  <c r="J4346" i="8"/>
  <c r="J4370" i="8"/>
  <c r="J4394" i="8"/>
  <c r="J4418" i="8"/>
  <c r="J4442" i="8"/>
  <c r="J4464" i="8"/>
  <c r="J4482" i="8"/>
  <c r="J4504" i="8"/>
  <c r="J4524" i="8"/>
  <c r="J4541" i="8"/>
  <c r="J4560" i="8"/>
  <c r="J4577" i="8"/>
  <c r="J4596" i="8"/>
  <c r="J4613" i="8"/>
  <c r="J4632" i="8"/>
  <c r="J4648" i="8"/>
  <c r="J4662" i="8"/>
  <c r="J4676" i="8"/>
  <c r="J4692" i="8"/>
  <c r="J4705" i="8"/>
  <c r="J4718" i="8"/>
  <c r="J4731" i="8"/>
  <c r="J4744" i="8"/>
  <c r="J4757" i="8"/>
  <c r="J4770" i="8"/>
  <c r="J4783" i="8"/>
  <c r="J4796" i="8"/>
  <c r="J4810" i="8"/>
  <c r="J4823" i="8"/>
  <c r="J4836" i="8"/>
  <c r="J4849" i="8"/>
  <c r="J4862" i="8"/>
  <c r="J4875" i="8"/>
  <c r="J4888" i="8"/>
  <c r="J4901" i="8"/>
  <c r="J4914" i="8"/>
  <c r="J4927" i="8"/>
  <c r="J4940" i="8"/>
  <c r="J4954" i="8"/>
  <c r="J4967" i="8"/>
  <c r="J4980" i="8"/>
  <c r="J4993" i="8"/>
  <c r="J5006" i="8"/>
  <c r="J4058" i="8"/>
  <c r="J4106" i="8"/>
  <c r="J4142" i="8"/>
  <c r="J4172" i="8"/>
  <c r="J4203" i="8"/>
  <c r="J4227" i="8"/>
  <c r="J4251" i="8"/>
  <c r="J4275" i="8"/>
  <c r="J4299" i="8"/>
  <c r="J4323" i="8"/>
  <c r="J4347" i="8"/>
  <c r="J4371" i="8"/>
  <c r="J4395" i="8"/>
  <c r="J4419" i="8"/>
  <c r="J4443" i="8"/>
  <c r="J4466" i="8"/>
  <c r="J4484" i="8"/>
  <c r="J4505" i="8"/>
  <c r="J4526" i="8"/>
  <c r="J4542" i="8"/>
  <c r="J4562" i="8"/>
  <c r="J4578" i="8"/>
  <c r="J4598" i="8"/>
  <c r="J4614" i="8"/>
  <c r="J4634" i="8"/>
  <c r="J4649" i="8"/>
  <c r="J4663" i="8"/>
  <c r="J4679" i="8"/>
  <c r="J4693" i="8"/>
  <c r="J4706" i="8"/>
  <c r="J4719" i="8"/>
  <c r="J4732" i="8"/>
  <c r="J4745" i="8"/>
  <c r="J4758" i="8"/>
  <c r="J4771" i="8"/>
  <c r="J4784" i="8"/>
  <c r="J4798" i="8"/>
  <c r="J4811" i="8"/>
  <c r="J4824" i="8"/>
  <c r="J4837" i="8"/>
  <c r="J4850" i="8"/>
  <c r="J4863" i="8"/>
  <c r="J4876" i="8"/>
  <c r="J4889" i="8"/>
  <c r="J4902" i="8"/>
  <c r="J4915" i="8"/>
  <c r="J4928" i="8"/>
  <c r="J4942" i="8"/>
  <c r="J4955" i="8"/>
  <c r="J4064" i="8"/>
  <c r="J4108" i="8"/>
  <c r="J4144" i="8"/>
  <c r="J4179" i="8"/>
  <c r="J4206" i="8"/>
  <c r="J4230" i="8"/>
  <c r="J4254" i="8"/>
  <c r="J4278" i="8"/>
  <c r="J4302" i="8"/>
  <c r="J4326" i="8"/>
  <c r="J4350" i="8"/>
  <c r="J4374" i="8"/>
  <c r="J4398" i="8"/>
  <c r="J4422" i="8"/>
  <c r="J4446" i="8"/>
  <c r="J4468" i="8"/>
  <c r="J4490" i="8"/>
  <c r="J4508" i="8"/>
  <c r="J4528" i="8"/>
  <c r="J4547" i="8"/>
  <c r="J4564" i="8"/>
  <c r="J4583" i="8"/>
  <c r="J4600" i="8"/>
  <c r="J4619" i="8"/>
  <c r="J4636" i="8"/>
  <c r="J4651" i="8"/>
  <c r="J4667" i="8"/>
  <c r="J4681" i="8"/>
  <c r="J4695" i="8"/>
  <c r="J4708" i="8"/>
  <c r="J4721" i="8"/>
  <c r="J4734" i="8"/>
  <c r="J4747" i="8"/>
  <c r="J4760" i="8"/>
  <c r="J4774" i="8"/>
  <c r="J4787" i="8"/>
  <c r="J4800" i="8"/>
  <c r="J4813" i="8"/>
  <c r="J4826" i="8"/>
  <c r="J4839" i="8"/>
  <c r="J4852" i="8"/>
  <c r="J4865" i="8"/>
  <c r="J4878" i="8"/>
  <c r="J4891" i="8"/>
  <c r="J4904" i="8"/>
  <c r="J4918" i="8"/>
  <c r="J4931" i="8"/>
  <c r="J4944" i="8"/>
  <c r="J4957" i="8"/>
  <c r="J4970" i="8"/>
  <c r="J4983" i="8"/>
  <c r="J4996" i="8"/>
  <c r="J5009" i="8"/>
  <c r="J5022" i="8"/>
  <c r="J5035" i="8"/>
  <c r="J5048" i="8"/>
  <c r="J5060" i="8"/>
  <c r="J5072" i="8"/>
  <c r="J5084" i="8"/>
  <c r="J5096" i="8"/>
  <c r="J5108" i="8"/>
  <c r="J5120" i="8"/>
  <c r="J5132" i="8"/>
  <c r="J5144" i="8"/>
  <c r="J5156" i="8"/>
  <c r="J5168" i="8"/>
  <c r="J5180" i="8"/>
  <c r="J5192" i="8"/>
  <c r="J5204" i="8"/>
  <c r="J5216" i="8"/>
  <c r="J5228" i="8"/>
  <c r="J5240" i="8"/>
  <c r="J5252" i="8"/>
  <c r="J5264" i="8"/>
  <c r="J5276" i="8"/>
  <c r="J5288" i="8"/>
  <c r="J5300" i="8"/>
  <c r="J5312" i="8"/>
  <c r="J5324" i="8"/>
  <c r="J5336" i="8"/>
  <c r="J5348" i="8"/>
  <c r="J5360" i="8"/>
  <c r="J5372" i="8"/>
  <c r="J5384" i="8"/>
  <c r="J5396" i="8"/>
  <c r="J5408" i="8"/>
  <c r="J5420" i="8"/>
  <c r="J5432" i="8"/>
  <c r="J5444" i="8"/>
  <c r="J5456" i="8"/>
  <c r="J5468" i="8"/>
  <c r="J5480" i="8"/>
  <c r="J5492" i="8"/>
  <c r="J5504" i="8"/>
  <c r="J5516" i="8"/>
  <c r="J5528" i="8"/>
  <c r="J5540" i="8"/>
  <c r="J5552" i="8"/>
  <c r="J5564" i="8"/>
  <c r="J5576" i="8"/>
  <c r="J5588" i="8"/>
  <c r="J5600" i="8"/>
  <c r="J5612" i="8"/>
  <c r="J5624" i="8"/>
  <c r="J5636" i="8"/>
  <c r="J5648" i="8"/>
  <c r="J5660" i="8"/>
  <c r="J5672" i="8"/>
  <c r="J5684" i="8"/>
  <c r="J5696" i="8"/>
  <c r="J5708" i="8"/>
  <c r="J5720" i="8"/>
  <c r="J4060" i="8"/>
  <c r="J4396" i="8"/>
  <c r="J4635" i="8"/>
  <c r="J4799" i="8"/>
  <c r="J4952" i="8"/>
  <c r="J5007" i="8"/>
  <c r="J5046" i="8"/>
  <c r="J5082" i="8"/>
  <c r="J5118" i="8"/>
  <c r="J5154" i="8"/>
  <c r="J5184" i="8"/>
  <c r="J5208" i="8"/>
  <c r="J5232" i="8"/>
  <c r="J5256" i="8"/>
  <c r="J5280" i="8"/>
  <c r="J5304" i="8"/>
  <c r="J5328" i="8"/>
  <c r="J5352" i="8"/>
  <c r="J5376" i="8"/>
  <c r="J5398" i="8"/>
  <c r="J5412" i="8"/>
  <c r="J5426" i="8"/>
  <c r="J5440" i="8"/>
  <c r="J5454" i="8"/>
  <c r="J5470" i="8"/>
  <c r="J5484" i="8"/>
  <c r="J5498" i="8"/>
  <c r="J5512" i="8"/>
  <c r="J5526" i="8"/>
  <c r="J5542" i="8"/>
  <c r="J5556" i="8"/>
  <c r="J5570" i="8"/>
  <c r="J5584" i="8"/>
  <c r="J5598" i="8"/>
  <c r="J5614" i="8"/>
  <c r="J5628" i="8"/>
  <c r="J5642" i="8"/>
  <c r="J5656" i="8"/>
  <c r="J5670" i="8"/>
  <c r="J5686" i="8"/>
  <c r="J5700" i="8"/>
  <c r="J5714" i="8"/>
  <c r="J5728" i="8"/>
  <c r="J5741" i="8"/>
  <c r="J5754" i="8"/>
  <c r="J5767" i="8"/>
  <c r="J5780" i="8"/>
  <c r="J5794" i="8"/>
  <c r="J5807" i="8"/>
  <c r="J5821" i="8"/>
  <c r="J5834" i="8"/>
  <c r="J5847" i="8"/>
  <c r="J5860" i="8"/>
  <c r="J5873" i="8"/>
  <c r="J5886" i="8"/>
  <c r="J5899" i="8"/>
  <c r="J5912" i="8"/>
  <c r="J5925" i="8"/>
  <c r="J5939" i="8"/>
  <c r="J5952" i="8"/>
  <c r="J5965" i="8"/>
  <c r="J5978" i="8"/>
  <c r="J5991" i="8"/>
  <c r="J6004" i="8"/>
  <c r="J6017" i="8"/>
  <c r="J6030" i="8"/>
  <c r="J6043" i="8"/>
  <c r="J6056" i="8"/>
  <c r="J6069" i="8"/>
  <c r="J6083" i="8"/>
  <c r="J6096" i="8"/>
  <c r="J6109" i="8"/>
  <c r="J6122" i="8"/>
  <c r="J6134" i="8"/>
  <c r="J6146" i="8"/>
  <c r="J6158" i="8"/>
  <c r="J6170" i="8"/>
  <c r="J6182" i="8"/>
  <c r="J6194" i="8"/>
  <c r="J6206" i="8"/>
  <c r="J6218" i="8"/>
  <c r="J6230" i="8"/>
  <c r="J4107" i="8"/>
  <c r="J4420" i="8"/>
  <c r="J4650" i="8"/>
  <c r="J4812" i="8"/>
  <c r="J4956" i="8"/>
  <c r="J5008" i="8"/>
  <c r="J5047" i="8"/>
  <c r="J5083" i="8"/>
  <c r="J5119" i="8"/>
  <c r="J5155" i="8"/>
  <c r="J5186" i="8"/>
  <c r="J5210" i="8"/>
  <c r="J5234" i="8"/>
  <c r="J5258" i="8"/>
  <c r="J5282" i="8"/>
  <c r="J5306" i="8"/>
  <c r="J5330" i="8"/>
  <c r="J5354" i="8"/>
  <c r="J5378" i="8"/>
  <c r="J5399" i="8"/>
  <c r="J5413" i="8"/>
  <c r="J5427" i="8"/>
  <c r="J5441" i="8"/>
  <c r="J5455" i="8"/>
  <c r="J5471" i="8"/>
  <c r="J5485" i="8"/>
  <c r="J5499" i="8"/>
  <c r="J5513" i="8"/>
  <c r="J5527" i="8"/>
  <c r="J5543" i="8"/>
  <c r="J5557" i="8"/>
  <c r="J5571" i="8"/>
  <c r="J5585" i="8"/>
  <c r="J5599" i="8"/>
  <c r="J5615" i="8"/>
  <c r="J5629" i="8"/>
  <c r="J5643" i="8"/>
  <c r="J5657" i="8"/>
  <c r="J5671" i="8"/>
  <c r="J5687" i="8"/>
  <c r="J5701" i="8"/>
  <c r="J5715" i="8"/>
  <c r="J5729" i="8"/>
  <c r="J5742" i="8"/>
  <c r="J5755" i="8"/>
  <c r="J5768" i="8"/>
  <c r="J5782" i="8"/>
  <c r="J5795" i="8"/>
  <c r="J5808" i="8"/>
  <c r="J5822" i="8"/>
  <c r="J5835" i="8"/>
  <c r="J5848" i="8"/>
  <c r="J5861" i="8"/>
  <c r="J5874" i="8"/>
  <c r="J5887" i="8"/>
  <c r="J5900" i="8"/>
  <c r="J5913" i="8"/>
  <c r="J5927" i="8"/>
  <c r="J5940" i="8"/>
  <c r="J5953" i="8"/>
  <c r="J5966" i="8"/>
  <c r="J5979" i="8"/>
  <c r="J5992" i="8"/>
  <c r="J6005" i="8"/>
  <c r="J6018" i="8"/>
  <c r="J6031" i="8"/>
  <c r="J6044" i="8"/>
  <c r="J6057" i="8"/>
  <c r="J6071" i="8"/>
  <c r="J6084" i="8"/>
  <c r="J6097" i="8"/>
  <c r="J6110" i="8"/>
  <c r="J6123" i="8"/>
  <c r="J6135" i="8"/>
  <c r="J6147" i="8"/>
  <c r="J6159" i="8"/>
  <c r="J6171" i="8"/>
  <c r="J6183" i="8"/>
  <c r="J6195" i="8"/>
  <c r="J6207" i="8"/>
  <c r="J6219" i="8"/>
  <c r="J6231" i="8"/>
  <c r="J6243" i="8"/>
  <c r="J6255" i="8"/>
  <c r="J6267" i="8"/>
  <c r="J4143" i="8"/>
  <c r="J4444" i="8"/>
  <c r="J4664" i="8"/>
  <c r="J4825" i="8"/>
  <c r="J4966" i="8"/>
  <c r="J5018" i="8"/>
  <c r="J5056" i="8"/>
  <c r="J5092" i="8"/>
  <c r="J5128" i="8"/>
  <c r="J5164" i="8"/>
  <c r="J5188" i="8"/>
  <c r="J5212" i="8"/>
  <c r="J5236" i="8"/>
  <c r="J5260" i="8"/>
  <c r="J5284" i="8"/>
  <c r="J5308" i="8"/>
  <c r="J5332" i="8"/>
  <c r="J5356" i="8"/>
  <c r="J5380" i="8"/>
  <c r="J5400" i="8"/>
  <c r="J5414" i="8"/>
  <c r="J5428" i="8"/>
  <c r="J5442" i="8"/>
  <c r="J5458" i="8"/>
  <c r="J5472" i="8"/>
  <c r="J5486" i="8"/>
  <c r="J5500" i="8"/>
  <c r="J5514" i="8"/>
  <c r="J5530" i="8"/>
  <c r="J5544" i="8"/>
  <c r="J5558" i="8"/>
  <c r="J5572" i="8"/>
  <c r="J5586" i="8"/>
  <c r="J5602" i="8"/>
  <c r="J5616" i="8"/>
  <c r="J5630" i="8"/>
  <c r="J5644" i="8"/>
  <c r="J5658" i="8"/>
  <c r="J5674" i="8"/>
  <c r="J5688" i="8"/>
  <c r="J5702" i="8"/>
  <c r="J5716" i="8"/>
  <c r="J5730" i="8"/>
  <c r="J5743" i="8"/>
  <c r="J5756" i="8"/>
  <c r="J5770" i="8"/>
  <c r="J5783" i="8"/>
  <c r="J5796" i="8"/>
  <c r="J5809" i="8"/>
  <c r="J5823" i="8"/>
  <c r="J5836" i="8"/>
  <c r="J5849" i="8"/>
  <c r="J5862" i="8"/>
  <c r="J5875" i="8"/>
  <c r="J5888" i="8"/>
  <c r="J5901" i="8"/>
  <c r="J5915" i="8"/>
  <c r="J5928" i="8"/>
  <c r="J5941" i="8"/>
  <c r="J5954" i="8"/>
  <c r="J5967" i="8"/>
  <c r="J5980" i="8"/>
  <c r="J5993" i="8"/>
  <c r="J6006" i="8"/>
  <c r="J6019" i="8"/>
  <c r="J6032" i="8"/>
  <c r="J6045" i="8"/>
  <c r="J6059" i="8"/>
  <c r="J6072" i="8"/>
  <c r="J6085" i="8"/>
  <c r="J6098" i="8"/>
  <c r="J6111" i="8"/>
  <c r="J6124" i="8"/>
  <c r="J6136" i="8"/>
  <c r="J6148" i="8"/>
  <c r="J6160" i="8"/>
  <c r="J6172" i="8"/>
  <c r="J6184" i="8"/>
  <c r="J6196" i="8"/>
  <c r="J6208" i="8"/>
  <c r="J6220" i="8"/>
  <c r="J6232" i="8"/>
  <c r="J6244" i="8"/>
  <c r="J6256" i="8"/>
  <c r="J6268" i="8"/>
  <c r="J4178" i="8"/>
  <c r="J4467" i="8"/>
  <c r="J4680" i="8"/>
  <c r="J4838" i="8"/>
  <c r="J4968" i="8"/>
  <c r="J5019" i="8"/>
  <c r="J5057" i="8"/>
  <c r="J5093" i="8"/>
  <c r="J5129" i="8"/>
  <c r="J5165" i="8"/>
  <c r="J5189" i="8"/>
  <c r="J5213" i="8"/>
  <c r="J5237" i="8"/>
  <c r="J5261" i="8"/>
  <c r="J5285" i="8"/>
  <c r="J5309" i="8"/>
  <c r="J5333" i="8"/>
  <c r="J5357" i="8"/>
  <c r="J5381" i="8"/>
  <c r="J5401" i="8"/>
  <c r="J5415" i="8"/>
  <c r="J5429" i="8"/>
  <c r="J5443" i="8"/>
  <c r="J5459" i="8"/>
  <c r="J5473" i="8"/>
  <c r="J5487" i="8"/>
  <c r="J5501" i="8"/>
  <c r="J5515" i="8"/>
  <c r="J5531" i="8"/>
  <c r="J5545" i="8"/>
  <c r="J5559" i="8"/>
  <c r="J5573" i="8"/>
  <c r="J5587" i="8"/>
  <c r="J5603" i="8"/>
  <c r="J5617" i="8"/>
  <c r="J5631" i="8"/>
  <c r="J5645" i="8"/>
  <c r="J5659" i="8"/>
  <c r="J5675" i="8"/>
  <c r="J5689" i="8"/>
  <c r="J5703" i="8"/>
  <c r="J5717" i="8"/>
  <c r="J5731" i="8"/>
  <c r="J5744" i="8"/>
  <c r="J5758" i="8"/>
  <c r="J5771" i="8"/>
  <c r="J5784" i="8"/>
  <c r="J5797" i="8"/>
  <c r="J5810" i="8"/>
  <c r="J5824" i="8"/>
  <c r="J5837" i="8"/>
  <c r="J5850" i="8"/>
  <c r="J5863" i="8"/>
  <c r="J5876" i="8"/>
  <c r="J5889" i="8"/>
  <c r="J5903" i="8"/>
  <c r="J5916" i="8"/>
  <c r="J5929" i="8"/>
  <c r="J5942" i="8"/>
  <c r="J5955" i="8"/>
  <c r="J5968" i="8"/>
  <c r="J5981" i="8"/>
  <c r="J5994" i="8"/>
  <c r="J6007" i="8"/>
  <c r="J6020" i="8"/>
  <c r="J6033" i="8"/>
  <c r="J6047" i="8"/>
  <c r="J6060" i="8"/>
  <c r="J6073" i="8"/>
  <c r="J6086" i="8"/>
  <c r="J4204" i="8"/>
  <c r="J4488" i="8"/>
  <c r="J4694" i="8"/>
  <c r="J4851" i="8"/>
  <c r="J4969" i="8"/>
  <c r="J5020" i="8"/>
  <c r="J5058" i="8"/>
  <c r="J5094" i="8"/>
  <c r="J5130" i="8"/>
  <c r="J5166" i="8"/>
  <c r="J5190" i="8"/>
  <c r="J5214" i="8"/>
  <c r="J5238" i="8"/>
  <c r="J5262" i="8"/>
  <c r="J5286" i="8"/>
  <c r="J5310" i="8"/>
  <c r="J5334" i="8"/>
  <c r="J5358" i="8"/>
  <c r="J5382" i="8"/>
  <c r="J5402" i="8"/>
  <c r="J5416" i="8"/>
  <c r="J5430" i="8"/>
  <c r="J5446" i="8"/>
  <c r="J5460" i="8"/>
  <c r="J5474" i="8"/>
  <c r="J5488" i="8"/>
  <c r="J5502" i="8"/>
  <c r="J5518" i="8"/>
  <c r="J5532" i="8"/>
  <c r="J5546" i="8"/>
  <c r="J5560" i="8"/>
  <c r="J5574" i="8"/>
  <c r="J5590" i="8"/>
  <c r="J5604" i="8"/>
  <c r="J5618" i="8"/>
  <c r="J5632" i="8"/>
  <c r="J5646" i="8"/>
  <c r="J5662" i="8"/>
  <c r="J5676" i="8"/>
  <c r="J5690" i="8"/>
  <c r="J5704" i="8"/>
  <c r="J5718" i="8"/>
  <c r="J5732" i="8"/>
  <c r="J5746" i="8"/>
  <c r="J5759" i="8"/>
  <c r="J5772" i="8"/>
  <c r="J5785" i="8"/>
  <c r="J5798" i="8"/>
  <c r="J5811" i="8"/>
  <c r="J5825" i="8"/>
  <c r="J5838" i="8"/>
  <c r="J5851" i="8"/>
  <c r="J5864" i="8"/>
  <c r="J5877" i="8"/>
  <c r="J5891" i="8"/>
  <c r="J5904" i="8"/>
  <c r="J5917" i="8"/>
  <c r="J5930" i="8"/>
  <c r="J5943" i="8"/>
  <c r="J5956" i="8"/>
  <c r="J5969" i="8"/>
  <c r="J5982" i="8"/>
  <c r="J4228" i="8"/>
  <c r="J4506" i="8"/>
  <c r="J4707" i="8"/>
  <c r="J4864" i="8"/>
  <c r="J4979" i="8"/>
  <c r="J5021" i="8"/>
  <c r="J5059" i="8"/>
  <c r="J5095" i="8"/>
  <c r="J5131" i="8"/>
  <c r="J5167" i="8"/>
  <c r="J5191" i="8"/>
  <c r="J5215" i="8"/>
  <c r="J5239" i="8"/>
  <c r="J5263" i="8"/>
  <c r="J5287" i="8"/>
  <c r="J5311" i="8"/>
  <c r="J5335" i="8"/>
  <c r="J5359" i="8"/>
  <c r="J5383" i="8"/>
  <c r="J5403" i="8"/>
  <c r="J5417" i="8"/>
  <c r="J5431" i="8"/>
  <c r="J5447" i="8"/>
  <c r="J5461" i="8"/>
  <c r="J5475" i="8"/>
  <c r="J5489" i="8"/>
  <c r="J5503" i="8"/>
  <c r="J5519" i="8"/>
  <c r="J5533" i="8"/>
  <c r="J5547" i="8"/>
  <c r="J5561" i="8"/>
  <c r="J5575" i="8"/>
  <c r="J5591" i="8"/>
  <c r="J5605" i="8"/>
  <c r="J5619" i="8"/>
  <c r="J5633" i="8"/>
  <c r="J5647" i="8"/>
  <c r="J5663" i="8"/>
  <c r="J5677" i="8"/>
  <c r="J5691" i="8"/>
  <c r="J5705" i="8"/>
  <c r="J5719" i="8"/>
  <c r="J5734" i="8"/>
  <c r="J5747" i="8"/>
  <c r="J5760" i="8"/>
  <c r="J5773" i="8"/>
  <c r="J5786" i="8"/>
  <c r="J5799" i="8"/>
  <c r="J5812" i="8"/>
  <c r="J5826" i="8"/>
  <c r="J5839" i="8"/>
  <c r="J5852" i="8"/>
  <c r="J5865" i="8"/>
  <c r="J5879" i="8"/>
  <c r="J5892" i="8"/>
  <c r="J5905" i="8"/>
  <c r="J5918" i="8"/>
  <c r="J5931" i="8"/>
  <c r="J5944" i="8"/>
  <c r="J5957" i="8"/>
  <c r="J5970" i="8"/>
  <c r="J5983" i="8"/>
  <c r="J5996" i="8"/>
  <c r="J6009" i="8"/>
  <c r="J6023" i="8"/>
  <c r="J6036" i="8"/>
  <c r="J6049" i="8"/>
  <c r="J6062" i="8"/>
  <c r="J4252" i="8"/>
  <c r="J4527" i="8"/>
  <c r="J4720" i="8"/>
  <c r="J4877" i="8"/>
  <c r="J4981" i="8"/>
  <c r="J5031" i="8"/>
  <c r="J5068" i="8"/>
  <c r="J5104" i="8"/>
  <c r="J5140" i="8"/>
  <c r="J5172" i="8"/>
  <c r="J5196" i="8"/>
  <c r="J5220" i="8"/>
  <c r="J5244" i="8"/>
  <c r="J5268" i="8"/>
  <c r="J5292" i="8"/>
  <c r="J5316" i="8"/>
  <c r="J5340" i="8"/>
  <c r="J5364" i="8"/>
  <c r="J5388" i="8"/>
  <c r="J5404" i="8"/>
  <c r="J5418" i="8"/>
  <c r="J5434" i="8"/>
  <c r="J5448" i="8"/>
  <c r="J5462" i="8"/>
  <c r="J5476" i="8"/>
  <c r="J5490" i="8"/>
  <c r="J5506" i="8"/>
  <c r="J5520" i="8"/>
  <c r="J5534" i="8"/>
  <c r="J5548" i="8"/>
  <c r="J5562" i="8"/>
  <c r="J5578" i="8"/>
  <c r="J5592" i="8"/>
  <c r="J5606" i="8"/>
  <c r="J5620" i="8"/>
  <c r="J5634" i="8"/>
  <c r="J5650" i="8"/>
  <c r="J5664" i="8"/>
  <c r="J5678" i="8"/>
  <c r="J5692" i="8"/>
  <c r="J5706" i="8"/>
  <c r="J5722" i="8"/>
  <c r="J5735" i="8"/>
  <c r="J5748" i="8"/>
  <c r="J5761" i="8"/>
  <c r="J5774" i="8"/>
  <c r="J5787" i="8"/>
  <c r="J5800" i="8"/>
  <c r="J5813" i="8"/>
  <c r="J5827" i="8"/>
  <c r="J5840" i="8"/>
  <c r="J5853" i="8"/>
  <c r="J5867" i="8"/>
  <c r="J5880" i="8"/>
  <c r="J5893" i="8"/>
  <c r="J5906" i="8"/>
  <c r="J5919" i="8"/>
  <c r="J5932" i="8"/>
  <c r="J5945" i="8"/>
  <c r="J5958" i="8"/>
  <c r="J5971" i="8"/>
  <c r="J5984" i="8"/>
  <c r="J5997" i="8"/>
  <c r="J4276" i="8"/>
  <c r="J4544" i="8"/>
  <c r="J4733" i="8"/>
  <c r="J4890" i="8"/>
  <c r="J4982" i="8"/>
  <c r="J5032" i="8"/>
  <c r="J5069" i="8"/>
  <c r="J5105" i="8"/>
  <c r="J5141" i="8"/>
  <c r="J5174" i="8"/>
  <c r="J5198" i="8"/>
  <c r="J5222" i="8"/>
  <c r="J5246" i="8"/>
  <c r="J5270" i="8"/>
  <c r="J5294" i="8"/>
  <c r="J5318" i="8"/>
  <c r="J5342" i="8"/>
  <c r="J5366" i="8"/>
  <c r="J5390" i="8"/>
  <c r="J5405" i="8"/>
  <c r="J5419" i="8"/>
  <c r="J5435" i="8"/>
  <c r="J5449" i="8"/>
  <c r="J5463" i="8"/>
  <c r="J5477" i="8"/>
  <c r="J5491" i="8"/>
  <c r="J5507" i="8"/>
  <c r="J5521" i="8"/>
  <c r="J5535" i="8"/>
  <c r="J5549" i="8"/>
  <c r="J5563" i="8"/>
  <c r="J5579" i="8"/>
  <c r="J5593" i="8"/>
  <c r="J5607" i="8"/>
  <c r="J5621" i="8"/>
  <c r="J5635" i="8"/>
  <c r="J5651" i="8"/>
  <c r="J5665" i="8"/>
  <c r="J5679" i="8"/>
  <c r="J5693" i="8"/>
  <c r="J5707" i="8"/>
  <c r="J5723" i="8"/>
  <c r="J5736" i="8"/>
  <c r="J5749" i="8"/>
  <c r="J5762" i="8"/>
  <c r="J5775" i="8"/>
  <c r="J5788" i="8"/>
  <c r="J5801" i="8"/>
  <c r="J5815" i="8"/>
  <c r="J4300" i="8"/>
  <c r="J4563" i="8"/>
  <c r="J4746" i="8"/>
  <c r="J4903" i="8"/>
  <c r="J4992" i="8"/>
  <c r="J5033" i="8"/>
  <c r="J5070" i="8"/>
  <c r="J5106" i="8"/>
  <c r="J5142" i="8"/>
  <c r="J5176" i="8"/>
  <c r="J5200" i="8"/>
  <c r="J5224" i="8"/>
  <c r="J5248" i="8"/>
  <c r="J5272" i="8"/>
  <c r="J5296" i="8"/>
  <c r="J5320" i="8"/>
  <c r="J5344" i="8"/>
  <c r="J5368" i="8"/>
  <c r="J5392" i="8"/>
  <c r="J5406" i="8"/>
  <c r="J5422" i="8"/>
  <c r="J5436" i="8"/>
  <c r="J5450" i="8"/>
  <c r="J5464" i="8"/>
  <c r="J5478" i="8"/>
  <c r="J5494" i="8"/>
  <c r="J5508" i="8"/>
  <c r="J5522" i="8"/>
  <c r="J5536" i="8"/>
  <c r="J5550" i="8"/>
  <c r="J5566" i="8"/>
  <c r="J5580" i="8"/>
  <c r="J5594" i="8"/>
  <c r="J5608" i="8"/>
  <c r="J5622" i="8"/>
  <c r="J5638" i="8"/>
  <c r="J5652" i="8"/>
  <c r="J5666" i="8"/>
  <c r="J5680" i="8"/>
  <c r="J5694" i="8"/>
  <c r="J5710" i="8"/>
  <c r="J5724" i="8"/>
  <c r="J5737" i="8"/>
  <c r="J5750" i="8"/>
  <c r="J5763" i="8"/>
  <c r="J5776" i="8"/>
  <c r="J5789" i="8"/>
  <c r="J5802" i="8"/>
  <c r="J5816" i="8"/>
  <c r="J5829" i="8"/>
  <c r="J5843" i="8"/>
  <c r="J5856" i="8"/>
  <c r="J5869" i="8"/>
  <c r="J5882" i="8"/>
  <c r="J5895" i="8"/>
  <c r="J5908" i="8"/>
  <c r="J5921" i="8"/>
  <c r="J5934" i="8"/>
  <c r="J5947" i="8"/>
  <c r="J5960" i="8"/>
  <c r="J5973" i="8"/>
  <c r="J4324" i="8"/>
  <c r="J4580" i="8"/>
  <c r="J4759" i="8"/>
  <c r="J4916" i="8"/>
  <c r="J4994" i="8"/>
  <c r="J5034" i="8"/>
  <c r="J5071" i="8"/>
  <c r="J5107" i="8"/>
  <c r="J5143" i="8"/>
  <c r="J5177" i="8"/>
  <c r="J5201" i="8"/>
  <c r="J5225" i="8"/>
  <c r="J5249" i="8"/>
  <c r="J5273" i="8"/>
  <c r="J5297" i="8"/>
  <c r="J5321" i="8"/>
  <c r="J5345" i="8"/>
  <c r="J5369" i="8"/>
  <c r="J5393" i="8"/>
  <c r="J5407" i="8"/>
  <c r="J5423" i="8"/>
  <c r="J5437" i="8"/>
  <c r="J5451" i="8"/>
  <c r="J5465" i="8"/>
  <c r="J5479" i="8"/>
  <c r="J5495" i="8"/>
  <c r="J5509" i="8"/>
  <c r="J5523" i="8"/>
  <c r="J5537" i="8"/>
  <c r="J5551" i="8"/>
  <c r="J5567" i="8"/>
  <c r="J5581" i="8"/>
  <c r="J5595" i="8"/>
  <c r="J5609" i="8"/>
  <c r="J5623" i="8"/>
  <c r="J5639" i="8"/>
  <c r="J5653" i="8"/>
  <c r="J5667" i="8"/>
  <c r="J5681" i="8"/>
  <c r="J5695" i="8"/>
  <c r="J5711" i="8"/>
  <c r="J5725" i="8"/>
  <c r="J5738" i="8"/>
  <c r="J5751" i="8"/>
  <c r="J5764" i="8"/>
  <c r="J5777" i="8"/>
  <c r="J5790" i="8"/>
  <c r="J5803" i="8"/>
  <c r="J5817" i="8"/>
  <c r="J5831" i="8"/>
  <c r="J5844" i="8"/>
  <c r="J5857" i="8"/>
  <c r="J5870" i="8"/>
  <c r="J5883" i="8"/>
  <c r="J5896" i="8"/>
  <c r="J5909" i="8"/>
  <c r="J5922" i="8"/>
  <c r="J5935" i="8"/>
  <c r="J5948" i="8"/>
  <c r="J5961" i="8"/>
  <c r="J5975" i="8"/>
  <c r="J5988" i="8"/>
  <c r="J6001" i="8"/>
  <c r="J6014" i="8"/>
  <c r="J4372" i="8"/>
  <c r="J4616" i="8"/>
  <c r="J4786" i="8"/>
  <c r="J4943" i="8"/>
  <c r="J5005" i="8"/>
  <c r="J5045" i="8"/>
  <c r="J5081" i="8"/>
  <c r="J5117" i="8"/>
  <c r="J5153" i="8"/>
  <c r="J5179" i="8"/>
  <c r="J5203" i="8"/>
  <c r="J5227" i="8"/>
  <c r="J5251" i="8"/>
  <c r="J5275" i="8"/>
  <c r="J5299" i="8"/>
  <c r="J5323" i="8"/>
  <c r="J5347" i="8"/>
  <c r="J5371" i="8"/>
  <c r="J5395" i="8"/>
  <c r="J5411" i="8"/>
  <c r="J5425" i="8"/>
  <c r="J5439" i="8"/>
  <c r="J5453" i="8"/>
  <c r="J5467" i="8"/>
  <c r="J5483" i="8"/>
  <c r="J5497" i="8"/>
  <c r="J5511" i="8"/>
  <c r="J5525" i="8"/>
  <c r="J5539" i="8"/>
  <c r="J5555" i="8"/>
  <c r="J5569" i="8"/>
  <c r="J5583" i="8"/>
  <c r="J5597" i="8"/>
  <c r="J5611" i="8"/>
  <c r="J5627" i="8"/>
  <c r="J5641" i="8"/>
  <c r="J5655" i="8"/>
  <c r="J5669" i="8"/>
  <c r="J5683" i="8"/>
  <c r="J5699" i="8"/>
  <c r="J5713" i="8"/>
  <c r="J5727" i="8"/>
  <c r="J5740" i="8"/>
  <c r="J5753" i="8"/>
  <c r="J5766" i="8"/>
  <c r="J5779" i="8"/>
  <c r="J5792" i="8"/>
  <c r="J5806" i="8"/>
  <c r="J5820" i="8"/>
  <c r="J5833" i="8"/>
  <c r="J5846" i="8"/>
  <c r="J5859" i="8"/>
  <c r="J5872" i="8"/>
  <c r="J5885" i="8"/>
  <c r="J5898" i="8"/>
  <c r="J5911" i="8"/>
  <c r="J5924" i="8"/>
  <c r="J5937" i="8"/>
  <c r="J5951" i="8"/>
  <c r="J5964" i="8"/>
  <c r="J5977" i="8"/>
  <c r="J5990" i="8"/>
  <c r="J6003" i="8"/>
  <c r="J6016" i="8"/>
  <c r="J6029" i="8"/>
  <c r="J6042" i="8"/>
  <c r="J6055" i="8"/>
  <c r="J6068" i="8"/>
  <c r="J6081" i="8"/>
  <c r="J6095" i="8"/>
  <c r="J6108" i="8"/>
  <c r="J6121" i="8"/>
  <c r="J6133" i="8"/>
  <c r="J6145" i="8"/>
  <c r="J6157" i="8"/>
  <c r="J6169" i="8"/>
  <c r="J6181" i="8"/>
  <c r="J6193" i="8"/>
  <c r="J6205" i="8"/>
  <c r="J6217" i="8"/>
  <c r="J6229" i="8"/>
  <c r="J6241" i="8"/>
  <c r="J6253" i="8"/>
  <c r="J6265" i="8"/>
  <c r="J6277" i="8"/>
  <c r="J6289" i="8"/>
  <c r="J6301" i="8"/>
  <c r="J6313" i="8"/>
  <c r="J6325" i="8"/>
  <c r="J6337" i="8"/>
  <c r="J6349" i="8"/>
  <c r="J6361" i="8"/>
  <c r="J6373" i="8"/>
  <c r="J6385" i="8"/>
  <c r="J6397" i="8"/>
  <c r="J6409" i="8"/>
  <c r="J6421" i="8"/>
  <c r="J6433" i="8"/>
  <c r="J6445" i="8"/>
  <c r="J6457" i="8"/>
  <c r="J6469" i="8"/>
  <c r="J6481" i="8"/>
  <c r="J6493" i="8"/>
  <c r="J6505" i="8"/>
  <c r="J6517" i="8"/>
  <c r="J6529" i="8"/>
  <c r="J6541" i="8"/>
  <c r="J6553" i="8"/>
  <c r="J6565" i="8"/>
  <c r="J6577" i="8"/>
  <c r="J6589" i="8"/>
  <c r="J6601" i="8"/>
  <c r="J6613" i="8"/>
  <c r="J6625" i="8"/>
  <c r="J4348" i="8"/>
  <c r="J5250" i="8"/>
  <c r="J5482" i="8"/>
  <c r="J5654" i="8"/>
  <c r="J5819" i="8"/>
  <c r="J5897" i="8"/>
  <c r="J5976" i="8"/>
  <c r="J6015" i="8"/>
  <c r="J6041" i="8"/>
  <c r="J6067" i="8"/>
  <c r="J6091" i="8"/>
  <c r="J6113" i="8"/>
  <c r="J6130" i="8"/>
  <c r="J6150" i="8"/>
  <c r="J6166" i="8"/>
  <c r="J6186" i="8"/>
  <c r="J6202" i="8"/>
  <c r="J6222" i="8"/>
  <c r="J6238" i="8"/>
  <c r="J6254" i="8"/>
  <c r="J6271" i="8"/>
  <c r="J6284" i="8"/>
  <c r="J6297" i="8"/>
  <c r="J6310" i="8"/>
  <c r="J6323" i="8"/>
  <c r="J6336" i="8"/>
  <c r="J6350" i="8"/>
  <c r="J6363" i="8"/>
  <c r="J6376" i="8"/>
  <c r="J6389" i="8"/>
  <c r="J6402" i="8"/>
  <c r="J6415" i="8"/>
  <c r="J6428" i="8"/>
  <c r="J6441" i="8"/>
  <c r="J6454" i="8"/>
  <c r="J6467" i="8"/>
  <c r="J6480" i="8"/>
  <c r="J6494" i="8"/>
  <c r="J4599" i="8"/>
  <c r="J5274" i="8"/>
  <c r="J5496" i="8"/>
  <c r="J5668" i="8"/>
  <c r="J5828" i="8"/>
  <c r="J5907" i="8"/>
  <c r="J5985" i="8"/>
  <c r="J6021" i="8"/>
  <c r="J6048" i="8"/>
  <c r="J6074" i="8"/>
  <c r="J6092" i="8"/>
  <c r="J6114" i="8"/>
  <c r="J6131" i="8"/>
  <c r="J6151" i="8"/>
  <c r="J6167" i="8"/>
  <c r="J6187" i="8"/>
  <c r="J6203" i="8"/>
  <c r="J6223" i="8"/>
  <c r="J6239" i="8"/>
  <c r="J6257" i="8"/>
  <c r="J6272" i="8"/>
  <c r="J6285" i="8"/>
  <c r="J6298" i="8"/>
  <c r="J6311" i="8"/>
  <c r="J6324" i="8"/>
  <c r="J6338" i="8"/>
  <c r="J6351" i="8"/>
  <c r="J6364" i="8"/>
  <c r="J6377" i="8"/>
  <c r="J6390" i="8"/>
  <c r="J6403" i="8"/>
  <c r="J6416" i="8"/>
  <c r="J6429" i="8"/>
  <c r="J6442" i="8"/>
  <c r="J6455" i="8"/>
  <c r="J6468" i="8"/>
  <c r="J6482" i="8"/>
  <c r="J6495" i="8"/>
  <c r="J6508" i="8"/>
  <c r="J6521" i="8"/>
  <c r="J6534" i="8"/>
  <c r="J6547" i="8"/>
  <c r="J6560" i="8"/>
  <c r="J6573" i="8"/>
  <c r="J6586" i="8"/>
  <c r="J6599" i="8"/>
  <c r="J6612" i="8"/>
  <c r="J6626" i="8"/>
  <c r="J6638" i="8"/>
  <c r="J6650" i="8"/>
  <c r="J6662" i="8"/>
  <c r="J6674" i="8"/>
  <c r="J6686" i="8"/>
  <c r="J6698" i="8"/>
  <c r="J6710" i="8"/>
  <c r="J6722" i="8"/>
  <c r="J6734" i="8"/>
  <c r="J6746" i="8"/>
  <c r="J6758" i="8"/>
  <c r="J6770" i="8"/>
  <c r="J6782" i="8"/>
  <c r="J6794" i="8"/>
  <c r="J6806" i="8"/>
  <c r="J6818" i="8"/>
  <c r="J6830" i="8"/>
  <c r="J6842" i="8"/>
  <c r="J6854" i="8"/>
  <c r="J6866" i="8"/>
  <c r="J6878" i="8"/>
  <c r="J6890" i="8"/>
  <c r="J6902" i="8"/>
  <c r="J6914" i="8"/>
  <c r="J6926" i="8"/>
  <c r="J6938" i="8"/>
  <c r="J6950" i="8"/>
  <c r="J6962" i="8"/>
  <c r="J6974" i="8"/>
  <c r="J6986" i="8"/>
  <c r="J6998" i="8"/>
  <c r="J7010" i="8"/>
  <c r="J7022" i="8"/>
  <c r="J7034" i="8"/>
  <c r="J7046" i="8"/>
  <c r="J7058" i="8"/>
  <c r="J7070" i="8"/>
  <c r="J7082" i="8"/>
  <c r="J7094" i="8"/>
  <c r="J7106" i="8"/>
  <c r="J7118" i="8"/>
  <c r="J7130" i="8"/>
  <c r="J7142" i="8"/>
  <c r="J4772" i="8"/>
  <c r="J5298" i="8"/>
  <c r="J5510" i="8"/>
  <c r="J5682" i="8"/>
  <c r="J5832" i="8"/>
  <c r="J5910" i="8"/>
  <c r="J5987" i="8"/>
  <c r="J6024" i="8"/>
  <c r="J6050" i="8"/>
  <c r="J6075" i="8"/>
  <c r="J6093" i="8"/>
  <c r="J6115" i="8"/>
  <c r="J6132" i="8"/>
  <c r="J6152" i="8"/>
  <c r="J6168" i="8"/>
  <c r="J6188" i="8"/>
  <c r="J6204" i="8"/>
  <c r="J6224" i="8"/>
  <c r="J6240" i="8"/>
  <c r="J6258" i="8"/>
  <c r="J6273" i="8"/>
  <c r="J6286" i="8"/>
  <c r="J6299" i="8"/>
  <c r="J6312" i="8"/>
  <c r="J6326" i="8"/>
  <c r="J6339" i="8"/>
  <c r="J6352" i="8"/>
  <c r="J6365" i="8"/>
  <c r="J6378" i="8"/>
  <c r="J6391" i="8"/>
  <c r="J6404" i="8"/>
  <c r="J6417" i="8"/>
  <c r="J6430" i="8"/>
  <c r="J6443" i="8"/>
  <c r="J6456" i="8"/>
  <c r="J6470" i="8"/>
  <c r="J6483" i="8"/>
  <c r="J6496" i="8"/>
  <c r="J6509" i="8"/>
  <c r="J6522" i="8"/>
  <c r="J6535" i="8"/>
  <c r="J6548" i="8"/>
  <c r="J6561" i="8"/>
  <c r="J6574" i="8"/>
  <c r="J6587" i="8"/>
  <c r="J6600" i="8"/>
  <c r="J6614" i="8"/>
  <c r="J6627" i="8"/>
  <c r="J6639" i="8"/>
  <c r="J6651" i="8"/>
  <c r="J6663" i="8"/>
  <c r="J6675" i="8"/>
  <c r="J6687" i="8"/>
  <c r="J6699" i="8"/>
  <c r="J6711" i="8"/>
  <c r="J6723" i="8"/>
  <c r="J6735" i="8"/>
  <c r="J6747" i="8"/>
  <c r="J6759" i="8"/>
  <c r="J6771" i="8"/>
  <c r="J6783" i="8"/>
  <c r="J6795" i="8"/>
  <c r="J6807" i="8"/>
  <c r="J6819" i="8"/>
  <c r="J6831" i="8"/>
  <c r="J6843" i="8"/>
  <c r="J6855" i="8"/>
  <c r="J6867" i="8"/>
  <c r="J6879" i="8"/>
  <c r="J6891" i="8"/>
  <c r="J6903" i="8"/>
  <c r="J6915" i="8"/>
  <c r="J6927" i="8"/>
  <c r="J6939" i="8"/>
  <c r="J6951" i="8"/>
  <c r="J6963" i="8"/>
  <c r="J6975" i="8"/>
  <c r="J6987" i="8"/>
  <c r="J6999" i="8"/>
  <c r="J7011" i="8"/>
  <c r="J7023" i="8"/>
  <c r="J7035" i="8"/>
  <c r="J4930" i="8"/>
  <c r="J5322" i="8"/>
  <c r="J5524" i="8"/>
  <c r="J5698" i="8"/>
  <c r="J5841" i="8"/>
  <c r="J5920" i="8"/>
  <c r="J5989" i="8"/>
  <c r="J6025" i="8"/>
  <c r="J6051" i="8"/>
  <c r="J6076" i="8"/>
  <c r="J6099" i="8"/>
  <c r="J6116" i="8"/>
  <c r="J6137" i="8"/>
  <c r="J6153" i="8"/>
  <c r="J6173" i="8"/>
  <c r="J6189" i="8"/>
  <c r="J6209" i="8"/>
  <c r="J6225" i="8"/>
  <c r="J6242" i="8"/>
  <c r="J6259" i="8"/>
  <c r="J6274" i="8"/>
  <c r="J6287" i="8"/>
  <c r="J6300" i="8"/>
  <c r="J6314" i="8"/>
  <c r="J6327" i="8"/>
  <c r="J6340" i="8"/>
  <c r="J6353" i="8"/>
  <c r="J6366" i="8"/>
  <c r="J6379" i="8"/>
  <c r="J6392" i="8"/>
  <c r="J6405" i="8"/>
  <c r="J6418" i="8"/>
  <c r="J6431" i="8"/>
  <c r="J6444" i="8"/>
  <c r="J6458" i="8"/>
  <c r="J6471" i="8"/>
  <c r="J6484" i="8"/>
  <c r="J6497" i="8"/>
  <c r="J4995" i="8"/>
  <c r="J5346" i="8"/>
  <c r="J5538" i="8"/>
  <c r="J5712" i="8"/>
  <c r="J5845" i="8"/>
  <c r="J5923" i="8"/>
  <c r="J5995" i="8"/>
  <c r="J6026" i="8"/>
  <c r="J6052" i="8"/>
  <c r="J6077" i="8"/>
  <c r="J6100" i="8"/>
  <c r="J6117" i="8"/>
  <c r="J6138" i="8"/>
  <c r="J6154" i="8"/>
  <c r="J6174" i="8"/>
  <c r="J6190" i="8"/>
  <c r="J6210" i="8"/>
  <c r="J6226" i="8"/>
  <c r="J6245" i="8"/>
  <c r="J6260" i="8"/>
  <c r="J6275" i="8"/>
  <c r="J6288" i="8"/>
  <c r="J6302" i="8"/>
  <c r="J6315" i="8"/>
  <c r="J6328" i="8"/>
  <c r="J6341" i="8"/>
  <c r="J6354" i="8"/>
  <c r="J6367" i="8"/>
  <c r="J6380" i="8"/>
  <c r="J6393" i="8"/>
  <c r="J6406" i="8"/>
  <c r="J6419" i="8"/>
  <c r="J6432" i="8"/>
  <c r="J6446" i="8"/>
  <c r="J6459" i="8"/>
  <c r="J5044" i="8"/>
  <c r="J5370" i="8"/>
  <c r="J5554" i="8"/>
  <c r="J5726" i="8"/>
  <c r="J5855" i="8"/>
  <c r="J5933" i="8"/>
  <c r="J5999" i="8"/>
  <c r="J6027" i="8"/>
  <c r="J6053" i="8"/>
  <c r="J6078" i="8"/>
  <c r="J6101" i="8"/>
  <c r="J6119" i="8"/>
  <c r="J6139" i="8"/>
  <c r="J6155" i="8"/>
  <c r="J6175" i="8"/>
  <c r="J6191" i="8"/>
  <c r="J6211" i="8"/>
  <c r="J6227" i="8"/>
  <c r="J6246" i="8"/>
  <c r="J6261" i="8"/>
  <c r="J6276" i="8"/>
  <c r="J6290" i="8"/>
  <c r="J6303" i="8"/>
  <c r="J6316" i="8"/>
  <c r="J6329" i="8"/>
  <c r="J6342" i="8"/>
  <c r="J6355" i="8"/>
  <c r="J6368" i="8"/>
  <c r="J6381" i="8"/>
  <c r="J6394" i="8"/>
  <c r="J6407" i="8"/>
  <c r="J6420" i="8"/>
  <c r="J6434" i="8"/>
  <c r="J6447" i="8"/>
  <c r="J6460" i="8"/>
  <c r="J6473" i="8"/>
  <c r="J6486" i="8"/>
  <c r="J5080" i="8"/>
  <c r="J5394" i="8"/>
  <c r="J5568" i="8"/>
  <c r="J5739" i="8"/>
  <c r="J5858" i="8"/>
  <c r="J5936" i="8"/>
  <c r="J6000" i="8"/>
  <c r="J6028" i="8"/>
  <c r="J6054" i="8"/>
  <c r="J6079" i="8"/>
  <c r="J6102" i="8"/>
  <c r="J6120" i="8"/>
  <c r="J6140" i="8"/>
  <c r="J6156" i="8"/>
  <c r="J6176" i="8"/>
  <c r="J6192" i="8"/>
  <c r="J6212" i="8"/>
  <c r="J6228" i="8"/>
  <c r="J6247" i="8"/>
  <c r="J6262" i="8"/>
  <c r="J6278" i="8"/>
  <c r="J6291" i="8"/>
  <c r="J6304" i="8"/>
  <c r="J6317" i="8"/>
  <c r="J6330" i="8"/>
  <c r="J6343" i="8"/>
  <c r="J6356" i="8"/>
  <c r="J6369" i="8"/>
  <c r="J6382" i="8"/>
  <c r="J6395" i="8"/>
  <c r="J6408" i="8"/>
  <c r="J6422" i="8"/>
  <c r="J6435" i="8"/>
  <c r="J6448" i="8"/>
  <c r="J6461" i="8"/>
  <c r="J6474" i="8"/>
  <c r="J6487" i="8"/>
  <c r="J6500" i="8"/>
  <c r="J5116" i="8"/>
  <c r="J5410" i="8"/>
  <c r="J5582" i="8"/>
  <c r="J5752" i="8"/>
  <c r="J5868" i="8"/>
  <c r="J5946" i="8"/>
  <c r="J6002" i="8"/>
  <c r="J6035" i="8"/>
  <c r="J6061" i="8"/>
  <c r="J6080" i="8"/>
  <c r="J6103" i="8"/>
  <c r="J6125" i="8"/>
  <c r="J6141" i="8"/>
  <c r="J6161" i="8"/>
  <c r="J6177" i="8"/>
  <c r="J6197" i="8"/>
  <c r="J6213" i="8"/>
  <c r="J6233" i="8"/>
  <c r="J6248" i="8"/>
  <c r="J6263" i="8"/>
  <c r="J6279" i="8"/>
  <c r="J6292" i="8"/>
  <c r="J6305" i="8"/>
  <c r="J6318" i="8"/>
  <c r="J6331" i="8"/>
  <c r="J6344" i="8"/>
  <c r="J6357" i="8"/>
  <c r="J6370" i="8"/>
  <c r="J6383" i="8"/>
  <c r="J6396" i="8"/>
  <c r="J6410" i="8"/>
  <c r="J6423" i="8"/>
  <c r="J6436" i="8"/>
  <c r="J6449" i="8"/>
  <c r="J6462" i="8"/>
  <c r="J5152" i="8"/>
  <c r="J5424" i="8"/>
  <c r="J5596" i="8"/>
  <c r="J5765" i="8"/>
  <c r="J5871" i="8"/>
  <c r="J5949" i="8"/>
  <c r="J6008" i="8"/>
  <c r="J6037" i="8"/>
  <c r="J6063" i="8"/>
  <c r="J6087" i="8"/>
  <c r="J6104" i="8"/>
  <c r="J6126" i="8"/>
  <c r="J6142" i="8"/>
  <c r="J6162" i="8"/>
  <c r="J6178" i="8"/>
  <c r="J6198" i="8"/>
  <c r="J6214" i="8"/>
  <c r="J6234" i="8"/>
  <c r="J6249" i="8"/>
  <c r="J6264" i="8"/>
  <c r="J6280" i="8"/>
  <c r="J6293" i="8"/>
  <c r="J6306" i="8"/>
  <c r="J6319" i="8"/>
  <c r="J6332" i="8"/>
  <c r="J6345" i="8"/>
  <c r="J6358" i="8"/>
  <c r="J6371" i="8"/>
  <c r="J6384" i="8"/>
  <c r="J6398" i="8"/>
  <c r="J6411" i="8"/>
  <c r="J6424" i="8"/>
  <c r="J6437" i="8"/>
  <c r="J6450" i="8"/>
  <c r="J6463" i="8"/>
  <c r="J6476" i="8"/>
  <c r="J6489" i="8"/>
  <c r="J6502" i="8"/>
  <c r="J6515" i="8"/>
  <c r="J6528" i="8"/>
  <c r="J6542" i="8"/>
  <c r="J6555" i="8"/>
  <c r="J6568" i="8"/>
  <c r="J6581" i="8"/>
  <c r="J6594" i="8"/>
  <c r="J6607" i="8"/>
  <c r="J6620" i="8"/>
  <c r="J6633" i="8"/>
  <c r="J6645" i="8"/>
  <c r="J6657" i="8"/>
  <c r="J6669" i="8"/>
  <c r="J6681" i="8"/>
  <c r="J6693" i="8"/>
  <c r="J6705" i="8"/>
  <c r="J6717" i="8"/>
  <c r="J6729" i="8"/>
  <c r="J6741" i="8"/>
  <c r="J6753" i="8"/>
  <c r="J6765" i="8"/>
  <c r="J6777" i="8"/>
  <c r="J6789" i="8"/>
  <c r="J6801" i="8"/>
  <c r="J6813" i="8"/>
  <c r="J6825" i="8"/>
  <c r="J6837" i="8"/>
  <c r="J6849" i="8"/>
  <c r="J6861" i="8"/>
  <c r="J6873" i="8"/>
  <c r="J6885" i="8"/>
  <c r="J6897" i="8"/>
  <c r="J6909" i="8"/>
  <c r="J6921" i="8"/>
  <c r="J6933" i="8"/>
  <c r="J6945" i="8"/>
  <c r="J6957" i="8"/>
  <c r="J6969" i="8"/>
  <c r="J6981" i="8"/>
  <c r="J6993" i="8"/>
  <c r="J5178" i="8"/>
  <c r="J5438" i="8"/>
  <c r="J5610" i="8"/>
  <c r="J5778" i="8"/>
  <c r="J5881" i="8"/>
  <c r="J5959" i="8"/>
  <c r="J6011" i="8"/>
  <c r="J6038" i="8"/>
  <c r="J6064" i="8"/>
  <c r="J6088" i="8"/>
  <c r="J6105" i="8"/>
  <c r="J6127" i="8"/>
  <c r="J6143" i="8"/>
  <c r="J6163" i="8"/>
  <c r="J6179" i="8"/>
  <c r="J6199" i="8"/>
  <c r="J6215" i="8"/>
  <c r="J6235" i="8"/>
  <c r="J6250" i="8"/>
  <c r="J6266" i="8"/>
  <c r="J6281" i="8"/>
  <c r="J6294" i="8"/>
  <c r="J6307" i="8"/>
  <c r="J6320" i="8"/>
  <c r="J6333" i="8"/>
  <c r="J6346" i="8"/>
  <c r="J6359" i="8"/>
  <c r="J6372" i="8"/>
  <c r="J6386" i="8"/>
  <c r="J6399" i="8"/>
  <c r="J6412" i="8"/>
  <c r="J6425" i="8"/>
  <c r="J6438" i="8"/>
  <c r="J6451" i="8"/>
  <c r="J6464" i="8"/>
  <c r="J6477" i="8"/>
  <c r="J6490" i="8"/>
  <c r="J6503" i="8"/>
  <c r="J6516" i="8"/>
  <c r="J6530" i="8"/>
  <c r="J6543" i="8"/>
  <c r="J6556" i="8"/>
  <c r="J6569" i="8"/>
  <c r="J6582" i="8"/>
  <c r="J6595" i="8"/>
  <c r="J6608" i="8"/>
  <c r="J6621" i="8"/>
  <c r="J6634" i="8"/>
  <c r="J6646" i="8"/>
  <c r="J6658" i="8"/>
  <c r="J6670" i="8"/>
  <c r="J6682" i="8"/>
  <c r="J6694" i="8"/>
  <c r="J6706" i="8"/>
  <c r="J6718" i="8"/>
  <c r="J6730" i="8"/>
  <c r="J6742" i="8"/>
  <c r="J6754" i="8"/>
  <c r="J6766" i="8"/>
  <c r="J6778" i="8"/>
  <c r="J6790" i="8"/>
  <c r="J6802" i="8"/>
  <c r="J6814" i="8"/>
  <c r="J6826" i="8"/>
  <c r="J6838" i="8"/>
  <c r="J6850" i="8"/>
  <c r="J6862" i="8"/>
  <c r="J6874" i="8"/>
  <c r="J6886" i="8"/>
  <c r="J6898" i="8"/>
  <c r="J6910" i="8"/>
  <c r="J6922" i="8"/>
  <c r="J6934" i="8"/>
  <c r="J6946" i="8"/>
  <c r="J6958" i="8"/>
  <c r="J6970" i="8"/>
  <c r="J5226" i="8"/>
  <c r="J5466" i="8"/>
  <c r="J5640" i="8"/>
  <c r="J5804" i="8"/>
  <c r="J5894" i="8"/>
  <c r="J5972" i="8"/>
  <c r="J6013" i="8"/>
  <c r="J6040" i="8"/>
  <c r="J6066" i="8"/>
  <c r="J6090" i="8"/>
  <c r="J6112" i="8"/>
  <c r="J6129" i="8"/>
  <c r="J6149" i="8"/>
  <c r="J6165" i="8"/>
  <c r="J6185" i="8"/>
  <c r="J6201" i="8"/>
  <c r="J6221" i="8"/>
  <c r="J6237" i="8"/>
  <c r="J6252" i="8"/>
  <c r="J6270" i="8"/>
  <c r="J6283" i="8"/>
  <c r="J6296" i="8"/>
  <c r="J6309" i="8"/>
  <c r="J6322" i="8"/>
  <c r="J6335" i="8"/>
  <c r="J6348" i="8"/>
  <c r="J6362" i="8"/>
  <c r="J6375" i="8"/>
  <c r="J6388" i="8"/>
  <c r="J6401" i="8"/>
  <c r="J6414" i="8"/>
  <c r="J6427" i="8"/>
  <c r="J6440" i="8"/>
  <c r="J6453" i="8"/>
  <c r="J6466" i="8"/>
  <c r="J6479" i="8"/>
  <c r="J6492" i="8"/>
  <c r="J6506" i="8"/>
  <c r="J6519" i="8"/>
  <c r="J6532" i="8"/>
  <c r="J6545" i="8"/>
  <c r="J6558" i="8"/>
  <c r="J6571" i="8"/>
  <c r="J6584" i="8"/>
  <c r="J6597" i="8"/>
  <c r="J6610" i="8"/>
  <c r="J6623" i="8"/>
  <c r="J6636" i="8"/>
  <c r="J6648" i="8"/>
  <c r="J6660" i="8"/>
  <c r="J6672" i="8"/>
  <c r="J6684" i="8"/>
  <c r="J6696" i="8"/>
  <c r="J6708" i="8"/>
  <c r="J6720" i="8"/>
  <c r="J6732" i="8"/>
  <c r="J6744" i="8"/>
  <c r="J6756" i="8"/>
  <c r="J6768" i="8"/>
  <c r="J6780" i="8"/>
  <c r="J6792" i="8"/>
  <c r="J6804" i="8"/>
  <c r="J6816" i="8"/>
  <c r="J6828" i="8"/>
  <c r="J6840" i="8"/>
  <c r="J6852" i="8"/>
  <c r="J6864" i="8"/>
  <c r="J6876" i="8"/>
  <c r="J6888" i="8"/>
  <c r="J6900" i="8"/>
  <c r="J6912" i="8"/>
  <c r="J6924" i="8"/>
  <c r="J6936" i="8"/>
  <c r="J6948" i="8"/>
  <c r="J6960" i="8"/>
  <c r="J6972" i="8"/>
  <c r="J6984" i="8"/>
  <c r="J6996" i="8"/>
  <c r="J7008" i="8"/>
  <c r="J7020" i="8"/>
  <c r="J7032" i="8"/>
  <c r="J7044" i="8"/>
  <c r="J7056" i="8"/>
  <c r="J7068" i="8"/>
  <c r="J7080" i="8"/>
  <c r="J7092" i="8"/>
  <c r="J7104" i="8"/>
  <c r="J7116" i="8"/>
  <c r="J7128" i="8"/>
  <c r="J7140" i="8"/>
  <c r="J7152" i="8"/>
  <c r="J7164" i="8"/>
  <c r="J7176" i="8"/>
  <c r="J7188" i="8"/>
  <c r="J7200" i="8"/>
  <c r="J7212" i="8"/>
  <c r="J7224" i="8"/>
  <c r="J7236" i="8"/>
  <c r="J7248" i="8"/>
  <c r="J7260" i="8"/>
  <c r="J7272" i="8"/>
  <c r="J7284" i="8"/>
  <c r="J7296" i="8"/>
  <c r="J7308" i="8"/>
  <c r="J7320" i="8"/>
  <c r="J7332" i="8"/>
  <c r="J7344" i="8"/>
  <c r="J7356" i="8"/>
  <c r="J7368" i="8"/>
  <c r="J7380" i="8"/>
  <c r="J7392" i="8"/>
  <c r="J7404" i="8"/>
  <c r="J7416" i="8"/>
  <c r="J7428" i="8"/>
  <c r="J7440" i="8"/>
  <c r="J7452" i="8"/>
  <c r="J7464" i="8"/>
  <c r="J7476" i="8"/>
  <c r="J7488" i="8"/>
  <c r="J7500" i="8"/>
  <c r="J6507" i="8"/>
  <c r="J6520" i="8"/>
  <c r="J6533" i="8"/>
  <c r="J6546" i="8"/>
  <c r="J6559" i="8"/>
  <c r="J6572" i="8"/>
  <c r="J6585" i="8"/>
  <c r="J6598" i="8"/>
  <c r="J6611" i="8"/>
  <c r="J6624" i="8"/>
  <c r="J6637" i="8"/>
  <c r="J6649" i="8"/>
  <c r="J6661" i="8"/>
  <c r="J6673" i="8"/>
  <c r="J6685" i="8"/>
  <c r="J6697" i="8"/>
  <c r="J6709" i="8"/>
  <c r="J6721" i="8"/>
  <c r="J6733" i="8"/>
  <c r="J6745" i="8"/>
  <c r="J6757" i="8"/>
  <c r="J6769" i="8"/>
  <c r="J6781" i="8"/>
  <c r="J6793" i="8"/>
  <c r="J6805" i="8"/>
  <c r="J6817" i="8"/>
  <c r="J6829" i="8"/>
  <c r="J6841" i="8"/>
  <c r="J6853" i="8"/>
  <c r="J6865" i="8"/>
  <c r="J6877" i="8"/>
  <c r="J6889" i="8"/>
  <c r="J6901" i="8"/>
  <c r="J6913" i="8"/>
  <c r="J6925" i="8"/>
  <c r="J6937" i="8"/>
  <c r="J6949" i="8"/>
  <c r="J6961" i="8"/>
  <c r="J6973" i="8"/>
  <c r="J6985" i="8"/>
  <c r="J6997" i="8"/>
  <c r="J7009" i="8"/>
  <c r="J7021" i="8"/>
  <c r="J7033" i="8"/>
  <c r="J7045" i="8"/>
  <c r="J7057" i="8"/>
  <c r="J7069" i="8"/>
  <c r="J7081" i="8"/>
  <c r="J7093" i="8"/>
  <c r="J7105" i="8"/>
  <c r="J5202" i="8"/>
  <c r="J6144" i="8"/>
  <c r="J6334" i="8"/>
  <c r="J6475" i="8"/>
  <c r="J6513" i="8"/>
  <c r="J6539" i="8"/>
  <c r="J6566" i="8"/>
  <c r="J6592" i="8"/>
  <c r="J6618" i="8"/>
  <c r="J6643" i="8"/>
  <c r="J6667" i="8"/>
  <c r="J6691" i="8"/>
  <c r="J6715" i="8"/>
  <c r="J6739" i="8"/>
  <c r="J6763" i="8"/>
  <c r="J6787" i="8"/>
  <c r="J6811" i="8"/>
  <c r="J6835" i="8"/>
  <c r="J6859" i="8"/>
  <c r="J6883" i="8"/>
  <c r="J6907" i="8"/>
  <c r="J6931" i="8"/>
  <c r="J6955" i="8"/>
  <c r="J6979" i="8"/>
  <c r="J7001" i="8"/>
  <c r="J7017" i="8"/>
  <c r="J7037" i="8"/>
  <c r="J7052" i="8"/>
  <c r="J7067" i="8"/>
  <c r="J7085" i="8"/>
  <c r="J7100" i="8"/>
  <c r="J7115" i="8"/>
  <c r="J7131" i="8"/>
  <c r="J7145" i="8"/>
  <c r="J5452" i="8"/>
  <c r="J6164" i="8"/>
  <c r="J6347" i="8"/>
  <c r="J6478" i="8"/>
  <c r="J6514" i="8"/>
  <c r="J6540" i="8"/>
  <c r="J6567" i="8"/>
  <c r="J6593" i="8"/>
  <c r="J6619" i="8"/>
  <c r="J6644" i="8"/>
  <c r="J6668" i="8"/>
  <c r="J6692" i="8"/>
  <c r="J6716" i="8"/>
  <c r="J6740" i="8"/>
  <c r="J6764" i="8"/>
  <c r="J6788" i="8"/>
  <c r="J6812" i="8"/>
  <c r="J6836" i="8"/>
  <c r="J6860" i="8"/>
  <c r="J6884" i="8"/>
  <c r="J6908" i="8"/>
  <c r="J6932" i="8"/>
  <c r="J6956" i="8"/>
  <c r="J6980" i="8"/>
  <c r="J7002" i="8"/>
  <c r="J7018" i="8"/>
  <c r="J7038" i="8"/>
  <c r="J7053" i="8"/>
  <c r="J7071" i="8"/>
  <c r="J7086" i="8"/>
  <c r="J7101" i="8"/>
  <c r="J7117" i="8"/>
  <c r="J7132" i="8"/>
  <c r="J7146" i="8"/>
  <c r="J7159" i="8"/>
  <c r="J7172" i="8"/>
  <c r="J7185" i="8"/>
  <c r="J7198" i="8"/>
  <c r="J7211" i="8"/>
  <c r="J7225" i="8"/>
  <c r="J7238" i="8"/>
  <c r="J7251" i="8"/>
  <c r="J7264" i="8"/>
  <c r="J7277" i="8"/>
  <c r="J7290" i="8"/>
  <c r="J7303" i="8"/>
  <c r="J7316" i="8"/>
  <c r="J7329" i="8"/>
  <c r="J7342" i="8"/>
  <c r="J7355" i="8"/>
  <c r="J7369" i="8"/>
  <c r="J7382" i="8"/>
  <c r="J7395" i="8"/>
  <c r="J7408" i="8"/>
  <c r="J7421" i="8"/>
  <c r="J7434" i="8"/>
  <c r="J7447" i="8"/>
  <c r="J7460" i="8"/>
  <c r="J7473" i="8"/>
  <c r="J7486" i="8"/>
  <c r="J7499" i="8"/>
  <c r="J7461" i="8"/>
  <c r="J7487" i="8"/>
  <c r="J7148" i="8"/>
  <c r="J7161" i="8"/>
  <c r="J7187" i="8"/>
  <c r="J7201" i="8"/>
  <c r="J7227" i="8"/>
  <c r="J7253" i="8"/>
  <c r="J7279" i="8"/>
  <c r="J7305" i="8"/>
  <c r="J7318" i="8"/>
  <c r="J7345" i="8"/>
  <c r="J7371" i="8"/>
  <c r="J7397" i="8"/>
  <c r="J7410" i="8"/>
  <c r="J7436" i="8"/>
  <c r="J7462" i="8"/>
  <c r="J7489" i="8"/>
  <c r="J7149" i="8"/>
  <c r="J7189" i="8"/>
  <c r="J7202" i="8"/>
  <c r="J7228" i="8"/>
  <c r="J7241" i="8"/>
  <c r="J7267" i="8"/>
  <c r="J7293" i="8"/>
  <c r="J7306" i="8"/>
  <c r="J7333" i="8"/>
  <c r="J7359" i="8"/>
  <c r="J7372" i="8"/>
  <c r="J7398" i="8"/>
  <c r="J7424" i="8"/>
  <c r="J7450" i="8"/>
  <c r="J7477" i="8"/>
  <c r="J7490" i="8"/>
  <c r="J7178" i="8"/>
  <c r="J7204" i="8"/>
  <c r="J7243" i="8"/>
  <c r="J7282" i="8"/>
  <c r="J7335" i="8"/>
  <c r="J7387" i="8"/>
  <c r="J5626" i="8"/>
  <c r="J6180" i="8"/>
  <c r="J6360" i="8"/>
  <c r="J6485" i="8"/>
  <c r="J6518" i="8"/>
  <c r="J6544" i="8"/>
  <c r="J6570" i="8"/>
  <c r="J6596" i="8"/>
  <c r="J6622" i="8"/>
  <c r="J6647" i="8"/>
  <c r="J6671" i="8"/>
  <c r="J6695" i="8"/>
  <c r="J6719" i="8"/>
  <c r="J6743" i="8"/>
  <c r="J6767" i="8"/>
  <c r="J6791" i="8"/>
  <c r="J6815" i="8"/>
  <c r="J6839" i="8"/>
  <c r="J6863" i="8"/>
  <c r="J6887" i="8"/>
  <c r="J6911" i="8"/>
  <c r="J6935" i="8"/>
  <c r="J6959" i="8"/>
  <c r="J6982" i="8"/>
  <c r="J7003" i="8"/>
  <c r="J7019" i="8"/>
  <c r="J7039" i="8"/>
  <c r="J7054" i="8"/>
  <c r="J7072" i="8"/>
  <c r="J7087" i="8"/>
  <c r="J7102" i="8"/>
  <c r="J7119" i="8"/>
  <c r="J7133" i="8"/>
  <c r="J7147" i="8"/>
  <c r="J7160" i="8"/>
  <c r="J7173" i="8"/>
  <c r="J7186" i="8"/>
  <c r="J7199" i="8"/>
  <c r="J7213" i="8"/>
  <c r="J7226" i="8"/>
  <c r="J7239" i="8"/>
  <c r="J7252" i="8"/>
  <c r="J7265" i="8"/>
  <c r="J7278" i="8"/>
  <c r="J7291" i="8"/>
  <c r="J7304" i="8"/>
  <c r="J7317" i="8"/>
  <c r="J7330" i="8"/>
  <c r="J7343" i="8"/>
  <c r="J7357" i="8"/>
  <c r="J7370" i="8"/>
  <c r="J7383" i="8"/>
  <c r="J7396" i="8"/>
  <c r="J7409" i="8"/>
  <c r="J7422" i="8"/>
  <c r="J7435" i="8"/>
  <c r="J7448" i="8"/>
  <c r="J7474" i="8"/>
  <c r="J7134" i="8"/>
  <c r="J7174" i="8"/>
  <c r="J7214" i="8"/>
  <c r="J7266" i="8"/>
  <c r="J7292" i="8"/>
  <c r="J7331" i="8"/>
  <c r="J7358" i="8"/>
  <c r="J7384" i="8"/>
  <c r="J7423" i="8"/>
  <c r="J7449" i="8"/>
  <c r="J7475" i="8"/>
  <c r="J7121" i="8"/>
  <c r="J7135" i="8"/>
  <c r="J7162" i="8"/>
  <c r="J7175" i="8"/>
  <c r="J7215" i="8"/>
  <c r="J7254" i="8"/>
  <c r="J7280" i="8"/>
  <c r="J7319" i="8"/>
  <c r="J7346" i="8"/>
  <c r="J7385" i="8"/>
  <c r="J7411" i="8"/>
  <c r="J7437" i="8"/>
  <c r="J7463" i="8"/>
  <c r="J7165" i="8"/>
  <c r="J7217" i="8"/>
  <c r="J7295" i="8"/>
  <c r="J7374" i="8"/>
  <c r="J5791" i="8"/>
  <c r="J6200" i="8"/>
  <c r="J6374" i="8"/>
  <c r="J6488" i="8"/>
  <c r="J6523" i="8"/>
  <c r="J6549" i="8"/>
  <c r="J6575" i="8"/>
  <c r="J6602" i="8"/>
  <c r="J6628" i="8"/>
  <c r="J6652" i="8"/>
  <c r="J6676" i="8"/>
  <c r="J6700" i="8"/>
  <c r="J6724" i="8"/>
  <c r="J6748" i="8"/>
  <c r="J6772" i="8"/>
  <c r="J6796" i="8"/>
  <c r="J6820" i="8"/>
  <c r="J6844" i="8"/>
  <c r="J6868" i="8"/>
  <c r="J6892" i="8"/>
  <c r="J6916" i="8"/>
  <c r="J6940" i="8"/>
  <c r="J6964" i="8"/>
  <c r="J6983" i="8"/>
  <c r="J7004" i="8"/>
  <c r="J7024" i="8"/>
  <c r="J7040" i="8"/>
  <c r="J7055" i="8"/>
  <c r="J7073" i="8"/>
  <c r="J7088" i="8"/>
  <c r="J7103" i="8"/>
  <c r="J7120" i="8"/>
  <c r="J7240" i="8"/>
  <c r="J5884" i="8"/>
  <c r="J6216" i="8"/>
  <c r="J6387" i="8"/>
  <c r="J6491" i="8"/>
  <c r="J6524" i="8"/>
  <c r="J6550" i="8"/>
  <c r="J6576" i="8"/>
  <c r="J6603" i="8"/>
  <c r="J6629" i="8"/>
  <c r="J6653" i="8"/>
  <c r="J6677" i="8"/>
  <c r="J6701" i="8"/>
  <c r="J6725" i="8"/>
  <c r="J6749" i="8"/>
  <c r="J6773" i="8"/>
  <c r="J6797" i="8"/>
  <c r="J6821" i="8"/>
  <c r="J6845" i="8"/>
  <c r="J6869" i="8"/>
  <c r="J6893" i="8"/>
  <c r="J6917" i="8"/>
  <c r="J6941" i="8"/>
  <c r="J6965" i="8"/>
  <c r="J6988" i="8"/>
  <c r="J7005" i="8"/>
  <c r="J7025" i="8"/>
  <c r="J7041" i="8"/>
  <c r="J7059" i="8"/>
  <c r="J7074" i="8"/>
  <c r="J7089" i="8"/>
  <c r="J7107" i="8"/>
  <c r="J5963" i="8"/>
  <c r="J6236" i="8"/>
  <c r="J6400" i="8"/>
  <c r="J6498" i="8"/>
  <c r="J6525" i="8"/>
  <c r="J6551" i="8"/>
  <c r="J6578" i="8"/>
  <c r="J6604" i="8"/>
  <c r="J6630" i="8"/>
  <c r="J6654" i="8"/>
  <c r="J6678" i="8"/>
  <c r="J6702" i="8"/>
  <c r="J6726" i="8"/>
  <c r="J6750" i="8"/>
  <c r="J6774" i="8"/>
  <c r="J6798" i="8"/>
  <c r="J6822" i="8"/>
  <c r="J6846" i="8"/>
  <c r="J6870" i="8"/>
  <c r="J6894" i="8"/>
  <c r="J6918" i="8"/>
  <c r="J6942" i="8"/>
  <c r="J6966" i="8"/>
  <c r="J6989" i="8"/>
  <c r="J7006" i="8"/>
  <c r="J7026" i="8"/>
  <c r="J7042" i="8"/>
  <c r="J7060" i="8"/>
  <c r="J7075" i="8"/>
  <c r="J7090" i="8"/>
  <c r="J7108" i="8"/>
  <c r="J7122" i="8"/>
  <c r="J7136" i="8"/>
  <c r="J7150" i="8"/>
  <c r="J7163" i="8"/>
  <c r="J7177" i="8"/>
  <c r="J7190" i="8"/>
  <c r="J7203" i="8"/>
  <c r="J7216" i="8"/>
  <c r="J7229" i="8"/>
  <c r="J7242" i="8"/>
  <c r="J7255" i="8"/>
  <c r="J7268" i="8"/>
  <c r="J7281" i="8"/>
  <c r="J7294" i="8"/>
  <c r="J7307" i="8"/>
  <c r="J7321" i="8"/>
  <c r="J7334" i="8"/>
  <c r="J7347" i="8"/>
  <c r="J7360" i="8"/>
  <c r="J7373" i="8"/>
  <c r="J7386" i="8"/>
  <c r="J7399" i="8"/>
  <c r="J7412" i="8"/>
  <c r="J7425" i="8"/>
  <c r="J7438" i="8"/>
  <c r="J7451" i="8"/>
  <c r="J7465" i="8"/>
  <c r="J7478" i="8"/>
  <c r="J7491" i="8"/>
  <c r="J7191" i="8"/>
  <c r="J7230" i="8"/>
  <c r="J7256" i="8"/>
  <c r="J7269" i="8"/>
  <c r="J7309" i="8"/>
  <c r="J7322" i="8"/>
  <c r="J7348" i="8"/>
  <c r="J7361" i="8"/>
  <c r="J7400" i="8"/>
  <c r="J7413" i="8"/>
  <c r="J7426" i="8"/>
  <c r="J6012" i="8"/>
  <c r="J6251" i="8"/>
  <c r="J6413" i="8"/>
  <c r="J6499" i="8"/>
  <c r="J6526" i="8"/>
  <c r="J6552" i="8"/>
  <c r="J6579" i="8"/>
  <c r="J6605" i="8"/>
  <c r="J6631" i="8"/>
  <c r="J6655" i="8"/>
  <c r="J6679" i="8"/>
  <c r="J6703" i="8"/>
  <c r="J6727" i="8"/>
  <c r="J6751" i="8"/>
  <c r="J6775" i="8"/>
  <c r="J6799" i="8"/>
  <c r="J6823" i="8"/>
  <c r="J6847" i="8"/>
  <c r="J6871" i="8"/>
  <c r="J6895" i="8"/>
  <c r="J6919" i="8"/>
  <c r="J6943" i="8"/>
  <c r="J6967" i="8"/>
  <c r="J6990" i="8"/>
  <c r="J7007" i="8"/>
  <c r="J7027" i="8"/>
  <c r="J7043" i="8"/>
  <c r="J7061" i="8"/>
  <c r="J7076" i="8"/>
  <c r="J7091" i="8"/>
  <c r="J7109" i="8"/>
  <c r="J7123" i="8"/>
  <c r="J7137" i="8"/>
  <c r="J7151" i="8"/>
  <c r="J6039" i="8"/>
  <c r="J6269" i="8"/>
  <c r="J6426" i="8"/>
  <c r="J6501" i="8"/>
  <c r="J6527" i="8"/>
  <c r="J6554" i="8"/>
  <c r="J6580" i="8"/>
  <c r="J6606" i="8"/>
  <c r="J6632" i="8"/>
  <c r="J6656" i="8"/>
  <c r="J6680" i="8"/>
  <c r="J6704" i="8"/>
  <c r="J6728" i="8"/>
  <c r="J6752" i="8"/>
  <c r="J6776" i="8"/>
  <c r="J6800" i="8"/>
  <c r="J6824" i="8"/>
  <c r="J6848" i="8"/>
  <c r="J6872" i="8"/>
  <c r="J6896" i="8"/>
  <c r="J6920" i="8"/>
  <c r="J6944" i="8"/>
  <c r="J6968" i="8"/>
  <c r="J6991" i="8"/>
  <c r="J7012" i="8"/>
  <c r="J7028" i="8"/>
  <c r="J7047" i="8"/>
  <c r="J7062" i="8"/>
  <c r="J7077" i="8"/>
  <c r="J7095" i="8"/>
  <c r="J7110" i="8"/>
  <c r="J7124" i="8"/>
  <c r="J7138" i="8"/>
  <c r="J7153" i="8"/>
  <c r="J7166" i="8"/>
  <c r="J7179" i="8"/>
  <c r="J7192" i="8"/>
  <c r="J7205" i="8"/>
  <c r="J7218" i="8"/>
  <c r="J7231" i="8"/>
  <c r="J7244" i="8"/>
  <c r="J7257" i="8"/>
  <c r="J7270" i="8"/>
  <c r="J7283" i="8"/>
  <c r="J7297" i="8"/>
  <c r="J7310" i="8"/>
  <c r="J7323" i="8"/>
  <c r="J7336" i="8"/>
  <c r="J7349" i="8"/>
  <c r="J7362" i="8"/>
  <c r="J7375" i="8"/>
  <c r="J7388" i="8"/>
  <c r="J7401" i="8"/>
  <c r="J7414" i="8"/>
  <c r="J7427" i="8"/>
  <c r="J7441" i="8"/>
  <c r="J7454" i="8"/>
  <c r="J7467" i="8"/>
  <c r="J7480" i="8"/>
  <c r="J7493" i="8"/>
  <c r="J6065" i="8"/>
  <c r="J6282" i="8"/>
  <c r="J6439" i="8"/>
  <c r="J6504" i="8"/>
  <c r="J6531" i="8"/>
  <c r="J6557" i="8"/>
  <c r="J6583" i="8"/>
  <c r="J6609" i="8"/>
  <c r="J6635" i="8"/>
  <c r="J6659" i="8"/>
  <c r="J6683" i="8"/>
  <c r="J6707" i="8"/>
  <c r="J6731" i="8"/>
  <c r="J6755" i="8"/>
  <c r="J6779" i="8"/>
  <c r="J6803" i="8"/>
  <c r="J6827" i="8"/>
  <c r="J6851" i="8"/>
  <c r="J6875" i="8"/>
  <c r="J6899" i="8"/>
  <c r="J6923" i="8"/>
  <c r="J6947" i="8"/>
  <c r="J6971" i="8"/>
  <c r="J6992" i="8"/>
  <c r="J7013" i="8"/>
  <c r="J6089" i="8"/>
  <c r="J6536" i="8"/>
  <c r="J6640" i="8"/>
  <c r="J6736" i="8"/>
  <c r="J6832" i="8"/>
  <c r="J6928" i="8"/>
  <c r="J7014" i="8"/>
  <c r="J7064" i="8"/>
  <c r="J7112" i="8"/>
  <c r="J7155" i="8"/>
  <c r="J7183" i="8"/>
  <c r="J7219" i="8"/>
  <c r="J7247" i="8"/>
  <c r="J7276" i="8"/>
  <c r="J7312" i="8"/>
  <c r="J7340" i="8"/>
  <c r="J7376" i="8"/>
  <c r="J7405" i="8"/>
  <c r="J7433" i="8"/>
  <c r="J7459" i="8"/>
  <c r="J7485" i="8"/>
  <c r="J6107" i="8"/>
  <c r="J6537" i="8"/>
  <c r="J6641" i="8"/>
  <c r="J6737" i="8"/>
  <c r="J6833" i="8"/>
  <c r="J6929" i="8"/>
  <c r="J7015" i="8"/>
  <c r="J7065" i="8"/>
  <c r="J7113" i="8"/>
  <c r="J7156" i="8"/>
  <c r="J7184" i="8"/>
  <c r="J7220" i="8"/>
  <c r="J7249" i="8"/>
  <c r="J7285" i="8"/>
  <c r="J7313" i="8"/>
  <c r="J7341" i="8"/>
  <c r="J7377" i="8"/>
  <c r="J7406" i="8"/>
  <c r="J7439" i="8"/>
  <c r="J7466" i="8"/>
  <c r="J7492" i="8"/>
  <c r="J6128" i="8"/>
  <c r="J6538" i="8"/>
  <c r="J6642" i="8"/>
  <c r="J6738" i="8"/>
  <c r="J6834" i="8"/>
  <c r="J6930" i="8"/>
  <c r="J7016" i="8"/>
  <c r="J7066" i="8"/>
  <c r="J7114" i="8"/>
  <c r="J7157" i="8"/>
  <c r="J7193" i="8"/>
  <c r="J7221" i="8"/>
  <c r="J7250" i="8"/>
  <c r="J7286" i="8"/>
  <c r="J7314" i="8"/>
  <c r="J7350" i="8"/>
  <c r="J7378" i="8"/>
  <c r="J7407" i="8"/>
  <c r="J7442" i="8"/>
  <c r="J7468" i="8"/>
  <c r="J7494" i="8"/>
  <c r="J6295" i="8"/>
  <c r="J6562" i="8"/>
  <c r="J6664" i="8"/>
  <c r="J6760" i="8"/>
  <c r="J6856" i="8"/>
  <c r="J6952" i="8"/>
  <c r="J7029" i="8"/>
  <c r="J7078" i="8"/>
  <c r="J7125" i="8"/>
  <c r="J7158" i="8"/>
  <c r="J7194" i="8"/>
  <c r="J7222" i="8"/>
  <c r="J7258" i="8"/>
  <c r="J7287" i="8"/>
  <c r="J7315" i="8"/>
  <c r="J7351" i="8"/>
  <c r="J7379" i="8"/>
  <c r="J7415" i="8"/>
  <c r="J7443" i="8"/>
  <c r="J7469" i="8"/>
  <c r="J7495" i="8"/>
  <c r="J6308" i="8"/>
  <c r="J6563" i="8"/>
  <c r="J6665" i="8"/>
  <c r="J6761" i="8"/>
  <c r="J6857" i="8"/>
  <c r="J6953" i="8"/>
  <c r="J7030" i="8"/>
  <c r="J7079" i="8"/>
  <c r="J7126" i="8"/>
  <c r="J7167" i="8"/>
  <c r="J7195" i="8"/>
  <c r="J7223" i="8"/>
  <c r="J7259" i="8"/>
  <c r="J7288" i="8"/>
  <c r="J7324" i="8"/>
  <c r="J7352" i="8"/>
  <c r="J7381" i="8"/>
  <c r="J7417" i="8"/>
  <c r="J7444" i="8"/>
  <c r="J7470" i="8"/>
  <c r="J7496" i="8"/>
  <c r="J6321" i="8"/>
  <c r="J6564" i="8"/>
  <c r="J6666" i="8"/>
  <c r="J6762" i="8"/>
  <c r="J6858" i="8"/>
  <c r="J6954" i="8"/>
  <c r="J7031" i="8"/>
  <c r="J7083" i="8"/>
  <c r="J7127" i="8"/>
  <c r="J7168" i="8"/>
  <c r="J7196" i="8"/>
  <c r="J7232" i="8"/>
  <c r="J7261" i="8"/>
  <c r="J7289" i="8"/>
  <c r="J7325" i="8"/>
  <c r="J7353" i="8"/>
  <c r="J7389" i="8"/>
  <c r="J7418" i="8"/>
  <c r="J7445" i="8"/>
  <c r="J7471" i="8"/>
  <c r="J7497" i="8"/>
  <c r="J7479" i="8"/>
  <c r="J7097" i="8"/>
  <c r="J7207" i="8"/>
  <c r="J7300" i="8"/>
  <c r="J7429" i="8"/>
  <c r="J7301" i="8"/>
  <c r="J7365" i="8"/>
  <c r="J7430" i="8"/>
  <c r="J7181" i="8"/>
  <c r="J7245" i="8"/>
  <c r="J7402" i="8"/>
  <c r="J7483" i="8"/>
  <c r="J7458" i="8"/>
  <c r="J6452" i="8"/>
  <c r="J6588" i="8"/>
  <c r="J6688" i="8"/>
  <c r="J6784" i="8"/>
  <c r="J6880" i="8"/>
  <c r="J6976" i="8"/>
  <c r="J7036" i="8"/>
  <c r="J7084" i="8"/>
  <c r="J7129" i="8"/>
  <c r="J7169" i="8"/>
  <c r="J7197" i="8"/>
  <c r="J7233" i="8"/>
  <c r="J7262" i="8"/>
  <c r="J7298" i="8"/>
  <c r="J7326" i="8"/>
  <c r="J7354" i="8"/>
  <c r="J7390" i="8"/>
  <c r="J7419" i="8"/>
  <c r="J7446" i="8"/>
  <c r="J7472" i="8"/>
  <c r="J7498" i="8"/>
  <c r="J6465" i="8"/>
  <c r="J6590" i="8"/>
  <c r="J6689" i="8"/>
  <c r="J6785" i="8"/>
  <c r="J6881" i="8"/>
  <c r="J6977" i="8"/>
  <c r="J7048" i="8"/>
  <c r="J7096" i="8"/>
  <c r="J7139" i="8"/>
  <c r="J7170" i="8"/>
  <c r="J7206" i="8"/>
  <c r="J7234" i="8"/>
  <c r="J7263" i="8"/>
  <c r="J7299" i="8"/>
  <c r="J7327" i="8"/>
  <c r="J7363" i="8"/>
  <c r="J7391" i="8"/>
  <c r="J7420" i="8"/>
  <c r="J7453" i="8"/>
  <c r="J6882" i="8"/>
  <c r="J7141" i="8"/>
  <c r="J7171" i="8"/>
  <c r="J7235" i="8"/>
  <c r="J7328" i="8"/>
  <c r="J7393" i="8"/>
  <c r="J7481" i="8"/>
  <c r="J7394" i="8"/>
  <c r="J6995" i="8"/>
  <c r="J7051" i="8"/>
  <c r="J7144" i="8"/>
  <c r="J7209" i="8"/>
  <c r="J7274" i="8"/>
  <c r="J7431" i="8"/>
  <c r="J7339" i="8"/>
  <c r="J7484" i="8"/>
  <c r="J7364" i="8"/>
  <c r="J7456" i="8"/>
  <c r="J7338" i="8"/>
  <c r="J7403" i="8"/>
  <c r="J6472" i="8"/>
  <c r="J6591" i="8"/>
  <c r="J6690" i="8"/>
  <c r="J6786" i="8"/>
  <c r="J6978" i="8"/>
  <c r="J7049" i="8"/>
  <c r="J7271" i="8"/>
  <c r="J7455" i="8"/>
  <c r="J6809" i="8"/>
  <c r="J7099" i="8"/>
  <c r="J7302" i="8"/>
  <c r="J7367" i="8"/>
  <c r="J6510" i="8"/>
  <c r="J6615" i="8"/>
  <c r="J6712" i="8"/>
  <c r="J6808" i="8"/>
  <c r="J6904" i="8"/>
  <c r="J6994" i="8"/>
  <c r="J7050" i="8"/>
  <c r="J7098" i="8"/>
  <c r="J7143" i="8"/>
  <c r="J7180" i="8"/>
  <c r="J7208" i="8"/>
  <c r="J7237" i="8"/>
  <c r="J7273" i="8"/>
  <c r="J7337" i="8"/>
  <c r="J7482" i="8"/>
  <c r="J7457" i="8"/>
  <c r="J6511" i="8"/>
  <c r="J6616" i="8"/>
  <c r="J6713" i="8"/>
  <c r="J6905" i="8"/>
  <c r="J7366" i="8"/>
  <c r="J6512" i="8"/>
  <c r="J6617" i="8"/>
  <c r="J6714" i="8"/>
  <c r="J6810" i="8"/>
  <c r="J6906" i="8"/>
  <c r="J7000" i="8"/>
  <c r="J7063" i="8"/>
  <c r="J7111" i="8"/>
  <c r="J7154" i="8"/>
  <c r="J7182" i="8"/>
  <c r="J7210" i="8"/>
  <c r="J7246" i="8"/>
  <c r="J7275" i="8"/>
  <c r="J7311" i="8"/>
  <c r="J7432" i="8"/>
  <c r="A5006" i="8" l="1"/>
  <c r="I5371" i="8"/>
  <c r="T5371" i="8" s="1"/>
  <c r="E5013" i="8"/>
  <c r="E3768" i="8"/>
  <c r="U4133" i="8" s="1"/>
  <c r="I4126" i="8"/>
  <c r="T4126" i="8" s="1"/>
  <c r="A3761" i="8"/>
  <c r="I5411" i="8"/>
  <c r="T5411" i="8" s="1"/>
  <c r="A5046" i="8"/>
  <c r="E5053" i="8"/>
  <c r="I5141" i="8"/>
  <c r="T5141" i="8" s="1"/>
  <c r="E4783" i="8"/>
  <c r="A4776" i="8"/>
  <c r="E5001" i="8"/>
  <c r="I5359" i="8"/>
  <c r="T5359" i="8" s="1"/>
  <c r="A4994" i="8"/>
  <c r="I5281" i="8"/>
  <c r="T5281" i="8" s="1"/>
  <c r="A4916" i="8"/>
  <c r="E4923" i="8"/>
  <c r="A5048" i="8"/>
  <c r="I5413" i="8"/>
  <c r="T5413" i="8" s="1"/>
  <c r="E5055" i="8"/>
  <c r="I5392" i="8"/>
  <c r="T5392" i="8" s="1"/>
  <c r="E5034" i="8"/>
  <c r="A5027" i="8"/>
  <c r="A5038" i="8"/>
  <c r="I5403" i="8"/>
  <c r="T5403" i="8" s="1"/>
  <c r="E5045" i="8"/>
  <c r="I5600" i="8"/>
  <c r="T5600" i="8" s="1"/>
  <c r="A5235" i="8"/>
  <c r="A4997" i="8"/>
  <c r="I5362" i="8"/>
  <c r="T5362" i="8" s="1"/>
  <c r="E5004" i="8"/>
  <c r="E5349" i="8"/>
  <c r="I5707" i="8"/>
  <c r="T5707" i="8" s="1"/>
  <c r="A5342" i="8"/>
  <c r="E5128" i="8"/>
  <c r="A5121" i="8"/>
  <c r="I5486" i="8"/>
  <c r="T5486" i="8" s="1"/>
  <c r="A5226" i="8"/>
  <c r="E5233" i="8"/>
  <c r="I5591" i="8"/>
  <c r="T5591" i="8" s="1"/>
  <c r="E5026" i="8"/>
  <c r="A5019" i="8"/>
  <c r="I5384" i="8"/>
  <c r="T5384" i="8" s="1"/>
  <c r="A5331" i="8"/>
  <c r="E5338" i="8"/>
  <c r="I5696" i="8"/>
  <c r="T5696" i="8" s="1"/>
  <c r="I5601" i="8"/>
  <c r="T5601" i="8" s="1"/>
  <c r="E5145" i="8"/>
  <c r="A5138" i="8"/>
  <c r="I5503" i="8"/>
  <c r="T5503" i="8" s="1"/>
  <c r="A4923" i="8"/>
  <c r="E4930" i="8"/>
  <c r="I5288" i="8"/>
  <c r="T5288" i="8" s="1"/>
  <c r="E4766" i="8"/>
  <c r="I5124" i="8"/>
  <c r="T5124" i="8" s="1"/>
  <c r="A4759" i="8"/>
  <c r="A5010" i="8"/>
  <c r="E5017" i="8"/>
  <c r="I5375" i="8"/>
  <c r="T5375" i="8" s="1"/>
  <c r="I5700" i="8"/>
  <c r="T5700" i="8" s="1"/>
  <c r="E5342" i="8"/>
  <c r="A5335" i="8"/>
  <c r="I5487" i="8"/>
  <c r="T5487" i="8" s="1"/>
  <c r="E5129" i="8"/>
  <c r="A5122" i="8"/>
  <c r="I5427" i="8"/>
  <c r="T5427" i="8" s="1"/>
  <c r="E5069" i="8"/>
  <c r="A5062" i="8"/>
  <c r="I5370" i="8"/>
  <c r="T5370" i="8" s="1"/>
  <c r="A5005" i="8"/>
  <c r="E5012" i="8"/>
  <c r="A5355" i="8"/>
  <c r="I5720" i="8"/>
  <c r="T5720" i="8" s="1"/>
  <c r="A4775" i="8"/>
  <c r="I5140" i="8"/>
  <c r="T5140" i="8" s="1"/>
  <c r="E4782" i="8"/>
  <c r="A4000" i="8"/>
  <c r="E4007" i="8"/>
  <c r="U4372" i="8" s="1"/>
  <c r="I4366" i="8"/>
  <c r="T4366" i="8" s="1"/>
  <c r="I4341" i="8"/>
  <c r="T4341" i="8" s="1"/>
  <c r="A3976" i="8"/>
  <c r="E3983" i="8"/>
  <c r="U4348" i="8" s="1"/>
  <c r="A4103" i="8"/>
  <c r="I4469" i="8"/>
  <c r="T4469" i="8" s="1"/>
  <c r="I4579" i="8"/>
  <c r="T4579" i="8" s="1"/>
  <c r="E4220" i="8"/>
  <c r="A4213" i="8"/>
  <c r="I4752" i="8"/>
  <c r="T4752" i="8" s="1"/>
  <c r="A4387" i="8"/>
  <c r="E4394" i="8"/>
  <c r="E4654" i="8"/>
  <c r="A4647" i="8"/>
  <c r="I5012" i="8"/>
  <c r="T5012" i="8" s="1"/>
  <c r="E4626" i="8"/>
  <c r="I4984" i="8"/>
  <c r="T4984" i="8" s="1"/>
  <c r="A4619" i="8"/>
  <c r="A4200" i="8"/>
  <c r="I4566" i="8"/>
  <c r="T4566" i="8" s="1"/>
  <c r="E4207" i="8"/>
  <c r="I4401" i="8"/>
  <c r="T4401" i="8" s="1"/>
  <c r="A4035" i="8"/>
  <c r="E4042" i="8"/>
  <c r="U4407" i="8" s="1"/>
  <c r="A3763" i="8"/>
  <c r="E3770" i="8"/>
  <c r="U4135" i="8" s="1"/>
  <c r="I4128" i="8"/>
  <c r="T4128" i="8" s="1"/>
  <c r="A4574" i="8"/>
  <c r="E4581" i="8"/>
  <c r="I4939" i="8"/>
  <c r="T4939" i="8" s="1"/>
  <c r="E4266" i="8"/>
  <c r="A4259" i="8"/>
  <c r="I4625" i="8"/>
  <c r="T4625" i="8" s="1"/>
  <c r="I4638" i="8"/>
  <c r="T4638" i="8" s="1"/>
  <c r="E4279" i="8"/>
  <c r="A4272" i="8"/>
  <c r="E4106" i="8"/>
  <c r="A4099" i="8"/>
  <c r="I4465" i="8"/>
  <c r="T4465" i="8" s="1"/>
  <c r="I4583" i="8"/>
  <c r="T4583" i="8" s="1"/>
  <c r="A4217" i="8"/>
  <c r="E4224" i="8"/>
  <c r="E3796" i="8"/>
  <c r="U4161" i="8" s="1"/>
  <c r="A3789" i="8"/>
  <c r="I4154" i="8"/>
  <c r="T4154" i="8" s="1"/>
  <c r="A3993" i="8"/>
  <c r="I4359" i="8"/>
  <c r="T4359" i="8" s="1"/>
  <c r="E4000" i="8"/>
  <c r="U4365" i="8" s="1"/>
  <c r="I4332" i="8"/>
  <c r="T4332" i="8" s="1"/>
  <c r="A3967" i="8"/>
  <c r="E3974" i="8"/>
  <c r="U4339" i="8" s="1"/>
  <c r="I4473" i="8"/>
  <c r="T4473" i="8" s="1"/>
  <c r="A4107" i="8"/>
  <c r="I4229" i="8"/>
  <c r="T4229" i="8" s="1"/>
  <c r="A3864" i="8"/>
  <c r="E3871" i="8"/>
  <c r="U4236" i="8" s="1"/>
  <c r="E3804" i="8"/>
  <c r="U4169" i="8" s="1"/>
  <c r="A3797" i="8"/>
  <c r="I4162" i="8"/>
  <c r="T4162" i="8" s="1"/>
  <c r="I5007" i="8"/>
  <c r="T5007" i="8" s="1"/>
  <c r="A4642" i="8"/>
  <c r="E4649" i="8"/>
  <c r="A3971" i="8"/>
  <c r="E3978" i="8"/>
  <c r="U4343" i="8" s="1"/>
  <c r="I4336" i="8"/>
  <c r="T4336" i="8" s="1"/>
  <c r="A4104" i="8"/>
  <c r="I4470" i="8"/>
  <c r="T4470" i="8" s="1"/>
  <c r="I4586" i="8"/>
  <c r="T4586" i="8" s="1"/>
  <c r="A4220" i="8"/>
  <c r="E4227" i="8"/>
  <c r="I4766" i="8"/>
  <c r="T4766" i="8" s="1"/>
  <c r="A4401" i="8"/>
  <c r="E4408" i="8"/>
  <c r="H4773" i="8" s="1"/>
  <c r="A4250" i="8"/>
  <c r="E4257" i="8"/>
  <c r="I4616" i="8"/>
  <c r="T4616" i="8" s="1"/>
  <c r="I4648" i="8"/>
  <c r="T4648" i="8" s="1"/>
  <c r="A4282" i="8"/>
  <c r="E4289" i="8"/>
  <c r="A3884" i="8"/>
  <c r="I4249" i="8"/>
  <c r="T4249" i="8" s="1"/>
  <c r="E3891" i="8"/>
  <c r="U4256" i="8" s="1"/>
  <c r="A3855" i="8"/>
  <c r="I4220" i="8"/>
  <c r="T4220" i="8" s="1"/>
  <c r="E3862" i="8"/>
  <c r="U4227" i="8" s="1"/>
  <c r="A3794" i="8"/>
  <c r="E3801" i="8"/>
  <c r="U4166" i="8" s="1"/>
  <c r="I4159" i="8"/>
  <c r="T4159" i="8" s="1"/>
  <c r="I4624" i="8"/>
  <c r="T4624" i="8" s="1"/>
  <c r="A4258" i="8"/>
  <c r="E4265" i="8"/>
  <c r="I4656" i="8"/>
  <c r="T4656" i="8" s="1"/>
  <c r="A4290" i="8"/>
  <c r="I4247" i="8"/>
  <c r="T4247" i="8" s="1"/>
  <c r="A3882" i="8"/>
  <c r="E3889" i="8"/>
  <c r="U4254" i="8" s="1"/>
  <c r="E3867" i="8"/>
  <c r="U4232" i="8" s="1"/>
  <c r="I4225" i="8"/>
  <c r="T4225" i="8" s="1"/>
  <c r="A3860" i="8"/>
  <c r="I4946" i="8"/>
  <c r="T4946" i="8" s="1"/>
  <c r="E4588" i="8"/>
  <c r="A4581" i="8"/>
  <c r="E4019" i="8"/>
  <c r="U4384" i="8" s="1"/>
  <c r="A4012" i="8"/>
  <c r="I4378" i="8"/>
  <c r="T4378" i="8" s="1"/>
  <c r="I4333" i="8"/>
  <c r="T4333" i="8" s="1"/>
  <c r="A3968" i="8"/>
  <c r="E3975" i="8"/>
  <c r="U4340" i="8" s="1"/>
  <c r="I4461" i="8"/>
  <c r="T4461" i="8" s="1"/>
  <c r="E4102" i="8"/>
  <c r="A4095" i="8"/>
  <c r="I4578" i="8"/>
  <c r="T4578" i="8" s="1"/>
  <c r="A4212" i="8"/>
  <c r="E4219" i="8"/>
  <c r="I4765" i="8"/>
  <c r="T4765" i="8" s="1"/>
  <c r="A4400" i="8"/>
  <c r="E4407" i="8"/>
  <c r="A4648" i="8"/>
  <c r="E4655" i="8"/>
  <c r="I5013" i="8"/>
  <c r="T5013" i="8" s="1"/>
  <c r="I5382" i="8"/>
  <c r="T5382" i="8" s="1"/>
  <c r="A5017" i="8"/>
  <c r="E5024" i="8"/>
  <c r="I5130" i="8"/>
  <c r="T5130" i="8" s="1"/>
  <c r="A4765" i="8"/>
  <c r="E4772" i="8"/>
  <c r="E5023" i="8"/>
  <c r="I5381" i="8"/>
  <c r="T5381" i="8" s="1"/>
  <c r="A5016" i="8"/>
  <c r="E5170" i="8"/>
  <c r="A5163" i="8"/>
  <c r="I5528" i="8"/>
  <c r="T5528" i="8" s="1"/>
  <c r="E4732" i="8"/>
  <c r="I5090" i="8"/>
  <c r="T5090" i="8" s="1"/>
  <c r="A4725" i="8"/>
  <c r="A5057" i="8"/>
  <c r="I5422" i="8"/>
  <c r="T5422" i="8" s="1"/>
  <c r="E5064" i="8"/>
  <c r="A5133" i="8"/>
  <c r="E5140" i="8"/>
  <c r="I5498" i="8"/>
  <c r="T5498" i="8" s="1"/>
  <c r="E4778" i="8"/>
  <c r="I5136" i="8"/>
  <c r="T5136" i="8" s="1"/>
  <c r="A4771" i="8"/>
  <c r="A5126" i="8"/>
  <c r="I5491" i="8"/>
  <c r="T5491" i="8" s="1"/>
  <c r="E5133" i="8"/>
  <c r="E5059" i="8"/>
  <c r="I5417" i="8"/>
  <c r="T5417" i="8" s="1"/>
  <c r="A5052" i="8"/>
  <c r="I5575" i="8"/>
  <c r="T5575" i="8" s="1"/>
  <c r="A5210" i="8"/>
  <c r="E5217" i="8"/>
  <c r="I5428" i="8"/>
  <c r="T5428" i="8" s="1"/>
  <c r="E5070" i="8"/>
  <c r="A5063" i="8"/>
  <c r="A4926" i="8"/>
  <c r="I5291" i="8"/>
  <c r="T5291" i="8" s="1"/>
  <c r="I5709" i="8"/>
  <c r="T5709" i="8" s="1"/>
  <c r="A5344" i="8"/>
  <c r="E5351" i="8"/>
  <c r="E5047" i="8"/>
  <c r="A5040" i="8"/>
  <c r="I5405" i="8"/>
  <c r="T5405" i="8" s="1"/>
  <c r="I5587" i="8"/>
  <c r="T5587" i="8" s="1"/>
  <c r="A5222" i="8"/>
  <c r="E5229" i="8"/>
  <c r="A5332" i="8"/>
  <c r="I5697" i="8"/>
  <c r="T5697" i="8" s="1"/>
  <c r="E5339" i="8"/>
  <c r="I5436" i="8"/>
  <c r="T5436" i="8" s="1"/>
  <c r="A5071" i="8"/>
  <c r="E5078" i="8"/>
  <c r="I5376" i="8"/>
  <c r="T5376" i="8" s="1"/>
  <c r="E5018" i="8"/>
  <c r="A5011" i="8"/>
  <c r="A5352" i="8"/>
  <c r="I5717" i="8"/>
  <c r="T5717" i="8" s="1"/>
  <c r="E5138" i="8"/>
  <c r="I5496" i="8"/>
  <c r="T5496" i="8" s="1"/>
  <c r="A5131" i="8"/>
  <c r="D295" i="19"/>
  <c r="E3783" i="8"/>
  <c r="U4148" i="8" s="1"/>
  <c r="A3776" i="8"/>
  <c r="I4141" i="8"/>
  <c r="T4141" i="8" s="1"/>
  <c r="A5228" i="8"/>
  <c r="I5593" i="8"/>
  <c r="T5593" i="8" s="1"/>
  <c r="E5235" i="8"/>
  <c r="I5278" i="8"/>
  <c r="T5278" i="8" s="1"/>
  <c r="A4913" i="8"/>
  <c r="E4920" i="8"/>
  <c r="A3837" i="8"/>
  <c r="E3844" i="8"/>
  <c r="U4209" i="8" s="1"/>
  <c r="I4202" i="8"/>
  <c r="T4202" i="8" s="1"/>
  <c r="D297" i="19"/>
  <c r="I4933" i="8"/>
  <c r="T4933" i="8" s="1"/>
  <c r="A4568" i="8"/>
  <c r="E4575" i="8"/>
  <c r="I5152" i="8"/>
  <c r="T5152" i="8" s="1"/>
  <c r="E4794" i="8"/>
  <c r="A4787" i="8"/>
  <c r="A4909" i="8"/>
  <c r="E4916" i="8"/>
  <c r="I5274" i="8"/>
  <c r="T5274" i="8" s="1"/>
  <c r="A5207" i="8"/>
  <c r="I5572" i="8"/>
  <c r="T5572" i="8" s="1"/>
  <c r="E5214" i="8"/>
  <c r="I5361" i="8"/>
  <c r="T5361" i="8" s="1"/>
  <c r="E5003" i="8"/>
  <c r="A4996" i="8"/>
  <c r="E5352" i="8"/>
  <c r="I5710" i="8"/>
  <c r="T5710" i="8" s="1"/>
  <c r="A5345" i="8"/>
  <c r="E5139" i="8"/>
  <c r="A5132" i="8"/>
  <c r="I5497" i="8"/>
  <c r="T5497" i="8" s="1"/>
  <c r="E4774" i="8"/>
  <c r="A4767" i="8"/>
  <c r="I5132" i="8"/>
  <c r="T5132" i="8" s="1"/>
  <c r="I5437" i="8"/>
  <c r="T5437" i="8" s="1"/>
  <c r="E5079" i="8"/>
  <c r="A5072" i="8"/>
  <c r="I5383" i="8"/>
  <c r="T5383" i="8" s="1"/>
  <c r="A5018" i="8"/>
  <c r="E5025" i="8"/>
  <c r="I5588" i="8"/>
  <c r="T5588" i="8" s="1"/>
  <c r="E5230" i="8"/>
  <c r="A5223" i="8"/>
  <c r="E4025" i="8"/>
  <c r="U4390" i="8" s="1"/>
  <c r="I4384" i="8"/>
  <c r="T4384" i="8" s="1"/>
  <c r="A4018" i="8"/>
  <c r="I4659" i="8"/>
  <c r="T4659" i="8" s="1"/>
  <c r="I4471" i="8"/>
  <c r="T4471" i="8" s="1"/>
  <c r="A4105" i="8"/>
  <c r="I4573" i="8"/>
  <c r="T4573" i="8" s="1"/>
  <c r="E4214" i="8"/>
  <c r="A4207" i="8"/>
  <c r="I4754" i="8"/>
  <c r="T4754" i="8" s="1"/>
  <c r="E4396" i="8"/>
  <c r="A4389" i="8"/>
  <c r="A4649" i="8"/>
  <c r="I5014" i="8"/>
  <c r="T5014" i="8" s="1"/>
  <c r="E4656" i="8"/>
  <c r="E4612" i="8"/>
  <c r="I4970" i="8"/>
  <c r="T4970" i="8" s="1"/>
  <c r="A4605" i="8"/>
  <c r="A4179" i="8"/>
  <c r="E4186" i="8"/>
  <c r="I4545" i="8"/>
  <c r="T4545" i="8" s="1"/>
  <c r="E4036" i="8"/>
  <c r="U4401" i="8" s="1"/>
  <c r="I4395" i="8"/>
  <c r="T4395" i="8" s="1"/>
  <c r="A4029" i="8"/>
  <c r="E3777" i="8"/>
  <c r="U4142" i="8" s="1"/>
  <c r="A3770" i="8"/>
  <c r="I4135" i="8"/>
  <c r="T4135" i="8" s="1"/>
  <c r="I4941" i="8"/>
  <c r="T4941" i="8" s="1"/>
  <c r="A4576" i="8"/>
  <c r="E4583" i="8"/>
  <c r="A4261" i="8"/>
  <c r="E4268" i="8"/>
  <c r="I4627" i="8"/>
  <c r="T4627" i="8" s="1"/>
  <c r="I4634" i="8"/>
  <c r="T4634" i="8" s="1"/>
  <c r="A4268" i="8"/>
  <c r="E4275" i="8"/>
  <c r="I4467" i="8"/>
  <c r="T4467" i="8" s="1"/>
  <c r="A4101" i="8"/>
  <c r="E4108" i="8"/>
  <c r="E4218" i="8"/>
  <c r="A4211" i="8"/>
  <c r="I4577" i="8"/>
  <c r="T4577" i="8" s="1"/>
  <c r="E3784" i="8"/>
  <c r="U4149" i="8" s="1"/>
  <c r="I4142" i="8"/>
  <c r="T4142" i="8" s="1"/>
  <c r="A3777" i="8"/>
  <c r="I4377" i="8"/>
  <c r="T4377" i="8" s="1"/>
  <c r="A4011" i="8"/>
  <c r="E4018" i="8"/>
  <c r="U4383" i="8" s="1"/>
  <c r="A4286" i="8"/>
  <c r="E4293" i="8"/>
  <c r="I4652" i="8"/>
  <c r="T4652" i="8" s="1"/>
  <c r="I4475" i="8"/>
  <c r="T4475" i="8" s="1"/>
  <c r="A3866" i="8"/>
  <c r="E3873" i="8"/>
  <c r="U4238" i="8" s="1"/>
  <c r="I4231" i="8"/>
  <c r="T4231" i="8" s="1"/>
  <c r="A3801" i="8"/>
  <c r="I4166" i="8"/>
  <c r="T4166" i="8" s="1"/>
  <c r="A4013" i="8"/>
  <c r="E4020" i="8"/>
  <c r="U4385" i="8" s="1"/>
  <c r="I4379" i="8"/>
  <c r="T4379" i="8" s="1"/>
  <c r="E3972" i="8"/>
  <c r="U4337" i="8" s="1"/>
  <c r="I4330" i="8"/>
  <c r="T4330" i="8" s="1"/>
  <c r="A3965" i="8"/>
  <c r="I4472" i="8"/>
  <c r="T4472" i="8" s="1"/>
  <c r="A4106" i="8"/>
  <c r="E4234" i="8"/>
  <c r="A4227" i="8"/>
  <c r="I4593" i="8"/>
  <c r="T4593" i="8" s="1"/>
  <c r="E3787" i="8"/>
  <c r="A3780" i="8"/>
  <c r="I4145" i="8"/>
  <c r="T4145" i="8" s="1"/>
  <c r="E4259" i="8"/>
  <c r="A4252" i="8"/>
  <c r="I4618" i="8"/>
  <c r="T4618" i="8" s="1"/>
  <c r="E4204" i="8"/>
  <c r="A4197" i="8"/>
  <c r="I4563" i="8"/>
  <c r="T4563" i="8" s="1"/>
  <c r="A3870" i="8"/>
  <c r="E3877" i="8"/>
  <c r="U4242" i="8" s="1"/>
  <c r="I4235" i="8"/>
  <c r="T4235" i="8" s="1"/>
  <c r="I4121" i="8"/>
  <c r="T4121" i="8" s="1"/>
  <c r="E3763" i="8"/>
  <c r="U4128" i="8" s="1"/>
  <c r="A3756" i="8"/>
  <c r="A4573" i="8"/>
  <c r="E4580" i="8"/>
  <c r="I4938" i="8"/>
  <c r="T4938" i="8" s="1"/>
  <c r="I4626" i="8"/>
  <c r="T4626" i="8" s="1"/>
  <c r="E4267" i="8"/>
  <c r="A4260" i="8"/>
  <c r="E4181" i="8"/>
  <c r="I4540" i="8"/>
  <c r="T4540" i="8" s="1"/>
  <c r="A4174" i="8"/>
  <c r="A3892" i="8"/>
  <c r="I4257" i="8"/>
  <c r="T4257" i="8" s="1"/>
  <c r="E3870" i="8"/>
  <c r="I4228" i="8"/>
  <c r="T4228" i="8" s="1"/>
  <c r="A3863" i="8"/>
  <c r="E4590" i="8"/>
  <c r="A4583" i="8"/>
  <c r="I4948" i="8"/>
  <c r="T4948" i="8" s="1"/>
  <c r="I4601" i="8"/>
  <c r="T4601" i="8" s="1"/>
  <c r="E4242" i="8"/>
  <c r="A4235" i="8"/>
  <c r="I4651" i="8"/>
  <c r="T4651" i="8" s="1"/>
  <c r="E4292" i="8"/>
  <c r="A4285" i="8"/>
  <c r="E4104" i="8"/>
  <c r="A4097" i="8"/>
  <c r="I4463" i="8"/>
  <c r="T4463" i="8" s="1"/>
  <c r="I4590" i="8"/>
  <c r="T4590" i="8" s="1"/>
  <c r="E4231" i="8"/>
  <c r="A4224" i="8"/>
  <c r="I4169" i="8"/>
  <c r="T4169" i="8" s="1"/>
  <c r="A3804" i="8"/>
  <c r="A3988" i="8"/>
  <c r="E3995" i="8"/>
  <c r="U4360" i="8" s="1"/>
  <c r="I4353" i="8"/>
  <c r="T4353" i="8" s="1"/>
  <c r="I4354" i="8"/>
  <c r="T4354" i="8" s="1"/>
  <c r="E5343" i="8"/>
  <c r="I5701" i="8"/>
  <c r="T5701" i="8" s="1"/>
  <c r="A5336" i="8"/>
  <c r="I5135" i="8"/>
  <c r="T5135" i="8" s="1"/>
  <c r="E4777" i="8"/>
  <c r="A4770" i="8"/>
  <c r="I5509" i="8"/>
  <c r="T5509" i="8" s="1"/>
  <c r="E5151" i="8"/>
  <c r="A5144" i="8"/>
  <c r="A4806" i="8"/>
  <c r="I5171" i="8"/>
  <c r="T5171" i="8" s="1"/>
  <c r="A5139" i="8"/>
  <c r="E5146" i="8"/>
  <c r="I5504" i="8"/>
  <c r="T5504" i="8" s="1"/>
  <c r="I5172" i="8"/>
  <c r="T5172" i="8" s="1"/>
  <c r="A4807" i="8"/>
  <c r="I5401" i="8"/>
  <c r="T5401" i="8" s="1"/>
  <c r="A5036" i="8"/>
  <c r="E5043" i="8"/>
  <c r="I4414" i="8"/>
  <c r="T4414" i="8" s="1"/>
  <c r="A5022" i="8"/>
  <c r="E5029" i="8"/>
  <c r="I5387" i="8"/>
  <c r="T5387" i="8" s="1"/>
  <c r="I5144" i="8"/>
  <c r="T5144" i="8" s="1"/>
  <c r="A4779" i="8"/>
  <c r="E4786" i="8"/>
  <c r="A5068" i="8"/>
  <c r="E5075" i="8"/>
  <c r="I5433" i="8"/>
  <c r="T5433" i="8" s="1"/>
  <c r="A5165" i="8"/>
  <c r="I5530" i="8"/>
  <c r="T5530" i="8" s="1"/>
  <c r="E5172" i="8"/>
  <c r="I4233" i="8"/>
  <c r="T4233" i="8" s="1"/>
  <c r="E3875" i="8"/>
  <c r="U4240" i="8" s="1"/>
  <c r="A3868" i="8"/>
  <c r="D298" i="19"/>
  <c r="A5208" i="8"/>
  <c r="I5573" i="8"/>
  <c r="T5573" i="8" s="1"/>
  <c r="E5215" i="8"/>
  <c r="I5297" i="8"/>
  <c r="T5297" i="8" s="1"/>
  <c r="E5341" i="8"/>
  <c r="A5334" i="8"/>
  <c r="I5699" i="8"/>
  <c r="T5699" i="8" s="1"/>
  <c r="I5585" i="8"/>
  <c r="T5585" i="8" s="1"/>
  <c r="A5220" i="8"/>
  <c r="E5227" i="8"/>
  <c r="I5380" i="8"/>
  <c r="T5380" i="8" s="1"/>
  <c r="A5015" i="8"/>
  <c r="E5022" i="8"/>
  <c r="E3967" i="8"/>
  <c r="U4332" i="8" s="1"/>
  <c r="A3960" i="8"/>
  <c r="I4325" i="8"/>
  <c r="T4325" i="8" s="1"/>
  <c r="I5395" i="8"/>
  <c r="T5395" i="8" s="1"/>
  <c r="A5030" i="8"/>
  <c r="E5037" i="8"/>
  <c r="E5219" i="8"/>
  <c r="I5577" i="8"/>
  <c r="T5577" i="8" s="1"/>
  <c r="A5212" i="8"/>
  <c r="E5072" i="8"/>
  <c r="A5065" i="8"/>
  <c r="I5430" i="8"/>
  <c r="T5430" i="8" s="1"/>
  <c r="A5152" i="8"/>
  <c r="E5159" i="8"/>
  <c r="I5517" i="8"/>
  <c r="T5517" i="8" s="1"/>
  <c r="E5353" i="8"/>
  <c r="A5346" i="8"/>
  <c r="I5711" i="8"/>
  <c r="T5711" i="8" s="1"/>
  <c r="I5168" i="8"/>
  <c r="T5168" i="8" s="1"/>
  <c r="E4810" i="8"/>
  <c r="A4803" i="8"/>
  <c r="I5425" i="8"/>
  <c r="T5425" i="8" s="1"/>
  <c r="E5067" i="8"/>
  <c r="A5060" i="8"/>
  <c r="A5073" i="8"/>
  <c r="I5438" i="8"/>
  <c r="T5438" i="8" s="1"/>
  <c r="E5080" i="8"/>
  <c r="E4912" i="8"/>
  <c r="A4905" i="8"/>
  <c r="I5270" i="8"/>
  <c r="T5270" i="8" s="1"/>
  <c r="I5719" i="8"/>
  <c r="T5719" i="8" s="1"/>
  <c r="A5354" i="8"/>
  <c r="I5145" i="8"/>
  <c r="T5145" i="8" s="1"/>
  <c r="E4787" i="8"/>
  <c r="A4780" i="8"/>
  <c r="I5595" i="8"/>
  <c r="T5595" i="8" s="1"/>
  <c r="A5230" i="8"/>
  <c r="I5280" i="8"/>
  <c r="T5280" i="8" s="1"/>
  <c r="E4922" i="8"/>
  <c r="A4915" i="8"/>
  <c r="E4795" i="8"/>
  <c r="A4788" i="8"/>
  <c r="I5153" i="8"/>
  <c r="T5153" i="8" s="1"/>
  <c r="I5117" i="8"/>
  <c r="T5117" i="8" s="1"/>
  <c r="A4752" i="8"/>
  <c r="E4759" i="8"/>
  <c r="A5118" i="8"/>
  <c r="I5483" i="8"/>
  <c r="T5483" i="8" s="1"/>
  <c r="E5125" i="8"/>
  <c r="E5216" i="8"/>
  <c r="A5209" i="8"/>
  <c r="I5574" i="8"/>
  <c r="T5574" i="8" s="1"/>
  <c r="A4929" i="8"/>
  <c r="I5294" i="8"/>
  <c r="T5294" i="8" s="1"/>
  <c r="A5347" i="8"/>
  <c r="I5712" i="8"/>
  <c r="T5712" i="8" s="1"/>
  <c r="E5354" i="8"/>
  <c r="A5034" i="8"/>
  <c r="I5399" i="8"/>
  <c r="T5399" i="8" s="1"/>
  <c r="E5041" i="8"/>
  <c r="E5222" i="8"/>
  <c r="A5215" i="8"/>
  <c r="I5580" i="8"/>
  <c r="T5580" i="8" s="1"/>
  <c r="I5431" i="8"/>
  <c r="T5431" i="8" s="1"/>
  <c r="A5066" i="8"/>
  <c r="E5073" i="8"/>
  <c r="E5011" i="8"/>
  <c r="I5369" i="8"/>
  <c r="T5369" i="8" s="1"/>
  <c r="A5004" i="8"/>
  <c r="I4446" i="8"/>
  <c r="T4446" i="8" s="1"/>
  <c r="A4080" i="8"/>
  <c r="E4087" i="8"/>
  <c r="A5225" i="8"/>
  <c r="E5232" i="8"/>
  <c r="I5590" i="8"/>
  <c r="T5590" i="8" s="1"/>
  <c r="I4609" i="8"/>
  <c r="T4609" i="8" s="1"/>
  <c r="E4250" i="8"/>
  <c r="A4243" i="8"/>
  <c r="I4650" i="8"/>
  <c r="T4650" i="8" s="1"/>
  <c r="A4284" i="8"/>
  <c r="E4291" i="8"/>
  <c r="E4090" i="8"/>
  <c r="I4449" i="8"/>
  <c r="T4449" i="8" s="1"/>
  <c r="A4083" i="8"/>
  <c r="E4239" i="8"/>
  <c r="A4232" i="8"/>
  <c r="I4598" i="8"/>
  <c r="T4598" i="8" s="1"/>
  <c r="I4779" i="8"/>
  <c r="T4779" i="8" s="1"/>
  <c r="I5024" i="8"/>
  <c r="T5024" i="8" s="1"/>
  <c r="E4614" i="8"/>
  <c r="A4607" i="8"/>
  <c r="I4972" i="8"/>
  <c r="T4972" i="8" s="1"/>
  <c r="A4740" i="8"/>
  <c r="E4747" i="8"/>
  <c r="I5105" i="8"/>
  <c r="T5105" i="8" s="1"/>
  <c r="A4040" i="8"/>
  <c r="E4047" i="8"/>
  <c r="U4412" i="8" s="1"/>
  <c r="I4406" i="8"/>
  <c r="T4406" i="8" s="1"/>
  <c r="E3773" i="8"/>
  <c r="U4138" i="8" s="1"/>
  <c r="I4131" i="8"/>
  <c r="T4131" i="8" s="1"/>
  <c r="A3766" i="8"/>
  <c r="E4585" i="8"/>
  <c r="A4578" i="8"/>
  <c r="I4943" i="8"/>
  <c r="T4943" i="8" s="1"/>
  <c r="A4240" i="8"/>
  <c r="I4606" i="8"/>
  <c r="T4606" i="8" s="1"/>
  <c r="E4247" i="8"/>
  <c r="A4291" i="8"/>
  <c r="I4657" i="8"/>
  <c r="T4657" i="8" s="1"/>
  <c r="A3891" i="8"/>
  <c r="I4256" i="8"/>
  <c r="T4256" i="8" s="1"/>
  <c r="I4221" i="8"/>
  <c r="T4221" i="8" s="1"/>
  <c r="A3856" i="8"/>
  <c r="E3863" i="8"/>
  <c r="U4228" i="8" s="1"/>
  <c r="A3800" i="8"/>
  <c r="I4165" i="8"/>
  <c r="T4165" i="8" s="1"/>
  <c r="E4241" i="8"/>
  <c r="I4600" i="8"/>
  <c r="T4600" i="8" s="1"/>
  <c r="A4234" i="8"/>
  <c r="A4280" i="8"/>
  <c r="E4287" i="8"/>
  <c r="I4646" i="8"/>
  <c r="T4646" i="8" s="1"/>
  <c r="I4236" i="8"/>
  <c r="T4236" i="8" s="1"/>
  <c r="A3871" i="8"/>
  <c r="E3878" i="8"/>
  <c r="U4243" i="8" s="1"/>
  <c r="H4236" i="8"/>
  <c r="V4236" i="8" s="1"/>
  <c r="A3861" i="8"/>
  <c r="I4226" i="8"/>
  <c r="T4226" i="8" s="1"/>
  <c r="E3868" i="8"/>
  <c r="U4233" i="8" s="1"/>
  <c r="E3785" i="8"/>
  <c r="U4150" i="8" s="1"/>
  <c r="A3778" i="8"/>
  <c r="I4143" i="8"/>
  <c r="T4143" i="8" s="1"/>
  <c r="E4006" i="8"/>
  <c r="U4371" i="8" s="1"/>
  <c r="I4365" i="8"/>
  <c r="T4365" i="8" s="1"/>
  <c r="A3999" i="8"/>
  <c r="A3975" i="8"/>
  <c r="I4340" i="8"/>
  <c r="T4340" i="8" s="1"/>
  <c r="E3982" i="8"/>
  <c r="U4347" i="8" s="1"/>
  <c r="E4091" i="8"/>
  <c r="I4450" i="8"/>
  <c r="T4450" i="8" s="1"/>
  <c r="A4084" i="8"/>
  <c r="I4206" i="8"/>
  <c r="T4206" i="8" s="1"/>
  <c r="A3841" i="8"/>
  <c r="E3848" i="8"/>
  <c r="U4213" i="8" s="1"/>
  <c r="A3805" i="8"/>
  <c r="I4170" i="8"/>
  <c r="T4170" i="8" s="1"/>
  <c r="I4620" i="8"/>
  <c r="T4620" i="8" s="1"/>
  <c r="A4254" i="8"/>
  <c r="E4261" i="8"/>
  <c r="A4199" i="8"/>
  <c r="I4565" i="8"/>
  <c r="T4565" i="8" s="1"/>
  <c r="E4206" i="8"/>
  <c r="I4253" i="8"/>
  <c r="T4253" i="8" s="1"/>
  <c r="A3888" i="8"/>
  <c r="E3895" i="8"/>
  <c r="U4260" i="8" s="1"/>
  <c r="A3773" i="8"/>
  <c r="I4138" i="8"/>
  <c r="T4138" i="8" s="1"/>
  <c r="E3780" i="8"/>
  <c r="E4582" i="8"/>
  <c r="A4575" i="8"/>
  <c r="I4940" i="8"/>
  <c r="T4940" i="8" s="1"/>
  <c r="A4262" i="8"/>
  <c r="E4269" i="8"/>
  <c r="I4628" i="8"/>
  <c r="T4628" i="8" s="1"/>
  <c r="I4542" i="8"/>
  <c r="T4542" i="8" s="1"/>
  <c r="A4176" i="8"/>
  <c r="E4183" i="8"/>
  <c r="A3878" i="8"/>
  <c r="E3885" i="8"/>
  <c r="U4250" i="8" s="1"/>
  <c r="I4243" i="8"/>
  <c r="T4243" i="8" s="1"/>
  <c r="I4129" i="8"/>
  <c r="T4129" i="8" s="1"/>
  <c r="A3764" i="8"/>
  <c r="E3771" i="8"/>
  <c r="U4136" i="8" s="1"/>
  <c r="I4950" i="8"/>
  <c r="T4950" i="8" s="1"/>
  <c r="E4592" i="8"/>
  <c r="A4585" i="8"/>
  <c r="E4244" i="8"/>
  <c r="I4603" i="8"/>
  <c r="T4603" i="8" s="1"/>
  <c r="A4237" i="8"/>
  <c r="I4653" i="8"/>
  <c r="T4653" i="8" s="1"/>
  <c r="A4287" i="8"/>
  <c r="E4109" i="8"/>
  <c r="I4468" i="8"/>
  <c r="T4468" i="8" s="1"/>
  <c r="A4102" i="8"/>
  <c r="I4584" i="8"/>
  <c r="T4584" i="8" s="1"/>
  <c r="E4225" i="8"/>
  <c r="A4218" i="8"/>
  <c r="I4155" i="8"/>
  <c r="T4155" i="8" s="1"/>
  <c r="A3790" i="8"/>
  <c r="E3797" i="8"/>
  <c r="U4162" i="8" s="1"/>
  <c r="I5175" i="8"/>
  <c r="T5175" i="8" s="1"/>
  <c r="I4120" i="8"/>
  <c r="T4120" i="8" s="1"/>
  <c r="E3762" i="8"/>
  <c r="U4127" i="8" s="1"/>
  <c r="A3755" i="8"/>
  <c r="A4411" i="8"/>
  <c r="I4776" i="8"/>
  <c r="T4776" i="8" s="1"/>
  <c r="A5146" i="8"/>
  <c r="E5153" i="8"/>
  <c r="I5511" i="8"/>
  <c r="T5511" i="8" s="1"/>
  <c r="E5042" i="8"/>
  <c r="A5035" i="8"/>
  <c r="I5400" i="8"/>
  <c r="T5400" i="8" s="1"/>
  <c r="E5036" i="8"/>
  <c r="A5029" i="8"/>
  <c r="I5394" i="8"/>
  <c r="T5394" i="8" s="1"/>
  <c r="E4754" i="8"/>
  <c r="I5112" i="8"/>
  <c r="T5112" i="8" s="1"/>
  <c r="A4747" i="8"/>
  <c r="I5420" i="8"/>
  <c r="T5420" i="8" s="1"/>
  <c r="E5062" i="8"/>
  <c r="A5055" i="8"/>
  <c r="A4805" i="8"/>
  <c r="I5170" i="8"/>
  <c r="T5170" i="8" s="1"/>
  <c r="A5067" i="8"/>
  <c r="E5074" i="8"/>
  <c r="I5432" i="8"/>
  <c r="T5432" i="8" s="1"/>
  <c r="I5272" i="8"/>
  <c r="T5272" i="8" s="1"/>
  <c r="E4914" i="8"/>
  <c r="A4907" i="8"/>
  <c r="A5356" i="8"/>
  <c r="I5721" i="8"/>
  <c r="T5721" i="8" s="1"/>
  <c r="E4919" i="8"/>
  <c r="A4912" i="8"/>
  <c r="I5277" i="8"/>
  <c r="T5277" i="8" s="1"/>
  <c r="E4926" i="8"/>
  <c r="I5284" i="8"/>
  <c r="T5284" i="8" s="1"/>
  <c r="A4919" i="8"/>
  <c r="I5166" i="8"/>
  <c r="T5166" i="8" s="1"/>
  <c r="A4801" i="8"/>
  <c r="E4808" i="8"/>
  <c r="I5421" i="8"/>
  <c r="T5421" i="8" s="1"/>
  <c r="E5063" i="8"/>
  <c r="A5056" i="8"/>
  <c r="A5145" i="8"/>
  <c r="E5152" i="8"/>
  <c r="I5510" i="8"/>
  <c r="T5510" i="8" s="1"/>
  <c r="I5489" i="8"/>
  <c r="T5489" i="8" s="1"/>
  <c r="E5131" i="8"/>
  <c r="A5124" i="8"/>
  <c r="E5218" i="8"/>
  <c r="I5576" i="8"/>
  <c r="T5576" i="8" s="1"/>
  <c r="A5211" i="8"/>
  <c r="A4931" i="8"/>
  <c r="I5296" i="8"/>
  <c r="T5296" i="8" s="1"/>
  <c r="I5393" i="8"/>
  <c r="T5393" i="8" s="1"/>
  <c r="E5035" i="8"/>
  <c r="A5028" i="8"/>
  <c r="E5224" i="8"/>
  <c r="A5217" i="8"/>
  <c r="I5582" i="8"/>
  <c r="T5582" i="8" s="1"/>
  <c r="A5077" i="8"/>
  <c r="I5442" i="8"/>
  <c r="T5442" i="8" s="1"/>
  <c r="A4904" i="8"/>
  <c r="E4911" i="8"/>
  <c r="I5269" i="8"/>
  <c r="T5269" i="8" s="1"/>
  <c r="A5227" i="8"/>
  <c r="E5234" i="8"/>
  <c r="I5592" i="8"/>
  <c r="T5592" i="8" s="1"/>
  <c r="I4611" i="8"/>
  <c r="T4611" i="8" s="1"/>
  <c r="E4252" i="8"/>
  <c r="A4245" i="8"/>
  <c r="E4288" i="8"/>
  <c r="A4281" i="8"/>
  <c r="I4647" i="8"/>
  <c r="T4647" i="8" s="1"/>
  <c r="I4451" i="8"/>
  <c r="T4451" i="8" s="1"/>
  <c r="E4092" i="8"/>
  <c r="A4085" i="8"/>
  <c r="I4592" i="8"/>
  <c r="T4592" i="8" s="1"/>
  <c r="A4226" i="8"/>
  <c r="E4233" i="8"/>
  <c r="A4408" i="8"/>
  <c r="I4773" i="8"/>
  <c r="T4773" i="8" s="1"/>
  <c r="I5003" i="8"/>
  <c r="T5003" i="8" s="1"/>
  <c r="E4645" i="8"/>
  <c r="A4638" i="8"/>
  <c r="I4343" i="8"/>
  <c r="T4343" i="8" s="1"/>
  <c r="A3978" i="8"/>
  <c r="E3985" i="8"/>
  <c r="U4350" i="8" s="1"/>
  <c r="A4734" i="8"/>
  <c r="I5099" i="8"/>
  <c r="T5099" i="8" s="1"/>
  <c r="E4741" i="8"/>
  <c r="E4048" i="8"/>
  <c r="U4413" i="8" s="1"/>
  <c r="I4407" i="8"/>
  <c r="T4407" i="8" s="1"/>
  <c r="A4041" i="8"/>
  <c r="E3753" i="8"/>
  <c r="U4118" i="8" s="1"/>
  <c r="I4111" i="8"/>
  <c r="T4111" i="8" s="1"/>
  <c r="A3746" i="8"/>
  <c r="I4945" i="8"/>
  <c r="T4945" i="8" s="1"/>
  <c r="A4580" i="8"/>
  <c r="E4587" i="8"/>
  <c r="E4632" i="8"/>
  <c r="I4990" i="8"/>
  <c r="T4990" i="8" s="1"/>
  <c r="A4625" i="8"/>
  <c r="I4539" i="8"/>
  <c r="T4539" i="8" s="1"/>
  <c r="E4180" i="8"/>
  <c r="A4173" i="8"/>
  <c r="A3893" i="8"/>
  <c r="I4258" i="8"/>
  <c r="T4258" i="8" s="1"/>
  <c r="E3865" i="8"/>
  <c r="U4230" i="8" s="1"/>
  <c r="I4223" i="8"/>
  <c r="T4223" i="8" s="1"/>
  <c r="A3858" i="8"/>
  <c r="A3803" i="8"/>
  <c r="I4168" i="8"/>
  <c r="T4168" i="8" s="1"/>
  <c r="I4602" i="8"/>
  <c r="T4602" i="8" s="1"/>
  <c r="E4243" i="8"/>
  <c r="A4236" i="8"/>
  <c r="A4266" i="8"/>
  <c r="I4632" i="8"/>
  <c r="T4632" i="8" s="1"/>
  <c r="E4273" i="8"/>
  <c r="E3879" i="8"/>
  <c r="U4244" i="8" s="1"/>
  <c r="I4237" i="8"/>
  <c r="T4237" i="8" s="1"/>
  <c r="A3872" i="8"/>
  <c r="I4204" i="8"/>
  <c r="T4204" i="8" s="1"/>
  <c r="A3839" i="8"/>
  <c r="E3846" i="8"/>
  <c r="U4211" i="8" s="1"/>
  <c r="I4955" i="8"/>
  <c r="T4955" i="8" s="1"/>
  <c r="A4590" i="8"/>
  <c r="E4597" i="8"/>
  <c r="A4001" i="8"/>
  <c r="I4367" i="8"/>
  <c r="T4367" i="8" s="1"/>
  <c r="E4008" i="8"/>
  <c r="U4373" i="8" s="1"/>
  <c r="A4288" i="8"/>
  <c r="I4654" i="8"/>
  <c r="T4654" i="8" s="1"/>
  <c r="I4241" i="8"/>
  <c r="T4241" i="8" s="1"/>
  <c r="E3883" i="8"/>
  <c r="U4248" i="8" s="1"/>
  <c r="A3876" i="8"/>
  <c r="I4209" i="8"/>
  <c r="T4209" i="8" s="1"/>
  <c r="E3851" i="8"/>
  <c r="U4216" i="8" s="1"/>
  <c r="A3844" i="8"/>
  <c r="E3790" i="8"/>
  <c r="U4155" i="8" s="1"/>
  <c r="A3783" i="8"/>
  <c r="I4148" i="8"/>
  <c r="T4148" i="8" s="1"/>
  <c r="E4625" i="8"/>
  <c r="I4983" i="8"/>
  <c r="T4983" i="8" s="1"/>
  <c r="A4618" i="8"/>
  <c r="A4201" i="8"/>
  <c r="E4208" i="8"/>
  <c r="I4567" i="8"/>
  <c r="T4567" i="8" s="1"/>
  <c r="A4028" i="8"/>
  <c r="I4394" i="8"/>
  <c r="T4394" i="8" s="1"/>
  <c r="E4035" i="8"/>
  <c r="U4400" i="8" s="1"/>
  <c r="E3758" i="8"/>
  <c r="U4123" i="8" s="1"/>
  <c r="I4116" i="8"/>
  <c r="T4116" i="8" s="1"/>
  <c r="A3751" i="8"/>
  <c r="E4584" i="8"/>
  <c r="I4942" i="8"/>
  <c r="T4942" i="8" s="1"/>
  <c r="A4577" i="8"/>
  <c r="A4241" i="8"/>
  <c r="E4248" i="8"/>
  <c r="H4614" i="8" s="1"/>
  <c r="I4607" i="8"/>
  <c r="T4607" i="8" s="1"/>
  <c r="E4185" i="8"/>
  <c r="A4178" i="8"/>
  <c r="I4544" i="8"/>
  <c r="T4544" i="8" s="1"/>
  <c r="A3896" i="8"/>
  <c r="I4261" i="8"/>
  <c r="T4261" i="8" s="1"/>
  <c r="A3754" i="8"/>
  <c r="I4119" i="8"/>
  <c r="T4119" i="8" s="1"/>
  <c r="E3761" i="8"/>
  <c r="U4126" i="8" s="1"/>
  <c r="E4594" i="8"/>
  <c r="I4952" i="8"/>
  <c r="T4952" i="8" s="1"/>
  <c r="A4587" i="8"/>
  <c r="E4246" i="8"/>
  <c r="A4239" i="8"/>
  <c r="I4605" i="8"/>
  <c r="T4605" i="8" s="1"/>
  <c r="E4280" i="8"/>
  <c r="A4273" i="8"/>
  <c r="I4639" i="8"/>
  <c r="T4639" i="8" s="1"/>
  <c r="A4108" i="8"/>
  <c r="I4474" i="8"/>
  <c r="T4474" i="8" s="1"/>
  <c r="A3865" i="8"/>
  <c r="E3872" i="8"/>
  <c r="U4237" i="8" s="1"/>
  <c r="I4230" i="8"/>
  <c r="T4230" i="8" s="1"/>
  <c r="A3779" i="8"/>
  <c r="I4144" i="8"/>
  <c r="T4144" i="8" s="1"/>
  <c r="E3786" i="8"/>
  <c r="U4151" i="8" s="1"/>
  <c r="A5158" i="8"/>
  <c r="I5523" i="8"/>
  <c r="T5523" i="8" s="1"/>
  <c r="E5165" i="8"/>
  <c r="A4600" i="8"/>
  <c r="E4607" i="8"/>
  <c r="I4965" i="8"/>
  <c r="T4965" i="8" s="1"/>
  <c r="E4038" i="8"/>
  <c r="U4403" i="8" s="1"/>
  <c r="A4031" i="8"/>
  <c r="I4397" i="8"/>
  <c r="T4397" i="8" s="1"/>
  <c r="E5122" i="8"/>
  <c r="I5480" i="8"/>
  <c r="T5480" i="8" s="1"/>
  <c r="A5115" i="8"/>
  <c r="E5158" i="8"/>
  <c r="A5151" i="8"/>
  <c r="I5516" i="8"/>
  <c r="T5516" i="8" s="1"/>
  <c r="I5424" i="8"/>
  <c r="T5424" i="8" s="1"/>
  <c r="E5066" i="8"/>
  <c r="A5059" i="8"/>
  <c r="I5386" i="8"/>
  <c r="T5386" i="8" s="1"/>
  <c r="A5021" i="8"/>
  <c r="E5028" i="8"/>
  <c r="I5521" i="8"/>
  <c r="T5521" i="8" s="1"/>
  <c r="E5163" i="8"/>
  <c r="A5156" i="8"/>
  <c r="I5148" i="8"/>
  <c r="T5148" i="8" s="1"/>
  <c r="A4783" i="8"/>
  <c r="E4790" i="8"/>
  <c r="I5534" i="8"/>
  <c r="T5534" i="8" s="1"/>
  <c r="A5169" i="8"/>
  <c r="E4792" i="8"/>
  <c r="I5150" i="8"/>
  <c r="T5150" i="8" s="1"/>
  <c r="A4785" i="8"/>
  <c r="A5174" i="8"/>
  <c r="I5539" i="8"/>
  <c r="T5539" i="8" s="1"/>
  <c r="A4927" i="8"/>
  <c r="I5292" i="8"/>
  <c r="T5292" i="8" s="1"/>
  <c r="I4750" i="8"/>
  <c r="T4750" i="8" s="1"/>
  <c r="E4392" i="8"/>
  <c r="A4385" i="8"/>
  <c r="A4799" i="8"/>
  <c r="E4806" i="8"/>
  <c r="I5164" i="8"/>
  <c r="T5164" i="8" s="1"/>
  <c r="A5147" i="8"/>
  <c r="I5512" i="8"/>
  <c r="T5512" i="8" s="1"/>
  <c r="E5154" i="8"/>
  <c r="I5502" i="8"/>
  <c r="T5502" i="8" s="1"/>
  <c r="A5137" i="8"/>
  <c r="E5144" i="8"/>
  <c r="A5213" i="8"/>
  <c r="E5220" i="8"/>
  <c r="I5578" i="8"/>
  <c r="T5578" i="8" s="1"/>
  <c r="I5282" i="8"/>
  <c r="T5282" i="8" s="1"/>
  <c r="E4924" i="8"/>
  <c r="A4917" i="8"/>
  <c r="I5410" i="8"/>
  <c r="T5410" i="8" s="1"/>
  <c r="A5045" i="8"/>
  <c r="E5052" i="8"/>
  <c r="I5584" i="8"/>
  <c r="T5584" i="8" s="1"/>
  <c r="A5219" i="8"/>
  <c r="E5226" i="8"/>
  <c r="A4906" i="8"/>
  <c r="E4913" i="8"/>
  <c r="I5271" i="8"/>
  <c r="T5271" i="8" s="1"/>
  <c r="E5141" i="8"/>
  <c r="I5499" i="8"/>
  <c r="T5499" i="8" s="1"/>
  <c r="A5134" i="8"/>
  <c r="I5594" i="8"/>
  <c r="T5594" i="8" s="1"/>
  <c r="E5236" i="8"/>
  <c r="A5229" i="8"/>
  <c r="I4613" i="8"/>
  <c r="T4613" i="8" s="1"/>
  <c r="E4254" i="8"/>
  <c r="H4620" i="8" s="1"/>
  <c r="A4247" i="8"/>
  <c r="E4282" i="8"/>
  <c r="I4641" i="8"/>
  <c r="T4641" i="8" s="1"/>
  <c r="A4275" i="8"/>
  <c r="E3882" i="8"/>
  <c r="U4247" i="8" s="1"/>
  <c r="A3875" i="8"/>
  <c r="I4240" i="8"/>
  <c r="T4240" i="8" s="1"/>
  <c r="I4205" i="8"/>
  <c r="T4205" i="8" s="1"/>
  <c r="A3840" i="8"/>
  <c r="E3847" i="8"/>
  <c r="U4212" i="8" s="1"/>
  <c r="I4150" i="8"/>
  <c r="T4150" i="8" s="1"/>
  <c r="E3792" i="8"/>
  <c r="U4157" i="8" s="1"/>
  <c r="A3785" i="8"/>
  <c r="A3989" i="8"/>
  <c r="I4355" i="8"/>
  <c r="T4355" i="8" s="1"/>
  <c r="E3996" i="8"/>
  <c r="U4361" i="8" s="1"/>
  <c r="I4337" i="8"/>
  <c r="T4337" i="8" s="1"/>
  <c r="A3972" i="8"/>
  <c r="E3979" i="8"/>
  <c r="U4344" i="8" s="1"/>
  <c r="A4728" i="8"/>
  <c r="I5093" i="8"/>
  <c r="T5093" i="8" s="1"/>
  <c r="E4735" i="8"/>
  <c r="I4587" i="8"/>
  <c r="T4587" i="8" s="1"/>
  <c r="E4228" i="8"/>
  <c r="U4593" i="8" s="1"/>
  <c r="A4221" i="8"/>
  <c r="E4402" i="8"/>
  <c r="H4767" i="8" s="1"/>
  <c r="I4760" i="8"/>
  <c r="T4760" i="8" s="1"/>
  <c r="A4395" i="8"/>
  <c r="E4637" i="8"/>
  <c r="I4995" i="8"/>
  <c r="T4995" i="8" s="1"/>
  <c r="A4630" i="8"/>
  <c r="E4634" i="8"/>
  <c r="I4992" i="8"/>
  <c r="T4992" i="8" s="1"/>
  <c r="A4627" i="8"/>
  <c r="A4175" i="8"/>
  <c r="E4182" i="8"/>
  <c r="I4541" i="8"/>
  <c r="T4541" i="8" s="1"/>
  <c r="I4260" i="8"/>
  <c r="T4260" i="8" s="1"/>
  <c r="A3895" i="8"/>
  <c r="I4210" i="8"/>
  <c r="T4210" i="8" s="1"/>
  <c r="A3845" i="8"/>
  <c r="E3852" i="8"/>
  <c r="U4217" i="8" s="1"/>
  <c r="A4582" i="8"/>
  <c r="I4947" i="8"/>
  <c r="T4947" i="8" s="1"/>
  <c r="E4589" i="8"/>
  <c r="A4238" i="8"/>
  <c r="I4604" i="8"/>
  <c r="T4604" i="8" s="1"/>
  <c r="E4245" i="8"/>
  <c r="I4642" i="8"/>
  <c r="T4642" i="8" s="1"/>
  <c r="A4276" i="8"/>
  <c r="E4283" i="8"/>
  <c r="I4390" i="8"/>
  <c r="T4390" i="8" s="1"/>
  <c r="E4031" i="8"/>
  <c r="U4396" i="8" s="1"/>
  <c r="A4024" i="8"/>
  <c r="A3762" i="8"/>
  <c r="E3769" i="8"/>
  <c r="U4134" i="8" s="1"/>
  <c r="I4127" i="8"/>
  <c r="T4127" i="8" s="1"/>
  <c r="A4592" i="8"/>
  <c r="E4599" i="8"/>
  <c r="I4957" i="8"/>
  <c r="T4957" i="8" s="1"/>
  <c r="E4249" i="8"/>
  <c r="A4242" i="8"/>
  <c r="I4608" i="8"/>
  <c r="T4608" i="8" s="1"/>
  <c r="I4640" i="8"/>
  <c r="T4640" i="8" s="1"/>
  <c r="E4281" i="8"/>
  <c r="A4274" i="8"/>
  <c r="I4252" i="8"/>
  <c r="T4252" i="8" s="1"/>
  <c r="A3887" i="8"/>
  <c r="E3894" i="8"/>
  <c r="U4259" i="8" s="1"/>
  <c r="A3847" i="8"/>
  <c r="I4212" i="8"/>
  <c r="T4212" i="8" s="1"/>
  <c r="E3854" i="8"/>
  <c r="U4219" i="8" s="1"/>
  <c r="A3786" i="8"/>
  <c r="E3793" i="8"/>
  <c r="U4158" i="8" s="1"/>
  <c r="I4151" i="8"/>
  <c r="T4151" i="8" s="1"/>
  <c r="I4977" i="8"/>
  <c r="T4977" i="8" s="1"/>
  <c r="A4612" i="8"/>
  <c r="E4619" i="8"/>
  <c r="I4546" i="8"/>
  <c r="T4546" i="8" s="1"/>
  <c r="A4180" i="8"/>
  <c r="E4187" i="8"/>
  <c r="I4388" i="8"/>
  <c r="T4388" i="8" s="1"/>
  <c r="E4029" i="8"/>
  <c r="U4394" i="8" s="1"/>
  <c r="A4022" i="8"/>
  <c r="I4134" i="8"/>
  <c r="T4134" i="8" s="1"/>
  <c r="E3776" i="8"/>
  <c r="U4141" i="8" s="1"/>
  <c r="A3769" i="8"/>
  <c r="E4586" i="8"/>
  <c r="I4944" i="8"/>
  <c r="T4944" i="8" s="1"/>
  <c r="A4579" i="8"/>
  <c r="A4626" i="8"/>
  <c r="I4991" i="8"/>
  <c r="T4991" i="8" s="1"/>
  <c r="E4633" i="8"/>
  <c r="A4188" i="8"/>
  <c r="I4554" i="8"/>
  <c r="T4554" i="8" s="1"/>
  <c r="E4195" i="8"/>
  <c r="E4043" i="8"/>
  <c r="U4408" i="8" s="1"/>
  <c r="I4402" i="8"/>
  <c r="T4402" i="8" s="1"/>
  <c r="A4036" i="8"/>
  <c r="I4124" i="8"/>
  <c r="T4124" i="8" s="1"/>
  <c r="E3766" i="8"/>
  <c r="U4131" i="8" s="1"/>
  <c r="A3759" i="8"/>
  <c r="E4644" i="8"/>
  <c r="A4637" i="8"/>
  <c r="I5002" i="8"/>
  <c r="T5002" i="8" s="1"/>
  <c r="I4615" i="8"/>
  <c r="T4615" i="8" s="1"/>
  <c r="E4256" i="8"/>
  <c r="H4622" i="8" s="1"/>
  <c r="A4249" i="8"/>
  <c r="E4274" i="8"/>
  <c r="A4267" i="8"/>
  <c r="I4633" i="8"/>
  <c r="T4633" i="8" s="1"/>
  <c r="I4255" i="8"/>
  <c r="T4255" i="8" s="1"/>
  <c r="A3890" i="8"/>
  <c r="E3897" i="8"/>
  <c r="U4262" i="8" s="1"/>
  <c r="I4216" i="8"/>
  <c r="T4216" i="8" s="1"/>
  <c r="A3851" i="8"/>
  <c r="E3858" i="8"/>
  <c r="U4223" i="8" s="1"/>
  <c r="I4954" i="8"/>
  <c r="T4954" i="8" s="1"/>
  <c r="A4589" i="8"/>
  <c r="E4596" i="8"/>
  <c r="E5126" i="8"/>
  <c r="A5119" i="8"/>
  <c r="I5484" i="8"/>
  <c r="T5484" i="8" s="1"/>
  <c r="I5408" i="8"/>
  <c r="T5408" i="8" s="1"/>
  <c r="E5050" i="8"/>
  <c r="A5043" i="8"/>
  <c r="A5070" i="8"/>
  <c r="I5435" i="8"/>
  <c r="T5435" i="8" s="1"/>
  <c r="E5077" i="8"/>
  <c r="A4027" i="8"/>
  <c r="E4034" i="8"/>
  <c r="U4399" i="8" s="1"/>
  <c r="I4393" i="8"/>
  <c r="T4393" i="8" s="1"/>
  <c r="I4561" i="8"/>
  <c r="T4561" i="8" s="1"/>
  <c r="A4195" i="8"/>
  <c r="E4202" i="8"/>
  <c r="E5223" i="8"/>
  <c r="A5216" i="8"/>
  <c r="I5581" i="8"/>
  <c r="T5581" i="8" s="1"/>
  <c r="A4998" i="8"/>
  <c r="I5363" i="8"/>
  <c r="T5363" i="8" s="1"/>
  <c r="E5005" i="8"/>
  <c r="E4802" i="8"/>
  <c r="I5160" i="8"/>
  <c r="T5160" i="8" s="1"/>
  <c r="A4795" i="8"/>
  <c r="E5083" i="8"/>
  <c r="A5076" i="8"/>
  <c r="I5441" i="8"/>
  <c r="T5441" i="8" s="1"/>
  <c r="A5020" i="8"/>
  <c r="I5385" i="8"/>
  <c r="T5385" i="8" s="1"/>
  <c r="E5027" i="8"/>
  <c r="I5084" i="8"/>
  <c r="T5084" i="8" s="1"/>
  <c r="E4726" i="8"/>
  <c r="A4719" i="8"/>
  <c r="E4804" i="8"/>
  <c r="A4797" i="8"/>
  <c r="I5162" i="8"/>
  <c r="T5162" i="8" s="1"/>
  <c r="E4636" i="8"/>
  <c r="I4994" i="8"/>
  <c r="T4994" i="8" s="1"/>
  <c r="A4629" i="8"/>
  <c r="A5173" i="8"/>
  <c r="I5538" i="8"/>
  <c r="T5538" i="8" s="1"/>
  <c r="A4019" i="8"/>
  <c r="E4026" i="8"/>
  <c r="U4391" i="8" s="1"/>
  <c r="I4385" i="8"/>
  <c r="T4385" i="8" s="1"/>
  <c r="H4385" i="8"/>
  <c r="A4800" i="8"/>
  <c r="E4807" i="8"/>
  <c r="I5165" i="8"/>
  <c r="T5165" i="8" s="1"/>
  <c r="E4606" i="8"/>
  <c r="A4599" i="8"/>
  <c r="I4964" i="8"/>
  <c r="T4964" i="8" s="1"/>
  <c r="A4903" i="8"/>
  <c r="I5268" i="8"/>
  <c r="T5268" i="8" s="1"/>
  <c r="E4910" i="8"/>
  <c r="E4798" i="8"/>
  <c r="I5156" i="8"/>
  <c r="T5156" i="8" s="1"/>
  <c r="A4791" i="8"/>
  <c r="E4755" i="8"/>
  <c r="A4748" i="8"/>
  <c r="I5113" i="8"/>
  <c r="T5113" i="8" s="1"/>
  <c r="A5079" i="8"/>
  <c r="I5444" i="8"/>
  <c r="T5444" i="8" s="1"/>
  <c r="A5168" i="8"/>
  <c r="I5533" i="8"/>
  <c r="T5533" i="8" s="1"/>
  <c r="E5175" i="8"/>
  <c r="I5506" i="8"/>
  <c r="T5506" i="8" s="1"/>
  <c r="A5141" i="8"/>
  <c r="E5148" i="8"/>
  <c r="I5158" i="8"/>
  <c r="T5158" i="8" s="1"/>
  <c r="E4800" i="8"/>
  <c r="A4793" i="8"/>
  <c r="A5069" i="8"/>
  <c r="I5434" i="8"/>
  <c r="T5434" i="8" s="1"/>
  <c r="E5076" i="8"/>
  <c r="I5524" i="8"/>
  <c r="T5524" i="8" s="1"/>
  <c r="E5166" i="8"/>
  <c r="A5159" i="8"/>
  <c r="I5723" i="8"/>
  <c r="T5723" i="8" s="1"/>
  <c r="A5116" i="8"/>
  <c r="I5481" i="8"/>
  <c r="T5481" i="8" s="1"/>
  <c r="E5123" i="8"/>
  <c r="E5054" i="8"/>
  <c r="I5412" i="8"/>
  <c r="T5412" i="8" s="1"/>
  <c r="A5047" i="8"/>
  <c r="I5518" i="8"/>
  <c r="T5518" i="8" s="1"/>
  <c r="E5160" i="8"/>
  <c r="A5153" i="8"/>
  <c r="E5038" i="8"/>
  <c r="A5031" i="8"/>
  <c r="I5396" i="8"/>
  <c r="T5396" i="8" s="1"/>
  <c r="A5221" i="8"/>
  <c r="E5228" i="8"/>
  <c r="I5586" i="8"/>
  <c r="T5586" i="8" s="1"/>
  <c r="E4915" i="8"/>
  <c r="I5273" i="8"/>
  <c r="T5273" i="8" s="1"/>
  <c r="A4908" i="8"/>
  <c r="A5120" i="8"/>
  <c r="I5485" i="8"/>
  <c r="T5485" i="8" s="1"/>
  <c r="E5127" i="8"/>
  <c r="A5080" i="8"/>
  <c r="I5445" i="8"/>
  <c r="T5445" i="8" s="1"/>
  <c r="A4257" i="8"/>
  <c r="I4623" i="8"/>
  <c r="T4623" i="8" s="1"/>
  <c r="E4264" i="8"/>
  <c r="E4197" i="8"/>
  <c r="A4190" i="8"/>
  <c r="I4556" i="8"/>
  <c r="T4556" i="8" s="1"/>
  <c r="E3884" i="8"/>
  <c r="U4249" i="8" s="1"/>
  <c r="I4242" i="8"/>
  <c r="T4242" i="8" s="1"/>
  <c r="A3877" i="8"/>
  <c r="E3849" i="8"/>
  <c r="H4214" i="8" s="1"/>
  <c r="A3842" i="8"/>
  <c r="I4207" i="8"/>
  <c r="T4207" i="8" s="1"/>
  <c r="I4163" i="8"/>
  <c r="T4163" i="8" s="1"/>
  <c r="E3805" i="8"/>
  <c r="U4170" i="8" s="1"/>
  <c r="A3798" i="8"/>
  <c r="I4360" i="8"/>
  <c r="T4360" i="8" s="1"/>
  <c r="E4001" i="8"/>
  <c r="U4366" i="8" s="1"/>
  <c r="A3994" i="8"/>
  <c r="I4347" i="8"/>
  <c r="T4347" i="8" s="1"/>
  <c r="A3982" i="8"/>
  <c r="E3989" i="8"/>
  <c r="U4354" i="8" s="1"/>
  <c r="A4082" i="8"/>
  <c r="I4448" i="8"/>
  <c r="T4448" i="8" s="1"/>
  <c r="E4089" i="8"/>
  <c r="A4215" i="8"/>
  <c r="I4581" i="8"/>
  <c r="T4581" i="8" s="1"/>
  <c r="E4222" i="8"/>
  <c r="E4404" i="8"/>
  <c r="I4762" i="8"/>
  <c r="T4762" i="8" s="1"/>
  <c r="A4397" i="8"/>
  <c r="A4655" i="8"/>
  <c r="I5020" i="8"/>
  <c r="T5020" i="8" s="1"/>
  <c r="A4613" i="8"/>
  <c r="I4978" i="8"/>
  <c r="T4978" i="8" s="1"/>
  <c r="E4620" i="8"/>
  <c r="A4177" i="8"/>
  <c r="E4184" i="8"/>
  <c r="I4543" i="8"/>
  <c r="T4543" i="8" s="1"/>
  <c r="I4262" i="8"/>
  <c r="T4262" i="8" s="1"/>
  <c r="A3862" i="8"/>
  <c r="E3869" i="8"/>
  <c r="U4234" i="8" s="1"/>
  <c r="I4227" i="8"/>
  <c r="T4227" i="8" s="1"/>
  <c r="E4591" i="8"/>
  <c r="I4949" i="8"/>
  <c r="T4949" i="8" s="1"/>
  <c r="A4584" i="8"/>
  <c r="E4255" i="8"/>
  <c r="A4248" i="8"/>
  <c r="I4614" i="8"/>
  <c r="T4614" i="8" s="1"/>
  <c r="A4181" i="8"/>
  <c r="I4547" i="8"/>
  <c r="T4547" i="8" s="1"/>
  <c r="E4188" i="8"/>
  <c r="I4411" i="8"/>
  <c r="T4411" i="8" s="1"/>
  <c r="A4045" i="8"/>
  <c r="A3757" i="8"/>
  <c r="I4122" i="8"/>
  <c r="T4122" i="8" s="1"/>
  <c r="E3764" i="8"/>
  <c r="U4129" i="8" s="1"/>
  <c r="I4959" i="8"/>
  <c r="T4959" i="8" s="1"/>
  <c r="E4601" i="8"/>
  <c r="A4594" i="8"/>
  <c r="E4251" i="8"/>
  <c r="A4244" i="8"/>
  <c r="I4610" i="8"/>
  <c r="T4610" i="8" s="1"/>
  <c r="E4196" i="8"/>
  <c r="I4555" i="8"/>
  <c r="T4555" i="8" s="1"/>
  <c r="A4189" i="8"/>
  <c r="A3880" i="8"/>
  <c r="I4245" i="8"/>
  <c r="T4245" i="8" s="1"/>
  <c r="E3887" i="8"/>
  <c r="U4252" i="8" s="1"/>
  <c r="E3755" i="8"/>
  <c r="U4120" i="8" s="1"/>
  <c r="A3748" i="8"/>
  <c r="I4113" i="8"/>
  <c r="T4113" i="8" s="1"/>
  <c r="I4963" i="8"/>
  <c r="T4963" i="8" s="1"/>
  <c r="E4605" i="8"/>
  <c r="A4598" i="8"/>
  <c r="I4971" i="8"/>
  <c r="T4971" i="8" s="1"/>
  <c r="E4613" i="8"/>
  <c r="A4606" i="8"/>
  <c r="A4733" i="8"/>
  <c r="I5098" i="8"/>
  <c r="T5098" i="8" s="1"/>
  <c r="E4740" i="8"/>
  <c r="E4046" i="8"/>
  <c r="U4411" i="8" s="1"/>
  <c r="I4405" i="8"/>
  <c r="T4405" i="8" s="1"/>
  <c r="A4039" i="8"/>
  <c r="I4761" i="8"/>
  <c r="T4761" i="8" s="1"/>
  <c r="A4396" i="8"/>
  <c r="E4403" i="8"/>
  <c r="A4651" i="8"/>
  <c r="I5016" i="8"/>
  <c r="T5016" i="8" s="1"/>
  <c r="E4658" i="8"/>
  <c r="A4620" i="8"/>
  <c r="I4985" i="8"/>
  <c r="T4985" i="8" s="1"/>
  <c r="E4627" i="8"/>
  <c r="E4748" i="8"/>
  <c r="I5106" i="8"/>
  <c r="T5106" i="8" s="1"/>
  <c r="A4741" i="8"/>
  <c r="A4030" i="8"/>
  <c r="I4396" i="8"/>
  <c r="T4396" i="8" s="1"/>
  <c r="E4037" i="8"/>
  <c r="U4402" i="8" s="1"/>
  <c r="E4411" i="8"/>
  <c r="A4404" i="8"/>
  <c r="I4769" i="8"/>
  <c r="T4769" i="8" s="1"/>
  <c r="I4996" i="8"/>
  <c r="T4996" i="8" s="1"/>
  <c r="A4631" i="8"/>
  <c r="E4638" i="8"/>
  <c r="E4608" i="8"/>
  <c r="H4973" i="8" s="1"/>
  <c r="I4966" i="8"/>
  <c r="T4966" i="8" s="1"/>
  <c r="A4601" i="8"/>
  <c r="I4548" i="8"/>
  <c r="T4548" i="8" s="1"/>
  <c r="A4182" i="8"/>
  <c r="E4189" i="8"/>
  <c r="E3876" i="8"/>
  <c r="U4241" i="8" s="1"/>
  <c r="I4234" i="8"/>
  <c r="T4234" i="8" s="1"/>
  <c r="A3869" i="8"/>
  <c r="I4203" i="8"/>
  <c r="T4203" i="8" s="1"/>
  <c r="E3845" i="8"/>
  <c r="U4210" i="8" s="1"/>
  <c r="A3838" i="8"/>
  <c r="I4956" i="8"/>
  <c r="T4956" i="8" s="1"/>
  <c r="A4591" i="8"/>
  <c r="E4598" i="8"/>
  <c r="E4931" i="8"/>
  <c r="I5289" i="8"/>
  <c r="T5289" i="8" s="1"/>
  <c r="A4924" i="8"/>
  <c r="E5032" i="8"/>
  <c r="I5390" i="8"/>
  <c r="T5390" i="8" s="1"/>
  <c r="A5025" i="8"/>
  <c r="A4732" i="8"/>
  <c r="I5097" i="8"/>
  <c r="T5097" i="8" s="1"/>
  <c r="E4739" i="8"/>
  <c r="E4653" i="8"/>
  <c r="I5011" i="8"/>
  <c r="T5011" i="8" s="1"/>
  <c r="A4646" i="8"/>
  <c r="I5705" i="8"/>
  <c r="T5705" i="8" s="1"/>
  <c r="A5340" i="8"/>
  <c r="E5347" i="8"/>
  <c r="A4928" i="8"/>
  <c r="I5293" i="8"/>
  <c r="T5293" i="8" s="1"/>
  <c r="E5016" i="8"/>
  <c r="I5374" i="8"/>
  <c r="T5374" i="8" s="1"/>
  <c r="A5009" i="8"/>
  <c r="A5214" i="8"/>
  <c r="I5579" i="8"/>
  <c r="T5579" i="8" s="1"/>
  <c r="E5221" i="8"/>
  <c r="I5519" i="8"/>
  <c r="T5519" i="8" s="1"/>
  <c r="E5161" i="8"/>
  <c r="A5154" i="8"/>
  <c r="E5355" i="8"/>
  <c r="I5713" i="8"/>
  <c r="T5713" i="8" s="1"/>
  <c r="A5348" i="8"/>
  <c r="A5050" i="8"/>
  <c r="I5415" i="8"/>
  <c r="T5415" i="8" s="1"/>
  <c r="E5057" i="8"/>
  <c r="I5360" i="8"/>
  <c r="T5360" i="8" s="1"/>
  <c r="A4995" i="8"/>
  <c r="E5002" i="8"/>
  <c r="I5285" i="8"/>
  <c r="T5285" i="8" s="1"/>
  <c r="E4927" i="8"/>
  <c r="A4920" i="8"/>
  <c r="E4751" i="8"/>
  <c r="I5109" i="8"/>
  <c r="T5109" i="8" s="1"/>
  <c r="A4744" i="8"/>
  <c r="A4794" i="8"/>
  <c r="E4801" i="8"/>
  <c r="I5159" i="8"/>
  <c r="T5159" i="8" s="1"/>
  <c r="I5279" i="8"/>
  <c r="T5279" i="8" s="1"/>
  <c r="A4914" i="8"/>
  <c r="E4921" i="8"/>
  <c r="I4599" i="8"/>
  <c r="T4599" i="8" s="1"/>
  <c r="A4233" i="8"/>
  <c r="E4240" i="8"/>
  <c r="A5125" i="8"/>
  <c r="I5490" i="8"/>
  <c r="T5490" i="8" s="1"/>
  <c r="E5132" i="8"/>
  <c r="A4778" i="8"/>
  <c r="E4785" i="8"/>
  <c r="I5143" i="8"/>
  <c r="T5143" i="8" s="1"/>
  <c r="A4911" i="8"/>
  <c r="E4918" i="8"/>
  <c r="I5276" i="8"/>
  <c r="T5276" i="8" s="1"/>
  <c r="I5173" i="8"/>
  <c r="T5173" i="8" s="1"/>
  <c r="A4808" i="8"/>
  <c r="E5337" i="8"/>
  <c r="A5330" i="8"/>
  <c r="I5695" i="8"/>
  <c r="T5695" i="8" s="1"/>
  <c r="I5446" i="8"/>
  <c r="T5446" i="8" s="1"/>
  <c r="A5081" i="8"/>
  <c r="A5170" i="8"/>
  <c r="I5535" i="8"/>
  <c r="T5535" i="8" s="1"/>
  <c r="I5508" i="8"/>
  <c r="T5508" i="8" s="1"/>
  <c r="E5150" i="8"/>
  <c r="A5143" i="8"/>
  <c r="E4770" i="8"/>
  <c r="I5128" i="8"/>
  <c r="T5128" i="8" s="1"/>
  <c r="A4763" i="8"/>
  <c r="I5448" i="8"/>
  <c r="T5448" i="8" s="1"/>
  <c r="A5150" i="8"/>
  <c r="I5515" i="8"/>
  <c r="T5515" i="8" s="1"/>
  <c r="E5157" i="8"/>
  <c r="A5337" i="8"/>
  <c r="E5344" i="8"/>
  <c r="I5702" i="8"/>
  <c r="T5702" i="8" s="1"/>
  <c r="E5033" i="8"/>
  <c r="A5026" i="8"/>
  <c r="I5391" i="8"/>
  <c r="T5391" i="8" s="1"/>
  <c r="E4803" i="8"/>
  <c r="A4796" i="8"/>
  <c r="I5161" i="8"/>
  <c r="T5161" i="8" s="1"/>
  <c r="A5231" i="8"/>
  <c r="I5596" i="8"/>
  <c r="T5596" i="8" s="1"/>
  <c r="I5520" i="8"/>
  <c r="T5520" i="8" s="1"/>
  <c r="E5162" i="8"/>
  <c r="A5155" i="8"/>
  <c r="A4804" i="8"/>
  <c r="I5169" i="8"/>
  <c r="T5169" i="8" s="1"/>
  <c r="A5074" i="8"/>
  <c r="I5439" i="8"/>
  <c r="T5439" i="8" s="1"/>
  <c r="E5081" i="8"/>
  <c r="E4932" i="8"/>
  <c r="I5290" i="8"/>
  <c r="T5290" i="8" s="1"/>
  <c r="A4925" i="8"/>
  <c r="I5495" i="8"/>
  <c r="T5495" i="8" s="1"/>
  <c r="E5137" i="8"/>
  <c r="A5130" i="8"/>
  <c r="I5146" i="8"/>
  <c r="T5146" i="8" s="1"/>
  <c r="E4788" i="8"/>
  <c r="A4781" i="8"/>
  <c r="E5014" i="8"/>
  <c r="A5007" i="8"/>
  <c r="I5372" i="8"/>
  <c r="T5372" i="8" s="1"/>
  <c r="I4974" i="8"/>
  <c r="T4974" i="8" s="1"/>
  <c r="A4609" i="8"/>
  <c r="E4616" i="8"/>
  <c r="I4558" i="8"/>
  <c r="T4558" i="8" s="1"/>
  <c r="E4199" i="8"/>
  <c r="A4192" i="8"/>
  <c r="A3894" i="8"/>
  <c r="I4259" i="8"/>
  <c r="T4259" i="8" s="1"/>
  <c r="E3866" i="8"/>
  <c r="U4231" i="8" s="1"/>
  <c r="A3859" i="8"/>
  <c r="I4224" i="8"/>
  <c r="T4224" i="8" s="1"/>
  <c r="I4149" i="8"/>
  <c r="T4149" i="8" s="1"/>
  <c r="A3784" i="8"/>
  <c r="E3791" i="8"/>
  <c r="U4156" i="8" s="1"/>
  <c r="I4374" i="8"/>
  <c r="T4374" i="8" s="1"/>
  <c r="A4008" i="8"/>
  <c r="E4015" i="8"/>
  <c r="U4380" i="8" s="1"/>
  <c r="I4349" i="8"/>
  <c r="T4349" i="8" s="1"/>
  <c r="E3991" i="8"/>
  <c r="U4356" i="8" s="1"/>
  <c r="A3984" i="8"/>
  <c r="I4457" i="8"/>
  <c r="T4457" i="8" s="1"/>
  <c r="A4091" i="8"/>
  <c r="E4098" i="8"/>
  <c r="I4575" i="8"/>
  <c r="T4575" i="8" s="1"/>
  <c r="E4216" i="8"/>
  <c r="A4209" i="8"/>
  <c r="A4410" i="8"/>
  <c r="I4775" i="8"/>
  <c r="T4775" i="8" s="1"/>
  <c r="A4657" i="8"/>
  <c r="I5022" i="8"/>
  <c r="T5022" i="8" s="1"/>
  <c r="A4615" i="8"/>
  <c r="I4980" i="8"/>
  <c r="T4980" i="8" s="1"/>
  <c r="E4622" i="8"/>
  <c r="E4194" i="8"/>
  <c r="I4553" i="8"/>
  <c r="T4553" i="8" s="1"/>
  <c r="A4187" i="8"/>
  <c r="A4043" i="8"/>
  <c r="I4409" i="8"/>
  <c r="T4409" i="8" s="1"/>
  <c r="I4136" i="8"/>
  <c r="T4136" i="8" s="1"/>
  <c r="A3771" i="8"/>
  <c r="E3778" i="8"/>
  <c r="U4143" i="8" s="1"/>
  <c r="E4593" i="8"/>
  <c r="I4951" i="8"/>
  <c r="T4951" i="8" s="1"/>
  <c r="A4586" i="8"/>
  <c r="E4609" i="8"/>
  <c r="A4602" i="8"/>
  <c r="I4967" i="8"/>
  <c r="T4967" i="8" s="1"/>
  <c r="A4183" i="8"/>
  <c r="E4190" i="8"/>
  <c r="I4549" i="8"/>
  <c r="T4549" i="8" s="1"/>
  <c r="E4030" i="8"/>
  <c r="H4396" i="8" s="1"/>
  <c r="V4396" i="8" s="1"/>
  <c r="A4023" i="8"/>
  <c r="I4389" i="8"/>
  <c r="T4389" i="8" s="1"/>
  <c r="I4117" i="8"/>
  <c r="T4117" i="8" s="1"/>
  <c r="E3759" i="8"/>
  <c r="U4124" i="8" s="1"/>
  <c r="A3752" i="8"/>
  <c r="A4596" i="8"/>
  <c r="I4961" i="8"/>
  <c r="T4961" i="8" s="1"/>
  <c r="E4603" i="8"/>
  <c r="A4246" i="8"/>
  <c r="E4253" i="8"/>
  <c r="I4612" i="8"/>
  <c r="T4612" i="8" s="1"/>
  <c r="E4198" i="8"/>
  <c r="A4191" i="8"/>
  <c r="I4557" i="8"/>
  <c r="T4557" i="8" s="1"/>
  <c r="A4020" i="8"/>
  <c r="E4027" i="8"/>
  <c r="U4392" i="8" s="1"/>
  <c r="I4386" i="8"/>
  <c r="T4386" i="8" s="1"/>
  <c r="A3765" i="8"/>
  <c r="E3772" i="8"/>
  <c r="U4137" i="8" s="1"/>
  <c r="I4130" i="8"/>
  <c r="T4130" i="8" s="1"/>
  <c r="I4934" i="8"/>
  <c r="T4934" i="8" s="1"/>
  <c r="A4569" i="8"/>
  <c r="E4576" i="8"/>
  <c r="E3986" i="8"/>
  <c r="U4351" i="8" s="1"/>
  <c r="A3979" i="8"/>
  <c r="I4344" i="8"/>
  <c r="T4344" i="8" s="1"/>
  <c r="A4735" i="8"/>
  <c r="E4742" i="8"/>
  <c r="I5100" i="8"/>
  <c r="T5100" i="8" s="1"/>
  <c r="I4588" i="8"/>
  <c r="T4588" i="8" s="1"/>
  <c r="E4229" i="8"/>
  <c r="A4222" i="8"/>
  <c r="A4390" i="8"/>
  <c r="E4397" i="8"/>
  <c r="I4755" i="8"/>
  <c r="T4755" i="8" s="1"/>
  <c r="A4656" i="8"/>
  <c r="I5021" i="8"/>
  <c r="T5021" i="8" s="1"/>
  <c r="A4614" i="8"/>
  <c r="I4979" i="8"/>
  <c r="T4979" i="8" s="1"/>
  <c r="E4621" i="8"/>
  <c r="A4743" i="8"/>
  <c r="I5108" i="8"/>
  <c r="T5108" i="8" s="1"/>
  <c r="E4750" i="8"/>
  <c r="I4413" i="8"/>
  <c r="T4413" i="8" s="1"/>
  <c r="A4047" i="8"/>
  <c r="E4405" i="8"/>
  <c r="A4398" i="8"/>
  <c r="I4763" i="8"/>
  <c r="T4763" i="8" s="1"/>
  <c r="A4633" i="8"/>
  <c r="I4998" i="8"/>
  <c r="T4998" i="8" s="1"/>
  <c r="E4640" i="8"/>
  <c r="I4968" i="8"/>
  <c r="T4968" i="8" s="1"/>
  <c r="E4610" i="8"/>
  <c r="A4603" i="8"/>
  <c r="A4184" i="8"/>
  <c r="I4550" i="8"/>
  <c r="T4550" i="8" s="1"/>
  <c r="E4191" i="8"/>
  <c r="E3893" i="8"/>
  <c r="U4258" i="8" s="1"/>
  <c r="I4251" i="8"/>
  <c r="T4251" i="8" s="1"/>
  <c r="A3886" i="8"/>
  <c r="E3754" i="8"/>
  <c r="A3747" i="8"/>
  <c r="I4112" i="8"/>
  <c r="T4112" i="8" s="1"/>
  <c r="I4958" i="8"/>
  <c r="T4958" i="8" s="1"/>
  <c r="E4600" i="8"/>
  <c r="A4593" i="8"/>
  <c r="A4753" i="8"/>
  <c r="E4760" i="8"/>
  <c r="I5118" i="8"/>
  <c r="T5118" i="8" s="1"/>
  <c r="I5151" i="8"/>
  <c r="T5151" i="8" s="1"/>
  <c r="E4793" i="8"/>
  <c r="A4786" i="8"/>
  <c r="E3788" i="8"/>
  <c r="U4153" i="8" s="1"/>
  <c r="I4146" i="8"/>
  <c r="T4146" i="8" s="1"/>
  <c r="A3781" i="8"/>
  <c r="A4922" i="8"/>
  <c r="E4929" i="8"/>
  <c r="I5287" i="8"/>
  <c r="T5287" i="8" s="1"/>
  <c r="A5357" i="8"/>
  <c r="I5722" i="8"/>
  <c r="T5722" i="8" s="1"/>
  <c r="A5117" i="8"/>
  <c r="I5482" i="8"/>
  <c r="T5482" i="8" s="1"/>
  <c r="E5124" i="8"/>
  <c r="I5157" i="8"/>
  <c r="T5157" i="8" s="1"/>
  <c r="E4799" i="8"/>
  <c r="A4792" i="8"/>
  <c r="I5522" i="8"/>
  <c r="T5522" i="8" s="1"/>
  <c r="A5157" i="8"/>
  <c r="E5164" i="8"/>
  <c r="E5030" i="8"/>
  <c r="A5023" i="8"/>
  <c r="I5388" i="8"/>
  <c r="T5388" i="8" s="1"/>
  <c r="I5492" i="8"/>
  <c r="T5492" i="8" s="1"/>
  <c r="A5127" i="8"/>
  <c r="E5134" i="8"/>
  <c r="E4764" i="8"/>
  <c r="A4757" i="8"/>
  <c r="I5122" i="8"/>
  <c r="T5122" i="8" s="1"/>
  <c r="E5167" i="8"/>
  <c r="A5160" i="8"/>
  <c r="I5525" i="8"/>
  <c r="T5525" i="8" s="1"/>
  <c r="E4762" i="8"/>
  <c r="I5120" i="8"/>
  <c r="T5120" i="8" s="1"/>
  <c r="A4755" i="8"/>
  <c r="I5409" i="8"/>
  <c r="T5409" i="8" s="1"/>
  <c r="E5051" i="8"/>
  <c r="A5044" i="8"/>
  <c r="I5440" i="8"/>
  <c r="T5440" i="8" s="1"/>
  <c r="A5075" i="8"/>
  <c r="E5082" i="8"/>
  <c r="I5537" i="8"/>
  <c r="T5537" i="8" s="1"/>
  <c r="A5172" i="8"/>
  <c r="E5136" i="8"/>
  <c r="I5494" i="8"/>
  <c r="T5494" i="8" s="1"/>
  <c r="A5129" i="8"/>
  <c r="I5138" i="8"/>
  <c r="T5138" i="8" s="1"/>
  <c r="E4780" i="8"/>
  <c r="A4773" i="8"/>
  <c r="A5014" i="8"/>
  <c r="E5021" i="8"/>
  <c r="I5379" i="8"/>
  <c r="T5379" i="8" s="1"/>
  <c r="I5704" i="8"/>
  <c r="T5704" i="8" s="1"/>
  <c r="A5339" i="8"/>
  <c r="E5346" i="8"/>
  <c r="A4782" i="8"/>
  <c r="E4789" i="8"/>
  <c r="I5147" i="8"/>
  <c r="T5147" i="8" s="1"/>
  <c r="A5064" i="8"/>
  <c r="I5429" i="8"/>
  <c r="T5429" i="8" s="1"/>
  <c r="E5071" i="8"/>
  <c r="A5167" i="8"/>
  <c r="E5174" i="8"/>
  <c r="I5532" i="8"/>
  <c r="T5532" i="8" s="1"/>
  <c r="E4797" i="8"/>
  <c r="I5155" i="8"/>
  <c r="T5155" i="8" s="1"/>
  <c r="A4790" i="8"/>
  <c r="A5012" i="8"/>
  <c r="I5377" i="8"/>
  <c r="T5377" i="8" s="1"/>
  <c r="E5019" i="8"/>
  <c r="A5161" i="8"/>
  <c r="I5526" i="8"/>
  <c r="T5526" i="8" s="1"/>
  <c r="E5168" i="8"/>
  <c r="A4263" i="8"/>
  <c r="E4270" i="8"/>
  <c r="I4629" i="8"/>
  <c r="T4629" i="8" s="1"/>
  <c r="A5042" i="8"/>
  <c r="I5407" i="8"/>
  <c r="T5407" i="8" s="1"/>
  <c r="E5049" i="8"/>
  <c r="A4798" i="8"/>
  <c r="E4805" i="8"/>
  <c r="I5163" i="8"/>
  <c r="T5163" i="8" s="1"/>
  <c r="A4910" i="8"/>
  <c r="I5275" i="8"/>
  <c r="T5275" i="8" s="1"/>
  <c r="E4917" i="8"/>
  <c r="I4976" i="8"/>
  <c r="T4976" i="8" s="1"/>
  <c r="E4618" i="8"/>
  <c r="A4611" i="8"/>
  <c r="I4560" i="8"/>
  <c r="T4560" i="8" s="1"/>
  <c r="E4201" i="8"/>
  <c r="A4194" i="8"/>
  <c r="E3888" i="8"/>
  <c r="U4253" i="8" s="1"/>
  <c r="A3881" i="8"/>
  <c r="I4246" i="8"/>
  <c r="T4246" i="8" s="1"/>
  <c r="E3853" i="8"/>
  <c r="H4218" i="8" s="1"/>
  <c r="A3846" i="8"/>
  <c r="I4211" i="8"/>
  <c r="T4211" i="8" s="1"/>
  <c r="E3794" i="8"/>
  <c r="I4152" i="8"/>
  <c r="T4152" i="8" s="1"/>
  <c r="A3787" i="8"/>
  <c r="A3995" i="8"/>
  <c r="I4361" i="8"/>
  <c r="T4361" i="8" s="1"/>
  <c r="E4002" i="8"/>
  <c r="U4367" i="8" s="1"/>
  <c r="I4636" i="8"/>
  <c r="T4636" i="8" s="1"/>
  <c r="E4277" i="8"/>
  <c r="A4270" i="8"/>
  <c r="A4093" i="8"/>
  <c r="I4459" i="8"/>
  <c r="T4459" i="8" s="1"/>
  <c r="E4100" i="8"/>
  <c r="A4203" i="8"/>
  <c r="E4210" i="8"/>
  <c r="I4569" i="8"/>
  <c r="T4569" i="8" s="1"/>
  <c r="A4386" i="8"/>
  <c r="E4393" i="8"/>
  <c r="I4751" i="8"/>
  <c r="T4751" i="8" s="1"/>
  <c r="E4642" i="8"/>
  <c r="I5000" i="8"/>
  <c r="T5000" i="8" s="1"/>
  <c r="A4635" i="8"/>
  <c r="E3993" i="8"/>
  <c r="U4358" i="8" s="1"/>
  <c r="I4351" i="8"/>
  <c r="T4351" i="8" s="1"/>
  <c r="A3986" i="8"/>
  <c r="I5107" i="8"/>
  <c r="T5107" i="8" s="1"/>
  <c r="A4742" i="8"/>
  <c r="E4749" i="8"/>
  <c r="I4403" i="8"/>
  <c r="T4403" i="8" s="1"/>
  <c r="E4044" i="8"/>
  <c r="A4037" i="8"/>
  <c r="E3756" i="8"/>
  <c r="U4121" i="8" s="1"/>
  <c r="A3749" i="8"/>
  <c r="I4114" i="8"/>
  <c r="T4114" i="8" s="1"/>
  <c r="A4588" i="8"/>
  <c r="I4953" i="8"/>
  <c r="T4953" i="8" s="1"/>
  <c r="E4595" i="8"/>
  <c r="E4631" i="8"/>
  <c r="I4989" i="8"/>
  <c r="T4989" i="8" s="1"/>
  <c r="A4624" i="8"/>
  <c r="E4192" i="8"/>
  <c r="A4185" i="8"/>
  <c r="I4551" i="8"/>
  <c r="T4551" i="8" s="1"/>
  <c r="E4041" i="8"/>
  <c r="U4406" i="8" s="1"/>
  <c r="A4034" i="8"/>
  <c r="I4400" i="8"/>
  <c r="T4400" i="8" s="1"/>
  <c r="A3753" i="8"/>
  <c r="I4118" i="8"/>
  <c r="T4118" i="8" s="1"/>
  <c r="E3760" i="8"/>
  <c r="A4644" i="8"/>
  <c r="I5009" i="8"/>
  <c r="T5009" i="8" s="1"/>
  <c r="E4651" i="8"/>
  <c r="E4263" i="8"/>
  <c r="I4622" i="8"/>
  <c r="T4622" i="8" s="1"/>
  <c r="A4256" i="8"/>
  <c r="A4193" i="8"/>
  <c r="I4559" i="8"/>
  <c r="T4559" i="8" s="1"/>
  <c r="E4200" i="8"/>
  <c r="E4039" i="8"/>
  <c r="U4404" i="8" s="1"/>
  <c r="I4398" i="8"/>
  <c r="T4398" i="8" s="1"/>
  <c r="A4032" i="8"/>
  <c r="I4125" i="8"/>
  <c r="T4125" i="8" s="1"/>
  <c r="E3767" i="8"/>
  <c r="U4132" i="8" s="1"/>
  <c r="A3760" i="8"/>
  <c r="I4936" i="8"/>
  <c r="T4936" i="8" s="1"/>
  <c r="A4571" i="8"/>
  <c r="E4578" i="8"/>
  <c r="I4338" i="8"/>
  <c r="T4338" i="8" s="1"/>
  <c r="E3980" i="8"/>
  <c r="U4345" i="8" s="1"/>
  <c r="A3973" i="8"/>
  <c r="E4746" i="8"/>
  <c r="I5104" i="8"/>
  <c r="T5104" i="8" s="1"/>
  <c r="A4739" i="8"/>
  <c r="I4574" i="8"/>
  <c r="T4574" i="8" s="1"/>
  <c r="E4215" i="8"/>
  <c r="A4208" i="8"/>
  <c r="E4401" i="8"/>
  <c r="A4394" i="8"/>
  <c r="I4759" i="8"/>
  <c r="T4759" i="8" s="1"/>
  <c r="A4650" i="8"/>
  <c r="E4657" i="8"/>
  <c r="I5015" i="8"/>
  <c r="T5015" i="8" s="1"/>
  <c r="A3987" i="8"/>
  <c r="E3994" i="8"/>
  <c r="I4352" i="8"/>
  <c r="T4352" i="8" s="1"/>
  <c r="A4721" i="8"/>
  <c r="I5086" i="8"/>
  <c r="T5086" i="8" s="1"/>
  <c r="E4728" i="8"/>
  <c r="I4596" i="8"/>
  <c r="T4596" i="8" s="1"/>
  <c r="A4230" i="8"/>
  <c r="E4237" i="8"/>
  <c r="U4602" i="8" s="1"/>
  <c r="E4399" i="8"/>
  <c r="A4392" i="8"/>
  <c r="I4757" i="8"/>
  <c r="T4757" i="8" s="1"/>
  <c r="A4658" i="8"/>
  <c r="I5023" i="8"/>
  <c r="T5023" i="8" s="1"/>
  <c r="A4628" i="8"/>
  <c r="E4635" i="8"/>
  <c r="I4993" i="8"/>
  <c r="T4993" i="8" s="1"/>
  <c r="I4552" i="8"/>
  <c r="T4552" i="8" s="1"/>
  <c r="A4186" i="8"/>
  <c r="E4193" i="8"/>
  <c r="I4238" i="8"/>
  <c r="T4238" i="8" s="1"/>
  <c r="E3880" i="8"/>
  <c r="U4245" i="8" s="1"/>
  <c r="A3873" i="8"/>
  <c r="A3772" i="8"/>
  <c r="I4137" i="8"/>
  <c r="T4137" i="8" s="1"/>
  <c r="E3779" i="8"/>
  <c r="E4602" i="8"/>
  <c r="I4960" i="8"/>
  <c r="T4960" i="8" s="1"/>
  <c r="A4595" i="8"/>
  <c r="I4630" i="8"/>
  <c r="T4630" i="8" s="1"/>
  <c r="A4264" i="8"/>
  <c r="E4271" i="8"/>
  <c r="I4213" i="8"/>
  <c r="T4213" i="8" s="1"/>
  <c r="A3848" i="8"/>
  <c r="E3855" i="8"/>
  <c r="A3997" i="8"/>
  <c r="I4363" i="8"/>
  <c r="T4363" i="8" s="1"/>
  <c r="E4004" i="8"/>
  <c r="U4369" i="8" s="1"/>
  <c r="A4736" i="8"/>
  <c r="E4743" i="8"/>
  <c r="I5101" i="8"/>
  <c r="T5101" i="8" s="1"/>
  <c r="E3781" i="8"/>
  <c r="A3774" i="8"/>
  <c r="I4139" i="8"/>
  <c r="T4139" i="8" s="1"/>
  <c r="A4636" i="8"/>
  <c r="E4643" i="8"/>
  <c r="I5001" i="8"/>
  <c r="T5001" i="8" s="1"/>
  <c r="A4621" i="8"/>
  <c r="I4986" i="8"/>
  <c r="T4986" i="8" s="1"/>
  <c r="E4628" i="8"/>
  <c r="A4206" i="8"/>
  <c r="I4572" i="8"/>
  <c r="T4572" i="8" s="1"/>
  <c r="E4213" i="8"/>
  <c r="E4617" i="8"/>
  <c r="I4975" i="8"/>
  <c r="T4975" i="8" s="1"/>
  <c r="A4610" i="8"/>
  <c r="E3990" i="8"/>
  <c r="U4355" i="8" s="1"/>
  <c r="A3983" i="8"/>
  <c r="I4348" i="8"/>
  <c r="T4348" i="8" s="1"/>
  <c r="E4088" i="8"/>
  <c r="A4081" i="8"/>
  <c r="I4447" i="8"/>
  <c r="T4447" i="8" s="1"/>
  <c r="A4204" i="8"/>
  <c r="I4570" i="8"/>
  <c r="T4570" i="8" s="1"/>
  <c r="E4211" i="8"/>
  <c r="A4409" i="8"/>
  <c r="I4774" i="8"/>
  <c r="T4774" i="8" s="1"/>
  <c r="A3998" i="8"/>
  <c r="E4005" i="8"/>
  <c r="U4370" i="8" s="1"/>
  <c r="I4364" i="8"/>
  <c r="T4364" i="8" s="1"/>
  <c r="I4346" i="8"/>
  <c r="T4346" i="8" s="1"/>
  <c r="A3981" i="8"/>
  <c r="E3988" i="8"/>
  <c r="I4453" i="8"/>
  <c r="T4453" i="8" s="1"/>
  <c r="A4087" i="8"/>
  <c r="E4094" i="8"/>
  <c r="I4582" i="8"/>
  <c r="T4582" i="8" s="1"/>
  <c r="E4223" i="8"/>
  <c r="A4216" i="8"/>
  <c r="I4161" i="8"/>
  <c r="T4161" i="8" s="1"/>
  <c r="E3803" i="8"/>
  <c r="A3796" i="8"/>
  <c r="A4632" i="8"/>
  <c r="E4639" i="8"/>
  <c r="I4997" i="8"/>
  <c r="T4997" i="8" s="1"/>
  <c r="I4987" i="8"/>
  <c r="T4987" i="8" s="1"/>
  <c r="E4629" i="8"/>
  <c r="A4622" i="8"/>
  <c r="A4196" i="8"/>
  <c r="I4562" i="8"/>
  <c r="T4562" i="8" s="1"/>
  <c r="E4203" i="8"/>
  <c r="I4410" i="8"/>
  <c r="T4410" i="8" s="1"/>
  <c r="A4044" i="8"/>
  <c r="I4115" i="8"/>
  <c r="T4115" i="8" s="1"/>
  <c r="A3750" i="8"/>
  <c r="E3757" i="8"/>
  <c r="E4652" i="8"/>
  <c r="A4645" i="8"/>
  <c r="I5010" i="8"/>
  <c r="T5010" i="8" s="1"/>
  <c r="A5078" i="8"/>
  <c r="I5443" i="8"/>
  <c r="T5443" i="8" s="1"/>
  <c r="E4925" i="8"/>
  <c r="I5283" i="8"/>
  <c r="T5283" i="8" s="1"/>
  <c r="A4918" i="8"/>
  <c r="E5345" i="8"/>
  <c r="I5703" i="8"/>
  <c r="T5703" i="8" s="1"/>
  <c r="A5338" i="8"/>
  <c r="E5143" i="8"/>
  <c r="I5501" i="8"/>
  <c r="T5501" i="8" s="1"/>
  <c r="A5136" i="8"/>
  <c r="E4779" i="8"/>
  <c r="I5137" i="8"/>
  <c r="T5137" i="8" s="1"/>
  <c r="A4772" i="8"/>
  <c r="E4769" i="8"/>
  <c r="A4762" i="8"/>
  <c r="I5127" i="8"/>
  <c r="T5127" i="8" s="1"/>
  <c r="E5010" i="8"/>
  <c r="I5368" i="8"/>
  <c r="T5368" i="8" s="1"/>
  <c r="A5003" i="8"/>
  <c r="A5123" i="8"/>
  <c r="E5130" i="8"/>
  <c r="I5488" i="8"/>
  <c r="T5488" i="8" s="1"/>
  <c r="E4775" i="8"/>
  <c r="A4768" i="8"/>
  <c r="I5133" i="8"/>
  <c r="T5133" i="8" s="1"/>
  <c r="E5171" i="8"/>
  <c r="I5529" i="8"/>
  <c r="T5529" i="8" s="1"/>
  <c r="A5164" i="8"/>
  <c r="I5398" i="8"/>
  <c r="T5398" i="8" s="1"/>
  <c r="A5033" i="8"/>
  <c r="E5040" i="8"/>
  <c r="E4784" i="8"/>
  <c r="I5142" i="8"/>
  <c r="T5142" i="8" s="1"/>
  <c r="A4777" i="8"/>
  <c r="A5233" i="8"/>
  <c r="I5598" i="8"/>
  <c r="T5598" i="8" s="1"/>
  <c r="I5373" i="8"/>
  <c r="T5373" i="8" s="1"/>
  <c r="A5008" i="8"/>
  <c r="E5015" i="8"/>
  <c r="I5715" i="8"/>
  <c r="T5715" i="8" s="1"/>
  <c r="E5357" i="8"/>
  <c r="A5350" i="8"/>
  <c r="I5416" i="8"/>
  <c r="T5416" i="8" s="1"/>
  <c r="A5051" i="8"/>
  <c r="E5058" i="8"/>
  <c r="A4761" i="8"/>
  <c r="E4768" i="8"/>
  <c r="I5126" i="8"/>
  <c r="T5126" i="8" s="1"/>
  <c r="I5366" i="8"/>
  <c r="T5366" i="8" s="1"/>
  <c r="A5001" i="8"/>
  <c r="E5008" i="8"/>
  <c r="I5367" i="8"/>
  <c r="T5367" i="8" s="1"/>
  <c r="A5002" i="8"/>
  <c r="E5009" i="8"/>
  <c r="I5114" i="8"/>
  <c r="T5114" i="8" s="1"/>
  <c r="E4756" i="8"/>
  <c r="A4749" i="8"/>
  <c r="A4202" i="8"/>
  <c r="I4568" i="8"/>
  <c r="T4568" i="8" s="1"/>
  <c r="E4209" i="8"/>
  <c r="I5402" i="8"/>
  <c r="T5402" i="8" s="1"/>
  <c r="E5044" i="8"/>
  <c r="A5037" i="8"/>
  <c r="A4809" i="8"/>
  <c r="I5174" i="8"/>
  <c r="T5174" i="8" s="1"/>
  <c r="I5426" i="8"/>
  <c r="T5426" i="8" s="1"/>
  <c r="A5061" i="8"/>
  <c r="E5068" i="8"/>
  <c r="A4802" i="8"/>
  <c r="E4809" i="8"/>
  <c r="I5167" i="8"/>
  <c r="T5167" i="8" s="1"/>
  <c r="A5142" i="8"/>
  <c r="I5507" i="8"/>
  <c r="T5507" i="8" s="1"/>
  <c r="E5149" i="8"/>
  <c r="I5514" i="8"/>
  <c r="T5514" i="8" s="1"/>
  <c r="E5156" i="8"/>
  <c r="A5149" i="8"/>
  <c r="I5706" i="8"/>
  <c r="T5706" i="8" s="1"/>
  <c r="A5341" i="8"/>
  <c r="E5348" i="8"/>
  <c r="E5060" i="8"/>
  <c r="A5053" i="8"/>
  <c r="I5418" i="8"/>
  <c r="T5418" i="8" s="1"/>
  <c r="I5119" i="8"/>
  <c r="T5119" i="8" s="1"/>
  <c r="E4761" i="8"/>
  <c r="H5126" i="8" s="1"/>
  <c r="A4754" i="8"/>
  <c r="I5493" i="8"/>
  <c r="T5493" i="8" s="1"/>
  <c r="A5128" i="8"/>
  <c r="E5135" i="8"/>
  <c r="E3977" i="8"/>
  <c r="U4342" i="8" s="1"/>
  <c r="A3970" i="8"/>
  <c r="I4335" i="8"/>
  <c r="T4335" i="8" s="1"/>
  <c r="A4726" i="8"/>
  <c r="E4733" i="8"/>
  <c r="I5091" i="8"/>
  <c r="T5091" i="8" s="1"/>
  <c r="I4387" i="8"/>
  <c r="T4387" i="8" s="1"/>
  <c r="A4021" i="8"/>
  <c r="E4028" i="8"/>
  <c r="U4393" i="8" s="1"/>
  <c r="I4133" i="8"/>
  <c r="T4133" i="8" s="1"/>
  <c r="H4133" i="8"/>
  <c r="V4133" i="8" s="1"/>
  <c r="E3775" i="8"/>
  <c r="A3768" i="8"/>
  <c r="A4570" i="8"/>
  <c r="I4935" i="8"/>
  <c r="T4935" i="8" s="1"/>
  <c r="E4577" i="8"/>
  <c r="A4253" i="8"/>
  <c r="E4260" i="8"/>
  <c r="I4619" i="8"/>
  <c r="T4619" i="8" s="1"/>
  <c r="I4655" i="8"/>
  <c r="T4655" i="8" s="1"/>
  <c r="A4289" i="8"/>
  <c r="E3892" i="8"/>
  <c r="A3885" i="8"/>
  <c r="I4250" i="8"/>
  <c r="T4250" i="8" s="1"/>
  <c r="A3850" i="8"/>
  <c r="I4215" i="8"/>
  <c r="T4215" i="8" s="1"/>
  <c r="E3857" i="8"/>
  <c r="U4222" i="8" s="1"/>
  <c r="I4171" i="8"/>
  <c r="T4171" i="8" s="1"/>
  <c r="I4376" i="8"/>
  <c r="T4376" i="8" s="1"/>
  <c r="E4017" i="8"/>
  <c r="U4382" i="8" s="1"/>
  <c r="A4010" i="8"/>
  <c r="I4350" i="8"/>
  <c r="T4350" i="8" s="1"/>
  <c r="E3992" i="8"/>
  <c r="U4357" i="8" s="1"/>
  <c r="A3985" i="8"/>
  <c r="I5087" i="8"/>
  <c r="T5087" i="8" s="1"/>
  <c r="A4722" i="8"/>
  <c r="E4729" i="8"/>
  <c r="I4392" i="8"/>
  <c r="T4392" i="8" s="1"/>
  <c r="A4026" i="8"/>
  <c r="E4033" i="8"/>
  <c r="I4768" i="8"/>
  <c r="T4768" i="8" s="1"/>
  <c r="E4410" i="8"/>
  <c r="A4403" i="8"/>
  <c r="A4654" i="8"/>
  <c r="I5019" i="8"/>
  <c r="T5019" i="8" s="1"/>
  <c r="I4988" i="8"/>
  <c r="T4988" i="8" s="1"/>
  <c r="A4623" i="8"/>
  <c r="E4630" i="8"/>
  <c r="E4737" i="8"/>
  <c r="I5095" i="8"/>
  <c r="T5095" i="8" s="1"/>
  <c r="A4730" i="8"/>
  <c r="E4238" i="8"/>
  <c r="I4597" i="8"/>
  <c r="T4597" i="8" s="1"/>
  <c r="A4231" i="8"/>
  <c r="A4413" i="8"/>
  <c r="I4778" i="8"/>
  <c r="T4778" i="8" s="1"/>
  <c r="A4640" i="8"/>
  <c r="E4647" i="8"/>
  <c r="I5005" i="8"/>
  <c r="T5005" i="8" s="1"/>
  <c r="I4969" i="8"/>
  <c r="T4969" i="8" s="1"/>
  <c r="E4611" i="8"/>
  <c r="A4604" i="8"/>
  <c r="E4734" i="8"/>
  <c r="A4727" i="8"/>
  <c r="I5092" i="8"/>
  <c r="T5092" i="8" s="1"/>
  <c r="A4042" i="8"/>
  <c r="I4408" i="8"/>
  <c r="T4408" i="8" s="1"/>
  <c r="E4395" i="8"/>
  <c r="I4753" i="8"/>
  <c r="T4753" i="8" s="1"/>
  <c r="A4388" i="8"/>
  <c r="E4014" i="8"/>
  <c r="A4007" i="8"/>
  <c r="I4373" i="8"/>
  <c r="T4373" i="8" s="1"/>
  <c r="A4269" i="8"/>
  <c r="E4276" i="8"/>
  <c r="I4635" i="8"/>
  <c r="T4635" i="8" s="1"/>
  <c r="I4452" i="8"/>
  <c r="T4452" i="8" s="1"/>
  <c r="E4093" i="8"/>
  <c r="A4086" i="8"/>
  <c r="A3849" i="8"/>
  <c r="E3856" i="8"/>
  <c r="I4214" i="8"/>
  <c r="T4214" i="8" s="1"/>
  <c r="I4153" i="8"/>
  <c r="T4153" i="8" s="1"/>
  <c r="A3788" i="8"/>
  <c r="E3795" i="8"/>
  <c r="U4160" i="8" s="1"/>
  <c r="A4015" i="8"/>
  <c r="E4022" i="8"/>
  <c r="U4387" i="8" s="1"/>
  <c r="I4381" i="8"/>
  <c r="T4381" i="8" s="1"/>
  <c r="I4643" i="8"/>
  <c r="T4643" i="8" s="1"/>
  <c r="A4277" i="8"/>
  <c r="E4284" i="8"/>
  <c r="E4096" i="8"/>
  <c r="I4455" i="8"/>
  <c r="T4455" i="8" s="1"/>
  <c r="A4089" i="8"/>
  <c r="E4217" i="8"/>
  <c r="A4210" i="8"/>
  <c r="I4576" i="8"/>
  <c r="T4576" i="8" s="1"/>
  <c r="I4147" i="8"/>
  <c r="T4147" i="8" s="1"/>
  <c r="E3789" i="8"/>
  <c r="A3782" i="8"/>
  <c r="I4372" i="8"/>
  <c r="T4372" i="8" s="1"/>
  <c r="E4013" i="8"/>
  <c r="A4006" i="8"/>
  <c r="A3962" i="8"/>
  <c r="E3969" i="8"/>
  <c r="U4334" i="8" s="1"/>
  <c r="I4327" i="8"/>
  <c r="T4327" i="8" s="1"/>
  <c r="A4724" i="8"/>
  <c r="E4731" i="8"/>
  <c r="I5089" i="8"/>
  <c r="T5089" i="8" s="1"/>
  <c r="I4404" i="8"/>
  <c r="T4404" i="8" s="1"/>
  <c r="E4045" i="8"/>
  <c r="A4038" i="8"/>
  <c r="A3767" i="8"/>
  <c r="E3774" i="8"/>
  <c r="U4139" i="8" s="1"/>
  <c r="I4132" i="8"/>
  <c r="T4132" i="8" s="1"/>
  <c r="E4646" i="8"/>
  <c r="A4639" i="8"/>
  <c r="I5004" i="8"/>
  <c r="T5004" i="8" s="1"/>
  <c r="E5048" i="8"/>
  <c r="I5406" i="8"/>
  <c r="T5406" i="8" s="1"/>
  <c r="A5041" i="8"/>
  <c r="E5169" i="8"/>
  <c r="I5527" i="8"/>
  <c r="T5527" i="8" s="1"/>
  <c r="A5162" i="8"/>
  <c r="I5540" i="8"/>
  <c r="T5540" i="8" s="1"/>
  <c r="I5116" i="8"/>
  <c r="T5116" i="8" s="1"/>
  <c r="E4758" i="8"/>
  <c r="A4751" i="8"/>
  <c r="I4538" i="8"/>
  <c r="T4538" i="8" s="1"/>
  <c r="A4172" i="8"/>
  <c r="E4179" i="8"/>
  <c r="I5423" i="8"/>
  <c r="T5423" i="8" s="1"/>
  <c r="E5065" i="8"/>
  <c r="A5058" i="8"/>
  <c r="A5171" i="8"/>
  <c r="I5536" i="8"/>
  <c r="T5536" i="8" s="1"/>
  <c r="E4752" i="8"/>
  <c r="A4745" i="8"/>
  <c r="I5110" i="8"/>
  <c r="T5110" i="8" s="1"/>
  <c r="A5349" i="8"/>
  <c r="I5714" i="8"/>
  <c r="T5714" i="8" s="1"/>
  <c r="E5356" i="8"/>
  <c r="A4597" i="8"/>
  <c r="I4962" i="8"/>
  <c r="T4962" i="8" s="1"/>
  <c r="E4604" i="8"/>
  <c r="A4251" i="8"/>
  <c r="I4617" i="8"/>
  <c r="T4617" i="8" s="1"/>
  <c r="E4258" i="8"/>
  <c r="E3890" i="8"/>
  <c r="I4248" i="8"/>
  <c r="T4248" i="8" s="1"/>
  <c r="A3883" i="8"/>
  <c r="A3980" i="8"/>
  <c r="E3987" i="8"/>
  <c r="I4345" i="8"/>
  <c r="T4345" i="8" s="1"/>
  <c r="I4356" i="8"/>
  <c r="T4356" i="8" s="1"/>
  <c r="A3990" i="8"/>
  <c r="E3997" i="8"/>
  <c r="U4362" i="8" s="1"/>
  <c r="E4781" i="8"/>
  <c r="I5139" i="8"/>
  <c r="T5139" i="8" s="1"/>
  <c r="A4774" i="8"/>
  <c r="I5597" i="8"/>
  <c r="T5597" i="8" s="1"/>
  <c r="A5232" i="8"/>
  <c r="E5020" i="8"/>
  <c r="I5378" i="8"/>
  <c r="T5378" i="8" s="1"/>
  <c r="A5013" i="8"/>
  <c r="A4789" i="8"/>
  <c r="I5154" i="8"/>
  <c r="T5154" i="8" s="1"/>
  <c r="E4796" i="8"/>
  <c r="E5173" i="8"/>
  <c r="I5531" i="8"/>
  <c r="T5531" i="8" s="1"/>
  <c r="A5166" i="8"/>
  <c r="A5343" i="8"/>
  <c r="I5708" i="8"/>
  <c r="T5708" i="8" s="1"/>
  <c r="E5350" i="8"/>
  <c r="A5039" i="8"/>
  <c r="I5404" i="8"/>
  <c r="T5404" i="8" s="1"/>
  <c r="E5046" i="8"/>
  <c r="E4763" i="8"/>
  <c r="I5121" i="8"/>
  <c r="T5121" i="8" s="1"/>
  <c r="A4756" i="8"/>
  <c r="A4764" i="8"/>
  <c r="E4771" i="8"/>
  <c r="I5129" i="8"/>
  <c r="T5129" i="8" s="1"/>
  <c r="I4329" i="8"/>
  <c r="T4329" i="8" s="1"/>
  <c r="A3964" i="8"/>
  <c r="E3971" i="8"/>
  <c r="I5085" i="8"/>
  <c r="T5085" i="8" s="1"/>
  <c r="E4727" i="8"/>
  <c r="A4720" i="8"/>
  <c r="I4412" i="8"/>
  <c r="T4412" i="8" s="1"/>
  <c r="A4046" i="8"/>
  <c r="E3765" i="8"/>
  <c r="I4123" i="8"/>
  <c r="T4123" i="8" s="1"/>
  <c r="A3758" i="8"/>
  <c r="A4572" i="8"/>
  <c r="E4579" i="8"/>
  <c r="I4937" i="8"/>
  <c r="T4937" i="8" s="1"/>
  <c r="I4621" i="8"/>
  <c r="T4621" i="8" s="1"/>
  <c r="A4255" i="8"/>
  <c r="E4262" i="8"/>
  <c r="E4290" i="8"/>
  <c r="A4283" i="8"/>
  <c r="I4649" i="8"/>
  <c r="T4649" i="8" s="1"/>
  <c r="A3879" i="8"/>
  <c r="E3886" i="8"/>
  <c r="I4244" i="8"/>
  <c r="T4244" i="8" s="1"/>
  <c r="E3874" i="8"/>
  <c r="U4239" i="8" s="1"/>
  <c r="A3867" i="8"/>
  <c r="I4232" i="8"/>
  <c r="T4232" i="8" s="1"/>
  <c r="I4157" i="8"/>
  <c r="T4157" i="8" s="1"/>
  <c r="E3799" i="8"/>
  <c r="U4164" i="8" s="1"/>
  <c r="A3792" i="8"/>
  <c r="I4382" i="8"/>
  <c r="T4382" i="8" s="1"/>
  <c r="E4023" i="8"/>
  <c r="A4016" i="8"/>
  <c r="I4342" i="8"/>
  <c r="T4342" i="8" s="1"/>
  <c r="E3984" i="8"/>
  <c r="U4349" i="8" s="1"/>
  <c r="A3977" i="8"/>
  <c r="A4088" i="8"/>
  <c r="E4095" i="8"/>
  <c r="I4454" i="8"/>
  <c r="T4454" i="8" s="1"/>
  <c r="A4229" i="8"/>
  <c r="I4595" i="8"/>
  <c r="T4595" i="8" s="1"/>
  <c r="E4236" i="8"/>
  <c r="E4412" i="8"/>
  <c r="A4405" i="8"/>
  <c r="I4770" i="8"/>
  <c r="T4770" i="8" s="1"/>
  <c r="E4012" i="8"/>
  <c r="U4377" i="8" s="1"/>
  <c r="A4005" i="8"/>
  <c r="I4371" i="8"/>
  <c r="T4371" i="8" s="1"/>
  <c r="E3970" i="8"/>
  <c r="U4335" i="8" s="1"/>
  <c r="I4328" i="8"/>
  <c r="T4328" i="8" s="1"/>
  <c r="A3963" i="8"/>
  <c r="E4103" i="8"/>
  <c r="I4462" i="8"/>
  <c r="T4462" i="8" s="1"/>
  <c r="A4096" i="8"/>
  <c r="E4232" i="8"/>
  <c r="I4591" i="8"/>
  <c r="T4591" i="8" s="1"/>
  <c r="A4225" i="8"/>
  <c r="A4399" i="8"/>
  <c r="I4764" i="8"/>
  <c r="T4764" i="8" s="1"/>
  <c r="E4406" i="8"/>
  <c r="I4999" i="8"/>
  <c r="T4999" i="8" s="1"/>
  <c r="E4641" i="8"/>
  <c r="A4634" i="8"/>
  <c r="A4608" i="8"/>
  <c r="E4615" i="8"/>
  <c r="I4973" i="8"/>
  <c r="T4973" i="8" s="1"/>
  <c r="I5088" i="8"/>
  <c r="T5088" i="8" s="1"/>
  <c r="E4730" i="8"/>
  <c r="A4723" i="8"/>
  <c r="I4580" i="8"/>
  <c r="T4580" i="8" s="1"/>
  <c r="E4221" i="8"/>
  <c r="A4214" i="8"/>
  <c r="A4402" i="8"/>
  <c r="I4767" i="8"/>
  <c r="T4767" i="8" s="1"/>
  <c r="E4409" i="8"/>
  <c r="E4016" i="8"/>
  <c r="U4381" i="8" s="1"/>
  <c r="I4375" i="8"/>
  <c r="T4375" i="8" s="1"/>
  <c r="A4009" i="8"/>
  <c r="E4278" i="8"/>
  <c r="I4637" i="8"/>
  <c r="T4637" i="8" s="1"/>
  <c r="A4271" i="8"/>
  <c r="A4092" i="8"/>
  <c r="E4099" i="8"/>
  <c r="I4458" i="8"/>
  <c r="T4458" i="8" s="1"/>
  <c r="I4218" i="8"/>
  <c r="T4218" i="8" s="1"/>
  <c r="A3853" i="8"/>
  <c r="E3860" i="8"/>
  <c r="I4158" i="8"/>
  <c r="T4158" i="8" s="1"/>
  <c r="A3793" i="8"/>
  <c r="E3800" i="8"/>
  <c r="U4165" i="8" s="1"/>
  <c r="A4017" i="8"/>
  <c r="E4024" i="8"/>
  <c r="U4389" i="8" s="1"/>
  <c r="I4383" i="8"/>
  <c r="T4383" i="8" s="1"/>
  <c r="I4645" i="8"/>
  <c r="T4645" i="8" s="1"/>
  <c r="A4279" i="8"/>
  <c r="E4286" i="8"/>
  <c r="A4094" i="8"/>
  <c r="E4101" i="8"/>
  <c r="I4460" i="8"/>
  <c r="T4460" i="8" s="1"/>
  <c r="A3857" i="8"/>
  <c r="E3864" i="8"/>
  <c r="I4222" i="8"/>
  <c r="T4222" i="8" s="1"/>
  <c r="A3799" i="8"/>
  <c r="E3806" i="8"/>
  <c r="U4171" i="8" s="1"/>
  <c r="I4164" i="8"/>
  <c r="T4164" i="8" s="1"/>
  <c r="E3999" i="8"/>
  <c r="U4364" i="8" s="1"/>
  <c r="A3992" i="8"/>
  <c r="I4358" i="8"/>
  <c r="T4358" i="8" s="1"/>
  <c r="E3968" i="8"/>
  <c r="I4326" i="8"/>
  <c r="T4326" i="8" s="1"/>
  <c r="A3961" i="8"/>
  <c r="A4731" i="8"/>
  <c r="E4738" i="8"/>
  <c r="I5096" i="8"/>
  <c r="T5096" i="8" s="1"/>
  <c r="I4391" i="8"/>
  <c r="T4391" i="8" s="1"/>
  <c r="A4025" i="8"/>
  <c r="E4032" i="8"/>
  <c r="U4397" i="8" s="1"/>
  <c r="I4777" i="8"/>
  <c r="T4777" i="8" s="1"/>
  <c r="A4412" i="8"/>
  <c r="A4641" i="8"/>
  <c r="E4648" i="8"/>
  <c r="I5006" i="8"/>
  <c r="T5006" i="8" s="1"/>
  <c r="I5447" i="8"/>
  <c r="T5447" i="8" s="1"/>
  <c r="A5082" i="8"/>
  <c r="A5148" i="8"/>
  <c r="I5513" i="8"/>
  <c r="T5513" i="8" s="1"/>
  <c r="E5155" i="8"/>
  <c r="E4767" i="8"/>
  <c r="A4760" i="8"/>
  <c r="I5125" i="8"/>
  <c r="T5125" i="8" s="1"/>
  <c r="A5206" i="8"/>
  <c r="I5571" i="8"/>
  <c r="T5571" i="8" s="1"/>
  <c r="E5213" i="8"/>
  <c r="A4930" i="8"/>
  <c r="I5295" i="8"/>
  <c r="T5295" i="8" s="1"/>
  <c r="E5039" i="8"/>
  <c r="I5397" i="8"/>
  <c r="T5397" i="8" s="1"/>
  <c r="A5032" i="8"/>
  <c r="A5218" i="8"/>
  <c r="I5583" i="8"/>
  <c r="T5583" i="8" s="1"/>
  <c r="E5225" i="8"/>
  <c r="E4791" i="8"/>
  <c r="I5149" i="8"/>
  <c r="T5149" i="8" s="1"/>
  <c r="A4784" i="8"/>
  <c r="A5000" i="8"/>
  <c r="I5365" i="8"/>
  <c r="T5365" i="8" s="1"/>
  <c r="E5007" i="8"/>
  <c r="A4746" i="8"/>
  <c r="E4753" i="8"/>
  <c r="I5111" i="8"/>
  <c r="T5111" i="8" s="1"/>
  <c r="A5135" i="8"/>
  <c r="I5500" i="8"/>
  <c r="T5500" i="8" s="1"/>
  <c r="E5142" i="8"/>
  <c r="A5049" i="8"/>
  <c r="I5414" i="8"/>
  <c r="T5414" i="8" s="1"/>
  <c r="E5056" i="8"/>
  <c r="A5224" i="8"/>
  <c r="I5589" i="8"/>
  <c r="T5589" i="8" s="1"/>
  <c r="E5231" i="8"/>
  <c r="I5694" i="8"/>
  <c r="T5694" i="8" s="1"/>
  <c r="A5329" i="8"/>
  <c r="E5336" i="8"/>
  <c r="I5419" i="8"/>
  <c r="T5419" i="8" s="1"/>
  <c r="A5054" i="8"/>
  <c r="E5061" i="8"/>
  <c r="A5234" i="8"/>
  <c r="I5599" i="8"/>
  <c r="T5599" i="8" s="1"/>
  <c r="I5716" i="8"/>
  <c r="T5716" i="8" s="1"/>
  <c r="E5358" i="8"/>
  <c r="A5351" i="8"/>
  <c r="I5286" i="8"/>
  <c r="T5286" i="8" s="1"/>
  <c r="A4921" i="8"/>
  <c r="E4928" i="8"/>
  <c r="D294" i="19"/>
  <c r="E3752" i="8"/>
  <c r="U4117" i="8" s="1"/>
  <c r="A3745" i="8"/>
  <c r="I4110" i="8"/>
  <c r="T4110" i="8" s="1"/>
  <c r="E4776" i="8"/>
  <c r="A4769" i="8"/>
  <c r="I5134" i="8"/>
  <c r="T5134" i="8" s="1"/>
  <c r="E5031" i="8"/>
  <c r="I5389" i="8"/>
  <c r="T5389" i="8" s="1"/>
  <c r="A5024" i="8"/>
  <c r="E5340" i="8"/>
  <c r="A5333" i="8"/>
  <c r="I5698" i="8"/>
  <c r="T5698" i="8" s="1"/>
  <c r="A5140" i="8"/>
  <c r="E5147" i="8"/>
  <c r="I5505" i="8"/>
  <c r="T5505" i="8" s="1"/>
  <c r="A4750" i="8"/>
  <c r="I5115" i="8"/>
  <c r="T5115" i="8" s="1"/>
  <c r="E4757" i="8"/>
  <c r="I5131" i="8"/>
  <c r="T5131" i="8" s="1"/>
  <c r="E4773" i="8"/>
  <c r="A4766" i="8"/>
  <c r="A4999" i="8"/>
  <c r="I5364" i="8"/>
  <c r="T5364" i="8" s="1"/>
  <c r="E5006" i="8"/>
  <c r="I5718" i="8"/>
  <c r="T5718" i="8" s="1"/>
  <c r="A5353" i="8"/>
  <c r="E4765" i="8"/>
  <c r="I5123" i="8"/>
  <c r="T5123" i="8" s="1"/>
  <c r="A4758" i="8"/>
  <c r="I4380" i="8"/>
  <c r="T4380" i="8" s="1"/>
  <c r="E4021" i="8"/>
  <c r="U4386" i="8" s="1"/>
  <c r="A4014" i="8"/>
  <c r="I4339" i="8"/>
  <c r="T4339" i="8" s="1"/>
  <c r="A3974" i="8"/>
  <c r="E3981" i="8"/>
  <c r="U4346" i="8" s="1"/>
  <c r="A4737" i="8"/>
  <c r="I5102" i="8"/>
  <c r="T5102" i="8" s="1"/>
  <c r="E4744" i="8"/>
  <c r="A4033" i="8"/>
  <c r="E4040" i="8"/>
  <c r="U4405" i="8" s="1"/>
  <c r="I4399" i="8"/>
  <c r="T4399" i="8" s="1"/>
  <c r="E3782" i="8"/>
  <c r="U4147" i="8" s="1"/>
  <c r="A3775" i="8"/>
  <c r="I4140" i="8"/>
  <c r="T4140" i="8" s="1"/>
  <c r="I5018" i="8"/>
  <c r="T5018" i="8" s="1"/>
  <c r="A4653" i="8"/>
  <c r="I4982" i="8"/>
  <c r="T4982" i="8" s="1"/>
  <c r="A4617" i="8"/>
  <c r="E4624" i="8"/>
  <c r="E4205" i="8"/>
  <c r="I4564" i="8"/>
  <c r="T4564" i="8" s="1"/>
  <c r="A4198" i="8"/>
  <c r="A3889" i="8"/>
  <c r="E3896" i="8"/>
  <c r="U4261" i="8" s="1"/>
  <c r="I4254" i="8"/>
  <c r="T4254" i="8" s="1"/>
  <c r="A3854" i="8"/>
  <c r="I4219" i="8"/>
  <c r="T4219" i="8" s="1"/>
  <c r="E3861" i="8"/>
  <c r="A3795" i="8"/>
  <c r="I4160" i="8"/>
  <c r="T4160" i="8" s="1"/>
  <c r="E3802" i="8"/>
  <c r="E4010" i="8"/>
  <c r="U4375" i="8" s="1"/>
  <c r="A4003" i="8"/>
  <c r="I4369" i="8"/>
  <c r="T4369" i="8" s="1"/>
  <c r="A4278" i="8"/>
  <c r="E4285" i="8"/>
  <c r="I4644" i="8"/>
  <c r="T4644" i="8" s="1"/>
  <c r="A4090" i="8"/>
  <c r="E4097" i="8"/>
  <c r="I4456" i="8"/>
  <c r="T4456" i="8" s="1"/>
  <c r="A4223" i="8"/>
  <c r="I4589" i="8"/>
  <c r="T4589" i="8" s="1"/>
  <c r="E4230" i="8"/>
  <c r="A4391" i="8"/>
  <c r="I4756" i="8"/>
  <c r="T4756" i="8" s="1"/>
  <c r="E4398" i="8"/>
  <c r="I4357" i="8"/>
  <c r="T4357" i="8" s="1"/>
  <c r="A3991" i="8"/>
  <c r="E3998" i="8"/>
  <c r="U4363" i="8" s="1"/>
  <c r="E3976" i="8"/>
  <c r="U4341" i="8" s="1"/>
  <c r="I4334" i="8"/>
  <c r="T4334" i="8" s="1"/>
  <c r="A3969" i="8"/>
  <c r="I4464" i="8"/>
  <c r="T4464" i="8" s="1"/>
  <c r="E4105" i="8"/>
  <c r="A4098" i="8"/>
  <c r="E4226" i="8"/>
  <c r="A4219" i="8"/>
  <c r="I4585" i="8"/>
  <c r="T4585" i="8" s="1"/>
  <c r="A4393" i="8"/>
  <c r="E4400" i="8"/>
  <c r="I4758" i="8"/>
  <c r="T4758" i="8" s="1"/>
  <c r="I5017" i="8"/>
  <c r="T5017" i="8" s="1"/>
  <c r="A4652" i="8"/>
  <c r="E4659" i="8"/>
  <c r="E4623" i="8"/>
  <c r="I4981" i="8"/>
  <c r="T4981" i="8" s="1"/>
  <c r="A4616" i="8"/>
  <c r="A4738" i="8"/>
  <c r="I5103" i="8"/>
  <c r="T5103" i="8" s="1"/>
  <c r="E4745" i="8"/>
  <c r="E4235" i="8"/>
  <c r="I4594" i="8"/>
  <c r="T4594" i="8" s="1"/>
  <c r="A4228" i="8"/>
  <c r="E4414" i="8"/>
  <c r="A4407" i="8"/>
  <c r="I4772" i="8"/>
  <c r="T4772" i="8" s="1"/>
  <c r="E4003" i="8"/>
  <c r="U4368" i="8" s="1"/>
  <c r="I4362" i="8"/>
  <c r="T4362" i="8" s="1"/>
  <c r="A3996" i="8"/>
  <c r="H4362" i="8"/>
  <c r="I4658" i="8"/>
  <c r="T4658" i="8" s="1"/>
  <c r="A4292" i="8"/>
  <c r="I4239" i="8"/>
  <c r="T4239" i="8" s="1"/>
  <c r="A3874" i="8"/>
  <c r="E3881" i="8"/>
  <c r="U4246" i="8" s="1"/>
  <c r="E3859" i="8"/>
  <c r="I4217" i="8"/>
  <c r="T4217" i="8" s="1"/>
  <c r="A3852" i="8"/>
  <c r="H4217" i="8"/>
  <c r="V4217" i="8" s="1"/>
  <c r="A3791" i="8"/>
  <c r="I4156" i="8"/>
  <c r="T4156" i="8" s="1"/>
  <c r="E3798" i="8"/>
  <c r="E4011" i="8"/>
  <c r="A4004" i="8"/>
  <c r="I4370" i="8"/>
  <c r="T4370" i="8" s="1"/>
  <c r="A4265" i="8"/>
  <c r="I4631" i="8"/>
  <c r="T4631" i="8" s="1"/>
  <c r="E4272" i="8"/>
  <c r="E4107" i="8"/>
  <c r="I4466" i="8"/>
  <c r="T4466" i="8" s="1"/>
  <c r="A4100" i="8"/>
  <c r="A3843" i="8"/>
  <c r="E3850" i="8"/>
  <c r="U4215" i="8" s="1"/>
  <c r="I4208" i="8"/>
  <c r="T4208" i="8" s="1"/>
  <c r="I4167" i="8"/>
  <c r="T4167" i="8" s="1"/>
  <c r="A3802" i="8"/>
  <c r="A4002" i="8"/>
  <c r="I4368" i="8"/>
  <c r="T4368" i="8" s="1"/>
  <c r="E4009" i="8"/>
  <c r="A3966" i="8"/>
  <c r="E3973" i="8"/>
  <c r="I4331" i="8"/>
  <c r="T4331" i="8" s="1"/>
  <c r="I5094" i="8"/>
  <c r="T5094" i="8" s="1"/>
  <c r="A4729" i="8"/>
  <c r="E4736" i="8"/>
  <c r="A4205" i="8"/>
  <c r="E4212" i="8"/>
  <c r="I4571" i="8"/>
  <c r="T4571" i="8" s="1"/>
  <c r="E4413" i="8"/>
  <c r="A4406" i="8"/>
  <c r="I4771" i="8"/>
  <c r="T4771" i="8" s="1"/>
  <c r="E4650" i="8"/>
  <c r="I5008" i="8"/>
  <c r="T5008" i="8" s="1"/>
  <c r="A4643" i="8"/>
  <c r="E4660" i="8"/>
  <c r="E4415" i="8"/>
  <c r="E5237" i="8"/>
  <c r="E4815" i="8"/>
  <c r="H4412" i="8" l="1"/>
  <c r="U4604" i="8"/>
  <c r="U4762" i="8"/>
  <c r="H4768" i="8"/>
  <c r="H4169" i="8"/>
  <c r="V4169" i="8" s="1"/>
  <c r="U4777" i="8"/>
  <c r="H4758" i="8"/>
  <c r="H4576" i="8"/>
  <c r="H4123" i="8"/>
  <c r="V4123" i="8" s="1"/>
  <c r="U4588" i="8"/>
  <c r="H4136" i="8"/>
  <c r="H4580" i="8"/>
  <c r="H4408" i="8"/>
  <c r="U4603" i="8"/>
  <c r="U4598" i="8"/>
  <c r="H4981" i="8"/>
  <c r="U4582" i="8"/>
  <c r="H4388" i="8"/>
  <c r="H4370" i="8"/>
  <c r="U4616" i="8"/>
  <c r="E4114" i="8"/>
  <c r="H4250" i="8"/>
  <c r="V4250" i="8" s="1"/>
  <c r="H5127" i="8"/>
  <c r="H4161" i="8"/>
  <c r="V4161" i="8" s="1"/>
  <c r="H4238" i="8"/>
  <c r="V4238" i="8" s="1"/>
  <c r="U4594" i="8"/>
  <c r="H5139" i="8"/>
  <c r="H4211" i="8"/>
  <c r="H4232" i="8"/>
  <c r="V4232" i="8" s="1"/>
  <c r="U4577" i="8"/>
  <c r="H4132" i="8"/>
  <c r="H4141" i="8"/>
  <c r="V4141" i="8" s="1"/>
  <c r="H4156" i="8"/>
  <c r="V4156" i="8" s="1"/>
  <c r="H5137" i="8"/>
  <c r="H5133" i="8"/>
  <c r="H4987" i="8"/>
  <c r="H4350" i="8"/>
  <c r="H4988" i="8"/>
  <c r="H4358" i="8"/>
  <c r="V4358" i="8" s="1"/>
  <c r="H4625" i="8"/>
  <c r="U4620" i="8"/>
  <c r="V4620" i="8" s="1"/>
  <c r="H4386" i="8"/>
  <c r="V4386" i="8" s="1"/>
  <c r="H4610" i="8"/>
  <c r="H4959" i="8"/>
  <c r="H4391" i="8"/>
  <c r="V4391" i="8" s="1"/>
  <c r="H4575" i="8"/>
  <c r="H4127" i="8"/>
  <c r="V4127" i="8" s="1"/>
  <c r="H4373" i="8"/>
  <c r="H4392" i="8"/>
  <c r="H4407" i="8"/>
  <c r="V4407" i="8" s="1"/>
  <c r="H4244" i="8"/>
  <c r="V4244" i="8" s="1"/>
  <c r="H4621" i="8"/>
  <c r="H5129" i="8"/>
  <c r="H4344" i="8"/>
  <c r="V4344" i="8" s="1"/>
  <c r="H4962" i="8"/>
  <c r="H4772" i="8"/>
  <c r="H4594" i="8"/>
  <c r="H4248" i="8"/>
  <c r="V4248" i="8" s="1"/>
  <c r="H5502" i="8"/>
  <c r="H4757" i="8"/>
  <c r="H4212" i="8"/>
  <c r="V4212" i="8" s="1"/>
  <c r="U4614" i="8"/>
  <c r="V4614" i="8" s="1"/>
  <c r="H4979" i="8"/>
  <c r="H4356" i="8"/>
  <c r="V4356" i="8" s="1"/>
  <c r="H4613" i="8"/>
  <c r="H4764" i="8"/>
  <c r="U4606" i="8"/>
  <c r="H4348" i="8"/>
  <c r="H4617" i="8"/>
  <c r="H4150" i="8"/>
  <c r="V4150" i="8" s="1"/>
  <c r="H5503" i="8"/>
  <c r="H4153" i="8"/>
  <c r="V4153" i="8" s="1"/>
  <c r="E5360" i="8"/>
  <c r="U4766" i="8"/>
  <c r="H4628" i="8"/>
  <c r="H5130" i="8"/>
  <c r="H4384" i="8"/>
  <c r="V4384" i="8" s="1"/>
  <c r="H4219" i="8"/>
  <c r="V4219" i="8" s="1"/>
  <c r="H4400" i="8"/>
  <c r="V4400" i="8" s="1"/>
  <c r="H4357" i="8"/>
  <c r="V4357" i="8" s="1"/>
  <c r="V4412" i="8"/>
  <c r="H4372" i="8"/>
  <c r="H4383" i="8"/>
  <c r="V4383" i="8" s="1"/>
  <c r="U4618" i="8"/>
  <c r="H4409" i="8"/>
  <c r="H4234" i="8"/>
  <c r="V4234" i="8" s="1"/>
  <c r="H4254" i="8"/>
  <c r="V4254" i="8" s="1"/>
  <c r="H4361" i="8"/>
  <c r="V4361" i="8" s="1"/>
  <c r="H4343" i="8"/>
  <c r="V4343" i="8" s="1"/>
  <c r="H4381" i="8"/>
  <c r="H4242" i="8"/>
  <c r="V4242" i="8" s="1"/>
  <c r="H4340" i="8"/>
  <c r="V4340" i="8" s="1"/>
  <c r="H4608" i="8"/>
  <c r="H4368" i="8"/>
  <c r="H4595" i="8"/>
  <c r="H4158" i="8"/>
  <c r="V4158" i="8" s="1"/>
  <c r="H4345" i="8"/>
  <c r="V4345" i="8" s="1"/>
  <c r="H4599" i="8"/>
  <c r="H4978" i="8"/>
  <c r="H4240" i="8"/>
  <c r="V4240" i="8" s="1"/>
  <c r="H4138" i="8"/>
  <c r="V4138" i="8" s="1"/>
  <c r="H4339" i="8"/>
  <c r="V4362" i="8"/>
  <c r="U4765" i="8"/>
  <c r="H5131" i="8"/>
  <c r="H4222" i="8"/>
  <c r="V4222" i="8" s="1"/>
  <c r="H4142" i="8"/>
  <c r="V4142" i="8" s="1"/>
  <c r="H4371" i="8"/>
  <c r="V4371" i="8" s="1"/>
  <c r="U4760" i="8"/>
  <c r="U4758" i="8"/>
  <c r="V4758" i="8" s="1"/>
  <c r="H4975" i="8"/>
  <c r="H4582" i="8"/>
  <c r="H4402" i="8"/>
  <c r="V4402" i="8" s="1"/>
  <c r="E4053" i="8"/>
  <c r="H5500" i="8"/>
  <c r="H4149" i="8"/>
  <c r="V4149" i="8" s="1"/>
  <c r="H4227" i="8"/>
  <c r="V4227" i="8" s="1"/>
  <c r="H4990" i="8"/>
  <c r="H4256" i="8"/>
  <c r="V4256" i="8" s="1"/>
  <c r="H4213" i="8"/>
  <c r="V4213" i="8" s="1"/>
  <c r="H4778" i="8"/>
  <c r="H4955" i="8"/>
  <c r="H4160" i="8"/>
  <c r="V4160" i="8" s="1"/>
  <c r="U4575" i="8"/>
  <c r="V4575" i="8" s="1"/>
  <c r="H4148" i="8"/>
  <c r="V4148" i="8" s="1"/>
  <c r="U4605" i="8"/>
  <c r="H4947" i="8"/>
  <c r="H4134" i="8"/>
  <c r="V4134" i="8" s="1"/>
  <c r="U4768" i="8"/>
  <c r="H5501" i="8"/>
  <c r="E4296" i="8"/>
  <c r="E4816" i="8"/>
  <c r="E4817" i="8"/>
  <c r="H5125" i="8"/>
  <c r="H4777" i="8"/>
  <c r="V4777" i="8" s="1"/>
  <c r="H4376" i="8"/>
  <c r="H4759" i="8"/>
  <c r="H4413" i="8"/>
  <c r="H4209" i="8"/>
  <c r="V4209" i="8" s="1"/>
  <c r="H4155" i="8"/>
  <c r="A4414" i="8"/>
  <c r="H4616" i="8"/>
  <c r="V4616" i="8" s="1"/>
  <c r="H4247" i="8"/>
  <c r="V4247" i="8" s="1"/>
  <c r="U4773" i="8"/>
  <c r="V4773" i="8" s="1"/>
  <c r="H4771" i="8"/>
  <c r="H5507" i="8"/>
  <c r="H4342" i="8"/>
  <c r="V4342" i="8" s="1"/>
  <c r="H4404" i="8"/>
  <c r="V4404" i="8" s="1"/>
  <c r="H4387" i="8"/>
  <c r="V4387" i="8" s="1"/>
  <c r="H4374" i="8"/>
  <c r="H4337" i="8"/>
  <c r="V4337" i="8" s="1"/>
  <c r="U4613" i="8"/>
  <c r="U4608" i="8"/>
  <c r="H4953" i="8"/>
  <c r="H4241" i="8"/>
  <c r="V4241" i="8" s="1"/>
  <c r="H4618" i="8"/>
  <c r="V4618" i="8" s="1"/>
  <c r="U4609" i="8"/>
  <c r="H4970" i="8"/>
  <c r="H4382" i="8"/>
  <c r="V4382" i="8" s="1"/>
  <c r="H4216" i="8"/>
  <c r="V4216" i="8" s="1"/>
  <c r="H4760" i="8"/>
  <c r="H4369" i="8"/>
  <c r="H4406" i="8"/>
  <c r="H5497" i="8"/>
  <c r="H4578" i="8"/>
  <c r="E4051" i="8"/>
  <c r="H5144" i="8"/>
  <c r="H4589" i="8"/>
  <c r="H5142" i="8"/>
  <c r="H4985" i="8"/>
  <c r="H4964" i="8"/>
  <c r="U4767" i="8"/>
  <c r="H4135" i="8"/>
  <c r="V4135" i="8" s="1"/>
  <c r="H4239" i="8"/>
  <c r="H4334" i="8"/>
  <c r="V4334" i="8" s="1"/>
  <c r="H4157" i="8"/>
  <c r="V4157" i="8" s="1"/>
  <c r="H4597" i="8"/>
  <c r="H4335" i="8"/>
  <c r="H4774" i="8"/>
  <c r="H4983" i="8"/>
  <c r="H5492" i="8"/>
  <c r="H4223" i="8"/>
  <c r="V4223" i="8" s="1"/>
  <c r="H4166" i="8"/>
  <c r="V4166" i="8" s="1"/>
  <c r="U4592" i="8"/>
  <c r="H4593" i="8"/>
  <c r="V4593" i="8" s="1"/>
  <c r="I5624" i="8"/>
  <c r="T5624" i="8" s="1"/>
  <c r="A5259" i="8"/>
  <c r="E5266" i="8"/>
  <c r="A5274" i="8"/>
  <c r="I5639" i="8"/>
  <c r="T5639" i="8" s="1"/>
  <c r="E5281" i="8"/>
  <c r="I4515" i="8"/>
  <c r="T4515" i="8" s="1"/>
  <c r="A4149" i="8"/>
  <c r="E4156" i="8"/>
  <c r="U4521" i="8" s="1"/>
  <c r="E4325" i="8"/>
  <c r="I4684" i="8"/>
  <c r="T4684" i="8" s="1"/>
  <c r="A4318" i="8"/>
  <c r="E5371" i="8"/>
  <c r="I5729" i="8"/>
  <c r="T5729" i="8" s="1"/>
  <c r="A5364" i="8"/>
  <c r="E5183" i="8"/>
  <c r="I5541" i="8"/>
  <c r="T5541" i="8" s="1"/>
  <c r="A5176" i="8"/>
  <c r="E5181" i="8"/>
  <c r="E5180" i="8"/>
  <c r="E5176" i="8"/>
  <c r="E5177" i="8"/>
  <c r="E4896" i="8"/>
  <c r="I5254" i="8"/>
  <c r="T5254" i="8" s="1"/>
  <c r="A4889" i="8"/>
  <c r="I5320" i="8"/>
  <c r="T5320" i="8" s="1"/>
  <c r="A4955" i="8"/>
  <c r="E4962" i="8"/>
  <c r="E4147" i="8"/>
  <c r="U4512" i="8" s="1"/>
  <c r="I4506" i="8"/>
  <c r="T4506" i="8" s="1"/>
  <c r="A4140" i="8"/>
  <c r="E4971" i="8"/>
  <c r="U5702" i="8" s="1"/>
  <c r="A4964" i="8"/>
  <c r="I5329" i="8"/>
  <c r="T5329" i="8" s="1"/>
  <c r="I5555" i="8"/>
  <c r="T5555" i="8" s="1"/>
  <c r="E5197" i="8"/>
  <c r="A5190" i="8"/>
  <c r="A5102" i="8"/>
  <c r="I5467" i="8"/>
  <c r="T5467" i="8" s="1"/>
  <c r="E5109" i="8"/>
  <c r="E3920" i="8"/>
  <c r="U4285" i="8" s="1"/>
  <c r="A3913" i="8"/>
  <c r="I4278" i="8"/>
  <c r="T4278" i="8" s="1"/>
  <c r="E4448" i="8"/>
  <c r="I4806" i="8"/>
  <c r="T4806" i="8" s="1"/>
  <c r="A4441" i="8"/>
  <c r="A3946" i="8"/>
  <c r="I4311" i="8"/>
  <c r="T4311" i="8" s="1"/>
  <c r="E3953" i="8"/>
  <c r="U4318" i="8" s="1"/>
  <c r="E5248" i="8"/>
  <c r="A5241" i="8"/>
  <c r="I5606" i="8"/>
  <c r="T5606" i="8" s="1"/>
  <c r="E5191" i="8"/>
  <c r="A5184" i="8"/>
  <c r="I5549" i="8"/>
  <c r="T5549" i="8" s="1"/>
  <c r="A4941" i="8"/>
  <c r="E4948" i="8"/>
  <c r="H5313" i="8" s="1"/>
  <c r="I5306" i="8"/>
  <c r="T5306" i="8" s="1"/>
  <c r="E5287" i="8"/>
  <c r="A5280" i="8"/>
  <c r="I5645" i="8"/>
  <c r="T5645" i="8" s="1"/>
  <c r="E4133" i="8"/>
  <c r="U4498" i="8" s="1"/>
  <c r="A4126" i="8"/>
  <c r="I4492" i="8"/>
  <c r="T4492" i="8" s="1"/>
  <c r="A4541" i="8"/>
  <c r="I4906" i="8"/>
  <c r="T4906" i="8" s="1"/>
  <c r="E4548" i="8"/>
  <c r="A4496" i="8"/>
  <c r="I4861" i="8"/>
  <c r="T4861" i="8" s="1"/>
  <c r="E4503" i="8"/>
  <c r="E4143" i="8"/>
  <c r="U4508" i="8" s="1"/>
  <c r="A4136" i="8"/>
  <c r="I4502" i="8"/>
  <c r="T4502" i="8" s="1"/>
  <c r="A3939" i="8"/>
  <c r="I4304" i="8"/>
  <c r="T4304" i="8" s="1"/>
  <c r="E3946" i="8"/>
  <c r="U4311" i="8" s="1"/>
  <c r="E3922" i="8"/>
  <c r="U5018" i="8" s="1"/>
  <c r="I4280" i="8"/>
  <c r="T4280" i="8" s="1"/>
  <c r="A3915" i="8"/>
  <c r="E4670" i="8"/>
  <c r="I5028" i="8"/>
  <c r="T5028" i="8" s="1"/>
  <c r="A4663" i="8"/>
  <c r="I4676" i="8"/>
  <c r="T4676" i="8" s="1"/>
  <c r="E4317" i="8"/>
  <c r="A4310" i="8"/>
  <c r="A4321" i="8"/>
  <c r="I4687" i="8"/>
  <c r="T4687" i="8" s="1"/>
  <c r="E4328" i="8"/>
  <c r="A4142" i="8"/>
  <c r="I4508" i="8"/>
  <c r="T4508" i="8" s="1"/>
  <c r="E4149" i="8"/>
  <c r="A4344" i="8"/>
  <c r="I4710" i="8"/>
  <c r="T4710" i="8" s="1"/>
  <c r="E4351" i="8"/>
  <c r="U4716" i="8" s="1"/>
  <c r="E4434" i="8"/>
  <c r="I4792" i="8"/>
  <c r="T4792" i="8" s="1"/>
  <c r="A4427" i="8"/>
  <c r="E4466" i="8"/>
  <c r="A4459" i="8"/>
  <c r="I4824" i="8"/>
  <c r="T4824" i="8" s="1"/>
  <c r="I4678" i="8"/>
  <c r="T4678" i="8" s="1"/>
  <c r="E4319" i="8"/>
  <c r="A4312" i="8"/>
  <c r="A4147" i="8"/>
  <c r="I4513" i="8"/>
  <c r="T4513" i="8" s="1"/>
  <c r="E4154" i="8"/>
  <c r="U4519" i="8" s="1"/>
  <c r="E4359" i="8"/>
  <c r="U4724" i="8" s="1"/>
  <c r="A4352" i="8"/>
  <c r="I4718" i="8"/>
  <c r="T4718" i="8" s="1"/>
  <c r="E4068" i="8"/>
  <c r="I4427" i="8"/>
  <c r="T4427" i="8" s="1"/>
  <c r="A4061" i="8"/>
  <c r="A3737" i="8"/>
  <c r="E3744" i="8"/>
  <c r="I4102" i="8"/>
  <c r="T4102" i="8" s="1"/>
  <c r="E4724" i="8"/>
  <c r="I5082" i="8"/>
  <c r="T5082" i="8" s="1"/>
  <c r="A4717" i="8"/>
  <c r="E4510" i="8"/>
  <c r="I4868" i="8"/>
  <c r="T4868" i="8" s="1"/>
  <c r="A4503" i="8"/>
  <c r="A4529" i="8"/>
  <c r="E4536" i="8"/>
  <c r="I4894" i="8"/>
  <c r="T4894" i="8" s="1"/>
  <c r="I4692" i="8"/>
  <c r="T4692" i="8" s="1"/>
  <c r="A4326" i="8"/>
  <c r="E4333" i="8"/>
  <c r="U4698" i="8" s="1"/>
  <c r="A4443" i="8"/>
  <c r="E4450" i="8"/>
  <c r="I4808" i="8"/>
  <c r="T4808" i="8" s="1"/>
  <c r="I4840" i="8"/>
  <c r="T4840" i="8" s="1"/>
  <c r="E4482" i="8"/>
  <c r="A4475" i="8"/>
  <c r="I5061" i="8"/>
  <c r="T5061" i="8" s="1"/>
  <c r="E4703" i="8"/>
  <c r="A4696" i="8"/>
  <c r="I4675" i="8"/>
  <c r="T4675" i="8" s="1"/>
  <c r="E4316" i="8"/>
  <c r="A4309" i="8"/>
  <c r="I4877" i="8"/>
  <c r="T4877" i="8" s="1"/>
  <c r="E4519" i="8"/>
  <c r="A4512" i="8"/>
  <c r="E4350" i="8"/>
  <c r="H4716" i="8" s="1"/>
  <c r="I4709" i="8"/>
  <c r="T4709" i="8" s="1"/>
  <c r="A4343" i="8"/>
  <c r="A4432" i="8"/>
  <c r="E4439" i="8"/>
  <c r="I4797" i="8"/>
  <c r="T4797" i="8" s="1"/>
  <c r="A4472" i="8"/>
  <c r="I4837" i="8"/>
  <c r="T4837" i="8" s="1"/>
  <c r="E4479" i="8"/>
  <c r="I4480" i="8"/>
  <c r="T4480" i="8" s="1"/>
  <c r="E4121" i="8"/>
  <c r="U4486" i="8" s="1"/>
  <c r="A4114" i="8"/>
  <c r="A3956" i="8"/>
  <c r="E3963" i="8"/>
  <c r="I4321" i="8"/>
  <c r="T4321" i="8" s="1"/>
  <c r="E3931" i="8"/>
  <c r="I4289" i="8"/>
  <c r="T4289" i="8" s="1"/>
  <c r="A3924" i="8"/>
  <c r="I4426" i="8"/>
  <c r="T4426" i="8" s="1"/>
  <c r="A4060" i="8"/>
  <c r="E4067" i="8"/>
  <c r="A3742" i="8"/>
  <c r="I4107" i="8"/>
  <c r="T4107" i="8" s="1"/>
  <c r="E3749" i="8"/>
  <c r="H4480" i="8" s="1"/>
  <c r="E4485" i="8"/>
  <c r="I4843" i="8"/>
  <c r="T4843" i="8" s="1"/>
  <c r="A4478" i="8"/>
  <c r="A4146" i="8"/>
  <c r="E4153" i="8"/>
  <c r="U4518" i="8" s="1"/>
  <c r="I4512" i="8"/>
  <c r="T4512" i="8" s="1"/>
  <c r="I4731" i="8"/>
  <c r="T4731" i="8" s="1"/>
  <c r="A4366" i="8"/>
  <c r="E4373" i="8"/>
  <c r="A3690" i="8"/>
  <c r="I4055" i="8"/>
  <c r="T4055" i="8" s="1"/>
  <c r="E3697" i="8"/>
  <c r="U4062" i="8" s="1"/>
  <c r="A4449" i="8"/>
  <c r="I4814" i="8"/>
  <c r="T4814" i="8" s="1"/>
  <c r="E4456" i="8"/>
  <c r="E4326" i="8"/>
  <c r="I4685" i="8"/>
  <c r="T4685" i="8" s="1"/>
  <c r="A4319" i="8"/>
  <c r="A3825" i="8"/>
  <c r="E3832" i="8"/>
  <c r="I4190" i="8"/>
  <c r="T4190" i="8" s="1"/>
  <c r="U4374" i="8"/>
  <c r="V4374" i="8" s="1"/>
  <c r="H4375" i="8"/>
  <c r="V4375" i="8" s="1"/>
  <c r="U4600" i="8"/>
  <c r="H4601" i="8"/>
  <c r="U5141" i="8"/>
  <c r="H5141" i="8"/>
  <c r="H4147" i="8"/>
  <c r="U5133" i="8"/>
  <c r="V5133" i="8" s="1"/>
  <c r="U4125" i="8"/>
  <c r="H4125" i="8"/>
  <c r="I5302" i="8"/>
  <c r="T5302" i="8" s="1"/>
  <c r="A4937" i="8"/>
  <c r="E4944" i="8"/>
  <c r="H5309" i="8" s="1"/>
  <c r="E4499" i="8"/>
  <c r="H4864" i="8" s="1"/>
  <c r="A4492" i="8"/>
  <c r="I4857" i="8"/>
  <c r="T4857" i="8" s="1"/>
  <c r="A4683" i="8"/>
  <c r="I5048" i="8"/>
  <c r="T5048" i="8" s="1"/>
  <c r="E4690" i="8"/>
  <c r="E4937" i="8"/>
  <c r="U4625" i="8"/>
  <c r="H4991" i="8"/>
  <c r="H4626" i="8"/>
  <c r="E5192" i="8"/>
  <c r="A5185" i="8"/>
  <c r="I5550" i="8"/>
  <c r="T5550" i="8" s="1"/>
  <c r="A5378" i="8"/>
  <c r="E5385" i="8"/>
  <c r="I5743" i="8"/>
  <c r="T5743" i="8" s="1"/>
  <c r="A3829" i="8"/>
  <c r="I4194" i="8"/>
  <c r="T4194" i="8" s="1"/>
  <c r="E3836" i="8"/>
  <c r="I4931" i="8"/>
  <c r="T4931" i="8" s="1"/>
  <c r="E4573" i="8"/>
  <c r="A4566" i="8"/>
  <c r="U4221" i="8"/>
  <c r="H4221" i="8"/>
  <c r="I5031" i="8"/>
  <c r="T5031" i="8" s="1"/>
  <c r="E4673" i="8"/>
  <c r="A4666" i="8"/>
  <c r="A5246" i="8"/>
  <c r="I5611" i="8"/>
  <c r="T5611" i="8" s="1"/>
  <c r="E5253" i="8"/>
  <c r="I5627" i="8"/>
  <c r="T5627" i="8" s="1"/>
  <c r="A5262" i="8"/>
  <c r="E5269" i="8"/>
  <c r="A4950" i="8"/>
  <c r="I5315" i="8"/>
  <c r="T5315" i="8" s="1"/>
  <c r="E4957" i="8"/>
  <c r="H5322" i="8" s="1"/>
  <c r="A4543" i="8"/>
  <c r="E4550" i="8"/>
  <c r="I4908" i="8"/>
  <c r="T4908" i="8" s="1"/>
  <c r="I4314" i="8"/>
  <c r="T4314" i="8" s="1"/>
  <c r="E3956" i="8"/>
  <c r="U4321" i="8" s="1"/>
  <c r="A3949" i="8"/>
  <c r="I4884" i="8"/>
  <c r="T4884" i="8" s="1"/>
  <c r="E4526" i="8"/>
  <c r="A4519" i="8"/>
  <c r="I4704" i="8"/>
  <c r="T4704" i="8" s="1"/>
  <c r="A4338" i="8"/>
  <c r="E4345" i="8"/>
  <c r="U4710" i="8" s="1"/>
  <c r="I4096" i="8"/>
  <c r="T4096" i="8" s="1"/>
  <c r="A3731" i="8"/>
  <c r="E3738" i="8"/>
  <c r="U4103" i="8" s="1"/>
  <c r="I5076" i="8"/>
  <c r="T5076" i="8" s="1"/>
  <c r="A4711" i="8"/>
  <c r="E4718" i="8"/>
  <c r="I4187" i="8"/>
  <c r="T4187" i="8" s="1"/>
  <c r="A3822" i="8"/>
  <c r="E3829" i="8"/>
  <c r="E4530" i="8"/>
  <c r="A4523" i="8"/>
  <c r="I4888" i="8"/>
  <c r="T4888" i="8" s="1"/>
  <c r="A4346" i="8"/>
  <c r="E4353" i="8"/>
  <c r="U4718" i="8" s="1"/>
  <c r="I4712" i="8"/>
  <c r="T4712" i="8" s="1"/>
  <c r="A4429" i="8"/>
  <c r="I4794" i="8"/>
  <c r="T4794" i="8" s="1"/>
  <c r="E4436" i="8"/>
  <c r="E3740" i="8"/>
  <c r="U4105" i="8" s="1"/>
  <c r="I4098" i="8"/>
  <c r="T4098" i="8" s="1"/>
  <c r="A3733" i="8"/>
  <c r="A4491" i="8"/>
  <c r="E4498" i="8"/>
  <c r="I4856" i="8"/>
  <c r="T4856" i="8" s="1"/>
  <c r="I4672" i="8"/>
  <c r="T4672" i="8" s="1"/>
  <c r="A4306" i="8"/>
  <c r="E4313" i="8"/>
  <c r="E4544" i="8"/>
  <c r="A4537" i="8"/>
  <c r="I4902" i="8"/>
  <c r="T4902" i="8" s="1"/>
  <c r="E4336" i="8"/>
  <c r="U4701" i="8" s="1"/>
  <c r="A4329" i="8"/>
  <c r="I4695" i="8"/>
  <c r="T4695" i="8" s="1"/>
  <c r="E4425" i="8"/>
  <c r="A4418" i="8"/>
  <c r="I4783" i="8"/>
  <c r="T4783" i="8" s="1"/>
  <c r="I4817" i="8"/>
  <c r="T4817" i="8" s="1"/>
  <c r="A4452" i="8"/>
  <c r="E4459" i="8"/>
  <c r="A4144" i="8"/>
  <c r="E4151" i="8"/>
  <c r="U4516" i="8" s="1"/>
  <c r="I4510" i="8"/>
  <c r="T4510" i="8" s="1"/>
  <c r="A4372" i="8"/>
  <c r="E4379" i="8"/>
  <c r="I4737" i="8"/>
  <c r="T4737" i="8" s="1"/>
  <c r="A3707" i="8"/>
  <c r="E3714" i="8"/>
  <c r="U4079" i="8" s="1"/>
  <c r="I4072" i="8"/>
  <c r="T4072" i="8" s="1"/>
  <c r="I5046" i="8"/>
  <c r="T5046" i="8" s="1"/>
  <c r="E4688" i="8"/>
  <c r="A4681" i="8"/>
  <c r="I4909" i="8"/>
  <c r="T4909" i="8" s="1"/>
  <c r="E4551" i="8"/>
  <c r="A4544" i="8"/>
  <c r="I4845" i="8"/>
  <c r="T4845" i="8" s="1"/>
  <c r="E4487" i="8"/>
  <c r="A4480" i="8"/>
  <c r="E4155" i="8"/>
  <c r="U4520" i="8" s="1"/>
  <c r="A4148" i="8"/>
  <c r="I4514" i="8"/>
  <c r="T4514" i="8" s="1"/>
  <c r="I4733" i="8"/>
  <c r="T4733" i="8" s="1"/>
  <c r="E4375" i="8"/>
  <c r="A4368" i="8"/>
  <c r="A4417" i="8"/>
  <c r="I4782" i="8"/>
  <c r="T4782" i="8" s="1"/>
  <c r="E4424" i="8"/>
  <c r="I4839" i="8"/>
  <c r="T4839" i="8" s="1"/>
  <c r="E4481" i="8"/>
  <c r="A4474" i="8"/>
  <c r="E4329" i="8"/>
  <c r="A4322" i="8"/>
  <c r="I4688" i="8"/>
  <c r="T4688" i="8" s="1"/>
  <c r="E4512" i="8"/>
  <c r="A4505" i="8"/>
  <c r="I4870" i="8"/>
  <c r="T4870" i="8" s="1"/>
  <c r="U4595" i="8"/>
  <c r="H4961" i="8"/>
  <c r="H4587" i="8"/>
  <c r="U5123" i="8"/>
  <c r="H5123" i="8"/>
  <c r="U4154" i="8"/>
  <c r="H4154" i="8"/>
  <c r="U4960" i="8"/>
  <c r="H4960" i="8"/>
  <c r="U4159" i="8"/>
  <c r="H4159" i="8"/>
  <c r="U4986" i="8"/>
  <c r="H4986" i="8"/>
  <c r="U4585" i="8"/>
  <c r="H4586" i="8"/>
  <c r="A4864" i="8"/>
  <c r="E4871" i="8"/>
  <c r="I5229" i="8"/>
  <c r="T5229" i="8" s="1"/>
  <c r="I5450" i="8"/>
  <c r="T5450" i="8" s="1"/>
  <c r="A5085" i="8"/>
  <c r="E5092" i="8"/>
  <c r="E4513" i="8"/>
  <c r="A4506" i="8"/>
  <c r="I4871" i="8"/>
  <c r="T4871" i="8" s="1"/>
  <c r="I4525" i="8"/>
  <c r="T4525" i="8" s="1"/>
  <c r="E4166" i="8"/>
  <c r="U4531" i="8" s="1"/>
  <c r="A4159" i="8"/>
  <c r="E4471" i="8"/>
  <c r="U4836" i="8" s="1"/>
  <c r="A4464" i="8"/>
  <c r="I4829" i="8"/>
  <c r="T4829" i="8" s="1"/>
  <c r="E5289" i="8"/>
  <c r="I5647" i="8"/>
  <c r="T5647" i="8" s="1"/>
  <c r="A5282" i="8"/>
  <c r="A5239" i="8"/>
  <c r="E5246" i="8"/>
  <c r="I5604" i="8"/>
  <c r="T5604" i="8" s="1"/>
  <c r="A5281" i="8"/>
  <c r="E5288" i="8"/>
  <c r="I5646" i="8"/>
  <c r="T5646" i="8" s="1"/>
  <c r="A4946" i="8"/>
  <c r="E4953" i="8"/>
  <c r="H5318" i="8" s="1"/>
  <c r="I5311" i="8"/>
  <c r="T5311" i="8" s="1"/>
  <c r="I5325" i="8"/>
  <c r="T5325" i="8" s="1"/>
  <c r="E4967" i="8"/>
  <c r="H5332" i="8" s="1"/>
  <c r="A4960" i="8"/>
  <c r="E4546" i="8"/>
  <c r="A4539" i="8"/>
  <c r="I4904" i="8"/>
  <c r="T4904" i="8" s="1"/>
  <c r="A4134" i="8"/>
  <c r="E4141" i="8"/>
  <c r="U4506" i="8" s="1"/>
  <c r="I4500" i="8"/>
  <c r="T4500" i="8" s="1"/>
  <c r="A4153" i="8"/>
  <c r="E4160" i="8"/>
  <c r="I4519" i="8"/>
  <c r="T4519" i="8" s="1"/>
  <c r="E4428" i="8"/>
  <c r="A4421" i="8"/>
  <c r="I4786" i="8"/>
  <c r="T4786" i="8" s="1"/>
  <c r="I4900" i="8"/>
  <c r="T4900" i="8" s="1"/>
  <c r="A4535" i="8"/>
  <c r="E4542" i="8"/>
  <c r="E4164" i="8"/>
  <c r="U4529" i="8" s="1"/>
  <c r="A4157" i="8"/>
  <c r="I4523" i="8"/>
  <c r="T4523" i="8" s="1"/>
  <c r="E4387" i="8"/>
  <c r="U5118" i="8" s="1"/>
  <c r="A4380" i="8"/>
  <c r="I4745" i="8"/>
  <c r="T4745" i="8" s="1"/>
  <c r="U4379" i="8"/>
  <c r="H4380" i="8"/>
  <c r="V4380" i="8" s="1"/>
  <c r="I5726" i="8"/>
  <c r="T5726" i="8" s="1"/>
  <c r="A5361" i="8"/>
  <c r="E5368" i="8"/>
  <c r="A5099" i="8"/>
  <c r="I5464" i="8"/>
  <c r="T5464" i="8" s="1"/>
  <c r="E5106" i="8"/>
  <c r="I5728" i="8"/>
  <c r="T5728" i="8" s="1"/>
  <c r="E5370" i="8"/>
  <c r="A5363" i="8"/>
  <c r="I5466" i="8"/>
  <c r="T5466" i="8" s="1"/>
  <c r="E5108" i="8"/>
  <c r="A5101" i="8"/>
  <c r="A3688" i="8"/>
  <c r="E3695" i="8"/>
  <c r="U4060" i="8" s="1"/>
  <c r="I4053" i="8"/>
  <c r="T4053" i="8" s="1"/>
  <c r="I5074" i="8"/>
  <c r="T5074" i="8" s="1"/>
  <c r="E4716" i="8"/>
  <c r="A4709" i="8"/>
  <c r="A4063" i="8"/>
  <c r="I4429" i="8"/>
  <c r="T4429" i="8" s="1"/>
  <c r="E4070" i="8"/>
  <c r="A5365" i="8"/>
  <c r="I5730" i="8"/>
  <c r="T5730" i="8" s="1"/>
  <c r="E5372" i="8"/>
  <c r="E4883" i="8"/>
  <c r="I5241" i="8"/>
  <c r="T5241" i="8" s="1"/>
  <c r="A4876" i="8"/>
  <c r="A5315" i="8"/>
  <c r="I5680" i="8"/>
  <c r="T5680" i="8" s="1"/>
  <c r="E5322" i="8"/>
  <c r="I5322" i="8"/>
  <c r="T5322" i="8" s="1"/>
  <c r="E4964" i="8"/>
  <c r="H5329" i="8" s="1"/>
  <c r="A4957" i="8"/>
  <c r="A4835" i="8"/>
  <c r="E4842" i="8"/>
  <c r="I5200" i="8"/>
  <c r="T5200" i="8" s="1"/>
  <c r="E4866" i="8"/>
  <c r="I5224" i="8"/>
  <c r="T5224" i="8" s="1"/>
  <c r="A4859" i="8"/>
  <c r="I5656" i="8"/>
  <c r="T5656" i="8" s="1"/>
  <c r="A5291" i="8"/>
  <c r="E5298" i="8"/>
  <c r="A4936" i="8"/>
  <c r="I5301" i="8"/>
  <c r="T5301" i="8" s="1"/>
  <c r="E4943" i="8"/>
  <c r="H5308" i="8" s="1"/>
  <c r="I5749" i="8"/>
  <c r="T5749" i="8" s="1"/>
  <c r="A5384" i="8"/>
  <c r="A5094" i="8"/>
  <c r="I5459" i="8"/>
  <c r="T5459" i="8" s="1"/>
  <c r="E5101" i="8"/>
  <c r="I5335" i="8"/>
  <c r="T5335" i="8" s="1"/>
  <c r="E4977" i="8"/>
  <c r="A4970" i="8"/>
  <c r="I5637" i="8"/>
  <c r="T5637" i="8" s="1"/>
  <c r="E5279" i="8"/>
  <c r="A5272" i="8"/>
  <c r="I5312" i="8"/>
  <c r="T5312" i="8" s="1"/>
  <c r="A4947" i="8"/>
  <c r="E4954" i="8"/>
  <c r="H5319" i="8" s="1"/>
  <c r="A4943" i="8"/>
  <c r="E4950" i="8"/>
  <c r="I5308" i="8"/>
  <c r="T5308" i="8" s="1"/>
  <c r="I5685" i="8"/>
  <c r="T5685" i="8" s="1"/>
  <c r="E5327" i="8"/>
  <c r="A5320" i="8"/>
  <c r="E4137" i="8"/>
  <c r="H4503" i="8" s="1"/>
  <c r="I4496" i="8"/>
  <c r="T4496" i="8" s="1"/>
  <c r="A4130" i="8"/>
  <c r="A4376" i="8"/>
  <c r="I4741" i="8"/>
  <c r="T4741" i="8" s="1"/>
  <c r="E4383" i="8"/>
  <c r="U4748" i="8" s="1"/>
  <c r="I4063" i="8"/>
  <c r="T4063" i="8" s="1"/>
  <c r="E3705" i="8"/>
  <c r="U4070" i="8" s="1"/>
  <c r="A3698" i="8"/>
  <c r="A4685" i="8"/>
  <c r="I5050" i="8"/>
  <c r="T5050" i="8" s="1"/>
  <c r="E4692" i="8"/>
  <c r="A4300" i="8"/>
  <c r="I4666" i="8"/>
  <c r="T4666" i="8" s="1"/>
  <c r="E4307" i="8"/>
  <c r="A3815" i="8"/>
  <c r="I4180" i="8"/>
  <c r="T4180" i="8" s="1"/>
  <c r="E3822" i="8"/>
  <c r="U4187" i="8" s="1"/>
  <c r="A4143" i="8"/>
  <c r="E4150" i="8"/>
  <c r="H4516" i="8" s="1"/>
  <c r="I4509" i="8"/>
  <c r="T4509" i="8" s="1"/>
  <c r="H4509" i="8"/>
  <c r="A4357" i="8"/>
  <c r="I4722" i="8"/>
  <c r="T4722" i="8" s="1"/>
  <c r="E4364" i="8"/>
  <c r="U5095" i="8" s="1"/>
  <c r="A3711" i="8"/>
  <c r="I4076" i="8"/>
  <c r="T4076" i="8" s="1"/>
  <c r="E3718" i="8"/>
  <c r="U4083" i="8" s="1"/>
  <c r="A4451" i="8"/>
  <c r="E4458" i="8"/>
  <c r="I4816" i="8"/>
  <c r="T4816" i="8" s="1"/>
  <c r="I4671" i="8"/>
  <c r="T4671" i="8" s="1"/>
  <c r="E4312" i="8"/>
  <c r="A4305" i="8"/>
  <c r="A4713" i="8"/>
  <c r="E4720" i="8"/>
  <c r="I5078" i="8"/>
  <c r="T5078" i="8" s="1"/>
  <c r="E4520" i="8"/>
  <c r="I4878" i="8"/>
  <c r="T4878" i="8" s="1"/>
  <c r="A4513" i="8"/>
  <c r="E4354" i="8"/>
  <c r="U4719" i="8" s="1"/>
  <c r="I4713" i="8"/>
  <c r="T4713" i="8" s="1"/>
  <c r="A4347" i="8"/>
  <c r="E4060" i="8"/>
  <c r="A4053" i="8"/>
  <c r="I4419" i="8"/>
  <c r="T4419" i="8" s="1"/>
  <c r="A3729" i="8"/>
  <c r="I4094" i="8"/>
  <c r="T4094" i="8" s="1"/>
  <c r="E3736" i="8"/>
  <c r="U4101" i="8" s="1"/>
  <c r="A4703" i="8"/>
  <c r="I5068" i="8"/>
  <c r="T5068" i="8" s="1"/>
  <c r="E4710" i="8"/>
  <c r="I4886" i="8"/>
  <c r="T4886" i="8" s="1"/>
  <c r="A4521" i="8"/>
  <c r="E4528" i="8"/>
  <c r="I4708" i="8"/>
  <c r="T4708" i="8" s="1"/>
  <c r="E4349" i="8"/>
  <c r="U4714" i="8" s="1"/>
  <c r="A4342" i="8"/>
  <c r="E4072" i="8"/>
  <c r="I4431" i="8"/>
  <c r="T4431" i="8" s="1"/>
  <c r="A4065" i="8"/>
  <c r="E3725" i="8"/>
  <c r="A3718" i="8"/>
  <c r="I4083" i="8"/>
  <c r="T4083" i="8" s="1"/>
  <c r="I4848" i="8"/>
  <c r="T4848" i="8" s="1"/>
  <c r="A4483" i="8"/>
  <c r="E4490" i="8"/>
  <c r="E3835" i="8"/>
  <c r="U4200" i="8" s="1"/>
  <c r="I4193" i="8"/>
  <c r="T4193" i="8" s="1"/>
  <c r="A3828" i="8"/>
  <c r="A4509" i="8"/>
  <c r="E4516" i="8"/>
  <c r="I4874" i="8"/>
  <c r="T4874" i="8" s="1"/>
  <c r="I4267" i="8"/>
  <c r="T4267" i="8" s="1"/>
  <c r="A3902" i="8"/>
  <c r="E3909" i="8"/>
  <c r="U4274" i="8" s="1"/>
  <c r="E4076" i="8"/>
  <c r="I4435" i="8"/>
  <c r="T4435" i="8" s="1"/>
  <c r="A4069" i="8"/>
  <c r="A3739" i="8"/>
  <c r="E3746" i="8"/>
  <c r="I4104" i="8"/>
  <c r="T4104" i="8" s="1"/>
  <c r="A4493" i="8"/>
  <c r="I4858" i="8"/>
  <c r="T4858" i="8" s="1"/>
  <c r="E4500" i="8"/>
  <c r="A4702" i="8"/>
  <c r="I5067" i="8"/>
  <c r="T5067" i="8" s="1"/>
  <c r="E4709" i="8"/>
  <c r="A4531" i="8"/>
  <c r="I4896" i="8"/>
  <c r="T4896" i="8" s="1"/>
  <c r="E4538" i="8"/>
  <c r="E4339" i="8"/>
  <c r="U4704" i="8" s="1"/>
  <c r="I4698" i="8"/>
  <c r="T4698" i="8" s="1"/>
  <c r="A4332" i="8"/>
  <c r="A4420" i="8"/>
  <c r="I4785" i="8"/>
  <c r="T4785" i="8" s="1"/>
  <c r="E4427" i="8"/>
  <c r="I4819" i="8"/>
  <c r="T4819" i="8" s="1"/>
  <c r="A4454" i="8"/>
  <c r="E4461" i="8"/>
  <c r="A4158" i="8"/>
  <c r="E4165" i="8"/>
  <c r="U4530" i="8" s="1"/>
  <c r="I4524" i="8"/>
  <c r="T4524" i="8" s="1"/>
  <c r="E4365" i="8"/>
  <c r="U4730" i="8" s="1"/>
  <c r="A4358" i="8"/>
  <c r="I4723" i="8"/>
  <c r="T4723" i="8" s="1"/>
  <c r="I4058" i="8"/>
  <c r="T4058" i="8" s="1"/>
  <c r="E3700" i="8"/>
  <c r="U4065" i="8" s="1"/>
  <c r="A3693" i="8"/>
  <c r="I5040" i="8"/>
  <c r="T5040" i="8" s="1"/>
  <c r="A4675" i="8"/>
  <c r="E4682" i="8"/>
  <c r="I4919" i="8"/>
  <c r="T4919" i="8" s="1"/>
  <c r="E4561" i="8"/>
  <c r="A4554" i="8"/>
  <c r="A4482" i="8"/>
  <c r="E4489" i="8"/>
  <c r="I4847" i="8"/>
  <c r="T4847" i="8" s="1"/>
  <c r="I4532" i="8"/>
  <c r="T4532" i="8" s="1"/>
  <c r="E4173" i="8"/>
  <c r="A4166" i="8"/>
  <c r="A4350" i="8"/>
  <c r="E4357" i="8"/>
  <c r="U4722" i="8" s="1"/>
  <c r="I4716" i="8"/>
  <c r="T4716" i="8" s="1"/>
  <c r="A4434" i="8"/>
  <c r="E4441" i="8"/>
  <c r="I4799" i="8"/>
  <c r="T4799" i="8" s="1"/>
  <c r="I4833" i="8"/>
  <c r="T4833" i="8" s="1"/>
  <c r="E4475" i="8"/>
  <c r="A4468" i="8"/>
  <c r="I5079" i="8"/>
  <c r="T5079" i="8" s="1"/>
  <c r="A4714" i="8"/>
  <c r="E4721" i="8"/>
  <c r="E5178" i="8"/>
  <c r="U4398" i="8"/>
  <c r="H4399" i="8"/>
  <c r="V4399" i="8" s="1"/>
  <c r="U4576" i="8"/>
  <c r="V4576" i="8" s="1"/>
  <c r="H4577" i="8"/>
  <c r="V4577" i="8" s="1"/>
  <c r="U4982" i="8"/>
  <c r="U4764" i="8"/>
  <c r="U4983" i="8"/>
  <c r="U4119" i="8"/>
  <c r="H4119" i="8"/>
  <c r="H4776" i="8"/>
  <c r="U4214" i="8"/>
  <c r="V4214" i="8" s="1"/>
  <c r="H4945" i="8"/>
  <c r="U4626" i="8"/>
  <c r="H4627" i="8"/>
  <c r="H4992" i="8"/>
  <c r="I5556" i="8"/>
  <c r="T5556" i="8" s="1"/>
  <c r="A5191" i="8"/>
  <c r="E5198" i="8"/>
  <c r="I5655" i="8"/>
  <c r="T5655" i="8" s="1"/>
  <c r="E5297" i="8"/>
  <c r="A5290" i="8"/>
  <c r="I5744" i="8"/>
  <c r="T5744" i="8" s="1"/>
  <c r="A5379" i="8"/>
  <c r="E5386" i="8"/>
  <c r="A5103" i="8"/>
  <c r="I5468" i="8"/>
  <c r="T5468" i="8" s="1"/>
  <c r="E5110" i="8"/>
  <c r="I5602" i="8"/>
  <c r="T5602" i="8" s="1"/>
  <c r="E5244" i="8"/>
  <c r="A5237" i="8"/>
  <c r="E5242" i="8"/>
  <c r="E5240" i="8"/>
  <c r="E5241" i="8"/>
  <c r="A5236" i="8"/>
  <c r="E5243" i="8"/>
  <c r="E5238" i="8"/>
  <c r="E4904" i="8"/>
  <c r="A4897" i="8"/>
  <c r="I5262" i="8"/>
  <c r="T5262" i="8" s="1"/>
  <c r="E3807" i="8"/>
  <c r="I4172" i="8"/>
  <c r="T4172" i="8" s="1"/>
  <c r="E3814" i="8"/>
  <c r="H4545" i="8" s="1"/>
  <c r="D296" i="19"/>
  <c r="A3807" i="8"/>
  <c r="E3811" i="8"/>
  <c r="H4176" i="8" s="1"/>
  <c r="E3810" i="8"/>
  <c r="U4175" i="8" s="1"/>
  <c r="E3808" i="8"/>
  <c r="U4173" i="8" s="1"/>
  <c r="E3812" i="8"/>
  <c r="U4177" i="8" s="1"/>
  <c r="A3907" i="8"/>
  <c r="E3914" i="8"/>
  <c r="U5010" i="8" s="1"/>
  <c r="I4272" i="8"/>
  <c r="T4272" i="8" s="1"/>
  <c r="E3950" i="8"/>
  <c r="A3943" i="8"/>
  <c r="I4308" i="8"/>
  <c r="T4308" i="8" s="1"/>
  <c r="A4145" i="8"/>
  <c r="E4152" i="8"/>
  <c r="I4511" i="8"/>
  <c r="T4511" i="8" s="1"/>
  <c r="I4482" i="8"/>
  <c r="T4482" i="8" s="1"/>
  <c r="E4123" i="8"/>
  <c r="U4488" i="8" s="1"/>
  <c r="A4116" i="8"/>
  <c r="U4410" i="8"/>
  <c r="H4411" i="8"/>
  <c r="V4411" i="8" s="1"/>
  <c r="E5000" i="8"/>
  <c r="I5358" i="8"/>
  <c r="T5358" i="8" s="1"/>
  <c r="A4993" i="8"/>
  <c r="A5107" i="8"/>
  <c r="E5114" i="8"/>
  <c r="I5472" i="8"/>
  <c r="T5472" i="8" s="1"/>
  <c r="I5670" i="8"/>
  <c r="T5670" i="8" s="1"/>
  <c r="E5312" i="8"/>
  <c r="A5305" i="8"/>
  <c r="A5385" i="8"/>
  <c r="I5750" i="8"/>
  <c r="T5750" i="8" s="1"/>
  <c r="A4132" i="8"/>
  <c r="E4139" i="8"/>
  <c r="U4504" i="8" s="1"/>
  <c r="I4498" i="8"/>
  <c r="T4498" i="8" s="1"/>
  <c r="E4681" i="8"/>
  <c r="I5039" i="8"/>
  <c r="T5039" i="8" s="1"/>
  <c r="A4674" i="8"/>
  <c r="A4473" i="8"/>
  <c r="E4480" i="8"/>
  <c r="I4838" i="8"/>
  <c r="T4838" i="8" s="1"/>
  <c r="A4327" i="8"/>
  <c r="E4334" i="8"/>
  <c r="U4699" i="8" s="1"/>
  <c r="I4693" i="8"/>
  <c r="T4693" i="8" s="1"/>
  <c r="A4686" i="8"/>
  <c r="I5051" i="8"/>
  <c r="T5051" i="8" s="1"/>
  <c r="E4693" i="8"/>
  <c r="U5495" i="8"/>
  <c r="H5495" i="8"/>
  <c r="A5091" i="8"/>
  <c r="I5456" i="8"/>
  <c r="T5456" i="8" s="1"/>
  <c r="E5098" i="8"/>
  <c r="A4871" i="8"/>
  <c r="I5236" i="8"/>
  <c r="T5236" i="8" s="1"/>
  <c r="E4878" i="8"/>
  <c r="A3709" i="8"/>
  <c r="E3716" i="8"/>
  <c r="U4081" i="8" s="1"/>
  <c r="I4074" i="8"/>
  <c r="T4074" i="8" s="1"/>
  <c r="E5275" i="8"/>
  <c r="A5268" i="8"/>
  <c r="I5633" i="8"/>
  <c r="T5633" i="8" s="1"/>
  <c r="A5322" i="8"/>
  <c r="E5329" i="8"/>
  <c r="I5687" i="8"/>
  <c r="T5687" i="8" s="1"/>
  <c r="E5316" i="8"/>
  <c r="A5309" i="8"/>
  <c r="I5674" i="8"/>
  <c r="T5674" i="8" s="1"/>
  <c r="I5354" i="8"/>
  <c r="T5354" i="8" s="1"/>
  <c r="A4989" i="8"/>
  <c r="E4996" i="8"/>
  <c r="I5686" i="8"/>
  <c r="T5686" i="8" s="1"/>
  <c r="A5321" i="8"/>
  <c r="E5328" i="8"/>
  <c r="A4844" i="8"/>
  <c r="I5209" i="8"/>
  <c r="T5209" i="8" s="1"/>
  <c r="E4851" i="8"/>
  <c r="E5304" i="8"/>
  <c r="A5297" i="8"/>
  <c r="I5662" i="8"/>
  <c r="T5662" i="8" s="1"/>
  <c r="E4056" i="8"/>
  <c r="I4415" i="8"/>
  <c r="T4415" i="8" s="1"/>
  <c r="A4049" i="8"/>
  <c r="E4052" i="8"/>
  <c r="E4055" i="8"/>
  <c r="E4054" i="8"/>
  <c r="E4049" i="8"/>
  <c r="U4414" i="8" s="1"/>
  <c r="A4048" i="8"/>
  <c r="E4050" i="8"/>
  <c r="E3710" i="8"/>
  <c r="U4075" i="8" s="1"/>
  <c r="I4068" i="8"/>
  <c r="T4068" i="8" s="1"/>
  <c r="A3703" i="8"/>
  <c r="I4863" i="8"/>
  <c r="T4863" i="8" s="1"/>
  <c r="A4498" i="8"/>
  <c r="E4505" i="8"/>
  <c r="I4696" i="8"/>
  <c r="T4696" i="8" s="1"/>
  <c r="E4337" i="8"/>
  <c r="U4702" i="8" s="1"/>
  <c r="A4330" i="8"/>
  <c r="A4527" i="8"/>
  <c r="E4534" i="8"/>
  <c r="I4892" i="8"/>
  <c r="T4892" i="8" s="1"/>
  <c r="I5351" i="8"/>
  <c r="T5351" i="8" s="1"/>
  <c r="E4993" i="8"/>
  <c r="A4986" i="8"/>
  <c r="E5308" i="8"/>
  <c r="A5301" i="8"/>
  <c r="I5666" i="8"/>
  <c r="T5666" i="8" s="1"/>
  <c r="E5105" i="8"/>
  <c r="A5098" i="8"/>
  <c r="I5463" i="8"/>
  <c r="T5463" i="8" s="1"/>
  <c r="E5255" i="8"/>
  <c r="I5613" i="8"/>
  <c r="T5613" i="8" s="1"/>
  <c r="A5248" i="8"/>
  <c r="E5096" i="8"/>
  <c r="I5454" i="8"/>
  <c r="T5454" i="8" s="1"/>
  <c r="A5089" i="8"/>
  <c r="A5264" i="8"/>
  <c r="E5271" i="8"/>
  <c r="I5629" i="8"/>
  <c r="T5629" i="8" s="1"/>
  <c r="I5693" i="8"/>
  <c r="T5693" i="8" s="1"/>
  <c r="A5328" i="8"/>
  <c r="E5335" i="8"/>
  <c r="I5615" i="8"/>
  <c r="T5615" i="8" s="1"/>
  <c r="E5257" i="8"/>
  <c r="A5250" i="8"/>
  <c r="I5210" i="8"/>
  <c r="T5210" i="8" s="1"/>
  <c r="A4845" i="8"/>
  <c r="E4852" i="8"/>
  <c r="I5258" i="8"/>
  <c r="T5258" i="8" s="1"/>
  <c r="A4893" i="8"/>
  <c r="E4900" i="8"/>
  <c r="I5319" i="8"/>
  <c r="T5319" i="8" s="1"/>
  <c r="A4954" i="8"/>
  <c r="E4961" i="8"/>
  <c r="H5326" i="8" s="1"/>
  <c r="A5254" i="8"/>
  <c r="I5619" i="8"/>
  <c r="T5619" i="8" s="1"/>
  <c r="E5261" i="8"/>
  <c r="E5097" i="8"/>
  <c r="A5090" i="8"/>
  <c r="I5455" i="8"/>
  <c r="T5455" i="8" s="1"/>
  <c r="A4992" i="8"/>
  <c r="I5357" i="8"/>
  <c r="T5357" i="8" s="1"/>
  <c r="E4999" i="8"/>
  <c r="I5631" i="8"/>
  <c r="T5631" i="8" s="1"/>
  <c r="A5266" i="8"/>
  <c r="E5273" i="8"/>
  <c r="E4332" i="8"/>
  <c r="I4691" i="8"/>
  <c r="T4691" i="8" s="1"/>
  <c r="A4325" i="8"/>
  <c r="E4885" i="8"/>
  <c r="A4878" i="8"/>
  <c r="I5243" i="8"/>
  <c r="T5243" i="8" s="1"/>
  <c r="E4545" i="8"/>
  <c r="I4903" i="8"/>
  <c r="T4903" i="8" s="1"/>
  <c r="A4538" i="8"/>
  <c r="E4844" i="8"/>
  <c r="A4837" i="8"/>
  <c r="I5202" i="8"/>
  <c r="T5202" i="8" s="1"/>
  <c r="A5310" i="8"/>
  <c r="E5317" i="8"/>
  <c r="I5675" i="8"/>
  <c r="T5675" i="8" s="1"/>
  <c r="I5305" i="8"/>
  <c r="T5305" i="8" s="1"/>
  <c r="E4947" i="8"/>
  <c r="A4940" i="8"/>
  <c r="I5610" i="8"/>
  <c r="T5610" i="8" s="1"/>
  <c r="A5245" i="8"/>
  <c r="E5252" i="8"/>
  <c r="I5453" i="8"/>
  <c r="T5453" i="8" s="1"/>
  <c r="A5088" i="8"/>
  <c r="E5095" i="8"/>
  <c r="A4980" i="8"/>
  <c r="I5345" i="8"/>
  <c r="T5345" i="8" s="1"/>
  <c r="E4987" i="8"/>
  <c r="H5352" i="8" s="1"/>
  <c r="E5325" i="8"/>
  <c r="A5318" i="8"/>
  <c r="I5683" i="8"/>
  <c r="T5683" i="8" s="1"/>
  <c r="A5388" i="8"/>
  <c r="I5753" i="8"/>
  <c r="T5753" i="8" s="1"/>
  <c r="A4818" i="8"/>
  <c r="E4825" i="8"/>
  <c r="I5183" i="8"/>
  <c r="T5183" i="8" s="1"/>
  <c r="I5671" i="8"/>
  <c r="T5671" i="8" s="1"/>
  <c r="E5313" i="8"/>
  <c r="A5306" i="8"/>
  <c r="I4294" i="8"/>
  <c r="T4294" i="8" s="1"/>
  <c r="A3929" i="8"/>
  <c r="E3936" i="8"/>
  <c r="U4301" i="8" s="1"/>
  <c r="I4526" i="8"/>
  <c r="T4526" i="8" s="1"/>
  <c r="A4160" i="8"/>
  <c r="E4167" i="8"/>
  <c r="U4532" i="8" s="1"/>
  <c r="I4727" i="8"/>
  <c r="T4727" i="8" s="1"/>
  <c r="A4362" i="8"/>
  <c r="E4369" i="8"/>
  <c r="U4734" i="8" s="1"/>
  <c r="E4432" i="8"/>
  <c r="A4425" i="8"/>
  <c r="I4790" i="8"/>
  <c r="T4790" i="8" s="1"/>
  <c r="I4822" i="8"/>
  <c r="T4822" i="8" s="1"/>
  <c r="E4464" i="8"/>
  <c r="A4457" i="8"/>
  <c r="E4309" i="8"/>
  <c r="I4668" i="8"/>
  <c r="T4668" i="8" s="1"/>
  <c r="A4302" i="8"/>
  <c r="I4174" i="8"/>
  <c r="T4174" i="8" s="1"/>
  <c r="A3809" i="8"/>
  <c r="E3816" i="8"/>
  <c r="H4181" i="8" s="1"/>
  <c r="I4534" i="8"/>
  <c r="T4534" i="8" s="1"/>
  <c r="A4168" i="8"/>
  <c r="E4175" i="8"/>
  <c r="A4382" i="8"/>
  <c r="I4747" i="8"/>
  <c r="T4747" i="8" s="1"/>
  <c r="E4389" i="8"/>
  <c r="A3706" i="8"/>
  <c r="E3713" i="8"/>
  <c r="U4078" i="8" s="1"/>
  <c r="I4071" i="8"/>
  <c r="T4071" i="8" s="1"/>
  <c r="A4453" i="8"/>
  <c r="I4818" i="8"/>
  <c r="T4818" i="8" s="1"/>
  <c r="E4460" i="8"/>
  <c r="A4707" i="8"/>
  <c r="I5072" i="8"/>
  <c r="T5072" i="8" s="1"/>
  <c r="E4714" i="8"/>
  <c r="I4846" i="8"/>
  <c r="T4846" i="8" s="1"/>
  <c r="E4488" i="8"/>
  <c r="A4481" i="8"/>
  <c r="I4897" i="8"/>
  <c r="T4897" i="8" s="1"/>
  <c r="A4532" i="8"/>
  <c r="E4539" i="8"/>
  <c r="A3917" i="8"/>
  <c r="E3924" i="8"/>
  <c r="U4655" i="8" s="1"/>
  <c r="I4282" i="8"/>
  <c r="T4282" i="8" s="1"/>
  <c r="A4055" i="8"/>
  <c r="E4062" i="8"/>
  <c r="I4421" i="8"/>
  <c r="T4421" i="8" s="1"/>
  <c r="I4088" i="8"/>
  <c r="T4088" i="8" s="1"/>
  <c r="E3730" i="8"/>
  <c r="U4095" i="8" s="1"/>
  <c r="A3723" i="8"/>
  <c r="E4484" i="8"/>
  <c r="A4477" i="8"/>
  <c r="I4842" i="8"/>
  <c r="T4842" i="8" s="1"/>
  <c r="A4515" i="8"/>
  <c r="I4880" i="8"/>
  <c r="T4880" i="8" s="1"/>
  <c r="E4522" i="8"/>
  <c r="E3932" i="8"/>
  <c r="A3925" i="8"/>
  <c r="I4290" i="8"/>
  <c r="T4290" i="8" s="1"/>
  <c r="I4433" i="8"/>
  <c r="T4433" i="8" s="1"/>
  <c r="A4067" i="8"/>
  <c r="E4074" i="8"/>
  <c r="I4926" i="8"/>
  <c r="T4926" i="8" s="1"/>
  <c r="E4568" i="8"/>
  <c r="A4561" i="8"/>
  <c r="A4485" i="8"/>
  <c r="I4850" i="8"/>
  <c r="T4850" i="8" s="1"/>
  <c r="E4492" i="8"/>
  <c r="E4140" i="8"/>
  <c r="U4505" i="8" s="1"/>
  <c r="A4133" i="8"/>
  <c r="I4499" i="8"/>
  <c r="T4499" i="8" s="1"/>
  <c r="H4499" i="8"/>
  <c r="A3934" i="8"/>
  <c r="I4299" i="8"/>
  <c r="T4299" i="8" s="1"/>
  <c r="E3941" i="8"/>
  <c r="U4306" i="8" s="1"/>
  <c r="A3904" i="8"/>
  <c r="I4269" i="8"/>
  <c r="T4269" i="8" s="1"/>
  <c r="E3911" i="8"/>
  <c r="U4276" i="8" s="1"/>
  <c r="E4078" i="8"/>
  <c r="I4437" i="8"/>
  <c r="T4437" i="8" s="1"/>
  <c r="A4071" i="8"/>
  <c r="A3726" i="8"/>
  <c r="E3733" i="8"/>
  <c r="I4091" i="8"/>
  <c r="T4091" i="8" s="1"/>
  <c r="I4860" i="8"/>
  <c r="T4860" i="8" s="1"/>
  <c r="A4495" i="8"/>
  <c r="E4502" i="8"/>
  <c r="I4864" i="8"/>
  <c r="T4864" i="8" s="1"/>
  <c r="E4506" i="8"/>
  <c r="A4499" i="8"/>
  <c r="A4517" i="8"/>
  <c r="I4882" i="8"/>
  <c r="T4882" i="8" s="1"/>
  <c r="E4524" i="8"/>
  <c r="I4699" i="8"/>
  <c r="T4699" i="8" s="1"/>
  <c r="A4333" i="8"/>
  <c r="E4340" i="8"/>
  <c r="U4705" i="8" s="1"/>
  <c r="A4437" i="8"/>
  <c r="E4444" i="8"/>
  <c r="I4802" i="8"/>
  <c r="T4802" i="8" s="1"/>
  <c r="E3727" i="8"/>
  <c r="A3720" i="8"/>
  <c r="I4085" i="8"/>
  <c r="T4085" i="8" s="1"/>
  <c r="A4171" i="8"/>
  <c r="E4178" i="8"/>
  <c r="I4537" i="8"/>
  <c r="T4537" i="8" s="1"/>
  <c r="A4360" i="8"/>
  <c r="I4725" i="8"/>
  <c r="T4725" i="8" s="1"/>
  <c r="E4367" i="8"/>
  <c r="U5098" i="8" s="1"/>
  <c r="E3694" i="8"/>
  <c r="A3687" i="8"/>
  <c r="I4052" i="8"/>
  <c r="T4052" i="8" s="1"/>
  <c r="A4669" i="8"/>
  <c r="E4676" i="8"/>
  <c r="I5034" i="8"/>
  <c r="T5034" i="8" s="1"/>
  <c r="I4921" i="8"/>
  <c r="T4921" i="8" s="1"/>
  <c r="A4556" i="8"/>
  <c r="E4563" i="8"/>
  <c r="E3837" i="8"/>
  <c r="I4195" i="8"/>
  <c r="T4195" i="8" s="1"/>
  <c r="A3830" i="8"/>
  <c r="A4528" i="8"/>
  <c r="E4535" i="8"/>
  <c r="I4893" i="8"/>
  <c r="T4893" i="8" s="1"/>
  <c r="I4711" i="8"/>
  <c r="T4711" i="8" s="1"/>
  <c r="E4352" i="8"/>
  <c r="U4717" i="8" s="1"/>
  <c r="A4345" i="8"/>
  <c r="E4443" i="8"/>
  <c r="A4436" i="8"/>
  <c r="I4801" i="8"/>
  <c r="T4801" i="8" s="1"/>
  <c r="I4835" i="8"/>
  <c r="T4835" i="8" s="1"/>
  <c r="A4470" i="8"/>
  <c r="E4477" i="8"/>
  <c r="A4718" i="8"/>
  <c r="E4725" i="8"/>
  <c r="I5083" i="8"/>
  <c r="T5083" i="8" s="1"/>
  <c r="H5136" i="8"/>
  <c r="U4771" i="8"/>
  <c r="U4601" i="8"/>
  <c r="H4602" i="8"/>
  <c r="V4602" i="8" s="1"/>
  <c r="E5239" i="8"/>
  <c r="U4352" i="8"/>
  <c r="H4352" i="8"/>
  <c r="H4969" i="8"/>
  <c r="U4969" i="8"/>
  <c r="E5182" i="8"/>
  <c r="H4346" i="8"/>
  <c r="V4346" i="8" s="1"/>
  <c r="U4146" i="8"/>
  <c r="H4146" i="8"/>
  <c r="U5129" i="8"/>
  <c r="H5494" i="8"/>
  <c r="I5203" i="8"/>
  <c r="T5203" i="8" s="1"/>
  <c r="E4845" i="8"/>
  <c r="A4838" i="8"/>
  <c r="I5643" i="8"/>
  <c r="T5643" i="8" s="1"/>
  <c r="A5278" i="8"/>
  <c r="E5285" i="8"/>
  <c r="E4874" i="8"/>
  <c r="A4867" i="8"/>
  <c r="I5232" i="8"/>
  <c r="T5232" i="8" s="1"/>
  <c r="E4567" i="8"/>
  <c r="I4925" i="8"/>
  <c r="T4925" i="8" s="1"/>
  <c r="A4560" i="8"/>
  <c r="I5037" i="8"/>
  <c r="T5037" i="8" s="1"/>
  <c r="A4672" i="8"/>
  <c r="E4679" i="8"/>
  <c r="A4056" i="8"/>
  <c r="I4422" i="8"/>
  <c r="T4422" i="8" s="1"/>
  <c r="E4063" i="8"/>
  <c r="E5373" i="8"/>
  <c r="I5731" i="8"/>
  <c r="T5731" i="8" s="1"/>
  <c r="A5366" i="8"/>
  <c r="E4876" i="8"/>
  <c r="A4869" i="8"/>
  <c r="I5234" i="8"/>
  <c r="T5234" i="8" s="1"/>
  <c r="I4077" i="8"/>
  <c r="T4077" i="8" s="1"/>
  <c r="E3719" i="8"/>
  <c r="U4084" i="8" s="1"/>
  <c r="A3712" i="8"/>
  <c r="A4712" i="8"/>
  <c r="I5077" i="8"/>
  <c r="T5077" i="8" s="1"/>
  <c r="E4719" i="8"/>
  <c r="U4976" i="8"/>
  <c r="H4976" i="8"/>
  <c r="I5233" i="8"/>
  <c r="T5233" i="8" s="1"/>
  <c r="A4868" i="8"/>
  <c r="E4875" i="8"/>
  <c r="I5452" i="8"/>
  <c r="T5452" i="8" s="1"/>
  <c r="A5087" i="8"/>
  <c r="E5094" i="8"/>
  <c r="A5243" i="8"/>
  <c r="I5608" i="8"/>
  <c r="T5608" i="8" s="1"/>
  <c r="E5250" i="8"/>
  <c r="E5115" i="8"/>
  <c r="A5108" i="8"/>
  <c r="I5473" i="8"/>
  <c r="T5473" i="8" s="1"/>
  <c r="I5691" i="8"/>
  <c r="T5691" i="8" s="1"/>
  <c r="E5333" i="8"/>
  <c r="A5326" i="8"/>
  <c r="E4145" i="8"/>
  <c r="U4510" i="8" s="1"/>
  <c r="A4138" i="8"/>
  <c r="I4504" i="8"/>
  <c r="T4504" i="8" s="1"/>
  <c r="A4304" i="8"/>
  <c r="E4311" i="8"/>
  <c r="H4677" i="8" s="1"/>
  <c r="I4670" i="8"/>
  <c r="T4670" i="8" s="1"/>
  <c r="A4461" i="8"/>
  <c r="I4826" i="8"/>
  <c r="T4826" i="8" s="1"/>
  <c r="E4468" i="8"/>
  <c r="E4952" i="8"/>
  <c r="H5317" i="8" s="1"/>
  <c r="A4945" i="8"/>
  <c r="I5310" i="8"/>
  <c r="T5310" i="8" s="1"/>
  <c r="I5672" i="8"/>
  <c r="T5672" i="8" s="1"/>
  <c r="A5307" i="8"/>
  <c r="E5314" i="8"/>
  <c r="E5374" i="8"/>
  <c r="I5732" i="8"/>
  <c r="T5732" i="8" s="1"/>
  <c r="A5367" i="8"/>
  <c r="A5104" i="8"/>
  <c r="I5469" i="8"/>
  <c r="T5469" i="8" s="1"/>
  <c r="E5111" i="8"/>
  <c r="A4883" i="8"/>
  <c r="I5248" i="8"/>
  <c r="T5248" i="8" s="1"/>
  <c r="E4890" i="8"/>
  <c r="E5268" i="8"/>
  <c r="A5261" i="8"/>
  <c r="I5626" i="8"/>
  <c r="T5626" i="8" s="1"/>
  <c r="A3897" i="8"/>
  <c r="D299" i="19"/>
  <c r="A3898" i="8"/>
  <c r="I4263" i="8"/>
  <c r="T4263" i="8" s="1"/>
  <c r="E3905" i="8"/>
  <c r="H5001" i="8" s="1"/>
  <c r="E3903" i="8"/>
  <c r="U4634" i="8" s="1"/>
  <c r="E3902" i="8"/>
  <c r="E3904" i="8"/>
  <c r="H4269" i="8" s="1"/>
  <c r="E3900" i="8"/>
  <c r="U4996" i="8" s="1"/>
  <c r="E3898" i="8"/>
  <c r="U4263" i="8" s="1"/>
  <c r="E3899" i="8"/>
  <c r="A4977" i="8"/>
  <c r="E4984" i="8"/>
  <c r="H5349" i="8" s="1"/>
  <c r="H5342" i="8"/>
  <c r="I5342" i="8"/>
  <c r="T5342" i="8" s="1"/>
  <c r="I5679" i="8"/>
  <c r="T5679" i="8" s="1"/>
  <c r="A5314" i="8"/>
  <c r="E5321" i="8"/>
  <c r="E5245" i="8"/>
  <c r="A5238" i="8"/>
  <c r="I5603" i="8"/>
  <c r="T5603" i="8" s="1"/>
  <c r="E4877" i="8"/>
  <c r="I5235" i="8"/>
  <c r="T5235" i="8" s="1"/>
  <c r="A4870" i="8"/>
  <c r="I5250" i="8"/>
  <c r="T5250" i="8" s="1"/>
  <c r="E4892" i="8"/>
  <c r="A4885" i="8"/>
  <c r="I5552" i="8"/>
  <c r="T5552" i="8" s="1"/>
  <c r="A5187" i="8"/>
  <c r="E5194" i="8"/>
  <c r="I5617" i="8"/>
  <c r="T5617" i="8" s="1"/>
  <c r="A5252" i="8"/>
  <c r="E5259" i="8"/>
  <c r="A4847" i="8"/>
  <c r="I5212" i="8"/>
  <c r="T5212" i="8" s="1"/>
  <c r="E4854" i="8"/>
  <c r="A4887" i="8"/>
  <c r="I5252" i="8"/>
  <c r="T5252" i="8" s="1"/>
  <c r="E4894" i="8"/>
  <c r="A5256" i="8"/>
  <c r="E5263" i="8"/>
  <c r="I5621" i="8"/>
  <c r="T5621" i="8" s="1"/>
  <c r="I5460" i="8"/>
  <c r="T5460" i="8" s="1"/>
  <c r="E5102" i="8"/>
  <c r="A5095" i="8"/>
  <c r="I5264" i="8"/>
  <c r="T5264" i="8" s="1"/>
  <c r="E4906" i="8"/>
  <c r="A4899" i="8"/>
  <c r="E4834" i="8"/>
  <c r="I5192" i="8"/>
  <c r="T5192" i="8" s="1"/>
  <c r="A4827" i="8"/>
  <c r="A4861" i="8"/>
  <c r="I5226" i="8"/>
  <c r="T5226" i="8" s="1"/>
  <c r="E4868" i="8"/>
  <c r="A5359" i="8"/>
  <c r="I5724" i="8"/>
  <c r="T5724" i="8" s="1"/>
  <c r="E5366" i="8"/>
  <c r="A5358" i="8"/>
  <c r="E5359" i="8"/>
  <c r="E5365" i="8"/>
  <c r="E5364" i="8"/>
  <c r="E5361" i="8"/>
  <c r="E5362" i="8"/>
  <c r="E5363" i="8"/>
  <c r="A4839" i="8"/>
  <c r="E4846" i="8"/>
  <c r="I5204" i="8"/>
  <c r="T5204" i="8" s="1"/>
  <c r="I5337" i="8"/>
  <c r="T5337" i="8" s="1"/>
  <c r="A4972" i="8"/>
  <c r="E4979" i="8"/>
  <c r="U5710" i="8" s="1"/>
  <c r="E5311" i="8"/>
  <c r="I5669" i="8"/>
  <c r="T5669" i="8" s="1"/>
  <c r="A5304" i="8"/>
  <c r="E4946" i="8"/>
  <c r="A4939" i="8"/>
  <c r="I5304" i="8"/>
  <c r="T5304" i="8" s="1"/>
  <c r="E5254" i="8"/>
  <c r="I5612" i="8"/>
  <c r="T5612" i="8" s="1"/>
  <c r="A5247" i="8"/>
  <c r="I5471" i="8"/>
  <c r="T5471" i="8" s="1"/>
  <c r="E5113" i="8"/>
  <c r="H5478" i="8" s="1"/>
  <c r="A5106" i="8"/>
  <c r="A4982" i="8"/>
  <c r="E4989" i="8"/>
  <c r="H5354" i="8" s="1"/>
  <c r="I5347" i="8"/>
  <c r="T5347" i="8" s="1"/>
  <c r="I5677" i="8"/>
  <c r="T5677" i="8" s="1"/>
  <c r="A5312" i="8"/>
  <c r="E5319" i="8"/>
  <c r="E5264" i="8"/>
  <c r="A5257" i="8"/>
  <c r="I5622" i="8"/>
  <c r="T5622" i="8" s="1"/>
  <c r="E4861" i="8"/>
  <c r="A4854" i="8"/>
  <c r="I5219" i="8"/>
  <c r="T5219" i="8" s="1"/>
  <c r="A4820" i="8"/>
  <c r="I5185" i="8"/>
  <c r="T5185" i="8" s="1"/>
  <c r="E4827" i="8"/>
  <c r="I5673" i="8"/>
  <c r="T5673" i="8" s="1"/>
  <c r="A5308" i="8"/>
  <c r="E5315" i="8"/>
  <c r="E4161" i="8"/>
  <c r="A4154" i="8"/>
  <c r="I4520" i="8"/>
  <c r="T4520" i="8" s="1"/>
  <c r="I4694" i="8"/>
  <c r="T4694" i="8" s="1"/>
  <c r="E4335" i="8"/>
  <c r="U4700" i="8" s="1"/>
  <c r="A4328" i="8"/>
  <c r="E4449" i="8"/>
  <c r="I4807" i="8"/>
  <c r="T4807" i="8" s="1"/>
  <c r="A4442" i="8"/>
  <c r="E4454" i="8"/>
  <c r="A4447" i="8"/>
  <c r="I4812" i="8"/>
  <c r="T4812" i="8" s="1"/>
  <c r="I4662" i="8"/>
  <c r="T4662" i="8" s="1"/>
  <c r="A4296" i="8"/>
  <c r="E4303" i="8"/>
  <c r="A3811" i="8"/>
  <c r="E3818" i="8"/>
  <c r="H4549" i="8" s="1"/>
  <c r="I4176" i="8"/>
  <c r="T4176" i="8" s="1"/>
  <c r="I4528" i="8"/>
  <c r="T4528" i="8" s="1"/>
  <c r="A4162" i="8"/>
  <c r="E4169" i="8"/>
  <c r="U4534" i="8" s="1"/>
  <c r="A4384" i="8"/>
  <c r="I4749" i="8"/>
  <c r="T4749" i="8" s="1"/>
  <c r="E4391" i="8"/>
  <c r="E4440" i="8"/>
  <c r="A4433" i="8"/>
  <c r="I4798" i="8"/>
  <c r="T4798" i="8" s="1"/>
  <c r="I4086" i="8"/>
  <c r="T4086" i="8" s="1"/>
  <c r="E3728" i="8"/>
  <c r="U4093" i="8" s="1"/>
  <c r="A3721" i="8"/>
  <c r="I5066" i="8"/>
  <c r="T5066" i="8" s="1"/>
  <c r="E4708" i="8"/>
  <c r="A4701" i="8"/>
  <c r="E3825" i="8"/>
  <c r="I4183" i="8"/>
  <c r="T4183" i="8" s="1"/>
  <c r="A3818" i="8"/>
  <c r="A3951" i="8"/>
  <c r="E3958" i="8"/>
  <c r="I4316" i="8"/>
  <c r="T4316" i="8" s="1"/>
  <c r="E3926" i="8"/>
  <c r="U5022" i="8" s="1"/>
  <c r="I4284" i="8"/>
  <c r="T4284" i="8" s="1"/>
  <c r="A3919" i="8"/>
  <c r="E4064" i="8"/>
  <c r="A4057" i="8"/>
  <c r="I4423" i="8"/>
  <c r="T4423" i="8" s="1"/>
  <c r="E3724" i="8"/>
  <c r="I4082" i="8"/>
  <c r="T4082" i="8" s="1"/>
  <c r="A3717" i="8"/>
  <c r="I4196" i="8"/>
  <c r="T4196" i="8" s="1"/>
  <c r="A3831" i="8"/>
  <c r="E3838" i="8"/>
  <c r="H4569" i="8" s="1"/>
  <c r="I4899" i="8"/>
  <c r="T4899" i="8" s="1"/>
  <c r="E4541" i="8"/>
  <c r="A4534" i="8"/>
  <c r="I4292" i="8"/>
  <c r="T4292" i="8" s="1"/>
  <c r="A3927" i="8"/>
  <c r="E3934" i="8"/>
  <c r="I5053" i="8"/>
  <c r="T5053" i="8" s="1"/>
  <c r="A4688" i="8"/>
  <c r="E4695" i="8"/>
  <c r="E4570" i="8"/>
  <c r="I4928" i="8"/>
  <c r="T4928" i="8" s="1"/>
  <c r="A4563" i="8"/>
  <c r="I4852" i="8"/>
  <c r="T4852" i="8" s="1"/>
  <c r="A4487" i="8"/>
  <c r="E4494" i="8"/>
  <c r="A4127" i="8"/>
  <c r="E4134" i="8"/>
  <c r="H4500" i="8" s="1"/>
  <c r="I4493" i="8"/>
  <c r="T4493" i="8" s="1"/>
  <c r="E3943" i="8"/>
  <c r="U4308" i="8" s="1"/>
  <c r="I4301" i="8"/>
  <c r="T4301" i="8" s="1"/>
  <c r="A3936" i="8"/>
  <c r="I4271" i="8"/>
  <c r="T4271" i="8" s="1"/>
  <c r="E3913" i="8"/>
  <c r="U5374" i="8" s="1"/>
  <c r="A3906" i="8"/>
  <c r="I4439" i="8"/>
  <c r="T4439" i="8" s="1"/>
  <c r="E4080" i="8"/>
  <c r="A4073" i="8"/>
  <c r="I4905" i="8"/>
  <c r="T4905" i="8" s="1"/>
  <c r="E4547" i="8"/>
  <c r="A4540" i="8"/>
  <c r="A4497" i="8"/>
  <c r="I4862" i="8"/>
  <c r="T4862" i="8" s="1"/>
  <c r="E4504" i="8"/>
  <c r="A4501" i="8"/>
  <c r="I4866" i="8"/>
  <c r="T4866" i="8" s="1"/>
  <c r="E4508" i="8"/>
  <c r="E3949" i="8"/>
  <c r="U4314" i="8" s="1"/>
  <c r="I4307" i="8"/>
  <c r="T4307" i="8" s="1"/>
  <c r="A3942" i="8"/>
  <c r="E3917" i="8"/>
  <c r="U5378" i="8" s="1"/>
  <c r="I4275" i="8"/>
  <c r="T4275" i="8" s="1"/>
  <c r="A3910" i="8"/>
  <c r="A4077" i="8"/>
  <c r="I4443" i="8"/>
  <c r="T4443" i="8" s="1"/>
  <c r="E4084" i="8"/>
  <c r="A3722" i="8"/>
  <c r="I4087" i="8"/>
  <c r="T4087" i="8" s="1"/>
  <c r="E3729" i="8"/>
  <c r="I4531" i="8"/>
  <c r="T4531" i="8" s="1"/>
  <c r="A4165" i="8"/>
  <c r="E4172" i="8"/>
  <c r="I4744" i="8"/>
  <c r="T4744" i="8" s="1"/>
  <c r="A4379" i="8"/>
  <c r="E4386" i="8"/>
  <c r="U5117" i="8" s="1"/>
  <c r="I4078" i="8"/>
  <c r="T4078" i="8" s="1"/>
  <c r="E3720" i="8"/>
  <c r="U4085" i="8" s="1"/>
  <c r="A3713" i="8"/>
  <c r="E4694" i="8"/>
  <c r="A4687" i="8"/>
  <c r="I5052" i="8"/>
  <c r="T5052" i="8" s="1"/>
  <c r="A4558" i="8"/>
  <c r="E4565" i="8"/>
  <c r="I4923" i="8"/>
  <c r="T4923" i="8" s="1"/>
  <c r="E3831" i="8"/>
  <c r="A3824" i="8"/>
  <c r="I4189" i="8"/>
  <c r="T4189" i="8" s="1"/>
  <c r="A4522" i="8"/>
  <c r="I4887" i="8"/>
  <c r="T4887" i="8" s="1"/>
  <c r="E4529" i="8"/>
  <c r="E4341" i="8"/>
  <c r="U4706" i="8" s="1"/>
  <c r="I4700" i="8"/>
  <c r="T4700" i="8" s="1"/>
  <c r="A4334" i="8"/>
  <c r="A4422" i="8"/>
  <c r="I4787" i="8"/>
  <c r="T4787" i="8" s="1"/>
  <c r="E4429" i="8"/>
  <c r="I4101" i="8"/>
  <c r="T4101" i="8" s="1"/>
  <c r="E3743" i="8"/>
  <c r="H4108" i="8" s="1"/>
  <c r="A3736" i="8"/>
  <c r="E4705" i="8"/>
  <c r="H5070" i="8" s="1"/>
  <c r="I5063" i="8"/>
  <c r="T5063" i="8" s="1"/>
  <c r="A4698" i="8"/>
  <c r="U4224" i="8"/>
  <c r="H4224" i="8"/>
  <c r="H4590" i="8"/>
  <c r="V4368" i="8"/>
  <c r="H4164" i="8"/>
  <c r="V4164" i="8" s="1"/>
  <c r="U4225" i="8"/>
  <c r="H4225" i="8"/>
  <c r="V4225" i="8" s="1"/>
  <c r="H4956" i="8"/>
  <c r="U4388" i="8"/>
  <c r="V4388" i="8" s="1"/>
  <c r="H4389" i="8"/>
  <c r="V4389" i="8" s="1"/>
  <c r="H4982" i="8"/>
  <c r="U4251" i="8"/>
  <c r="H4251" i="8"/>
  <c r="U4944" i="8"/>
  <c r="H4944" i="8"/>
  <c r="U4257" i="8"/>
  <c r="H4623" i="8"/>
  <c r="H4257" i="8"/>
  <c r="U4353" i="8"/>
  <c r="H4354" i="8"/>
  <c r="V4354" i="8" s="1"/>
  <c r="H4353" i="8"/>
  <c r="U4578" i="8"/>
  <c r="H4579" i="8"/>
  <c r="U5499" i="8"/>
  <c r="H5499" i="8"/>
  <c r="H5489" i="8"/>
  <c r="U5489" i="8"/>
  <c r="U4958" i="8"/>
  <c r="H4958" i="8"/>
  <c r="U4145" i="8"/>
  <c r="H4145" i="8"/>
  <c r="E5195" i="8"/>
  <c r="I5553" i="8"/>
  <c r="T5553" i="8" s="1"/>
  <c r="A5188" i="8"/>
  <c r="H4296" i="8"/>
  <c r="A3931" i="8"/>
  <c r="I4296" i="8"/>
  <c r="T4296" i="8" s="1"/>
  <c r="E3938" i="8"/>
  <c r="U4303" i="8" s="1"/>
  <c r="A4551" i="8"/>
  <c r="I4916" i="8"/>
  <c r="T4916" i="8" s="1"/>
  <c r="E4558" i="8"/>
  <c r="I4079" i="8"/>
  <c r="T4079" i="8" s="1"/>
  <c r="A3714" i="8"/>
  <c r="E3721" i="8"/>
  <c r="I4066" i="8"/>
  <c r="T4066" i="8" s="1"/>
  <c r="A3701" i="8"/>
  <c r="E3708" i="8"/>
  <c r="U4073" i="8" s="1"/>
  <c r="U5507" i="8"/>
  <c r="E4857" i="8"/>
  <c r="A4850" i="8"/>
  <c r="I5215" i="8"/>
  <c r="T5215" i="8" s="1"/>
  <c r="A5197" i="8"/>
  <c r="E5204" i="8"/>
  <c r="I5562" i="8"/>
  <c r="T5562" i="8" s="1"/>
  <c r="I4720" i="8"/>
  <c r="T4720" i="8" s="1"/>
  <c r="A4355" i="8"/>
  <c r="E4362" i="8"/>
  <c r="U4727" i="8" s="1"/>
  <c r="I5542" i="8"/>
  <c r="T5542" i="8" s="1"/>
  <c r="E5184" i="8"/>
  <c r="A5177" i="8"/>
  <c r="E4514" i="8"/>
  <c r="A4507" i="8"/>
  <c r="I4872" i="8"/>
  <c r="T4872" i="8" s="1"/>
  <c r="A5319" i="8"/>
  <c r="I5684" i="8"/>
  <c r="T5684" i="8" s="1"/>
  <c r="E5326" i="8"/>
  <c r="E4973" i="8"/>
  <c r="H5338" i="8" s="1"/>
  <c r="I5331" i="8"/>
  <c r="T5331" i="8" s="1"/>
  <c r="A4966" i="8"/>
  <c r="I5652" i="8"/>
  <c r="T5652" i="8" s="1"/>
  <c r="E5294" i="8"/>
  <c r="A5287" i="8"/>
  <c r="E4361" i="8"/>
  <c r="U5092" i="8" s="1"/>
  <c r="A4354" i="8"/>
  <c r="I4719" i="8"/>
  <c r="T4719" i="8" s="1"/>
  <c r="E4936" i="8"/>
  <c r="E4940" i="8"/>
  <c r="I5298" i="8"/>
  <c r="T5298" i="8" s="1"/>
  <c r="A4933" i="8"/>
  <c r="E4938" i="8"/>
  <c r="E4935" i="8"/>
  <c r="A4932" i="8"/>
  <c r="E4939" i="8"/>
  <c r="E4933" i="8"/>
  <c r="E4934" i="8"/>
  <c r="A5258" i="8"/>
  <c r="E5265" i="8"/>
  <c r="I5623" i="8"/>
  <c r="T5623" i="8" s="1"/>
  <c r="E5210" i="8"/>
  <c r="A5203" i="8"/>
  <c r="I5568" i="8"/>
  <c r="T5568" i="8" s="1"/>
  <c r="A4863" i="8"/>
  <c r="I5228" i="8"/>
  <c r="T5228" i="8" s="1"/>
  <c r="E4870" i="8"/>
  <c r="I5735" i="8"/>
  <c r="T5735" i="8" s="1"/>
  <c r="A5370" i="8"/>
  <c r="E5377" i="8"/>
  <c r="A5325" i="8"/>
  <c r="E5332" i="8"/>
  <c r="I5690" i="8"/>
  <c r="T5690" i="8" s="1"/>
  <c r="A5249" i="8"/>
  <c r="I5614" i="8"/>
  <c r="T5614" i="8" s="1"/>
  <c r="E5256" i="8"/>
  <c r="E4360" i="8"/>
  <c r="U4725" i="8" s="1"/>
  <c r="A4353" i="8"/>
  <c r="E4451" i="8"/>
  <c r="I4809" i="8"/>
  <c r="T4809" i="8" s="1"/>
  <c r="A4444" i="8"/>
  <c r="E3828" i="8"/>
  <c r="U4193" i="8" s="1"/>
  <c r="I4186" i="8"/>
  <c r="T4186" i="8" s="1"/>
  <c r="A3821" i="8"/>
  <c r="I5060" i="8"/>
  <c r="T5060" i="8" s="1"/>
  <c r="A4695" i="8"/>
  <c r="E4702" i="8"/>
  <c r="I4310" i="8"/>
  <c r="T4310" i="8" s="1"/>
  <c r="E3952" i="8"/>
  <c r="A3945" i="8"/>
  <c r="E4066" i="8"/>
  <c r="I4425" i="8"/>
  <c r="T4425" i="8" s="1"/>
  <c r="A4059" i="8"/>
  <c r="A3959" i="8"/>
  <c r="E3966" i="8"/>
  <c r="I4324" i="8"/>
  <c r="T4324" i="8" s="1"/>
  <c r="A4489" i="8"/>
  <c r="E4496" i="8"/>
  <c r="I4854" i="8"/>
  <c r="T4854" i="8" s="1"/>
  <c r="U4140" i="8"/>
  <c r="H4140" i="8"/>
  <c r="U4168" i="8"/>
  <c r="H4168" i="8"/>
  <c r="H4943" i="8"/>
  <c r="U4943" i="8"/>
  <c r="U4218" i="8"/>
  <c r="V4218" i="8" s="1"/>
  <c r="H4949" i="8"/>
  <c r="H4584" i="8"/>
  <c r="H4966" i="8"/>
  <c r="H5506" i="8"/>
  <c r="H5124" i="8"/>
  <c r="U5124" i="8"/>
  <c r="H5498" i="8"/>
  <c r="E5318" i="8"/>
  <c r="I5676" i="8"/>
  <c r="T5676" i="8" s="1"/>
  <c r="A5311" i="8"/>
  <c r="I5620" i="8"/>
  <c r="T5620" i="8" s="1"/>
  <c r="A5255" i="8"/>
  <c r="E5262" i="8"/>
  <c r="E5276" i="8"/>
  <c r="A5269" i="8"/>
  <c r="I5634" i="8"/>
  <c r="T5634" i="8" s="1"/>
  <c r="E5203" i="8"/>
  <c r="A5196" i="8"/>
  <c r="I5561" i="8"/>
  <c r="T5561" i="8" s="1"/>
  <c r="I4442" i="8"/>
  <c r="T4442" i="8" s="1"/>
  <c r="A4076" i="8"/>
  <c r="E4083" i="8"/>
  <c r="E3918" i="8"/>
  <c r="U4649" i="8" s="1"/>
  <c r="A3911" i="8"/>
  <c r="I4276" i="8"/>
  <c r="T4276" i="8" s="1"/>
  <c r="A4361" i="8"/>
  <c r="I4726" i="8"/>
  <c r="T4726" i="8" s="1"/>
  <c r="E4368" i="8"/>
  <c r="U5099" i="8" s="1"/>
  <c r="I4734" i="8"/>
  <c r="T4734" i="8" s="1"/>
  <c r="E4376" i="8"/>
  <c r="U5107" i="8" s="1"/>
  <c r="A4369" i="8"/>
  <c r="A4710" i="8"/>
  <c r="E4717" i="8"/>
  <c r="I5075" i="8"/>
  <c r="T5075" i="8" s="1"/>
  <c r="H4963" i="8"/>
  <c r="U4597" i="8"/>
  <c r="H4598" i="8"/>
  <c r="V4598" i="8" s="1"/>
  <c r="U5114" i="8"/>
  <c r="A5277" i="8"/>
  <c r="E5284" i="8"/>
  <c r="I5642" i="8"/>
  <c r="T5642" i="8" s="1"/>
  <c r="I5746" i="8"/>
  <c r="T5746" i="8" s="1"/>
  <c r="A5381" i="8"/>
  <c r="E5388" i="8"/>
  <c r="A5105" i="8"/>
  <c r="I5470" i="8"/>
  <c r="T5470" i="8" s="1"/>
  <c r="E5112" i="8"/>
  <c r="A5271" i="8"/>
  <c r="I5636" i="8"/>
  <c r="T5636" i="8" s="1"/>
  <c r="E5278" i="8"/>
  <c r="I4859" i="8"/>
  <c r="T4859" i="8" s="1"/>
  <c r="E4501" i="8"/>
  <c r="A4494" i="8"/>
  <c r="E4315" i="8"/>
  <c r="A4308" i="8"/>
  <c r="I4674" i="8"/>
  <c r="T4674" i="8" s="1"/>
  <c r="A4378" i="8"/>
  <c r="E4385" i="8"/>
  <c r="U5116" i="8" s="1"/>
  <c r="I4743" i="8"/>
  <c r="T4743" i="8" s="1"/>
  <c r="I4834" i="8"/>
  <c r="T4834" i="8" s="1"/>
  <c r="A4469" i="8"/>
  <c r="E4476" i="8"/>
  <c r="A3695" i="8"/>
  <c r="E3702" i="8"/>
  <c r="I4060" i="8"/>
  <c r="T4060" i="8" s="1"/>
  <c r="U4778" i="8"/>
  <c r="H5508" i="8"/>
  <c r="H5143" i="8"/>
  <c r="I5341" i="8"/>
  <c r="T5341" i="8" s="1"/>
  <c r="E4983" i="8"/>
  <c r="U5714" i="8" s="1"/>
  <c r="A4976" i="8"/>
  <c r="A5383" i="8"/>
  <c r="I5748" i="8"/>
  <c r="T5748" i="8" s="1"/>
  <c r="E5306" i="8"/>
  <c r="A5299" i="8"/>
  <c r="I5664" i="8"/>
  <c r="T5664" i="8" s="1"/>
  <c r="I5752" i="8"/>
  <c r="T5752" i="8" s="1"/>
  <c r="A5387" i="8"/>
  <c r="I5352" i="8"/>
  <c r="T5352" i="8" s="1"/>
  <c r="A4987" i="8"/>
  <c r="E4994" i="8"/>
  <c r="E5375" i="8"/>
  <c r="I5733" i="8"/>
  <c r="T5733" i="8" s="1"/>
  <c r="A5368" i="8"/>
  <c r="I5692" i="8"/>
  <c r="T5692" i="8" s="1"/>
  <c r="E5334" i="8"/>
  <c r="A5327" i="8"/>
  <c r="A5380" i="8"/>
  <c r="I5745" i="8"/>
  <c r="T5745" i="8" s="1"/>
  <c r="E5387" i="8"/>
  <c r="A5371" i="8"/>
  <c r="E5378" i="8"/>
  <c r="I5736" i="8"/>
  <c r="T5736" i="8" s="1"/>
  <c r="D293" i="19"/>
  <c r="U293" i="19" s="1"/>
  <c r="A3715" i="8"/>
  <c r="E3722" i="8"/>
  <c r="U4453" i="8" s="1"/>
  <c r="I4080" i="8"/>
  <c r="T4080" i="8" s="1"/>
  <c r="E4966" i="8"/>
  <c r="H5331" i="8" s="1"/>
  <c r="A4959" i="8"/>
  <c r="I5324" i="8"/>
  <c r="T5324" i="8" s="1"/>
  <c r="A5084" i="8"/>
  <c r="E5091" i="8"/>
  <c r="I5449" i="8"/>
  <c r="T5449" i="8" s="1"/>
  <c r="E5086" i="8"/>
  <c r="E5084" i="8"/>
  <c r="E5085" i="8"/>
  <c r="E5089" i="8"/>
  <c r="E5088" i="8"/>
  <c r="E5087" i="8"/>
  <c r="E5090" i="8"/>
  <c r="A5083" i="8"/>
  <c r="E5320" i="8"/>
  <c r="A5313" i="8"/>
  <c r="I5678" i="8"/>
  <c r="T5678" i="8" s="1"/>
  <c r="A4983" i="8"/>
  <c r="E4990" i="8"/>
  <c r="H5355" i="8" s="1"/>
  <c r="I5348" i="8"/>
  <c r="T5348" i="8" s="1"/>
  <c r="A5289" i="8"/>
  <c r="I5654" i="8"/>
  <c r="T5654" i="8" s="1"/>
  <c r="E5296" i="8"/>
  <c r="E5389" i="8"/>
  <c r="I5747" i="8"/>
  <c r="T5747" i="8" s="1"/>
  <c r="A5382" i="8"/>
  <c r="E4963" i="8"/>
  <c r="I5321" i="8"/>
  <c r="T5321" i="8" s="1"/>
  <c r="A4956" i="8"/>
  <c r="A4128" i="8"/>
  <c r="I4494" i="8"/>
  <c r="T4494" i="8" s="1"/>
  <c r="E4135" i="8"/>
  <c r="U4500" i="8" s="1"/>
  <c r="A4374" i="8"/>
  <c r="E4381" i="8"/>
  <c r="U5112" i="8" s="1"/>
  <c r="I4739" i="8"/>
  <c r="T4739" i="8" s="1"/>
  <c r="E4438" i="8"/>
  <c r="I4796" i="8"/>
  <c r="T4796" i="8" s="1"/>
  <c r="A4431" i="8"/>
  <c r="E4722" i="8"/>
  <c r="A4715" i="8"/>
  <c r="I5080" i="8"/>
  <c r="T5080" i="8" s="1"/>
  <c r="E5117" i="8"/>
  <c r="I5475" i="8"/>
  <c r="T5475" i="8" s="1"/>
  <c r="A5110" i="8"/>
  <c r="I5738" i="8"/>
  <c r="T5738" i="8" s="1"/>
  <c r="E5380" i="8"/>
  <c r="A5373" i="8"/>
  <c r="I5689" i="8"/>
  <c r="T5689" i="8" s="1"/>
  <c r="E5331" i="8"/>
  <c r="A5324" i="8"/>
  <c r="A5263" i="8"/>
  <c r="I5628" i="8"/>
  <c r="T5628" i="8" s="1"/>
  <c r="E5270" i="8"/>
  <c r="I5214" i="8"/>
  <c r="T5214" i="8" s="1"/>
  <c r="E4856" i="8"/>
  <c r="A4849" i="8"/>
  <c r="E4897" i="8"/>
  <c r="A4890" i="8"/>
  <c r="I5255" i="8"/>
  <c r="T5255" i="8" s="1"/>
  <c r="A4934" i="8"/>
  <c r="E4941" i="8"/>
  <c r="I5299" i="8"/>
  <c r="T5299" i="8" s="1"/>
  <c r="I5266" i="8"/>
  <c r="T5266" i="8" s="1"/>
  <c r="E4908" i="8"/>
  <c r="A4901" i="8"/>
  <c r="A4829" i="8"/>
  <c r="E4836" i="8"/>
  <c r="I5194" i="8"/>
  <c r="T5194" i="8" s="1"/>
  <c r="A4872" i="8"/>
  <c r="I5237" i="8"/>
  <c r="T5237" i="8" s="1"/>
  <c r="E4879" i="8"/>
  <c r="A4974" i="8"/>
  <c r="I5339" i="8"/>
  <c r="T5339" i="8" s="1"/>
  <c r="E4981" i="8"/>
  <c r="A4856" i="8"/>
  <c r="E4863" i="8"/>
  <c r="I5221" i="8"/>
  <c r="T5221" i="8" s="1"/>
  <c r="I5187" i="8"/>
  <c r="T5187" i="8" s="1"/>
  <c r="A4822" i="8"/>
  <c r="E4829" i="8"/>
  <c r="H5194" i="8" s="1"/>
  <c r="E4163" i="8"/>
  <c r="U4528" i="8" s="1"/>
  <c r="I4522" i="8"/>
  <c r="T4522" i="8" s="1"/>
  <c r="A4156" i="8"/>
  <c r="A4463" i="8"/>
  <c r="E4470" i="8"/>
  <c r="I4828" i="8"/>
  <c r="T4828" i="8" s="1"/>
  <c r="A4164" i="8"/>
  <c r="E4171" i="8"/>
  <c r="I4530" i="8"/>
  <c r="T4530" i="8" s="1"/>
  <c r="E4377" i="8"/>
  <c r="U4742" i="8" s="1"/>
  <c r="I4735" i="8"/>
  <c r="T4735" i="8" s="1"/>
  <c r="A4370" i="8"/>
  <c r="A3740" i="8"/>
  <c r="I4105" i="8"/>
  <c r="T4105" i="8" s="1"/>
  <c r="E3747" i="8"/>
  <c r="A4117" i="8"/>
  <c r="E4124" i="8"/>
  <c r="H4490" i="8" s="1"/>
  <c r="I4483" i="8"/>
  <c r="T4483" i="8" s="1"/>
  <c r="I4286" i="8"/>
  <c r="T4286" i="8" s="1"/>
  <c r="A3921" i="8"/>
  <c r="E3928" i="8"/>
  <c r="H5389" i="8" s="1"/>
  <c r="E3842" i="8"/>
  <c r="A3835" i="8"/>
  <c r="I4200" i="8"/>
  <c r="T4200" i="8" s="1"/>
  <c r="E3907" i="8"/>
  <c r="U5368" i="8" s="1"/>
  <c r="I4265" i="8"/>
  <c r="T4265" i="8" s="1"/>
  <c r="A3900" i="8"/>
  <c r="I5055" i="8"/>
  <c r="T5055" i="8" s="1"/>
  <c r="A4690" i="8"/>
  <c r="E4697" i="8"/>
  <c r="U4167" i="8"/>
  <c r="H4167" i="8"/>
  <c r="V4147" i="8"/>
  <c r="V4381" i="8"/>
  <c r="E3813" i="8"/>
  <c r="H4596" i="8"/>
  <c r="V4406" i="8"/>
  <c r="U5014" i="8"/>
  <c r="E4837" i="8"/>
  <c r="A4830" i="8"/>
  <c r="I5195" i="8"/>
  <c r="T5195" i="8" s="1"/>
  <c r="I5338" i="8"/>
  <c r="T5338" i="8" s="1"/>
  <c r="A4973" i="8"/>
  <c r="E4980" i="8"/>
  <c r="A4967" i="8"/>
  <c r="E4974" i="8"/>
  <c r="H5339" i="8" s="1"/>
  <c r="I5332" i="8"/>
  <c r="T5332" i="8" s="1"/>
  <c r="I5560" i="8"/>
  <c r="T5560" i="8" s="1"/>
  <c r="A5195" i="8"/>
  <c r="E5202" i="8"/>
  <c r="E4455" i="8"/>
  <c r="A4448" i="8"/>
  <c r="I4813" i="8"/>
  <c r="T4813" i="8" s="1"/>
  <c r="E4442" i="8"/>
  <c r="I4800" i="8"/>
  <c r="T4800" i="8" s="1"/>
  <c r="A4435" i="8"/>
  <c r="A4467" i="8"/>
  <c r="E4474" i="8"/>
  <c r="I4832" i="8"/>
  <c r="T4832" i="8" s="1"/>
  <c r="E4306" i="8"/>
  <c r="A4299" i="8"/>
  <c r="I4665" i="8"/>
  <c r="T4665" i="8" s="1"/>
  <c r="E4384" i="8"/>
  <c r="I4742" i="8"/>
  <c r="T4742" i="8" s="1"/>
  <c r="A4377" i="8"/>
  <c r="E4431" i="8"/>
  <c r="I4789" i="8"/>
  <c r="T4789" i="8" s="1"/>
  <c r="A4424" i="8"/>
  <c r="E4707" i="8"/>
  <c r="I5065" i="8"/>
  <c r="T5065" i="8" s="1"/>
  <c r="A4700" i="8"/>
  <c r="I4529" i="8"/>
  <c r="T4529" i="8" s="1"/>
  <c r="E4170" i="8"/>
  <c r="U4535" i="8" s="1"/>
  <c r="A4163" i="8"/>
  <c r="A4383" i="8"/>
  <c r="I4748" i="8"/>
  <c r="T4748" i="8" s="1"/>
  <c r="H4748" i="8"/>
  <c r="E4390" i="8"/>
  <c r="H5120" i="8" s="1"/>
  <c r="A3710" i="8"/>
  <c r="E3717" i="8"/>
  <c r="I4075" i="8"/>
  <c r="T4075" i="8" s="1"/>
  <c r="H4075" i="8"/>
  <c r="I5026" i="8"/>
  <c r="T5026" i="8" s="1"/>
  <c r="E4668" i="8"/>
  <c r="A4661" i="8"/>
  <c r="A3952" i="8"/>
  <c r="E3959" i="8"/>
  <c r="I4317" i="8"/>
  <c r="T4317" i="8" s="1"/>
  <c r="I4285" i="8"/>
  <c r="T4285" i="8" s="1"/>
  <c r="E3927" i="8"/>
  <c r="U4658" i="8" s="1"/>
  <c r="A3920" i="8"/>
  <c r="E3737" i="8"/>
  <c r="I4095" i="8"/>
  <c r="T4095" i="8" s="1"/>
  <c r="A3730" i="8"/>
  <c r="E3940" i="8"/>
  <c r="U4305" i="8" s="1"/>
  <c r="A3933" i="8"/>
  <c r="I4298" i="8"/>
  <c r="T4298" i="8" s="1"/>
  <c r="I4929" i="8"/>
  <c r="T4929" i="8" s="1"/>
  <c r="A4564" i="8"/>
  <c r="E4571" i="8"/>
  <c r="I4199" i="8"/>
  <c r="T4199" i="8" s="1"/>
  <c r="E3841" i="8"/>
  <c r="A3834" i="8"/>
  <c r="U4163" i="8"/>
  <c r="H4163" i="8"/>
  <c r="E4299" i="8"/>
  <c r="U4229" i="8"/>
  <c r="H4229" i="8"/>
  <c r="E5179" i="8"/>
  <c r="U4152" i="8"/>
  <c r="H4152" i="8"/>
  <c r="I5197" i="8"/>
  <c r="T5197" i="8" s="1"/>
  <c r="A4832" i="8"/>
  <c r="E4839" i="8"/>
  <c r="A4840" i="8"/>
  <c r="I5205" i="8"/>
  <c r="T5205" i="8" s="1"/>
  <c r="E4847" i="8"/>
  <c r="I5668" i="8"/>
  <c r="T5668" i="8" s="1"/>
  <c r="E5310" i="8"/>
  <c r="A5303" i="8"/>
  <c r="I5349" i="8"/>
  <c r="T5349" i="8" s="1"/>
  <c r="A4984" i="8"/>
  <c r="E4991" i="8"/>
  <c r="U5722" i="8" s="1"/>
  <c r="E5309" i="8"/>
  <c r="I5667" i="8"/>
  <c r="T5667" i="8" s="1"/>
  <c r="A5302" i="8"/>
  <c r="I4476" i="8"/>
  <c r="T4476" i="8" s="1"/>
  <c r="A4110" i="8"/>
  <c r="E4117" i="8"/>
  <c r="E4113" i="8"/>
  <c r="E4112" i="8"/>
  <c r="U4477" i="8" s="1"/>
  <c r="E4111" i="8"/>
  <c r="E4110" i="8"/>
  <c r="E4116" i="8"/>
  <c r="A4109" i="8"/>
  <c r="E4115" i="8"/>
  <c r="E5205" i="8"/>
  <c r="A5198" i="8"/>
  <c r="I5563" i="8"/>
  <c r="T5563" i="8" s="1"/>
  <c r="A5283" i="8"/>
  <c r="I5648" i="8"/>
  <c r="T5648" i="8" s="1"/>
  <c r="E5290" i="8"/>
  <c r="A4170" i="8"/>
  <c r="E4177" i="8"/>
  <c r="I4536" i="8"/>
  <c r="T4536" i="8" s="1"/>
  <c r="I5057" i="8"/>
  <c r="T5057" i="8" s="1"/>
  <c r="E4699" i="8"/>
  <c r="A4692" i="8"/>
  <c r="I5069" i="8"/>
  <c r="T5069" i="8" s="1"/>
  <c r="A4704" i="8"/>
  <c r="E4711" i="8"/>
  <c r="I4804" i="8"/>
  <c r="T4804" i="8" s="1"/>
  <c r="E4446" i="8"/>
  <c r="A4439" i="8"/>
  <c r="A4450" i="8"/>
  <c r="I4815" i="8"/>
  <c r="T4815" i="8" s="1"/>
  <c r="E4457" i="8"/>
  <c r="I5059" i="8"/>
  <c r="T5059" i="8" s="1"/>
  <c r="E4701" i="8"/>
  <c r="A4694" i="8"/>
  <c r="E4555" i="8"/>
  <c r="I4913" i="8"/>
  <c r="T4913" i="8" s="1"/>
  <c r="A4548" i="8"/>
  <c r="A3705" i="8"/>
  <c r="I4070" i="8"/>
  <c r="T4070" i="8" s="1"/>
  <c r="E3712" i="8"/>
  <c r="U4077" i="8" s="1"/>
  <c r="E4119" i="8"/>
  <c r="H4485" i="8" s="1"/>
  <c r="A4112" i="8"/>
  <c r="I4478" i="8"/>
  <c r="T4478" i="8" s="1"/>
  <c r="I4287" i="8"/>
  <c r="T4287" i="8" s="1"/>
  <c r="A3922" i="8"/>
  <c r="E3929" i="8"/>
  <c r="E4065" i="8"/>
  <c r="I4424" i="8"/>
  <c r="T4424" i="8" s="1"/>
  <c r="A4058" i="8"/>
  <c r="I4081" i="8"/>
  <c r="T4081" i="8" s="1"/>
  <c r="A3716" i="8"/>
  <c r="E3723" i="8"/>
  <c r="U4454" i="8" s="1"/>
  <c r="H4081" i="8"/>
  <c r="E4159" i="8"/>
  <c r="I4518" i="8"/>
  <c r="T4518" i="8" s="1"/>
  <c r="A4152" i="8"/>
  <c r="E4684" i="8"/>
  <c r="A4677" i="8"/>
  <c r="I5042" i="8"/>
  <c r="T5042" i="8" s="1"/>
  <c r="E3820" i="8"/>
  <c r="H4185" i="8" s="1"/>
  <c r="I4178" i="8"/>
  <c r="T4178" i="8" s="1"/>
  <c r="A3813" i="8"/>
  <c r="U4333" i="8"/>
  <c r="H4333" i="8"/>
  <c r="U4220" i="8"/>
  <c r="H4220" i="8"/>
  <c r="U4359" i="8"/>
  <c r="H4360" i="8"/>
  <c r="V4360" i="8" s="1"/>
  <c r="E5376" i="8"/>
  <c r="I5734" i="8"/>
  <c r="T5734" i="8" s="1"/>
  <c r="A5369" i="8"/>
  <c r="I5682" i="8"/>
  <c r="T5682" i="8" s="1"/>
  <c r="A5317" i="8"/>
  <c r="E5324" i="8"/>
  <c r="H5682" i="8"/>
  <c r="A5109" i="8"/>
  <c r="I5474" i="8"/>
  <c r="T5474" i="8" s="1"/>
  <c r="E5116" i="8"/>
  <c r="A4660" i="8"/>
  <c r="I5025" i="8"/>
  <c r="T5025" i="8" s="1"/>
  <c r="E4667" i="8"/>
  <c r="E4666" i="8"/>
  <c r="E4663" i="8"/>
  <c r="A4659" i="8"/>
  <c r="E4662" i="8"/>
  <c r="E4664" i="8"/>
  <c r="E5302" i="8"/>
  <c r="I5660" i="8"/>
  <c r="T5660" i="8" s="1"/>
  <c r="A5295" i="8"/>
  <c r="A4958" i="8"/>
  <c r="E4965" i="8"/>
  <c r="I5323" i="8"/>
  <c r="T5323" i="8" s="1"/>
  <c r="E5103" i="8"/>
  <c r="A5096" i="8"/>
  <c r="I5461" i="8"/>
  <c r="T5461" i="8" s="1"/>
  <c r="A4371" i="8"/>
  <c r="I4736" i="8"/>
  <c r="T4736" i="8" s="1"/>
  <c r="E4378" i="8"/>
  <c r="A5093" i="8"/>
  <c r="E5100" i="8"/>
  <c r="I5458" i="8"/>
  <c r="T5458" i="8" s="1"/>
  <c r="E4453" i="8"/>
  <c r="A4446" i="8"/>
  <c r="I4811" i="8"/>
  <c r="T4811" i="8" s="1"/>
  <c r="I5754" i="8"/>
  <c r="T5754" i="8" s="1"/>
  <c r="E4148" i="8"/>
  <c r="A4141" i="8"/>
  <c r="I4507" i="8"/>
  <c r="T4507" i="8" s="1"/>
  <c r="H4507" i="8"/>
  <c r="A4679" i="8"/>
  <c r="I5044" i="8"/>
  <c r="T5044" i="8" s="1"/>
  <c r="E4686" i="8"/>
  <c r="E4472" i="8"/>
  <c r="I4830" i="8"/>
  <c r="T4830" i="8" s="1"/>
  <c r="A4465" i="8"/>
  <c r="A4891" i="8"/>
  <c r="I5256" i="8"/>
  <c r="T5256" i="8" s="1"/>
  <c r="E4898" i="8"/>
  <c r="A5360" i="8"/>
  <c r="E5367" i="8"/>
  <c r="I5725" i="8"/>
  <c r="T5725" i="8" s="1"/>
  <c r="A4975" i="8"/>
  <c r="E4982" i="8"/>
  <c r="I5340" i="8"/>
  <c r="T5340" i="8" s="1"/>
  <c r="A4965" i="8"/>
  <c r="I5330" i="8"/>
  <c r="T5330" i="8" s="1"/>
  <c r="E4972" i="8"/>
  <c r="U5703" i="8" s="1"/>
  <c r="E5382" i="8"/>
  <c r="A5375" i="8"/>
  <c r="I5740" i="8"/>
  <c r="T5740" i="8" s="1"/>
  <c r="E5119" i="8"/>
  <c r="I5477" i="8"/>
  <c r="T5477" i="8" s="1"/>
  <c r="A5112" i="8"/>
  <c r="I5333" i="8"/>
  <c r="T5333" i="8" s="1"/>
  <c r="E4975" i="8"/>
  <c r="U5706" i="8" s="1"/>
  <c r="A4968" i="8"/>
  <c r="A5316" i="8"/>
  <c r="E5323" i="8"/>
  <c r="I5681" i="8"/>
  <c r="T5681" i="8" s="1"/>
  <c r="A5240" i="8"/>
  <c r="E5247" i="8"/>
  <c r="I5605" i="8"/>
  <c r="T5605" i="8" s="1"/>
  <c r="E4886" i="8"/>
  <c r="I5244" i="8"/>
  <c r="T5244" i="8" s="1"/>
  <c r="A4879" i="8"/>
  <c r="E5196" i="8"/>
  <c r="I5554" i="8"/>
  <c r="T5554" i="8" s="1"/>
  <c r="A5189" i="8"/>
  <c r="I5462" i="8"/>
  <c r="T5462" i="8" s="1"/>
  <c r="A5097" i="8"/>
  <c r="E5104" i="8"/>
  <c r="E5201" i="8"/>
  <c r="A5194" i="8"/>
  <c r="I5559" i="8"/>
  <c r="T5559" i="8" s="1"/>
  <c r="I5334" i="8"/>
  <c r="T5334" i="8" s="1"/>
  <c r="A4969" i="8"/>
  <c r="E4976" i="8"/>
  <c r="H5341" i="8" s="1"/>
  <c r="A5202" i="8"/>
  <c r="E5209" i="8"/>
  <c r="I5567" i="8"/>
  <c r="T5567" i="8" s="1"/>
  <c r="I5343" i="8"/>
  <c r="T5343" i="8" s="1"/>
  <c r="E4985" i="8"/>
  <c r="U5716" i="8" s="1"/>
  <c r="A4978" i="8"/>
  <c r="A4297" i="8"/>
  <c r="E4304" i="8"/>
  <c r="I4663" i="8"/>
  <c r="T4663" i="8" s="1"/>
  <c r="A4419" i="8"/>
  <c r="I4784" i="8"/>
  <c r="T4784" i="8" s="1"/>
  <c r="E4426" i="8"/>
  <c r="E3750" i="8"/>
  <c r="I4108" i="8"/>
  <c r="T4108" i="8" s="1"/>
  <c r="A3743" i="8"/>
  <c r="I4930" i="8"/>
  <c r="T4930" i="8" s="1"/>
  <c r="A4565" i="8"/>
  <c r="E4572" i="8"/>
  <c r="A4062" i="8"/>
  <c r="I4428" i="8"/>
  <c r="T4428" i="8" s="1"/>
  <c r="E4069" i="8"/>
  <c r="A5175" i="8"/>
  <c r="E4814" i="8"/>
  <c r="I5632" i="8"/>
  <c r="T5632" i="8" s="1"/>
  <c r="A5267" i="8"/>
  <c r="E5274" i="8"/>
  <c r="A4877" i="8"/>
  <c r="E4884" i="8"/>
  <c r="I5242" i="8"/>
  <c r="T5242" i="8" s="1"/>
  <c r="A4294" i="8"/>
  <c r="E4301" i="8"/>
  <c r="I4660" i="8"/>
  <c r="T4660" i="8" s="1"/>
  <c r="A4293" i="8"/>
  <c r="E4300" i="8"/>
  <c r="E4298" i="8"/>
  <c r="E4297" i="8"/>
  <c r="U4662" i="8" s="1"/>
  <c r="E4295" i="8"/>
  <c r="E4294" i="8"/>
  <c r="I5609" i="8"/>
  <c r="T5609" i="8" s="1"/>
  <c r="E5251" i="8"/>
  <c r="A5244" i="8"/>
  <c r="I5223" i="8"/>
  <c r="T5223" i="8" s="1"/>
  <c r="A4858" i="8"/>
  <c r="E4865" i="8"/>
  <c r="I5638" i="8"/>
  <c r="T5638" i="8" s="1"/>
  <c r="A5273" i="8"/>
  <c r="E5280" i="8"/>
  <c r="A5201" i="8"/>
  <c r="E5208" i="8"/>
  <c r="I5566" i="8"/>
  <c r="T5566" i="8" s="1"/>
  <c r="A4813" i="8"/>
  <c r="I5178" i="8"/>
  <c r="T5178" i="8" s="1"/>
  <c r="E4820" i="8"/>
  <c r="E5291" i="8"/>
  <c r="A5284" i="8"/>
  <c r="I5649" i="8"/>
  <c r="T5649" i="8" s="1"/>
  <c r="E4969" i="8"/>
  <c r="A4962" i="8"/>
  <c r="I5327" i="8"/>
  <c r="T5327" i="8" s="1"/>
  <c r="E4826" i="8"/>
  <c r="A4819" i="8"/>
  <c r="I5184" i="8"/>
  <c r="T5184" i="8" s="1"/>
  <c r="E4862" i="8"/>
  <c r="A4855" i="8"/>
  <c r="I5220" i="8"/>
  <c r="T5220" i="8" s="1"/>
  <c r="A4873" i="8"/>
  <c r="I5238" i="8"/>
  <c r="T5238" i="8" s="1"/>
  <c r="E4880" i="8"/>
  <c r="E5200" i="8"/>
  <c r="I5558" i="8"/>
  <c r="T5558" i="8" s="1"/>
  <c r="A5193" i="8"/>
  <c r="A4833" i="8"/>
  <c r="E4840" i="8"/>
  <c r="I5198" i="8"/>
  <c r="T5198" i="8" s="1"/>
  <c r="E4858" i="8"/>
  <c r="I5216" i="8"/>
  <c r="T5216" i="8" s="1"/>
  <c r="A4851" i="8"/>
  <c r="I5658" i="8"/>
  <c r="T5658" i="8" s="1"/>
  <c r="A5293" i="8"/>
  <c r="E5300" i="8"/>
  <c r="E5187" i="8"/>
  <c r="A5180" i="8"/>
  <c r="I5545" i="8"/>
  <c r="T5545" i="8" s="1"/>
  <c r="E5381" i="8"/>
  <c r="H5746" i="8" s="1"/>
  <c r="I5739" i="8"/>
  <c r="T5739" i="8" s="1"/>
  <c r="A5374" i="8"/>
  <c r="A5086" i="8"/>
  <c r="I5451" i="8"/>
  <c r="T5451" i="8" s="1"/>
  <c r="E5093" i="8"/>
  <c r="A4884" i="8"/>
  <c r="E4891" i="8"/>
  <c r="I5249" i="8"/>
  <c r="T5249" i="8" s="1"/>
  <c r="A4944" i="8"/>
  <c r="E4951" i="8"/>
  <c r="H5316" i="8" s="1"/>
  <c r="I5309" i="8"/>
  <c r="T5309" i="8" s="1"/>
  <c r="A4812" i="8"/>
  <c r="I5177" i="8"/>
  <c r="T5177" i="8" s="1"/>
  <c r="E4819" i="8"/>
  <c r="A4846" i="8"/>
  <c r="E4853" i="8"/>
  <c r="I5211" i="8"/>
  <c r="T5211" i="8" s="1"/>
  <c r="I5257" i="8"/>
  <c r="T5257" i="8" s="1"/>
  <c r="E4899" i="8"/>
  <c r="A4892" i="8"/>
  <c r="A5300" i="8"/>
  <c r="I5665" i="8"/>
  <c r="T5665" i="8" s="1"/>
  <c r="E5307" i="8"/>
  <c r="I5548" i="8"/>
  <c r="T5548" i="8" s="1"/>
  <c r="E5190" i="8"/>
  <c r="A5183" i="8"/>
  <c r="A4852" i="8"/>
  <c r="I5217" i="8"/>
  <c r="T5217" i="8" s="1"/>
  <c r="E4859" i="8"/>
  <c r="E4907" i="8"/>
  <c r="A4900" i="8"/>
  <c r="I5265" i="8"/>
  <c r="T5265" i="8" s="1"/>
  <c r="E4942" i="8"/>
  <c r="H5307" i="8" s="1"/>
  <c r="A4935" i="8"/>
  <c r="I5300" i="8"/>
  <c r="T5300" i="8" s="1"/>
  <c r="I5355" i="8"/>
  <c r="T5355" i="8" s="1"/>
  <c r="E4997" i="8"/>
  <c r="A4990" i="8"/>
  <c r="A4530" i="8"/>
  <c r="E4537" i="8"/>
  <c r="I4895" i="8"/>
  <c r="T4895" i="8" s="1"/>
  <c r="E3908" i="8"/>
  <c r="H5004" i="8" s="1"/>
  <c r="I4266" i="8"/>
  <c r="T4266" i="8" s="1"/>
  <c r="A3901" i="8"/>
  <c r="I4436" i="8"/>
  <c r="T4436" i="8" s="1"/>
  <c r="A4070" i="8"/>
  <c r="E4077" i="8"/>
  <c r="A3725" i="8"/>
  <c r="E3732" i="8"/>
  <c r="U4097" i="8" s="1"/>
  <c r="I4090" i="8"/>
  <c r="T4090" i="8" s="1"/>
  <c r="A4693" i="8"/>
  <c r="I5058" i="8"/>
  <c r="T5058" i="8" s="1"/>
  <c r="E4700" i="8"/>
  <c r="H5065" i="8" s="1"/>
  <c r="E3824" i="8"/>
  <c r="I4182" i="8"/>
  <c r="T4182" i="8" s="1"/>
  <c r="A3817" i="8"/>
  <c r="I4875" i="8"/>
  <c r="T4875" i="8" s="1"/>
  <c r="A4510" i="8"/>
  <c r="E4517" i="8"/>
  <c r="I4706" i="8"/>
  <c r="T4706" i="8" s="1"/>
  <c r="E4347" i="8"/>
  <c r="A4340" i="8"/>
  <c r="A4438" i="8"/>
  <c r="E4445" i="8"/>
  <c r="I4803" i="8"/>
  <c r="T4803" i="8" s="1"/>
  <c r="E4552" i="8"/>
  <c r="U5283" i="8" s="1"/>
  <c r="I4910" i="8"/>
  <c r="T4910" i="8" s="1"/>
  <c r="A4545" i="8"/>
  <c r="I4865" i="8"/>
  <c r="T4865" i="8" s="1"/>
  <c r="A4500" i="8"/>
  <c r="E4507" i="8"/>
  <c r="E4120" i="8"/>
  <c r="U4485" i="8" s="1"/>
  <c r="A4113" i="8"/>
  <c r="I4479" i="8"/>
  <c r="T4479" i="8" s="1"/>
  <c r="I4322" i="8"/>
  <c r="T4322" i="8" s="1"/>
  <c r="A3957" i="8"/>
  <c r="E3964" i="8"/>
  <c r="E3699" i="8"/>
  <c r="U4064" i="8" s="1"/>
  <c r="A3692" i="8"/>
  <c r="I4057" i="8"/>
  <c r="T4057" i="8" s="1"/>
  <c r="A4682" i="8"/>
  <c r="I5047" i="8"/>
  <c r="T5047" i="8" s="1"/>
  <c r="E4689" i="8"/>
  <c r="I4920" i="8"/>
  <c r="T4920" i="8" s="1"/>
  <c r="A4555" i="8"/>
  <c r="E4562" i="8"/>
  <c r="E4126" i="8"/>
  <c r="I4485" i="8"/>
  <c r="T4485" i="8" s="1"/>
  <c r="A4119" i="8"/>
  <c r="E3939" i="8"/>
  <c r="I4297" i="8"/>
  <c r="T4297" i="8" s="1"/>
  <c r="A3932" i="8"/>
  <c r="A3694" i="8"/>
  <c r="I4059" i="8"/>
  <c r="T4059" i="8" s="1"/>
  <c r="E3701" i="8"/>
  <c r="I5035" i="8"/>
  <c r="T5035" i="8" s="1"/>
  <c r="A4670" i="8"/>
  <c r="E4677" i="8"/>
  <c r="E4331" i="8"/>
  <c r="A4324" i="8"/>
  <c r="I4690" i="8"/>
  <c r="T4690" i="8" s="1"/>
  <c r="E3840" i="8"/>
  <c r="U4571" i="8" s="1"/>
  <c r="I4198" i="8"/>
  <c r="T4198" i="8" s="1"/>
  <c r="A3833" i="8"/>
  <c r="I4533" i="8"/>
  <c r="T4533" i="8" s="1"/>
  <c r="A4167" i="8"/>
  <c r="E4174" i="8"/>
  <c r="I4721" i="8"/>
  <c r="T4721" i="8" s="1"/>
  <c r="E4363" i="8"/>
  <c r="H4728" i="8" s="1"/>
  <c r="A4356" i="8"/>
  <c r="A3708" i="8"/>
  <c r="I4073" i="8"/>
  <c r="T4073" i="8" s="1"/>
  <c r="E3715" i="8"/>
  <c r="U4080" i="8" s="1"/>
  <c r="E4678" i="8"/>
  <c r="A4671" i="8"/>
  <c r="I5036" i="8"/>
  <c r="T5036" i="8" s="1"/>
  <c r="A4295" i="8"/>
  <c r="E4302" i="8"/>
  <c r="I4661" i="8"/>
  <c r="T4661" i="8" s="1"/>
  <c r="A3810" i="8"/>
  <c r="I4175" i="8"/>
  <c r="T4175" i="8" s="1"/>
  <c r="E3817" i="8"/>
  <c r="H4175" i="8"/>
  <c r="V4175" i="8" s="1"/>
  <c r="I4503" i="8"/>
  <c r="T4503" i="8" s="1"/>
  <c r="E4144" i="8"/>
  <c r="A4137" i="8"/>
  <c r="A3948" i="8"/>
  <c r="E3955" i="8"/>
  <c r="U4320" i="8" s="1"/>
  <c r="I4313" i="8"/>
  <c r="T4313" i="8" s="1"/>
  <c r="I4281" i="8"/>
  <c r="T4281" i="8" s="1"/>
  <c r="A3916" i="8"/>
  <c r="E3923" i="8"/>
  <c r="U5019" i="8" s="1"/>
  <c r="A4052" i="8"/>
  <c r="I4418" i="8"/>
  <c r="T4418" i="8" s="1"/>
  <c r="E4059" i="8"/>
  <c r="A4550" i="8"/>
  <c r="I4915" i="8"/>
  <c r="T4915" i="8" s="1"/>
  <c r="E4557" i="8"/>
  <c r="A4526" i="8"/>
  <c r="I4891" i="8"/>
  <c r="T4891" i="8" s="1"/>
  <c r="E4533" i="8"/>
  <c r="I4714" i="8"/>
  <c r="T4714" i="8" s="1"/>
  <c r="E4355" i="8"/>
  <c r="A4348" i="8"/>
  <c r="A4428" i="8"/>
  <c r="I4793" i="8"/>
  <c r="T4793" i="8" s="1"/>
  <c r="E4435" i="8"/>
  <c r="A4460" i="8"/>
  <c r="E4467" i="8"/>
  <c r="I4825" i="8"/>
  <c r="T4825" i="8" s="1"/>
  <c r="I4680" i="8"/>
  <c r="T4680" i="8" s="1"/>
  <c r="E4321" i="8"/>
  <c r="A4314" i="8"/>
  <c r="I4490" i="8"/>
  <c r="T4490" i="8" s="1"/>
  <c r="A4124" i="8"/>
  <c r="E4131" i="8"/>
  <c r="U4496" i="8" s="1"/>
  <c r="I4323" i="8"/>
  <c r="T4323" i="8" s="1"/>
  <c r="E3965" i="8"/>
  <c r="A3958" i="8"/>
  <c r="E3935" i="8"/>
  <c r="U4300" i="8" s="1"/>
  <c r="I4293" i="8"/>
  <c r="T4293" i="8" s="1"/>
  <c r="A3928" i="8"/>
  <c r="E4073" i="8"/>
  <c r="A4066" i="8"/>
  <c r="I4432" i="8"/>
  <c r="T4432" i="8" s="1"/>
  <c r="I4084" i="8"/>
  <c r="T4084" i="8" s="1"/>
  <c r="A3719" i="8"/>
  <c r="E3726" i="8"/>
  <c r="U4457" i="8" s="1"/>
  <c r="H4084" i="8"/>
  <c r="V4084" i="8" s="1"/>
  <c r="E4495" i="8"/>
  <c r="I4853" i="8"/>
  <c r="T4853" i="8" s="1"/>
  <c r="A4488" i="8"/>
  <c r="H4591" i="8"/>
  <c r="U4336" i="8"/>
  <c r="H4336" i="8"/>
  <c r="E4661" i="8"/>
  <c r="A3806" i="8"/>
  <c r="H4940" i="8"/>
  <c r="H4364" i="8"/>
  <c r="U4993" i="8"/>
  <c r="H4993" i="8"/>
  <c r="V4369" i="8"/>
  <c r="U4967" i="8"/>
  <c r="H4967" i="8"/>
  <c r="H4246" i="8"/>
  <c r="V4246" i="8" s="1"/>
  <c r="H4941" i="8"/>
  <c r="U4941" i="8"/>
  <c r="U4395" i="8"/>
  <c r="H4761" i="8"/>
  <c r="E3901" i="8"/>
  <c r="U4632" i="8" s="1"/>
  <c r="H5379" i="8"/>
  <c r="H4390" i="8"/>
  <c r="V4390" i="8" s="1"/>
  <c r="H4612" i="8"/>
  <c r="A4316" i="8"/>
  <c r="E4323" i="8"/>
  <c r="I4682" i="8"/>
  <c r="T4682" i="8" s="1"/>
  <c r="I5073" i="8"/>
  <c r="T5073" i="8" s="1"/>
  <c r="E4715" i="8"/>
  <c r="U5446" i="8" s="1"/>
  <c r="A4708" i="8"/>
  <c r="E4129" i="8"/>
  <c r="U4494" i="8" s="1"/>
  <c r="A4122" i="8"/>
  <c r="I4488" i="8"/>
  <c r="T4488" i="8" s="1"/>
  <c r="A4664" i="8"/>
  <c r="E4671" i="8"/>
  <c r="I5029" i="8"/>
  <c r="T5029" i="8" s="1"/>
  <c r="E3944" i="8"/>
  <c r="U4309" i="8" s="1"/>
  <c r="I4302" i="8"/>
  <c r="T4302" i="8" s="1"/>
  <c r="A3937" i="8"/>
  <c r="I4701" i="8"/>
  <c r="T4701" i="8" s="1"/>
  <c r="A4335" i="8"/>
  <c r="E4342" i="8"/>
  <c r="U4707" i="8" s="1"/>
  <c r="H4701" i="8"/>
  <c r="E5301" i="8"/>
  <c r="A5294" i="8"/>
  <c r="I5659" i="8"/>
  <c r="T5659" i="8" s="1"/>
  <c r="A5182" i="8"/>
  <c r="E5189" i="8"/>
  <c r="I5547" i="8"/>
  <c r="T5547" i="8" s="1"/>
  <c r="I5741" i="8"/>
  <c r="T5741" i="8" s="1"/>
  <c r="A5376" i="8"/>
  <c r="E5383" i="8"/>
  <c r="H5748" i="8" s="1"/>
  <c r="A5111" i="8"/>
  <c r="E5118" i="8"/>
  <c r="I5476" i="8"/>
  <c r="T5476" i="8" s="1"/>
  <c r="A4886" i="8"/>
  <c r="E4893" i="8"/>
  <c r="I5251" i="8"/>
  <c r="T5251" i="8" s="1"/>
  <c r="I4841" i="8"/>
  <c r="T4841" i="8" s="1"/>
  <c r="A4476" i="8"/>
  <c r="E4483" i="8"/>
  <c r="A5386" i="8"/>
  <c r="I5751" i="8"/>
  <c r="T5751" i="8" s="1"/>
  <c r="E4821" i="8"/>
  <c r="A4814" i="8"/>
  <c r="I5179" i="8"/>
  <c r="T5179" i="8" s="1"/>
  <c r="E4855" i="8"/>
  <c r="A4848" i="8"/>
  <c r="I5213" i="8"/>
  <c r="T5213" i="8" s="1"/>
  <c r="E4901" i="8"/>
  <c r="A4894" i="8"/>
  <c r="I5259" i="8"/>
  <c r="T5259" i="8" s="1"/>
  <c r="E5207" i="8"/>
  <c r="A5200" i="8"/>
  <c r="I5565" i="8"/>
  <c r="T5565" i="8" s="1"/>
  <c r="A4902" i="8"/>
  <c r="I5267" i="8"/>
  <c r="T5267" i="8" s="1"/>
  <c r="E4909" i="8"/>
  <c r="A4949" i="8"/>
  <c r="I5314" i="8"/>
  <c r="T5314" i="8" s="1"/>
  <c r="E4956" i="8"/>
  <c r="I5350" i="8"/>
  <c r="T5350" i="8" s="1"/>
  <c r="A4985" i="8"/>
  <c r="E4992" i="8"/>
  <c r="H5722" i="8" s="1"/>
  <c r="A4516" i="8"/>
  <c r="I4881" i="8"/>
  <c r="T4881" i="8" s="1"/>
  <c r="E4523" i="8"/>
  <c r="E3910" i="8"/>
  <c r="A3903" i="8"/>
  <c r="I4268" i="8"/>
  <c r="T4268" i="8" s="1"/>
  <c r="E4079" i="8"/>
  <c r="A4072" i="8"/>
  <c r="I4438" i="8"/>
  <c r="T4438" i="8" s="1"/>
  <c r="I4097" i="8"/>
  <c r="T4097" i="8" s="1"/>
  <c r="A3732" i="8"/>
  <c r="E3739" i="8"/>
  <c r="U4104" i="8" s="1"/>
  <c r="E4713" i="8"/>
  <c r="I5071" i="8"/>
  <c r="T5071" i="8" s="1"/>
  <c r="A4706" i="8"/>
  <c r="E3834" i="8"/>
  <c r="A3827" i="8"/>
  <c r="I4192" i="8"/>
  <c r="T4192" i="8" s="1"/>
  <c r="I4883" i="8"/>
  <c r="T4883" i="8" s="1"/>
  <c r="A4518" i="8"/>
  <c r="E4525" i="8"/>
  <c r="I4705" i="8"/>
  <c r="T4705" i="8" s="1"/>
  <c r="E4346" i="8"/>
  <c r="A4339" i="8"/>
  <c r="E4085" i="8"/>
  <c r="I4444" i="8"/>
  <c r="T4444" i="8" s="1"/>
  <c r="A4078" i="8"/>
  <c r="I4912" i="8"/>
  <c r="T4912" i="8" s="1"/>
  <c r="A4547" i="8"/>
  <c r="E4554" i="8"/>
  <c r="I4867" i="8"/>
  <c r="T4867" i="8" s="1"/>
  <c r="E4509" i="8"/>
  <c r="A4502" i="8"/>
  <c r="E4122" i="8"/>
  <c r="U4487" i="8" s="1"/>
  <c r="I4481" i="8"/>
  <c r="T4481" i="8" s="1"/>
  <c r="A4115" i="8"/>
  <c r="E4372" i="8"/>
  <c r="I4730" i="8"/>
  <c r="T4730" i="8" s="1"/>
  <c r="A4365" i="8"/>
  <c r="E3693" i="8"/>
  <c r="A3686" i="8"/>
  <c r="I4051" i="8"/>
  <c r="T4051" i="8" s="1"/>
  <c r="A4668" i="8"/>
  <c r="E4675" i="8"/>
  <c r="I5033" i="8"/>
  <c r="T5033" i="8" s="1"/>
  <c r="A4557" i="8"/>
  <c r="I4922" i="8"/>
  <c r="T4922" i="8" s="1"/>
  <c r="E4564" i="8"/>
  <c r="E4128" i="8"/>
  <c r="U4493" i="8" s="1"/>
  <c r="I4487" i="8"/>
  <c r="T4487" i="8" s="1"/>
  <c r="A4121" i="8"/>
  <c r="I4738" i="8"/>
  <c r="T4738" i="8" s="1"/>
  <c r="E4380" i="8"/>
  <c r="A4373" i="8"/>
  <c r="H4738" i="8"/>
  <c r="I4054" i="8"/>
  <c r="T4054" i="8" s="1"/>
  <c r="A3689" i="8"/>
  <c r="E3696" i="8"/>
  <c r="U4061" i="8" s="1"/>
  <c r="A4456" i="8"/>
  <c r="I4821" i="8"/>
  <c r="T4821" i="8" s="1"/>
  <c r="E4463" i="8"/>
  <c r="E4320" i="8"/>
  <c r="A4313" i="8"/>
  <c r="I4679" i="8"/>
  <c r="T4679" i="8" s="1"/>
  <c r="E3819" i="8"/>
  <c r="U4550" i="8" s="1"/>
  <c r="I4177" i="8"/>
  <c r="T4177" i="8" s="1"/>
  <c r="A3812" i="8"/>
  <c r="A4161" i="8"/>
  <c r="I4527" i="8"/>
  <c r="T4527" i="8" s="1"/>
  <c r="E4168" i="8"/>
  <c r="E4388" i="8"/>
  <c r="I4746" i="8"/>
  <c r="T4746" i="8" s="1"/>
  <c r="A4381" i="8"/>
  <c r="E3709" i="8"/>
  <c r="I4067" i="8"/>
  <c r="T4067" i="8" s="1"/>
  <c r="A3702" i="8"/>
  <c r="E4691" i="8"/>
  <c r="A4684" i="8"/>
  <c r="I5049" i="8"/>
  <c r="T5049" i="8" s="1"/>
  <c r="I4664" i="8"/>
  <c r="T4664" i="8" s="1"/>
  <c r="E4305" i="8"/>
  <c r="A4298" i="8"/>
  <c r="E3827" i="8"/>
  <c r="H4192" i="8" s="1"/>
  <c r="I4185" i="8"/>
  <c r="T4185" i="8" s="1"/>
  <c r="A3820" i="8"/>
  <c r="I4516" i="8"/>
  <c r="T4516" i="8" s="1"/>
  <c r="A4150" i="8"/>
  <c r="E4157" i="8"/>
  <c r="I4729" i="8"/>
  <c r="T4729" i="8" s="1"/>
  <c r="A4364" i="8"/>
  <c r="E4371" i="8"/>
  <c r="I4064" i="8"/>
  <c r="T4064" i="8" s="1"/>
  <c r="A3699" i="8"/>
  <c r="E3706" i="8"/>
  <c r="U4071" i="8" s="1"/>
  <c r="I5038" i="8"/>
  <c r="T5038" i="8" s="1"/>
  <c r="A4673" i="8"/>
  <c r="E4680" i="8"/>
  <c r="A4315" i="8"/>
  <c r="E4322" i="8"/>
  <c r="I4681" i="8"/>
  <c r="T4681" i="8" s="1"/>
  <c r="I4890" i="8"/>
  <c r="T4890" i="8" s="1"/>
  <c r="A4525" i="8"/>
  <c r="E4532" i="8"/>
  <c r="I4707" i="8"/>
  <c r="T4707" i="8" s="1"/>
  <c r="E4348" i="8"/>
  <c r="U4713" i="8" s="1"/>
  <c r="A4341" i="8"/>
  <c r="A4445" i="8"/>
  <c r="E4452" i="8"/>
  <c r="I4810" i="8"/>
  <c r="T4810" i="8" s="1"/>
  <c r="I4827" i="8"/>
  <c r="T4827" i="8" s="1"/>
  <c r="A4462" i="8"/>
  <c r="E4469" i="8"/>
  <c r="U4834" i="8" s="1"/>
  <c r="I4689" i="8"/>
  <c r="T4689" i="8" s="1"/>
  <c r="E4330" i="8"/>
  <c r="A4323" i="8"/>
  <c r="A4118" i="8"/>
  <c r="I4484" i="8"/>
  <c r="T4484" i="8" s="1"/>
  <c r="E4125" i="8"/>
  <c r="U4490" i="8" s="1"/>
  <c r="I4312" i="8"/>
  <c r="T4312" i="8" s="1"/>
  <c r="E3954" i="8"/>
  <c r="A3947" i="8"/>
  <c r="I4264" i="8"/>
  <c r="T4264" i="8" s="1"/>
  <c r="E3906" i="8"/>
  <c r="H5002" i="8" s="1"/>
  <c r="A3899" i="8"/>
  <c r="H4264" i="8"/>
  <c r="I4434" i="8"/>
  <c r="T4434" i="8" s="1"/>
  <c r="E4075" i="8"/>
  <c r="U5536" i="8" s="1"/>
  <c r="A4068" i="8"/>
  <c r="A4552" i="8"/>
  <c r="E4559" i="8"/>
  <c r="I4917" i="8"/>
  <c r="T4917" i="8" s="1"/>
  <c r="E4497" i="8"/>
  <c r="I4855" i="8"/>
  <c r="T4855" i="8" s="1"/>
  <c r="A4490" i="8"/>
  <c r="U4376" i="8"/>
  <c r="H4377" i="8"/>
  <c r="V4377" i="8" s="1"/>
  <c r="U4779" i="8"/>
  <c r="H4779" i="8"/>
  <c r="U4989" i="8"/>
  <c r="H4989" i="8"/>
  <c r="U4774" i="8"/>
  <c r="H5504" i="8"/>
  <c r="H4461" i="8"/>
  <c r="U4255" i="8"/>
  <c r="H4255" i="8"/>
  <c r="H4171" i="8"/>
  <c r="V4171" i="8" s="1"/>
  <c r="U4144" i="8"/>
  <c r="H4144" i="8"/>
  <c r="U4628" i="8"/>
  <c r="U4409" i="8"/>
  <c r="H4410" i="8"/>
  <c r="H5505" i="8"/>
  <c r="U4769" i="8"/>
  <c r="H4769" i="8"/>
  <c r="H5134" i="8"/>
  <c r="H4952" i="8"/>
  <c r="U4235" i="8"/>
  <c r="H4235" i="8"/>
  <c r="I5651" i="8"/>
  <c r="T5651" i="8" s="1"/>
  <c r="E5293" i="8"/>
  <c r="A5286" i="8"/>
  <c r="E4832" i="8"/>
  <c r="A4825" i="8"/>
  <c r="I5190" i="8"/>
  <c r="T5190" i="8" s="1"/>
  <c r="E3748" i="8"/>
  <c r="A3741" i="8"/>
  <c r="I4106" i="8"/>
  <c r="T4106" i="8" s="1"/>
  <c r="A3941" i="8"/>
  <c r="E3948" i="8"/>
  <c r="U4313" i="8" s="1"/>
  <c r="I4306" i="8"/>
  <c r="T4306" i="8" s="1"/>
  <c r="A4826" i="8"/>
  <c r="E4833" i="8"/>
  <c r="I5191" i="8"/>
  <c r="T5191" i="8" s="1"/>
  <c r="E3690" i="8"/>
  <c r="U4055" i="8" s="1"/>
  <c r="E3684" i="8"/>
  <c r="U4049" i="8" s="1"/>
  <c r="A3683" i="8"/>
  <c r="E3689" i="8"/>
  <c r="I4049" i="8"/>
  <c r="T4049" i="8" s="1"/>
  <c r="E3691" i="8"/>
  <c r="U4056" i="8" s="1"/>
  <c r="E3685" i="8"/>
  <c r="E3688" i="8"/>
  <c r="D292" i="19"/>
  <c r="U292" i="19" s="1"/>
  <c r="E3686" i="8"/>
  <c r="U4051" i="8" s="1"/>
  <c r="E3687" i="8"/>
  <c r="A3684" i="8"/>
  <c r="A4898" i="8"/>
  <c r="I5263" i="8"/>
  <c r="T5263" i="8" s="1"/>
  <c r="E4905" i="8"/>
  <c r="I5544" i="8"/>
  <c r="T5544" i="8" s="1"/>
  <c r="A5179" i="8"/>
  <c r="E5186" i="8"/>
  <c r="A4834" i="8"/>
  <c r="I5199" i="8"/>
  <c r="T5199" i="8" s="1"/>
  <c r="E4841" i="8"/>
  <c r="E4822" i="8"/>
  <c r="I5180" i="8"/>
  <c r="T5180" i="8" s="1"/>
  <c r="A4815" i="8"/>
  <c r="A4979" i="8"/>
  <c r="I5344" i="8"/>
  <c r="T5344" i="8" s="1"/>
  <c r="E4986" i="8"/>
  <c r="U5717" i="8" s="1"/>
  <c r="A5296" i="8"/>
  <c r="E5303" i="8"/>
  <c r="I5661" i="8"/>
  <c r="T5661" i="8" s="1"/>
  <c r="E4949" i="8"/>
  <c r="I5307" i="8"/>
  <c r="T5307" i="8" s="1"/>
  <c r="A4942" i="8"/>
  <c r="A4821" i="8"/>
  <c r="I5186" i="8"/>
  <c r="T5186" i="8" s="1"/>
  <c r="E4828" i="8"/>
  <c r="E4864" i="8"/>
  <c r="A4857" i="8"/>
  <c r="I5222" i="8"/>
  <c r="T5222" i="8" s="1"/>
  <c r="A5285" i="8"/>
  <c r="I5650" i="8"/>
  <c r="T5650" i="8" s="1"/>
  <c r="E5292" i="8"/>
  <c r="I5313" i="8"/>
  <c r="T5313" i="8" s="1"/>
  <c r="A4948" i="8"/>
  <c r="E4955" i="8"/>
  <c r="I5457" i="8"/>
  <c r="T5457" i="8" s="1"/>
  <c r="A5092" i="8"/>
  <c r="E5099" i="8"/>
  <c r="E5286" i="8"/>
  <c r="A5279" i="8"/>
  <c r="I5644" i="8"/>
  <c r="T5644" i="8" s="1"/>
  <c r="A4828" i="8"/>
  <c r="I5193" i="8"/>
  <c r="T5193" i="8" s="1"/>
  <c r="E4835" i="8"/>
  <c r="I5227" i="8"/>
  <c r="T5227" i="8" s="1"/>
  <c r="E4869" i="8"/>
  <c r="A4862" i="8"/>
  <c r="E4881" i="8"/>
  <c r="A4874" i="8"/>
  <c r="I5239" i="8"/>
  <c r="T5239" i="8" s="1"/>
  <c r="I5546" i="8"/>
  <c r="T5546" i="8" s="1"/>
  <c r="E5188" i="8"/>
  <c r="A5181" i="8"/>
  <c r="I5201" i="8"/>
  <c r="T5201" i="8" s="1"/>
  <c r="E4843" i="8"/>
  <c r="A4836" i="8"/>
  <c r="I5336" i="8"/>
  <c r="T5336" i="8" s="1"/>
  <c r="E4978" i="8"/>
  <c r="A4971" i="8"/>
  <c r="E5295" i="8"/>
  <c r="I5653" i="8"/>
  <c r="T5653" i="8" s="1"/>
  <c r="A5288" i="8"/>
  <c r="E5384" i="8"/>
  <c r="I5742" i="8"/>
  <c r="T5742" i="8" s="1"/>
  <c r="A5377" i="8"/>
  <c r="E4824" i="8"/>
  <c r="I5182" i="8"/>
  <c r="T5182" i="8" s="1"/>
  <c r="A4817" i="8"/>
  <c r="I5346" i="8"/>
  <c r="T5346" i="8" s="1"/>
  <c r="A4981" i="8"/>
  <c r="H5346" i="8"/>
  <c r="E4988" i="8"/>
  <c r="H5353" i="8" s="1"/>
  <c r="A5292" i="8"/>
  <c r="E5299" i="8"/>
  <c r="I5657" i="8"/>
  <c r="T5657" i="8" s="1"/>
  <c r="A4961" i="8"/>
  <c r="I5326" i="8"/>
  <c r="T5326" i="8" s="1"/>
  <c r="E4968" i="8"/>
  <c r="A4823" i="8"/>
  <c r="I5188" i="8"/>
  <c r="T5188" i="8" s="1"/>
  <c r="E4830" i="8"/>
  <c r="A4843" i="8"/>
  <c r="E4850" i="8"/>
  <c r="I5208" i="8"/>
  <c r="T5208" i="8" s="1"/>
  <c r="E5277" i="8"/>
  <c r="I5635" i="8"/>
  <c r="T5635" i="8" s="1"/>
  <c r="A5270" i="8"/>
  <c r="I5727" i="8"/>
  <c r="T5727" i="8" s="1"/>
  <c r="E5369" i="8"/>
  <c r="A5362" i="8"/>
  <c r="E5121" i="8"/>
  <c r="I5479" i="8"/>
  <c r="T5479" i="8" s="1"/>
  <c r="A5114" i="8"/>
  <c r="E5283" i="8"/>
  <c r="A5276" i="8"/>
  <c r="I5641" i="8"/>
  <c r="T5641" i="8" s="1"/>
  <c r="A5113" i="8"/>
  <c r="I5478" i="8"/>
  <c r="T5478" i="8" s="1"/>
  <c r="E5120" i="8"/>
  <c r="A4880" i="8"/>
  <c r="I5245" i="8"/>
  <c r="T5245" i="8" s="1"/>
  <c r="E4887" i="8"/>
  <c r="I5551" i="8"/>
  <c r="T5551" i="8" s="1"/>
  <c r="A5186" i="8"/>
  <c r="E5193" i="8"/>
  <c r="A5253" i="8"/>
  <c r="I5618" i="8"/>
  <c r="T5618" i="8" s="1"/>
  <c r="E5260" i="8"/>
  <c r="A4816" i="8"/>
  <c r="I5181" i="8"/>
  <c r="T5181" i="8" s="1"/>
  <c r="E4823" i="8"/>
  <c r="A4860" i="8"/>
  <c r="I5225" i="8"/>
  <c r="T5225" i="8" s="1"/>
  <c r="E4867" i="8"/>
  <c r="E4895" i="8"/>
  <c r="I5253" i="8"/>
  <c r="T5253" i="8" s="1"/>
  <c r="A4888" i="8"/>
  <c r="I5056" i="8"/>
  <c r="T5056" i="8" s="1"/>
  <c r="E4698" i="8"/>
  <c r="U5429" i="8" s="1"/>
  <c r="A4691" i="8"/>
  <c r="E4958" i="8"/>
  <c r="H5323" i="8" s="1"/>
  <c r="I5316" i="8"/>
  <c r="T5316" i="8" s="1"/>
  <c r="A4951" i="8"/>
  <c r="E4970" i="8"/>
  <c r="A4963" i="8"/>
  <c r="I5328" i="8"/>
  <c r="T5328" i="8" s="1"/>
  <c r="I5261" i="8"/>
  <c r="T5261" i="8" s="1"/>
  <c r="A4896" i="8"/>
  <c r="E4903" i="8"/>
  <c r="A4952" i="8"/>
  <c r="I5317" i="8"/>
  <c r="T5317" i="8" s="1"/>
  <c r="E4959" i="8"/>
  <c r="E3942" i="8"/>
  <c r="I4300" i="8"/>
  <c r="T4300" i="8" s="1"/>
  <c r="A3935" i="8"/>
  <c r="E3912" i="8"/>
  <c r="H5008" i="8" s="1"/>
  <c r="I4270" i="8"/>
  <c r="T4270" i="8" s="1"/>
  <c r="A3905" i="8"/>
  <c r="E4081" i="8"/>
  <c r="I4440" i="8"/>
  <c r="T4440" i="8" s="1"/>
  <c r="A4074" i="8"/>
  <c r="E3734" i="8"/>
  <c r="H4099" i="8" s="1"/>
  <c r="A3727" i="8"/>
  <c r="I4092" i="8"/>
  <c r="T4092" i="8" s="1"/>
  <c r="A4697" i="8"/>
  <c r="I5062" i="8"/>
  <c r="T5062" i="8" s="1"/>
  <c r="E4704" i="8"/>
  <c r="I4844" i="8"/>
  <c r="T4844" i="8" s="1"/>
  <c r="E4486" i="8"/>
  <c r="A4479" i="8"/>
  <c r="A4524" i="8"/>
  <c r="E4531" i="8"/>
  <c r="I4889" i="8"/>
  <c r="T4889" i="8" s="1"/>
  <c r="I4274" i="8"/>
  <c r="T4274" i="8" s="1"/>
  <c r="H4274" i="8"/>
  <c r="E3916" i="8"/>
  <c r="H4647" i="8" s="1"/>
  <c r="A3909" i="8"/>
  <c r="I4417" i="8"/>
  <c r="T4417" i="8" s="1"/>
  <c r="E4058" i="8"/>
  <c r="A4051" i="8"/>
  <c r="A4549" i="8"/>
  <c r="I4914" i="8"/>
  <c r="T4914" i="8" s="1"/>
  <c r="E4556" i="8"/>
  <c r="E4511" i="8"/>
  <c r="A4504" i="8"/>
  <c r="I4869" i="8"/>
  <c r="T4869" i="8" s="1"/>
  <c r="A4151" i="8"/>
  <c r="E4158" i="8"/>
  <c r="I4517" i="8"/>
  <c r="T4517" i="8" s="1"/>
  <c r="H4517" i="8"/>
  <c r="E4366" i="8"/>
  <c r="U5097" i="8" s="1"/>
  <c r="A4359" i="8"/>
  <c r="I4724" i="8"/>
  <c r="T4724" i="8" s="1"/>
  <c r="H4724" i="8"/>
  <c r="V4724" i="8" s="1"/>
  <c r="A3696" i="8"/>
  <c r="I4061" i="8"/>
  <c r="T4061" i="8" s="1"/>
  <c r="E3703" i="8"/>
  <c r="H5164" i="8" s="1"/>
  <c r="A4662" i="8"/>
  <c r="E4669" i="8"/>
  <c r="I5027" i="8"/>
  <c r="T5027" i="8" s="1"/>
  <c r="A4559" i="8"/>
  <c r="I4924" i="8"/>
  <c r="T4924" i="8" s="1"/>
  <c r="E4566" i="8"/>
  <c r="I4489" i="8"/>
  <c r="T4489" i="8" s="1"/>
  <c r="E4130" i="8"/>
  <c r="A4123" i="8"/>
  <c r="I4732" i="8"/>
  <c r="T4732" i="8" s="1"/>
  <c r="A4367" i="8"/>
  <c r="E4374" i="8"/>
  <c r="U5105" i="8" s="1"/>
  <c r="I4781" i="8"/>
  <c r="T4781" i="8" s="1"/>
  <c r="E4423" i="8"/>
  <c r="A4416" i="8"/>
  <c r="E4417" i="8"/>
  <c r="E4420" i="8"/>
  <c r="I4820" i="8"/>
  <c r="T4820" i="8" s="1"/>
  <c r="A4455" i="8"/>
  <c r="E4462" i="8"/>
  <c r="E4327" i="8"/>
  <c r="I4686" i="8"/>
  <c r="T4686" i="8" s="1"/>
  <c r="A4320" i="8"/>
  <c r="E4310" i="8"/>
  <c r="I4669" i="8"/>
  <c r="T4669" i="8" s="1"/>
  <c r="A4303" i="8"/>
  <c r="E4162" i="8"/>
  <c r="I4521" i="8"/>
  <c r="T4521" i="8" s="1"/>
  <c r="A4155" i="8"/>
  <c r="A4375" i="8"/>
  <c r="I4740" i="8"/>
  <c r="T4740" i="8" s="1"/>
  <c r="E4382" i="8"/>
  <c r="H4740" i="8"/>
  <c r="A3697" i="8"/>
  <c r="E3704" i="8"/>
  <c r="U4069" i="8" s="1"/>
  <c r="I4062" i="8"/>
  <c r="T4062" i="8" s="1"/>
  <c r="I5043" i="8"/>
  <c r="T5043" i="8" s="1"/>
  <c r="A4678" i="8"/>
  <c r="E4685" i="8"/>
  <c r="A4307" i="8"/>
  <c r="I4673" i="8"/>
  <c r="T4673" i="8" s="1"/>
  <c r="E4314" i="8"/>
  <c r="I4823" i="8"/>
  <c r="T4823" i="8" s="1"/>
  <c r="E4465" i="8"/>
  <c r="A4458" i="8"/>
  <c r="A4169" i="8"/>
  <c r="I4535" i="8"/>
  <c r="T4535" i="8" s="1"/>
  <c r="E4176" i="8"/>
  <c r="E4370" i="8"/>
  <c r="A4363" i="8"/>
  <c r="I4728" i="8"/>
  <c r="T4728" i="8" s="1"/>
  <c r="E3692" i="8"/>
  <c r="I4050" i="8"/>
  <c r="T4050" i="8" s="1"/>
  <c r="A3685" i="8"/>
  <c r="A4667" i="8"/>
  <c r="E4674" i="8"/>
  <c r="I5032" i="8"/>
  <c r="T5032" i="8" s="1"/>
  <c r="E3823" i="8"/>
  <c r="U4188" i="8" s="1"/>
  <c r="I4181" i="8"/>
  <c r="T4181" i="8" s="1"/>
  <c r="A3816" i="8"/>
  <c r="I4315" i="8"/>
  <c r="T4315" i="8" s="1"/>
  <c r="A3950" i="8"/>
  <c r="E3957" i="8"/>
  <c r="I4283" i="8"/>
  <c r="T4283" i="8" s="1"/>
  <c r="E3925" i="8"/>
  <c r="H5751" i="8" s="1"/>
  <c r="A3918" i="8"/>
  <c r="H4283" i="8"/>
  <c r="A4054" i="8"/>
  <c r="E4061" i="8"/>
  <c r="I4420" i="8"/>
  <c r="T4420" i="8" s="1"/>
  <c r="A3728" i="8"/>
  <c r="E3735" i="8"/>
  <c r="I4093" i="8"/>
  <c r="T4093" i="8" s="1"/>
  <c r="I5081" i="8"/>
  <c r="T5081" i="8" s="1"/>
  <c r="A4716" i="8"/>
  <c r="E4723" i="8"/>
  <c r="I4486" i="8"/>
  <c r="T4486" i="8" s="1"/>
  <c r="E4127" i="8"/>
  <c r="A4120" i="8"/>
  <c r="I4319" i="8"/>
  <c r="T4319" i="8" s="1"/>
  <c r="A3954" i="8"/>
  <c r="E3961" i="8"/>
  <c r="E3711" i="8"/>
  <c r="I4069" i="8"/>
  <c r="T4069" i="8" s="1"/>
  <c r="A3704" i="8"/>
  <c r="E4696" i="8"/>
  <c r="A4689" i="8"/>
  <c r="I5054" i="8"/>
  <c r="T5054" i="8" s="1"/>
  <c r="I4927" i="8"/>
  <c r="T4927" i="8" s="1"/>
  <c r="E4569" i="8"/>
  <c r="A4562" i="8"/>
  <c r="I4197" i="8"/>
  <c r="T4197" i="8" s="1"/>
  <c r="A3832" i="8"/>
  <c r="E3839" i="8"/>
  <c r="U4570" i="8" s="1"/>
  <c r="U4338" i="8"/>
  <c r="H4338" i="8"/>
  <c r="U4763" i="8"/>
  <c r="H5493" i="8"/>
  <c r="H4763" i="8"/>
  <c r="H5128" i="8"/>
  <c r="U4226" i="8"/>
  <c r="H4226" i="8"/>
  <c r="U5122" i="8"/>
  <c r="H5122" i="8"/>
  <c r="E4419" i="8"/>
  <c r="H4980" i="8"/>
  <c r="U4980" i="8"/>
  <c r="U4130" i="8"/>
  <c r="H4130" i="8"/>
  <c r="U4378" i="8"/>
  <c r="H4379" i="8"/>
  <c r="U4461" i="8"/>
  <c r="H5488" i="8"/>
  <c r="U4122" i="8"/>
  <c r="H4122" i="8"/>
  <c r="V4370" i="8"/>
  <c r="E4665" i="8"/>
  <c r="U4580" i="8"/>
  <c r="V4580" i="8" s="1"/>
  <c r="H4946" i="8"/>
  <c r="H4581" i="8"/>
  <c r="V4132" i="8"/>
  <c r="U5016" i="8"/>
  <c r="U5501" i="8"/>
  <c r="V5501" i="8" s="1"/>
  <c r="H4378" i="8"/>
  <c r="V4372" i="8"/>
  <c r="U4988" i="8"/>
  <c r="U4591" i="8"/>
  <c r="U5132" i="8"/>
  <c r="V4335" i="8"/>
  <c r="U5128" i="8"/>
  <c r="U4995" i="8"/>
  <c r="U4942" i="8"/>
  <c r="U5126" i="8"/>
  <c r="V5126" i="8" s="1"/>
  <c r="U5140" i="8"/>
  <c r="U5134" i="8"/>
  <c r="H4139" i="8"/>
  <c r="V4139" i="8" s="1"/>
  <c r="H4137" i="8"/>
  <c r="V4137" i="8" s="1"/>
  <c r="U4968" i="8"/>
  <c r="U4987" i="8"/>
  <c r="V4987" i="8" s="1"/>
  <c r="H4259" i="8"/>
  <c r="V4259" i="8" s="1"/>
  <c r="U5712" i="8"/>
  <c r="U4956" i="8"/>
  <c r="H4615" i="8"/>
  <c r="V4608" i="8"/>
  <c r="U4954" i="8"/>
  <c r="U4619" i="8"/>
  <c r="U4962" i="8"/>
  <c r="A4810" i="8"/>
  <c r="H4957" i="8"/>
  <c r="U4957" i="8"/>
  <c r="E4421" i="8"/>
  <c r="E4813" i="8"/>
  <c r="H4585" i="8"/>
  <c r="U4584" i="8"/>
  <c r="U4644" i="8"/>
  <c r="U4991" i="8"/>
  <c r="V4392" i="8"/>
  <c r="U4581" i="8"/>
  <c r="H4245" i="8"/>
  <c r="V4245" i="8" s="1"/>
  <c r="U4985" i="8"/>
  <c r="U4587" i="8"/>
  <c r="U5708" i="8"/>
  <c r="U4579" i="8"/>
  <c r="U5505" i="8"/>
  <c r="H5140" i="8"/>
  <c r="U5125" i="8"/>
  <c r="U5379" i="8"/>
  <c r="U4973" i="8"/>
  <c r="V4973" i="8" s="1"/>
  <c r="H4971" i="8"/>
  <c r="U4621" i="8"/>
  <c r="V4621" i="8" s="1"/>
  <c r="V4767" i="8"/>
  <c r="H5487" i="8"/>
  <c r="U5487" i="8"/>
  <c r="U4959" i="8"/>
  <c r="V4959" i="8" s="1"/>
  <c r="U4990" i="8"/>
  <c r="V4990" i="8" s="1"/>
  <c r="U4997" i="8"/>
  <c r="V4413" i="8"/>
  <c r="E4418" i="8"/>
  <c r="H4129" i="8"/>
  <c r="V4129" i="8" s="1"/>
  <c r="H4253" i="8"/>
  <c r="V4253" i="8" s="1"/>
  <c r="H4170" i="8"/>
  <c r="V4170" i="8" s="1"/>
  <c r="H4600" i="8"/>
  <c r="U4596" i="8"/>
  <c r="U4607" i="8"/>
  <c r="U4945" i="8"/>
  <c r="V4945" i="8" s="1"/>
  <c r="V4385" i="8"/>
  <c r="U4977" i="8"/>
  <c r="H5132" i="8"/>
  <c r="H4162" i="8"/>
  <c r="V4162" i="8" s="1"/>
  <c r="H4332" i="8"/>
  <c r="V4332" i="8" s="1"/>
  <c r="H4583" i="8"/>
  <c r="H4401" i="8"/>
  <c r="V4401" i="8" s="1"/>
  <c r="U5127" i="8"/>
  <c r="V5127" i="8" s="1"/>
  <c r="U4966" i="8"/>
  <c r="U5120" i="8"/>
  <c r="U4971" i="8"/>
  <c r="V4408" i="8"/>
  <c r="U4951" i="8"/>
  <c r="H4210" i="8"/>
  <c r="V4210" i="8" s="1"/>
  <c r="H4355" i="8"/>
  <c r="V4355" i="8" s="1"/>
  <c r="H4397" i="8"/>
  <c r="V4397" i="8" s="1"/>
  <c r="H4607" i="8"/>
  <c r="H4394" i="8"/>
  <c r="V4394" i="8" s="1"/>
  <c r="H4258" i="8"/>
  <c r="V4258" i="8" s="1"/>
  <c r="E4812" i="8"/>
  <c r="V4136" i="8"/>
  <c r="U4950" i="8"/>
  <c r="H4609" i="8"/>
  <c r="U4599" i="8"/>
  <c r="H4395" i="8"/>
  <c r="V4339" i="8"/>
  <c r="U4589" i="8"/>
  <c r="H4126" i="8"/>
  <c r="V4126" i="8" s="1"/>
  <c r="H5509" i="8"/>
  <c r="U5144" i="8"/>
  <c r="H4398" i="8"/>
  <c r="H4351" i="8"/>
  <c r="V4351" i="8" s="1"/>
  <c r="H4588" i="8"/>
  <c r="V4588" i="8" s="1"/>
  <c r="H4117" i="8"/>
  <c r="V4117" i="8" s="1"/>
  <c r="V4768" i="8"/>
  <c r="U4978" i="8"/>
  <c r="H4393" i="8"/>
  <c r="V4393" i="8" s="1"/>
  <c r="H4977" i="8"/>
  <c r="H4252" i="8"/>
  <c r="V4252" i="8" s="1"/>
  <c r="V4211" i="8"/>
  <c r="U4952" i="8"/>
  <c r="U5106" i="8"/>
  <c r="U5496" i="8"/>
  <c r="H4131" i="8"/>
  <c r="V4131" i="8" s="1"/>
  <c r="H4948" i="8"/>
  <c r="H4121" i="8"/>
  <c r="V4121" i="8" s="1"/>
  <c r="H5496" i="8"/>
  <c r="U5498" i="8"/>
  <c r="V5498" i="8" s="1"/>
  <c r="U4622" i="8"/>
  <c r="V4622" i="8" s="1"/>
  <c r="U5492" i="8"/>
  <c r="U5488" i="8"/>
  <c r="U5370" i="8"/>
  <c r="H4984" i="8"/>
  <c r="U4984" i="8"/>
  <c r="U4964" i="8"/>
  <c r="U4615" i="8"/>
  <c r="U5139" i="8"/>
  <c r="U4953" i="8"/>
  <c r="V4953" i="8" s="1"/>
  <c r="H4341" i="8"/>
  <c r="V4341" i="8" s="1"/>
  <c r="U5138" i="8"/>
  <c r="U4627" i="8"/>
  <c r="V4627" i="8" s="1"/>
  <c r="U5715" i="8"/>
  <c r="H4624" i="8"/>
  <c r="U4623" i="8"/>
  <c r="H5138" i="8"/>
  <c r="U4965" i="8"/>
  <c r="U5135" i="8"/>
  <c r="H4262" i="8"/>
  <c r="V4262" i="8" s="1"/>
  <c r="V4155" i="8"/>
  <c r="H4603" i="8"/>
  <c r="V4603" i="8" s="1"/>
  <c r="H4243" i="8"/>
  <c r="V4243" i="8" s="1"/>
  <c r="H4365" i="8"/>
  <c r="V4365" i="8" s="1"/>
  <c r="H4165" i="8"/>
  <c r="V4165" i="8" s="1"/>
  <c r="U4979" i="8"/>
  <c r="H5135" i="8"/>
  <c r="H4249" i="8"/>
  <c r="V4249" i="8" s="1"/>
  <c r="H4766" i="8"/>
  <c r="H4359" i="8"/>
  <c r="V4359" i="8" s="1"/>
  <c r="U4759" i="8"/>
  <c r="V4348" i="8"/>
  <c r="U5494" i="8"/>
  <c r="U5131" i="8"/>
  <c r="V5131" i="8" s="1"/>
  <c r="H4619" i="8"/>
  <c r="U4770" i="8"/>
  <c r="U4974" i="8"/>
  <c r="H4349" i="8"/>
  <c r="V4349" i="8" s="1"/>
  <c r="H4974" i="8"/>
  <c r="U4992" i="8"/>
  <c r="H4405" i="8"/>
  <c r="V4405" i="8" s="1"/>
  <c r="U4970" i="8"/>
  <c r="U5491" i="8"/>
  <c r="U5009" i="8"/>
  <c r="H4604" i="8"/>
  <c r="V4604" i="8" s="1"/>
  <c r="H4995" i="8"/>
  <c r="H4965" i="8"/>
  <c r="H4230" i="8"/>
  <c r="V4230" i="8" s="1"/>
  <c r="H4605" i="8"/>
  <c r="V4605" i="8" s="1"/>
  <c r="H4261" i="8"/>
  <c r="V4261" i="8" s="1"/>
  <c r="H4942" i="8"/>
  <c r="H4367" i="8"/>
  <c r="V4367" i="8" s="1"/>
  <c r="H4237" i="8"/>
  <c r="V4237" i="8" s="1"/>
  <c r="H4592" i="8"/>
  <c r="H4611" i="8"/>
  <c r="U5490" i="8"/>
  <c r="U5592" i="8"/>
  <c r="U4469" i="8"/>
  <c r="U4955" i="8"/>
  <c r="U4624" i="8"/>
  <c r="U4583" i="8"/>
  <c r="U4940" i="8"/>
  <c r="U5503" i="8"/>
  <c r="V5503" i="8" s="1"/>
  <c r="H5491" i="8"/>
  <c r="H4765" i="8"/>
  <c r="V4765" i="8" s="1"/>
  <c r="U4630" i="8"/>
  <c r="A4129" i="8"/>
  <c r="I4495" i="8"/>
  <c r="T4495" i="8" s="1"/>
  <c r="E4136" i="8"/>
  <c r="I4295" i="8"/>
  <c r="T4295" i="8" s="1"/>
  <c r="E3937" i="8"/>
  <c r="U4302" i="8" s="1"/>
  <c r="A3930" i="8"/>
  <c r="A3908" i="8"/>
  <c r="E3915" i="8"/>
  <c r="H5741" i="8" s="1"/>
  <c r="I4273" i="8"/>
  <c r="T4273" i="8" s="1"/>
  <c r="E4082" i="8"/>
  <c r="A4075" i="8"/>
  <c r="I4441" i="8"/>
  <c r="T4441" i="8" s="1"/>
  <c r="E4549" i="8"/>
  <c r="I4907" i="8"/>
  <c r="T4907" i="8" s="1"/>
  <c r="A4542" i="8"/>
  <c r="A3814" i="8"/>
  <c r="H4179" i="8"/>
  <c r="I4179" i="8"/>
  <c r="T4179" i="8" s="1"/>
  <c r="E3821" i="8"/>
  <c r="U4552" i="8" s="1"/>
  <c r="A4131" i="8"/>
  <c r="E4138" i="8"/>
  <c r="I4497" i="8"/>
  <c r="T4497" i="8" s="1"/>
  <c r="A3944" i="8"/>
  <c r="I4309" i="8"/>
  <c r="T4309" i="8" s="1"/>
  <c r="E3951" i="8"/>
  <c r="E3919" i="8"/>
  <c r="U4650" i="8" s="1"/>
  <c r="I4277" i="8"/>
  <c r="T4277" i="8" s="1"/>
  <c r="A3912" i="8"/>
  <c r="I4445" i="8"/>
  <c r="T4445" i="8" s="1"/>
  <c r="A4079" i="8"/>
  <c r="E4086" i="8"/>
  <c r="E3741" i="8"/>
  <c r="I4099" i="8"/>
  <c r="T4099" i="8" s="1"/>
  <c r="A3734" i="8"/>
  <c r="I4885" i="8"/>
  <c r="T4885" i="8" s="1"/>
  <c r="A4520" i="8"/>
  <c r="E4527" i="8"/>
  <c r="A4351" i="8"/>
  <c r="I4717" i="8"/>
  <c r="T4717" i="8" s="1"/>
  <c r="E4358" i="8"/>
  <c r="A4440" i="8"/>
  <c r="I4805" i="8"/>
  <c r="T4805" i="8" s="1"/>
  <c r="E4447" i="8"/>
  <c r="E4478" i="8"/>
  <c r="A4471" i="8"/>
  <c r="I4836" i="8"/>
  <c r="T4836" i="8" s="1"/>
  <c r="H4836" i="8"/>
  <c r="I4683" i="8"/>
  <c r="T4683" i="8" s="1"/>
  <c r="A4317" i="8"/>
  <c r="E4324" i="8"/>
  <c r="H4683" i="8"/>
  <c r="A3826" i="8"/>
  <c r="I4191" i="8"/>
  <c r="T4191" i="8" s="1"/>
  <c r="E3833" i="8"/>
  <c r="A4508" i="8"/>
  <c r="E4515" i="8"/>
  <c r="I4873" i="8"/>
  <c r="T4873" i="8" s="1"/>
  <c r="E4356" i="8"/>
  <c r="U4721" i="8" s="1"/>
  <c r="A4349" i="8"/>
  <c r="I4715" i="8"/>
  <c r="T4715" i="8" s="1"/>
  <c r="A3738" i="8"/>
  <c r="E3745" i="8"/>
  <c r="H4103" i="8"/>
  <c r="I4103" i="8"/>
  <c r="T4103" i="8" s="1"/>
  <c r="A4484" i="8"/>
  <c r="E4491" i="8"/>
  <c r="I4849" i="8"/>
  <c r="T4849" i="8" s="1"/>
  <c r="U5110" i="8"/>
  <c r="U5130" i="8"/>
  <c r="U4586" i="8"/>
  <c r="U5136" i="8"/>
  <c r="H5005" i="8"/>
  <c r="H4215" i="8"/>
  <c r="V4215" i="8" s="1"/>
  <c r="A5265" i="8"/>
  <c r="I5630" i="8"/>
  <c r="T5630" i="8" s="1"/>
  <c r="E5272" i="8"/>
  <c r="E4882" i="8"/>
  <c r="I5240" i="8"/>
  <c r="T5240" i="8" s="1"/>
  <c r="A4875" i="8"/>
  <c r="E5249" i="8"/>
  <c r="A5242" i="8"/>
  <c r="I5607" i="8"/>
  <c r="T5607" i="8" s="1"/>
  <c r="I5206" i="8"/>
  <c r="T5206" i="8" s="1"/>
  <c r="A4841" i="8"/>
  <c r="E4848" i="8"/>
  <c r="E4889" i="8"/>
  <c r="A4882" i="8"/>
  <c r="I5247" i="8"/>
  <c r="T5247" i="8" s="1"/>
  <c r="A5199" i="8"/>
  <c r="I5564" i="8"/>
  <c r="T5564" i="8" s="1"/>
  <c r="E5206" i="8"/>
  <c r="E4818" i="8"/>
  <c r="I5176" i="8"/>
  <c r="T5176" i="8" s="1"/>
  <c r="A4811" i="8"/>
  <c r="I5231" i="8"/>
  <c r="T5231" i="8" s="1"/>
  <c r="E4873" i="8"/>
  <c r="A4866" i="8"/>
  <c r="A5275" i="8"/>
  <c r="E5282" i="8"/>
  <c r="I5640" i="8"/>
  <c r="T5640" i="8" s="1"/>
  <c r="I5318" i="8"/>
  <c r="T5318" i="8" s="1"/>
  <c r="E4960" i="8"/>
  <c r="A4953" i="8"/>
  <c r="E5267" i="8"/>
  <c r="A5260" i="8"/>
  <c r="I5625" i="8"/>
  <c r="T5625" i="8" s="1"/>
  <c r="A4853" i="8"/>
  <c r="E4860" i="8"/>
  <c r="I5218" i="8"/>
  <c r="T5218" i="8" s="1"/>
  <c r="E4902" i="8"/>
  <c r="I5260" i="8"/>
  <c r="T5260" i="8" s="1"/>
  <c r="A4895" i="8"/>
  <c r="A5205" i="8"/>
  <c r="I5570" i="8"/>
  <c r="T5570" i="8" s="1"/>
  <c r="E5212" i="8"/>
  <c r="I5196" i="8"/>
  <c r="T5196" i="8" s="1"/>
  <c r="E4838" i="8"/>
  <c r="A4831" i="8"/>
  <c r="I5230" i="8"/>
  <c r="T5230" i="8" s="1"/>
  <c r="A4865" i="8"/>
  <c r="E4872" i="8"/>
  <c r="I5246" i="8"/>
  <c r="T5246" i="8" s="1"/>
  <c r="E4888" i="8"/>
  <c r="A4881" i="8"/>
  <c r="I5543" i="8"/>
  <c r="T5543" i="8" s="1"/>
  <c r="E5185" i="8"/>
  <c r="A5178" i="8"/>
  <c r="A5372" i="8"/>
  <c r="E5379" i="8"/>
  <c r="I5737" i="8"/>
  <c r="T5737" i="8" s="1"/>
  <c r="I5465" i="8"/>
  <c r="T5465" i="8" s="1"/>
  <c r="E5107" i="8"/>
  <c r="A5100" i="8"/>
  <c r="I5356" i="8"/>
  <c r="T5356" i="8" s="1"/>
  <c r="E4998" i="8"/>
  <c r="A4991" i="8"/>
  <c r="A5323" i="8"/>
  <c r="E5330" i="8"/>
  <c r="I5688" i="8"/>
  <c r="T5688" i="8" s="1"/>
  <c r="A5192" i="8"/>
  <c r="E5199" i="8"/>
  <c r="I5557" i="8"/>
  <c r="T5557" i="8" s="1"/>
  <c r="E5258" i="8"/>
  <c r="A5251" i="8"/>
  <c r="I5616" i="8"/>
  <c r="T5616" i="8" s="1"/>
  <c r="E4416" i="8"/>
  <c r="I4780" i="8"/>
  <c r="T4780" i="8" s="1"/>
  <c r="A4415" i="8"/>
  <c r="E4422" i="8"/>
  <c r="I5663" i="8"/>
  <c r="T5663" i="8" s="1"/>
  <c r="E5305" i="8"/>
  <c r="A5298" i="8"/>
  <c r="A5204" i="8"/>
  <c r="I5569" i="8"/>
  <c r="T5569" i="8" s="1"/>
  <c r="E5211" i="8"/>
  <c r="A4842" i="8"/>
  <c r="I5207" i="8"/>
  <c r="T5207" i="8" s="1"/>
  <c r="E4849" i="8"/>
  <c r="A4824" i="8"/>
  <c r="E4831" i="8"/>
  <c r="I5189" i="8"/>
  <c r="T5189" i="8" s="1"/>
  <c r="E4945" i="8"/>
  <c r="A4938" i="8"/>
  <c r="I5303" i="8"/>
  <c r="T5303" i="8" s="1"/>
  <c r="A4988" i="8"/>
  <c r="I5353" i="8"/>
  <c r="T5353" i="8" s="1"/>
  <c r="E4995" i="8"/>
  <c r="E4543" i="8"/>
  <c r="I4901" i="8"/>
  <c r="T4901" i="8" s="1"/>
  <c r="A4536" i="8"/>
  <c r="I4697" i="8"/>
  <c r="T4697" i="8" s="1"/>
  <c r="E4338" i="8"/>
  <c r="A4331" i="8"/>
  <c r="A4430" i="8"/>
  <c r="E4437" i="8"/>
  <c r="I4795" i="8"/>
  <c r="T4795" i="8" s="1"/>
  <c r="I4109" i="8"/>
  <c r="T4109" i="8" s="1"/>
  <c r="E3751" i="8"/>
  <c r="A3744" i="8"/>
  <c r="I5064" i="8"/>
  <c r="T5064" i="8" s="1"/>
  <c r="A4699" i="8"/>
  <c r="E4706" i="8"/>
  <c r="I4188" i="8"/>
  <c r="T4188" i="8" s="1"/>
  <c r="E3830" i="8"/>
  <c r="U4561" i="8" s="1"/>
  <c r="A3823" i="8"/>
  <c r="I4876" i="8"/>
  <c r="T4876" i="8" s="1"/>
  <c r="E4518" i="8"/>
  <c r="A4511" i="8"/>
  <c r="I4702" i="8"/>
  <c r="T4702" i="8" s="1"/>
  <c r="A4336" i="8"/>
  <c r="E4343" i="8"/>
  <c r="A4423" i="8"/>
  <c r="E4430" i="8"/>
  <c r="I4788" i="8"/>
  <c r="T4788" i="8" s="1"/>
  <c r="I4100" i="8"/>
  <c r="T4100" i="8" s="1"/>
  <c r="A3735" i="8"/>
  <c r="E3742" i="8"/>
  <c r="E4712" i="8"/>
  <c r="I5070" i="8"/>
  <c r="T5070" i="8" s="1"/>
  <c r="A4705" i="8"/>
  <c r="I4477" i="8"/>
  <c r="T4477" i="8" s="1"/>
  <c r="A4111" i="8"/>
  <c r="E4118" i="8"/>
  <c r="U4483" i="8" s="1"/>
  <c r="A3955" i="8"/>
  <c r="I4320" i="8"/>
  <c r="T4320" i="8" s="1"/>
  <c r="E3962" i="8"/>
  <c r="A3923" i="8"/>
  <c r="E3930" i="8"/>
  <c r="H4295" i="8" s="1"/>
  <c r="I4288" i="8"/>
  <c r="T4288" i="8" s="1"/>
  <c r="A4680" i="8"/>
  <c r="I5045" i="8"/>
  <c r="T5045" i="8" s="1"/>
  <c r="E4687" i="8"/>
  <c r="I4918" i="8"/>
  <c r="T4918" i="8" s="1"/>
  <c r="E4560" i="8"/>
  <c r="A4553" i="8"/>
  <c r="E4132" i="8"/>
  <c r="U4497" i="8" s="1"/>
  <c r="I4491" i="8"/>
  <c r="T4491" i="8" s="1"/>
  <c r="A4125" i="8"/>
  <c r="H4491" i="8"/>
  <c r="E3960" i="8"/>
  <c r="A3953" i="8"/>
  <c r="I4318" i="8"/>
  <c r="T4318" i="8" s="1"/>
  <c r="H4318" i="8"/>
  <c r="E3707" i="8"/>
  <c r="I4065" i="8"/>
  <c r="T4065" i="8" s="1"/>
  <c r="A3700" i="8"/>
  <c r="E4683" i="8"/>
  <c r="I5041" i="8"/>
  <c r="T5041" i="8" s="1"/>
  <c r="A4676" i="8"/>
  <c r="I4932" i="8"/>
  <c r="T4932" i="8" s="1"/>
  <c r="E4574" i="8"/>
  <c r="A4567" i="8"/>
  <c r="A3819" i="8"/>
  <c r="E3826" i="8"/>
  <c r="U4191" i="8" s="1"/>
  <c r="I4184" i="8"/>
  <c r="T4184" i="8" s="1"/>
  <c r="I4505" i="8"/>
  <c r="T4505" i="8" s="1"/>
  <c r="E4146" i="8"/>
  <c r="A4139" i="8"/>
  <c r="A3940" i="8"/>
  <c r="E3947" i="8"/>
  <c r="U4312" i="8" s="1"/>
  <c r="I4305" i="8"/>
  <c r="T4305" i="8" s="1"/>
  <c r="I4056" i="8"/>
  <c r="T4056" i="8" s="1"/>
  <c r="E3698" i="8"/>
  <c r="A3691" i="8"/>
  <c r="A4665" i="8"/>
  <c r="I5030" i="8"/>
  <c r="T5030" i="8" s="1"/>
  <c r="E4672" i="8"/>
  <c r="E4308" i="8"/>
  <c r="A4301" i="8"/>
  <c r="I4667" i="8"/>
  <c r="T4667" i="8" s="1"/>
  <c r="E3809" i="8"/>
  <c r="E3815" i="8"/>
  <c r="A3808" i="8"/>
  <c r="I4173" i="8"/>
  <c r="T4173" i="8" s="1"/>
  <c r="A4135" i="8"/>
  <c r="I4501" i="8"/>
  <c r="T4501" i="8" s="1"/>
  <c r="E4142" i="8"/>
  <c r="A3938" i="8"/>
  <c r="E3945" i="8"/>
  <c r="U4310" i="8" s="1"/>
  <c r="I4303" i="8"/>
  <c r="T4303" i="8" s="1"/>
  <c r="E3921" i="8"/>
  <c r="H4652" i="8" s="1"/>
  <c r="A3914" i="8"/>
  <c r="I4279" i="8"/>
  <c r="T4279" i="8" s="1"/>
  <c r="E4057" i="8"/>
  <c r="A4050" i="8"/>
  <c r="I4416" i="8"/>
  <c r="T4416" i="8" s="1"/>
  <c r="E4553" i="8"/>
  <c r="A4546" i="8"/>
  <c r="I4911" i="8"/>
  <c r="T4911" i="8" s="1"/>
  <c r="E4521" i="8"/>
  <c r="A4514" i="8"/>
  <c r="I4879" i="8"/>
  <c r="T4879" i="8" s="1"/>
  <c r="A4337" i="8"/>
  <c r="E4344" i="8"/>
  <c r="U4709" i="8" s="1"/>
  <c r="I4703" i="8"/>
  <c r="T4703" i="8" s="1"/>
  <c r="A4426" i="8"/>
  <c r="I4791" i="8"/>
  <c r="T4791" i="8" s="1"/>
  <c r="E4433" i="8"/>
  <c r="E4473" i="8"/>
  <c r="A4466" i="8"/>
  <c r="I4831" i="8"/>
  <c r="T4831" i="8" s="1"/>
  <c r="E4318" i="8"/>
  <c r="U4683" i="8" s="1"/>
  <c r="A4311" i="8"/>
  <c r="I4677" i="8"/>
  <c r="T4677" i="8" s="1"/>
  <c r="I4201" i="8"/>
  <c r="T4201" i="8" s="1"/>
  <c r="E3843" i="8"/>
  <c r="U4574" i="8" s="1"/>
  <c r="A3836" i="8"/>
  <c r="A4533" i="8"/>
  <c r="I4898" i="8"/>
  <c r="T4898" i="8" s="1"/>
  <c r="E4540" i="8"/>
  <c r="I4291" i="8"/>
  <c r="T4291" i="8" s="1"/>
  <c r="A3926" i="8"/>
  <c r="E3933" i="8"/>
  <c r="I4430" i="8"/>
  <c r="T4430" i="8" s="1"/>
  <c r="E4071" i="8"/>
  <c r="A4064" i="8"/>
  <c r="A3724" i="8"/>
  <c r="I4089" i="8"/>
  <c r="T4089" i="8" s="1"/>
  <c r="E3731" i="8"/>
  <c r="E4493" i="8"/>
  <c r="I4851" i="8"/>
  <c r="T4851" i="8" s="1"/>
  <c r="A4486" i="8"/>
  <c r="V4364" i="8"/>
  <c r="H4770" i="8"/>
  <c r="V4239" i="8"/>
  <c r="U4775" i="8"/>
  <c r="U5500" i="8"/>
  <c r="V5500" i="8" s="1"/>
  <c r="U5508" i="8"/>
  <c r="V5508" i="8" s="1"/>
  <c r="H4363" i="8"/>
  <c r="V4363" i="8" s="1"/>
  <c r="H4118" i="8"/>
  <c r="V4118" i="8" s="1"/>
  <c r="H4403" i="8"/>
  <c r="V4403" i="8" s="1"/>
  <c r="H4968" i="8"/>
  <c r="H4951" i="8"/>
  <c r="H4775" i="8"/>
  <c r="U4981" i="8"/>
  <c r="V4981" i="8" s="1"/>
  <c r="E4811" i="8"/>
  <c r="U5720" i="8"/>
  <c r="U4963" i="8"/>
  <c r="H4762" i="8"/>
  <c r="V4762" i="8" s="1"/>
  <c r="H4347" i="8"/>
  <c r="V4347" i="8" s="1"/>
  <c r="H4954" i="8"/>
  <c r="H4124" i="8"/>
  <c r="V4124" i="8" s="1"/>
  <c r="H4151" i="8"/>
  <c r="V4151" i="8" s="1"/>
  <c r="U4610" i="8"/>
  <c r="H4260" i="8"/>
  <c r="V4260" i="8" s="1"/>
  <c r="U5509" i="8"/>
  <c r="V4373" i="8"/>
  <c r="V4350" i="8"/>
  <c r="H4120" i="8"/>
  <c r="V4120" i="8" s="1"/>
  <c r="U4590" i="8"/>
  <c r="U5432" i="8"/>
  <c r="U5142" i="8"/>
  <c r="H4228" i="8"/>
  <c r="V4228" i="8" s="1"/>
  <c r="H4231" i="8"/>
  <c r="V4231" i="8" s="1"/>
  <c r="U4948" i="8"/>
  <c r="U5137" i="8"/>
  <c r="V5137" i="8" s="1"/>
  <c r="U4772" i="8"/>
  <c r="V4772" i="8" s="1"/>
  <c r="U4946" i="8"/>
  <c r="U5711" i="8"/>
  <c r="U5502" i="8"/>
  <c r="V5502" i="8" s="1"/>
  <c r="H5490" i="8"/>
  <c r="U4961" i="8"/>
  <c r="V4961" i="8" s="1"/>
  <c r="U4757" i="8"/>
  <c r="V4757" i="8" s="1"/>
  <c r="H4972" i="8"/>
  <c r="U4972" i="8"/>
  <c r="U4573" i="8"/>
  <c r="U4545" i="8"/>
  <c r="V4545" i="8" s="1"/>
  <c r="U4617" i="8"/>
  <c r="V4617" i="8" s="1"/>
  <c r="U4947" i="8"/>
  <c r="V4947" i="8" s="1"/>
  <c r="H4606" i="8"/>
  <c r="V4606" i="8" s="1"/>
  <c r="H4414" i="8"/>
  <c r="U4551" i="8"/>
  <c r="U4761" i="8"/>
  <c r="U5504" i="8"/>
  <c r="U4471" i="8"/>
  <c r="H4366" i="8"/>
  <c r="V4366" i="8" s="1"/>
  <c r="U4975" i="8"/>
  <c r="U5497" i="8"/>
  <c r="V5497" i="8" s="1"/>
  <c r="U4776" i="8"/>
  <c r="V4776" i="8" s="1"/>
  <c r="U4549" i="8"/>
  <c r="U5506" i="8"/>
  <c r="U4611" i="8"/>
  <c r="U4949" i="8"/>
  <c r="H4950" i="8"/>
  <c r="H4143" i="8"/>
  <c r="V4143" i="8" s="1"/>
  <c r="U4612" i="8"/>
  <c r="H4233" i="8"/>
  <c r="V4233" i="8" s="1"/>
  <c r="U5143" i="8"/>
  <c r="V5143" i="8" s="1"/>
  <c r="H4128" i="8"/>
  <c r="V4128" i="8" s="1"/>
  <c r="U5493" i="8"/>
  <c r="V4995" i="8" l="1"/>
  <c r="V4152" i="8"/>
  <c r="H5081" i="8"/>
  <c r="V4581" i="8"/>
  <c r="H5667" i="8"/>
  <c r="U5291" i="8"/>
  <c r="H4501" i="8"/>
  <c r="U5168" i="8"/>
  <c r="H5677" i="8"/>
  <c r="H4293" i="8"/>
  <c r="V4613" i="8"/>
  <c r="H4416" i="8"/>
  <c r="V4582" i="8"/>
  <c r="V5504" i="8"/>
  <c r="H5413" i="8"/>
  <c r="H5638" i="8"/>
  <c r="V4759" i="8"/>
  <c r="U5718" i="8"/>
  <c r="H5405" i="8"/>
  <c r="U5578" i="8"/>
  <c r="H4530" i="8"/>
  <c r="H4854" i="8"/>
  <c r="H4884" i="8"/>
  <c r="H5180" i="8"/>
  <c r="V4594" i="8"/>
  <c r="H5231" i="8"/>
  <c r="H5457" i="8"/>
  <c r="U5424" i="8"/>
  <c r="U5594" i="8"/>
  <c r="U5279" i="8"/>
  <c r="H5247" i="8"/>
  <c r="U5721" i="8"/>
  <c r="H5179" i="8"/>
  <c r="H5600" i="8"/>
  <c r="U5171" i="8"/>
  <c r="U5002" i="8"/>
  <c r="U4643" i="8"/>
  <c r="V4144" i="8"/>
  <c r="H5534" i="8"/>
  <c r="U5093" i="8"/>
  <c r="H5115" i="8"/>
  <c r="H5717" i="8"/>
  <c r="V4615" i="8"/>
  <c r="H4907" i="8"/>
  <c r="H4732" i="8"/>
  <c r="H5514" i="8"/>
  <c r="H5244" i="8"/>
  <c r="H4277" i="8"/>
  <c r="H5422" i="8"/>
  <c r="H4895" i="8"/>
  <c r="U4629" i="8"/>
  <c r="H5737" i="8"/>
  <c r="U5443" i="8"/>
  <c r="V5125" i="8"/>
  <c r="U5418" i="8"/>
  <c r="U5422" i="8"/>
  <c r="V5422" i="8" s="1"/>
  <c r="H4463" i="8"/>
  <c r="H5521" i="8"/>
  <c r="U5393" i="8"/>
  <c r="H5083" i="8"/>
  <c r="U5521" i="8"/>
  <c r="H5260" i="8"/>
  <c r="H4426" i="8"/>
  <c r="V5494" i="8"/>
  <c r="U5585" i="8"/>
  <c r="H4441" i="8"/>
  <c r="U4463" i="8"/>
  <c r="H5189" i="8"/>
  <c r="H4522" i="8"/>
  <c r="H5431" i="8"/>
  <c r="H4305" i="8"/>
  <c r="U5540" i="8"/>
  <c r="U5441" i="8"/>
  <c r="U4478" i="8"/>
  <c r="H5545" i="8"/>
  <c r="H4265" i="8"/>
  <c r="H5630" i="8"/>
  <c r="U5367" i="8"/>
  <c r="H4288" i="8"/>
  <c r="U4637" i="8"/>
  <c r="H5441" i="8"/>
  <c r="U5372" i="8"/>
  <c r="U4862" i="8"/>
  <c r="U5411" i="8"/>
  <c r="U4631" i="8"/>
  <c r="H5387" i="8"/>
  <c r="H5030" i="8"/>
  <c r="U4431" i="8"/>
  <c r="H5684" i="8"/>
  <c r="H4469" i="8"/>
  <c r="V4469" i="8" s="1"/>
  <c r="U4876" i="8"/>
  <c r="U5438" i="8"/>
  <c r="V4395" i="8"/>
  <c r="U4657" i="8"/>
  <c r="H4703" i="8"/>
  <c r="H4497" i="8"/>
  <c r="V4497" i="8" s="1"/>
  <c r="U4569" i="8"/>
  <c r="V4569" i="8" s="1"/>
  <c r="U5167" i="8"/>
  <c r="U5387" i="8"/>
  <c r="V4968" i="8"/>
  <c r="U5148" i="8"/>
  <c r="H5749" i="8"/>
  <c r="H4707" i="8"/>
  <c r="V4707" i="8" s="1"/>
  <c r="H5032" i="8"/>
  <c r="U5286" i="8"/>
  <c r="H4699" i="8"/>
  <c r="H5462" i="8"/>
  <c r="H5752" i="8"/>
  <c r="H4681" i="8"/>
  <c r="H4079" i="8"/>
  <c r="U5277" i="8"/>
  <c r="H4876" i="8"/>
  <c r="H5433" i="8"/>
  <c r="H5709" i="8"/>
  <c r="U4635" i="8"/>
  <c r="U5020" i="8"/>
  <c r="V4988" i="8"/>
  <c r="H4994" i="8"/>
  <c r="H4093" i="8"/>
  <c r="V4093" i="8" s="1"/>
  <c r="U5100" i="8"/>
  <c r="V4979" i="8"/>
  <c r="U4459" i="8"/>
  <c r="V5139" i="8"/>
  <c r="V4952" i="8"/>
  <c r="V4596" i="8"/>
  <c r="V4985" i="8"/>
  <c r="H5384" i="8"/>
  <c r="U4994" i="8"/>
  <c r="H5625" i="8"/>
  <c r="H4815" i="8"/>
  <c r="H4715" i="8"/>
  <c r="H4291" i="8"/>
  <c r="H5590" i="8"/>
  <c r="H4418" i="8"/>
  <c r="H4629" i="8"/>
  <c r="H5530" i="8"/>
  <c r="H5688" i="8"/>
  <c r="H5544" i="8"/>
  <c r="H5448" i="8"/>
  <c r="U5433" i="8"/>
  <c r="U5428" i="8"/>
  <c r="U5284" i="8"/>
  <c r="U5581" i="8"/>
  <c r="V4485" i="8"/>
  <c r="H5207" i="8"/>
  <c r="H5007" i="8"/>
  <c r="U5160" i="8"/>
  <c r="U5180" i="8"/>
  <c r="V4962" i="8"/>
  <c r="U5704" i="8"/>
  <c r="V4993" i="8"/>
  <c r="H4810" i="8"/>
  <c r="H5095" i="8"/>
  <c r="H4911" i="8"/>
  <c r="H5426" i="8"/>
  <c r="U5395" i="8"/>
  <c r="H4719" i="8"/>
  <c r="V4719" i="8" s="1"/>
  <c r="H4730" i="8"/>
  <c r="H4706" i="8"/>
  <c r="V4706" i="8" s="1"/>
  <c r="U5584" i="8"/>
  <c r="H4673" i="8"/>
  <c r="H4436" i="8"/>
  <c r="U4852" i="8"/>
  <c r="H5634" i="8"/>
  <c r="H4662" i="8"/>
  <c r="V5132" i="8"/>
  <c r="H4793" i="8"/>
  <c r="V4716" i="8"/>
  <c r="H4279" i="8"/>
  <c r="H5336" i="8"/>
  <c r="U5600" i="8"/>
  <c r="V5600" i="8" s="1"/>
  <c r="H4667" i="8"/>
  <c r="H5654" i="8"/>
  <c r="U5535" i="8"/>
  <c r="H4487" i="8"/>
  <c r="U4444" i="8"/>
  <c r="H4913" i="8"/>
  <c r="U4696" i="8"/>
  <c r="H4428" i="8"/>
  <c r="H5701" i="8"/>
  <c r="U5525" i="8"/>
  <c r="V4949" i="8"/>
  <c r="V4948" i="8"/>
  <c r="H4693" i="8"/>
  <c r="U5005" i="8"/>
  <c r="H4489" i="8"/>
  <c r="V4410" i="8"/>
  <c r="H4791" i="8"/>
  <c r="H4320" i="8"/>
  <c r="V4320" i="8" s="1"/>
  <c r="H4188" i="8"/>
  <c r="H4697" i="8"/>
  <c r="H4717" i="8"/>
  <c r="V4717" i="8" s="1"/>
  <c r="H4445" i="8"/>
  <c r="U5599" i="8"/>
  <c r="U4640" i="8"/>
  <c r="H4270" i="8"/>
  <c r="U4828" i="8"/>
  <c r="U5281" i="8"/>
  <c r="V5489" i="8"/>
  <c r="U5296" i="8"/>
  <c r="U4906" i="8"/>
  <c r="U4845" i="8"/>
  <c r="H4532" i="8"/>
  <c r="V4532" i="8" s="1"/>
  <c r="U4885" i="8"/>
  <c r="H5735" i="8"/>
  <c r="V4625" i="8"/>
  <c r="H5059" i="8"/>
  <c r="H5692" i="8"/>
  <c r="H4417" i="8"/>
  <c r="V4609" i="8"/>
  <c r="H5225" i="8"/>
  <c r="U5530" i="8"/>
  <c r="V5530" i="8" s="1"/>
  <c r="H5163" i="8"/>
  <c r="U4673" i="8"/>
  <c r="H4505" i="8"/>
  <c r="H4273" i="8"/>
  <c r="H5427" i="8"/>
  <c r="V4980" i="8"/>
  <c r="H4442" i="8"/>
  <c r="H4521" i="8"/>
  <c r="V4521" i="8" s="1"/>
  <c r="H4533" i="8"/>
  <c r="H5569" i="8"/>
  <c r="H4640" i="8"/>
  <c r="H4879" i="8"/>
  <c r="H4700" i="8"/>
  <c r="H5605" i="8"/>
  <c r="U5158" i="8"/>
  <c r="U5596" i="8"/>
  <c r="U5157" i="8"/>
  <c r="V4975" i="8"/>
  <c r="V5142" i="8"/>
  <c r="U4645" i="8"/>
  <c r="H5546" i="8"/>
  <c r="H5396" i="8"/>
  <c r="H4095" i="8"/>
  <c r="V4095" i="8" s="1"/>
  <c r="H4060" i="8"/>
  <c r="V5507" i="8"/>
  <c r="V5129" i="8"/>
  <c r="H4711" i="8"/>
  <c r="H5460" i="8"/>
  <c r="V4983" i="8"/>
  <c r="H4915" i="8"/>
  <c r="V4966" i="8"/>
  <c r="H5116" i="8"/>
  <c r="V5116" i="8" s="1"/>
  <c r="U4553" i="8"/>
  <c r="U5516" i="8"/>
  <c r="V4970" i="8"/>
  <c r="H5465" i="8"/>
  <c r="U5435" i="8"/>
  <c r="H4705" i="8"/>
  <c r="V4705" i="8" s="1"/>
  <c r="U5417" i="8"/>
  <c r="U4898" i="8"/>
  <c r="H5468" i="8"/>
  <c r="H4855" i="8"/>
  <c r="H5235" i="8"/>
  <c r="H4520" i="8"/>
  <c r="V4520" i="8" s="1"/>
  <c r="U4887" i="8"/>
  <c r="H4420" i="8"/>
  <c r="V4764" i="8"/>
  <c r="H5680" i="8"/>
  <c r="V4612" i="8"/>
  <c r="U5375" i="8"/>
  <c r="H5246" i="8"/>
  <c r="V4610" i="8"/>
  <c r="H5113" i="8"/>
  <c r="H4306" i="8"/>
  <c r="H4901" i="8"/>
  <c r="H4885" i="8"/>
  <c r="U5407" i="8"/>
  <c r="H4444" i="8"/>
  <c r="H5190" i="8"/>
  <c r="H4200" i="8"/>
  <c r="V4769" i="8"/>
  <c r="H4070" i="8"/>
  <c r="V4070" i="8" s="1"/>
  <c r="V4964" i="8"/>
  <c r="V4978" i="8"/>
  <c r="U5707" i="8"/>
  <c r="U5523" i="8"/>
  <c r="H4553" i="8"/>
  <c r="V4553" i="8" s="1"/>
  <c r="V4628" i="8"/>
  <c r="H4648" i="8"/>
  <c r="V5506" i="8"/>
  <c r="U4566" i="8"/>
  <c r="H5242" i="8"/>
  <c r="V4956" i="8"/>
  <c r="U4647" i="8"/>
  <c r="H5370" i="8"/>
  <c r="V5370" i="8" s="1"/>
  <c r="V4946" i="8"/>
  <c r="U5719" i="8"/>
  <c r="V4623" i="8"/>
  <c r="U5149" i="8"/>
  <c r="H4535" i="8"/>
  <c r="V4535" i="8" s="1"/>
  <c r="H4097" i="8"/>
  <c r="U4660" i="8"/>
  <c r="H4430" i="8"/>
  <c r="H4173" i="8"/>
  <c r="V4173" i="8" s="1"/>
  <c r="H5214" i="8"/>
  <c r="U5147" i="8"/>
  <c r="V5130" i="8"/>
  <c r="V4992" i="8"/>
  <c r="V5492" i="8"/>
  <c r="U5397" i="8"/>
  <c r="U5152" i="8"/>
  <c r="U5522" i="8"/>
  <c r="H4062" i="8"/>
  <c r="V4062" i="8" s="1"/>
  <c r="V4376" i="8"/>
  <c r="H4177" i="8"/>
  <c r="H5191" i="8"/>
  <c r="U5430" i="8"/>
  <c r="H4726" i="8"/>
  <c r="H5559" i="8"/>
  <c r="H4823" i="8"/>
  <c r="H4928" i="8"/>
  <c r="H4821" i="8"/>
  <c r="U4456" i="8"/>
  <c r="H4090" i="8"/>
  <c r="U4517" i="8"/>
  <c r="H4518" i="8"/>
  <c r="U4491" i="8"/>
  <c r="H5222" i="8"/>
  <c r="U4297" i="8"/>
  <c r="H4297" i="8"/>
  <c r="H4663" i="8"/>
  <c r="U5163" i="8"/>
  <c r="U5528" i="8"/>
  <c r="U5292" i="8"/>
  <c r="U4562" i="8"/>
  <c r="H4560" i="8"/>
  <c r="U4560" i="8"/>
  <c r="U4109" i="8"/>
  <c r="H4109" i="8"/>
  <c r="H4475" i="8"/>
  <c r="H5657" i="8"/>
  <c r="H5013" i="8"/>
  <c r="U4648" i="8"/>
  <c r="V4648" i="8" s="1"/>
  <c r="H5293" i="8"/>
  <c r="H4563" i="8"/>
  <c r="U4563" i="8"/>
  <c r="H4927" i="8"/>
  <c r="U4525" i="8"/>
  <c r="H4891" i="8"/>
  <c r="H4526" i="8"/>
  <c r="H5658" i="8"/>
  <c r="U5511" i="8"/>
  <c r="U5146" i="8"/>
  <c r="H4050" i="8"/>
  <c r="H4267" i="8"/>
  <c r="U4633" i="8"/>
  <c r="U4998" i="8"/>
  <c r="V5722" i="8"/>
  <c r="U4526" i="8"/>
  <c r="H4527" i="8"/>
  <c r="U4089" i="8"/>
  <c r="H4820" i="8"/>
  <c r="H4089" i="8"/>
  <c r="H4455" i="8"/>
  <c r="U4455" i="8"/>
  <c r="U4190" i="8"/>
  <c r="H4556" i="8"/>
  <c r="U4556" i="8"/>
  <c r="U4555" i="8"/>
  <c r="U5285" i="8"/>
  <c r="V4130" i="8"/>
  <c r="H5186" i="8"/>
  <c r="V4766" i="8"/>
  <c r="H5532" i="8"/>
  <c r="H4669" i="8"/>
  <c r="U5004" i="8"/>
  <c r="V5004" i="8" s="1"/>
  <c r="H4682" i="8"/>
  <c r="U5388" i="8"/>
  <c r="H5099" i="8"/>
  <c r="V5099" i="8" s="1"/>
  <c r="U5595" i="8"/>
  <c r="H4470" i="8"/>
  <c r="H4746" i="8"/>
  <c r="H5054" i="8"/>
  <c r="H4865" i="8"/>
  <c r="U5007" i="8"/>
  <c r="H5201" i="8"/>
  <c r="H4900" i="8"/>
  <c r="V4119" i="8"/>
  <c r="H5327" i="8"/>
  <c r="V4662" i="8"/>
  <c r="H5383" i="8"/>
  <c r="U5001" i="8"/>
  <c r="V5001" i="8" s="1"/>
  <c r="U5539" i="8"/>
  <c r="H5620" i="8"/>
  <c r="H4809" i="8"/>
  <c r="V4595" i="8"/>
  <c r="H5205" i="8"/>
  <c r="H5669" i="8"/>
  <c r="H4852" i="8"/>
  <c r="V4976" i="8"/>
  <c r="H4065" i="8"/>
  <c r="U5510" i="8"/>
  <c r="U5515" i="8"/>
  <c r="V4409" i="8"/>
  <c r="H4285" i="8"/>
  <c r="H5250" i="8"/>
  <c r="V4590" i="8"/>
  <c r="U5161" i="8"/>
  <c r="H5632" i="8"/>
  <c r="H4805" i="8"/>
  <c r="U5290" i="8"/>
  <c r="U4547" i="8"/>
  <c r="H4912" i="8"/>
  <c r="H5094" i="8"/>
  <c r="H4276" i="8"/>
  <c r="V4276" i="8" s="1"/>
  <c r="V4578" i="8"/>
  <c r="U5427" i="8"/>
  <c r="V5427" i="8" s="1"/>
  <c r="U5589" i="8"/>
  <c r="H4702" i="8"/>
  <c r="V4702" i="8" s="1"/>
  <c r="H5064" i="8"/>
  <c r="U5431" i="8"/>
  <c r="V5431" i="8" s="1"/>
  <c r="V5488" i="8"/>
  <c r="V5144" i="8"/>
  <c r="V5505" i="8"/>
  <c r="U5513" i="8"/>
  <c r="U5389" i="8"/>
  <c r="V5389" i="8" s="1"/>
  <c r="H5057" i="8"/>
  <c r="H5027" i="8"/>
  <c r="H4300" i="8"/>
  <c r="V4300" i="8" s="1"/>
  <c r="U5598" i="8"/>
  <c r="H4561" i="8"/>
  <c r="V4561" i="8" s="1"/>
  <c r="H4686" i="8"/>
  <c r="H5266" i="8"/>
  <c r="U5402" i="8"/>
  <c r="H5000" i="8"/>
  <c r="H5217" i="8"/>
  <c r="H5256" i="8"/>
  <c r="H4287" i="8"/>
  <c r="H4529" i="8"/>
  <c r="V4529" i="8" s="1"/>
  <c r="H4887" i="8"/>
  <c r="V4887" i="8" s="1"/>
  <c r="H5636" i="8"/>
  <c r="H4725" i="8"/>
  <c r="U4677" i="8"/>
  <c r="V4677" i="8" s="1"/>
  <c r="V5141" i="8"/>
  <c r="H5622" i="8"/>
  <c r="H4857" i="8"/>
  <c r="V4991" i="8"/>
  <c r="V5433" i="8"/>
  <c r="U5293" i="8"/>
  <c r="H5265" i="8"/>
  <c r="V4125" i="8"/>
  <c r="U5409" i="8"/>
  <c r="U4422" i="8"/>
  <c r="H5356" i="8"/>
  <c r="V4591" i="8"/>
  <c r="H5661" i="8"/>
  <c r="H5259" i="8"/>
  <c r="V4597" i="8"/>
  <c r="V4224" i="8"/>
  <c r="H5221" i="8"/>
  <c r="U5386" i="8"/>
  <c r="V4774" i="8"/>
  <c r="H5117" i="8"/>
  <c r="V5117" i="8" s="1"/>
  <c r="U4646" i="8"/>
  <c r="H4056" i="8"/>
  <c r="V4056" i="8" s="1"/>
  <c r="H4803" i="8"/>
  <c r="H5618" i="8"/>
  <c r="H5659" i="8"/>
  <c r="U4999" i="8"/>
  <c r="U5021" i="8"/>
  <c r="H5395" i="8"/>
  <c r="U4860" i="8"/>
  <c r="H4848" i="8"/>
  <c r="H5409" i="8"/>
  <c r="H4898" i="8"/>
  <c r="H4477" i="8"/>
  <c r="V4477" i="8" s="1"/>
  <c r="U5437" i="8"/>
  <c r="H5548" i="8"/>
  <c r="H4309" i="8"/>
  <c r="V4309" i="8" s="1"/>
  <c r="H4495" i="8"/>
  <c r="V4955" i="8"/>
  <c r="U5108" i="8"/>
  <c r="U5091" i="8"/>
  <c r="U5426" i="8"/>
  <c r="U5000" i="8"/>
  <c r="H5721" i="8"/>
  <c r="H4800" i="8"/>
  <c r="H4920" i="8"/>
  <c r="H4651" i="8"/>
  <c r="U4820" i="8"/>
  <c r="H4101" i="8"/>
  <c r="H4301" i="8"/>
  <c r="V4301" i="8" s="1"/>
  <c r="H5673" i="8"/>
  <c r="V4626" i="8"/>
  <c r="V4599" i="8"/>
  <c r="H5518" i="8"/>
  <c r="H4303" i="8"/>
  <c r="V4303" i="8" s="1"/>
  <c r="V5136" i="8"/>
  <c r="H5547" i="8"/>
  <c r="U5366" i="8"/>
  <c r="U5376" i="8"/>
  <c r="V4971" i="8"/>
  <c r="U5400" i="8"/>
  <c r="H5565" i="8"/>
  <c r="H5187" i="8"/>
  <c r="H5400" i="8"/>
  <c r="H4910" i="8"/>
  <c r="H5211" i="8"/>
  <c r="H4665" i="8"/>
  <c r="H4642" i="8"/>
  <c r="V4778" i="8"/>
  <c r="U4878" i="8"/>
  <c r="V4760" i="8"/>
  <c r="H4467" i="8"/>
  <c r="H5056" i="8"/>
  <c r="H5218" i="8"/>
  <c r="H5640" i="8"/>
  <c r="U5601" i="8"/>
  <c r="U5369" i="8"/>
  <c r="V4589" i="8"/>
  <c r="U5383" i="8"/>
  <c r="U4656" i="8"/>
  <c r="H4486" i="8"/>
  <c r="U4679" i="8"/>
  <c r="H5038" i="8"/>
  <c r="U5586" i="8"/>
  <c r="H5381" i="8"/>
  <c r="U4651" i="8"/>
  <c r="H4105" i="8"/>
  <c r="H5517" i="8"/>
  <c r="H5511" i="8"/>
  <c r="H5689" i="8"/>
  <c r="H5660" i="8"/>
  <c r="V4701" i="8"/>
  <c r="H4734" i="8"/>
  <c r="V4734" i="8" s="1"/>
  <c r="U4642" i="8"/>
  <c r="H5467" i="8"/>
  <c r="H4878" i="8"/>
  <c r="U4475" i="8"/>
  <c r="H4780" i="8"/>
  <c r="H5647" i="8"/>
  <c r="U5705" i="8"/>
  <c r="H4813" i="8"/>
  <c r="U5381" i="8"/>
  <c r="U4467" i="8"/>
  <c r="U5173" i="8"/>
  <c r="H5170" i="8"/>
  <c r="V4255" i="8"/>
  <c r="H4488" i="8"/>
  <c r="V4488" i="8" s="1"/>
  <c r="H5249" i="8"/>
  <c r="H5471" i="8"/>
  <c r="V4771" i="8"/>
  <c r="H5463" i="8"/>
  <c r="H4471" i="8"/>
  <c r="V4770" i="8"/>
  <c r="U5529" i="8"/>
  <c r="V4775" i="8"/>
  <c r="U5587" i="8"/>
  <c r="H4918" i="8"/>
  <c r="V5002" i="8"/>
  <c r="V4972" i="8"/>
  <c r="U4554" i="8"/>
  <c r="V4683" i="8"/>
  <c r="H4184" i="8"/>
  <c r="H4795" i="8"/>
  <c r="V4965" i="8"/>
  <c r="V4984" i="8"/>
  <c r="U5517" i="8"/>
  <c r="V5517" i="8" s="1"/>
  <c r="V4378" i="8"/>
  <c r="V4461" i="8"/>
  <c r="H4784" i="8"/>
  <c r="H4890" i="8"/>
  <c r="H4051" i="8"/>
  <c r="V4051" i="8" s="1"/>
  <c r="H4302" i="8"/>
  <c r="V4302" i="8" s="1"/>
  <c r="V4220" i="8"/>
  <c r="V5007" i="8"/>
  <c r="V4167" i="8"/>
  <c r="V4958" i="8"/>
  <c r="U4871" i="8"/>
  <c r="H4727" i="8"/>
  <c r="V4727" i="8" s="1"/>
  <c r="H5601" i="8"/>
  <c r="U4681" i="8"/>
  <c r="V4681" i="8" s="1"/>
  <c r="H5257" i="8"/>
  <c r="H4310" i="8"/>
  <c r="V4310" i="8" s="1"/>
  <c r="H4077" i="8"/>
  <c r="V4077" i="8" s="1"/>
  <c r="H5693" i="8"/>
  <c r="H5107" i="8"/>
  <c r="V5107" i="8" s="1"/>
  <c r="H4506" i="8"/>
  <c r="V4506" i="8" s="1"/>
  <c r="H5177" i="8"/>
  <c r="U5288" i="8"/>
  <c r="H4312" i="8"/>
  <c r="V4312" i="8" s="1"/>
  <c r="H5380" i="8"/>
  <c r="U5024" i="8"/>
  <c r="H5738" i="8"/>
  <c r="U4680" i="8"/>
  <c r="U5145" i="8"/>
  <c r="H5092" i="8"/>
  <c r="V5092" i="8" s="1"/>
  <c r="H4071" i="8"/>
  <c r="V4071" i="8" s="1"/>
  <c r="V5495" i="8"/>
  <c r="U5440" i="8"/>
  <c r="V5493" i="8"/>
  <c r="H4849" i="8"/>
  <c r="H5150" i="8"/>
  <c r="U5150" i="8"/>
  <c r="H5585" i="8"/>
  <c r="V5585" i="8" s="1"/>
  <c r="U5172" i="8"/>
  <c r="U5591" i="8"/>
  <c r="H5278" i="8"/>
  <c r="U5410" i="8"/>
  <c r="H5029" i="8"/>
  <c r="H4566" i="8"/>
  <c r="V4566" i="8" s="1"/>
  <c r="H4519" i="8"/>
  <c r="V4519" i="8" s="1"/>
  <c r="H4824" i="8"/>
  <c r="V4940" i="8"/>
  <c r="H5296" i="8"/>
  <c r="V5296" i="8" s="1"/>
  <c r="V5138" i="8"/>
  <c r="V4122" i="8"/>
  <c r="H5146" i="8"/>
  <c r="H5062" i="8"/>
  <c r="H5653" i="8"/>
  <c r="U4688" i="8"/>
  <c r="U5373" i="8"/>
  <c r="H4714" i="8"/>
  <c r="U4424" i="8"/>
  <c r="H5224" i="8"/>
  <c r="H5184" i="8"/>
  <c r="V4163" i="8"/>
  <c r="H5596" i="8"/>
  <c r="H4930" i="8"/>
  <c r="H4680" i="8"/>
  <c r="H4311" i="8"/>
  <c r="V4311" i="8" s="1"/>
  <c r="V5717" i="8"/>
  <c r="H5648" i="8"/>
  <c r="H5199" i="8"/>
  <c r="V5120" i="8"/>
  <c r="V4989" i="8"/>
  <c r="H4434" i="8"/>
  <c r="H4484" i="8"/>
  <c r="H4828" i="8"/>
  <c r="V4828" i="8" s="1"/>
  <c r="V4500" i="8"/>
  <c r="H4643" i="8"/>
  <c r="V4643" i="8" s="1"/>
  <c r="H4271" i="8"/>
  <c r="H5241" i="8"/>
  <c r="V4611" i="8"/>
  <c r="H5041" i="8"/>
  <c r="V5491" i="8"/>
  <c r="H4554" i="8"/>
  <c r="V5387" i="8"/>
  <c r="U5015" i="8"/>
  <c r="H5754" i="8"/>
  <c r="H4263" i="8"/>
  <c r="V4263" i="8" s="1"/>
  <c r="V4960" i="8"/>
  <c r="V4600" i="8"/>
  <c r="U5017" i="8"/>
  <c r="U4440" i="8"/>
  <c r="U4835" i="8"/>
  <c r="V4943" i="8"/>
  <c r="H4085" i="8"/>
  <c r="V4085" i="8" s="1"/>
  <c r="V4221" i="8"/>
  <c r="H5172" i="8"/>
  <c r="U5526" i="8"/>
  <c r="V4145" i="8"/>
  <c r="H5624" i="8"/>
  <c r="V4530" i="8"/>
  <c r="V4951" i="8"/>
  <c r="H5049" i="8"/>
  <c r="H4511" i="8"/>
  <c r="U4441" i="8"/>
  <c r="H5168" i="8"/>
  <c r="V5496" i="8"/>
  <c r="H4069" i="8"/>
  <c r="V4069" i="8" s="1"/>
  <c r="H4061" i="8"/>
  <c r="U5287" i="8"/>
  <c r="H4440" i="8"/>
  <c r="H5551" i="8"/>
  <c r="H4064" i="8"/>
  <c r="V4064" i="8" s="1"/>
  <c r="H5073" i="8"/>
  <c r="V5379" i="8"/>
  <c r="H4807" i="8"/>
  <c r="V4969" i="8"/>
  <c r="H5606" i="8"/>
  <c r="H4083" i="8"/>
  <c r="V4083" i="8" s="1"/>
  <c r="V5123" i="8"/>
  <c r="H5016" i="8"/>
  <c r="V5016" i="8" s="1"/>
  <c r="U5334" i="8"/>
  <c r="H5334" i="8"/>
  <c r="U5325" i="8"/>
  <c r="H5690" i="8"/>
  <c r="H5325" i="8"/>
  <c r="U4329" i="8"/>
  <c r="H4329" i="8"/>
  <c r="U5350" i="8"/>
  <c r="H5715" i="8"/>
  <c r="H5350" i="8"/>
  <c r="U5472" i="8"/>
  <c r="H5472" i="8"/>
  <c r="U5485" i="8"/>
  <c r="H5485" i="8"/>
  <c r="U4874" i="8"/>
  <c r="H5239" i="8"/>
  <c r="H4874" i="8"/>
  <c r="U4711" i="8"/>
  <c r="H4712" i="8"/>
  <c r="U5442" i="8"/>
  <c r="U4435" i="8"/>
  <c r="H4801" i="8"/>
  <c r="H5166" i="8"/>
  <c r="U5531" i="8"/>
  <c r="A5400" i="8"/>
  <c r="I5765" i="8"/>
  <c r="T5765" i="8" s="1"/>
  <c r="E5407" i="8"/>
  <c r="I5773" i="8"/>
  <c r="T5773" i="8" s="1"/>
  <c r="A5408" i="8"/>
  <c r="E5415" i="8"/>
  <c r="I5785" i="8"/>
  <c r="T5785" i="8" s="1"/>
  <c r="U4507" i="8"/>
  <c r="V4507" i="8" s="1"/>
  <c r="H4508" i="8"/>
  <c r="H4873" i="8"/>
  <c r="U5670" i="8"/>
  <c r="H5670" i="8"/>
  <c r="U5237" i="8"/>
  <c r="H5602" i="8"/>
  <c r="H5237" i="8"/>
  <c r="U4272" i="8"/>
  <c r="H5368" i="8"/>
  <c r="V5368" i="8" s="1"/>
  <c r="H5003" i="8"/>
  <c r="U5003" i="8"/>
  <c r="U4638" i="8"/>
  <c r="H4638" i="8"/>
  <c r="H4272" i="8"/>
  <c r="H5733" i="8"/>
  <c r="U5311" i="8"/>
  <c r="H5311" i="8"/>
  <c r="I5759" i="8"/>
  <c r="T5759" i="8" s="1"/>
  <c r="A5394" i="8"/>
  <c r="E5401" i="8"/>
  <c r="A5414" i="8"/>
  <c r="I5779" i="8"/>
  <c r="T5779" i="8" s="1"/>
  <c r="U5486" i="8"/>
  <c r="H5486" i="8"/>
  <c r="A5417" i="8"/>
  <c r="I5782" i="8"/>
  <c r="T5782" i="8" s="1"/>
  <c r="U5078" i="8"/>
  <c r="H5443" i="8"/>
  <c r="V5443" i="8" s="1"/>
  <c r="H5078" i="8"/>
  <c r="U5444" i="8"/>
  <c r="U5564" i="8"/>
  <c r="H5564" i="8"/>
  <c r="H5196" i="8"/>
  <c r="U5196" i="8"/>
  <c r="U4851" i="8"/>
  <c r="H5216" i="8"/>
  <c r="U5582" i="8"/>
  <c r="H5581" i="8"/>
  <c r="H4851" i="8"/>
  <c r="U4446" i="8"/>
  <c r="H4447" i="8"/>
  <c r="U4685" i="8"/>
  <c r="U5416" i="8"/>
  <c r="U4327" i="8"/>
  <c r="H4327" i="8"/>
  <c r="U4473" i="8"/>
  <c r="U4107" i="8"/>
  <c r="H4107" i="8"/>
  <c r="H4473" i="8"/>
  <c r="U4883" i="8"/>
  <c r="H5248" i="8"/>
  <c r="H4883" i="8"/>
  <c r="H4482" i="8"/>
  <c r="U4116" i="8"/>
  <c r="H4116" i="8"/>
  <c r="U4675" i="8"/>
  <c r="U5406" i="8"/>
  <c r="H4676" i="8"/>
  <c r="U4788" i="8"/>
  <c r="U5154" i="8"/>
  <c r="U5519" i="8"/>
  <c r="H4788" i="8"/>
  <c r="H5153" i="8"/>
  <c r="U4731" i="8"/>
  <c r="H5096" i="8"/>
  <c r="H4731" i="8"/>
  <c r="H5461" i="8"/>
  <c r="U4753" i="8"/>
  <c r="H4753" i="8"/>
  <c r="U5119" i="8"/>
  <c r="H5118" i="8"/>
  <c r="V5118" i="8" s="1"/>
  <c r="U5566" i="8"/>
  <c r="H5566" i="8"/>
  <c r="U4501" i="8"/>
  <c r="V4501" i="8" s="1"/>
  <c r="H4502" i="8"/>
  <c r="H4867" i="8"/>
  <c r="H4100" i="8"/>
  <c r="U4100" i="8"/>
  <c r="H4466" i="8"/>
  <c r="H4831" i="8"/>
  <c r="U4466" i="8"/>
  <c r="U4057" i="8"/>
  <c r="H4057" i="8"/>
  <c r="U4113" i="8"/>
  <c r="H4113" i="8"/>
  <c r="U4479" i="8"/>
  <c r="H4844" i="8"/>
  <c r="H4479" i="8"/>
  <c r="U4736" i="8"/>
  <c r="H5101" i="8"/>
  <c r="U5102" i="8"/>
  <c r="H4736" i="8"/>
  <c r="U4670" i="8"/>
  <c r="H4671" i="8"/>
  <c r="U5401" i="8"/>
  <c r="U4837" i="8"/>
  <c r="H4837" i="8"/>
  <c r="H5567" i="8"/>
  <c r="H5613" i="8"/>
  <c r="V4714" i="8"/>
  <c r="U5420" i="8"/>
  <c r="U4689" i="8"/>
  <c r="H5055" i="8"/>
  <c r="H4690" i="8"/>
  <c r="U4723" i="8"/>
  <c r="H4723" i="8"/>
  <c r="U4934" i="8"/>
  <c r="H4934" i="8"/>
  <c r="H5299" i="8"/>
  <c r="H4660" i="8"/>
  <c r="V4660" i="8" s="1"/>
  <c r="U4659" i="8"/>
  <c r="U5025" i="8"/>
  <c r="H5390" i="8"/>
  <c r="U5390" i="8"/>
  <c r="H5025" i="8"/>
  <c r="U5345" i="8"/>
  <c r="H5345" i="8"/>
  <c r="H5710" i="8"/>
  <c r="V5710" i="8" s="1"/>
  <c r="I5769" i="8"/>
  <c r="T5769" i="8" s="1"/>
  <c r="E5411" i="8"/>
  <c r="A5404" i="8"/>
  <c r="U4178" i="8"/>
  <c r="H4178" i="8"/>
  <c r="U4544" i="8"/>
  <c r="U5262" i="8"/>
  <c r="H5262" i="8"/>
  <c r="A5396" i="8"/>
  <c r="I5761" i="8"/>
  <c r="T5761" i="8" s="1"/>
  <c r="E5403" i="8"/>
  <c r="H5768" i="8" s="1"/>
  <c r="I5781" i="8"/>
  <c r="T5781" i="8" s="1"/>
  <c r="A5416" i="8"/>
  <c r="I5783" i="8"/>
  <c r="T5783" i="8" s="1"/>
  <c r="A5418" i="8"/>
  <c r="A5395" i="8"/>
  <c r="I5760" i="8"/>
  <c r="T5760" i="8" s="1"/>
  <c r="E5402" i="8"/>
  <c r="I5777" i="8"/>
  <c r="T5777" i="8" s="1"/>
  <c r="E5419" i="8"/>
  <c r="H5784" i="8" s="1"/>
  <c r="A5412" i="8"/>
  <c r="U5176" i="8"/>
  <c r="H5176" i="8"/>
  <c r="U4286" i="8"/>
  <c r="H5382" i="8"/>
  <c r="U4652" i="8"/>
  <c r="V4652" i="8" s="1"/>
  <c r="U5382" i="8"/>
  <c r="H4286" i="8"/>
  <c r="H5017" i="8"/>
  <c r="U5637" i="8"/>
  <c r="U4503" i="8"/>
  <c r="V4503" i="8" s="1"/>
  <c r="H4504" i="8"/>
  <c r="V4504" i="8" s="1"/>
  <c r="H4869" i="8"/>
  <c r="U5553" i="8"/>
  <c r="H5553" i="8"/>
  <c r="U5347" i="8"/>
  <c r="H5712" i="8"/>
  <c r="U5713" i="8"/>
  <c r="H5347" i="8"/>
  <c r="U5245" i="8"/>
  <c r="U4537" i="8"/>
  <c r="H4538" i="8"/>
  <c r="E5417" i="8"/>
  <c r="H5782" i="8" s="1"/>
  <c r="A5410" i="8"/>
  <c r="I5775" i="8"/>
  <c r="T5775" i="8" s="1"/>
  <c r="E5410" i="8"/>
  <c r="H5775" i="8" s="1"/>
  <c r="I5768" i="8"/>
  <c r="T5768" i="8" s="1"/>
  <c r="A5403" i="8"/>
  <c r="U5597" i="8"/>
  <c r="U5195" i="8"/>
  <c r="U5115" i="8"/>
  <c r="V5115" i="8" s="1"/>
  <c r="U4749" i="8"/>
  <c r="H5114" i="8"/>
  <c r="V5114" i="8" s="1"/>
  <c r="H4749" i="8"/>
  <c r="H5479" i="8"/>
  <c r="H5060" i="8"/>
  <c r="U4096" i="8"/>
  <c r="H4462" i="8"/>
  <c r="H4096" i="8"/>
  <c r="H5557" i="8"/>
  <c r="H4827" i="8"/>
  <c r="U4462" i="8"/>
  <c r="U4905" i="8"/>
  <c r="H4905" i="8"/>
  <c r="H5635" i="8"/>
  <c r="U5213" i="8"/>
  <c r="H5578" i="8"/>
  <c r="H5213" i="8"/>
  <c r="U5579" i="8"/>
  <c r="V4957" i="8"/>
  <c r="U4275" i="8"/>
  <c r="H4641" i="8"/>
  <c r="H5006" i="8"/>
  <c r="H5736" i="8"/>
  <c r="U4641" i="8"/>
  <c r="U5371" i="8"/>
  <c r="H4275" i="8"/>
  <c r="U5006" i="8"/>
  <c r="H5371" i="8"/>
  <c r="H5610" i="8"/>
  <c r="U4509" i="8"/>
  <c r="V4509" i="8" s="1"/>
  <c r="H4510" i="8"/>
  <c r="U4066" i="8"/>
  <c r="H4066" i="8"/>
  <c r="U4442" i="8"/>
  <c r="H4443" i="8"/>
  <c r="U4572" i="8"/>
  <c r="U4206" i="8"/>
  <c r="H4206" i="8"/>
  <c r="H4572" i="8"/>
  <c r="U5474" i="8"/>
  <c r="U4838" i="8"/>
  <c r="H4838" i="8"/>
  <c r="H5616" i="8"/>
  <c r="U4886" i="8"/>
  <c r="H4886" i="8"/>
  <c r="U4787" i="8"/>
  <c r="H4787" i="8"/>
  <c r="U5267" i="8"/>
  <c r="H5267" i="8"/>
  <c r="U5398" i="8"/>
  <c r="U5404" i="8"/>
  <c r="U4747" i="8"/>
  <c r="H5112" i="8"/>
  <c r="V5112" i="8" s="1"/>
  <c r="H4747" i="8"/>
  <c r="H5519" i="8"/>
  <c r="U4423" i="8"/>
  <c r="U5268" i="8"/>
  <c r="H5268" i="8"/>
  <c r="U5063" i="8"/>
  <c r="H5063" i="8"/>
  <c r="U5734" i="8"/>
  <c r="U5314" i="8"/>
  <c r="U4052" i="8"/>
  <c r="H4052" i="8"/>
  <c r="U4418" i="8"/>
  <c r="V4418" i="8" s="1"/>
  <c r="V4779" i="8"/>
  <c r="U4058" i="8"/>
  <c r="H4058" i="8"/>
  <c r="U5220" i="8"/>
  <c r="H5251" i="8"/>
  <c r="H4853" i="8"/>
  <c r="U4720" i="8"/>
  <c r="H4720" i="8"/>
  <c r="U4917" i="8"/>
  <c r="H5282" i="8"/>
  <c r="U5362" i="8"/>
  <c r="H5362" i="8"/>
  <c r="U5264" i="8"/>
  <c r="H5264" i="8"/>
  <c r="U5316" i="8"/>
  <c r="V5316" i="8" s="1"/>
  <c r="H5681" i="8"/>
  <c r="U5746" i="8"/>
  <c r="V5746" i="8" s="1"/>
  <c r="U5223" i="8"/>
  <c r="H5588" i="8"/>
  <c r="H5649" i="8"/>
  <c r="U5645" i="8"/>
  <c r="H5645" i="8"/>
  <c r="U5639" i="8"/>
  <c r="H5639" i="8"/>
  <c r="H5414" i="8"/>
  <c r="U5469" i="8"/>
  <c r="H5469" i="8"/>
  <c r="U5612" i="8"/>
  <c r="H5612" i="8"/>
  <c r="U4818" i="8"/>
  <c r="H4818" i="8"/>
  <c r="U5031" i="8"/>
  <c r="H5031" i="8"/>
  <c r="H4804" i="8"/>
  <c r="H4536" i="8"/>
  <c r="U4480" i="8"/>
  <c r="V4480" i="8" s="1"/>
  <c r="H4846" i="8"/>
  <c r="U5212" i="8"/>
  <c r="U4639" i="8"/>
  <c r="U4112" i="8"/>
  <c r="H4112" i="8"/>
  <c r="U5745" i="8"/>
  <c r="U4803" i="8"/>
  <c r="V4803" i="8" s="1"/>
  <c r="H5533" i="8"/>
  <c r="U4067" i="8"/>
  <c r="H4067" i="8"/>
  <c r="H4433" i="8"/>
  <c r="U5753" i="8"/>
  <c r="H5753" i="8"/>
  <c r="U4317" i="8"/>
  <c r="H4317" i="8"/>
  <c r="V4089" i="8"/>
  <c r="U4853" i="8"/>
  <c r="U4172" i="8"/>
  <c r="H4172" i="8"/>
  <c r="U5609" i="8"/>
  <c r="H5609" i="8"/>
  <c r="U4515" i="8"/>
  <c r="H4881" i="8"/>
  <c r="U4916" i="8"/>
  <c r="H5281" i="8"/>
  <c r="V5281" i="8" s="1"/>
  <c r="H5646" i="8"/>
  <c r="H4916" i="8"/>
  <c r="V4229" i="8"/>
  <c r="U4102" i="8"/>
  <c r="H4468" i="8"/>
  <c r="H4102" i="8"/>
  <c r="U4186" i="8"/>
  <c r="H4552" i="8"/>
  <c r="V4552" i="8" s="1"/>
  <c r="U4739" i="8"/>
  <c r="H5104" i="8"/>
  <c r="H4739" i="8"/>
  <c r="U5034" i="8"/>
  <c r="H5399" i="8"/>
  <c r="H5034" i="8"/>
  <c r="U4523" i="8"/>
  <c r="H4524" i="8"/>
  <c r="H4889" i="8"/>
  <c r="U5651" i="8"/>
  <c r="U5206" i="8"/>
  <c r="U5198" i="8"/>
  <c r="U4817" i="8"/>
  <c r="H4817" i="8"/>
  <c r="H5182" i="8"/>
  <c r="U4687" i="8"/>
  <c r="H4688" i="8"/>
  <c r="U4533" i="8"/>
  <c r="V4533" i="8" s="1"/>
  <c r="H4534" i="8"/>
  <c r="V4534" i="8" s="1"/>
  <c r="H4899" i="8"/>
  <c r="U5554" i="8"/>
  <c r="H5554" i="8"/>
  <c r="U5080" i="8"/>
  <c r="H5445" i="8"/>
  <c r="U4266" i="8"/>
  <c r="H4632" i="8"/>
  <c r="V4632" i="8" s="1"/>
  <c r="H4997" i="8"/>
  <c r="V4997" i="8" s="1"/>
  <c r="U4686" i="8"/>
  <c r="H4687" i="8"/>
  <c r="H5198" i="8"/>
  <c r="H4664" i="8"/>
  <c r="U4663" i="8"/>
  <c r="U4791" i="8"/>
  <c r="H5156" i="8"/>
  <c r="U5732" i="8"/>
  <c r="H5732" i="8"/>
  <c r="H5734" i="8"/>
  <c r="U5380" i="8"/>
  <c r="U4294" i="8"/>
  <c r="H4294" i="8"/>
  <c r="H4929" i="8"/>
  <c r="U5023" i="8"/>
  <c r="U4292" i="8"/>
  <c r="H5388" i="8"/>
  <c r="H5023" i="8"/>
  <c r="H4658" i="8"/>
  <c r="H4292" i="8"/>
  <c r="U4082" i="8"/>
  <c r="H4082" i="8"/>
  <c r="U5221" i="8"/>
  <c r="H5586" i="8"/>
  <c r="H5685" i="8"/>
  <c r="U5685" i="8"/>
  <c r="H5324" i="8"/>
  <c r="U5752" i="8"/>
  <c r="U5359" i="8"/>
  <c r="H5359" i="8"/>
  <c r="U5725" i="8"/>
  <c r="H5724" i="8"/>
  <c r="H4859" i="8"/>
  <c r="U5520" i="8"/>
  <c r="U4861" i="8"/>
  <c r="H4861" i="8"/>
  <c r="U4299" i="8"/>
  <c r="H4299" i="8"/>
  <c r="H4423" i="8"/>
  <c r="U5226" i="8"/>
  <c r="U5174" i="8"/>
  <c r="U4808" i="8"/>
  <c r="H5173" i="8"/>
  <c r="H4808" i="8"/>
  <c r="U5700" i="8"/>
  <c r="H5700" i="8"/>
  <c r="U4565" i="8"/>
  <c r="H5074" i="8"/>
  <c r="U5687" i="8"/>
  <c r="H5526" i="8"/>
  <c r="U4815" i="8"/>
  <c r="V4815" i="8" s="1"/>
  <c r="U5181" i="8"/>
  <c r="V4318" i="8"/>
  <c r="U5224" i="8"/>
  <c r="H5589" i="8"/>
  <c r="V5589" i="8" s="1"/>
  <c r="U4452" i="8"/>
  <c r="U4086" i="8"/>
  <c r="H4086" i="8"/>
  <c r="U4908" i="8"/>
  <c r="H4908" i="8"/>
  <c r="U4174" i="8"/>
  <c r="H4174" i="8"/>
  <c r="U5360" i="8"/>
  <c r="H5360" i="8"/>
  <c r="H5725" i="8"/>
  <c r="U4735" i="8"/>
  <c r="H5100" i="8"/>
  <c r="U5069" i="8"/>
  <c r="H5434" i="8"/>
  <c r="U5343" i="8"/>
  <c r="H5708" i="8"/>
  <c r="V5708" i="8" s="1"/>
  <c r="U5246" i="8"/>
  <c r="V5246" i="8" s="1"/>
  <c r="U5258" i="8"/>
  <c r="U4288" i="8"/>
  <c r="V4288" i="8" s="1"/>
  <c r="H4654" i="8"/>
  <c r="H5019" i="8"/>
  <c r="V5019" i="8" s="1"/>
  <c r="U4654" i="8"/>
  <c r="U5384" i="8"/>
  <c r="V5384" i="8" s="1"/>
  <c r="H4182" i="8"/>
  <c r="U4182" i="8"/>
  <c r="H4548" i="8"/>
  <c r="U4205" i="8"/>
  <c r="H4205" i="8"/>
  <c r="H4571" i="8"/>
  <c r="V4571" i="8" s="1"/>
  <c r="H5047" i="8"/>
  <c r="U4189" i="8"/>
  <c r="H4555" i="8"/>
  <c r="H4189" i="8"/>
  <c r="H4266" i="8"/>
  <c r="H5300" i="8"/>
  <c r="U4665" i="8"/>
  <c r="H4666" i="8"/>
  <c r="U4434" i="8"/>
  <c r="V4434" i="8" s="1"/>
  <c r="H4435" i="8"/>
  <c r="U5574" i="8"/>
  <c r="H5574" i="8"/>
  <c r="U5465" i="8"/>
  <c r="U5330" i="8"/>
  <c r="U5032" i="8"/>
  <c r="H5397" i="8"/>
  <c r="V5397" i="8" s="1"/>
  <c r="U4811" i="8"/>
  <c r="H4811" i="8"/>
  <c r="U4542" i="8"/>
  <c r="H4543" i="8"/>
  <c r="U4481" i="8"/>
  <c r="H4847" i="8"/>
  <c r="U5674" i="8"/>
  <c r="H5674" i="8"/>
  <c r="H5024" i="8"/>
  <c r="U4936" i="8"/>
  <c r="H4936" i="8"/>
  <c r="H5437" i="8"/>
  <c r="U5072" i="8"/>
  <c r="H5072" i="8"/>
  <c r="U4671" i="8"/>
  <c r="V4671" i="8" s="1"/>
  <c r="H4672" i="8"/>
  <c r="U5567" i="8"/>
  <c r="U5273" i="8"/>
  <c r="H5273" i="8"/>
  <c r="U5754" i="8"/>
  <c r="H4834" i="8"/>
  <c r="V4834" i="8" s="1"/>
  <c r="H5215" i="8"/>
  <c r="U5070" i="8"/>
  <c r="V5070" i="8" s="1"/>
  <c r="H5435" i="8"/>
  <c r="V5435" i="8" s="1"/>
  <c r="U5436" i="8"/>
  <c r="U5480" i="8"/>
  <c r="H5480" i="8"/>
  <c r="U5738" i="8"/>
  <c r="U4098" i="8"/>
  <c r="H4464" i="8"/>
  <c r="U4464" i="8"/>
  <c r="H4098" i="8"/>
  <c r="H5258" i="8"/>
  <c r="U4279" i="8"/>
  <c r="H5010" i="8"/>
  <c r="V5010" i="8" s="1"/>
  <c r="H4645" i="8"/>
  <c r="H5375" i="8"/>
  <c r="V5375" i="8" s="1"/>
  <c r="U4823" i="8"/>
  <c r="U4438" i="8"/>
  <c r="H4439" i="8"/>
  <c r="U4115" i="8"/>
  <c r="H4115" i="8"/>
  <c r="U5028" i="8"/>
  <c r="H5393" i="8"/>
  <c r="V5393" i="8" s="1"/>
  <c r="H5028" i="8"/>
  <c r="U5570" i="8"/>
  <c r="U5328" i="8"/>
  <c r="H5328" i="8"/>
  <c r="U5743" i="8"/>
  <c r="H5743" i="8"/>
  <c r="H5740" i="8"/>
  <c r="U5740" i="8"/>
  <c r="U5671" i="8"/>
  <c r="H5671" i="8"/>
  <c r="U5686" i="8"/>
  <c r="U4268" i="8"/>
  <c r="H4634" i="8"/>
  <c r="V4634" i="8" s="1"/>
  <c r="H4999" i="8"/>
  <c r="V4999" i="8" s="1"/>
  <c r="U4932" i="8"/>
  <c r="H4568" i="8"/>
  <c r="U4202" i="8"/>
  <c r="H4202" i="8"/>
  <c r="U4568" i="8"/>
  <c r="U4567" i="8"/>
  <c r="U4201" i="8"/>
  <c r="H4567" i="8"/>
  <c r="U4875" i="8"/>
  <c r="H4875" i="8"/>
  <c r="H5276" i="8"/>
  <c r="U4180" i="8"/>
  <c r="H4546" i="8"/>
  <c r="H4180" i="8"/>
  <c r="U4063" i="8"/>
  <c r="H4063" i="8"/>
  <c r="U5183" i="8"/>
  <c r="H5183" i="8"/>
  <c r="A5390" i="8"/>
  <c r="E5397" i="8"/>
  <c r="H5762" i="8" s="1"/>
  <c r="I5755" i="8"/>
  <c r="T5755" i="8" s="1"/>
  <c r="E5395" i="8"/>
  <c r="E5390" i="8"/>
  <c r="E5392" i="8"/>
  <c r="H5757" i="8" s="1"/>
  <c r="H5607" i="8"/>
  <c r="V4607" i="8"/>
  <c r="U4783" i="8"/>
  <c r="H5148" i="8"/>
  <c r="V5148" i="8" s="1"/>
  <c r="H5513" i="8"/>
  <c r="H4783" i="8"/>
  <c r="U5178" i="8"/>
  <c r="V4942" i="8"/>
  <c r="I5780" i="8"/>
  <c r="T5780" i="8" s="1"/>
  <c r="A5415" i="8"/>
  <c r="H5780" i="8"/>
  <c r="H4932" i="8"/>
  <c r="H5045" i="8"/>
  <c r="U4892" i="8"/>
  <c r="H4892" i="8"/>
  <c r="U5593" i="8"/>
  <c r="V5712" i="8"/>
  <c r="V4763" i="8"/>
  <c r="U4492" i="8"/>
  <c r="H4493" i="8"/>
  <c r="V4493" i="8" s="1"/>
  <c r="U4426" i="8"/>
  <c r="V4426" i="8" s="1"/>
  <c r="H4427" i="8"/>
  <c r="H5522" i="8"/>
  <c r="H5058" i="8"/>
  <c r="U4692" i="8"/>
  <c r="U5333" i="8"/>
  <c r="E5412" i="8"/>
  <c r="H5777" i="8" s="1"/>
  <c r="I5770" i="8"/>
  <c r="T5770" i="8" s="1"/>
  <c r="A5405" i="8"/>
  <c r="E5420" i="8"/>
  <c r="A5413" i="8"/>
  <c r="I5778" i="8"/>
  <c r="T5778" i="8" s="1"/>
  <c r="I5774" i="8"/>
  <c r="T5774" i="8" s="1"/>
  <c r="E5416" i="8"/>
  <c r="H5781" i="8" s="1"/>
  <c r="A5409" i="8"/>
  <c r="U5295" i="8"/>
  <c r="V4761" i="8"/>
  <c r="U4208" i="8"/>
  <c r="H4208" i="8"/>
  <c r="H5052" i="8"/>
  <c r="U5052" i="8"/>
  <c r="H5417" i="8"/>
  <c r="V5417" i="8" s="1"/>
  <c r="U4795" i="8"/>
  <c r="H5525" i="8"/>
  <c r="V5525" i="8" s="1"/>
  <c r="H5160" i="8"/>
  <c r="V5160" i="8" s="1"/>
  <c r="U4195" i="8"/>
  <c r="H4926" i="8"/>
  <c r="H4195" i="8"/>
  <c r="U4802" i="8"/>
  <c r="H5167" i="8"/>
  <c r="V5167" i="8" s="1"/>
  <c r="U5533" i="8"/>
  <c r="H4802" i="8"/>
  <c r="U5203" i="8"/>
  <c r="H5203" i="8"/>
  <c r="H5568" i="8"/>
  <c r="U5225" i="8"/>
  <c r="V5225" i="8" s="1"/>
  <c r="U5647" i="8"/>
  <c r="V5647" i="8" s="1"/>
  <c r="U4856" i="8"/>
  <c r="H4856" i="8"/>
  <c r="U4880" i="8"/>
  <c r="H4880" i="8"/>
  <c r="U5011" i="8"/>
  <c r="U4280" i="8"/>
  <c r="H4646" i="8"/>
  <c r="H4280" i="8"/>
  <c r="V4624" i="8"/>
  <c r="V5490" i="8"/>
  <c r="V4658" i="8"/>
  <c r="V5135" i="8"/>
  <c r="U5709" i="8"/>
  <c r="V5709" i="8" s="1"/>
  <c r="H5428" i="8"/>
  <c r="V5428" i="8" s="1"/>
  <c r="U5391" i="8"/>
  <c r="H5297" i="8"/>
  <c r="U5583" i="8"/>
  <c r="V5487" i="8"/>
  <c r="U5527" i="8"/>
  <c r="U5408" i="8"/>
  <c r="U4784" i="8"/>
  <c r="V4784" i="8" s="1"/>
  <c r="H5149" i="8"/>
  <c r="H5043" i="8"/>
  <c r="U4068" i="8"/>
  <c r="H4068" i="8"/>
  <c r="U5377" i="8"/>
  <c r="U4281" i="8"/>
  <c r="U5012" i="8"/>
  <c r="H5012" i="8"/>
  <c r="H4281" i="8"/>
  <c r="H5377" i="8"/>
  <c r="U5189" i="8"/>
  <c r="H5227" i="8"/>
  <c r="U5464" i="8"/>
  <c r="H5464" i="8"/>
  <c r="U5668" i="8"/>
  <c r="U4053" i="8"/>
  <c r="H4053" i="8"/>
  <c r="H4419" i="8"/>
  <c r="H5197" i="8"/>
  <c r="U5197" i="8"/>
  <c r="H5562" i="8"/>
  <c r="H5169" i="8"/>
  <c r="H4689" i="8"/>
  <c r="U4522" i="8"/>
  <c r="V4522" i="8" s="1"/>
  <c r="H4523" i="8"/>
  <c r="U5054" i="8"/>
  <c r="V5054" i="8" s="1"/>
  <c r="H5419" i="8"/>
  <c r="U4810" i="8"/>
  <c r="H5175" i="8"/>
  <c r="H5540" i="8"/>
  <c r="U5065" i="8"/>
  <c r="V5065" i="8" s="1"/>
  <c r="H5430" i="8"/>
  <c r="V5430" i="8" s="1"/>
  <c r="U5205" i="8"/>
  <c r="V5205" i="8" s="1"/>
  <c r="U5227" i="8"/>
  <c r="H5592" i="8"/>
  <c r="V5592" i="8" s="1"/>
  <c r="U5656" i="8"/>
  <c r="H5656" i="8"/>
  <c r="H5223" i="8"/>
  <c r="V4463" i="8"/>
  <c r="U5688" i="8"/>
  <c r="V5688" i="8" s="1"/>
  <c r="U5747" i="8"/>
  <c r="H5747" i="8"/>
  <c r="V4333" i="8"/>
  <c r="U4524" i="8"/>
  <c r="H4525" i="8"/>
  <c r="U4920" i="8"/>
  <c r="H5285" i="8"/>
  <c r="V5285" i="8" s="1"/>
  <c r="U5204" i="8"/>
  <c r="H5204" i="8"/>
  <c r="U4755" i="8"/>
  <c r="H4755" i="8"/>
  <c r="U5121" i="8"/>
  <c r="H4789" i="8"/>
  <c r="U5202" i="8"/>
  <c r="H4557" i="8"/>
  <c r="H5303" i="8"/>
  <c r="U4207" i="8"/>
  <c r="H4207" i="8"/>
  <c r="H4573" i="8"/>
  <c r="V4573" i="8" s="1"/>
  <c r="H4735" i="8"/>
  <c r="U5346" i="8"/>
  <c r="V5346" i="8" s="1"/>
  <c r="H5711" i="8"/>
  <c r="V5711" i="8" s="1"/>
  <c r="U5455" i="8"/>
  <c r="U4841" i="8"/>
  <c r="H4841" i="8"/>
  <c r="U4866" i="8"/>
  <c r="H4866" i="8"/>
  <c r="H5075" i="8"/>
  <c r="H5621" i="8"/>
  <c r="U4879" i="8"/>
  <c r="U4894" i="8"/>
  <c r="H4894" i="8"/>
  <c r="U4859" i="8"/>
  <c r="H5212" i="8"/>
  <c r="H5011" i="8"/>
  <c r="U4427" i="8"/>
  <c r="H5158" i="8"/>
  <c r="V5158" i="8" s="1"/>
  <c r="H5455" i="8"/>
  <c r="U5265" i="8"/>
  <c r="U5694" i="8"/>
  <c r="H5694" i="8"/>
  <c r="U4740" i="8"/>
  <c r="V4740" i="8" s="1"/>
  <c r="H5105" i="8"/>
  <c r="V5105" i="8" s="1"/>
  <c r="H4710" i="8"/>
  <c r="V4710" i="8" s="1"/>
  <c r="U5631" i="8"/>
  <c r="H5631" i="8"/>
  <c r="U5049" i="8"/>
  <c r="V5049" i="8" s="1"/>
  <c r="U4430" i="8"/>
  <c r="V4430" i="8" s="1"/>
  <c r="H4431" i="8"/>
  <c r="V4431" i="8" s="1"/>
  <c r="U5243" i="8"/>
  <c r="H5243" i="8"/>
  <c r="H5608" i="8"/>
  <c r="A5402" i="8"/>
  <c r="I5767" i="8"/>
  <c r="T5767" i="8" s="1"/>
  <c r="E5409" i="8"/>
  <c r="H5767" i="8"/>
  <c r="U4925" i="8"/>
  <c r="H5290" i="8"/>
  <c r="V5290" i="8" s="1"/>
  <c r="H4925" i="8"/>
  <c r="H5543" i="8"/>
  <c r="U4447" i="8"/>
  <c r="H4448" i="8"/>
  <c r="H4201" i="8"/>
  <c r="U4072" i="8"/>
  <c r="H4072" i="8"/>
  <c r="U5214" i="8"/>
  <c r="V5214" i="8" s="1"/>
  <c r="H5579" i="8"/>
  <c r="V5715" i="8"/>
  <c r="U4436" i="8"/>
  <c r="V4436" i="8" s="1"/>
  <c r="H4437" i="8"/>
  <c r="U4798" i="8"/>
  <c r="H5528" i="8"/>
  <c r="U5695" i="8"/>
  <c r="H5695" i="8"/>
  <c r="U5744" i="8"/>
  <c r="U5571" i="8"/>
  <c r="H5571" i="8"/>
  <c r="V4583" i="8"/>
  <c r="U5297" i="8"/>
  <c r="U5518" i="8"/>
  <c r="V4188" i="8"/>
  <c r="W292" i="19"/>
  <c r="E5404" i="8"/>
  <c r="H5769" i="8" s="1"/>
  <c r="A5397" i="8"/>
  <c r="I5762" i="8"/>
  <c r="T5762" i="8" s="1"/>
  <c r="I5764" i="8"/>
  <c r="T5764" i="8" s="1"/>
  <c r="A5399" i="8"/>
  <c r="E5406" i="8"/>
  <c r="H5771" i="8" s="1"/>
  <c r="I5772" i="8"/>
  <c r="T5772" i="8" s="1"/>
  <c r="A5407" i="8"/>
  <c r="E5414" i="8"/>
  <c r="H5779" i="8" s="1"/>
  <c r="I5776" i="8"/>
  <c r="T5776" i="8" s="1"/>
  <c r="E5418" i="8"/>
  <c r="A5411" i="8"/>
  <c r="H5776" i="8"/>
  <c r="I5771" i="8"/>
  <c r="T5771" i="8" s="1"/>
  <c r="A5406" i="8"/>
  <c r="E5413" i="8"/>
  <c r="H5778" i="8" s="1"/>
  <c r="V4963" i="8"/>
  <c r="U5101" i="8"/>
  <c r="U4918" i="8"/>
  <c r="H5283" i="8"/>
  <c r="V5283" i="8" s="1"/>
  <c r="U4939" i="8"/>
  <c r="H4939" i="8"/>
  <c r="U4781" i="8"/>
  <c r="H4781" i="8"/>
  <c r="U5512" i="8"/>
  <c r="U5614" i="8"/>
  <c r="H5614" i="8"/>
  <c r="U4843" i="8"/>
  <c r="H4843" i="8"/>
  <c r="U4284" i="8"/>
  <c r="H4650" i="8"/>
  <c r="V4650" i="8" s="1"/>
  <c r="H4284" i="8"/>
  <c r="U4546" i="8"/>
  <c r="U5532" i="8"/>
  <c r="V5532" i="8" s="1"/>
  <c r="H5284" i="8"/>
  <c r="V5284" i="8" s="1"/>
  <c r="U5113" i="8"/>
  <c r="U5423" i="8"/>
  <c r="U5419" i="8"/>
  <c r="U5278" i="8"/>
  <c r="V4338" i="8"/>
  <c r="U5061" i="8"/>
  <c r="H5061" i="8"/>
  <c r="U4541" i="8"/>
  <c r="H4542" i="8"/>
  <c r="U5050" i="8"/>
  <c r="H5415" i="8"/>
  <c r="H5050" i="8"/>
  <c r="U4827" i="8"/>
  <c r="V4827" i="8" s="1"/>
  <c r="H5192" i="8"/>
  <c r="U5260" i="8"/>
  <c r="H5641" i="8"/>
  <c r="H5742" i="8"/>
  <c r="U5229" i="8"/>
  <c r="H5594" i="8"/>
  <c r="V5594" i="8" s="1"/>
  <c r="U4050" i="8"/>
  <c r="U4416" i="8"/>
  <c r="V4416" i="8" s="1"/>
  <c r="H5651" i="8"/>
  <c r="U4737" i="8"/>
  <c r="H5102" i="8"/>
  <c r="H4737" i="8"/>
  <c r="H4438" i="8"/>
  <c r="U5357" i="8"/>
  <c r="H5357" i="8"/>
  <c r="U5723" i="8"/>
  <c r="U5186" i="8"/>
  <c r="V4967" i="8"/>
  <c r="U4832" i="8"/>
  <c r="H4832" i="8"/>
  <c r="H4721" i="8"/>
  <c r="V4721" i="8" s="1"/>
  <c r="U5555" i="8"/>
  <c r="H5555" i="8"/>
  <c r="U5218" i="8"/>
  <c r="V5218" i="8" s="1"/>
  <c r="H5583" i="8"/>
  <c r="U5256" i="8"/>
  <c r="V5256" i="8" s="1"/>
  <c r="U5552" i="8"/>
  <c r="H5552" i="8"/>
  <c r="H5178" i="8"/>
  <c r="U5230" i="8"/>
  <c r="H5595" i="8"/>
  <c r="U5341" i="8"/>
  <c r="V5341" i="8" s="1"/>
  <c r="H5706" i="8"/>
  <c r="V5706" i="8" s="1"/>
  <c r="H5330" i="8"/>
  <c r="H5263" i="8"/>
  <c r="U5263" i="8"/>
  <c r="H5628" i="8"/>
  <c r="U5741" i="8"/>
  <c r="V5741" i="8" s="1"/>
  <c r="H4478" i="8"/>
  <c r="V4478" i="8" s="1"/>
  <c r="H5069" i="8"/>
  <c r="U4476" i="8"/>
  <c r="H4842" i="8"/>
  <c r="U5356" i="8"/>
  <c r="V5356" i="8" s="1"/>
  <c r="U4839" i="8"/>
  <c r="H4839" i="8"/>
  <c r="U5103" i="8"/>
  <c r="U5482" i="8"/>
  <c r="H5482" i="8"/>
  <c r="U5661" i="8"/>
  <c r="H5452" i="8"/>
  <c r="U5331" i="8"/>
  <c r="V5331" i="8" s="1"/>
  <c r="H5745" i="8"/>
  <c r="H5542" i="8"/>
  <c r="U4819" i="8"/>
  <c r="H4819" i="8"/>
  <c r="U5219" i="8"/>
  <c r="H5584" i="8"/>
  <c r="H5219" i="8"/>
  <c r="U4676" i="8"/>
  <c r="V4676" i="8" s="1"/>
  <c r="H5686" i="8"/>
  <c r="H4792" i="8"/>
  <c r="E5391" i="8"/>
  <c r="U4915" i="8"/>
  <c r="V4915" i="8" s="1"/>
  <c r="H5280" i="8"/>
  <c r="U5313" i="8"/>
  <c r="V5313" i="8" s="1"/>
  <c r="H5678" i="8"/>
  <c r="H4684" i="8"/>
  <c r="A5391" i="8"/>
  <c r="I5756" i="8"/>
  <c r="T5756" i="8" s="1"/>
  <c r="E5398" i="8"/>
  <c r="H5763" i="8" s="1"/>
  <c r="A5393" i="8"/>
  <c r="I5758" i="8"/>
  <c r="T5758" i="8" s="1"/>
  <c r="E5400" i="8"/>
  <c r="H5765" i="8" s="1"/>
  <c r="A5401" i="8"/>
  <c r="E5408" i="8"/>
  <c r="H5773" i="8" s="1"/>
  <c r="I5766" i="8"/>
  <c r="T5766" i="8" s="1"/>
  <c r="I5784" i="8"/>
  <c r="T5784" i="8" s="1"/>
  <c r="A5419" i="8"/>
  <c r="E5399" i="8"/>
  <c r="H5764" i="8" s="1"/>
  <c r="I5757" i="8"/>
  <c r="T5757" i="8" s="1"/>
  <c r="A5392" i="8"/>
  <c r="V4647" i="8"/>
  <c r="U4298" i="8"/>
  <c r="H4298" i="8"/>
  <c r="V4673" i="8"/>
  <c r="U4325" i="8"/>
  <c r="H4325" i="8"/>
  <c r="U5421" i="8"/>
  <c r="H4691" i="8"/>
  <c r="U5576" i="8"/>
  <c r="H5576" i="8"/>
  <c r="U5363" i="8"/>
  <c r="H5363" i="8"/>
  <c r="U5550" i="8"/>
  <c r="H5550" i="8"/>
  <c r="H5570" i="8"/>
  <c r="H5240" i="8"/>
  <c r="H4191" i="8"/>
  <c r="V4191" i="8" s="1"/>
  <c r="U4316" i="8"/>
  <c r="H4316" i="8"/>
  <c r="U5412" i="8"/>
  <c r="U5153" i="8"/>
  <c r="V4954" i="8"/>
  <c r="V5140" i="8"/>
  <c r="U5088" i="8"/>
  <c r="H5088" i="8"/>
  <c r="U5039" i="8"/>
  <c r="H5404" i="8"/>
  <c r="H5039" i="8"/>
  <c r="U5405" i="8"/>
  <c r="V5405" i="8" s="1"/>
  <c r="U5335" i="8"/>
  <c r="U5701" i="8"/>
  <c r="H5335" i="8"/>
  <c r="U5232" i="8"/>
  <c r="H5597" i="8"/>
  <c r="H5232" i="8"/>
  <c r="U5558" i="8"/>
  <c r="U5642" i="8"/>
  <c r="H5642" i="8"/>
  <c r="U5234" i="8"/>
  <c r="H5599" i="8"/>
  <c r="V5599" i="8" s="1"/>
  <c r="H5234" i="8"/>
  <c r="U5351" i="8"/>
  <c r="H5716" i="8"/>
  <c r="V5716" i="8" s="1"/>
  <c r="U5551" i="8"/>
  <c r="U5169" i="8"/>
  <c r="H5033" i="8"/>
  <c r="H4481" i="8"/>
  <c r="U5572" i="8"/>
  <c r="H5572" i="8"/>
  <c r="U5483" i="8"/>
  <c r="H5483" i="8"/>
  <c r="U5036" i="8"/>
  <c r="H5401" i="8"/>
  <c r="V4941" i="8"/>
  <c r="U5026" i="8"/>
  <c r="H5391" i="8"/>
  <c r="U4091" i="8"/>
  <c r="H4457" i="8"/>
  <c r="V4457" i="8" s="1"/>
  <c r="H4091" i="8"/>
  <c r="U4330" i="8"/>
  <c r="H4330" i="8"/>
  <c r="H4661" i="8"/>
  <c r="U4304" i="8"/>
  <c r="H4304" i="8"/>
  <c r="U4273" i="8"/>
  <c r="H4639" i="8"/>
  <c r="V4639" i="8" s="1"/>
  <c r="H5369" i="8"/>
  <c r="U5307" i="8"/>
  <c r="V5307" i="8" s="1"/>
  <c r="H5558" i="8"/>
  <c r="U5185" i="8"/>
  <c r="H5185" i="8"/>
  <c r="U4937" i="8"/>
  <c r="H4937" i="8"/>
  <c r="H5302" i="8"/>
  <c r="U5561" i="8"/>
  <c r="H5561" i="8"/>
  <c r="H5333" i="8"/>
  <c r="U5337" i="8"/>
  <c r="H5702" i="8"/>
  <c r="V5702" i="8" s="1"/>
  <c r="H5337" i="8"/>
  <c r="U4513" i="8"/>
  <c r="H4514" i="8"/>
  <c r="U4743" i="8"/>
  <c r="U5109" i="8"/>
  <c r="H4743" i="8"/>
  <c r="H5108" i="8"/>
  <c r="V5108" i="8" s="1"/>
  <c r="H5474" i="8"/>
  <c r="U4088" i="8"/>
  <c r="H4454" i="8"/>
  <c r="V4454" i="8" s="1"/>
  <c r="H4088" i="8"/>
  <c r="U5076" i="8"/>
  <c r="H5076" i="8"/>
  <c r="U5655" i="8"/>
  <c r="H5655" i="8"/>
  <c r="U4324" i="8"/>
  <c r="H4324" i="8"/>
  <c r="H5152" i="8"/>
  <c r="U5062" i="8"/>
  <c r="U4293" i="8"/>
  <c r="V4293" i="8" s="1"/>
  <c r="H4659" i="8"/>
  <c r="H5080" i="8"/>
  <c r="H4494" i="8"/>
  <c r="V4494" i="8" s="1"/>
  <c r="U5453" i="8"/>
  <c r="H5453" i="8"/>
  <c r="H4080" i="8"/>
  <c r="V4080" i="8" s="1"/>
  <c r="U5348" i="8"/>
  <c r="H5713" i="8"/>
  <c r="U5082" i="8"/>
  <c r="H5447" i="8"/>
  <c r="H5082" i="8"/>
  <c r="H5298" i="8"/>
  <c r="H4862" i="8"/>
  <c r="V4862" i="8" s="1"/>
  <c r="H5374" i="8"/>
  <c r="V5374" i="8" s="1"/>
  <c r="U4278" i="8"/>
  <c r="H5009" i="8"/>
  <c r="V5009" i="8" s="1"/>
  <c r="H4644" i="8"/>
  <c r="V4644" i="8" s="1"/>
  <c r="H4278" i="8"/>
  <c r="U5680" i="8"/>
  <c r="U4797" i="8"/>
  <c r="H5527" i="8"/>
  <c r="H4797" i="8"/>
  <c r="U5250" i="8"/>
  <c r="V5250" i="8" s="1"/>
  <c r="U5693" i="8"/>
  <c r="U4538" i="8"/>
  <c r="H4539" i="8"/>
  <c r="U4907" i="8"/>
  <c r="H4678" i="8"/>
  <c r="U4708" i="8"/>
  <c r="U5439" i="8"/>
  <c r="H4709" i="8"/>
  <c r="V4709" i="8" s="1"/>
  <c r="U5071" i="8"/>
  <c r="H5436" i="8"/>
  <c r="U5577" i="8"/>
  <c r="H5577" i="8"/>
  <c r="U4564" i="8"/>
  <c r="U4198" i="8"/>
  <c r="H4564" i="8"/>
  <c r="H4198" i="8"/>
  <c r="U4812" i="8"/>
  <c r="H4812" i="8"/>
  <c r="U5162" i="8"/>
  <c r="U5394" i="8"/>
  <c r="V5601" i="8"/>
  <c r="V4950" i="8"/>
  <c r="U4204" i="8"/>
  <c r="H4570" i="8"/>
  <c r="V4570" i="8" s="1"/>
  <c r="H4204" i="8"/>
  <c r="U4290" i="8"/>
  <c r="H5386" i="8"/>
  <c r="H4290" i="8"/>
  <c r="H5021" i="8"/>
  <c r="V5021" i="8" s="1"/>
  <c r="H4656" i="8"/>
  <c r="V4656" i="8" s="1"/>
  <c r="U4527" i="8"/>
  <c r="V4527" i="8" s="1"/>
  <c r="H4528" i="8"/>
  <c r="V4528" i="8" s="1"/>
  <c r="U4495" i="8"/>
  <c r="V4495" i="8" s="1"/>
  <c r="H4496" i="8"/>
  <c r="V4496" i="8" s="1"/>
  <c r="U5648" i="8"/>
  <c r="V5648" i="8" s="1"/>
  <c r="H5208" i="8"/>
  <c r="U5208" i="8"/>
  <c r="U5193" i="8"/>
  <c r="U5658" i="8"/>
  <c r="V5658" i="8" s="1"/>
  <c r="E5393" i="8"/>
  <c r="U5666" i="8"/>
  <c r="H5666" i="8"/>
  <c r="H4313" i="8"/>
  <c r="V4313" i="8" s="1"/>
  <c r="U4728" i="8"/>
  <c r="V4728" i="8" s="1"/>
  <c r="U5094" i="8"/>
  <c r="U4872" i="8"/>
  <c r="H4872" i="8"/>
  <c r="H5665" i="8"/>
  <c r="H5451" i="8"/>
  <c r="U5665" i="8"/>
  <c r="U4669" i="8"/>
  <c r="V4669" i="8" s="1"/>
  <c r="H4670" i="8"/>
  <c r="U5481" i="8"/>
  <c r="H5481" i="8"/>
  <c r="H5520" i="8"/>
  <c r="U5066" i="8"/>
  <c r="H5066" i="8"/>
  <c r="U4664" i="8"/>
  <c r="V4664" i="8" s="1"/>
  <c r="H5376" i="8"/>
  <c r="U5306" i="8"/>
  <c r="H5306" i="8"/>
  <c r="U5454" i="8"/>
  <c r="H5454" i="8"/>
  <c r="E5394" i="8"/>
  <c r="H5591" i="8"/>
  <c r="V5591" i="8" s="1"/>
  <c r="H4425" i="8"/>
  <c r="U5575" i="8"/>
  <c r="H5575" i="8"/>
  <c r="H5549" i="8"/>
  <c r="U4869" i="8"/>
  <c r="H5044" i="8"/>
  <c r="U4417" i="8"/>
  <c r="V4417" i="8" s="1"/>
  <c r="U5514" i="8"/>
  <c r="V5514" i="8" s="1"/>
  <c r="U4840" i="8"/>
  <c r="H4840" i="8"/>
  <c r="V4836" i="8"/>
  <c r="U4691" i="8"/>
  <c r="H4692" i="8"/>
  <c r="U5542" i="8"/>
  <c r="V5509" i="8"/>
  <c r="U5037" i="8"/>
  <c r="H5402" i="8"/>
  <c r="V5402" i="8" s="1"/>
  <c r="H5037" i="8"/>
  <c r="U4295" i="8"/>
  <c r="V4295" i="8" s="1"/>
  <c r="U4661" i="8"/>
  <c r="U4703" i="8"/>
  <c r="V4703" i="8" s="1"/>
  <c r="H4704" i="8"/>
  <c r="V4704" i="8" s="1"/>
  <c r="U5310" i="8"/>
  <c r="H5310" i="8"/>
  <c r="U5623" i="8"/>
  <c r="U5238" i="8"/>
  <c r="H5603" i="8"/>
  <c r="U4110" i="8"/>
  <c r="H4110" i="8"/>
  <c r="U5403" i="8"/>
  <c r="V4579" i="8"/>
  <c r="V5513" i="8"/>
  <c r="V5005" i="8"/>
  <c r="U4786" i="8"/>
  <c r="H5151" i="8"/>
  <c r="H5516" i="8"/>
  <c r="V5516" i="8" s="1"/>
  <c r="H4786" i="8"/>
  <c r="V5128" i="8"/>
  <c r="U4785" i="8"/>
  <c r="H4785" i="8"/>
  <c r="U5151" i="8"/>
  <c r="H5515" i="8"/>
  <c r="V5515" i="8" s="1"/>
  <c r="U4921" i="8"/>
  <c r="H5286" i="8"/>
  <c r="V5286" i="8" s="1"/>
  <c r="H4921" i="8"/>
  <c r="U4896" i="8"/>
  <c r="H5626" i="8"/>
  <c r="H4896" i="8"/>
  <c r="H5195" i="8"/>
  <c r="U4099" i="8"/>
  <c r="V4099" i="8" s="1"/>
  <c r="U4465" i="8"/>
  <c r="H4465" i="8"/>
  <c r="U4307" i="8"/>
  <c r="H4307" i="8"/>
  <c r="U5215" i="8"/>
  <c r="V5215" i="8" s="1"/>
  <c r="H5580" i="8"/>
  <c r="U5664" i="8"/>
  <c r="H5664" i="8"/>
  <c r="U5749" i="8"/>
  <c r="V5749" i="8" s="1"/>
  <c r="U5200" i="8"/>
  <c r="H5200" i="8"/>
  <c r="U5320" i="8"/>
  <c r="H5320" i="8"/>
  <c r="U4054" i="8"/>
  <c r="H4054" i="8"/>
  <c r="H4917" i="8"/>
  <c r="U4074" i="8"/>
  <c r="H4074" i="8"/>
  <c r="U4184" i="8"/>
  <c r="H4550" i="8"/>
  <c r="V4550" i="8" s="1"/>
  <c r="U5040" i="8"/>
  <c r="H5040" i="8"/>
  <c r="U4199" i="8"/>
  <c r="H4565" i="8"/>
  <c r="H5314" i="8"/>
  <c r="V4490" i="8"/>
  <c r="U4800" i="8"/>
  <c r="V4800" i="8" s="1"/>
  <c r="U5166" i="8"/>
  <c r="V5166" i="8" s="1"/>
  <c r="H5165" i="8"/>
  <c r="U4922" i="8"/>
  <c r="H5287" i="8"/>
  <c r="H5652" i="8"/>
  <c r="H4922" i="8"/>
  <c r="U4667" i="8"/>
  <c r="H4668" i="8"/>
  <c r="H5035" i="8"/>
  <c r="U4712" i="8"/>
  <c r="V4712" i="8" s="1"/>
  <c r="H4713" i="8"/>
  <c r="V4713" i="8" s="1"/>
  <c r="U5340" i="8"/>
  <c r="H5705" i="8"/>
  <c r="V5705" i="8" s="1"/>
  <c r="H4830" i="8"/>
  <c r="E5396" i="8"/>
  <c r="U5667" i="8"/>
  <c r="V5667" i="8" s="1"/>
  <c r="U4185" i="8"/>
  <c r="V4185" i="8" s="1"/>
  <c r="H4551" i="8"/>
  <c r="V4551" i="8" s="1"/>
  <c r="U4484" i="8"/>
  <c r="H4850" i="8"/>
  <c r="H4476" i="8"/>
  <c r="H5668" i="8"/>
  <c r="H5026" i="8"/>
  <c r="U5339" i="8"/>
  <c r="V5339" i="8" s="1"/>
  <c r="H5704" i="8"/>
  <c r="V5704" i="8" s="1"/>
  <c r="V4549" i="8"/>
  <c r="H5348" i="8"/>
  <c r="U5450" i="8"/>
  <c r="H5450" i="8"/>
  <c r="U4087" i="8"/>
  <c r="H4453" i="8"/>
  <c r="V4453" i="8" s="1"/>
  <c r="H4087" i="8"/>
  <c r="U5699" i="8"/>
  <c r="H5699" i="8"/>
  <c r="U4750" i="8"/>
  <c r="H4750" i="8"/>
  <c r="U5627" i="8"/>
  <c r="H5627" i="8"/>
  <c r="U5448" i="8"/>
  <c r="V5448" i="8" s="1"/>
  <c r="U5697" i="8"/>
  <c r="H5697" i="8"/>
  <c r="H5623" i="8"/>
  <c r="H5226" i="8"/>
  <c r="U5210" i="8"/>
  <c r="H5210" i="8"/>
  <c r="U4458" i="8"/>
  <c r="U4092" i="8"/>
  <c r="H4458" i="8"/>
  <c r="H4092" i="8"/>
  <c r="U4870" i="8"/>
  <c r="H4870" i="8"/>
  <c r="U5046" i="8"/>
  <c r="H5411" i="8"/>
  <c r="H5046" i="8"/>
  <c r="U4502" i="8"/>
  <c r="V4502" i="8" s="1"/>
  <c r="H4868" i="8"/>
  <c r="H4574" i="8"/>
  <c r="V4574" i="8" s="1"/>
  <c r="H4829" i="8"/>
  <c r="U4694" i="8"/>
  <c r="U5425" i="8"/>
  <c r="H5425" i="8"/>
  <c r="H4695" i="8"/>
  <c r="U4790" i="8"/>
  <c r="H5155" i="8"/>
  <c r="H4790" i="8"/>
  <c r="U5156" i="8"/>
  <c r="U5170" i="8"/>
  <c r="U4804" i="8"/>
  <c r="U5541" i="8"/>
  <c r="H5541" i="8"/>
  <c r="I5763" i="8"/>
  <c r="T5763" i="8" s="1"/>
  <c r="A5398" i="8"/>
  <c r="E5405" i="8"/>
  <c r="H5770" i="8" s="1"/>
  <c r="U4858" i="8"/>
  <c r="H4858" i="8"/>
  <c r="U4511" i="8"/>
  <c r="V4511" i="8" s="1"/>
  <c r="H4512" i="8"/>
  <c r="V4512" i="8" s="1"/>
  <c r="U5253" i="8"/>
  <c r="H5253" i="8"/>
  <c r="U5632" i="8"/>
  <c r="V5632" i="8" s="1"/>
  <c r="U5254" i="8"/>
  <c r="H5254" i="8"/>
  <c r="U5247" i="8"/>
  <c r="V5247" i="8" s="1"/>
  <c r="U4106" i="8"/>
  <c r="H4472" i="8"/>
  <c r="H4106" i="8"/>
  <c r="U4472" i="8"/>
  <c r="U4914" i="8"/>
  <c r="H5279" i="8"/>
  <c r="V5279" i="8" s="1"/>
  <c r="H4914" i="8"/>
  <c r="H5593" i="8"/>
  <c r="U4557" i="8"/>
  <c r="U5590" i="8"/>
  <c r="U5159" i="8"/>
  <c r="U5155" i="8"/>
  <c r="U5177" i="8"/>
  <c r="U5415" i="8"/>
  <c r="V4587" i="8"/>
  <c r="H5538" i="8"/>
  <c r="V5122" i="8"/>
  <c r="U5537" i="8"/>
  <c r="U4076" i="8"/>
  <c r="H4076" i="8"/>
  <c r="U4931" i="8"/>
  <c r="H4931" i="8"/>
  <c r="U5324" i="8"/>
  <c r="V5324" i="8" s="1"/>
  <c r="U5252" i="8"/>
  <c r="H5252" i="8"/>
  <c r="H5617" i="8"/>
  <c r="H5193" i="8"/>
  <c r="U5270" i="8"/>
  <c r="H5270" i="8"/>
  <c r="U5280" i="8"/>
  <c r="U4897" i="8"/>
  <c r="H4897" i="8"/>
  <c r="U4745" i="8"/>
  <c r="H5110" i="8"/>
  <c r="V5110" i="8" s="1"/>
  <c r="H5475" i="8"/>
  <c r="H4745" i="8"/>
  <c r="U5111" i="8"/>
  <c r="V4487" i="8"/>
  <c r="U4450" i="8"/>
  <c r="H4451" i="8"/>
  <c r="H5071" i="8"/>
  <c r="H4268" i="8"/>
  <c r="U5321" i="8"/>
  <c r="H5093" i="8"/>
  <c r="V5093" i="8" s="1"/>
  <c r="H4432" i="8"/>
  <c r="U5042" i="8"/>
  <c r="H5407" i="8"/>
  <c r="V5407" i="8" s="1"/>
  <c r="U5616" i="8"/>
  <c r="V5616" i="8" s="1"/>
  <c r="H5343" i="8"/>
  <c r="H5340" i="8"/>
  <c r="A5389" i="8"/>
  <c r="U5029" i="8"/>
  <c r="V5029" i="8" s="1"/>
  <c r="H5394" i="8"/>
  <c r="H5042" i="8"/>
  <c r="H4424" i="8"/>
  <c r="V4424" i="8" s="1"/>
  <c r="H5563" i="8"/>
  <c r="U4482" i="8"/>
  <c r="H4483" i="8"/>
  <c r="V4483" i="8" s="1"/>
  <c r="U5544" i="8"/>
  <c r="V5544" i="8" s="1"/>
  <c r="H4742" i="8"/>
  <c r="V4742" i="8" s="1"/>
  <c r="U4548" i="8"/>
  <c r="U5087" i="8"/>
  <c r="H5087" i="8"/>
  <c r="H5321" i="8"/>
  <c r="U5449" i="8"/>
  <c r="H5449" i="8"/>
  <c r="U5477" i="8"/>
  <c r="U4448" i="8"/>
  <c r="V4448" i="8" s="1"/>
  <c r="H4449" i="8"/>
  <c r="H4186" i="8"/>
  <c r="H4798" i="8"/>
  <c r="H4814" i="8"/>
  <c r="U5233" i="8"/>
  <c r="H5598" i="8"/>
  <c r="V5598" i="8" s="1"/>
  <c r="H5233" i="8"/>
  <c r="H5633" i="8"/>
  <c r="U4059" i="8"/>
  <c r="H4059" i="8"/>
  <c r="H4904" i="8"/>
  <c r="H5202" i="8"/>
  <c r="H4498" i="8"/>
  <c r="V4498" i="8" s="1"/>
  <c r="U5473" i="8"/>
  <c r="H5473" i="8"/>
  <c r="U5164" i="8"/>
  <c r="V5164" i="8" s="1"/>
  <c r="U4433" i="8"/>
  <c r="H4799" i="8"/>
  <c r="H5162" i="8"/>
  <c r="U4468" i="8"/>
  <c r="V4468" i="8" s="1"/>
  <c r="U5048" i="8"/>
  <c r="U5414" i="8"/>
  <c r="H5048" i="8"/>
  <c r="U5077" i="8"/>
  <c r="H5077" i="8"/>
  <c r="H5663" i="8"/>
  <c r="H5206" i="8"/>
  <c r="U5534" i="8"/>
  <c r="V5534" i="8" s="1"/>
  <c r="U4451" i="8"/>
  <c r="H4452" i="8"/>
  <c r="U5580" i="8"/>
  <c r="V4974" i="8"/>
  <c r="U5276" i="8"/>
  <c r="V4977" i="8"/>
  <c r="U5294" i="8"/>
  <c r="V5521" i="8"/>
  <c r="H5442" i="8"/>
  <c r="V5442" i="8" s="1"/>
  <c r="U5396" i="8"/>
  <c r="V5396" i="8" s="1"/>
  <c r="U5030" i="8"/>
  <c r="V5030" i="8" s="1"/>
  <c r="U5323" i="8"/>
  <c r="V5323" i="8" s="1"/>
  <c r="U5188" i="8"/>
  <c r="H5188" i="8"/>
  <c r="U5353" i="8"/>
  <c r="V5353" i="8" s="1"/>
  <c r="H5718" i="8"/>
  <c r="V5718" i="8" s="1"/>
  <c r="U4924" i="8"/>
  <c r="H5289" i="8"/>
  <c r="H4924" i="8"/>
  <c r="U4319" i="8"/>
  <c r="H4685" i="8"/>
  <c r="H4319" i="8"/>
  <c r="U4192" i="8"/>
  <c r="V4192" i="8" s="1"/>
  <c r="H4558" i="8"/>
  <c r="H4923" i="8"/>
  <c r="U4558" i="8"/>
  <c r="U5266" i="8"/>
  <c r="V5266" i="8" s="1"/>
  <c r="H5161" i="8"/>
  <c r="H5015" i="8"/>
  <c r="H5036" i="8"/>
  <c r="U4539" i="8"/>
  <c r="H4540" i="8"/>
  <c r="U4882" i="8"/>
  <c r="H4882" i="8"/>
  <c r="U5272" i="8"/>
  <c r="H5272" i="8"/>
  <c r="H5238" i="8"/>
  <c r="U5573" i="8"/>
  <c r="H5573" i="8"/>
  <c r="U5249" i="8"/>
  <c r="V5095" i="8"/>
  <c r="U5251" i="8"/>
  <c r="V5251" i="8" s="1"/>
  <c r="H5477" i="8"/>
  <c r="H4199" i="8"/>
  <c r="U5399" i="8"/>
  <c r="U5033" i="8"/>
  <c r="H5398" i="8"/>
  <c r="U5538" i="8"/>
  <c r="U4807" i="8"/>
  <c r="V4807" i="8" s="1"/>
  <c r="H5537" i="8"/>
  <c r="H5291" i="8"/>
  <c r="V5291" i="8" s="1"/>
  <c r="H5421" i="8"/>
  <c r="V5421" i="8" s="1"/>
  <c r="H5220" i="8"/>
  <c r="U4489" i="8"/>
  <c r="V4489" i="8" s="1"/>
  <c r="U4536" i="8"/>
  <c r="H4537" i="8"/>
  <c r="H4796" i="8"/>
  <c r="U5355" i="8"/>
  <c r="V5355" i="8" s="1"/>
  <c r="H5720" i="8"/>
  <c r="V5720" i="8" s="1"/>
  <c r="U5451" i="8"/>
  <c r="H4674" i="8"/>
  <c r="U4741" i="8"/>
  <c r="H5106" i="8"/>
  <c r="V5106" i="8" s="1"/>
  <c r="H4741" i="8"/>
  <c r="U5282" i="8"/>
  <c r="H4531" i="8"/>
  <c r="U4323" i="8"/>
  <c r="H4323" i="8"/>
  <c r="H5728" i="8"/>
  <c r="U5728" i="8"/>
  <c r="U5255" i="8"/>
  <c r="H5255" i="8"/>
  <c r="U4933" i="8"/>
  <c r="H4933" i="8"/>
  <c r="H5351" i="8"/>
  <c r="U5662" i="8"/>
  <c r="H5662" i="8"/>
  <c r="H5611" i="8"/>
  <c r="U4744" i="8"/>
  <c r="H4744" i="8"/>
  <c r="H5109" i="8"/>
  <c r="U4328" i="8"/>
  <c r="H4328" i="8"/>
  <c r="H4694" i="8"/>
  <c r="U5727" i="8"/>
  <c r="U5467" i="8"/>
  <c r="U5257" i="8"/>
  <c r="U4270" i="8"/>
  <c r="H5366" i="8"/>
  <c r="U5547" i="8"/>
  <c r="V5547" i="8" s="1"/>
  <c r="U5617" i="8"/>
  <c r="H5358" i="8"/>
  <c r="U5358" i="8"/>
  <c r="H4415" i="8"/>
  <c r="U5563" i="8"/>
  <c r="H5022" i="8"/>
  <c r="V5022" i="8" s="1"/>
  <c r="H4104" i="8"/>
  <c r="V4104" i="8" s="1"/>
  <c r="H5644" i="8"/>
  <c r="U5644" i="8"/>
  <c r="U5318" i="8"/>
  <c r="V5318" i="8" s="1"/>
  <c r="U5083" i="8"/>
  <c r="H5687" i="8"/>
  <c r="U5322" i="8"/>
  <c r="V5322" i="8" s="1"/>
  <c r="U5038" i="8"/>
  <c r="H5403" i="8"/>
  <c r="U4432" i="8"/>
  <c r="U5545" i="8"/>
  <c r="V5545" i="8" s="1"/>
  <c r="U5305" i="8"/>
  <c r="U5549" i="8"/>
  <c r="H5560" i="8"/>
  <c r="U5560" i="8"/>
  <c r="U4474" i="8"/>
  <c r="U4108" i="8"/>
  <c r="V4108" i="8" s="1"/>
  <c r="H4474" i="8"/>
  <c r="U5059" i="8"/>
  <c r="H5424" i="8"/>
  <c r="V5424" i="8" s="1"/>
  <c r="U5013" i="8"/>
  <c r="U4282" i="8"/>
  <c r="H5378" i="8"/>
  <c r="V5378" i="8" s="1"/>
  <c r="H4183" i="8"/>
  <c r="U4183" i="8"/>
  <c r="U5478" i="8"/>
  <c r="V5478" i="8" s="1"/>
  <c r="U5726" i="8"/>
  <c r="U5615" i="8"/>
  <c r="U5524" i="8"/>
  <c r="U4428" i="8"/>
  <c r="V4428" i="8" s="1"/>
  <c r="U4928" i="8"/>
  <c r="U4732" i="8"/>
  <c r="V4732" i="8" s="1"/>
  <c r="H5097" i="8"/>
  <c r="V5097" i="8" s="1"/>
  <c r="U4439" i="8"/>
  <c r="H4282" i="8"/>
  <c r="U5445" i="8"/>
  <c r="U5079" i="8"/>
  <c r="H5444" i="8"/>
  <c r="H5119" i="8"/>
  <c r="U4754" i="8"/>
  <c r="H4754" i="8"/>
  <c r="U5620" i="8"/>
  <c r="V5620" i="8" s="1"/>
  <c r="U5463" i="8"/>
  <c r="V5463" i="8" s="1"/>
  <c r="U5479" i="8"/>
  <c r="V4177" i="8"/>
  <c r="U4826" i="8"/>
  <c r="U4903" i="8"/>
  <c r="U4893" i="8"/>
  <c r="U5692" i="8"/>
  <c r="U5231" i="8"/>
  <c r="V5231" i="8" s="1"/>
  <c r="U5735" i="8"/>
  <c r="V4379" i="8"/>
  <c r="U5654" i="8"/>
  <c r="V5654" i="8" s="1"/>
  <c r="V4531" i="8"/>
  <c r="U5236" i="8"/>
  <c r="H5229" i="8"/>
  <c r="U4864" i="8"/>
  <c r="V4864" i="8" s="1"/>
  <c r="H4996" i="8"/>
  <c r="V4996" i="8" s="1"/>
  <c r="U4821" i="8"/>
  <c r="V4821" i="8" s="1"/>
  <c r="H5245" i="8"/>
  <c r="U4514" i="8"/>
  <c r="U5546" i="8"/>
  <c r="V5546" i="8" s="1"/>
  <c r="U4690" i="8"/>
  <c r="U5602" i="8"/>
  <c r="H5181" i="8"/>
  <c r="U4816" i="8"/>
  <c r="U5742" i="8"/>
  <c r="U5630" i="8"/>
  <c r="V5630" i="8" s="1"/>
  <c r="U5338" i="8"/>
  <c r="V5338" i="8" s="1"/>
  <c r="H5703" i="8"/>
  <c r="V5703" i="8" s="1"/>
  <c r="U5222" i="8"/>
  <c r="V5222" i="8" s="1"/>
  <c r="V5499" i="8"/>
  <c r="U4094" i="8"/>
  <c r="H4460" i="8"/>
  <c r="U4805" i="8"/>
  <c r="V4805" i="8" s="1"/>
  <c r="H5535" i="8"/>
  <c r="V5535" i="8" s="1"/>
  <c r="U4814" i="8"/>
  <c r="U5629" i="8"/>
  <c r="U5676" i="8"/>
  <c r="U5729" i="8"/>
  <c r="H5476" i="8"/>
  <c r="U5476" i="8"/>
  <c r="U5090" i="8"/>
  <c r="H5090" i="8"/>
  <c r="U5175" i="8"/>
  <c r="U4809" i="8"/>
  <c r="H5174" i="8"/>
  <c r="U5385" i="8"/>
  <c r="U4289" i="8"/>
  <c r="H4655" i="8"/>
  <c r="V4655" i="8" s="1"/>
  <c r="U5678" i="8"/>
  <c r="U5690" i="8"/>
  <c r="H5209" i="8"/>
  <c r="U5209" i="8"/>
  <c r="U4697" i="8"/>
  <c r="V4697" i="8" s="1"/>
  <c r="U5462" i="8"/>
  <c r="V5462" i="8" s="1"/>
  <c r="H5629" i="8"/>
  <c r="U4421" i="8"/>
  <c r="U5269" i="8"/>
  <c r="H5269" i="8"/>
  <c r="U5475" i="8"/>
  <c r="V4398" i="8"/>
  <c r="H5536" i="8"/>
  <c r="V5536" i="8" s="1"/>
  <c r="U4806" i="8"/>
  <c r="H5171" i="8"/>
  <c r="V5171" i="8" s="1"/>
  <c r="U4854" i="8"/>
  <c r="V4854" i="8" s="1"/>
  <c r="V4065" i="8"/>
  <c r="U4111" i="8"/>
  <c r="H4111" i="8"/>
  <c r="U4881" i="8"/>
  <c r="U5085" i="8"/>
  <c r="H5085" i="8"/>
  <c r="H5301" i="8"/>
  <c r="V4986" i="8"/>
  <c r="U4846" i="8"/>
  <c r="U5053" i="8"/>
  <c r="H5418" i="8"/>
  <c r="V5418" i="8" s="1"/>
  <c r="V4516" i="8"/>
  <c r="H4863" i="8"/>
  <c r="U4863" i="8"/>
  <c r="U4891" i="8"/>
  <c r="V4891" i="8" s="1"/>
  <c r="V4518" i="8"/>
  <c r="V4486" i="8"/>
  <c r="U5434" i="8"/>
  <c r="U5068" i="8"/>
  <c r="H4718" i="8"/>
  <c r="V4718" i="8" s="1"/>
  <c r="H4492" i="8"/>
  <c r="H4806" i="8"/>
  <c r="H4515" i="8"/>
  <c r="H5053" i="8"/>
  <c r="U4322" i="8"/>
  <c r="U4782" i="8"/>
  <c r="H5147" i="8"/>
  <c r="V5147" i="8" s="1"/>
  <c r="V4876" i="8"/>
  <c r="U4277" i="8"/>
  <c r="H5373" i="8"/>
  <c r="V5373" i="8" s="1"/>
  <c r="U5625" i="8"/>
  <c r="V5625" i="8" s="1"/>
  <c r="H5727" i="8"/>
  <c r="U5660" i="8"/>
  <c r="U5657" i="8"/>
  <c r="V4629" i="8"/>
  <c r="U5045" i="8"/>
  <c r="H5410" i="8"/>
  <c r="U5056" i="8"/>
  <c r="U5748" i="8"/>
  <c r="V5748" i="8" s="1"/>
  <c r="V4336" i="8"/>
  <c r="U5043" i="8"/>
  <c r="H5408" i="8"/>
  <c r="V4491" i="8"/>
  <c r="H5672" i="8"/>
  <c r="U5672" i="8"/>
  <c r="U5184" i="8"/>
  <c r="V5184" i="8" s="1"/>
  <c r="H5458" i="8"/>
  <c r="U5458" i="8"/>
  <c r="U5191" i="8"/>
  <c r="V5191" i="8" s="1"/>
  <c r="U4666" i="8"/>
  <c r="V4666" i="8" s="1"/>
  <c r="U4780" i="8"/>
  <c r="V4780" i="8" s="1"/>
  <c r="U5484" i="8"/>
  <c r="H5484" i="8"/>
  <c r="U5027" i="8"/>
  <c r="U4822" i="8"/>
  <c r="U5675" i="8"/>
  <c r="H5014" i="8"/>
  <c r="V5014" i="8" s="1"/>
  <c r="U294" i="19"/>
  <c r="W293" i="19"/>
  <c r="H5098" i="8"/>
  <c r="V5098" i="8" s="1"/>
  <c r="U4733" i="8"/>
  <c r="H5145" i="8"/>
  <c r="U5289" i="8"/>
  <c r="U4923" i="8"/>
  <c r="H5288" i="8"/>
  <c r="V5288" i="8" s="1"/>
  <c r="V4353" i="8"/>
  <c r="U4429" i="8"/>
  <c r="H5730" i="8"/>
  <c r="U5730" i="8"/>
  <c r="U5624" i="8"/>
  <c r="U5349" i="8"/>
  <c r="V5349" i="8" s="1"/>
  <c r="H5714" i="8"/>
  <c r="V5714" i="8" s="1"/>
  <c r="U5317" i="8"/>
  <c r="V5317" i="8" s="1"/>
  <c r="V4510" i="8"/>
  <c r="U4443" i="8"/>
  <c r="V4443" i="8" s="1"/>
  <c r="V4505" i="8"/>
  <c r="U4849" i="8"/>
  <c r="V4849" i="8" s="1"/>
  <c r="U4674" i="8"/>
  <c r="H5305" i="8"/>
  <c r="H4903" i="8"/>
  <c r="U5626" i="8"/>
  <c r="U5217" i="8"/>
  <c r="H5582" i="8"/>
  <c r="U5361" i="8"/>
  <c r="H5361" i="8"/>
  <c r="V4517" i="8"/>
  <c r="U5603" i="8"/>
  <c r="V5603" i="8" s="1"/>
  <c r="U4559" i="8"/>
  <c r="U4090" i="8"/>
  <c r="H4456" i="8"/>
  <c r="U4425" i="8"/>
  <c r="U5308" i="8"/>
  <c r="V5308" i="8" s="1"/>
  <c r="U5081" i="8"/>
  <c r="V5081" i="8" s="1"/>
  <c r="V4586" i="8"/>
  <c r="U5309" i="8"/>
  <c r="V5309" i="8" s="1"/>
  <c r="H5446" i="8"/>
  <c r="V5446" i="8" s="1"/>
  <c r="U4715" i="8"/>
  <c r="V4715" i="8" s="1"/>
  <c r="U5089" i="8"/>
  <c r="H5089" i="8"/>
  <c r="U4831" i="8"/>
  <c r="U5035" i="8"/>
  <c r="V4508" i="8"/>
  <c r="H5556" i="8"/>
  <c r="U5556" i="8"/>
  <c r="U5327" i="8"/>
  <c r="V4592" i="8"/>
  <c r="U5182" i="8"/>
  <c r="V5182" i="8" s="1"/>
  <c r="V4584" i="8"/>
  <c r="V4619" i="8"/>
  <c r="V5134" i="8"/>
  <c r="V4226" i="8"/>
  <c r="U4326" i="8"/>
  <c r="H4326" i="8"/>
  <c r="U4830" i="8"/>
  <c r="U5187" i="8"/>
  <c r="V5187" i="8" s="1"/>
  <c r="H4049" i="8"/>
  <c r="V4049" i="8" s="1"/>
  <c r="V4235" i="8"/>
  <c r="U4460" i="8"/>
  <c r="U4271" i="8"/>
  <c r="H5367" i="8"/>
  <c r="V5367" i="8" s="1"/>
  <c r="H4637" i="8"/>
  <c r="V4637" i="8" s="1"/>
  <c r="U4695" i="8"/>
  <c r="V4061" i="8"/>
  <c r="U4929" i="8"/>
  <c r="V4929" i="8" s="1"/>
  <c r="H5294" i="8"/>
  <c r="U4919" i="8"/>
  <c r="U4890" i="8"/>
  <c r="U4888" i="8"/>
  <c r="U5274" i="8"/>
  <c r="H5274" i="8"/>
  <c r="U4848" i="8"/>
  <c r="H4825" i="8"/>
  <c r="H4073" i="8"/>
  <c r="V4073" i="8" s="1"/>
  <c r="U4927" i="8"/>
  <c r="H5292" i="8"/>
  <c r="V5292" i="8" s="1"/>
  <c r="H4322" i="8"/>
  <c r="V4097" i="8"/>
  <c r="U4902" i="8"/>
  <c r="U5565" i="8"/>
  <c r="V5565" i="8" s="1"/>
  <c r="U5179" i="8"/>
  <c r="V5179" i="8" s="1"/>
  <c r="U5051" i="8"/>
  <c r="H5416" i="8"/>
  <c r="U5468" i="8"/>
  <c r="V5468" i="8" s="1"/>
  <c r="U5689" i="8"/>
  <c r="V5689" i="8" s="1"/>
  <c r="U5064" i="8"/>
  <c r="H5429" i="8"/>
  <c r="V5429" i="8" s="1"/>
  <c r="V4305" i="8"/>
  <c r="U4796" i="8"/>
  <c r="U5194" i="8"/>
  <c r="V5194" i="8" s="1"/>
  <c r="U5244" i="8"/>
  <c r="V5244" i="8" s="1"/>
  <c r="U5635" i="8"/>
  <c r="V5635" i="8" s="1"/>
  <c r="H5676" i="8"/>
  <c r="H5510" i="8"/>
  <c r="V4168" i="8"/>
  <c r="U5067" i="8"/>
  <c r="H5432" i="8"/>
  <c r="V5432" i="8" s="1"/>
  <c r="V4725" i="8"/>
  <c r="U5299" i="8"/>
  <c r="V5299" i="8" s="1"/>
  <c r="U5691" i="8"/>
  <c r="V4944" i="8"/>
  <c r="U4794" i="8"/>
  <c r="H5159" i="8"/>
  <c r="H5524" i="8"/>
  <c r="H4078" i="8"/>
  <c r="V4078" i="8" s="1"/>
  <c r="U4912" i="8"/>
  <c r="H5277" i="8"/>
  <c r="V5277" i="8" s="1"/>
  <c r="U5073" i="8"/>
  <c r="H5438" i="8"/>
  <c r="V5438" i="8" s="1"/>
  <c r="U4756" i="8"/>
  <c r="H4756" i="8"/>
  <c r="H5121" i="8"/>
  <c r="U4668" i="8"/>
  <c r="U5192" i="8"/>
  <c r="U5684" i="8"/>
  <c r="V5684" i="8" s="1"/>
  <c r="H5344" i="8"/>
  <c r="U5344" i="8"/>
  <c r="U5724" i="8"/>
  <c r="U5628" i="8"/>
  <c r="H4826" i="8"/>
  <c r="H5691" i="8"/>
  <c r="U5008" i="8"/>
  <c r="V5008" i="8" s="1"/>
  <c r="H4422" i="8"/>
  <c r="U5239" i="8"/>
  <c r="H4559" i="8"/>
  <c r="V4352" i="8"/>
  <c r="H4835" i="8"/>
  <c r="V4835" i="8" s="1"/>
  <c r="H4893" i="8"/>
  <c r="V4699" i="8"/>
  <c r="H4860" i="8"/>
  <c r="U4825" i="8"/>
  <c r="U4540" i="8"/>
  <c r="H4541" i="8"/>
  <c r="H4822" i="8"/>
  <c r="U5352" i="8"/>
  <c r="V5352" i="8" s="1"/>
  <c r="U5638" i="8"/>
  <c r="V5638" i="8" s="1"/>
  <c r="U5636" i="8"/>
  <c r="U4899" i="8"/>
  <c r="V4899" i="8" s="1"/>
  <c r="V4075" i="8"/>
  <c r="U5640" i="8"/>
  <c r="V5640" i="8" s="1"/>
  <c r="H5750" i="8"/>
  <c r="H5637" i="8"/>
  <c r="U4176" i="8"/>
  <c r="V4176" i="8" s="1"/>
  <c r="U5608" i="8"/>
  <c r="V5608" i="8" s="1"/>
  <c r="U4636" i="8"/>
  <c r="H5079" i="8"/>
  <c r="H4919" i="8"/>
  <c r="H5067" i="8"/>
  <c r="H4193" i="8"/>
  <c r="V4193" i="8" s="1"/>
  <c r="H5068" i="8"/>
  <c r="H4722" i="8"/>
  <c r="V4722" i="8" s="1"/>
  <c r="U5342" i="8"/>
  <c r="V5342" i="8" s="1"/>
  <c r="H5707" i="8"/>
  <c r="U5207" i="8"/>
  <c r="V5207" i="8" s="1"/>
  <c r="U5471" i="8"/>
  <c r="U5653" i="8"/>
  <c r="H4871" i="8"/>
  <c r="V4871" i="8" s="1"/>
  <c r="V4585" i="8"/>
  <c r="U5447" i="8"/>
  <c r="V4154" i="8"/>
  <c r="H4782" i="8"/>
  <c r="H4845" i="8"/>
  <c r="V4845" i="8" s="1"/>
  <c r="H4902" i="8"/>
  <c r="H4888" i="8"/>
  <c r="H4314" i="8"/>
  <c r="V4314" i="8" s="1"/>
  <c r="U5634" i="8"/>
  <c r="U5750" i="8"/>
  <c r="H5723" i="8"/>
  <c r="V5723" i="8" s="1"/>
  <c r="H4055" i="8"/>
  <c r="V4055" i="8" s="1"/>
  <c r="H4289" i="8"/>
  <c r="H4513" i="8"/>
  <c r="U5562" i="8"/>
  <c r="V5562" i="8" s="1"/>
  <c r="U4746" i="8"/>
  <c r="V4746" i="8" s="1"/>
  <c r="H5111" i="8"/>
  <c r="H5456" i="8"/>
  <c r="U5456" i="8"/>
  <c r="U5643" i="8"/>
  <c r="U5649" i="8"/>
  <c r="V5649" i="8" s="1"/>
  <c r="U5568" i="8"/>
  <c r="H5683" i="8"/>
  <c r="U5683" i="8"/>
  <c r="U4331" i="8"/>
  <c r="H4331" i="8"/>
  <c r="U5235" i="8"/>
  <c r="U5298" i="8"/>
  <c r="V4251" i="8"/>
  <c r="U5301" i="8"/>
  <c r="U4935" i="8"/>
  <c r="H4935" i="8"/>
  <c r="U4203" i="8"/>
  <c r="H4203" i="8"/>
  <c r="V4700" i="8"/>
  <c r="U5199" i="8"/>
  <c r="V5199" i="8" s="1"/>
  <c r="U5242" i="8"/>
  <c r="V5242" i="8" s="1"/>
  <c r="U4264" i="8"/>
  <c r="V4264" i="8" s="1"/>
  <c r="H4630" i="8"/>
  <c r="V4630" i="8" s="1"/>
  <c r="U4833" i="8"/>
  <c r="U5459" i="8"/>
  <c r="H5650" i="8"/>
  <c r="U5650" i="8"/>
  <c r="U4842" i="8"/>
  <c r="V4842" i="8" s="1"/>
  <c r="U4867" i="8"/>
  <c r="U4857" i="8"/>
  <c r="V4857" i="8" s="1"/>
  <c r="U4904" i="8"/>
  <c r="U5312" i="8"/>
  <c r="H5470" i="8"/>
  <c r="U5470" i="8"/>
  <c r="U4415" i="8"/>
  <c r="U5365" i="8"/>
  <c r="H5365" i="8"/>
  <c r="U5751" i="8"/>
  <c r="V5751" i="8" s="1"/>
  <c r="U5086" i="8"/>
  <c r="H5086" i="8"/>
  <c r="U4792" i="8"/>
  <c r="H5157" i="8"/>
  <c r="V5157" i="8" s="1"/>
  <c r="U5074" i="8"/>
  <c r="H5439" i="8"/>
  <c r="U5075" i="8"/>
  <c r="V5075" i="8" s="1"/>
  <c r="H5440" i="8"/>
  <c r="H4729" i="8"/>
  <c r="U4729" i="8"/>
  <c r="U4672" i="8"/>
  <c r="V4672" i="8" s="1"/>
  <c r="V4748" i="8"/>
  <c r="H5315" i="8"/>
  <c r="U5315" i="8"/>
  <c r="U5248" i="8"/>
  <c r="V5248" i="8" s="1"/>
  <c r="U4752" i="8"/>
  <c r="H4752" i="8"/>
  <c r="U4793" i="8"/>
  <c r="V4793" i="8" s="1"/>
  <c r="H5523" i="8"/>
  <c r="V5523" i="8" s="1"/>
  <c r="U4911" i="8"/>
  <c r="V4911" i="8" s="1"/>
  <c r="H5020" i="8"/>
  <c r="V5020" i="8" s="1"/>
  <c r="V4159" i="8"/>
  <c r="U4789" i="8"/>
  <c r="V4789" i="8" s="1"/>
  <c r="H5154" i="8"/>
  <c r="U4824" i="8"/>
  <c r="V4824" i="8" s="1"/>
  <c r="V4103" i="8"/>
  <c r="U5302" i="8"/>
  <c r="H4190" i="8"/>
  <c r="V4190" i="8" s="1"/>
  <c r="U4844" i="8"/>
  <c r="V4844" i="8" s="1"/>
  <c r="U4884" i="8"/>
  <c r="V4884" i="8" s="1"/>
  <c r="U4847" i="8"/>
  <c r="U4901" i="8"/>
  <c r="U4693" i="8"/>
  <c r="U4868" i="8"/>
  <c r="V4868" i="8" s="1"/>
  <c r="U4813" i="8"/>
  <c r="U5548" i="8"/>
  <c r="H5372" i="8"/>
  <c r="V5372" i="8" s="1"/>
  <c r="U5621" i="8"/>
  <c r="V5621" i="8" s="1"/>
  <c r="U5304" i="8"/>
  <c r="U4726" i="8"/>
  <c r="V4726" i="8" s="1"/>
  <c r="H5091" i="8"/>
  <c r="H4196" i="8"/>
  <c r="U4196" i="8"/>
  <c r="H4562" i="8"/>
  <c r="U4873" i="8"/>
  <c r="V4873" i="8" s="1"/>
  <c r="U5060" i="8"/>
  <c r="H5619" i="8"/>
  <c r="U5619" i="8"/>
  <c r="U5698" i="8"/>
  <c r="H5698" i="8"/>
  <c r="U5044" i="8"/>
  <c r="U5604" i="8"/>
  <c r="U4900" i="8"/>
  <c r="V4900" i="8" s="1"/>
  <c r="U5041" i="8"/>
  <c r="V5041" i="8" s="1"/>
  <c r="H5406" i="8"/>
  <c r="V5406" i="8" s="1"/>
  <c r="U4543" i="8"/>
  <c r="V4543" i="8" s="1"/>
  <c r="H4544" i="8"/>
  <c r="U4829" i="8"/>
  <c r="U5190" i="8"/>
  <c r="V5190" i="8" s="1"/>
  <c r="U4910" i="8"/>
  <c r="V4910" i="8" s="1"/>
  <c r="H5275" i="8"/>
  <c r="H5615" i="8"/>
  <c r="H4696" i="8"/>
  <c r="V4696" i="8" s="1"/>
  <c r="U5669" i="8"/>
  <c r="V5669" i="8" s="1"/>
  <c r="V4081" i="8"/>
  <c r="U5606" i="8"/>
  <c r="V5606" i="8" s="1"/>
  <c r="H5512" i="8"/>
  <c r="H5539" i="8"/>
  <c r="V4982" i="8"/>
  <c r="U4926" i="8"/>
  <c r="H5459" i="8"/>
  <c r="U5737" i="8"/>
  <c r="V5737" i="8" s="1"/>
  <c r="H5604" i="8"/>
  <c r="V4471" i="8"/>
  <c r="H5385" i="8"/>
  <c r="V4852" i="8"/>
  <c r="V4079" i="8"/>
  <c r="H4197" i="8"/>
  <c r="U4197" i="8"/>
  <c r="H5729" i="8"/>
  <c r="U4751" i="8"/>
  <c r="H4751" i="8"/>
  <c r="U4449" i="8"/>
  <c r="H4450" i="8"/>
  <c r="U4291" i="8"/>
  <c r="H4657" i="8"/>
  <c r="V4657" i="8" s="1"/>
  <c r="H5304" i="8"/>
  <c r="U5731" i="8"/>
  <c r="U5259" i="8"/>
  <c r="V5259" i="8" s="1"/>
  <c r="U5559" i="8"/>
  <c r="V5559" i="8" s="1"/>
  <c r="U4265" i="8"/>
  <c r="V4265" i="8" s="1"/>
  <c r="H4631" i="8"/>
  <c r="U5241" i="8"/>
  <c r="V4146" i="8"/>
  <c r="H5675" i="8"/>
  <c r="U5326" i="8"/>
  <c r="V5326" i="8" s="1"/>
  <c r="V4414" i="8"/>
  <c r="U5216" i="8"/>
  <c r="V5216" i="8" s="1"/>
  <c r="H5051" i="8"/>
  <c r="H4315" i="8"/>
  <c r="U4315" i="8"/>
  <c r="U5605" i="8"/>
  <c r="V5605" i="8" s="1"/>
  <c r="H4636" i="8"/>
  <c r="U5543" i="8"/>
  <c r="V5543" i="8" s="1"/>
  <c r="V4730" i="8"/>
  <c r="V4441" i="8"/>
  <c r="V4200" i="8"/>
  <c r="U4437" i="8"/>
  <c r="H5312" i="8"/>
  <c r="H5466" i="8"/>
  <c r="U5466" i="8"/>
  <c r="U5663" i="8"/>
  <c r="V4060" i="8"/>
  <c r="H5726" i="8"/>
  <c r="U4470" i="8"/>
  <c r="U5096" i="8"/>
  <c r="U4877" i="8"/>
  <c r="U4909" i="8"/>
  <c r="V4105" i="8"/>
  <c r="U4895" i="8"/>
  <c r="V4895" i="8" s="1"/>
  <c r="U5055" i="8"/>
  <c r="H5420" i="8"/>
  <c r="H5392" i="8"/>
  <c r="U4850" i="8"/>
  <c r="U5392" i="8"/>
  <c r="U4296" i="8"/>
  <c r="V4296" i="8" s="1"/>
  <c r="H4877" i="8"/>
  <c r="U5165" i="8"/>
  <c r="U4799" i="8"/>
  <c r="H5529" i="8"/>
  <c r="U4653" i="8"/>
  <c r="U4287" i="8"/>
  <c r="V4287" i="8" s="1"/>
  <c r="H4653" i="8"/>
  <c r="H5018" i="8"/>
  <c r="V5018" i="8" s="1"/>
  <c r="U5652" i="8"/>
  <c r="U5613" i="8"/>
  <c r="V5613" i="8" s="1"/>
  <c r="U5646" i="8"/>
  <c r="V5646" i="8" s="1"/>
  <c r="U5300" i="8"/>
  <c r="U4445" i="8"/>
  <c r="H4446" i="8"/>
  <c r="H5230" i="8"/>
  <c r="U4499" i="8"/>
  <c r="V4499" i="8" s="1"/>
  <c r="U5354" i="8"/>
  <c r="V5354" i="8" s="1"/>
  <c r="H5719" i="8"/>
  <c r="U5271" i="8"/>
  <c r="H5271" i="8"/>
  <c r="U4269" i="8"/>
  <c r="V4269" i="8" s="1"/>
  <c r="H4635" i="8"/>
  <c r="V4635" i="8" s="1"/>
  <c r="U5633" i="8"/>
  <c r="H5739" i="8"/>
  <c r="U5739" i="8"/>
  <c r="H5731" i="8"/>
  <c r="V4601" i="8"/>
  <c r="H4421" i="8"/>
  <c r="U4181" i="8"/>
  <c r="V4181" i="8" s="1"/>
  <c r="H4547" i="8"/>
  <c r="V4547" i="8" s="1"/>
  <c r="U5460" i="8"/>
  <c r="U5364" i="8"/>
  <c r="H5364" i="8"/>
  <c r="U5622" i="8"/>
  <c r="V5622" i="8" s="1"/>
  <c r="U4419" i="8"/>
  <c r="V4419" i="8" s="1"/>
  <c r="U5058" i="8"/>
  <c r="H5423" i="8"/>
  <c r="V5423" i="8" s="1"/>
  <c r="H4308" i="8"/>
  <c r="V4308" i="8" s="1"/>
  <c r="U5275" i="8"/>
  <c r="U4179" i="8"/>
  <c r="V4179" i="8" s="1"/>
  <c r="U5607" i="8"/>
  <c r="H4833" i="8"/>
  <c r="H4698" i="8"/>
  <c r="V4698" i="8" s="1"/>
  <c r="U4855" i="8"/>
  <c r="V4855" i="8" s="1"/>
  <c r="H4708" i="8"/>
  <c r="H4094" i="8"/>
  <c r="H4816" i="8"/>
  <c r="U5319" i="8"/>
  <c r="V5319" i="8" s="1"/>
  <c r="U5329" i="8"/>
  <c r="V5329" i="8" s="1"/>
  <c r="U5733" i="8"/>
  <c r="V5733" i="8" s="1"/>
  <c r="U5332" i="8"/>
  <c r="V5332" i="8" s="1"/>
  <c r="U5611" i="8"/>
  <c r="H5587" i="8"/>
  <c r="V5587" i="8" s="1"/>
  <c r="H4733" i="8"/>
  <c r="H4909" i="8"/>
  <c r="H4794" i="8"/>
  <c r="H4187" i="8"/>
  <c r="V4187" i="8" s="1"/>
  <c r="U5618" i="8"/>
  <c r="U5104" i="8"/>
  <c r="U4738" i="8"/>
  <c r="V4738" i="8" s="1"/>
  <c r="H5103" i="8"/>
  <c r="H4321" i="8"/>
  <c r="V4321" i="8" s="1"/>
  <c r="H4675" i="8"/>
  <c r="H4906" i="8"/>
  <c r="V4906" i="8" s="1"/>
  <c r="H5228" i="8"/>
  <c r="U5228" i="8"/>
  <c r="U5201" i="8"/>
  <c r="V5201" i="8" s="1"/>
  <c r="U5696" i="8"/>
  <c r="H5696" i="8"/>
  <c r="U5452" i="8"/>
  <c r="H5744" i="8"/>
  <c r="U4283" i="8"/>
  <c r="V4283" i="8" s="1"/>
  <c r="H4649" i="8"/>
  <c r="V4649" i="8" s="1"/>
  <c r="U5641" i="8"/>
  <c r="V5124" i="8"/>
  <c r="V4140" i="8"/>
  <c r="U5303" i="8"/>
  <c r="U5659" i="8"/>
  <c r="U5569" i="8"/>
  <c r="V5569" i="8" s="1"/>
  <c r="V4257" i="8"/>
  <c r="U4930" i="8"/>
  <c r="H5295" i="8"/>
  <c r="U5211" i="8"/>
  <c r="U5610" i="8"/>
  <c r="U4267" i="8"/>
  <c r="H4633" i="8"/>
  <c r="H4998" i="8"/>
  <c r="H5679" i="8"/>
  <c r="U5679" i="8"/>
  <c r="U5240" i="8"/>
  <c r="U5084" i="8"/>
  <c r="H5084" i="8"/>
  <c r="H4459" i="8"/>
  <c r="V4459" i="8" s="1"/>
  <c r="U4889" i="8"/>
  <c r="V4889" i="8" s="1"/>
  <c r="V4306" i="8"/>
  <c r="U5682" i="8"/>
  <c r="V5682" i="8" s="1"/>
  <c r="U5461" i="8"/>
  <c r="U5673" i="8"/>
  <c r="V5673" i="8" s="1"/>
  <c r="U4420" i="8"/>
  <c r="V4420" i="8" s="1"/>
  <c r="U5681" i="8"/>
  <c r="V5681" i="8" s="1"/>
  <c r="H5236" i="8"/>
  <c r="U5677" i="8"/>
  <c r="V5677" i="8" s="1"/>
  <c r="U5588" i="8"/>
  <c r="V5588" i="8" s="1"/>
  <c r="U5047" i="8"/>
  <c r="H5412" i="8"/>
  <c r="U4865" i="8"/>
  <c r="V4274" i="8"/>
  <c r="V4101" i="8"/>
  <c r="U5057" i="8"/>
  <c r="H4429" i="8"/>
  <c r="U5457" i="8"/>
  <c r="V5457" i="8" s="1"/>
  <c r="H4679" i="8"/>
  <c r="U4678" i="8"/>
  <c r="U4801" i="8"/>
  <c r="V4801" i="8" s="1"/>
  <c r="H5531" i="8"/>
  <c r="H4194" i="8"/>
  <c r="U4194" i="8"/>
  <c r="U4938" i="8"/>
  <c r="H4938" i="8"/>
  <c r="U5557" i="8"/>
  <c r="V5557" i="8" s="1"/>
  <c r="U4114" i="8"/>
  <c r="H4114" i="8"/>
  <c r="U4684" i="8"/>
  <c r="U5413" i="8"/>
  <c r="V5413" i="8" s="1"/>
  <c r="U4682" i="8"/>
  <c r="H5643" i="8"/>
  <c r="U4913" i="8"/>
  <c r="V4913" i="8" s="1"/>
  <c r="V4285" i="8"/>
  <c r="U5336" i="8"/>
  <c r="V5336" i="8" s="1"/>
  <c r="H5261" i="8"/>
  <c r="U5261" i="8"/>
  <c r="V5261" i="8" s="1"/>
  <c r="U5736" i="8"/>
  <c r="V5736" i="8" s="1"/>
  <c r="V5012" i="8" l="1"/>
  <c r="V4994" i="8"/>
  <c r="V5168" i="8"/>
  <c r="V5470" i="8"/>
  <c r="V5224" i="8"/>
  <c r="V4475" i="8"/>
  <c r="V5015" i="8"/>
  <c r="V4907" i="8"/>
  <c r="V5032" i="8"/>
  <c r="V5526" i="8"/>
  <c r="V4544" i="8"/>
  <c r="V5287" i="8"/>
  <c r="V4538" i="8"/>
  <c r="V4810" i="8"/>
  <c r="V5465" i="8"/>
  <c r="V4878" i="8"/>
  <c r="V4646" i="8"/>
  <c r="V5293" i="8"/>
  <c r="V5163" i="8"/>
  <c r="V4898" i="8"/>
  <c r="V5180" i="8"/>
  <c r="V5380" i="8"/>
  <c r="V5578" i="8"/>
  <c r="V5721" i="8"/>
  <c r="V5297" i="8"/>
  <c r="V5189" i="8"/>
  <c r="V5511" i="8"/>
  <c r="V5044" i="8"/>
  <c r="V5302" i="8"/>
  <c r="V4867" i="8"/>
  <c r="V5634" i="8"/>
  <c r="V5217" i="8"/>
  <c r="V5680" i="8"/>
  <c r="V4879" i="8"/>
  <c r="V4444" i="8"/>
  <c r="V4791" i="8"/>
  <c r="V5531" i="8"/>
  <c r="V5742" i="8"/>
  <c r="V4294" i="8"/>
  <c r="V5426" i="8"/>
  <c r="V4846" i="8"/>
  <c r="V4458" i="8"/>
  <c r="V5192" i="8"/>
  <c r="V5100" i="8"/>
  <c r="V4792" i="8"/>
  <c r="V5460" i="8"/>
  <c r="V5240" i="8"/>
  <c r="V5077" i="8"/>
  <c r="V5083" i="8"/>
  <c r="V5611" i="8"/>
  <c r="V4421" i="8"/>
  <c r="V4926" i="8"/>
  <c r="V4829" i="8"/>
  <c r="V5298" i="8"/>
  <c r="V4277" i="8"/>
  <c r="V5153" i="8"/>
  <c r="V4473" i="8"/>
  <c r="V4638" i="8"/>
  <c r="V5121" i="8"/>
  <c r="V5752" i="8"/>
  <c r="V4196" i="8"/>
  <c r="V5411" i="8"/>
  <c r="V4866" i="8"/>
  <c r="V5540" i="8"/>
  <c r="V4564" i="8"/>
  <c r="V4651" i="8"/>
  <c r="V5441" i="8"/>
  <c r="V4875" i="8"/>
  <c r="V5596" i="8"/>
  <c r="V4920" i="8"/>
  <c r="V4291" i="8"/>
  <c r="V5650" i="8"/>
  <c r="V5456" i="8"/>
  <c r="V5033" i="8"/>
  <c r="V4661" i="8"/>
  <c r="V5701" i="8"/>
  <c r="V4642" i="8"/>
  <c r="V4297" i="8"/>
  <c r="V5719" i="8"/>
  <c r="V4558" i="8"/>
  <c r="V5738" i="8"/>
  <c r="V4273" i="8"/>
  <c r="V4720" i="8"/>
  <c r="V5581" i="8"/>
  <c r="V5376" i="8"/>
  <c r="V5260" i="8"/>
  <c r="V4823" i="8"/>
  <c r="V5395" i="8"/>
  <c r="V4890" i="8"/>
  <c r="V4415" i="8"/>
  <c r="V4923" i="8"/>
  <c r="V5366" i="8"/>
  <c r="V5574" i="8"/>
  <c r="V4998" i="8"/>
  <c r="V5590" i="8"/>
  <c r="V5528" i="8"/>
  <c r="V4568" i="8"/>
  <c r="V5437" i="8"/>
  <c r="V5038" i="8"/>
  <c r="V4928" i="8"/>
  <c r="V5257" i="8"/>
  <c r="V4565" i="8"/>
  <c r="V5113" i="8"/>
  <c r="V4555" i="8"/>
  <c r="V4711" i="8"/>
  <c r="V4688" i="8"/>
  <c r="V4885" i="8"/>
  <c r="V5584" i="8"/>
  <c r="V5707" i="8"/>
  <c r="V4679" i="8"/>
  <c r="V5636" i="8"/>
  <c r="V4445" i="8"/>
  <c r="V4470" i="8"/>
  <c r="V4631" i="8"/>
  <c r="V4881" i="8"/>
  <c r="V5735" i="8"/>
  <c r="V5683" i="8"/>
  <c r="V5467" i="8"/>
  <c r="V4755" i="8"/>
  <c r="V4279" i="8"/>
  <c r="V5400" i="8"/>
  <c r="V4640" i="8"/>
  <c r="V4918" i="8"/>
  <c r="V5539" i="8"/>
  <c r="V4422" i="8"/>
  <c r="V5412" i="8"/>
  <c r="V4315" i="8"/>
  <c r="V5074" i="8"/>
  <c r="V5170" i="8"/>
  <c r="V4484" i="8"/>
  <c r="V5024" i="8"/>
  <c r="V4820" i="8"/>
  <c r="V5068" i="8"/>
  <c r="V5059" i="8"/>
  <c r="V5415" i="8"/>
  <c r="V5149" i="8"/>
  <c r="V4680" i="8"/>
  <c r="V4563" i="8"/>
  <c r="V4425" i="8"/>
  <c r="V4832" i="8"/>
  <c r="V5522" i="8"/>
  <c r="V4693" i="8"/>
  <c r="V5618" i="8"/>
  <c r="V5663" i="8"/>
  <c r="V4927" i="8"/>
  <c r="V4814" i="8"/>
  <c r="V4472" i="8"/>
  <c r="V5076" i="8"/>
  <c r="V5172" i="8"/>
  <c r="V5409" i="8"/>
  <c r="V5186" i="8"/>
  <c r="V5101" i="8"/>
  <c r="V4525" i="8"/>
  <c r="V4865" i="8"/>
  <c r="V4809" i="8"/>
  <c r="V4442" i="8"/>
  <c r="V5150" i="8"/>
  <c r="V4467" i="8"/>
  <c r="V5383" i="8"/>
  <c r="V5000" i="8"/>
  <c r="V4645" i="8"/>
  <c r="V4456" i="8"/>
  <c r="V4090" i="8"/>
  <c r="V5652" i="8"/>
  <c r="V5064" i="8"/>
  <c r="V4270" i="8"/>
  <c r="V5659" i="8"/>
  <c r="V5653" i="8"/>
  <c r="V5145" i="8"/>
  <c r="V5662" i="8"/>
  <c r="V5303" i="8"/>
  <c r="V5228" i="8"/>
  <c r="V5568" i="8"/>
  <c r="V5471" i="8"/>
  <c r="V5628" i="8"/>
  <c r="V5056" i="8"/>
  <c r="V5249" i="8"/>
  <c r="V5161" i="8"/>
  <c r="V5693" i="8"/>
  <c r="V5278" i="8"/>
  <c r="V5268" i="8"/>
  <c r="V5381" i="8"/>
  <c r="V4455" i="8"/>
  <c r="V5146" i="8"/>
  <c r="V4930" i="8"/>
  <c r="V5410" i="8"/>
  <c r="V5692" i="8"/>
  <c r="V5062" i="8"/>
  <c r="V5586" i="8"/>
  <c r="V4686" i="8"/>
  <c r="V5235" i="8"/>
  <c r="V5661" i="8"/>
  <c r="V4440" i="8"/>
  <c r="V5479" i="8"/>
  <c r="V4901" i="8"/>
  <c r="V5152" i="8"/>
  <c r="V4449" i="8"/>
  <c r="V4562" i="8"/>
  <c r="V5043" i="8"/>
  <c r="V5451" i="8"/>
  <c r="V5548" i="8"/>
  <c r="V5626" i="8"/>
  <c r="V5476" i="8"/>
  <c r="V4439" i="8"/>
  <c r="V4667" i="8"/>
  <c r="V5173" i="8"/>
  <c r="V4739" i="8"/>
  <c r="V4067" i="8"/>
  <c r="V5607" i="8"/>
  <c r="V4695" i="8"/>
  <c r="V4831" i="8"/>
  <c r="V4536" i="8"/>
  <c r="V4076" i="8"/>
  <c r="V5174" i="8"/>
  <c r="V5602" i="8"/>
  <c r="V5280" i="8"/>
  <c r="V4795" i="8"/>
  <c r="V5359" i="8"/>
  <c r="V5390" i="8"/>
  <c r="V5237" i="8"/>
  <c r="V4267" i="8"/>
  <c r="V5641" i="8"/>
  <c r="V5165" i="8"/>
  <c r="V5096" i="8"/>
  <c r="V5619" i="8"/>
  <c r="V5086" i="8"/>
  <c r="V4860" i="8"/>
  <c r="V5724" i="8"/>
  <c r="V4912" i="8"/>
  <c r="V4848" i="8"/>
  <c r="V4271" i="8"/>
  <c r="V4690" i="8"/>
  <c r="V4754" i="8"/>
  <c r="V5282" i="8"/>
  <c r="V4548" i="8"/>
  <c r="V5254" i="8"/>
  <c r="V5583" i="8"/>
  <c r="V4438" i="8"/>
  <c r="V5754" i="8"/>
  <c r="V5388" i="8"/>
  <c r="V4663" i="8"/>
  <c r="V5025" i="8"/>
  <c r="V5085" i="8"/>
  <c r="V4675" i="8"/>
  <c r="V4447" i="8"/>
  <c r="V5265" i="8"/>
  <c r="V5028" i="8"/>
  <c r="V4464" i="8"/>
  <c r="V4102" i="8"/>
  <c r="V4853" i="8"/>
  <c r="V4749" i="8"/>
  <c r="V5017" i="8"/>
  <c r="V4109" i="8"/>
  <c r="V5057" i="8"/>
  <c r="V4514" i="8"/>
  <c r="V4937" i="8"/>
  <c r="V4330" i="8"/>
  <c r="V4633" i="8"/>
  <c r="V5241" i="8"/>
  <c r="V4813" i="8"/>
  <c r="V4278" i="8"/>
  <c r="V5537" i="8"/>
  <c r="V5200" i="8"/>
  <c r="V4204" i="8"/>
  <c r="V4737" i="8"/>
  <c r="V5533" i="8"/>
  <c r="V5671" i="8"/>
  <c r="V5567" i="8"/>
  <c r="V4112" i="8"/>
  <c r="V5063" i="8"/>
  <c r="V4560" i="8"/>
  <c r="V4556" i="8"/>
  <c r="V5045" i="8"/>
  <c r="V5633" i="8"/>
  <c r="V5459" i="8"/>
  <c r="V5452" i="8"/>
  <c r="V4482" i="8"/>
  <c r="V5156" i="8"/>
  <c r="V5094" i="8"/>
  <c r="V4427" i="8"/>
  <c r="V5006" i="8"/>
  <c r="V5529" i="8"/>
  <c r="V5073" i="8"/>
  <c r="V5610" i="8"/>
  <c r="V5510" i="8"/>
  <c r="V5551" i="8"/>
  <c r="V5392" i="8"/>
  <c r="V5660" i="8"/>
  <c r="V4826" i="8"/>
  <c r="V5066" i="8"/>
  <c r="V5518" i="8"/>
  <c r="V5183" i="8"/>
  <c r="V4665" i="8"/>
  <c r="V5221" i="8"/>
  <c r="V4641" i="8"/>
  <c r="V4526" i="8"/>
  <c r="V5732" i="8"/>
  <c r="V5386" i="8"/>
  <c r="V5060" i="8"/>
  <c r="V5369" i="8"/>
  <c r="V5365" i="8"/>
  <c r="V5327" i="8"/>
  <c r="V5624" i="8"/>
  <c r="V5657" i="8"/>
  <c r="V4682" i="8"/>
  <c r="V4806" i="8"/>
  <c r="V4678" i="8"/>
  <c r="V4322" i="8"/>
  <c r="V5255" i="8"/>
  <c r="V5575" i="8"/>
  <c r="V5595" i="8"/>
  <c r="V4783" i="8"/>
  <c r="V4799" i="8"/>
  <c r="V4433" i="8"/>
  <c r="V4092" i="8"/>
  <c r="V4750" i="8"/>
  <c r="V4052" i="8"/>
  <c r="V5211" i="8"/>
  <c r="V5058" i="8"/>
  <c r="V5444" i="8"/>
  <c r="V5289" i="8"/>
  <c r="V5047" i="8"/>
  <c r="V5295" i="8"/>
  <c r="V5111" i="8"/>
  <c r="V4850" i="8"/>
  <c r="V4902" i="8"/>
  <c r="V4515" i="8"/>
  <c r="V5440" i="8"/>
  <c r="V4559" i="8"/>
  <c r="V5675" i="8"/>
  <c r="V5420" i="8"/>
  <c r="V4847" i="8"/>
  <c r="V5239" i="8"/>
  <c r="V5690" i="8"/>
  <c r="V5177" i="8"/>
  <c r="V5046" i="8"/>
  <c r="V4184" i="8"/>
  <c r="V5664" i="8"/>
  <c r="V5561" i="8"/>
  <c r="V4325" i="8"/>
  <c r="V4050" i="8"/>
  <c r="V4653" i="8"/>
  <c r="V5055" i="8"/>
  <c r="V5385" i="8"/>
  <c r="V5091" i="8"/>
  <c r="V5439" i="8"/>
  <c r="V5691" i="8"/>
  <c r="V5027" i="8"/>
  <c r="V5408" i="8"/>
  <c r="V5678" i="8"/>
  <c r="V5729" i="8"/>
  <c r="V5013" i="8"/>
  <c r="V5728" i="8"/>
  <c r="V5449" i="8"/>
  <c r="V4858" i="8"/>
  <c r="V4922" i="8"/>
  <c r="V4691" i="8"/>
  <c r="V5577" i="8"/>
  <c r="V5234" i="8"/>
  <c r="V5072" i="8"/>
  <c r="V4811" i="8"/>
  <c r="V5264" i="8"/>
  <c r="V5696" i="8"/>
  <c r="V4877" i="8"/>
  <c r="V5629" i="8"/>
  <c r="V5109" i="8"/>
  <c r="V5272" i="8"/>
  <c r="V5580" i="8"/>
  <c r="V5048" i="8"/>
  <c r="V4059" i="8"/>
  <c r="V4745" i="8"/>
  <c r="V4896" i="8"/>
  <c r="V5208" i="8"/>
  <c r="V4812" i="8"/>
  <c r="V5391" i="8"/>
  <c r="V5263" i="8"/>
  <c r="V5695" i="8"/>
  <c r="V5436" i="8"/>
  <c r="V4654" i="8"/>
  <c r="V4934" i="8"/>
  <c r="V4435" i="8"/>
  <c r="V5347" i="8"/>
  <c r="V4744" i="8"/>
  <c r="V4323" i="8"/>
  <c r="V4872" i="8"/>
  <c r="V4781" i="8"/>
  <c r="V5694" i="8"/>
  <c r="V4932" i="8"/>
  <c r="V5328" i="8"/>
  <c r="V5003" i="8"/>
  <c r="E5424" i="8"/>
  <c r="U5789" i="8" s="1"/>
  <c r="V4935" i="8"/>
  <c r="V5051" i="8"/>
  <c r="V4782" i="8"/>
  <c r="V4882" i="8"/>
  <c r="V4194" i="8"/>
  <c r="V5274" i="8"/>
  <c r="V5458" i="8"/>
  <c r="V4451" i="8"/>
  <c r="V4870" i="8"/>
  <c r="V4074" i="8"/>
  <c r="V5542" i="8"/>
  <c r="V5243" i="8"/>
  <c r="V5197" i="8"/>
  <c r="V5203" i="8"/>
  <c r="V4936" i="8"/>
  <c r="V5360" i="8"/>
  <c r="V5609" i="8"/>
  <c r="V4747" i="8"/>
  <c r="V5371" i="8"/>
  <c r="V5553" i="8"/>
  <c r="V4327" i="8"/>
  <c r="V4554" i="8"/>
  <c r="V5271" i="8"/>
  <c r="V4636" i="8"/>
  <c r="V4729" i="8"/>
  <c r="V5615" i="8"/>
  <c r="V4088" i="8"/>
  <c r="V4174" i="8"/>
  <c r="V5023" i="8"/>
  <c r="V4172" i="8"/>
  <c r="V5645" i="8"/>
  <c r="V4917" i="8"/>
  <c r="V4272" i="8"/>
  <c r="V4794" i="8"/>
  <c r="V5560" i="8"/>
  <c r="V5340" i="8"/>
  <c r="V5036" i="8"/>
  <c r="V5747" i="8"/>
  <c r="V4281" i="8"/>
  <c r="V4100" i="8"/>
  <c r="V4694" i="8"/>
  <c r="V4524" i="8"/>
  <c r="V5090" i="8"/>
  <c r="V4183" i="8"/>
  <c r="V5270" i="8"/>
  <c r="V4465" i="8"/>
  <c r="V5666" i="8"/>
  <c r="V5082" i="8"/>
  <c r="V5039" i="8"/>
  <c r="V5229" i="8"/>
  <c r="V4284" i="8"/>
  <c r="V4925" i="8"/>
  <c r="V4053" i="8"/>
  <c r="V5273" i="8"/>
  <c r="V5685" i="8"/>
  <c r="V4818" i="8"/>
  <c r="V5267" i="8"/>
  <c r="V4822" i="8"/>
  <c r="V4903" i="8"/>
  <c r="V5305" i="8"/>
  <c r="V4924" i="8"/>
  <c r="V5394" i="8"/>
  <c r="V4797" i="8"/>
  <c r="V5343" i="8"/>
  <c r="V5311" i="8"/>
  <c r="V4326" i="8"/>
  <c r="V5573" i="8"/>
  <c r="V5210" i="8"/>
  <c r="V4840" i="8"/>
  <c r="V5454" i="8"/>
  <c r="V5348" i="8"/>
  <c r="V5572" i="8"/>
  <c r="V5088" i="8"/>
  <c r="V5552" i="8"/>
  <c r="V4843" i="8"/>
  <c r="V4086" i="8"/>
  <c r="V4861" i="8"/>
  <c r="V5399" i="8"/>
  <c r="V4787" i="8"/>
  <c r="V5245" i="8"/>
  <c r="V4178" i="8"/>
  <c r="V4883" i="8"/>
  <c r="V5304" i="8"/>
  <c r="V4752" i="8"/>
  <c r="V5204" i="8"/>
  <c r="V5464" i="8"/>
  <c r="V4195" i="8"/>
  <c r="V4909" i="8"/>
  <c r="V5750" i="8"/>
  <c r="V5484" i="8"/>
  <c r="V5475" i="8"/>
  <c r="V4904" i="8"/>
  <c r="V4914" i="8"/>
  <c r="V5040" i="8"/>
  <c r="V5037" i="8"/>
  <c r="V5306" i="8"/>
  <c r="V4290" i="8"/>
  <c r="V4091" i="8"/>
  <c r="V5363" i="8"/>
  <c r="V4072" i="8"/>
  <c r="V5753" i="8"/>
  <c r="V4886" i="8"/>
  <c r="V5566" i="8"/>
  <c r="E5426" i="8"/>
  <c r="H5791" i="8" s="1"/>
  <c r="V4110" i="8"/>
  <c r="V5026" i="8"/>
  <c r="U5774" i="8"/>
  <c r="V4557" i="8"/>
  <c r="V4856" i="8"/>
  <c r="U5762" i="8"/>
  <c r="V5762" i="8" s="1"/>
  <c r="V5434" i="8"/>
  <c r="V4292" i="8"/>
  <c r="V5080" i="8"/>
  <c r="V4817" i="8"/>
  <c r="V4423" i="8"/>
  <c r="V4206" i="8"/>
  <c r="V4096" i="8"/>
  <c r="V5262" i="8"/>
  <c r="V5345" i="8"/>
  <c r="V4837" i="8"/>
  <c r="V4113" i="8"/>
  <c r="V4116" i="8"/>
  <c r="E5421" i="8"/>
  <c r="U5780" i="8"/>
  <c r="V5780" i="8" s="1"/>
  <c r="V4329" i="8"/>
  <c r="E5429" i="8"/>
  <c r="H5794" i="8" s="1"/>
  <c r="I5787" i="8"/>
  <c r="T5787" i="8" s="1"/>
  <c r="A5422" i="8"/>
  <c r="I5799" i="8"/>
  <c r="T5799" i="8" s="1"/>
  <c r="A5434" i="8"/>
  <c r="E5441" i="8"/>
  <c r="U5756" i="8"/>
  <c r="E5425" i="8"/>
  <c r="V5461" i="8"/>
  <c r="V5269" i="8"/>
  <c r="V4751" i="8"/>
  <c r="V4539" i="8"/>
  <c r="V5321" i="8"/>
  <c r="V5541" i="8"/>
  <c r="V5450" i="8"/>
  <c r="V4199" i="8"/>
  <c r="V5151" i="8"/>
  <c r="V5453" i="8"/>
  <c r="V5335" i="8"/>
  <c r="V5550" i="8"/>
  <c r="H5756" i="8"/>
  <c r="V5744" i="8"/>
  <c r="V4841" i="8"/>
  <c r="V5656" i="8"/>
  <c r="V5419" i="8"/>
  <c r="V5377" i="8"/>
  <c r="V5527" i="8"/>
  <c r="V4802" i="8"/>
  <c r="V4115" i="8"/>
  <c r="V5330" i="8"/>
  <c r="V5226" i="8"/>
  <c r="V5034" i="8"/>
  <c r="V5745" i="8"/>
  <c r="V5713" i="8"/>
  <c r="V5176" i="8"/>
  <c r="V5401" i="8"/>
  <c r="E5439" i="8"/>
  <c r="A5432" i="8"/>
  <c r="I5797" i="8"/>
  <c r="T5797" i="8" s="1"/>
  <c r="A5443" i="8"/>
  <c r="I5808" i="8"/>
  <c r="T5808" i="8" s="1"/>
  <c r="A5447" i="8"/>
  <c r="I5812" i="8"/>
  <c r="T5812" i="8" s="1"/>
  <c r="E5433" i="8"/>
  <c r="A5426" i="8"/>
  <c r="I5791" i="8"/>
  <c r="T5791" i="8" s="1"/>
  <c r="V5300" i="8"/>
  <c r="V5312" i="8"/>
  <c r="V5089" i="8"/>
  <c r="V5563" i="8"/>
  <c r="V4106" i="8"/>
  <c r="V4668" i="8"/>
  <c r="I5795" i="8"/>
  <c r="T5795" i="8" s="1"/>
  <c r="E5437" i="8"/>
  <c r="A5430" i="8"/>
  <c r="A5446" i="8"/>
  <c r="I5811" i="8"/>
  <c r="T5811" i="8" s="1"/>
  <c r="A5438" i="8"/>
  <c r="E5445" i="8"/>
  <c r="I5803" i="8"/>
  <c r="T5803" i="8" s="1"/>
  <c r="V4114" i="8"/>
  <c r="V4796" i="8"/>
  <c r="V4111" i="8"/>
  <c r="V4460" i="8"/>
  <c r="V5294" i="8"/>
  <c r="A5425" i="8"/>
  <c r="E5432" i="8"/>
  <c r="H5790" i="8"/>
  <c r="I5790" i="8"/>
  <c r="T5790" i="8" s="1"/>
  <c r="E5434" i="8"/>
  <c r="A5427" i="8"/>
  <c r="I5792" i="8"/>
  <c r="T5792" i="8" s="1"/>
  <c r="A5428" i="8"/>
  <c r="E5435" i="8"/>
  <c r="I5793" i="8"/>
  <c r="T5793" i="8" s="1"/>
  <c r="V5679" i="8"/>
  <c r="V4540" i="8"/>
  <c r="V4830" i="8"/>
  <c r="V4733" i="8"/>
  <c r="V5672" i="8"/>
  <c r="V4094" i="8"/>
  <c r="V4816" i="8"/>
  <c r="V4282" i="8"/>
  <c r="V5549" i="8"/>
  <c r="V5188" i="8"/>
  <c r="V4897" i="8"/>
  <c r="V5252" i="8"/>
  <c r="V5538" i="8"/>
  <c r="V4804" i="8"/>
  <c r="V5627" i="8"/>
  <c r="V5320" i="8"/>
  <c r="V4786" i="8"/>
  <c r="V5665" i="8"/>
  <c r="V5162" i="8"/>
  <c r="V5071" i="8"/>
  <c r="V4743" i="8"/>
  <c r="V4304" i="8"/>
  <c r="V5169" i="8"/>
  <c r="V4298" i="8"/>
  <c r="V4684" i="8"/>
  <c r="V5614" i="8"/>
  <c r="U5771" i="8"/>
  <c r="V5771" i="8" s="1"/>
  <c r="V5631" i="8"/>
  <c r="V5011" i="8"/>
  <c r="V5202" i="8"/>
  <c r="V4208" i="8"/>
  <c r="E5422" i="8"/>
  <c r="V5743" i="8"/>
  <c r="V5674" i="8"/>
  <c r="V5069" i="8"/>
  <c r="V4908" i="8"/>
  <c r="V5687" i="8"/>
  <c r="V5725" i="8"/>
  <c r="V5198" i="8"/>
  <c r="V4317" i="8"/>
  <c r="V5031" i="8"/>
  <c r="V5639" i="8"/>
  <c r="E5423" i="8"/>
  <c r="V4723" i="8"/>
  <c r="V4057" i="8"/>
  <c r="V4731" i="8"/>
  <c r="V5416" i="8"/>
  <c r="V5196" i="8"/>
  <c r="V5078" i="8"/>
  <c r="H5805" i="8"/>
  <c r="I5805" i="8"/>
  <c r="T5805" i="8" s="1"/>
  <c r="A5440" i="8"/>
  <c r="E5447" i="8"/>
  <c r="H5812" i="8" s="1"/>
  <c r="H5806" i="8"/>
  <c r="A5441" i="8"/>
  <c r="I5806" i="8"/>
  <c r="T5806" i="8" s="1"/>
  <c r="E5448" i="8"/>
  <c r="H5813" i="8" s="1"/>
  <c r="A5442" i="8"/>
  <c r="I5807" i="8"/>
  <c r="T5807" i="8" s="1"/>
  <c r="I5798" i="8"/>
  <c r="T5798" i="8" s="1"/>
  <c r="E5440" i="8"/>
  <c r="A5433" i="8"/>
  <c r="H5798" i="8"/>
  <c r="I5810" i="8"/>
  <c r="T5810" i="8" s="1"/>
  <c r="A5445" i="8"/>
  <c r="I5809" i="8"/>
  <c r="T5809" i="8" s="1"/>
  <c r="A5444" i="8"/>
  <c r="I5800" i="8"/>
  <c r="T5800" i="8" s="1"/>
  <c r="E5442" i="8"/>
  <c r="H5807" i="8" s="1"/>
  <c r="A5435" i="8"/>
  <c r="H5800" i="8"/>
  <c r="V5275" i="8"/>
  <c r="V5604" i="8"/>
  <c r="V4825" i="8"/>
  <c r="V5524" i="8"/>
  <c r="V5067" i="8"/>
  <c r="V5556" i="8"/>
  <c r="V4674" i="8"/>
  <c r="V5053" i="8"/>
  <c r="V4289" i="8"/>
  <c r="V4893" i="8"/>
  <c r="V5358" i="8"/>
  <c r="V4319" i="8"/>
  <c r="V5477" i="8"/>
  <c r="V4307" i="8"/>
  <c r="V4921" i="8"/>
  <c r="V5238" i="8"/>
  <c r="U5759" i="8"/>
  <c r="V5447" i="8"/>
  <c r="V5655" i="8"/>
  <c r="V5642" i="8"/>
  <c r="V5050" i="8"/>
  <c r="V5512" i="8"/>
  <c r="U5778" i="8"/>
  <c r="V5778" i="8" s="1"/>
  <c r="V5455" i="8"/>
  <c r="H5785" i="8"/>
  <c r="U5785" i="8"/>
  <c r="V4268" i="8"/>
  <c r="V4098" i="8"/>
  <c r="V4189" i="8"/>
  <c r="V4299" i="8"/>
  <c r="V5554" i="8"/>
  <c r="V5104" i="8"/>
  <c r="V4916" i="8"/>
  <c r="V5314" i="8"/>
  <c r="V5213" i="8"/>
  <c r="U5775" i="8"/>
  <c r="V5775" i="8" s="1"/>
  <c r="V5637" i="8"/>
  <c r="V4670" i="8"/>
  <c r="V4466" i="8"/>
  <c r="V4685" i="8"/>
  <c r="H5759" i="8"/>
  <c r="V5670" i="8"/>
  <c r="I5789" i="8"/>
  <c r="T5789" i="8" s="1"/>
  <c r="E5431" i="8"/>
  <c r="A5424" i="8"/>
  <c r="I5804" i="8"/>
  <c r="T5804" i="8" s="1"/>
  <c r="A5439" i="8"/>
  <c r="E5446" i="8"/>
  <c r="V4197" i="8"/>
  <c r="V5643" i="8"/>
  <c r="V5159" i="8"/>
  <c r="V5730" i="8"/>
  <c r="V5236" i="8"/>
  <c r="V5727" i="8"/>
  <c r="U5761" i="8"/>
  <c r="V4513" i="8"/>
  <c r="U5773" i="8"/>
  <c r="V5773" i="8" s="1"/>
  <c r="V4476" i="8"/>
  <c r="V5579" i="8"/>
  <c r="V4859" i="8"/>
  <c r="V5227" i="8"/>
  <c r="V4492" i="8"/>
  <c r="V4567" i="8"/>
  <c r="V4481" i="8"/>
  <c r="V4735" i="8"/>
  <c r="V5206" i="8"/>
  <c r="U5784" i="8"/>
  <c r="V5784" i="8" s="1"/>
  <c r="H5766" i="8"/>
  <c r="U5766" i="8"/>
  <c r="V5276" i="8"/>
  <c r="V4450" i="8"/>
  <c r="V5623" i="8"/>
  <c r="U5758" i="8"/>
  <c r="V4708" i="8"/>
  <c r="V5558" i="8"/>
  <c r="V4541" i="8"/>
  <c r="V5668" i="8"/>
  <c r="V4201" i="8"/>
  <c r="V5686" i="8"/>
  <c r="V4452" i="8"/>
  <c r="V5220" i="8"/>
  <c r="V5734" i="8"/>
  <c r="V4066" i="8"/>
  <c r="V4659" i="8"/>
  <c r="V4689" i="8"/>
  <c r="V5102" i="8"/>
  <c r="V5519" i="8"/>
  <c r="H5772" i="8"/>
  <c r="U5772" i="8"/>
  <c r="V5472" i="8"/>
  <c r="V5325" i="8"/>
  <c r="I5796" i="8"/>
  <c r="T5796" i="8" s="1"/>
  <c r="E5438" i="8"/>
  <c r="A5431" i="8"/>
  <c r="V4888" i="8"/>
  <c r="V4429" i="8"/>
  <c r="U295" i="19"/>
  <c r="W294" i="19"/>
  <c r="V5676" i="8"/>
  <c r="V5617" i="8"/>
  <c r="V5155" i="8"/>
  <c r="H5758" i="8"/>
  <c r="V4798" i="8"/>
  <c r="V4894" i="8"/>
  <c r="V4542" i="8"/>
  <c r="V5258" i="8"/>
  <c r="V5651" i="8"/>
  <c r="V4186" i="8"/>
  <c r="V5404" i="8"/>
  <c r="V4838" i="8"/>
  <c r="V4905" i="8"/>
  <c r="V5382" i="8"/>
  <c r="U5767" i="8"/>
  <c r="V5767" i="8" s="1"/>
  <c r="H5761" i="8"/>
  <c r="U5776" i="8"/>
  <c r="V5776" i="8" s="1"/>
  <c r="V5154" i="8"/>
  <c r="V4446" i="8"/>
  <c r="V4874" i="8"/>
  <c r="V5731" i="8"/>
  <c r="A5420" i="8"/>
  <c r="E5428" i="8"/>
  <c r="H5793" i="8" s="1"/>
  <c r="A5421" i="8"/>
  <c r="I5786" i="8"/>
  <c r="T5786" i="8" s="1"/>
  <c r="H5786" i="8"/>
  <c r="I5788" i="8"/>
  <c r="T5788" i="8" s="1"/>
  <c r="A5423" i="8"/>
  <c r="E5430" i="8"/>
  <c r="A5436" i="8"/>
  <c r="E5443" i="8"/>
  <c r="I5801" i="8"/>
  <c r="T5801" i="8" s="1"/>
  <c r="V4938" i="8"/>
  <c r="V5739" i="8"/>
  <c r="V5315" i="8"/>
  <c r="V4203" i="8"/>
  <c r="V4331" i="8"/>
  <c r="V4756" i="8"/>
  <c r="V5361" i="8"/>
  <c r="V5301" i="8"/>
  <c r="V5175" i="8"/>
  <c r="V5079" i="8"/>
  <c r="V4474" i="8"/>
  <c r="V4432" i="8"/>
  <c r="V5644" i="8"/>
  <c r="V4328" i="8"/>
  <c r="V5042" i="8"/>
  <c r="V4931" i="8"/>
  <c r="V4790" i="8"/>
  <c r="V5699" i="8"/>
  <c r="V4785" i="8"/>
  <c r="V4198" i="8"/>
  <c r="V5185" i="8"/>
  <c r="V5597" i="8"/>
  <c r="V4316" i="8"/>
  <c r="V5576" i="8"/>
  <c r="U5765" i="8"/>
  <c r="V5765" i="8" s="1"/>
  <c r="V5219" i="8"/>
  <c r="V5482" i="8"/>
  <c r="V5357" i="8"/>
  <c r="V4437" i="8"/>
  <c r="V4068" i="8"/>
  <c r="V4280" i="8"/>
  <c r="U5777" i="8"/>
  <c r="V5777" i="8" s="1"/>
  <c r="U5757" i="8"/>
  <c r="V5757" i="8" s="1"/>
  <c r="V4063" i="8"/>
  <c r="V5570" i="8"/>
  <c r="V4205" i="8"/>
  <c r="V5700" i="8"/>
  <c r="V4082" i="8"/>
  <c r="V5212" i="8"/>
  <c r="V5612" i="8"/>
  <c r="V4058" i="8"/>
  <c r="V4275" i="8"/>
  <c r="V4462" i="8"/>
  <c r="U5782" i="8"/>
  <c r="V5782" i="8" s="1"/>
  <c r="U5768" i="8"/>
  <c r="V5768" i="8" s="1"/>
  <c r="V4736" i="8"/>
  <c r="V5119" i="8"/>
  <c r="V4788" i="8"/>
  <c r="V4107" i="8"/>
  <c r="V4851" i="8"/>
  <c r="V5564" i="8"/>
  <c r="V5698" i="8"/>
  <c r="V5035" i="8"/>
  <c r="V5209" i="8"/>
  <c r="V5726" i="8"/>
  <c r="V4933" i="8"/>
  <c r="V5414" i="8"/>
  <c r="V5473" i="8"/>
  <c r="V5233" i="8"/>
  <c r="U5770" i="8"/>
  <c r="V5770" i="8" s="1"/>
  <c r="V5310" i="8"/>
  <c r="V4869" i="8"/>
  <c r="V5337" i="8"/>
  <c r="V5483" i="8"/>
  <c r="V5351" i="8"/>
  <c r="V4819" i="8"/>
  <c r="V5103" i="8"/>
  <c r="V5230" i="8"/>
  <c r="V5555" i="8"/>
  <c r="V5061" i="8"/>
  <c r="V4939" i="8"/>
  <c r="U5783" i="8"/>
  <c r="U5769" i="8"/>
  <c r="V5769" i="8" s="1"/>
  <c r="H5774" i="8"/>
  <c r="V5593" i="8"/>
  <c r="V5178" i="8"/>
  <c r="U5755" i="8"/>
  <c r="V5362" i="8"/>
  <c r="V5398" i="8"/>
  <c r="V5195" i="8"/>
  <c r="A5429" i="8"/>
  <c r="E5436" i="8"/>
  <c r="I5794" i="8"/>
  <c r="T5794" i="8" s="1"/>
  <c r="I5813" i="8"/>
  <c r="T5813" i="8" s="1"/>
  <c r="V5232" i="8"/>
  <c r="V5333" i="8"/>
  <c r="U5760" i="8"/>
  <c r="V4546" i="8"/>
  <c r="V4202" i="8"/>
  <c r="V4182" i="8"/>
  <c r="V4266" i="8"/>
  <c r="V4687" i="8"/>
  <c r="V4523" i="8"/>
  <c r="V5223" i="8"/>
  <c r="V5474" i="8"/>
  <c r="V4537" i="8"/>
  <c r="V4286" i="8"/>
  <c r="H5760" i="8"/>
  <c r="V4753" i="8"/>
  <c r="V5582" i="8"/>
  <c r="E5427" i="8"/>
  <c r="V5334" i="8"/>
  <c r="E5444" i="8"/>
  <c r="H5809" i="8" s="1"/>
  <c r="I5802" i="8"/>
  <c r="T5802" i="8" s="1"/>
  <c r="H5802" i="8"/>
  <c r="A5437" i="8"/>
  <c r="V5084" i="8"/>
  <c r="V5364" i="8"/>
  <c r="V5466" i="8"/>
  <c r="V4833" i="8"/>
  <c r="V5344" i="8"/>
  <c r="V4919" i="8"/>
  <c r="V4863" i="8"/>
  <c r="V4741" i="8"/>
  <c r="V5087" i="8"/>
  <c r="V5253" i="8"/>
  <c r="V5425" i="8"/>
  <c r="V5697" i="8"/>
  <c r="V4087" i="8"/>
  <c r="V4054" i="8"/>
  <c r="V5403" i="8"/>
  <c r="V5481" i="8"/>
  <c r="V5193" i="8"/>
  <c r="V4324" i="8"/>
  <c r="U5764" i="8"/>
  <c r="V5764" i="8" s="1"/>
  <c r="U5763" i="8"/>
  <c r="V5763" i="8" s="1"/>
  <c r="V4839" i="8"/>
  <c r="U5779" i="8"/>
  <c r="V5779" i="8" s="1"/>
  <c r="V5571" i="8"/>
  <c r="V4207" i="8"/>
  <c r="V4880" i="8"/>
  <c r="V5052" i="8"/>
  <c r="U5781" i="8"/>
  <c r="V5781" i="8" s="1"/>
  <c r="V4692" i="8"/>
  <c r="V4892" i="8"/>
  <c r="H5755" i="8"/>
  <c r="V4180" i="8"/>
  <c r="V5740" i="8"/>
  <c r="V5480" i="8"/>
  <c r="V5181" i="8"/>
  <c r="V4808" i="8"/>
  <c r="V5520" i="8"/>
  <c r="V5445" i="8"/>
  <c r="V5469" i="8"/>
  <c r="V4572" i="8"/>
  <c r="H5783" i="8"/>
  <c r="V4479" i="8"/>
  <c r="V5486" i="8"/>
  <c r="V5485" i="8"/>
  <c r="V5350" i="8"/>
  <c r="H5789" i="8" l="1"/>
  <c r="V5760" i="8"/>
  <c r="V5761" i="8"/>
  <c r="V5772" i="8"/>
  <c r="E5450" i="8"/>
  <c r="U5815" i="8" s="1"/>
  <c r="U5801" i="8"/>
  <c r="U5792" i="8"/>
  <c r="U5803" i="8"/>
  <c r="V5758" i="8"/>
  <c r="E5449" i="8"/>
  <c r="H5814" i="8" s="1"/>
  <c r="U5797" i="8"/>
  <c r="H5797" i="8"/>
  <c r="V5756" i="8"/>
  <c r="U5786" i="8"/>
  <c r="V5786" i="8" s="1"/>
  <c r="I5875" i="8"/>
  <c r="S38" i="11"/>
  <c r="U5795" i="8"/>
  <c r="H5811" i="8"/>
  <c r="U5811" i="8"/>
  <c r="U5807" i="8"/>
  <c r="V5807" i="8" s="1"/>
  <c r="A5455" i="8"/>
  <c r="E5462" i="8"/>
  <c r="H5828" i="8" s="1"/>
  <c r="I5821" i="8"/>
  <c r="T5821" i="8" s="1"/>
  <c r="A5471" i="8"/>
  <c r="E5478" i="8"/>
  <c r="H5844" i="8" s="1"/>
  <c r="I5837" i="8"/>
  <c r="T5837" i="8" s="1"/>
  <c r="A5473" i="8"/>
  <c r="I5839" i="8"/>
  <c r="T5839" i="8" s="1"/>
  <c r="I5838" i="8"/>
  <c r="T5838" i="8" s="1"/>
  <c r="A5472" i="8"/>
  <c r="E5479" i="8"/>
  <c r="I5842" i="8"/>
  <c r="T5842" i="8" s="1"/>
  <c r="A5476" i="8"/>
  <c r="I5827" i="8"/>
  <c r="T5827" i="8" s="1"/>
  <c r="E5468" i="8"/>
  <c r="H5834" i="8" s="1"/>
  <c r="A5461" i="8"/>
  <c r="I5828" i="8"/>
  <c r="T5828" i="8" s="1"/>
  <c r="A5462" i="8"/>
  <c r="E5469" i="8"/>
  <c r="V5785" i="8"/>
  <c r="E5451" i="8"/>
  <c r="H5817" i="8" s="1"/>
  <c r="H5795" i="8"/>
  <c r="U5806" i="8"/>
  <c r="V5806" i="8" s="1"/>
  <c r="U5791" i="8"/>
  <c r="V5791" i="8" s="1"/>
  <c r="A5474" i="8"/>
  <c r="I5840" i="8"/>
  <c r="T5840" i="8" s="1"/>
  <c r="V5759" i="8"/>
  <c r="A5475" i="8"/>
  <c r="I5841" i="8"/>
  <c r="T5841" i="8" s="1"/>
  <c r="A5460" i="8"/>
  <c r="E5467" i="8"/>
  <c r="I5826" i="8"/>
  <c r="T5826" i="8" s="1"/>
  <c r="A5459" i="8"/>
  <c r="E5466" i="8"/>
  <c r="I5825" i="8"/>
  <c r="T5825" i="8" s="1"/>
  <c r="H5796" i="8"/>
  <c r="U5796" i="8"/>
  <c r="U5813" i="8"/>
  <c r="V5813" i="8" s="1"/>
  <c r="U5802" i="8"/>
  <c r="V5802" i="8" s="1"/>
  <c r="U5798" i="8"/>
  <c r="V5798" i="8" s="1"/>
  <c r="H5804" i="8"/>
  <c r="U5804" i="8"/>
  <c r="A5452" i="8"/>
  <c r="E5459" i="8"/>
  <c r="I5818" i="8"/>
  <c r="T5818" i="8" s="1"/>
  <c r="E5457" i="8"/>
  <c r="H5823" i="8" s="1"/>
  <c r="I5816" i="8"/>
  <c r="T5816" i="8" s="1"/>
  <c r="A5450" i="8"/>
  <c r="H5816" i="8"/>
  <c r="E5460" i="8"/>
  <c r="H5826" i="8" s="1"/>
  <c r="I5819" i="8"/>
  <c r="T5819" i="8" s="1"/>
  <c r="A5453" i="8"/>
  <c r="A5463" i="8"/>
  <c r="E5470" i="8"/>
  <c r="H5836" i="8" s="1"/>
  <c r="I5829" i="8"/>
  <c r="T5829" i="8" s="1"/>
  <c r="A5464" i="8"/>
  <c r="I5830" i="8"/>
  <c r="T5830" i="8" s="1"/>
  <c r="E5471" i="8"/>
  <c r="H5837" i="8" s="1"/>
  <c r="A5465" i="8"/>
  <c r="I5831" i="8"/>
  <c r="T5831" i="8" s="1"/>
  <c r="E5472" i="8"/>
  <c r="H5838" i="8" s="1"/>
  <c r="U5793" i="8"/>
  <c r="V5793" i="8" s="1"/>
  <c r="E5452" i="8"/>
  <c r="U5787" i="8"/>
  <c r="U5800" i="8"/>
  <c r="V5800" i="8" s="1"/>
  <c r="E5454" i="8"/>
  <c r="H5787" i="8"/>
  <c r="E5476" i="8"/>
  <c r="I5835" i="8"/>
  <c r="T5835" i="8" s="1"/>
  <c r="A5469" i="8"/>
  <c r="I5844" i="8"/>
  <c r="T5844" i="8" s="1"/>
  <c r="A5478" i="8"/>
  <c r="A5451" i="8"/>
  <c r="I5817" i="8"/>
  <c r="T5817" i="8" s="1"/>
  <c r="E5458" i="8"/>
  <c r="H5824" i="8" s="1"/>
  <c r="A5466" i="8"/>
  <c r="H5832" i="8"/>
  <c r="E5473" i="8"/>
  <c r="H5839" i="8" s="1"/>
  <c r="I5832" i="8"/>
  <c r="T5832" i="8" s="1"/>
  <c r="V5783" i="8"/>
  <c r="H5801" i="8"/>
  <c r="U5788" i="8"/>
  <c r="V5789" i="8"/>
  <c r="H5792" i="8"/>
  <c r="E5477" i="8"/>
  <c r="A5470" i="8"/>
  <c r="I5836" i="8"/>
  <c r="T5836" i="8" s="1"/>
  <c r="I5843" i="8"/>
  <c r="T5843" i="8" s="1"/>
  <c r="A5477" i="8"/>
  <c r="E5455" i="8"/>
  <c r="H5821" i="8" s="1"/>
  <c r="U5808" i="8"/>
  <c r="V5766" i="8"/>
  <c r="U5812" i="8"/>
  <c r="V5812" i="8" s="1"/>
  <c r="H5803" i="8"/>
  <c r="U5794" i="8"/>
  <c r="V5794" i="8" s="1"/>
  <c r="I5833" i="8"/>
  <c r="T5833" i="8" s="1"/>
  <c r="E5474" i="8"/>
  <c r="A5467" i="8"/>
  <c r="U5809" i="8"/>
  <c r="V5809" i="8" s="1"/>
  <c r="V5755" i="8"/>
  <c r="W295" i="19"/>
  <c r="U296" i="19"/>
  <c r="E5453" i="8"/>
  <c r="H5819" i="8" s="1"/>
  <c r="A5449" i="8"/>
  <c r="I5815" i="8"/>
  <c r="T5815" i="8" s="1"/>
  <c r="I5814" i="8"/>
  <c r="T5814" i="8" s="1"/>
  <c r="E5456" i="8"/>
  <c r="H5822" i="8" s="1"/>
  <c r="H5815" i="8"/>
  <c r="E5465" i="8"/>
  <c r="I5824" i="8"/>
  <c r="T5824" i="8" s="1"/>
  <c r="A5458" i="8"/>
  <c r="I5834" i="8"/>
  <c r="T5834" i="8" s="1"/>
  <c r="E5475" i="8"/>
  <c r="H5841" i="8" s="1"/>
  <c r="A5468" i="8"/>
  <c r="A5454" i="8"/>
  <c r="I5820" i="8"/>
  <c r="T5820" i="8" s="1"/>
  <c r="E5461" i="8"/>
  <c r="H5827" i="8" s="1"/>
  <c r="H5820" i="8"/>
  <c r="E5464" i="8"/>
  <c r="I5823" i="8"/>
  <c r="T5823" i="8" s="1"/>
  <c r="A5457" i="8"/>
  <c r="I5845" i="8"/>
  <c r="T5845" i="8" s="1"/>
  <c r="H5845" i="8"/>
  <c r="E5463" i="8"/>
  <c r="H5829" i="8" s="1"/>
  <c r="A5456" i="8"/>
  <c r="I5822" i="8"/>
  <c r="T5822" i="8" s="1"/>
  <c r="A5448" i="8"/>
  <c r="H5788" i="8"/>
  <c r="U5805" i="8"/>
  <c r="V5805" i="8" s="1"/>
  <c r="H5799" i="8"/>
  <c r="U5799" i="8"/>
  <c r="H5810" i="8"/>
  <c r="U5810" i="8"/>
  <c r="H5808" i="8"/>
  <c r="U5790" i="8"/>
  <c r="V5790" i="8" s="1"/>
  <c r="V5774" i="8"/>
  <c r="A5479" i="8"/>
  <c r="V5810" i="8" l="1"/>
  <c r="V5799" i="8"/>
  <c r="V5792" i="8"/>
  <c r="E5480" i="8"/>
  <c r="V5795" i="8"/>
  <c r="V5796" i="8"/>
  <c r="S21" i="11"/>
  <c r="I5858" i="8"/>
  <c r="E5499" i="8"/>
  <c r="H5865" i="8" s="1"/>
  <c r="M28" i="11" s="1"/>
  <c r="A5492" i="8"/>
  <c r="A5496" i="8"/>
  <c r="S25" i="11"/>
  <c r="I5862" i="8"/>
  <c r="E5503" i="8"/>
  <c r="H5830" i="8"/>
  <c r="U5829" i="8"/>
  <c r="V5829" i="8" s="1"/>
  <c r="U5830" i="8"/>
  <c r="V5787" i="8"/>
  <c r="U5822" i="8"/>
  <c r="V5822" i="8" s="1"/>
  <c r="U5833" i="8"/>
  <c r="A5499" i="8"/>
  <c r="I5865" i="8"/>
  <c r="E5506" i="8"/>
  <c r="S28" i="11"/>
  <c r="S54" i="11"/>
  <c r="A5525" i="8"/>
  <c r="E5532" i="8"/>
  <c r="I5891" i="8"/>
  <c r="S69" i="11"/>
  <c r="I5906" i="8"/>
  <c r="U5838" i="8"/>
  <c r="V5838" i="8" s="1"/>
  <c r="H5818" i="8"/>
  <c r="U5817" i="8"/>
  <c r="V5817" i="8" s="1"/>
  <c r="V5797" i="8"/>
  <c r="A5527" i="8"/>
  <c r="S56" i="11"/>
  <c r="I5893" i="8"/>
  <c r="E5534" i="8"/>
  <c r="A5539" i="8"/>
  <c r="I5905" i="8"/>
  <c r="S68" i="11"/>
  <c r="U5826" i="8"/>
  <c r="V5826" i="8" s="1"/>
  <c r="U5841" i="8"/>
  <c r="V5841" i="8" s="1"/>
  <c r="U5824" i="8"/>
  <c r="V5824" i="8" s="1"/>
  <c r="H5825" i="8"/>
  <c r="E5483" i="8"/>
  <c r="U5814" i="8"/>
  <c r="V5814" i="8" s="1"/>
  <c r="S60" i="11"/>
  <c r="A5531" i="8"/>
  <c r="E5538" i="8"/>
  <c r="I5897" i="8"/>
  <c r="I5860" i="8"/>
  <c r="A5494" i="8"/>
  <c r="E5501" i="8"/>
  <c r="H5867" i="8" s="1"/>
  <c r="M30" i="11" s="1"/>
  <c r="S23" i="11"/>
  <c r="A5523" i="8"/>
  <c r="S52" i="11"/>
  <c r="I5889" i="8"/>
  <c r="E5530" i="8"/>
  <c r="U5821" i="8"/>
  <c r="V5821" i="8" s="1"/>
  <c r="H5843" i="8"/>
  <c r="U5842" i="8"/>
  <c r="U5835" i="8"/>
  <c r="E5481" i="8"/>
  <c r="H5842" i="8"/>
  <c r="T5875" i="8"/>
  <c r="P38" i="11"/>
  <c r="U5845" i="8"/>
  <c r="V5845" i="8" s="1"/>
  <c r="T9" i="11"/>
  <c r="E5489" i="8"/>
  <c r="H5855" i="8" s="1"/>
  <c r="M18" i="11" s="1"/>
  <c r="S11" i="11"/>
  <c r="A5482" i="8"/>
  <c r="I5848" i="8"/>
  <c r="I5896" i="8"/>
  <c r="E5537" i="8"/>
  <c r="H5903" i="8" s="1"/>
  <c r="M66" i="11" s="1"/>
  <c r="A5530" i="8"/>
  <c r="S59" i="11"/>
  <c r="I5849" i="8"/>
  <c r="A5483" i="8"/>
  <c r="S12" i="11"/>
  <c r="E5490" i="8"/>
  <c r="H5856" i="8" s="1"/>
  <c r="M19" i="11" s="1"/>
  <c r="E5531" i="8"/>
  <c r="H5897" i="8" s="1"/>
  <c r="M60" i="11" s="1"/>
  <c r="I5890" i="8"/>
  <c r="A5524" i="8"/>
  <c r="S53" i="11"/>
  <c r="A5497" i="8"/>
  <c r="S26" i="11"/>
  <c r="E5504" i="8"/>
  <c r="I5863" i="8"/>
  <c r="A5538" i="8"/>
  <c r="I5904" i="8"/>
  <c r="S67" i="11"/>
  <c r="E5491" i="8"/>
  <c r="H5857" i="8" s="1"/>
  <c r="M20" i="11" s="1"/>
  <c r="I5850" i="8"/>
  <c r="S13" i="11"/>
  <c r="A5484" i="8"/>
  <c r="S34" i="11"/>
  <c r="A5505" i="8"/>
  <c r="I5871" i="8"/>
  <c r="A5503" i="8"/>
  <c r="S32" i="11"/>
  <c r="I5869" i="8"/>
  <c r="H5869" i="8"/>
  <c r="M32" i="11" s="1"/>
  <c r="S66" i="11"/>
  <c r="I5903" i="8"/>
  <c r="A5537" i="8"/>
  <c r="U5828" i="8"/>
  <c r="V5828" i="8" s="1"/>
  <c r="U5839" i="8"/>
  <c r="V5839" i="8" s="1"/>
  <c r="U5823" i="8"/>
  <c r="V5823" i="8" s="1"/>
  <c r="U5819" i="8"/>
  <c r="V5819" i="8" s="1"/>
  <c r="U5831" i="8"/>
  <c r="H5840" i="8"/>
  <c r="U5816" i="8"/>
  <c r="V5816" i="8" s="1"/>
  <c r="U5843" i="8"/>
  <c r="V5843" i="8" s="1"/>
  <c r="V5801" i="8"/>
  <c r="I5892" i="8"/>
  <c r="S55" i="11"/>
  <c r="E5533" i="8"/>
  <c r="H5899" i="8" s="1"/>
  <c r="M62" i="11" s="1"/>
  <c r="A5526" i="8"/>
  <c r="A5502" i="8"/>
  <c r="S31" i="11"/>
  <c r="E5509" i="8"/>
  <c r="I5868" i="8"/>
  <c r="S14" i="11"/>
  <c r="I5851" i="8"/>
  <c r="E5492" i="8"/>
  <c r="A5485" i="8"/>
  <c r="S29" i="11"/>
  <c r="A5500" i="8"/>
  <c r="I5866" i="8"/>
  <c r="E5507" i="8"/>
  <c r="A5498" i="8"/>
  <c r="E5505" i="8"/>
  <c r="H5871" i="8" s="1"/>
  <c r="M34" i="11" s="1"/>
  <c r="S27" i="11"/>
  <c r="I5864" i="8"/>
  <c r="V5811" i="8"/>
  <c r="I5859" i="8"/>
  <c r="E5500" i="8"/>
  <c r="S22" i="11"/>
  <c r="A5493" i="8"/>
  <c r="H5859" i="8"/>
  <c r="M22" i="11" s="1"/>
  <c r="E5484" i="8"/>
  <c r="H5850" i="8" s="1"/>
  <c r="M13" i="11" s="1"/>
  <c r="S9" i="11"/>
  <c r="E5487" i="8"/>
  <c r="H5853" i="8" s="1"/>
  <c r="M16" i="11" s="1"/>
  <c r="I5846" i="8"/>
  <c r="A5480" i="8"/>
  <c r="H5846" i="8"/>
  <c r="M9" i="11" s="1"/>
  <c r="A5488" i="8"/>
  <c r="E5495" i="8"/>
  <c r="H5861" i="8" s="1"/>
  <c r="M24" i="11" s="1"/>
  <c r="I5854" i="8"/>
  <c r="S17" i="11"/>
  <c r="I5872" i="8"/>
  <c r="S35" i="11"/>
  <c r="A5506" i="8"/>
  <c r="H5872" i="8"/>
  <c r="M35" i="11" s="1"/>
  <c r="I5902" i="8"/>
  <c r="A5536" i="8"/>
  <c r="S65" i="11"/>
  <c r="E5486" i="8"/>
  <c r="H5852" i="8" s="1"/>
  <c r="M15" i="11" s="1"/>
  <c r="H5831" i="8"/>
  <c r="H5835" i="8"/>
  <c r="U5834" i="8"/>
  <c r="V5834" i="8" s="1"/>
  <c r="E5493" i="8"/>
  <c r="I5852" i="8"/>
  <c r="A5486" i="8"/>
  <c r="S15" i="11"/>
  <c r="S30" i="11"/>
  <c r="A5501" i="8"/>
  <c r="E5508" i="8"/>
  <c r="I5867" i="8"/>
  <c r="S64" i="11"/>
  <c r="A5535" i="8"/>
  <c r="I5901" i="8"/>
  <c r="U5840" i="8"/>
  <c r="U5818" i="8"/>
  <c r="V5818" i="8" s="1"/>
  <c r="U5837" i="8"/>
  <c r="V5837" i="8" s="1"/>
  <c r="V5804" i="8"/>
  <c r="U5844" i="8"/>
  <c r="V5844" i="8" s="1"/>
  <c r="V5803" i="8"/>
  <c r="I5855" i="8"/>
  <c r="S18" i="11"/>
  <c r="A5489" i="8"/>
  <c r="E5496" i="8"/>
  <c r="S36" i="11"/>
  <c r="A5507" i="8"/>
  <c r="I5873" i="8"/>
  <c r="S63" i="11"/>
  <c r="A5534" i="8"/>
  <c r="I5900" i="8"/>
  <c r="H5900" i="8"/>
  <c r="M63" i="11" s="1"/>
  <c r="W296" i="19"/>
  <c r="U297" i="19"/>
  <c r="V5808" i="8"/>
  <c r="E5485" i="8"/>
  <c r="U5825" i="8"/>
  <c r="H5833" i="8"/>
  <c r="U5832" i="8"/>
  <c r="V5832" i="8" s="1"/>
  <c r="U5827" i="8"/>
  <c r="V5827" i="8" s="1"/>
  <c r="V5815" i="8"/>
  <c r="U5820" i="8"/>
  <c r="V5820" i="8" s="1"/>
  <c r="V5788" i="8"/>
  <c r="S24" i="11"/>
  <c r="I5861" i="8"/>
  <c r="E5502" i="8"/>
  <c r="H5868" i="8" s="1"/>
  <c r="M31" i="11" s="1"/>
  <c r="A5495" i="8"/>
  <c r="S20" i="11"/>
  <c r="I5857" i="8"/>
  <c r="E5498" i="8"/>
  <c r="H5864" i="8" s="1"/>
  <c r="M27" i="11" s="1"/>
  <c r="A5491" i="8"/>
  <c r="I5853" i="8"/>
  <c r="E5494" i="8"/>
  <c r="H5860" i="8" s="1"/>
  <c r="M23" i="11" s="1"/>
  <c r="A5487" i="8"/>
  <c r="S16" i="11"/>
  <c r="S33" i="11"/>
  <c r="I5870" i="8"/>
  <c r="A5504" i="8"/>
  <c r="H5870" i="8"/>
  <c r="M33" i="11" s="1"/>
  <c r="E5536" i="8"/>
  <c r="H5902" i="8" s="1"/>
  <c r="M65" i="11" s="1"/>
  <c r="I5895" i="8"/>
  <c r="S58" i="11"/>
  <c r="A5529" i="8"/>
  <c r="E5540" i="8"/>
  <c r="A5533" i="8"/>
  <c r="I5899" i="8"/>
  <c r="S62" i="11"/>
  <c r="E5488" i="8"/>
  <c r="A5481" i="8"/>
  <c r="S10" i="11"/>
  <c r="I5847" i="8"/>
  <c r="H5847" i="8"/>
  <c r="M10" i="11" s="1"/>
  <c r="E5497" i="8"/>
  <c r="H5863" i="8" s="1"/>
  <c r="M26" i="11" s="1"/>
  <c r="S19" i="11"/>
  <c r="A5490" i="8"/>
  <c r="I5856" i="8"/>
  <c r="I5874" i="8"/>
  <c r="S37" i="11"/>
  <c r="A5508" i="8"/>
  <c r="H5874" i="8"/>
  <c r="M37" i="11" s="1"/>
  <c r="A5528" i="8"/>
  <c r="I5894" i="8"/>
  <c r="E5535" i="8"/>
  <c r="S57" i="11"/>
  <c r="E5539" i="8"/>
  <c r="I5898" i="8"/>
  <c r="S61" i="11"/>
  <c r="A5532" i="8"/>
  <c r="H5898" i="8"/>
  <c r="M61" i="11" s="1"/>
  <c r="U5836" i="8"/>
  <c r="V5836" i="8" s="1"/>
  <c r="E5482" i="8"/>
  <c r="V5825" i="8" l="1"/>
  <c r="E5523" i="8"/>
  <c r="A5516" i="8"/>
  <c r="I5882" i="8"/>
  <c r="S45" i="11"/>
  <c r="T5857" i="8"/>
  <c r="P20" i="11"/>
  <c r="T36" i="11"/>
  <c r="U5872" i="8"/>
  <c r="V5872" i="8" s="1"/>
  <c r="T5904" i="8"/>
  <c r="P67" i="11"/>
  <c r="T19" i="11"/>
  <c r="U5855" i="8"/>
  <c r="V5855" i="8" s="1"/>
  <c r="T67" i="11"/>
  <c r="U5903" i="8"/>
  <c r="V5903" i="8" s="1"/>
  <c r="E5514" i="8"/>
  <c r="H5880" i="8" s="1"/>
  <c r="M43" i="11" s="1"/>
  <c r="I5876" i="8"/>
  <c r="S39" i="11"/>
  <c r="A5510" i="8"/>
  <c r="E5517" i="8"/>
  <c r="H5883" i="8" s="1"/>
  <c r="M46" i="11" s="1"/>
  <c r="A5509" i="8"/>
  <c r="E5516" i="8"/>
  <c r="I5883" i="8"/>
  <c r="E5524" i="8"/>
  <c r="A5517" i="8"/>
  <c r="S46" i="11"/>
  <c r="U5853" i="8"/>
  <c r="V5853" i="8" s="1"/>
  <c r="T17" i="11"/>
  <c r="E5511" i="8"/>
  <c r="H5877" i="8" s="1"/>
  <c r="M40" i="11" s="1"/>
  <c r="H5854" i="8"/>
  <c r="M17" i="11" s="1"/>
  <c r="P29" i="11"/>
  <c r="T5866" i="8"/>
  <c r="T18" i="11"/>
  <c r="U5854" i="8"/>
  <c r="U5895" i="8"/>
  <c r="T59" i="11"/>
  <c r="P63" i="11"/>
  <c r="T5900" i="8"/>
  <c r="U5873" i="8"/>
  <c r="T37" i="11"/>
  <c r="T5872" i="8"/>
  <c r="P35" i="11"/>
  <c r="P34" i="11"/>
  <c r="T5871" i="8"/>
  <c r="E5518" i="8"/>
  <c r="S40" i="11"/>
  <c r="A5511" i="8"/>
  <c r="I5877" i="8"/>
  <c r="I5884" i="8"/>
  <c r="A5518" i="8"/>
  <c r="E5525" i="8"/>
  <c r="S47" i="11"/>
  <c r="U5851" i="8"/>
  <c r="T15" i="11"/>
  <c r="V5835" i="8"/>
  <c r="T5889" i="8"/>
  <c r="P52" i="11"/>
  <c r="U5899" i="8"/>
  <c r="V5899" i="8" s="1"/>
  <c r="T63" i="11"/>
  <c r="U5868" i="8"/>
  <c r="V5868" i="8" s="1"/>
  <c r="T32" i="11"/>
  <c r="S41" i="11"/>
  <c r="A5512" i="8"/>
  <c r="E5519" i="8"/>
  <c r="H5885" i="8" s="1"/>
  <c r="M48" i="11" s="1"/>
  <c r="I5878" i="8"/>
  <c r="T5874" i="8"/>
  <c r="P37" i="11"/>
  <c r="P33" i="11"/>
  <c r="T5870" i="8"/>
  <c r="T14" i="11"/>
  <c r="U5850" i="8"/>
  <c r="V5850" i="8" s="1"/>
  <c r="T5873" i="8"/>
  <c r="P36" i="11"/>
  <c r="P17" i="11"/>
  <c r="T5854" i="8"/>
  <c r="T29" i="11"/>
  <c r="U5865" i="8"/>
  <c r="V5865" i="8" s="1"/>
  <c r="P26" i="11"/>
  <c r="T5863" i="8"/>
  <c r="T5849" i="8"/>
  <c r="P12" i="11"/>
  <c r="P56" i="11"/>
  <c r="T5893" i="8"/>
  <c r="P25" i="11"/>
  <c r="T5862" i="8"/>
  <c r="T5899" i="8"/>
  <c r="P62" i="11"/>
  <c r="H5873" i="8"/>
  <c r="M36" i="11" s="1"/>
  <c r="T24" i="11"/>
  <c r="U5860" i="8"/>
  <c r="V5860" i="8" s="1"/>
  <c r="P22" i="11"/>
  <c r="T5859" i="8"/>
  <c r="H5851" i="8"/>
  <c r="M14" i="11" s="1"/>
  <c r="U5898" i="8"/>
  <c r="V5898" i="8" s="1"/>
  <c r="T62" i="11"/>
  <c r="T5903" i="8"/>
  <c r="P66" i="11"/>
  <c r="T33" i="11"/>
  <c r="U5869" i="8"/>
  <c r="V5869" i="8" s="1"/>
  <c r="H5896" i="8"/>
  <c r="M59" i="11" s="1"/>
  <c r="T35" i="11"/>
  <c r="U5871" i="8"/>
  <c r="V5871" i="8" s="1"/>
  <c r="E5527" i="8"/>
  <c r="A5520" i="8"/>
  <c r="S49" i="11"/>
  <c r="I5886" i="8"/>
  <c r="T5898" i="8"/>
  <c r="P61" i="11"/>
  <c r="A5514" i="8"/>
  <c r="E5521" i="8"/>
  <c r="I5880" i="8"/>
  <c r="S43" i="11"/>
  <c r="A5521" i="8"/>
  <c r="E5528" i="8"/>
  <c r="S50" i="11"/>
  <c r="I5887" i="8"/>
  <c r="H5887" i="8"/>
  <c r="M50" i="11" s="1"/>
  <c r="I5909" i="8"/>
  <c r="S72" i="11"/>
  <c r="H5905" i="8"/>
  <c r="M68" i="11" s="1"/>
  <c r="T68" i="11"/>
  <c r="U5904" i="8"/>
  <c r="T5856" i="8"/>
  <c r="P19" i="11"/>
  <c r="U5867" i="8"/>
  <c r="V5867" i="8" s="1"/>
  <c r="T31" i="11"/>
  <c r="V5840" i="8"/>
  <c r="P28" i="11"/>
  <c r="T5865" i="8"/>
  <c r="S71" i="11"/>
  <c r="I5908" i="8"/>
  <c r="A5542" i="8"/>
  <c r="T69" i="11"/>
  <c r="U5905" i="8"/>
  <c r="P24" i="11"/>
  <c r="T5861" i="8"/>
  <c r="T5852" i="8"/>
  <c r="P15" i="11"/>
  <c r="U5857" i="8"/>
  <c r="V5857" i="8" s="1"/>
  <c r="T21" i="11"/>
  <c r="T5892" i="8"/>
  <c r="P55" i="11"/>
  <c r="V5842" i="8"/>
  <c r="H5906" i="8"/>
  <c r="M69" i="11" s="1"/>
  <c r="H5858" i="8"/>
  <c r="M21" i="11" s="1"/>
  <c r="S44" i="11"/>
  <c r="E5522" i="8"/>
  <c r="H5888" i="8" s="1"/>
  <c r="M51" i="11" s="1"/>
  <c r="I5881" i="8"/>
  <c r="A5515" i="8"/>
  <c r="T5901" i="8"/>
  <c r="P64" i="11"/>
  <c r="U5858" i="8"/>
  <c r="T22" i="11"/>
  <c r="T5902" i="8"/>
  <c r="P65" i="11"/>
  <c r="T5864" i="8"/>
  <c r="P27" i="11"/>
  <c r="P14" i="11"/>
  <c r="T5851" i="8"/>
  <c r="E5510" i="8"/>
  <c r="T5850" i="8"/>
  <c r="P13" i="11"/>
  <c r="U5902" i="8"/>
  <c r="V5902" i="8" s="1"/>
  <c r="T66" i="11"/>
  <c r="U5866" i="8"/>
  <c r="T30" i="11"/>
  <c r="H5849" i="8"/>
  <c r="M12" i="11" s="1"/>
  <c r="T12" i="11"/>
  <c r="U5848" i="8"/>
  <c r="T5906" i="8"/>
  <c r="P69" i="11"/>
  <c r="V5830" i="8"/>
  <c r="I5879" i="8"/>
  <c r="E5520" i="8"/>
  <c r="S42" i="11"/>
  <c r="A5513" i="8"/>
  <c r="E5529" i="8"/>
  <c r="I5888" i="8"/>
  <c r="S51" i="11"/>
  <c r="A5522" i="8"/>
  <c r="T11" i="11"/>
  <c r="U5847" i="8"/>
  <c r="V5847" i="8" s="1"/>
  <c r="H5901" i="8"/>
  <c r="M64" i="11" s="1"/>
  <c r="U5900" i="8"/>
  <c r="V5900" i="8" s="1"/>
  <c r="T64" i="11"/>
  <c r="U5862" i="8"/>
  <c r="T26" i="11"/>
  <c r="U5859" i="8"/>
  <c r="V5859" i="8" s="1"/>
  <c r="T23" i="11"/>
  <c r="W297" i="19"/>
  <c r="U298" i="19"/>
  <c r="H5862" i="8"/>
  <c r="M25" i="11" s="1"/>
  <c r="U5861" i="8"/>
  <c r="V5861" i="8" s="1"/>
  <c r="T25" i="11"/>
  <c r="E5513" i="8"/>
  <c r="P9" i="11"/>
  <c r="T5846" i="8"/>
  <c r="V5831" i="8"/>
  <c r="T5869" i="8"/>
  <c r="P32" i="11"/>
  <c r="T20" i="11"/>
  <c r="U5856" i="8"/>
  <c r="V5856" i="8" s="1"/>
  <c r="P59" i="11"/>
  <c r="T5896" i="8"/>
  <c r="U5864" i="8"/>
  <c r="V5864" i="8" s="1"/>
  <c r="T28" i="11"/>
  <c r="T5894" i="8"/>
  <c r="P57" i="11"/>
  <c r="P16" i="11"/>
  <c r="T5853" i="8"/>
  <c r="U5852" i="8"/>
  <c r="V5852" i="8" s="1"/>
  <c r="T16" i="11"/>
  <c r="U5870" i="8"/>
  <c r="V5870" i="8" s="1"/>
  <c r="T34" i="11"/>
  <c r="H5848" i="8"/>
  <c r="M11" i="11" s="1"/>
  <c r="T5860" i="8"/>
  <c r="P23" i="11"/>
  <c r="P21" i="11"/>
  <c r="T5858" i="8"/>
  <c r="T5847" i="8"/>
  <c r="P10" i="11"/>
  <c r="P58" i="11"/>
  <c r="T5895" i="8"/>
  <c r="T5868" i="8"/>
  <c r="P31" i="11"/>
  <c r="H5904" i="8"/>
  <c r="M67" i="11" s="1"/>
  <c r="P53" i="11"/>
  <c r="T5890" i="8"/>
  <c r="T5848" i="8"/>
  <c r="P11" i="11"/>
  <c r="T10" i="11"/>
  <c r="U5846" i="8"/>
  <c r="V5846" i="8" s="1"/>
  <c r="P54" i="11"/>
  <c r="T5891" i="8"/>
  <c r="V5833" i="8"/>
  <c r="I5885" i="8"/>
  <c r="S48" i="11"/>
  <c r="E5526" i="8"/>
  <c r="A5519" i="8"/>
  <c r="E5515" i="8"/>
  <c r="U5901" i="8"/>
  <c r="T65" i="11"/>
  <c r="U5863" i="8"/>
  <c r="V5863" i="8" s="1"/>
  <c r="T27" i="11"/>
  <c r="T5855" i="8"/>
  <c r="P18" i="11"/>
  <c r="T5867" i="8"/>
  <c r="P30" i="11"/>
  <c r="U5849" i="8"/>
  <c r="T13" i="11"/>
  <c r="H5866" i="8"/>
  <c r="M29" i="11" s="1"/>
  <c r="T38" i="11"/>
  <c r="U5874" i="8"/>
  <c r="V5874" i="8" s="1"/>
  <c r="H5875" i="8"/>
  <c r="M38" i="11" s="1"/>
  <c r="E5512" i="8"/>
  <c r="U5896" i="8"/>
  <c r="T60" i="11"/>
  <c r="P60" i="11"/>
  <c r="T5897" i="8"/>
  <c r="P68" i="11"/>
  <c r="T5905" i="8"/>
  <c r="T61" i="11"/>
  <c r="U5897" i="8"/>
  <c r="V5897" i="8" s="1"/>
  <c r="V5905" i="8" l="1"/>
  <c r="V5896" i="8"/>
  <c r="V5849" i="8"/>
  <c r="V5873" i="8"/>
  <c r="E5550" i="8"/>
  <c r="H5916" i="8" s="1"/>
  <c r="M79" i="11" s="1"/>
  <c r="V5858" i="8"/>
  <c r="V5866" i="8"/>
  <c r="V5901" i="8"/>
  <c r="V5904" i="8"/>
  <c r="E5559" i="8"/>
  <c r="A5552" i="8"/>
  <c r="I5918" i="8"/>
  <c r="S81" i="11"/>
  <c r="S92" i="11"/>
  <c r="E5570" i="8"/>
  <c r="A5563" i="8"/>
  <c r="I5929" i="8"/>
  <c r="T5888" i="8"/>
  <c r="P51" i="11"/>
  <c r="A5548" i="8"/>
  <c r="I5914" i="8"/>
  <c r="S77" i="11"/>
  <c r="E5555" i="8"/>
  <c r="H5921" i="8" s="1"/>
  <c r="M84" i="11" s="1"/>
  <c r="U5880" i="8"/>
  <c r="V5880" i="8" s="1"/>
  <c r="T44" i="11"/>
  <c r="T58" i="11"/>
  <c r="U5894" i="8"/>
  <c r="H5895" i="8"/>
  <c r="M58" i="11" s="1"/>
  <c r="V5848" i="8"/>
  <c r="T5880" i="8"/>
  <c r="P43" i="11"/>
  <c r="U5889" i="8"/>
  <c r="T53" i="11"/>
  <c r="H5890" i="8"/>
  <c r="M53" i="11" s="1"/>
  <c r="S83" i="11"/>
  <c r="I5920" i="8"/>
  <c r="A5554" i="8"/>
  <c r="E5561" i="8"/>
  <c r="U5877" i="8"/>
  <c r="V5877" i="8" s="1"/>
  <c r="T41" i="11"/>
  <c r="W298" i="19"/>
  <c r="U299" i="19"/>
  <c r="T57" i="11"/>
  <c r="U5893" i="8"/>
  <c r="H5894" i="8"/>
  <c r="M57" i="11" s="1"/>
  <c r="A5566" i="8"/>
  <c r="S95" i="11"/>
  <c r="I5932" i="8"/>
  <c r="A5556" i="8"/>
  <c r="E5563" i="8"/>
  <c r="I5922" i="8"/>
  <c r="S85" i="11"/>
  <c r="S87" i="11"/>
  <c r="E5565" i="8"/>
  <c r="H5931" i="8" s="1"/>
  <c r="M94" i="11" s="1"/>
  <c r="A5558" i="8"/>
  <c r="I5924" i="8"/>
  <c r="U5878" i="8"/>
  <c r="T42" i="11"/>
  <c r="U5886" i="8"/>
  <c r="T50" i="11"/>
  <c r="P46" i="11"/>
  <c r="T5883" i="8"/>
  <c r="S89" i="11"/>
  <c r="I5926" i="8"/>
  <c r="A5560" i="8"/>
  <c r="E5567" i="8"/>
  <c r="H5933" i="8" s="1"/>
  <c r="M96" i="11" s="1"/>
  <c r="I5928" i="8"/>
  <c r="S91" i="11"/>
  <c r="A5562" i="8"/>
  <c r="E5569" i="8"/>
  <c r="H5935" i="8" s="1"/>
  <c r="M98" i="11" s="1"/>
  <c r="T47" i="11"/>
  <c r="U5883" i="8"/>
  <c r="V5883" i="8" s="1"/>
  <c r="H5882" i="8"/>
  <c r="M45" i="11" s="1"/>
  <c r="T45" i="11"/>
  <c r="U5881" i="8"/>
  <c r="E5562" i="8"/>
  <c r="I5921" i="8"/>
  <c r="S84" i="11"/>
  <c r="A5555" i="8"/>
  <c r="I5925" i="8"/>
  <c r="A5559" i="8"/>
  <c r="H5925" i="8"/>
  <c r="M88" i="11" s="1"/>
  <c r="E5566" i="8"/>
  <c r="H5932" i="8" s="1"/>
  <c r="M95" i="11" s="1"/>
  <c r="S88" i="11"/>
  <c r="T55" i="11"/>
  <c r="U5891" i="8"/>
  <c r="H5892" i="8"/>
  <c r="M55" i="11" s="1"/>
  <c r="T49" i="11"/>
  <c r="U5885" i="8"/>
  <c r="V5885" i="8" s="1"/>
  <c r="U5875" i="8"/>
  <c r="V5875" i="8" s="1"/>
  <c r="T39" i="11"/>
  <c r="T40" i="11"/>
  <c r="U5876" i="8"/>
  <c r="S94" i="11"/>
  <c r="I5931" i="8"/>
  <c r="A5565" i="8"/>
  <c r="E5556" i="8"/>
  <c r="H5922" i="8" s="1"/>
  <c r="M85" i="11" s="1"/>
  <c r="A5549" i="8"/>
  <c r="I5915" i="8"/>
  <c r="S78" i="11"/>
  <c r="A5567" i="8"/>
  <c r="S96" i="11"/>
  <c r="I5933" i="8"/>
  <c r="A5551" i="8"/>
  <c r="S80" i="11"/>
  <c r="E5558" i="8"/>
  <c r="H5924" i="8" s="1"/>
  <c r="M87" i="11" s="1"/>
  <c r="I5917" i="8"/>
  <c r="I5923" i="8"/>
  <c r="A5557" i="8"/>
  <c r="E5564" i="8"/>
  <c r="H5930" i="8" s="1"/>
  <c r="M93" i="11" s="1"/>
  <c r="S86" i="11"/>
  <c r="A5543" i="8"/>
  <c r="A5544" i="8"/>
  <c r="I5910" i="8"/>
  <c r="S73" i="11"/>
  <c r="E5551" i="8"/>
  <c r="H5917" i="8" s="1"/>
  <c r="M80" i="11" s="1"/>
  <c r="S79" i="11"/>
  <c r="A5550" i="8"/>
  <c r="E5557" i="8"/>
  <c r="I5916" i="8"/>
  <c r="A5568" i="8"/>
  <c r="S97" i="11"/>
  <c r="I5934" i="8"/>
  <c r="H5879" i="8"/>
  <c r="M42" i="11" s="1"/>
  <c r="V5851" i="8"/>
  <c r="H5876" i="8"/>
  <c r="M39" i="11" s="1"/>
  <c r="T5885" i="8"/>
  <c r="P48" i="11"/>
  <c r="T5879" i="8"/>
  <c r="P42" i="11"/>
  <c r="H5881" i="8"/>
  <c r="M44" i="11" s="1"/>
  <c r="P72" i="11"/>
  <c r="T5909" i="8"/>
  <c r="H5884" i="8"/>
  <c r="M47" i="11" s="1"/>
  <c r="U5882" i="8"/>
  <c r="T46" i="11"/>
  <c r="I5911" i="8"/>
  <c r="A5545" i="8"/>
  <c r="S74" i="11"/>
  <c r="E5552" i="8"/>
  <c r="I5907" i="8"/>
  <c r="S70" i="11"/>
  <c r="E5548" i="8"/>
  <c r="A5541" i="8"/>
  <c r="E5541" i="8"/>
  <c r="E5546" i="8"/>
  <c r="E5545" i="8"/>
  <c r="H5911" i="8" s="1"/>
  <c r="M74" i="11" s="1"/>
  <c r="E5542" i="8"/>
  <c r="E5547" i="8"/>
  <c r="A5540" i="8"/>
  <c r="E5543" i="8"/>
  <c r="E5544" i="8"/>
  <c r="S98" i="11"/>
  <c r="A5569" i="8"/>
  <c r="I5935" i="8"/>
  <c r="E5549" i="8"/>
  <c r="H5886" i="8"/>
  <c r="M49" i="11" s="1"/>
  <c r="H5878" i="8"/>
  <c r="M41" i="11" s="1"/>
  <c r="T5882" i="8"/>
  <c r="P45" i="11"/>
  <c r="P44" i="11"/>
  <c r="T5881" i="8"/>
  <c r="T5887" i="8"/>
  <c r="P50" i="11"/>
  <c r="P49" i="11"/>
  <c r="T5886" i="8"/>
  <c r="P41" i="11"/>
  <c r="T5878" i="8"/>
  <c r="U5890" i="8"/>
  <c r="T54" i="11"/>
  <c r="H5891" i="8"/>
  <c r="M54" i="11" s="1"/>
  <c r="A5553" i="8"/>
  <c r="I5919" i="8"/>
  <c r="S82" i="11"/>
  <c r="E5560" i="8"/>
  <c r="H5926" i="8" s="1"/>
  <c r="M89" i="11" s="1"/>
  <c r="E5568" i="8"/>
  <c r="H5934" i="8" s="1"/>
  <c r="M97" i="11" s="1"/>
  <c r="I5927" i="8"/>
  <c r="A5561" i="8"/>
  <c r="S90" i="11"/>
  <c r="E5553" i="8"/>
  <c r="A5546" i="8"/>
  <c r="S75" i="11"/>
  <c r="I5912" i="8"/>
  <c r="S99" i="11"/>
  <c r="I5936" i="8"/>
  <c r="H5936" i="8"/>
  <c r="M99" i="11" s="1"/>
  <c r="V5862" i="8"/>
  <c r="U5887" i="8"/>
  <c r="V5887" i="8" s="1"/>
  <c r="T51" i="11"/>
  <c r="T5908" i="8"/>
  <c r="P71" i="11"/>
  <c r="T48" i="11"/>
  <c r="U5884" i="8"/>
  <c r="T5876" i="8"/>
  <c r="P39" i="11"/>
  <c r="T52" i="11"/>
  <c r="U5888" i="8"/>
  <c r="V5888" i="8" s="1"/>
  <c r="H5889" i="8"/>
  <c r="M52" i="11" s="1"/>
  <c r="U5879" i="8"/>
  <c r="T43" i="11"/>
  <c r="T5884" i="8"/>
  <c r="P47" i="11"/>
  <c r="I5913" i="8"/>
  <c r="A5547" i="8"/>
  <c r="S76" i="11"/>
  <c r="E5554" i="8"/>
  <c r="H5920" i="8" s="1"/>
  <c r="M83" i="11" s="1"/>
  <c r="H5913" i="8"/>
  <c r="M76" i="11" s="1"/>
  <c r="S93" i="11"/>
  <c r="A5564" i="8"/>
  <c r="I5930" i="8"/>
  <c r="T56" i="11"/>
  <c r="U5892" i="8"/>
  <c r="H5893" i="8"/>
  <c r="M56" i="11" s="1"/>
  <c r="T5877" i="8"/>
  <c r="P40" i="11"/>
  <c r="V5854" i="8"/>
  <c r="V5884" i="8" l="1"/>
  <c r="V5882" i="8"/>
  <c r="V5879" i="8"/>
  <c r="U5915" i="8"/>
  <c r="T79" i="11"/>
  <c r="V5895" i="8"/>
  <c r="V5890" i="8"/>
  <c r="V5892" i="8"/>
  <c r="E5575" i="8"/>
  <c r="U5940" i="8" s="1"/>
  <c r="I5939" i="8"/>
  <c r="E5580" i="8"/>
  <c r="H5946" i="8" s="1"/>
  <c r="M109" i="11" s="1"/>
  <c r="S102" i="11"/>
  <c r="A5573" i="8"/>
  <c r="S121" i="11"/>
  <c r="I5958" i="8"/>
  <c r="A5592" i="8"/>
  <c r="E5599" i="8"/>
  <c r="S106" i="11"/>
  <c r="E5584" i="8"/>
  <c r="I5943" i="8"/>
  <c r="A5577" i="8"/>
  <c r="S111" i="11"/>
  <c r="E5589" i="8"/>
  <c r="H5955" i="8" s="1"/>
  <c r="M118" i="11" s="1"/>
  <c r="I5948" i="8"/>
  <c r="A5582" i="8"/>
  <c r="I5961" i="8"/>
  <c r="A5595" i="8"/>
  <c r="S124" i="11"/>
  <c r="P76" i="11"/>
  <c r="T5913" i="8"/>
  <c r="P75" i="11"/>
  <c r="T5912" i="8"/>
  <c r="U5913" i="8"/>
  <c r="V5913" i="8" s="1"/>
  <c r="T77" i="11"/>
  <c r="U5935" i="8"/>
  <c r="V5935" i="8" s="1"/>
  <c r="T99" i="11"/>
  <c r="E5571" i="8"/>
  <c r="H5937" i="8" s="1"/>
  <c r="M100" i="11" s="1"/>
  <c r="S100" i="11"/>
  <c r="A5571" i="8"/>
  <c r="I5937" i="8"/>
  <c r="E5578" i="8"/>
  <c r="A5591" i="8"/>
  <c r="E5598" i="8"/>
  <c r="S120" i="11"/>
  <c r="I5957" i="8"/>
  <c r="I5962" i="8"/>
  <c r="S125" i="11"/>
  <c r="A5596" i="8"/>
  <c r="S129" i="11"/>
  <c r="A5600" i="8"/>
  <c r="I5966" i="8"/>
  <c r="P73" i="11"/>
  <c r="T5910" i="8"/>
  <c r="E5574" i="8"/>
  <c r="S115" i="11"/>
  <c r="I5952" i="8"/>
  <c r="E5593" i="8"/>
  <c r="A5586" i="8"/>
  <c r="E5583" i="8"/>
  <c r="H5949" i="8" s="1"/>
  <c r="M112" i="11" s="1"/>
  <c r="I5942" i="8"/>
  <c r="S105" i="11"/>
  <c r="A5576" i="8"/>
  <c r="E5591" i="8"/>
  <c r="S113" i="11"/>
  <c r="H5950" i="8"/>
  <c r="M113" i="11" s="1"/>
  <c r="A5584" i="8"/>
  <c r="I5950" i="8"/>
  <c r="E5573" i="8"/>
  <c r="A5572" i="8"/>
  <c r="I5938" i="8"/>
  <c r="S101" i="11"/>
  <c r="E5579" i="8"/>
  <c r="H5945" i="8" s="1"/>
  <c r="M108" i="11" s="1"/>
  <c r="I5951" i="8"/>
  <c r="A5585" i="8"/>
  <c r="S114" i="11"/>
  <c r="E5592" i="8"/>
  <c r="H5958" i="8" s="1"/>
  <c r="M121" i="11" s="1"/>
  <c r="A5597" i="8"/>
  <c r="I5963" i="8"/>
  <c r="S126" i="11"/>
  <c r="S130" i="11"/>
  <c r="I5967" i="8"/>
  <c r="T73" i="11"/>
  <c r="U5909" i="8"/>
  <c r="P70" i="11"/>
  <c r="T5907" i="8"/>
  <c r="P97" i="11"/>
  <c r="T5934" i="8"/>
  <c r="T5931" i="8"/>
  <c r="P94" i="11"/>
  <c r="T95" i="11"/>
  <c r="U5931" i="8"/>
  <c r="V5931" i="8" s="1"/>
  <c r="V5881" i="8"/>
  <c r="P91" i="11"/>
  <c r="T5928" i="8"/>
  <c r="V5886" i="8"/>
  <c r="V5893" i="8"/>
  <c r="H5927" i="8"/>
  <c r="M90" i="11" s="1"/>
  <c r="U5926" i="8"/>
  <c r="V5926" i="8" s="1"/>
  <c r="T90" i="11"/>
  <c r="H5914" i="8"/>
  <c r="M77" i="11" s="1"/>
  <c r="I5964" i="8"/>
  <c r="S127" i="11"/>
  <c r="A5598" i="8"/>
  <c r="H5964" i="8"/>
  <c r="M127" i="11" s="1"/>
  <c r="U5918" i="8"/>
  <c r="T82" i="11"/>
  <c r="U5908" i="8"/>
  <c r="T72" i="11"/>
  <c r="H5909" i="8"/>
  <c r="M72" i="11" s="1"/>
  <c r="T5933" i="8"/>
  <c r="P96" i="11"/>
  <c r="T5922" i="8"/>
  <c r="P85" i="11"/>
  <c r="T84" i="11"/>
  <c r="U5920" i="8"/>
  <c r="V5920" i="8" s="1"/>
  <c r="P81" i="11"/>
  <c r="T5918" i="8"/>
  <c r="U5917" i="8"/>
  <c r="V5917" i="8" s="1"/>
  <c r="T81" i="11"/>
  <c r="T96" i="11"/>
  <c r="U5932" i="8"/>
  <c r="V5932" i="8" s="1"/>
  <c r="U5928" i="8"/>
  <c r="T92" i="11"/>
  <c r="T5920" i="8"/>
  <c r="P83" i="11"/>
  <c r="E5586" i="8"/>
  <c r="I5945" i="8"/>
  <c r="S108" i="11"/>
  <c r="A5579" i="8"/>
  <c r="S116" i="11"/>
  <c r="I5953" i="8"/>
  <c r="E5594" i="8"/>
  <c r="H5960" i="8" s="1"/>
  <c r="M123" i="11" s="1"/>
  <c r="A5587" i="8"/>
  <c r="I5959" i="8"/>
  <c r="H5959" i="8"/>
  <c r="M122" i="11" s="1"/>
  <c r="S122" i="11"/>
  <c r="E5600" i="8"/>
  <c r="H5966" i="8" s="1"/>
  <c r="M129" i="11" s="1"/>
  <c r="A5593" i="8"/>
  <c r="T5930" i="8"/>
  <c r="P93" i="11"/>
  <c r="T76" i="11"/>
  <c r="U5912" i="8"/>
  <c r="U5929" i="8"/>
  <c r="T93" i="11"/>
  <c r="T5925" i="8"/>
  <c r="P88" i="11"/>
  <c r="P77" i="11"/>
  <c r="T5914" i="8"/>
  <c r="T88" i="11"/>
  <c r="U5924" i="8"/>
  <c r="V5924" i="8" s="1"/>
  <c r="E5577" i="8"/>
  <c r="T5927" i="8"/>
  <c r="P90" i="11"/>
  <c r="U5907" i="8"/>
  <c r="T71" i="11"/>
  <c r="H5908" i="8"/>
  <c r="M71" i="11" s="1"/>
  <c r="T5916" i="8"/>
  <c r="P79" i="11"/>
  <c r="T5926" i="8"/>
  <c r="P89" i="11"/>
  <c r="W299" i="19"/>
  <c r="H5918" i="8"/>
  <c r="M81" i="11" s="1"/>
  <c r="A5575" i="8"/>
  <c r="I5941" i="8"/>
  <c r="S104" i="11"/>
  <c r="E5582" i="8"/>
  <c r="H5941" i="8"/>
  <c r="M104" i="11" s="1"/>
  <c r="T97" i="11"/>
  <c r="U5933" i="8"/>
  <c r="V5933" i="8" s="1"/>
  <c r="T74" i="11"/>
  <c r="U5910" i="8"/>
  <c r="P74" i="11"/>
  <c r="T5911" i="8"/>
  <c r="H5923" i="8"/>
  <c r="M86" i="11" s="1"/>
  <c r="T86" i="11"/>
  <c r="U5922" i="8"/>
  <c r="V5922" i="8" s="1"/>
  <c r="P86" i="11"/>
  <c r="T5923" i="8"/>
  <c r="T5915" i="8"/>
  <c r="P78" i="11"/>
  <c r="V5876" i="8"/>
  <c r="V5878" i="8"/>
  <c r="T5932" i="8"/>
  <c r="P95" i="11"/>
  <c r="V5894" i="8"/>
  <c r="E5595" i="8"/>
  <c r="I5954" i="8"/>
  <c r="A5588" i="8"/>
  <c r="S117" i="11"/>
  <c r="A5570" i="8"/>
  <c r="H5919" i="8"/>
  <c r="M82" i="11" s="1"/>
  <c r="T78" i="11"/>
  <c r="U5914" i="8"/>
  <c r="U5911" i="8"/>
  <c r="V5911" i="8" s="1"/>
  <c r="T75" i="11"/>
  <c r="P84" i="11"/>
  <c r="T5921" i="8"/>
  <c r="P99" i="11"/>
  <c r="T5936" i="8"/>
  <c r="T89" i="11"/>
  <c r="U5925" i="8"/>
  <c r="V5925" i="8" s="1"/>
  <c r="E5576" i="8"/>
  <c r="H5942" i="8" s="1"/>
  <c r="M105" i="11" s="1"/>
  <c r="U5906" i="8"/>
  <c r="V5906" i="8" s="1"/>
  <c r="T70" i="11"/>
  <c r="T5917" i="8"/>
  <c r="P80" i="11"/>
  <c r="U5921" i="8"/>
  <c r="V5921" i="8" s="1"/>
  <c r="T85" i="11"/>
  <c r="T5924" i="8"/>
  <c r="P87" i="11"/>
  <c r="P92" i="11"/>
  <c r="T5929" i="8"/>
  <c r="I5947" i="8"/>
  <c r="A5581" i="8"/>
  <c r="S110" i="11"/>
  <c r="E5588" i="8"/>
  <c r="A5589" i="8"/>
  <c r="E5596" i="8"/>
  <c r="H5962" i="8" s="1"/>
  <c r="M125" i="11" s="1"/>
  <c r="S118" i="11"/>
  <c r="I5955" i="8"/>
  <c r="T83" i="11"/>
  <c r="U5919" i="8"/>
  <c r="A5583" i="8"/>
  <c r="I5949" i="8"/>
  <c r="S112" i="11"/>
  <c r="E5590" i="8"/>
  <c r="H5956" i="8" s="1"/>
  <c r="M119" i="11" s="1"/>
  <c r="H5907" i="8"/>
  <c r="M70" i="11" s="1"/>
  <c r="H5910" i="8"/>
  <c r="M73" i="11" s="1"/>
  <c r="U5923" i="8"/>
  <c r="T87" i="11"/>
  <c r="H5915" i="8"/>
  <c r="M78" i="11" s="1"/>
  <c r="U5927" i="8"/>
  <c r="T91" i="11"/>
  <c r="H5928" i="8"/>
  <c r="M91" i="11" s="1"/>
  <c r="A5574" i="8"/>
  <c r="E5581" i="8"/>
  <c r="I5940" i="8"/>
  <c r="S103" i="11"/>
  <c r="H5940" i="8"/>
  <c r="M103" i="11" s="1"/>
  <c r="E5587" i="8"/>
  <c r="H5953" i="8" s="1"/>
  <c r="M116" i="11" s="1"/>
  <c r="S109" i="11"/>
  <c r="A5580" i="8"/>
  <c r="I5946" i="8"/>
  <c r="H5965" i="8"/>
  <c r="M128" i="11" s="1"/>
  <c r="I5965" i="8"/>
  <c r="A5599" i="8"/>
  <c r="S128" i="11"/>
  <c r="I5944" i="8"/>
  <c r="E5585" i="8"/>
  <c r="H5951" i="8" s="1"/>
  <c r="M114" i="11" s="1"/>
  <c r="A5578" i="8"/>
  <c r="S107" i="11"/>
  <c r="H5944" i="8"/>
  <c r="M107" i="11" s="1"/>
  <c r="A5590" i="8"/>
  <c r="I5956" i="8"/>
  <c r="S119" i="11"/>
  <c r="E5597" i="8"/>
  <c r="H5963" i="8" s="1"/>
  <c r="M126" i="11" s="1"/>
  <c r="I5960" i="8"/>
  <c r="A5594" i="8"/>
  <c r="E5601" i="8"/>
  <c r="S123" i="11"/>
  <c r="H5912" i="8"/>
  <c r="M75" i="11" s="1"/>
  <c r="P82" i="11"/>
  <c r="T5919" i="8"/>
  <c r="T5935" i="8"/>
  <c r="P98" i="11"/>
  <c r="T80" i="11"/>
  <c r="U5916" i="8"/>
  <c r="V5916" i="8" s="1"/>
  <c r="E5572" i="8"/>
  <c r="V5891" i="8"/>
  <c r="U5934" i="8"/>
  <c r="V5934" i="8" s="1"/>
  <c r="T98" i="11"/>
  <c r="U5930" i="8"/>
  <c r="V5930" i="8" s="1"/>
  <c r="T94" i="11"/>
  <c r="V5889" i="8"/>
  <c r="H5929" i="8"/>
  <c r="M92" i="11" s="1"/>
  <c r="E5603" i="8" l="1"/>
  <c r="T104" i="11"/>
  <c r="V5927" i="8"/>
  <c r="V5914" i="8"/>
  <c r="V5915" i="8"/>
  <c r="V5919" i="8"/>
  <c r="V5910" i="8"/>
  <c r="U5968" i="8"/>
  <c r="T132" i="11"/>
  <c r="S152" i="11"/>
  <c r="A5623" i="8"/>
  <c r="I5989" i="8"/>
  <c r="E5630" i="8"/>
  <c r="H5996" i="8" s="1"/>
  <c r="M159" i="11" s="1"/>
  <c r="A5629" i="8"/>
  <c r="I5995" i="8"/>
  <c r="S158" i="11"/>
  <c r="U5966" i="8"/>
  <c r="V5966" i="8" s="1"/>
  <c r="T130" i="11"/>
  <c r="I5994" i="8"/>
  <c r="A5628" i="8"/>
  <c r="S157" i="11"/>
  <c r="I5986" i="8"/>
  <c r="A5620" i="8"/>
  <c r="S149" i="11"/>
  <c r="E5627" i="8"/>
  <c r="H5993" i="8" s="1"/>
  <c r="M156" i="11" s="1"/>
  <c r="T5955" i="8"/>
  <c r="P118" i="11"/>
  <c r="P126" i="11"/>
  <c r="T5963" i="8"/>
  <c r="T102" i="11"/>
  <c r="U5938" i="8"/>
  <c r="P100" i="11"/>
  <c r="T5937" i="8"/>
  <c r="I5991" i="8"/>
  <c r="S154" i="11"/>
  <c r="A5625" i="8"/>
  <c r="E5632" i="8"/>
  <c r="H5998" i="8" s="1"/>
  <c r="M161" i="11" s="1"/>
  <c r="S142" i="11"/>
  <c r="I5979" i="8"/>
  <c r="A5613" i="8"/>
  <c r="E5620" i="8"/>
  <c r="H5986" i="8" s="1"/>
  <c r="M149" i="11" s="1"/>
  <c r="T5956" i="8"/>
  <c r="P119" i="11"/>
  <c r="P109" i="11"/>
  <c r="T5946" i="8"/>
  <c r="T119" i="11"/>
  <c r="U5955" i="8"/>
  <c r="V5955" i="8" s="1"/>
  <c r="U5941" i="8"/>
  <c r="V5941" i="8" s="1"/>
  <c r="T105" i="11"/>
  <c r="V5908" i="8"/>
  <c r="T5950" i="8"/>
  <c r="P113" i="11"/>
  <c r="T122" i="11"/>
  <c r="U5958" i="8"/>
  <c r="V5958" i="8" s="1"/>
  <c r="P111" i="11"/>
  <c r="T5948" i="8"/>
  <c r="I5985" i="8"/>
  <c r="E5626" i="8"/>
  <c r="A5619" i="8"/>
  <c r="S148" i="11"/>
  <c r="A5630" i="8"/>
  <c r="S159" i="11"/>
  <c r="I5996" i="8"/>
  <c r="E5624" i="8"/>
  <c r="A5617" i="8"/>
  <c r="I5983" i="8"/>
  <c r="S146" i="11"/>
  <c r="S132" i="11"/>
  <c r="I5969" i="8"/>
  <c r="E5610" i="8"/>
  <c r="H5976" i="8" s="1"/>
  <c r="M139" i="11" s="1"/>
  <c r="A5603" i="8"/>
  <c r="H5969" i="8"/>
  <c r="M132" i="11" s="1"/>
  <c r="V5907" i="8"/>
  <c r="I5984" i="8"/>
  <c r="A5618" i="8"/>
  <c r="S147" i="11"/>
  <c r="E5625" i="8"/>
  <c r="H5991" i="8" s="1"/>
  <c r="M154" i="11" s="1"/>
  <c r="I5972" i="8"/>
  <c r="A5606" i="8"/>
  <c r="E5613" i="8"/>
  <c r="S135" i="11"/>
  <c r="U5961" i="8"/>
  <c r="T125" i="11"/>
  <c r="T5954" i="8"/>
  <c r="P117" i="11"/>
  <c r="T129" i="11"/>
  <c r="U5965" i="8"/>
  <c r="V5965" i="8" s="1"/>
  <c r="T5945" i="8"/>
  <c r="P108" i="11"/>
  <c r="V5909" i="8"/>
  <c r="T5952" i="8"/>
  <c r="P115" i="11"/>
  <c r="U5954" i="8"/>
  <c r="T118" i="11"/>
  <c r="I5988" i="8"/>
  <c r="S151" i="11"/>
  <c r="A5622" i="8"/>
  <c r="E5629" i="8"/>
  <c r="S140" i="11"/>
  <c r="A5611" i="8"/>
  <c r="I5977" i="8"/>
  <c r="E5618" i="8"/>
  <c r="A5631" i="8"/>
  <c r="S160" i="11"/>
  <c r="I5997" i="8"/>
  <c r="U5960" i="8"/>
  <c r="V5960" i="8" s="1"/>
  <c r="T124" i="11"/>
  <c r="T106" i="11"/>
  <c r="U5942" i="8"/>
  <c r="V5942" i="8" s="1"/>
  <c r="U5951" i="8"/>
  <c r="V5951" i="8" s="1"/>
  <c r="T115" i="11"/>
  <c r="U5957" i="8"/>
  <c r="T121" i="11"/>
  <c r="U5936" i="8"/>
  <c r="V5936" i="8" s="1"/>
  <c r="T100" i="11"/>
  <c r="E5606" i="8"/>
  <c r="H5972" i="8" s="1"/>
  <c r="M135" i="11" s="1"/>
  <c r="I5968" i="8"/>
  <c r="E5609" i="8"/>
  <c r="H5975" i="8" s="1"/>
  <c r="M138" i="11" s="1"/>
  <c r="A5602" i="8"/>
  <c r="S131" i="11"/>
  <c r="S161" i="11"/>
  <c r="I5998" i="8"/>
  <c r="E5611" i="8"/>
  <c r="H5977" i="8" s="1"/>
  <c r="M140" i="11" s="1"/>
  <c r="I5970" i="8"/>
  <c r="S133" i="11"/>
  <c r="A5604" i="8"/>
  <c r="S150" i="11"/>
  <c r="A5621" i="8"/>
  <c r="E5628" i="8"/>
  <c r="H5994" i="8" s="1"/>
  <c r="M157" i="11" s="1"/>
  <c r="I5987" i="8"/>
  <c r="T116" i="11"/>
  <c r="U5952" i="8"/>
  <c r="P112" i="11"/>
  <c r="T5949" i="8"/>
  <c r="U5953" i="8"/>
  <c r="V5953" i="8" s="1"/>
  <c r="T117" i="11"/>
  <c r="A5601" i="8"/>
  <c r="U5939" i="8"/>
  <c r="T103" i="11"/>
  <c r="P125" i="11"/>
  <c r="T5962" i="8"/>
  <c r="H5943" i="8"/>
  <c r="M106" i="11" s="1"/>
  <c r="T109" i="11"/>
  <c r="U5945" i="8"/>
  <c r="V5945" i="8" s="1"/>
  <c r="V5929" i="8"/>
  <c r="T5959" i="8"/>
  <c r="P122" i="11"/>
  <c r="H5967" i="8"/>
  <c r="M130" i="11" s="1"/>
  <c r="T120" i="11"/>
  <c r="U5956" i="8"/>
  <c r="V5956" i="8" s="1"/>
  <c r="H5957" i="8"/>
  <c r="M120" i="11" s="1"/>
  <c r="P102" i="11"/>
  <c r="T5939" i="8"/>
  <c r="T114" i="11"/>
  <c r="U5950" i="8"/>
  <c r="V5950" i="8" s="1"/>
  <c r="V5918" i="8"/>
  <c r="E5608" i="8"/>
  <c r="H5974" i="8" s="1"/>
  <c r="M137" i="11" s="1"/>
  <c r="P114" i="11"/>
  <c r="T5951" i="8"/>
  <c r="T5957" i="8"/>
  <c r="P120" i="11"/>
  <c r="E5602" i="8"/>
  <c r="H5968" i="8" s="1"/>
  <c r="M131" i="11" s="1"/>
  <c r="P106" i="11"/>
  <c r="T5943" i="8"/>
  <c r="H5939" i="8"/>
  <c r="M102" i="11" s="1"/>
  <c r="I5992" i="8"/>
  <c r="S155" i="11"/>
  <c r="A5626" i="8"/>
  <c r="U5937" i="8"/>
  <c r="V5937" i="8" s="1"/>
  <c r="T101" i="11"/>
  <c r="T5944" i="8"/>
  <c r="P107" i="11"/>
  <c r="P103" i="11"/>
  <c r="T5940" i="8"/>
  <c r="T5947" i="8"/>
  <c r="P110" i="11"/>
  <c r="P130" i="11"/>
  <c r="T5967" i="8"/>
  <c r="T108" i="11"/>
  <c r="U5944" i="8"/>
  <c r="V5944" i="8" s="1"/>
  <c r="E5607" i="8"/>
  <c r="H5973" i="8" s="1"/>
  <c r="M136" i="11" s="1"/>
  <c r="H5961" i="8"/>
  <c r="M124" i="11" s="1"/>
  <c r="T113" i="11"/>
  <c r="U5949" i="8"/>
  <c r="V5949" i="8" s="1"/>
  <c r="I5980" i="8"/>
  <c r="A5614" i="8"/>
  <c r="S143" i="11"/>
  <c r="E5621" i="8"/>
  <c r="H5987" i="8" s="1"/>
  <c r="M150" i="11" s="1"/>
  <c r="U5946" i="8"/>
  <c r="V5946" i="8" s="1"/>
  <c r="T110" i="11"/>
  <c r="H5947" i="8"/>
  <c r="M110" i="11" s="1"/>
  <c r="U5947" i="8"/>
  <c r="T111" i="11"/>
  <c r="T123" i="11"/>
  <c r="U5959" i="8"/>
  <c r="V5959" i="8" s="1"/>
  <c r="E5605" i="8"/>
  <c r="H5971" i="8" s="1"/>
  <c r="M134" i="11" s="1"/>
  <c r="H5938" i="8"/>
  <c r="M101" i="11" s="1"/>
  <c r="P129" i="11"/>
  <c r="T5966" i="8"/>
  <c r="T127" i="11"/>
  <c r="U5963" i="8"/>
  <c r="V5963" i="8" s="1"/>
  <c r="I5990" i="8"/>
  <c r="E5631" i="8"/>
  <c r="H5997" i="8" s="1"/>
  <c r="M160" i="11" s="1"/>
  <c r="A5624" i="8"/>
  <c r="S153" i="11"/>
  <c r="H5990" i="8"/>
  <c r="M153" i="11" s="1"/>
  <c r="A5605" i="8"/>
  <c r="E5612" i="8"/>
  <c r="H5978" i="8" s="1"/>
  <c r="M141" i="11" s="1"/>
  <c r="S134" i="11"/>
  <c r="I5971" i="8"/>
  <c r="E5614" i="8"/>
  <c r="I5973" i="8"/>
  <c r="S136" i="11"/>
  <c r="A5607" i="8"/>
  <c r="P123" i="11"/>
  <c r="T5960" i="8"/>
  <c r="V5912" i="8"/>
  <c r="P116" i="11"/>
  <c r="T5953" i="8"/>
  <c r="P105" i="11"/>
  <c r="T5942" i="8"/>
  <c r="T128" i="11"/>
  <c r="U5964" i="8"/>
  <c r="V5964" i="8" s="1"/>
  <c r="S144" i="11"/>
  <c r="A5615" i="8"/>
  <c r="E5622" i="8"/>
  <c r="H5988" i="8" s="1"/>
  <c r="M151" i="11" s="1"/>
  <c r="I5981" i="8"/>
  <c r="I5975" i="8"/>
  <c r="E5616" i="8"/>
  <c r="H5982" i="8" s="1"/>
  <c r="M145" i="11" s="1"/>
  <c r="A5609" i="8"/>
  <c r="S138" i="11"/>
  <c r="S137" i="11"/>
  <c r="I5974" i="8"/>
  <c r="E5615" i="8"/>
  <c r="H5981" i="8" s="1"/>
  <c r="M144" i="11" s="1"/>
  <c r="A5608" i="8"/>
  <c r="T5965" i="8"/>
  <c r="P128" i="11"/>
  <c r="V5923" i="8"/>
  <c r="T5941" i="8"/>
  <c r="P104" i="11"/>
  <c r="V5928" i="8"/>
  <c r="E5604" i="8"/>
  <c r="P101" i="11"/>
  <c r="T5938" i="8"/>
  <c r="T112" i="11"/>
  <c r="U5948" i="8"/>
  <c r="T5961" i="8"/>
  <c r="P124" i="11"/>
  <c r="V5940" i="8"/>
  <c r="I5982" i="8"/>
  <c r="S145" i="11"/>
  <c r="E5623" i="8"/>
  <c r="H5989" i="8" s="1"/>
  <c r="M152" i="11" s="1"/>
  <c r="A5616" i="8"/>
  <c r="E5619" i="8"/>
  <c r="H5985" i="8" s="1"/>
  <c r="M148" i="11" s="1"/>
  <c r="A5612" i="8"/>
  <c r="S141" i="11"/>
  <c r="I5978" i="8"/>
  <c r="E5617" i="8"/>
  <c r="I5976" i="8"/>
  <c r="S139" i="11"/>
  <c r="A5610" i="8"/>
  <c r="A5627" i="8"/>
  <c r="S156" i="11"/>
  <c r="I5993" i="8"/>
  <c r="T126" i="11"/>
  <c r="U5962" i="8"/>
  <c r="V5962" i="8" s="1"/>
  <c r="H5954" i="8"/>
  <c r="M117" i="11" s="1"/>
  <c r="T5964" i="8"/>
  <c r="P127" i="11"/>
  <c r="H5952" i="8"/>
  <c r="M115" i="11" s="1"/>
  <c r="T107" i="11"/>
  <c r="U5943" i="8"/>
  <c r="H5948" i="8"/>
  <c r="M111" i="11" s="1"/>
  <c r="T5958" i="8"/>
  <c r="P121" i="11"/>
  <c r="E5633" i="8"/>
  <c r="V5943" i="8" l="1"/>
  <c r="S170" i="11"/>
  <c r="A5641" i="8"/>
  <c r="I6007" i="8"/>
  <c r="E5648" i="8"/>
  <c r="T133" i="11"/>
  <c r="U5969" i="8"/>
  <c r="V5969" i="8" s="1"/>
  <c r="T5995" i="8"/>
  <c r="P158" i="11"/>
  <c r="E5634" i="8"/>
  <c r="H6000" i="8" s="1"/>
  <c r="M163" i="11" s="1"/>
  <c r="E5640" i="8"/>
  <c r="H6006" i="8" s="1"/>
  <c r="M169" i="11" s="1"/>
  <c r="I5999" i="8"/>
  <c r="A5633" i="8"/>
  <c r="S162" i="11"/>
  <c r="H5999" i="8"/>
  <c r="M162" i="11" s="1"/>
  <c r="A5655" i="8"/>
  <c r="E5662" i="8"/>
  <c r="I6021" i="8"/>
  <c r="S184" i="11"/>
  <c r="T5976" i="8"/>
  <c r="P139" i="11"/>
  <c r="T5982" i="8"/>
  <c r="P145" i="11"/>
  <c r="T5973" i="8"/>
  <c r="P136" i="11"/>
  <c r="T136" i="11"/>
  <c r="U5972" i="8"/>
  <c r="V5972" i="8" s="1"/>
  <c r="T5970" i="8"/>
  <c r="P133" i="11"/>
  <c r="T135" i="11"/>
  <c r="U5971" i="8"/>
  <c r="V5971" i="8" s="1"/>
  <c r="T5984" i="8"/>
  <c r="P147" i="11"/>
  <c r="E5637" i="8"/>
  <c r="H6003" i="8" s="1"/>
  <c r="M166" i="11" s="1"/>
  <c r="T5979" i="8"/>
  <c r="P142" i="11"/>
  <c r="V5938" i="8"/>
  <c r="E5635" i="8"/>
  <c r="A5659" i="8"/>
  <c r="S188" i="11"/>
  <c r="I6025" i="8"/>
  <c r="T5990" i="8"/>
  <c r="P153" i="11"/>
  <c r="P131" i="11"/>
  <c r="T5968" i="8"/>
  <c r="S191" i="11"/>
  <c r="I6028" i="8"/>
  <c r="I6015" i="8"/>
  <c r="E5656" i="8"/>
  <c r="A5649" i="8"/>
  <c r="S178" i="11"/>
  <c r="I6026" i="8"/>
  <c r="S189" i="11"/>
  <c r="A5660" i="8"/>
  <c r="T143" i="11"/>
  <c r="U5979" i="8"/>
  <c r="H5980" i="8"/>
  <c r="M143" i="11" s="1"/>
  <c r="U5976" i="8"/>
  <c r="V5976" i="8" s="1"/>
  <c r="T140" i="11"/>
  <c r="H5995" i="8"/>
  <c r="M158" i="11" s="1"/>
  <c r="U5994" i="8"/>
  <c r="V5994" i="8" s="1"/>
  <c r="T158" i="11"/>
  <c r="T5996" i="8"/>
  <c r="P159" i="11"/>
  <c r="A5661" i="8"/>
  <c r="S190" i="11"/>
  <c r="I6027" i="8"/>
  <c r="H5983" i="8"/>
  <c r="M146" i="11" s="1"/>
  <c r="U5982" i="8"/>
  <c r="V5982" i="8" s="1"/>
  <c r="T146" i="11"/>
  <c r="U5981" i="8"/>
  <c r="V5981" i="8" s="1"/>
  <c r="T145" i="11"/>
  <c r="U5986" i="8"/>
  <c r="V5986" i="8" s="1"/>
  <c r="T150" i="11"/>
  <c r="T131" i="11"/>
  <c r="U5967" i="8"/>
  <c r="V5967" i="8" s="1"/>
  <c r="V5939" i="8"/>
  <c r="V5952" i="8"/>
  <c r="E5639" i="8"/>
  <c r="E5638" i="8"/>
  <c r="V5961" i="8"/>
  <c r="T159" i="11"/>
  <c r="U5995" i="8"/>
  <c r="P138" i="11"/>
  <c r="T5975" i="8"/>
  <c r="P134" i="11"/>
  <c r="T5971" i="8"/>
  <c r="A5632" i="8"/>
  <c r="T5997" i="8"/>
  <c r="P160" i="11"/>
  <c r="T161" i="11"/>
  <c r="U5997" i="8"/>
  <c r="V5997" i="8" s="1"/>
  <c r="P157" i="11"/>
  <c r="T5994" i="8"/>
  <c r="P152" i="11"/>
  <c r="T5989" i="8"/>
  <c r="I6001" i="8"/>
  <c r="A5635" i="8"/>
  <c r="E5642" i="8"/>
  <c r="S164" i="11"/>
  <c r="P141" i="11"/>
  <c r="T5978" i="8"/>
  <c r="P144" i="11"/>
  <c r="T5981" i="8"/>
  <c r="T5987" i="8"/>
  <c r="P150" i="11"/>
  <c r="P151" i="11"/>
  <c r="T5988" i="8"/>
  <c r="T142" i="11"/>
  <c r="U5978" i="8"/>
  <c r="V5978" i="8" s="1"/>
  <c r="U5975" i="8"/>
  <c r="V5975" i="8" s="1"/>
  <c r="T139" i="11"/>
  <c r="S179" i="11"/>
  <c r="A5650" i="8"/>
  <c r="I6016" i="8"/>
  <c r="E5657" i="8"/>
  <c r="H6023" i="8" s="1"/>
  <c r="M186" i="11" s="1"/>
  <c r="S173" i="11"/>
  <c r="A5644" i="8"/>
  <c r="I6010" i="8"/>
  <c r="E5651" i="8"/>
  <c r="H6017" i="8" s="1"/>
  <c r="M180" i="11" s="1"/>
  <c r="I6023" i="8"/>
  <c r="A5657" i="8"/>
  <c r="S186" i="11"/>
  <c r="U5987" i="8"/>
  <c r="V5987" i="8" s="1"/>
  <c r="T151" i="11"/>
  <c r="T141" i="11"/>
  <c r="U5977" i="8"/>
  <c r="V5977" i="8" s="1"/>
  <c r="P143" i="11"/>
  <c r="T5980" i="8"/>
  <c r="U5993" i="8"/>
  <c r="V5993" i="8" s="1"/>
  <c r="T157" i="11"/>
  <c r="P161" i="11"/>
  <c r="T5998" i="8"/>
  <c r="P132" i="11"/>
  <c r="T5969" i="8"/>
  <c r="I6000" i="8"/>
  <c r="S163" i="11"/>
  <c r="E5641" i="8"/>
  <c r="A5634" i="8"/>
  <c r="E5643" i="8"/>
  <c r="H6009" i="8" s="1"/>
  <c r="M172" i="11" s="1"/>
  <c r="A5636" i="8"/>
  <c r="S165" i="11"/>
  <c r="I6002" i="8"/>
  <c r="A5645" i="8"/>
  <c r="I6011" i="8"/>
  <c r="S174" i="11"/>
  <c r="E5652" i="8"/>
  <c r="S181" i="11"/>
  <c r="I6018" i="8"/>
  <c r="E5659" i="8"/>
  <c r="H6025" i="8" s="1"/>
  <c r="M188" i="11" s="1"/>
  <c r="A5652" i="8"/>
  <c r="V5947" i="8"/>
  <c r="P154" i="11"/>
  <c r="T5991" i="8"/>
  <c r="I6003" i="8"/>
  <c r="S166" i="11"/>
  <c r="A5637" i="8"/>
  <c r="E5644" i="8"/>
  <c r="H6010" i="8" s="1"/>
  <c r="M173" i="11" s="1"/>
  <c r="S185" i="11"/>
  <c r="A5656" i="8"/>
  <c r="I6022" i="8"/>
  <c r="H6022" i="8"/>
  <c r="M185" i="11" s="1"/>
  <c r="U5998" i="8"/>
  <c r="V5998" i="8" s="1"/>
  <c r="T162" i="11"/>
  <c r="U5973" i="8"/>
  <c r="V5973" i="8" s="1"/>
  <c r="T137" i="11"/>
  <c r="P135" i="11"/>
  <c r="T5972" i="8"/>
  <c r="H5992" i="8"/>
  <c r="M155" i="11" s="1"/>
  <c r="U5991" i="8"/>
  <c r="V5991" i="8" s="1"/>
  <c r="T155" i="11"/>
  <c r="U5992" i="8"/>
  <c r="T156" i="11"/>
  <c r="E5650" i="8"/>
  <c r="H6016" i="8" s="1"/>
  <c r="M179" i="11" s="1"/>
  <c r="S172" i="11"/>
  <c r="A5643" i="8"/>
  <c r="I6009" i="8"/>
  <c r="U5980" i="8"/>
  <c r="T144" i="11"/>
  <c r="T134" i="11"/>
  <c r="U5970" i="8"/>
  <c r="T147" i="11"/>
  <c r="U5983" i="8"/>
  <c r="H5984" i="8"/>
  <c r="M147" i="11" s="1"/>
  <c r="P146" i="11"/>
  <c r="T5983" i="8"/>
  <c r="P148" i="11"/>
  <c r="T5985" i="8"/>
  <c r="S180" i="11"/>
  <c r="A5651" i="8"/>
  <c r="E5658" i="8"/>
  <c r="H6024" i="8" s="1"/>
  <c r="M187" i="11" s="1"/>
  <c r="I6017" i="8"/>
  <c r="S175" i="11"/>
  <c r="I6012" i="8"/>
  <c r="A5646" i="8"/>
  <c r="E5653" i="8"/>
  <c r="H6019" i="8" s="1"/>
  <c r="M182" i="11" s="1"/>
  <c r="T5993" i="8"/>
  <c r="P156" i="11"/>
  <c r="T148" i="11"/>
  <c r="U5984" i="8"/>
  <c r="V5948" i="8"/>
  <c r="E5654" i="8"/>
  <c r="S176" i="11"/>
  <c r="A5647" i="8"/>
  <c r="I6013" i="8"/>
  <c r="S182" i="11"/>
  <c r="A5653" i="8"/>
  <c r="I6019" i="8"/>
  <c r="E5660" i="8"/>
  <c r="H6026" i="8" s="1"/>
  <c r="M189" i="11" s="1"/>
  <c r="S187" i="11"/>
  <c r="I6024" i="8"/>
  <c r="A5658" i="8"/>
  <c r="P137" i="11"/>
  <c r="T5974" i="8"/>
  <c r="H5970" i="8"/>
  <c r="M133" i="11" s="1"/>
  <c r="T5977" i="8"/>
  <c r="P140" i="11"/>
  <c r="V5954" i="8"/>
  <c r="T154" i="11"/>
  <c r="U5990" i="8"/>
  <c r="V5990" i="8" s="1"/>
  <c r="H5979" i="8"/>
  <c r="M142" i="11" s="1"/>
  <c r="E5636" i="8"/>
  <c r="H6002" i="8" s="1"/>
  <c r="M165" i="11" s="1"/>
  <c r="E5645" i="8"/>
  <c r="H6011" i="8" s="1"/>
  <c r="M174" i="11" s="1"/>
  <c r="H6004" i="8"/>
  <c r="M167" i="11" s="1"/>
  <c r="I6004" i="8"/>
  <c r="A5638" i="8"/>
  <c r="S167" i="11"/>
  <c r="H6005" i="8"/>
  <c r="M168" i="11" s="1"/>
  <c r="E5646" i="8"/>
  <c r="S168" i="11"/>
  <c r="I6005" i="8"/>
  <c r="A5639" i="8"/>
  <c r="S177" i="11"/>
  <c r="A5648" i="8"/>
  <c r="E5655" i="8"/>
  <c r="H6021" i="8" s="1"/>
  <c r="M184" i="11" s="1"/>
  <c r="I6014" i="8"/>
  <c r="H6014" i="8"/>
  <c r="M177" i="11" s="1"/>
  <c r="I6006" i="8"/>
  <c r="S169" i="11"/>
  <c r="A5640" i="8"/>
  <c r="E5647" i="8"/>
  <c r="H6013" i="8" s="1"/>
  <c r="M176" i="11" s="1"/>
  <c r="I6008" i="8"/>
  <c r="E5649" i="8"/>
  <c r="A5642" i="8"/>
  <c r="S171" i="11"/>
  <c r="A5654" i="8"/>
  <c r="I6020" i="8"/>
  <c r="S183" i="11"/>
  <c r="E5661" i="8"/>
  <c r="H6020" i="8"/>
  <c r="M183" i="11" s="1"/>
  <c r="T152" i="11"/>
  <c r="U5988" i="8"/>
  <c r="V5988" i="8" s="1"/>
  <c r="T160" i="11"/>
  <c r="U5996" i="8"/>
  <c r="V5996" i="8" s="1"/>
  <c r="P155" i="11"/>
  <c r="T5992" i="8"/>
  <c r="T138" i="11"/>
  <c r="U5974" i="8"/>
  <c r="V5974" i="8" s="1"/>
  <c r="V5957" i="8"/>
  <c r="T153" i="11"/>
  <c r="U5989" i="8"/>
  <c r="V5989" i="8" s="1"/>
  <c r="T149" i="11"/>
  <c r="U5985" i="8"/>
  <c r="V5985" i="8" s="1"/>
  <c r="T5986" i="8"/>
  <c r="P149" i="11"/>
  <c r="V5968" i="8"/>
  <c r="A5662" i="8"/>
  <c r="V5983" i="8" l="1"/>
  <c r="V5980" i="8"/>
  <c r="I6034" i="8"/>
  <c r="A5668" i="8"/>
  <c r="S197" i="11"/>
  <c r="E5675" i="8"/>
  <c r="P179" i="11"/>
  <c r="T6016" i="8"/>
  <c r="T171" i="11"/>
  <c r="U6007" i="8"/>
  <c r="U6000" i="8"/>
  <c r="V6000" i="8" s="1"/>
  <c r="T164" i="11"/>
  <c r="E5667" i="8"/>
  <c r="H6033" i="8" s="1"/>
  <c r="M196" i="11" s="1"/>
  <c r="I6029" i="8"/>
  <c r="A5663" i="8"/>
  <c r="E5670" i="8"/>
  <c r="S192" i="11"/>
  <c r="A5692" i="8"/>
  <c r="S221" i="11"/>
  <c r="I6058" i="8"/>
  <c r="H6008" i="8"/>
  <c r="M171" i="11" s="1"/>
  <c r="E5665" i="8"/>
  <c r="P175" i="11"/>
  <c r="T6012" i="8"/>
  <c r="V5992" i="8"/>
  <c r="T173" i="11"/>
  <c r="U6009" i="8"/>
  <c r="V6009" i="8" s="1"/>
  <c r="E5664" i="8"/>
  <c r="T167" i="11"/>
  <c r="U6003" i="8"/>
  <c r="V6003" i="8" s="1"/>
  <c r="T6028" i="8"/>
  <c r="P191" i="11"/>
  <c r="S213" i="11"/>
  <c r="I6050" i="8"/>
  <c r="A5684" i="8"/>
  <c r="H6050" i="8"/>
  <c r="M213" i="11" s="1"/>
  <c r="T178" i="11"/>
  <c r="U6014" i="8"/>
  <c r="V6014" i="8" s="1"/>
  <c r="U6006" i="8"/>
  <c r="V6006" i="8" s="1"/>
  <c r="T170" i="11"/>
  <c r="S206" i="11"/>
  <c r="E5684" i="8"/>
  <c r="I6043" i="8"/>
  <c r="A5677" i="8"/>
  <c r="I6059" i="8"/>
  <c r="S222" i="11"/>
  <c r="T6008" i="8"/>
  <c r="P171" i="11"/>
  <c r="P168" i="11"/>
  <c r="T6005" i="8"/>
  <c r="T183" i="11"/>
  <c r="U6019" i="8"/>
  <c r="V6019" i="8" s="1"/>
  <c r="H6018" i="8"/>
  <c r="M181" i="11" s="1"/>
  <c r="U6017" i="8"/>
  <c r="V6017" i="8" s="1"/>
  <c r="T181" i="11"/>
  <c r="P163" i="11"/>
  <c r="T6000" i="8"/>
  <c r="P164" i="11"/>
  <c r="T6001" i="8"/>
  <c r="T168" i="11"/>
  <c r="U6004" i="8"/>
  <c r="V6004" i="8" s="1"/>
  <c r="E5668" i="8"/>
  <c r="I6052" i="8"/>
  <c r="S215" i="11"/>
  <c r="T6024" i="8"/>
  <c r="P187" i="11"/>
  <c r="T6017" i="8"/>
  <c r="P180" i="11"/>
  <c r="T6027" i="8"/>
  <c r="P190" i="11"/>
  <c r="P184" i="11"/>
  <c r="T6021" i="8"/>
  <c r="I6042" i="8"/>
  <c r="S205" i="11"/>
  <c r="A5676" i="8"/>
  <c r="E5683" i="8"/>
  <c r="U6012" i="8"/>
  <c r="T176" i="11"/>
  <c r="H6012" i="8"/>
  <c r="M175" i="11" s="1"/>
  <c r="T175" i="11"/>
  <c r="U6011" i="8"/>
  <c r="V6011" i="8" s="1"/>
  <c r="P174" i="11"/>
  <c r="T6011" i="8"/>
  <c r="P186" i="11"/>
  <c r="T6023" i="8"/>
  <c r="P189" i="11"/>
  <c r="T6026" i="8"/>
  <c r="U6002" i="8"/>
  <c r="V6002" i="8" s="1"/>
  <c r="T166" i="11"/>
  <c r="T191" i="11"/>
  <c r="U6027" i="8"/>
  <c r="T189" i="11"/>
  <c r="U6025" i="8"/>
  <c r="V6025" i="8" s="1"/>
  <c r="U6023" i="8"/>
  <c r="V6023" i="8" s="1"/>
  <c r="T187" i="11"/>
  <c r="T6009" i="8"/>
  <c r="P172" i="11"/>
  <c r="T6003" i="8"/>
  <c r="P166" i="11"/>
  <c r="S196" i="11"/>
  <c r="A5667" i="8"/>
  <c r="E5674" i="8"/>
  <c r="I6033" i="8"/>
  <c r="I6032" i="8"/>
  <c r="E5673" i="8"/>
  <c r="H6039" i="8" s="1"/>
  <c r="M202" i="11" s="1"/>
  <c r="A5666" i="8"/>
  <c r="S195" i="11"/>
  <c r="H6027" i="8"/>
  <c r="M190" i="11" s="1"/>
  <c r="U6026" i="8"/>
  <c r="V6026" i="8" s="1"/>
  <c r="T190" i="11"/>
  <c r="E5671" i="8"/>
  <c r="A5664" i="8"/>
  <c r="I6030" i="8"/>
  <c r="S193" i="11"/>
  <c r="H6030" i="8"/>
  <c r="M193" i="11" s="1"/>
  <c r="P169" i="11"/>
  <c r="T6006" i="8"/>
  <c r="T6019" i="8"/>
  <c r="P182" i="11"/>
  <c r="V5984" i="8"/>
  <c r="T6002" i="8"/>
  <c r="P165" i="11"/>
  <c r="U6016" i="8"/>
  <c r="V6016" i="8" s="1"/>
  <c r="T180" i="11"/>
  <c r="H6015" i="8"/>
  <c r="M178" i="11" s="1"/>
  <c r="E5666" i="8"/>
  <c r="H6032" i="8" s="1"/>
  <c r="M195" i="11" s="1"/>
  <c r="U6013" i="8"/>
  <c r="V6013" i="8" s="1"/>
  <c r="T177" i="11"/>
  <c r="S211" i="11"/>
  <c r="A5682" i="8"/>
  <c r="I6048" i="8"/>
  <c r="A5678" i="8"/>
  <c r="S207" i="11"/>
  <c r="I6044" i="8"/>
  <c r="E5685" i="8"/>
  <c r="T6020" i="8"/>
  <c r="P183" i="11"/>
  <c r="P167" i="11"/>
  <c r="T6004" i="8"/>
  <c r="T179" i="11"/>
  <c r="U6015" i="8"/>
  <c r="P173" i="11"/>
  <c r="T6010" i="8"/>
  <c r="T185" i="11"/>
  <c r="U6021" i="8"/>
  <c r="V6021" i="8" s="1"/>
  <c r="P170" i="11"/>
  <c r="T6007" i="8"/>
  <c r="I6038" i="8"/>
  <c r="E5679" i="8"/>
  <c r="S201" i="11"/>
  <c r="A5672" i="8"/>
  <c r="E5686" i="8"/>
  <c r="H6052" i="8" s="1"/>
  <c r="M215" i="11" s="1"/>
  <c r="S208" i="11"/>
  <c r="A5679" i="8"/>
  <c r="I6045" i="8"/>
  <c r="A5670" i="8"/>
  <c r="I6036" i="8"/>
  <c r="E5677" i="8"/>
  <c r="S199" i="11"/>
  <c r="I6055" i="8"/>
  <c r="S218" i="11"/>
  <c r="A5689" i="8"/>
  <c r="E5672" i="8"/>
  <c r="S194" i="11"/>
  <c r="I6031" i="8"/>
  <c r="A5665" i="8"/>
  <c r="A5690" i="8"/>
  <c r="I6056" i="8"/>
  <c r="S219" i="11"/>
  <c r="V5970" i="8"/>
  <c r="E5663" i="8"/>
  <c r="H6029" i="8" s="1"/>
  <c r="M192" i="11" s="1"/>
  <c r="T6015" i="8"/>
  <c r="P178" i="11"/>
  <c r="P188" i="11"/>
  <c r="T6025" i="8"/>
  <c r="P162" i="11"/>
  <c r="T5999" i="8"/>
  <c r="H6007" i="8"/>
  <c r="M170" i="11" s="1"/>
  <c r="T6014" i="8"/>
  <c r="P177" i="11"/>
  <c r="A5680" i="8"/>
  <c r="S209" i="11"/>
  <c r="I6046" i="8"/>
  <c r="T184" i="11"/>
  <c r="U6020" i="8"/>
  <c r="V6020" i="8" s="1"/>
  <c r="T174" i="11"/>
  <c r="U6010" i="8"/>
  <c r="V6010" i="8" s="1"/>
  <c r="P176" i="11"/>
  <c r="T6013" i="8"/>
  <c r="P185" i="11"/>
  <c r="T6022" i="8"/>
  <c r="U6024" i="8"/>
  <c r="V6024" i="8" s="1"/>
  <c r="T188" i="11"/>
  <c r="T172" i="11"/>
  <c r="U6008" i="8"/>
  <c r="V6008" i="8" s="1"/>
  <c r="V5995" i="8"/>
  <c r="E5669" i="8"/>
  <c r="H6035" i="8" s="1"/>
  <c r="M198" i="11" s="1"/>
  <c r="T169" i="11"/>
  <c r="U6005" i="8"/>
  <c r="V6005" i="8" s="1"/>
  <c r="E5682" i="8"/>
  <c r="S204" i="11"/>
  <c r="H6041" i="8"/>
  <c r="M204" i="11" s="1"/>
  <c r="A5675" i="8"/>
  <c r="I6041" i="8"/>
  <c r="A5688" i="8"/>
  <c r="I6054" i="8"/>
  <c r="S217" i="11"/>
  <c r="A5681" i="8"/>
  <c r="I6047" i="8"/>
  <c r="S210" i="11"/>
  <c r="S202" i="11"/>
  <c r="A5673" i="8"/>
  <c r="E5680" i="8"/>
  <c r="H6046" i="8" s="1"/>
  <c r="M209" i="11" s="1"/>
  <c r="I6039" i="8"/>
  <c r="E5676" i="8"/>
  <c r="S198" i="11"/>
  <c r="I6035" i="8"/>
  <c r="A5669" i="8"/>
  <c r="A5683" i="8"/>
  <c r="S212" i="11"/>
  <c r="H6049" i="8"/>
  <c r="M212" i="11" s="1"/>
  <c r="I6049" i="8"/>
  <c r="S214" i="11"/>
  <c r="I6051" i="8"/>
  <c r="A5685" i="8"/>
  <c r="I6040" i="8"/>
  <c r="S203" i="11"/>
  <c r="E5681" i="8"/>
  <c r="H6047" i="8" s="1"/>
  <c r="M210" i="11" s="1"/>
  <c r="A5674" i="8"/>
  <c r="E5678" i="8"/>
  <c r="S200" i="11"/>
  <c r="I6037" i="8"/>
  <c r="A5671" i="8"/>
  <c r="I6057" i="8"/>
  <c r="S220" i="11"/>
  <c r="A5691" i="8"/>
  <c r="T165" i="11"/>
  <c r="U6001" i="8"/>
  <c r="T182" i="11"/>
  <c r="U6018" i="8"/>
  <c r="V6018" i="8" s="1"/>
  <c r="P181" i="11"/>
  <c r="T6018" i="8"/>
  <c r="U6022" i="8"/>
  <c r="V6022" i="8" s="1"/>
  <c r="T186" i="11"/>
  <c r="H6001" i="8"/>
  <c r="M164" i="11" s="1"/>
  <c r="V5979" i="8"/>
  <c r="H6028" i="8"/>
  <c r="M191" i="11" s="1"/>
  <c r="U5999" i="8"/>
  <c r="V5999" i="8" s="1"/>
  <c r="T163" i="11"/>
  <c r="E5695" i="8"/>
  <c r="V6015" i="8" l="1"/>
  <c r="V6012" i="8"/>
  <c r="E5697" i="8"/>
  <c r="U6062" i="8" s="1"/>
  <c r="T205" i="11"/>
  <c r="U6041" i="8"/>
  <c r="V6041" i="8" s="1"/>
  <c r="H6051" i="8"/>
  <c r="M214" i="11" s="1"/>
  <c r="U6050" i="8"/>
  <c r="V6050" i="8" s="1"/>
  <c r="T214" i="11"/>
  <c r="E5700" i="8"/>
  <c r="H6066" i="8" s="1"/>
  <c r="M229" i="11" s="1"/>
  <c r="E5706" i="8"/>
  <c r="H6072" i="8" s="1"/>
  <c r="M235" i="11" s="1"/>
  <c r="A5699" i="8"/>
  <c r="I6065" i="8"/>
  <c r="S228" i="11"/>
  <c r="P214" i="11"/>
  <c r="T6051" i="8"/>
  <c r="T6055" i="8"/>
  <c r="P218" i="11"/>
  <c r="H6045" i="8"/>
  <c r="M208" i="11" s="1"/>
  <c r="T208" i="11"/>
  <c r="U6044" i="8"/>
  <c r="P207" i="11"/>
  <c r="T6044" i="8"/>
  <c r="H6042" i="8"/>
  <c r="M205" i="11" s="1"/>
  <c r="U6060" i="8"/>
  <c r="T224" i="11"/>
  <c r="H6061" i="8"/>
  <c r="M224" i="11" s="1"/>
  <c r="E5702" i="8"/>
  <c r="S224" i="11"/>
  <c r="I6061" i="8"/>
  <c r="A5695" i="8"/>
  <c r="T6057" i="8"/>
  <c r="P220" i="11"/>
  <c r="T6039" i="8"/>
  <c r="P202" i="11"/>
  <c r="P217" i="11"/>
  <c r="T6054" i="8"/>
  <c r="U6034" i="8"/>
  <c r="T198" i="11"/>
  <c r="P201" i="11"/>
  <c r="T6038" i="8"/>
  <c r="U6031" i="8"/>
  <c r="T195" i="11"/>
  <c r="U6048" i="8"/>
  <c r="T212" i="11"/>
  <c r="P222" i="11"/>
  <c r="T6059" i="8"/>
  <c r="H6036" i="8"/>
  <c r="M199" i="11" s="1"/>
  <c r="U6035" i="8"/>
  <c r="V6035" i="8" s="1"/>
  <c r="T199" i="11"/>
  <c r="E5717" i="8"/>
  <c r="H6083" i="8" s="1"/>
  <c r="M246" i="11" s="1"/>
  <c r="A5710" i="8"/>
  <c r="I6076" i="8"/>
  <c r="S239" i="11"/>
  <c r="S240" i="11"/>
  <c r="I6077" i="8"/>
  <c r="E5718" i="8"/>
  <c r="H6084" i="8" s="1"/>
  <c r="M247" i="11" s="1"/>
  <c r="A5711" i="8"/>
  <c r="U6045" i="8"/>
  <c r="T209" i="11"/>
  <c r="T6056" i="8"/>
  <c r="P219" i="11"/>
  <c r="T206" i="11"/>
  <c r="U6042" i="8"/>
  <c r="V6007" i="8"/>
  <c r="E5721" i="8"/>
  <c r="I6080" i="8"/>
  <c r="S243" i="11"/>
  <c r="A5714" i="8"/>
  <c r="S251" i="11"/>
  <c r="I6088" i="8"/>
  <c r="A5722" i="8"/>
  <c r="T6037" i="8"/>
  <c r="P200" i="11"/>
  <c r="T6049" i="8"/>
  <c r="P212" i="11"/>
  <c r="T6041" i="8"/>
  <c r="P204" i="11"/>
  <c r="T6036" i="8"/>
  <c r="P199" i="11"/>
  <c r="P206" i="11"/>
  <c r="T6043" i="8"/>
  <c r="P192" i="11"/>
  <c r="T6029" i="8"/>
  <c r="E5715" i="8"/>
  <c r="A5708" i="8"/>
  <c r="S237" i="11"/>
  <c r="I6074" i="8"/>
  <c r="S229" i="11"/>
  <c r="I6066" i="8"/>
  <c r="A5700" i="8"/>
  <c r="E5707" i="8"/>
  <c r="H6073" i="8" s="1"/>
  <c r="M236" i="11" s="1"/>
  <c r="S252" i="11"/>
  <c r="I6089" i="8"/>
  <c r="P211" i="11"/>
  <c r="T6048" i="8"/>
  <c r="P205" i="11"/>
  <c r="T6042" i="8"/>
  <c r="T213" i="11"/>
  <c r="U6049" i="8"/>
  <c r="V6049" i="8" s="1"/>
  <c r="T196" i="11"/>
  <c r="U6032" i="8"/>
  <c r="V6032" i="8" s="1"/>
  <c r="S225" i="11"/>
  <c r="I6062" i="8"/>
  <c r="A5696" i="8"/>
  <c r="E5703" i="8"/>
  <c r="T207" i="11"/>
  <c r="U6043" i="8"/>
  <c r="T6031" i="8"/>
  <c r="P194" i="11"/>
  <c r="T6045" i="8"/>
  <c r="P208" i="11"/>
  <c r="P215" i="11"/>
  <c r="T6052" i="8"/>
  <c r="H6031" i="8"/>
  <c r="M194" i="11" s="1"/>
  <c r="T194" i="11"/>
  <c r="U6030" i="8"/>
  <c r="V6030" i="8" s="1"/>
  <c r="S230" i="11"/>
  <c r="A5701" i="8"/>
  <c r="E5708" i="8"/>
  <c r="I6067" i="8"/>
  <c r="S244" i="11"/>
  <c r="E5722" i="8"/>
  <c r="I6081" i="8"/>
  <c r="A5715" i="8"/>
  <c r="H6081" i="8"/>
  <c r="M244" i="11" s="1"/>
  <c r="S248" i="11"/>
  <c r="I6085" i="8"/>
  <c r="A5719" i="8"/>
  <c r="A5697" i="8"/>
  <c r="I6063" i="8"/>
  <c r="S226" i="11"/>
  <c r="E5704" i="8"/>
  <c r="H6070" i="8" s="1"/>
  <c r="M233" i="11" s="1"/>
  <c r="A5716" i="8"/>
  <c r="E5723" i="8"/>
  <c r="H6089" i="8" s="1"/>
  <c r="M252" i="11" s="1"/>
  <c r="I6082" i="8"/>
  <c r="S245" i="11"/>
  <c r="I6086" i="8"/>
  <c r="S249" i="11"/>
  <c r="A5720" i="8"/>
  <c r="S283" i="11"/>
  <c r="I6120" i="8"/>
  <c r="T6030" i="8"/>
  <c r="P193" i="11"/>
  <c r="U6038" i="8"/>
  <c r="T202" i="11"/>
  <c r="T197" i="11"/>
  <c r="U6033" i="8"/>
  <c r="V6033" i="8" s="1"/>
  <c r="H6043" i="8"/>
  <c r="M206" i="11" s="1"/>
  <c r="U6040" i="8"/>
  <c r="T204" i="11"/>
  <c r="S236" i="11"/>
  <c r="I6073" i="8"/>
  <c r="A5707" i="8"/>
  <c r="E5714" i="8"/>
  <c r="H6080" i="8" s="1"/>
  <c r="M243" i="11" s="1"/>
  <c r="E5711" i="8"/>
  <c r="A5704" i="8"/>
  <c r="S233" i="11"/>
  <c r="I6070" i="8"/>
  <c r="E5699" i="8"/>
  <c r="S223" i="11"/>
  <c r="I6060" i="8"/>
  <c r="A5694" i="8"/>
  <c r="E5701" i="8"/>
  <c r="S234" i="11"/>
  <c r="E5712" i="8"/>
  <c r="H6078" i="8" s="1"/>
  <c r="M241" i="11" s="1"/>
  <c r="I6071" i="8"/>
  <c r="A5705" i="8"/>
  <c r="I6083" i="8"/>
  <c r="S246" i="11"/>
  <c r="A5717" i="8"/>
  <c r="A5721" i="8"/>
  <c r="S250" i="11"/>
  <c r="I6087" i="8"/>
  <c r="H6087" i="8"/>
  <c r="M250" i="11" s="1"/>
  <c r="V6001" i="8"/>
  <c r="U6046" i="8"/>
  <c r="V6046" i="8" s="1"/>
  <c r="T210" i="11"/>
  <c r="H6048" i="8"/>
  <c r="M211" i="11" s="1"/>
  <c r="T211" i="11"/>
  <c r="U6047" i="8"/>
  <c r="V6047" i="8" s="1"/>
  <c r="U6037" i="8"/>
  <c r="T201" i="11"/>
  <c r="P195" i="11"/>
  <c r="T6032" i="8"/>
  <c r="U6029" i="8"/>
  <c r="V6029" i="8" s="1"/>
  <c r="T193" i="11"/>
  <c r="H6034" i="8"/>
  <c r="M197" i="11" s="1"/>
  <c r="U6051" i="8"/>
  <c r="T215" i="11"/>
  <c r="H6037" i="8"/>
  <c r="M200" i="11" s="1"/>
  <c r="T200" i="11"/>
  <c r="U6036" i="8"/>
  <c r="V6036" i="8" s="1"/>
  <c r="P221" i="11"/>
  <c r="T6058" i="8"/>
  <c r="S247" i="11"/>
  <c r="I6084" i="8"/>
  <c r="A5718" i="8"/>
  <c r="T6047" i="8"/>
  <c r="P210" i="11"/>
  <c r="E5716" i="8"/>
  <c r="I6075" i="8"/>
  <c r="A5709" i="8"/>
  <c r="S238" i="11"/>
  <c r="E5713" i="8"/>
  <c r="A5706" i="8"/>
  <c r="S235" i="11"/>
  <c r="I6072" i="8"/>
  <c r="P203" i="11"/>
  <c r="T6040" i="8"/>
  <c r="T6035" i="8"/>
  <c r="P198" i="11"/>
  <c r="T6046" i="8"/>
  <c r="P209" i="11"/>
  <c r="U6028" i="8"/>
  <c r="V6028" i="8" s="1"/>
  <c r="T192" i="11"/>
  <c r="E5696" i="8"/>
  <c r="P196" i="11"/>
  <c r="T6033" i="8"/>
  <c r="S231" i="11"/>
  <c r="A5702" i="8"/>
  <c r="I6068" i="8"/>
  <c r="E5709" i="8"/>
  <c r="H6068" i="8"/>
  <c r="M231" i="11" s="1"/>
  <c r="S241" i="11"/>
  <c r="I6078" i="8"/>
  <c r="E5719" i="8"/>
  <c r="A5712" i="8"/>
  <c r="I6064" i="8"/>
  <c r="E5705" i="8"/>
  <c r="H6071" i="8" s="1"/>
  <c r="M234" i="11" s="1"/>
  <c r="A5698" i="8"/>
  <c r="S227" i="11"/>
  <c r="S232" i="11"/>
  <c r="E5710" i="8"/>
  <c r="I6069" i="8"/>
  <c r="A5703" i="8"/>
  <c r="I6079" i="8"/>
  <c r="A5713" i="8"/>
  <c r="S242" i="11"/>
  <c r="E5720" i="8"/>
  <c r="H6086" i="8" s="1"/>
  <c r="M249" i="11" s="1"/>
  <c r="H6079" i="8"/>
  <c r="M242" i="11" s="1"/>
  <c r="E5698" i="8"/>
  <c r="H6064" i="8" s="1"/>
  <c r="M227" i="11" s="1"/>
  <c r="H6038" i="8"/>
  <c r="M201" i="11" s="1"/>
  <c r="H6044" i="8"/>
  <c r="M207" i="11" s="1"/>
  <c r="H6040" i="8"/>
  <c r="M203" i="11" s="1"/>
  <c r="U6039" i="8"/>
  <c r="V6039" i="8" s="1"/>
  <c r="T203" i="11"/>
  <c r="V6027" i="8"/>
  <c r="A5693" i="8"/>
  <c r="T6050" i="8"/>
  <c r="P213" i="11"/>
  <c r="T6034" i="8"/>
  <c r="P197" i="11"/>
  <c r="T226" i="11" l="1"/>
  <c r="H6063" i="8"/>
  <c r="M226" i="11" s="1"/>
  <c r="V6042" i="8"/>
  <c r="E5727" i="8"/>
  <c r="H6093" i="8" s="1"/>
  <c r="M256" i="11" s="1"/>
  <c r="V6037" i="8"/>
  <c r="V6038" i="8"/>
  <c r="V6045" i="8"/>
  <c r="U6064" i="8"/>
  <c r="V6064" i="8" s="1"/>
  <c r="T228" i="11"/>
  <c r="T6062" i="8"/>
  <c r="P225" i="11"/>
  <c r="E5728" i="8"/>
  <c r="H6094" i="8" s="1"/>
  <c r="M257" i="11" s="1"/>
  <c r="I6090" i="8"/>
  <c r="E5731" i="8"/>
  <c r="H6097" i="8" s="1"/>
  <c r="M260" i="11" s="1"/>
  <c r="A5724" i="8"/>
  <c r="S253" i="11"/>
  <c r="S273" i="11"/>
  <c r="I6110" i="8"/>
  <c r="A5744" i="8"/>
  <c r="E5751" i="8"/>
  <c r="T6060" i="8"/>
  <c r="P223" i="11"/>
  <c r="A5749" i="8"/>
  <c r="I6115" i="8"/>
  <c r="S278" i="11"/>
  <c r="E5752" i="8"/>
  <c r="H6118" i="8" s="1"/>
  <c r="M281" i="11" s="1"/>
  <c r="I6111" i="8"/>
  <c r="S274" i="11"/>
  <c r="A5745" i="8"/>
  <c r="U6074" i="8"/>
  <c r="T238" i="11"/>
  <c r="E5733" i="8"/>
  <c r="S255" i="11"/>
  <c r="I6092" i="8"/>
  <c r="A5726" i="8"/>
  <c r="S281" i="11"/>
  <c r="A5752" i="8"/>
  <c r="I6118" i="8"/>
  <c r="T6068" i="8"/>
  <c r="P231" i="11"/>
  <c r="V6051" i="8"/>
  <c r="T6083" i="8"/>
  <c r="P246" i="11"/>
  <c r="T6066" i="8"/>
  <c r="P229" i="11"/>
  <c r="T6076" i="8"/>
  <c r="P239" i="11"/>
  <c r="I6102" i="8"/>
  <c r="S265" i="11"/>
  <c r="E5743" i="8"/>
  <c r="H6109" i="8" s="1"/>
  <c r="M272" i="11" s="1"/>
  <c r="A5736" i="8"/>
  <c r="A5743" i="8"/>
  <c r="I6109" i="8"/>
  <c r="E5750" i="8"/>
  <c r="S272" i="11"/>
  <c r="P283" i="11"/>
  <c r="T6120" i="8"/>
  <c r="U6069" i="8"/>
  <c r="T233" i="11"/>
  <c r="U6068" i="8"/>
  <c r="V6068" i="8" s="1"/>
  <c r="T232" i="11"/>
  <c r="P226" i="11"/>
  <c r="T6063" i="8"/>
  <c r="T237" i="11"/>
  <c r="U6073" i="8"/>
  <c r="V6073" i="8" s="1"/>
  <c r="A5727" i="8"/>
  <c r="I6093" i="8"/>
  <c r="E5734" i="8"/>
  <c r="H6100" i="8" s="1"/>
  <c r="M263" i="11" s="1"/>
  <c r="S256" i="11"/>
  <c r="I6119" i="8"/>
  <c r="A5753" i="8"/>
  <c r="S282" i="11"/>
  <c r="I6112" i="8"/>
  <c r="E5753" i="8"/>
  <c r="H6119" i="8" s="1"/>
  <c r="M282" i="11" s="1"/>
  <c r="S275" i="11"/>
  <c r="A5746" i="8"/>
  <c r="U6063" i="8"/>
  <c r="V6063" i="8" s="1"/>
  <c r="T227" i="11"/>
  <c r="T6075" i="8"/>
  <c r="P238" i="11"/>
  <c r="P233" i="11"/>
  <c r="T6070" i="8"/>
  <c r="E5726" i="8"/>
  <c r="H6092" i="8" s="1"/>
  <c r="M255" i="11" s="1"/>
  <c r="P228" i="11"/>
  <c r="T6065" i="8"/>
  <c r="A5728" i="8"/>
  <c r="S257" i="11"/>
  <c r="I6094" i="8"/>
  <c r="E5735" i="8"/>
  <c r="I6106" i="8"/>
  <c r="A5740" i="8"/>
  <c r="S269" i="11"/>
  <c r="E5747" i="8"/>
  <c r="H6113" i="8" s="1"/>
  <c r="M276" i="11" s="1"/>
  <c r="H6075" i="8"/>
  <c r="M238" i="11" s="1"/>
  <c r="V6040" i="8"/>
  <c r="H6074" i="8"/>
  <c r="M237" i="11" s="1"/>
  <c r="T246" i="11"/>
  <c r="U6082" i="8"/>
  <c r="P224" i="11"/>
  <c r="T6061" i="8"/>
  <c r="A5729" i="8"/>
  <c r="E5736" i="8"/>
  <c r="I6095" i="8"/>
  <c r="S258" i="11"/>
  <c r="S276" i="11"/>
  <c r="I6113" i="8"/>
  <c r="E5754" i="8"/>
  <c r="A5747" i="8"/>
  <c r="T249" i="11"/>
  <c r="U6085" i="8"/>
  <c r="T234" i="11"/>
  <c r="U6070" i="8"/>
  <c r="V6070" i="8" s="1"/>
  <c r="U6081" i="8"/>
  <c r="V6081" i="8" s="1"/>
  <c r="T245" i="11"/>
  <c r="T6071" i="8"/>
  <c r="P234" i="11"/>
  <c r="P249" i="11"/>
  <c r="T6086" i="8"/>
  <c r="P248" i="11"/>
  <c r="T6085" i="8"/>
  <c r="P237" i="11"/>
  <c r="T6074" i="8"/>
  <c r="P243" i="11"/>
  <c r="T6080" i="8"/>
  <c r="U6071" i="8"/>
  <c r="V6071" i="8" s="1"/>
  <c r="T235" i="11"/>
  <c r="A5741" i="8"/>
  <c r="E5748" i="8"/>
  <c r="I6107" i="8"/>
  <c r="S270" i="11"/>
  <c r="T6064" i="8"/>
  <c r="P227" i="11"/>
  <c r="U6077" i="8"/>
  <c r="T241" i="11"/>
  <c r="U6076" i="8"/>
  <c r="T240" i="11"/>
  <c r="H6082" i="8"/>
  <c r="M245" i="11" s="1"/>
  <c r="T250" i="11"/>
  <c r="U6086" i="8"/>
  <c r="V6086" i="8" s="1"/>
  <c r="V6048" i="8"/>
  <c r="T231" i="11"/>
  <c r="U6067" i="8"/>
  <c r="H6065" i="8"/>
  <c r="M228" i="11" s="1"/>
  <c r="I6096" i="8"/>
  <c r="E5737" i="8"/>
  <c r="A5730" i="8"/>
  <c r="S259" i="11"/>
  <c r="S262" i="11"/>
  <c r="A5733" i="8"/>
  <c r="H6099" i="8"/>
  <c r="M262" i="11" s="1"/>
  <c r="E5740" i="8"/>
  <c r="I6099" i="8"/>
  <c r="U6061" i="8"/>
  <c r="V6061" i="8" s="1"/>
  <c r="T225" i="11"/>
  <c r="P250" i="11"/>
  <c r="T6087" i="8"/>
  <c r="A5723" i="8"/>
  <c r="V6044" i="8"/>
  <c r="U6065" i="8"/>
  <c r="T229" i="11"/>
  <c r="S260" i="11"/>
  <c r="I6097" i="8"/>
  <c r="A5731" i="8"/>
  <c r="E5738" i="8"/>
  <c r="H6104" i="8" s="1"/>
  <c r="M267" i="11" s="1"/>
  <c r="E5741" i="8"/>
  <c r="H6107" i="8" s="1"/>
  <c r="M270" i="11" s="1"/>
  <c r="S263" i="11"/>
  <c r="A5734" i="8"/>
  <c r="I6100" i="8"/>
  <c r="S277" i="11"/>
  <c r="A5748" i="8"/>
  <c r="I6114" i="8"/>
  <c r="A5732" i="8"/>
  <c r="S261" i="11"/>
  <c r="E5739" i="8"/>
  <c r="I6098" i="8"/>
  <c r="I6101" i="8"/>
  <c r="S264" i="11"/>
  <c r="A5735" i="8"/>
  <c r="E5742" i="8"/>
  <c r="E5749" i="8"/>
  <c r="S271" i="11"/>
  <c r="I6108" i="8"/>
  <c r="A5742" i="8"/>
  <c r="P242" i="11"/>
  <c r="T6079" i="8"/>
  <c r="E5725" i="8"/>
  <c r="U6079" i="8"/>
  <c r="V6079" i="8" s="1"/>
  <c r="T243" i="11"/>
  <c r="T6082" i="8"/>
  <c r="P245" i="11"/>
  <c r="V6043" i="8"/>
  <c r="E5730" i="8"/>
  <c r="H6096" i="8" s="1"/>
  <c r="M259" i="11" s="1"/>
  <c r="T244" i="11"/>
  <c r="U6080" i="8"/>
  <c r="V6080" i="8" s="1"/>
  <c r="V6034" i="8"/>
  <c r="H6069" i="8"/>
  <c r="M232" i="11" s="1"/>
  <c r="H6085" i="8"/>
  <c r="M248" i="11" s="1"/>
  <c r="U6084" i="8"/>
  <c r="V6084" i="8" s="1"/>
  <c r="T248" i="11"/>
  <c r="T6072" i="8"/>
  <c r="P235" i="11"/>
  <c r="H6067" i="8"/>
  <c r="M230" i="11" s="1"/>
  <c r="T230" i="11"/>
  <c r="U6066" i="8"/>
  <c r="V6066" i="8" s="1"/>
  <c r="T252" i="11"/>
  <c r="U6088" i="8"/>
  <c r="P244" i="11"/>
  <c r="T6081" i="8"/>
  <c r="T6089" i="8"/>
  <c r="P252" i="11"/>
  <c r="E5729" i="8"/>
  <c r="T247" i="11"/>
  <c r="U6083" i="8"/>
  <c r="V6083" i="8" s="1"/>
  <c r="A5737" i="8"/>
  <c r="E5744" i="8"/>
  <c r="H6110" i="8" s="1"/>
  <c r="M273" i="11" s="1"/>
  <c r="S266" i="11"/>
  <c r="I6103" i="8"/>
  <c r="S279" i="11"/>
  <c r="A5750" i="8"/>
  <c r="I6116" i="8"/>
  <c r="H6116" i="8"/>
  <c r="M279" i="11" s="1"/>
  <c r="P241" i="11"/>
  <c r="T6078" i="8"/>
  <c r="E5724" i="8"/>
  <c r="H6090" i="8" s="1"/>
  <c r="M253" i="11" s="1"/>
  <c r="P236" i="11"/>
  <c r="T6073" i="8"/>
  <c r="T251" i="11"/>
  <c r="U6087" i="8"/>
  <c r="V6087" i="8" s="1"/>
  <c r="H6062" i="8"/>
  <c r="M225" i="11" s="1"/>
  <c r="H6088" i="8"/>
  <c r="M251" i="11" s="1"/>
  <c r="T6077" i="8"/>
  <c r="P240" i="11"/>
  <c r="T6084" i="8"/>
  <c r="P247" i="11"/>
  <c r="S267" i="11"/>
  <c r="I6104" i="8"/>
  <c r="A5738" i="8"/>
  <c r="E5745" i="8"/>
  <c r="H6111" i="8" s="1"/>
  <c r="M274" i="11" s="1"/>
  <c r="T6069" i="8"/>
  <c r="P232" i="11"/>
  <c r="E5732" i="8"/>
  <c r="S254" i="11"/>
  <c r="I6091" i="8"/>
  <c r="A5725" i="8"/>
  <c r="E5746" i="8"/>
  <c r="H6112" i="8" s="1"/>
  <c r="M275" i="11" s="1"/>
  <c r="S268" i="11"/>
  <c r="I6105" i="8"/>
  <c r="A5739" i="8"/>
  <c r="A5751" i="8"/>
  <c r="I6117" i="8"/>
  <c r="S280" i="11"/>
  <c r="H6117" i="8"/>
  <c r="M280" i="11" s="1"/>
  <c r="H6076" i="8"/>
  <c r="M239" i="11" s="1"/>
  <c r="U6075" i="8"/>
  <c r="T239" i="11"/>
  <c r="T242" i="11"/>
  <c r="U6078" i="8"/>
  <c r="V6078" i="8" s="1"/>
  <c r="P230" i="11"/>
  <c r="T6067" i="8"/>
  <c r="U6072" i="8"/>
  <c r="V6072" i="8" s="1"/>
  <c r="T236" i="11"/>
  <c r="P251" i="11"/>
  <c r="T6088" i="8"/>
  <c r="H6077" i="8"/>
  <c r="M240" i="11" s="1"/>
  <c r="V6031" i="8"/>
  <c r="V6075" i="8" l="1"/>
  <c r="U6092" i="8"/>
  <c r="T256" i="11"/>
  <c r="V6062" i="8"/>
  <c r="E5759" i="8"/>
  <c r="U6124" i="8" s="1"/>
  <c r="V6074" i="8"/>
  <c r="P269" i="11"/>
  <c r="T6106" i="8"/>
  <c r="P265" i="11"/>
  <c r="T6102" i="8"/>
  <c r="E5765" i="8"/>
  <c r="H6131" i="8" s="1"/>
  <c r="M294" i="11" s="1"/>
  <c r="A5758" i="8"/>
  <c r="S287" i="11"/>
  <c r="I6124" i="8"/>
  <c r="H6098" i="8"/>
  <c r="M261" i="11" s="1"/>
  <c r="U6097" i="8"/>
  <c r="V6097" i="8" s="1"/>
  <c r="T261" i="11"/>
  <c r="S301" i="11"/>
  <c r="I6138" i="8"/>
  <c r="A5772" i="8"/>
  <c r="E5779" i="8"/>
  <c r="H6145" i="8" s="1"/>
  <c r="M308" i="11" s="1"/>
  <c r="I6148" i="8"/>
  <c r="A5782" i="8"/>
  <c r="S311" i="11"/>
  <c r="E5757" i="8"/>
  <c r="H6123" i="8" s="1"/>
  <c r="M286" i="11" s="1"/>
  <c r="T278" i="11"/>
  <c r="U6114" i="8"/>
  <c r="V6069" i="8"/>
  <c r="E5772" i="8"/>
  <c r="H6138" i="8" s="1"/>
  <c r="M301" i="11" s="1"/>
  <c r="I6131" i="8"/>
  <c r="S294" i="11"/>
  <c r="A5765" i="8"/>
  <c r="E5785" i="8"/>
  <c r="I6144" i="8"/>
  <c r="A5778" i="8"/>
  <c r="S307" i="11"/>
  <c r="A5768" i="8"/>
  <c r="E5775" i="8"/>
  <c r="I6134" i="8"/>
  <c r="S297" i="11"/>
  <c r="E5769" i="8"/>
  <c r="H6135" i="8" s="1"/>
  <c r="M298" i="11" s="1"/>
  <c r="A5762" i="8"/>
  <c r="S291" i="11"/>
  <c r="I6128" i="8"/>
  <c r="S308" i="11"/>
  <c r="A5779" i="8"/>
  <c r="I6145" i="8"/>
  <c r="I6149" i="8"/>
  <c r="S312" i="11"/>
  <c r="A5783" i="8"/>
  <c r="P280" i="11"/>
  <c r="T6117" i="8"/>
  <c r="H6108" i="8"/>
  <c r="M271" i="11" s="1"/>
  <c r="T271" i="11"/>
  <c r="U6107" i="8"/>
  <c r="V6107" i="8" s="1"/>
  <c r="H6101" i="8"/>
  <c r="M264" i="11" s="1"/>
  <c r="U6100" i="8"/>
  <c r="V6100" i="8" s="1"/>
  <c r="T264" i="11"/>
  <c r="T280" i="11"/>
  <c r="U6116" i="8"/>
  <c r="V6116" i="8" s="1"/>
  <c r="A5759" i="8"/>
  <c r="E5766" i="8"/>
  <c r="I6125" i="8"/>
  <c r="S288" i="11"/>
  <c r="H6125" i="8"/>
  <c r="M288" i="11" s="1"/>
  <c r="I6150" i="8"/>
  <c r="A5784" i="8"/>
  <c r="S313" i="11"/>
  <c r="P279" i="11"/>
  <c r="T6116" i="8"/>
  <c r="T258" i="11"/>
  <c r="U6094" i="8"/>
  <c r="V6094" i="8" s="1"/>
  <c r="T6100" i="8"/>
  <c r="P263" i="11"/>
  <c r="T6099" i="8"/>
  <c r="P262" i="11"/>
  <c r="T283" i="11"/>
  <c r="U6119" i="8"/>
  <c r="V6119" i="8" s="1"/>
  <c r="H6120" i="8"/>
  <c r="M283" i="11" s="1"/>
  <c r="P257" i="11"/>
  <c r="T6094" i="8"/>
  <c r="P282" i="11"/>
  <c r="T6119" i="8"/>
  <c r="H6106" i="8"/>
  <c r="M269" i="11" s="1"/>
  <c r="T269" i="11"/>
  <c r="U6105" i="8"/>
  <c r="P270" i="11"/>
  <c r="T6107" i="8"/>
  <c r="T6113" i="8"/>
  <c r="P276" i="11"/>
  <c r="V6082" i="8"/>
  <c r="T6111" i="8"/>
  <c r="P274" i="11"/>
  <c r="T6110" i="8"/>
  <c r="P273" i="11"/>
  <c r="I6135" i="8"/>
  <c r="S298" i="11"/>
  <c r="A5769" i="8"/>
  <c r="E5776" i="8"/>
  <c r="P268" i="11"/>
  <c r="T6105" i="8"/>
  <c r="P264" i="11"/>
  <c r="T6101" i="8"/>
  <c r="V6065" i="8"/>
  <c r="V6067" i="8"/>
  <c r="U6113" i="8"/>
  <c r="V6113" i="8" s="1"/>
  <c r="T277" i="11"/>
  <c r="T6092" i="8"/>
  <c r="P255" i="11"/>
  <c r="T281" i="11"/>
  <c r="U6117" i="8"/>
  <c r="V6117" i="8" s="1"/>
  <c r="A5780" i="8"/>
  <c r="S309" i="11"/>
  <c r="I6146" i="8"/>
  <c r="U6110" i="8"/>
  <c r="V6110" i="8" s="1"/>
  <c r="T274" i="11"/>
  <c r="E5770" i="8"/>
  <c r="H6136" i="8" s="1"/>
  <c r="M299" i="11" s="1"/>
  <c r="S292" i="11"/>
  <c r="I6129" i="8"/>
  <c r="A5763" i="8"/>
  <c r="T6103" i="8"/>
  <c r="P266" i="11"/>
  <c r="T6098" i="8"/>
  <c r="P261" i="11"/>
  <c r="V6076" i="8"/>
  <c r="U6099" i="8"/>
  <c r="V6099" i="8" s="1"/>
  <c r="T263" i="11"/>
  <c r="T279" i="11"/>
  <c r="U6115" i="8"/>
  <c r="H6115" i="8"/>
  <c r="M278" i="11" s="1"/>
  <c r="A5766" i="8"/>
  <c r="S295" i="11"/>
  <c r="H6132" i="8"/>
  <c r="M295" i="11" s="1"/>
  <c r="I6132" i="8"/>
  <c r="E5773" i="8"/>
  <c r="E5763" i="8"/>
  <c r="I6122" i="8"/>
  <c r="A5756" i="8"/>
  <c r="S285" i="11"/>
  <c r="T275" i="11"/>
  <c r="U6111" i="8"/>
  <c r="V6111" i="8" s="1"/>
  <c r="T254" i="11"/>
  <c r="U6090" i="8"/>
  <c r="V6090" i="8" s="1"/>
  <c r="H6105" i="8"/>
  <c r="M268" i="11" s="1"/>
  <c r="T268" i="11"/>
  <c r="U6104" i="8"/>
  <c r="V6104" i="8" s="1"/>
  <c r="T270" i="11"/>
  <c r="U6106" i="8"/>
  <c r="T6095" i="8"/>
  <c r="P258" i="11"/>
  <c r="T6093" i="8"/>
  <c r="P256" i="11"/>
  <c r="P272" i="11"/>
  <c r="T6109" i="8"/>
  <c r="T262" i="11"/>
  <c r="U6098" i="8"/>
  <c r="E5756" i="8"/>
  <c r="P267" i="11"/>
  <c r="T6104" i="8"/>
  <c r="I6140" i="8"/>
  <c r="A5774" i="8"/>
  <c r="E5781" i="8"/>
  <c r="H6147" i="8" s="1"/>
  <c r="M310" i="11" s="1"/>
  <c r="S303" i="11"/>
  <c r="A5770" i="8"/>
  <c r="I6136" i="8"/>
  <c r="S299" i="11"/>
  <c r="E5777" i="8"/>
  <c r="S293" i="11"/>
  <c r="E5771" i="8"/>
  <c r="I6130" i="8"/>
  <c r="A5764" i="8"/>
  <c r="U6109" i="8"/>
  <c r="V6109" i="8" s="1"/>
  <c r="T273" i="11"/>
  <c r="H6095" i="8"/>
  <c r="M258" i="11" s="1"/>
  <c r="U6091" i="8"/>
  <c r="T255" i="11"/>
  <c r="I6210" i="8"/>
  <c r="S374" i="11"/>
  <c r="E5780" i="8"/>
  <c r="H6146" i="8" s="1"/>
  <c r="M309" i="11" s="1"/>
  <c r="S302" i="11"/>
  <c r="I6139" i="8"/>
  <c r="A5773" i="8"/>
  <c r="I6126" i="8"/>
  <c r="A5760" i="8"/>
  <c r="S289" i="11"/>
  <c r="E5767" i="8"/>
  <c r="H6133" i="8" s="1"/>
  <c r="M296" i="11" s="1"/>
  <c r="I6123" i="8"/>
  <c r="E5764" i="8"/>
  <c r="H6130" i="8" s="1"/>
  <c r="M293" i="11" s="1"/>
  <c r="A5757" i="8"/>
  <c r="S286" i="11"/>
  <c r="T6091" i="8"/>
  <c r="P254" i="11"/>
  <c r="U6103" i="8"/>
  <c r="T267" i="11"/>
  <c r="H6102" i="8"/>
  <c r="M265" i="11" s="1"/>
  <c r="U6101" i="8"/>
  <c r="V6101" i="8" s="1"/>
  <c r="T265" i="11"/>
  <c r="U6112" i="8"/>
  <c r="V6112" i="8" s="1"/>
  <c r="T276" i="11"/>
  <c r="T282" i="11"/>
  <c r="U6118" i="8"/>
  <c r="V6118" i="8" s="1"/>
  <c r="P278" i="11"/>
  <c r="T6115" i="8"/>
  <c r="U6096" i="8"/>
  <c r="V6096" i="8" s="1"/>
  <c r="T260" i="11"/>
  <c r="A5767" i="8"/>
  <c r="S296" i="11"/>
  <c r="E5774" i="8"/>
  <c r="I6133" i="8"/>
  <c r="I6147" i="8"/>
  <c r="A5781" i="8"/>
  <c r="S310" i="11"/>
  <c r="S300" i="11"/>
  <c r="E5778" i="8"/>
  <c r="H6144" i="8" s="1"/>
  <c r="M307" i="11" s="1"/>
  <c r="I6137" i="8"/>
  <c r="A5771" i="8"/>
  <c r="H6137" i="8"/>
  <c r="M300" i="11" s="1"/>
  <c r="E5782" i="8"/>
  <c r="S304" i="11"/>
  <c r="A5775" i="8"/>
  <c r="I6141" i="8"/>
  <c r="H6091" i="8"/>
  <c r="M254" i="11" s="1"/>
  <c r="U6089" i="8"/>
  <c r="V6089" i="8" s="1"/>
  <c r="T253" i="11"/>
  <c r="U6095" i="8"/>
  <c r="T259" i="11"/>
  <c r="E5755" i="8"/>
  <c r="H6121" i="8" s="1"/>
  <c r="M284" i="11" s="1"/>
  <c r="H6103" i="8"/>
  <c r="M266" i="11" s="1"/>
  <c r="T266" i="11"/>
  <c r="U6102" i="8"/>
  <c r="P275" i="11"/>
  <c r="T6112" i="8"/>
  <c r="T272" i="11"/>
  <c r="U6108" i="8"/>
  <c r="V6108" i="8" s="1"/>
  <c r="T6090" i="8"/>
  <c r="P253" i="11"/>
  <c r="V6092" i="8"/>
  <c r="A5777" i="8"/>
  <c r="H6143" i="8"/>
  <c r="M306" i="11" s="1"/>
  <c r="S306" i="11"/>
  <c r="E5784" i="8"/>
  <c r="H6150" i="8" s="1"/>
  <c r="M313" i="11" s="1"/>
  <c r="I6143" i="8"/>
  <c r="P277" i="11"/>
  <c r="T6114" i="8"/>
  <c r="I6121" i="8"/>
  <c r="E5762" i="8"/>
  <c r="H6128" i="8" s="1"/>
  <c r="M291" i="11" s="1"/>
  <c r="A5755" i="8"/>
  <c r="S284" i="11"/>
  <c r="A5754" i="8"/>
  <c r="E5761" i="8"/>
  <c r="I6151" i="8"/>
  <c r="S314" i="11"/>
  <c r="H6151" i="8"/>
  <c r="M314" i="11" s="1"/>
  <c r="E5768" i="8"/>
  <c r="I6127" i="8"/>
  <c r="S290" i="11"/>
  <c r="A5761" i="8"/>
  <c r="A5776" i="8"/>
  <c r="I6142" i="8"/>
  <c r="E5783" i="8"/>
  <c r="S305" i="11"/>
  <c r="E5758" i="8"/>
  <c r="V6088" i="8"/>
  <c r="P271" i="11"/>
  <c r="T6108" i="8"/>
  <c r="H6114" i="8"/>
  <c r="M277" i="11" s="1"/>
  <c r="T6097" i="8"/>
  <c r="P260" i="11"/>
  <c r="P259" i="11"/>
  <c r="T6096" i="8"/>
  <c r="V6077" i="8"/>
  <c r="V6085" i="8"/>
  <c r="E5760" i="8"/>
  <c r="P281" i="11"/>
  <c r="T6118" i="8"/>
  <c r="T257" i="11"/>
  <c r="U6093" i="8"/>
  <c r="V6093" i="8" s="1"/>
  <c r="T288" i="11" l="1"/>
  <c r="V6106" i="8"/>
  <c r="V6098" i="8"/>
  <c r="V6091" i="8"/>
  <c r="V6103" i="8"/>
  <c r="V6095" i="8"/>
  <c r="E5790" i="8"/>
  <c r="U6155" i="8" s="1"/>
  <c r="I6170" i="8"/>
  <c r="A5804" i="8"/>
  <c r="S333" i="11"/>
  <c r="E5811" i="8"/>
  <c r="H6177" i="8" s="1"/>
  <c r="M340" i="11" s="1"/>
  <c r="A5799" i="8"/>
  <c r="I6165" i="8"/>
  <c r="E5806" i="8"/>
  <c r="S328" i="11"/>
  <c r="P290" i="11"/>
  <c r="T6127" i="8"/>
  <c r="P284" i="11"/>
  <c r="T6121" i="8"/>
  <c r="U6120" i="8"/>
  <c r="V6120" i="8" s="1"/>
  <c r="T284" i="11"/>
  <c r="P304" i="11"/>
  <c r="T6141" i="8"/>
  <c r="T6139" i="8"/>
  <c r="P302" i="11"/>
  <c r="U6142" i="8"/>
  <c r="T306" i="11"/>
  <c r="T285" i="11"/>
  <c r="U6121" i="8"/>
  <c r="V6121" i="8" s="1"/>
  <c r="P285" i="11"/>
  <c r="T6122" i="8"/>
  <c r="P298" i="11"/>
  <c r="T6135" i="8"/>
  <c r="H6141" i="8"/>
  <c r="M304" i="11" s="1"/>
  <c r="U6140" i="8"/>
  <c r="T304" i="11"/>
  <c r="S319" i="11"/>
  <c r="A5790" i="8"/>
  <c r="I6156" i="8"/>
  <c r="E5797" i="8"/>
  <c r="H6163" i="8" s="1"/>
  <c r="M326" i="11" s="1"/>
  <c r="A5797" i="8"/>
  <c r="E5804" i="8"/>
  <c r="H6170" i="8" s="1"/>
  <c r="M333" i="11" s="1"/>
  <c r="I6163" i="8"/>
  <c r="S326" i="11"/>
  <c r="I6172" i="8"/>
  <c r="S335" i="11"/>
  <c r="A5806" i="8"/>
  <c r="E5813" i="8"/>
  <c r="H6172" i="8"/>
  <c r="M335" i="11" s="1"/>
  <c r="A5810" i="8"/>
  <c r="S339" i="11"/>
  <c r="I6176" i="8"/>
  <c r="T297" i="11"/>
  <c r="U6133" i="8"/>
  <c r="V6133" i="8" s="1"/>
  <c r="T6147" i="8"/>
  <c r="P310" i="11"/>
  <c r="U6128" i="8"/>
  <c r="V6128" i="8" s="1"/>
  <c r="T292" i="11"/>
  <c r="P292" i="11"/>
  <c r="T6129" i="8"/>
  <c r="V6105" i="8"/>
  <c r="E5791" i="8"/>
  <c r="T6145" i="8"/>
  <c r="P308" i="11"/>
  <c r="T308" i="11"/>
  <c r="U6144" i="8"/>
  <c r="V6144" i="8" s="1"/>
  <c r="E5842" i="8"/>
  <c r="H6207" i="8" s="1"/>
  <c r="M370" i="11" s="1"/>
  <c r="A5835" i="8"/>
  <c r="S364" i="11"/>
  <c r="I6200" i="8"/>
  <c r="S318" i="11"/>
  <c r="E5796" i="8"/>
  <c r="I6155" i="8"/>
  <c r="A5789" i="8"/>
  <c r="E5801" i="8"/>
  <c r="A5794" i="8"/>
  <c r="S323" i="11"/>
  <c r="I6160" i="8"/>
  <c r="I6209" i="8"/>
  <c r="A5844" i="8"/>
  <c r="S373" i="11"/>
  <c r="U6145" i="8"/>
  <c r="V6145" i="8" s="1"/>
  <c r="T309" i="11"/>
  <c r="T6136" i="8"/>
  <c r="P299" i="11"/>
  <c r="H6139" i="8"/>
  <c r="M302" i="11" s="1"/>
  <c r="T302" i="11"/>
  <c r="U6138" i="8"/>
  <c r="V6138" i="8" s="1"/>
  <c r="T294" i="11"/>
  <c r="U6130" i="8"/>
  <c r="V6130" i="8" s="1"/>
  <c r="S316" i="11"/>
  <c r="A5787" i="8"/>
  <c r="E5794" i="8"/>
  <c r="I6153" i="8"/>
  <c r="A5838" i="8"/>
  <c r="S367" i="11"/>
  <c r="I6203" i="8"/>
  <c r="E5845" i="8"/>
  <c r="S338" i="11"/>
  <c r="A5809" i="8"/>
  <c r="I6175" i="8"/>
  <c r="S320" i="11"/>
  <c r="E5798" i="8"/>
  <c r="H6164" i="8" s="1"/>
  <c r="M327" i="11" s="1"/>
  <c r="I6157" i="8"/>
  <c r="A5791" i="8"/>
  <c r="S343" i="11"/>
  <c r="S330" i="11"/>
  <c r="I6167" i="8"/>
  <c r="A5801" i="8"/>
  <c r="E5808" i="8"/>
  <c r="H6167" i="8"/>
  <c r="M330" i="11" s="1"/>
  <c r="S340" i="11"/>
  <c r="I6177" i="8"/>
  <c r="A5811" i="8"/>
  <c r="A5792" i="8"/>
  <c r="S321" i="11"/>
  <c r="I6158" i="8"/>
  <c r="E5799" i="8"/>
  <c r="A5812" i="8"/>
  <c r="I6178" i="8"/>
  <c r="S341" i="11"/>
  <c r="A5837" i="8"/>
  <c r="I6202" i="8"/>
  <c r="S366" i="11"/>
  <c r="E5844" i="8"/>
  <c r="S372" i="11"/>
  <c r="I6208" i="8"/>
  <c r="A5843" i="8"/>
  <c r="A5785" i="8"/>
  <c r="T6143" i="8"/>
  <c r="P306" i="11"/>
  <c r="T311" i="11"/>
  <c r="U6147" i="8"/>
  <c r="V6147" i="8" s="1"/>
  <c r="T6133" i="8"/>
  <c r="P296" i="11"/>
  <c r="U6129" i="8"/>
  <c r="T293" i="11"/>
  <c r="P295" i="11"/>
  <c r="T6132" i="8"/>
  <c r="T299" i="11"/>
  <c r="U6135" i="8"/>
  <c r="V6135" i="8" s="1"/>
  <c r="P301" i="11"/>
  <c r="T6138" i="8"/>
  <c r="S365" i="11"/>
  <c r="I6201" i="8"/>
  <c r="A5836" i="8"/>
  <c r="E5843" i="8"/>
  <c r="A5842" i="8"/>
  <c r="S371" i="11"/>
  <c r="I6207" i="8"/>
  <c r="H6124" i="8"/>
  <c r="M287" i="11" s="1"/>
  <c r="U6123" i="8"/>
  <c r="V6123" i="8" s="1"/>
  <c r="T287" i="11"/>
  <c r="U6149" i="8"/>
  <c r="T313" i="11"/>
  <c r="U6139" i="8"/>
  <c r="T303" i="11"/>
  <c r="P286" i="11"/>
  <c r="T6123" i="8"/>
  <c r="P291" i="11"/>
  <c r="T6128" i="8"/>
  <c r="V6114" i="8"/>
  <c r="U6125" i="8"/>
  <c r="V6125" i="8" s="1"/>
  <c r="T289" i="11"/>
  <c r="P314" i="11"/>
  <c r="T6151" i="8"/>
  <c r="H6140" i="8"/>
  <c r="M303" i="11" s="1"/>
  <c r="T6150" i="8"/>
  <c r="P313" i="11"/>
  <c r="P307" i="11"/>
  <c r="T6144" i="8"/>
  <c r="I6169" i="8"/>
  <c r="S332" i="11"/>
  <c r="A5803" i="8"/>
  <c r="E5810" i="8"/>
  <c r="A5834" i="8"/>
  <c r="E5841" i="8"/>
  <c r="H6206" i="8" s="1"/>
  <c r="M369" i="11" s="1"/>
  <c r="I6199" i="8"/>
  <c r="S363" i="11"/>
  <c r="I6205" i="8"/>
  <c r="A5840" i="8"/>
  <c r="S369" i="11"/>
  <c r="U6148" i="8"/>
  <c r="T312" i="11"/>
  <c r="U6126" i="8"/>
  <c r="T290" i="11"/>
  <c r="T6137" i="8"/>
  <c r="P300" i="11"/>
  <c r="H6126" i="8"/>
  <c r="M289" i="11" s="1"/>
  <c r="T314" i="11"/>
  <c r="U6150" i="8"/>
  <c r="V6150" i="8" s="1"/>
  <c r="U6122" i="8"/>
  <c r="T286" i="11"/>
  <c r="E5792" i="8"/>
  <c r="E5793" i="8"/>
  <c r="H6159" i="8" s="1"/>
  <c r="M322" i="11" s="1"/>
  <c r="I6152" i="8"/>
  <c r="S315" i="11"/>
  <c r="A5786" i="8"/>
  <c r="A5802" i="8"/>
  <c r="E5809" i="8"/>
  <c r="I6168" i="8"/>
  <c r="S331" i="11"/>
  <c r="S368" i="11"/>
  <c r="A5839" i="8"/>
  <c r="I6204" i="8"/>
  <c r="T6142" i="8"/>
  <c r="P305" i="11"/>
  <c r="T307" i="11"/>
  <c r="U6143" i="8"/>
  <c r="V6143" i="8" s="1"/>
  <c r="U6132" i="8"/>
  <c r="V6132" i="8" s="1"/>
  <c r="T296" i="11"/>
  <c r="T6210" i="8"/>
  <c r="P373" i="11"/>
  <c r="U6146" i="8"/>
  <c r="V6146" i="8" s="1"/>
  <c r="T310" i="11"/>
  <c r="E5789" i="8"/>
  <c r="T6125" i="8"/>
  <c r="P288" i="11"/>
  <c r="T298" i="11"/>
  <c r="U6134" i="8"/>
  <c r="H6148" i="8"/>
  <c r="M311" i="11" s="1"/>
  <c r="V6102" i="8"/>
  <c r="E5788" i="8"/>
  <c r="H6154" i="8" s="1"/>
  <c r="M317" i="11" s="1"/>
  <c r="T6130" i="8"/>
  <c r="P293" i="11"/>
  <c r="T6140" i="8"/>
  <c r="P303" i="11"/>
  <c r="H6122" i="8"/>
  <c r="M285" i="11" s="1"/>
  <c r="E5787" i="8"/>
  <c r="H6153" i="8" s="1"/>
  <c r="M316" i="11" s="1"/>
  <c r="H6142" i="8"/>
  <c r="M305" i="11" s="1"/>
  <c r="U6141" i="8"/>
  <c r="T305" i="11"/>
  <c r="U6131" i="8"/>
  <c r="V6131" i="8" s="1"/>
  <c r="T295" i="11"/>
  <c r="T6149" i="8"/>
  <c r="P312" i="11"/>
  <c r="H6134" i="8"/>
  <c r="M297" i="11" s="1"/>
  <c r="A5793" i="8"/>
  <c r="I6159" i="8"/>
  <c r="E5800" i="8"/>
  <c r="H6166" i="8" s="1"/>
  <c r="M329" i="11" s="1"/>
  <c r="S322" i="11"/>
  <c r="A5788" i="8"/>
  <c r="E5795" i="8"/>
  <c r="S317" i="11"/>
  <c r="I6154" i="8"/>
  <c r="S361" i="11"/>
  <c r="E5839" i="8"/>
  <c r="I6197" i="8"/>
  <c r="A5832" i="8"/>
  <c r="I6162" i="8"/>
  <c r="A5796" i="8"/>
  <c r="E5803" i="8"/>
  <c r="H6169" i="8" s="1"/>
  <c r="M332" i="11" s="1"/>
  <c r="S325" i="11"/>
  <c r="T6126" i="8"/>
  <c r="P289" i="11"/>
  <c r="T300" i="11"/>
  <c r="U6136" i="8"/>
  <c r="V6136" i="8" s="1"/>
  <c r="P309" i="11"/>
  <c r="T6146" i="8"/>
  <c r="H6149" i="8"/>
  <c r="M312" i="11" s="1"/>
  <c r="P294" i="11"/>
  <c r="T6131" i="8"/>
  <c r="A5807" i="8"/>
  <c r="E5814" i="8"/>
  <c r="I6173" i="8"/>
  <c r="S336" i="11"/>
  <c r="A5798" i="8"/>
  <c r="E5805" i="8"/>
  <c r="H6171" i="8" s="1"/>
  <c r="M334" i="11" s="1"/>
  <c r="S327" i="11"/>
  <c r="I6164" i="8"/>
  <c r="A5841" i="8"/>
  <c r="I6206" i="8"/>
  <c r="S370" i="11"/>
  <c r="I6174" i="8"/>
  <c r="A5808" i="8"/>
  <c r="S337" i="11"/>
  <c r="H6174" i="8"/>
  <c r="M337" i="11" s="1"/>
  <c r="S362" i="11"/>
  <c r="A5833" i="8"/>
  <c r="E5840" i="8"/>
  <c r="I6198" i="8"/>
  <c r="A5831" i="8"/>
  <c r="S360" i="11"/>
  <c r="E5838" i="8"/>
  <c r="I6196" i="8"/>
  <c r="S334" i="11"/>
  <c r="A5805" i="8"/>
  <c r="I6171" i="8"/>
  <c r="E5812" i="8"/>
  <c r="H6178" i="8" s="1"/>
  <c r="M341" i="11" s="1"/>
  <c r="S329" i="11"/>
  <c r="E5807" i="8"/>
  <c r="H6173" i="8" s="1"/>
  <c r="M336" i="11" s="1"/>
  <c r="I6166" i="8"/>
  <c r="A5800" i="8"/>
  <c r="S324" i="11"/>
  <c r="E5802" i="8"/>
  <c r="H6168" i="8" s="1"/>
  <c r="M331" i="11" s="1"/>
  <c r="I6161" i="8"/>
  <c r="A5795" i="8"/>
  <c r="I6179" i="8"/>
  <c r="A5813" i="8"/>
  <c r="S342" i="11"/>
  <c r="H6127" i="8"/>
  <c r="M290" i="11" s="1"/>
  <c r="U6127" i="8"/>
  <c r="T291" i="11"/>
  <c r="V6115" i="8"/>
  <c r="H6129" i="8"/>
  <c r="M292" i="11" s="1"/>
  <c r="E5786" i="8"/>
  <c r="H6152" i="8" s="1"/>
  <c r="M315" i="11" s="1"/>
  <c r="P297" i="11"/>
  <c r="T6134" i="8"/>
  <c r="U6137" i="8"/>
  <c r="V6137" i="8" s="1"/>
  <c r="T301" i="11"/>
  <c r="T6148" i="8"/>
  <c r="P311" i="11"/>
  <c r="T6124" i="8"/>
  <c r="P287" i="11"/>
  <c r="T319" i="11" l="1"/>
  <c r="H6156" i="8"/>
  <c r="M319" i="11" s="1"/>
  <c r="V6139" i="8"/>
  <c r="V6134" i="8"/>
  <c r="V6141" i="8"/>
  <c r="V6124" i="8"/>
  <c r="V6122" i="8"/>
  <c r="E5820" i="8"/>
  <c r="S344" i="11"/>
  <c r="I6180" i="8"/>
  <c r="A5815" i="8"/>
  <c r="E5822" i="8"/>
  <c r="A5847" i="8"/>
  <c r="K10" i="11"/>
  <c r="I6212" i="8"/>
  <c r="I6189" i="8"/>
  <c r="S353" i="11"/>
  <c r="E5831" i="8"/>
  <c r="A5824" i="8"/>
  <c r="U6203" i="8"/>
  <c r="T367" i="11"/>
  <c r="E5815" i="8"/>
  <c r="U6204" i="8"/>
  <c r="T368" i="11"/>
  <c r="P362" i="11"/>
  <c r="T6199" i="8"/>
  <c r="T6157" i="8"/>
  <c r="P320" i="11"/>
  <c r="P328" i="11"/>
  <c r="T6165" i="8"/>
  <c r="A5818" i="8"/>
  <c r="E5825" i="8"/>
  <c r="I6183" i="8"/>
  <c r="S347" i="11"/>
  <c r="K12" i="11"/>
  <c r="A5849" i="8"/>
  <c r="I6214" i="8"/>
  <c r="A5829" i="8"/>
  <c r="E5836" i="8"/>
  <c r="I6194" i="8"/>
  <c r="S358" i="11"/>
  <c r="E5817" i="8"/>
  <c r="E5823" i="8"/>
  <c r="A5816" i="8"/>
  <c r="I6181" i="8"/>
  <c r="S345" i="11"/>
  <c r="E5837" i="8"/>
  <c r="A5830" i="8"/>
  <c r="I6195" i="8"/>
  <c r="S359" i="11"/>
  <c r="A5819" i="8"/>
  <c r="E5826" i="8"/>
  <c r="I6184" i="8"/>
  <c r="S348" i="11"/>
  <c r="A5827" i="8"/>
  <c r="E5834" i="8"/>
  <c r="S356" i="11"/>
  <c r="I6192" i="8"/>
  <c r="S357" i="11"/>
  <c r="A5828" i="8"/>
  <c r="I6193" i="8"/>
  <c r="E5835" i="8"/>
  <c r="T6173" i="8"/>
  <c r="P336" i="11"/>
  <c r="U6206" i="8"/>
  <c r="V6206" i="8" s="1"/>
  <c r="T370" i="11"/>
  <c r="P364" i="11"/>
  <c r="T6201" i="8"/>
  <c r="P340" i="11"/>
  <c r="T6177" i="8"/>
  <c r="T327" i="11"/>
  <c r="U6163" i="8"/>
  <c r="V6163" i="8" s="1"/>
  <c r="P316" i="11"/>
  <c r="T6153" i="8"/>
  <c r="H6157" i="8"/>
  <c r="M320" i="11" s="1"/>
  <c r="U6156" i="8"/>
  <c r="V6156" i="8" s="1"/>
  <c r="T320" i="11"/>
  <c r="P335" i="11"/>
  <c r="T6172" i="8"/>
  <c r="P329" i="11"/>
  <c r="T6166" i="8"/>
  <c r="T343" i="11"/>
  <c r="U6179" i="8"/>
  <c r="P317" i="11"/>
  <c r="T6154" i="8"/>
  <c r="U6152" i="8"/>
  <c r="V6152" i="8" s="1"/>
  <c r="T316" i="11"/>
  <c r="T6152" i="8"/>
  <c r="P315" i="11"/>
  <c r="E5819" i="8"/>
  <c r="T323" i="11"/>
  <c r="U6159" i="8"/>
  <c r="V6159" i="8" s="1"/>
  <c r="T6209" i="8"/>
  <c r="P372" i="11"/>
  <c r="T6200" i="8"/>
  <c r="P363" i="11"/>
  <c r="V6127" i="8"/>
  <c r="U6172" i="8"/>
  <c r="V6172" i="8" s="1"/>
  <c r="T336" i="11"/>
  <c r="H6204" i="8"/>
  <c r="M367" i="11" s="1"/>
  <c r="T322" i="11"/>
  <c r="U6158" i="8"/>
  <c r="P341" i="11"/>
  <c r="T6178" i="8"/>
  <c r="E5816" i="8"/>
  <c r="T6160" i="8"/>
  <c r="P323" i="11"/>
  <c r="T340" i="11"/>
  <c r="U6176" i="8"/>
  <c r="I6216" i="8"/>
  <c r="K14" i="11"/>
  <c r="P369" i="11"/>
  <c r="T6206" i="8"/>
  <c r="H6161" i="8"/>
  <c r="M324" i="11" s="1"/>
  <c r="T324" i="11"/>
  <c r="U6160" i="8"/>
  <c r="T6204" i="8"/>
  <c r="P367" i="11"/>
  <c r="V6148" i="8"/>
  <c r="U6175" i="8"/>
  <c r="T339" i="11"/>
  <c r="V6129" i="8"/>
  <c r="U6173" i="8"/>
  <c r="V6173" i="8" s="1"/>
  <c r="T337" i="11"/>
  <c r="P338" i="11"/>
  <c r="T6175" i="8"/>
  <c r="H6160" i="8"/>
  <c r="M323" i="11" s="1"/>
  <c r="T6163" i="8"/>
  <c r="P326" i="11"/>
  <c r="V6140" i="8"/>
  <c r="P361" i="11"/>
  <c r="T6198" i="8"/>
  <c r="E5827" i="8"/>
  <c r="H6192" i="8" s="1"/>
  <c r="M355" i="11" s="1"/>
  <c r="S349" i="11"/>
  <c r="H6185" i="8"/>
  <c r="M348" i="11" s="1"/>
  <c r="A5820" i="8"/>
  <c r="I6185" i="8"/>
  <c r="A5850" i="8"/>
  <c r="K13" i="11"/>
  <c r="I6215" i="8"/>
  <c r="U6205" i="8"/>
  <c r="T369" i="11"/>
  <c r="T321" i="11"/>
  <c r="U6157" i="8"/>
  <c r="T6208" i="8"/>
  <c r="P371" i="11"/>
  <c r="T328" i="11"/>
  <c r="U6164" i="8"/>
  <c r="V6164" i="8" s="1"/>
  <c r="U6207" i="8"/>
  <c r="V6207" i="8" s="1"/>
  <c r="T371" i="11"/>
  <c r="H6176" i="8"/>
  <c r="M339" i="11" s="1"/>
  <c r="U6169" i="8"/>
  <c r="V6169" i="8" s="1"/>
  <c r="T333" i="11"/>
  <c r="U6177" i="8"/>
  <c r="V6177" i="8" s="1"/>
  <c r="T341" i="11"/>
  <c r="U6168" i="8"/>
  <c r="V6168" i="8" s="1"/>
  <c r="T332" i="11"/>
  <c r="U6154" i="8"/>
  <c r="V6154" i="8" s="1"/>
  <c r="T318" i="11"/>
  <c r="T6207" i="8"/>
  <c r="P370" i="11"/>
  <c r="P321" i="11"/>
  <c r="T6158" i="8"/>
  <c r="T6167" i="8"/>
  <c r="P330" i="11"/>
  <c r="P339" i="11"/>
  <c r="T6176" i="8"/>
  <c r="P333" i="11"/>
  <c r="T6170" i="8"/>
  <c r="A5821" i="8"/>
  <c r="I6186" i="8"/>
  <c r="S350" i="11"/>
  <c r="E5828" i="8"/>
  <c r="P342" i="11"/>
  <c r="T6179" i="8"/>
  <c r="P334" i="11"/>
  <c r="T6171" i="8"/>
  <c r="T6164" i="8"/>
  <c r="P327" i="11"/>
  <c r="H6205" i="8"/>
  <c r="M368" i="11" s="1"/>
  <c r="P332" i="11"/>
  <c r="T6169" i="8"/>
  <c r="T374" i="11"/>
  <c r="U6210" i="8"/>
  <c r="H6210" i="8"/>
  <c r="M373" i="11" s="1"/>
  <c r="T330" i="11"/>
  <c r="U6166" i="8"/>
  <c r="V6166" i="8" s="1"/>
  <c r="V6142" i="8"/>
  <c r="U6151" i="8"/>
  <c r="V6151" i="8" s="1"/>
  <c r="T315" i="11"/>
  <c r="P325" i="11"/>
  <c r="T6162" i="8"/>
  <c r="T317" i="11"/>
  <c r="U6153" i="8"/>
  <c r="V6153" i="8" s="1"/>
  <c r="H6209" i="8"/>
  <c r="M372" i="11" s="1"/>
  <c r="T373" i="11"/>
  <c r="U6209" i="8"/>
  <c r="H6158" i="8"/>
  <c r="M321" i="11" s="1"/>
  <c r="E5821" i="8"/>
  <c r="H6186" i="8" s="1"/>
  <c r="M349" i="11" s="1"/>
  <c r="T6203" i="8"/>
  <c r="P366" i="11"/>
  <c r="H6155" i="8"/>
  <c r="M318" i="11" s="1"/>
  <c r="U6162" i="8"/>
  <c r="T326" i="11"/>
  <c r="P324" i="11"/>
  <c r="T6161" i="8"/>
  <c r="U6170" i="8"/>
  <c r="V6170" i="8" s="1"/>
  <c r="T334" i="11"/>
  <c r="T329" i="11"/>
  <c r="U6165" i="8"/>
  <c r="T6168" i="8"/>
  <c r="P331" i="11"/>
  <c r="P368" i="11"/>
  <c r="T6205" i="8"/>
  <c r="A5814" i="8"/>
  <c r="T6156" i="8"/>
  <c r="P319" i="11"/>
  <c r="H6165" i="8"/>
  <c r="M328" i="11" s="1"/>
  <c r="E5829" i="8"/>
  <c r="H6194" i="8" s="1"/>
  <c r="M357" i="11" s="1"/>
  <c r="I6187" i="8"/>
  <c r="S351" i="11"/>
  <c r="A5822" i="8"/>
  <c r="H6187" i="8"/>
  <c r="M350" i="11" s="1"/>
  <c r="H6175" i="8"/>
  <c r="M338" i="11" s="1"/>
  <c r="T338" i="11"/>
  <c r="U6174" i="8"/>
  <c r="V6174" i="8" s="1"/>
  <c r="V6149" i="8"/>
  <c r="T6202" i="8"/>
  <c r="P365" i="11"/>
  <c r="H6203" i="8"/>
  <c r="M366" i="11" s="1"/>
  <c r="P318" i="11"/>
  <c r="T6155" i="8"/>
  <c r="H6179" i="8"/>
  <c r="M342" i="11" s="1"/>
  <c r="T342" i="11"/>
  <c r="U6178" i="8"/>
  <c r="V6178" i="8" s="1"/>
  <c r="A5848" i="8"/>
  <c r="I6213" i="8"/>
  <c r="K11" i="11"/>
  <c r="A5823" i="8"/>
  <c r="E5830" i="8"/>
  <c r="S352" i="11"/>
  <c r="I6188" i="8"/>
  <c r="E5832" i="8"/>
  <c r="S354" i="11"/>
  <c r="A5825" i="8"/>
  <c r="I6190" i="8"/>
  <c r="H6190" i="8"/>
  <c r="M353" i="11" s="1"/>
  <c r="T331" i="11"/>
  <c r="U6167" i="8"/>
  <c r="V6167" i="8" s="1"/>
  <c r="P322" i="11"/>
  <c r="T6159" i="8"/>
  <c r="A5817" i="8"/>
  <c r="S346" i="11"/>
  <c r="H6182" i="8"/>
  <c r="M345" i="11" s="1"/>
  <c r="I6182" i="8"/>
  <c r="E5824" i="8"/>
  <c r="E5833" i="8"/>
  <c r="I6191" i="8"/>
  <c r="S355" i="11"/>
  <c r="A5826" i="8"/>
  <c r="H6191" i="8"/>
  <c r="M354" i="11" s="1"/>
  <c r="T6196" i="8"/>
  <c r="P359" i="11"/>
  <c r="T6174" i="8"/>
  <c r="P337" i="11"/>
  <c r="T6197" i="8"/>
  <c r="P360" i="11"/>
  <c r="V6126" i="8"/>
  <c r="H6208" i="8"/>
  <c r="M371" i="11" s="1"/>
  <c r="U6208" i="8"/>
  <c r="T372" i="11"/>
  <c r="E5818" i="8"/>
  <c r="H6162" i="8"/>
  <c r="M325" i="11" s="1"/>
  <c r="U6161" i="8"/>
  <c r="T325" i="11"/>
  <c r="T335" i="11"/>
  <c r="U6171" i="8"/>
  <c r="V6171" i="8" s="1"/>
  <c r="V6161" i="8" l="1"/>
  <c r="V6155" i="8"/>
  <c r="V6210" i="8"/>
  <c r="V6157" i="8"/>
  <c r="E5857" i="8"/>
  <c r="U6222" i="8" s="1"/>
  <c r="V6209" i="8"/>
  <c r="L20" i="11"/>
  <c r="A5846" i="8"/>
  <c r="E5853" i="8"/>
  <c r="K9" i="11"/>
  <c r="I6211" i="8"/>
  <c r="H6211" i="8"/>
  <c r="A5845" i="8"/>
  <c r="E5852" i="8"/>
  <c r="H6217" i="8" s="1"/>
  <c r="E15" i="11" s="1"/>
  <c r="E5851" i="8"/>
  <c r="E5849" i="8"/>
  <c r="E5847" i="8"/>
  <c r="E5850" i="8"/>
  <c r="E5846" i="8"/>
  <c r="E5848" i="8"/>
  <c r="H6195" i="8"/>
  <c r="M358" i="11" s="1"/>
  <c r="U6195" i="8"/>
  <c r="T359" i="11"/>
  <c r="T364" i="11"/>
  <c r="U6200" i="8"/>
  <c r="H6200" i="8"/>
  <c r="M363" i="11" s="1"/>
  <c r="T355" i="11"/>
  <c r="U6191" i="8"/>
  <c r="V6191" i="8" s="1"/>
  <c r="T6183" i="8"/>
  <c r="P346" i="11"/>
  <c r="P352" i="11"/>
  <c r="T6189" i="8"/>
  <c r="A5857" i="8"/>
  <c r="I6222" i="8"/>
  <c r="K20" i="11"/>
  <c r="H6222" i="8"/>
  <c r="E20" i="11" s="1"/>
  <c r="E5864" i="8"/>
  <c r="A5873" i="8"/>
  <c r="K36" i="11"/>
  <c r="I6238" i="8"/>
  <c r="A5864" i="8"/>
  <c r="I6229" i="8"/>
  <c r="K27" i="11"/>
  <c r="E5871" i="8"/>
  <c r="H6229" i="8"/>
  <c r="E27" i="11" s="1"/>
  <c r="K37" i="11"/>
  <c r="I6239" i="8"/>
  <c r="A5874" i="8"/>
  <c r="V6205" i="8"/>
  <c r="V6160" i="8"/>
  <c r="V6176" i="8"/>
  <c r="P356" i="11"/>
  <c r="T6193" i="8"/>
  <c r="T354" i="11"/>
  <c r="U6190" i="8"/>
  <c r="V6190" i="8" s="1"/>
  <c r="V6204" i="8"/>
  <c r="A5859" i="8"/>
  <c r="K22" i="11"/>
  <c r="I6224" i="8"/>
  <c r="E5866" i="8"/>
  <c r="H6231" i="8" s="1"/>
  <c r="E29" i="11" s="1"/>
  <c r="I6240" i="8"/>
  <c r="K38" i="11"/>
  <c r="T6194" i="8"/>
  <c r="P357" i="11"/>
  <c r="T344" i="11"/>
  <c r="U6180" i="8"/>
  <c r="E5854" i="8"/>
  <c r="H6219" i="8" s="1"/>
  <c r="E17" i="11" s="1"/>
  <c r="E5860" i="8"/>
  <c r="I6218" i="8"/>
  <c r="A5853" i="8"/>
  <c r="K16" i="11"/>
  <c r="H6218" i="8"/>
  <c r="E16" i="11" s="1"/>
  <c r="K28" i="11"/>
  <c r="E5872" i="8"/>
  <c r="A5865" i="8"/>
  <c r="I6230" i="8"/>
  <c r="V6208" i="8"/>
  <c r="P354" i="11"/>
  <c r="T6191" i="8"/>
  <c r="E5855" i="8"/>
  <c r="H6220" i="8" s="1"/>
  <c r="E18" i="11" s="1"/>
  <c r="P358" i="11"/>
  <c r="T6195" i="8"/>
  <c r="T365" i="11"/>
  <c r="U6201" i="8"/>
  <c r="V6201" i="8" s="1"/>
  <c r="H6201" i="8"/>
  <c r="M364" i="11" s="1"/>
  <c r="T6212" i="8"/>
  <c r="H10" i="11"/>
  <c r="T362" i="11"/>
  <c r="U6198" i="8"/>
  <c r="H6198" i="8"/>
  <c r="M361" i="11" s="1"/>
  <c r="T6215" i="8"/>
  <c r="H13" i="11"/>
  <c r="A5866" i="8"/>
  <c r="E5873" i="8"/>
  <c r="H6238" i="8" s="1"/>
  <c r="E36" i="11" s="1"/>
  <c r="K29" i="11"/>
  <c r="I6231" i="8"/>
  <c r="U6189" i="8"/>
  <c r="T353" i="11"/>
  <c r="H11" i="11"/>
  <c r="T6213" i="8"/>
  <c r="T6187" i="8"/>
  <c r="P350" i="11"/>
  <c r="T357" i="11"/>
  <c r="U6193" i="8"/>
  <c r="T345" i="11"/>
  <c r="U6181" i="8"/>
  <c r="U6184" i="8"/>
  <c r="T348" i="11"/>
  <c r="V6179" i="8"/>
  <c r="T6192" i="8"/>
  <c r="P355" i="11"/>
  <c r="U6202" i="8"/>
  <c r="T366" i="11"/>
  <c r="H6202" i="8"/>
  <c r="M365" i="11" s="1"/>
  <c r="I6225" i="8"/>
  <c r="K23" i="11"/>
  <c r="E5867" i="8"/>
  <c r="H6232" i="8" s="1"/>
  <c r="E30" i="11" s="1"/>
  <c r="A5860" i="8"/>
  <c r="H6225" i="8"/>
  <c r="E23" i="11" s="1"/>
  <c r="E5858" i="8"/>
  <c r="H6223" i="8" s="1"/>
  <c r="E21" i="11" s="1"/>
  <c r="I6217" i="8"/>
  <c r="A5852" i="8"/>
  <c r="E5859" i="8"/>
  <c r="H6224" i="8" s="1"/>
  <c r="E22" i="11" s="1"/>
  <c r="K15" i="11"/>
  <c r="K31" i="11"/>
  <c r="A5868" i="8"/>
  <c r="I6233" i="8"/>
  <c r="E5875" i="8"/>
  <c r="H6240" i="8" s="1"/>
  <c r="E38" i="11" s="1"/>
  <c r="T6182" i="8"/>
  <c r="P345" i="11"/>
  <c r="P353" i="11"/>
  <c r="T6190" i="8"/>
  <c r="T358" i="11"/>
  <c r="U6194" i="8"/>
  <c r="V6194" i="8" s="1"/>
  <c r="V6165" i="8"/>
  <c r="V6175" i="8"/>
  <c r="H6181" i="8"/>
  <c r="M344" i="11" s="1"/>
  <c r="E5856" i="8"/>
  <c r="H6221" i="8" s="1"/>
  <c r="E19" i="11" s="1"/>
  <c r="H6180" i="8"/>
  <c r="M343" i="11" s="1"/>
  <c r="K30" i="11"/>
  <c r="E5874" i="8"/>
  <c r="A5867" i="8"/>
  <c r="I6232" i="8"/>
  <c r="V6162" i="8"/>
  <c r="P349" i="11"/>
  <c r="T6186" i="8"/>
  <c r="P348" i="11"/>
  <c r="T6185" i="8"/>
  <c r="A5851" i="8"/>
  <c r="U6199" i="8"/>
  <c r="T363" i="11"/>
  <c r="H6199" i="8"/>
  <c r="M362" i="11" s="1"/>
  <c r="H12" i="11"/>
  <c r="T6214" i="8"/>
  <c r="V6203" i="8"/>
  <c r="T351" i="11"/>
  <c r="U6187" i="8"/>
  <c r="V6187" i="8" s="1"/>
  <c r="T6181" i="8"/>
  <c r="P344" i="11"/>
  <c r="H6189" i="8"/>
  <c r="M352" i="11" s="1"/>
  <c r="K24" i="11"/>
  <c r="I6226" i="8"/>
  <c r="E5868" i="8"/>
  <c r="A5861" i="8"/>
  <c r="I6220" i="8"/>
  <c r="A5855" i="8"/>
  <c r="K18" i="11"/>
  <c r="E5862" i="8"/>
  <c r="H6227" i="8" s="1"/>
  <c r="E25" i="11" s="1"/>
  <c r="T361" i="11"/>
  <c r="U6197" i="8"/>
  <c r="H6197" i="8"/>
  <c r="M360" i="11" s="1"/>
  <c r="T6216" i="8"/>
  <c r="H14" i="11"/>
  <c r="H6184" i="8"/>
  <c r="M347" i="11" s="1"/>
  <c r="P343" i="11"/>
  <c r="T6180" i="8"/>
  <c r="K21" i="11"/>
  <c r="E5865" i="8"/>
  <c r="A5858" i="8"/>
  <c r="I6223" i="8"/>
  <c r="K46" i="11"/>
  <c r="I6248" i="8"/>
  <c r="A5862" i="8"/>
  <c r="E5869" i="8"/>
  <c r="H6234" i="8" s="1"/>
  <c r="E32" i="11" s="1"/>
  <c r="K25" i="11"/>
  <c r="I6227" i="8"/>
  <c r="T347" i="11"/>
  <c r="U6183" i="8"/>
  <c r="T6188" i="8"/>
  <c r="P351" i="11"/>
  <c r="H6188" i="8"/>
  <c r="M351" i="11" s="1"/>
  <c r="T352" i="11"/>
  <c r="U6188" i="8"/>
  <c r="H6183" i="8"/>
  <c r="M346" i="11" s="1"/>
  <c r="T360" i="11"/>
  <c r="U6196" i="8"/>
  <c r="H6196" i="8"/>
  <c r="M359" i="11" s="1"/>
  <c r="A5854" i="8"/>
  <c r="E5861" i="8"/>
  <c r="H6226" i="8" s="1"/>
  <c r="E24" i="11" s="1"/>
  <c r="I6219" i="8"/>
  <c r="K17" i="11"/>
  <c r="K32" i="11"/>
  <c r="A5869" i="8"/>
  <c r="I6234" i="8"/>
  <c r="I6235" i="8"/>
  <c r="A5870" i="8"/>
  <c r="K33" i="11"/>
  <c r="A5871" i="8"/>
  <c r="I6236" i="8"/>
  <c r="K34" i="11"/>
  <c r="H6236" i="8"/>
  <c r="E34" i="11" s="1"/>
  <c r="K19" i="11"/>
  <c r="A5856" i="8"/>
  <c r="I6221" i="8"/>
  <c r="E5863" i="8"/>
  <c r="H6228" i="8" s="1"/>
  <c r="E26" i="11" s="1"/>
  <c r="A5872" i="8"/>
  <c r="K35" i="11"/>
  <c r="H6237" i="8"/>
  <c r="E35" i="11" s="1"/>
  <c r="I6237" i="8"/>
  <c r="I6228" i="8"/>
  <c r="K26" i="11"/>
  <c r="A5863" i="8"/>
  <c r="E5870" i="8"/>
  <c r="H6235" i="8" s="1"/>
  <c r="E33" i="11" s="1"/>
  <c r="T350" i="11"/>
  <c r="U6186" i="8"/>
  <c r="V6186" i="8" s="1"/>
  <c r="U6192" i="8"/>
  <c r="V6192" i="8" s="1"/>
  <c r="T356" i="11"/>
  <c r="V6158" i="8"/>
  <c r="H6193" i="8"/>
  <c r="M356" i="11" s="1"/>
  <c r="T6184" i="8"/>
  <c r="P347" i="11"/>
  <c r="U6182" i="8"/>
  <c r="V6182" i="8" s="1"/>
  <c r="T346" i="11"/>
  <c r="U6185" i="8"/>
  <c r="V6185" i="8" s="1"/>
  <c r="T349" i="11"/>
  <c r="V6199" i="8" l="1"/>
  <c r="V6198" i="8"/>
  <c r="E5890" i="8"/>
  <c r="U6255" i="8" s="1"/>
  <c r="V6189" i="8"/>
  <c r="L53" i="11"/>
  <c r="I6266" i="8"/>
  <c r="A5901" i="8"/>
  <c r="K64" i="11"/>
  <c r="H6266" i="8"/>
  <c r="E64" i="11" s="1"/>
  <c r="I6251" i="8"/>
  <c r="K49" i="11"/>
  <c r="A5886" i="8"/>
  <c r="E5893" i="8"/>
  <c r="E5905" i="8"/>
  <c r="I6263" i="8"/>
  <c r="A5898" i="8"/>
  <c r="K61" i="11"/>
  <c r="H26" i="11"/>
  <c r="T6228" i="8"/>
  <c r="V6180" i="8"/>
  <c r="L15" i="11"/>
  <c r="U6217" i="8"/>
  <c r="V6217" i="8" s="1"/>
  <c r="E5888" i="8"/>
  <c r="I6246" i="8"/>
  <c r="A5881" i="8"/>
  <c r="K44" i="11"/>
  <c r="I6259" i="8"/>
  <c r="E5901" i="8"/>
  <c r="A5894" i="8"/>
  <c r="K57" i="11"/>
  <c r="E5876" i="8"/>
  <c r="I6241" i="8"/>
  <c r="H6241" i="8"/>
  <c r="E39" i="11" s="1"/>
  <c r="E5883" i="8"/>
  <c r="K39" i="11"/>
  <c r="A5876" i="8"/>
  <c r="I6257" i="8"/>
  <c r="K55" i="11"/>
  <c r="A5892" i="8"/>
  <c r="E5899" i="8"/>
  <c r="T6237" i="8"/>
  <c r="H35" i="11"/>
  <c r="H34" i="11"/>
  <c r="T6236" i="8"/>
  <c r="U6230" i="8"/>
  <c r="L28" i="11"/>
  <c r="V6197" i="8"/>
  <c r="T6232" i="8"/>
  <c r="H30" i="11"/>
  <c r="U6224" i="8"/>
  <c r="V6224" i="8" s="1"/>
  <c r="L22" i="11"/>
  <c r="U6237" i="8"/>
  <c r="V6237" i="8" s="1"/>
  <c r="L35" i="11"/>
  <c r="E5881" i="8"/>
  <c r="H6246" i="8" s="1"/>
  <c r="E44" i="11" s="1"/>
  <c r="T6238" i="8"/>
  <c r="H36" i="11"/>
  <c r="T6227" i="8"/>
  <c r="H25" i="11"/>
  <c r="M374" i="11"/>
  <c r="E9" i="11"/>
  <c r="I6245" i="8"/>
  <c r="A5880" i="8"/>
  <c r="E5887" i="8"/>
  <c r="K43" i="11"/>
  <c r="K58" i="11"/>
  <c r="I6260" i="8"/>
  <c r="E5902" i="8"/>
  <c r="A5895" i="8"/>
  <c r="E5906" i="8"/>
  <c r="I6264" i="8"/>
  <c r="A5899" i="8"/>
  <c r="H6264" i="8"/>
  <c r="E62" i="11" s="1"/>
  <c r="K62" i="11"/>
  <c r="U6226" i="8"/>
  <c r="V6226" i="8" s="1"/>
  <c r="L24" i="11"/>
  <c r="V6188" i="8"/>
  <c r="U6239" i="8"/>
  <c r="L37" i="11"/>
  <c r="H15" i="11"/>
  <c r="T6217" i="8"/>
  <c r="V6202" i="8"/>
  <c r="V6181" i="8"/>
  <c r="H6239" i="8"/>
  <c r="E37" i="11" s="1"/>
  <c r="P374" i="11"/>
  <c r="T6211" i="8"/>
  <c r="H9" i="11"/>
  <c r="K68" i="11"/>
  <c r="I6270" i="8"/>
  <c r="A5905" i="8"/>
  <c r="H6270" i="8"/>
  <c r="E68" i="11" s="1"/>
  <c r="E5879" i="8"/>
  <c r="H6244" i="8" s="1"/>
  <c r="E42" i="11" s="1"/>
  <c r="A5879" i="8"/>
  <c r="I6244" i="8"/>
  <c r="E5886" i="8"/>
  <c r="K42" i="11"/>
  <c r="K40" i="11"/>
  <c r="E5884" i="8"/>
  <c r="I6242" i="8"/>
  <c r="A5877" i="8"/>
  <c r="I6269" i="8"/>
  <c r="A5904" i="8"/>
  <c r="K67" i="11"/>
  <c r="H17" i="11"/>
  <c r="T6219" i="8"/>
  <c r="K41" i="11"/>
  <c r="I6243" i="8"/>
  <c r="E5885" i="8"/>
  <c r="A5878" i="8"/>
  <c r="E5896" i="8"/>
  <c r="H6261" i="8" s="1"/>
  <c r="E59" i="11" s="1"/>
  <c r="K52" i="11"/>
  <c r="A5889" i="8"/>
  <c r="I6254" i="8"/>
  <c r="A5893" i="8"/>
  <c r="K56" i="11"/>
  <c r="E5900" i="8"/>
  <c r="I6258" i="8"/>
  <c r="H6258" i="8"/>
  <c r="E56" i="11" s="1"/>
  <c r="E5877" i="8"/>
  <c r="U6234" i="8"/>
  <c r="V6234" i="8" s="1"/>
  <c r="L32" i="11"/>
  <c r="U6227" i="8"/>
  <c r="V6227" i="8" s="1"/>
  <c r="L25" i="11"/>
  <c r="L21" i="11"/>
  <c r="U6223" i="8"/>
  <c r="V6223" i="8" s="1"/>
  <c r="A5875" i="8"/>
  <c r="H37" i="11"/>
  <c r="T6239" i="8"/>
  <c r="U6229" i="8"/>
  <c r="V6229" i="8" s="1"/>
  <c r="L27" i="11"/>
  <c r="V6195" i="8"/>
  <c r="U6218" i="8"/>
  <c r="V6218" i="8" s="1"/>
  <c r="L16" i="11"/>
  <c r="I6265" i="8"/>
  <c r="K63" i="11"/>
  <c r="A5900" i="8"/>
  <c r="U6228" i="8"/>
  <c r="V6228" i="8" s="1"/>
  <c r="L26" i="11"/>
  <c r="L19" i="11"/>
  <c r="U6221" i="8"/>
  <c r="V6221" i="8" s="1"/>
  <c r="L18" i="11"/>
  <c r="U6220" i="8"/>
  <c r="V6220" i="8" s="1"/>
  <c r="T6218" i="8"/>
  <c r="H16" i="11"/>
  <c r="E5882" i="8"/>
  <c r="H6247" i="8" s="1"/>
  <c r="E45" i="11" s="1"/>
  <c r="L11" i="11"/>
  <c r="U6213" i="8"/>
  <c r="H6213" i="8"/>
  <c r="E11" i="11" s="1"/>
  <c r="K69" i="11"/>
  <c r="I6271" i="8"/>
  <c r="T6221" i="8"/>
  <c r="H19" i="11"/>
  <c r="T6235" i="8"/>
  <c r="H33" i="11"/>
  <c r="A5883" i="8"/>
  <c r="H18" i="11"/>
  <c r="T6220" i="8"/>
  <c r="U6240" i="8"/>
  <c r="V6240" i="8" s="1"/>
  <c r="L38" i="11"/>
  <c r="L30" i="11"/>
  <c r="U6232" i="8"/>
  <c r="V6232" i="8" s="1"/>
  <c r="L23" i="11"/>
  <c r="U6225" i="8"/>
  <c r="V6225" i="8" s="1"/>
  <c r="U6236" i="8"/>
  <c r="V6236" i="8" s="1"/>
  <c r="L34" i="11"/>
  <c r="T6222" i="8"/>
  <c r="H20" i="11"/>
  <c r="L9" i="11"/>
  <c r="U6211" i="8"/>
  <c r="V6211" i="8" s="1"/>
  <c r="A5896" i="8"/>
  <c r="I6261" i="8"/>
  <c r="K59" i="11"/>
  <c r="E5903" i="8"/>
  <c r="H31" i="11"/>
  <c r="T6233" i="8"/>
  <c r="V6193" i="8"/>
  <c r="H29" i="11"/>
  <c r="T6231" i="8"/>
  <c r="L17" i="11"/>
  <c r="U6219" i="8"/>
  <c r="V6219" i="8" s="1"/>
  <c r="H38" i="11"/>
  <c r="T6240" i="8"/>
  <c r="U6215" i="8"/>
  <c r="L13" i="11"/>
  <c r="H6215" i="8"/>
  <c r="E13" i="11" s="1"/>
  <c r="U6235" i="8"/>
  <c r="V6235" i="8" s="1"/>
  <c r="L33" i="11"/>
  <c r="H32" i="11"/>
  <c r="T6234" i="8"/>
  <c r="V6196" i="8"/>
  <c r="T6248" i="8"/>
  <c r="H46" i="11"/>
  <c r="H23" i="11"/>
  <c r="T6225" i="8"/>
  <c r="T6229" i="8"/>
  <c r="H27" i="11"/>
  <c r="L10" i="11"/>
  <c r="U6212" i="8"/>
  <c r="H6212" i="8"/>
  <c r="E10" i="11" s="1"/>
  <c r="E5894" i="8"/>
  <c r="I6252" i="8"/>
  <c r="A5887" i="8"/>
  <c r="K50" i="11"/>
  <c r="H6252" i="8"/>
  <c r="E50" i="11" s="1"/>
  <c r="I6256" i="8"/>
  <c r="E5898" i="8"/>
  <c r="H6263" i="8" s="1"/>
  <c r="E61" i="11" s="1"/>
  <c r="K54" i="11"/>
  <c r="A5891" i="8"/>
  <c r="H6233" i="8"/>
  <c r="E31" i="11" s="1"/>
  <c r="U6233" i="8"/>
  <c r="L31" i="11"/>
  <c r="L36" i="11"/>
  <c r="U6238" i="8"/>
  <c r="V6238" i="8" s="1"/>
  <c r="H6230" i="8"/>
  <c r="E28" i="11" s="1"/>
  <c r="U6231" i="8"/>
  <c r="V6231" i="8" s="1"/>
  <c r="L29" i="11"/>
  <c r="V6200" i="8"/>
  <c r="U6214" i="8"/>
  <c r="L12" i="11"/>
  <c r="H6214" i="8"/>
  <c r="E12" i="11" s="1"/>
  <c r="V6222" i="8"/>
  <c r="E5897" i="8"/>
  <c r="H6262" i="8" s="1"/>
  <c r="E60" i="11" s="1"/>
  <c r="K53" i="11"/>
  <c r="I6255" i="8"/>
  <c r="A5890" i="8"/>
  <c r="H6255" i="8"/>
  <c r="E53" i="11" s="1"/>
  <c r="I6267" i="8"/>
  <c r="A5902" i="8"/>
  <c r="K65" i="11"/>
  <c r="I6301" i="8"/>
  <c r="K99" i="11"/>
  <c r="I6247" i="8"/>
  <c r="E5889" i="8"/>
  <c r="H6254" i="8" s="1"/>
  <c r="E52" i="11" s="1"/>
  <c r="A5882" i="8"/>
  <c r="K45" i="11"/>
  <c r="K60" i="11"/>
  <c r="I6262" i="8"/>
  <c r="E5904" i="8"/>
  <c r="H6269" i="8" s="1"/>
  <c r="E67" i="11" s="1"/>
  <c r="A5897" i="8"/>
  <c r="K47" i="11"/>
  <c r="A5884" i="8"/>
  <c r="H6249" i="8"/>
  <c r="E47" i="11" s="1"/>
  <c r="I6249" i="8"/>
  <c r="E5891" i="8"/>
  <c r="E5895" i="8"/>
  <c r="H6260" i="8" s="1"/>
  <c r="E58" i="11" s="1"/>
  <c r="K51" i="11"/>
  <c r="I6253" i="8"/>
  <c r="A5888" i="8"/>
  <c r="H6253" i="8"/>
  <c r="E51" i="11" s="1"/>
  <c r="E5892" i="8"/>
  <c r="H6257" i="8" s="1"/>
  <c r="E55" i="11" s="1"/>
  <c r="K48" i="11"/>
  <c r="A5885" i="8"/>
  <c r="I6250" i="8"/>
  <c r="A5903" i="8"/>
  <c r="I6268" i="8"/>
  <c r="K66" i="11"/>
  <c r="H6268" i="8"/>
  <c r="E66" i="11" s="1"/>
  <c r="E5878" i="8"/>
  <c r="V6183" i="8"/>
  <c r="H21" i="11"/>
  <c r="T6223" i="8"/>
  <c r="H24" i="11"/>
  <c r="T6226" i="8"/>
  <c r="V6184" i="8"/>
  <c r="H28" i="11"/>
  <c r="T6230" i="8"/>
  <c r="T6224" i="8"/>
  <c r="H22" i="11"/>
  <c r="E5880" i="8"/>
  <c r="H6245" i="8" s="1"/>
  <c r="E43" i="11" s="1"/>
  <c r="L14" i="11"/>
  <c r="U6216" i="8"/>
  <c r="H6216" i="8"/>
  <c r="E14" i="11" s="1"/>
  <c r="E5907" i="8"/>
  <c r="V6239" i="8" l="1"/>
  <c r="V6216" i="8"/>
  <c r="V6212" i="8"/>
  <c r="V6215" i="8"/>
  <c r="V6213" i="8"/>
  <c r="V6214" i="8"/>
  <c r="L70" i="11"/>
  <c r="U6272" i="8"/>
  <c r="L41" i="11"/>
  <c r="U6243" i="8"/>
  <c r="K75" i="11"/>
  <c r="E5919" i="8"/>
  <c r="H6284" i="8" s="1"/>
  <c r="E82" i="11" s="1"/>
  <c r="A5912" i="8"/>
  <c r="I6277" i="8"/>
  <c r="I6276" i="8"/>
  <c r="E5918" i="8"/>
  <c r="K74" i="11"/>
  <c r="A5911" i="8"/>
  <c r="A5928" i="8"/>
  <c r="E5935" i="8"/>
  <c r="I6293" i="8"/>
  <c r="K91" i="11"/>
  <c r="A5921" i="8"/>
  <c r="I6286" i="8"/>
  <c r="K84" i="11"/>
  <c r="E5928" i="8"/>
  <c r="A5931" i="8"/>
  <c r="K94" i="11"/>
  <c r="I6296" i="8"/>
  <c r="T6250" i="8"/>
  <c r="H48" i="11"/>
  <c r="L57" i="11"/>
  <c r="U6259" i="8"/>
  <c r="T6244" i="8"/>
  <c r="H42" i="11"/>
  <c r="K98" i="11"/>
  <c r="I6300" i="8"/>
  <c r="A5935" i="8"/>
  <c r="K71" i="11"/>
  <c r="I6273" i="8"/>
  <c r="A5908" i="8"/>
  <c r="E5915" i="8"/>
  <c r="A5918" i="8"/>
  <c r="E5925" i="8"/>
  <c r="I6283" i="8"/>
  <c r="K81" i="11"/>
  <c r="H6283" i="8"/>
  <c r="E81" i="11" s="1"/>
  <c r="U6256" i="8"/>
  <c r="L54" i="11"/>
  <c r="I6281" i="8"/>
  <c r="E5923" i="8"/>
  <c r="K79" i="11"/>
  <c r="A5916" i="8"/>
  <c r="A5932" i="8"/>
  <c r="I6297" i="8"/>
  <c r="K95" i="11"/>
  <c r="L60" i="11"/>
  <c r="U6262" i="8"/>
  <c r="V6262" i="8" s="1"/>
  <c r="V6233" i="8"/>
  <c r="T6265" i="8"/>
  <c r="H63" i="11"/>
  <c r="H52" i="11"/>
  <c r="T6254" i="8"/>
  <c r="L44" i="11"/>
  <c r="U6246" i="8"/>
  <c r="V6246" i="8" s="1"/>
  <c r="L62" i="11"/>
  <c r="U6264" i="8"/>
  <c r="V6264" i="8" s="1"/>
  <c r="L64" i="11"/>
  <c r="U6266" i="8"/>
  <c r="V6266" i="8" s="1"/>
  <c r="T6251" i="8"/>
  <c r="H49" i="11"/>
  <c r="H6259" i="8"/>
  <c r="E57" i="11" s="1"/>
  <c r="I6282" i="8"/>
  <c r="A5917" i="8"/>
  <c r="E5924" i="8"/>
  <c r="K80" i="11"/>
  <c r="K85" i="11"/>
  <c r="E5929" i="8"/>
  <c r="A5922" i="8"/>
  <c r="I6287" i="8"/>
  <c r="K97" i="11"/>
  <c r="A5934" i="8"/>
  <c r="I6299" i="8"/>
  <c r="U6257" i="8"/>
  <c r="V6257" i="8" s="1"/>
  <c r="L55" i="11"/>
  <c r="H6256" i="8"/>
  <c r="E54" i="11" s="1"/>
  <c r="U6244" i="8"/>
  <c r="V6244" i="8" s="1"/>
  <c r="L42" i="11"/>
  <c r="T6259" i="8"/>
  <c r="H57" i="11"/>
  <c r="E5908" i="8"/>
  <c r="L67" i="11"/>
  <c r="U6269" i="8"/>
  <c r="V6269" i="8" s="1"/>
  <c r="H99" i="11"/>
  <c r="T6301" i="8"/>
  <c r="U6268" i="8"/>
  <c r="V6268" i="8" s="1"/>
  <c r="L66" i="11"/>
  <c r="L45" i="11"/>
  <c r="U6247" i="8"/>
  <c r="V6247" i="8" s="1"/>
  <c r="H67" i="11"/>
  <c r="T6269" i="8"/>
  <c r="E5912" i="8"/>
  <c r="U6252" i="8"/>
  <c r="V6252" i="8" s="1"/>
  <c r="L50" i="11"/>
  <c r="T6257" i="8"/>
  <c r="H55" i="11"/>
  <c r="H60" i="11"/>
  <c r="T6262" i="8"/>
  <c r="E5909" i="8"/>
  <c r="H6274" i="8" s="1"/>
  <c r="E72" i="11" s="1"/>
  <c r="L59" i="11"/>
  <c r="U6261" i="8"/>
  <c r="V6261" i="8" s="1"/>
  <c r="H51" i="11"/>
  <c r="T6253" i="8"/>
  <c r="U6263" i="8"/>
  <c r="V6263" i="8" s="1"/>
  <c r="L61" i="11"/>
  <c r="H59" i="11"/>
  <c r="T6261" i="8"/>
  <c r="E5913" i="8"/>
  <c r="H6278" i="8" s="1"/>
  <c r="E76" i="11" s="1"/>
  <c r="H6243" i="8"/>
  <c r="E41" i="11" s="1"/>
  <c r="H40" i="11"/>
  <c r="T6242" i="8"/>
  <c r="T6245" i="8"/>
  <c r="H43" i="11"/>
  <c r="T6266" i="8"/>
  <c r="H64" i="11"/>
  <c r="E5916" i="8"/>
  <c r="H6281" i="8" s="1"/>
  <c r="E79" i="11" s="1"/>
  <c r="A5909" i="8"/>
  <c r="K72" i="11"/>
  <c r="I6274" i="8"/>
  <c r="U6245" i="8"/>
  <c r="V6245" i="8" s="1"/>
  <c r="L43" i="11"/>
  <c r="E5910" i="8"/>
  <c r="H6275" i="8" s="1"/>
  <c r="E73" i="11" s="1"/>
  <c r="H54" i="11"/>
  <c r="T6256" i="8"/>
  <c r="A5906" i="8"/>
  <c r="U6242" i="8"/>
  <c r="L40" i="11"/>
  <c r="H6242" i="8"/>
  <c r="E40" i="11" s="1"/>
  <c r="T6270" i="8"/>
  <c r="H68" i="11"/>
  <c r="H62" i="11"/>
  <c r="T6264" i="8"/>
  <c r="V6230" i="8"/>
  <c r="U6248" i="8"/>
  <c r="L46" i="11"/>
  <c r="H6248" i="8"/>
  <c r="E46" i="11" s="1"/>
  <c r="H44" i="11"/>
  <c r="T6246" i="8"/>
  <c r="I6288" i="8"/>
  <c r="E5930" i="8"/>
  <c r="A5923" i="8"/>
  <c r="K86" i="11"/>
  <c r="H6288" i="8"/>
  <c r="E86" i="11" s="1"/>
  <c r="L58" i="11"/>
  <c r="U6260" i="8"/>
  <c r="V6260" i="8" s="1"/>
  <c r="H65" i="11"/>
  <c r="T6267" i="8"/>
  <c r="H69" i="11"/>
  <c r="T6271" i="8"/>
  <c r="H6250" i="8"/>
  <c r="E48" i="11" s="1"/>
  <c r="U6250" i="8"/>
  <c r="L48" i="11"/>
  <c r="U6249" i="8"/>
  <c r="V6249" i="8" s="1"/>
  <c r="L47" i="11"/>
  <c r="H6271" i="8"/>
  <c r="E69" i="11" s="1"/>
  <c r="L69" i="11"/>
  <c r="U6271" i="8"/>
  <c r="V6271" i="8" s="1"/>
  <c r="L51" i="11"/>
  <c r="U6253" i="8"/>
  <c r="V6253" i="8" s="1"/>
  <c r="T6263" i="8"/>
  <c r="H61" i="11"/>
  <c r="K73" i="11"/>
  <c r="E5917" i="8"/>
  <c r="H6282" i="8" s="1"/>
  <c r="E80" i="11" s="1"/>
  <c r="A5910" i="8"/>
  <c r="I6275" i="8"/>
  <c r="K90" i="11"/>
  <c r="E5934" i="8"/>
  <c r="A5927" i="8"/>
  <c r="I6292" i="8"/>
  <c r="I6280" i="8"/>
  <c r="A5915" i="8"/>
  <c r="K78" i="11"/>
  <c r="E5922" i="8"/>
  <c r="H6287" i="8" s="1"/>
  <c r="E85" i="11" s="1"/>
  <c r="H6280" i="8"/>
  <c r="E78" i="11" s="1"/>
  <c r="T6258" i="8"/>
  <c r="H56" i="11"/>
  <c r="T6243" i="8"/>
  <c r="H41" i="11"/>
  <c r="T6241" i="8"/>
  <c r="H39" i="11"/>
  <c r="U6270" i="8"/>
  <c r="V6270" i="8" s="1"/>
  <c r="L68" i="11"/>
  <c r="K87" i="11"/>
  <c r="I6289" i="8"/>
  <c r="A5924" i="8"/>
  <c r="E5931" i="8"/>
  <c r="H6296" i="8" s="1"/>
  <c r="E94" i="11" s="1"/>
  <c r="I6290" i="8"/>
  <c r="A5925" i="8"/>
  <c r="K88" i="11"/>
  <c r="E5932" i="8"/>
  <c r="H6290" i="8"/>
  <c r="E88" i="11" s="1"/>
  <c r="A5919" i="8"/>
  <c r="K82" i="11"/>
  <c r="I6284" i="8"/>
  <c r="E5926" i="8"/>
  <c r="H6291" i="8" s="1"/>
  <c r="E89" i="11" s="1"/>
  <c r="A5929" i="8"/>
  <c r="I6294" i="8"/>
  <c r="E5936" i="8"/>
  <c r="K92" i="11"/>
  <c r="H66" i="11"/>
  <c r="T6268" i="8"/>
  <c r="T6249" i="8"/>
  <c r="H47" i="11"/>
  <c r="L52" i="11"/>
  <c r="U6254" i="8"/>
  <c r="V6254" i="8" s="1"/>
  <c r="H6265" i="8"/>
  <c r="E63" i="11" s="1"/>
  <c r="L63" i="11"/>
  <c r="U6265" i="8"/>
  <c r="H6267" i="8"/>
  <c r="E65" i="11" s="1"/>
  <c r="L65" i="11"/>
  <c r="U6267" i="8"/>
  <c r="L39" i="11"/>
  <c r="U6241" i="8"/>
  <c r="V6241" i="8" s="1"/>
  <c r="U6258" i="8"/>
  <c r="V6258" i="8" s="1"/>
  <c r="L56" i="11"/>
  <c r="K96" i="11"/>
  <c r="A5933" i="8"/>
  <c r="I6298" i="8"/>
  <c r="E5911" i="8"/>
  <c r="E5914" i="8"/>
  <c r="H6279" i="8" s="1"/>
  <c r="E77" i="11" s="1"/>
  <c r="A5907" i="8"/>
  <c r="I6272" i="8"/>
  <c r="K70" i="11"/>
  <c r="H6272" i="8"/>
  <c r="E70" i="11" s="1"/>
  <c r="A5926" i="8"/>
  <c r="K89" i="11"/>
  <c r="E5933" i="8"/>
  <c r="H6298" i="8" s="1"/>
  <c r="E96" i="11" s="1"/>
  <c r="I6291" i="8"/>
  <c r="A5913" i="8"/>
  <c r="K76" i="11"/>
  <c r="E5920" i="8"/>
  <c r="H6285" i="8" s="1"/>
  <c r="E83" i="11" s="1"/>
  <c r="I6278" i="8"/>
  <c r="I6279" i="8"/>
  <c r="A5914" i="8"/>
  <c r="E5921" i="8"/>
  <c r="K77" i="11"/>
  <c r="A5920" i="8"/>
  <c r="E5927" i="8"/>
  <c r="H6292" i="8" s="1"/>
  <c r="E90" i="11" s="1"/>
  <c r="I6285" i="8"/>
  <c r="K83" i="11"/>
  <c r="A5930" i="8"/>
  <c r="I6295" i="8"/>
  <c r="K93" i="11"/>
  <c r="H6295" i="8"/>
  <c r="E93" i="11" s="1"/>
  <c r="H45" i="11"/>
  <c r="T6247" i="8"/>
  <c r="T6255" i="8"/>
  <c r="H53" i="11"/>
  <c r="H50" i="11"/>
  <c r="T6252" i="8"/>
  <c r="H6251" i="8"/>
  <c r="E49" i="11" s="1"/>
  <c r="L49" i="11"/>
  <c r="U6251" i="8"/>
  <c r="H58" i="11"/>
  <c r="T6260" i="8"/>
  <c r="V6255" i="8"/>
  <c r="V6256" i="8" l="1"/>
  <c r="E5938" i="8"/>
  <c r="V6250" i="8"/>
  <c r="V6267" i="8"/>
  <c r="V6251" i="8"/>
  <c r="L101" i="11"/>
  <c r="U6303" i="8"/>
  <c r="K107" i="11"/>
  <c r="I6309" i="8"/>
  <c r="E5951" i="8"/>
  <c r="A5944" i="8"/>
  <c r="A5946" i="8"/>
  <c r="I6311" i="8"/>
  <c r="E5953" i="8"/>
  <c r="H6318" i="8" s="1"/>
  <c r="E116" i="11" s="1"/>
  <c r="K109" i="11"/>
  <c r="K102" i="11"/>
  <c r="I6304" i="8"/>
  <c r="E5946" i="8"/>
  <c r="H6311" i="8" s="1"/>
  <c r="E109" i="11" s="1"/>
  <c r="A5939" i="8"/>
  <c r="H93" i="11"/>
  <c r="T6295" i="8"/>
  <c r="T6272" i="8"/>
  <c r="H70" i="11"/>
  <c r="U6295" i="8"/>
  <c r="V6295" i="8" s="1"/>
  <c r="L93" i="11"/>
  <c r="U6275" i="8"/>
  <c r="V6275" i="8" s="1"/>
  <c r="L73" i="11"/>
  <c r="H6294" i="8"/>
  <c r="E92" i="11" s="1"/>
  <c r="U6294" i="8"/>
  <c r="L92" i="11"/>
  <c r="E5942" i="8"/>
  <c r="L82" i="11"/>
  <c r="U6284" i="8"/>
  <c r="V6284" i="8" s="1"/>
  <c r="E5939" i="8"/>
  <c r="K101" i="11"/>
  <c r="E5945" i="8"/>
  <c r="I6303" i="8"/>
  <c r="A5938" i="8"/>
  <c r="H6303" i="8"/>
  <c r="E101" i="11" s="1"/>
  <c r="E5954" i="8"/>
  <c r="H6319" i="8" s="1"/>
  <c r="E117" i="11" s="1"/>
  <c r="I6312" i="8"/>
  <c r="A5947" i="8"/>
  <c r="K110" i="11"/>
  <c r="I6314" i="8"/>
  <c r="A5949" i="8"/>
  <c r="K112" i="11"/>
  <c r="E5956" i="8"/>
  <c r="T6278" i="8"/>
  <c r="H76" i="11"/>
  <c r="H78" i="11"/>
  <c r="T6280" i="8"/>
  <c r="T6288" i="8"/>
  <c r="H86" i="11"/>
  <c r="H95" i="11"/>
  <c r="T6297" i="8"/>
  <c r="T6293" i="8"/>
  <c r="H91" i="11"/>
  <c r="I6320" i="8"/>
  <c r="E5962" i="8"/>
  <c r="K118" i="11"/>
  <c r="A5955" i="8"/>
  <c r="E5949" i="8"/>
  <c r="A5942" i="8"/>
  <c r="K105" i="11"/>
  <c r="I6307" i="8"/>
  <c r="H6307" i="8"/>
  <c r="E105" i="11" s="1"/>
  <c r="I6315" i="8"/>
  <c r="K113" i="11"/>
  <c r="E5957" i="8"/>
  <c r="A5950" i="8"/>
  <c r="L83" i="11"/>
  <c r="U6285" i="8"/>
  <c r="V6285" i="8" s="1"/>
  <c r="L77" i="11"/>
  <c r="U6279" i="8"/>
  <c r="V6279" i="8" s="1"/>
  <c r="U6297" i="8"/>
  <c r="L95" i="11"/>
  <c r="T6300" i="8"/>
  <c r="H98" i="11"/>
  <c r="T6296" i="8"/>
  <c r="H94" i="11"/>
  <c r="L98" i="11"/>
  <c r="U6300" i="8"/>
  <c r="A5954" i="8"/>
  <c r="K117" i="11"/>
  <c r="E5961" i="8"/>
  <c r="H6326" i="8" s="1"/>
  <c r="E124" i="11" s="1"/>
  <c r="I6319" i="8"/>
  <c r="K121" i="11"/>
  <c r="E5965" i="8"/>
  <c r="H6330" i="8" s="1"/>
  <c r="E128" i="11" s="1"/>
  <c r="I6323" i="8"/>
  <c r="A5958" i="8"/>
  <c r="A5956" i="8"/>
  <c r="E5963" i="8"/>
  <c r="I6321" i="8"/>
  <c r="K119" i="11"/>
  <c r="H6321" i="8"/>
  <c r="E119" i="11" s="1"/>
  <c r="I6316" i="8"/>
  <c r="A5951" i="8"/>
  <c r="K114" i="11"/>
  <c r="E5958" i="8"/>
  <c r="H6323" i="8" s="1"/>
  <c r="E121" i="11" s="1"/>
  <c r="K129" i="11"/>
  <c r="I6331" i="8"/>
  <c r="A5966" i="8"/>
  <c r="H83" i="11"/>
  <c r="T6285" i="8"/>
  <c r="U6276" i="8"/>
  <c r="L74" i="11"/>
  <c r="T6292" i="8"/>
  <c r="H90" i="11"/>
  <c r="U6273" i="8"/>
  <c r="L71" i="11"/>
  <c r="T6283" i="8"/>
  <c r="H81" i="11"/>
  <c r="E5941" i="8"/>
  <c r="H6306" i="8" s="1"/>
  <c r="E104" i="11" s="1"/>
  <c r="E5944" i="8"/>
  <c r="A5937" i="8"/>
  <c r="K100" i="11"/>
  <c r="I6302" i="8"/>
  <c r="E5943" i="8"/>
  <c r="A5936" i="8"/>
  <c r="K128" i="11"/>
  <c r="A5965" i="8"/>
  <c r="I6330" i="8"/>
  <c r="E5959" i="8"/>
  <c r="I6317" i="8"/>
  <c r="A5952" i="8"/>
  <c r="K115" i="11"/>
  <c r="K130" i="11"/>
  <c r="I6332" i="8"/>
  <c r="U6292" i="8"/>
  <c r="V6292" i="8" s="1"/>
  <c r="L90" i="11"/>
  <c r="V6265" i="8"/>
  <c r="H6289" i="8"/>
  <c r="E87" i="11" s="1"/>
  <c r="L87" i="11"/>
  <c r="U6289" i="8"/>
  <c r="U6290" i="8"/>
  <c r="V6290" i="8" s="1"/>
  <c r="L88" i="11"/>
  <c r="A5941" i="8"/>
  <c r="I6306" i="8"/>
  <c r="K104" i="11"/>
  <c r="E5948" i="8"/>
  <c r="H6313" i="8" s="1"/>
  <c r="E111" i="11" s="1"/>
  <c r="I6329" i="8"/>
  <c r="K127" i="11"/>
  <c r="A5964" i="8"/>
  <c r="I6318" i="8"/>
  <c r="E5960" i="8"/>
  <c r="H6325" i="8" s="1"/>
  <c r="E123" i="11" s="1"/>
  <c r="A5953" i="8"/>
  <c r="K116" i="11"/>
  <c r="K120" i="11"/>
  <c r="H6322" i="8"/>
  <c r="E120" i="11" s="1"/>
  <c r="I6322" i="8"/>
  <c r="A5957" i="8"/>
  <c r="E5964" i="8"/>
  <c r="H6329" i="8" s="1"/>
  <c r="E127" i="11" s="1"/>
  <c r="E5940" i="8"/>
  <c r="H6305" i="8" s="1"/>
  <c r="E103" i="11" s="1"/>
  <c r="L99" i="11"/>
  <c r="U6301" i="8"/>
  <c r="H6301" i="8"/>
  <c r="E99" i="11" s="1"/>
  <c r="H88" i="11"/>
  <c r="T6290" i="8"/>
  <c r="L97" i="11"/>
  <c r="U6299" i="8"/>
  <c r="H6299" i="8"/>
  <c r="E97" i="11" s="1"/>
  <c r="U6288" i="8"/>
  <c r="V6288" i="8" s="1"/>
  <c r="L86" i="11"/>
  <c r="V6243" i="8"/>
  <c r="H89" i="11"/>
  <c r="T6291" i="8"/>
  <c r="H96" i="11"/>
  <c r="T6298" i="8"/>
  <c r="T6294" i="8"/>
  <c r="H92" i="11"/>
  <c r="U6296" i="8"/>
  <c r="V6296" i="8" s="1"/>
  <c r="L94" i="11"/>
  <c r="L76" i="11"/>
  <c r="U6278" i="8"/>
  <c r="V6278" i="8" s="1"/>
  <c r="T6299" i="8"/>
  <c r="H97" i="11"/>
  <c r="H80" i="11"/>
  <c r="T6282" i="8"/>
  <c r="H6273" i="8"/>
  <c r="E71" i="11" s="1"/>
  <c r="L91" i="11"/>
  <c r="U6293" i="8"/>
  <c r="U6283" i="8"/>
  <c r="V6283" i="8" s="1"/>
  <c r="L81" i="11"/>
  <c r="U6298" i="8"/>
  <c r="V6298" i="8" s="1"/>
  <c r="L96" i="11"/>
  <c r="H72" i="11"/>
  <c r="T6274" i="8"/>
  <c r="U6277" i="8"/>
  <c r="L75" i="11"/>
  <c r="T6281" i="8"/>
  <c r="H79" i="11"/>
  <c r="U6280" i="8"/>
  <c r="V6280" i="8" s="1"/>
  <c r="L78" i="11"/>
  <c r="H74" i="11"/>
  <c r="T6276" i="8"/>
  <c r="E5950" i="8"/>
  <c r="K106" i="11"/>
  <c r="I6308" i="8"/>
  <c r="A5943" i="8"/>
  <c r="H6308" i="8"/>
  <c r="E106" i="11" s="1"/>
  <c r="H87" i="11"/>
  <c r="T6289" i="8"/>
  <c r="T6275" i="8"/>
  <c r="H73" i="11"/>
  <c r="V6242" i="8"/>
  <c r="H84" i="11"/>
  <c r="T6286" i="8"/>
  <c r="H6276" i="8"/>
  <c r="E74" i="11" s="1"/>
  <c r="I6326" i="8"/>
  <c r="K124" i="11"/>
  <c r="A5961" i="8"/>
  <c r="E5937" i="8"/>
  <c r="U6286" i="8"/>
  <c r="L84" i="11"/>
  <c r="U6291" i="8"/>
  <c r="V6291" i="8" s="1"/>
  <c r="L89" i="11"/>
  <c r="V6248" i="8"/>
  <c r="U6274" i="8"/>
  <c r="V6274" i="8" s="1"/>
  <c r="L72" i="11"/>
  <c r="T6273" i="8"/>
  <c r="H71" i="11"/>
  <c r="V6259" i="8"/>
  <c r="H6277" i="8"/>
  <c r="E75" i="11" s="1"/>
  <c r="A5959" i="8"/>
  <c r="E5966" i="8"/>
  <c r="H6331" i="8" s="1"/>
  <c r="E129" i="11" s="1"/>
  <c r="K122" i="11"/>
  <c r="I6324" i="8"/>
  <c r="I6310" i="8"/>
  <c r="K108" i="11"/>
  <c r="E5952" i="8"/>
  <c r="A5945" i="8"/>
  <c r="H6310" i="8"/>
  <c r="E108" i="11" s="1"/>
  <c r="T6284" i="8"/>
  <c r="H82" i="11"/>
  <c r="U6287" i="8"/>
  <c r="V6287" i="8" s="1"/>
  <c r="L85" i="11"/>
  <c r="U6282" i="8"/>
  <c r="V6282" i="8" s="1"/>
  <c r="L80" i="11"/>
  <c r="U6281" i="8"/>
  <c r="V6281" i="8" s="1"/>
  <c r="L79" i="11"/>
  <c r="T6287" i="8"/>
  <c r="H85" i="11"/>
  <c r="H6286" i="8"/>
  <c r="E84" i="11" s="1"/>
  <c r="H75" i="11"/>
  <c r="T6277" i="8"/>
  <c r="V6272" i="8"/>
  <c r="E5967" i="8"/>
  <c r="H6332" i="8" s="1"/>
  <c r="E130" i="11" s="1"/>
  <c r="I6325" i="8"/>
  <c r="K123" i="11"/>
  <c r="A5960" i="8"/>
  <c r="K125" i="11"/>
  <c r="A5962" i="8"/>
  <c r="I6327" i="8"/>
  <c r="H6327" i="8"/>
  <c r="E125" i="11" s="1"/>
  <c r="K103" i="11"/>
  <c r="A5940" i="8"/>
  <c r="E5947" i="8"/>
  <c r="H6312" i="8" s="1"/>
  <c r="E110" i="11" s="1"/>
  <c r="I6305" i="8"/>
  <c r="E5955" i="8"/>
  <c r="K111" i="11"/>
  <c r="A5948" i="8"/>
  <c r="I6313" i="8"/>
  <c r="K126" i="11"/>
  <c r="A5963" i="8"/>
  <c r="I6328" i="8"/>
  <c r="H6328" i="8"/>
  <c r="E126" i="11" s="1"/>
  <c r="H77" i="11"/>
  <c r="T6279" i="8"/>
  <c r="H6297" i="8"/>
  <c r="E95" i="11" s="1"/>
  <c r="H6300" i="8"/>
  <c r="E98" i="11" s="1"/>
  <c r="H6293" i="8"/>
  <c r="E91" i="11" s="1"/>
  <c r="E5973" i="8" l="1"/>
  <c r="U6338" i="8"/>
  <c r="L136" i="11"/>
  <c r="I6336" i="8"/>
  <c r="K134" i="11"/>
  <c r="A5971" i="8"/>
  <c r="E5978" i="8"/>
  <c r="T6324" i="8"/>
  <c r="H122" i="11"/>
  <c r="U6302" i="8"/>
  <c r="L100" i="11"/>
  <c r="H100" i="11"/>
  <c r="T6302" i="8"/>
  <c r="V6273" i="8"/>
  <c r="T6331" i="8"/>
  <c r="H129" i="11"/>
  <c r="U6322" i="8"/>
  <c r="V6322" i="8" s="1"/>
  <c r="L120" i="11"/>
  <c r="H118" i="11"/>
  <c r="T6320" i="8"/>
  <c r="L119" i="11"/>
  <c r="U6321" i="8"/>
  <c r="V6321" i="8" s="1"/>
  <c r="U6310" i="8"/>
  <c r="V6310" i="8" s="1"/>
  <c r="L108" i="11"/>
  <c r="L116" i="11"/>
  <c r="U6318" i="8"/>
  <c r="V6318" i="8" s="1"/>
  <c r="I6346" i="8"/>
  <c r="E5988" i="8"/>
  <c r="H6353" i="8" s="1"/>
  <c r="E151" i="11" s="1"/>
  <c r="K144" i="11"/>
  <c r="A5981" i="8"/>
  <c r="K155" i="11"/>
  <c r="I6357" i="8"/>
  <c r="A5992" i="8"/>
  <c r="H104" i="11"/>
  <c r="T6306" i="8"/>
  <c r="V6300" i="8"/>
  <c r="V6294" i="8"/>
  <c r="T6311" i="8"/>
  <c r="H109" i="11"/>
  <c r="A5988" i="8"/>
  <c r="E5995" i="8"/>
  <c r="K151" i="11"/>
  <c r="I6353" i="8"/>
  <c r="I6347" i="8"/>
  <c r="K145" i="11"/>
  <c r="A5982" i="8"/>
  <c r="E5989" i="8"/>
  <c r="L129" i="11"/>
  <c r="U6331" i="8"/>
  <c r="V6331" i="8" s="1"/>
  <c r="H6302" i="8"/>
  <c r="E100" i="11" s="1"/>
  <c r="T6323" i="8"/>
  <c r="H121" i="11"/>
  <c r="T6315" i="8"/>
  <c r="H113" i="11"/>
  <c r="L102" i="11"/>
  <c r="U6304" i="8"/>
  <c r="E5976" i="8"/>
  <c r="H6341" i="8" s="1"/>
  <c r="E139" i="11" s="1"/>
  <c r="A5969" i="8"/>
  <c r="I6334" i="8"/>
  <c r="K132" i="11"/>
  <c r="A5976" i="8"/>
  <c r="K139" i="11"/>
  <c r="I6341" i="8"/>
  <c r="E5983" i="8"/>
  <c r="H6348" i="8" s="1"/>
  <c r="E146" i="11" s="1"/>
  <c r="K135" i="11"/>
  <c r="A5972" i="8"/>
  <c r="I6337" i="8"/>
  <c r="E5979" i="8"/>
  <c r="K156" i="11"/>
  <c r="A5993" i="8"/>
  <c r="I6358" i="8"/>
  <c r="A5989" i="8"/>
  <c r="E5996" i="8"/>
  <c r="H6361" i="8" s="1"/>
  <c r="E159" i="11" s="1"/>
  <c r="I6354" i="8"/>
  <c r="K152" i="11"/>
  <c r="A5977" i="8"/>
  <c r="I6342" i="8"/>
  <c r="K140" i="11"/>
  <c r="E5984" i="8"/>
  <c r="K157" i="11"/>
  <c r="A5994" i="8"/>
  <c r="I6359" i="8"/>
  <c r="L118" i="11"/>
  <c r="U6320" i="8"/>
  <c r="T6308" i="8"/>
  <c r="H106" i="11"/>
  <c r="U6325" i="8"/>
  <c r="V6325" i="8" s="1"/>
  <c r="L123" i="11"/>
  <c r="H115" i="11"/>
  <c r="T6317" i="8"/>
  <c r="L121" i="11"/>
  <c r="U6323" i="8"/>
  <c r="V6323" i="8" s="1"/>
  <c r="U6330" i="8"/>
  <c r="V6330" i="8" s="1"/>
  <c r="L128" i="11"/>
  <c r="H112" i="11"/>
  <c r="T6314" i="8"/>
  <c r="T6326" i="8"/>
  <c r="H124" i="11"/>
  <c r="V6301" i="8"/>
  <c r="H116" i="11"/>
  <c r="T6318" i="8"/>
  <c r="U6324" i="8"/>
  <c r="L122" i="11"/>
  <c r="H6309" i="8"/>
  <c r="E107" i="11" s="1"/>
  <c r="U6309" i="8"/>
  <c r="L107" i="11"/>
  <c r="T6307" i="8"/>
  <c r="H105" i="11"/>
  <c r="H6316" i="8"/>
  <c r="E114" i="11" s="1"/>
  <c r="L114" i="11"/>
  <c r="U6316" i="8"/>
  <c r="K141" i="11"/>
  <c r="I6343" i="8"/>
  <c r="E5985" i="8"/>
  <c r="A5978" i="8"/>
  <c r="H6343" i="8"/>
  <c r="E141" i="11" s="1"/>
  <c r="A5973" i="8"/>
  <c r="I6338" i="8"/>
  <c r="E5980" i="8"/>
  <c r="H6345" i="8" s="1"/>
  <c r="E143" i="11" s="1"/>
  <c r="K136" i="11"/>
  <c r="H6338" i="8"/>
  <c r="E136" i="11" s="1"/>
  <c r="K147" i="11"/>
  <c r="I6349" i="8"/>
  <c r="A5984" i="8"/>
  <c r="E5991" i="8"/>
  <c r="I6361" i="8"/>
  <c r="A5996" i="8"/>
  <c r="K159" i="11"/>
  <c r="T6305" i="8"/>
  <c r="H103" i="11"/>
  <c r="T6325" i="8"/>
  <c r="H123" i="11"/>
  <c r="U6315" i="8"/>
  <c r="L113" i="11"/>
  <c r="E5971" i="8"/>
  <c r="H6336" i="8" s="1"/>
  <c r="E134" i="11" s="1"/>
  <c r="E5972" i="8"/>
  <c r="L104" i="11"/>
  <c r="U6306" i="8"/>
  <c r="V6306" i="8" s="1"/>
  <c r="T6319" i="8"/>
  <c r="H117" i="11"/>
  <c r="H107" i="11"/>
  <c r="T6309" i="8"/>
  <c r="U6305" i="8"/>
  <c r="V6305" i="8" s="1"/>
  <c r="L103" i="11"/>
  <c r="T6316" i="8"/>
  <c r="H114" i="11"/>
  <c r="L109" i="11"/>
  <c r="U6311" i="8"/>
  <c r="V6311" i="8" s="1"/>
  <c r="A5990" i="8"/>
  <c r="E5997" i="8"/>
  <c r="K153" i="11"/>
  <c r="I6355" i="8"/>
  <c r="I6362" i="8"/>
  <c r="K160" i="11"/>
  <c r="A5997" i="8"/>
  <c r="L110" i="11"/>
  <c r="U6312" i="8"/>
  <c r="V6312" i="8" s="1"/>
  <c r="L130" i="11"/>
  <c r="U6332" i="8"/>
  <c r="V6332" i="8" s="1"/>
  <c r="K142" i="11"/>
  <c r="H6344" i="8"/>
  <c r="E142" i="11" s="1"/>
  <c r="E5986" i="8"/>
  <c r="A5979" i="8"/>
  <c r="I6344" i="8"/>
  <c r="K161" i="11"/>
  <c r="I6363" i="8"/>
  <c r="V6277" i="8"/>
  <c r="L127" i="11"/>
  <c r="U6329" i="8"/>
  <c r="V6329" i="8" s="1"/>
  <c r="H128" i="11"/>
  <c r="T6330" i="8"/>
  <c r="V6276" i="8"/>
  <c r="U6326" i="8"/>
  <c r="V6326" i="8" s="1"/>
  <c r="L124" i="11"/>
  <c r="U6314" i="8"/>
  <c r="L112" i="11"/>
  <c r="H110" i="11"/>
  <c r="T6312" i="8"/>
  <c r="T6304" i="8"/>
  <c r="H102" i="11"/>
  <c r="I6360" i="8"/>
  <c r="K158" i="11"/>
  <c r="A5995" i="8"/>
  <c r="H6360" i="8"/>
  <c r="E158" i="11" s="1"/>
  <c r="E5970" i="8"/>
  <c r="H6335" i="8" s="1"/>
  <c r="E133" i="11" s="1"/>
  <c r="K137" i="11"/>
  <c r="A5974" i="8"/>
  <c r="I6339" i="8"/>
  <c r="E5981" i="8"/>
  <c r="H6346" i="8" s="1"/>
  <c r="E144" i="11" s="1"/>
  <c r="H126" i="11"/>
  <c r="T6328" i="8"/>
  <c r="H6317" i="8"/>
  <c r="E115" i="11" s="1"/>
  <c r="U6317" i="8"/>
  <c r="L115" i="11"/>
  <c r="V6299" i="8"/>
  <c r="A5967" i="8"/>
  <c r="H6320" i="8"/>
  <c r="E118" i="11" s="1"/>
  <c r="L117" i="11"/>
  <c r="U6319" i="8"/>
  <c r="V6319" i="8" s="1"/>
  <c r="U6307" i="8"/>
  <c r="V6307" i="8" s="1"/>
  <c r="L105" i="11"/>
  <c r="E5990" i="8"/>
  <c r="H6355" i="8" s="1"/>
  <c r="E153" i="11" s="1"/>
  <c r="I6348" i="8"/>
  <c r="A5983" i="8"/>
  <c r="K146" i="11"/>
  <c r="A5985" i="8"/>
  <c r="K148" i="11"/>
  <c r="E5992" i="8"/>
  <c r="H6357" i="8" s="1"/>
  <c r="E155" i="11" s="1"/>
  <c r="I6350" i="8"/>
  <c r="A5991" i="8"/>
  <c r="K154" i="11"/>
  <c r="E5998" i="8"/>
  <c r="H6363" i="8" s="1"/>
  <c r="E161" i="11" s="1"/>
  <c r="I6356" i="8"/>
  <c r="E5969" i="8"/>
  <c r="H120" i="11"/>
  <c r="T6322" i="8"/>
  <c r="T6329" i="8"/>
  <c r="H127" i="11"/>
  <c r="E5974" i="8"/>
  <c r="H6339" i="8" s="1"/>
  <c r="E137" i="11" s="1"/>
  <c r="T6321" i="8"/>
  <c r="H119" i="11"/>
  <c r="H6304" i="8"/>
  <c r="E102" i="11" s="1"/>
  <c r="A5970" i="8"/>
  <c r="E5977" i="8"/>
  <c r="H6342" i="8" s="1"/>
  <c r="E140" i="11" s="1"/>
  <c r="K133" i="11"/>
  <c r="I6335" i="8"/>
  <c r="K149" i="11"/>
  <c r="I6351" i="8"/>
  <c r="A5986" i="8"/>
  <c r="E5993" i="8"/>
  <c r="H6358" i="8" s="1"/>
  <c r="E156" i="11" s="1"/>
  <c r="H6351" i="8"/>
  <c r="E149" i="11" s="1"/>
  <c r="E5987" i="8"/>
  <c r="H6352" i="8" s="1"/>
  <c r="E150" i="11" s="1"/>
  <c r="A5980" i="8"/>
  <c r="K143" i="11"/>
  <c r="I6345" i="8"/>
  <c r="T6310" i="8"/>
  <c r="H108" i="11"/>
  <c r="T6332" i="8"/>
  <c r="H130" i="11"/>
  <c r="U6328" i="8"/>
  <c r="V6328" i="8" s="1"/>
  <c r="L126" i="11"/>
  <c r="H6315" i="8"/>
  <c r="E113" i="11" s="1"/>
  <c r="V6303" i="8"/>
  <c r="E5968" i="8"/>
  <c r="H6333" i="8" s="1"/>
  <c r="E131" i="11" s="1"/>
  <c r="K131" i="11"/>
  <c r="I6333" i="8"/>
  <c r="E5975" i="8"/>
  <c r="H6340" i="8" s="1"/>
  <c r="E138" i="11" s="1"/>
  <c r="A5968" i="8"/>
  <c r="A5987" i="8"/>
  <c r="K150" i="11"/>
  <c r="E5994" i="8"/>
  <c r="H6359" i="8" s="1"/>
  <c r="E157" i="11" s="1"/>
  <c r="I6352" i="8"/>
  <c r="I6340" i="8"/>
  <c r="E5982" i="8"/>
  <c r="A5975" i="8"/>
  <c r="K138" i="11"/>
  <c r="H111" i="11"/>
  <c r="T6313" i="8"/>
  <c r="T6327" i="8"/>
  <c r="H125" i="11"/>
  <c r="H6324" i="8"/>
  <c r="E122" i="11" s="1"/>
  <c r="V6286" i="8"/>
  <c r="V6293" i="8"/>
  <c r="U6313" i="8"/>
  <c r="V6313" i="8" s="1"/>
  <c r="L111" i="11"/>
  <c r="V6289" i="8"/>
  <c r="U6308" i="8"/>
  <c r="V6308" i="8" s="1"/>
  <c r="L106" i="11"/>
  <c r="V6297" i="8"/>
  <c r="L125" i="11"/>
  <c r="U6327" i="8"/>
  <c r="V6327" i="8" s="1"/>
  <c r="H6314" i="8"/>
  <c r="E112" i="11" s="1"/>
  <c r="T6303" i="8"/>
  <c r="H101" i="11"/>
  <c r="V6309" i="8" l="1"/>
  <c r="E6004" i="8"/>
  <c r="U6369" i="8" s="1"/>
  <c r="V6324" i="8"/>
  <c r="V6317" i="8"/>
  <c r="A6008" i="8"/>
  <c r="K171" i="11"/>
  <c r="E6015" i="8"/>
  <c r="I6373" i="8"/>
  <c r="K163" i="11"/>
  <c r="I6365" i="8"/>
  <c r="A6000" i="8"/>
  <c r="E6007" i="8"/>
  <c r="E6018" i="8"/>
  <c r="K174" i="11"/>
  <c r="I6376" i="8"/>
  <c r="A6011" i="8"/>
  <c r="A6003" i="8"/>
  <c r="I6368" i="8"/>
  <c r="K166" i="11"/>
  <c r="E6010" i="8"/>
  <c r="A6005" i="8"/>
  <c r="E6012" i="8"/>
  <c r="H6377" i="8" s="1"/>
  <c r="E175" i="11" s="1"/>
  <c r="I6370" i="8"/>
  <c r="K168" i="11"/>
  <c r="A6019" i="8"/>
  <c r="E6026" i="8"/>
  <c r="H6391" i="8" s="1"/>
  <c r="E189" i="11" s="1"/>
  <c r="K182" i="11"/>
  <c r="I6384" i="8"/>
  <c r="E6001" i="8"/>
  <c r="H152" i="11"/>
  <c r="T6354" i="8"/>
  <c r="I6379" i="8"/>
  <c r="A6014" i="8"/>
  <c r="E6021" i="8"/>
  <c r="H6386" i="8" s="1"/>
  <c r="E184" i="11" s="1"/>
  <c r="K177" i="11"/>
  <c r="I6380" i="8"/>
  <c r="E6022" i="8"/>
  <c r="A6015" i="8"/>
  <c r="K178" i="11"/>
  <c r="H6380" i="8"/>
  <c r="E178" i="11" s="1"/>
  <c r="A6010" i="8"/>
  <c r="I6375" i="8"/>
  <c r="K173" i="11"/>
  <c r="E6017" i="8"/>
  <c r="H6382" i="8" s="1"/>
  <c r="E180" i="11" s="1"/>
  <c r="T6352" i="8"/>
  <c r="H150" i="11"/>
  <c r="A6012" i="8"/>
  <c r="E6019" i="8"/>
  <c r="H6384" i="8" s="1"/>
  <c r="E182" i="11" s="1"/>
  <c r="I6377" i="8"/>
  <c r="K175" i="11"/>
  <c r="I6393" i="8"/>
  <c r="K191" i="11"/>
  <c r="K183" i="11"/>
  <c r="A6020" i="8"/>
  <c r="I6385" i="8"/>
  <c r="E6027" i="8"/>
  <c r="H6392" i="8" s="1"/>
  <c r="E190" i="11" s="1"/>
  <c r="A6026" i="8"/>
  <c r="I6391" i="8"/>
  <c r="K189" i="11"/>
  <c r="L138" i="11"/>
  <c r="U6340" i="8"/>
  <c r="V6340" i="8" s="1"/>
  <c r="H149" i="11"/>
  <c r="T6351" i="8"/>
  <c r="H160" i="11"/>
  <c r="T6362" i="8"/>
  <c r="V6316" i="8"/>
  <c r="L159" i="11"/>
  <c r="U6361" i="8"/>
  <c r="V6361" i="8" s="1"/>
  <c r="U6348" i="8"/>
  <c r="V6348" i="8" s="1"/>
  <c r="L146" i="11"/>
  <c r="U6353" i="8"/>
  <c r="V6353" i="8" s="1"/>
  <c r="L151" i="11"/>
  <c r="T6360" i="8"/>
  <c r="H158" i="11"/>
  <c r="E6005" i="8"/>
  <c r="L143" i="11"/>
  <c r="U6345" i="8"/>
  <c r="V6345" i="8" s="1"/>
  <c r="H157" i="11"/>
  <c r="T6359" i="8"/>
  <c r="H139" i="11"/>
  <c r="T6341" i="8"/>
  <c r="V6304" i="8"/>
  <c r="U6354" i="8"/>
  <c r="L152" i="11"/>
  <c r="T6346" i="8"/>
  <c r="H144" i="11"/>
  <c r="T6333" i="8"/>
  <c r="H131" i="11"/>
  <c r="I6386" i="8"/>
  <c r="E6028" i="8"/>
  <c r="H6393" i="8" s="1"/>
  <c r="E191" i="11" s="1"/>
  <c r="K184" i="11"/>
  <c r="A6021" i="8"/>
  <c r="A5998" i="8"/>
  <c r="H153" i="11"/>
  <c r="T6355" i="8"/>
  <c r="T6338" i="8"/>
  <c r="H136" i="11"/>
  <c r="E6000" i="8"/>
  <c r="U6343" i="8"/>
  <c r="V6343" i="8" s="1"/>
  <c r="L141" i="11"/>
  <c r="E6020" i="8"/>
  <c r="H6385" i="8" s="1"/>
  <c r="E183" i="11" s="1"/>
  <c r="A6013" i="8"/>
  <c r="I6378" i="8"/>
  <c r="K176" i="11"/>
  <c r="H133" i="11"/>
  <c r="T6335" i="8"/>
  <c r="L132" i="11"/>
  <c r="U6334" i="8"/>
  <c r="L135" i="11"/>
  <c r="U6337" i="8"/>
  <c r="I6421" i="8"/>
  <c r="K219" i="11"/>
  <c r="U6347" i="8"/>
  <c r="L145" i="11"/>
  <c r="L131" i="11"/>
  <c r="U6333" i="8"/>
  <c r="V6333" i="8" s="1"/>
  <c r="T6356" i="8"/>
  <c r="H154" i="11"/>
  <c r="T6348" i="8"/>
  <c r="H146" i="11"/>
  <c r="U6346" i="8"/>
  <c r="V6346" i="8" s="1"/>
  <c r="L144" i="11"/>
  <c r="H161" i="11"/>
  <c r="T6363" i="8"/>
  <c r="H6362" i="8"/>
  <c r="E160" i="11" s="1"/>
  <c r="U6362" i="8"/>
  <c r="L160" i="11"/>
  <c r="U6336" i="8"/>
  <c r="V6336" i="8" s="1"/>
  <c r="L134" i="11"/>
  <c r="E6003" i="8"/>
  <c r="H6368" i="8" s="1"/>
  <c r="E166" i="11" s="1"/>
  <c r="T6358" i="8"/>
  <c r="H156" i="11"/>
  <c r="H6347" i="8"/>
  <c r="E145" i="11" s="1"/>
  <c r="H138" i="11"/>
  <c r="T6340" i="8"/>
  <c r="H143" i="11"/>
  <c r="T6345" i="8"/>
  <c r="U6342" i="8"/>
  <c r="V6342" i="8" s="1"/>
  <c r="L140" i="11"/>
  <c r="L161" i="11"/>
  <c r="U6363" i="8"/>
  <c r="V6363" i="8" s="1"/>
  <c r="L153" i="11"/>
  <c r="U6355" i="8"/>
  <c r="V6355" i="8" s="1"/>
  <c r="H137" i="11"/>
  <c r="T6339" i="8"/>
  <c r="H6349" i="8"/>
  <c r="E147" i="11" s="1"/>
  <c r="L147" i="11"/>
  <c r="U6349" i="8"/>
  <c r="H145" i="11"/>
  <c r="T6347" i="8"/>
  <c r="E5999" i="8"/>
  <c r="H6364" i="8" s="1"/>
  <c r="E162" i="11" s="1"/>
  <c r="H134" i="11"/>
  <c r="T6336" i="8"/>
  <c r="I6371" i="8"/>
  <c r="K169" i="11"/>
  <c r="A6006" i="8"/>
  <c r="E6013" i="8"/>
  <c r="H6378" i="8" s="1"/>
  <c r="E176" i="11" s="1"/>
  <c r="T6344" i="8"/>
  <c r="H142" i="11"/>
  <c r="T6361" i="8"/>
  <c r="H159" i="11"/>
  <c r="U6350" i="8"/>
  <c r="L148" i="11"/>
  <c r="H6334" i="8"/>
  <c r="E132" i="11" s="1"/>
  <c r="A6022" i="8"/>
  <c r="I6387" i="8"/>
  <c r="K185" i="11"/>
  <c r="H6387" i="8"/>
  <c r="E185" i="11" s="1"/>
  <c r="H6356" i="8"/>
  <c r="E154" i="11" s="1"/>
  <c r="U6356" i="8"/>
  <c r="L154" i="11"/>
  <c r="H141" i="11"/>
  <c r="T6343" i="8"/>
  <c r="H140" i="11"/>
  <c r="T6342" i="8"/>
  <c r="H6337" i="8"/>
  <c r="E135" i="11" s="1"/>
  <c r="T6334" i="8"/>
  <c r="H132" i="11"/>
  <c r="H151" i="11"/>
  <c r="T6353" i="8"/>
  <c r="H6372" i="8"/>
  <c r="E170" i="11" s="1"/>
  <c r="I6372" i="8"/>
  <c r="K170" i="11"/>
  <c r="E6014" i="8"/>
  <c r="A6007" i="8"/>
  <c r="A6001" i="8"/>
  <c r="I6366" i="8"/>
  <c r="K164" i="11"/>
  <c r="E6008" i="8"/>
  <c r="H6373" i="8" s="1"/>
  <c r="E171" i="11" s="1"/>
  <c r="H6366" i="8"/>
  <c r="E164" i="11" s="1"/>
  <c r="K180" i="11"/>
  <c r="E6024" i="8"/>
  <c r="H6389" i="8" s="1"/>
  <c r="E187" i="11" s="1"/>
  <c r="I6382" i="8"/>
  <c r="A6017" i="8"/>
  <c r="K165" i="11"/>
  <c r="E6009" i="8"/>
  <c r="H6374" i="8" s="1"/>
  <c r="E172" i="11" s="1"/>
  <c r="I6367" i="8"/>
  <c r="A6002" i="8"/>
  <c r="I6392" i="8"/>
  <c r="K190" i="11"/>
  <c r="A6027" i="8"/>
  <c r="U6359" i="8"/>
  <c r="V6359" i="8" s="1"/>
  <c r="L157" i="11"/>
  <c r="U6352" i="8"/>
  <c r="V6352" i="8" s="1"/>
  <c r="L150" i="11"/>
  <c r="H6350" i="8"/>
  <c r="E148" i="11" s="1"/>
  <c r="U6335" i="8"/>
  <c r="V6335" i="8" s="1"/>
  <c r="L133" i="11"/>
  <c r="L149" i="11"/>
  <c r="U6351" i="8"/>
  <c r="V6351" i="8" s="1"/>
  <c r="L142" i="11"/>
  <c r="U6344" i="8"/>
  <c r="V6344" i="8" s="1"/>
  <c r="H155" i="11"/>
  <c r="T6357" i="8"/>
  <c r="K179" i="11"/>
  <c r="A6016" i="8"/>
  <c r="I6381" i="8"/>
  <c r="E6023" i="8"/>
  <c r="H6388" i="8" s="1"/>
  <c r="E186" i="11" s="1"/>
  <c r="K172" i="11"/>
  <c r="A6009" i="8"/>
  <c r="I6374" i="8"/>
  <c r="E6016" i="8"/>
  <c r="A6018" i="8"/>
  <c r="H6383" i="8"/>
  <c r="E181" i="11" s="1"/>
  <c r="I6383" i="8"/>
  <c r="E6025" i="8"/>
  <c r="K181" i="11"/>
  <c r="T6350" i="8"/>
  <c r="H148" i="11"/>
  <c r="E6002" i="8"/>
  <c r="H6367" i="8" s="1"/>
  <c r="E165" i="11" s="1"/>
  <c r="V6315" i="8"/>
  <c r="T6349" i="8"/>
  <c r="H147" i="11"/>
  <c r="V6320" i="8"/>
  <c r="H6354" i="8"/>
  <c r="E152" i="11" s="1"/>
  <c r="H135" i="11"/>
  <c r="T6337" i="8"/>
  <c r="L139" i="11"/>
  <c r="U6341" i="8"/>
  <c r="V6341" i="8" s="1"/>
  <c r="L158" i="11"/>
  <c r="U6360" i="8"/>
  <c r="V6360" i="8" s="1"/>
  <c r="I6364" i="8"/>
  <c r="K162" i="11"/>
  <c r="E6006" i="8"/>
  <c r="A5999" i="8"/>
  <c r="I6388" i="8"/>
  <c r="A6023" i="8"/>
  <c r="K186" i="11"/>
  <c r="A6024" i="8"/>
  <c r="K187" i="11"/>
  <c r="I6389" i="8"/>
  <c r="E6011" i="8"/>
  <c r="I6369" i="8"/>
  <c r="A6004" i="8"/>
  <c r="K167" i="11"/>
  <c r="H6369" i="8"/>
  <c r="E167" i="11" s="1"/>
  <c r="I6390" i="8"/>
  <c r="A6025" i="8"/>
  <c r="K188" i="11"/>
  <c r="U6358" i="8"/>
  <c r="V6358" i="8" s="1"/>
  <c r="L156" i="11"/>
  <c r="U6339" i="8"/>
  <c r="V6339" i="8" s="1"/>
  <c r="L137" i="11"/>
  <c r="L155" i="11"/>
  <c r="U6357" i="8"/>
  <c r="V6357" i="8" s="1"/>
  <c r="V6314" i="8"/>
  <c r="V6302" i="8"/>
  <c r="V6338" i="8"/>
  <c r="A6056" i="8"/>
  <c r="L167" i="11" l="1"/>
  <c r="V6347" i="8"/>
  <c r="V6362" i="8"/>
  <c r="E6054" i="8"/>
  <c r="L217" i="11" s="1"/>
  <c r="A6047" i="8"/>
  <c r="I6412" i="8"/>
  <c r="K210" i="11"/>
  <c r="A6050" i="8"/>
  <c r="E6057" i="8"/>
  <c r="L220" i="11" s="1"/>
  <c r="I6415" i="8"/>
  <c r="K213" i="11"/>
  <c r="K194" i="11"/>
  <c r="I6396" i="8"/>
  <c r="A6031" i="8"/>
  <c r="E6038" i="8"/>
  <c r="L177" i="11"/>
  <c r="U6379" i="8"/>
  <c r="V6334" i="8"/>
  <c r="H184" i="11"/>
  <c r="T6386" i="8"/>
  <c r="H173" i="11"/>
  <c r="T6375" i="8"/>
  <c r="H163" i="11"/>
  <c r="T6365" i="8"/>
  <c r="K218" i="11"/>
  <c r="A6055" i="8"/>
  <c r="I6420" i="8"/>
  <c r="E6052" i="8"/>
  <c r="I6410" i="8"/>
  <c r="A6045" i="8"/>
  <c r="K208" i="11"/>
  <c r="A6028" i="8"/>
  <c r="E6036" i="8"/>
  <c r="K192" i="11"/>
  <c r="A6029" i="8"/>
  <c r="I6394" i="8"/>
  <c r="A6037" i="8"/>
  <c r="E6044" i="8"/>
  <c r="K200" i="11"/>
  <c r="I6402" i="8"/>
  <c r="A6033" i="8"/>
  <c r="K196" i="11"/>
  <c r="I6398" i="8"/>
  <c r="E6040" i="8"/>
  <c r="I6404" i="8"/>
  <c r="K202" i="11"/>
  <c r="E6046" i="8"/>
  <c r="H6411" i="8" s="1"/>
  <c r="E209" i="11" s="1"/>
  <c r="A6039" i="8"/>
  <c r="A6040" i="8"/>
  <c r="K203" i="11"/>
  <c r="E6047" i="8"/>
  <c r="H6412" i="8" s="1"/>
  <c r="E210" i="11" s="1"/>
  <c r="I6405" i="8"/>
  <c r="I6419" i="8"/>
  <c r="A6054" i="8"/>
  <c r="K217" i="11"/>
  <c r="E6033" i="8"/>
  <c r="H191" i="11"/>
  <c r="T6393" i="8"/>
  <c r="A6041" i="8"/>
  <c r="I6406" i="8"/>
  <c r="E6048" i="8"/>
  <c r="H6413" i="8" s="1"/>
  <c r="E211" i="11" s="1"/>
  <c r="K204" i="11"/>
  <c r="E6030" i="8"/>
  <c r="L179" i="11"/>
  <c r="U6381" i="8"/>
  <c r="H170" i="11"/>
  <c r="T6372" i="8"/>
  <c r="H169" i="11"/>
  <c r="T6371" i="8"/>
  <c r="U6368" i="8"/>
  <c r="V6368" i="8" s="1"/>
  <c r="L166" i="11"/>
  <c r="H6365" i="8"/>
  <c r="E163" i="11" s="1"/>
  <c r="U6365" i="8"/>
  <c r="L163" i="11"/>
  <c r="L164" i="11"/>
  <c r="U6366" i="8"/>
  <c r="V6366" i="8" s="1"/>
  <c r="L173" i="11"/>
  <c r="U6375" i="8"/>
  <c r="A6057" i="8"/>
  <c r="K220" i="11"/>
  <c r="I6422" i="8"/>
  <c r="H188" i="11"/>
  <c r="T6390" i="8"/>
  <c r="T6374" i="8"/>
  <c r="H172" i="11"/>
  <c r="E6034" i="8"/>
  <c r="T6382" i="8"/>
  <c r="H180" i="11"/>
  <c r="T6421" i="8"/>
  <c r="H219" i="11"/>
  <c r="T6391" i="8"/>
  <c r="H189" i="11"/>
  <c r="H171" i="11"/>
  <c r="T6373" i="8"/>
  <c r="E6049" i="8"/>
  <c r="H6414" i="8" s="1"/>
  <c r="E212" i="11" s="1"/>
  <c r="A6042" i="8"/>
  <c r="K205" i="11"/>
  <c r="I6407" i="8"/>
  <c r="K206" i="11"/>
  <c r="E6050" i="8"/>
  <c r="H6415" i="8" s="1"/>
  <c r="E213" i="11" s="1"/>
  <c r="A6043" i="8"/>
  <c r="I6408" i="8"/>
  <c r="L187" i="11"/>
  <c r="U6389" i="8"/>
  <c r="V6389" i="8" s="1"/>
  <c r="H175" i="11"/>
  <c r="T6377" i="8"/>
  <c r="T6384" i="8"/>
  <c r="H182" i="11"/>
  <c r="T6368" i="8"/>
  <c r="H166" i="11"/>
  <c r="L178" i="11"/>
  <c r="U6380" i="8"/>
  <c r="V6380" i="8" s="1"/>
  <c r="I6423" i="8"/>
  <c r="A6058" i="8"/>
  <c r="K221" i="11"/>
  <c r="I6409" i="8"/>
  <c r="K207" i="11"/>
  <c r="A6044" i="8"/>
  <c r="E6051" i="8"/>
  <c r="H6416" i="8" s="1"/>
  <c r="E214" i="11" s="1"/>
  <c r="H6409" i="8"/>
  <c r="E207" i="11" s="1"/>
  <c r="K222" i="11"/>
  <c r="I6424" i="8"/>
  <c r="L165" i="11"/>
  <c r="U6367" i="8"/>
  <c r="V6367" i="8" s="1"/>
  <c r="V6356" i="8"/>
  <c r="V6350" i="8"/>
  <c r="L162" i="11"/>
  <c r="U6364" i="8"/>
  <c r="V6364" i="8" s="1"/>
  <c r="H176" i="11"/>
  <c r="T6378" i="8"/>
  <c r="L190" i="11"/>
  <c r="U6392" i="8"/>
  <c r="V6392" i="8" s="1"/>
  <c r="L182" i="11"/>
  <c r="U6384" i="8"/>
  <c r="V6384" i="8" s="1"/>
  <c r="L185" i="11"/>
  <c r="U6387" i="8"/>
  <c r="V6387" i="8" s="1"/>
  <c r="T6388" i="8"/>
  <c r="H186" i="11"/>
  <c r="H6381" i="8"/>
  <c r="E179" i="11" s="1"/>
  <c r="H178" i="11"/>
  <c r="T6380" i="8"/>
  <c r="L189" i="11"/>
  <c r="U6391" i="8"/>
  <c r="V6391" i="8" s="1"/>
  <c r="I6399" i="8"/>
  <c r="A6034" i="8"/>
  <c r="K197" i="11"/>
  <c r="E6041" i="8"/>
  <c r="H6406" i="8" s="1"/>
  <c r="E204" i="11" s="1"/>
  <c r="H6399" i="8"/>
  <c r="E197" i="11" s="1"/>
  <c r="E6056" i="8"/>
  <c r="I6414" i="8"/>
  <c r="A6049" i="8"/>
  <c r="K212" i="11"/>
  <c r="H167" i="11"/>
  <c r="T6369" i="8"/>
  <c r="L186" i="11"/>
  <c r="U6388" i="8"/>
  <c r="V6388" i="8" s="1"/>
  <c r="T6392" i="8"/>
  <c r="H190" i="11"/>
  <c r="L171" i="11"/>
  <c r="U6373" i="8"/>
  <c r="V6373" i="8" s="1"/>
  <c r="E6029" i="8"/>
  <c r="H6394" i="8" s="1"/>
  <c r="E192" i="11" s="1"/>
  <c r="V6337" i="8"/>
  <c r="H183" i="11"/>
  <c r="T6385" i="8"/>
  <c r="H174" i="11"/>
  <c r="T6376" i="8"/>
  <c r="H6376" i="8"/>
  <c r="E174" i="11" s="1"/>
  <c r="L174" i="11"/>
  <c r="U6376" i="8"/>
  <c r="U6371" i="8"/>
  <c r="L169" i="11"/>
  <c r="H179" i="11"/>
  <c r="T6381" i="8"/>
  <c r="L183" i="11"/>
  <c r="U6385" i="8"/>
  <c r="V6385" i="8" s="1"/>
  <c r="L168" i="11"/>
  <c r="U6370" i="8"/>
  <c r="H6379" i="8"/>
  <c r="E177" i="11" s="1"/>
  <c r="H6370" i="8"/>
  <c r="E168" i="11" s="1"/>
  <c r="E6053" i="8"/>
  <c r="L216" i="11" s="1"/>
  <c r="I6411" i="8"/>
  <c r="K209" i="11"/>
  <c r="A6046" i="8"/>
  <c r="E6032" i="8"/>
  <c r="H6397" i="8" s="1"/>
  <c r="E195" i="11" s="1"/>
  <c r="K193" i="11"/>
  <c r="A6030" i="8"/>
  <c r="I6395" i="8"/>
  <c r="E6037" i="8"/>
  <c r="H6395" i="8"/>
  <c r="E193" i="11" s="1"/>
  <c r="I6401" i="8"/>
  <c r="E6043" i="8"/>
  <c r="H6408" i="8" s="1"/>
  <c r="E206" i="11" s="1"/>
  <c r="A6036" i="8"/>
  <c r="K199" i="11"/>
  <c r="A6035" i="8"/>
  <c r="I6400" i="8"/>
  <c r="K198" i="11"/>
  <c r="E6042" i="8"/>
  <c r="I6416" i="8"/>
  <c r="E6058" i="8"/>
  <c r="L221" i="11" s="1"/>
  <c r="A6051" i="8"/>
  <c r="K214" i="11"/>
  <c r="E6031" i="8"/>
  <c r="H6390" i="8"/>
  <c r="E188" i="11" s="1"/>
  <c r="L188" i="11"/>
  <c r="U6390" i="8"/>
  <c r="H164" i="11"/>
  <c r="T6366" i="8"/>
  <c r="V6354" i="8"/>
  <c r="H6375" i="8"/>
  <c r="E173" i="11" s="1"/>
  <c r="L184" i="11"/>
  <c r="U6386" i="8"/>
  <c r="V6386" i="8" s="1"/>
  <c r="L181" i="11"/>
  <c r="U6383" i="8"/>
  <c r="V6383" i="8" s="1"/>
  <c r="K211" i="11"/>
  <c r="A6048" i="8"/>
  <c r="E6055" i="8"/>
  <c r="L218" i="11" s="1"/>
  <c r="I6413" i="8"/>
  <c r="H162" i="11"/>
  <c r="T6364" i="8"/>
  <c r="T6383" i="8"/>
  <c r="H181" i="11"/>
  <c r="T6367" i="8"/>
  <c r="H165" i="11"/>
  <c r="H185" i="11"/>
  <c r="T6387" i="8"/>
  <c r="H6371" i="8"/>
  <c r="E169" i="11" s="1"/>
  <c r="L180" i="11"/>
  <c r="U6382" i="8"/>
  <c r="V6382" i="8" s="1"/>
  <c r="H168" i="11"/>
  <c r="T6370" i="8"/>
  <c r="L170" i="11"/>
  <c r="U6372" i="8"/>
  <c r="V6372" i="8" s="1"/>
  <c r="V6369" i="8"/>
  <c r="A6052" i="8"/>
  <c r="E6059" i="8"/>
  <c r="L222" i="11" s="1"/>
  <c r="I6417" i="8"/>
  <c r="K215" i="11"/>
  <c r="I6397" i="8"/>
  <c r="E6039" i="8"/>
  <c r="K195" i="11"/>
  <c r="A6032" i="8"/>
  <c r="E6045" i="8"/>
  <c r="K201" i="11"/>
  <c r="I6403" i="8"/>
  <c r="A6038" i="8"/>
  <c r="K216" i="11"/>
  <c r="A6053" i="8"/>
  <c r="I6418" i="8"/>
  <c r="T6389" i="8"/>
  <c r="H187" i="11"/>
  <c r="L172" i="11"/>
  <c r="U6374" i="8"/>
  <c r="V6374" i="8" s="1"/>
  <c r="L176" i="11"/>
  <c r="U6378" i="8"/>
  <c r="V6378" i="8" s="1"/>
  <c r="V6349" i="8"/>
  <c r="L191" i="11"/>
  <c r="U6393" i="8"/>
  <c r="V6393" i="8" s="1"/>
  <c r="E6035" i="8"/>
  <c r="H6400" i="8" s="1"/>
  <c r="E198" i="11" s="1"/>
  <c r="H177" i="11"/>
  <c r="T6379" i="8"/>
  <c r="L175" i="11"/>
  <c r="U6377" i="8"/>
  <c r="V6377" i="8" s="1"/>
  <c r="V6376" i="8" l="1"/>
  <c r="V6365" i="8"/>
  <c r="I6441" i="8"/>
  <c r="E6083" i="8"/>
  <c r="K239" i="11"/>
  <c r="A6076" i="8"/>
  <c r="I6439" i="8"/>
  <c r="E6081" i="8"/>
  <c r="A6074" i="8"/>
  <c r="K237" i="11"/>
  <c r="H6439" i="8"/>
  <c r="E237" i="11" s="1"/>
  <c r="V6390" i="8"/>
  <c r="T6409" i="8"/>
  <c r="H207" i="11"/>
  <c r="H200" i="11"/>
  <c r="T6402" i="8"/>
  <c r="H194" i="11"/>
  <c r="T6396" i="8"/>
  <c r="A6071" i="8"/>
  <c r="K234" i="11"/>
  <c r="I6436" i="8"/>
  <c r="E6078" i="8"/>
  <c r="H6443" i="8" s="1"/>
  <c r="E241" i="11" s="1"/>
  <c r="L202" i="11"/>
  <c r="U6404" i="8"/>
  <c r="H6407" i="8"/>
  <c r="E205" i="11" s="1"/>
  <c r="L205" i="11"/>
  <c r="U6407" i="8"/>
  <c r="V6407" i="8" s="1"/>
  <c r="K228" i="11"/>
  <c r="I6430" i="8"/>
  <c r="E6074" i="8"/>
  <c r="I6432" i="8"/>
  <c r="A6067" i="8"/>
  <c r="K230" i="11"/>
  <c r="A6077" i="8"/>
  <c r="K240" i="11"/>
  <c r="I6442" i="8"/>
  <c r="E6084" i="8"/>
  <c r="K231" i="11"/>
  <c r="I6433" i="8"/>
  <c r="A6068" i="8"/>
  <c r="E6075" i="8"/>
  <c r="I6443" i="8"/>
  <c r="E6085" i="8"/>
  <c r="H6450" i="8" s="1"/>
  <c r="E248" i="11" s="1"/>
  <c r="A6078" i="8"/>
  <c r="K241" i="11"/>
  <c r="T6417" i="8"/>
  <c r="H215" i="11"/>
  <c r="V6375" i="8"/>
  <c r="V6381" i="8"/>
  <c r="T6410" i="8"/>
  <c r="H208" i="11"/>
  <c r="L198" i="11"/>
  <c r="U6400" i="8"/>
  <c r="V6400" i="8" s="1"/>
  <c r="T6413" i="8"/>
  <c r="H211" i="11"/>
  <c r="T6407" i="8"/>
  <c r="H205" i="11"/>
  <c r="L197" i="11"/>
  <c r="U6399" i="8"/>
  <c r="V6399" i="8" s="1"/>
  <c r="L196" i="11"/>
  <c r="U6398" i="8"/>
  <c r="L209" i="11"/>
  <c r="U6411" i="8"/>
  <c r="V6411" i="8" s="1"/>
  <c r="L207" i="11"/>
  <c r="U6409" i="8"/>
  <c r="V6409" i="8" s="1"/>
  <c r="L215" i="11"/>
  <c r="U6417" i="8"/>
  <c r="A6084" i="8"/>
  <c r="K247" i="11"/>
  <c r="I6449" i="8"/>
  <c r="K248" i="11"/>
  <c r="A6085" i="8"/>
  <c r="I6450" i="8"/>
  <c r="I6435" i="8"/>
  <c r="A6070" i="8"/>
  <c r="K233" i="11"/>
  <c r="E6077" i="8"/>
  <c r="H6442" i="8" s="1"/>
  <c r="E240" i="11" s="1"/>
  <c r="I6452" i="8"/>
  <c r="K250" i="11"/>
  <c r="A6087" i="8"/>
  <c r="I6444" i="8"/>
  <c r="K242" i="11"/>
  <c r="E6086" i="8"/>
  <c r="H6451" i="8" s="1"/>
  <c r="E249" i="11" s="1"/>
  <c r="A6079" i="8"/>
  <c r="I6445" i="8"/>
  <c r="A6080" i="8"/>
  <c r="K243" i="11"/>
  <c r="E6087" i="8"/>
  <c r="I6448" i="8"/>
  <c r="A6083" i="8"/>
  <c r="K246" i="11"/>
  <c r="H201" i="11"/>
  <c r="T6403" i="8"/>
  <c r="L194" i="11"/>
  <c r="U6396" i="8"/>
  <c r="H209" i="11"/>
  <c r="T6411" i="8"/>
  <c r="L206" i="11"/>
  <c r="U6408" i="8"/>
  <c r="V6408" i="8" s="1"/>
  <c r="H221" i="11"/>
  <c r="T6423" i="8"/>
  <c r="H202" i="11"/>
  <c r="T6404" i="8"/>
  <c r="H213" i="11"/>
  <c r="T6415" i="8"/>
  <c r="L208" i="11"/>
  <c r="U6410" i="8"/>
  <c r="T6401" i="8"/>
  <c r="H199" i="11"/>
  <c r="T6414" i="8"/>
  <c r="H212" i="11"/>
  <c r="L212" i="11"/>
  <c r="U6414" i="8"/>
  <c r="V6414" i="8" s="1"/>
  <c r="H6404" i="8"/>
  <c r="E202" i="11" s="1"/>
  <c r="T6394" i="8"/>
  <c r="H192" i="11"/>
  <c r="H218" i="11"/>
  <c r="T6420" i="8"/>
  <c r="A6069" i="8"/>
  <c r="K232" i="11"/>
  <c r="I6434" i="8"/>
  <c r="E6076" i="8"/>
  <c r="K249" i="11"/>
  <c r="I6451" i="8"/>
  <c r="A6086" i="8"/>
  <c r="L219" i="11"/>
  <c r="H222" i="11"/>
  <c r="T6424" i="8"/>
  <c r="L193" i="11"/>
  <c r="U6395" i="8"/>
  <c r="V6395" i="8" s="1"/>
  <c r="H6398" i="8"/>
  <c r="E196" i="11" s="1"/>
  <c r="K244" i="11"/>
  <c r="I6446" i="8"/>
  <c r="A6081" i="8"/>
  <c r="E6088" i="8"/>
  <c r="H6446" i="8"/>
  <c r="E244" i="11" s="1"/>
  <c r="K245" i="11"/>
  <c r="A6082" i="8"/>
  <c r="I6447" i="8"/>
  <c r="E6089" i="8"/>
  <c r="L200" i="11"/>
  <c r="U6402" i="8"/>
  <c r="H217" i="11"/>
  <c r="T6419" i="8"/>
  <c r="L203" i="11"/>
  <c r="U6405" i="8"/>
  <c r="V6379" i="8"/>
  <c r="T6416" i="8"/>
  <c r="H214" i="11"/>
  <c r="T6395" i="8"/>
  <c r="H193" i="11"/>
  <c r="L204" i="11"/>
  <c r="U6406" i="8"/>
  <c r="V6406" i="8" s="1"/>
  <c r="H6405" i="8"/>
  <c r="E203" i="11" s="1"/>
  <c r="H196" i="11"/>
  <c r="T6398" i="8"/>
  <c r="H6401" i="8"/>
  <c r="E199" i="11" s="1"/>
  <c r="L199" i="11"/>
  <c r="U6401" i="8"/>
  <c r="K252" i="11"/>
  <c r="I6454" i="8"/>
  <c r="H6454" i="8"/>
  <c r="E252" i="11" s="1"/>
  <c r="L214" i="11"/>
  <c r="U6416" i="8"/>
  <c r="V6416" i="8" s="1"/>
  <c r="T6408" i="8"/>
  <c r="H206" i="11"/>
  <c r="H220" i="11"/>
  <c r="T6422" i="8"/>
  <c r="L211" i="11"/>
  <c r="U6413" i="8"/>
  <c r="V6413" i="8" s="1"/>
  <c r="H203" i="11"/>
  <c r="T6405" i="8"/>
  <c r="H6396" i="8"/>
  <c r="E194" i="11" s="1"/>
  <c r="T6412" i="8"/>
  <c r="H210" i="11"/>
  <c r="K251" i="11"/>
  <c r="I6453" i="8"/>
  <c r="A6088" i="8"/>
  <c r="T6397" i="8"/>
  <c r="H195" i="11"/>
  <c r="V6370" i="8"/>
  <c r="T6406" i="8"/>
  <c r="H204" i="11"/>
  <c r="L210" i="11"/>
  <c r="U6412" i="8"/>
  <c r="V6412" i="8" s="1"/>
  <c r="H6410" i="8"/>
  <c r="E208" i="11" s="1"/>
  <c r="H6403" i="8"/>
  <c r="E201" i="11" s="1"/>
  <c r="L201" i="11"/>
  <c r="U6403" i="8"/>
  <c r="A6072" i="8"/>
  <c r="K235" i="11"/>
  <c r="I6437" i="8"/>
  <c r="E6079" i="8"/>
  <c r="H6444" i="8" s="1"/>
  <c r="E242" i="11" s="1"/>
  <c r="A6065" i="8"/>
  <c r="I6440" i="8"/>
  <c r="K238" i="11"/>
  <c r="A6075" i="8"/>
  <c r="E6082" i="8"/>
  <c r="H6440" i="8"/>
  <c r="E238" i="11" s="1"/>
  <c r="I6438" i="8"/>
  <c r="K236" i="11"/>
  <c r="E6080" i="8"/>
  <c r="A6073" i="8"/>
  <c r="H216" i="11"/>
  <c r="T6418" i="8"/>
  <c r="H6417" i="8"/>
  <c r="E215" i="11" s="1"/>
  <c r="T6400" i="8"/>
  <c r="H198" i="11"/>
  <c r="L195" i="11"/>
  <c r="U6397" i="8"/>
  <c r="V6397" i="8" s="1"/>
  <c r="V6371" i="8"/>
  <c r="L192" i="11"/>
  <c r="U6394" i="8"/>
  <c r="V6394" i="8" s="1"/>
  <c r="T6399" i="8"/>
  <c r="H197" i="11"/>
  <c r="L213" i="11"/>
  <c r="U6415" i="8"/>
  <c r="V6415" i="8" s="1"/>
  <c r="H6402" i="8"/>
  <c r="E200" i="11" s="1"/>
  <c r="V6401" i="8" l="1"/>
  <c r="V6403" i="8"/>
  <c r="I6480" i="8"/>
  <c r="A6115" i="8"/>
  <c r="K278" i="11"/>
  <c r="K280" i="11"/>
  <c r="I6482" i="8"/>
  <c r="A6117" i="8"/>
  <c r="L243" i="11"/>
  <c r="U6445" i="8"/>
  <c r="T6437" i="8"/>
  <c r="H235" i="11"/>
  <c r="H6453" i="8"/>
  <c r="E251" i="11" s="1"/>
  <c r="L251" i="11"/>
  <c r="U6453" i="8"/>
  <c r="I6426" i="8"/>
  <c r="K224" i="11"/>
  <c r="A6061" i="8"/>
  <c r="E6068" i="8"/>
  <c r="T6430" i="8"/>
  <c r="H228" i="11"/>
  <c r="K256" i="11"/>
  <c r="I6458" i="8"/>
  <c r="A6093" i="8"/>
  <c r="K281" i="11"/>
  <c r="I6483" i="8"/>
  <c r="A6118" i="8"/>
  <c r="I6484" i="8"/>
  <c r="A6119" i="8"/>
  <c r="K282" i="11"/>
  <c r="K260" i="11"/>
  <c r="E6104" i="8"/>
  <c r="H6469" i="8" s="1"/>
  <c r="E267" i="11" s="1"/>
  <c r="I6462" i="8"/>
  <c r="A6097" i="8"/>
  <c r="I6465" i="8"/>
  <c r="A6100" i="8"/>
  <c r="K263" i="11"/>
  <c r="E6107" i="8"/>
  <c r="H6472" i="8" s="1"/>
  <c r="E270" i="11" s="1"/>
  <c r="K264" i="11"/>
  <c r="A6101" i="8"/>
  <c r="E6108" i="8"/>
  <c r="I6466" i="8"/>
  <c r="V6402" i="8"/>
  <c r="H6449" i="8"/>
  <c r="E247" i="11" s="1"/>
  <c r="L247" i="11"/>
  <c r="U6449" i="8"/>
  <c r="K277" i="11"/>
  <c r="I6479" i="8"/>
  <c r="A6114" i="8"/>
  <c r="H236" i="11"/>
  <c r="T6438" i="8"/>
  <c r="T6446" i="8"/>
  <c r="H244" i="11"/>
  <c r="H233" i="11"/>
  <c r="T6435" i="8"/>
  <c r="V6417" i="8"/>
  <c r="V6398" i="8"/>
  <c r="H240" i="11"/>
  <c r="T6442" i="8"/>
  <c r="A6098" i="8"/>
  <c r="I6463" i="8"/>
  <c r="E6105" i="8"/>
  <c r="K261" i="11"/>
  <c r="I6468" i="8"/>
  <c r="A6103" i="8"/>
  <c r="K266" i="11"/>
  <c r="E6110" i="8"/>
  <c r="H6475" i="8" s="1"/>
  <c r="E273" i="11" s="1"/>
  <c r="A6064" i="8"/>
  <c r="K227" i="11"/>
  <c r="E6071" i="8"/>
  <c r="I6429" i="8"/>
  <c r="V6410" i="8"/>
  <c r="L249" i="11"/>
  <c r="U6451" i="8"/>
  <c r="V6451" i="8" s="1"/>
  <c r="L241" i="11"/>
  <c r="U6443" i="8"/>
  <c r="V6443" i="8" s="1"/>
  <c r="L245" i="11"/>
  <c r="U6447" i="8"/>
  <c r="T6436" i="8"/>
  <c r="H234" i="11"/>
  <c r="A6110" i="8"/>
  <c r="K273" i="11"/>
  <c r="I6475" i="8"/>
  <c r="E6117" i="8"/>
  <c r="E6070" i="8"/>
  <c r="A6063" i="8"/>
  <c r="I6428" i="8"/>
  <c r="K226" i="11"/>
  <c r="H249" i="11"/>
  <c r="T6451" i="8"/>
  <c r="T6448" i="8"/>
  <c r="H246" i="11"/>
  <c r="H242" i="11"/>
  <c r="T6444" i="8"/>
  <c r="T6450" i="8"/>
  <c r="H248" i="11"/>
  <c r="L248" i="11"/>
  <c r="U6450" i="8"/>
  <c r="V6450" i="8" s="1"/>
  <c r="L244" i="11"/>
  <c r="U6446" i="8"/>
  <c r="V6446" i="8" s="1"/>
  <c r="A6102" i="8"/>
  <c r="E6109" i="8"/>
  <c r="H6474" i="8" s="1"/>
  <c r="E272" i="11" s="1"/>
  <c r="I6467" i="8"/>
  <c r="K265" i="11"/>
  <c r="H6447" i="8"/>
  <c r="E245" i="11" s="1"/>
  <c r="H6445" i="8"/>
  <c r="E243" i="11" s="1"/>
  <c r="T6443" i="8"/>
  <c r="H241" i="11"/>
  <c r="H237" i="11"/>
  <c r="T6439" i="8"/>
  <c r="I6469" i="8"/>
  <c r="E6111" i="8"/>
  <c r="H6476" i="8" s="1"/>
  <c r="E274" i="11" s="1"/>
  <c r="A6104" i="8"/>
  <c r="K267" i="11"/>
  <c r="I6472" i="8"/>
  <c r="A6107" i="8"/>
  <c r="K270" i="11"/>
  <c r="E6114" i="8"/>
  <c r="H6479" i="8" s="1"/>
  <c r="E277" i="11" s="1"/>
  <c r="E6119" i="8"/>
  <c r="H6484" i="8" s="1"/>
  <c r="E282" i="11" s="1"/>
  <c r="K275" i="11"/>
  <c r="A6112" i="8"/>
  <c r="I6477" i="8"/>
  <c r="T6440" i="8"/>
  <c r="H238" i="11"/>
  <c r="L252" i="11"/>
  <c r="U6454" i="8"/>
  <c r="V6454" i="8" s="1"/>
  <c r="H6452" i="8"/>
  <c r="E250" i="11" s="1"/>
  <c r="L250" i="11"/>
  <c r="U6452" i="8"/>
  <c r="I6481" i="8"/>
  <c r="A6116" i="8"/>
  <c r="K279" i="11"/>
  <c r="I6431" i="8"/>
  <c r="A6066" i="8"/>
  <c r="E6073" i="8"/>
  <c r="K229" i="11"/>
  <c r="H251" i="11"/>
  <c r="T6453" i="8"/>
  <c r="H252" i="11"/>
  <c r="T6454" i="8"/>
  <c r="V6405" i="8"/>
  <c r="H245" i="11"/>
  <c r="T6447" i="8"/>
  <c r="L239" i="11"/>
  <c r="U6441" i="8"/>
  <c r="V6396" i="8"/>
  <c r="T6434" i="8"/>
  <c r="H232" i="11"/>
  <c r="T6452" i="8"/>
  <c r="H250" i="11"/>
  <c r="T6449" i="8"/>
  <c r="H247" i="11"/>
  <c r="L238" i="11"/>
  <c r="U6440" i="8"/>
  <c r="V6440" i="8" s="1"/>
  <c r="H230" i="11"/>
  <c r="T6432" i="8"/>
  <c r="V6404" i="8"/>
  <c r="H6448" i="8"/>
  <c r="E246" i="11" s="1"/>
  <c r="L246" i="11"/>
  <c r="U6448" i="8"/>
  <c r="E6120" i="8"/>
  <c r="H6485" i="8" s="1"/>
  <c r="E283" i="11" s="1"/>
  <c r="K276" i="11"/>
  <c r="A6113" i="8"/>
  <c r="I6478" i="8"/>
  <c r="T6445" i="8"/>
  <c r="H243" i="11"/>
  <c r="L240" i="11"/>
  <c r="U6442" i="8"/>
  <c r="V6442" i="8" s="1"/>
  <c r="L237" i="11"/>
  <c r="U6439" i="8"/>
  <c r="V6439" i="8" s="1"/>
  <c r="H6441" i="8"/>
  <c r="E239" i="11" s="1"/>
  <c r="K269" i="11"/>
  <c r="I6471" i="8"/>
  <c r="E6113" i="8"/>
  <c r="H6478" i="8" s="1"/>
  <c r="E276" i="11" s="1"/>
  <c r="A6106" i="8"/>
  <c r="I6474" i="8"/>
  <c r="K272" i="11"/>
  <c r="A6109" i="8"/>
  <c r="E6116" i="8"/>
  <c r="H6481" i="8" s="1"/>
  <c r="E279" i="11" s="1"/>
  <c r="A6099" i="8"/>
  <c r="K262" i="11"/>
  <c r="I6464" i="8"/>
  <c r="E6106" i="8"/>
  <c r="A6111" i="8"/>
  <c r="I6476" i="8"/>
  <c r="K274" i="11"/>
  <c r="E6118" i="8"/>
  <c r="K268" i="11"/>
  <c r="H6470" i="8"/>
  <c r="E268" i="11" s="1"/>
  <c r="I6470" i="8"/>
  <c r="E6112" i="8"/>
  <c r="H6477" i="8" s="1"/>
  <c r="E275" i="11" s="1"/>
  <c r="A6105" i="8"/>
  <c r="K271" i="11"/>
  <c r="E6115" i="8"/>
  <c r="H6480" i="8" s="1"/>
  <c r="E278" i="11" s="1"/>
  <c r="A6108" i="8"/>
  <c r="I6473" i="8"/>
  <c r="H6473" i="8"/>
  <c r="E271" i="11" s="1"/>
  <c r="I6485" i="8"/>
  <c r="K283" i="11"/>
  <c r="L242" i="11"/>
  <c r="U6444" i="8"/>
  <c r="V6444" i="8" s="1"/>
  <c r="K225" i="11"/>
  <c r="E6069" i="8"/>
  <c r="A6062" i="8"/>
  <c r="I6427" i="8"/>
  <c r="E6065" i="8"/>
  <c r="E6067" i="8"/>
  <c r="I6425" i="8"/>
  <c r="A6060" i="8"/>
  <c r="K223" i="11"/>
  <c r="E6060" i="8"/>
  <c r="E6064" i="8"/>
  <c r="H6429" i="8" s="1"/>
  <c r="E227" i="11" s="1"/>
  <c r="A6059" i="8"/>
  <c r="E6062" i="8"/>
  <c r="H6427" i="8" s="1"/>
  <c r="E225" i="11" s="1"/>
  <c r="E6061" i="8"/>
  <c r="E6066" i="8"/>
  <c r="H6431" i="8" s="1"/>
  <c r="E229" i="11" s="1"/>
  <c r="E6063" i="8"/>
  <c r="H231" i="11"/>
  <c r="T6433" i="8"/>
  <c r="E6072" i="8"/>
  <c r="T6441" i="8"/>
  <c r="H239" i="11"/>
  <c r="E6100" i="8" l="1"/>
  <c r="L263" i="11" s="1"/>
  <c r="V6449" i="8"/>
  <c r="V6441" i="8"/>
  <c r="H6465" i="8"/>
  <c r="E263" i="11" s="1"/>
  <c r="K303" i="11"/>
  <c r="A6140" i="8"/>
  <c r="E6147" i="8"/>
  <c r="I6505" i="8"/>
  <c r="A6131" i="8"/>
  <c r="E6138" i="8"/>
  <c r="H6503" i="8" s="1"/>
  <c r="E301" i="11" s="1"/>
  <c r="I6496" i="8"/>
  <c r="K294" i="11"/>
  <c r="I6506" i="8"/>
  <c r="A6141" i="8"/>
  <c r="E6148" i="8"/>
  <c r="K304" i="11"/>
  <c r="H265" i="11"/>
  <c r="T6467" i="8"/>
  <c r="L280" i="11"/>
  <c r="U6482" i="8"/>
  <c r="H261" i="11"/>
  <c r="T6463" i="8"/>
  <c r="H264" i="11"/>
  <c r="T6466" i="8"/>
  <c r="K291" i="11"/>
  <c r="E6135" i="8"/>
  <c r="A6128" i="8"/>
  <c r="I6493" i="8"/>
  <c r="I6486" i="8"/>
  <c r="K284" i="11"/>
  <c r="A6132" i="8"/>
  <c r="E6139" i="8"/>
  <c r="H6504" i="8" s="1"/>
  <c r="E302" i="11" s="1"/>
  <c r="I6497" i="8"/>
  <c r="K295" i="11"/>
  <c r="L276" i="11"/>
  <c r="U6478" i="8"/>
  <c r="V6478" i="8" s="1"/>
  <c r="H279" i="11"/>
  <c r="T6481" i="8"/>
  <c r="L272" i="11"/>
  <c r="U6474" i="8"/>
  <c r="V6474" i="8" s="1"/>
  <c r="T6475" i="8"/>
  <c r="H273" i="11"/>
  <c r="E6121" i="8"/>
  <c r="L271" i="11"/>
  <c r="U6473" i="8"/>
  <c r="V6473" i="8" s="1"/>
  <c r="T6462" i="8"/>
  <c r="H260" i="11"/>
  <c r="A6094" i="8"/>
  <c r="I6459" i="8"/>
  <c r="E6101" i="8"/>
  <c r="K257" i="11"/>
  <c r="L235" i="11"/>
  <c r="U6437" i="8"/>
  <c r="H6437" i="8"/>
  <c r="E235" i="11" s="1"/>
  <c r="L275" i="11"/>
  <c r="U6477" i="8"/>
  <c r="V6477" i="8" s="1"/>
  <c r="L269" i="11"/>
  <c r="U6471" i="8"/>
  <c r="H269" i="11"/>
  <c r="T6471" i="8"/>
  <c r="H275" i="11"/>
  <c r="T6477" i="8"/>
  <c r="L274" i="11"/>
  <c r="U6476" i="8"/>
  <c r="V6476" i="8" s="1"/>
  <c r="L267" i="11"/>
  <c r="U6469" i="8"/>
  <c r="V6469" i="8" s="1"/>
  <c r="T6426" i="8"/>
  <c r="H224" i="11"/>
  <c r="A6144" i="8"/>
  <c r="E6151" i="8"/>
  <c r="H6516" i="8" s="1"/>
  <c r="E314" i="11" s="1"/>
  <c r="I6509" i="8"/>
  <c r="K307" i="11"/>
  <c r="A6134" i="8"/>
  <c r="K297" i="11"/>
  <c r="E6141" i="8"/>
  <c r="I6499" i="8"/>
  <c r="I6515" i="8"/>
  <c r="A6150" i="8"/>
  <c r="K313" i="11"/>
  <c r="T6425" i="8"/>
  <c r="H223" i="11"/>
  <c r="T6470" i="8"/>
  <c r="H268" i="11"/>
  <c r="H262" i="11"/>
  <c r="T6464" i="8"/>
  <c r="T6469" i="8"/>
  <c r="H267" i="11"/>
  <c r="L273" i="11"/>
  <c r="U6475" i="8"/>
  <c r="V6475" i="8" s="1"/>
  <c r="T6479" i="8"/>
  <c r="H277" i="11"/>
  <c r="H6482" i="8"/>
  <c r="E280" i="11" s="1"/>
  <c r="I6512" i="8"/>
  <c r="A6147" i="8"/>
  <c r="K310" i="11"/>
  <c r="E6150" i="8"/>
  <c r="K306" i="11"/>
  <c r="I6508" i="8"/>
  <c r="A6143" i="8"/>
  <c r="A6148" i="8"/>
  <c r="I6513" i="8"/>
  <c r="K311" i="11"/>
  <c r="H6513" i="8"/>
  <c r="E311" i="11" s="1"/>
  <c r="L230" i="11"/>
  <c r="U6432" i="8"/>
  <c r="H6432" i="8"/>
  <c r="E230" i="11" s="1"/>
  <c r="T6478" i="8"/>
  <c r="H276" i="11"/>
  <c r="L236" i="11"/>
  <c r="U6438" i="8"/>
  <c r="H6438" i="8"/>
  <c r="E236" i="11" s="1"/>
  <c r="V6452" i="8"/>
  <c r="E6095" i="8"/>
  <c r="H6460" i="8" s="1"/>
  <c r="E258" i="11" s="1"/>
  <c r="I6455" i="8"/>
  <c r="E6097" i="8"/>
  <c r="A6090" i="8"/>
  <c r="K253" i="11"/>
  <c r="A6089" i="8"/>
  <c r="E6091" i="8"/>
  <c r="E6094" i="8"/>
  <c r="H6459" i="8" s="1"/>
  <c r="E257" i="11" s="1"/>
  <c r="E6092" i="8"/>
  <c r="H6457" i="8" s="1"/>
  <c r="E255" i="11" s="1"/>
  <c r="E6090" i="8"/>
  <c r="H6455" i="8" s="1"/>
  <c r="E253" i="11" s="1"/>
  <c r="E6093" i="8"/>
  <c r="A6092" i="8"/>
  <c r="E6099" i="8"/>
  <c r="K255" i="11"/>
  <c r="I6457" i="8"/>
  <c r="V6453" i="8"/>
  <c r="I6507" i="8"/>
  <c r="K305" i="11"/>
  <c r="A6142" i="8"/>
  <c r="E6149" i="8"/>
  <c r="H6514" i="8" s="1"/>
  <c r="E312" i="11" s="1"/>
  <c r="I6516" i="8"/>
  <c r="K314" i="11"/>
  <c r="E6145" i="8"/>
  <c r="K301" i="11"/>
  <c r="A6138" i="8"/>
  <c r="I6503" i="8"/>
  <c r="I6511" i="8"/>
  <c r="A6146" i="8"/>
  <c r="K309" i="11"/>
  <c r="H6428" i="8"/>
  <c r="E226" i="11" s="1"/>
  <c r="L226" i="11"/>
  <c r="U6428" i="8"/>
  <c r="L228" i="11"/>
  <c r="U6430" i="8"/>
  <c r="H6430" i="8"/>
  <c r="E228" i="11" s="1"/>
  <c r="A6120" i="8"/>
  <c r="L282" i="11"/>
  <c r="U6484" i="8"/>
  <c r="V6484" i="8" s="1"/>
  <c r="T6458" i="8"/>
  <c r="H256" i="11"/>
  <c r="H280" i="11"/>
  <c r="T6482" i="8"/>
  <c r="L229" i="11"/>
  <c r="U6431" i="8"/>
  <c r="V6431" i="8" s="1"/>
  <c r="T6427" i="8"/>
  <c r="H225" i="11"/>
  <c r="H229" i="11"/>
  <c r="T6431" i="8"/>
  <c r="H266" i="11"/>
  <c r="T6468" i="8"/>
  <c r="L270" i="11"/>
  <c r="U6472" i="8"/>
  <c r="V6472" i="8" s="1"/>
  <c r="E6146" i="8"/>
  <c r="A6139" i="8"/>
  <c r="I6504" i="8"/>
  <c r="K302" i="11"/>
  <c r="I6514" i="8"/>
  <c r="A6149" i="8"/>
  <c r="K312" i="11"/>
  <c r="L224" i="11"/>
  <c r="U6426" i="8"/>
  <c r="H283" i="11"/>
  <c r="T6485" i="8"/>
  <c r="L281" i="11"/>
  <c r="U6483" i="8"/>
  <c r="L279" i="11"/>
  <c r="U6481" i="8"/>
  <c r="V6481" i="8" s="1"/>
  <c r="L283" i="11"/>
  <c r="U6485" i="8"/>
  <c r="V6485" i="8" s="1"/>
  <c r="E6096" i="8"/>
  <c r="I6456" i="8"/>
  <c r="K254" i="11"/>
  <c r="A6091" i="8"/>
  <c r="E6098" i="8"/>
  <c r="H6456" i="8"/>
  <c r="E254" i="11" s="1"/>
  <c r="L277" i="11"/>
  <c r="U6479" i="8"/>
  <c r="V6479" i="8" s="1"/>
  <c r="E6103" i="8"/>
  <c r="I6461" i="8"/>
  <c r="A6096" i="8"/>
  <c r="K259" i="11"/>
  <c r="T6484" i="8"/>
  <c r="H282" i="11"/>
  <c r="L225" i="11"/>
  <c r="U6427" i="8"/>
  <c r="V6427" i="8" s="1"/>
  <c r="H226" i="11"/>
  <c r="T6428" i="8"/>
  <c r="L232" i="11"/>
  <c r="U6434" i="8"/>
  <c r="H6434" i="8"/>
  <c r="E232" i="11" s="1"/>
  <c r="T6473" i="8"/>
  <c r="H271" i="11"/>
  <c r="T6476" i="8"/>
  <c r="H274" i="11"/>
  <c r="V6448" i="8"/>
  <c r="V6447" i="8"/>
  <c r="H6483" i="8"/>
  <c r="E281" i="11" s="1"/>
  <c r="L227" i="11"/>
  <c r="U6429" i="8"/>
  <c r="V6429" i="8" s="1"/>
  <c r="T6474" i="8"/>
  <c r="H272" i="11"/>
  <c r="H270" i="11"/>
  <c r="T6472" i="8"/>
  <c r="L233" i="11"/>
  <c r="U6435" i="8"/>
  <c r="H6435" i="8"/>
  <c r="E233" i="11" s="1"/>
  <c r="H227" i="11"/>
  <c r="T6429" i="8"/>
  <c r="H263" i="11"/>
  <c r="T6465" i="8"/>
  <c r="H6426" i="8"/>
  <c r="E224" i="11" s="1"/>
  <c r="I6494" i="8"/>
  <c r="A6129" i="8"/>
  <c r="K292" i="11"/>
  <c r="E6136" i="8"/>
  <c r="H6501" i="8" s="1"/>
  <c r="E299" i="11" s="1"/>
  <c r="E6144" i="8"/>
  <c r="H6509" i="8" s="1"/>
  <c r="E307" i="11" s="1"/>
  <c r="K300" i="11"/>
  <c r="A6137" i="8"/>
  <c r="I6502" i="8"/>
  <c r="I6510" i="8"/>
  <c r="A6145" i="8"/>
  <c r="K308" i="11"/>
  <c r="H6510" i="8"/>
  <c r="E308" i="11" s="1"/>
  <c r="E6137" i="8"/>
  <c r="H6502" i="8" s="1"/>
  <c r="E300" i="11" s="1"/>
  <c r="K293" i="11"/>
  <c r="A6130" i="8"/>
  <c r="I6495" i="8"/>
  <c r="A6136" i="8"/>
  <c r="E6143" i="8"/>
  <c r="H6508" i="8" s="1"/>
  <c r="E306" i="11" s="1"/>
  <c r="K299" i="11"/>
  <c r="I6501" i="8"/>
  <c r="E6140" i="8"/>
  <c r="A6133" i="8"/>
  <c r="K296" i="11"/>
  <c r="I6498" i="8"/>
  <c r="E6142" i="8"/>
  <c r="A6135" i="8"/>
  <c r="I6500" i="8"/>
  <c r="K298" i="11"/>
  <c r="H6500" i="8"/>
  <c r="E298" i="11" s="1"/>
  <c r="L223" i="11"/>
  <c r="L278" i="11"/>
  <c r="U6480" i="8"/>
  <c r="V6480" i="8" s="1"/>
  <c r="I6460" i="8"/>
  <c r="A6095" i="8"/>
  <c r="K258" i="11"/>
  <c r="E6102" i="8"/>
  <c r="H6471" i="8"/>
  <c r="E269" i="11" s="1"/>
  <c r="L234" i="11"/>
  <c r="U6436" i="8"/>
  <c r="H6436" i="8"/>
  <c r="E234" i="11" s="1"/>
  <c r="L268" i="11"/>
  <c r="U6470" i="8"/>
  <c r="V6470" i="8" s="1"/>
  <c r="T6483" i="8"/>
  <c r="H281" i="11"/>
  <c r="L231" i="11"/>
  <c r="U6433" i="8"/>
  <c r="H6433" i="8"/>
  <c r="E231" i="11" s="1"/>
  <c r="V6445" i="8"/>
  <c r="T6480" i="8"/>
  <c r="H278" i="11"/>
  <c r="U6465" i="8" l="1"/>
  <c r="E6127" i="8"/>
  <c r="V6483" i="8"/>
  <c r="V6430" i="8"/>
  <c r="V6438" i="8"/>
  <c r="V6437" i="8"/>
  <c r="V6433" i="8"/>
  <c r="L290" i="11"/>
  <c r="U6492" i="8"/>
  <c r="I6529" i="8"/>
  <c r="K327" i="11"/>
  <c r="E6171" i="8"/>
  <c r="A6164" i="8"/>
  <c r="I6555" i="8"/>
  <c r="K353" i="11"/>
  <c r="A6190" i="8"/>
  <c r="H296" i="11"/>
  <c r="T6498" i="8"/>
  <c r="E6122" i="8"/>
  <c r="L259" i="11"/>
  <c r="U6461" i="8"/>
  <c r="L308" i="11"/>
  <c r="U6510" i="8"/>
  <c r="V6510" i="8" s="1"/>
  <c r="H305" i="11"/>
  <c r="T6507" i="8"/>
  <c r="T6513" i="8"/>
  <c r="H311" i="11"/>
  <c r="T6512" i="8"/>
  <c r="H310" i="11"/>
  <c r="H297" i="11"/>
  <c r="T6499" i="8"/>
  <c r="T6486" i="8"/>
  <c r="H284" i="11"/>
  <c r="T6496" i="8"/>
  <c r="H294" i="11"/>
  <c r="K334" i="11"/>
  <c r="A6171" i="8"/>
  <c r="E6178" i="8"/>
  <c r="H6543" i="8" s="1"/>
  <c r="E341" i="11" s="1"/>
  <c r="I6536" i="8"/>
  <c r="A6176" i="8"/>
  <c r="I6541" i="8"/>
  <c r="K339" i="11"/>
  <c r="I6535" i="8"/>
  <c r="A6170" i="8"/>
  <c r="E6177" i="8"/>
  <c r="K333" i="11"/>
  <c r="A6166" i="8"/>
  <c r="E6173" i="8"/>
  <c r="I6531" i="8"/>
  <c r="K329" i="11"/>
  <c r="K338" i="11"/>
  <c r="I6540" i="8"/>
  <c r="A6175" i="8"/>
  <c r="K352" i="11"/>
  <c r="A6189" i="8"/>
  <c r="I6554" i="8"/>
  <c r="V6436" i="8"/>
  <c r="L300" i="11"/>
  <c r="U6502" i="8"/>
  <c r="V6502" i="8" s="1"/>
  <c r="L299" i="11"/>
  <c r="U6501" i="8"/>
  <c r="V6501" i="8" s="1"/>
  <c r="V6435" i="8"/>
  <c r="E6123" i="8"/>
  <c r="H6488" i="8" s="1"/>
  <c r="E286" i="11" s="1"/>
  <c r="E6125" i="8"/>
  <c r="T6461" i="8"/>
  <c r="H259" i="11"/>
  <c r="V6428" i="8"/>
  <c r="E6133" i="8"/>
  <c r="K289" i="11"/>
  <c r="A6126" i="8"/>
  <c r="I6491" i="8"/>
  <c r="K286" i="11"/>
  <c r="A6123" i="8"/>
  <c r="I6488" i="8"/>
  <c r="E6130" i="8"/>
  <c r="L304" i="11"/>
  <c r="U6506" i="8"/>
  <c r="E6126" i="8"/>
  <c r="L301" i="11"/>
  <c r="U6503" i="8"/>
  <c r="V6503" i="8" s="1"/>
  <c r="I6530" i="8"/>
  <c r="E6172" i="8"/>
  <c r="H6537" i="8" s="1"/>
  <c r="E335" i="11" s="1"/>
  <c r="A6165" i="8"/>
  <c r="K328" i="11"/>
  <c r="E6169" i="8"/>
  <c r="H6534" i="8" s="1"/>
  <c r="E332" i="11" s="1"/>
  <c r="A6162" i="8"/>
  <c r="K325" i="11"/>
  <c r="I6527" i="8"/>
  <c r="I6543" i="8"/>
  <c r="A6178" i="8"/>
  <c r="K341" i="11"/>
  <c r="L266" i="11"/>
  <c r="U6468" i="8"/>
  <c r="H6468" i="8"/>
  <c r="E266" i="11" s="1"/>
  <c r="T6504" i="8"/>
  <c r="H302" i="11"/>
  <c r="L284" i="11"/>
  <c r="U6486" i="8"/>
  <c r="T6493" i="8"/>
  <c r="H291" i="11"/>
  <c r="E6174" i="8"/>
  <c r="K330" i="11"/>
  <c r="I6532" i="8"/>
  <c r="A6167" i="8"/>
  <c r="K340" i="11"/>
  <c r="I6542" i="8"/>
  <c r="A6177" i="8"/>
  <c r="A6172" i="8"/>
  <c r="K335" i="11"/>
  <c r="I6537" i="8"/>
  <c r="E6179" i="8"/>
  <c r="H6544" i="8" s="1"/>
  <c r="E342" i="11" s="1"/>
  <c r="I6533" i="8"/>
  <c r="E6175" i="8"/>
  <c r="H6540" i="8" s="1"/>
  <c r="E338" i="11" s="1"/>
  <c r="A6168" i="8"/>
  <c r="K331" i="11"/>
  <c r="A6188" i="8"/>
  <c r="K351" i="11"/>
  <c r="I6553" i="8"/>
  <c r="A6155" i="8"/>
  <c r="K318" i="11"/>
  <c r="I6520" i="8"/>
  <c r="I6525" i="8"/>
  <c r="E6167" i="8"/>
  <c r="A6160" i="8"/>
  <c r="K323" i="11"/>
  <c r="K342" i="11"/>
  <c r="I6544" i="8"/>
  <c r="H6505" i="8"/>
  <c r="E303" i="11" s="1"/>
  <c r="L303" i="11"/>
  <c r="U6505" i="8"/>
  <c r="H255" i="11"/>
  <c r="T6457" i="8"/>
  <c r="V6471" i="8"/>
  <c r="T6505" i="8"/>
  <c r="H303" i="11"/>
  <c r="A6169" i="8"/>
  <c r="E6176" i="8"/>
  <c r="K332" i="11"/>
  <c r="I6534" i="8"/>
  <c r="T6494" i="8"/>
  <c r="H292" i="11"/>
  <c r="L309" i="11"/>
  <c r="U6511" i="8"/>
  <c r="L260" i="11"/>
  <c r="U6462" i="8"/>
  <c r="H6462" i="8"/>
  <c r="E260" i="11" s="1"/>
  <c r="H306" i="11"/>
  <c r="T6508" i="8"/>
  <c r="H6512" i="8"/>
  <c r="E310" i="11" s="1"/>
  <c r="L310" i="11"/>
  <c r="U6512" i="8"/>
  <c r="E6168" i="8"/>
  <c r="I6526" i="8"/>
  <c r="K324" i="11"/>
  <c r="A6161" i="8"/>
  <c r="T6501" i="8"/>
  <c r="H299" i="11"/>
  <c r="T6510" i="8"/>
  <c r="H308" i="11"/>
  <c r="V6426" i="8"/>
  <c r="E6131" i="8"/>
  <c r="A6124" i="8"/>
  <c r="I6489" i="8"/>
  <c r="K287" i="11"/>
  <c r="L262" i="11"/>
  <c r="U6464" i="8"/>
  <c r="H6464" i="8"/>
  <c r="E262" i="11" s="1"/>
  <c r="T6455" i="8"/>
  <c r="H253" i="11"/>
  <c r="L264" i="11"/>
  <c r="U6466" i="8"/>
  <c r="H6466" i="8"/>
  <c r="E264" i="11" s="1"/>
  <c r="H295" i="11"/>
  <c r="T6497" i="8"/>
  <c r="L298" i="11"/>
  <c r="U6500" i="8"/>
  <c r="V6500" i="8" s="1"/>
  <c r="H6506" i="8"/>
  <c r="E304" i="11" s="1"/>
  <c r="L265" i="11"/>
  <c r="U6467" i="8"/>
  <c r="H6467" i="8"/>
  <c r="E265" i="11" s="1"/>
  <c r="T6500" i="8"/>
  <c r="H298" i="11"/>
  <c r="H309" i="11"/>
  <c r="T6511" i="8"/>
  <c r="L258" i="11"/>
  <c r="U6460" i="8"/>
  <c r="V6460" i="8" s="1"/>
  <c r="V6432" i="8"/>
  <c r="L313" i="11"/>
  <c r="U6515" i="8"/>
  <c r="T6509" i="8"/>
  <c r="H307" i="11"/>
  <c r="T6459" i="8"/>
  <c r="H257" i="11"/>
  <c r="L302" i="11"/>
  <c r="U6504" i="8"/>
  <c r="V6504" i="8" s="1"/>
  <c r="L306" i="11"/>
  <c r="U6508" i="8"/>
  <c r="V6508" i="8" s="1"/>
  <c r="H300" i="11"/>
  <c r="T6502" i="8"/>
  <c r="H6511" i="8"/>
  <c r="E309" i="11" s="1"/>
  <c r="H314" i="11"/>
  <c r="T6516" i="8"/>
  <c r="L256" i="11"/>
  <c r="U6458" i="8"/>
  <c r="H6458" i="8"/>
  <c r="E256" i="11" s="1"/>
  <c r="E6134" i="8"/>
  <c r="I6492" i="8"/>
  <c r="K290" i="11"/>
  <c r="A6127" i="8"/>
  <c r="H6492" i="8"/>
  <c r="E290" i="11" s="1"/>
  <c r="H6515" i="8"/>
  <c r="E313" i="11" s="1"/>
  <c r="L314" i="11"/>
  <c r="U6516" i="8"/>
  <c r="V6516" i="8" s="1"/>
  <c r="L311" i="11"/>
  <c r="U6513" i="8"/>
  <c r="V6513" i="8" s="1"/>
  <c r="L305" i="11"/>
  <c r="U6507" i="8"/>
  <c r="L261" i="11"/>
  <c r="U6463" i="8"/>
  <c r="H6463" i="8"/>
  <c r="E261" i="11" s="1"/>
  <c r="L312" i="11"/>
  <c r="U6514" i="8"/>
  <c r="V6514" i="8" s="1"/>
  <c r="L253" i="11"/>
  <c r="U6455" i="8"/>
  <c r="V6455" i="8" s="1"/>
  <c r="H6486" i="8"/>
  <c r="E284" i="11" s="1"/>
  <c r="V6465" i="8"/>
  <c r="I6521" i="8"/>
  <c r="K319" i="11"/>
  <c r="K336" i="11"/>
  <c r="A6173" i="8"/>
  <c r="I6538" i="8"/>
  <c r="H6538" i="8"/>
  <c r="E336" i="11" s="1"/>
  <c r="K356" i="11"/>
  <c r="I6558" i="8"/>
  <c r="T6460" i="8"/>
  <c r="H258" i="11"/>
  <c r="K285" i="11"/>
  <c r="E6129" i="8"/>
  <c r="I6487" i="8"/>
  <c r="A6122" i="8"/>
  <c r="H6487" i="8"/>
  <c r="E285" i="11" s="1"/>
  <c r="T6495" i="8"/>
  <c r="H293" i="11"/>
  <c r="V6434" i="8"/>
  <c r="H301" i="11"/>
  <c r="T6503" i="8"/>
  <c r="H6507" i="8"/>
  <c r="E305" i="11" s="1"/>
  <c r="L255" i="11"/>
  <c r="U6457" i="8"/>
  <c r="V6457" i="8" s="1"/>
  <c r="I6490" i="8"/>
  <c r="K288" i="11"/>
  <c r="A6125" i="8"/>
  <c r="E6132" i="8"/>
  <c r="H6490" i="8"/>
  <c r="E288" i="11" s="1"/>
  <c r="E6128" i="8"/>
  <c r="H304" i="11"/>
  <c r="T6506" i="8"/>
  <c r="A6174" i="8"/>
  <c r="K337" i="11"/>
  <c r="I6539" i="8"/>
  <c r="K326" i="11"/>
  <c r="E6170" i="8"/>
  <c r="I6528" i="8"/>
  <c r="A6163" i="8"/>
  <c r="H6461" i="8"/>
  <c r="E259" i="11" s="1"/>
  <c r="L257" i="11"/>
  <c r="U6459" i="8"/>
  <c r="V6459" i="8" s="1"/>
  <c r="H313" i="11"/>
  <c r="T6515" i="8"/>
  <c r="A6121" i="8"/>
  <c r="K355" i="11"/>
  <c r="I6557" i="8"/>
  <c r="A6192" i="8"/>
  <c r="K322" i="11"/>
  <c r="I6524" i="8"/>
  <c r="E6166" i="8"/>
  <c r="H6531" i="8" s="1"/>
  <c r="E329" i="11" s="1"/>
  <c r="A6159" i="8"/>
  <c r="A6191" i="8"/>
  <c r="I6556" i="8"/>
  <c r="K354" i="11"/>
  <c r="L307" i="11"/>
  <c r="U6509" i="8"/>
  <c r="V6509" i="8" s="1"/>
  <c r="T6456" i="8"/>
  <c r="H254" i="11"/>
  <c r="H312" i="11"/>
  <c r="T6514" i="8"/>
  <c r="L254" i="11"/>
  <c r="U6456" i="8"/>
  <c r="V6456" i="8" s="1"/>
  <c r="E6124" i="8"/>
  <c r="H6489" i="8" s="1"/>
  <c r="E287" i="11" s="1"/>
  <c r="V6482" i="8"/>
  <c r="E6162" i="8" l="1"/>
  <c r="L325" i="11" s="1"/>
  <c r="V6468" i="8"/>
  <c r="E6163" i="8"/>
  <c r="H6528" i="8" s="1"/>
  <c r="E326" i="11" s="1"/>
  <c r="A6156" i="8"/>
  <c r="V6512" i="8"/>
  <c r="E6195" i="8"/>
  <c r="U6560" i="8" s="1"/>
  <c r="V6507" i="8"/>
  <c r="V6458" i="8"/>
  <c r="V6511" i="8"/>
  <c r="V6464" i="8"/>
  <c r="V6505" i="8"/>
  <c r="K371" i="11"/>
  <c r="I6573" i="8"/>
  <c r="A6208" i="8"/>
  <c r="E6199" i="8"/>
  <c r="L297" i="11"/>
  <c r="U6499" i="8"/>
  <c r="H6499" i="8"/>
  <c r="E297" i="11" s="1"/>
  <c r="T6526" i="8"/>
  <c r="H324" i="11"/>
  <c r="L339" i="11"/>
  <c r="U6906" i="8"/>
  <c r="V6906" i="8" s="1"/>
  <c r="U6541" i="8"/>
  <c r="U7272" i="8"/>
  <c r="V7272" i="8" s="1"/>
  <c r="H331" i="11"/>
  <c r="T6533" i="8"/>
  <c r="H330" i="11"/>
  <c r="T6532" i="8"/>
  <c r="L332" i="11"/>
  <c r="U6534" i="8"/>
  <c r="V6534" i="8" s="1"/>
  <c r="V6506" i="8"/>
  <c r="L296" i="11"/>
  <c r="U6498" i="8"/>
  <c r="H6498" i="8"/>
  <c r="E296" i="11" s="1"/>
  <c r="T6555" i="8"/>
  <c r="H353" i="11"/>
  <c r="I6547" i="8"/>
  <c r="A6182" i="8"/>
  <c r="K345" i="11"/>
  <c r="E6197" i="8"/>
  <c r="A6195" i="8"/>
  <c r="E6202" i="8"/>
  <c r="H6567" i="8" s="1"/>
  <c r="E365" i="11" s="1"/>
  <c r="I6560" i="8"/>
  <c r="K358" i="11"/>
  <c r="E6198" i="8"/>
  <c r="H6563" i="8" s="1"/>
  <c r="E361" i="11" s="1"/>
  <c r="L291" i="11"/>
  <c r="U6493" i="8"/>
  <c r="H6493" i="8"/>
  <c r="E291" i="11" s="1"/>
  <c r="E6200" i="8"/>
  <c r="H6565" i="8" s="1"/>
  <c r="E363" i="11" s="1"/>
  <c r="L326" i="11"/>
  <c r="U6528" i="8"/>
  <c r="V6515" i="8"/>
  <c r="V6467" i="8"/>
  <c r="V6462" i="8"/>
  <c r="E6203" i="8"/>
  <c r="H6568" i="8" s="1"/>
  <c r="E366" i="11" s="1"/>
  <c r="I6561" i="8"/>
  <c r="K359" i="11"/>
  <c r="A6196" i="8"/>
  <c r="H355" i="11"/>
  <c r="T6557" i="8"/>
  <c r="A6193" i="8"/>
  <c r="T6521" i="8"/>
  <c r="H319" i="11"/>
  <c r="T6489" i="8"/>
  <c r="H287" i="11"/>
  <c r="L331" i="11"/>
  <c r="U6533" i="8"/>
  <c r="L342" i="11"/>
  <c r="U6909" i="8"/>
  <c r="V6909" i="8" s="1"/>
  <c r="U6544" i="8"/>
  <c r="V6544" i="8" s="1"/>
  <c r="U7275" i="8"/>
  <c r="V7275" i="8" s="1"/>
  <c r="H6539" i="8"/>
  <c r="E337" i="11" s="1"/>
  <c r="L337" i="11"/>
  <c r="U7270" i="8"/>
  <c r="V7270" i="8" s="1"/>
  <c r="U6904" i="8"/>
  <c r="V6904" i="8" s="1"/>
  <c r="U6539" i="8"/>
  <c r="H329" i="11"/>
  <c r="T6531" i="8"/>
  <c r="H339" i="11"/>
  <c r="T6541" i="8"/>
  <c r="A6199" i="8"/>
  <c r="E6206" i="8"/>
  <c r="I6564" i="8"/>
  <c r="K362" i="11"/>
  <c r="H6564" i="8"/>
  <c r="E362" i="11" s="1"/>
  <c r="E6209" i="8"/>
  <c r="H6574" i="8" s="1"/>
  <c r="E372" i="11" s="1"/>
  <c r="A6202" i="8"/>
  <c r="I6567" i="8"/>
  <c r="K365" i="11"/>
  <c r="I6552" i="8"/>
  <c r="A6187" i="8"/>
  <c r="E6194" i="8"/>
  <c r="H6559" i="8" s="1"/>
  <c r="E357" i="11" s="1"/>
  <c r="K350" i="11"/>
  <c r="K347" i="11"/>
  <c r="I6549" i="8"/>
  <c r="I6562" i="8"/>
  <c r="A6197" i="8"/>
  <c r="K360" i="11"/>
  <c r="E6204" i="8"/>
  <c r="H6569" i="8" s="1"/>
  <c r="E367" i="11" s="1"/>
  <c r="I6574" i="8"/>
  <c r="K372" i="11"/>
  <c r="A6209" i="8"/>
  <c r="T6556" i="8"/>
  <c r="H354" i="11"/>
  <c r="T6528" i="8"/>
  <c r="H326" i="11"/>
  <c r="L295" i="11"/>
  <c r="U6497" i="8"/>
  <c r="H6497" i="8"/>
  <c r="E295" i="11" s="1"/>
  <c r="T6558" i="8"/>
  <c r="H356" i="11"/>
  <c r="V6466" i="8"/>
  <c r="T6544" i="8"/>
  <c r="H342" i="11"/>
  <c r="H335" i="11"/>
  <c r="T6537" i="8"/>
  <c r="L336" i="11"/>
  <c r="U7269" i="8"/>
  <c r="V7269" i="8" s="1"/>
  <c r="U6538" i="8"/>
  <c r="V6538" i="8" s="1"/>
  <c r="U6903" i="8"/>
  <c r="V6903" i="8" s="1"/>
  <c r="V6461" i="8"/>
  <c r="H6536" i="8"/>
  <c r="E334" i="11" s="1"/>
  <c r="L334" i="11"/>
  <c r="U6536" i="8"/>
  <c r="K346" i="11"/>
  <c r="I6548" i="8"/>
  <c r="A6183" i="8"/>
  <c r="I6563" i="8"/>
  <c r="A6198" i="8"/>
  <c r="E6205" i="8"/>
  <c r="H6570" i="8" s="1"/>
  <c r="E368" i="11" s="1"/>
  <c r="K361" i="11"/>
  <c r="I6575" i="8"/>
  <c r="K373" i="11"/>
  <c r="A6154" i="8"/>
  <c r="I6519" i="8"/>
  <c r="K317" i="11"/>
  <c r="E6161" i="8"/>
  <c r="L333" i="11"/>
  <c r="U6535" i="8"/>
  <c r="V6463" i="8"/>
  <c r="L294" i="11"/>
  <c r="U6496" i="8"/>
  <c r="H6496" i="8"/>
  <c r="E294" i="11" s="1"/>
  <c r="L335" i="11"/>
  <c r="U6537" i="8"/>
  <c r="V6537" i="8" s="1"/>
  <c r="U7268" i="8"/>
  <c r="V7268" i="8" s="1"/>
  <c r="L293" i="11"/>
  <c r="U6495" i="8"/>
  <c r="H6495" i="8"/>
  <c r="E293" i="11" s="1"/>
  <c r="L288" i="11"/>
  <c r="U6490" i="8"/>
  <c r="V6490" i="8" s="1"/>
  <c r="T6536" i="8"/>
  <c r="H334" i="11"/>
  <c r="E6160" i="8"/>
  <c r="I6518" i="8"/>
  <c r="A6153" i="8"/>
  <c r="K316" i="11"/>
  <c r="T6553" i="8"/>
  <c r="H351" i="11"/>
  <c r="T6530" i="8"/>
  <c r="H328" i="11"/>
  <c r="H286" i="11"/>
  <c r="T6488" i="8"/>
  <c r="L286" i="11"/>
  <c r="U6488" i="8"/>
  <c r="V6488" i="8" s="1"/>
  <c r="H352" i="11"/>
  <c r="T6554" i="8"/>
  <c r="L341" i="11"/>
  <c r="U7274" i="8"/>
  <c r="V7274" i="8" s="1"/>
  <c r="U6908" i="8"/>
  <c r="V6908" i="8" s="1"/>
  <c r="U6543" i="8"/>
  <c r="V6543" i="8" s="1"/>
  <c r="T6529" i="8"/>
  <c r="H327" i="11"/>
  <c r="E6191" i="8"/>
  <c r="A6186" i="8"/>
  <c r="K349" i="11"/>
  <c r="E6193" i="8"/>
  <c r="I6551" i="8"/>
  <c r="A6200" i="8"/>
  <c r="I6565" i="8"/>
  <c r="K363" i="11"/>
  <c r="E6207" i="8"/>
  <c r="H6572" i="8" s="1"/>
  <c r="E370" i="11" s="1"/>
  <c r="A6203" i="8"/>
  <c r="K366" i="11"/>
  <c r="E6210" i="8"/>
  <c r="H6575" i="8" s="1"/>
  <c r="E373" i="11" s="1"/>
  <c r="I6568" i="8"/>
  <c r="L329" i="11"/>
  <c r="U6531" i="8"/>
  <c r="V6531" i="8" s="1"/>
  <c r="H288" i="11"/>
  <c r="T6490" i="8"/>
  <c r="V6486" i="8"/>
  <c r="L285" i="11"/>
  <c r="U6487" i="8"/>
  <c r="V6487" i="8" s="1"/>
  <c r="A6158" i="8"/>
  <c r="E6165" i="8"/>
  <c r="K321" i="11"/>
  <c r="I6523" i="8"/>
  <c r="K364" i="11"/>
  <c r="A6201" i="8"/>
  <c r="E6208" i="8"/>
  <c r="H6573" i="8" s="1"/>
  <c r="E371" i="11" s="1"/>
  <c r="I6566" i="8"/>
  <c r="K367" i="11"/>
  <c r="I6569" i="8"/>
  <c r="A6204" i="8"/>
  <c r="T6524" i="8"/>
  <c r="H322" i="11"/>
  <c r="T6487" i="8"/>
  <c r="H285" i="11"/>
  <c r="H6542" i="8"/>
  <c r="E340" i="11" s="1"/>
  <c r="L340" i="11"/>
  <c r="U6907" i="8"/>
  <c r="V6907" i="8" s="1"/>
  <c r="U6542" i="8"/>
  <c r="U7273" i="8"/>
  <c r="V7273" i="8" s="1"/>
  <c r="H337" i="11"/>
  <c r="T6539" i="8"/>
  <c r="L292" i="11"/>
  <c r="U6494" i="8"/>
  <c r="H6494" i="8"/>
  <c r="E292" i="11" s="1"/>
  <c r="T6538" i="8"/>
  <c r="H336" i="11"/>
  <c r="L330" i="11"/>
  <c r="U6532" i="8"/>
  <c r="H6533" i="8"/>
  <c r="E331" i="11" s="1"/>
  <c r="T6542" i="8"/>
  <c r="H340" i="11"/>
  <c r="T6543" i="8"/>
  <c r="H341" i="11"/>
  <c r="T6491" i="8"/>
  <c r="H289" i="11"/>
  <c r="H6535" i="8"/>
  <c r="E333" i="11" s="1"/>
  <c r="I6522" i="8"/>
  <c r="A6157" i="8"/>
  <c r="K320" i="11"/>
  <c r="E6164" i="8"/>
  <c r="E6196" i="8"/>
  <c r="H6561" i="8" s="1"/>
  <c r="E359" i="11" s="1"/>
  <c r="I6559" i="8"/>
  <c r="E6201" i="8"/>
  <c r="H6566" i="8" s="1"/>
  <c r="E364" i="11" s="1"/>
  <c r="K357" i="11"/>
  <c r="A6194" i="8"/>
  <c r="E6153" i="8"/>
  <c r="H6518" i="8" s="1"/>
  <c r="E316" i="11" s="1"/>
  <c r="A6152" i="8"/>
  <c r="E6159" i="8"/>
  <c r="K315" i="11"/>
  <c r="I6517" i="8"/>
  <c r="E6155" i="8"/>
  <c r="E6154" i="8"/>
  <c r="E6156" i="8"/>
  <c r="E6157" i="8"/>
  <c r="H6522" i="8" s="1"/>
  <c r="E320" i="11" s="1"/>
  <c r="E6152" i="8"/>
  <c r="E6158" i="8"/>
  <c r="A6151" i="8"/>
  <c r="H323" i="11"/>
  <c r="T6525" i="8"/>
  <c r="T6527" i="8"/>
  <c r="H325" i="11"/>
  <c r="I6571" i="8"/>
  <c r="K369" i="11"/>
  <c r="A6206" i="8"/>
  <c r="H6571" i="8"/>
  <c r="E369" i="11" s="1"/>
  <c r="I6572" i="8"/>
  <c r="A6207" i="8"/>
  <c r="K370" i="11"/>
  <c r="T6534" i="8"/>
  <c r="H332" i="11"/>
  <c r="H318" i="11"/>
  <c r="T6520" i="8"/>
  <c r="L289" i="11"/>
  <c r="U6491" i="8"/>
  <c r="H6491" i="8"/>
  <c r="E289" i="11" s="1"/>
  <c r="T6535" i="8"/>
  <c r="H333" i="11"/>
  <c r="V6492" i="8"/>
  <c r="I6570" i="8"/>
  <c r="A6205" i="8"/>
  <c r="K368" i="11"/>
  <c r="L287" i="11"/>
  <c r="U6489" i="8"/>
  <c r="V6489" i="8" s="1"/>
  <c r="H290" i="11"/>
  <c r="T6492" i="8"/>
  <c r="L338" i="11"/>
  <c r="U6905" i="8"/>
  <c r="V6905" i="8" s="1"/>
  <c r="U6540" i="8"/>
  <c r="V6540" i="8" s="1"/>
  <c r="U7271" i="8"/>
  <c r="V7271" i="8" s="1"/>
  <c r="H6532" i="8"/>
  <c r="E330" i="11" s="1"/>
  <c r="T6540" i="8"/>
  <c r="H338" i="11"/>
  <c r="H6541" i="8"/>
  <c r="E339" i="11" s="1"/>
  <c r="L358" i="11" l="1"/>
  <c r="H6560" i="8"/>
  <c r="E358" i="11" s="1"/>
  <c r="V6528" i="8"/>
  <c r="U6527" i="8"/>
  <c r="H6527" i="8"/>
  <c r="E325" i="11" s="1"/>
  <c r="U7291" i="8"/>
  <c r="V7291" i="8" s="1"/>
  <c r="U6925" i="8"/>
  <c r="V6925" i="8" s="1"/>
  <c r="V6496" i="8"/>
  <c r="V6499" i="8"/>
  <c r="V6493" i="8"/>
  <c r="L354" i="11"/>
  <c r="U6921" i="8"/>
  <c r="V6921" i="8" s="1"/>
  <c r="U7287" i="8"/>
  <c r="V7287" i="8" s="1"/>
  <c r="U6556" i="8"/>
  <c r="H6556" i="8"/>
  <c r="E354" i="11" s="1"/>
  <c r="I6584" i="8"/>
  <c r="T6584" i="8" s="1"/>
  <c r="C17" i="11"/>
  <c r="A6219" i="8"/>
  <c r="E6226" i="8"/>
  <c r="G17" i="11"/>
  <c r="F17" i="11"/>
  <c r="G10" i="11"/>
  <c r="F10" i="11"/>
  <c r="I6577" i="8"/>
  <c r="T6577" i="8" s="1"/>
  <c r="C10" i="11"/>
  <c r="E6230" i="8"/>
  <c r="I6588" i="8"/>
  <c r="T6588" i="8" s="1"/>
  <c r="C21" i="11"/>
  <c r="F21" i="11"/>
  <c r="G21" i="11"/>
  <c r="A6223" i="8"/>
  <c r="G22" i="11"/>
  <c r="E6231" i="8"/>
  <c r="H6596" i="8" s="1"/>
  <c r="C22" i="11"/>
  <c r="A6224" i="8"/>
  <c r="F22" i="11"/>
  <c r="I6589" i="8"/>
  <c r="T6589" i="8" s="1"/>
  <c r="F23" i="11"/>
  <c r="C23" i="11"/>
  <c r="I6590" i="8"/>
  <c r="T6590" i="8" s="1"/>
  <c r="E6232" i="8"/>
  <c r="D30" i="11" s="1"/>
  <c r="G23" i="11"/>
  <c r="A6225" i="8"/>
  <c r="F20" i="11"/>
  <c r="I6587" i="8"/>
  <c r="T6587" i="8" s="1"/>
  <c r="G20" i="11"/>
  <c r="A6222" i="8"/>
  <c r="C20" i="11"/>
  <c r="E6229" i="8"/>
  <c r="D27" i="11" s="1"/>
  <c r="E6236" i="8"/>
  <c r="D34" i="11" s="1"/>
  <c r="I6594" i="8"/>
  <c r="T6594" i="8" s="1"/>
  <c r="A6229" i="8"/>
  <c r="G27" i="11"/>
  <c r="F27" i="11"/>
  <c r="C27" i="11"/>
  <c r="G29" i="11"/>
  <c r="E6238" i="8"/>
  <c r="F29" i="11"/>
  <c r="I6596" i="8"/>
  <c r="T6596" i="8" s="1"/>
  <c r="A6231" i="8"/>
  <c r="C29" i="11"/>
  <c r="F48" i="11"/>
  <c r="C48" i="11"/>
  <c r="I6615" i="8"/>
  <c r="T6615" i="8" s="1"/>
  <c r="G48" i="11"/>
  <c r="T6570" i="8"/>
  <c r="H368" i="11"/>
  <c r="H321" i="11"/>
  <c r="T6523" i="8"/>
  <c r="E6190" i="8"/>
  <c r="V6497" i="8"/>
  <c r="L367" i="11"/>
  <c r="U7300" i="8"/>
  <c r="V7300" i="8" s="1"/>
  <c r="U6569" i="8"/>
  <c r="V6569" i="8" s="1"/>
  <c r="U6934" i="8"/>
  <c r="V6934" i="8" s="1"/>
  <c r="L363" i="11"/>
  <c r="U6565" i="8"/>
  <c r="V6565" i="8" s="1"/>
  <c r="U7296" i="8"/>
  <c r="V7296" i="8" s="1"/>
  <c r="U6930" i="8"/>
  <c r="V6930" i="8" s="1"/>
  <c r="L360" i="11"/>
  <c r="U6562" i="8"/>
  <c r="U6927" i="8"/>
  <c r="V6927" i="8" s="1"/>
  <c r="U7293" i="8"/>
  <c r="V7293" i="8" s="1"/>
  <c r="I6609" i="8"/>
  <c r="T6609" i="8" s="1"/>
  <c r="A6244" i="8"/>
  <c r="G42" i="11"/>
  <c r="F42" i="11"/>
  <c r="C42" i="11"/>
  <c r="G14" i="11"/>
  <c r="F14" i="11"/>
  <c r="I6581" i="8"/>
  <c r="T6581" i="8" s="1"/>
  <c r="C14" i="11"/>
  <c r="I6597" i="8"/>
  <c r="T6597" i="8" s="1"/>
  <c r="C30" i="11"/>
  <c r="A6232" i="8"/>
  <c r="G30" i="11"/>
  <c r="F30" i="11"/>
  <c r="E6239" i="8"/>
  <c r="D37" i="11" s="1"/>
  <c r="H6597" i="8"/>
  <c r="I6614" i="8"/>
  <c r="T6614" i="8" s="1"/>
  <c r="G47" i="11"/>
  <c r="F47" i="11"/>
  <c r="A6249" i="8"/>
  <c r="C47" i="11"/>
  <c r="H6524" i="8"/>
  <c r="E322" i="11" s="1"/>
  <c r="L322" i="11"/>
  <c r="U6524" i="8"/>
  <c r="L327" i="11"/>
  <c r="U6529" i="8"/>
  <c r="H6529" i="8"/>
  <c r="E327" i="11" s="1"/>
  <c r="T6552" i="8"/>
  <c r="H350" i="11"/>
  <c r="V6533" i="8"/>
  <c r="E6227" i="8"/>
  <c r="A6220" i="8"/>
  <c r="G18" i="11"/>
  <c r="F18" i="11"/>
  <c r="C18" i="11"/>
  <c r="I6585" i="8"/>
  <c r="T6585" i="8" s="1"/>
  <c r="F31" i="11"/>
  <c r="E6240" i="8"/>
  <c r="H6605" i="8" s="1"/>
  <c r="I6598" i="8"/>
  <c r="T6598" i="8" s="1"/>
  <c r="G31" i="11"/>
  <c r="C31" i="11"/>
  <c r="A6233" i="8"/>
  <c r="T6569" i="8"/>
  <c r="H367" i="11"/>
  <c r="L328" i="11"/>
  <c r="U6530" i="8"/>
  <c r="H6530" i="8"/>
  <c r="E328" i="11" s="1"/>
  <c r="T6551" i="8"/>
  <c r="H349" i="11"/>
  <c r="T6548" i="8"/>
  <c r="H346" i="11"/>
  <c r="T6561" i="8"/>
  <c r="H359" i="11"/>
  <c r="E6189" i="8"/>
  <c r="L362" i="11"/>
  <c r="U6929" i="8"/>
  <c r="V6929" i="8" s="1"/>
  <c r="U7295" i="8"/>
  <c r="V7295" i="8" s="1"/>
  <c r="U6564" i="8"/>
  <c r="V6564" i="8" s="1"/>
  <c r="E6223" i="8"/>
  <c r="C46" i="11"/>
  <c r="G46" i="11"/>
  <c r="A6248" i="8"/>
  <c r="F46" i="11"/>
  <c r="I6613" i="8"/>
  <c r="T6613" i="8" s="1"/>
  <c r="F16" i="11"/>
  <c r="I6583" i="8"/>
  <c r="T6583" i="8" s="1"/>
  <c r="C16" i="11"/>
  <c r="G16" i="11"/>
  <c r="A6218" i="8"/>
  <c r="E6225" i="8"/>
  <c r="A6234" i="8"/>
  <c r="F32" i="11"/>
  <c r="G32" i="11"/>
  <c r="C32" i="11"/>
  <c r="I6599" i="8"/>
  <c r="T6599" i="8" s="1"/>
  <c r="I6612" i="8"/>
  <c r="T6612" i="8" s="1"/>
  <c r="G45" i="11"/>
  <c r="F45" i="11"/>
  <c r="C45" i="11"/>
  <c r="A6247" i="8"/>
  <c r="L316" i="11"/>
  <c r="U6518" i="8"/>
  <c r="V6518" i="8" s="1"/>
  <c r="V6532" i="8"/>
  <c r="V6542" i="8"/>
  <c r="H366" i="11"/>
  <c r="T6568" i="8"/>
  <c r="L356" i="11"/>
  <c r="U6923" i="8"/>
  <c r="V6923" i="8" s="1"/>
  <c r="U7289" i="8"/>
  <c r="V7289" i="8" s="1"/>
  <c r="U6558" i="8"/>
  <c r="H6558" i="8"/>
  <c r="E356" i="11" s="1"/>
  <c r="V6495" i="8"/>
  <c r="H360" i="11"/>
  <c r="T6562" i="8"/>
  <c r="L366" i="11"/>
  <c r="U6568" i="8"/>
  <c r="V6568" i="8" s="1"/>
  <c r="U7299" i="8"/>
  <c r="V7299" i="8" s="1"/>
  <c r="U6933" i="8"/>
  <c r="V6933" i="8" s="1"/>
  <c r="G44" i="11"/>
  <c r="F44" i="11"/>
  <c r="A6246" i="8"/>
  <c r="C44" i="11"/>
  <c r="I6611" i="8"/>
  <c r="T6611" i="8" s="1"/>
  <c r="T6572" i="8"/>
  <c r="H370" i="11"/>
  <c r="L321" i="11"/>
  <c r="U6523" i="8"/>
  <c r="E6180" i="8"/>
  <c r="H6545" i="8" s="1"/>
  <c r="E343" i="11" s="1"/>
  <c r="I6545" i="8"/>
  <c r="E6187" i="8"/>
  <c r="A6180" i="8"/>
  <c r="K343" i="11"/>
  <c r="E6182" i="8"/>
  <c r="E6181" i="8"/>
  <c r="H6546" i="8" s="1"/>
  <c r="E344" i="11" s="1"/>
  <c r="E6184" i="8"/>
  <c r="E6185" i="8"/>
  <c r="A6179" i="8"/>
  <c r="E6183" i="8"/>
  <c r="E6186" i="8"/>
  <c r="T6522" i="8"/>
  <c r="H320" i="11"/>
  <c r="T6518" i="8"/>
  <c r="H316" i="11"/>
  <c r="H365" i="11"/>
  <c r="T6567" i="8"/>
  <c r="V6539" i="8"/>
  <c r="V6541" i="8"/>
  <c r="L315" i="11"/>
  <c r="U6517" i="8"/>
  <c r="T6566" i="8"/>
  <c r="H364" i="11"/>
  <c r="L373" i="11"/>
  <c r="U7306" i="8"/>
  <c r="V7306" i="8" s="1"/>
  <c r="U6575" i="8"/>
  <c r="V6575" i="8" s="1"/>
  <c r="U6940" i="8"/>
  <c r="V6940" i="8" s="1"/>
  <c r="L323" i="11"/>
  <c r="U6525" i="8"/>
  <c r="H6525" i="8"/>
  <c r="E323" i="11" s="1"/>
  <c r="V6535" i="8"/>
  <c r="T6575" i="8"/>
  <c r="H373" i="11"/>
  <c r="V6536" i="8"/>
  <c r="T6547" i="8"/>
  <c r="H345" i="11"/>
  <c r="V6491" i="8"/>
  <c r="L320" i="11"/>
  <c r="U6522" i="8"/>
  <c r="V6522" i="8" s="1"/>
  <c r="L371" i="11"/>
  <c r="U6573" i="8"/>
  <c r="V6573" i="8" s="1"/>
  <c r="U6938" i="8"/>
  <c r="V6938" i="8" s="1"/>
  <c r="U7304" i="8"/>
  <c r="V7304" i="8" s="1"/>
  <c r="A6185" i="8"/>
  <c r="K348" i="11"/>
  <c r="I6550" i="8"/>
  <c r="E6192" i="8"/>
  <c r="T6549" i="8"/>
  <c r="H347" i="11"/>
  <c r="L372" i="11"/>
  <c r="U6574" i="8"/>
  <c r="V6574" i="8" s="1"/>
  <c r="U7305" i="8"/>
  <c r="V7305" i="8" s="1"/>
  <c r="U6939" i="8"/>
  <c r="V6939" i="8" s="1"/>
  <c r="L361" i="11"/>
  <c r="U6928" i="8"/>
  <c r="V6928" i="8" s="1"/>
  <c r="U7294" i="8"/>
  <c r="V7294" i="8" s="1"/>
  <c r="U6563" i="8"/>
  <c r="V6563" i="8" s="1"/>
  <c r="T6573" i="8"/>
  <c r="H371" i="11"/>
  <c r="L319" i="11"/>
  <c r="U6521" i="8"/>
  <c r="H6521" i="8"/>
  <c r="E319" i="11" s="1"/>
  <c r="A6184" i="8"/>
  <c r="I6610" i="8"/>
  <c r="T6610" i="8" s="1"/>
  <c r="A6245" i="8"/>
  <c r="G43" i="11"/>
  <c r="C43" i="11"/>
  <c r="F43" i="11"/>
  <c r="L317" i="11"/>
  <c r="U6519" i="8"/>
  <c r="H6519" i="8"/>
  <c r="E317" i="11" s="1"/>
  <c r="L368" i="11"/>
  <c r="U6570" i="8"/>
  <c r="V6570" i="8" s="1"/>
  <c r="U6935" i="8"/>
  <c r="V6935" i="8" s="1"/>
  <c r="U7301" i="8"/>
  <c r="V7301" i="8" s="1"/>
  <c r="G34" i="11"/>
  <c r="F34" i="11"/>
  <c r="I6601" i="8"/>
  <c r="T6601" i="8" s="1"/>
  <c r="A6236" i="8"/>
  <c r="C34" i="11"/>
  <c r="C12" i="11"/>
  <c r="I6579" i="8"/>
  <c r="T6579" i="8" s="1"/>
  <c r="A6214" i="8"/>
  <c r="G12" i="11"/>
  <c r="F12" i="11"/>
  <c r="L318" i="11"/>
  <c r="U6520" i="8"/>
  <c r="H6520" i="8"/>
  <c r="E318" i="11" s="1"/>
  <c r="L364" i="11"/>
  <c r="U6931" i="8"/>
  <c r="V6931" i="8" s="1"/>
  <c r="U6566" i="8"/>
  <c r="V6566" i="8" s="1"/>
  <c r="U7297" i="8"/>
  <c r="V7297" i="8" s="1"/>
  <c r="K344" i="11"/>
  <c r="A6181" i="8"/>
  <c r="E6188" i="8"/>
  <c r="I6546" i="8"/>
  <c r="L370" i="11"/>
  <c r="U7303" i="8"/>
  <c r="V7303" i="8" s="1"/>
  <c r="U6937" i="8"/>
  <c r="V6937" i="8" s="1"/>
  <c r="U6572" i="8"/>
  <c r="V6572" i="8" s="1"/>
  <c r="L324" i="11"/>
  <c r="U6526" i="8"/>
  <c r="H6526" i="8"/>
  <c r="E324" i="11" s="1"/>
  <c r="H362" i="11"/>
  <c r="T6564" i="8"/>
  <c r="T6560" i="8"/>
  <c r="H358" i="11"/>
  <c r="V6560" i="8"/>
  <c r="A6212" i="8"/>
  <c r="E6233" i="8"/>
  <c r="D31" i="11" s="1"/>
  <c r="A6226" i="8"/>
  <c r="G24" i="11"/>
  <c r="C24" i="11"/>
  <c r="F24" i="11"/>
  <c r="I6591" i="8"/>
  <c r="T6591" i="8" s="1"/>
  <c r="H6591" i="8"/>
  <c r="D24" i="11"/>
  <c r="C36" i="11"/>
  <c r="G36" i="11"/>
  <c r="A6238" i="8"/>
  <c r="F36" i="11"/>
  <c r="I6603" i="8"/>
  <c r="T6603" i="8" s="1"/>
  <c r="D36" i="11"/>
  <c r="A6227" i="8"/>
  <c r="F25" i="11"/>
  <c r="C25" i="11"/>
  <c r="D25" i="11"/>
  <c r="G25" i="11"/>
  <c r="E6234" i="8"/>
  <c r="H6592" i="8"/>
  <c r="I6592" i="8"/>
  <c r="T6592" i="8" s="1"/>
  <c r="F33" i="11"/>
  <c r="G33" i="11"/>
  <c r="C33" i="11"/>
  <c r="I6600" i="8"/>
  <c r="T6600" i="8" s="1"/>
  <c r="A6235" i="8"/>
  <c r="H369" i="11"/>
  <c r="T6571" i="8"/>
  <c r="T6517" i="8"/>
  <c r="H315" i="11"/>
  <c r="H357" i="11"/>
  <c r="T6559" i="8"/>
  <c r="V6494" i="8"/>
  <c r="T6563" i="8"/>
  <c r="H361" i="11"/>
  <c r="T6574" i="8"/>
  <c r="H372" i="11"/>
  <c r="L369" i="11"/>
  <c r="U6936" i="8"/>
  <c r="V6936" i="8" s="1"/>
  <c r="U7302" i="8"/>
  <c r="V7302" i="8" s="1"/>
  <c r="U6571" i="8"/>
  <c r="V6571" i="8" s="1"/>
  <c r="L365" i="11"/>
  <c r="U6932" i="8"/>
  <c r="V6932" i="8" s="1"/>
  <c r="U6567" i="8"/>
  <c r="V6567" i="8" s="1"/>
  <c r="U7298" i="8"/>
  <c r="V7298" i="8" s="1"/>
  <c r="G35" i="11"/>
  <c r="C35" i="11"/>
  <c r="A6237" i="8"/>
  <c r="I6602" i="8"/>
  <c r="T6602" i="8" s="1"/>
  <c r="F35" i="11"/>
  <c r="F37" i="11"/>
  <c r="C37" i="11"/>
  <c r="A6239" i="8"/>
  <c r="I6604" i="8"/>
  <c r="T6604" i="8" s="1"/>
  <c r="G37" i="11"/>
  <c r="I6586" i="8"/>
  <c r="T6586" i="8" s="1"/>
  <c r="C19" i="11"/>
  <c r="E6228" i="8"/>
  <c r="H6593" i="8" s="1"/>
  <c r="A6221" i="8"/>
  <c r="G19" i="11"/>
  <c r="F19" i="11"/>
  <c r="F26" i="11"/>
  <c r="C26" i="11"/>
  <c r="G26" i="11"/>
  <c r="A6228" i="8"/>
  <c r="I6593" i="8"/>
  <c r="T6593" i="8" s="1"/>
  <c r="E6235" i="8"/>
  <c r="H6600" i="8" s="1"/>
  <c r="C28" i="11"/>
  <c r="E6237" i="8"/>
  <c r="D35" i="11" s="1"/>
  <c r="F28" i="11"/>
  <c r="A6230" i="8"/>
  <c r="G28" i="11"/>
  <c r="I6595" i="8"/>
  <c r="T6595" i="8" s="1"/>
  <c r="H6595" i="8"/>
  <c r="D28" i="11"/>
  <c r="I6605" i="8"/>
  <c r="T6605" i="8" s="1"/>
  <c r="F38" i="11"/>
  <c r="C38" i="11"/>
  <c r="G38" i="11"/>
  <c r="H6517" i="8"/>
  <c r="E315" i="11" s="1"/>
  <c r="L359" i="11"/>
  <c r="U7292" i="8"/>
  <c r="V7292" i="8" s="1"/>
  <c r="U6561" i="8"/>
  <c r="V6561" i="8" s="1"/>
  <c r="U6926" i="8"/>
  <c r="V6926" i="8" s="1"/>
  <c r="H6523" i="8"/>
  <c r="E321" i="11" s="1"/>
  <c r="T6565" i="8"/>
  <c r="H363" i="11"/>
  <c r="T6519" i="8"/>
  <c r="H317" i="11"/>
  <c r="H6562" i="8"/>
  <c r="E360" i="11" s="1"/>
  <c r="L357" i="11"/>
  <c r="U6559" i="8"/>
  <c r="V6559" i="8" s="1"/>
  <c r="U6924" i="8"/>
  <c r="V6924" i="8" s="1"/>
  <c r="U7290" i="8"/>
  <c r="V7290" i="8" s="1"/>
  <c r="V6498" i="8"/>
  <c r="V6527" i="8"/>
  <c r="D38" i="11" l="1"/>
  <c r="D29" i="11"/>
  <c r="H6602" i="8"/>
  <c r="V6519" i="8"/>
  <c r="V6523" i="8"/>
  <c r="V6530" i="8"/>
  <c r="E6221" i="8"/>
  <c r="U6586" i="8" s="1"/>
  <c r="H6594" i="8"/>
  <c r="D21" i="11"/>
  <c r="U6953" i="8"/>
  <c r="V6953" i="8" s="1"/>
  <c r="U6588" i="8"/>
  <c r="U7319" i="8"/>
  <c r="V7319" i="8" s="1"/>
  <c r="H6588" i="8"/>
  <c r="C40" i="11"/>
  <c r="I6607" i="8"/>
  <c r="T6607" i="8" s="1"/>
  <c r="F40" i="11"/>
  <c r="G40" i="11"/>
  <c r="A6254" i="8"/>
  <c r="F52" i="11"/>
  <c r="G52" i="11"/>
  <c r="I6619" i="8"/>
  <c r="T6619" i="8" s="1"/>
  <c r="C52" i="11"/>
  <c r="E6261" i="8"/>
  <c r="D59" i="11" s="1"/>
  <c r="G63" i="11"/>
  <c r="F63" i="11"/>
  <c r="A6265" i="8"/>
  <c r="C63" i="11"/>
  <c r="I6630" i="8"/>
  <c r="T6630" i="8" s="1"/>
  <c r="V6520" i="8"/>
  <c r="V6517" i="8"/>
  <c r="L349" i="11"/>
  <c r="U6916" i="8"/>
  <c r="V6916" i="8" s="1"/>
  <c r="U7282" i="8"/>
  <c r="V7282" i="8" s="1"/>
  <c r="U6551" i="8"/>
  <c r="H6551" i="8"/>
  <c r="E349" i="11" s="1"/>
  <c r="L343" i="11"/>
  <c r="U6910" i="8"/>
  <c r="V6910" i="8" s="1"/>
  <c r="U7276" i="8"/>
  <c r="V7276" i="8" s="1"/>
  <c r="U6545" i="8"/>
  <c r="V6545" i="8" s="1"/>
  <c r="L352" i="11"/>
  <c r="U7285" i="8"/>
  <c r="V7285" i="8" s="1"/>
  <c r="U6554" i="8"/>
  <c r="U6919" i="8"/>
  <c r="V6919" i="8" s="1"/>
  <c r="H6554" i="8"/>
  <c r="E352" i="11" s="1"/>
  <c r="F62" i="11"/>
  <c r="I6629" i="8"/>
  <c r="T6629" i="8" s="1"/>
  <c r="G62" i="11"/>
  <c r="E6271" i="8"/>
  <c r="H6636" i="8" s="1"/>
  <c r="C62" i="11"/>
  <c r="A6264" i="8"/>
  <c r="A6255" i="8"/>
  <c r="I6620" i="8"/>
  <c r="T6620" i="8" s="1"/>
  <c r="C53" i="11"/>
  <c r="F53" i="11"/>
  <c r="E6262" i="8"/>
  <c r="G53" i="11"/>
  <c r="A6266" i="8"/>
  <c r="G64" i="11"/>
  <c r="F64" i="11"/>
  <c r="C64" i="11"/>
  <c r="I6631" i="8"/>
  <c r="T6631" i="8" s="1"/>
  <c r="U6958" i="8"/>
  <c r="V6958" i="8" s="1"/>
  <c r="U6593" i="8"/>
  <c r="V6593" i="8" s="1"/>
  <c r="U7324" i="8"/>
  <c r="V7324" i="8" s="1"/>
  <c r="D32" i="11"/>
  <c r="U6964" i="8"/>
  <c r="V6964" i="8" s="1"/>
  <c r="U7330" i="8"/>
  <c r="V7330" i="8" s="1"/>
  <c r="U6599" i="8"/>
  <c r="L346" i="11"/>
  <c r="U6548" i="8"/>
  <c r="U7279" i="8"/>
  <c r="V7279" i="8" s="1"/>
  <c r="U6913" i="8"/>
  <c r="V6913" i="8" s="1"/>
  <c r="H6548" i="8"/>
  <c r="E346" i="11" s="1"/>
  <c r="A6261" i="8"/>
  <c r="G59" i="11"/>
  <c r="I6626" i="8"/>
  <c r="T6626" i="8" s="1"/>
  <c r="F59" i="11"/>
  <c r="E6268" i="8"/>
  <c r="H6633" i="8" s="1"/>
  <c r="C59" i="11"/>
  <c r="A6242" i="8"/>
  <c r="I6632" i="8"/>
  <c r="T6632" i="8" s="1"/>
  <c r="C65" i="11"/>
  <c r="G65" i="11"/>
  <c r="A6267" i="8"/>
  <c r="F65" i="11"/>
  <c r="D26" i="11"/>
  <c r="U7321" i="8"/>
  <c r="V7321" i="8" s="1"/>
  <c r="U6590" i="8"/>
  <c r="U6955" i="8"/>
  <c r="V6955" i="8" s="1"/>
  <c r="V6524" i="8"/>
  <c r="U6960" i="8"/>
  <c r="V6960" i="8" s="1"/>
  <c r="U6595" i="8"/>
  <c r="V6595" i="8" s="1"/>
  <c r="U7326" i="8"/>
  <c r="V7326" i="8" s="1"/>
  <c r="U6956" i="8"/>
  <c r="V6956" i="8" s="1"/>
  <c r="U6591" i="8"/>
  <c r="V6591" i="8" s="1"/>
  <c r="U7322" i="8"/>
  <c r="V7322" i="8" s="1"/>
  <c r="F54" i="11"/>
  <c r="A6256" i="8"/>
  <c r="G54" i="11"/>
  <c r="C54" i="11"/>
  <c r="I6621" i="8"/>
  <c r="T6621" i="8" s="1"/>
  <c r="E6263" i="8"/>
  <c r="A6252" i="8"/>
  <c r="F66" i="11"/>
  <c r="G66" i="11"/>
  <c r="A6268" i="8"/>
  <c r="I6633" i="8"/>
  <c r="T6633" i="8" s="1"/>
  <c r="C66" i="11"/>
  <c r="D33" i="11"/>
  <c r="U7331" i="8"/>
  <c r="V7331" i="8" s="1"/>
  <c r="U6600" i="8"/>
  <c r="V6600" i="8" s="1"/>
  <c r="U6965" i="8"/>
  <c r="V6965" i="8" s="1"/>
  <c r="H344" i="11"/>
  <c r="T6546" i="8"/>
  <c r="V6521" i="8"/>
  <c r="V6525" i="8"/>
  <c r="H6550" i="8"/>
  <c r="E348" i="11" s="1"/>
  <c r="L348" i="11"/>
  <c r="U7281" i="8"/>
  <c r="V7281" i="8" s="1"/>
  <c r="U6550" i="8"/>
  <c r="U6915" i="8"/>
  <c r="V6915" i="8" s="1"/>
  <c r="U6957" i="8"/>
  <c r="V6957" i="8" s="1"/>
  <c r="U7323" i="8"/>
  <c r="V7323" i="8" s="1"/>
  <c r="U6592" i="8"/>
  <c r="V6592" i="8" s="1"/>
  <c r="L353" i="11"/>
  <c r="U6555" i="8"/>
  <c r="U7286" i="8"/>
  <c r="V7286" i="8" s="1"/>
  <c r="U6920" i="8"/>
  <c r="V6920" i="8" s="1"/>
  <c r="H6555" i="8"/>
  <c r="E353" i="11" s="1"/>
  <c r="G67" i="11"/>
  <c r="F67" i="11"/>
  <c r="A6269" i="8"/>
  <c r="I6634" i="8"/>
  <c r="T6634" i="8" s="1"/>
  <c r="C67" i="11"/>
  <c r="L351" i="11"/>
  <c r="U6918" i="8"/>
  <c r="V6918" i="8" s="1"/>
  <c r="U7284" i="8"/>
  <c r="V7284" i="8" s="1"/>
  <c r="U6553" i="8"/>
  <c r="H6553" i="8"/>
  <c r="E351" i="11" s="1"/>
  <c r="L347" i="11"/>
  <c r="U6914" i="8"/>
  <c r="V6914" i="8" s="1"/>
  <c r="U7280" i="8"/>
  <c r="V7280" i="8" s="1"/>
  <c r="U6549" i="8"/>
  <c r="H6549" i="8"/>
  <c r="E347" i="11" s="1"/>
  <c r="H6604" i="8"/>
  <c r="U6604" i="8"/>
  <c r="U7335" i="8"/>
  <c r="V7335" i="8" s="1"/>
  <c r="U6969" i="8"/>
  <c r="V6969" i="8" s="1"/>
  <c r="A6216" i="8"/>
  <c r="V6562" i="8"/>
  <c r="I6624" i="8"/>
  <c r="T6624" i="8" s="1"/>
  <c r="A6259" i="8"/>
  <c r="F57" i="11"/>
  <c r="E6266" i="8"/>
  <c r="G57" i="11"/>
  <c r="C57" i="11"/>
  <c r="C68" i="11"/>
  <c r="G68" i="11"/>
  <c r="I6635" i="8"/>
  <c r="T6635" i="8" s="1"/>
  <c r="A6270" i="8"/>
  <c r="F68" i="11"/>
  <c r="L344" i="11"/>
  <c r="U6911" i="8"/>
  <c r="V6911" i="8" s="1"/>
  <c r="U6546" i="8"/>
  <c r="V6546" i="8" s="1"/>
  <c r="U7277" i="8"/>
  <c r="V7277" i="8" s="1"/>
  <c r="D23" i="11"/>
  <c r="I6623" i="8"/>
  <c r="T6623" i="8" s="1"/>
  <c r="G56" i="11"/>
  <c r="F56" i="11"/>
  <c r="E6265" i="8"/>
  <c r="D63" i="11" s="1"/>
  <c r="A6258" i="8"/>
  <c r="C56" i="11"/>
  <c r="I6625" i="8"/>
  <c r="T6625" i="8" s="1"/>
  <c r="A6260" i="8"/>
  <c r="E6267" i="8"/>
  <c r="G58" i="11"/>
  <c r="C58" i="11"/>
  <c r="F58" i="11"/>
  <c r="C69" i="11"/>
  <c r="G69" i="11"/>
  <c r="F69" i="11"/>
  <c r="I6636" i="8"/>
  <c r="T6636" i="8" s="1"/>
  <c r="D69" i="11"/>
  <c r="V6526" i="8"/>
  <c r="L355" i="11"/>
  <c r="U7288" i="8"/>
  <c r="V7288" i="8" s="1"/>
  <c r="U6922" i="8"/>
  <c r="V6922" i="8" s="1"/>
  <c r="U6557" i="8"/>
  <c r="H6557" i="8"/>
  <c r="E355" i="11" s="1"/>
  <c r="L345" i="11"/>
  <c r="U7278" i="8"/>
  <c r="V7278" i="8" s="1"/>
  <c r="U6547" i="8"/>
  <c r="U6912" i="8"/>
  <c r="V6912" i="8" s="1"/>
  <c r="H6547" i="8"/>
  <c r="E345" i="11" s="1"/>
  <c r="F15" i="11"/>
  <c r="E6224" i="8"/>
  <c r="A6217" i="8"/>
  <c r="I6582" i="8"/>
  <c r="T6582" i="8" s="1"/>
  <c r="C15" i="11"/>
  <c r="G15" i="11"/>
  <c r="H6590" i="8"/>
  <c r="U6596" i="8"/>
  <c r="V6596" i="8" s="1"/>
  <c r="U6961" i="8"/>
  <c r="V6961" i="8" s="1"/>
  <c r="U7327" i="8"/>
  <c r="V7327" i="8" s="1"/>
  <c r="E6219" i="8"/>
  <c r="K374" i="11"/>
  <c r="I6576" i="8"/>
  <c r="A6211" i="8"/>
  <c r="F9" i="11"/>
  <c r="G9" i="11"/>
  <c r="E6218" i="8"/>
  <c r="C9" i="11"/>
  <c r="E6211" i="8"/>
  <c r="H6576" i="8" s="1"/>
  <c r="E374" i="11" s="1"/>
  <c r="E6212" i="8"/>
  <c r="E6213" i="8"/>
  <c r="H6578" i="8" s="1"/>
  <c r="E6216" i="8"/>
  <c r="E6215" i="8"/>
  <c r="H6580" i="8" s="1"/>
  <c r="E6217" i="8"/>
  <c r="H6582" i="8" s="1"/>
  <c r="A6210" i="8"/>
  <c r="E6214" i="8"/>
  <c r="T6550" i="8"/>
  <c r="H348" i="11"/>
  <c r="H6599" i="8"/>
  <c r="U6605" i="8"/>
  <c r="V6605" i="8" s="1"/>
  <c r="U7336" i="8"/>
  <c r="V7336" i="8" s="1"/>
  <c r="U6970" i="8"/>
  <c r="V6970" i="8" s="1"/>
  <c r="H6601" i="8"/>
  <c r="U6601" i="8"/>
  <c r="U7332" i="8"/>
  <c r="V7332" i="8" s="1"/>
  <c r="U6966" i="8"/>
  <c r="V6966" i="8" s="1"/>
  <c r="I6617" i="8"/>
  <c r="T6617" i="8" s="1"/>
  <c r="F50" i="11"/>
  <c r="E6259" i="8"/>
  <c r="D57" i="11" s="1"/>
  <c r="C50" i="11"/>
  <c r="G50" i="11"/>
  <c r="F60" i="11"/>
  <c r="A6262" i="8"/>
  <c r="D60" i="11"/>
  <c r="I6627" i="8"/>
  <c r="T6627" i="8" s="1"/>
  <c r="G60" i="11"/>
  <c r="E6269" i="8"/>
  <c r="D67" i="11" s="1"/>
  <c r="C60" i="11"/>
  <c r="H6627" i="8"/>
  <c r="U6951" i="8"/>
  <c r="V6951" i="8" s="1"/>
  <c r="U7317" i="8"/>
  <c r="V7317" i="8" s="1"/>
  <c r="E6222" i="8"/>
  <c r="I6580" i="8"/>
  <c r="T6580" i="8" s="1"/>
  <c r="G13" i="11"/>
  <c r="C13" i="11"/>
  <c r="A6215" i="8"/>
  <c r="F13" i="11"/>
  <c r="U7325" i="8"/>
  <c r="V7325" i="8" s="1"/>
  <c r="U6594" i="8"/>
  <c r="V6594" i="8" s="1"/>
  <c r="U6959" i="8"/>
  <c r="V6959" i="8" s="1"/>
  <c r="U6962" i="8"/>
  <c r="V6962" i="8" s="1"/>
  <c r="U7328" i="8"/>
  <c r="V7328" i="8" s="1"/>
  <c r="U6597" i="8"/>
  <c r="V6597" i="8" s="1"/>
  <c r="V6556" i="8"/>
  <c r="E6264" i="8"/>
  <c r="D62" i="11" s="1"/>
  <c r="I6622" i="8"/>
  <c r="T6622" i="8" s="1"/>
  <c r="A6257" i="8"/>
  <c r="G55" i="11"/>
  <c r="F55" i="11"/>
  <c r="C55" i="11"/>
  <c r="I6628" i="8"/>
  <c r="T6628" i="8" s="1"/>
  <c r="A6263" i="8"/>
  <c r="G61" i="11"/>
  <c r="C61" i="11"/>
  <c r="F61" i="11"/>
  <c r="E6270" i="8"/>
  <c r="H6635" i="8" s="1"/>
  <c r="D61" i="11"/>
  <c r="H6628" i="8"/>
  <c r="H6598" i="8"/>
  <c r="U6598" i="8"/>
  <c r="U7329" i="8"/>
  <c r="V7329" i="8" s="1"/>
  <c r="U6963" i="8"/>
  <c r="V6963" i="8" s="1"/>
  <c r="V6529" i="8"/>
  <c r="C11" i="11"/>
  <c r="I6578" i="8"/>
  <c r="T6578" i="8" s="1"/>
  <c r="F11" i="11"/>
  <c r="A6213" i="8"/>
  <c r="E6220" i="8"/>
  <c r="G11" i="11"/>
  <c r="L350" i="11"/>
  <c r="U6552" i="8"/>
  <c r="U7283" i="8"/>
  <c r="V7283" i="8" s="1"/>
  <c r="U6917" i="8"/>
  <c r="V6917" i="8" s="1"/>
  <c r="H6552" i="8"/>
  <c r="E350" i="11" s="1"/>
  <c r="H6603" i="8"/>
  <c r="U6603" i="8"/>
  <c r="U7334" i="8"/>
  <c r="V7334" i="8" s="1"/>
  <c r="U6968" i="8"/>
  <c r="V6968" i="8" s="1"/>
  <c r="U7333" i="8"/>
  <c r="V7333" i="8" s="1"/>
  <c r="U6967" i="8"/>
  <c r="V6967" i="8" s="1"/>
  <c r="U6602" i="8"/>
  <c r="V6602" i="8" s="1"/>
  <c r="T6545" i="8"/>
  <c r="H343" i="11"/>
  <c r="V6558" i="8"/>
  <c r="V6598" i="8" l="1"/>
  <c r="V6553" i="8"/>
  <c r="V6547" i="8"/>
  <c r="V6551" i="8"/>
  <c r="H6629" i="8"/>
  <c r="V6549" i="8"/>
  <c r="H6586" i="8"/>
  <c r="V6586" i="8" s="1"/>
  <c r="D19" i="11"/>
  <c r="I6654" i="8"/>
  <c r="T6654" i="8" s="1"/>
  <c r="C87" i="11"/>
  <c r="E6296" i="8"/>
  <c r="D94" i="11" s="1"/>
  <c r="A6289" i="8"/>
  <c r="F76" i="11"/>
  <c r="E6285" i="8"/>
  <c r="I6643" i="8"/>
  <c r="T6643" i="8" s="1"/>
  <c r="A6278" i="8"/>
  <c r="C76" i="11"/>
  <c r="G76" i="11"/>
  <c r="V6603" i="8"/>
  <c r="U7309" i="8"/>
  <c r="V7309" i="8" s="1"/>
  <c r="U6943" i="8"/>
  <c r="V6943" i="8" s="1"/>
  <c r="U6578" i="8"/>
  <c r="V6578" i="8" s="1"/>
  <c r="U7315" i="8"/>
  <c r="V7315" i="8" s="1"/>
  <c r="U6584" i="8"/>
  <c r="U6949" i="8"/>
  <c r="V6949" i="8" s="1"/>
  <c r="H6584" i="8"/>
  <c r="D17" i="11"/>
  <c r="U6997" i="8"/>
  <c r="V6997" i="8" s="1"/>
  <c r="U7363" i="8"/>
  <c r="V7363" i="8" s="1"/>
  <c r="U6632" i="8"/>
  <c r="V6555" i="8"/>
  <c r="H6632" i="8"/>
  <c r="I6650" i="8"/>
  <c r="T6650" i="8" s="1"/>
  <c r="C83" i="11"/>
  <c r="A6285" i="8"/>
  <c r="E6292" i="8"/>
  <c r="H6650" i="8"/>
  <c r="U7318" i="8"/>
  <c r="V7318" i="8" s="1"/>
  <c r="U6587" i="8"/>
  <c r="U6952" i="8"/>
  <c r="V6952" i="8" s="1"/>
  <c r="D20" i="11"/>
  <c r="H6587" i="8"/>
  <c r="U6942" i="8"/>
  <c r="V6942" i="8" s="1"/>
  <c r="U6577" i="8"/>
  <c r="U7308" i="8"/>
  <c r="V7308" i="8" s="1"/>
  <c r="H6577" i="8"/>
  <c r="D10" i="11"/>
  <c r="V6604" i="8"/>
  <c r="E6246" i="8"/>
  <c r="G39" i="11"/>
  <c r="F39" i="11"/>
  <c r="C39" i="11"/>
  <c r="A6241" i="8"/>
  <c r="E6248" i="8"/>
  <c r="I6606" i="8"/>
  <c r="T6606" i="8" s="1"/>
  <c r="E6244" i="8"/>
  <c r="E6247" i="8"/>
  <c r="A6240" i="8"/>
  <c r="E6245" i="8"/>
  <c r="E6241" i="8"/>
  <c r="H6606" i="8" s="1"/>
  <c r="E6242" i="8"/>
  <c r="E6243" i="8"/>
  <c r="H6608" i="8" s="1"/>
  <c r="L374" i="11"/>
  <c r="U6941" i="8"/>
  <c r="V6941" i="8" s="1"/>
  <c r="U6576" i="8"/>
  <c r="V6576" i="8" s="1"/>
  <c r="U7307" i="8"/>
  <c r="V7307" i="8" s="1"/>
  <c r="A6300" i="8"/>
  <c r="I6665" i="8"/>
  <c r="T6665" i="8" s="1"/>
  <c r="C98" i="11"/>
  <c r="A6296" i="8"/>
  <c r="C94" i="11"/>
  <c r="I6661" i="8"/>
  <c r="T6661" i="8" s="1"/>
  <c r="E6300" i="8"/>
  <c r="C91" i="11"/>
  <c r="A6293" i="8"/>
  <c r="I6658" i="8"/>
  <c r="T6658" i="8" s="1"/>
  <c r="C88" i="11"/>
  <c r="A6290" i="8"/>
  <c r="I6655" i="8"/>
  <c r="T6655" i="8" s="1"/>
  <c r="E6297" i="8"/>
  <c r="D95" i="11" s="1"/>
  <c r="D9" i="11"/>
  <c r="E6254" i="8"/>
  <c r="E6258" i="8"/>
  <c r="F49" i="11"/>
  <c r="A6251" i="8"/>
  <c r="C49" i="11"/>
  <c r="I6616" i="8"/>
  <c r="T6616" i="8" s="1"/>
  <c r="G49" i="11"/>
  <c r="A6250" i="8"/>
  <c r="E6257" i="8"/>
  <c r="E6251" i="8"/>
  <c r="D49" i="11" s="1"/>
  <c r="E6256" i="8"/>
  <c r="E6253" i="8"/>
  <c r="D51" i="11" s="1"/>
  <c r="E6252" i="8"/>
  <c r="E6255" i="8"/>
  <c r="C51" i="11"/>
  <c r="F51" i="11"/>
  <c r="E6260" i="8"/>
  <c r="A6253" i="8"/>
  <c r="I6618" i="8"/>
  <c r="T6618" i="8" s="1"/>
  <c r="G51" i="11"/>
  <c r="U7358" i="8"/>
  <c r="V7358" i="8" s="1"/>
  <c r="U6627" i="8"/>
  <c r="V6627" i="8" s="1"/>
  <c r="U6992" i="8"/>
  <c r="V6992" i="8" s="1"/>
  <c r="U7357" i="8"/>
  <c r="V7357" i="8" s="1"/>
  <c r="U6991" i="8"/>
  <c r="V6991" i="8" s="1"/>
  <c r="U6626" i="8"/>
  <c r="U6631" i="8"/>
  <c r="U6996" i="8"/>
  <c r="V6996" i="8" s="1"/>
  <c r="U7362" i="8"/>
  <c r="V7362" i="8" s="1"/>
  <c r="H6631" i="8"/>
  <c r="C80" i="11"/>
  <c r="A6282" i="8"/>
  <c r="I6647" i="8"/>
  <c r="T6647" i="8" s="1"/>
  <c r="E6289" i="8"/>
  <c r="H6654" i="8" s="1"/>
  <c r="F72" i="11"/>
  <c r="G72" i="11"/>
  <c r="I6639" i="8"/>
  <c r="T6639" i="8" s="1"/>
  <c r="C72" i="11"/>
  <c r="A6274" i="8"/>
  <c r="V6552" i="8"/>
  <c r="U6989" i="8"/>
  <c r="V6989" i="8" s="1"/>
  <c r="U7355" i="8"/>
  <c r="V7355" i="8" s="1"/>
  <c r="U6624" i="8"/>
  <c r="D64" i="11"/>
  <c r="D16" i="11"/>
  <c r="U6948" i="8"/>
  <c r="V6948" i="8" s="1"/>
  <c r="U7314" i="8"/>
  <c r="V7314" i="8" s="1"/>
  <c r="U6583" i="8"/>
  <c r="H6583" i="8"/>
  <c r="V6557" i="8"/>
  <c r="H6624" i="8"/>
  <c r="V6550" i="8"/>
  <c r="U6628" i="8"/>
  <c r="V6628" i="8" s="1"/>
  <c r="U7359" i="8"/>
  <c r="V7359" i="8" s="1"/>
  <c r="U6993" i="8"/>
  <c r="V6993" i="8" s="1"/>
  <c r="G41" i="11"/>
  <c r="F41" i="11"/>
  <c r="E6250" i="8"/>
  <c r="A6243" i="8"/>
  <c r="I6608" i="8"/>
  <c r="T6608" i="8" s="1"/>
  <c r="C41" i="11"/>
  <c r="D41" i="11"/>
  <c r="V6554" i="8"/>
  <c r="E6249" i="8"/>
  <c r="C90" i="11"/>
  <c r="E6299" i="8"/>
  <c r="H6664" i="8" s="1"/>
  <c r="A6292" i="8"/>
  <c r="I6657" i="8"/>
  <c r="T6657" i="8" s="1"/>
  <c r="H6657" i="8"/>
  <c r="D90" i="11"/>
  <c r="I6663" i="8"/>
  <c r="T6663" i="8" s="1"/>
  <c r="A6298" i="8"/>
  <c r="C96" i="11"/>
  <c r="C92" i="11"/>
  <c r="A6294" i="8"/>
  <c r="I6659" i="8"/>
  <c r="T6659" i="8" s="1"/>
  <c r="E6301" i="8"/>
  <c r="H6666" i="8" s="1"/>
  <c r="H6659" i="8"/>
  <c r="I6662" i="8"/>
  <c r="T6662" i="8" s="1"/>
  <c r="C95" i="11"/>
  <c r="A6297" i="8"/>
  <c r="D11" i="11"/>
  <c r="U6634" i="8"/>
  <c r="U6999" i="8"/>
  <c r="V6999" i="8" s="1"/>
  <c r="U7365" i="8"/>
  <c r="V7365" i="8" s="1"/>
  <c r="U6579" i="8"/>
  <c r="U7310" i="8"/>
  <c r="V7310" i="8" s="1"/>
  <c r="U6944" i="8"/>
  <c r="V6944" i="8" s="1"/>
  <c r="H6579" i="8"/>
  <c r="D12" i="11"/>
  <c r="V6548" i="8"/>
  <c r="I6652" i="8"/>
  <c r="T6652" i="8" s="1"/>
  <c r="C85" i="11"/>
  <c r="A6287" i="8"/>
  <c r="E6294" i="8"/>
  <c r="D92" i="11" s="1"/>
  <c r="F78" i="11"/>
  <c r="A6280" i="8"/>
  <c r="C78" i="11"/>
  <c r="I6645" i="8"/>
  <c r="T6645" i="8" s="1"/>
  <c r="G78" i="11"/>
  <c r="E6287" i="8"/>
  <c r="I6666" i="8"/>
  <c r="T6666" i="8" s="1"/>
  <c r="C99" i="11"/>
  <c r="C97" i="11"/>
  <c r="I6664" i="8"/>
  <c r="T6664" i="8" s="1"/>
  <c r="A6299" i="8"/>
  <c r="C86" i="11"/>
  <c r="I6653" i="8"/>
  <c r="T6653" i="8" s="1"/>
  <c r="A6288" i="8"/>
  <c r="E6295" i="8"/>
  <c r="E6298" i="8"/>
  <c r="H6663" i="8" s="1"/>
  <c r="C89" i="11"/>
  <c r="A6291" i="8"/>
  <c r="I6656" i="8"/>
  <c r="T6656" i="8" s="1"/>
  <c r="H6634" i="8"/>
  <c r="V6590" i="8"/>
  <c r="H6626" i="8"/>
  <c r="A6295" i="8"/>
  <c r="I6660" i="8"/>
  <c r="T6660" i="8" s="1"/>
  <c r="C93" i="11"/>
  <c r="D15" i="11"/>
  <c r="U7313" i="8"/>
  <c r="V7313" i="8" s="1"/>
  <c r="U6582" i="8"/>
  <c r="V6582" i="8" s="1"/>
  <c r="U6947" i="8"/>
  <c r="V6947" i="8" s="1"/>
  <c r="H6630" i="8"/>
  <c r="U6995" i="8"/>
  <c r="V6995" i="8" s="1"/>
  <c r="U6630" i="8"/>
  <c r="U7361" i="8"/>
  <c r="V7361" i="8" s="1"/>
  <c r="V6599" i="8"/>
  <c r="V6588" i="8"/>
  <c r="E6290" i="8"/>
  <c r="D88" i="11" s="1"/>
  <c r="I6648" i="8"/>
  <c r="T6648" i="8" s="1"/>
  <c r="C81" i="11"/>
  <c r="A6283" i="8"/>
  <c r="U6585" i="8"/>
  <c r="U7316" i="8"/>
  <c r="V7316" i="8" s="1"/>
  <c r="U6950" i="8"/>
  <c r="V6950" i="8" s="1"/>
  <c r="D18" i="11"/>
  <c r="H6585" i="8"/>
  <c r="D68" i="11"/>
  <c r="U7000" i="8"/>
  <c r="V7000" i="8" s="1"/>
  <c r="U6635" i="8"/>
  <c r="V6635" i="8" s="1"/>
  <c r="U7366" i="8"/>
  <c r="V7366" i="8" s="1"/>
  <c r="D13" i="11"/>
  <c r="U6580" i="8"/>
  <c r="V6580" i="8" s="1"/>
  <c r="U7311" i="8"/>
  <c r="V7311" i="8" s="1"/>
  <c r="U6945" i="8"/>
  <c r="V6945" i="8" s="1"/>
  <c r="H374" i="11"/>
  <c r="T6576" i="8"/>
  <c r="U6589" i="8"/>
  <c r="U7320" i="8"/>
  <c r="V7320" i="8" s="1"/>
  <c r="U6954" i="8"/>
  <c r="V6954" i="8" s="1"/>
  <c r="D22" i="11"/>
  <c r="H6589" i="8"/>
  <c r="U7001" i="8"/>
  <c r="V7001" i="8" s="1"/>
  <c r="U6636" i="8"/>
  <c r="V6636" i="8" s="1"/>
  <c r="U7367" i="8"/>
  <c r="V7367" i="8" s="1"/>
  <c r="C79" i="11"/>
  <c r="E6288" i="8"/>
  <c r="A6281" i="8"/>
  <c r="G79" i="11"/>
  <c r="F79" i="11"/>
  <c r="I6646" i="8"/>
  <c r="T6646" i="8" s="1"/>
  <c r="F73" i="11"/>
  <c r="C73" i="11"/>
  <c r="I6640" i="8"/>
  <c r="T6640" i="8" s="1"/>
  <c r="E6282" i="8"/>
  <c r="G73" i="11"/>
  <c r="A6275" i="8"/>
  <c r="E6291" i="8"/>
  <c r="H6656" i="8" s="1"/>
  <c r="A6284" i="8"/>
  <c r="C82" i="11"/>
  <c r="I6649" i="8"/>
  <c r="T6649" i="8" s="1"/>
  <c r="F77" i="11"/>
  <c r="C77" i="11"/>
  <c r="G77" i="11"/>
  <c r="A6279" i="8"/>
  <c r="E6286" i="8"/>
  <c r="I6644" i="8"/>
  <c r="T6644" i="8" s="1"/>
  <c r="A6286" i="8"/>
  <c r="C84" i="11"/>
  <c r="I6651" i="8"/>
  <c r="T6651" i="8" s="1"/>
  <c r="E6293" i="8"/>
  <c r="U6994" i="8"/>
  <c r="V6994" i="8" s="1"/>
  <c r="U7360" i="8"/>
  <c r="V7360" i="8" s="1"/>
  <c r="U6629" i="8"/>
  <c r="V6629" i="8" s="1"/>
  <c r="V6601" i="8"/>
  <c r="U7312" i="8"/>
  <c r="V7312" i="8" s="1"/>
  <c r="U6946" i="8"/>
  <c r="V6946" i="8" s="1"/>
  <c r="U6581" i="8"/>
  <c r="H6581" i="8"/>
  <c r="D14" i="11"/>
  <c r="D65" i="11"/>
  <c r="D66" i="11"/>
  <c r="U6998" i="8"/>
  <c r="V6998" i="8" s="1"/>
  <c r="U6633" i="8"/>
  <c r="V6633" i="8" s="1"/>
  <c r="U7364" i="8"/>
  <c r="V7364" i="8" s="1"/>
  <c r="E6281" i="8" l="1"/>
  <c r="H6646" i="8"/>
  <c r="D79" i="11"/>
  <c r="D96" i="11"/>
  <c r="H6662" i="8"/>
  <c r="V6585" i="8"/>
  <c r="V6584" i="8"/>
  <c r="A6317" i="8"/>
  <c r="E6324" i="8"/>
  <c r="H6689" i="8" s="1"/>
  <c r="I6682" i="8"/>
  <c r="T6682" i="8" s="1"/>
  <c r="C115" i="11"/>
  <c r="I6678" i="8"/>
  <c r="T6678" i="8" s="1"/>
  <c r="A6313" i="8"/>
  <c r="E6320" i="8"/>
  <c r="D118" i="11" s="1"/>
  <c r="C111" i="11"/>
  <c r="I6686" i="8"/>
  <c r="T6686" i="8" s="1"/>
  <c r="E6328" i="8"/>
  <c r="H6693" i="8" s="1"/>
  <c r="A6321" i="8"/>
  <c r="C119" i="11"/>
  <c r="I6693" i="8"/>
  <c r="T6693" i="8" s="1"/>
  <c r="C126" i="11"/>
  <c r="A6328" i="8"/>
  <c r="D89" i="11"/>
  <c r="U7387" i="8"/>
  <c r="V7387" i="8" s="1"/>
  <c r="U7021" i="8"/>
  <c r="V7021" i="8" s="1"/>
  <c r="U6656" i="8"/>
  <c r="V6656" i="8" s="1"/>
  <c r="V6630" i="8"/>
  <c r="U6979" i="8"/>
  <c r="V6979" i="8" s="1"/>
  <c r="U6614" i="8"/>
  <c r="U7345" i="8"/>
  <c r="V7345" i="8" s="1"/>
  <c r="H6614" i="8"/>
  <c r="D47" i="11"/>
  <c r="H6621" i="8"/>
  <c r="U6986" i="8"/>
  <c r="V6986" i="8" s="1"/>
  <c r="U7352" i="8"/>
  <c r="V7352" i="8" s="1"/>
  <c r="U6621" i="8"/>
  <c r="D54" i="11"/>
  <c r="U6619" i="8"/>
  <c r="U7350" i="8"/>
  <c r="V7350" i="8" s="1"/>
  <c r="U6984" i="8"/>
  <c r="V6984" i="8" s="1"/>
  <c r="H6619" i="8"/>
  <c r="D52" i="11"/>
  <c r="U7388" i="8"/>
  <c r="V7388" i="8" s="1"/>
  <c r="U6657" i="8"/>
  <c r="V6657" i="8" s="1"/>
  <c r="U7022" i="8"/>
  <c r="V7022" i="8" s="1"/>
  <c r="C113" i="11"/>
  <c r="E6322" i="8"/>
  <c r="D120" i="11" s="1"/>
  <c r="A6315" i="8"/>
  <c r="I6680" i="8"/>
  <c r="T6680" i="8" s="1"/>
  <c r="I6668" i="8"/>
  <c r="T6668" i="8" s="1"/>
  <c r="C101" i="11"/>
  <c r="A6320" i="8"/>
  <c r="C118" i="11"/>
  <c r="E6327" i="8"/>
  <c r="D125" i="11" s="1"/>
  <c r="I6685" i="8"/>
  <c r="T6685" i="8" s="1"/>
  <c r="A6329" i="8"/>
  <c r="C127" i="11"/>
  <c r="I6694" i="8"/>
  <c r="T6694" i="8" s="1"/>
  <c r="U6616" i="8"/>
  <c r="U7347" i="8"/>
  <c r="V7347" i="8" s="1"/>
  <c r="U6981" i="8"/>
  <c r="V6981" i="8" s="1"/>
  <c r="U6665" i="8"/>
  <c r="U7030" i="8"/>
  <c r="V7030" i="8" s="1"/>
  <c r="U7396" i="8"/>
  <c r="V7396" i="8" s="1"/>
  <c r="V6577" i="8"/>
  <c r="C107" i="11"/>
  <c r="E6316" i="8"/>
  <c r="H6681" i="8" s="1"/>
  <c r="I6674" i="8"/>
  <c r="T6674" i="8" s="1"/>
  <c r="A6309" i="8"/>
  <c r="A6303" i="8"/>
  <c r="I6687" i="8"/>
  <c r="T6687" i="8" s="1"/>
  <c r="C120" i="11"/>
  <c r="E6329" i="8"/>
  <c r="H6694" i="8" s="1"/>
  <c r="A6322" i="8"/>
  <c r="C128" i="11"/>
  <c r="A6330" i="8"/>
  <c r="I6695" i="8"/>
  <c r="T6695" i="8" s="1"/>
  <c r="U6651" i="8"/>
  <c r="U7382" i="8"/>
  <c r="V7382" i="8" s="1"/>
  <c r="U7016" i="8"/>
  <c r="V7016" i="8" s="1"/>
  <c r="U6653" i="8"/>
  <c r="U7384" i="8"/>
  <c r="V7384" i="8" s="1"/>
  <c r="U7018" i="8"/>
  <c r="V7018" i="8" s="1"/>
  <c r="U6652" i="8"/>
  <c r="U7017" i="8"/>
  <c r="V7017" i="8" s="1"/>
  <c r="U7383" i="8"/>
  <c r="V7383" i="8" s="1"/>
  <c r="H6618" i="8"/>
  <c r="U6987" i="8"/>
  <c r="V6987" i="8" s="1"/>
  <c r="U6622" i="8"/>
  <c r="U7353" i="8"/>
  <c r="V7353" i="8" s="1"/>
  <c r="H6622" i="8"/>
  <c r="D55" i="11"/>
  <c r="H6655" i="8"/>
  <c r="U6978" i="8"/>
  <c r="V6978" i="8" s="1"/>
  <c r="U6613" i="8"/>
  <c r="U7344" i="8"/>
  <c r="V7344" i="8" s="1"/>
  <c r="H6613" i="8"/>
  <c r="D46" i="11"/>
  <c r="U6650" i="8"/>
  <c r="V6650" i="8" s="1"/>
  <c r="U7381" i="8"/>
  <c r="V7381" i="8" s="1"/>
  <c r="U7015" i="8"/>
  <c r="V7015" i="8" s="1"/>
  <c r="I6691" i="8"/>
  <c r="T6691" i="8" s="1"/>
  <c r="A6326" i="8"/>
  <c r="C124" i="11"/>
  <c r="A6307" i="8"/>
  <c r="E6314" i="8"/>
  <c r="C105" i="11"/>
  <c r="I6672" i="8"/>
  <c r="T6672" i="8" s="1"/>
  <c r="E6330" i="8"/>
  <c r="C121" i="11"/>
  <c r="A6323" i="8"/>
  <c r="I6688" i="8"/>
  <c r="T6688" i="8" s="1"/>
  <c r="A6331" i="8"/>
  <c r="C129" i="11"/>
  <c r="I6696" i="8"/>
  <c r="T6696" i="8" s="1"/>
  <c r="E6313" i="8"/>
  <c r="H6678" i="8" s="1"/>
  <c r="A6306" i="8"/>
  <c r="I6671" i="8"/>
  <c r="T6671" i="8" s="1"/>
  <c r="C104" i="11"/>
  <c r="C122" i="11"/>
  <c r="E6331" i="8"/>
  <c r="D129" i="11" s="1"/>
  <c r="I6689" i="8"/>
  <c r="T6689" i="8" s="1"/>
  <c r="A6324" i="8"/>
  <c r="D122" i="11"/>
  <c r="I6697" i="8"/>
  <c r="T6697" i="8" s="1"/>
  <c r="C130" i="11"/>
  <c r="I6728" i="8"/>
  <c r="T6728" i="8" s="1"/>
  <c r="C161" i="11"/>
  <c r="H6647" i="8"/>
  <c r="U6647" i="8"/>
  <c r="U7378" i="8"/>
  <c r="V7378" i="8" s="1"/>
  <c r="U7012" i="8"/>
  <c r="V7012" i="8" s="1"/>
  <c r="U7027" i="8"/>
  <c r="V7027" i="8" s="1"/>
  <c r="U6662" i="8"/>
  <c r="U7393" i="8"/>
  <c r="V7393" i="8" s="1"/>
  <c r="D87" i="11"/>
  <c r="I6692" i="8"/>
  <c r="T6692" i="8" s="1"/>
  <c r="C125" i="11"/>
  <c r="A6327" i="8"/>
  <c r="I6690" i="8"/>
  <c r="T6690" i="8" s="1"/>
  <c r="E6332" i="8"/>
  <c r="D130" i="11" s="1"/>
  <c r="C123" i="11"/>
  <c r="A6325" i="8"/>
  <c r="H6651" i="8"/>
  <c r="V6583" i="8"/>
  <c r="H6616" i="8"/>
  <c r="U6973" i="8"/>
  <c r="V6973" i="8" s="1"/>
  <c r="U6608" i="8"/>
  <c r="V6608" i="8" s="1"/>
  <c r="U7339" i="8"/>
  <c r="V7339" i="8" s="1"/>
  <c r="D84" i="11"/>
  <c r="U6663" i="8"/>
  <c r="V6663" i="8" s="1"/>
  <c r="U7028" i="8"/>
  <c r="V7028" i="8" s="1"/>
  <c r="U7394" i="8"/>
  <c r="V7394" i="8" s="1"/>
  <c r="V6631" i="8"/>
  <c r="U6990" i="8"/>
  <c r="V6990" i="8" s="1"/>
  <c r="U7356" i="8"/>
  <c r="V7356" i="8" s="1"/>
  <c r="U6625" i="8"/>
  <c r="H6625" i="8"/>
  <c r="D58" i="11"/>
  <c r="U7338" i="8"/>
  <c r="V7338" i="8" s="1"/>
  <c r="U6607" i="8"/>
  <c r="U6972" i="8"/>
  <c r="V6972" i="8" s="1"/>
  <c r="D40" i="11"/>
  <c r="H6607" i="8"/>
  <c r="V6587" i="8"/>
  <c r="V6632" i="8"/>
  <c r="I6638" i="8"/>
  <c r="T6638" i="8" s="1"/>
  <c r="E6280" i="8"/>
  <c r="C71" i="11"/>
  <c r="F71" i="11"/>
  <c r="A6273" i="8"/>
  <c r="G71" i="11"/>
  <c r="U7389" i="8"/>
  <c r="V7389" i="8" s="1"/>
  <c r="U6658" i="8"/>
  <c r="U7023" i="8"/>
  <c r="V7023" i="8" s="1"/>
  <c r="H6660" i="8"/>
  <c r="U7391" i="8"/>
  <c r="V7391" i="8" s="1"/>
  <c r="U7025" i="8"/>
  <c r="V7025" i="8" s="1"/>
  <c r="U6660" i="8"/>
  <c r="V6579" i="8"/>
  <c r="U6615" i="8"/>
  <c r="U7346" i="8"/>
  <c r="V7346" i="8" s="1"/>
  <c r="U6980" i="8"/>
  <c r="V6980" i="8" s="1"/>
  <c r="D48" i="11"/>
  <c r="H6615" i="8"/>
  <c r="V6626" i="8"/>
  <c r="H6665" i="8"/>
  <c r="U6971" i="8"/>
  <c r="V6971" i="8" s="1"/>
  <c r="U6606" i="8"/>
  <c r="V6606" i="8" s="1"/>
  <c r="U7337" i="8"/>
  <c r="V7337" i="8" s="1"/>
  <c r="D39" i="11"/>
  <c r="H6661" i="8"/>
  <c r="U7026" i="8"/>
  <c r="V7026" i="8" s="1"/>
  <c r="U6661" i="8"/>
  <c r="U7392" i="8"/>
  <c r="V7392" i="8" s="1"/>
  <c r="A6311" i="8"/>
  <c r="E6318" i="8"/>
  <c r="H6683" i="8" s="1"/>
  <c r="I6676" i="8"/>
  <c r="T6676" i="8" s="1"/>
  <c r="C109" i="11"/>
  <c r="I6681" i="8"/>
  <c r="T6681" i="8" s="1"/>
  <c r="E6323" i="8"/>
  <c r="C114" i="11"/>
  <c r="A6316" i="8"/>
  <c r="U7020" i="8"/>
  <c r="V7020" i="8" s="1"/>
  <c r="U6655" i="8"/>
  <c r="U7386" i="8"/>
  <c r="V7386" i="8" s="1"/>
  <c r="D86" i="11"/>
  <c r="D85" i="11"/>
  <c r="D99" i="11"/>
  <c r="U7031" i="8"/>
  <c r="V7031" i="8" s="1"/>
  <c r="U6666" i="8"/>
  <c r="V6666" i="8" s="1"/>
  <c r="U7397" i="8"/>
  <c r="V7397" i="8" s="1"/>
  <c r="H6658" i="8"/>
  <c r="D98" i="11"/>
  <c r="U6975" i="8"/>
  <c r="V6975" i="8" s="1"/>
  <c r="U7341" i="8"/>
  <c r="V7341" i="8" s="1"/>
  <c r="U6610" i="8"/>
  <c r="D43" i="11"/>
  <c r="H6610" i="8"/>
  <c r="U6611" i="8"/>
  <c r="U7342" i="8"/>
  <c r="V7342" i="8" s="1"/>
  <c r="U6976" i="8"/>
  <c r="V6976" i="8" s="1"/>
  <c r="D44" i="11"/>
  <c r="H6611" i="8"/>
  <c r="C74" i="11"/>
  <c r="F74" i="11"/>
  <c r="E6283" i="8"/>
  <c r="G74" i="11"/>
  <c r="A6276" i="8"/>
  <c r="I6641" i="8"/>
  <c r="T6641" i="8" s="1"/>
  <c r="A6308" i="8"/>
  <c r="C106" i="11"/>
  <c r="I6673" i="8"/>
  <c r="T6673" i="8" s="1"/>
  <c r="E6315" i="8"/>
  <c r="D113" i="11" s="1"/>
  <c r="A6314" i="8"/>
  <c r="E6321" i="8"/>
  <c r="H6686" i="8" s="1"/>
  <c r="C112" i="11"/>
  <c r="I6679" i="8"/>
  <c r="T6679" i="8" s="1"/>
  <c r="H6679" i="8"/>
  <c r="D93" i="11"/>
  <c r="H6653" i="8"/>
  <c r="H6652" i="8"/>
  <c r="U7011" i="8"/>
  <c r="V7011" i="8" s="1"/>
  <c r="U6646" i="8"/>
  <c r="V6646" i="8" s="1"/>
  <c r="U7377" i="8"/>
  <c r="V7377" i="8" s="1"/>
  <c r="U6620" i="8"/>
  <c r="U7351" i="8"/>
  <c r="V7351" i="8" s="1"/>
  <c r="U6985" i="8"/>
  <c r="V6985" i="8" s="1"/>
  <c r="H6620" i="8"/>
  <c r="D53" i="11"/>
  <c r="D91" i="11"/>
  <c r="E6317" i="8"/>
  <c r="A6310" i="8"/>
  <c r="I6675" i="8"/>
  <c r="T6675" i="8" s="1"/>
  <c r="C108" i="11"/>
  <c r="I6677" i="8"/>
  <c r="T6677" i="8" s="1"/>
  <c r="A6312" i="8"/>
  <c r="C110" i="11"/>
  <c r="E6319" i="8"/>
  <c r="D117" i="11" s="1"/>
  <c r="I6683" i="8"/>
  <c r="T6683" i="8" s="1"/>
  <c r="E6325" i="8"/>
  <c r="D116" i="11"/>
  <c r="A6318" i="8"/>
  <c r="C116" i="11"/>
  <c r="V6581" i="8"/>
  <c r="E6274" i="8"/>
  <c r="I6637" i="8"/>
  <c r="T6637" i="8" s="1"/>
  <c r="F70" i="11"/>
  <c r="A6272" i="8"/>
  <c r="C70" i="11"/>
  <c r="E6279" i="8"/>
  <c r="G70" i="11"/>
  <c r="E6278" i="8"/>
  <c r="E6272" i="8"/>
  <c r="D70" i="11" s="1"/>
  <c r="E6277" i="8"/>
  <c r="D75" i="11" s="1"/>
  <c r="E6273" i="8"/>
  <c r="H6638" i="8" s="1"/>
  <c r="E6275" i="8"/>
  <c r="E6276" i="8"/>
  <c r="A6271" i="8"/>
  <c r="U6659" i="8"/>
  <c r="V6659" i="8" s="1"/>
  <c r="U7390" i="8"/>
  <c r="V7390" i="8" s="1"/>
  <c r="U7024" i="8"/>
  <c r="V7024" i="8" s="1"/>
  <c r="V6634" i="8"/>
  <c r="D97" i="11"/>
  <c r="U7029" i="8"/>
  <c r="V7029" i="8" s="1"/>
  <c r="U6664" i="8"/>
  <c r="V6664" i="8" s="1"/>
  <c r="U7395" i="8"/>
  <c r="V7395" i="8" s="1"/>
  <c r="V6624" i="8"/>
  <c r="D80" i="11"/>
  <c r="U6982" i="8"/>
  <c r="V6982" i="8" s="1"/>
  <c r="U6617" i="8"/>
  <c r="U7348" i="8"/>
  <c r="V7348" i="8" s="1"/>
  <c r="H6617" i="8"/>
  <c r="D50" i="11"/>
  <c r="U6977" i="8"/>
  <c r="V6977" i="8" s="1"/>
  <c r="U6612" i="8"/>
  <c r="U7343" i="8"/>
  <c r="V7343" i="8" s="1"/>
  <c r="D45" i="11"/>
  <c r="H6612" i="8"/>
  <c r="D83" i="11"/>
  <c r="F75" i="11"/>
  <c r="A6277" i="8"/>
  <c r="G75" i="11"/>
  <c r="E6284" i="8"/>
  <c r="C75" i="11"/>
  <c r="I6642" i="8"/>
  <c r="T6642" i="8" s="1"/>
  <c r="C117" i="11"/>
  <c r="A6319" i="8"/>
  <c r="E6326" i="8"/>
  <c r="D124" i="11" s="1"/>
  <c r="I6684" i="8"/>
  <c r="T6684" i="8" s="1"/>
  <c r="V6589" i="8"/>
  <c r="U6654" i="8"/>
  <c r="V6654" i="8" s="1"/>
  <c r="U7385" i="8"/>
  <c r="V7385" i="8" s="1"/>
  <c r="U7019" i="8"/>
  <c r="V7019" i="8" s="1"/>
  <c r="U6618" i="8"/>
  <c r="U6983" i="8"/>
  <c r="V6983" i="8" s="1"/>
  <c r="U7349" i="8"/>
  <c r="V7349" i="8" s="1"/>
  <c r="U6623" i="8"/>
  <c r="U7354" i="8"/>
  <c r="V7354" i="8" s="1"/>
  <c r="U6988" i="8"/>
  <c r="V6988" i="8" s="1"/>
  <c r="H6623" i="8"/>
  <c r="D56" i="11"/>
  <c r="U7340" i="8"/>
  <c r="V7340" i="8" s="1"/>
  <c r="U6609" i="8"/>
  <c r="U6974" i="8"/>
  <c r="V6974" i="8" s="1"/>
  <c r="D42" i="11"/>
  <c r="H6609" i="8"/>
  <c r="H6685" i="8" l="1"/>
  <c r="V6662" i="8"/>
  <c r="V6655" i="8"/>
  <c r="V6660" i="8"/>
  <c r="H6642" i="8"/>
  <c r="H6692" i="8"/>
  <c r="H6687" i="8"/>
  <c r="V6618" i="8"/>
  <c r="H6637" i="8"/>
  <c r="V6621" i="8"/>
  <c r="V6612" i="8"/>
  <c r="D71" i="11"/>
  <c r="I18" i="10"/>
  <c r="J18" i="10" s="1"/>
  <c r="V6614" i="8"/>
  <c r="V6658" i="8"/>
  <c r="C140" i="11"/>
  <c r="A6342" i="8"/>
  <c r="I6707" i="8"/>
  <c r="T6707" i="8" s="1"/>
  <c r="E6349" i="8"/>
  <c r="H6714" i="8" s="1"/>
  <c r="I6705" i="8"/>
  <c r="T6705" i="8" s="1"/>
  <c r="A6340" i="8"/>
  <c r="C138" i="11"/>
  <c r="E6347" i="8"/>
  <c r="U7376" i="8"/>
  <c r="V7376" i="8" s="1"/>
  <c r="U6645" i="8"/>
  <c r="U7010" i="8"/>
  <c r="V7010" i="8" s="1"/>
  <c r="H6645" i="8"/>
  <c r="D78" i="11"/>
  <c r="D111" i="11"/>
  <c r="C149" i="11"/>
  <c r="A6351" i="8"/>
  <c r="I6716" i="8"/>
  <c r="T6716" i="8" s="1"/>
  <c r="E6358" i="8"/>
  <c r="D156" i="11" s="1"/>
  <c r="I6708" i="8"/>
  <c r="T6708" i="8" s="1"/>
  <c r="E6350" i="8"/>
  <c r="C141" i="11"/>
  <c r="A6343" i="8"/>
  <c r="I6706" i="8"/>
  <c r="T6706" i="8" s="1"/>
  <c r="A6341" i="8"/>
  <c r="C139" i="11"/>
  <c r="E6348" i="8"/>
  <c r="H6713" i="8" s="1"/>
  <c r="C160" i="11"/>
  <c r="A6362" i="8"/>
  <c r="I6727" i="8"/>
  <c r="T6727" i="8" s="1"/>
  <c r="U7053" i="8"/>
  <c r="V7053" i="8" s="1"/>
  <c r="U6688" i="8"/>
  <c r="U7419" i="8"/>
  <c r="V7419" i="8" s="1"/>
  <c r="V6625" i="8"/>
  <c r="D112" i="11"/>
  <c r="U7410" i="8"/>
  <c r="V7410" i="8" s="1"/>
  <c r="U6679" i="8"/>
  <c r="V6679" i="8" s="1"/>
  <c r="U7044" i="8"/>
  <c r="V7044" i="8" s="1"/>
  <c r="E6310" i="8"/>
  <c r="I6723" i="8"/>
  <c r="T6723" i="8" s="1"/>
  <c r="C156" i="11"/>
  <c r="A6358" i="8"/>
  <c r="D123" i="11"/>
  <c r="U7055" i="8"/>
  <c r="V7055" i="8" s="1"/>
  <c r="U6690" i="8"/>
  <c r="U7421" i="8"/>
  <c r="V7421" i="8" s="1"/>
  <c r="U7427" i="8"/>
  <c r="V7427" i="8" s="1"/>
  <c r="U6696" i="8"/>
  <c r="U7061" i="8"/>
  <c r="V7061" i="8" s="1"/>
  <c r="U7412" i="8"/>
  <c r="V7412" i="8" s="1"/>
  <c r="U7046" i="8"/>
  <c r="V7046" i="8" s="1"/>
  <c r="U6681" i="8"/>
  <c r="V6681" i="8" s="1"/>
  <c r="A6344" i="8"/>
  <c r="I6709" i="8"/>
  <c r="T6709" i="8" s="1"/>
  <c r="E6351" i="8"/>
  <c r="H6716" i="8" s="1"/>
  <c r="C142" i="11"/>
  <c r="E6359" i="8"/>
  <c r="A6352" i="8"/>
  <c r="C150" i="11"/>
  <c r="I6717" i="8"/>
  <c r="T6717" i="8" s="1"/>
  <c r="I6710" i="8"/>
  <c r="T6710" i="8" s="1"/>
  <c r="E6352" i="8"/>
  <c r="H6717" i="8" s="1"/>
  <c r="A6345" i="8"/>
  <c r="C143" i="11"/>
  <c r="C151" i="11"/>
  <c r="E6360" i="8"/>
  <c r="D158" i="11" s="1"/>
  <c r="A6353" i="8"/>
  <c r="I6718" i="8"/>
  <c r="T6718" i="8" s="1"/>
  <c r="U7009" i="8"/>
  <c r="V7009" i="8" s="1"/>
  <c r="U6644" i="8"/>
  <c r="U7375" i="8"/>
  <c r="V7375" i="8" s="1"/>
  <c r="D77" i="11"/>
  <c r="H6644" i="8"/>
  <c r="H6690" i="8"/>
  <c r="V6652" i="8"/>
  <c r="U6685" i="8"/>
  <c r="V6685" i="8" s="1"/>
  <c r="U7416" i="8"/>
  <c r="V7416" i="8" s="1"/>
  <c r="U7050" i="8"/>
  <c r="V7050" i="8" s="1"/>
  <c r="E6363" i="8"/>
  <c r="I6721" i="8"/>
  <c r="T6721" i="8" s="1"/>
  <c r="C154" i="11"/>
  <c r="A6356" i="8"/>
  <c r="E6361" i="8"/>
  <c r="D159" i="11" s="1"/>
  <c r="I6719" i="8"/>
  <c r="T6719" i="8" s="1"/>
  <c r="C152" i="11"/>
  <c r="A6354" i="8"/>
  <c r="V6609" i="8"/>
  <c r="U7380" i="8"/>
  <c r="V7380" i="8" s="1"/>
  <c r="U6649" i="8"/>
  <c r="U7014" i="8"/>
  <c r="V7014" i="8" s="1"/>
  <c r="D82" i="11"/>
  <c r="H6649" i="8"/>
  <c r="U7047" i="8"/>
  <c r="V7047" i="8" s="1"/>
  <c r="U7413" i="8"/>
  <c r="V7413" i="8" s="1"/>
  <c r="U6682" i="8"/>
  <c r="V6611" i="8"/>
  <c r="D121" i="11"/>
  <c r="H6691" i="8"/>
  <c r="V6613" i="8"/>
  <c r="I6699" i="8"/>
  <c r="T6699" i="8" s="1"/>
  <c r="C132" i="11"/>
  <c r="C144" i="11"/>
  <c r="A6346" i="8"/>
  <c r="E6353" i="8"/>
  <c r="I6711" i="8"/>
  <c r="T6711" i="8" s="1"/>
  <c r="A6357" i="8"/>
  <c r="C155" i="11"/>
  <c r="I6722" i="8"/>
  <c r="T6722" i="8" s="1"/>
  <c r="A6355" i="8"/>
  <c r="I6720" i="8"/>
  <c r="T6720" i="8" s="1"/>
  <c r="C153" i="11"/>
  <c r="E6362" i="8"/>
  <c r="V6617" i="8"/>
  <c r="U7049" i="8"/>
  <c r="V7049" i="8" s="1"/>
  <c r="U7415" i="8"/>
  <c r="V7415" i="8" s="1"/>
  <c r="U6684" i="8"/>
  <c r="H6688" i="8"/>
  <c r="H6680" i="8"/>
  <c r="U6641" i="8"/>
  <c r="U7372" i="8"/>
  <c r="V7372" i="8" s="1"/>
  <c r="U7006" i="8"/>
  <c r="V7006" i="8" s="1"/>
  <c r="R24" i="10"/>
  <c r="G18" i="10"/>
  <c r="I17" i="10"/>
  <c r="K18" i="10"/>
  <c r="U7062" i="8"/>
  <c r="V7062" i="8" s="1"/>
  <c r="U6697" i="8"/>
  <c r="U7428" i="8"/>
  <c r="V7428" i="8" s="1"/>
  <c r="V6653" i="8"/>
  <c r="U7425" i="8"/>
  <c r="V7425" i="8" s="1"/>
  <c r="U7059" i="8"/>
  <c r="V7059" i="8" s="1"/>
  <c r="U6694" i="8"/>
  <c r="V6694" i="8" s="1"/>
  <c r="V6619" i="8"/>
  <c r="D119" i="11"/>
  <c r="H6682" i="8"/>
  <c r="H6640" i="8"/>
  <c r="U7005" i="8"/>
  <c r="V7005" i="8" s="1"/>
  <c r="U6640" i="8"/>
  <c r="U7371" i="8"/>
  <c r="V7371" i="8" s="1"/>
  <c r="D73" i="11"/>
  <c r="H6641" i="8"/>
  <c r="V6610" i="8"/>
  <c r="U7048" i="8"/>
  <c r="V7048" i="8" s="1"/>
  <c r="U7414" i="8"/>
  <c r="V7414" i="8" s="1"/>
  <c r="U6683" i="8"/>
  <c r="V6683" i="8" s="1"/>
  <c r="H6697" i="8"/>
  <c r="V6665" i="8"/>
  <c r="D115" i="11"/>
  <c r="E6356" i="8"/>
  <c r="H6721" i="8" s="1"/>
  <c r="A6349" i="8"/>
  <c r="C147" i="11"/>
  <c r="I6714" i="8"/>
  <c r="T6714" i="8" s="1"/>
  <c r="H6684" i="8"/>
  <c r="U7003" i="8"/>
  <c r="V7003" i="8" s="1"/>
  <c r="U7369" i="8"/>
  <c r="V7369" i="8" s="1"/>
  <c r="U6638" i="8"/>
  <c r="V6638" i="8" s="1"/>
  <c r="U6639" i="8"/>
  <c r="U7004" i="8"/>
  <c r="V7004" i="8" s="1"/>
  <c r="U7370" i="8"/>
  <c r="V7370" i="8" s="1"/>
  <c r="D72" i="11"/>
  <c r="H6639" i="8"/>
  <c r="U7051" i="8"/>
  <c r="V7051" i="8" s="1"/>
  <c r="U7417" i="8"/>
  <c r="V7417" i="8" s="1"/>
  <c r="U6686" i="8"/>
  <c r="V6686" i="8" s="1"/>
  <c r="D74" i="11"/>
  <c r="V6647" i="8"/>
  <c r="U7043" i="8"/>
  <c r="V7043" i="8" s="1"/>
  <c r="U7409" i="8"/>
  <c r="V7409" i="8" s="1"/>
  <c r="U6678" i="8"/>
  <c r="V6678" i="8" s="1"/>
  <c r="U6692" i="8"/>
  <c r="V6692" i="8" s="1"/>
  <c r="U7423" i="8"/>
  <c r="V7423" i="8" s="1"/>
  <c r="U7057" i="8"/>
  <c r="V7057" i="8" s="1"/>
  <c r="U7418" i="8"/>
  <c r="V7418" i="8" s="1"/>
  <c r="U6687" i="8"/>
  <c r="U7052" i="8"/>
  <c r="V7052" i="8" s="1"/>
  <c r="U7424" i="8"/>
  <c r="V7424" i="8" s="1"/>
  <c r="U6693" i="8"/>
  <c r="V6693" i="8" s="1"/>
  <c r="U7058" i="8"/>
  <c r="V7058" i="8" s="1"/>
  <c r="U7056" i="8"/>
  <c r="V7056" i="8" s="1"/>
  <c r="U6691" i="8"/>
  <c r="U7422" i="8"/>
  <c r="V7422" i="8" s="1"/>
  <c r="U6642" i="8"/>
  <c r="V6642" i="8" s="1"/>
  <c r="U7373" i="8"/>
  <c r="V7373" i="8" s="1"/>
  <c r="U7007" i="8"/>
  <c r="V7007" i="8" s="1"/>
  <c r="A6305" i="8"/>
  <c r="E6312" i="8"/>
  <c r="C103" i="11"/>
  <c r="I6670" i="8"/>
  <c r="T6670" i="8" s="1"/>
  <c r="U7013" i="8"/>
  <c r="V7013" i="8" s="1"/>
  <c r="U6648" i="8"/>
  <c r="U7379" i="8"/>
  <c r="V7379" i="8" s="1"/>
  <c r="D81" i="11"/>
  <c r="H6648" i="8"/>
  <c r="V6607" i="8"/>
  <c r="D128" i="11"/>
  <c r="U7060" i="8"/>
  <c r="V7060" i="8" s="1"/>
  <c r="U6695" i="8"/>
  <c r="U7426" i="8"/>
  <c r="V7426" i="8" s="1"/>
  <c r="V6651" i="8"/>
  <c r="D102" i="11"/>
  <c r="E6311" i="8"/>
  <c r="A6304" i="8"/>
  <c r="C102" i="11"/>
  <c r="I6669" i="8"/>
  <c r="T6669" i="8" s="1"/>
  <c r="V6623" i="8"/>
  <c r="U7368" i="8"/>
  <c r="V7368" i="8" s="1"/>
  <c r="U6637" i="8"/>
  <c r="V6637" i="8" s="1"/>
  <c r="U7002" i="8"/>
  <c r="V7002" i="8" s="1"/>
  <c r="V6620" i="8"/>
  <c r="D114" i="11"/>
  <c r="V6661" i="8"/>
  <c r="E6308" i="8"/>
  <c r="V6622" i="8"/>
  <c r="V6616" i="8"/>
  <c r="D126" i="11"/>
  <c r="E6302" i="8"/>
  <c r="H6667" i="8" s="1"/>
  <c r="C100" i="11"/>
  <c r="A6302" i="8"/>
  <c r="E6309" i="8"/>
  <c r="I6667" i="8"/>
  <c r="T6667" i="8" s="1"/>
  <c r="E6307" i="8"/>
  <c r="A6301" i="8"/>
  <c r="E6303" i="8"/>
  <c r="E6306" i="8"/>
  <c r="E6305" i="8"/>
  <c r="D103" i="11" s="1"/>
  <c r="E6304" i="8"/>
  <c r="U7054" i="8"/>
  <c r="V7054" i="8" s="1"/>
  <c r="U7420" i="8"/>
  <c r="V7420" i="8" s="1"/>
  <c r="U6689" i="8"/>
  <c r="V6689" i="8" s="1"/>
  <c r="E6354" i="8"/>
  <c r="D152" i="11" s="1"/>
  <c r="C145" i="11"/>
  <c r="A6347" i="8"/>
  <c r="I6712" i="8"/>
  <c r="T6712" i="8" s="1"/>
  <c r="H6712" i="8"/>
  <c r="D145" i="11"/>
  <c r="I6724" i="8"/>
  <c r="T6724" i="8" s="1"/>
  <c r="A6359" i="8"/>
  <c r="C157" i="11"/>
  <c r="D157" i="11"/>
  <c r="H6724" i="8"/>
  <c r="C146" i="11"/>
  <c r="I6713" i="8"/>
  <c r="T6713" i="8" s="1"/>
  <c r="E6355" i="8"/>
  <c r="A6348" i="8"/>
  <c r="C158" i="11"/>
  <c r="I6725" i="8"/>
  <c r="T6725" i="8" s="1"/>
  <c r="A6360" i="8"/>
  <c r="H6725" i="8"/>
  <c r="C136" i="11"/>
  <c r="I6703" i="8"/>
  <c r="T6703" i="8" s="1"/>
  <c r="C148" i="11"/>
  <c r="E6357" i="8"/>
  <c r="H6722" i="8" s="1"/>
  <c r="A6350" i="8"/>
  <c r="I6715" i="8"/>
  <c r="T6715" i="8" s="1"/>
  <c r="D148" i="11"/>
  <c r="H6715" i="8"/>
  <c r="A6338" i="8"/>
  <c r="I6726" i="8"/>
  <c r="T6726" i="8" s="1"/>
  <c r="C159" i="11"/>
  <c r="A6361" i="8"/>
  <c r="U7374" i="8"/>
  <c r="V7374" i="8" s="1"/>
  <c r="U6643" i="8"/>
  <c r="U7008" i="8"/>
  <c r="V7008" i="8" s="1"/>
  <c r="H6643" i="8"/>
  <c r="D76" i="11"/>
  <c r="U7045" i="8"/>
  <c r="V7045" i="8" s="1"/>
  <c r="U6680" i="8"/>
  <c r="U7411" i="8"/>
  <c r="V7411" i="8" s="1"/>
  <c r="V6615" i="8"/>
  <c r="H6696" i="8"/>
  <c r="H6695" i="8"/>
  <c r="D127" i="11"/>
  <c r="V6687" i="8" l="1"/>
  <c r="E18" i="10"/>
  <c r="H6723" i="8"/>
  <c r="V6680" i="8"/>
  <c r="D147" i="11"/>
  <c r="D146" i="11"/>
  <c r="V6640" i="8"/>
  <c r="D150" i="11"/>
  <c r="V6639" i="8"/>
  <c r="E6341" i="8"/>
  <c r="D139" i="11" s="1"/>
  <c r="V6643" i="8"/>
  <c r="V6691" i="8"/>
  <c r="A6334" i="8"/>
  <c r="V6648" i="8"/>
  <c r="A6382" i="8"/>
  <c r="C180" i="11"/>
  <c r="I6747" i="8"/>
  <c r="T6747" i="8" s="1"/>
  <c r="E6389" i="8"/>
  <c r="I6744" i="8"/>
  <c r="T6744" i="8" s="1"/>
  <c r="A6379" i="8"/>
  <c r="E6386" i="8"/>
  <c r="D184" i="11" s="1"/>
  <c r="C177" i="11"/>
  <c r="C190" i="11"/>
  <c r="A6392" i="8"/>
  <c r="I6757" i="8"/>
  <c r="T6757" i="8" s="1"/>
  <c r="D107" i="11"/>
  <c r="U7039" i="8"/>
  <c r="V7039" i="8" s="1"/>
  <c r="U6674" i="8"/>
  <c r="U7405" i="8"/>
  <c r="V7405" i="8" s="1"/>
  <c r="H6674" i="8"/>
  <c r="D155" i="11"/>
  <c r="A6375" i="8"/>
  <c r="C173" i="11"/>
  <c r="E6382" i="8"/>
  <c r="H6747" i="8" s="1"/>
  <c r="I6740" i="8"/>
  <c r="T6740" i="8" s="1"/>
  <c r="C170" i="11"/>
  <c r="A6372" i="8"/>
  <c r="E6379" i="8"/>
  <c r="D177" i="11" s="1"/>
  <c r="I6737" i="8"/>
  <c r="T6737" i="8" s="1"/>
  <c r="A6385" i="8"/>
  <c r="E6392" i="8"/>
  <c r="H6757" i="8" s="1"/>
  <c r="I6750" i="8"/>
  <c r="T6750" i="8" s="1"/>
  <c r="C183" i="11"/>
  <c r="V6697" i="8"/>
  <c r="V6690" i="8"/>
  <c r="I6748" i="8"/>
  <c r="T6748" i="8" s="1"/>
  <c r="E6390" i="8"/>
  <c r="D188" i="11" s="1"/>
  <c r="A6383" i="8"/>
  <c r="C181" i="11"/>
  <c r="E6393" i="8"/>
  <c r="H6758" i="8" s="1"/>
  <c r="I6751" i="8"/>
  <c r="T6751" i="8" s="1"/>
  <c r="A6386" i="8"/>
  <c r="C184" i="11"/>
  <c r="H6751" i="8"/>
  <c r="V6684" i="8"/>
  <c r="U6716" i="8"/>
  <c r="V6716" i="8" s="1"/>
  <c r="U7447" i="8"/>
  <c r="V7447" i="8" s="1"/>
  <c r="U7081" i="8"/>
  <c r="V7081" i="8" s="1"/>
  <c r="U7088" i="8"/>
  <c r="V7088" i="8" s="1"/>
  <c r="U7454" i="8"/>
  <c r="V7454" i="8" s="1"/>
  <c r="U6723" i="8"/>
  <c r="V6723" i="8" s="1"/>
  <c r="U7443" i="8"/>
  <c r="V7443" i="8" s="1"/>
  <c r="U6712" i="8"/>
  <c r="V6712" i="8" s="1"/>
  <c r="U7077" i="8"/>
  <c r="V7077" i="8" s="1"/>
  <c r="A6376" i="8"/>
  <c r="I6741" i="8"/>
  <c r="T6741" i="8" s="1"/>
  <c r="C174" i="11"/>
  <c r="E6383" i="8"/>
  <c r="E6387" i="8"/>
  <c r="D185" i="11" s="1"/>
  <c r="I6745" i="8"/>
  <c r="T6745" i="8" s="1"/>
  <c r="A6380" i="8"/>
  <c r="C178" i="11"/>
  <c r="I6758" i="8"/>
  <c r="T6758" i="8" s="1"/>
  <c r="C191" i="11"/>
  <c r="D191" i="11"/>
  <c r="U7085" i="8"/>
  <c r="V7085" i="8" s="1"/>
  <c r="U6720" i="8"/>
  <c r="U7451" i="8"/>
  <c r="V7451" i="8" s="1"/>
  <c r="U7034" i="8"/>
  <c r="V7034" i="8" s="1"/>
  <c r="U7400" i="8"/>
  <c r="V7400" i="8" s="1"/>
  <c r="U6669" i="8"/>
  <c r="U7032" i="8"/>
  <c r="V7032" i="8" s="1"/>
  <c r="U7398" i="8"/>
  <c r="V7398" i="8" s="1"/>
  <c r="U6667" i="8"/>
  <c r="V6667" i="8" s="1"/>
  <c r="H6669" i="8"/>
  <c r="U7086" i="8"/>
  <c r="V7086" i="8" s="1"/>
  <c r="U7452" i="8"/>
  <c r="V7452" i="8" s="1"/>
  <c r="U6721" i="8"/>
  <c r="V6721" i="8" s="1"/>
  <c r="V6649" i="8"/>
  <c r="D154" i="11"/>
  <c r="U7078" i="8"/>
  <c r="V7078" i="8" s="1"/>
  <c r="U6713" i="8"/>
  <c r="V6713" i="8" s="1"/>
  <c r="U7444" i="8"/>
  <c r="V7444" i="8" s="1"/>
  <c r="I6733" i="8"/>
  <c r="T6733" i="8" s="1"/>
  <c r="C166" i="11"/>
  <c r="I6738" i="8"/>
  <c r="T6738" i="8" s="1"/>
  <c r="E6380" i="8"/>
  <c r="D178" i="11" s="1"/>
  <c r="A6373" i="8"/>
  <c r="C171" i="11"/>
  <c r="C182" i="11"/>
  <c r="I6749" i="8"/>
  <c r="T6749" i="8" s="1"/>
  <c r="A6384" i="8"/>
  <c r="E6391" i="8"/>
  <c r="E6346" i="8"/>
  <c r="I6704" i="8"/>
  <c r="T6704" i="8" s="1"/>
  <c r="C137" i="11"/>
  <c r="A6339" i="8"/>
  <c r="E6345" i="8"/>
  <c r="U7401" i="8"/>
  <c r="V7401" i="8" s="1"/>
  <c r="U6670" i="8"/>
  <c r="U7035" i="8"/>
  <c r="V7035" i="8" s="1"/>
  <c r="T26" i="10"/>
  <c r="R26" i="10" s="1"/>
  <c r="V6644" i="8"/>
  <c r="U7082" i="8"/>
  <c r="V7082" i="8" s="1"/>
  <c r="U6717" i="8"/>
  <c r="V6717" i="8" s="1"/>
  <c r="U7448" i="8"/>
  <c r="V7448" i="8" s="1"/>
  <c r="E6384" i="8"/>
  <c r="D182" i="11" s="1"/>
  <c r="A6377" i="8"/>
  <c r="I6742" i="8"/>
  <c r="T6742" i="8" s="1"/>
  <c r="C175" i="11"/>
  <c r="C185" i="11"/>
  <c r="I6752" i="8"/>
  <c r="T6752" i="8" s="1"/>
  <c r="A6387" i="8"/>
  <c r="U7036" i="8"/>
  <c r="V7036" i="8" s="1"/>
  <c r="U6671" i="8"/>
  <c r="U7402" i="8"/>
  <c r="V7402" i="8" s="1"/>
  <c r="H6671" i="8"/>
  <c r="D104" i="11"/>
  <c r="N18" i="10"/>
  <c r="I11" i="10" s="1"/>
  <c r="L18" i="10"/>
  <c r="T25" i="10"/>
  <c r="R25" i="10" s="1"/>
  <c r="U6728" i="8"/>
  <c r="U7459" i="8"/>
  <c r="V7459" i="8" s="1"/>
  <c r="U7093" i="8"/>
  <c r="V7093" i="8" s="1"/>
  <c r="H6728" i="8"/>
  <c r="D161" i="11"/>
  <c r="V6688" i="8"/>
  <c r="C186" i="11"/>
  <c r="I6753" i="8"/>
  <c r="T6753" i="8" s="1"/>
  <c r="A6388" i="8"/>
  <c r="A6337" i="8"/>
  <c r="E6344" i="8"/>
  <c r="C135" i="11"/>
  <c r="I6702" i="8"/>
  <c r="T6702" i="8" s="1"/>
  <c r="U6668" i="8"/>
  <c r="U7399" i="8"/>
  <c r="V7399" i="8" s="1"/>
  <c r="U7033" i="8"/>
  <c r="V7033" i="8" s="1"/>
  <c r="D101" i="11"/>
  <c r="H6668" i="8"/>
  <c r="J17" i="10"/>
  <c r="E17" i="10"/>
  <c r="R18" i="10"/>
  <c r="G17" i="10"/>
  <c r="F18" i="10" s="1"/>
  <c r="K17" i="10"/>
  <c r="T20" i="10" s="1"/>
  <c r="R20" i="10" s="1"/>
  <c r="I16" i="10"/>
  <c r="U6727" i="8"/>
  <c r="U7092" i="8"/>
  <c r="V7092" i="8" s="1"/>
  <c r="U7458" i="8"/>
  <c r="V7458" i="8" s="1"/>
  <c r="U7083" i="8"/>
  <c r="V7083" i="8" s="1"/>
  <c r="U6718" i="8"/>
  <c r="U7449" i="8"/>
  <c r="V7449" i="8" s="1"/>
  <c r="E6342" i="8"/>
  <c r="A6335" i="8"/>
  <c r="I6700" i="8"/>
  <c r="T6700" i="8" s="1"/>
  <c r="C133" i="11"/>
  <c r="D151" i="11"/>
  <c r="D149" i="11"/>
  <c r="U7084" i="8"/>
  <c r="V7084" i="8" s="1"/>
  <c r="U7450" i="8"/>
  <c r="V7450" i="8" s="1"/>
  <c r="U6719" i="8"/>
  <c r="U7404" i="8"/>
  <c r="V7404" i="8" s="1"/>
  <c r="U6673" i="8"/>
  <c r="U7038" i="8"/>
  <c r="V7038" i="8" s="1"/>
  <c r="H6673" i="8"/>
  <c r="D106" i="11"/>
  <c r="U7041" i="8"/>
  <c r="V7041" i="8" s="1"/>
  <c r="U7407" i="8"/>
  <c r="V7407" i="8" s="1"/>
  <c r="U6676" i="8"/>
  <c r="H6676" i="8"/>
  <c r="D109" i="11"/>
  <c r="H6719" i="8"/>
  <c r="H6718" i="8"/>
  <c r="A6336" i="8"/>
  <c r="E6343" i="8"/>
  <c r="C134" i="11"/>
  <c r="I6701" i="8"/>
  <c r="T6701" i="8" s="1"/>
  <c r="U7037" i="8"/>
  <c r="V7037" i="8" s="1"/>
  <c r="U6672" i="8"/>
  <c r="U7403" i="8"/>
  <c r="V7403" i="8" s="1"/>
  <c r="H6672" i="8"/>
  <c r="D105" i="11"/>
  <c r="D160" i="11"/>
  <c r="U7445" i="8"/>
  <c r="V7445" i="8" s="1"/>
  <c r="U6714" i="8"/>
  <c r="V6714" i="8" s="1"/>
  <c r="U7079" i="8"/>
  <c r="V7079" i="8" s="1"/>
  <c r="I6754" i="8"/>
  <c r="T6754" i="8" s="1"/>
  <c r="C187" i="11"/>
  <c r="D187" i="11"/>
  <c r="A6389" i="8"/>
  <c r="H6754" i="8"/>
  <c r="C188" i="11"/>
  <c r="I6755" i="8"/>
  <c r="T6755" i="8" s="1"/>
  <c r="A6390" i="8"/>
  <c r="V6682" i="8"/>
  <c r="H6727" i="8"/>
  <c r="U6722" i="8"/>
  <c r="V6722" i="8" s="1"/>
  <c r="U7087" i="8"/>
  <c r="V7087" i="8" s="1"/>
  <c r="U7453" i="8"/>
  <c r="V7453" i="8" s="1"/>
  <c r="E6338" i="8"/>
  <c r="C131" i="11"/>
  <c r="I6698" i="8"/>
  <c r="T6698" i="8" s="1"/>
  <c r="E6340" i="8"/>
  <c r="A6333" i="8"/>
  <c r="E6335" i="8"/>
  <c r="H6700" i="8" s="1"/>
  <c r="E6337" i="8"/>
  <c r="E6334" i="8"/>
  <c r="A6332" i="8"/>
  <c r="E6333" i="8"/>
  <c r="H6698" i="8" s="1"/>
  <c r="E6339" i="8"/>
  <c r="D137" i="11" s="1"/>
  <c r="E6336" i="8"/>
  <c r="D134" i="11" s="1"/>
  <c r="D100" i="11"/>
  <c r="H6677" i="8"/>
  <c r="U7042" i="8"/>
  <c r="V7042" i="8" s="1"/>
  <c r="U6677" i="8"/>
  <c r="U7408" i="8"/>
  <c r="V7408" i="8" s="1"/>
  <c r="D110" i="11"/>
  <c r="D153" i="11"/>
  <c r="U7090" i="8"/>
  <c r="V7090" i="8" s="1"/>
  <c r="U7456" i="8"/>
  <c r="V7456" i="8" s="1"/>
  <c r="U6725" i="8"/>
  <c r="V6725" i="8" s="1"/>
  <c r="V6696" i="8"/>
  <c r="U7406" i="8"/>
  <c r="V7406" i="8" s="1"/>
  <c r="U6675" i="8"/>
  <c r="U7040" i="8"/>
  <c r="V7040" i="8" s="1"/>
  <c r="D108" i="11"/>
  <c r="H6675" i="8"/>
  <c r="A6381" i="8"/>
  <c r="C179" i="11"/>
  <c r="I6746" i="8"/>
  <c r="T6746" i="8" s="1"/>
  <c r="E6388" i="8"/>
  <c r="H6753" i="8" s="1"/>
  <c r="I6743" i="8"/>
  <c r="T6743" i="8" s="1"/>
  <c r="E6385" i="8"/>
  <c r="H6750" i="8" s="1"/>
  <c r="A6378" i="8"/>
  <c r="C176" i="11"/>
  <c r="A6374" i="8"/>
  <c r="I6739" i="8"/>
  <c r="T6739" i="8" s="1"/>
  <c r="E6381" i="8"/>
  <c r="H6746" i="8" s="1"/>
  <c r="C172" i="11"/>
  <c r="A6371" i="8"/>
  <c r="C169" i="11"/>
  <c r="E6378" i="8"/>
  <c r="D176" i="11" s="1"/>
  <c r="I6736" i="8"/>
  <c r="T6736" i="8" s="1"/>
  <c r="C164" i="11"/>
  <c r="I6731" i="8"/>
  <c r="T6731" i="8" s="1"/>
  <c r="A6366" i="8"/>
  <c r="I6756" i="8"/>
  <c r="T6756" i="8" s="1"/>
  <c r="C189" i="11"/>
  <c r="A6391" i="8"/>
  <c r="D189" i="11"/>
  <c r="V6695" i="8"/>
  <c r="H6670" i="8"/>
  <c r="V6641" i="8"/>
  <c r="H6720" i="8"/>
  <c r="H6726" i="8"/>
  <c r="U7457" i="8"/>
  <c r="V7457" i="8" s="1"/>
  <c r="U6726" i="8"/>
  <c r="U7091" i="8"/>
  <c r="V7091" i="8" s="1"/>
  <c r="U6724" i="8"/>
  <c r="V6724" i="8" s="1"/>
  <c r="U7089" i="8"/>
  <c r="V7089" i="8" s="1"/>
  <c r="U7455" i="8"/>
  <c r="V7455" i="8" s="1"/>
  <c r="U7080" i="8"/>
  <c r="V7080" i="8" s="1"/>
  <c r="U6715" i="8"/>
  <c r="V6715" i="8" s="1"/>
  <c r="U7446" i="8"/>
  <c r="V7446" i="8" s="1"/>
  <c r="V6645" i="8"/>
  <c r="D179" i="11" l="1"/>
  <c r="H6752" i="8"/>
  <c r="H6755" i="8"/>
  <c r="H6706" i="8"/>
  <c r="U7071" i="8"/>
  <c r="V7071" i="8" s="1"/>
  <c r="H6701" i="8"/>
  <c r="D190" i="11"/>
  <c r="H6743" i="8"/>
  <c r="U7437" i="8"/>
  <c r="V7437" i="8" s="1"/>
  <c r="U6706" i="8"/>
  <c r="H6744" i="8"/>
  <c r="V6677" i="8"/>
  <c r="K19" i="10"/>
  <c r="T32" i="10" s="1"/>
  <c r="R32" i="10" s="1"/>
  <c r="V6728" i="8"/>
  <c r="A6423" i="8"/>
  <c r="C221" i="11"/>
  <c r="I6788" i="8"/>
  <c r="T6788" i="8" s="1"/>
  <c r="A6369" i="8"/>
  <c r="I6734" i="8"/>
  <c r="T6734" i="8" s="1"/>
  <c r="E6376" i="8"/>
  <c r="C167" i="11"/>
  <c r="U6702" i="8"/>
  <c r="U7433" i="8"/>
  <c r="V7433" i="8" s="1"/>
  <c r="U7067" i="8"/>
  <c r="V7067" i="8" s="1"/>
  <c r="E6372" i="8"/>
  <c r="I6730" i="8"/>
  <c r="T6730" i="8" s="1"/>
  <c r="A6365" i="8"/>
  <c r="C163" i="11"/>
  <c r="G13" i="10"/>
  <c r="E16" i="10"/>
  <c r="G16" i="10"/>
  <c r="F17" i="10" s="1"/>
  <c r="J16" i="10"/>
  <c r="R12" i="10"/>
  <c r="K16" i="10"/>
  <c r="T14" i="10" s="1"/>
  <c r="R14" i="10" s="1"/>
  <c r="D135" i="11"/>
  <c r="V6671" i="8"/>
  <c r="A6368" i="8"/>
  <c r="C168" i="11"/>
  <c r="A6370" i="8"/>
  <c r="I6735" i="8"/>
  <c r="T6735" i="8" s="1"/>
  <c r="E6377" i="8"/>
  <c r="U6700" i="8"/>
  <c r="V6700" i="8" s="1"/>
  <c r="U7065" i="8"/>
  <c r="V7065" i="8" s="1"/>
  <c r="U7431" i="8"/>
  <c r="V7431" i="8" s="1"/>
  <c r="U6710" i="8"/>
  <c r="U7441" i="8"/>
  <c r="V7441" i="8" s="1"/>
  <c r="U7075" i="8"/>
  <c r="V7075" i="8" s="1"/>
  <c r="H6710" i="8"/>
  <c r="D143" i="11"/>
  <c r="V6669" i="8"/>
  <c r="C222" i="11"/>
  <c r="I6789" i="8"/>
  <c r="T6789" i="8" s="1"/>
  <c r="D131" i="11"/>
  <c r="D133" i="11"/>
  <c r="E6394" i="8"/>
  <c r="H6759" i="8" s="1"/>
  <c r="D183" i="11"/>
  <c r="C212" i="11"/>
  <c r="A6414" i="8"/>
  <c r="E6421" i="8"/>
  <c r="D219" i="11" s="1"/>
  <c r="I6779" i="8"/>
  <c r="T6779" i="8" s="1"/>
  <c r="U7074" i="8"/>
  <c r="V7074" i="8" s="1"/>
  <c r="U7440" i="8"/>
  <c r="V7440" i="8" s="1"/>
  <c r="U6709" i="8"/>
  <c r="D142" i="11"/>
  <c r="H6709" i="8"/>
  <c r="U7114" i="8"/>
  <c r="V7114" i="8" s="1"/>
  <c r="U7480" i="8"/>
  <c r="V7480" i="8" s="1"/>
  <c r="U6749" i="8"/>
  <c r="U7123" i="8"/>
  <c r="V7123" i="8" s="1"/>
  <c r="U6758" i="8"/>
  <c r="V6758" i="8" s="1"/>
  <c r="U7489" i="8"/>
  <c r="V7489" i="8" s="1"/>
  <c r="U7119" i="8"/>
  <c r="V7119" i="8" s="1"/>
  <c r="U6754" i="8"/>
  <c r="V6754" i="8" s="1"/>
  <c r="U7485" i="8"/>
  <c r="V7485" i="8" s="1"/>
  <c r="C206" i="11"/>
  <c r="E6415" i="8"/>
  <c r="H6780" i="8" s="1"/>
  <c r="I6773" i="8"/>
  <c r="T6773" i="8" s="1"/>
  <c r="A6408" i="8"/>
  <c r="E6410" i="8"/>
  <c r="H6775" i="8" s="1"/>
  <c r="C201" i="11"/>
  <c r="I6768" i="8"/>
  <c r="T6768" i="8" s="1"/>
  <c r="A6403" i="8"/>
  <c r="I6778" i="8"/>
  <c r="T6778" i="8" s="1"/>
  <c r="C211" i="11"/>
  <c r="E6420" i="8"/>
  <c r="D218" i="11" s="1"/>
  <c r="A6413" i="8"/>
  <c r="I6774" i="8"/>
  <c r="T6774" i="8" s="1"/>
  <c r="A6409" i="8"/>
  <c r="C207" i="11"/>
  <c r="E6416" i="8"/>
  <c r="H6781" i="8" s="1"/>
  <c r="E6411" i="8"/>
  <c r="H6776" i="8" s="1"/>
  <c r="C202" i="11"/>
  <c r="I6769" i="8"/>
  <c r="T6769" i="8" s="1"/>
  <c r="A6404" i="8"/>
  <c r="C217" i="11"/>
  <c r="I6784" i="8"/>
  <c r="T6784" i="8" s="1"/>
  <c r="A6419" i="8"/>
  <c r="I6775" i="8"/>
  <c r="T6775" i="8" s="1"/>
  <c r="A6410" i="8"/>
  <c r="C208" i="11"/>
  <c r="E6417" i="8"/>
  <c r="H6782" i="8" s="1"/>
  <c r="I6780" i="8"/>
  <c r="T6780" i="8" s="1"/>
  <c r="C213" i="11"/>
  <c r="A6415" i="8"/>
  <c r="E6422" i="8"/>
  <c r="D220" i="11" s="1"/>
  <c r="A6367" i="8"/>
  <c r="E6374" i="8"/>
  <c r="I6732" i="8"/>
  <c r="T6732" i="8" s="1"/>
  <c r="C165" i="11"/>
  <c r="A6411" i="8"/>
  <c r="I6776" i="8"/>
  <c r="T6776" i="8" s="1"/>
  <c r="E6418" i="8"/>
  <c r="D216" i="11" s="1"/>
  <c r="C209" i="11"/>
  <c r="I6785" i="8"/>
  <c r="T6785" i="8" s="1"/>
  <c r="A6420" i="8"/>
  <c r="C218" i="11"/>
  <c r="U6743" i="8"/>
  <c r="U7108" i="8"/>
  <c r="V7108" i="8" s="1"/>
  <c r="U7474" i="8"/>
  <c r="V7474" i="8" s="1"/>
  <c r="U7115" i="8"/>
  <c r="V7115" i="8" s="1"/>
  <c r="U7481" i="8"/>
  <c r="V7481" i="8" s="1"/>
  <c r="U6750" i="8"/>
  <c r="V6750" i="8" s="1"/>
  <c r="D138" i="11"/>
  <c r="U7436" i="8"/>
  <c r="V7436" i="8" s="1"/>
  <c r="U6705" i="8"/>
  <c r="U7070" i="8"/>
  <c r="V7070" i="8" s="1"/>
  <c r="H6705" i="8"/>
  <c r="U7439" i="8"/>
  <c r="V7439" i="8" s="1"/>
  <c r="U6708" i="8"/>
  <c r="U7073" i="8"/>
  <c r="V7073" i="8" s="1"/>
  <c r="H6708" i="8"/>
  <c r="D141" i="11"/>
  <c r="V6673" i="8"/>
  <c r="U7072" i="8"/>
  <c r="V7072" i="8" s="1"/>
  <c r="U7438" i="8"/>
  <c r="V7438" i="8" s="1"/>
  <c r="U6707" i="8"/>
  <c r="H6707" i="8"/>
  <c r="D140" i="11"/>
  <c r="T19" i="10"/>
  <c r="R19" i="10" s="1"/>
  <c r="L17" i="10"/>
  <c r="T21" i="10" s="1"/>
  <c r="R21" i="10" s="1"/>
  <c r="N17" i="10"/>
  <c r="J19" i="10"/>
  <c r="H6745" i="8"/>
  <c r="U6745" i="8"/>
  <c r="U7476" i="8"/>
  <c r="V7476" i="8" s="1"/>
  <c r="U7110" i="8"/>
  <c r="V7110" i="8" s="1"/>
  <c r="V6720" i="8"/>
  <c r="U7483" i="8"/>
  <c r="V7483" i="8" s="1"/>
  <c r="U7117" i="8"/>
  <c r="V7117" i="8" s="1"/>
  <c r="U6752" i="8"/>
  <c r="V6752" i="8" s="1"/>
  <c r="D180" i="11"/>
  <c r="U7112" i="8"/>
  <c r="V7112" i="8" s="1"/>
  <c r="U7478" i="8"/>
  <c r="V7478" i="8" s="1"/>
  <c r="U6747" i="8"/>
  <c r="V6747" i="8" s="1"/>
  <c r="E6412" i="8"/>
  <c r="D210" i="11" s="1"/>
  <c r="I6770" i="8"/>
  <c r="T6770" i="8" s="1"/>
  <c r="C203" i="11"/>
  <c r="A6405" i="8"/>
  <c r="C196" i="11"/>
  <c r="I6763" i="8"/>
  <c r="T6763" i="8" s="1"/>
  <c r="A6398" i="8"/>
  <c r="A6416" i="8"/>
  <c r="E6423" i="8"/>
  <c r="D221" i="11" s="1"/>
  <c r="I6781" i="8"/>
  <c r="T6781" i="8" s="1"/>
  <c r="C214" i="11"/>
  <c r="D214" i="11"/>
  <c r="V6675" i="8"/>
  <c r="D186" i="11"/>
  <c r="U6711" i="8"/>
  <c r="U7442" i="8"/>
  <c r="V7442" i="8" s="1"/>
  <c r="U7076" i="8"/>
  <c r="V7076" i="8" s="1"/>
  <c r="H6711" i="8"/>
  <c r="D144" i="11"/>
  <c r="U7479" i="8"/>
  <c r="V7479" i="8" s="1"/>
  <c r="U7113" i="8"/>
  <c r="V7113" i="8" s="1"/>
  <c r="U6748" i="8"/>
  <c r="H6748" i="8"/>
  <c r="U7488" i="8"/>
  <c r="V7488" i="8" s="1"/>
  <c r="U6757" i="8"/>
  <c r="V6757" i="8" s="1"/>
  <c r="U7122" i="8"/>
  <c r="V7122" i="8" s="1"/>
  <c r="V6726" i="8"/>
  <c r="U7432" i="8"/>
  <c r="V7432" i="8" s="1"/>
  <c r="U6701" i="8"/>
  <c r="V6701" i="8" s="1"/>
  <c r="U7066" i="8"/>
  <c r="V7066" i="8" s="1"/>
  <c r="V6719" i="8"/>
  <c r="V6718" i="8"/>
  <c r="T27" i="10"/>
  <c r="R27" i="10" s="1"/>
  <c r="I10" i="10"/>
  <c r="R7" i="10" s="1"/>
  <c r="H6749" i="8"/>
  <c r="A6393" i="8"/>
  <c r="I6786" i="8"/>
  <c r="T6786" i="8" s="1"/>
  <c r="C219" i="11"/>
  <c r="A6421" i="8"/>
  <c r="H6704" i="8"/>
  <c r="U7069" i="8"/>
  <c r="V7069" i="8" s="1"/>
  <c r="U6704" i="8"/>
  <c r="U7435" i="8"/>
  <c r="V7435" i="8" s="1"/>
  <c r="U6703" i="8"/>
  <c r="U7434" i="8"/>
  <c r="V7434" i="8" s="1"/>
  <c r="U7068" i="8"/>
  <c r="V7068" i="8" s="1"/>
  <c r="H6703" i="8"/>
  <c r="D136" i="11"/>
  <c r="E6364" i="8"/>
  <c r="D162" i="11" s="1"/>
  <c r="C162" i="11"/>
  <c r="A6364" i="8"/>
  <c r="I6729" i="8"/>
  <c r="T6729" i="8" s="1"/>
  <c r="E6371" i="8"/>
  <c r="A6363" i="8"/>
  <c r="E6370" i="8"/>
  <c r="E6366" i="8"/>
  <c r="E6369" i="8"/>
  <c r="D167" i="11" s="1"/>
  <c r="E6367" i="8"/>
  <c r="H6732" i="8" s="1"/>
  <c r="E6365" i="8"/>
  <c r="D163" i="11" s="1"/>
  <c r="E6368" i="8"/>
  <c r="C192" i="11"/>
  <c r="I6759" i="8"/>
  <c r="T6759" i="8" s="1"/>
  <c r="D192" i="11"/>
  <c r="I6771" i="8"/>
  <c r="T6771" i="8" s="1"/>
  <c r="E6413" i="8"/>
  <c r="C204" i="11"/>
  <c r="A6406" i="8"/>
  <c r="E6408" i="8"/>
  <c r="D206" i="11" s="1"/>
  <c r="A6401" i="8"/>
  <c r="C199" i="11"/>
  <c r="I6766" i="8"/>
  <c r="T6766" i="8" s="1"/>
  <c r="E6424" i="8"/>
  <c r="D222" i="11" s="1"/>
  <c r="A6417" i="8"/>
  <c r="C215" i="11"/>
  <c r="I6782" i="8"/>
  <c r="T6782" i="8" s="1"/>
  <c r="I6819" i="8"/>
  <c r="T6819" i="8" s="1"/>
  <c r="C252" i="11"/>
  <c r="E6373" i="8"/>
  <c r="U7118" i="8"/>
  <c r="V7118" i="8" s="1"/>
  <c r="U7484" i="8"/>
  <c r="V7484" i="8" s="1"/>
  <c r="U6753" i="8"/>
  <c r="V6753" i="8" s="1"/>
  <c r="U7063" i="8"/>
  <c r="V7063" i="8" s="1"/>
  <c r="U7429" i="8"/>
  <c r="V7429" i="8" s="1"/>
  <c r="U6698" i="8"/>
  <c r="V6698" i="8" s="1"/>
  <c r="H6756" i="8"/>
  <c r="U7121" i="8"/>
  <c r="V7121" i="8" s="1"/>
  <c r="U6756" i="8"/>
  <c r="U7487" i="8"/>
  <c r="V7487" i="8" s="1"/>
  <c r="U7486" i="8"/>
  <c r="V7486" i="8" s="1"/>
  <c r="U7120" i="8"/>
  <c r="V7120" i="8" s="1"/>
  <c r="U6755" i="8"/>
  <c r="V6755" i="8" s="1"/>
  <c r="E6405" i="8"/>
  <c r="H6770" i="8" s="1"/>
  <c r="A6422" i="8"/>
  <c r="C220" i="11"/>
  <c r="I6787" i="8"/>
  <c r="T6787" i="8" s="1"/>
  <c r="U7111" i="8"/>
  <c r="V7111" i="8" s="1"/>
  <c r="U7477" i="8"/>
  <c r="V7477" i="8" s="1"/>
  <c r="U6746" i="8"/>
  <c r="V6746" i="8" s="1"/>
  <c r="V6668" i="8"/>
  <c r="V6706" i="8"/>
  <c r="C197" i="11"/>
  <c r="I6764" i="8"/>
  <c r="T6764" i="8" s="1"/>
  <c r="E6419" i="8"/>
  <c r="D217" i="11" s="1"/>
  <c r="C210" i="11"/>
  <c r="A6412" i="8"/>
  <c r="I6777" i="8"/>
  <c r="T6777" i="8" s="1"/>
  <c r="A6407" i="8"/>
  <c r="E6414" i="8"/>
  <c r="H6779" i="8" s="1"/>
  <c r="I6772" i="8"/>
  <c r="T6772" i="8" s="1"/>
  <c r="C205" i="11"/>
  <c r="E6396" i="8"/>
  <c r="A6402" i="8"/>
  <c r="C200" i="11"/>
  <c r="E6409" i="8"/>
  <c r="I6767" i="8"/>
  <c r="T6767" i="8" s="1"/>
  <c r="A6418" i="8"/>
  <c r="I6783" i="8"/>
  <c r="T6783" i="8" s="1"/>
  <c r="C216" i="11"/>
  <c r="U6699" i="8"/>
  <c r="U7430" i="8"/>
  <c r="V7430" i="8" s="1"/>
  <c r="U7064" i="8"/>
  <c r="V7064" i="8" s="1"/>
  <c r="H6699" i="8"/>
  <c r="D132" i="11"/>
  <c r="V6672" i="8"/>
  <c r="V6676" i="8"/>
  <c r="V6727" i="8"/>
  <c r="H6702" i="8"/>
  <c r="V6670" i="8"/>
  <c r="E6375" i="8"/>
  <c r="D181" i="11"/>
  <c r="U7109" i="8"/>
  <c r="V7109" i="8" s="1"/>
  <c r="U6744" i="8"/>
  <c r="U7475" i="8"/>
  <c r="V7475" i="8" s="1"/>
  <c r="V6674" i="8"/>
  <c r="U7482" i="8"/>
  <c r="V7482" i="8" s="1"/>
  <c r="U7116" i="8"/>
  <c r="V7116" i="8" s="1"/>
  <c r="U6751" i="8"/>
  <c r="V6751" i="8" s="1"/>
  <c r="V6743" i="8" l="1"/>
  <c r="E6406" i="8"/>
  <c r="D209" i="11"/>
  <c r="V6744" i="8"/>
  <c r="A6399" i="8"/>
  <c r="V6699" i="8"/>
  <c r="V6756" i="8"/>
  <c r="V6707" i="8"/>
  <c r="V6705" i="8"/>
  <c r="V6711" i="8"/>
  <c r="E6399" i="8"/>
  <c r="U6764" i="8" s="1"/>
  <c r="V6708" i="8"/>
  <c r="V6703" i="8"/>
  <c r="V6704" i="8"/>
  <c r="D213" i="11"/>
  <c r="I6792" i="8"/>
  <c r="T6792" i="8" s="1"/>
  <c r="C225" i="11"/>
  <c r="E6449" i="8"/>
  <c r="I6807" i="8"/>
  <c r="T6807" i="8" s="1"/>
  <c r="C240" i="11"/>
  <c r="A6442" i="8"/>
  <c r="U7492" i="8"/>
  <c r="V7492" i="8" s="1"/>
  <c r="U6761" i="8"/>
  <c r="U7126" i="8"/>
  <c r="V7126" i="8" s="1"/>
  <c r="U7103" i="8"/>
  <c r="V7103" i="8" s="1"/>
  <c r="U7469" i="8"/>
  <c r="V7469" i="8" s="1"/>
  <c r="U6738" i="8"/>
  <c r="D171" i="11"/>
  <c r="H6738" i="8"/>
  <c r="U6778" i="8"/>
  <c r="U7143" i="8"/>
  <c r="V7143" i="8" s="1"/>
  <c r="H6731" i="8"/>
  <c r="U7096" i="8"/>
  <c r="V7096" i="8" s="1"/>
  <c r="U6731" i="8"/>
  <c r="U7462" i="8"/>
  <c r="V7462" i="8" s="1"/>
  <c r="D164" i="11"/>
  <c r="U6781" i="8"/>
  <c r="V6781" i="8" s="1"/>
  <c r="U7146" i="8"/>
  <c r="V7146" i="8" s="1"/>
  <c r="V6702" i="8"/>
  <c r="I6761" i="8"/>
  <c r="T6761" i="8" s="1"/>
  <c r="A6396" i="8"/>
  <c r="E6403" i="8"/>
  <c r="C194" i="11"/>
  <c r="H6761" i="8"/>
  <c r="D194" i="11"/>
  <c r="U7100" i="8"/>
  <c r="V7100" i="8" s="1"/>
  <c r="U6735" i="8"/>
  <c r="U7466" i="8"/>
  <c r="V7466" i="8" s="1"/>
  <c r="V6748" i="8"/>
  <c r="D212" i="11"/>
  <c r="N16" i="10"/>
  <c r="L16" i="10"/>
  <c r="T15" i="10" s="1"/>
  <c r="R15" i="10" s="1"/>
  <c r="T13" i="10"/>
  <c r="R13" i="10" s="1"/>
  <c r="A6427" i="8"/>
  <c r="D168" i="11"/>
  <c r="I6803" i="8"/>
  <c r="T6803" i="8" s="1"/>
  <c r="E6445" i="8"/>
  <c r="A6438" i="8"/>
  <c r="C236" i="11"/>
  <c r="C241" i="11"/>
  <c r="I6808" i="8"/>
  <c r="T6808" i="8" s="1"/>
  <c r="E6450" i="8"/>
  <c r="H6815" i="8" s="1"/>
  <c r="A6443" i="8"/>
  <c r="I6804" i="8"/>
  <c r="T6804" i="8" s="1"/>
  <c r="A6439" i="8"/>
  <c r="C237" i="11"/>
  <c r="E6446" i="8"/>
  <c r="D244" i="11" s="1"/>
  <c r="C251" i="11"/>
  <c r="I6818" i="8"/>
  <c r="T6818" i="8" s="1"/>
  <c r="A6453" i="8"/>
  <c r="U7105" i="8"/>
  <c r="V7105" i="8" s="1"/>
  <c r="U6740" i="8"/>
  <c r="U7471" i="8"/>
  <c r="V7471" i="8" s="1"/>
  <c r="H6740" i="8"/>
  <c r="D173" i="11"/>
  <c r="U6736" i="8"/>
  <c r="U7101" i="8"/>
  <c r="V7101" i="8" s="1"/>
  <c r="U7467" i="8"/>
  <c r="V7467" i="8" s="1"/>
  <c r="H6736" i="8"/>
  <c r="D169" i="11"/>
  <c r="V6745" i="8"/>
  <c r="U7140" i="8"/>
  <c r="V7140" i="8" s="1"/>
  <c r="U6775" i="8"/>
  <c r="V6775" i="8" s="1"/>
  <c r="H6735" i="8"/>
  <c r="U6741" i="8"/>
  <c r="U7472" i="8"/>
  <c r="V7472" i="8" s="1"/>
  <c r="U7106" i="8"/>
  <c r="V7106" i="8" s="1"/>
  <c r="H6741" i="8"/>
  <c r="D174" i="11"/>
  <c r="H6777" i="8"/>
  <c r="U7142" i="8"/>
  <c r="V7142" i="8" s="1"/>
  <c r="U6777" i="8"/>
  <c r="D211" i="11"/>
  <c r="U7473" i="8"/>
  <c r="V7473" i="8" s="1"/>
  <c r="U6742" i="8"/>
  <c r="U7107" i="8"/>
  <c r="V7107" i="8" s="1"/>
  <c r="H6742" i="8"/>
  <c r="D175" i="11"/>
  <c r="I6816" i="8"/>
  <c r="T6816" i="8" s="1"/>
  <c r="C249" i="11"/>
  <c r="A6451" i="8"/>
  <c r="I6794" i="8"/>
  <c r="T6794" i="8" s="1"/>
  <c r="C227" i="11"/>
  <c r="I6810" i="8"/>
  <c r="T6810" i="8" s="1"/>
  <c r="A6445" i="8"/>
  <c r="C243" i="11"/>
  <c r="E6452" i="8"/>
  <c r="H6810" i="8"/>
  <c r="U6779" i="8"/>
  <c r="V6779" i="8" s="1"/>
  <c r="U7144" i="8"/>
  <c r="V7144" i="8" s="1"/>
  <c r="U7138" i="8"/>
  <c r="V7138" i="8" s="1"/>
  <c r="U6773" i="8"/>
  <c r="E6401" i="8"/>
  <c r="H6729" i="8"/>
  <c r="R5" i="10"/>
  <c r="T31" i="10"/>
  <c r="R31" i="10" s="1"/>
  <c r="I8" i="10"/>
  <c r="H6778" i="8"/>
  <c r="H6773" i="8"/>
  <c r="V6749" i="8"/>
  <c r="A6448" i="8"/>
  <c r="I6813" i="8"/>
  <c r="T6813" i="8" s="1"/>
  <c r="C246" i="11"/>
  <c r="E6440" i="8"/>
  <c r="H6805" i="8" s="1"/>
  <c r="A6433" i="8"/>
  <c r="I6798" i="8"/>
  <c r="T6798" i="8" s="1"/>
  <c r="C231" i="11"/>
  <c r="I6796" i="8"/>
  <c r="T6796" i="8" s="1"/>
  <c r="E6438" i="8"/>
  <c r="H6803" i="8" s="1"/>
  <c r="C229" i="11"/>
  <c r="A6431" i="8"/>
  <c r="I6812" i="8"/>
  <c r="T6812" i="8" s="1"/>
  <c r="E6454" i="8"/>
  <c r="A6447" i="8"/>
  <c r="C245" i="11"/>
  <c r="E6453" i="8"/>
  <c r="H6818" i="8" s="1"/>
  <c r="A6446" i="8"/>
  <c r="C244" i="11"/>
  <c r="I6811" i="8"/>
  <c r="T6811" i="8" s="1"/>
  <c r="C193" i="11"/>
  <c r="A6395" i="8"/>
  <c r="I6760" i="8"/>
  <c r="T6760" i="8" s="1"/>
  <c r="E6402" i="8"/>
  <c r="A6394" i="8"/>
  <c r="E6395" i="8"/>
  <c r="H6760" i="8" s="1"/>
  <c r="D208" i="11"/>
  <c r="A6437" i="8"/>
  <c r="I6802" i="8"/>
  <c r="T6802" i="8" s="1"/>
  <c r="E6444" i="8"/>
  <c r="H6809" i="8" s="1"/>
  <c r="C235" i="11"/>
  <c r="D250" i="11"/>
  <c r="A6452" i="8"/>
  <c r="I6817" i="8"/>
  <c r="T6817" i="8" s="1"/>
  <c r="H6817" i="8"/>
  <c r="C250" i="11"/>
  <c r="C242" i="11"/>
  <c r="A6444" i="8"/>
  <c r="E6451" i="8"/>
  <c r="I6809" i="8"/>
  <c r="T6809" i="8" s="1"/>
  <c r="I6799" i="8"/>
  <c r="T6799" i="8" s="1"/>
  <c r="A6434" i="8"/>
  <c r="E6441" i="8"/>
  <c r="D239" i="11" s="1"/>
  <c r="C232" i="11"/>
  <c r="I6797" i="8"/>
  <c r="T6797" i="8" s="1"/>
  <c r="A6432" i="8"/>
  <c r="C230" i="11"/>
  <c r="E6439" i="8"/>
  <c r="H6804" i="8" s="1"/>
  <c r="I6814" i="8"/>
  <c r="T6814" i="8" s="1"/>
  <c r="A6449" i="8"/>
  <c r="C247" i="11"/>
  <c r="D247" i="11"/>
  <c r="H6814" i="8"/>
  <c r="U7136" i="8"/>
  <c r="V7136" i="8" s="1"/>
  <c r="U6771" i="8"/>
  <c r="D204" i="11"/>
  <c r="U7098" i="8"/>
  <c r="V7098" i="8" s="1"/>
  <c r="U7464" i="8"/>
  <c r="V7464" i="8" s="1"/>
  <c r="U6733" i="8"/>
  <c r="H6733" i="8"/>
  <c r="D166" i="11"/>
  <c r="U7135" i="8"/>
  <c r="V7135" i="8" s="1"/>
  <c r="U6770" i="8"/>
  <c r="V6770" i="8" s="1"/>
  <c r="D215" i="11"/>
  <c r="U6782" i="8"/>
  <c r="V6782" i="8" s="1"/>
  <c r="U7147" i="8"/>
  <c r="V7147" i="8" s="1"/>
  <c r="U7145" i="8"/>
  <c r="V7145" i="8" s="1"/>
  <c r="U6780" i="8"/>
  <c r="V6780" i="8" s="1"/>
  <c r="U7124" i="8"/>
  <c r="V7124" i="8" s="1"/>
  <c r="U6759" i="8"/>
  <c r="V6759" i="8" s="1"/>
  <c r="U7490" i="8"/>
  <c r="V7490" i="8" s="1"/>
  <c r="A6440" i="8"/>
  <c r="I6805" i="8"/>
  <c r="T6805" i="8" s="1"/>
  <c r="E6447" i="8"/>
  <c r="H6812" i="8" s="1"/>
  <c r="C238" i="11"/>
  <c r="E6404" i="8"/>
  <c r="C195" i="11"/>
  <c r="A6397" i="8"/>
  <c r="I6762" i="8"/>
  <c r="T6762" i="8" s="1"/>
  <c r="A6400" i="8"/>
  <c r="I6765" i="8"/>
  <c r="T6765" i="8" s="1"/>
  <c r="C198" i="11"/>
  <c r="E6407" i="8"/>
  <c r="H6771" i="8"/>
  <c r="H6730" i="8"/>
  <c r="U6730" i="8"/>
  <c r="U7095" i="8"/>
  <c r="V7095" i="8" s="1"/>
  <c r="U7461" i="8"/>
  <c r="V7461" i="8" s="1"/>
  <c r="U7094" i="8"/>
  <c r="V7094" i="8" s="1"/>
  <c r="U6729" i="8"/>
  <c r="U7460" i="8"/>
  <c r="V7460" i="8" s="1"/>
  <c r="E6397" i="8"/>
  <c r="D195" i="11" s="1"/>
  <c r="H6739" i="8"/>
  <c r="U6739" i="8"/>
  <c r="U7470" i="8"/>
  <c r="V7470" i="8" s="1"/>
  <c r="U7104" i="8"/>
  <c r="V7104" i="8" s="1"/>
  <c r="D172" i="11"/>
  <c r="U6776" i="8"/>
  <c r="V6776" i="8" s="1"/>
  <c r="U7141" i="8"/>
  <c r="V7141" i="8" s="1"/>
  <c r="U6737" i="8"/>
  <c r="U7102" i="8"/>
  <c r="V7102" i="8" s="1"/>
  <c r="U7468" i="8"/>
  <c r="V7468" i="8" s="1"/>
  <c r="H6737" i="8"/>
  <c r="D170" i="11"/>
  <c r="A6435" i="8"/>
  <c r="E6442" i="8"/>
  <c r="H6807" i="8" s="1"/>
  <c r="C233" i="11"/>
  <c r="I6800" i="8"/>
  <c r="T6800" i="8" s="1"/>
  <c r="A6436" i="8"/>
  <c r="I6801" i="8"/>
  <c r="T6801" i="8" s="1"/>
  <c r="E6443" i="8"/>
  <c r="D241" i="11" s="1"/>
  <c r="C234" i="11"/>
  <c r="I6815" i="8"/>
  <c r="T6815" i="8" s="1"/>
  <c r="A6450" i="8"/>
  <c r="C248" i="11"/>
  <c r="I6791" i="8"/>
  <c r="T6791" i="8" s="1"/>
  <c r="A6426" i="8"/>
  <c r="C224" i="11"/>
  <c r="C239" i="11"/>
  <c r="A6441" i="8"/>
  <c r="E6448" i="8"/>
  <c r="D246" i="11" s="1"/>
  <c r="I6806" i="8"/>
  <c r="T6806" i="8" s="1"/>
  <c r="U7139" i="8"/>
  <c r="V7139" i="8" s="1"/>
  <c r="U6774" i="8"/>
  <c r="D165" i="11"/>
  <c r="U7463" i="8"/>
  <c r="V7463" i="8" s="1"/>
  <c r="U7097" i="8"/>
  <c r="V7097" i="8" s="1"/>
  <c r="U6732" i="8"/>
  <c r="V6732" i="8" s="1"/>
  <c r="H6774" i="8"/>
  <c r="V6709" i="8"/>
  <c r="V6710" i="8"/>
  <c r="H6734" i="8"/>
  <c r="U7465" i="8"/>
  <c r="V7465" i="8" s="1"/>
  <c r="U6734" i="8"/>
  <c r="U7099" i="8"/>
  <c r="V7099" i="8" s="1"/>
  <c r="D203" i="11"/>
  <c r="D207" i="11"/>
  <c r="E6398" i="8"/>
  <c r="E6400" i="8"/>
  <c r="D198" i="11" s="1"/>
  <c r="H6806" i="8" l="1"/>
  <c r="E6434" i="8"/>
  <c r="H6764" i="8"/>
  <c r="D248" i="11"/>
  <c r="V6771" i="8"/>
  <c r="V6729" i="8"/>
  <c r="D197" i="11"/>
  <c r="V6740" i="8"/>
  <c r="U7129" i="8"/>
  <c r="V7129" i="8" s="1"/>
  <c r="D238" i="11"/>
  <c r="V6742" i="8"/>
  <c r="U7495" i="8"/>
  <c r="V7495" i="8" s="1"/>
  <c r="V6730" i="8"/>
  <c r="V6761" i="8"/>
  <c r="A6429" i="8"/>
  <c r="V6777" i="8"/>
  <c r="V6733" i="8"/>
  <c r="D193" i="11"/>
  <c r="H6799" i="8"/>
  <c r="U6799" i="8"/>
  <c r="U7164" i="8"/>
  <c r="V7164" i="8" s="1"/>
  <c r="D232" i="11"/>
  <c r="I6831" i="8"/>
  <c r="T6831" i="8" s="1"/>
  <c r="E6473" i="8"/>
  <c r="D271" i="11" s="1"/>
  <c r="C264" i="11"/>
  <c r="A6466" i="8"/>
  <c r="I6821" i="8"/>
  <c r="T6821" i="8" s="1"/>
  <c r="C254" i="11"/>
  <c r="A6456" i="8"/>
  <c r="C279" i="11"/>
  <c r="A6481" i="8"/>
  <c r="I6846" i="8"/>
  <c r="T6846" i="8" s="1"/>
  <c r="I6844" i="8"/>
  <c r="T6844" i="8" s="1"/>
  <c r="A6479" i="8"/>
  <c r="C277" i="11"/>
  <c r="E6503" i="8"/>
  <c r="H6868" i="8" s="1"/>
  <c r="I6861" i="8"/>
  <c r="T6861" i="8" s="1"/>
  <c r="A6496" i="8"/>
  <c r="C294" i="11"/>
  <c r="A6514" i="8"/>
  <c r="I6879" i="8"/>
  <c r="T6879" i="8" s="1"/>
  <c r="C312" i="11"/>
  <c r="V6774" i="8"/>
  <c r="H6762" i="8"/>
  <c r="U6819" i="8"/>
  <c r="U7184" i="8"/>
  <c r="V7184" i="8" s="1"/>
  <c r="D252" i="11"/>
  <c r="H6819" i="8"/>
  <c r="U7170" i="8"/>
  <c r="V7170" i="8" s="1"/>
  <c r="U6805" i="8"/>
  <c r="V6805" i="8" s="1"/>
  <c r="V6736" i="8"/>
  <c r="V6738" i="8"/>
  <c r="A6477" i="8"/>
  <c r="E6484" i="8"/>
  <c r="H6849" i="8" s="1"/>
  <c r="C275" i="11"/>
  <c r="I6842" i="8"/>
  <c r="T6842" i="8" s="1"/>
  <c r="E6477" i="8"/>
  <c r="H6842" i="8" s="1"/>
  <c r="I6835" i="8"/>
  <c r="T6835" i="8" s="1"/>
  <c r="A6470" i="8"/>
  <c r="C268" i="11"/>
  <c r="A6483" i="8"/>
  <c r="C281" i="11"/>
  <c r="I6848" i="8"/>
  <c r="T6848" i="8" s="1"/>
  <c r="A6513" i="8"/>
  <c r="I6878" i="8"/>
  <c r="T6878" i="8" s="1"/>
  <c r="C311" i="11"/>
  <c r="V6737" i="8"/>
  <c r="U6804" i="8"/>
  <c r="V6804" i="8" s="1"/>
  <c r="U7169" i="8"/>
  <c r="V7169" i="8" s="1"/>
  <c r="U6809" i="8"/>
  <c r="V6809" i="8" s="1"/>
  <c r="U7174" i="8"/>
  <c r="V7174" i="8" s="1"/>
  <c r="H6811" i="8"/>
  <c r="U6811" i="8"/>
  <c r="U7176" i="8"/>
  <c r="V7176" i="8" s="1"/>
  <c r="I6877" i="8"/>
  <c r="T6877" i="8" s="1"/>
  <c r="A6512" i="8"/>
  <c r="C310" i="11"/>
  <c r="V6734" i="8"/>
  <c r="E6427" i="8"/>
  <c r="A6425" i="8"/>
  <c r="I6790" i="8"/>
  <c r="T6790" i="8" s="1"/>
  <c r="C223" i="11"/>
  <c r="E6432" i="8"/>
  <c r="E6430" i="8"/>
  <c r="E6429" i="8"/>
  <c r="E6425" i="8"/>
  <c r="D223" i="11" s="1"/>
  <c r="E6431" i="8"/>
  <c r="A6424" i="8"/>
  <c r="E6426" i="8"/>
  <c r="U7181" i="8"/>
  <c r="V7181" i="8" s="1"/>
  <c r="U6816" i="8"/>
  <c r="V6735" i="8"/>
  <c r="E6478" i="8"/>
  <c r="H6843" i="8" s="1"/>
  <c r="A6471" i="8"/>
  <c r="I6836" i="8"/>
  <c r="T6836" i="8" s="1"/>
  <c r="C269" i="11"/>
  <c r="C260" i="11"/>
  <c r="A6462" i="8"/>
  <c r="I6827" i="8"/>
  <c r="T6827" i="8" s="1"/>
  <c r="E6469" i="8"/>
  <c r="E6479" i="8"/>
  <c r="I6837" i="8"/>
  <c r="T6837" i="8" s="1"/>
  <c r="A6472" i="8"/>
  <c r="C270" i="11"/>
  <c r="C282" i="11"/>
  <c r="I6849" i="8"/>
  <c r="T6849" i="8" s="1"/>
  <c r="A6484" i="8"/>
  <c r="E6516" i="8"/>
  <c r="I6874" i="8"/>
  <c r="T6874" i="8" s="1"/>
  <c r="A6509" i="8"/>
  <c r="C307" i="11"/>
  <c r="A6511" i="8"/>
  <c r="C309" i="11"/>
  <c r="I6876" i="8"/>
  <c r="T6876" i="8" s="1"/>
  <c r="V6741" i="8"/>
  <c r="D243" i="11"/>
  <c r="U6810" i="8"/>
  <c r="V6810" i="8" s="1"/>
  <c r="U7175" i="8"/>
  <c r="V7175" i="8" s="1"/>
  <c r="E6480" i="8"/>
  <c r="I6838" i="8"/>
  <c r="T6838" i="8" s="1"/>
  <c r="A6473" i="8"/>
  <c r="C271" i="11"/>
  <c r="A6508" i="8"/>
  <c r="E6515" i="8"/>
  <c r="D313" i="11" s="1"/>
  <c r="I6873" i="8"/>
  <c r="T6873" i="8" s="1"/>
  <c r="C306" i="11"/>
  <c r="C308" i="11"/>
  <c r="I6875" i="8"/>
  <c r="T6875" i="8" s="1"/>
  <c r="A6510" i="8"/>
  <c r="U7131" i="8"/>
  <c r="V7131" i="8" s="1"/>
  <c r="U6766" i="8"/>
  <c r="U7497" i="8"/>
  <c r="V7497" i="8" s="1"/>
  <c r="D199" i="11"/>
  <c r="H6766" i="8"/>
  <c r="A6464" i="8"/>
  <c r="E6471" i="8"/>
  <c r="C262" i="11"/>
  <c r="I6829" i="8"/>
  <c r="T6829" i="8" s="1"/>
  <c r="E6481" i="8"/>
  <c r="D279" i="11" s="1"/>
  <c r="A6474" i="8"/>
  <c r="I6839" i="8"/>
  <c r="T6839" i="8" s="1"/>
  <c r="C272" i="11"/>
  <c r="C305" i="11"/>
  <c r="I6872" i="8"/>
  <c r="T6872" i="8" s="1"/>
  <c r="A6507" i="8"/>
  <c r="E6514" i="8"/>
  <c r="U7178" i="8"/>
  <c r="V7178" i="8" s="1"/>
  <c r="U6813" i="8"/>
  <c r="D202" i="11"/>
  <c r="U7500" i="8"/>
  <c r="V7500" i="8" s="1"/>
  <c r="U7134" i="8"/>
  <c r="V7134" i="8" s="1"/>
  <c r="U6769" i="8"/>
  <c r="H6769" i="8"/>
  <c r="V6773" i="8"/>
  <c r="H6808" i="8"/>
  <c r="V6731" i="8"/>
  <c r="A6463" i="8"/>
  <c r="C261" i="11"/>
  <c r="E6470" i="8"/>
  <c r="I6828" i="8"/>
  <c r="T6828" i="8" s="1"/>
  <c r="A6465" i="8"/>
  <c r="E6472" i="8"/>
  <c r="C263" i="11"/>
  <c r="I6830" i="8"/>
  <c r="T6830" i="8" s="1"/>
  <c r="C273" i="11"/>
  <c r="I6840" i="8"/>
  <c r="T6840" i="8" s="1"/>
  <c r="E6482" i="8"/>
  <c r="D280" i="11" s="1"/>
  <c r="A6475" i="8"/>
  <c r="I6867" i="8"/>
  <c r="T6867" i="8" s="1"/>
  <c r="A6502" i="8"/>
  <c r="C300" i="11"/>
  <c r="E6509" i="8"/>
  <c r="I6871" i="8"/>
  <c r="T6871" i="8" s="1"/>
  <c r="C304" i="11"/>
  <c r="E6513" i="8"/>
  <c r="H6878" i="8" s="1"/>
  <c r="A6506" i="8"/>
  <c r="U7168" i="8"/>
  <c r="V7168" i="8" s="1"/>
  <c r="U6803" i="8"/>
  <c r="V6803" i="8" s="1"/>
  <c r="H6813" i="8"/>
  <c r="A6428" i="8"/>
  <c r="C226" i="11"/>
  <c r="E6435" i="8"/>
  <c r="I6793" i="8"/>
  <c r="T6793" i="8" s="1"/>
  <c r="E6428" i="8"/>
  <c r="D226" i="11" s="1"/>
  <c r="C283" i="11"/>
  <c r="I6850" i="8"/>
  <c r="T6850" i="8" s="1"/>
  <c r="E6483" i="8"/>
  <c r="I6841" i="8"/>
  <c r="T6841" i="8" s="1"/>
  <c r="A6476" i="8"/>
  <c r="C274" i="11"/>
  <c r="A6501" i="8"/>
  <c r="C299" i="11"/>
  <c r="I6866" i="8"/>
  <c r="T6866" i="8" s="1"/>
  <c r="E6508" i="8"/>
  <c r="H6873" i="8" s="1"/>
  <c r="A6505" i="8"/>
  <c r="E6512" i="8"/>
  <c r="D310" i="11" s="1"/>
  <c r="C303" i="11"/>
  <c r="I6870" i="8"/>
  <c r="T6870" i="8" s="1"/>
  <c r="U6807" i="8"/>
  <c r="V6807" i="8" s="1"/>
  <c r="U7172" i="8"/>
  <c r="V7172" i="8" s="1"/>
  <c r="V6739" i="8"/>
  <c r="U7491" i="8"/>
  <c r="V7491" i="8" s="1"/>
  <c r="U7125" i="8"/>
  <c r="V7125" i="8" s="1"/>
  <c r="U6760" i="8"/>
  <c r="V6760" i="8" s="1"/>
  <c r="U6818" i="8"/>
  <c r="V6818" i="8" s="1"/>
  <c r="U7183" i="8"/>
  <c r="V7183" i="8" s="1"/>
  <c r="A6430" i="8"/>
  <c r="I6795" i="8"/>
  <c r="T6795" i="8" s="1"/>
  <c r="C228" i="11"/>
  <c r="E6437" i="8"/>
  <c r="D228" i="11"/>
  <c r="H6795" i="8"/>
  <c r="E6436" i="8"/>
  <c r="D251" i="11"/>
  <c r="U6815" i="8"/>
  <c r="V6815" i="8" s="1"/>
  <c r="U7180" i="8"/>
  <c r="V7180" i="8" s="1"/>
  <c r="U7499" i="8"/>
  <c r="V7499" i="8" s="1"/>
  <c r="U7133" i="8"/>
  <c r="V7133" i="8" s="1"/>
  <c r="U6768" i="8"/>
  <c r="H6768" i="8"/>
  <c r="D201" i="11"/>
  <c r="D240" i="11"/>
  <c r="I6822" i="8"/>
  <c r="T6822" i="8" s="1"/>
  <c r="C255" i="11"/>
  <c r="A6467" i="8"/>
  <c r="E6474" i="8"/>
  <c r="D272" i="11" s="1"/>
  <c r="I6832" i="8"/>
  <c r="T6832" i="8" s="1"/>
  <c r="C265" i="11"/>
  <c r="E6475" i="8"/>
  <c r="C266" i="11"/>
  <c r="I6833" i="8"/>
  <c r="T6833" i="8" s="1"/>
  <c r="A6468" i="8"/>
  <c r="E6507" i="8"/>
  <c r="D305" i="11" s="1"/>
  <c r="A6500" i="8"/>
  <c r="C298" i="11"/>
  <c r="I6865" i="8"/>
  <c r="T6865" i="8" s="1"/>
  <c r="E6511" i="8"/>
  <c r="D309" i="11" s="1"/>
  <c r="A6504" i="8"/>
  <c r="C302" i="11"/>
  <c r="I6869" i="8"/>
  <c r="T6869" i="8" s="1"/>
  <c r="U7137" i="8"/>
  <c r="V7137" i="8" s="1"/>
  <c r="U6772" i="8"/>
  <c r="H6772" i="8"/>
  <c r="D205" i="11"/>
  <c r="U6806" i="8"/>
  <c r="V6806" i="8" s="1"/>
  <c r="U7171" i="8"/>
  <c r="V7171" i="8" s="1"/>
  <c r="H6816" i="8"/>
  <c r="A6480" i="8"/>
  <c r="I6845" i="8"/>
  <c r="T6845" i="8" s="1"/>
  <c r="C278" i="11"/>
  <c r="D278" i="11"/>
  <c r="H6845" i="8"/>
  <c r="A6499" i="8"/>
  <c r="E6506" i="8"/>
  <c r="D304" i="11" s="1"/>
  <c r="I6864" i="8"/>
  <c r="T6864" i="8" s="1"/>
  <c r="C297" i="11"/>
  <c r="A6503" i="8"/>
  <c r="E6510" i="8"/>
  <c r="C301" i="11"/>
  <c r="I6868" i="8"/>
  <c r="T6868" i="8" s="1"/>
  <c r="H6765" i="8"/>
  <c r="U7496" i="8"/>
  <c r="V7496" i="8" s="1"/>
  <c r="U7130" i="8"/>
  <c r="V7130" i="8" s="1"/>
  <c r="U6765" i="8"/>
  <c r="U6812" i="8"/>
  <c r="V6812" i="8" s="1"/>
  <c r="U7177" i="8"/>
  <c r="V7177" i="8" s="1"/>
  <c r="D245" i="11"/>
  <c r="V6778" i="8"/>
  <c r="H6881" i="8"/>
  <c r="I6881" i="8"/>
  <c r="T6881" i="8" s="1"/>
  <c r="C314" i="11"/>
  <c r="D314" i="11"/>
  <c r="U7494" i="8"/>
  <c r="V7494" i="8" s="1"/>
  <c r="U6763" i="8"/>
  <c r="U7128" i="8"/>
  <c r="V7128" i="8" s="1"/>
  <c r="D196" i="11"/>
  <c r="H6763" i="8"/>
  <c r="U7127" i="8"/>
  <c r="V7127" i="8" s="1"/>
  <c r="U6762" i="8"/>
  <c r="V6762" i="8" s="1"/>
  <c r="U7493" i="8"/>
  <c r="V7493" i="8" s="1"/>
  <c r="U7182" i="8"/>
  <c r="V7182" i="8" s="1"/>
  <c r="U6817" i="8"/>
  <c r="V6817" i="8" s="1"/>
  <c r="D249" i="11"/>
  <c r="E6476" i="8"/>
  <c r="D274" i="11" s="1"/>
  <c r="I6834" i="8"/>
  <c r="T6834" i="8" s="1"/>
  <c r="A6469" i="8"/>
  <c r="C267" i="11"/>
  <c r="H6834" i="8"/>
  <c r="C296" i="11"/>
  <c r="A6498" i="8"/>
  <c r="E6505" i="8"/>
  <c r="D303" i="11" s="1"/>
  <c r="I6863" i="8"/>
  <c r="T6863" i="8" s="1"/>
  <c r="I6843" i="8"/>
  <c r="T6843" i="8" s="1"/>
  <c r="E6485" i="8"/>
  <c r="D283" i="11" s="1"/>
  <c r="C276" i="11"/>
  <c r="A6478" i="8"/>
  <c r="C280" i="11"/>
  <c r="A6482" i="8"/>
  <c r="I6847" i="8"/>
  <c r="T6847" i="8" s="1"/>
  <c r="A6497" i="8"/>
  <c r="C295" i="11"/>
  <c r="I6862" i="8"/>
  <c r="T6862" i="8" s="1"/>
  <c r="E6504" i="8"/>
  <c r="D302" i="11" s="1"/>
  <c r="I6880" i="8"/>
  <c r="T6880" i="8" s="1"/>
  <c r="C313" i="11"/>
  <c r="A6515" i="8"/>
  <c r="E6433" i="8"/>
  <c r="U7173" i="8"/>
  <c r="V7173" i="8" s="1"/>
  <c r="U6808" i="8"/>
  <c r="V6808" i="8" s="1"/>
  <c r="D242" i="11"/>
  <c r="U6767" i="8"/>
  <c r="U7498" i="8"/>
  <c r="V7498" i="8" s="1"/>
  <c r="U7132" i="8"/>
  <c r="V7132" i="8" s="1"/>
  <c r="D200" i="11"/>
  <c r="H6767" i="8"/>
  <c r="D237" i="11"/>
  <c r="D236" i="11"/>
  <c r="U7179" i="8"/>
  <c r="V7179" i="8" s="1"/>
  <c r="U6814" i="8"/>
  <c r="V6814" i="8" s="1"/>
  <c r="V6764" i="8"/>
  <c r="D282" i="11" l="1"/>
  <c r="H6838" i="8"/>
  <c r="D275" i="11"/>
  <c r="E6464" i="8"/>
  <c r="U7194" i="8" s="1"/>
  <c r="V7194" i="8" s="1"/>
  <c r="H6847" i="8"/>
  <c r="V6772" i="8"/>
  <c r="V6767" i="8"/>
  <c r="H6880" i="8"/>
  <c r="H6850" i="8"/>
  <c r="D276" i="11"/>
  <c r="H6870" i="8"/>
  <c r="E6463" i="8"/>
  <c r="U6828" i="8" s="1"/>
  <c r="H6828" i="8"/>
  <c r="E6520" i="8"/>
  <c r="A6517" i="8"/>
  <c r="E6524" i="8"/>
  <c r="I6882" i="8"/>
  <c r="T6882" i="8" s="1"/>
  <c r="C315" i="11"/>
  <c r="E6523" i="8"/>
  <c r="D321" i="11" s="1"/>
  <c r="U7204" i="8"/>
  <c r="V7204" i="8" s="1"/>
  <c r="U6839" i="8"/>
  <c r="V6768" i="8"/>
  <c r="H6800" i="8"/>
  <c r="U7165" i="8"/>
  <c r="V7165" i="8" s="1"/>
  <c r="U6800" i="8"/>
  <c r="D233" i="11"/>
  <c r="H6871" i="8"/>
  <c r="U6795" i="8"/>
  <c r="V6795" i="8" s="1"/>
  <c r="U7160" i="8"/>
  <c r="V7160" i="8" s="1"/>
  <c r="I6888" i="8"/>
  <c r="T6888" i="8" s="1"/>
  <c r="A6523" i="8"/>
  <c r="E6530" i="8"/>
  <c r="H6895" i="8" s="1"/>
  <c r="C321" i="11"/>
  <c r="E6537" i="8"/>
  <c r="A6530" i="8"/>
  <c r="I6895" i="8"/>
  <c r="T6895" i="8" s="1"/>
  <c r="C328" i="11"/>
  <c r="A6516" i="8"/>
  <c r="U7244" i="8"/>
  <c r="V7244" i="8" s="1"/>
  <c r="U6879" i="8"/>
  <c r="U6845" i="8"/>
  <c r="V6845" i="8" s="1"/>
  <c r="U7210" i="8"/>
  <c r="V7210" i="8" s="1"/>
  <c r="I6858" i="8"/>
  <c r="T6858" i="8" s="1"/>
  <c r="A6493" i="8"/>
  <c r="E6500" i="8"/>
  <c r="C291" i="11"/>
  <c r="E6536" i="8"/>
  <c r="A6529" i="8"/>
  <c r="I6894" i="8"/>
  <c r="T6894" i="8" s="1"/>
  <c r="C327" i="11"/>
  <c r="U6872" i="8"/>
  <c r="U7237" i="8"/>
  <c r="V7237" i="8" s="1"/>
  <c r="U6848" i="8"/>
  <c r="U7213" i="8"/>
  <c r="V7213" i="8" s="1"/>
  <c r="U7201" i="8"/>
  <c r="V7201" i="8" s="1"/>
  <c r="U6836" i="8"/>
  <c r="U7162" i="8"/>
  <c r="V7162" i="8" s="1"/>
  <c r="U6797" i="8"/>
  <c r="H6797" i="8"/>
  <c r="D230" i="11"/>
  <c r="C259" i="11"/>
  <c r="I6826" i="8"/>
  <c r="T6826" i="8" s="1"/>
  <c r="E6468" i="8"/>
  <c r="A6461" i="8"/>
  <c r="H6879" i="8"/>
  <c r="C289" i="11"/>
  <c r="A6491" i="8"/>
  <c r="E6498" i="8"/>
  <c r="I6856" i="8"/>
  <c r="T6856" i="8" s="1"/>
  <c r="I6887" i="8"/>
  <c r="T6887" i="8" s="1"/>
  <c r="A6522" i="8"/>
  <c r="E6529" i="8"/>
  <c r="C320" i="11"/>
  <c r="I6859" i="8"/>
  <c r="T6859" i="8" s="1"/>
  <c r="E6501" i="8"/>
  <c r="A6494" i="8"/>
  <c r="C292" i="11"/>
  <c r="E6499" i="8"/>
  <c r="I6857" i="8"/>
  <c r="T6857" i="8" s="1"/>
  <c r="A6492" i="8"/>
  <c r="C290" i="11"/>
  <c r="I6893" i="8"/>
  <c r="T6893" i="8" s="1"/>
  <c r="A6528" i="8"/>
  <c r="E6535" i="8"/>
  <c r="C326" i="11"/>
  <c r="U6870" i="8"/>
  <c r="U7235" i="8"/>
  <c r="V7235" i="8" s="1"/>
  <c r="H6874" i="8"/>
  <c r="U6874" i="8"/>
  <c r="U7239" i="8"/>
  <c r="V7239" i="8" s="1"/>
  <c r="U7246" i="8"/>
  <c r="V7246" i="8" s="1"/>
  <c r="U6881" i="8"/>
  <c r="V6881" i="8" s="1"/>
  <c r="U6844" i="8"/>
  <c r="U7209" i="8"/>
  <c r="V7209" i="8" s="1"/>
  <c r="U7208" i="8"/>
  <c r="V7208" i="8" s="1"/>
  <c r="U6843" i="8"/>
  <c r="V6843" i="8" s="1"/>
  <c r="U6842" i="8"/>
  <c r="V6842" i="8" s="1"/>
  <c r="U7207" i="8"/>
  <c r="V7207" i="8" s="1"/>
  <c r="I6892" i="8"/>
  <c r="T6892" i="8" s="1"/>
  <c r="E6534" i="8"/>
  <c r="A6527" i="8"/>
  <c r="C325" i="11"/>
  <c r="D262" i="11"/>
  <c r="D281" i="11"/>
  <c r="E6460" i="8"/>
  <c r="I6820" i="8"/>
  <c r="T6820" i="8" s="1"/>
  <c r="A6455" i="8"/>
  <c r="E6462" i="8"/>
  <c r="C253" i="11"/>
  <c r="A6454" i="8"/>
  <c r="E6461" i="8"/>
  <c r="E6458" i="8"/>
  <c r="E6456" i="8"/>
  <c r="E6459" i="8"/>
  <c r="D257" i="11" s="1"/>
  <c r="E6457" i="8"/>
  <c r="E6455" i="8"/>
  <c r="D253" i="11" s="1"/>
  <c r="A6526" i="8"/>
  <c r="I6891" i="8"/>
  <c r="T6891" i="8" s="1"/>
  <c r="E6533" i="8"/>
  <c r="C324" i="11"/>
  <c r="U6875" i="8"/>
  <c r="U7240" i="8"/>
  <c r="V7240" i="8" s="1"/>
  <c r="D306" i="11"/>
  <c r="U6873" i="8"/>
  <c r="V6873" i="8" s="1"/>
  <c r="U7238" i="8"/>
  <c r="V7238" i="8" s="1"/>
  <c r="U6837" i="8"/>
  <c r="U7202" i="8"/>
  <c r="V7202" i="8" s="1"/>
  <c r="V6769" i="8"/>
  <c r="V6816" i="8"/>
  <c r="V6811" i="8"/>
  <c r="U6838" i="8"/>
  <c r="V6838" i="8" s="1"/>
  <c r="U7203" i="8"/>
  <c r="V7203" i="8" s="1"/>
  <c r="A6495" i="8"/>
  <c r="X6494" i="8" s="1"/>
  <c r="E6502" i="8"/>
  <c r="C293" i="11"/>
  <c r="I6860" i="8"/>
  <c r="T6860" i="8" s="1"/>
  <c r="I6890" i="8"/>
  <c r="T6890" i="8" s="1"/>
  <c r="E6532" i="8"/>
  <c r="A6525" i="8"/>
  <c r="C323" i="11"/>
  <c r="H6869" i="8"/>
  <c r="U7234" i="8"/>
  <c r="V7234" i="8" s="1"/>
  <c r="U6869" i="8"/>
  <c r="U7166" i="8"/>
  <c r="V7166" i="8" s="1"/>
  <c r="U6801" i="8"/>
  <c r="H6801" i="8"/>
  <c r="D234" i="11"/>
  <c r="U6880" i="8"/>
  <c r="U7245" i="8"/>
  <c r="V7245" i="8" s="1"/>
  <c r="D267" i="11"/>
  <c r="U6834" i="8"/>
  <c r="V6834" i="8" s="1"/>
  <c r="U7199" i="8"/>
  <c r="V7199" i="8" s="1"/>
  <c r="U6792" i="8"/>
  <c r="U7157" i="8"/>
  <c r="V7157" i="8" s="1"/>
  <c r="D225" i="11"/>
  <c r="H6792" i="8"/>
  <c r="H6848" i="8"/>
  <c r="A6524" i="8"/>
  <c r="E6531" i="8"/>
  <c r="I6889" i="8"/>
  <c r="T6889" i="8" s="1"/>
  <c r="H6889" i="8"/>
  <c r="C322" i="11"/>
  <c r="D322" i="11"/>
  <c r="I6823" i="8"/>
  <c r="T6823" i="8" s="1"/>
  <c r="A6458" i="8"/>
  <c r="C256" i="11"/>
  <c r="E6465" i="8"/>
  <c r="V6766" i="8"/>
  <c r="U6791" i="8"/>
  <c r="U7156" i="8"/>
  <c r="V7156" i="8" s="1"/>
  <c r="H6791" i="8"/>
  <c r="D224" i="11"/>
  <c r="V6819" i="8"/>
  <c r="I6852" i="8"/>
  <c r="T6852" i="8" s="1"/>
  <c r="C285" i="11"/>
  <c r="E6528" i="8"/>
  <c r="H6893" i="8" s="1"/>
  <c r="C319" i="11"/>
  <c r="A6521" i="8"/>
  <c r="I6886" i="8"/>
  <c r="T6886" i="8" s="1"/>
  <c r="U7215" i="8"/>
  <c r="V7215" i="8" s="1"/>
  <c r="U6850" i="8"/>
  <c r="V6850" i="8" s="1"/>
  <c r="H6876" i="8"/>
  <c r="U7241" i="8"/>
  <c r="V7241" i="8" s="1"/>
  <c r="U6876" i="8"/>
  <c r="U7205" i="8"/>
  <c r="V7205" i="8" s="1"/>
  <c r="U6840" i="8"/>
  <c r="A6457" i="8"/>
  <c r="U7212" i="8"/>
  <c r="V7212" i="8" s="1"/>
  <c r="U6847" i="8"/>
  <c r="V6847" i="8" s="1"/>
  <c r="E6518" i="8"/>
  <c r="D316" i="11" s="1"/>
  <c r="E6519" i="8"/>
  <c r="H6884" i="8" s="1"/>
  <c r="A6487" i="8"/>
  <c r="C318" i="11"/>
  <c r="E6527" i="8"/>
  <c r="H6892" i="8" s="1"/>
  <c r="D318" i="11"/>
  <c r="H6885" i="8"/>
  <c r="A6520" i="8"/>
  <c r="I6885" i="8"/>
  <c r="T6885" i="8" s="1"/>
  <c r="H6798" i="8"/>
  <c r="U7163" i="8"/>
  <c r="V7163" i="8" s="1"/>
  <c r="U6798" i="8"/>
  <c r="D231" i="11"/>
  <c r="U7167" i="8"/>
  <c r="V7167" i="8" s="1"/>
  <c r="U6802" i="8"/>
  <c r="H6802" i="8"/>
  <c r="D235" i="11"/>
  <c r="U7158" i="8"/>
  <c r="V7158" i="8" s="1"/>
  <c r="U6793" i="8"/>
  <c r="D311" i="11"/>
  <c r="U7243" i="8"/>
  <c r="V7243" i="8" s="1"/>
  <c r="U6878" i="8"/>
  <c r="V6878" i="8" s="1"/>
  <c r="H6840" i="8"/>
  <c r="V6813" i="8"/>
  <c r="H6839" i="8"/>
  <c r="H6875" i="8"/>
  <c r="U7161" i="8"/>
  <c r="V7161" i="8" s="1"/>
  <c r="U6796" i="8"/>
  <c r="H6796" i="8"/>
  <c r="D229" i="11"/>
  <c r="H6877" i="8"/>
  <c r="D301" i="11"/>
  <c r="U6868" i="8"/>
  <c r="V6868" i="8" s="1"/>
  <c r="U7233" i="8"/>
  <c r="V7233" i="8" s="1"/>
  <c r="C317" i="11"/>
  <c r="I6884" i="8"/>
  <c r="T6884" i="8" s="1"/>
  <c r="E6526" i="8"/>
  <c r="D324" i="11" s="1"/>
  <c r="A6519" i="8"/>
  <c r="E6522" i="8"/>
  <c r="D258" i="11"/>
  <c r="A6460" i="8"/>
  <c r="E6467" i="8"/>
  <c r="H6825" i="8"/>
  <c r="C258" i="11"/>
  <c r="I6825" i="8"/>
  <c r="T6825" i="8" s="1"/>
  <c r="U6841" i="8"/>
  <c r="U7206" i="8"/>
  <c r="V7206" i="8" s="1"/>
  <c r="V6763" i="8"/>
  <c r="V6765" i="8"/>
  <c r="H6841" i="8"/>
  <c r="H6793" i="8"/>
  <c r="D273" i="11"/>
  <c r="U6835" i="8"/>
  <c r="U7200" i="8"/>
  <c r="V7200" i="8" s="1"/>
  <c r="H6846" i="8"/>
  <c r="U6846" i="8"/>
  <c r="U7211" i="8"/>
  <c r="V7211" i="8" s="1"/>
  <c r="D308" i="11"/>
  <c r="H6837" i="8"/>
  <c r="D269" i="11"/>
  <c r="D268" i="11"/>
  <c r="U7214" i="8"/>
  <c r="V7214" i="8" s="1"/>
  <c r="U6849" i="8"/>
  <c r="V6849" i="8" s="1"/>
  <c r="E6521" i="8"/>
  <c r="D319" i="11" s="1"/>
  <c r="D277" i="11"/>
  <c r="V6799" i="8"/>
  <c r="A6518" i="8"/>
  <c r="C316" i="11"/>
  <c r="E6525" i="8"/>
  <c r="D323" i="11" s="1"/>
  <c r="I6883" i="8"/>
  <c r="T6883" i="8" s="1"/>
  <c r="E6466" i="8"/>
  <c r="C257" i="11"/>
  <c r="I6824" i="8"/>
  <c r="T6824" i="8" s="1"/>
  <c r="A6459" i="8"/>
  <c r="U6871" i="8"/>
  <c r="U7236" i="8"/>
  <c r="V7236" i="8" s="1"/>
  <c r="U7242" i="8"/>
  <c r="V7242" i="8" s="1"/>
  <c r="U6877" i="8"/>
  <c r="H6872" i="8"/>
  <c r="H6829" i="8"/>
  <c r="E6517" i="8"/>
  <c r="D315" i="11" s="1"/>
  <c r="D307" i="11"/>
  <c r="D270" i="11"/>
  <c r="H6836" i="8"/>
  <c r="U7159" i="8"/>
  <c r="V7159" i="8" s="1"/>
  <c r="U6794" i="8"/>
  <c r="H6794" i="8"/>
  <c r="D227" i="11"/>
  <c r="H6835" i="8"/>
  <c r="D312" i="11"/>
  <c r="H6844" i="8"/>
  <c r="U6829" i="8" l="1"/>
  <c r="H6888" i="8"/>
  <c r="D261" i="11"/>
  <c r="V6870" i="8"/>
  <c r="V6877" i="8"/>
  <c r="D328" i="11"/>
  <c r="D317" i="11"/>
  <c r="H6883" i="8"/>
  <c r="V6871" i="8"/>
  <c r="U7193" i="8"/>
  <c r="V7193" i="8" s="1"/>
  <c r="V6880" i="8"/>
  <c r="V6791" i="8"/>
  <c r="V6869" i="8"/>
  <c r="V6837" i="8"/>
  <c r="V6796" i="8"/>
  <c r="V6797" i="8"/>
  <c r="D325" i="11"/>
  <c r="V6846" i="8"/>
  <c r="V6793" i="8"/>
  <c r="H6886" i="8"/>
  <c r="U6886" i="8"/>
  <c r="U7251" i="8"/>
  <c r="V7251" i="8" s="1"/>
  <c r="V6876" i="8"/>
  <c r="U7232" i="8"/>
  <c r="V7232" i="8" s="1"/>
  <c r="U6867" i="8"/>
  <c r="H6867" i="8"/>
  <c r="D300" i="11"/>
  <c r="H6824" i="8"/>
  <c r="U6824" i="8"/>
  <c r="U7189" i="8"/>
  <c r="V7189" i="8" s="1"/>
  <c r="U6900" i="8"/>
  <c r="V6900" i="8" s="1"/>
  <c r="U7265" i="8"/>
  <c r="V7265" i="8" s="1"/>
  <c r="U7196" i="8"/>
  <c r="V7196" i="8" s="1"/>
  <c r="U6831" i="8"/>
  <c r="H6831" i="8"/>
  <c r="D264" i="11"/>
  <c r="H6887" i="8"/>
  <c r="U6887" i="8"/>
  <c r="U7252" i="8"/>
  <c r="V7252" i="8" s="1"/>
  <c r="U6892" i="8"/>
  <c r="V6892" i="8" s="1"/>
  <c r="U7257" i="8"/>
  <c r="V7257" i="8" s="1"/>
  <c r="V6792" i="8"/>
  <c r="V6875" i="8"/>
  <c r="U7186" i="8"/>
  <c r="V7186" i="8" s="1"/>
  <c r="U6821" i="8"/>
  <c r="H6821" i="8"/>
  <c r="D254" i="11"/>
  <c r="V6829" i="8"/>
  <c r="U6901" i="8"/>
  <c r="V6901" i="8" s="1"/>
  <c r="U7266" i="8"/>
  <c r="V7266" i="8" s="1"/>
  <c r="U7247" i="8"/>
  <c r="V7247" i="8" s="1"/>
  <c r="U6882" i="8"/>
  <c r="U7188" i="8"/>
  <c r="V7188" i="8" s="1"/>
  <c r="U6823" i="8"/>
  <c r="V6844" i="8"/>
  <c r="U6866" i="8"/>
  <c r="U7231" i="8"/>
  <c r="V7231" i="8" s="1"/>
  <c r="H6866" i="8"/>
  <c r="D299" i="11"/>
  <c r="V6836" i="8"/>
  <c r="U6890" i="8"/>
  <c r="U7255" i="8"/>
  <c r="V7255" i="8" s="1"/>
  <c r="V6802" i="8"/>
  <c r="E6495" i="8"/>
  <c r="I6853" i="8"/>
  <c r="T6853" i="8" s="1"/>
  <c r="C286" i="11"/>
  <c r="A6488" i="8"/>
  <c r="U7191" i="8"/>
  <c r="V7191" i="8" s="1"/>
  <c r="U6826" i="8"/>
  <c r="U6889" i="8"/>
  <c r="V6889" i="8" s="1"/>
  <c r="U7254" i="8"/>
  <c r="V7254" i="8" s="1"/>
  <c r="H6890" i="8"/>
  <c r="U6898" i="8"/>
  <c r="V6898" i="8" s="1"/>
  <c r="U7263" i="8"/>
  <c r="V7263" i="8" s="1"/>
  <c r="D320" i="11"/>
  <c r="D259" i="11"/>
  <c r="U6865" i="8"/>
  <c r="U7230" i="8"/>
  <c r="V7230" i="8" s="1"/>
  <c r="D298" i="11"/>
  <c r="H6865" i="8"/>
  <c r="V6800" i="8"/>
  <c r="U6891" i="8"/>
  <c r="U7256" i="8"/>
  <c r="V7256" i="8" s="1"/>
  <c r="U7249" i="8"/>
  <c r="V7249" i="8" s="1"/>
  <c r="U6884" i="8"/>
  <c r="V6884" i="8" s="1"/>
  <c r="H6891" i="8"/>
  <c r="H6826" i="8"/>
  <c r="V6848" i="8"/>
  <c r="U6902" i="8"/>
  <c r="V6902" i="8" s="1"/>
  <c r="U7267" i="8"/>
  <c r="V7267" i="8" s="1"/>
  <c r="U7250" i="8"/>
  <c r="V7250" i="8" s="1"/>
  <c r="U6885" i="8"/>
  <c r="V6885" i="8" s="1"/>
  <c r="V6841" i="8"/>
  <c r="V6798" i="8"/>
  <c r="U6883" i="8"/>
  <c r="U7248" i="8"/>
  <c r="V7248" i="8" s="1"/>
  <c r="U6897" i="8"/>
  <c r="V6897" i="8" s="1"/>
  <c r="U7262" i="8"/>
  <c r="V7262" i="8" s="1"/>
  <c r="U7192" i="8"/>
  <c r="V7192" i="8" s="1"/>
  <c r="U6827" i="8"/>
  <c r="D260" i="11"/>
  <c r="H6827" i="8"/>
  <c r="U6899" i="8"/>
  <c r="V6899" i="8" s="1"/>
  <c r="U7264" i="8"/>
  <c r="V7264" i="8" s="1"/>
  <c r="V6874" i="8"/>
  <c r="U7259" i="8"/>
  <c r="V7259" i="8" s="1"/>
  <c r="U6894" i="8"/>
  <c r="A6490" i="8"/>
  <c r="C288" i="11"/>
  <c r="E6497" i="8"/>
  <c r="I6855" i="8"/>
  <c r="T6855" i="8" s="1"/>
  <c r="U6896" i="8"/>
  <c r="V6896" i="8" s="1"/>
  <c r="U7261" i="8"/>
  <c r="V7261" i="8" s="1"/>
  <c r="U7198" i="8"/>
  <c r="V7198" i="8" s="1"/>
  <c r="U6833" i="8"/>
  <c r="D266" i="11"/>
  <c r="H6833" i="8"/>
  <c r="V6872" i="8"/>
  <c r="E6496" i="8"/>
  <c r="A6489" i="8"/>
  <c r="C287" i="11"/>
  <c r="I6854" i="8"/>
  <c r="T6854" i="8" s="1"/>
  <c r="E6486" i="8"/>
  <c r="H6851" i="8" s="1"/>
  <c r="A6486" i="8"/>
  <c r="E6493" i="8"/>
  <c r="C284" i="11"/>
  <c r="I6851" i="8"/>
  <c r="T6851" i="8" s="1"/>
  <c r="E6489" i="8"/>
  <c r="D287" i="11" s="1"/>
  <c r="E6491" i="8"/>
  <c r="A6485" i="8"/>
  <c r="E6490" i="8"/>
  <c r="H6855" i="8" s="1"/>
  <c r="E6488" i="8"/>
  <c r="E6492" i="8"/>
  <c r="E6487" i="8"/>
  <c r="U6864" i="8"/>
  <c r="U7229" i="8"/>
  <c r="V7229" i="8" s="1"/>
  <c r="H6864" i="8"/>
  <c r="D297" i="11"/>
  <c r="D327" i="11"/>
  <c r="V6839" i="8"/>
  <c r="V6794" i="8"/>
  <c r="U7258" i="8"/>
  <c r="V7258" i="8" s="1"/>
  <c r="U6893" i="8"/>
  <c r="V6893" i="8" s="1"/>
  <c r="H6823" i="8"/>
  <c r="V6801" i="8"/>
  <c r="V6879" i="8"/>
  <c r="U7260" i="8"/>
  <c r="V7260" i="8" s="1"/>
  <c r="U6895" i="8"/>
  <c r="V6895" i="8" s="1"/>
  <c r="U6832" i="8"/>
  <c r="U7197" i="8"/>
  <c r="V7197" i="8" s="1"/>
  <c r="H6832" i="8"/>
  <c r="D265" i="11"/>
  <c r="V6840" i="8"/>
  <c r="U6830" i="8"/>
  <c r="U7195" i="8"/>
  <c r="V7195" i="8" s="1"/>
  <c r="D263" i="11"/>
  <c r="H6830" i="8"/>
  <c r="H6820" i="8"/>
  <c r="U7185" i="8"/>
  <c r="V7185" i="8" s="1"/>
  <c r="U6820" i="8"/>
  <c r="U7190" i="8"/>
  <c r="V7190" i="8" s="1"/>
  <c r="U6825" i="8"/>
  <c r="V6825" i="8" s="1"/>
  <c r="D326" i="11"/>
  <c r="U7253" i="8"/>
  <c r="V7253" i="8" s="1"/>
  <c r="U6888" i="8"/>
  <c r="V6888" i="8" s="1"/>
  <c r="V6828" i="8"/>
  <c r="V6835" i="8"/>
  <c r="E6494" i="8"/>
  <c r="D256" i="11"/>
  <c r="U6822" i="8"/>
  <c r="U7187" i="8"/>
  <c r="V7187" i="8" s="1"/>
  <c r="H6822" i="8"/>
  <c r="D255" i="11"/>
  <c r="U6863" i="8"/>
  <c r="U7228" i="8"/>
  <c r="V7228" i="8" s="1"/>
  <c r="H6863" i="8"/>
  <c r="D296" i="11"/>
  <c r="H6894" i="8"/>
  <c r="H6882" i="8"/>
  <c r="V6883" i="8" l="1"/>
  <c r="V6822" i="8"/>
  <c r="V6887" i="8"/>
  <c r="V6826" i="8"/>
  <c r="V6832" i="8"/>
  <c r="V6824" i="8"/>
  <c r="U6857" i="8"/>
  <c r="U7222" i="8"/>
  <c r="V7222" i="8" s="1"/>
  <c r="D290" i="11"/>
  <c r="H6857" i="8"/>
  <c r="V6830" i="8"/>
  <c r="V6827" i="8"/>
  <c r="U7221" i="8"/>
  <c r="V7221" i="8" s="1"/>
  <c r="U6856" i="8"/>
  <c r="H6856" i="8"/>
  <c r="D289" i="11"/>
  <c r="V6865" i="8"/>
  <c r="V6823" i="8"/>
  <c r="U6862" i="8"/>
  <c r="U7227" i="8"/>
  <c r="V7227" i="8" s="1"/>
  <c r="D295" i="11"/>
  <c r="H6862" i="8"/>
  <c r="U7219" i="8"/>
  <c r="V7219" i="8" s="1"/>
  <c r="U6854" i="8"/>
  <c r="D284" i="11"/>
  <c r="U7226" i="8"/>
  <c r="V7226" i="8" s="1"/>
  <c r="U6861" i="8"/>
  <c r="H6861" i="8"/>
  <c r="D294" i="11"/>
  <c r="U7225" i="8"/>
  <c r="V7225" i="8" s="1"/>
  <c r="U6860" i="8"/>
  <c r="D293" i="11"/>
  <c r="H6860" i="8"/>
  <c r="V6882" i="8"/>
  <c r="V6863" i="8"/>
  <c r="V6894" i="8"/>
  <c r="V6890" i="8"/>
  <c r="V6867" i="8"/>
  <c r="V6820" i="8"/>
  <c r="V6891" i="8"/>
  <c r="V6864" i="8"/>
  <c r="H6858" i="8"/>
  <c r="U7223" i="8"/>
  <c r="V7223" i="8" s="1"/>
  <c r="U6858" i="8"/>
  <c r="D291" i="11"/>
  <c r="V6833" i="8"/>
  <c r="V6831" i="8"/>
  <c r="D286" i="11"/>
  <c r="U7218" i="8"/>
  <c r="V7218" i="8" s="1"/>
  <c r="U6853" i="8"/>
  <c r="H6854" i="8"/>
  <c r="V6821" i="8"/>
  <c r="V6886" i="8"/>
  <c r="D285" i="11"/>
  <c r="U7217" i="8"/>
  <c r="V7217" i="8" s="1"/>
  <c r="U6852" i="8"/>
  <c r="H6852" i="8"/>
  <c r="U7216" i="8"/>
  <c r="V7216" i="8" s="1"/>
  <c r="U6851" i="8"/>
  <c r="V6851" i="8" s="1"/>
  <c r="U6859" i="8"/>
  <c r="U7224" i="8"/>
  <c r="V7224" i="8" s="1"/>
  <c r="H6859" i="8"/>
  <c r="D292" i="11"/>
  <c r="U6855" i="8"/>
  <c r="V6855" i="8" s="1"/>
  <c r="U7220" i="8"/>
  <c r="V7220" i="8" s="1"/>
  <c r="D288" i="11"/>
  <c r="H6853" i="8"/>
  <c r="V6866" i="8"/>
  <c r="V6853" i="8" l="1"/>
  <c r="V6856" i="8"/>
  <c r="V6861" i="8"/>
  <c r="V6859" i="8"/>
  <c r="V6854" i="8"/>
  <c r="V6852" i="8"/>
  <c r="V6858" i="8"/>
  <c r="V6860" i="8"/>
  <c r="V6862" i="8"/>
  <c r="V6857" i="8"/>
  <c r="I6053" i="8" l="1"/>
  <c r="E5694" i="8"/>
  <c r="S216" i="11"/>
  <c r="A5687" i="8"/>
  <c r="E5692" i="8"/>
  <c r="E5691" i="8"/>
  <c r="E5687" i="8"/>
  <c r="E5688" i="8"/>
  <c r="E5689" i="8"/>
  <c r="E5693" i="8"/>
  <c r="E5690" i="8"/>
  <c r="A5686" i="8"/>
  <c r="T219" i="11" l="1"/>
  <c r="U6055" i="8"/>
  <c r="U7151" i="8"/>
  <c r="V7151" i="8" s="1"/>
  <c r="U6786" i="8"/>
  <c r="U6421" i="8"/>
  <c r="H6056" i="8"/>
  <c r="M219" i="11" s="1"/>
  <c r="H6421" i="8"/>
  <c r="E219" i="11" s="1"/>
  <c r="H6786" i="8"/>
  <c r="U6058" i="8"/>
  <c r="T222" i="11"/>
  <c r="U7154" i="8"/>
  <c r="V7154" i="8" s="1"/>
  <c r="U6424" i="8"/>
  <c r="V6424" i="8" s="1"/>
  <c r="U6789" i="8"/>
  <c r="H6059" i="8"/>
  <c r="M222" i="11" s="1"/>
  <c r="H6424" i="8"/>
  <c r="E222" i="11" s="1"/>
  <c r="H6789" i="8"/>
  <c r="T218" i="11"/>
  <c r="U6054" i="8"/>
  <c r="U6420" i="8"/>
  <c r="U7150" i="8"/>
  <c r="V7150" i="8" s="1"/>
  <c r="U6785" i="8"/>
  <c r="H6055" i="8"/>
  <c r="M218" i="11" s="1"/>
  <c r="H6420" i="8"/>
  <c r="E218" i="11" s="1"/>
  <c r="H6785" i="8"/>
  <c r="U6053" i="8"/>
  <c r="T217" i="11"/>
  <c r="U7149" i="8"/>
  <c r="V7149" i="8" s="1"/>
  <c r="U6784" i="8"/>
  <c r="U6419" i="8"/>
  <c r="H6054" i="8"/>
  <c r="M217" i="11" s="1"/>
  <c r="H6419" i="8"/>
  <c r="E217" i="11" s="1"/>
  <c r="H6784" i="8"/>
  <c r="U6052" i="8"/>
  <c r="V6052" i="8" s="1"/>
  <c r="T216" i="11"/>
  <c r="U6418" i="8"/>
  <c r="V6418" i="8" s="1"/>
  <c r="U6783" i="8"/>
  <c r="V6783" i="8" s="1"/>
  <c r="U7148" i="8"/>
  <c r="V7148" i="8" s="1"/>
  <c r="H6418" i="8"/>
  <c r="E216" i="11" s="1"/>
  <c r="H6783" i="8"/>
  <c r="T220" i="11"/>
  <c r="U6056" i="8"/>
  <c r="U6422" i="8"/>
  <c r="U7152" i="8"/>
  <c r="V7152" i="8" s="1"/>
  <c r="U6787" i="8"/>
  <c r="H6057" i="8"/>
  <c r="M220" i="11" s="1"/>
  <c r="H6422" i="8"/>
  <c r="E220" i="11" s="1"/>
  <c r="H6787" i="8"/>
  <c r="U6057" i="8"/>
  <c r="V6057" i="8" s="1"/>
  <c r="T221" i="11"/>
  <c r="U6423" i="8"/>
  <c r="U7153" i="8"/>
  <c r="V7153" i="8" s="1"/>
  <c r="U6788" i="8"/>
  <c r="H6058" i="8"/>
  <c r="M221" i="11" s="1"/>
  <c r="H6423" i="8"/>
  <c r="E221" i="11" s="1"/>
  <c r="H6788" i="8"/>
  <c r="H6053" i="8"/>
  <c r="M216" i="11" s="1"/>
  <c r="T223" i="11"/>
  <c r="U6059" i="8"/>
  <c r="V6059" i="8" s="1"/>
  <c r="U6425" i="8"/>
  <c r="V6425" i="8" s="1"/>
  <c r="U7155" i="8"/>
  <c r="V7155" i="8" s="1"/>
  <c r="U6790" i="8"/>
  <c r="H6060" i="8"/>
  <c r="H6425" i="8"/>
  <c r="E223" i="11" s="1"/>
  <c r="H6790" i="8"/>
  <c r="AE1" i="19"/>
  <c r="AE2" i="19"/>
  <c r="T6053" i="8"/>
  <c r="P216" i="11"/>
  <c r="V6420" i="8" l="1"/>
  <c r="V6422" i="8"/>
  <c r="V6785" i="8"/>
  <c r="V6058" i="8"/>
  <c r="V6787" i="8"/>
  <c r="AF2" i="19"/>
  <c r="AG2" i="19" s="1"/>
  <c r="D384" i="19" s="1"/>
  <c r="E384" i="19" s="1"/>
  <c r="V384" i="19" s="1"/>
  <c r="V6054" i="8"/>
  <c r="D335" i="19"/>
  <c r="E335" i="19" s="1"/>
  <c r="V335" i="19" s="1"/>
  <c r="D366" i="19"/>
  <c r="E366" i="19" s="1"/>
  <c r="V366" i="19" s="1"/>
  <c r="D353" i="19"/>
  <c r="E353" i="19" s="1"/>
  <c r="V353" i="19" s="1"/>
  <c r="D347" i="19"/>
  <c r="E347" i="19" s="1"/>
  <c r="V347" i="19" s="1"/>
  <c r="D357" i="19"/>
  <c r="E357" i="19" s="1"/>
  <c r="V357" i="19" s="1"/>
  <c r="D344" i="19"/>
  <c r="E344" i="19" s="1"/>
  <c r="V344" i="19" s="1"/>
  <c r="D320" i="19"/>
  <c r="E320" i="19" s="1"/>
  <c r="V320" i="19" s="1"/>
  <c r="D392" i="19"/>
  <c r="E392" i="19" s="1"/>
  <c r="V392" i="19" s="1"/>
  <c r="D333" i="19"/>
  <c r="E333" i="19" s="1"/>
  <c r="V333" i="19" s="1"/>
  <c r="D341" i="19"/>
  <c r="E341" i="19" s="1"/>
  <c r="V341" i="19" s="1"/>
  <c r="D367" i="19"/>
  <c r="E367" i="19" s="1"/>
  <c r="V367" i="19" s="1"/>
  <c r="D365" i="19"/>
  <c r="E365" i="19" s="1"/>
  <c r="V365" i="19" s="1"/>
  <c r="D371" i="19"/>
  <c r="E371" i="19" s="1"/>
  <c r="V371" i="19" s="1"/>
  <c r="D369" i="19"/>
  <c r="E369" i="19" s="1"/>
  <c r="V369" i="19" s="1"/>
  <c r="D316" i="19"/>
  <c r="E316" i="19" s="1"/>
  <c r="V316" i="19" s="1"/>
  <c r="D342" i="19"/>
  <c r="E342" i="19" s="1"/>
  <c r="V342" i="19" s="1"/>
  <c r="D374" i="19"/>
  <c r="E374" i="19" s="1"/>
  <c r="V374" i="19" s="1"/>
  <c r="D354" i="19"/>
  <c r="E354" i="19" s="1"/>
  <c r="V354" i="19" s="1"/>
  <c r="D395" i="19"/>
  <c r="E395" i="19" s="1"/>
  <c r="V395" i="19" s="1"/>
  <c r="D388" i="19"/>
  <c r="E388" i="19" s="1"/>
  <c r="V388" i="19" s="1"/>
  <c r="D303" i="19"/>
  <c r="E303" i="19" s="1"/>
  <c r="V303" i="19" s="1"/>
  <c r="D302" i="19"/>
  <c r="E302" i="19" s="1"/>
  <c r="V302" i="19" s="1"/>
  <c r="D332" i="19"/>
  <c r="E332" i="19" s="1"/>
  <c r="V332" i="19" s="1"/>
  <c r="D358" i="19"/>
  <c r="E358" i="19" s="1"/>
  <c r="V358" i="19" s="1"/>
  <c r="D306" i="19"/>
  <c r="E306" i="19" s="1"/>
  <c r="V306" i="19" s="1"/>
  <c r="D382" i="19"/>
  <c r="E382" i="19" s="1"/>
  <c r="V382" i="19" s="1"/>
  <c r="D348" i="19"/>
  <c r="E348" i="19" s="1"/>
  <c r="V348" i="19" s="1"/>
  <c r="D346" i="19"/>
  <c r="E346" i="19" s="1"/>
  <c r="V346" i="19" s="1"/>
  <c r="D322" i="19"/>
  <c r="E322" i="19" s="1"/>
  <c r="V322" i="19" s="1"/>
  <c r="D350" i="19"/>
  <c r="E350" i="19" s="1"/>
  <c r="V350" i="19" s="1"/>
  <c r="D393" i="19"/>
  <c r="E393" i="19" s="1"/>
  <c r="V393" i="19" s="1"/>
  <c r="D327" i="19"/>
  <c r="E327" i="19" s="1"/>
  <c r="V327" i="19" s="1"/>
  <c r="D329" i="19"/>
  <c r="E329" i="19" s="1"/>
  <c r="V329" i="19" s="1"/>
  <c r="D337" i="19"/>
  <c r="E337" i="19" s="1"/>
  <c r="V337" i="19" s="1"/>
  <c r="D385" i="19"/>
  <c r="E385" i="19" s="1"/>
  <c r="V385" i="19" s="1"/>
  <c r="D326" i="19"/>
  <c r="E326" i="19" s="1"/>
  <c r="V326" i="19" s="1"/>
  <c r="D314" i="19"/>
  <c r="E314" i="19" s="1"/>
  <c r="V314" i="19" s="1"/>
  <c r="D355" i="19"/>
  <c r="E355" i="19" s="1"/>
  <c r="V355" i="19" s="1"/>
  <c r="D305" i="19"/>
  <c r="E305" i="19" s="1"/>
  <c r="V305" i="19" s="1"/>
  <c r="D300" i="19"/>
  <c r="D368" i="19"/>
  <c r="E368" i="19" s="1"/>
  <c r="V368" i="19" s="1"/>
  <c r="D328" i="19"/>
  <c r="E328" i="19" s="1"/>
  <c r="V328" i="19" s="1"/>
  <c r="D362" i="19"/>
  <c r="E362" i="19" s="1"/>
  <c r="V362" i="19" s="1"/>
  <c r="D356" i="19"/>
  <c r="E356" i="19" s="1"/>
  <c r="V356" i="19" s="1"/>
  <c r="D390" i="19"/>
  <c r="E390" i="19" s="1"/>
  <c r="V390" i="19" s="1"/>
  <c r="D309" i="19"/>
  <c r="E309" i="19" s="1"/>
  <c r="V309" i="19" s="1"/>
  <c r="D339" i="19"/>
  <c r="E339" i="19" s="1"/>
  <c r="V339" i="19" s="1"/>
  <c r="D377" i="19"/>
  <c r="E377" i="19" s="1"/>
  <c r="V377" i="19" s="1"/>
  <c r="D391" i="19"/>
  <c r="E391" i="19" s="1"/>
  <c r="V391" i="19" s="1"/>
  <c r="D319" i="19"/>
  <c r="E319" i="19" s="1"/>
  <c r="V319" i="19" s="1"/>
  <c r="D351" i="19"/>
  <c r="E351" i="19" s="1"/>
  <c r="V351" i="19" s="1"/>
  <c r="D345" i="19"/>
  <c r="E345" i="19" s="1"/>
  <c r="V345" i="19" s="1"/>
  <c r="D389" i="19"/>
  <c r="E389" i="19" s="1"/>
  <c r="V389" i="19" s="1"/>
  <c r="D383" i="19"/>
  <c r="E383" i="19" s="1"/>
  <c r="V383" i="19" s="1"/>
  <c r="D386" i="19"/>
  <c r="E386" i="19" s="1"/>
  <c r="V386" i="19" s="1"/>
  <c r="D317" i="19"/>
  <c r="E317" i="19" s="1"/>
  <c r="V317" i="19" s="1"/>
  <c r="D359" i="19"/>
  <c r="E359" i="19" s="1"/>
  <c r="V359" i="19" s="1"/>
  <c r="D375" i="19"/>
  <c r="E375" i="19" s="1"/>
  <c r="V375" i="19" s="1"/>
  <c r="D376" i="19"/>
  <c r="E376" i="19" s="1"/>
  <c r="V376" i="19" s="1"/>
  <c r="D372" i="19"/>
  <c r="E372" i="19" s="1"/>
  <c r="V372" i="19" s="1"/>
  <c r="D321" i="19"/>
  <c r="E321" i="19" s="1"/>
  <c r="V321" i="19" s="1"/>
  <c r="D324" i="19"/>
  <c r="E324" i="19" s="1"/>
  <c r="V324" i="19" s="1"/>
  <c r="D301" i="19"/>
  <c r="E301" i="19" s="1"/>
  <c r="V301" i="19" s="1"/>
  <c r="D343" i="19"/>
  <c r="E343" i="19" s="1"/>
  <c r="V343" i="19" s="1"/>
  <c r="D313" i="19"/>
  <c r="E313" i="19" s="1"/>
  <c r="V313" i="19" s="1"/>
  <c r="D323" i="19"/>
  <c r="E323" i="19" s="1"/>
  <c r="V323" i="19" s="1"/>
  <c r="D396" i="19"/>
  <c r="E396" i="19" s="1"/>
  <c r="V396" i="19" s="1"/>
  <c r="D352" i="19"/>
  <c r="E352" i="19" s="1"/>
  <c r="V352" i="19" s="1"/>
  <c r="D336" i="19"/>
  <c r="E336" i="19" s="1"/>
  <c r="V336" i="19" s="1"/>
  <c r="D394" i="19"/>
  <c r="E394" i="19" s="1"/>
  <c r="V394" i="19" s="1"/>
  <c r="D330" i="19"/>
  <c r="E330" i="19" s="1"/>
  <c r="V330" i="19" s="1"/>
  <c r="D373" i="19"/>
  <c r="E373" i="19" s="1"/>
  <c r="V373" i="19" s="1"/>
  <c r="D370" i="19"/>
  <c r="E370" i="19" s="1"/>
  <c r="V370" i="19" s="1"/>
  <c r="D334" i="19"/>
  <c r="E334" i="19" s="1"/>
  <c r="V334" i="19" s="1"/>
  <c r="D379" i="19"/>
  <c r="E379" i="19" s="1"/>
  <c r="V379" i="19" s="1"/>
  <c r="D364" i="19"/>
  <c r="E364" i="19" s="1"/>
  <c r="V364" i="19" s="1"/>
  <c r="D387" i="19"/>
  <c r="E387" i="19" s="1"/>
  <c r="V387" i="19" s="1"/>
  <c r="D315" i="19"/>
  <c r="E315" i="19" s="1"/>
  <c r="V315" i="19" s="1"/>
  <c r="D308" i="19"/>
  <c r="E308" i="19" s="1"/>
  <c r="V308" i="19" s="1"/>
  <c r="D361" i="19"/>
  <c r="E361" i="19" s="1"/>
  <c r="V361" i="19" s="1"/>
  <c r="D312" i="19"/>
  <c r="E312" i="19" s="1"/>
  <c r="V312" i="19" s="1"/>
  <c r="D378" i="19"/>
  <c r="E378" i="19" s="1"/>
  <c r="V378" i="19" s="1"/>
  <c r="D338" i="19"/>
  <c r="E338" i="19" s="1"/>
  <c r="V338" i="19" s="1"/>
  <c r="D304" i="19"/>
  <c r="E304" i="19" s="1"/>
  <c r="V304" i="19" s="1"/>
  <c r="D310" i="19"/>
  <c r="E310" i="19" s="1"/>
  <c r="V310" i="19" s="1"/>
  <c r="D325" i="19"/>
  <c r="E325" i="19" s="1"/>
  <c r="V325" i="19" s="1"/>
  <c r="D349" i="19"/>
  <c r="E349" i="19" s="1"/>
  <c r="V349" i="19" s="1"/>
  <c r="D331" i="19"/>
  <c r="E331" i="19" s="1"/>
  <c r="V331" i="19" s="1"/>
  <c r="D311" i="19"/>
  <c r="E311" i="19" s="1"/>
  <c r="V311" i="19" s="1"/>
  <c r="D360" i="19"/>
  <c r="E360" i="19" s="1"/>
  <c r="V360" i="19" s="1"/>
  <c r="D381" i="19"/>
  <c r="E381" i="19" s="1"/>
  <c r="V381" i="19" s="1"/>
  <c r="D318" i="19"/>
  <c r="E318" i="19" s="1"/>
  <c r="V318" i="19" s="1"/>
  <c r="D380" i="19"/>
  <c r="E380" i="19" s="1"/>
  <c r="V380" i="19" s="1"/>
  <c r="D363" i="19"/>
  <c r="E363" i="19" s="1"/>
  <c r="V363" i="19" s="1"/>
  <c r="D307" i="19"/>
  <c r="E307" i="19" s="1"/>
  <c r="V307" i="19" s="1"/>
  <c r="D340" i="19"/>
  <c r="E340" i="19" s="1"/>
  <c r="V340" i="19" s="1"/>
  <c r="V6056" i="8"/>
  <c r="V6419" i="8"/>
  <c r="V6421" i="8"/>
  <c r="V6788" i="8"/>
  <c r="V6784" i="8"/>
  <c r="V6786" i="8"/>
  <c r="M223" i="11"/>
  <c r="V6060" i="8"/>
  <c r="V6423" i="8"/>
  <c r="V6055" i="8"/>
  <c r="V6790" i="8"/>
  <c r="V6053" i="8"/>
  <c r="V6789" i="8"/>
  <c r="E300" i="19" l="1"/>
  <c r="V300" i="19" s="1"/>
  <c r="U300" i="19"/>
  <c r="W300" i="19" l="1"/>
  <c r="U301" i="19"/>
  <c r="AP1" i="19"/>
  <c r="AP2" i="19"/>
  <c r="AO2" i="19"/>
  <c r="B51" i="10" l="1"/>
  <c r="K63" i="10" s="1"/>
  <c r="U302" i="19"/>
  <c r="W301" i="19"/>
  <c r="W302" i="19" l="1"/>
  <c r="U303" i="19"/>
  <c r="U304" i="19" l="1"/>
  <c r="W303" i="19"/>
  <c r="U305" i="19" l="1"/>
  <c r="W304" i="19"/>
  <c r="U306" i="19" l="1"/>
  <c r="W305" i="19"/>
  <c r="U307" i="19" l="1"/>
  <c r="W306" i="19"/>
  <c r="U308" i="19" l="1"/>
  <c r="W307" i="19"/>
  <c r="W308" i="19" l="1"/>
  <c r="U309" i="19"/>
  <c r="W309" i="19" l="1"/>
  <c r="U310" i="19"/>
  <c r="U311" i="19" l="1"/>
  <c r="W310" i="19"/>
  <c r="U312" i="19" l="1"/>
  <c r="W311" i="19"/>
  <c r="U313" i="19" l="1"/>
  <c r="W312" i="19"/>
  <c r="U314" i="19" l="1"/>
  <c r="W313" i="19"/>
  <c r="W314" i="19" l="1"/>
  <c r="U315" i="19"/>
  <c r="U316" i="19" l="1"/>
  <c r="W315" i="19"/>
  <c r="W316" i="19" l="1"/>
  <c r="U317" i="19"/>
  <c r="W317" i="19" l="1"/>
  <c r="U318" i="19"/>
  <c r="W318" i="19" l="1"/>
  <c r="U319" i="19"/>
  <c r="W319" i="19" l="1"/>
  <c r="U320" i="19"/>
  <c r="W320" i="19" l="1"/>
  <c r="U321" i="19"/>
  <c r="U322" i="19" l="1"/>
  <c r="W321" i="19"/>
  <c r="U323" i="19" l="1"/>
  <c r="W322" i="19"/>
  <c r="U324" i="19" l="1"/>
  <c r="W323" i="19"/>
  <c r="U325" i="19" l="1"/>
  <c r="W324" i="19"/>
  <c r="U326" i="19" l="1"/>
  <c r="W325" i="19"/>
  <c r="W326" i="19" l="1"/>
  <c r="U327" i="19"/>
  <c r="U328" i="19" l="1"/>
  <c r="W327" i="19"/>
  <c r="U329" i="19" l="1"/>
  <c r="W328" i="19"/>
  <c r="W329" i="19" l="1"/>
  <c r="U330" i="19"/>
  <c r="W330" i="19" l="1"/>
  <c r="U331" i="19"/>
  <c r="W331" i="19" l="1"/>
  <c r="U332" i="19"/>
  <c r="U333" i="19" l="1"/>
  <c r="W332" i="19"/>
  <c r="W333" i="19" l="1"/>
  <c r="U334" i="19"/>
  <c r="W334" i="19" l="1"/>
  <c r="U335" i="19"/>
  <c r="U336" i="19" l="1"/>
  <c r="W335" i="19"/>
  <c r="W336" i="19" l="1"/>
  <c r="U337" i="19"/>
  <c r="U338" i="19" l="1"/>
  <c r="W337" i="19"/>
  <c r="U339" i="19" l="1"/>
  <c r="W338" i="19"/>
  <c r="W339" i="19" l="1"/>
  <c r="U340" i="19"/>
  <c r="U341" i="19" l="1"/>
  <c r="W340" i="19"/>
  <c r="W341" i="19" l="1"/>
  <c r="U342" i="19"/>
  <c r="U343" i="19" l="1"/>
  <c r="W342" i="19"/>
  <c r="W343" i="19" l="1"/>
  <c r="U344" i="19"/>
  <c r="W344" i="19" l="1"/>
  <c r="U345" i="19"/>
  <c r="U346" i="19" l="1"/>
  <c r="W345" i="19"/>
  <c r="W346" i="19" l="1"/>
  <c r="U347" i="19"/>
  <c r="U348" i="19" l="1"/>
  <c r="W347" i="19"/>
  <c r="U349" i="19" l="1"/>
  <c r="W348" i="19"/>
  <c r="U350" i="19" l="1"/>
  <c r="W349" i="19"/>
  <c r="U351" i="19" l="1"/>
  <c r="W350" i="19"/>
  <c r="W351" i="19" l="1"/>
  <c r="U352" i="19"/>
  <c r="W352" i="19" l="1"/>
  <c r="U353" i="19"/>
  <c r="U354" i="19" l="1"/>
  <c r="W353" i="19"/>
  <c r="W354" i="19" l="1"/>
  <c r="U355" i="19"/>
  <c r="W355" i="19" l="1"/>
  <c r="U356" i="19"/>
  <c r="W356" i="19" l="1"/>
  <c r="U357" i="19"/>
  <c r="U358" i="19" l="1"/>
  <c r="W357" i="19"/>
  <c r="U359" i="19" l="1"/>
  <c r="W358" i="19"/>
  <c r="U360" i="19" l="1"/>
  <c r="W359" i="19"/>
  <c r="W360" i="19" l="1"/>
  <c r="U361" i="19"/>
  <c r="U362" i="19" l="1"/>
  <c r="W361" i="19"/>
  <c r="U363" i="19" l="1"/>
  <c r="W362" i="19"/>
  <c r="U364" i="19" l="1"/>
  <c r="W363" i="19"/>
  <c r="W364" i="19" l="1"/>
  <c r="U365" i="19"/>
  <c r="W365" i="19" l="1"/>
  <c r="U366" i="19"/>
  <c r="U367" i="19" l="1"/>
  <c r="W366" i="19"/>
  <c r="U368" i="19" l="1"/>
  <c r="W367" i="19"/>
  <c r="U369" i="19" l="1"/>
  <c r="W368" i="19"/>
  <c r="U370" i="19" l="1"/>
  <c r="W369" i="19"/>
  <c r="U371" i="19" l="1"/>
  <c r="W370" i="19"/>
  <c r="U372" i="19" l="1"/>
  <c r="W371" i="19"/>
  <c r="U373" i="19" l="1"/>
  <c r="W372" i="19"/>
  <c r="W373" i="19" l="1"/>
  <c r="U374" i="19"/>
  <c r="U375" i="19" l="1"/>
  <c r="W374" i="19"/>
  <c r="K21" i="20" l="1"/>
  <c r="U376" i="19"/>
  <c r="W375" i="19"/>
  <c r="M10" i="20" l="1"/>
  <c r="L10" i="20"/>
  <c r="U377" i="19"/>
  <c r="W376" i="19"/>
  <c r="K22" i="20"/>
  <c r="Y21" i="20"/>
  <c r="M11" i="20" l="1"/>
  <c r="L11" i="20"/>
  <c r="U378" i="19"/>
  <c r="W377" i="19"/>
  <c r="S39" i="18"/>
  <c r="Z10" i="20"/>
  <c r="T39" i="18"/>
  <c r="AA10" i="20"/>
  <c r="AE44" i="18"/>
  <c r="AD44" i="18" s="1"/>
  <c r="U39" i="18" l="1"/>
  <c r="L12" i="20"/>
  <c r="M12" i="20"/>
  <c r="U379" i="19"/>
  <c r="W378" i="19"/>
  <c r="Z11" i="20"/>
  <c r="S40" i="18"/>
  <c r="T40" i="18"/>
  <c r="AA11" i="20"/>
  <c r="AE45" i="18"/>
  <c r="AD45" i="18" s="1"/>
  <c r="U40" i="18" l="1"/>
  <c r="L13" i="20"/>
  <c r="M13" i="20"/>
  <c r="W379" i="19"/>
  <c r="U380" i="19"/>
  <c r="AA12" i="20"/>
  <c r="T41" i="18"/>
  <c r="AE46" i="18"/>
  <c r="AD46" i="18" s="1"/>
  <c r="Z12" i="20"/>
  <c r="S41" i="18"/>
  <c r="U41" i="18" l="1"/>
  <c r="U381" i="19"/>
  <c r="W380" i="19"/>
  <c r="T42" i="18"/>
  <c r="AA13" i="20"/>
  <c r="AE47" i="18"/>
  <c r="AD47" i="18" s="1"/>
  <c r="Z13" i="20"/>
  <c r="S42" i="18"/>
  <c r="M14" i="20"/>
  <c r="L14" i="20"/>
  <c r="AE48" i="18" l="1"/>
  <c r="AD48" i="18" s="1"/>
  <c r="T43" i="18"/>
  <c r="AA14" i="20"/>
  <c r="Z14" i="20"/>
  <c r="S43" i="18"/>
  <c r="L15" i="20"/>
  <c r="M15" i="20"/>
  <c r="U382" i="19"/>
  <c r="W381" i="19"/>
  <c r="U42" i="18"/>
  <c r="AE49" i="18" l="1"/>
  <c r="AD49" i="18" s="1"/>
  <c r="AA15" i="20"/>
  <c r="T44" i="18"/>
  <c r="U383" i="19"/>
  <c r="W382" i="19"/>
  <c r="L16" i="20"/>
  <c r="M16" i="20"/>
  <c r="U43" i="18"/>
  <c r="S44" i="18"/>
  <c r="Z15" i="20"/>
  <c r="U44" i="18" l="1"/>
  <c r="AE50" i="18"/>
  <c r="AD50" i="18" s="1"/>
  <c r="T45" i="18"/>
  <c r="AA16" i="20"/>
  <c r="L17" i="20"/>
  <c r="M17" i="20"/>
  <c r="W383" i="19"/>
  <c r="U384" i="19"/>
  <c r="Z16" i="20"/>
  <c r="S45" i="18"/>
  <c r="W384" i="19" l="1"/>
  <c r="U385" i="19"/>
  <c r="AE51" i="18"/>
  <c r="AD51" i="18" s="1"/>
  <c r="T46" i="18"/>
  <c r="AA17" i="20"/>
  <c r="S46" i="18"/>
  <c r="Z17" i="20"/>
  <c r="U45" i="18"/>
  <c r="L18" i="20"/>
  <c r="M18" i="20"/>
  <c r="S47" i="18" l="1"/>
  <c r="Z18" i="20"/>
  <c r="AE52" i="18"/>
  <c r="AD52" i="18" s="1"/>
  <c r="T47" i="18"/>
  <c r="U47" i="18" s="1"/>
  <c r="AA18" i="20"/>
  <c r="W385" i="19"/>
  <c r="U386" i="19"/>
  <c r="U46" i="18"/>
  <c r="M19" i="20"/>
  <c r="L19" i="20"/>
  <c r="S48" i="18" l="1"/>
  <c r="Z19" i="20"/>
  <c r="T48" i="18"/>
  <c r="U48" i="18" s="1"/>
  <c r="AA19" i="20"/>
  <c r="AE53" i="18"/>
  <c r="AD53" i="18" s="1"/>
  <c r="W386" i="19"/>
  <c r="U387" i="19"/>
  <c r="M20" i="20"/>
  <c r="L20" i="20"/>
  <c r="Z20" i="20" l="1"/>
  <c r="S49" i="18"/>
  <c r="W387" i="19"/>
  <c r="U388" i="19"/>
  <c r="L21" i="20"/>
  <c r="M21" i="20"/>
  <c r="T49" i="18"/>
  <c r="AE54" i="18"/>
  <c r="AD54" i="18" s="1"/>
  <c r="AA20" i="20"/>
  <c r="U49" i="18" l="1"/>
  <c r="AA21" i="20"/>
  <c r="T50" i="18"/>
  <c r="AE55" i="18"/>
  <c r="AD55" i="18" s="1"/>
  <c r="L22" i="20"/>
  <c r="S50" i="18"/>
  <c r="Z21" i="20"/>
  <c r="W388" i="19"/>
  <c r="U389" i="19"/>
  <c r="U50" i="18" l="1"/>
  <c r="W389" i="19"/>
  <c r="U390" i="19"/>
  <c r="W390" i="19" l="1"/>
  <c r="U391" i="19"/>
  <c r="W391" i="19" l="1"/>
  <c r="U392" i="19"/>
  <c r="W392" i="19" l="1"/>
  <c r="U393" i="19"/>
  <c r="W393" i="19" l="1"/>
  <c r="U394" i="19"/>
  <c r="W394" i="19" l="1"/>
  <c r="U395" i="19"/>
  <c r="W395" i="19" l="1"/>
  <c r="U396" i="19"/>
  <c r="W396" i="19" l="1"/>
  <c r="AJ1" i="19"/>
  <c r="AM1" i="19"/>
  <c r="AL2" i="19"/>
  <c r="AI2" i="19"/>
  <c r="AJ2" i="19"/>
  <c r="AM2" i="19"/>
  <c r="B49" i="10" l="1"/>
  <c r="K61" i="10" s="1"/>
  <c r="B50" i="10"/>
  <c r="K62" i="10" s="1"/>
  <c r="O14" i="20"/>
  <c r="O12" i="20"/>
  <c r="O11" i="20"/>
  <c r="O20" i="20"/>
  <c r="N10" i="20"/>
  <c r="O18" i="20"/>
  <c r="N15" i="20"/>
  <c r="N13" i="20"/>
  <c r="O15" i="20"/>
  <c r="N17" i="20"/>
  <c r="O19" i="20"/>
  <c r="O13" i="20"/>
  <c r="N14" i="20"/>
  <c r="N16" i="20"/>
  <c r="O16" i="20"/>
  <c r="N21" i="20"/>
  <c r="N19" i="20"/>
  <c r="O21" i="20"/>
  <c r="O10" i="20"/>
  <c r="N12" i="20"/>
  <c r="N18" i="20"/>
  <c r="N20" i="20"/>
  <c r="N11" i="20"/>
  <c r="O17"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tc={E0EF4EAC-F280-4A2F-9174-8826973BDA10}</author>
  </authors>
  <commentList>
    <comment ref="R340" authorId="0" shapeId="0" xr:uid="{E0EF4EAC-F280-4A2F-9174-8826973BDA10}">
      <text>
        <t>[Threaded comment]
Your version of Excel allows you to read this threaded comment; however, any edits to it will get removed if the file is opened in a newer version of Excel. Learn more: https://go.microsoft.com/fwlink/?linkid=870924
Comment:
    Matches AHDB estimate need to updat formula to incorporate this</t>
      </text>
    </comment>
  </commentList>
</comments>
</file>

<file path=xl/sharedStrings.xml><?xml version="1.0" encoding="utf-8"?>
<sst xmlns="http://schemas.openxmlformats.org/spreadsheetml/2006/main" count="1872" uniqueCount="593">
  <si>
    <t>Source:</t>
  </si>
  <si>
    <t>Units:</t>
  </si>
  <si>
    <t>Mar</t>
  </si>
  <si>
    <t>Jan</t>
  </si>
  <si>
    <t>Nov</t>
  </si>
  <si>
    <t>Dec</t>
  </si>
  <si>
    <t>Feb</t>
  </si>
  <si>
    <t>Apr</t>
  </si>
  <si>
    <t>Contact us</t>
  </si>
  <si>
    <t>Telephone</t>
  </si>
  <si>
    <t>Email</t>
  </si>
  <si>
    <t>Website</t>
  </si>
  <si>
    <t>ahdb.org.uk</t>
  </si>
  <si>
    <t>Disclaimer</t>
  </si>
  <si>
    <t>UK_daily</t>
  </si>
  <si>
    <t>GB_daily</t>
  </si>
  <si>
    <t>UK_rolling_average</t>
  </si>
  <si>
    <t>GB_rolling_average</t>
  </si>
  <si>
    <t>Date</t>
  </si>
  <si>
    <t>Month</t>
  </si>
  <si>
    <t>May</t>
  </si>
  <si>
    <t>Jun</t>
  </si>
  <si>
    <t>Jul</t>
  </si>
  <si>
    <t>Aug</t>
  </si>
  <si>
    <t>Sep</t>
  </si>
  <si>
    <t>Oct</t>
  </si>
  <si>
    <t>Month2</t>
  </si>
  <si>
    <t>Week ending</t>
  </si>
  <si>
    <t>Wk-on-wk</t>
  </si>
  <si>
    <t>Month3</t>
  </si>
  <si>
    <t>Daily UK milk deliveries in million litres</t>
  </si>
  <si>
    <t>Day</t>
  </si>
  <si>
    <t>Monthly UK milk deliveries in million litres</t>
  </si>
  <si>
    <t># provisional and based solely on AHDB Daily Deliveries survey</t>
  </si>
  <si>
    <t>## The 2019-20 forecast was set in March 2019 and updated quarterly thereafter. It includes a number of projections and assumptions that were based on information available at the time.</t>
  </si>
  <si>
    <t>AHDB offers no guarantee as to the accuracy of the forecast. It is simply put forward as our best estimate at the time of publication.</t>
  </si>
  <si>
    <t>Previous year</t>
  </si>
  <si>
    <t>Current year</t>
  </si>
  <si>
    <t>Total</t>
  </si>
  <si>
    <t>UK</t>
  </si>
  <si>
    <t>GB</t>
  </si>
  <si>
    <t>Year</t>
  </si>
  <si>
    <t>Updated on:</t>
  </si>
  <si>
    <t>Contact:</t>
  </si>
  <si>
    <t>Next update:</t>
  </si>
  <si>
    <t>Classification:</t>
  </si>
  <si>
    <t>Public Domain</t>
  </si>
  <si>
    <t>Defra</t>
  </si>
  <si>
    <t>NI</t>
  </si>
  <si>
    <t>day_per_month</t>
  </si>
  <si>
    <t>Monthly</t>
  </si>
  <si>
    <t>Region</t>
  </si>
  <si>
    <t>Reporting month</t>
  </si>
  <si>
    <t>Year to date (from Apr)</t>
  </si>
  <si>
    <t>m litres</t>
  </si>
  <si>
    <t>% change from previous year</t>
  </si>
  <si>
    <t>date2</t>
  </si>
  <si>
    <t>3 years rolling</t>
  </si>
  <si>
    <t>Source: AHDB</t>
  </si>
  <si>
    <t>Source: AHDB, Daera</t>
  </si>
  <si>
    <t xml:space="preserve">Last Updated: </t>
  </si>
  <si>
    <r>
      <rPr>
        <b/>
        <sz val="10"/>
        <color rgb="FF575756"/>
        <rFont val="Arial"/>
        <family val="2"/>
      </rPr>
      <t>Source:</t>
    </r>
    <r>
      <rPr>
        <sz val="10"/>
        <color rgb="FF575756"/>
        <rFont val="Arial"/>
        <family val="2"/>
      </rPr>
      <t xml:space="preserve"> AHDB</t>
    </r>
  </si>
  <si>
    <r>
      <rPr>
        <b/>
        <sz val="10"/>
        <color rgb="FF575756"/>
        <rFont val="Arial"/>
        <family val="2"/>
      </rPr>
      <t>Units:</t>
    </r>
    <r>
      <rPr>
        <sz val="10"/>
        <color rgb="FF575756"/>
        <rFont val="Arial"/>
        <family val="2"/>
      </rPr>
      <t xml:space="preserve"> ppl</t>
    </r>
  </si>
  <si>
    <t>Monthly deliveries</t>
  </si>
  <si>
    <t>M04</t>
  </si>
  <si>
    <t>M05</t>
  </si>
  <si>
    <t>M06</t>
  </si>
  <si>
    <t>M07</t>
  </si>
  <si>
    <t>M08</t>
  </si>
  <si>
    <t>M09</t>
  </si>
  <si>
    <t>M10</t>
  </si>
  <si>
    <t>M11</t>
  </si>
  <si>
    <t>M12</t>
  </si>
  <si>
    <t>M01</t>
  </si>
  <si>
    <t>M02</t>
  </si>
  <si>
    <t>M03</t>
  </si>
  <si>
    <t>UK_cve</t>
  </si>
  <si>
    <t>GB_cve</t>
  </si>
  <si>
    <t>NI_cve</t>
  </si>
  <si>
    <t>mth</t>
  </si>
  <si>
    <t>yr</t>
  </si>
  <si>
    <t>1994M11</t>
  </si>
  <si>
    <t>1994M12</t>
  </si>
  <si>
    <t>1994M04</t>
  </si>
  <si>
    <t>1994M05</t>
  </si>
  <si>
    <t>1994M06</t>
  </si>
  <si>
    <t>1994M07</t>
  </si>
  <si>
    <t>1994M08</t>
  </si>
  <si>
    <t>1994M09</t>
  </si>
  <si>
    <t>1994M10</t>
  </si>
  <si>
    <t>1995M01</t>
  </si>
  <si>
    <t>1995M02</t>
  </si>
  <si>
    <t>1995M03</t>
  </si>
  <si>
    <t>1995M04</t>
  </si>
  <si>
    <t>1995M05</t>
  </si>
  <si>
    <t>1995M06</t>
  </si>
  <si>
    <t>1995M07</t>
  </si>
  <si>
    <t>1995M08</t>
  </si>
  <si>
    <t>1995M09</t>
  </si>
  <si>
    <t>1995M10</t>
  </si>
  <si>
    <t>1995M11</t>
  </si>
  <si>
    <t>1995M12</t>
  </si>
  <si>
    <t>1996M01</t>
  </si>
  <si>
    <t>1996M02</t>
  </si>
  <si>
    <t>1996M03</t>
  </si>
  <si>
    <t>1996M04</t>
  </si>
  <si>
    <t>1996M05</t>
  </si>
  <si>
    <t>1996M06</t>
  </si>
  <si>
    <t>1996M07</t>
  </si>
  <si>
    <t>1996M08</t>
  </si>
  <si>
    <t>1996M09</t>
  </si>
  <si>
    <t>1996M10</t>
  </si>
  <si>
    <t>1996M11</t>
  </si>
  <si>
    <t>1996M12</t>
  </si>
  <si>
    <t>1997M01</t>
  </si>
  <si>
    <t>1997M02</t>
  </si>
  <si>
    <t>1997M03</t>
  </si>
  <si>
    <t>1997M04</t>
  </si>
  <si>
    <t>1997M05</t>
  </si>
  <si>
    <t>1997M06</t>
  </si>
  <si>
    <t>1997M07</t>
  </si>
  <si>
    <t>1997M08</t>
  </si>
  <si>
    <t>1997M09</t>
  </si>
  <si>
    <t>1997M10</t>
  </si>
  <si>
    <t>1997M11</t>
  </si>
  <si>
    <t>1997M12</t>
  </si>
  <si>
    <t>1998M01</t>
  </si>
  <si>
    <t>1998M02</t>
  </si>
  <si>
    <t>1998M03</t>
  </si>
  <si>
    <t>1998M04</t>
  </si>
  <si>
    <t>1998M05</t>
  </si>
  <si>
    <t>1998M06</t>
  </si>
  <si>
    <t>1998M07</t>
  </si>
  <si>
    <t>1998M08</t>
  </si>
  <si>
    <t>1998M09</t>
  </si>
  <si>
    <t>1998M10</t>
  </si>
  <si>
    <t>1998M11</t>
  </si>
  <si>
    <t>1998M12</t>
  </si>
  <si>
    <t>1999M01</t>
  </si>
  <si>
    <t>1999M02</t>
  </si>
  <si>
    <t>1999M03</t>
  </si>
  <si>
    <t>1999M04</t>
  </si>
  <si>
    <t>1999M05</t>
  </si>
  <si>
    <t>1999M06</t>
  </si>
  <si>
    <t>1999M07</t>
  </si>
  <si>
    <t>1999M08</t>
  </si>
  <si>
    <t>1999M09</t>
  </si>
  <si>
    <t>1999M10</t>
  </si>
  <si>
    <t>1999M11</t>
  </si>
  <si>
    <t>1999M12</t>
  </si>
  <si>
    <t>2000M01</t>
  </si>
  <si>
    <t>2000M02</t>
  </si>
  <si>
    <t>2000M03</t>
  </si>
  <si>
    <t>2000M04</t>
  </si>
  <si>
    <t>2000M05</t>
  </si>
  <si>
    <t>2000M06</t>
  </si>
  <si>
    <t>2000M07</t>
  </si>
  <si>
    <t>2000M08</t>
  </si>
  <si>
    <t>2000M09</t>
  </si>
  <si>
    <t>2000M10</t>
  </si>
  <si>
    <t>2000M11</t>
  </si>
  <si>
    <t>2000M12</t>
  </si>
  <si>
    <t>2001M01</t>
  </si>
  <si>
    <t>2001M02</t>
  </si>
  <si>
    <t>2001M03</t>
  </si>
  <si>
    <t>2001M04</t>
  </si>
  <si>
    <t>2001M05</t>
  </si>
  <si>
    <t>2001M06</t>
  </si>
  <si>
    <t>2001M07</t>
  </si>
  <si>
    <t>2001M08</t>
  </si>
  <si>
    <t>2001M09</t>
  </si>
  <si>
    <t>2001M10</t>
  </si>
  <si>
    <t>2001M11</t>
  </si>
  <si>
    <t>2001M12</t>
  </si>
  <si>
    <t>2002M01</t>
  </si>
  <si>
    <t>2002M02</t>
  </si>
  <si>
    <t>2002M03</t>
  </si>
  <si>
    <t>2002M04</t>
  </si>
  <si>
    <t>2002M05</t>
  </si>
  <si>
    <t>2002M06</t>
  </si>
  <si>
    <t>2002M07</t>
  </si>
  <si>
    <t>2002M08</t>
  </si>
  <si>
    <t>2002M09</t>
  </si>
  <si>
    <t>2002M10</t>
  </si>
  <si>
    <t>2002M11</t>
  </si>
  <si>
    <t>2002M12</t>
  </si>
  <si>
    <t>2003M01</t>
  </si>
  <si>
    <t>2003M02</t>
  </si>
  <si>
    <t>2003M03</t>
  </si>
  <si>
    <t>2003M04</t>
  </si>
  <si>
    <t>2003M05</t>
  </si>
  <si>
    <t>2003M06</t>
  </si>
  <si>
    <t>2003M07</t>
  </si>
  <si>
    <t>2003M08</t>
  </si>
  <si>
    <t>2003M09</t>
  </si>
  <si>
    <t>2003M10</t>
  </si>
  <si>
    <t>2003M11</t>
  </si>
  <si>
    <t>2003M12</t>
  </si>
  <si>
    <t>2004M01</t>
  </si>
  <si>
    <t>2004M02</t>
  </si>
  <si>
    <t>2004M03</t>
  </si>
  <si>
    <t>2004M04</t>
  </si>
  <si>
    <t>2004M05</t>
  </si>
  <si>
    <t>2004M06</t>
  </si>
  <si>
    <t>2004M07</t>
  </si>
  <si>
    <t>2004M08</t>
  </si>
  <si>
    <t>2004M09</t>
  </si>
  <si>
    <t>2004M10</t>
  </si>
  <si>
    <t>2004M11</t>
  </si>
  <si>
    <t>2004M12</t>
  </si>
  <si>
    <t>2005M01</t>
  </si>
  <si>
    <t>2005M02</t>
  </si>
  <si>
    <t>2005M03</t>
  </si>
  <si>
    <t>2005M04</t>
  </si>
  <si>
    <t>2005M05</t>
  </si>
  <si>
    <t>2005M06</t>
  </si>
  <si>
    <t>2005M07</t>
  </si>
  <si>
    <t>2005M08</t>
  </si>
  <si>
    <t>2005M09</t>
  </si>
  <si>
    <t>2005M10</t>
  </si>
  <si>
    <t>2005M11</t>
  </si>
  <si>
    <t>2005M12</t>
  </si>
  <si>
    <t>2006M01</t>
  </si>
  <si>
    <t>2006M02</t>
  </si>
  <si>
    <t>2006M03</t>
  </si>
  <si>
    <t>2006M04</t>
  </si>
  <si>
    <t>2006M05</t>
  </si>
  <si>
    <t>2006M06</t>
  </si>
  <si>
    <t>2006M07</t>
  </si>
  <si>
    <t>2006M08</t>
  </si>
  <si>
    <t>2006M09</t>
  </si>
  <si>
    <t>2006M10</t>
  </si>
  <si>
    <t>2006M11</t>
  </si>
  <si>
    <t>2006M12</t>
  </si>
  <si>
    <t>2007M01</t>
  </si>
  <si>
    <t>2007M02</t>
  </si>
  <si>
    <t>2007M03</t>
  </si>
  <si>
    <t>2007M04</t>
  </si>
  <si>
    <t>2007M05</t>
  </si>
  <si>
    <t>2007M06</t>
  </si>
  <si>
    <t>2007M07</t>
  </si>
  <si>
    <t>2007M08</t>
  </si>
  <si>
    <t>2007M09</t>
  </si>
  <si>
    <t>2007M10</t>
  </si>
  <si>
    <t>2007M11</t>
  </si>
  <si>
    <t>2007M12</t>
  </si>
  <si>
    <t>2008M01</t>
  </si>
  <si>
    <t>2008M02</t>
  </si>
  <si>
    <t>2008M03</t>
  </si>
  <si>
    <t>2008M04</t>
  </si>
  <si>
    <t>2008M05</t>
  </si>
  <si>
    <t>2008M06</t>
  </si>
  <si>
    <t>2008M07</t>
  </si>
  <si>
    <t>2008M08</t>
  </si>
  <si>
    <t>2008M09</t>
  </si>
  <si>
    <t>2008M10</t>
  </si>
  <si>
    <t>2008M11</t>
  </si>
  <si>
    <t>2008M12</t>
  </si>
  <si>
    <t>2009M01</t>
  </si>
  <si>
    <t>2009M02</t>
  </si>
  <si>
    <t>2009M03</t>
  </si>
  <si>
    <t>2009M04</t>
  </si>
  <si>
    <t>2009M05</t>
  </si>
  <si>
    <t>2009M06</t>
  </si>
  <si>
    <t>2009M07</t>
  </si>
  <si>
    <t>2009M08</t>
  </si>
  <si>
    <t>2009M09</t>
  </si>
  <si>
    <t>2009M10</t>
  </si>
  <si>
    <t>2009M11</t>
  </si>
  <si>
    <t>2009M12</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</si>
  <si>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</si>
  <si>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</si>
  <si>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</si>
  <si>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</si>
  <si>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</si>
  <si>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</si>
  <si>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</si>
  <si>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</si>
  <si>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</si>
  <si>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</si>
  <si>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</si>
  <si>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</si>
  <si>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</si>
  <si>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</si>
  <si>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</si>
  <si>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</si>
  <si>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</si>
  <si>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</si>
  <si>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</si>
  <si>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</si>
  <si>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</si>
  <si>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</si>
  <si>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</si>
  <si>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</si>
  <si>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</si>
  <si>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</si>
  <si>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</si>
  <si>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</si>
  <si>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</si>
  <si>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</si>
  <si>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</si>
  <si>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</si>
  <si>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</si>
  <si>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</si>
  <si>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</si>
  <si>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</si>
  <si>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2013M01</t>
  </si>
  <si>
    <t>2013M02</t>
  </si>
  <si>
    <t>2013M03</t>
  </si>
  <si>
    <t>2013M04</t>
  </si>
  <si>
    <t>2013M05</t>
  </si>
  <si>
    <t>2013M06</t>
  </si>
  <si>
    <t>2013M07</t>
  </si>
  <si>
    <t>2013M08</t>
  </si>
  <si>
    <t>2013M09</t>
  </si>
  <si>
    <t>2013M10</t>
  </si>
  <si>
    <t>2013M11</t>
  </si>
  <si>
    <t>2013M12</t>
  </si>
  <si>
    <t>2014M01</t>
  </si>
  <si>
    <t>2014M02</t>
  </si>
  <si>
    <t>2014M03</t>
  </si>
  <si>
    <t>2014M04</t>
  </si>
  <si>
    <t>2014M05</t>
  </si>
  <si>
    <t>2014M06</t>
  </si>
  <si>
    <t>2014M07</t>
  </si>
  <si>
    <t>2014M08</t>
  </si>
  <si>
    <t>2014M09</t>
  </si>
  <si>
    <t>2014M10</t>
  </si>
  <si>
    <t>2014M11</t>
  </si>
  <si>
    <t>2014M12</t>
  </si>
  <si>
    <t>2015M01</t>
  </si>
  <si>
    <t>2015M02</t>
  </si>
  <si>
    <t>2015M03</t>
  </si>
  <si>
    <t>2015M04</t>
  </si>
  <si>
    <t>2015M05</t>
  </si>
  <si>
    <t>2015M06</t>
  </si>
  <si>
    <t>2015M07</t>
  </si>
  <si>
    <t>2015M08</t>
  </si>
  <si>
    <t>2015M09</t>
  </si>
  <si>
    <t>2015M10</t>
  </si>
  <si>
    <t>2015M11</t>
  </si>
  <si>
    <t>2015M12</t>
  </si>
  <si>
    <t>2016M01</t>
  </si>
  <si>
    <t>2016M02</t>
  </si>
  <si>
    <t>2016M03</t>
  </si>
  <si>
    <t>2016M04</t>
  </si>
  <si>
    <t>2016M05</t>
  </si>
  <si>
    <t>2016M06</t>
  </si>
  <si>
    <t>2016M07</t>
  </si>
  <si>
    <t>2016M08</t>
  </si>
  <si>
    <t>2016M09</t>
  </si>
  <si>
    <t>2016M10</t>
  </si>
  <si>
    <t>2016M11</t>
  </si>
  <si>
    <t>2016M12</t>
  </si>
  <si>
    <t>2017M01</t>
  </si>
  <si>
    <t>2017M02</t>
  </si>
  <si>
    <t>2017M03</t>
  </si>
  <si>
    <t>2017M04</t>
  </si>
  <si>
    <t>2017M05</t>
  </si>
  <si>
    <t>2017M06</t>
  </si>
  <si>
    <t>2017M07</t>
  </si>
  <si>
    <t>2017M08</t>
  </si>
  <si>
    <t>2017M09</t>
  </si>
  <si>
    <t>2017M10</t>
  </si>
  <si>
    <t>2017M11</t>
  </si>
  <si>
    <t>2017M12</t>
  </si>
  <si>
    <t>2018M01</t>
  </si>
  <si>
    <t>2018M02</t>
  </si>
  <si>
    <t>2018M03</t>
  </si>
  <si>
    <t>2018M04</t>
  </si>
  <si>
    <t>2018M05</t>
  </si>
  <si>
    <t>2018M06</t>
  </si>
  <si>
    <t>2018M07</t>
  </si>
  <si>
    <t>2018M08</t>
  </si>
  <si>
    <t>2018M09</t>
  </si>
  <si>
    <t>2018M10</t>
  </si>
  <si>
    <t>2018M11</t>
  </si>
  <si>
    <t>2018M12</t>
  </si>
  <si>
    <t>2019M01</t>
  </si>
  <si>
    <t>2019M02</t>
  </si>
  <si>
    <t>2019M03</t>
  </si>
  <si>
    <t>2019M04</t>
  </si>
  <si>
    <t>2019M05</t>
  </si>
  <si>
    <t>2019M06</t>
  </si>
  <si>
    <t>2019M07</t>
  </si>
  <si>
    <t>2019M08</t>
  </si>
  <si>
    <t>2019M09</t>
  </si>
  <si>
    <t>2019M10</t>
  </si>
  <si>
    <t>2019M11</t>
  </si>
  <si>
    <t>2019M12</t>
  </si>
  <si>
    <t>2020M01</t>
  </si>
  <si>
    <t>2020M02</t>
  </si>
  <si>
    <t>2020M03</t>
  </si>
  <si>
    <t>2020M04</t>
  </si>
  <si>
    <t>2020M05</t>
  </si>
  <si>
    <t>2020M06</t>
  </si>
  <si>
    <t>2020M07</t>
  </si>
  <si>
    <t>2020M08</t>
  </si>
  <si>
    <t>2020M09</t>
  </si>
  <si>
    <t>2020M10</t>
  </si>
  <si>
    <t>2020M11</t>
  </si>
  <si>
    <t>2020M12</t>
  </si>
  <si>
    <t>2021M01</t>
  </si>
  <si>
    <t>2021M02</t>
  </si>
  <si>
    <t>2021M03</t>
  </si>
  <si>
    <t>2021M04</t>
  </si>
  <si>
    <t>2021M05</t>
  </si>
  <si>
    <t>2021M06</t>
  </si>
  <si>
    <t>2021M07</t>
  </si>
  <si>
    <t>2021M08</t>
  </si>
  <si>
    <t>2021M09</t>
  </si>
  <si>
    <t>2021M10</t>
  </si>
  <si>
    <t>2021M11</t>
  </si>
  <si>
    <t>2021M12</t>
  </si>
  <si>
    <t>2022M01</t>
  </si>
  <si>
    <t>2022M02</t>
  </si>
  <si>
    <t>2022M03</t>
  </si>
  <si>
    <t>2022M04</t>
  </si>
  <si>
    <t>2022M05</t>
  </si>
  <si>
    <t>2022M06</t>
  </si>
  <si>
    <t>2022M07</t>
  </si>
  <si>
    <t>2022M08</t>
  </si>
  <si>
    <t>2022M09</t>
  </si>
  <si>
    <t>2022M10</t>
  </si>
  <si>
    <t>2022M11</t>
  </si>
  <si>
    <t>2022M12</t>
  </si>
  <si>
    <t>2023M01</t>
  </si>
  <si>
    <t>2023M02</t>
  </si>
  <si>
    <t>2023M03</t>
  </si>
  <si>
    <t>2023M04</t>
  </si>
  <si>
    <t>2023M05</t>
  </si>
  <si>
    <t>2023M06</t>
  </si>
  <si>
    <t>2023M07</t>
  </si>
  <si>
    <t>2023M08</t>
  </si>
  <si>
    <t>2023M09</t>
  </si>
  <si>
    <t>2023M10</t>
  </si>
  <si>
    <t>2023M11</t>
  </si>
  <si>
    <t>2023M12</t>
  </si>
  <si>
    <t>2024M01</t>
  </si>
  <si>
    <t>2024M02</t>
  </si>
  <si>
    <t>2024M03</t>
  </si>
  <si>
    <t>2024M04</t>
  </si>
  <si>
    <t>2024M05</t>
  </si>
  <si>
    <t>2024M06</t>
  </si>
  <si>
    <t>2024M07</t>
  </si>
  <si>
    <t>2024M08</t>
  </si>
  <si>
    <t>2024M09</t>
  </si>
  <si>
    <t>2024M10</t>
  </si>
  <si>
    <t>2024M11</t>
  </si>
  <si>
    <t>Daera</t>
  </si>
  <si>
    <t>title</t>
  </si>
  <si>
    <t>Defra_UK_match</t>
  </si>
  <si>
    <t>Current_GB_month</t>
  </si>
  <si>
    <t>Current_UK_NI_month</t>
  </si>
  <si>
    <t>Source</t>
  </si>
  <si>
    <t>Daily deliveries</t>
  </si>
  <si>
    <t>Current GB month</t>
  </si>
  <si>
    <t>Current UK NI month</t>
  </si>
  <si>
    <t>Current DD month</t>
  </si>
  <si>
    <t>AHDB UK Estimate</t>
  </si>
  <si>
    <t>AHDB GB Estimate</t>
  </si>
  <si>
    <t>AHDB GB estimate</t>
  </si>
  <si>
    <t>January</t>
  </si>
  <si>
    <t>February</t>
  </si>
  <si>
    <t>March</t>
  </si>
  <si>
    <t>April</t>
  </si>
  <si>
    <t>June</t>
  </si>
  <si>
    <t>July</t>
  </si>
  <si>
    <t>August</t>
  </si>
  <si>
    <t>September</t>
  </si>
  <si>
    <t>October</t>
  </si>
  <si>
    <t>November</t>
  </si>
  <si>
    <t>December</t>
  </si>
  <si>
    <t>2024M12</t>
  </si>
  <si>
    <t>UK_</t>
  </si>
  <si>
    <t>GB_</t>
  </si>
  <si>
    <t>UK average daily volume</t>
  </si>
  <si>
    <t>GB average daily volume</t>
  </si>
  <si>
    <t>NI average daily volume</t>
  </si>
  <si>
    <t>Estimate</t>
  </si>
  <si>
    <t>1st</t>
  </si>
  <si>
    <t>21st</t>
  </si>
  <si>
    <t>31st</t>
  </si>
  <si>
    <t>2nd</t>
  </si>
  <si>
    <t>3rd</t>
  </si>
  <si>
    <t>4th</t>
  </si>
  <si>
    <t>5th</t>
  </si>
  <si>
    <t>6th</t>
  </si>
  <si>
    <t>7th</t>
  </si>
  <si>
    <t>8th</t>
  </si>
  <si>
    <t>9th</t>
  </si>
  <si>
    <t>10th</t>
  </si>
  <si>
    <t>11th</t>
  </si>
  <si>
    <t>12th</t>
  </si>
  <si>
    <t>13th</t>
  </si>
  <si>
    <t>14th</t>
  </si>
  <si>
    <t>15th</t>
  </si>
  <si>
    <t>16th</t>
  </si>
  <si>
    <t>17th</t>
  </si>
  <si>
    <t>18th</t>
  </si>
  <si>
    <t>19th</t>
  </si>
  <si>
    <t>20th</t>
  </si>
  <si>
    <t>22nd</t>
  </si>
  <si>
    <t>23rd</t>
  </si>
  <si>
    <t>24th</t>
  </si>
  <si>
    <t>25th</t>
  </si>
  <si>
    <t>26th</t>
  </si>
  <si>
    <t>27th</t>
  </si>
  <si>
    <t>28th</t>
  </si>
  <si>
    <t>29th</t>
  </si>
  <si>
    <t>30th</t>
  </si>
  <si>
    <t xml:space="preserve">Last forecast: </t>
  </si>
  <si>
    <t xml:space="preserve">Last updated: </t>
  </si>
  <si>
    <t>Sources</t>
  </si>
  <si>
    <t>Source: Daera</t>
  </si>
  <si>
    <t>Source: AHDB, Daera, Defra, RPA</t>
  </si>
  <si>
    <t>Daily GB deliveries</t>
  </si>
  <si>
    <t>AHDB estimate</t>
  </si>
  <si>
    <t>AHDB + Daera</t>
  </si>
  <si>
    <t>AHDB UK estimate 1</t>
  </si>
  <si>
    <t>AHDB UK estimate 2</t>
  </si>
  <si>
    <t>Daily</t>
  </si>
  <si>
    <t>7 day rolling average</t>
  </si>
  <si>
    <t>##</t>
  </si>
  <si>
    <t>Select year</t>
  </si>
  <si>
    <t>&lt;--- Click on cell to select</t>
  </si>
  <si>
    <r>
      <rPr>
        <b/>
        <sz val="12"/>
        <color rgb="FF575756"/>
        <rFont val="Arial"/>
        <family val="2"/>
      </rPr>
      <t>Source:</t>
    </r>
    <r>
      <rPr>
        <sz val="12"/>
        <color rgb="FF575756"/>
        <rFont val="Arial"/>
        <family val="2"/>
      </rPr>
      <t xml:space="preserve"> AHDB</t>
    </r>
  </si>
  <si>
    <r>
      <rPr>
        <b/>
        <sz val="12"/>
        <color rgb="FF575756"/>
        <rFont val="Arial"/>
        <family val="2"/>
      </rPr>
      <t>Source:</t>
    </r>
    <r>
      <rPr>
        <sz val="12"/>
        <color rgb="FF575756"/>
        <rFont val="Arial"/>
        <family val="2"/>
      </rPr>
      <t xml:space="preserve"> AHDB, Daera, Defra, RPA</t>
    </r>
  </si>
  <si>
    <t>Select UK, GB or NI</t>
  </si>
  <si>
    <t>Head office address</t>
  </si>
  <si>
    <r>
      <rPr>
        <b/>
        <sz val="12"/>
        <color rgb="FF575756"/>
        <rFont val="Arial"/>
        <family val="2"/>
      </rPr>
      <t>Units:</t>
    </r>
    <r>
      <rPr>
        <sz val="12"/>
        <color rgb="FF575756"/>
        <rFont val="Arial"/>
        <family val="2"/>
      </rPr>
      <t xml:space="preserve"> Million litres</t>
    </r>
  </si>
  <si>
    <t>Year - 2</t>
  </si>
  <si>
    <t>Average deliveries 
(million litres per day)</t>
  </si>
  <si>
    <t>Change from previous year
(million litres per day)</t>
  </si>
  <si>
    <t>Yr-on-yr change</t>
  </si>
  <si>
    <t>Notes</t>
  </si>
  <si>
    <t>Daily UK milk deliveries</t>
  </si>
  <si>
    <t>Monthly milk deliveries</t>
  </si>
  <si>
    <t>Q1_forecast_date</t>
  </si>
  <si>
    <t>Q1_forecast</t>
  </si>
  <si>
    <t>Q2_forecast_date</t>
  </si>
  <si>
    <t>Q2_forecast</t>
  </si>
  <si>
    <t>Q3_forecast_date</t>
  </si>
  <si>
    <t>Q3_forecast</t>
  </si>
  <si>
    <t>Q4_forecast_date</t>
  </si>
  <si>
    <t>Q4_forecast</t>
  </si>
  <si>
    <t>Forecast</t>
  </si>
  <si>
    <t>monthly and annual totals are not adjusted for leap years</t>
  </si>
  <si>
    <t xml:space="preserve">While AHDB seeks to ensure that the information contained within this document is accurate at the time of printing, no warranty is given in respect of the information and data provided. You are responsible for how you use the information. To the maximum extent permitted by law, AHDB accepts no liability for loss, damage or injury howsoever caused or suffered (including that caused by negligence) directly or indirectly in relation to the information or data provided in this publication.
All intellectual property rights in the information and data in this document belong to or are licensed by AHDB. You are authorised to use such information for your internal business purposes only and you must not provide this information to any other third parties, including further publication of the information, or for commercial gain in any way whatsoever without the prior written permission of AHDB for each third party disclosure, publication or commercial arrangement. For more information, please see our Terms of Use and Privacy Notice or contact the Director of Corporate Affairs at info@ahdb.org.uk   </t>
  </si>
  <si>
    <t/>
  </si>
  <si>
    <t>WS_DAERA_for_NI</t>
  </si>
  <si>
    <r>
      <t xml:space="preserve">UNITED KINGDOM MILK PRICES - Monthly Farmgate Milk Prices </t>
    </r>
    <r>
      <rPr>
        <b/>
        <vertAlign val="superscript"/>
        <sz val="14"/>
        <color rgb="FF0000FF"/>
        <rFont val="Arial"/>
        <family val="2"/>
      </rPr>
      <t>(1)</t>
    </r>
  </si>
  <si>
    <t>Team</t>
  </si>
  <si>
    <t>Data &amp; Analysis Team</t>
  </si>
  <si>
    <t xml:space="preserve">datum@ahdb.org.uk  </t>
  </si>
  <si>
    <t>024 7647 8847</t>
  </si>
  <si>
    <t>Julie Rumsey, DEFRA, Tel: ++44 (0)2080 266306, Email: julie.rumsey@defra.gov.uk</t>
  </si>
  <si>
    <t>Milk prices surveys Defra, RESAS, DARD (NI)</t>
  </si>
  <si>
    <t>Pence per litre</t>
  </si>
  <si>
    <t>Nov-94 [3]</t>
  </si>
  <si>
    <t>Dec-94 [3]</t>
  </si>
  <si>
    <t>Agriculture and Horticulture Development Board
Middlemarch Business Park
Siskin Parkway East
Coventry
CV3 4PE</t>
  </si>
  <si>
    <t>Price
(pence per litre)
[1,2,4]</t>
  </si>
  <si>
    <t>Volume
(million litres)</t>
  </si>
  <si>
    <t>Butterfat
(%)</t>
  </si>
  <si>
    <t>Protein
(%)</t>
  </si>
  <si>
    <t>Footnotes</t>
  </si>
  <si>
    <t>1. The latest month's data are provisional</t>
  </si>
  <si>
    <t>2. The farm gate price is the average price received by producers, net of delivery charges. No deduction has been made for superlevy.</t>
  </si>
  <si>
    <t>3. November and December 1994 prices are for Great Britain only.</t>
  </si>
  <si>
    <t xml:space="preserve">4. Prices exclude any retrospective bonuses made by purchasers. </t>
  </si>
  <si>
    <r>
      <rPr>
        <b/>
        <sz val="12"/>
        <color rgb="FF575756"/>
        <rFont val="Arial"/>
        <family val="2"/>
      </rPr>
      <t>Source:</t>
    </r>
    <r>
      <rPr>
        <sz val="12"/>
        <color rgb="FF575756"/>
        <rFont val="Arial"/>
        <family val="2"/>
      </rPr>
      <t xml:space="preserve"> AHDB, Daera, Defra</t>
    </r>
  </si>
  <si>
    <t>Daily average (m litres per day - 7 day rolling)</t>
  </si>
  <si>
    <t>m litres per day</t>
  </si>
  <si>
    <t>&lt;/tr&gt;</t>
  </si>
  <si>
    <t>&lt;tr&gt;</t>
  </si>
  <si>
    <t>&lt;td&gt;Wk-on-wk&lt;/td&gt;</t>
  </si>
  <si>
    <t>&lt;/td&gt;</t>
  </si>
  <si>
    <t>%&lt;/td&gt;</t>
  </si>
  <si>
    <t>&lt;td&gt;GB&lt;/td&gt;</t>
  </si>
  <si>
    <t>&lt;td&gt;NI&lt;/td&gt;</t>
  </si>
  <si>
    <t>&lt;/tbody&gt;</t>
  </si>
  <si>
    <t>&lt;/table&gt;</t>
  </si>
  <si>
    <t>&lt;p&gt;Source: AHDB, Daera&lt;/p&gt;</t>
  </si>
  <si>
    <t>© Crown copyright, 2025</t>
  </si>
  <si>
    <t>Forecast_manua</t>
  </si>
  <si>
    <t>na</t>
  </si>
  <si>
    <t>&lt;td style="text-align: center;"&gt;</t>
  </si>
  <si>
    <t>©Agriculture and Horticulture Development Board 2026. All rights reserved.</t>
  </si>
  <si>
    <t>Monthly production figures are estimates from the Daily Deliveries survey. Where possible, AHDB matches these to the official Defra statistics.</t>
  </si>
  <si>
    <t>5 year average</t>
  </si>
  <si>
    <t>UK_5_yr_average</t>
  </si>
  <si>
    <t>GB_5_yr_average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</si>
</sst>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3" formatCode="_-* #,##0.00_-;\-* #,##0.00_-;_-* &quot;-&quot;??_-;_-@_-"/>
    <numFmt numFmtId="164" formatCode="0.0%"/>
    <numFmt numFmtId="165" formatCode="0.0"/>
    <numFmt numFmtId="166" formatCode="[&gt;0]#,##0.00;#.00"/>
    <numFmt numFmtId="167" formatCode="[&gt;0]#,##0.00;#"/>
    <numFmt numFmtId="168" formatCode="[&gt;0]#,##0.00;#.0"/>
    <numFmt numFmtId="169" formatCode="dd/mm/yy;@"/>
    <numFmt numFmtId="170" formatCode="#,##0.0"/>
    <numFmt numFmtId="171" formatCode="[$-F800]dddd\,\ mmmm\ dd\,\ yyyy"/>
    <numFmt numFmtId="172" formatCode="dd/mm/yyyy;@"/>
    <numFmt numFmtId="173" formatCode="[&gt;0]#,##0;#"/>
  </numFmts>
  <fonts count="89">
    <font>
      <sz val="10"/>
      <color theme="1"/>
      <name val="Arial"/>
      <family val="2"/>
      <scheme val="minor"/>
    </font>
    <font>
      <sz val="12"/>
      <color theme="1"/>
      <name val="Arial"/>
      <family val="2"/>
    </font>
    <font>
      <sz val="12"/>
      <color theme="1"/>
      <name val="Arial"/>
      <family val="2"/>
    </font>
    <font>
      <sz val="12"/>
      <color theme="0"/>
      <name val="Arial"/>
      <family val="2"/>
      <scheme val="minor"/>
    </font>
    <font>
      <sz val="10"/>
      <color theme="1"/>
      <name val="Arial"/>
      <family val="2"/>
      <scheme val="minor"/>
    </font>
    <font>
      <sz val="18"/>
      <color theme="3"/>
      <name val="Arial"/>
      <family val="2"/>
      <scheme val="major"/>
    </font>
    <font>
      <sz val="9"/>
      <color theme="4"/>
      <name val="Arial"/>
      <family val="2"/>
      <scheme val="minor"/>
    </font>
    <font>
      <b/>
      <sz val="14"/>
      <color theme="4"/>
      <name val="Arial (Body)_x0000_"/>
    </font>
    <font>
      <sz val="12"/>
      <color theme="1"/>
      <name val="Arial"/>
      <family val="2"/>
      <scheme val="minor"/>
    </font>
    <font>
      <b/>
      <sz val="11"/>
      <color theme="3"/>
      <name val="Arial"/>
      <family val="2"/>
      <scheme val="minor"/>
    </font>
    <font>
      <b/>
      <sz val="10"/>
      <color theme="0"/>
      <name val="Arial"/>
      <family val="2"/>
      <scheme val="minor"/>
    </font>
    <font>
      <sz val="10"/>
      <color rgb="FF95C11F"/>
      <name val="Arial"/>
      <family val="2"/>
      <scheme val="major"/>
    </font>
    <font>
      <sz val="10"/>
      <color theme="0"/>
      <name val="Arial"/>
      <family val="2"/>
      <scheme val="minor"/>
    </font>
    <font>
      <b/>
      <sz val="14"/>
      <color theme="4"/>
      <name val="Arial"/>
      <family val="2"/>
      <scheme val="major"/>
    </font>
    <font>
      <u/>
      <sz val="10"/>
      <color theme="10"/>
      <name val="Arial"/>
      <family val="2"/>
      <scheme val="minor"/>
    </font>
    <font>
      <sz val="10"/>
      <color rgb="FFE42313"/>
      <name val="Arial"/>
      <family val="2"/>
      <scheme val="minor"/>
    </font>
    <font>
      <sz val="10"/>
      <color rgb="FF009F5E"/>
      <name val="Arial"/>
      <family val="2"/>
      <scheme val="minor"/>
    </font>
    <font>
      <sz val="10"/>
      <color rgb="FFFFCC00"/>
      <name val="Arial"/>
      <family val="2"/>
      <scheme val="minor"/>
    </font>
    <font>
      <sz val="9"/>
      <name val="Arial"/>
      <family val="2"/>
    </font>
    <font>
      <sz val="10"/>
      <name val="Arial"/>
      <family val="2"/>
    </font>
    <font>
      <sz val="10"/>
      <color rgb="FFFF0000"/>
      <name val="Arial"/>
      <family val="2"/>
    </font>
    <font>
      <sz val="10"/>
      <name val="Arial"/>
      <family val="2"/>
      <scheme val="minor"/>
    </font>
    <font>
      <sz val="10"/>
      <color rgb="FF000000"/>
      <name val="Arial"/>
      <family val="2"/>
    </font>
    <font>
      <sz val="10"/>
      <color rgb="FF000000"/>
      <name val="MS Sans Serif"/>
    </font>
    <font>
      <b/>
      <sz val="14"/>
      <color rgb="FF0000FF"/>
      <name val="Arial"/>
      <family val="2"/>
    </font>
    <font>
      <b/>
      <sz val="14"/>
      <color rgb="FF000000"/>
      <name val="Arial"/>
      <family val="2"/>
    </font>
    <font>
      <sz val="10"/>
      <color rgb="FF575756"/>
      <name val="Arial"/>
      <family val="2"/>
    </font>
    <font>
      <b/>
      <sz val="10"/>
      <color rgb="FF575756"/>
      <name val="Arial"/>
      <family val="2"/>
    </font>
    <font>
      <sz val="14"/>
      <color theme="1"/>
      <name val="Arial"/>
      <family val="2"/>
      <scheme val="minor"/>
    </font>
    <font>
      <b/>
      <sz val="14"/>
      <color theme="1"/>
      <name val="Arial"/>
      <family val="2"/>
      <scheme val="minor"/>
    </font>
    <font>
      <b/>
      <sz val="14"/>
      <color theme="0"/>
      <name val="Arial"/>
      <family val="2"/>
      <scheme val="minor"/>
    </font>
    <font>
      <b/>
      <sz val="12"/>
      <color theme="0"/>
      <name val="Arial"/>
      <family val="2"/>
      <scheme val="minor"/>
    </font>
    <font>
      <b/>
      <sz val="12"/>
      <color theme="4"/>
      <name val="Arial (Body)_x0000_"/>
    </font>
    <font>
      <b/>
      <sz val="16"/>
      <color theme="4"/>
      <name val="Arial (Body)_x0000_"/>
    </font>
    <font>
      <sz val="12"/>
      <color rgb="FF575756"/>
      <name val="Arial"/>
      <family val="2"/>
    </font>
    <font>
      <b/>
      <sz val="12"/>
      <color rgb="FF575756"/>
      <name val="Arial"/>
      <family val="2"/>
    </font>
    <font>
      <sz val="12"/>
      <name val="Arial"/>
      <family val="2"/>
      <scheme val="minor"/>
    </font>
    <font>
      <sz val="12"/>
      <name val="Arial"/>
      <family val="2"/>
    </font>
    <font>
      <b/>
      <sz val="12"/>
      <color theme="1"/>
      <name val="Arial"/>
      <family val="2"/>
      <scheme val="minor"/>
    </font>
    <font>
      <sz val="12"/>
      <color theme="6"/>
      <name val="Arial"/>
      <family val="2"/>
    </font>
    <font>
      <sz val="16"/>
      <color theme="1"/>
      <name val="Arial"/>
      <family val="2"/>
      <scheme val="minor"/>
    </font>
    <font>
      <b/>
      <sz val="12"/>
      <color rgb="FF95C11F"/>
      <name val="Arial"/>
      <family val="2"/>
      <scheme val="minor"/>
    </font>
    <font>
      <b/>
      <sz val="12"/>
      <color rgb="FF575756"/>
      <name val="Arial"/>
      <family val="2"/>
      <scheme val="minor"/>
    </font>
    <font>
      <sz val="12"/>
      <color rgb="FF575756"/>
      <name val="Arial"/>
      <family val="2"/>
      <scheme val="minor"/>
    </font>
    <font>
      <sz val="12"/>
      <color theme="1"/>
      <name val="Arial"/>
      <family val="2"/>
    </font>
    <font>
      <b/>
      <sz val="12"/>
      <color rgb="FF95C11F"/>
      <name val="Arial"/>
      <family val="2"/>
    </font>
    <font>
      <b/>
      <sz val="12"/>
      <color theme="1"/>
      <name val="Arial"/>
      <family val="2"/>
    </font>
    <font>
      <sz val="12"/>
      <color rgb="FF95C11F"/>
      <name val="Arial"/>
      <family val="2"/>
      <scheme val="major"/>
    </font>
    <font>
      <sz val="12"/>
      <color rgb="FF999999"/>
      <name val="Arial"/>
      <family val="2"/>
    </font>
    <font>
      <sz val="10"/>
      <color rgb="FFFF0000"/>
      <name val="Arial"/>
      <family val="2"/>
      <scheme val="minor"/>
    </font>
    <font>
      <u/>
      <sz val="10"/>
      <color rgb="FF0000FF"/>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MS Sans Serif"/>
      <family val="2"/>
    </font>
    <font>
      <sz val="10"/>
      <name val="MS Sans Serif"/>
    </font>
    <font>
      <sz val="8"/>
      <name val="Arial"/>
      <family val="2"/>
      <scheme val="minor"/>
    </font>
    <font>
      <sz val="10"/>
      <name val="Arial"/>
      <family val="2"/>
    </font>
    <font>
      <u/>
      <sz val="11"/>
      <color indexed="12"/>
      <name val="Arial"/>
      <family val="2"/>
    </font>
    <font>
      <b/>
      <vertAlign val="superscript"/>
      <sz val="14"/>
      <color rgb="FF0000FF"/>
      <name val="Arial"/>
      <family val="2"/>
    </font>
    <font>
      <u/>
      <sz val="12"/>
      <color theme="10"/>
      <name val="Arial"/>
      <family val="2"/>
    </font>
    <font>
      <sz val="11"/>
      <color rgb="FF575756"/>
      <name val="Open Sans"/>
      <family val="2"/>
    </font>
    <font>
      <sz val="16"/>
      <color rgb="FF575756"/>
      <name val="Open Sans"/>
      <family val="2"/>
    </font>
    <font>
      <sz val="10"/>
      <name val="Arial"/>
      <family val="2"/>
    </font>
    <font>
      <sz val="10"/>
      <color rgb="FF0000FF"/>
      <name val="Arial"/>
      <family val="2"/>
      <scheme val="minor"/>
    </font>
    <font>
      <sz val="9.5"/>
      <color rgb="FF000000"/>
      <name val="Arial"/>
      <family val="2"/>
      <scheme val="minor"/>
    </font>
    <font>
      <sz val="11"/>
      <color rgb="FF000000"/>
      <name val="Arial"/>
      <family val="2"/>
    </font>
    <font>
      <sz val="11"/>
      <color rgb="FF0000FF"/>
      <name val="Arial"/>
      <family val="2"/>
    </font>
    <font>
      <sz val="9.5"/>
      <color rgb="FFFF0000"/>
      <name val="Arial"/>
      <family val="2"/>
      <scheme val="minor"/>
    </font>
    <font>
      <sz val="9.5"/>
      <name val="Arial"/>
      <family val="2"/>
      <scheme val="minor"/>
    </font>
    <font>
      <b/>
      <sz val="11"/>
      <color rgb="FF000000"/>
      <name val="Arial"/>
      <family val="2"/>
    </font>
    <font>
      <b/>
      <sz val="12"/>
      <color rgb="FF008938"/>
      <name val="Arial"/>
      <family val="2"/>
    </font>
    <font>
      <sz val="10"/>
      <color theme="0" tint="-4.9989318521683403E-2"/>
      <name val="Arial"/>
      <family val="2"/>
      <scheme val="minor"/>
    </font>
    <font>
      <sz val="9"/>
      <color rgb="FFFF0000"/>
      <name val="Arial"/>
      <family val="2"/>
    </font>
  </fonts>
  <fills count="61">
    <fill>
      <patternFill patternType="none"/>
    </fill>
    <fill>
      <patternFill patternType="gray125"/>
    </fill>
    <fill>
      <patternFill patternType="solid">
        <fgColor theme="4"/>
      </patternFill>
    </fill>
    <fill>
      <patternFill patternType="solid">
        <fgColor theme="6"/>
      </patternFill>
    </fill>
    <fill>
      <patternFill patternType="solid">
        <fgColor theme="7"/>
      </patternFill>
    </fill>
    <fill>
      <patternFill patternType="solid">
        <fgColor theme="8"/>
      </patternFill>
    </fill>
    <fill>
      <patternFill patternType="solid">
        <fgColor rgb="FFDFEFFB"/>
      </patternFill>
    </fill>
    <fill>
      <patternFill patternType="solid">
        <fgColor rgb="FFBBDDF5"/>
      </patternFill>
    </fill>
    <fill>
      <patternFill patternType="solid">
        <fgColor rgb="FF61BAE8"/>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5C11F"/>
      </patternFill>
    </fill>
    <fill>
      <patternFill patternType="solid">
        <fgColor rgb="FF999999"/>
      </patternFill>
    </fill>
    <fill>
      <patternFill patternType="solid">
        <fgColor rgb="FFFFFF00"/>
        <bgColor indexed="64"/>
      </patternFill>
    </fill>
    <fill>
      <patternFill patternType="solid">
        <fgColor rgb="FFDFEFFB"/>
        <bgColor auto="1"/>
      </patternFill>
    </fill>
    <fill>
      <patternFill patternType="solid">
        <fgColor rgb="FFBBDDF5"/>
        <bgColor indexed="64"/>
      </patternFill>
    </fill>
    <fill>
      <patternFill patternType="solid">
        <fgColor rgb="FFFFFFFF"/>
        <bgColor indexed="64"/>
      </patternFill>
    </fill>
    <fill>
      <patternFill patternType="solid">
        <fgColor theme="7"/>
        <bgColor indexed="64"/>
      </patternFill>
    </fill>
    <fill>
      <patternFill patternType="solid">
        <fgColor theme="0" tint="-0.249977111117893"/>
        <bgColor indexed="64"/>
      </patternFill>
    </fill>
    <fill>
      <patternFill patternType="solid">
        <fgColor rgb="FF61BAE8"/>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C000"/>
        <bgColor indexed="64"/>
      </patternFill>
    </fill>
    <fill>
      <patternFill patternType="solid">
        <fgColor theme="0"/>
        <bgColor indexed="64"/>
      </patternFill>
    </fill>
    <fill>
      <patternFill patternType="solid">
        <fgColor rgb="FF0090D3"/>
        <bgColor indexed="64"/>
      </patternFill>
    </fill>
    <fill>
      <patternFill patternType="solid">
        <fgColor theme="9" tint="-9.9978637043366805E-2"/>
        <bgColor indexed="64"/>
      </patternFill>
    </fill>
  </fills>
  <borders count="38">
    <border>
      <left/>
      <right/>
      <top/>
      <bottom/>
      <diagonal/>
    </border>
    <border>
      <left style="thin">
        <color theme="0"/>
      </left>
      <right style="thin">
        <color theme="0"/>
      </right>
      <top style="thin">
        <color theme="0"/>
      </top>
      <bottom style="thin">
        <color theme="0"/>
      </bottom>
      <diagonal/>
    </border>
    <border>
      <left/>
      <right/>
      <top/>
      <bottom style="double">
        <color theme="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theme="0"/>
      </right>
      <top/>
      <bottom/>
      <diagonal/>
    </border>
    <border>
      <left/>
      <right/>
      <top/>
      <bottom style="thin">
        <color theme="0"/>
      </bottom>
      <diagonal/>
    </border>
    <border>
      <left/>
      <right style="thin">
        <color theme="0"/>
      </right>
      <top/>
      <bottom style="thin">
        <color theme="0"/>
      </bottom>
      <diagonal/>
    </border>
    <border>
      <left style="thin">
        <color theme="0"/>
      </left>
      <right/>
      <top/>
      <bottom style="thin">
        <color theme="0"/>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bottom/>
      <diagonal/>
    </border>
    <border>
      <left/>
      <right style="thin">
        <color theme="0"/>
      </right>
      <top style="thin">
        <color theme="0"/>
      </top>
      <bottom/>
      <diagonal/>
    </border>
    <border>
      <left/>
      <right/>
      <top/>
      <bottom style="medium">
        <color rgb="FF0090D4"/>
      </bottom>
      <diagonal/>
    </border>
    <border>
      <left/>
      <right/>
      <top style="medium">
        <color rgb="FF0090D4"/>
      </top>
      <bottom/>
      <diagonal/>
    </border>
    <border>
      <left style="thin">
        <color theme="0"/>
      </left>
      <right style="thin">
        <color theme="0"/>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theme="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diagonal/>
    </border>
  </borders>
  <cellStyleXfs count="140">
    <xf numFmtId="4" fontId="0" fillId="0" borderId="0">
      <alignment horizontal="left" vertical="top"/>
    </xf>
    <xf numFmtId="0" fontId="10" fillId="2" borderId="1" applyProtection="0">
      <alignment horizontal="center" vertical="center"/>
    </xf>
    <xf numFmtId="0" fontId="3" fillId="3" borderId="1" applyProtection="0">
      <alignment horizontal="center" vertical="center"/>
    </xf>
    <xf numFmtId="0" fontId="4" fillId="4" borderId="1" applyProtection="0">
      <alignment horizontal="center" vertical="center"/>
    </xf>
    <xf numFmtId="0" fontId="4" fillId="5" borderId="1" applyProtection="0">
      <alignment horizontal="center" vertical="center"/>
    </xf>
    <xf numFmtId="0" fontId="5" fillId="0" borderId="0" applyNumberFormat="0" applyFill="0" applyBorder="0" applyAlignment="0" applyProtection="0"/>
    <xf numFmtId="0" fontId="16" fillId="0" borderId="0" applyNumberFormat="0" applyBorder="0" applyProtection="0">
      <alignment vertical="center"/>
    </xf>
    <xf numFmtId="0" fontId="15" fillId="0" borderId="0" applyNumberFormat="0" applyBorder="0" applyProtection="0">
      <alignment vertical="center"/>
    </xf>
    <xf numFmtId="0" fontId="17" fillId="0" borderId="0" applyNumberFormat="0" applyBorder="0" applyProtection="0">
      <alignment vertical="center"/>
    </xf>
    <xf numFmtId="4" fontId="4" fillId="6" borderId="1" applyProtection="0">
      <alignment horizontal="center" vertical="center"/>
    </xf>
    <xf numFmtId="4" fontId="4" fillId="7" borderId="1" applyProtection="0">
      <alignment horizontal="center" vertical="center"/>
    </xf>
    <xf numFmtId="0" fontId="10" fillId="8" borderId="1" applyProtection="0">
      <alignment horizontal="center" vertical="center"/>
    </xf>
    <xf numFmtId="0" fontId="6" fillId="0" borderId="2" applyFill="0" applyProtection="0"/>
    <xf numFmtId="0" fontId="13" fillId="0" borderId="0" applyNumberFormat="0" applyFill="0">
      <alignment horizontal="left"/>
    </xf>
    <xf numFmtId="0" fontId="11" fillId="0" borderId="0" applyNumberFormat="0" applyFill="0" applyProtection="0">
      <alignment horizontal="left"/>
    </xf>
    <xf numFmtId="0" fontId="4" fillId="0" borderId="0" applyNumberFormat="0" applyFill="0" applyProtection="0">
      <alignment horizontal="left"/>
    </xf>
    <xf numFmtId="0" fontId="9" fillId="0" borderId="0" applyNumberFormat="0" applyFill="0" applyBorder="0" applyAlignment="0" applyProtection="0"/>
    <xf numFmtId="0" fontId="12" fillId="26" borderId="0" applyNumberFormat="0" applyProtection="0">
      <alignment horizontal="left" vertical="center"/>
    </xf>
    <xf numFmtId="0" fontId="3"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3"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39" fontId="14" fillId="0" borderId="0" applyFill="0" applyBorder="0" applyAlignment="0" applyProtection="0"/>
    <xf numFmtId="0" fontId="10" fillId="27" borderId="1" applyProtection="0">
      <alignment horizontal="center" vertical="center"/>
    </xf>
    <xf numFmtId="43" fontId="19" fillId="0" borderId="0" applyFont="0" applyFill="0" applyBorder="0" applyAlignment="0" applyProtection="0"/>
    <xf numFmtId="0" fontId="19" fillId="0" borderId="0"/>
    <xf numFmtId="43" fontId="19" fillId="0" borderId="0" applyFont="0" applyFill="0" applyBorder="0" applyAlignment="0" applyProtection="0"/>
    <xf numFmtId="0" fontId="22" fillId="0" borderId="0" applyNumberFormat="0" applyBorder="0" applyProtection="0"/>
    <xf numFmtId="0" fontId="23" fillId="0" borderId="0"/>
    <xf numFmtId="0" fontId="5" fillId="0" borderId="0" applyNumberFormat="0" applyFill="0" applyBorder="0" applyAlignment="0" applyProtection="0"/>
    <xf numFmtId="0" fontId="25" fillId="0" borderId="0" applyNumberFormat="0" applyBorder="0" applyProtection="0"/>
    <xf numFmtId="9" fontId="23" fillId="0" borderId="0" applyFont="0" applyFill="0" applyBorder="0" applyAlignment="0" applyProtection="0"/>
    <xf numFmtId="0" fontId="23" fillId="0" borderId="0"/>
    <xf numFmtId="0" fontId="50" fillId="0" borderId="0" applyNumberFormat="0" applyFill="0" applyBorder="0" applyAlignment="0" applyProtection="0"/>
    <xf numFmtId="0" fontId="50" fillId="0" borderId="0" applyNumberFormat="0" applyFill="0" applyBorder="0" applyAlignment="0" applyProtection="0"/>
    <xf numFmtId="0" fontId="22" fillId="0" borderId="0" applyNumberFormat="0" applyBorder="0" applyProtection="0"/>
    <xf numFmtId="0" fontId="22" fillId="0" borderId="0" applyNumberFormat="0" applyBorder="0" applyProtection="0"/>
    <xf numFmtId="0" fontId="22" fillId="0" borderId="0" applyNumberFormat="0" applyBorder="0" applyProtection="0"/>
    <xf numFmtId="0" fontId="22" fillId="0" borderId="0" applyNumberFormat="0" applyBorder="0" applyProtection="0"/>
    <xf numFmtId="0" fontId="25" fillId="0" borderId="0" applyNumberFormat="0" applyBorder="0" applyProtection="0"/>
    <xf numFmtId="0" fontId="51" fillId="0" borderId="0"/>
    <xf numFmtId="0" fontId="52" fillId="35"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38" borderId="0" applyNumberFormat="0" applyBorder="0" applyAlignment="0" applyProtection="0"/>
    <xf numFmtId="0" fontId="52" fillId="41" borderId="0" applyNumberFormat="0" applyBorder="0" applyAlignment="0" applyProtection="0"/>
    <xf numFmtId="0" fontId="52" fillId="44" borderId="0" applyNumberFormat="0" applyBorder="0" applyAlignment="0" applyProtection="0"/>
    <xf numFmtId="0" fontId="53" fillId="45"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2" borderId="0" applyNumberFormat="0" applyBorder="0" applyAlignment="0" applyProtection="0"/>
    <xf numFmtId="0" fontId="54" fillId="36" borderId="0" applyNumberFormat="0" applyBorder="0" applyAlignment="0" applyProtection="0"/>
    <xf numFmtId="0" fontId="55" fillId="53" borderId="23" applyNumberFormat="0" applyAlignment="0" applyProtection="0"/>
    <xf numFmtId="0" fontId="56" fillId="54" borderId="24" applyNumberFormat="0" applyAlignment="0" applyProtection="0"/>
    <xf numFmtId="0" fontId="57" fillId="0" borderId="0" applyNumberFormat="0" applyFill="0" applyBorder="0" applyAlignment="0" applyProtection="0"/>
    <xf numFmtId="0" fontId="58" fillId="37" borderId="0" applyNumberFormat="0" applyBorder="0" applyAlignment="0" applyProtection="0"/>
    <xf numFmtId="0" fontId="59" fillId="0" borderId="25" applyNumberFormat="0" applyFill="0" applyAlignment="0" applyProtection="0"/>
    <xf numFmtId="0" fontId="60" fillId="0" borderId="26" applyNumberFormat="0" applyFill="0" applyAlignment="0" applyProtection="0"/>
    <xf numFmtId="0" fontId="61" fillId="0" borderId="27" applyNumberFormat="0" applyFill="0" applyAlignment="0" applyProtection="0"/>
    <xf numFmtId="0" fontId="61" fillId="0" borderId="0" applyNumberFormat="0" applyFill="0" applyBorder="0" applyAlignment="0" applyProtection="0"/>
    <xf numFmtId="0" fontId="62" fillId="40" borderId="23" applyNumberFormat="0" applyAlignment="0" applyProtection="0"/>
    <xf numFmtId="0" fontId="63" fillId="0" borderId="28" applyNumberFormat="0" applyFill="0" applyAlignment="0" applyProtection="0"/>
    <xf numFmtId="0" fontId="64" fillId="55" borderId="0" applyNumberFormat="0" applyBorder="0" applyAlignment="0" applyProtection="0"/>
    <xf numFmtId="0" fontId="19" fillId="56" borderId="29" applyNumberFormat="0" applyFont="0" applyAlignment="0" applyProtection="0"/>
    <xf numFmtId="0" fontId="65" fillId="53" borderId="30" applyNumberFormat="0" applyAlignment="0" applyProtection="0"/>
    <xf numFmtId="0" fontId="66" fillId="0" borderId="0" applyNumberFormat="0" applyFill="0" applyBorder="0" applyAlignment="0" applyProtection="0"/>
    <xf numFmtId="0" fontId="67" fillId="0" borderId="31" applyNumberFormat="0" applyFill="0" applyAlignment="0" applyProtection="0"/>
    <xf numFmtId="0" fontId="68" fillId="0" borderId="0" applyNumberForma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70" fillId="0" borderId="0"/>
    <xf numFmtId="43" fontId="69" fillId="0" borderId="0" applyFont="0" applyFill="0" applyBorder="0" applyAlignment="0" applyProtection="0"/>
    <xf numFmtId="0" fontId="19" fillId="0" borderId="0"/>
    <xf numFmtId="9" fontId="69" fillId="0" borderId="0" applyFont="0" applyFill="0" applyBorder="0" applyAlignment="0" applyProtection="0"/>
    <xf numFmtId="0" fontId="72" fillId="0" borderId="0"/>
    <xf numFmtId="43" fontId="19" fillId="0" borderId="0" applyFont="0" applyFill="0" applyBorder="0" applyAlignment="0" applyProtection="0"/>
    <xf numFmtId="43" fontId="69" fillId="0" borderId="0" applyFont="0" applyFill="0" applyBorder="0" applyAlignment="0" applyProtection="0"/>
    <xf numFmtId="43" fontId="19" fillId="0" borderId="0" applyFont="0" applyFill="0" applyBorder="0" applyAlignment="0" applyProtection="0"/>
    <xf numFmtId="43" fontId="69" fillId="0" borderId="0" applyFont="0" applyFill="0" applyBorder="0" applyAlignment="0" applyProtection="0"/>
    <xf numFmtId="43" fontId="19" fillId="0" borderId="0" applyFont="0" applyFill="0" applyBorder="0" applyAlignment="0" applyProtection="0"/>
    <xf numFmtId="43" fontId="69" fillId="0" borderId="0" applyFont="0" applyFill="0" applyBorder="0" applyAlignment="0" applyProtection="0"/>
    <xf numFmtId="0" fontId="78" fillId="0" borderId="0"/>
    <xf numFmtId="43" fontId="19" fillId="0" borderId="0" applyFont="0" applyFill="0" applyBorder="0" applyAlignment="0" applyProtection="0"/>
    <xf numFmtId="43" fontId="6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69" fillId="0" borderId="0" applyFont="0" applyFill="0" applyBorder="0" applyAlignment="0" applyProtection="0"/>
    <xf numFmtId="0" fontId="19" fillId="0" borderId="0"/>
    <xf numFmtId="43" fontId="19" fillId="0" borderId="0" applyFont="0" applyFill="0" applyBorder="0" applyAlignment="0" applyProtection="0"/>
    <xf numFmtId="43" fontId="69" fillId="0" borderId="0" applyFont="0" applyFill="0" applyBorder="0" applyAlignment="0" applyProtection="0"/>
    <xf numFmtId="43" fontId="19" fillId="0" borderId="0" applyFont="0" applyFill="0" applyBorder="0" applyAlignment="0" applyProtection="0"/>
    <xf numFmtId="43" fontId="69" fillId="0" borderId="0" applyFont="0" applyFill="0" applyBorder="0" applyAlignment="0" applyProtection="0"/>
    <xf numFmtId="43" fontId="19" fillId="0" borderId="0" applyFont="0" applyFill="0" applyBorder="0" applyAlignment="0" applyProtection="0"/>
    <xf numFmtId="43" fontId="69" fillId="0" borderId="0" applyFont="0" applyFill="0" applyBorder="0" applyAlignment="0" applyProtection="0"/>
    <xf numFmtId="0" fontId="19" fillId="0" borderId="0"/>
    <xf numFmtId="43" fontId="19" fillId="0" borderId="0" applyFont="0" applyFill="0" applyBorder="0" applyAlignment="0" applyProtection="0"/>
    <xf numFmtId="43" fontId="6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9" fillId="0" borderId="0" applyFont="0" applyFill="0" applyBorder="0" applyAlignment="0" applyProtection="0"/>
    <xf numFmtId="43" fontId="19" fillId="0" borderId="0" applyFont="0" applyFill="0" applyBorder="0" applyAlignment="0" applyProtection="0"/>
    <xf numFmtId="43" fontId="69" fillId="0" borderId="0" applyFont="0" applyFill="0" applyBorder="0" applyAlignment="0" applyProtection="0"/>
    <xf numFmtId="43" fontId="19" fillId="0" borderId="0" applyFont="0" applyFill="0" applyBorder="0" applyAlignment="0" applyProtection="0"/>
    <xf numFmtId="43" fontId="69" fillId="0" borderId="0" applyFont="0" applyFill="0" applyBorder="0" applyAlignment="0" applyProtection="0"/>
    <xf numFmtId="43" fontId="19" fillId="0" borderId="0" applyFont="0" applyFill="0" applyBorder="0" applyAlignment="0" applyProtection="0"/>
    <xf numFmtId="43" fontId="69" fillId="0" borderId="0" applyFont="0" applyFill="0" applyBorder="0" applyAlignment="0" applyProtection="0"/>
    <xf numFmtId="43" fontId="19" fillId="0" borderId="0" applyFont="0" applyFill="0" applyBorder="0" applyAlignment="0" applyProtection="0"/>
    <xf numFmtId="43" fontId="69" fillId="0" borderId="0" applyFont="0" applyFill="0" applyBorder="0" applyAlignment="0" applyProtection="0"/>
  </cellStyleXfs>
  <cellXfs count="262">
    <xf numFmtId="4" fontId="0" fillId="0" borderId="0" xfId="0">
      <alignment horizontal="left" vertical="top"/>
    </xf>
    <xf numFmtId="14" fontId="4" fillId="0" borderId="0" xfId="15" applyNumberFormat="1">
      <alignment horizontal="left"/>
    </xf>
    <xf numFmtId="14" fontId="18" fillId="0" borderId="10" xfId="0" applyNumberFormat="1" applyFont="1" applyBorder="1" applyAlignment="1">
      <alignment vertical="center"/>
    </xf>
    <xf numFmtId="0" fontId="10" fillId="2" borderId="3" xfId="1" applyBorder="1" applyAlignment="1">
      <alignment horizontal="center" vertical="center" textRotation="90"/>
    </xf>
    <xf numFmtId="43" fontId="0" fillId="0" borderId="0" xfId="37" applyFont="1" applyAlignment="1">
      <alignment horizontal="center"/>
    </xf>
    <xf numFmtId="4" fontId="7" fillId="0" borderId="0" xfId="0" applyFont="1" applyAlignment="1">
      <alignment horizontal="left"/>
    </xf>
    <xf numFmtId="4" fontId="0" fillId="28" borderId="0" xfId="0" applyFill="1">
      <alignment horizontal="left" vertical="top"/>
    </xf>
    <xf numFmtId="14" fontId="18" fillId="28" borderId="10" xfId="0" applyNumberFormat="1" applyFont="1" applyFill="1" applyBorder="1" applyAlignment="1">
      <alignment vertical="center"/>
    </xf>
    <xf numFmtId="43" fontId="0" fillId="0" borderId="0" xfId="37" applyFont="1" applyFill="1" applyAlignment="1">
      <alignment horizontal="center"/>
    </xf>
    <xf numFmtId="1" fontId="0" fillId="0" borderId="0" xfId="0" applyNumberFormat="1">
      <alignment horizontal="left" vertical="top"/>
    </xf>
    <xf numFmtId="4" fontId="12" fillId="0" borderId="0" xfId="0" applyFont="1">
      <alignment horizontal="left" vertical="top"/>
    </xf>
    <xf numFmtId="4" fontId="21" fillId="0" borderId="0" xfId="0" applyFont="1">
      <alignment horizontal="left" vertical="top"/>
    </xf>
    <xf numFmtId="3" fontId="0" fillId="0" borderId="0" xfId="0" applyNumberFormat="1">
      <alignment horizontal="left" vertical="top"/>
    </xf>
    <xf numFmtId="4" fontId="0" fillId="0" borderId="0" xfId="0" applyAlignment="1"/>
    <xf numFmtId="0" fontId="22" fillId="0" borderId="0" xfId="40"/>
    <xf numFmtId="0" fontId="24" fillId="0" borderId="0" xfId="42" applyFont="1" applyFill="1" applyAlignment="1"/>
    <xf numFmtId="4" fontId="22" fillId="0" borderId="0" xfId="0" applyFont="1" applyAlignment="1"/>
    <xf numFmtId="17" fontId="0" fillId="28" borderId="0" xfId="0" applyNumberFormat="1" applyFill="1" applyAlignment="1"/>
    <xf numFmtId="0" fontId="10" fillId="2" borderId="18" xfId="1" applyBorder="1" applyAlignment="1">
      <alignment horizontal="center" vertical="center" textRotation="90"/>
    </xf>
    <xf numFmtId="4" fontId="0" fillId="0" borderId="7" xfId="0" applyBorder="1">
      <alignment horizontal="left" vertical="top"/>
    </xf>
    <xf numFmtId="4" fontId="27" fillId="0" borderId="0" xfId="0" applyFont="1" applyAlignment="1">
      <alignment horizontal="left" vertical="center"/>
    </xf>
    <xf numFmtId="4" fontId="26" fillId="0" borderId="0" xfId="0" applyFont="1" applyAlignment="1">
      <alignment horizontal="left" vertical="center"/>
    </xf>
    <xf numFmtId="169" fontId="26" fillId="0" borderId="0" xfId="0" applyNumberFormat="1" applyFont="1" applyAlignment="1">
      <alignment horizontal="left" vertical="center"/>
    </xf>
    <xf numFmtId="4" fontId="0" fillId="0" borderId="0" xfId="0" applyAlignment="1">
      <alignment horizontal="left" vertical="top" wrapText="1"/>
    </xf>
    <xf numFmtId="1" fontId="0" fillId="0" borderId="0" xfId="0" applyNumberFormat="1" applyAlignment="1"/>
    <xf numFmtId="3" fontId="0" fillId="28" borderId="0" xfId="0" applyNumberFormat="1" applyFill="1">
      <alignment horizontal="left" vertical="top"/>
    </xf>
    <xf numFmtId="14" fontId="0" fillId="0" borderId="0" xfId="0" applyNumberFormat="1">
      <alignment horizontal="left" vertical="top"/>
    </xf>
    <xf numFmtId="2" fontId="0" fillId="0" borderId="0" xfId="0" applyNumberFormat="1" applyAlignment="1"/>
    <xf numFmtId="4" fontId="0" fillId="33" borderId="0" xfId="0" applyFill="1" applyAlignment="1">
      <alignment horizontal="left" vertical="top" wrapText="1"/>
    </xf>
    <xf numFmtId="164" fontId="29" fillId="7" borderId="1" xfId="10" applyNumberFormat="1" applyFont="1">
      <alignment horizontal="center" vertical="center"/>
    </xf>
    <xf numFmtId="4" fontId="8" fillId="0" borderId="0" xfId="0" applyFont="1">
      <alignment horizontal="left" vertical="top"/>
    </xf>
    <xf numFmtId="0" fontId="3" fillId="26" borderId="11" xfId="17" applyFont="1" applyBorder="1" applyAlignment="1" applyProtection="1">
      <alignment horizontal="center" vertical="center"/>
      <protection locked="0"/>
    </xf>
    <xf numFmtId="4" fontId="8" fillId="0" borderId="0" xfId="0" applyFont="1" applyAlignment="1"/>
    <xf numFmtId="14" fontId="8" fillId="29" borderId="1" xfId="0" applyNumberFormat="1" applyFont="1" applyFill="1" applyBorder="1" applyAlignment="1">
      <alignment horizontal="left" vertical="center"/>
    </xf>
    <xf numFmtId="4" fontId="38" fillId="0" borderId="0" xfId="0" applyFont="1">
      <alignment horizontal="left" vertical="top"/>
    </xf>
    <xf numFmtId="0" fontId="31" fillId="2" borderId="3" xfId="1" applyFont="1" applyBorder="1">
      <alignment horizontal="center" vertical="center"/>
    </xf>
    <xf numFmtId="4" fontId="8" fillId="6" borderId="1" xfId="9" applyFont="1" applyAlignment="1">
      <alignment horizontal="right" vertical="center"/>
    </xf>
    <xf numFmtId="164" fontId="8" fillId="6" borderId="1" xfId="9" applyNumberFormat="1" applyFont="1" applyAlignment="1">
      <alignment horizontal="right" vertical="center"/>
    </xf>
    <xf numFmtId="14" fontId="8" fillId="30" borderId="1" xfId="0" applyNumberFormat="1" applyFont="1" applyFill="1" applyBorder="1">
      <alignment horizontal="left" vertical="top"/>
    </xf>
    <xf numFmtId="4" fontId="8" fillId="7" borderId="1" xfId="10" applyFont="1" applyAlignment="1">
      <alignment horizontal="right" vertical="center"/>
    </xf>
    <xf numFmtId="164" fontId="8" fillId="7" borderId="1" xfId="10" applyNumberFormat="1" applyFont="1" applyAlignment="1">
      <alignment horizontal="right" vertical="center"/>
    </xf>
    <xf numFmtId="0" fontId="3" fillId="32" borderId="0" xfId="17" applyFont="1" applyFill="1" applyProtection="1">
      <alignment horizontal="left" vertical="center"/>
    </xf>
    <xf numFmtId="3" fontId="8" fillId="6" borderId="1" xfId="9" applyNumberFormat="1" applyFont="1" applyAlignment="1">
      <alignment horizontal="right" vertical="center"/>
    </xf>
    <xf numFmtId="3" fontId="8" fillId="6" borderId="1" xfId="9" applyNumberFormat="1" applyFont="1" applyAlignment="1">
      <alignment horizontal="left" vertical="center"/>
    </xf>
    <xf numFmtId="165" fontId="28" fillId="6" borderId="1" xfId="9" applyNumberFormat="1" applyFont="1">
      <alignment horizontal="center" vertical="center"/>
    </xf>
    <xf numFmtId="165" fontId="28" fillId="7" borderId="1" xfId="10" applyNumberFormat="1" applyFont="1">
      <alignment horizontal="center" vertical="center"/>
    </xf>
    <xf numFmtId="2" fontId="28" fillId="6" borderId="1" xfId="9" applyNumberFormat="1" applyFont="1">
      <alignment horizontal="center" vertical="center"/>
    </xf>
    <xf numFmtId="164" fontId="8" fillId="0" borderId="1" xfId="10" applyNumberFormat="1" applyFont="1" applyFill="1" applyAlignment="1">
      <alignment horizontal="right" vertical="center"/>
    </xf>
    <xf numFmtId="4" fontId="8" fillId="6" borderId="1" xfId="9" applyFont="1" applyAlignment="1">
      <alignment horizontal="left" vertical="center"/>
    </xf>
    <xf numFmtId="4" fontId="8" fillId="7" borderId="1" xfId="10" applyFont="1" applyAlignment="1">
      <alignment horizontal="left" vertical="center"/>
    </xf>
    <xf numFmtId="14" fontId="8" fillId="30" borderId="1" xfId="0" applyNumberFormat="1" applyFont="1" applyFill="1" applyBorder="1" applyAlignment="1">
      <alignment horizontal="left" vertical="center"/>
    </xf>
    <xf numFmtId="3" fontId="8" fillId="7" borderId="1" xfId="10" applyNumberFormat="1" applyFont="1" applyAlignment="1">
      <alignment horizontal="right" vertical="center"/>
    </xf>
    <xf numFmtId="14" fontId="38" fillId="0" borderId="0" xfId="0" applyNumberFormat="1" applyFont="1" applyAlignment="1">
      <alignment horizontal="center" vertical="center"/>
    </xf>
    <xf numFmtId="4" fontId="8" fillId="0" borderId="1" xfId="9" applyFont="1" applyFill="1">
      <alignment horizontal="center" vertical="center"/>
    </xf>
    <xf numFmtId="3" fontId="8" fillId="0" borderId="0" xfId="9" applyNumberFormat="1" applyFont="1" applyFill="1" applyBorder="1">
      <alignment horizontal="center" vertical="center"/>
    </xf>
    <xf numFmtId="164" fontId="8" fillId="0" borderId="0" xfId="9" applyNumberFormat="1" applyFont="1" applyFill="1" applyBorder="1">
      <alignment horizontal="center" vertical="center"/>
    </xf>
    <xf numFmtId="164" fontId="8" fillId="0" borderId="1" xfId="9" applyNumberFormat="1" applyFont="1" applyFill="1">
      <alignment horizontal="center" vertical="center"/>
    </xf>
    <xf numFmtId="4" fontId="8" fillId="0" borderId="20" xfId="0" applyFont="1" applyBorder="1" applyAlignment="1">
      <alignment vertical="top" wrapText="1"/>
    </xf>
    <xf numFmtId="4" fontId="41" fillId="0" borderId="0" xfId="0" applyFont="1">
      <alignment horizontal="left" vertical="top"/>
    </xf>
    <xf numFmtId="4" fontId="42" fillId="0" borderId="0" xfId="0" applyFont="1">
      <alignment horizontal="left" vertical="top"/>
    </xf>
    <xf numFmtId="4" fontId="44" fillId="0" borderId="0" xfId="0" quotePrefix="1" applyFont="1" applyAlignment="1"/>
    <xf numFmtId="4" fontId="8" fillId="0" borderId="0" xfId="0" applyFont="1" applyAlignment="1">
      <alignment horizontal="left" vertical="top" wrapText="1"/>
    </xf>
    <xf numFmtId="4" fontId="8" fillId="0" borderId="20" xfId="0" applyFont="1" applyBorder="1">
      <alignment horizontal="left" vertical="top"/>
    </xf>
    <xf numFmtId="0" fontId="46" fillId="0" borderId="0" xfId="14" applyFont="1">
      <alignment horizontal="left"/>
    </xf>
    <xf numFmtId="4" fontId="48" fillId="0" borderId="0" xfId="0" applyFont="1" applyAlignment="1">
      <alignment vertical="center"/>
    </xf>
    <xf numFmtId="0" fontId="47" fillId="0" borderId="0" xfId="14" applyFont="1">
      <alignment horizontal="left"/>
    </xf>
    <xf numFmtId="14" fontId="18" fillId="0" borderId="0" xfId="0" applyNumberFormat="1" applyFont="1" applyAlignment="1">
      <alignment vertical="center"/>
    </xf>
    <xf numFmtId="43" fontId="20" fillId="0" borderId="0" xfId="37" applyFont="1" applyBorder="1"/>
    <xf numFmtId="4" fontId="49" fillId="0" borderId="0" xfId="0" applyFont="1">
      <alignment horizontal="left" vertical="top"/>
    </xf>
    <xf numFmtId="43" fontId="20" fillId="28" borderId="0" xfId="37" applyFont="1" applyFill="1" applyBorder="1"/>
    <xf numFmtId="1" fontId="12" fillId="0" borderId="0" xfId="0" applyNumberFormat="1" applyFont="1">
      <alignment horizontal="left" vertical="top"/>
    </xf>
    <xf numFmtId="0" fontId="22" fillId="0" borderId="0" xfId="51"/>
    <xf numFmtId="0" fontId="3" fillId="26" borderId="0" xfId="17" applyFont="1" applyAlignment="1" applyProtection="1">
      <alignment horizontal="center" vertical="center"/>
    </xf>
    <xf numFmtId="4" fontId="8" fillId="0" borderId="7" xfId="0" applyFont="1" applyBorder="1" applyAlignment="1">
      <alignment horizontal="center" vertical="center" wrapText="1"/>
    </xf>
    <xf numFmtId="0" fontId="31" fillId="8" borderId="9" xfId="11" applyFont="1" applyBorder="1" applyProtection="1">
      <alignment horizontal="center" vertical="center"/>
    </xf>
    <xf numFmtId="4" fontId="3" fillId="0" borderId="7" xfId="0" applyFont="1" applyBorder="1" applyAlignment="1">
      <alignment horizontal="center" vertical="center" wrapText="1"/>
    </xf>
    <xf numFmtId="3" fontId="8" fillId="6" borderId="1" xfId="9" applyNumberFormat="1" applyFont="1" applyAlignment="1" applyProtection="1">
      <alignment horizontal="left" vertical="center"/>
    </xf>
    <xf numFmtId="3" fontId="8" fillId="6" borderId="1" xfId="9" applyNumberFormat="1" applyFont="1" applyAlignment="1" applyProtection="1">
      <alignment horizontal="right" vertical="center"/>
    </xf>
    <xf numFmtId="4" fontId="8" fillId="6" borderId="1" xfId="9" applyFont="1" applyAlignment="1" applyProtection="1">
      <alignment horizontal="right" vertical="center"/>
    </xf>
    <xf numFmtId="3" fontId="8" fillId="7" borderId="1" xfId="10" applyNumberFormat="1" applyFont="1" applyAlignment="1" applyProtection="1">
      <alignment horizontal="left" vertical="center"/>
    </xf>
    <xf numFmtId="3" fontId="8" fillId="30" borderId="1" xfId="9" applyNumberFormat="1" applyFont="1" applyFill="1" applyAlignment="1" applyProtection="1">
      <alignment horizontal="right" vertical="center"/>
    </xf>
    <xf numFmtId="3" fontId="8" fillId="30" borderId="1" xfId="9" applyNumberFormat="1" applyFont="1" applyFill="1" applyAlignment="1" applyProtection="1">
      <alignment horizontal="left" vertical="center"/>
    </xf>
    <xf numFmtId="4" fontId="8" fillId="30" borderId="1" xfId="9" applyFont="1" applyFill="1" applyAlignment="1" applyProtection="1">
      <alignment horizontal="right" vertical="center"/>
    </xf>
    <xf numFmtId="3" fontId="38" fillId="6" borderId="1" xfId="9" applyNumberFormat="1" applyFont="1" applyAlignment="1" applyProtection="1">
      <alignment horizontal="left" vertical="center"/>
    </xf>
    <xf numFmtId="3" fontId="38" fillId="6" borderId="1" xfId="9" applyNumberFormat="1" applyFont="1" applyAlignment="1" applyProtection="1">
      <alignment horizontal="right" vertical="center"/>
    </xf>
    <xf numFmtId="170" fontId="38" fillId="0" borderId="0" xfId="0" applyNumberFormat="1" applyFont="1" applyAlignment="1">
      <alignment horizontal="right" vertical="top"/>
    </xf>
    <xf numFmtId="172" fontId="34" fillId="0" borderId="0" xfId="0" applyNumberFormat="1" applyFont="1" applyAlignment="1" applyProtection="1">
      <alignment horizontal="left" vertical="center"/>
      <protection locked="0"/>
    </xf>
    <xf numFmtId="4" fontId="34" fillId="0" borderId="0" xfId="0" applyFont="1" applyAlignment="1">
      <alignment horizontal="left" vertical="center"/>
    </xf>
    <xf numFmtId="0" fontId="31" fillId="34" borderId="3" xfId="1" applyFont="1" applyFill="1" applyBorder="1" applyAlignment="1" applyProtection="1">
      <alignment horizontal="center" vertical="center" wrapText="1"/>
    </xf>
    <xf numFmtId="4" fontId="34" fillId="0" borderId="0" xfId="0" applyFont="1" applyAlignment="1">
      <alignment horizontal="left"/>
    </xf>
    <xf numFmtId="4" fontId="8" fillId="29" borderId="1" xfId="0" applyFont="1" applyFill="1" applyBorder="1" applyAlignment="1">
      <alignment horizontal="right" vertical="center"/>
    </xf>
    <xf numFmtId="4" fontId="8" fillId="7" borderId="1" xfId="10" applyFont="1" applyAlignment="1" applyProtection="1">
      <alignment horizontal="right" vertical="center"/>
    </xf>
    <xf numFmtId="4" fontId="8" fillId="30" borderId="1" xfId="0" applyFont="1" applyFill="1" applyBorder="1" applyAlignment="1">
      <alignment horizontal="right" vertical="top"/>
    </xf>
    <xf numFmtId="4" fontId="8" fillId="30" borderId="1" xfId="10" applyFont="1" applyFill="1" applyAlignment="1" applyProtection="1">
      <alignment horizontal="right" vertical="center"/>
    </xf>
    <xf numFmtId="1" fontId="3" fillId="32" borderId="0" xfId="17" applyNumberFormat="1" applyFont="1" applyFill="1" applyProtection="1">
      <alignment horizontal="left" vertical="center"/>
    </xf>
    <xf numFmtId="4" fontId="35" fillId="0" borderId="0" xfId="0" applyFont="1" applyAlignment="1">
      <alignment horizontal="left" vertical="center"/>
    </xf>
    <xf numFmtId="172" fontId="34" fillId="0" borderId="0" xfId="0" applyNumberFormat="1" applyFont="1" applyAlignment="1">
      <alignment horizontal="left" vertical="center"/>
    </xf>
    <xf numFmtId="4" fontId="36" fillId="0" borderId="0" xfId="0" applyFont="1">
      <alignment horizontal="left" vertical="top"/>
    </xf>
    <xf numFmtId="0" fontId="31" fillId="8" borderId="3" xfId="11" applyFont="1" applyBorder="1" applyAlignment="1" applyProtection="1">
      <alignment horizontal="center" vertical="center" wrapText="1"/>
    </xf>
    <xf numFmtId="14" fontId="3" fillId="0" borderId="1" xfId="0" applyNumberFormat="1" applyFont="1" applyBorder="1" applyAlignment="1">
      <alignment horizontal="left" vertical="center"/>
    </xf>
    <xf numFmtId="14" fontId="3" fillId="0" borderId="1" xfId="0" applyNumberFormat="1" applyFont="1" applyBorder="1">
      <alignment horizontal="left" vertical="top"/>
    </xf>
    <xf numFmtId="4" fontId="8" fillId="30" borderId="0" xfId="0" applyFont="1" applyFill="1" applyAlignment="1">
      <alignment horizontal="right" vertical="top"/>
    </xf>
    <xf numFmtId="4" fontId="3" fillId="0" borderId="0" xfId="0" applyFont="1">
      <alignment horizontal="left" vertical="top"/>
    </xf>
    <xf numFmtId="4" fontId="33" fillId="0" borderId="0" xfId="0" applyFont="1" applyAlignment="1">
      <alignment horizontal="left"/>
    </xf>
    <xf numFmtId="4" fontId="40" fillId="0" borderId="0" xfId="0" applyFont="1">
      <alignment horizontal="left" vertical="top"/>
    </xf>
    <xf numFmtId="0" fontId="3" fillId="26" borderId="0" xfId="17" applyFont="1" applyProtection="1">
      <alignment horizontal="left" vertical="center"/>
    </xf>
    <xf numFmtId="4" fontId="32" fillId="0" borderId="0" xfId="0" applyFont="1" applyAlignment="1">
      <alignment horizontal="left"/>
    </xf>
    <xf numFmtId="14" fontId="8" fillId="0" borderId="0" xfId="15" applyNumberFormat="1" applyFont="1" applyProtection="1">
      <alignment horizontal="left"/>
    </xf>
    <xf numFmtId="4" fontId="8" fillId="0" borderId="0" xfId="0" applyFont="1" applyAlignment="1">
      <alignment horizontal="right" vertical="top"/>
    </xf>
    <xf numFmtId="4" fontId="37" fillId="0" borderId="0" xfId="0" quotePrefix="1" applyFont="1" applyAlignment="1"/>
    <xf numFmtId="170" fontId="8" fillId="0" borderId="0" xfId="0" applyNumberFormat="1" applyFont="1">
      <alignment horizontal="left" vertical="top"/>
    </xf>
    <xf numFmtId="4" fontId="39" fillId="0" borderId="0" xfId="0" applyFont="1" applyAlignment="1">
      <alignment vertical="center"/>
    </xf>
    <xf numFmtId="4" fontId="37" fillId="0" borderId="0" xfId="0" applyFont="1" applyAlignment="1">
      <alignment vertical="center"/>
    </xf>
    <xf numFmtId="4" fontId="37" fillId="31" borderId="0" xfId="0" applyFont="1" applyFill="1" applyAlignment="1">
      <alignment vertical="center"/>
    </xf>
    <xf numFmtId="4" fontId="7" fillId="0" borderId="0" xfId="0" applyFont="1" applyAlignment="1">
      <alignment horizontal="center"/>
    </xf>
    <xf numFmtId="171" fontId="0" fillId="0" borderId="0" xfId="0" applyNumberFormat="1">
      <alignment horizontal="left" vertical="top"/>
    </xf>
    <xf numFmtId="4" fontId="8" fillId="0" borderId="0" xfId="0" applyFont="1" applyAlignment="1">
      <alignment horizontal="center" vertical="top"/>
    </xf>
    <xf numFmtId="4" fontId="34" fillId="0" borderId="0" xfId="0" applyFont="1" applyAlignment="1">
      <alignment horizontal="center" vertical="center"/>
    </xf>
    <xf numFmtId="4" fontId="8" fillId="0" borderId="0" xfId="0" applyFont="1" applyAlignment="1">
      <alignment horizontal="left" vertical="center"/>
    </xf>
    <xf numFmtId="14" fontId="8" fillId="0" borderId="0" xfId="0" applyNumberFormat="1" applyFont="1">
      <alignment horizontal="left" vertical="top"/>
    </xf>
    <xf numFmtId="4" fontId="34" fillId="0" borderId="0" xfId="0" applyFont="1" applyAlignment="1">
      <alignment vertical="center"/>
    </xf>
    <xf numFmtId="4" fontId="34" fillId="31" borderId="0" xfId="0" applyFont="1" applyFill="1" applyAlignment="1">
      <alignment vertical="center"/>
    </xf>
    <xf numFmtId="4" fontId="0" fillId="0" borderId="0" xfId="0" applyAlignment="1">
      <alignment horizontal="center" vertical="top"/>
    </xf>
    <xf numFmtId="0" fontId="23" fillId="0" borderId="0" xfId="45"/>
    <xf numFmtId="2" fontId="22" fillId="0" borderId="0" xfId="51" applyNumberFormat="1"/>
    <xf numFmtId="43" fontId="0" fillId="57" borderId="0" xfId="37" applyFont="1" applyFill="1" applyAlignment="1">
      <alignment horizontal="center"/>
    </xf>
    <xf numFmtId="43" fontId="0" fillId="28" borderId="0" xfId="37" applyFont="1" applyFill="1" applyAlignment="1">
      <alignment horizontal="center"/>
    </xf>
    <xf numFmtId="4" fontId="0" fillId="58" borderId="0" xfId="0" applyFill="1">
      <alignment horizontal="left" vertical="top"/>
    </xf>
    <xf numFmtId="39" fontId="73" fillId="0" borderId="13" xfId="35" applyFont="1" applyFill="1" applyBorder="1" applyAlignment="1" applyProtection="1">
      <alignment wrapText="1"/>
    </xf>
    <xf numFmtId="0" fontId="46" fillId="58" borderId="0" xfId="41" applyFont="1" applyFill="1" applyAlignment="1">
      <alignment vertical="top"/>
    </xf>
    <xf numFmtId="0" fontId="44" fillId="58" borderId="0" xfId="41" applyFont="1" applyFill="1" applyAlignment="1">
      <alignment vertical="top" wrapText="1"/>
    </xf>
    <xf numFmtId="0" fontId="44" fillId="58" borderId="0" xfId="41" applyFont="1" applyFill="1" applyAlignment="1">
      <alignment horizontal="left" vertical="top"/>
    </xf>
    <xf numFmtId="0" fontId="46" fillId="58" borderId="0" xfId="41" applyFont="1" applyFill="1" applyAlignment="1">
      <alignment horizontal="left" vertical="top"/>
    </xf>
    <xf numFmtId="0" fontId="75" fillId="58" borderId="0" xfId="47" applyFont="1" applyFill="1" applyAlignment="1">
      <alignment horizontal="left" vertical="top"/>
    </xf>
    <xf numFmtId="0" fontId="46" fillId="58" borderId="32" xfId="41" applyFont="1" applyFill="1" applyBorder="1" applyAlignment="1">
      <alignment horizontal="left" vertical="top"/>
    </xf>
    <xf numFmtId="0" fontId="14" fillId="0" borderId="0" xfId="35" applyNumberFormat="1" applyFill="1" applyBorder="1" applyAlignment="1" applyProtection="1">
      <alignment horizontal="left"/>
    </xf>
    <xf numFmtId="4" fontId="76" fillId="0" borderId="0" xfId="0" applyFont="1" applyAlignment="1">
      <alignment horizontal="left" vertical="center" indent="1"/>
    </xf>
    <xf numFmtId="0" fontId="2" fillId="58" borderId="0" xfId="41" applyFont="1" applyFill="1" applyAlignment="1">
      <alignment horizontal="left" vertical="top"/>
    </xf>
    <xf numFmtId="4" fontId="44" fillId="0" borderId="0" xfId="0" applyFont="1" applyAlignment="1">
      <alignment horizontal="left" vertical="top" wrapText="1"/>
    </xf>
    <xf numFmtId="0" fontId="22" fillId="0" borderId="0" xfId="51" applyAlignment="1">
      <alignment horizontal="right"/>
    </xf>
    <xf numFmtId="14" fontId="22" fillId="0" borderId="0" xfId="51" applyNumberFormat="1" applyAlignment="1">
      <alignment horizontal="left"/>
    </xf>
    <xf numFmtId="0" fontId="24" fillId="0" borderId="0" xfId="52" applyFont="1"/>
    <xf numFmtId="0" fontId="22" fillId="0" borderId="0" xfId="45" applyFont="1"/>
    <xf numFmtId="0" fontId="22" fillId="0" borderId="0" xfId="51" applyAlignment="1">
      <alignment horizontal="left"/>
    </xf>
    <xf numFmtId="17" fontId="22" fillId="0" borderId="0" xfId="40" applyNumberFormat="1" applyAlignment="1">
      <alignment horizontal="left"/>
    </xf>
    <xf numFmtId="2" fontId="22" fillId="0" borderId="0" xfId="45" applyNumberFormat="1" applyFont="1" applyAlignment="1">
      <alignment horizontal="center"/>
    </xf>
    <xf numFmtId="4" fontId="77" fillId="0" borderId="0" xfId="0" applyFont="1" applyAlignment="1">
      <alignment horizontal="left" vertical="center" indent="1"/>
    </xf>
    <xf numFmtId="4" fontId="79" fillId="0" borderId="13" xfId="0" applyFont="1" applyBorder="1" applyAlignment="1">
      <alignment horizontal="center"/>
    </xf>
    <xf numFmtId="14" fontId="0" fillId="60" borderId="0" xfId="0" applyNumberFormat="1" applyFill="1" applyAlignment="1">
      <alignment horizontal="right"/>
    </xf>
    <xf numFmtId="14" fontId="0" fillId="0" borderId="0" xfId="0" applyNumberFormat="1" applyAlignment="1">
      <alignment horizontal="right"/>
    </xf>
    <xf numFmtId="43" fontId="20" fillId="0" borderId="0" xfId="37" applyFont="1" applyFill="1" applyBorder="1"/>
    <xf numFmtId="4" fontId="84" fillId="0" borderId="13" xfId="0" applyFont="1" applyBorder="1" applyAlignment="1"/>
    <xf numFmtId="4" fontId="84" fillId="0" borderId="14" xfId="0" applyFont="1" applyBorder="1" applyAlignment="1"/>
    <xf numFmtId="4" fontId="84" fillId="0" borderId="15" xfId="0" applyFont="1" applyBorder="1" applyAlignment="1"/>
    <xf numFmtId="4" fontId="80" fillId="0" borderId="11" xfId="0" applyFont="1" applyBorder="1" applyAlignment="1">
      <alignment horizontal="left"/>
    </xf>
    <xf numFmtId="43" fontId="49" fillId="0" borderId="0" xfId="0" applyNumberFormat="1" applyFont="1">
      <alignment horizontal="left" vertical="top"/>
    </xf>
    <xf numFmtId="14" fontId="18" fillId="28" borderId="0" xfId="0" applyNumberFormat="1" applyFont="1" applyFill="1" applyAlignment="1">
      <alignment vertical="center"/>
    </xf>
    <xf numFmtId="43" fontId="20" fillId="28" borderId="0" xfId="111" applyFont="1" applyFill="1" applyBorder="1"/>
    <xf numFmtId="43" fontId="20" fillId="28" borderId="0" xfId="127" applyFont="1" applyFill="1" applyBorder="1"/>
    <xf numFmtId="4" fontId="87" fillId="0" borderId="0" xfId="0" applyFont="1">
      <alignment horizontal="left" vertical="top"/>
    </xf>
    <xf numFmtId="0" fontId="31" fillId="59" borderId="3" xfId="1" applyFont="1" applyFill="1" applyBorder="1">
      <alignment horizontal="center" vertical="center"/>
    </xf>
    <xf numFmtId="0" fontId="31" fillId="59" borderId="3" xfId="11" applyFont="1" applyFill="1" applyBorder="1" applyAlignment="1">
      <alignment horizontal="center" vertical="center" wrapText="1"/>
    </xf>
    <xf numFmtId="0" fontId="30" fillId="59" borderId="3" xfId="11" applyFont="1" applyFill="1" applyBorder="1" applyAlignment="1">
      <alignment horizontal="center" vertical="center" wrapText="1"/>
    </xf>
    <xf numFmtId="0" fontId="31" fillId="59" borderId="19" xfId="11" applyFont="1" applyFill="1" applyBorder="1" applyAlignment="1">
      <alignment horizontal="center" vertical="center" wrapText="1"/>
    </xf>
    <xf numFmtId="0" fontId="31" fillId="59" borderId="16" xfId="11" applyFont="1" applyFill="1" applyBorder="1" applyAlignment="1">
      <alignment horizontal="center" vertical="center" wrapText="1"/>
    </xf>
    <xf numFmtId="14" fontId="88" fillId="28" borderId="0" xfId="0" applyNumberFormat="1" applyFont="1" applyFill="1" applyAlignment="1">
      <alignment vertical="center"/>
    </xf>
    <xf numFmtId="170" fontId="0" fillId="0" borderId="0" xfId="0" applyNumberFormat="1">
      <alignment horizontal="left" vertical="top"/>
    </xf>
    <xf numFmtId="0" fontId="31" fillId="8" borderId="7" xfId="11" applyFont="1" applyBorder="1" applyProtection="1">
      <alignment horizontal="center" vertical="center"/>
    </xf>
    <xf numFmtId="0" fontId="83" fillId="0" borderId="11" xfId="0" applyNumberFormat="1" applyFont="1" applyBorder="1" applyAlignment="1">
      <alignment horizontal="center"/>
    </xf>
    <xf numFmtId="0" fontId="49" fillId="0" borderId="11" xfId="0" applyNumberFormat="1" applyFont="1" applyBorder="1" applyAlignment="1">
      <alignment horizontal="center"/>
    </xf>
    <xf numFmtId="0" fontId="49" fillId="0" borderId="12" xfId="0" applyNumberFormat="1" applyFont="1" applyBorder="1" applyAlignment="1">
      <alignment horizontal="center"/>
    </xf>
    <xf numFmtId="0" fontId="0" fillId="0" borderId="0" xfId="0" applyNumberFormat="1" applyAlignment="1"/>
    <xf numFmtId="3" fontId="43" fillId="30" borderId="1" xfId="9" applyNumberFormat="1" applyFont="1" applyFill="1" applyAlignment="1" applyProtection="1">
      <alignment horizontal="right" vertical="center"/>
    </xf>
    <xf numFmtId="3" fontId="43" fillId="30" borderId="1" xfId="9" applyNumberFormat="1" applyFont="1" applyFill="1" applyAlignment="1" applyProtection="1">
      <alignment horizontal="left" vertical="center"/>
    </xf>
    <xf numFmtId="170" fontId="43" fillId="30" borderId="1" xfId="9" applyNumberFormat="1" applyFont="1" applyFill="1" applyAlignment="1" applyProtection="1">
      <alignment horizontal="left" vertical="center"/>
    </xf>
    <xf numFmtId="0" fontId="81" fillId="0" borderId="0" xfId="51" applyFont="1"/>
    <xf numFmtId="0" fontId="85" fillId="0" borderId="33" xfId="45" applyFont="1" applyBorder="1"/>
    <xf numFmtId="0" fontId="85" fillId="0" borderId="33" xfId="45" applyFont="1" applyBorder="1" applyAlignment="1">
      <alignment horizontal="right" wrapText="1"/>
    </xf>
    <xf numFmtId="0" fontId="85" fillId="0" borderId="33" xfId="40" applyFont="1" applyBorder="1" applyAlignment="1">
      <alignment horizontal="right" wrapText="1"/>
    </xf>
    <xf numFmtId="17" fontId="81" fillId="0" borderId="33" xfId="40" applyNumberFormat="1" applyFont="1" applyBorder="1" applyAlignment="1">
      <alignment horizontal="left"/>
    </xf>
    <xf numFmtId="2" fontId="81" fillId="0" borderId="34" xfId="40" applyNumberFormat="1" applyFont="1" applyBorder="1" applyAlignment="1">
      <alignment horizontal="right" wrapText="1"/>
    </xf>
    <xf numFmtId="3" fontId="81" fillId="0" borderId="35" xfId="40" applyNumberFormat="1" applyFont="1" applyBorder="1" applyAlignment="1">
      <alignment horizontal="right" wrapText="1"/>
    </xf>
    <xf numFmtId="0" fontId="81" fillId="0" borderId="35" xfId="45" applyFont="1" applyBorder="1" applyAlignment="1">
      <alignment horizontal="right"/>
    </xf>
    <xf numFmtId="0" fontId="81" fillId="0" borderId="33" xfId="45" applyFont="1" applyBorder="1" applyAlignment="1">
      <alignment horizontal="right"/>
    </xf>
    <xf numFmtId="17" fontId="81" fillId="0" borderId="36" xfId="40" applyNumberFormat="1" applyFont="1" applyBorder="1" applyAlignment="1">
      <alignment horizontal="left"/>
    </xf>
    <xf numFmtId="2" fontId="81" fillId="0" borderId="0" xfId="40" applyNumberFormat="1" applyFont="1" applyAlignment="1">
      <alignment horizontal="right" wrapText="1"/>
    </xf>
    <xf numFmtId="3" fontId="81" fillId="0" borderId="37" xfId="40" applyNumberFormat="1" applyFont="1" applyBorder="1" applyAlignment="1">
      <alignment horizontal="right" wrapText="1"/>
    </xf>
    <xf numFmtId="0" fontId="81" fillId="0" borderId="37" xfId="45" applyFont="1" applyBorder="1" applyAlignment="1">
      <alignment horizontal="right"/>
    </xf>
    <xf numFmtId="0" fontId="81" fillId="0" borderId="36" xfId="45" applyFont="1" applyBorder="1" applyAlignment="1">
      <alignment horizontal="right"/>
    </xf>
    <xf numFmtId="2" fontId="81" fillId="0" borderId="37" xfId="40" applyNumberFormat="1" applyFont="1" applyBorder="1" applyAlignment="1">
      <alignment horizontal="right"/>
    </xf>
    <xf numFmtId="0" fontId="82" fillId="0" borderId="36" xfId="40" applyFont="1" applyBorder="1" applyAlignment="1">
      <alignment horizontal="right" vertical="center" wrapText="1"/>
    </xf>
    <xf numFmtId="2" fontId="81" fillId="0" borderId="36" xfId="40" applyNumberFormat="1" applyFont="1" applyBorder="1" applyAlignment="1">
      <alignment horizontal="right" wrapText="1"/>
    </xf>
    <xf numFmtId="2" fontId="81" fillId="0" borderId="37" xfId="45" applyNumberFormat="1" applyFont="1" applyBorder="1" applyAlignment="1">
      <alignment horizontal="right"/>
    </xf>
    <xf numFmtId="2" fontId="81" fillId="0" borderId="36" xfId="45" applyNumberFormat="1" applyFont="1" applyBorder="1" applyAlignment="1">
      <alignment horizontal="right"/>
    </xf>
    <xf numFmtId="166" fontId="81" fillId="0" borderId="0" xfId="40" applyNumberFormat="1" applyFont="1" applyAlignment="1">
      <alignment horizontal="right" wrapText="1"/>
    </xf>
    <xf numFmtId="167" fontId="81" fillId="0" borderId="37" xfId="40" applyNumberFormat="1" applyFont="1" applyBorder="1" applyAlignment="1">
      <alignment horizontal="right" wrapText="1"/>
    </xf>
    <xf numFmtId="167" fontId="81" fillId="0" borderId="36" xfId="40" applyNumberFormat="1" applyFont="1" applyBorder="1" applyAlignment="1">
      <alignment horizontal="right" wrapText="1"/>
    </xf>
    <xf numFmtId="168" fontId="81" fillId="0" borderId="0" xfId="40" applyNumberFormat="1" applyFont="1" applyAlignment="1">
      <alignment horizontal="right" wrapText="1"/>
    </xf>
    <xf numFmtId="168" fontId="81" fillId="0" borderId="37" xfId="40" applyNumberFormat="1" applyFont="1" applyBorder="1" applyAlignment="1">
      <alignment horizontal="right" wrapText="1"/>
    </xf>
    <xf numFmtId="168" fontId="81" fillId="0" borderId="36" xfId="40" applyNumberFormat="1" applyFont="1" applyBorder="1" applyAlignment="1">
      <alignment horizontal="right" wrapText="1"/>
    </xf>
    <xf numFmtId="173" fontId="81" fillId="0" borderId="37" xfId="40" applyNumberFormat="1" applyFont="1" applyBorder="1" applyAlignment="1">
      <alignment horizontal="right" wrapText="1"/>
    </xf>
    <xf numFmtId="166" fontId="81" fillId="0" borderId="37" xfId="40" applyNumberFormat="1" applyFont="1" applyBorder="1" applyAlignment="1">
      <alignment horizontal="right" wrapText="1"/>
    </xf>
    <xf numFmtId="166" fontId="81" fillId="0" borderId="36" xfId="40" applyNumberFormat="1" applyFont="1" applyBorder="1" applyAlignment="1">
      <alignment horizontal="right" wrapText="1"/>
    </xf>
    <xf numFmtId="17" fontId="81" fillId="0" borderId="36" xfId="51" applyNumberFormat="1" applyFont="1" applyBorder="1" applyAlignment="1">
      <alignment horizontal="left"/>
    </xf>
    <xf numFmtId="2" fontId="81" fillId="0" borderId="0" xfId="51" applyNumberFormat="1" applyFont="1" applyAlignment="1">
      <alignment horizontal="right"/>
    </xf>
    <xf numFmtId="2" fontId="81" fillId="0" borderId="37" xfId="51" applyNumberFormat="1" applyFont="1" applyBorder="1" applyAlignment="1">
      <alignment horizontal="right" wrapText="1"/>
    </xf>
    <xf numFmtId="2" fontId="81" fillId="0" borderId="36" xfId="51" applyNumberFormat="1" applyFont="1" applyBorder="1" applyAlignment="1">
      <alignment horizontal="right" wrapText="1"/>
    </xf>
    <xf numFmtId="2" fontId="81" fillId="0" borderId="36" xfId="51" applyNumberFormat="1" applyFont="1" applyBorder="1" applyAlignment="1">
      <alignment horizontal="right"/>
    </xf>
    <xf numFmtId="173" fontId="81" fillId="0" borderId="36" xfId="40" applyNumberFormat="1" applyFont="1" applyBorder="1" applyAlignment="1">
      <alignment horizontal="right" wrapText="1"/>
    </xf>
    <xf numFmtId="17" fontId="81" fillId="0" borderId="0" xfId="51" applyNumberFormat="1" applyFont="1" applyAlignment="1">
      <alignment horizontal="left"/>
    </xf>
    <xf numFmtId="173" fontId="81" fillId="0" borderId="0" xfId="40" applyNumberFormat="1" applyFont="1" applyAlignment="1">
      <alignment horizontal="right" wrapText="1"/>
    </xf>
    <xf numFmtId="2" fontId="81" fillId="0" borderId="0" xfId="51" applyNumberFormat="1" applyFont="1" applyAlignment="1">
      <alignment horizontal="right" wrapText="1"/>
    </xf>
    <xf numFmtId="17" fontId="86" fillId="0" borderId="0" xfId="51" applyNumberFormat="1" applyFont="1" applyAlignment="1">
      <alignment horizontal="left"/>
    </xf>
    <xf numFmtId="2" fontId="22" fillId="0" borderId="0" xfId="51" applyNumberFormat="1" applyAlignment="1">
      <alignment horizontal="center"/>
    </xf>
    <xf numFmtId="164" fontId="22" fillId="0" borderId="0" xfId="44" applyNumberFormat="1" applyFont="1" applyFill="1" applyAlignment="1">
      <alignment horizontal="center"/>
    </xf>
    <xf numFmtId="2" fontId="22" fillId="0" borderId="0" xfId="51" applyNumberFormat="1" applyAlignment="1">
      <alignment horizontal="center" wrapText="1"/>
    </xf>
    <xf numFmtId="0" fontId="81" fillId="0" borderId="0" xfId="51" applyFont="1" applyAlignment="1">
      <alignment horizontal="left"/>
    </xf>
    <xf numFmtId="4" fontId="8" fillId="29" borderId="0" xfId="0" applyFont="1" applyFill="1" applyAlignment="1">
      <alignment horizontal="right" vertical="center"/>
    </xf>
    <xf numFmtId="0" fontId="10" fillId="2" borderId="0" xfId="1" applyBorder="1" applyAlignment="1">
      <alignment horizontal="center" vertical="center" textRotation="90"/>
    </xf>
    <xf numFmtId="0" fontId="3" fillId="26" borderId="0" xfId="17" applyFont="1" applyAlignment="1" applyProtection="1">
      <alignment horizontal="center" vertical="center"/>
    </xf>
    <xf numFmtId="4" fontId="8" fillId="0" borderId="0" xfId="0" applyFont="1" applyAlignment="1">
      <alignment horizontal="center" vertical="center"/>
    </xf>
    <xf numFmtId="4" fontId="8" fillId="0" borderId="0" xfId="0" applyFont="1" applyAlignment="1">
      <alignment horizontal="left" vertical="center"/>
    </xf>
    <xf numFmtId="4" fontId="7" fillId="0" borderId="0" xfId="0" applyFont="1" applyAlignment="1">
      <alignment horizontal="left"/>
    </xf>
    <xf numFmtId="0" fontId="31" fillId="2" borderId="16" xfId="1" applyFont="1" applyBorder="1" applyAlignment="1" applyProtection="1">
      <alignment horizontal="left" vertical="center" wrapText="1"/>
    </xf>
    <xf numFmtId="4" fontId="8" fillId="0" borderId="17" xfId="0" applyFont="1" applyBorder="1" applyAlignment="1">
      <alignment horizontal="left" vertical="center" wrapText="1"/>
    </xf>
    <xf numFmtId="0" fontId="31" fillId="2" borderId="3" xfId="1" applyFont="1" applyBorder="1" applyAlignment="1" applyProtection="1">
      <alignment horizontal="center" vertical="center" wrapText="1"/>
    </xf>
    <xf numFmtId="0" fontId="31" fillId="2" borderId="5" xfId="1" applyFont="1" applyBorder="1" applyAlignment="1" applyProtection="1">
      <alignment horizontal="center" vertical="center" wrapText="1"/>
    </xf>
    <xf numFmtId="0" fontId="31" fillId="2" borderId="4" xfId="1" applyFont="1" applyBorder="1" applyAlignment="1" applyProtection="1">
      <alignment horizontal="center" vertical="center" wrapText="1"/>
    </xf>
    <xf numFmtId="0" fontId="31" fillId="2" borderId="18" xfId="1" applyFont="1" applyBorder="1" applyAlignment="1" applyProtection="1">
      <alignment horizontal="center" vertical="center" wrapText="1"/>
    </xf>
    <xf numFmtId="0" fontId="31" fillId="2" borderId="0" xfId="1" applyFont="1" applyBorder="1" applyAlignment="1" applyProtection="1">
      <alignment horizontal="center" vertical="center" wrapText="1"/>
    </xf>
    <xf numFmtId="4" fontId="8" fillId="0" borderId="4" xfId="0" applyFont="1" applyBorder="1" applyAlignment="1">
      <alignment horizontal="center" vertical="center" wrapText="1"/>
    </xf>
    <xf numFmtId="4" fontId="8" fillId="0" borderId="5" xfId="0" applyFont="1" applyBorder="1" applyAlignment="1">
      <alignment horizontal="center" vertical="center" wrapText="1"/>
    </xf>
    <xf numFmtId="4" fontId="26" fillId="0" borderId="0" xfId="0" applyFont="1" applyAlignment="1">
      <alignment horizontal="left" vertical="center"/>
    </xf>
    <xf numFmtId="0" fontId="31" fillId="2" borderId="3" xfId="1" applyFont="1" applyBorder="1">
      <alignment horizontal="center" vertical="center"/>
    </xf>
    <xf numFmtId="0" fontId="31" fillId="2" borderId="5" xfId="1" applyFont="1" applyBorder="1">
      <alignment horizontal="center" vertical="center"/>
    </xf>
    <xf numFmtId="0" fontId="31" fillId="2" borderId="16" xfId="1" applyFont="1" applyBorder="1" applyAlignment="1">
      <alignment horizontal="center" vertical="center" wrapText="1"/>
    </xf>
    <xf numFmtId="0" fontId="31" fillId="2" borderId="17" xfId="1" applyFont="1" applyBorder="1" applyAlignment="1">
      <alignment horizontal="center" vertical="center" wrapText="1"/>
    </xf>
    <xf numFmtId="0" fontId="31" fillId="2" borderId="4" xfId="1" applyFont="1" applyBorder="1">
      <alignment horizontal="center" vertical="center"/>
    </xf>
    <xf numFmtId="0" fontId="31" fillId="59" borderId="6" xfId="1" applyFont="1" applyFill="1" applyBorder="1">
      <alignment horizontal="center" vertical="center"/>
    </xf>
    <xf numFmtId="0" fontId="31" fillId="59" borderId="8" xfId="1" applyFont="1" applyFill="1" applyBorder="1">
      <alignment horizontal="center" vertical="center"/>
    </xf>
    <xf numFmtId="0" fontId="31" fillId="2" borderId="9" xfId="1" applyFont="1" applyBorder="1" applyAlignment="1" applyProtection="1">
      <alignment horizontal="center" vertical="center" wrapText="1"/>
    </xf>
    <xf numFmtId="4" fontId="8" fillId="0" borderId="7" xfId="0" applyFont="1" applyBorder="1" applyAlignment="1">
      <alignment horizontal="center" vertical="center" wrapText="1"/>
    </xf>
    <xf numFmtId="4" fontId="33" fillId="0" borderId="0" xfId="0" applyFont="1" applyAlignment="1">
      <alignment horizontal="left"/>
    </xf>
    <xf numFmtId="0" fontId="3" fillId="26" borderId="0" xfId="17" applyFont="1" applyAlignment="1" applyProtection="1">
      <alignment horizontal="center" vertical="center" wrapText="1"/>
    </xf>
    <xf numFmtId="0" fontId="31" fillId="2" borderId="22" xfId="1" applyFont="1" applyBorder="1" applyAlignment="1" applyProtection="1">
      <alignment horizontal="left" vertical="center" wrapText="1"/>
    </xf>
    <xf numFmtId="0" fontId="31" fillId="2" borderId="7" xfId="1" applyFont="1" applyBorder="1" applyAlignment="1" applyProtection="1">
      <alignment horizontal="center" vertical="center" wrapText="1"/>
    </xf>
    <xf numFmtId="4" fontId="8" fillId="0" borderId="7" xfId="0" applyFont="1" applyBorder="1">
      <alignment horizontal="left" vertical="top"/>
    </xf>
    <xf numFmtId="4" fontId="8" fillId="0" borderId="8" xfId="0" applyFont="1" applyBorder="1">
      <alignment horizontal="left" vertical="top"/>
    </xf>
    <xf numFmtId="0" fontId="31" fillId="2" borderId="6" xfId="1" applyFont="1" applyBorder="1" applyAlignment="1" applyProtection="1">
      <alignment horizontal="center" vertical="center" wrapText="1"/>
    </xf>
    <xf numFmtId="0" fontId="75" fillId="58" borderId="32" xfId="47" applyFont="1" applyFill="1" applyBorder="1" applyAlignment="1">
      <alignment horizontal="left" vertical="top"/>
    </xf>
    <xf numFmtId="0" fontId="75" fillId="58" borderId="0" xfId="47" applyFont="1" applyFill="1" applyAlignment="1">
      <alignment horizontal="left" vertical="top"/>
    </xf>
    <xf numFmtId="0" fontId="45" fillId="0" borderId="21" xfId="14" applyFont="1" applyBorder="1">
      <alignment horizontal="left"/>
    </xf>
    <xf numFmtId="4" fontId="44" fillId="0" borderId="0" xfId="0" applyFont="1" applyAlignment="1">
      <alignment horizontal="left" vertical="top" wrapText="1"/>
    </xf>
    <xf numFmtId="4" fontId="1" fillId="0" borderId="0" xfId="0" applyFont="1" applyAlignment="1">
      <alignment horizontal="left" vertical="top" wrapText="1"/>
    </xf>
    <xf numFmtId="0" fontId="46" fillId="58" borderId="0" xfId="41" applyFont="1" applyFill="1" applyAlignment="1">
      <alignment horizontal="left" vertical="top" wrapText="1"/>
    </xf>
    <xf numFmtId="0" fontId="1" fillId="58" borderId="0" xfId="41" applyFont="1" applyFill="1" applyAlignment="1">
      <alignment horizontal="left" vertical="top" wrapText="1"/>
    </xf>
    <xf numFmtId="0" fontId="46" fillId="58" borderId="0" xfId="41" applyFont="1" applyFill="1" applyAlignment="1">
      <alignment horizontal="left" vertical="top"/>
    </xf>
    <xf numFmtId="4" fontId="44" fillId="0" borderId="0" xfId="0" applyFont="1" applyAlignment="1">
      <alignment vertical="center" wrapText="1"/>
    </xf>
    <xf numFmtId="4" fontId="8" fillId="0" borderId="0" xfId="0" applyFont="1" applyAlignment="1">
      <alignment horizontal="left" vertical="top" wrapText="1"/>
    </xf>
    <xf numFmtId="4" fontId="44" fillId="31" borderId="0" xfId="0" applyFont="1" applyFill="1" applyAlignment="1">
      <alignment vertical="center" wrapText="1"/>
    </xf>
    <xf numFmtId="0" fontId="47" fillId="0" borderId="0" xfId="14" applyFont="1">
      <alignment horizontal="left"/>
    </xf>
    <xf numFmtId="4" fontId="34" fillId="0" borderId="0" xfId="0" applyFont="1" applyAlignment="1">
      <alignment horizontal="left" vertical="top" wrapText="1"/>
    </xf>
  </cellXfs>
  <cellStyles count="140">
    <cellStyle name="20% - Accent1" xfId="9" builtinId="30" customBuiltin="1"/>
    <cellStyle name="20% - Accent1 2" xfId="54" xr:uid="{00000000-0005-0000-0000-000001000000}"/>
    <cellStyle name="20% - Accent2" xfId="19" builtinId="34" hidden="1"/>
    <cellStyle name="20% - Accent2" xfId="55" builtinId="34" customBuiltin="1"/>
    <cellStyle name="20% - Accent3" xfId="22" builtinId="38" hidden="1"/>
    <cellStyle name="20% - Accent3" xfId="56" builtinId="38" customBuiltin="1"/>
    <cellStyle name="20% - Accent4" xfId="25" builtinId="42" hidden="1"/>
    <cellStyle name="20% - Accent4" xfId="57" builtinId="42" customBuiltin="1"/>
    <cellStyle name="20% - Accent5" xfId="28" builtinId="46" hidden="1"/>
    <cellStyle name="20% - Accent5" xfId="58" builtinId="46" customBuiltin="1"/>
    <cellStyle name="20% - Accent6" xfId="32" builtinId="50" hidden="1"/>
    <cellStyle name="20% - Accent6" xfId="59" builtinId="50" customBuiltin="1"/>
    <cellStyle name="40% - Accent1" xfId="10" builtinId="31" customBuiltin="1"/>
    <cellStyle name="40% - Accent1 2" xfId="60" xr:uid="{00000000-0005-0000-0000-00000D000000}"/>
    <cellStyle name="40% - Accent2" xfId="20" builtinId="35" hidden="1"/>
    <cellStyle name="40% - Accent2" xfId="61" builtinId="35" customBuiltin="1"/>
    <cellStyle name="40% - Accent3" xfId="23" builtinId="39" hidden="1"/>
    <cellStyle name="40% - Accent3" xfId="62" builtinId="39" customBuiltin="1"/>
    <cellStyle name="40% - Accent4" xfId="26" builtinId="43" hidden="1"/>
    <cellStyle name="40% - Accent4" xfId="63" builtinId="43" customBuiltin="1"/>
    <cellStyle name="40% - Accent5" xfId="29" builtinId="47" hidden="1"/>
    <cellStyle name="40% - Accent5" xfId="64" builtinId="47" customBuiltin="1"/>
    <cellStyle name="40% - Accent6" xfId="33" builtinId="51" hidden="1"/>
    <cellStyle name="40% - Accent6" xfId="65" builtinId="51" customBuiltin="1"/>
    <cellStyle name="60% - Accent1" xfId="11" builtinId="32" customBuiltin="1"/>
    <cellStyle name="60% - Accent1 2" xfId="66" xr:uid="{00000000-0005-0000-0000-000019000000}"/>
    <cellStyle name="60% - Accent2" xfId="21" builtinId="36" hidden="1"/>
    <cellStyle name="60% - Accent2" xfId="67" builtinId="36" customBuiltin="1"/>
    <cellStyle name="60% - Accent3" xfId="24" builtinId="40" hidden="1"/>
    <cellStyle name="60% - Accent3" xfId="68" builtinId="40" customBuiltin="1"/>
    <cellStyle name="60% - Accent4" xfId="27" builtinId="44" hidden="1"/>
    <cellStyle name="60% - Accent4" xfId="69" builtinId="44" customBuiltin="1"/>
    <cellStyle name="60% - Accent5" xfId="30" builtinId="48" hidden="1"/>
    <cellStyle name="60% - Accent5" xfId="70" builtinId="48" customBuiltin="1"/>
    <cellStyle name="60% - Accent6" xfId="34" builtinId="52" hidden="1"/>
    <cellStyle name="60% - Accent6" xfId="71" builtinId="52" customBuiltin="1"/>
    <cellStyle name="Accent1" xfId="1" builtinId="29" customBuiltin="1"/>
    <cellStyle name="Accent1 2" xfId="72" xr:uid="{00000000-0005-0000-0000-000025000000}"/>
    <cellStyle name="Accent2" xfId="18" builtinId="33" hidden="1"/>
    <cellStyle name="Accent2" xfId="73" builtinId="33" customBuiltin="1"/>
    <cellStyle name="Accent3" xfId="2" builtinId="37" hidden="1" customBuiltin="1"/>
    <cellStyle name="Accent3" xfId="74" builtinId="37" customBuiltin="1"/>
    <cellStyle name="Accent4" xfId="3" builtinId="41" hidden="1" customBuiltin="1"/>
    <cellStyle name="Accent4" xfId="75" builtinId="41" customBuiltin="1"/>
    <cellStyle name="Accent5" xfId="4" builtinId="45" hidden="1" customBuiltin="1"/>
    <cellStyle name="Accent5" xfId="76" builtinId="45" customBuiltin="1"/>
    <cellStyle name="Accent6" xfId="31" builtinId="49" hidden="1"/>
    <cellStyle name="Accent6" xfId="77" builtinId="49" customBuiltin="1"/>
    <cellStyle name="Bad" xfId="7" builtinId="27" customBuiltin="1"/>
    <cellStyle name="Bad 2" xfId="78" xr:uid="{00000000-0005-0000-0000-000031000000}"/>
    <cellStyle name="Calculation 2" xfId="79" xr:uid="{00000000-0005-0000-0000-000032000000}"/>
    <cellStyle name="Check Cell 2" xfId="80" xr:uid="{00000000-0005-0000-0000-000033000000}"/>
    <cellStyle name="Comma 10" xfId="37" xr:uid="{00000000-0005-0000-0000-000034000000}"/>
    <cellStyle name="Comma 10 2" xfId="111" xr:uid="{FBA42CD9-B12A-433E-B349-9913371F2188}"/>
    <cellStyle name="Comma 10 3" xfId="127" xr:uid="{232D9C1D-E997-40B5-95BA-51F23E9152ED}"/>
    <cellStyle name="Comma 2" xfId="95" xr:uid="{00000000-0005-0000-0000-000035000000}"/>
    <cellStyle name="Comma 2 2" xfId="98" xr:uid="{00000000-0005-0000-0000-000036000000}"/>
    <cellStyle name="Comma 2 2 2" xfId="116" xr:uid="{91E5575E-F262-4BC2-AE44-0C90856961F7}"/>
    <cellStyle name="Comma 2 2 3" xfId="131" xr:uid="{CF007B57-42AD-496D-B821-B58C2E97ADAB}"/>
    <cellStyle name="Comma 2 3" xfId="103" xr:uid="{00000000-0005-0000-0000-000037000000}"/>
    <cellStyle name="Comma 2 3 2" xfId="119" xr:uid="{7611714D-CDA3-4127-A098-69F6309E25DE}"/>
    <cellStyle name="Comma 2 3 3" xfId="133" xr:uid="{2C2630F6-96CB-4EBA-BCF8-4DED1F4C811F}"/>
    <cellStyle name="Comma 2 4" xfId="105" xr:uid="{00000000-0005-0000-0000-000038000000}"/>
    <cellStyle name="Comma 2 4 2" xfId="121" xr:uid="{8D8CF0EE-C00C-435D-B155-A7FEC77586AA}"/>
    <cellStyle name="Comma 2 4 3" xfId="135" xr:uid="{7AB97C19-0362-4DEB-82A3-DB2069A72A9B}"/>
    <cellStyle name="Comma 2 5" xfId="107" xr:uid="{8DEE47C1-D09E-4924-87B5-311704229416}"/>
    <cellStyle name="Comma 2 5 2" xfId="123" xr:uid="{0F9D7C66-4FE8-4740-910A-C8178C5056BD}"/>
    <cellStyle name="Comma 2 5 3" xfId="137" xr:uid="{9F4F97E4-D897-4CD7-8823-CD39FE5406BB}"/>
    <cellStyle name="Comma 2 6" xfId="110" xr:uid="{04ED4639-66BC-48A9-ACA1-35B39148E62D}"/>
    <cellStyle name="Comma 2 6 2" xfId="126" xr:uid="{64FE1BF0-5972-403A-82FC-E00728696247}"/>
    <cellStyle name="Comma 2 6 3" xfId="139" xr:uid="{2D6C4D5B-29D1-4022-B1DB-6C80C7819969}"/>
    <cellStyle name="Comma 2 7" xfId="114" xr:uid="{4C559D37-A57E-4D8A-8AE9-45E910169489}"/>
    <cellStyle name="Comma 2 8" xfId="129" xr:uid="{BB00D536-DDD5-4FE4-8292-9CE72678F8E0}"/>
    <cellStyle name="Comma 3" xfId="96" xr:uid="{00000000-0005-0000-0000-000039000000}"/>
    <cellStyle name="Comma 3 2" xfId="115" xr:uid="{AA982029-1E9B-4A8F-B8B9-4884F218CD71}"/>
    <cellStyle name="Comma 3 3" xfId="130" xr:uid="{FB1E7261-5CB3-4ADF-8B22-84C7C04259BC}"/>
    <cellStyle name="Comma 4" xfId="102" xr:uid="{00000000-0005-0000-0000-00003A000000}"/>
    <cellStyle name="Comma 4 2" xfId="118" xr:uid="{E82ECAB4-675E-4913-9F68-A037EE4A3B11}"/>
    <cellStyle name="Comma 4 3" xfId="132" xr:uid="{AF1A5FD8-8D4C-4076-AAE3-65B6881924E0}"/>
    <cellStyle name="Comma 5" xfId="104" xr:uid="{00000000-0005-0000-0000-00003B000000}"/>
    <cellStyle name="Comma 5 2" xfId="120" xr:uid="{BE168B8E-1184-4048-89A2-A0F3ADAD21FF}"/>
    <cellStyle name="Comma 5 3" xfId="134" xr:uid="{5978592E-0133-45FF-8039-717743ADFD03}"/>
    <cellStyle name="Comma 6" xfId="106" xr:uid="{E79140DB-89F9-4AA1-8D6A-97947C75DAAF}"/>
    <cellStyle name="Comma 6 2" xfId="122" xr:uid="{65C31F2E-0FF8-4694-8ED9-4439A23E0172}"/>
    <cellStyle name="Comma 6 3" xfId="136" xr:uid="{4F4DE0E6-A535-42E5-A92C-861E12AAAF1D}"/>
    <cellStyle name="Comma 7" xfId="109" xr:uid="{8ECC71CF-8731-4935-9C49-FBD1C1A5DA17}"/>
    <cellStyle name="Comma 7 2" xfId="125" xr:uid="{3BABC6B4-C202-410D-8AFB-C43332541921}"/>
    <cellStyle name="Comma 7 3" xfId="138" xr:uid="{37D457AB-571F-4724-B5F3-B4C76B729B88}"/>
    <cellStyle name="Comma 8" xfId="39" xr:uid="{00000000-0005-0000-0000-00003C000000}"/>
    <cellStyle name="Comma 8 2" xfId="112" xr:uid="{E4A41680-6DFF-4605-9757-FB5A40A9CB81}"/>
    <cellStyle name="Comma 8 3" xfId="128" xr:uid="{3A98FFC7-2906-4302-94DC-EE2FEDC75354}"/>
    <cellStyle name="Explanatory Text 2" xfId="81" xr:uid="{00000000-0005-0000-0000-00003D000000}"/>
    <cellStyle name="Good" xfId="6" builtinId="26" customBuiltin="1"/>
    <cellStyle name="Good 2" xfId="82" xr:uid="{00000000-0005-0000-0000-00003F000000}"/>
    <cellStyle name="Heading 1" xfId="13" builtinId="16" customBuiltin="1"/>
    <cellStyle name="Heading 1 2" xfId="83" xr:uid="{00000000-0005-0000-0000-000041000000}"/>
    <cellStyle name="Heading 2" xfId="14" builtinId="17" customBuiltin="1"/>
    <cellStyle name="Heading 2 2" xfId="84" xr:uid="{00000000-0005-0000-0000-000043000000}"/>
    <cellStyle name="Heading 3" xfId="15" builtinId="18" customBuiltin="1"/>
    <cellStyle name="Heading 3 2" xfId="85" xr:uid="{00000000-0005-0000-0000-000045000000}"/>
    <cellStyle name="Heading 4" xfId="16" builtinId="19" hidden="1"/>
    <cellStyle name="Heading 4" xfId="86" builtinId="19" customBuiltin="1"/>
    <cellStyle name="Hyperlink" xfId="35" builtinId="8" customBuiltin="1"/>
    <cellStyle name="Hyperlink 2" xfId="47" xr:uid="{00000000-0005-0000-0000-000049000000}"/>
    <cellStyle name="Hyperlink 3" xfId="46" xr:uid="{00000000-0005-0000-0000-00004A000000}"/>
    <cellStyle name="Input" xfId="17" builtinId="20" customBuiltin="1"/>
    <cellStyle name="Input 2" xfId="87" xr:uid="{00000000-0005-0000-0000-00004C000000}"/>
    <cellStyle name="Linked Cell" xfId="12" builtinId="24" hidden="1" customBuiltin="1"/>
    <cellStyle name="Linked Cell" xfId="88" builtinId="24" customBuiltin="1"/>
    <cellStyle name="Neutral" xfId="8" builtinId="28" customBuiltin="1"/>
    <cellStyle name="Neutral 2" xfId="89" xr:uid="{00000000-0005-0000-0000-000050000000}"/>
    <cellStyle name="Normal" xfId="0" builtinId="0" customBuiltin="1"/>
    <cellStyle name="Normal 2" xfId="48" xr:uid="{00000000-0005-0000-0000-000052000000}"/>
    <cellStyle name="Normal 2 2" xfId="49" xr:uid="{00000000-0005-0000-0000-000053000000}"/>
    <cellStyle name="Normal 2 3" xfId="99" xr:uid="{00000000-0005-0000-0000-000054000000}"/>
    <cellStyle name="Normal 3" xfId="50" xr:uid="{00000000-0005-0000-0000-000055000000}"/>
    <cellStyle name="Normal 3 2" xfId="97" xr:uid="{00000000-0005-0000-0000-000056000000}"/>
    <cellStyle name="Normal 38" xfId="45" xr:uid="{00000000-0005-0000-0000-000057000000}"/>
    <cellStyle name="Normal 4" xfId="53" xr:uid="{00000000-0005-0000-0000-000058000000}"/>
    <cellStyle name="Normal 4 2" xfId="113" xr:uid="{6063B38A-076F-4531-9595-924ADDE137C4}"/>
    <cellStyle name="Normal 40" xfId="38" xr:uid="{00000000-0005-0000-0000-000059000000}"/>
    <cellStyle name="Normal 5" xfId="101" xr:uid="{00000000-0005-0000-0000-00005A000000}"/>
    <cellStyle name="Normal 5 2" xfId="117" xr:uid="{E50B9E50-F1BE-40FF-AA7F-C829A5A6122E}"/>
    <cellStyle name="Normal 6" xfId="41" xr:uid="{00000000-0005-0000-0000-00005B000000}"/>
    <cellStyle name="Normal 7" xfId="108" xr:uid="{AFB8E53C-5094-4B69-99EF-0CF7D45D52F0}"/>
    <cellStyle name="Normal 7 2" xfId="124" xr:uid="{A216CCA3-B694-4133-8BE2-8EA8659DE453}"/>
    <cellStyle name="Note 2" xfId="90" xr:uid="{00000000-0005-0000-0000-00005E000000}"/>
    <cellStyle name="Output 2" xfId="91" xr:uid="{00000000-0005-0000-0000-00005F000000}"/>
    <cellStyle name="Percent 2" xfId="44" xr:uid="{00000000-0005-0000-0000-000060000000}"/>
    <cellStyle name="Percent 2 2" xfId="100" xr:uid="{00000000-0005-0000-0000-000061000000}"/>
    <cellStyle name="Refdb standard" xfId="51" xr:uid="{00000000-0005-0000-0000-000062000000}"/>
    <cellStyle name="Refdb standard 2" xfId="40" xr:uid="{00000000-0005-0000-0000-000063000000}"/>
    <cellStyle name="table heading 3" xfId="36" xr:uid="{00000000-0005-0000-0000-000064000000}"/>
    <cellStyle name="Title" xfId="5" builtinId="15" hidden="1"/>
    <cellStyle name="Title" xfId="42" builtinId="15"/>
    <cellStyle name="Title 2" xfId="52" xr:uid="{00000000-0005-0000-0000-000067000000}"/>
    <cellStyle name="Title 2 2" xfId="43" xr:uid="{00000000-0005-0000-0000-000068000000}"/>
    <cellStyle name="Title 3" xfId="92" xr:uid="{00000000-0005-0000-0000-000069000000}"/>
    <cellStyle name="Total 2" xfId="93" xr:uid="{00000000-0005-0000-0000-00006A000000}"/>
    <cellStyle name="Warning Text 2" xfId="94" xr:uid="{00000000-0005-0000-0000-00006B000000}"/>
  </cellStyles>
  <dxfs count="37">
    <dxf>
      <font>
        <color theme="4" tint="0.79998168889431442"/>
      </font>
    </dxf>
    <dxf>
      <font>
        <color theme="0"/>
      </font>
      <fill>
        <patternFill patternType="none">
          <fgColor indexed="64"/>
          <bgColor auto="1"/>
        </patternFill>
      </fill>
    </dxf>
    <dxf>
      <font>
        <color theme="0"/>
      </font>
      <fill>
        <patternFill patternType="none">
          <fgColor indexed="64"/>
          <bgColor auto="1"/>
        </patternFill>
      </fill>
    </dxf>
    <dxf>
      <font>
        <color theme="0"/>
      </font>
      <fill>
        <patternFill>
          <bgColor theme="0"/>
        </patternFill>
      </fill>
    </dxf>
    <dxf>
      <font>
        <color theme="0"/>
      </font>
      <fill>
        <patternFill patternType="none">
          <fgColor indexed="64"/>
          <bgColor auto="1"/>
        </patternFill>
      </fill>
    </dxf>
    <dxf>
      <font>
        <color auto="1"/>
      </font>
      <fill>
        <patternFill>
          <bgColor rgb="FFBBDDF5"/>
        </patternFill>
      </fill>
    </dxf>
    <dxf>
      <font>
        <color theme="0"/>
      </font>
      <fill>
        <patternFill>
          <bgColor theme="0"/>
        </patternFill>
      </fill>
    </dxf>
    <dxf>
      <font>
        <color theme="0"/>
      </font>
      <fill>
        <patternFill patternType="none">
          <fgColor indexed="64"/>
          <bgColor auto="1"/>
        </patternFill>
      </fill>
    </dxf>
    <dxf>
      <font>
        <color theme="0"/>
      </font>
      <fill>
        <patternFill>
          <bgColor theme="0"/>
        </patternFill>
      </fill>
    </dxf>
    <dxf>
      <font>
        <color theme="0"/>
      </font>
    </dxf>
    <dxf>
      <font>
        <color theme="0"/>
      </font>
      <fill>
        <patternFill patternType="none">
          <fgColor indexed="64"/>
          <bgColor auto="1"/>
        </patternFill>
      </fill>
    </dxf>
    <dxf>
      <font>
        <color theme="0"/>
      </font>
      <fill>
        <patternFill>
          <bgColor theme="0"/>
        </patternFill>
      </fill>
    </dxf>
    <dxf>
      <fill>
        <patternFill patternType="none">
          <bgColor auto="1"/>
        </patternFill>
      </fill>
    </dxf>
    <dxf>
      <font>
        <color theme="0"/>
      </font>
      <fill>
        <patternFill patternType="none">
          <fgColor indexed="64"/>
          <bgColor auto="1"/>
        </patternFill>
      </fill>
    </dxf>
    <dxf>
      <font>
        <color theme="0"/>
      </font>
      <fill>
        <patternFill>
          <bgColor theme="0"/>
        </patternFill>
      </fill>
    </dxf>
    <dxf>
      <font>
        <color auto="1"/>
      </font>
      <fill>
        <patternFill>
          <bgColor rgb="FFBBDDF5"/>
        </patternFill>
      </fill>
    </dxf>
    <dxf>
      <font>
        <color theme="0"/>
      </font>
      <fill>
        <patternFill>
          <bgColor theme="0"/>
        </patternFill>
      </fill>
    </dxf>
    <dxf>
      <font>
        <color theme="0"/>
      </font>
      <fill>
        <patternFill patternType="none">
          <fgColor indexed="64"/>
          <bgColor auto="1"/>
        </patternFill>
      </fill>
    </dxf>
    <dxf>
      <font>
        <color theme="0"/>
      </font>
      <fill>
        <patternFill>
          <bgColor theme="0"/>
        </patternFill>
      </fill>
    </dxf>
    <dxf>
      <font>
        <color theme="0"/>
      </font>
      <fill>
        <patternFill>
          <bgColor theme="0"/>
        </patternFill>
      </fill>
    </dxf>
    <dxf>
      <font>
        <color theme="8" tint="0.79998168889431442"/>
      </font>
    </dxf>
    <dxf>
      <font>
        <color theme="8" tint="0.79998168889431442"/>
      </font>
    </dxf>
    <dxf>
      <font>
        <color theme="0"/>
      </font>
    </dxf>
    <dxf>
      <font>
        <color rgb="FFFFFF00"/>
      </font>
    </dxf>
    <dxf>
      <font>
        <color rgb="FFFFFF00"/>
      </font>
    </dxf>
    <dxf>
      <font>
        <color auto="1"/>
      </font>
      <fill>
        <patternFill>
          <bgColor rgb="FFFFC000"/>
        </patternFill>
      </fill>
    </dxf>
    <dxf>
      <font>
        <color auto="1"/>
      </font>
      <fill>
        <patternFill>
          <bgColor rgb="FF92D050"/>
        </patternFill>
      </fill>
    </dxf>
    <dxf>
      <font>
        <color theme="0"/>
      </font>
    </dxf>
    <dxf>
      <font>
        <color theme="0"/>
      </font>
    </dxf>
    <dxf>
      <font>
        <b val="0"/>
        <i val="0"/>
        <color theme="1"/>
      </font>
      <fill>
        <patternFill>
          <bgColor theme="8"/>
        </patternFill>
      </fill>
    </dxf>
    <dxf>
      <font>
        <b val="0"/>
        <i val="0"/>
        <color theme="1"/>
      </font>
      <fill>
        <patternFill>
          <fgColor auto="1"/>
          <bgColor theme="7"/>
        </patternFill>
      </fill>
    </dxf>
    <dxf>
      <font>
        <b/>
        <i val="0"/>
        <color theme="0"/>
      </font>
      <fill>
        <patternFill>
          <bgColor theme="4"/>
        </patternFill>
      </fill>
    </dxf>
    <dxf>
      <font>
        <b val="0"/>
        <i val="0"/>
        <color theme="1"/>
      </font>
    </dxf>
    <dxf>
      <font>
        <b val="0"/>
        <i val="0"/>
        <color theme="1"/>
      </font>
      <fill>
        <patternFill>
          <bgColor rgb="FFBBDDF5"/>
        </patternFill>
      </fill>
    </dxf>
    <dxf>
      <font>
        <b val="0"/>
        <i val="0"/>
        <u val="none"/>
        <color theme="1"/>
      </font>
      <fill>
        <patternFill>
          <fgColor auto="1"/>
          <bgColor rgb="FFDFEFFB"/>
        </patternFill>
      </fill>
      <border>
        <left style="thin">
          <color theme="0"/>
        </left>
        <right style="thin">
          <color theme="0"/>
        </right>
        <top style="thin">
          <color theme="0"/>
        </top>
        <bottom style="thin">
          <color theme="0"/>
        </bottom>
      </border>
    </dxf>
    <dxf>
      <font>
        <b/>
        <i val="0"/>
        <color theme="0"/>
      </font>
      <fill>
        <patternFill>
          <bgColor rgb="FF0090D4"/>
        </patternFill>
      </fill>
    </dxf>
    <dxf>
      <font>
        <color auto="1"/>
      </font>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AHDB table style" pivot="0" count="4" xr9:uid="{00000000-0011-0000-FFFF-FFFF00000000}">
      <tableStyleElement type="wholeTable" dxfId="36"/>
      <tableStyleElement type="headerRow" dxfId="35"/>
      <tableStyleElement type="firstRowStripe" dxfId="34"/>
      <tableStyleElement type="secondRowStripe" dxfId="33"/>
    </tableStyle>
    <tableStyle name="PivotTable Style 1" table="0" count="4" xr9:uid="{00000000-0011-0000-FFFF-FFFF01000000}">
      <tableStyleElement type="wholeTable" dxfId="32"/>
      <tableStyleElement type="headerRow" dxfId="31"/>
      <tableStyleElement type="firstRowStripe" dxfId="30"/>
      <tableStyleElement type="secondRowStripe" dxfId="29"/>
    </tableStyle>
  </tableStyles>
  <colors>
    <mruColors>
      <color rgb="FF575756"/>
      <color rgb="FF0090D3"/>
      <color rgb="FF0090D4"/>
      <color rgb="FF0072D4"/>
      <color rgb="FF3366FF"/>
      <color rgb="FF6DA32F"/>
      <color rgb="FF95C11F"/>
      <color rgb="FF1F4350"/>
      <color rgb="FFFFCC00"/>
      <color rgb="FFBBDD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GB daily milk deliveries</a:t>
            </a:r>
          </a:p>
          <a:p>
            <a:pPr>
              <a:defRPr sz="1400"/>
            </a:pPr>
            <a:r>
              <a:rPr lang="en-US" sz="1400"/>
              <a:t>(7 day rolling average)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07469135802471"/>
          <c:y val="0.15299229387371355"/>
          <c:w val="0.84190277777777778"/>
          <c:h val="0.62014008347884786"/>
        </c:manualLayout>
      </c:layout>
      <c:lineChart>
        <c:grouping val="standard"/>
        <c:varyColors val="0"/>
        <c:ser>
          <c:idx val="0"/>
          <c:order val="0"/>
          <c:tx>
            <c:strRef>
              <c:f>'Daily charts'!$D$1</c:f>
              <c:strCache>
                <c:ptCount val="1"/>
                <c:pt idx="0">
                  <c:v>2025/2026</c:v>
                </c:pt>
              </c:strCache>
            </c:strRef>
          </c:tx>
          <c:spPr>
            <a:ln w="28575" cap="rnd">
              <a:solidFill>
                <a:schemeClr val="accent1"/>
              </a:solidFill>
              <a:round/>
            </a:ln>
            <a:effectLst/>
          </c:spPr>
          <c:marker>
            <c:symbol val="none"/>
          </c:marker>
          <c:cat>
            <c:strRef>
              <c:f>Daily!$A$9:$A$374</c:f>
              <c:strCache>
                <c:ptCount val="366"/>
                <c:pt idx="0">
                  <c:v>1-Apr</c:v>
                </c:pt>
                <c:pt idx="1">
                  <c:v>2-Apr</c:v>
                </c:pt>
                <c:pt idx="2">
                  <c:v>3-Apr</c:v>
                </c:pt>
                <c:pt idx="3">
                  <c:v>4-Apr</c:v>
                </c:pt>
                <c:pt idx="4">
                  <c:v>5-Apr</c:v>
                </c:pt>
                <c:pt idx="5">
                  <c:v>6-Apr</c:v>
                </c:pt>
                <c:pt idx="6">
                  <c:v>7-Apr</c:v>
                </c:pt>
                <c:pt idx="7">
                  <c:v>8-Apr</c:v>
                </c:pt>
                <c:pt idx="8">
                  <c:v>9-Apr</c:v>
                </c:pt>
                <c:pt idx="9">
                  <c:v>10-Apr</c:v>
                </c:pt>
                <c:pt idx="10">
                  <c:v>11-Apr</c:v>
                </c:pt>
                <c:pt idx="11">
                  <c:v>12-Apr</c:v>
                </c:pt>
                <c:pt idx="12">
                  <c:v>13-Apr</c:v>
                </c:pt>
                <c:pt idx="13">
                  <c:v>14-Apr</c:v>
                </c:pt>
                <c:pt idx="14">
                  <c:v>15-Apr</c:v>
                </c:pt>
                <c:pt idx="15">
                  <c:v>16-Apr</c:v>
                </c:pt>
                <c:pt idx="16">
                  <c:v>17-Apr</c:v>
                </c:pt>
                <c:pt idx="17">
                  <c:v>18-Apr</c:v>
                </c:pt>
                <c:pt idx="18">
                  <c:v>19-Apr</c:v>
                </c:pt>
                <c:pt idx="19">
                  <c:v>20-Apr</c:v>
                </c:pt>
                <c:pt idx="20">
                  <c:v>21-Apr</c:v>
                </c:pt>
                <c:pt idx="21">
                  <c:v>22-Apr</c:v>
                </c:pt>
                <c:pt idx="22">
                  <c:v>23-Apr</c:v>
                </c:pt>
                <c:pt idx="23">
                  <c:v>24-Apr</c:v>
                </c:pt>
                <c:pt idx="24">
                  <c:v>25-Apr</c:v>
                </c:pt>
                <c:pt idx="25">
                  <c:v>26-Apr</c:v>
                </c:pt>
                <c:pt idx="26">
                  <c:v>27-Apr</c:v>
                </c:pt>
                <c:pt idx="27">
                  <c:v>28-Apr</c:v>
                </c:pt>
                <c:pt idx="28">
                  <c:v>29-Apr</c:v>
                </c:pt>
                <c:pt idx="29">
                  <c:v>30-Apr</c:v>
                </c:pt>
                <c:pt idx="30">
                  <c:v>1-May</c:v>
                </c:pt>
                <c:pt idx="31">
                  <c:v>2-May</c:v>
                </c:pt>
                <c:pt idx="32">
                  <c:v>3-May</c:v>
                </c:pt>
                <c:pt idx="33">
                  <c:v>4-May</c:v>
                </c:pt>
                <c:pt idx="34">
                  <c:v>5-May</c:v>
                </c:pt>
                <c:pt idx="35">
                  <c:v>6-May</c:v>
                </c:pt>
                <c:pt idx="36">
                  <c:v>7-May</c:v>
                </c:pt>
                <c:pt idx="37">
                  <c:v>8-May</c:v>
                </c:pt>
                <c:pt idx="38">
                  <c:v>9-May</c:v>
                </c:pt>
                <c:pt idx="39">
                  <c:v>10-May</c:v>
                </c:pt>
                <c:pt idx="40">
                  <c:v>11-May</c:v>
                </c:pt>
                <c:pt idx="41">
                  <c:v>12-May</c:v>
                </c:pt>
                <c:pt idx="42">
                  <c:v>13-May</c:v>
                </c:pt>
                <c:pt idx="43">
                  <c:v>14-May</c:v>
                </c:pt>
                <c:pt idx="44">
                  <c:v>15-May</c:v>
                </c:pt>
                <c:pt idx="45">
                  <c:v>16-May</c:v>
                </c:pt>
                <c:pt idx="46">
                  <c:v>17-May</c:v>
                </c:pt>
                <c:pt idx="47">
                  <c:v>18-May</c:v>
                </c:pt>
                <c:pt idx="48">
                  <c:v>19-May</c:v>
                </c:pt>
                <c:pt idx="49">
                  <c:v>20-May</c:v>
                </c:pt>
                <c:pt idx="50">
                  <c:v>21-May</c:v>
                </c:pt>
                <c:pt idx="51">
                  <c:v>22-May</c:v>
                </c:pt>
                <c:pt idx="52">
                  <c:v>23-May</c:v>
                </c:pt>
                <c:pt idx="53">
                  <c:v>24-May</c:v>
                </c:pt>
                <c:pt idx="54">
                  <c:v>25-May</c:v>
                </c:pt>
                <c:pt idx="55">
                  <c:v>26-May</c:v>
                </c:pt>
                <c:pt idx="56">
                  <c:v>27-May</c:v>
                </c:pt>
                <c:pt idx="57">
                  <c:v>28-May</c:v>
                </c:pt>
                <c:pt idx="58">
                  <c:v>29-May</c:v>
                </c:pt>
                <c:pt idx="59">
                  <c:v>30-May</c:v>
                </c:pt>
                <c:pt idx="60">
                  <c:v>31-May</c:v>
                </c:pt>
                <c:pt idx="61">
                  <c:v>1-Jun</c:v>
                </c:pt>
                <c:pt idx="62">
                  <c:v>2-Jun</c:v>
                </c:pt>
                <c:pt idx="63">
                  <c:v>3-Jun</c:v>
                </c:pt>
                <c:pt idx="64">
                  <c:v>4-Jun</c:v>
                </c:pt>
                <c:pt idx="65">
                  <c:v>5-Jun</c:v>
                </c:pt>
                <c:pt idx="66">
                  <c:v>6-Jun</c:v>
                </c:pt>
                <c:pt idx="67">
                  <c:v>7-Jun</c:v>
                </c:pt>
                <c:pt idx="68">
                  <c:v>8-Jun</c:v>
                </c:pt>
                <c:pt idx="69">
                  <c:v>9-Jun</c:v>
                </c:pt>
                <c:pt idx="70">
                  <c:v>10-Jun</c:v>
                </c:pt>
                <c:pt idx="71">
                  <c:v>11-Jun</c:v>
                </c:pt>
                <c:pt idx="72">
                  <c:v>12-Jun</c:v>
                </c:pt>
                <c:pt idx="73">
                  <c:v>13-Jun</c:v>
                </c:pt>
                <c:pt idx="74">
                  <c:v>14-Jun</c:v>
                </c:pt>
                <c:pt idx="75">
                  <c:v>15-Jun</c:v>
                </c:pt>
                <c:pt idx="76">
                  <c:v>16-Jun</c:v>
                </c:pt>
                <c:pt idx="77">
                  <c:v>17-Jun</c:v>
                </c:pt>
                <c:pt idx="78">
                  <c:v>18-Jun</c:v>
                </c:pt>
                <c:pt idx="79">
                  <c:v>19-Jun</c:v>
                </c:pt>
                <c:pt idx="80">
                  <c:v>20-Jun</c:v>
                </c:pt>
                <c:pt idx="81">
                  <c:v>21-Jun</c:v>
                </c:pt>
                <c:pt idx="82">
                  <c:v>22-Jun</c:v>
                </c:pt>
                <c:pt idx="83">
                  <c:v>23-Jun</c:v>
                </c:pt>
                <c:pt idx="84">
                  <c:v>24-Jun</c:v>
                </c:pt>
                <c:pt idx="85">
                  <c:v>25-Jun</c:v>
                </c:pt>
                <c:pt idx="86">
                  <c:v>26-Jun</c:v>
                </c:pt>
                <c:pt idx="87">
                  <c:v>27-Jun</c:v>
                </c:pt>
                <c:pt idx="88">
                  <c:v>28-Jun</c:v>
                </c:pt>
                <c:pt idx="89">
                  <c:v>29-Jun</c:v>
                </c:pt>
                <c:pt idx="90">
                  <c:v>30-Jun</c:v>
                </c:pt>
                <c:pt idx="91">
                  <c:v>1-Jul</c:v>
                </c:pt>
                <c:pt idx="92">
                  <c:v>2-Jul</c:v>
                </c:pt>
                <c:pt idx="93">
                  <c:v>3-Jul</c:v>
                </c:pt>
                <c:pt idx="94">
                  <c:v>4-Jul</c:v>
                </c:pt>
                <c:pt idx="95">
                  <c:v>5-Jul</c:v>
                </c:pt>
                <c:pt idx="96">
                  <c:v>6-Jul</c:v>
                </c:pt>
                <c:pt idx="97">
                  <c:v>7-Jul</c:v>
                </c:pt>
                <c:pt idx="98">
                  <c:v>8-Jul</c:v>
                </c:pt>
                <c:pt idx="99">
                  <c:v>9-Jul</c:v>
                </c:pt>
                <c:pt idx="100">
                  <c:v>10-Jul</c:v>
                </c:pt>
                <c:pt idx="101">
                  <c:v>11-Jul</c:v>
                </c:pt>
                <c:pt idx="102">
                  <c:v>12-Jul</c:v>
                </c:pt>
                <c:pt idx="103">
                  <c:v>13-Jul</c:v>
                </c:pt>
                <c:pt idx="104">
                  <c:v>14-Jul</c:v>
                </c:pt>
                <c:pt idx="105">
                  <c:v>15-Jul</c:v>
                </c:pt>
                <c:pt idx="106">
                  <c:v>16-Jul</c:v>
                </c:pt>
                <c:pt idx="107">
                  <c:v>17-Jul</c:v>
                </c:pt>
                <c:pt idx="108">
                  <c:v>18-Jul</c:v>
                </c:pt>
                <c:pt idx="109">
                  <c:v>19-Jul</c:v>
                </c:pt>
                <c:pt idx="110">
                  <c:v>20-Jul</c:v>
                </c:pt>
                <c:pt idx="111">
                  <c:v>21-Jul</c:v>
                </c:pt>
                <c:pt idx="112">
                  <c:v>22-Jul</c:v>
                </c:pt>
                <c:pt idx="113">
                  <c:v>23-Jul</c:v>
                </c:pt>
                <c:pt idx="114">
                  <c:v>24-Jul</c:v>
                </c:pt>
                <c:pt idx="115">
                  <c:v>25-Jul</c:v>
                </c:pt>
                <c:pt idx="116">
                  <c:v>26-Jul</c:v>
                </c:pt>
                <c:pt idx="117">
                  <c:v>27-Jul</c:v>
                </c:pt>
                <c:pt idx="118">
                  <c:v>28-Jul</c:v>
                </c:pt>
                <c:pt idx="119">
                  <c:v>29-Jul</c:v>
                </c:pt>
                <c:pt idx="120">
                  <c:v>30-Jul</c:v>
                </c:pt>
                <c:pt idx="121">
                  <c:v>31-Jul</c:v>
                </c:pt>
                <c:pt idx="122">
                  <c:v>1-Aug</c:v>
                </c:pt>
                <c:pt idx="123">
                  <c:v>2-Aug</c:v>
                </c:pt>
                <c:pt idx="124">
                  <c:v>3-Aug</c:v>
                </c:pt>
                <c:pt idx="125">
                  <c:v>4-Aug</c:v>
                </c:pt>
                <c:pt idx="126">
                  <c:v>5-Aug</c:v>
                </c:pt>
                <c:pt idx="127">
                  <c:v>6-Aug</c:v>
                </c:pt>
                <c:pt idx="128">
                  <c:v>7-Aug</c:v>
                </c:pt>
                <c:pt idx="129">
                  <c:v>8-Aug</c:v>
                </c:pt>
                <c:pt idx="130">
                  <c:v>9-Aug</c:v>
                </c:pt>
                <c:pt idx="131">
                  <c:v>10-Aug</c:v>
                </c:pt>
                <c:pt idx="132">
                  <c:v>11-Aug</c:v>
                </c:pt>
                <c:pt idx="133">
                  <c:v>12-Aug</c:v>
                </c:pt>
                <c:pt idx="134">
                  <c:v>13-Aug</c:v>
                </c:pt>
                <c:pt idx="135">
                  <c:v>14-Aug</c:v>
                </c:pt>
                <c:pt idx="136">
                  <c:v>15-Aug</c:v>
                </c:pt>
                <c:pt idx="137">
                  <c:v>16-Aug</c:v>
                </c:pt>
                <c:pt idx="138">
                  <c:v>17-Aug</c:v>
                </c:pt>
                <c:pt idx="139">
                  <c:v>18-Aug</c:v>
                </c:pt>
                <c:pt idx="140">
                  <c:v>19-Aug</c:v>
                </c:pt>
                <c:pt idx="141">
                  <c:v>20-Aug</c:v>
                </c:pt>
                <c:pt idx="142">
                  <c:v>21-Aug</c:v>
                </c:pt>
                <c:pt idx="143">
                  <c:v>22-Aug</c:v>
                </c:pt>
                <c:pt idx="144">
                  <c:v>23-Aug</c:v>
                </c:pt>
                <c:pt idx="145">
                  <c:v>24-Aug</c:v>
                </c:pt>
                <c:pt idx="146">
                  <c:v>25-Aug</c:v>
                </c:pt>
                <c:pt idx="147">
                  <c:v>26-Aug</c:v>
                </c:pt>
                <c:pt idx="148">
                  <c:v>27-Aug</c:v>
                </c:pt>
                <c:pt idx="149">
                  <c:v>28-Aug</c:v>
                </c:pt>
                <c:pt idx="150">
                  <c:v>29-Aug</c:v>
                </c:pt>
                <c:pt idx="151">
                  <c:v>30-Aug</c:v>
                </c:pt>
                <c:pt idx="152">
                  <c:v>31-Aug</c:v>
                </c:pt>
                <c:pt idx="153">
                  <c:v>1-Sep</c:v>
                </c:pt>
                <c:pt idx="154">
                  <c:v>2-Sep</c:v>
                </c:pt>
                <c:pt idx="155">
                  <c:v>3-Sep</c:v>
                </c:pt>
                <c:pt idx="156">
                  <c:v>4-Sep</c:v>
                </c:pt>
                <c:pt idx="157">
                  <c:v>5-Sep</c:v>
                </c:pt>
                <c:pt idx="158">
                  <c:v>6-Sep</c:v>
                </c:pt>
                <c:pt idx="159">
                  <c:v>7-Sep</c:v>
                </c:pt>
                <c:pt idx="160">
                  <c:v>8-Sep</c:v>
                </c:pt>
                <c:pt idx="161">
                  <c:v>9-Sep</c:v>
                </c:pt>
                <c:pt idx="162">
                  <c:v>10-Sep</c:v>
                </c:pt>
                <c:pt idx="163">
                  <c:v>11-Sep</c:v>
                </c:pt>
                <c:pt idx="164">
                  <c:v>12-Sep</c:v>
                </c:pt>
                <c:pt idx="165">
                  <c:v>13-Sep</c:v>
                </c:pt>
                <c:pt idx="166">
                  <c:v>14-Sep</c:v>
                </c:pt>
                <c:pt idx="167">
                  <c:v>15-Sep</c:v>
                </c:pt>
                <c:pt idx="168">
                  <c:v>16-Sep</c:v>
                </c:pt>
                <c:pt idx="169">
                  <c:v>17-Sep</c:v>
                </c:pt>
                <c:pt idx="170">
                  <c:v>18-Sep</c:v>
                </c:pt>
                <c:pt idx="171">
                  <c:v>19-Sep</c:v>
                </c:pt>
                <c:pt idx="172">
                  <c:v>20-Sep</c:v>
                </c:pt>
                <c:pt idx="173">
                  <c:v>21-Sep</c:v>
                </c:pt>
                <c:pt idx="174">
                  <c:v>22-Sep</c:v>
                </c:pt>
                <c:pt idx="175">
                  <c:v>23-Sep</c:v>
                </c:pt>
                <c:pt idx="176">
                  <c:v>24-Sep</c:v>
                </c:pt>
                <c:pt idx="177">
                  <c:v>25-Sep</c:v>
                </c:pt>
                <c:pt idx="178">
                  <c:v>26-Sep</c:v>
                </c:pt>
                <c:pt idx="179">
                  <c:v>27-Sep</c:v>
                </c:pt>
                <c:pt idx="180">
                  <c:v>28-Sep</c:v>
                </c:pt>
                <c:pt idx="181">
                  <c:v>29-Sep</c:v>
                </c:pt>
                <c:pt idx="182">
                  <c:v>30-Sep</c:v>
                </c:pt>
                <c:pt idx="183">
                  <c:v>1-Oct</c:v>
                </c:pt>
                <c:pt idx="184">
                  <c:v>2-Oct</c:v>
                </c:pt>
                <c:pt idx="185">
                  <c:v>3-Oct</c:v>
                </c:pt>
                <c:pt idx="186">
                  <c:v>4-Oct</c:v>
                </c:pt>
                <c:pt idx="187">
                  <c:v>5-Oct</c:v>
                </c:pt>
                <c:pt idx="188">
                  <c:v>6-Oct</c:v>
                </c:pt>
                <c:pt idx="189">
                  <c:v>7-Oct</c:v>
                </c:pt>
                <c:pt idx="190">
                  <c:v>8-Oct</c:v>
                </c:pt>
                <c:pt idx="191">
                  <c:v>9-Oct</c:v>
                </c:pt>
                <c:pt idx="192">
                  <c:v>10-Oct</c:v>
                </c:pt>
                <c:pt idx="193">
                  <c:v>11-Oct</c:v>
                </c:pt>
                <c:pt idx="194">
                  <c:v>12-Oct</c:v>
                </c:pt>
                <c:pt idx="195">
                  <c:v>13-Oct</c:v>
                </c:pt>
                <c:pt idx="196">
                  <c:v>14-Oct</c:v>
                </c:pt>
                <c:pt idx="197">
                  <c:v>15-Oct</c:v>
                </c:pt>
                <c:pt idx="198">
                  <c:v>16-Oct</c:v>
                </c:pt>
                <c:pt idx="199">
                  <c:v>17-Oct</c:v>
                </c:pt>
                <c:pt idx="200">
                  <c:v>18-Oct</c:v>
                </c:pt>
                <c:pt idx="201">
                  <c:v>19-Oct</c:v>
                </c:pt>
                <c:pt idx="202">
                  <c:v>20-Oct</c:v>
                </c:pt>
                <c:pt idx="203">
                  <c:v>21-Oct</c:v>
                </c:pt>
                <c:pt idx="204">
                  <c:v>22-Oct</c:v>
                </c:pt>
                <c:pt idx="205">
                  <c:v>23-Oct</c:v>
                </c:pt>
                <c:pt idx="206">
                  <c:v>24-Oct</c:v>
                </c:pt>
                <c:pt idx="207">
                  <c:v>25-Oct</c:v>
                </c:pt>
                <c:pt idx="208">
                  <c:v>26-Oct</c:v>
                </c:pt>
                <c:pt idx="209">
                  <c:v>27-Oct</c:v>
                </c:pt>
                <c:pt idx="210">
                  <c:v>28-Oct</c:v>
                </c:pt>
                <c:pt idx="211">
                  <c:v>29-Oct</c:v>
                </c:pt>
                <c:pt idx="212">
                  <c:v>30-Oct</c:v>
                </c:pt>
                <c:pt idx="213">
                  <c:v>31-Oct</c:v>
                </c:pt>
                <c:pt idx="214">
                  <c:v>1-Nov</c:v>
                </c:pt>
                <c:pt idx="215">
                  <c:v>2-Nov</c:v>
                </c:pt>
                <c:pt idx="216">
                  <c:v>3-Nov</c:v>
                </c:pt>
                <c:pt idx="217">
                  <c:v>4-Nov</c:v>
                </c:pt>
                <c:pt idx="218">
                  <c:v>5-Nov</c:v>
                </c:pt>
                <c:pt idx="219">
                  <c:v>6-Nov</c:v>
                </c:pt>
                <c:pt idx="220">
                  <c:v>7-Nov</c:v>
                </c:pt>
                <c:pt idx="221">
                  <c:v>8-Nov</c:v>
                </c:pt>
                <c:pt idx="222">
                  <c:v>9-Nov</c:v>
                </c:pt>
                <c:pt idx="223">
                  <c:v>10-Nov</c:v>
                </c:pt>
                <c:pt idx="224">
                  <c:v>11-Nov</c:v>
                </c:pt>
                <c:pt idx="225">
                  <c:v>12-Nov</c:v>
                </c:pt>
                <c:pt idx="226">
                  <c:v>13-Nov</c:v>
                </c:pt>
                <c:pt idx="227">
                  <c:v>14-Nov</c:v>
                </c:pt>
                <c:pt idx="228">
                  <c:v>15-Nov</c:v>
                </c:pt>
                <c:pt idx="229">
                  <c:v>16-Nov</c:v>
                </c:pt>
                <c:pt idx="230">
                  <c:v>17-Nov</c:v>
                </c:pt>
                <c:pt idx="231">
                  <c:v>18-Nov</c:v>
                </c:pt>
                <c:pt idx="232">
                  <c:v>19-Nov</c:v>
                </c:pt>
                <c:pt idx="233">
                  <c:v>20-Nov</c:v>
                </c:pt>
                <c:pt idx="234">
                  <c:v>21-Nov</c:v>
                </c:pt>
                <c:pt idx="235">
                  <c:v>22-Nov</c:v>
                </c:pt>
                <c:pt idx="236">
                  <c:v>23-Nov</c:v>
                </c:pt>
                <c:pt idx="237">
                  <c:v>24-Nov</c:v>
                </c:pt>
                <c:pt idx="238">
                  <c:v>25-Nov</c:v>
                </c:pt>
                <c:pt idx="239">
                  <c:v>26-Nov</c:v>
                </c:pt>
                <c:pt idx="240">
                  <c:v>27-Nov</c:v>
                </c:pt>
                <c:pt idx="241">
                  <c:v>28-Nov</c:v>
                </c:pt>
                <c:pt idx="242">
                  <c:v>29-Nov</c:v>
                </c:pt>
                <c:pt idx="243">
                  <c:v>30-Nov</c:v>
                </c:pt>
                <c:pt idx="244">
                  <c:v>1-Dec</c:v>
                </c:pt>
                <c:pt idx="245">
                  <c:v>2-Dec</c:v>
                </c:pt>
                <c:pt idx="246">
                  <c:v>3-Dec</c:v>
                </c:pt>
                <c:pt idx="247">
                  <c:v>4-Dec</c:v>
                </c:pt>
                <c:pt idx="248">
                  <c:v>5-Dec</c:v>
                </c:pt>
                <c:pt idx="249">
                  <c:v>6-Dec</c:v>
                </c:pt>
                <c:pt idx="250">
                  <c:v>7-Dec</c:v>
                </c:pt>
                <c:pt idx="251">
                  <c:v>8-Dec</c:v>
                </c:pt>
                <c:pt idx="252">
                  <c:v>9-Dec</c:v>
                </c:pt>
                <c:pt idx="253">
                  <c:v>10-Dec</c:v>
                </c:pt>
                <c:pt idx="254">
                  <c:v>11-Dec</c:v>
                </c:pt>
                <c:pt idx="255">
                  <c:v>12-Dec</c:v>
                </c:pt>
                <c:pt idx="256">
                  <c:v>13-Dec</c:v>
                </c:pt>
                <c:pt idx="257">
                  <c:v>14-Dec</c:v>
                </c:pt>
                <c:pt idx="258">
                  <c:v>15-Dec</c:v>
                </c:pt>
                <c:pt idx="259">
                  <c:v>16-Dec</c:v>
                </c:pt>
                <c:pt idx="260">
                  <c:v>17-Dec</c:v>
                </c:pt>
                <c:pt idx="261">
                  <c:v>18-Dec</c:v>
                </c:pt>
                <c:pt idx="262">
                  <c:v>19-Dec</c:v>
                </c:pt>
                <c:pt idx="263">
                  <c:v>20-Dec</c:v>
                </c:pt>
                <c:pt idx="264">
                  <c:v>21-Dec</c:v>
                </c:pt>
                <c:pt idx="265">
                  <c:v>22-Dec</c:v>
                </c:pt>
                <c:pt idx="266">
                  <c:v>23-Dec</c:v>
                </c:pt>
                <c:pt idx="267">
                  <c:v>24-Dec</c:v>
                </c:pt>
                <c:pt idx="268">
                  <c:v>25-Dec</c:v>
                </c:pt>
                <c:pt idx="269">
                  <c:v>26-Dec</c:v>
                </c:pt>
                <c:pt idx="270">
                  <c:v>27-Dec</c:v>
                </c:pt>
                <c:pt idx="271">
                  <c:v>28-Dec</c:v>
                </c:pt>
                <c:pt idx="272">
                  <c:v>29-Dec</c:v>
                </c:pt>
                <c:pt idx="273">
                  <c:v>30-Dec</c:v>
                </c:pt>
                <c:pt idx="274">
                  <c:v>31-Dec</c:v>
                </c:pt>
                <c:pt idx="275">
                  <c:v>1-Jan</c:v>
                </c:pt>
                <c:pt idx="276">
                  <c:v>2-Jan</c:v>
                </c:pt>
                <c:pt idx="277">
                  <c:v>3-Jan</c:v>
                </c:pt>
                <c:pt idx="278">
                  <c:v>4-Jan</c:v>
                </c:pt>
                <c:pt idx="279">
                  <c:v>5-Jan</c:v>
                </c:pt>
                <c:pt idx="280">
                  <c:v>6-Jan</c:v>
                </c:pt>
                <c:pt idx="281">
                  <c:v>7-Jan</c:v>
                </c:pt>
                <c:pt idx="282">
                  <c:v>8-Jan</c:v>
                </c:pt>
                <c:pt idx="283">
                  <c:v>9-Jan</c:v>
                </c:pt>
                <c:pt idx="284">
                  <c:v>10-Jan</c:v>
                </c:pt>
                <c:pt idx="285">
                  <c:v>11-Jan</c:v>
                </c:pt>
                <c:pt idx="286">
                  <c:v>12-Jan</c:v>
                </c:pt>
                <c:pt idx="287">
                  <c:v>13-Jan</c:v>
                </c:pt>
                <c:pt idx="288">
                  <c:v>14-Jan</c:v>
                </c:pt>
                <c:pt idx="289">
                  <c:v>15-Jan</c:v>
                </c:pt>
                <c:pt idx="290">
                  <c:v>16-Jan</c:v>
                </c:pt>
                <c:pt idx="291">
                  <c:v>17-Jan</c:v>
                </c:pt>
                <c:pt idx="292">
                  <c:v>18-Jan</c:v>
                </c:pt>
                <c:pt idx="293">
                  <c:v>19-Jan</c:v>
                </c:pt>
                <c:pt idx="294">
                  <c:v>20-Jan</c:v>
                </c:pt>
                <c:pt idx="295">
                  <c:v>21-Jan</c:v>
                </c:pt>
                <c:pt idx="296">
                  <c:v>22-Jan</c:v>
                </c:pt>
                <c:pt idx="297">
                  <c:v>23-Jan</c:v>
                </c:pt>
                <c:pt idx="298">
                  <c:v>24-Jan</c:v>
                </c:pt>
                <c:pt idx="299">
                  <c:v>25-Jan</c:v>
                </c:pt>
                <c:pt idx="300">
                  <c:v>26-Jan</c:v>
                </c:pt>
                <c:pt idx="301">
                  <c:v>27-Jan</c:v>
                </c:pt>
                <c:pt idx="302">
                  <c:v>28-Jan</c:v>
                </c:pt>
                <c:pt idx="303">
                  <c:v>29-Jan</c:v>
                </c:pt>
                <c:pt idx="304">
                  <c:v>30-Jan</c:v>
                </c:pt>
                <c:pt idx="305">
                  <c:v>31-Jan</c:v>
                </c:pt>
                <c:pt idx="306">
                  <c:v>1-Feb</c:v>
                </c:pt>
                <c:pt idx="307">
                  <c:v>2-Feb</c:v>
                </c:pt>
                <c:pt idx="308">
                  <c:v>3-Feb</c:v>
                </c:pt>
                <c:pt idx="309">
                  <c:v>4-Feb</c:v>
                </c:pt>
                <c:pt idx="310">
                  <c:v>5-Feb</c:v>
                </c:pt>
                <c:pt idx="311">
                  <c:v>6-Feb</c:v>
                </c:pt>
                <c:pt idx="312">
                  <c:v>7-Feb</c:v>
                </c:pt>
                <c:pt idx="313">
                  <c:v>8-Feb</c:v>
                </c:pt>
                <c:pt idx="314">
                  <c:v>9-Feb</c:v>
                </c:pt>
                <c:pt idx="315">
                  <c:v>10-Feb</c:v>
                </c:pt>
                <c:pt idx="316">
                  <c:v>11-Feb</c:v>
                </c:pt>
                <c:pt idx="317">
                  <c:v>12-Feb</c:v>
                </c:pt>
                <c:pt idx="318">
                  <c:v>13-Feb</c:v>
                </c:pt>
                <c:pt idx="319">
                  <c:v>14-Feb</c:v>
                </c:pt>
                <c:pt idx="320">
                  <c:v>15-Feb</c:v>
                </c:pt>
                <c:pt idx="321">
                  <c:v>16-Feb</c:v>
                </c:pt>
                <c:pt idx="322">
                  <c:v>17-Feb</c:v>
                </c:pt>
                <c:pt idx="323">
                  <c:v>18-Feb</c:v>
                </c:pt>
                <c:pt idx="324">
                  <c:v>19-Feb</c:v>
                </c:pt>
                <c:pt idx="325">
                  <c:v>20-Feb</c:v>
                </c:pt>
                <c:pt idx="326">
                  <c:v>21-Feb</c:v>
                </c:pt>
                <c:pt idx="327">
                  <c:v>22-Feb</c:v>
                </c:pt>
                <c:pt idx="328">
                  <c:v>23-Feb</c:v>
                </c:pt>
                <c:pt idx="329">
                  <c:v>24-Feb</c:v>
                </c:pt>
                <c:pt idx="330">
                  <c:v>25-Feb</c:v>
                </c:pt>
                <c:pt idx="331">
                  <c:v>26-Feb</c:v>
                </c:pt>
                <c:pt idx="332">
                  <c:v>27-Feb</c:v>
                </c:pt>
                <c:pt idx="333">
                  <c:v>28-Feb</c:v>
                </c:pt>
                <c:pt idx="334">
                  <c:v>1-Mar</c:v>
                </c:pt>
                <c:pt idx="335">
                  <c:v>2-Mar</c:v>
                </c:pt>
                <c:pt idx="336">
                  <c:v>3-Mar</c:v>
                </c:pt>
                <c:pt idx="337">
                  <c:v>4-Mar</c:v>
                </c:pt>
                <c:pt idx="338">
                  <c:v>5-Mar</c:v>
                </c:pt>
                <c:pt idx="339">
                  <c:v>6-Mar</c:v>
                </c:pt>
                <c:pt idx="340">
                  <c:v>7-Mar</c:v>
                </c:pt>
                <c:pt idx="341">
                  <c:v>8-Mar</c:v>
                </c:pt>
                <c:pt idx="342">
                  <c:v>9-Mar</c:v>
                </c:pt>
                <c:pt idx="343">
                  <c:v>10-Mar</c:v>
                </c:pt>
                <c:pt idx="344">
                  <c:v>11-Mar</c:v>
                </c:pt>
                <c:pt idx="345">
                  <c:v>12-Mar</c:v>
                </c:pt>
                <c:pt idx="346">
                  <c:v>13-Mar</c:v>
                </c:pt>
                <c:pt idx="347">
                  <c:v>14-Mar</c:v>
                </c:pt>
                <c:pt idx="348">
                  <c:v>15-Mar</c:v>
                </c:pt>
                <c:pt idx="349">
                  <c:v>16-Mar</c:v>
                </c:pt>
                <c:pt idx="350">
                  <c:v>17-Mar</c:v>
                </c:pt>
                <c:pt idx="351">
                  <c:v>18-Mar</c:v>
                </c:pt>
                <c:pt idx="352">
                  <c:v>19-Mar</c:v>
                </c:pt>
                <c:pt idx="353">
                  <c:v>20-Mar</c:v>
                </c:pt>
                <c:pt idx="354">
                  <c:v>21-Mar</c:v>
                </c:pt>
                <c:pt idx="355">
                  <c:v>22-Mar</c:v>
                </c:pt>
                <c:pt idx="356">
                  <c:v>23-Mar</c:v>
                </c:pt>
                <c:pt idx="357">
                  <c:v>24-Mar</c:v>
                </c:pt>
                <c:pt idx="358">
                  <c:v>25-Mar</c:v>
                </c:pt>
                <c:pt idx="359">
                  <c:v>26-Mar</c:v>
                </c:pt>
                <c:pt idx="360">
                  <c:v>27-Mar</c:v>
                </c:pt>
                <c:pt idx="361">
                  <c:v>28-Mar</c:v>
                </c:pt>
                <c:pt idx="362">
                  <c:v>29-Mar</c:v>
                </c:pt>
                <c:pt idx="363">
                  <c:v>30-Mar</c:v>
                </c:pt>
                <c:pt idx="364">
                  <c:v>31-Mar</c:v>
                </c:pt>
                <c:pt idx="365">
                  <c:v>1-Apr</c:v>
                </c:pt>
              </c:strCache>
            </c:strRef>
          </c:cat>
          <c:val>
            <c:numRef>
              <c:f>Daily!$G$9:$G$374</c:f>
              <c:numCache>
                <c:formatCode>#,##0.00</c:formatCode>
                <c:ptCount val="366"/>
                <c:pt idx="0">
                  <c:v>36.758035109580717</c:v>
                </c:pt>
                <c:pt idx="1">
                  <c:v>36.870335685927941</c:v>
                </c:pt>
                <c:pt idx="2">
                  <c:v>36.934067183676078</c:v>
                </c:pt>
                <c:pt idx="3">
                  <c:v>36.992506677309592</c:v>
                </c:pt>
                <c:pt idx="4">
                  <c:v>37.124209005236253</c:v>
                </c:pt>
                <c:pt idx="5">
                  <c:v>37.212102241556622</c:v>
                </c:pt>
                <c:pt idx="6">
                  <c:v>37.298956842594919</c:v>
                </c:pt>
                <c:pt idx="7">
                  <c:v>37.37382143745144</c:v>
                </c:pt>
                <c:pt idx="8">
                  <c:v>37.446720613751069</c:v>
                </c:pt>
                <c:pt idx="9">
                  <c:v>37.505650960524449</c:v>
                </c:pt>
                <c:pt idx="10">
                  <c:v>37.558362435139458</c:v>
                </c:pt>
                <c:pt idx="11">
                  <c:v>37.656915893245113</c:v>
                </c:pt>
                <c:pt idx="12">
                  <c:v>37.743488941604582</c:v>
                </c:pt>
                <c:pt idx="13">
                  <c:v>37.735080220900862</c:v>
                </c:pt>
                <c:pt idx="14">
                  <c:v>37.862724325314829</c:v>
                </c:pt>
                <c:pt idx="15">
                  <c:v>37.897658363986409</c:v>
                </c:pt>
                <c:pt idx="16">
                  <c:v>37.92686134686214</c:v>
                </c:pt>
                <c:pt idx="17">
                  <c:v>37.933532077782161</c:v>
                </c:pt>
                <c:pt idx="18">
                  <c:v>37.964503581582747</c:v>
                </c:pt>
                <c:pt idx="19">
                  <c:v>38.016060737708855</c:v>
                </c:pt>
                <c:pt idx="20">
                  <c:v>38.087812355380834</c:v>
                </c:pt>
                <c:pt idx="21">
                  <c:v>38.104127833954109</c:v>
                </c:pt>
                <c:pt idx="22">
                  <c:v>38.166571313354524</c:v>
                </c:pt>
                <c:pt idx="23">
                  <c:v>38.248406584527125</c:v>
                </c:pt>
                <c:pt idx="24">
                  <c:v>38.275695680057567</c:v>
                </c:pt>
                <c:pt idx="25">
                  <c:v>38.338116345024901</c:v>
                </c:pt>
                <c:pt idx="26">
                  <c:v>38.362216133235677</c:v>
                </c:pt>
                <c:pt idx="27">
                  <c:v>38.379119672624682</c:v>
                </c:pt>
                <c:pt idx="28">
                  <c:v>38.387785496857234</c:v>
                </c:pt>
                <c:pt idx="29">
                  <c:v>38.392034923190934</c:v>
                </c:pt>
                <c:pt idx="30">
                  <c:v>38.45593221586342</c:v>
                </c:pt>
                <c:pt idx="31">
                  <c:v>38.444987085308497</c:v>
                </c:pt>
                <c:pt idx="32">
                  <c:v>38.510603185657061</c:v>
                </c:pt>
                <c:pt idx="33">
                  <c:v>38.587043389806119</c:v>
                </c:pt>
                <c:pt idx="34">
                  <c:v>38.573801489057416</c:v>
                </c:pt>
                <c:pt idx="35">
                  <c:v>38.582208120898329</c:v>
                </c:pt>
                <c:pt idx="36">
                  <c:v>38.556552100590096</c:v>
                </c:pt>
                <c:pt idx="37">
                  <c:v>38.532793970218052</c:v>
                </c:pt>
                <c:pt idx="38">
                  <c:v>38.498254141622596</c:v>
                </c:pt>
                <c:pt idx="39">
                  <c:v>38.500444760885912</c:v>
                </c:pt>
                <c:pt idx="40">
                  <c:v>38.499868868959894</c:v>
                </c:pt>
                <c:pt idx="41">
                  <c:v>38.42273320190985</c:v>
                </c:pt>
                <c:pt idx="42">
                  <c:v>38.411761977922424</c:v>
                </c:pt>
                <c:pt idx="43">
                  <c:v>38.388814252494782</c:v>
                </c:pt>
                <c:pt idx="44">
                  <c:v>38.351716396212758</c:v>
                </c:pt>
                <c:pt idx="45">
                  <c:v>38.289730898704917</c:v>
                </c:pt>
                <c:pt idx="46">
                  <c:v>38.265813959187057</c:v>
                </c:pt>
                <c:pt idx="47">
                  <c:v>38.257737293003828</c:v>
                </c:pt>
                <c:pt idx="48">
                  <c:v>38.167657819146555</c:v>
                </c:pt>
                <c:pt idx="49">
                  <c:v>38.174115445750829</c:v>
                </c:pt>
                <c:pt idx="50">
                  <c:v>38.124230858670188</c:v>
                </c:pt>
                <c:pt idx="51">
                  <c:v>38.108921743482917</c:v>
                </c:pt>
                <c:pt idx="52">
                  <c:v>38.056926886074208</c:v>
                </c:pt>
                <c:pt idx="53">
                  <c:v>37.990524973603542</c:v>
                </c:pt>
                <c:pt idx="54">
                  <c:v>37.927692982520867</c:v>
                </c:pt>
                <c:pt idx="55">
                  <c:v>37.874003498832451</c:v>
                </c:pt>
                <c:pt idx="56">
                  <c:v>37.762731641877409</c:v>
                </c:pt>
                <c:pt idx="57">
                  <c:v>37.686704456573793</c:v>
                </c:pt>
                <c:pt idx="58">
                  <c:v>37.657832313889983</c:v>
                </c:pt>
                <c:pt idx="59">
                  <c:v>37.568420025645523</c:v>
                </c:pt>
                <c:pt idx="60">
                  <c:v>37.583945888038102</c:v>
                </c:pt>
                <c:pt idx="61">
                  <c:v>37.541122755305381</c:v>
                </c:pt>
                <c:pt idx="62">
                  <c:v>37.527155455775301</c:v>
                </c:pt>
                <c:pt idx="63">
                  <c:v>37.522136399246577</c:v>
                </c:pt>
                <c:pt idx="64">
                  <c:v>37.515956693759804</c:v>
                </c:pt>
                <c:pt idx="65">
                  <c:v>37.49845893849588</c:v>
                </c:pt>
                <c:pt idx="66">
                  <c:v>37.412788398280753</c:v>
                </c:pt>
                <c:pt idx="67">
                  <c:v>37.441059683280344</c:v>
                </c:pt>
                <c:pt idx="68">
                  <c:v>37.434879345299663</c:v>
                </c:pt>
                <c:pt idx="69">
                  <c:v>37.31697008888019</c:v>
                </c:pt>
                <c:pt idx="70">
                  <c:v>37.330269180792051</c:v>
                </c:pt>
                <c:pt idx="71">
                  <c:v>37.278209892492946</c:v>
                </c:pt>
                <c:pt idx="72">
                  <c:v>37.238939308699742</c:v>
                </c:pt>
                <c:pt idx="73">
                  <c:v>37.197979041296215</c:v>
                </c:pt>
                <c:pt idx="74">
                  <c:v>37.169435803964788</c:v>
                </c:pt>
                <c:pt idx="75">
                  <c:v>37.129975332639219</c:v>
                </c:pt>
                <c:pt idx="76">
                  <c:v>36.990420033069199</c:v>
                </c:pt>
                <c:pt idx="77">
                  <c:v>36.957186131644065</c:v>
                </c:pt>
                <c:pt idx="78">
                  <c:v>36.850060392622851</c:v>
                </c:pt>
                <c:pt idx="79">
                  <c:v>36.763130889671132</c:v>
                </c:pt>
                <c:pt idx="80">
                  <c:v>36.672476652845887</c:v>
                </c:pt>
                <c:pt idx="81">
                  <c:v>36.559681263238467</c:v>
                </c:pt>
                <c:pt idx="82">
                  <c:v>36.479237799097803</c:v>
                </c:pt>
                <c:pt idx="83">
                  <c:v>36.324931102346731</c:v>
                </c:pt>
                <c:pt idx="84">
                  <c:v>36.196166688568269</c:v>
                </c:pt>
                <c:pt idx="85">
                  <c:v>36.069120902054571</c:v>
                </c:pt>
                <c:pt idx="86">
                  <c:v>35.95470375936668</c:v>
                </c:pt>
                <c:pt idx="87">
                  <c:v>35.861665202293693</c:v>
                </c:pt>
                <c:pt idx="88">
                  <c:v>35.777647022183821</c:v>
                </c:pt>
                <c:pt idx="89">
                  <c:v>35.767178528832616</c:v>
                </c:pt>
                <c:pt idx="90">
                  <c:v>35.663985846365676</c:v>
                </c:pt>
                <c:pt idx="91">
                  <c:v>35.627942394843032</c:v>
                </c:pt>
                <c:pt idx="92">
                  <c:v>35.545249032485415</c:v>
                </c:pt>
                <c:pt idx="93">
                  <c:v>35.425556414941795</c:v>
                </c:pt>
                <c:pt idx="94">
                  <c:v>35.302357338573493</c:v>
                </c:pt>
                <c:pt idx="95">
                  <c:v>35.214563914006476</c:v>
                </c:pt>
                <c:pt idx="96">
                  <c:v>35.165125098590956</c:v>
                </c:pt>
                <c:pt idx="97">
                  <c:v>35.022465927853077</c:v>
                </c:pt>
                <c:pt idx="98">
                  <c:v>34.998963970467813</c:v>
                </c:pt>
                <c:pt idx="99">
                  <c:v>34.987693220993584</c:v>
                </c:pt>
                <c:pt idx="100">
                  <c:v>34.927364787597369</c:v>
                </c:pt>
                <c:pt idx="101">
                  <c:v>34.87912924057337</c:v>
                </c:pt>
                <c:pt idx="102">
                  <c:v>34.817268959116035</c:v>
                </c:pt>
                <c:pt idx="103">
                  <c:v>34.761253298313576</c:v>
                </c:pt>
                <c:pt idx="104">
                  <c:v>34.634180551552987</c:v>
                </c:pt>
                <c:pt idx="105">
                  <c:v>34.491831942260688</c:v>
                </c:pt>
                <c:pt idx="106">
                  <c:v>34.326543753335812</c:v>
                </c:pt>
                <c:pt idx="107">
                  <c:v>34.213143316443265</c:v>
                </c:pt>
                <c:pt idx="108">
                  <c:v>34.093216850184291</c:v>
                </c:pt>
                <c:pt idx="109">
                  <c:v>34.057848472776868</c:v>
                </c:pt>
                <c:pt idx="110">
                  <c:v>34.025676982474756</c:v>
                </c:pt>
                <c:pt idx="111">
                  <c:v>33.997681684571084</c:v>
                </c:pt>
                <c:pt idx="112">
                  <c:v>34.005451934224325</c:v>
                </c:pt>
                <c:pt idx="113">
                  <c:v>34.014734936003947</c:v>
                </c:pt>
                <c:pt idx="114">
                  <c:v>34.023169597722202</c:v>
                </c:pt>
                <c:pt idx="115">
                  <c:v>33.980017919665102</c:v>
                </c:pt>
                <c:pt idx="116">
                  <c:v>34.001655662402555</c:v>
                </c:pt>
                <c:pt idx="117">
                  <c:v>34.012369417606131</c:v>
                </c:pt>
                <c:pt idx="118">
                  <c:v>33.976722694819159</c:v>
                </c:pt>
                <c:pt idx="119">
                  <c:v>33.984285114941834</c:v>
                </c:pt>
                <c:pt idx="120">
                  <c:v>33.9903741635611</c:v>
                </c:pt>
                <c:pt idx="121">
                  <c:v>33.981270764738319</c:v>
                </c:pt>
                <c:pt idx="122">
                  <c:v>33.914737162196531</c:v>
                </c:pt>
                <c:pt idx="123">
                  <c:v>33.902706651803349</c:v>
                </c:pt>
                <c:pt idx="124">
                  <c:v>33.898290611549413</c:v>
                </c:pt>
                <c:pt idx="125">
                  <c:v>33.826534341180107</c:v>
                </c:pt>
                <c:pt idx="126">
                  <c:v>33.773363895612107</c:v>
                </c:pt>
                <c:pt idx="127">
                  <c:v>33.721200975116076</c:v>
                </c:pt>
                <c:pt idx="128">
                  <c:v>33.706577438181455</c:v>
                </c:pt>
                <c:pt idx="129">
                  <c:v>33.633140595290456</c:v>
                </c:pt>
                <c:pt idx="130">
                  <c:v>33.65938869670498</c:v>
                </c:pt>
                <c:pt idx="131">
                  <c:v>33.64325417462895</c:v>
                </c:pt>
                <c:pt idx="132">
                  <c:v>33.61437570198639</c:v>
                </c:pt>
                <c:pt idx="133">
                  <c:v>33.58255308459767</c:v>
                </c:pt>
                <c:pt idx="134">
                  <c:v>33.605828390184527</c:v>
                </c:pt>
                <c:pt idx="135">
                  <c:v>33.583120754660101</c:v>
                </c:pt>
                <c:pt idx="136">
                  <c:v>33.51426195704893</c:v>
                </c:pt>
                <c:pt idx="137">
                  <c:v>33.442481784097332</c:v>
                </c:pt>
                <c:pt idx="138">
                  <c:v>33.396985086110703</c:v>
                </c:pt>
                <c:pt idx="139">
                  <c:v>33.324668256872982</c:v>
                </c:pt>
                <c:pt idx="140">
                  <c:v>33.27231901652776</c:v>
                </c:pt>
                <c:pt idx="141">
                  <c:v>33.234397804197371</c:v>
                </c:pt>
                <c:pt idx="142">
                  <c:v>33.163788718927989</c:v>
                </c:pt>
                <c:pt idx="143">
                  <c:v>33.179809061787566</c:v>
                </c:pt>
                <c:pt idx="144">
                  <c:v>33.223720974237438</c:v>
                </c:pt>
                <c:pt idx="145">
                  <c:v>33.308773484323872</c:v>
                </c:pt>
                <c:pt idx="146">
                  <c:v>33.337927893243375</c:v>
                </c:pt>
                <c:pt idx="147">
                  <c:v>33.442775903366254</c:v>
                </c:pt>
                <c:pt idx="148">
                  <c:v>33.491365804192185</c:v>
                </c:pt>
                <c:pt idx="149">
                  <c:v>33.513622859039373</c:v>
                </c:pt>
                <c:pt idx="150">
                  <c:v>33.481910073664601</c:v>
                </c:pt>
                <c:pt idx="151">
                  <c:v>33.52288870933846</c:v>
                </c:pt>
                <c:pt idx="152">
                  <c:v>33.506375598159821</c:v>
                </c:pt>
                <c:pt idx="153">
                  <c:v>33.421147877490426</c:v>
                </c:pt>
                <c:pt idx="154">
                  <c:v>33.399503898271419</c:v>
                </c:pt>
                <c:pt idx="155">
                  <c:v>33.390479544374074</c:v>
                </c:pt>
                <c:pt idx="156">
                  <c:v>33.409645597372304</c:v>
                </c:pt>
                <c:pt idx="157">
                  <c:v>33.403376114246655</c:v>
                </c:pt>
                <c:pt idx="158">
                  <c:v>33.416956607841072</c:v>
                </c:pt>
                <c:pt idx="159">
                  <c:v>33.522487275800003</c:v>
                </c:pt>
                <c:pt idx="160">
                  <c:v>33.546014040393665</c:v>
                </c:pt>
                <c:pt idx="161">
                  <c:v>33.587496096186285</c:v>
                </c:pt>
                <c:pt idx="162">
                  <c:v>33.619123286553432</c:v>
                </c:pt>
                <c:pt idx="163">
                  <c:v>33.655377759517108</c:v>
                </c:pt>
                <c:pt idx="164">
                  <c:v>33.74049787576034</c:v>
                </c:pt>
                <c:pt idx="165">
                  <c:v>33.770265625967667</c:v>
                </c:pt>
                <c:pt idx="166">
                  <c:v>33.849501456052494</c:v>
                </c:pt>
                <c:pt idx="167">
                  <c:v>33.880983066295336</c:v>
                </c:pt>
                <c:pt idx="168">
                  <c:v>33.920244287755892</c:v>
                </c:pt>
                <c:pt idx="169">
                  <c:v>34.007539061343849</c:v>
                </c:pt>
                <c:pt idx="170">
                  <c:v>34.117491891134264</c:v>
                </c:pt>
                <c:pt idx="171">
                  <c:v>34.177889999760978</c:v>
                </c:pt>
                <c:pt idx="172">
                  <c:v>34.259222662707572</c:v>
                </c:pt>
                <c:pt idx="173">
                  <c:v>34.333925006280928</c:v>
                </c:pt>
                <c:pt idx="174">
                  <c:v>34.333150286864509</c:v>
                </c:pt>
                <c:pt idx="175">
                  <c:v>34.327086703754304</c:v>
                </c:pt>
                <c:pt idx="176">
                  <c:v>34.360689811120601</c:v>
                </c:pt>
                <c:pt idx="177">
                  <c:v>34.46977145142381</c:v>
                </c:pt>
                <c:pt idx="178">
                  <c:v>34.513603198740768</c:v>
                </c:pt>
                <c:pt idx="179">
                  <c:v>34.636013622639616</c:v>
                </c:pt>
                <c:pt idx="180">
                  <c:v>34.740554098216734</c:v>
                </c:pt>
                <c:pt idx="181">
                  <c:v>34.82735273644461</c:v>
                </c:pt>
                <c:pt idx="182">
                  <c:v>34.935167300350514</c:v>
                </c:pt>
                <c:pt idx="183">
                  <c:v>35.010099530475131</c:v>
                </c:pt>
                <c:pt idx="184">
                  <c:v>35.010526068670586</c:v>
                </c:pt>
                <c:pt idx="185">
                  <c:v>34.978952853245815</c:v>
                </c:pt>
                <c:pt idx="186">
                  <c:v>35.01455884690202</c:v>
                </c:pt>
                <c:pt idx="187">
                  <c:v>35.004060715987748</c:v>
                </c:pt>
                <c:pt idx="188">
                  <c:v>34.96226332629702</c:v>
                </c:pt>
                <c:pt idx="189">
                  <c:v>34.963642239989184</c:v>
                </c:pt>
                <c:pt idx="190">
                  <c:v>35.022341872785645</c:v>
                </c:pt>
                <c:pt idx="191">
                  <c:v>35.063768928007896</c:v>
                </c:pt>
                <c:pt idx="192">
                  <c:v>35.083003884759009</c:v>
                </c:pt>
                <c:pt idx="193">
                  <c:v>35.178875603759181</c:v>
                </c:pt>
                <c:pt idx="194">
                  <c:v>35.269562770331163</c:v>
                </c:pt>
                <c:pt idx="195">
                  <c:v>35.346187912168972</c:v>
                </c:pt>
                <c:pt idx="196">
                  <c:v>35.407550145377499</c:v>
                </c:pt>
                <c:pt idx="197">
                  <c:v>35.466087180043587</c:v>
                </c:pt>
                <c:pt idx="198">
                  <c:v>35.448215793897489</c:v>
                </c:pt>
                <c:pt idx="199">
                  <c:v>35.458983384785775</c:v>
                </c:pt>
                <c:pt idx="200">
                  <c:v>35.530933026367052</c:v>
                </c:pt>
                <c:pt idx="201">
                  <c:v>35.592770600493978</c:v>
                </c:pt>
                <c:pt idx="202">
                  <c:v>35.57278059042298</c:v>
                </c:pt>
                <c:pt idx="203">
                  <c:v>35.618077957046523</c:v>
                </c:pt>
                <c:pt idx="204">
                  <c:v>35.638877855309623</c:v>
                </c:pt>
                <c:pt idx="205">
                  <c:v>35.656950621105864</c:v>
                </c:pt>
                <c:pt idx="206">
                  <c:v>35.642359062081837</c:v>
                </c:pt>
                <c:pt idx="207">
                  <c:v>35.657205673161805</c:v>
                </c:pt>
                <c:pt idx="208">
                  <c:v>35.687515701758414</c:v>
                </c:pt>
                <c:pt idx="209">
                  <c:v>35.680320382082307</c:v>
                </c:pt>
                <c:pt idx="210">
                  <c:v>35.728660783308001</c:v>
                </c:pt>
                <c:pt idx="211">
                  <c:v>35.722876514914063</c:v>
                </c:pt>
                <c:pt idx="212">
                  <c:v>35.754824501168372</c:v>
                </c:pt>
                <c:pt idx="213">
                  <c:v>35.683672767148217</c:v>
                </c:pt>
                <c:pt idx="214">
                  <c:v>35.754937663339888</c:v>
                </c:pt>
                <c:pt idx="215">
                  <c:v>35.671656519842614</c:v>
                </c:pt>
                <c:pt idx="216">
                  <c:v>35.665462422460266</c:v>
                </c:pt>
                <c:pt idx="217">
                  <c:v>35.603220693389325</c:v>
                </c:pt>
                <c:pt idx="218">
                  <c:v>35.613386090660441</c:v>
                </c:pt>
                <c:pt idx="219">
                  <c:v>35.658846967466303</c:v>
                </c:pt>
                <c:pt idx="220">
                  <c:v>35.656757871427146</c:v>
                </c:pt>
                <c:pt idx="221">
                  <c:v>35.688275543591999</c:v>
                </c:pt>
                <c:pt idx="222">
                  <c:v>35.760611026226144</c:v>
                </c:pt>
                <c:pt idx="223">
                  <c:v>35.789376915564233</c:v>
                </c:pt>
                <c:pt idx="224">
                  <c:v>35.738540210271694</c:v>
                </c:pt>
                <c:pt idx="225">
                  <c:v>35.792608037803227</c:v>
                </c:pt>
                <c:pt idx="226">
                  <c:v>35.790163450572301</c:v>
                </c:pt>
                <c:pt idx="227">
                  <c:v>35.795473331103722</c:v>
                </c:pt>
                <c:pt idx="228">
                  <c:v>35.745371104777504</c:v>
                </c:pt>
                <c:pt idx="229">
                  <c:v>35.772106600251227</c:v>
                </c:pt>
                <c:pt idx="230">
                  <c:v>35.785726729590522</c:v>
                </c:pt>
                <c:pt idx="231">
                  <c:v>35.729466524755587</c:v>
                </c:pt>
                <c:pt idx="232">
                  <c:v>35.718100365327999</c:v>
                </c:pt>
                <c:pt idx="233">
                  <c:v>35.611668077711485</c:v>
                </c:pt>
                <c:pt idx="234">
                  <c:v>35.578813901070845</c:v>
                </c:pt>
                <c:pt idx="235">
                  <c:v>35.568847064183373</c:v>
                </c:pt>
                <c:pt idx="236">
                  <c:v>35.540136436142703</c:v>
                </c:pt>
                <c:pt idx="237">
                  <c:v>35.554065182453868</c:v>
                </c:pt>
                <c:pt idx="238">
                  <c:v>35.548256557948775</c:v>
                </c:pt>
                <c:pt idx="239">
                  <c:v>35.575150720205116</c:v>
                </c:pt>
                <c:pt idx="240">
                  <c:v>35.584218503541869</c:v>
                </c:pt>
                <c:pt idx="241">
                  <c:v>35.635397937026838</c:v>
                </c:pt>
                <c:pt idx="242">
                  <c:v>35.686683681604023</c:v>
                </c:pt>
                <c:pt idx="243">
                  <c:v>35.70689948985116</c:v>
                </c:pt>
                <c:pt idx="244">
                  <c:v>35.635302081503063</c:v>
                </c:pt>
                <c:pt idx="245">
                  <c:v>35.650636492024589</c:v>
                </c:pt>
                <c:pt idx="246">
                  <c:v>35.671619693963294</c:v>
                </c:pt>
                <c:pt idx="247">
                  <c:v>35.689117370273607</c:v>
                </c:pt>
                <c:pt idx="248">
                  <c:v>35.620525803721073</c:v>
                </c:pt>
                <c:pt idx="249">
                  <c:v>35.644864159595173</c:v>
                </c:pt>
                <c:pt idx="250">
                  <c:v>35.696945559264478</c:v>
                </c:pt>
                <c:pt idx="251">
                  <c:v>35.699123097625389</c:v>
                </c:pt>
                <c:pt idx="252">
                  <c:v>35.705808692670217</c:v>
                </c:pt>
                <c:pt idx="253">
                  <c:v>35.762392100136893</c:v>
                </c:pt>
                <c:pt idx="254">
                  <c:v>35.779936606448345</c:v>
                </c:pt>
                <c:pt idx="255">
                  <c:v>35.784370775367798</c:v>
                </c:pt>
                <c:pt idx="256">
                  <c:v>35.841156264701198</c:v>
                </c:pt>
                <c:pt idx="257">
                  <c:v>35.822946877268073</c:v>
                </c:pt>
                <c:pt idx="258">
                  <c:v>35.803081113712452</c:v>
                </c:pt>
                <c:pt idx="259">
                  <c:v>35.741659028227303</c:v>
                </c:pt>
                <c:pt idx="260">
                  <c:v>35.76588435336997</c:v>
                </c:pt>
                <c:pt idx="261">
                  <c:v>35.738991171523573</c:v>
                </c:pt>
                <c:pt idx="262">
                  <c:v>35.702070742949701</c:v>
                </c:pt>
                <c:pt idx="263">
                  <c:v>35.665182333020127</c:v>
                </c:pt>
                <c:pt idx="264">
                  <c:v>35.672180876642059</c:v>
                </c:pt>
                <c:pt idx="265">
                  <c:v>35.64169591569302</c:v>
                </c:pt>
                <c:pt idx="266">
                  <c:v>35.635272194864982</c:v>
                </c:pt>
                <c:pt idx="267">
                  <c:v>35.631397385124778</c:v>
                </c:pt>
                <c:pt idx="268">
                  <c:v>35.50866913467965</c:v>
                </c:pt>
                <c:pt idx="269">
                  <c:v>35.49790497474438</c:v>
                </c:pt>
                <c:pt idx="270">
                  <c:v>35.46564817342032</c:v>
                </c:pt>
                <c:pt idx="271">
                  <c:v>35.47699064410925</c:v>
                </c:pt>
                <c:pt idx="272">
                  <c:v>35.403309347578876</c:v>
                </c:pt>
                <c:pt idx="273">
                  <c:v>35.413620612584573</c:v>
                </c:pt>
                <c:pt idx="274">
                  <c:v>35.434702105090871</c:v>
                </c:pt>
                <c:pt idx="275">
                  <c:v>35.406313212425744</c:v>
                </c:pt>
                <c:pt idx="276">
                  <c:v>35.355014263027584</c:v>
                </c:pt>
                <c:pt idx="277">
                  <c:v>35.34363208252492</c:v>
                </c:pt>
                <c:pt idx="278">
                  <c:v>35.256277550722693</c:v>
                </c:pt>
                <c:pt idx="279">
                  <c:v>35.120541857226371</c:v>
                </c:pt>
                <c:pt idx="280">
                  <c:v>35.036636320289588</c:v>
                </c:pt>
                <c:pt idx="281">
                  <c:v>34.953993485391251</c:v>
                </c:pt>
                <c:pt idx="282">
                  <c:v>34.765689529984186</c:v>
                </c:pt>
                <c:pt idx="283">
                  <c:v>34.712160780498991</c:v>
                </c:pt>
                <c:pt idx="284">
                  <c:v>34.701189698924594</c:v>
                </c:pt>
                <c:pt idx="285">
                  <c:v>34.715085610429568</c:v>
                </c:pt>
                <c:pt idx="286">
                  <c:v>34.698455877981075</c:v>
                </c:pt>
                <c:pt idx="287">
                  <c:v>34.76491884432788</c:v>
                </c:pt>
                <c:pt idx="288">
                  <c:v>34.848593362029206</c:v>
                </c:pt>
                <c:pt idx="289">
                  <c:v>34.835088214010739</c:v>
                </c:pt>
                <c:pt idx="290">
                  <c:v>34.902932882305812</c:v>
                </c:pt>
                <c:pt idx="291">
                  <c:v>34.936667577408414</c:v>
                </c:pt>
                <c:pt idx="292">
                  <c:v>34.923380131051033</c:v>
                </c:pt>
                <c:pt idx="293">
                  <c:v>34.972499530421103</c:v>
                </c:pt>
                <c:pt idx="294">
                  <c:v>34.947133716605265</c:v>
                </c:pt>
                <c:pt idx="295">
                  <c:v>34.973849493035175</c:v>
                </c:pt>
                <c:pt idx="296">
                  <c:v>34.952949473401631</c:v>
                </c:pt>
                <c:pt idx="297">
                  <c:v>34.951163873900271</c:v>
                </c:pt>
                <c:pt idx="298">
                  <c:v>35.013414014646045</c:v>
                </c:pt>
                <c:pt idx="299">
                  <c:v>34.876428494850288</c:v>
                </c:pt>
                <c:pt idx="300">
                  <c:v>34.911349281576562</c:v>
                </c:pt>
                <c:pt idx="301">
                  <c:v>34.854113373780663</c:v>
                </c:pt>
                <c:pt idx="302">
                  <c:v>34.838497867673105</c:v>
                </c:pt>
                <c:pt idx="303">
                  <c:v>34.846973078263574</c:v>
                </c:pt>
                <c:pt idx="304">
                  <c:v>34.754277307913554</c:v>
                </c:pt>
                <c:pt idx="305">
                  <c:v>34.780349839580445</c:v>
                </c:pt>
                <c:pt idx="306">
                  <c:v>34.784859761807667</c:v>
                </c:pt>
                <c:pt idx="307">
                  <c:v>34.811493187224087</c:v>
                </c:pt>
                <c:pt idx="308">
                  <c:v>34.854351953069397</c:v>
                </c:pt>
                <c:pt idx="309">
                  <c:v>34.798693046873716</c:v>
                </c:pt>
                <c:pt idx="310">
                  <c:v>34.819660004955438</c:v>
                </c:pt>
                <c:pt idx="311">
                  <c:v>34.825634328235523</c:v>
                </c:pt>
                <c:pt idx="312">
                  <c:v>34.857317833703547</c:v>
                </c:pt>
                <c:pt idx="313">
                  <c:v>34.908335602940795</c:v>
                </c:pt>
                <c:pt idx="314">
                  <c:v>34.891660958488686</c:v>
                </c:pt>
                <c:pt idx="315">
                  <c:v>34.92212606643487</c:v>
                </c:pt>
                <c:pt idx="316">
                  <c:v>34.983563392509353</c:v>
                </c:pt>
                <c:pt idx="317">
                  <c:v>35.031302711327633</c:v>
                </c:pt>
                <c:pt idx="318">
                  <c:v>35.056927560887637</c:v>
                </c:pt>
                <c:pt idx="319">
                  <c:v>35.067647670496214</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0-34F9-4F20-9A06-A47C659C12D6}"/>
            </c:ext>
          </c:extLst>
        </c:ser>
        <c:ser>
          <c:idx val="1"/>
          <c:order val="1"/>
          <c:tx>
            <c:strRef>
              <c:f>'Daily charts'!$F$1</c:f>
              <c:strCache>
                <c:ptCount val="1"/>
                <c:pt idx="0">
                  <c:v>2024/2025</c:v>
                </c:pt>
              </c:strCache>
            </c:strRef>
          </c:tx>
          <c:spPr>
            <a:ln w="28575" cap="rnd">
              <a:solidFill>
                <a:srgbClr val="1F4350"/>
              </a:solidFill>
              <a:round/>
            </a:ln>
            <a:effectLst/>
          </c:spPr>
          <c:marker>
            <c:symbol val="none"/>
          </c:marker>
          <c:cat>
            <c:strRef>
              <c:f>Daily!$A$9:$A$374</c:f>
              <c:strCache>
                <c:ptCount val="366"/>
                <c:pt idx="0">
                  <c:v>1-Apr</c:v>
                </c:pt>
                <c:pt idx="1">
                  <c:v>2-Apr</c:v>
                </c:pt>
                <c:pt idx="2">
                  <c:v>3-Apr</c:v>
                </c:pt>
                <c:pt idx="3">
                  <c:v>4-Apr</c:v>
                </c:pt>
                <c:pt idx="4">
                  <c:v>5-Apr</c:v>
                </c:pt>
                <c:pt idx="5">
                  <c:v>6-Apr</c:v>
                </c:pt>
                <c:pt idx="6">
                  <c:v>7-Apr</c:v>
                </c:pt>
                <c:pt idx="7">
                  <c:v>8-Apr</c:v>
                </c:pt>
                <c:pt idx="8">
                  <c:v>9-Apr</c:v>
                </c:pt>
                <c:pt idx="9">
                  <c:v>10-Apr</c:v>
                </c:pt>
                <c:pt idx="10">
                  <c:v>11-Apr</c:v>
                </c:pt>
                <c:pt idx="11">
                  <c:v>12-Apr</c:v>
                </c:pt>
                <c:pt idx="12">
                  <c:v>13-Apr</c:v>
                </c:pt>
                <c:pt idx="13">
                  <c:v>14-Apr</c:v>
                </c:pt>
                <c:pt idx="14">
                  <c:v>15-Apr</c:v>
                </c:pt>
                <c:pt idx="15">
                  <c:v>16-Apr</c:v>
                </c:pt>
                <c:pt idx="16">
                  <c:v>17-Apr</c:v>
                </c:pt>
                <c:pt idx="17">
                  <c:v>18-Apr</c:v>
                </c:pt>
                <c:pt idx="18">
                  <c:v>19-Apr</c:v>
                </c:pt>
                <c:pt idx="19">
                  <c:v>20-Apr</c:v>
                </c:pt>
                <c:pt idx="20">
                  <c:v>21-Apr</c:v>
                </c:pt>
                <c:pt idx="21">
                  <c:v>22-Apr</c:v>
                </c:pt>
                <c:pt idx="22">
                  <c:v>23-Apr</c:v>
                </c:pt>
                <c:pt idx="23">
                  <c:v>24-Apr</c:v>
                </c:pt>
                <c:pt idx="24">
                  <c:v>25-Apr</c:v>
                </c:pt>
                <c:pt idx="25">
                  <c:v>26-Apr</c:v>
                </c:pt>
                <c:pt idx="26">
                  <c:v>27-Apr</c:v>
                </c:pt>
                <c:pt idx="27">
                  <c:v>28-Apr</c:v>
                </c:pt>
                <c:pt idx="28">
                  <c:v>29-Apr</c:v>
                </c:pt>
                <c:pt idx="29">
                  <c:v>30-Apr</c:v>
                </c:pt>
                <c:pt idx="30">
                  <c:v>1-May</c:v>
                </c:pt>
                <c:pt idx="31">
                  <c:v>2-May</c:v>
                </c:pt>
                <c:pt idx="32">
                  <c:v>3-May</c:v>
                </c:pt>
                <c:pt idx="33">
                  <c:v>4-May</c:v>
                </c:pt>
                <c:pt idx="34">
                  <c:v>5-May</c:v>
                </c:pt>
                <c:pt idx="35">
                  <c:v>6-May</c:v>
                </c:pt>
                <c:pt idx="36">
                  <c:v>7-May</c:v>
                </c:pt>
                <c:pt idx="37">
                  <c:v>8-May</c:v>
                </c:pt>
                <c:pt idx="38">
                  <c:v>9-May</c:v>
                </c:pt>
                <c:pt idx="39">
                  <c:v>10-May</c:v>
                </c:pt>
                <c:pt idx="40">
                  <c:v>11-May</c:v>
                </c:pt>
                <c:pt idx="41">
                  <c:v>12-May</c:v>
                </c:pt>
                <c:pt idx="42">
                  <c:v>13-May</c:v>
                </c:pt>
                <c:pt idx="43">
                  <c:v>14-May</c:v>
                </c:pt>
                <c:pt idx="44">
                  <c:v>15-May</c:v>
                </c:pt>
                <c:pt idx="45">
                  <c:v>16-May</c:v>
                </c:pt>
                <c:pt idx="46">
                  <c:v>17-May</c:v>
                </c:pt>
                <c:pt idx="47">
                  <c:v>18-May</c:v>
                </c:pt>
                <c:pt idx="48">
                  <c:v>19-May</c:v>
                </c:pt>
                <c:pt idx="49">
                  <c:v>20-May</c:v>
                </c:pt>
                <c:pt idx="50">
                  <c:v>21-May</c:v>
                </c:pt>
                <c:pt idx="51">
                  <c:v>22-May</c:v>
                </c:pt>
                <c:pt idx="52">
                  <c:v>23-May</c:v>
                </c:pt>
                <c:pt idx="53">
                  <c:v>24-May</c:v>
                </c:pt>
                <c:pt idx="54">
                  <c:v>25-May</c:v>
                </c:pt>
                <c:pt idx="55">
                  <c:v>26-May</c:v>
                </c:pt>
                <c:pt idx="56">
                  <c:v>27-May</c:v>
                </c:pt>
                <c:pt idx="57">
                  <c:v>28-May</c:v>
                </c:pt>
                <c:pt idx="58">
                  <c:v>29-May</c:v>
                </c:pt>
                <c:pt idx="59">
                  <c:v>30-May</c:v>
                </c:pt>
                <c:pt idx="60">
                  <c:v>31-May</c:v>
                </c:pt>
                <c:pt idx="61">
                  <c:v>1-Jun</c:v>
                </c:pt>
                <c:pt idx="62">
                  <c:v>2-Jun</c:v>
                </c:pt>
                <c:pt idx="63">
                  <c:v>3-Jun</c:v>
                </c:pt>
                <c:pt idx="64">
                  <c:v>4-Jun</c:v>
                </c:pt>
                <c:pt idx="65">
                  <c:v>5-Jun</c:v>
                </c:pt>
                <c:pt idx="66">
                  <c:v>6-Jun</c:v>
                </c:pt>
                <c:pt idx="67">
                  <c:v>7-Jun</c:v>
                </c:pt>
                <c:pt idx="68">
                  <c:v>8-Jun</c:v>
                </c:pt>
                <c:pt idx="69">
                  <c:v>9-Jun</c:v>
                </c:pt>
                <c:pt idx="70">
                  <c:v>10-Jun</c:v>
                </c:pt>
                <c:pt idx="71">
                  <c:v>11-Jun</c:v>
                </c:pt>
                <c:pt idx="72">
                  <c:v>12-Jun</c:v>
                </c:pt>
                <c:pt idx="73">
                  <c:v>13-Jun</c:v>
                </c:pt>
                <c:pt idx="74">
                  <c:v>14-Jun</c:v>
                </c:pt>
                <c:pt idx="75">
                  <c:v>15-Jun</c:v>
                </c:pt>
                <c:pt idx="76">
                  <c:v>16-Jun</c:v>
                </c:pt>
                <c:pt idx="77">
                  <c:v>17-Jun</c:v>
                </c:pt>
                <c:pt idx="78">
                  <c:v>18-Jun</c:v>
                </c:pt>
                <c:pt idx="79">
                  <c:v>19-Jun</c:v>
                </c:pt>
                <c:pt idx="80">
                  <c:v>20-Jun</c:v>
                </c:pt>
                <c:pt idx="81">
                  <c:v>21-Jun</c:v>
                </c:pt>
                <c:pt idx="82">
                  <c:v>22-Jun</c:v>
                </c:pt>
                <c:pt idx="83">
                  <c:v>23-Jun</c:v>
                </c:pt>
                <c:pt idx="84">
                  <c:v>24-Jun</c:v>
                </c:pt>
                <c:pt idx="85">
                  <c:v>25-Jun</c:v>
                </c:pt>
                <c:pt idx="86">
                  <c:v>26-Jun</c:v>
                </c:pt>
                <c:pt idx="87">
                  <c:v>27-Jun</c:v>
                </c:pt>
                <c:pt idx="88">
                  <c:v>28-Jun</c:v>
                </c:pt>
                <c:pt idx="89">
                  <c:v>29-Jun</c:v>
                </c:pt>
                <c:pt idx="90">
                  <c:v>30-Jun</c:v>
                </c:pt>
                <c:pt idx="91">
                  <c:v>1-Jul</c:v>
                </c:pt>
                <c:pt idx="92">
                  <c:v>2-Jul</c:v>
                </c:pt>
                <c:pt idx="93">
                  <c:v>3-Jul</c:v>
                </c:pt>
                <c:pt idx="94">
                  <c:v>4-Jul</c:v>
                </c:pt>
                <c:pt idx="95">
                  <c:v>5-Jul</c:v>
                </c:pt>
                <c:pt idx="96">
                  <c:v>6-Jul</c:v>
                </c:pt>
                <c:pt idx="97">
                  <c:v>7-Jul</c:v>
                </c:pt>
                <c:pt idx="98">
                  <c:v>8-Jul</c:v>
                </c:pt>
                <c:pt idx="99">
                  <c:v>9-Jul</c:v>
                </c:pt>
                <c:pt idx="100">
                  <c:v>10-Jul</c:v>
                </c:pt>
                <c:pt idx="101">
                  <c:v>11-Jul</c:v>
                </c:pt>
                <c:pt idx="102">
                  <c:v>12-Jul</c:v>
                </c:pt>
                <c:pt idx="103">
                  <c:v>13-Jul</c:v>
                </c:pt>
                <c:pt idx="104">
                  <c:v>14-Jul</c:v>
                </c:pt>
                <c:pt idx="105">
                  <c:v>15-Jul</c:v>
                </c:pt>
                <c:pt idx="106">
                  <c:v>16-Jul</c:v>
                </c:pt>
                <c:pt idx="107">
                  <c:v>17-Jul</c:v>
                </c:pt>
                <c:pt idx="108">
                  <c:v>18-Jul</c:v>
                </c:pt>
                <c:pt idx="109">
                  <c:v>19-Jul</c:v>
                </c:pt>
                <c:pt idx="110">
                  <c:v>20-Jul</c:v>
                </c:pt>
                <c:pt idx="111">
                  <c:v>21-Jul</c:v>
                </c:pt>
                <c:pt idx="112">
                  <c:v>22-Jul</c:v>
                </c:pt>
                <c:pt idx="113">
                  <c:v>23-Jul</c:v>
                </c:pt>
                <c:pt idx="114">
                  <c:v>24-Jul</c:v>
                </c:pt>
                <c:pt idx="115">
                  <c:v>25-Jul</c:v>
                </c:pt>
                <c:pt idx="116">
                  <c:v>26-Jul</c:v>
                </c:pt>
                <c:pt idx="117">
                  <c:v>27-Jul</c:v>
                </c:pt>
                <c:pt idx="118">
                  <c:v>28-Jul</c:v>
                </c:pt>
                <c:pt idx="119">
                  <c:v>29-Jul</c:v>
                </c:pt>
                <c:pt idx="120">
                  <c:v>30-Jul</c:v>
                </c:pt>
                <c:pt idx="121">
                  <c:v>31-Jul</c:v>
                </c:pt>
                <c:pt idx="122">
                  <c:v>1-Aug</c:v>
                </c:pt>
                <c:pt idx="123">
                  <c:v>2-Aug</c:v>
                </c:pt>
                <c:pt idx="124">
                  <c:v>3-Aug</c:v>
                </c:pt>
                <c:pt idx="125">
                  <c:v>4-Aug</c:v>
                </c:pt>
                <c:pt idx="126">
                  <c:v>5-Aug</c:v>
                </c:pt>
                <c:pt idx="127">
                  <c:v>6-Aug</c:v>
                </c:pt>
                <c:pt idx="128">
                  <c:v>7-Aug</c:v>
                </c:pt>
                <c:pt idx="129">
                  <c:v>8-Aug</c:v>
                </c:pt>
                <c:pt idx="130">
                  <c:v>9-Aug</c:v>
                </c:pt>
                <c:pt idx="131">
                  <c:v>10-Aug</c:v>
                </c:pt>
                <c:pt idx="132">
                  <c:v>11-Aug</c:v>
                </c:pt>
                <c:pt idx="133">
                  <c:v>12-Aug</c:v>
                </c:pt>
                <c:pt idx="134">
                  <c:v>13-Aug</c:v>
                </c:pt>
                <c:pt idx="135">
                  <c:v>14-Aug</c:v>
                </c:pt>
                <c:pt idx="136">
                  <c:v>15-Aug</c:v>
                </c:pt>
                <c:pt idx="137">
                  <c:v>16-Aug</c:v>
                </c:pt>
                <c:pt idx="138">
                  <c:v>17-Aug</c:v>
                </c:pt>
                <c:pt idx="139">
                  <c:v>18-Aug</c:v>
                </c:pt>
                <c:pt idx="140">
                  <c:v>19-Aug</c:v>
                </c:pt>
                <c:pt idx="141">
                  <c:v>20-Aug</c:v>
                </c:pt>
                <c:pt idx="142">
                  <c:v>21-Aug</c:v>
                </c:pt>
                <c:pt idx="143">
                  <c:v>22-Aug</c:v>
                </c:pt>
                <c:pt idx="144">
                  <c:v>23-Aug</c:v>
                </c:pt>
                <c:pt idx="145">
                  <c:v>24-Aug</c:v>
                </c:pt>
                <c:pt idx="146">
                  <c:v>25-Aug</c:v>
                </c:pt>
                <c:pt idx="147">
                  <c:v>26-Aug</c:v>
                </c:pt>
                <c:pt idx="148">
                  <c:v>27-Aug</c:v>
                </c:pt>
                <c:pt idx="149">
                  <c:v>28-Aug</c:v>
                </c:pt>
                <c:pt idx="150">
                  <c:v>29-Aug</c:v>
                </c:pt>
                <c:pt idx="151">
                  <c:v>30-Aug</c:v>
                </c:pt>
                <c:pt idx="152">
                  <c:v>31-Aug</c:v>
                </c:pt>
                <c:pt idx="153">
                  <c:v>1-Sep</c:v>
                </c:pt>
                <c:pt idx="154">
                  <c:v>2-Sep</c:v>
                </c:pt>
                <c:pt idx="155">
                  <c:v>3-Sep</c:v>
                </c:pt>
                <c:pt idx="156">
                  <c:v>4-Sep</c:v>
                </c:pt>
                <c:pt idx="157">
                  <c:v>5-Sep</c:v>
                </c:pt>
                <c:pt idx="158">
                  <c:v>6-Sep</c:v>
                </c:pt>
                <c:pt idx="159">
                  <c:v>7-Sep</c:v>
                </c:pt>
                <c:pt idx="160">
                  <c:v>8-Sep</c:v>
                </c:pt>
                <c:pt idx="161">
                  <c:v>9-Sep</c:v>
                </c:pt>
                <c:pt idx="162">
                  <c:v>10-Sep</c:v>
                </c:pt>
                <c:pt idx="163">
                  <c:v>11-Sep</c:v>
                </c:pt>
                <c:pt idx="164">
                  <c:v>12-Sep</c:v>
                </c:pt>
                <c:pt idx="165">
                  <c:v>13-Sep</c:v>
                </c:pt>
                <c:pt idx="166">
                  <c:v>14-Sep</c:v>
                </c:pt>
                <c:pt idx="167">
                  <c:v>15-Sep</c:v>
                </c:pt>
                <c:pt idx="168">
                  <c:v>16-Sep</c:v>
                </c:pt>
                <c:pt idx="169">
                  <c:v>17-Sep</c:v>
                </c:pt>
                <c:pt idx="170">
                  <c:v>18-Sep</c:v>
                </c:pt>
                <c:pt idx="171">
                  <c:v>19-Sep</c:v>
                </c:pt>
                <c:pt idx="172">
                  <c:v>20-Sep</c:v>
                </c:pt>
                <c:pt idx="173">
                  <c:v>21-Sep</c:v>
                </c:pt>
                <c:pt idx="174">
                  <c:v>22-Sep</c:v>
                </c:pt>
                <c:pt idx="175">
                  <c:v>23-Sep</c:v>
                </c:pt>
                <c:pt idx="176">
                  <c:v>24-Sep</c:v>
                </c:pt>
                <c:pt idx="177">
                  <c:v>25-Sep</c:v>
                </c:pt>
                <c:pt idx="178">
                  <c:v>26-Sep</c:v>
                </c:pt>
                <c:pt idx="179">
                  <c:v>27-Sep</c:v>
                </c:pt>
                <c:pt idx="180">
                  <c:v>28-Sep</c:v>
                </c:pt>
                <c:pt idx="181">
                  <c:v>29-Sep</c:v>
                </c:pt>
                <c:pt idx="182">
                  <c:v>30-Sep</c:v>
                </c:pt>
                <c:pt idx="183">
                  <c:v>1-Oct</c:v>
                </c:pt>
                <c:pt idx="184">
                  <c:v>2-Oct</c:v>
                </c:pt>
                <c:pt idx="185">
                  <c:v>3-Oct</c:v>
                </c:pt>
                <c:pt idx="186">
                  <c:v>4-Oct</c:v>
                </c:pt>
                <c:pt idx="187">
                  <c:v>5-Oct</c:v>
                </c:pt>
                <c:pt idx="188">
                  <c:v>6-Oct</c:v>
                </c:pt>
                <c:pt idx="189">
                  <c:v>7-Oct</c:v>
                </c:pt>
                <c:pt idx="190">
                  <c:v>8-Oct</c:v>
                </c:pt>
                <c:pt idx="191">
                  <c:v>9-Oct</c:v>
                </c:pt>
                <c:pt idx="192">
                  <c:v>10-Oct</c:v>
                </c:pt>
                <c:pt idx="193">
                  <c:v>11-Oct</c:v>
                </c:pt>
                <c:pt idx="194">
                  <c:v>12-Oct</c:v>
                </c:pt>
                <c:pt idx="195">
                  <c:v>13-Oct</c:v>
                </c:pt>
                <c:pt idx="196">
                  <c:v>14-Oct</c:v>
                </c:pt>
                <c:pt idx="197">
                  <c:v>15-Oct</c:v>
                </c:pt>
                <c:pt idx="198">
                  <c:v>16-Oct</c:v>
                </c:pt>
                <c:pt idx="199">
                  <c:v>17-Oct</c:v>
                </c:pt>
                <c:pt idx="200">
                  <c:v>18-Oct</c:v>
                </c:pt>
                <c:pt idx="201">
                  <c:v>19-Oct</c:v>
                </c:pt>
                <c:pt idx="202">
                  <c:v>20-Oct</c:v>
                </c:pt>
                <c:pt idx="203">
                  <c:v>21-Oct</c:v>
                </c:pt>
                <c:pt idx="204">
                  <c:v>22-Oct</c:v>
                </c:pt>
                <c:pt idx="205">
                  <c:v>23-Oct</c:v>
                </c:pt>
                <c:pt idx="206">
                  <c:v>24-Oct</c:v>
                </c:pt>
                <c:pt idx="207">
                  <c:v>25-Oct</c:v>
                </c:pt>
                <c:pt idx="208">
                  <c:v>26-Oct</c:v>
                </c:pt>
                <c:pt idx="209">
                  <c:v>27-Oct</c:v>
                </c:pt>
                <c:pt idx="210">
                  <c:v>28-Oct</c:v>
                </c:pt>
                <c:pt idx="211">
                  <c:v>29-Oct</c:v>
                </c:pt>
                <c:pt idx="212">
                  <c:v>30-Oct</c:v>
                </c:pt>
                <c:pt idx="213">
                  <c:v>31-Oct</c:v>
                </c:pt>
                <c:pt idx="214">
                  <c:v>1-Nov</c:v>
                </c:pt>
                <c:pt idx="215">
                  <c:v>2-Nov</c:v>
                </c:pt>
                <c:pt idx="216">
                  <c:v>3-Nov</c:v>
                </c:pt>
                <c:pt idx="217">
                  <c:v>4-Nov</c:v>
                </c:pt>
                <c:pt idx="218">
                  <c:v>5-Nov</c:v>
                </c:pt>
                <c:pt idx="219">
                  <c:v>6-Nov</c:v>
                </c:pt>
                <c:pt idx="220">
                  <c:v>7-Nov</c:v>
                </c:pt>
                <c:pt idx="221">
                  <c:v>8-Nov</c:v>
                </c:pt>
                <c:pt idx="222">
                  <c:v>9-Nov</c:v>
                </c:pt>
                <c:pt idx="223">
                  <c:v>10-Nov</c:v>
                </c:pt>
                <c:pt idx="224">
                  <c:v>11-Nov</c:v>
                </c:pt>
                <c:pt idx="225">
                  <c:v>12-Nov</c:v>
                </c:pt>
                <c:pt idx="226">
                  <c:v>13-Nov</c:v>
                </c:pt>
                <c:pt idx="227">
                  <c:v>14-Nov</c:v>
                </c:pt>
                <c:pt idx="228">
                  <c:v>15-Nov</c:v>
                </c:pt>
                <c:pt idx="229">
                  <c:v>16-Nov</c:v>
                </c:pt>
                <c:pt idx="230">
                  <c:v>17-Nov</c:v>
                </c:pt>
                <c:pt idx="231">
                  <c:v>18-Nov</c:v>
                </c:pt>
                <c:pt idx="232">
                  <c:v>19-Nov</c:v>
                </c:pt>
                <c:pt idx="233">
                  <c:v>20-Nov</c:v>
                </c:pt>
                <c:pt idx="234">
                  <c:v>21-Nov</c:v>
                </c:pt>
                <c:pt idx="235">
                  <c:v>22-Nov</c:v>
                </c:pt>
                <c:pt idx="236">
                  <c:v>23-Nov</c:v>
                </c:pt>
                <c:pt idx="237">
                  <c:v>24-Nov</c:v>
                </c:pt>
                <c:pt idx="238">
                  <c:v>25-Nov</c:v>
                </c:pt>
                <c:pt idx="239">
                  <c:v>26-Nov</c:v>
                </c:pt>
                <c:pt idx="240">
                  <c:v>27-Nov</c:v>
                </c:pt>
                <c:pt idx="241">
                  <c:v>28-Nov</c:v>
                </c:pt>
                <c:pt idx="242">
                  <c:v>29-Nov</c:v>
                </c:pt>
                <c:pt idx="243">
                  <c:v>30-Nov</c:v>
                </c:pt>
                <c:pt idx="244">
                  <c:v>1-Dec</c:v>
                </c:pt>
                <c:pt idx="245">
                  <c:v>2-Dec</c:v>
                </c:pt>
                <c:pt idx="246">
                  <c:v>3-Dec</c:v>
                </c:pt>
                <c:pt idx="247">
                  <c:v>4-Dec</c:v>
                </c:pt>
                <c:pt idx="248">
                  <c:v>5-Dec</c:v>
                </c:pt>
                <c:pt idx="249">
                  <c:v>6-Dec</c:v>
                </c:pt>
                <c:pt idx="250">
                  <c:v>7-Dec</c:v>
                </c:pt>
                <c:pt idx="251">
                  <c:v>8-Dec</c:v>
                </c:pt>
                <c:pt idx="252">
                  <c:v>9-Dec</c:v>
                </c:pt>
                <c:pt idx="253">
                  <c:v>10-Dec</c:v>
                </c:pt>
                <c:pt idx="254">
                  <c:v>11-Dec</c:v>
                </c:pt>
                <c:pt idx="255">
                  <c:v>12-Dec</c:v>
                </c:pt>
                <c:pt idx="256">
                  <c:v>13-Dec</c:v>
                </c:pt>
                <c:pt idx="257">
                  <c:v>14-Dec</c:v>
                </c:pt>
                <c:pt idx="258">
                  <c:v>15-Dec</c:v>
                </c:pt>
                <c:pt idx="259">
                  <c:v>16-Dec</c:v>
                </c:pt>
                <c:pt idx="260">
                  <c:v>17-Dec</c:v>
                </c:pt>
                <c:pt idx="261">
                  <c:v>18-Dec</c:v>
                </c:pt>
                <c:pt idx="262">
                  <c:v>19-Dec</c:v>
                </c:pt>
                <c:pt idx="263">
                  <c:v>20-Dec</c:v>
                </c:pt>
                <c:pt idx="264">
                  <c:v>21-Dec</c:v>
                </c:pt>
                <c:pt idx="265">
                  <c:v>22-Dec</c:v>
                </c:pt>
                <c:pt idx="266">
                  <c:v>23-Dec</c:v>
                </c:pt>
                <c:pt idx="267">
                  <c:v>24-Dec</c:v>
                </c:pt>
                <c:pt idx="268">
                  <c:v>25-Dec</c:v>
                </c:pt>
                <c:pt idx="269">
                  <c:v>26-Dec</c:v>
                </c:pt>
                <c:pt idx="270">
                  <c:v>27-Dec</c:v>
                </c:pt>
                <c:pt idx="271">
                  <c:v>28-Dec</c:v>
                </c:pt>
                <c:pt idx="272">
                  <c:v>29-Dec</c:v>
                </c:pt>
                <c:pt idx="273">
                  <c:v>30-Dec</c:v>
                </c:pt>
                <c:pt idx="274">
                  <c:v>31-Dec</c:v>
                </c:pt>
                <c:pt idx="275">
                  <c:v>1-Jan</c:v>
                </c:pt>
                <c:pt idx="276">
                  <c:v>2-Jan</c:v>
                </c:pt>
                <c:pt idx="277">
                  <c:v>3-Jan</c:v>
                </c:pt>
                <c:pt idx="278">
                  <c:v>4-Jan</c:v>
                </c:pt>
                <c:pt idx="279">
                  <c:v>5-Jan</c:v>
                </c:pt>
                <c:pt idx="280">
                  <c:v>6-Jan</c:v>
                </c:pt>
                <c:pt idx="281">
                  <c:v>7-Jan</c:v>
                </c:pt>
                <c:pt idx="282">
                  <c:v>8-Jan</c:v>
                </c:pt>
                <c:pt idx="283">
                  <c:v>9-Jan</c:v>
                </c:pt>
                <c:pt idx="284">
                  <c:v>10-Jan</c:v>
                </c:pt>
                <c:pt idx="285">
                  <c:v>11-Jan</c:v>
                </c:pt>
                <c:pt idx="286">
                  <c:v>12-Jan</c:v>
                </c:pt>
                <c:pt idx="287">
                  <c:v>13-Jan</c:v>
                </c:pt>
                <c:pt idx="288">
                  <c:v>14-Jan</c:v>
                </c:pt>
                <c:pt idx="289">
                  <c:v>15-Jan</c:v>
                </c:pt>
                <c:pt idx="290">
                  <c:v>16-Jan</c:v>
                </c:pt>
                <c:pt idx="291">
                  <c:v>17-Jan</c:v>
                </c:pt>
                <c:pt idx="292">
                  <c:v>18-Jan</c:v>
                </c:pt>
                <c:pt idx="293">
                  <c:v>19-Jan</c:v>
                </c:pt>
                <c:pt idx="294">
                  <c:v>20-Jan</c:v>
                </c:pt>
                <c:pt idx="295">
                  <c:v>21-Jan</c:v>
                </c:pt>
                <c:pt idx="296">
                  <c:v>22-Jan</c:v>
                </c:pt>
                <c:pt idx="297">
                  <c:v>23-Jan</c:v>
                </c:pt>
                <c:pt idx="298">
                  <c:v>24-Jan</c:v>
                </c:pt>
                <c:pt idx="299">
                  <c:v>25-Jan</c:v>
                </c:pt>
                <c:pt idx="300">
                  <c:v>26-Jan</c:v>
                </c:pt>
                <c:pt idx="301">
                  <c:v>27-Jan</c:v>
                </c:pt>
                <c:pt idx="302">
                  <c:v>28-Jan</c:v>
                </c:pt>
                <c:pt idx="303">
                  <c:v>29-Jan</c:v>
                </c:pt>
                <c:pt idx="304">
                  <c:v>30-Jan</c:v>
                </c:pt>
                <c:pt idx="305">
                  <c:v>31-Jan</c:v>
                </c:pt>
                <c:pt idx="306">
                  <c:v>1-Feb</c:v>
                </c:pt>
                <c:pt idx="307">
                  <c:v>2-Feb</c:v>
                </c:pt>
                <c:pt idx="308">
                  <c:v>3-Feb</c:v>
                </c:pt>
                <c:pt idx="309">
                  <c:v>4-Feb</c:v>
                </c:pt>
                <c:pt idx="310">
                  <c:v>5-Feb</c:v>
                </c:pt>
                <c:pt idx="311">
                  <c:v>6-Feb</c:v>
                </c:pt>
                <c:pt idx="312">
                  <c:v>7-Feb</c:v>
                </c:pt>
                <c:pt idx="313">
                  <c:v>8-Feb</c:v>
                </c:pt>
                <c:pt idx="314">
                  <c:v>9-Feb</c:v>
                </c:pt>
                <c:pt idx="315">
                  <c:v>10-Feb</c:v>
                </c:pt>
                <c:pt idx="316">
                  <c:v>11-Feb</c:v>
                </c:pt>
                <c:pt idx="317">
                  <c:v>12-Feb</c:v>
                </c:pt>
                <c:pt idx="318">
                  <c:v>13-Feb</c:v>
                </c:pt>
                <c:pt idx="319">
                  <c:v>14-Feb</c:v>
                </c:pt>
                <c:pt idx="320">
                  <c:v>15-Feb</c:v>
                </c:pt>
                <c:pt idx="321">
                  <c:v>16-Feb</c:v>
                </c:pt>
                <c:pt idx="322">
                  <c:v>17-Feb</c:v>
                </c:pt>
                <c:pt idx="323">
                  <c:v>18-Feb</c:v>
                </c:pt>
                <c:pt idx="324">
                  <c:v>19-Feb</c:v>
                </c:pt>
                <c:pt idx="325">
                  <c:v>20-Feb</c:v>
                </c:pt>
                <c:pt idx="326">
                  <c:v>21-Feb</c:v>
                </c:pt>
                <c:pt idx="327">
                  <c:v>22-Feb</c:v>
                </c:pt>
                <c:pt idx="328">
                  <c:v>23-Feb</c:v>
                </c:pt>
                <c:pt idx="329">
                  <c:v>24-Feb</c:v>
                </c:pt>
                <c:pt idx="330">
                  <c:v>25-Feb</c:v>
                </c:pt>
                <c:pt idx="331">
                  <c:v>26-Feb</c:v>
                </c:pt>
                <c:pt idx="332">
                  <c:v>27-Feb</c:v>
                </c:pt>
                <c:pt idx="333">
                  <c:v>28-Feb</c:v>
                </c:pt>
                <c:pt idx="334">
                  <c:v>1-Mar</c:v>
                </c:pt>
                <c:pt idx="335">
                  <c:v>2-Mar</c:v>
                </c:pt>
                <c:pt idx="336">
                  <c:v>3-Mar</c:v>
                </c:pt>
                <c:pt idx="337">
                  <c:v>4-Mar</c:v>
                </c:pt>
                <c:pt idx="338">
                  <c:v>5-Mar</c:v>
                </c:pt>
                <c:pt idx="339">
                  <c:v>6-Mar</c:v>
                </c:pt>
                <c:pt idx="340">
                  <c:v>7-Mar</c:v>
                </c:pt>
                <c:pt idx="341">
                  <c:v>8-Mar</c:v>
                </c:pt>
                <c:pt idx="342">
                  <c:v>9-Mar</c:v>
                </c:pt>
                <c:pt idx="343">
                  <c:v>10-Mar</c:v>
                </c:pt>
                <c:pt idx="344">
                  <c:v>11-Mar</c:v>
                </c:pt>
                <c:pt idx="345">
                  <c:v>12-Mar</c:v>
                </c:pt>
                <c:pt idx="346">
                  <c:v>13-Mar</c:v>
                </c:pt>
                <c:pt idx="347">
                  <c:v>14-Mar</c:v>
                </c:pt>
                <c:pt idx="348">
                  <c:v>15-Mar</c:v>
                </c:pt>
                <c:pt idx="349">
                  <c:v>16-Mar</c:v>
                </c:pt>
                <c:pt idx="350">
                  <c:v>17-Mar</c:v>
                </c:pt>
                <c:pt idx="351">
                  <c:v>18-Mar</c:v>
                </c:pt>
                <c:pt idx="352">
                  <c:v>19-Mar</c:v>
                </c:pt>
                <c:pt idx="353">
                  <c:v>20-Mar</c:v>
                </c:pt>
                <c:pt idx="354">
                  <c:v>21-Mar</c:v>
                </c:pt>
                <c:pt idx="355">
                  <c:v>22-Mar</c:v>
                </c:pt>
                <c:pt idx="356">
                  <c:v>23-Mar</c:v>
                </c:pt>
                <c:pt idx="357">
                  <c:v>24-Mar</c:v>
                </c:pt>
                <c:pt idx="358">
                  <c:v>25-Mar</c:v>
                </c:pt>
                <c:pt idx="359">
                  <c:v>26-Mar</c:v>
                </c:pt>
                <c:pt idx="360">
                  <c:v>27-Mar</c:v>
                </c:pt>
                <c:pt idx="361">
                  <c:v>28-Mar</c:v>
                </c:pt>
                <c:pt idx="362">
                  <c:v>29-Mar</c:v>
                </c:pt>
                <c:pt idx="363">
                  <c:v>30-Mar</c:v>
                </c:pt>
                <c:pt idx="364">
                  <c:v>31-Mar</c:v>
                </c:pt>
                <c:pt idx="365">
                  <c:v>1-Apr</c:v>
                </c:pt>
              </c:strCache>
            </c:strRef>
          </c:cat>
          <c:val>
            <c:numRef>
              <c:f>Daily!$O$9:$O$374</c:f>
              <c:numCache>
                <c:formatCode>#,##0.00</c:formatCode>
                <c:ptCount val="366"/>
                <c:pt idx="0">
                  <c:v>35.338908137716984</c:v>
                </c:pt>
                <c:pt idx="1">
                  <c:v>35.37140300577687</c:v>
                </c:pt>
                <c:pt idx="2">
                  <c:v>35.451233623004221</c:v>
                </c:pt>
                <c:pt idx="3">
                  <c:v>35.447174675730707</c:v>
                </c:pt>
                <c:pt idx="4">
                  <c:v>35.484617738332851</c:v>
                </c:pt>
                <c:pt idx="5">
                  <c:v>35.529874023915369</c:v>
                </c:pt>
                <c:pt idx="6">
                  <c:v>35.617774803423217</c:v>
                </c:pt>
                <c:pt idx="7">
                  <c:v>35.644414275957885</c:v>
                </c:pt>
                <c:pt idx="8">
                  <c:v>35.673047380186212</c:v>
                </c:pt>
                <c:pt idx="9">
                  <c:v>35.619166358599742</c:v>
                </c:pt>
                <c:pt idx="10">
                  <c:v>35.606183738838581</c:v>
                </c:pt>
                <c:pt idx="11">
                  <c:v>35.606515226841879</c:v>
                </c:pt>
                <c:pt idx="12">
                  <c:v>35.650868296446724</c:v>
                </c:pt>
                <c:pt idx="13">
                  <c:v>35.691950827428656</c:v>
                </c:pt>
                <c:pt idx="14">
                  <c:v>35.662357769065487</c:v>
                </c:pt>
                <c:pt idx="15">
                  <c:v>35.704365816571595</c:v>
                </c:pt>
                <c:pt idx="16">
                  <c:v>35.705785019302141</c:v>
                </c:pt>
                <c:pt idx="17">
                  <c:v>35.733953625638641</c:v>
                </c:pt>
                <c:pt idx="18">
                  <c:v>35.764219098646649</c:v>
                </c:pt>
                <c:pt idx="19">
                  <c:v>35.792612465710775</c:v>
                </c:pt>
                <c:pt idx="20">
                  <c:v>35.860947397316465</c:v>
                </c:pt>
                <c:pt idx="21">
                  <c:v>35.868520915670175</c:v>
                </c:pt>
                <c:pt idx="22">
                  <c:v>35.969150563327361</c:v>
                </c:pt>
                <c:pt idx="23">
                  <c:v>36.012707553946676</c:v>
                </c:pt>
                <c:pt idx="24">
                  <c:v>36.081926907338129</c:v>
                </c:pt>
                <c:pt idx="25">
                  <c:v>36.139035676115029</c:v>
                </c:pt>
                <c:pt idx="26">
                  <c:v>36.157284847843677</c:v>
                </c:pt>
                <c:pt idx="27">
                  <c:v>36.210479313870799</c:v>
                </c:pt>
                <c:pt idx="28">
                  <c:v>36.180241135138033</c:v>
                </c:pt>
                <c:pt idx="29">
                  <c:v>36.204017587718702</c:v>
                </c:pt>
                <c:pt idx="30">
                  <c:v>36.194418257915125</c:v>
                </c:pt>
                <c:pt idx="31">
                  <c:v>36.238129411099251</c:v>
                </c:pt>
                <c:pt idx="32">
                  <c:v>36.26522777820044</c:v>
                </c:pt>
                <c:pt idx="33">
                  <c:v>36.326717735931105</c:v>
                </c:pt>
                <c:pt idx="34">
                  <c:v>36.387632433905139</c:v>
                </c:pt>
                <c:pt idx="35">
                  <c:v>36.452715818085366</c:v>
                </c:pt>
                <c:pt idx="36">
                  <c:v>36.490674539422443</c:v>
                </c:pt>
                <c:pt idx="37">
                  <c:v>36.563876763743529</c:v>
                </c:pt>
                <c:pt idx="38">
                  <c:v>36.583470812484535</c:v>
                </c:pt>
                <c:pt idx="39">
                  <c:v>36.591955576772179</c:v>
                </c:pt>
                <c:pt idx="40">
                  <c:v>36.672026424103379</c:v>
                </c:pt>
                <c:pt idx="41">
                  <c:v>36.739029965839265</c:v>
                </c:pt>
                <c:pt idx="42">
                  <c:v>36.765260475392274</c:v>
                </c:pt>
                <c:pt idx="43">
                  <c:v>36.741574873068181</c:v>
                </c:pt>
                <c:pt idx="44">
                  <c:v>36.748614325068246</c:v>
                </c:pt>
                <c:pt idx="45">
                  <c:v>36.666930371941376</c:v>
                </c:pt>
                <c:pt idx="46">
                  <c:v>36.663343108847698</c:v>
                </c:pt>
                <c:pt idx="47">
                  <c:v>36.602943571576944</c:v>
                </c:pt>
                <c:pt idx="48">
                  <c:v>36.585747717234426</c:v>
                </c:pt>
                <c:pt idx="49">
                  <c:v>36.522345029687472</c:v>
                </c:pt>
                <c:pt idx="50">
                  <c:v>36.481296929964927</c:v>
                </c:pt>
                <c:pt idx="51">
                  <c:v>36.514047513898603</c:v>
                </c:pt>
                <c:pt idx="52">
                  <c:v>36.431182580806741</c:v>
                </c:pt>
                <c:pt idx="53">
                  <c:v>36.328025153603257</c:v>
                </c:pt>
                <c:pt idx="54">
                  <c:v>36.269771234425448</c:v>
                </c:pt>
                <c:pt idx="55">
                  <c:v>36.249109002176851</c:v>
                </c:pt>
                <c:pt idx="56">
                  <c:v>36.156357724133443</c:v>
                </c:pt>
                <c:pt idx="57">
                  <c:v>36.052303181261607</c:v>
                </c:pt>
                <c:pt idx="58">
                  <c:v>35.978704601199091</c:v>
                </c:pt>
                <c:pt idx="59">
                  <c:v>35.941329314628888</c:v>
                </c:pt>
                <c:pt idx="60">
                  <c:v>35.838748540592341</c:v>
                </c:pt>
                <c:pt idx="61">
                  <c:v>35.80705289149217</c:v>
                </c:pt>
                <c:pt idx="62">
                  <c:v>35.788553976848867</c:v>
                </c:pt>
                <c:pt idx="63">
                  <c:v>35.686306671061942</c:v>
                </c:pt>
                <c:pt idx="64">
                  <c:v>35.636533184172571</c:v>
                </c:pt>
                <c:pt idx="65">
                  <c:v>35.54872124381447</c:v>
                </c:pt>
                <c:pt idx="66">
                  <c:v>35.519509814313594</c:v>
                </c:pt>
                <c:pt idx="67">
                  <c:v>35.402710464939787</c:v>
                </c:pt>
                <c:pt idx="68">
                  <c:v>35.362668970546856</c:v>
                </c:pt>
                <c:pt idx="69">
                  <c:v>35.268066609724229</c:v>
                </c:pt>
                <c:pt idx="70">
                  <c:v>35.174062796016678</c:v>
                </c:pt>
                <c:pt idx="71">
                  <c:v>35.116576599368216</c:v>
                </c:pt>
                <c:pt idx="72">
                  <c:v>35.013443311337838</c:v>
                </c:pt>
                <c:pt idx="73">
                  <c:v>34.967192809659039</c:v>
                </c:pt>
                <c:pt idx="74">
                  <c:v>34.863099589317727</c:v>
                </c:pt>
                <c:pt idx="75">
                  <c:v>34.802043241817181</c:v>
                </c:pt>
                <c:pt idx="76">
                  <c:v>34.714372544964093</c:v>
                </c:pt>
                <c:pt idx="77">
                  <c:v>34.583988854837301</c:v>
                </c:pt>
                <c:pt idx="78">
                  <c:v>34.547205781771929</c:v>
                </c:pt>
                <c:pt idx="79">
                  <c:v>34.427047643246866</c:v>
                </c:pt>
                <c:pt idx="80">
                  <c:v>34.412218473836546</c:v>
                </c:pt>
                <c:pt idx="81">
                  <c:v>34.31302587643853</c:v>
                </c:pt>
                <c:pt idx="82">
                  <c:v>34.292924644837811</c:v>
                </c:pt>
                <c:pt idx="83">
                  <c:v>34.256440979416212</c:v>
                </c:pt>
                <c:pt idx="84">
                  <c:v>34.171097921094571</c:v>
                </c:pt>
                <c:pt idx="85">
                  <c:v>34.152915893759669</c:v>
                </c:pt>
                <c:pt idx="86">
                  <c:v>34.072009094654376</c:v>
                </c:pt>
                <c:pt idx="87">
                  <c:v>34.01164054300358</c:v>
                </c:pt>
                <c:pt idx="88">
                  <c:v>33.910249488818394</c:v>
                </c:pt>
                <c:pt idx="89">
                  <c:v>33.868598674457068</c:v>
                </c:pt>
                <c:pt idx="90">
                  <c:v>33.811348226861448</c:v>
                </c:pt>
                <c:pt idx="91">
                  <c:v>33.739781076546066</c:v>
                </c:pt>
                <c:pt idx="92">
                  <c:v>33.695071702773653</c:v>
                </c:pt>
                <c:pt idx="93">
                  <c:v>33.659367280125522</c:v>
                </c:pt>
                <c:pt idx="94">
                  <c:v>33.663724629501644</c:v>
                </c:pt>
                <c:pt idx="95">
                  <c:v>33.594780695570066</c:v>
                </c:pt>
                <c:pt idx="96">
                  <c:v>33.612785849653974</c:v>
                </c:pt>
                <c:pt idx="97">
                  <c:v>33.582926710872208</c:v>
                </c:pt>
                <c:pt idx="98">
                  <c:v>33.530174118379179</c:v>
                </c:pt>
                <c:pt idx="99">
                  <c:v>33.458548867301054</c:v>
                </c:pt>
                <c:pt idx="100">
                  <c:v>33.41646929046621</c:v>
                </c:pt>
                <c:pt idx="101">
                  <c:v>33.35302870765338</c:v>
                </c:pt>
                <c:pt idx="102">
                  <c:v>33.232230213920005</c:v>
                </c:pt>
                <c:pt idx="103">
                  <c:v>33.209627263427677</c:v>
                </c:pt>
                <c:pt idx="104">
                  <c:v>33.155316071818241</c:v>
                </c:pt>
                <c:pt idx="105">
                  <c:v>33.078632556433888</c:v>
                </c:pt>
                <c:pt idx="106">
                  <c:v>33.0254409576347</c:v>
                </c:pt>
                <c:pt idx="107">
                  <c:v>32.966991003434991</c:v>
                </c:pt>
                <c:pt idx="108">
                  <c:v>32.903267412702277</c:v>
                </c:pt>
                <c:pt idx="109">
                  <c:v>32.808879149435157</c:v>
                </c:pt>
                <c:pt idx="110">
                  <c:v>32.780350745865405</c:v>
                </c:pt>
                <c:pt idx="111">
                  <c:v>32.748044030065032</c:v>
                </c:pt>
                <c:pt idx="112">
                  <c:v>32.645459784775525</c:v>
                </c:pt>
                <c:pt idx="113">
                  <c:v>32.587291611465531</c:v>
                </c:pt>
                <c:pt idx="114">
                  <c:v>32.493403106618906</c:v>
                </c:pt>
                <c:pt idx="115">
                  <c:v>32.469522288771898</c:v>
                </c:pt>
                <c:pt idx="116">
                  <c:v>32.356897392783566</c:v>
                </c:pt>
                <c:pt idx="117">
                  <c:v>32.325711211699101</c:v>
                </c:pt>
                <c:pt idx="118">
                  <c:v>32.29265021590323</c:v>
                </c:pt>
                <c:pt idx="119">
                  <c:v>32.21969743705381</c:v>
                </c:pt>
                <c:pt idx="120">
                  <c:v>32.251537551549305</c:v>
                </c:pt>
                <c:pt idx="121">
                  <c:v>32.24624890929816</c:v>
                </c:pt>
                <c:pt idx="122">
                  <c:v>32.277810722686937</c:v>
                </c:pt>
                <c:pt idx="123">
                  <c:v>32.196762912682068</c:v>
                </c:pt>
                <c:pt idx="124">
                  <c:v>32.203748988858791</c:v>
                </c:pt>
                <c:pt idx="125">
                  <c:v>32.164373826728692</c:v>
                </c:pt>
                <c:pt idx="126">
                  <c:v>32.084587579493515</c:v>
                </c:pt>
                <c:pt idx="127">
                  <c:v>32.049874091663924</c:v>
                </c:pt>
                <c:pt idx="128">
                  <c:v>31.996467647138772</c:v>
                </c:pt>
                <c:pt idx="129">
                  <c:v>31.940638256872159</c:v>
                </c:pt>
                <c:pt idx="130">
                  <c:v>31.895926465415585</c:v>
                </c:pt>
                <c:pt idx="131">
                  <c:v>31.914912328780282</c:v>
                </c:pt>
                <c:pt idx="132">
                  <c:v>31.905880848424239</c:v>
                </c:pt>
                <c:pt idx="133">
                  <c:v>31.909556208631706</c:v>
                </c:pt>
                <c:pt idx="134">
                  <c:v>31.891962381744111</c:v>
                </c:pt>
                <c:pt idx="135">
                  <c:v>31.840197434883876</c:v>
                </c:pt>
                <c:pt idx="136">
                  <c:v>31.843785617119885</c:v>
                </c:pt>
                <c:pt idx="137">
                  <c:v>31.781279774518218</c:v>
                </c:pt>
                <c:pt idx="138">
                  <c:v>31.786698163619803</c:v>
                </c:pt>
                <c:pt idx="139">
                  <c:v>31.770469124659954</c:v>
                </c:pt>
                <c:pt idx="140">
                  <c:v>31.734060394367962</c:v>
                </c:pt>
                <c:pt idx="141">
                  <c:v>31.740124858236669</c:v>
                </c:pt>
                <c:pt idx="142">
                  <c:v>31.735806217169213</c:v>
                </c:pt>
                <c:pt idx="143">
                  <c:v>31.746805671380837</c:v>
                </c:pt>
                <c:pt idx="144">
                  <c:v>31.750585533425948</c:v>
                </c:pt>
                <c:pt idx="145">
                  <c:v>31.740094117235277</c:v>
                </c:pt>
                <c:pt idx="146">
                  <c:v>31.794408934693045</c:v>
                </c:pt>
                <c:pt idx="147">
                  <c:v>31.779515895602692</c:v>
                </c:pt>
                <c:pt idx="148">
                  <c:v>31.752320539215582</c:v>
                </c:pt>
                <c:pt idx="149">
                  <c:v>31.754905996761785</c:v>
                </c:pt>
                <c:pt idx="150">
                  <c:v>31.77400455917833</c:v>
                </c:pt>
                <c:pt idx="151">
                  <c:v>31.806238715849865</c:v>
                </c:pt>
                <c:pt idx="152">
                  <c:v>31.782584163472151</c:v>
                </c:pt>
                <c:pt idx="153">
                  <c:v>31.788136146364153</c:v>
                </c:pt>
                <c:pt idx="154">
                  <c:v>31.811075243349674</c:v>
                </c:pt>
                <c:pt idx="155">
                  <c:v>31.771133703953438</c:v>
                </c:pt>
                <c:pt idx="156">
                  <c:v>31.742545147562062</c:v>
                </c:pt>
                <c:pt idx="157">
                  <c:v>31.66807701641391</c:v>
                </c:pt>
                <c:pt idx="158">
                  <c:v>31.6214743307522</c:v>
                </c:pt>
                <c:pt idx="159">
                  <c:v>31.64683123962001</c:v>
                </c:pt>
                <c:pt idx="160">
                  <c:v>31.663478448992443</c:v>
                </c:pt>
                <c:pt idx="161">
                  <c:v>31.66509971687853</c:v>
                </c:pt>
                <c:pt idx="162">
                  <c:v>31.695238088315811</c:v>
                </c:pt>
                <c:pt idx="163">
                  <c:v>31.729265186654807</c:v>
                </c:pt>
                <c:pt idx="164">
                  <c:v>31.725840926184006</c:v>
                </c:pt>
                <c:pt idx="165">
                  <c:v>31.731302884899854</c:v>
                </c:pt>
                <c:pt idx="166">
                  <c:v>31.779163009590391</c:v>
                </c:pt>
                <c:pt idx="167">
                  <c:v>31.863074732614933</c:v>
                </c:pt>
                <c:pt idx="168">
                  <c:v>31.884067525046657</c:v>
                </c:pt>
                <c:pt idx="169">
                  <c:v>31.998119498659463</c:v>
                </c:pt>
                <c:pt idx="170">
                  <c:v>32.104713557119823</c:v>
                </c:pt>
                <c:pt idx="171">
                  <c:v>32.235829527187235</c:v>
                </c:pt>
                <c:pt idx="172">
                  <c:v>32.311168230511825</c:v>
                </c:pt>
                <c:pt idx="173">
                  <c:v>32.412712516807503</c:v>
                </c:pt>
                <c:pt idx="174">
                  <c:v>32.520521510990726</c:v>
                </c:pt>
                <c:pt idx="175">
                  <c:v>32.575692294873548</c:v>
                </c:pt>
                <c:pt idx="176">
                  <c:v>32.596069389761396</c:v>
                </c:pt>
                <c:pt idx="177">
                  <c:v>32.633147695147407</c:v>
                </c:pt>
                <c:pt idx="178">
                  <c:v>32.681715220069329</c:v>
                </c:pt>
                <c:pt idx="179">
                  <c:v>32.681496791610748</c:v>
                </c:pt>
                <c:pt idx="180">
                  <c:v>32.679078703256579</c:v>
                </c:pt>
                <c:pt idx="181">
                  <c:v>32.69620366381983</c:v>
                </c:pt>
                <c:pt idx="182">
                  <c:v>32.690209952851717</c:v>
                </c:pt>
                <c:pt idx="183">
                  <c:v>32.687052689703933</c:v>
                </c:pt>
                <c:pt idx="184">
                  <c:v>32.667685302408429</c:v>
                </c:pt>
                <c:pt idx="185">
                  <c:v>32.625375160312025</c:v>
                </c:pt>
                <c:pt idx="186">
                  <c:v>32.656354944724981</c:v>
                </c:pt>
                <c:pt idx="187">
                  <c:v>32.693497456391043</c:v>
                </c:pt>
                <c:pt idx="188">
                  <c:v>32.74520701130804</c:v>
                </c:pt>
                <c:pt idx="189">
                  <c:v>32.750542132325457</c:v>
                </c:pt>
                <c:pt idx="190">
                  <c:v>32.824251455539354</c:v>
                </c:pt>
                <c:pt idx="191">
                  <c:v>32.864771381780258</c:v>
                </c:pt>
                <c:pt idx="192">
                  <c:v>32.88994482699691</c:v>
                </c:pt>
                <c:pt idx="193">
                  <c:v>32.882360564911778</c:v>
                </c:pt>
                <c:pt idx="194">
                  <c:v>32.890647779870775</c:v>
                </c:pt>
                <c:pt idx="195">
                  <c:v>32.88254467159355</c:v>
                </c:pt>
                <c:pt idx="196">
                  <c:v>32.860583668162043</c:v>
                </c:pt>
                <c:pt idx="197">
                  <c:v>32.855962135353423</c:v>
                </c:pt>
                <c:pt idx="198">
                  <c:v>32.884850940494914</c:v>
                </c:pt>
                <c:pt idx="199">
                  <c:v>32.947183439791047</c:v>
                </c:pt>
                <c:pt idx="200">
                  <c:v>32.988536845890692</c:v>
                </c:pt>
                <c:pt idx="201">
                  <c:v>33.066491545410486</c:v>
                </c:pt>
                <c:pt idx="202">
                  <c:v>33.110991980432608</c:v>
                </c:pt>
                <c:pt idx="203">
                  <c:v>33.14020323660894</c:v>
                </c:pt>
                <c:pt idx="204">
                  <c:v>33.125393285927821</c:v>
                </c:pt>
                <c:pt idx="205">
                  <c:v>33.130549731148605</c:v>
                </c:pt>
                <c:pt idx="206">
                  <c:v>33.153514799584052</c:v>
                </c:pt>
                <c:pt idx="207">
                  <c:v>33.168943752300478</c:v>
                </c:pt>
                <c:pt idx="208">
                  <c:v>33.257126472324018</c:v>
                </c:pt>
                <c:pt idx="209">
                  <c:v>33.311992269251519</c:v>
                </c:pt>
                <c:pt idx="210">
                  <c:v>33.38515624176511</c:v>
                </c:pt>
                <c:pt idx="211">
                  <c:v>33.481643709985818</c:v>
                </c:pt>
                <c:pt idx="212">
                  <c:v>33.524714915234128</c:v>
                </c:pt>
                <c:pt idx="213">
                  <c:v>33.576435322311895</c:v>
                </c:pt>
                <c:pt idx="214">
                  <c:v>33.573408243440213</c:v>
                </c:pt>
                <c:pt idx="215">
                  <c:v>33.595600681168527</c:v>
                </c:pt>
                <c:pt idx="216">
                  <c:v>33.582289730819809</c:v>
                </c:pt>
                <c:pt idx="217">
                  <c:v>33.587919761387866</c:v>
                </c:pt>
                <c:pt idx="218">
                  <c:v>33.600785440335557</c:v>
                </c:pt>
                <c:pt idx="219">
                  <c:v>33.613998958215703</c:v>
                </c:pt>
                <c:pt idx="220">
                  <c:v>33.650628320920049</c:v>
                </c:pt>
                <c:pt idx="221">
                  <c:v>33.688423021547827</c:v>
                </c:pt>
                <c:pt idx="222">
                  <c:v>33.702606937248248</c:v>
                </c:pt>
                <c:pt idx="223">
                  <c:v>33.75623526602206</c:v>
                </c:pt>
                <c:pt idx="224">
                  <c:v>33.790829871663121</c:v>
                </c:pt>
                <c:pt idx="225">
                  <c:v>33.80608062132125</c:v>
                </c:pt>
                <c:pt idx="226">
                  <c:v>33.857508474648974</c:v>
                </c:pt>
                <c:pt idx="227">
                  <c:v>33.865022675452984</c:v>
                </c:pt>
                <c:pt idx="228">
                  <c:v>33.886344997216867</c:v>
                </c:pt>
                <c:pt idx="229">
                  <c:v>33.90103619466403</c:v>
                </c:pt>
                <c:pt idx="230">
                  <c:v>33.989145000043877</c:v>
                </c:pt>
                <c:pt idx="231">
                  <c:v>33.935605807426754</c:v>
                </c:pt>
                <c:pt idx="232">
                  <c:v>33.959369716103339</c:v>
                </c:pt>
                <c:pt idx="233">
                  <c:v>33.929696333885218</c:v>
                </c:pt>
                <c:pt idx="234">
                  <c:v>33.865147176706571</c:v>
                </c:pt>
                <c:pt idx="235">
                  <c:v>33.807941915675499</c:v>
                </c:pt>
                <c:pt idx="236">
                  <c:v>33.776273144126044</c:v>
                </c:pt>
                <c:pt idx="237">
                  <c:v>33.745207239102029</c:v>
                </c:pt>
                <c:pt idx="238">
                  <c:v>33.71952617286383</c:v>
                </c:pt>
                <c:pt idx="239">
                  <c:v>33.753606747570203</c:v>
                </c:pt>
                <c:pt idx="240">
                  <c:v>33.764093257836016</c:v>
                </c:pt>
                <c:pt idx="241">
                  <c:v>33.799425276695899</c:v>
                </c:pt>
                <c:pt idx="242">
                  <c:v>33.767496495217138</c:v>
                </c:pt>
                <c:pt idx="243">
                  <c:v>33.869719619068562</c:v>
                </c:pt>
                <c:pt idx="244">
                  <c:v>33.870472684820882</c:v>
                </c:pt>
                <c:pt idx="245">
                  <c:v>33.853776072878567</c:v>
                </c:pt>
                <c:pt idx="246">
                  <c:v>33.856962930868733</c:v>
                </c:pt>
                <c:pt idx="247">
                  <c:v>33.795271610699643</c:v>
                </c:pt>
                <c:pt idx="248">
                  <c:v>33.8445597570676</c:v>
                </c:pt>
                <c:pt idx="249">
                  <c:v>33.832319998178761</c:v>
                </c:pt>
                <c:pt idx="250">
                  <c:v>33.711915674499835</c:v>
                </c:pt>
                <c:pt idx="251">
                  <c:v>33.67201253203217</c:v>
                </c:pt>
                <c:pt idx="252">
                  <c:v>33.601795549760013</c:v>
                </c:pt>
                <c:pt idx="253">
                  <c:v>33.606460554052831</c:v>
                </c:pt>
                <c:pt idx="254">
                  <c:v>33.597332709401726</c:v>
                </c:pt>
                <c:pt idx="255">
                  <c:v>33.545371484450442</c:v>
                </c:pt>
                <c:pt idx="256">
                  <c:v>33.631679476345298</c:v>
                </c:pt>
                <c:pt idx="257">
                  <c:v>33.641783692986863</c:v>
                </c:pt>
                <c:pt idx="258">
                  <c:v>33.754788885821384</c:v>
                </c:pt>
                <c:pt idx="259">
                  <c:v>33.799363078935372</c:v>
                </c:pt>
                <c:pt idx="260">
                  <c:v>33.826756307875307</c:v>
                </c:pt>
                <c:pt idx="261">
                  <c:v>33.885897714038414</c:v>
                </c:pt>
                <c:pt idx="262">
                  <c:v>33.885563640635112</c:v>
                </c:pt>
                <c:pt idx="263">
                  <c:v>33.909927641605201</c:v>
                </c:pt>
                <c:pt idx="264">
                  <c:v>33.887292076054806</c:v>
                </c:pt>
                <c:pt idx="265">
                  <c:v>33.881017124198792</c:v>
                </c:pt>
                <c:pt idx="266">
                  <c:v>33.839893169309661</c:v>
                </c:pt>
                <c:pt idx="267">
                  <c:v>33.875356924234481</c:v>
                </c:pt>
                <c:pt idx="268">
                  <c:v>33.806271147622539</c:v>
                </c:pt>
                <c:pt idx="269">
                  <c:v>33.875149025044031</c:v>
                </c:pt>
                <c:pt idx="270">
                  <c:v>33.889370878527259</c:v>
                </c:pt>
                <c:pt idx="271">
                  <c:v>33.955603461893745</c:v>
                </c:pt>
                <c:pt idx="272">
                  <c:v>33.986837041947965</c:v>
                </c:pt>
                <c:pt idx="273">
                  <c:v>34.009042833518173</c:v>
                </c:pt>
                <c:pt idx="274">
                  <c:v>34.1119878580812</c:v>
                </c:pt>
                <c:pt idx="275">
                  <c:v>34.085199467115778</c:v>
                </c:pt>
                <c:pt idx="276">
                  <c:v>34.086234571646656</c:v>
                </c:pt>
                <c:pt idx="277">
                  <c:v>33.999929047793266</c:v>
                </c:pt>
                <c:pt idx="278">
                  <c:v>33.983214999220621</c:v>
                </c:pt>
                <c:pt idx="279">
                  <c:v>33.855607419322567</c:v>
                </c:pt>
                <c:pt idx="280">
                  <c:v>33.807887739156243</c:v>
                </c:pt>
                <c:pt idx="281">
                  <c:v>33.678406777728028</c:v>
                </c:pt>
                <c:pt idx="282">
                  <c:v>33.610566692575773</c:v>
                </c:pt>
                <c:pt idx="283">
                  <c:v>33.528965575672032</c:v>
                </c:pt>
                <c:pt idx="284">
                  <c:v>33.480910412240448</c:v>
                </c:pt>
                <c:pt idx="285">
                  <c:v>33.497363793206006</c:v>
                </c:pt>
                <c:pt idx="286">
                  <c:v>33.430298418556504</c:v>
                </c:pt>
                <c:pt idx="287">
                  <c:v>33.441194714815182</c:v>
                </c:pt>
                <c:pt idx="288">
                  <c:v>33.451128250588809</c:v>
                </c:pt>
                <c:pt idx="289">
                  <c:v>33.543375560104295</c:v>
                </c:pt>
                <c:pt idx="290">
                  <c:v>33.564582630677805</c:v>
                </c:pt>
                <c:pt idx="291">
                  <c:v>33.585485845739782</c:v>
                </c:pt>
                <c:pt idx="292">
                  <c:v>33.693373505954341</c:v>
                </c:pt>
                <c:pt idx="293">
                  <c:v>33.747109882883549</c:v>
                </c:pt>
                <c:pt idx="294">
                  <c:v>33.715630261061449</c:v>
                </c:pt>
                <c:pt idx="295">
                  <c:v>33.711782998598238</c:v>
                </c:pt>
                <c:pt idx="296">
                  <c:v>33.745570938044715</c:v>
                </c:pt>
                <c:pt idx="297">
                  <c:v>33.711946971048619</c:v>
                </c:pt>
                <c:pt idx="298">
                  <c:v>33.657353336298343</c:v>
                </c:pt>
                <c:pt idx="299">
                  <c:v>33.6744596009015</c:v>
                </c:pt>
                <c:pt idx="300">
                  <c:v>33.676893282849555</c:v>
                </c:pt>
                <c:pt idx="301">
                  <c:v>33.652615172630121</c:v>
                </c:pt>
                <c:pt idx="302">
                  <c:v>33.625276957379768</c:v>
                </c:pt>
                <c:pt idx="303">
                  <c:v>33.633359431708371</c:v>
                </c:pt>
                <c:pt idx="304">
                  <c:v>33.631241688779099</c:v>
                </c:pt>
                <c:pt idx="305">
                  <c:v>33.606433800335893</c:v>
                </c:pt>
                <c:pt idx="306">
                  <c:v>33.625235856554156</c:v>
                </c:pt>
                <c:pt idx="307">
                  <c:v>33.63484883539121</c:v>
                </c:pt>
                <c:pt idx="308">
                  <c:v>33.657581283556752</c:v>
                </c:pt>
                <c:pt idx="309">
                  <c:v>33.677849990193991</c:v>
                </c:pt>
                <c:pt idx="310">
                  <c:v>33.682267014802605</c:v>
                </c:pt>
                <c:pt idx="311">
                  <c:v>33.715930061105105</c:v>
                </c:pt>
                <c:pt idx="312">
                  <c:v>33.690264123980697</c:v>
                </c:pt>
                <c:pt idx="313">
                  <c:v>33.685019933695429</c:v>
                </c:pt>
                <c:pt idx="314">
                  <c:v>33.670419984114446</c:v>
                </c:pt>
                <c:pt idx="315">
                  <c:v>33.639415114826221</c:v>
                </c:pt>
                <c:pt idx="316">
                  <c:v>33.670447806030289</c:v>
                </c:pt>
                <c:pt idx="317">
                  <c:v>33.631241673419069</c:v>
                </c:pt>
                <c:pt idx="318">
                  <c:v>33.671151252695779</c:v>
                </c:pt>
                <c:pt idx="319">
                  <c:v>33.664956620764769</c:v>
                </c:pt>
                <c:pt idx="320">
                  <c:v>33.716005234947346</c:v>
                </c:pt>
                <c:pt idx="321">
                  <c:v>33.771778952007935</c:v>
                </c:pt>
                <c:pt idx="322">
                  <c:v>33.778221743347046</c:v>
                </c:pt>
                <c:pt idx="323">
                  <c:v>33.810906601897329</c:v>
                </c:pt>
                <c:pt idx="324">
                  <c:v>33.811865386123351</c:v>
                </c:pt>
                <c:pt idx="325">
                  <c:v>33.857169498688911</c:v>
                </c:pt>
                <c:pt idx="326">
                  <c:v>33.889106506793787</c:v>
                </c:pt>
                <c:pt idx="327">
                  <c:v>33.982354657460682</c:v>
                </c:pt>
                <c:pt idx="328">
                  <c:v>34.087710286076444</c:v>
                </c:pt>
                <c:pt idx="329">
                  <c:v>34.142359177536932</c:v>
                </c:pt>
                <c:pt idx="330">
                  <c:v>34.224285049779603</c:v>
                </c:pt>
                <c:pt idx="331">
                  <c:v>34.31920240550393</c:v>
                </c:pt>
                <c:pt idx="332">
                  <c:v>34.433709184133932</c:v>
                </c:pt>
                <c:pt idx="333">
                  <c:v>34.471850583760144</c:v>
                </c:pt>
                <c:pt idx="334">
                  <c:v>34.533178262981529</c:v>
                </c:pt>
                <c:pt idx="335">
                  <c:v>34.618359933744507</c:v>
                </c:pt>
                <c:pt idx="336">
                  <c:v>34.660610610528096</c:v>
                </c:pt>
                <c:pt idx="337">
                  <c:v>34.695339358638407</c:v>
                </c:pt>
                <c:pt idx="338">
                  <c:v>34.80990614464379</c:v>
                </c:pt>
                <c:pt idx="339">
                  <c:v>34.881405864736287</c:v>
                </c:pt>
                <c:pt idx="340">
                  <c:v>34.97553310354477</c:v>
                </c:pt>
                <c:pt idx="341">
                  <c:v>35.090539347973063</c:v>
                </c:pt>
                <c:pt idx="342">
                  <c:v>35.192575053387444</c:v>
                </c:pt>
                <c:pt idx="343">
                  <c:v>35.324559227798062</c:v>
                </c:pt>
                <c:pt idx="344">
                  <c:v>35.375707636388569</c:v>
                </c:pt>
                <c:pt idx="345">
                  <c:v>35.485972143244325</c:v>
                </c:pt>
                <c:pt idx="346">
                  <c:v>35.490705121558378</c:v>
                </c:pt>
                <c:pt idx="347">
                  <c:v>35.550223406312313</c:v>
                </c:pt>
                <c:pt idx="348">
                  <c:v>35.578895414852532</c:v>
                </c:pt>
                <c:pt idx="349">
                  <c:v>35.66029043850407</c:v>
                </c:pt>
                <c:pt idx="350">
                  <c:v>35.671462917623401</c:v>
                </c:pt>
                <c:pt idx="351">
                  <c:v>35.72543097393104</c:v>
                </c:pt>
                <c:pt idx="352">
                  <c:v>35.771456321246177</c:v>
                </c:pt>
                <c:pt idx="353">
                  <c:v>35.792416810644426</c:v>
                </c:pt>
                <c:pt idx="354">
                  <c:v>35.872569288672295</c:v>
                </c:pt>
                <c:pt idx="355">
                  <c:v>35.991699566933249</c:v>
                </c:pt>
                <c:pt idx="356">
                  <c:v>36.155301049684276</c:v>
                </c:pt>
                <c:pt idx="357">
                  <c:v>36.202373788841655</c:v>
                </c:pt>
                <c:pt idx="358">
                  <c:v>36.326166121241883</c:v>
                </c:pt>
                <c:pt idx="359">
                  <c:v>36.42082316699468</c:v>
                </c:pt>
                <c:pt idx="360">
                  <c:v>36.528958800643508</c:v>
                </c:pt>
                <c:pt idx="361">
                  <c:v>36.596786194366771</c:v>
                </c:pt>
                <c:pt idx="362">
                  <c:v>36.678734686121174</c:v>
                </c:pt>
                <c:pt idx="363">
                  <c:v>36.682641305462816</c:v>
                </c:pt>
                <c:pt idx="364">
                  <c:v>36.708277100491131</c:v>
                </c:pt>
                <c:pt idx="365">
                  <c:v>36.758035109580717</c:v>
                </c:pt>
              </c:numCache>
            </c:numRef>
          </c:val>
          <c:smooth val="0"/>
          <c:extLst>
            <c:ext xmlns:c16="http://schemas.microsoft.com/office/drawing/2014/chart" uri="{C3380CC4-5D6E-409C-BE32-E72D297353CC}">
              <c16:uniqueId val="{00000001-34F9-4F20-9A06-A47C659C12D6}"/>
            </c:ext>
          </c:extLst>
        </c:ser>
        <c:ser>
          <c:idx val="3"/>
          <c:order val="3"/>
          <c:tx>
            <c:v>5 year average</c:v>
          </c:tx>
          <c:spPr>
            <a:ln w="28575" cap="rnd">
              <a:solidFill>
                <a:schemeClr val="tx2"/>
              </a:solidFill>
              <a:round/>
            </a:ln>
            <a:effectLst/>
          </c:spPr>
          <c:marker>
            <c:symbol val="none"/>
          </c:marker>
          <c:val>
            <c:numRef>
              <c:f>Daily!$H$9:$H$374</c:f>
              <c:numCache>
                <c:formatCode>#,##0.00</c:formatCode>
                <c:ptCount val="366"/>
                <c:pt idx="0">
                  <c:v>35.725560256873415</c:v>
                </c:pt>
                <c:pt idx="1">
                  <c:v>35.791131738719265</c:v>
                </c:pt>
                <c:pt idx="2">
                  <c:v>35.861685164786998</c:v>
                </c:pt>
                <c:pt idx="3">
                  <c:v>35.921558309373893</c:v>
                </c:pt>
                <c:pt idx="4">
                  <c:v>35.987269707803534</c:v>
                </c:pt>
                <c:pt idx="5">
                  <c:v>36.039191367628611</c:v>
                </c:pt>
                <c:pt idx="6">
                  <c:v>36.103285784138968</c:v>
                </c:pt>
                <c:pt idx="7">
                  <c:v>36.139653356354778</c:v>
                </c:pt>
                <c:pt idx="8">
                  <c:v>36.203714257794189</c:v>
                </c:pt>
                <c:pt idx="9">
                  <c:v>36.252612926208784</c:v>
                </c:pt>
                <c:pt idx="10">
                  <c:v>36.276139389223275</c:v>
                </c:pt>
                <c:pt idx="11">
                  <c:v>36.331552165975019</c:v>
                </c:pt>
                <c:pt idx="12">
                  <c:v>36.366135033490437</c:v>
                </c:pt>
                <c:pt idx="13">
                  <c:v>36.395514963288271</c:v>
                </c:pt>
                <c:pt idx="14">
                  <c:v>36.410156378612683</c:v>
                </c:pt>
                <c:pt idx="15">
                  <c:v>36.452825958692095</c:v>
                </c:pt>
                <c:pt idx="16">
                  <c:v>36.485602439962449</c:v>
                </c:pt>
                <c:pt idx="17">
                  <c:v>36.521277776530191</c:v>
                </c:pt>
                <c:pt idx="18">
                  <c:v>36.562153225600937</c:v>
                </c:pt>
                <c:pt idx="19">
                  <c:v>36.616028673520852</c:v>
                </c:pt>
                <c:pt idx="20">
                  <c:v>36.689133224458622</c:v>
                </c:pt>
                <c:pt idx="21">
                  <c:v>36.735354863508839</c:v>
                </c:pt>
                <c:pt idx="22">
                  <c:v>36.782418551195242</c:v>
                </c:pt>
                <c:pt idx="23">
                  <c:v>36.82554739792225</c:v>
                </c:pt>
                <c:pt idx="24">
                  <c:v>36.872575183761228</c:v>
                </c:pt>
                <c:pt idx="25">
                  <c:v>36.907862999938274</c:v>
                </c:pt>
                <c:pt idx="26">
                  <c:v>36.940292266141356</c:v>
                </c:pt>
                <c:pt idx="27">
                  <c:v>36.966064587471294</c:v>
                </c:pt>
                <c:pt idx="28">
                  <c:v>36.971084198036365</c:v>
                </c:pt>
                <c:pt idx="29">
                  <c:v>36.990389914070178</c:v>
                </c:pt>
                <c:pt idx="30">
                  <c:v>37.016677350772042</c:v>
                </c:pt>
                <c:pt idx="31">
                  <c:v>37.038632186747407</c:v>
                </c:pt>
                <c:pt idx="32">
                  <c:v>37.058599607912491</c:v>
                </c:pt>
                <c:pt idx="33">
                  <c:v>37.097836370909739</c:v>
                </c:pt>
                <c:pt idx="34">
                  <c:v>37.111849387911818</c:v>
                </c:pt>
                <c:pt idx="35">
                  <c:v>37.156027264457592</c:v>
                </c:pt>
                <c:pt idx="36">
                  <c:v>37.17758296627067</c:v>
                </c:pt>
                <c:pt idx="37">
                  <c:v>37.210227218036742</c:v>
                </c:pt>
                <c:pt idx="38">
                  <c:v>37.194846949883342</c:v>
                </c:pt>
                <c:pt idx="39">
                  <c:v>37.174954090865164</c:v>
                </c:pt>
                <c:pt idx="40">
                  <c:v>37.170745639792145</c:v>
                </c:pt>
                <c:pt idx="41">
                  <c:v>37.136918586070657</c:v>
                </c:pt>
                <c:pt idx="42">
                  <c:v>37.113000143607415</c:v>
                </c:pt>
                <c:pt idx="43">
                  <c:v>37.063127239004487</c:v>
                </c:pt>
                <c:pt idx="44">
                  <c:v>37.03439290903718</c:v>
                </c:pt>
                <c:pt idx="45">
                  <c:v>37.002968475561104</c:v>
                </c:pt>
                <c:pt idx="46">
                  <c:v>36.959598422681537</c:v>
                </c:pt>
                <c:pt idx="47">
                  <c:v>36.915337905804506</c:v>
                </c:pt>
                <c:pt idx="48">
                  <c:v>36.890250213005444</c:v>
                </c:pt>
                <c:pt idx="49">
                  <c:v>36.852544801016755</c:v>
                </c:pt>
                <c:pt idx="50">
                  <c:v>36.812864503410836</c:v>
                </c:pt>
                <c:pt idx="51">
                  <c:v>36.760077072091164</c:v>
                </c:pt>
                <c:pt idx="52">
                  <c:v>36.704921761140859</c:v>
                </c:pt>
                <c:pt idx="53">
                  <c:v>36.632450669705221</c:v>
                </c:pt>
                <c:pt idx="54">
                  <c:v>36.561888948375739</c:v>
                </c:pt>
                <c:pt idx="55">
                  <c:v>36.494367125518778</c:v>
                </c:pt>
                <c:pt idx="56">
                  <c:v>36.411731689385206</c:v>
                </c:pt>
                <c:pt idx="57">
                  <c:v>36.343524544643046</c:v>
                </c:pt>
                <c:pt idx="58">
                  <c:v>36.290350561889582</c:v>
                </c:pt>
                <c:pt idx="59">
                  <c:v>36.23149613956052</c:v>
                </c:pt>
                <c:pt idx="60">
                  <c:v>36.181613673995074</c:v>
                </c:pt>
                <c:pt idx="61">
                  <c:v>36.137462799046943</c:v>
                </c:pt>
                <c:pt idx="62">
                  <c:v>36.10327556064037</c:v>
                </c:pt>
                <c:pt idx="63">
                  <c:v>36.067680116529743</c:v>
                </c:pt>
                <c:pt idx="64">
                  <c:v>36.001667680106394</c:v>
                </c:pt>
                <c:pt idx="65">
                  <c:v>35.947565333163226</c:v>
                </c:pt>
                <c:pt idx="66">
                  <c:v>35.889516092622692</c:v>
                </c:pt>
                <c:pt idx="67">
                  <c:v>35.813521690345468</c:v>
                </c:pt>
                <c:pt idx="68">
                  <c:v>35.737413417728185</c:v>
                </c:pt>
                <c:pt idx="69">
                  <c:v>35.664540891198001</c:v>
                </c:pt>
                <c:pt idx="70">
                  <c:v>35.588262534813396</c:v>
                </c:pt>
                <c:pt idx="71">
                  <c:v>35.524443997508186</c:v>
                </c:pt>
                <c:pt idx="72">
                  <c:v>35.45409355216249</c:v>
                </c:pt>
                <c:pt idx="73">
                  <c:v>35.389020988543962</c:v>
                </c:pt>
                <c:pt idx="74">
                  <c:v>35.308660682545835</c:v>
                </c:pt>
                <c:pt idx="75">
                  <c:v>35.223024181715893</c:v>
                </c:pt>
                <c:pt idx="76">
                  <c:v>35.158172575355749</c:v>
                </c:pt>
                <c:pt idx="77">
                  <c:v>35.068424602541029</c:v>
                </c:pt>
                <c:pt idx="78">
                  <c:v>35.000667421313793</c:v>
                </c:pt>
                <c:pt idx="79">
                  <c:v>34.894878015990159</c:v>
                </c:pt>
                <c:pt idx="80">
                  <c:v>34.837571511306713</c:v>
                </c:pt>
                <c:pt idx="81">
                  <c:v>34.76435282448881</c:v>
                </c:pt>
                <c:pt idx="82">
                  <c:v>34.699535339125518</c:v>
                </c:pt>
                <c:pt idx="83">
                  <c:v>34.642462605935179</c:v>
                </c:pt>
                <c:pt idx="84">
                  <c:v>34.569879954045689</c:v>
                </c:pt>
                <c:pt idx="85">
                  <c:v>34.533349258027862</c:v>
                </c:pt>
                <c:pt idx="86">
                  <c:v>34.474355271994966</c:v>
                </c:pt>
                <c:pt idx="87">
                  <c:v>34.416152369088543</c:v>
                </c:pt>
                <c:pt idx="88">
                  <c:v>34.34163339043743</c:v>
                </c:pt>
                <c:pt idx="89">
                  <c:v>34.26687043303248</c:v>
                </c:pt>
                <c:pt idx="90">
                  <c:v>34.194480217721356</c:v>
                </c:pt>
                <c:pt idx="91">
                  <c:v>34.137166807013543</c:v>
                </c:pt>
                <c:pt idx="92">
                  <c:v>34.089421897818184</c:v>
                </c:pt>
                <c:pt idx="93">
                  <c:v>34.055091845746936</c:v>
                </c:pt>
                <c:pt idx="94">
                  <c:v>34.024325535884671</c:v>
                </c:pt>
                <c:pt idx="95">
                  <c:v>34.002975546217513</c:v>
                </c:pt>
                <c:pt idx="96">
                  <c:v>33.976518894778209</c:v>
                </c:pt>
                <c:pt idx="97">
                  <c:v>33.952863365589117</c:v>
                </c:pt>
                <c:pt idx="98">
                  <c:v>33.906672833981681</c:v>
                </c:pt>
                <c:pt idx="99">
                  <c:v>33.852280688085756</c:v>
                </c:pt>
                <c:pt idx="100">
                  <c:v>33.783890878887483</c:v>
                </c:pt>
                <c:pt idx="101">
                  <c:v>33.701316591333729</c:v>
                </c:pt>
                <c:pt idx="102">
                  <c:v>33.63520972986997</c:v>
                </c:pt>
                <c:pt idx="103">
                  <c:v>33.564137926939978</c:v>
                </c:pt>
                <c:pt idx="104">
                  <c:v>33.487371086042685</c:v>
                </c:pt>
                <c:pt idx="105">
                  <c:v>33.421872942408513</c:v>
                </c:pt>
                <c:pt idx="106">
                  <c:v>33.371819105931635</c:v>
                </c:pt>
                <c:pt idx="107">
                  <c:v>33.312302956966469</c:v>
                </c:pt>
                <c:pt idx="108">
                  <c:v>33.24165190942648</c:v>
                </c:pt>
                <c:pt idx="109">
                  <c:v>33.176677884757822</c:v>
                </c:pt>
                <c:pt idx="110">
                  <c:v>33.119981409679539</c:v>
                </c:pt>
                <c:pt idx="111">
                  <c:v>33.046135461935854</c:v>
                </c:pt>
                <c:pt idx="112">
                  <c:v>32.965396674142767</c:v>
                </c:pt>
                <c:pt idx="113">
                  <c:v>32.89512653287553</c:v>
                </c:pt>
                <c:pt idx="114">
                  <c:v>32.831040640274267</c:v>
                </c:pt>
                <c:pt idx="115">
                  <c:v>32.763327186114857</c:v>
                </c:pt>
                <c:pt idx="116">
                  <c:v>32.705723235373327</c:v>
                </c:pt>
                <c:pt idx="117">
                  <c:v>32.656027127431464</c:v>
                </c:pt>
                <c:pt idx="118">
                  <c:v>32.638619268599371</c:v>
                </c:pt>
                <c:pt idx="119">
                  <c:v>32.596213003798667</c:v>
                </c:pt>
                <c:pt idx="120">
                  <c:v>32.588271912721822</c:v>
                </c:pt>
                <c:pt idx="121">
                  <c:v>32.581235146514395</c:v>
                </c:pt>
                <c:pt idx="122">
                  <c:v>32.562443136446539</c:v>
                </c:pt>
                <c:pt idx="123">
                  <c:v>32.54577303453258</c:v>
                </c:pt>
                <c:pt idx="124">
                  <c:v>32.505298101123628</c:v>
                </c:pt>
                <c:pt idx="125">
                  <c:v>32.477246112866396</c:v>
                </c:pt>
                <c:pt idx="126">
                  <c:v>32.428657755499394</c:v>
                </c:pt>
                <c:pt idx="127">
                  <c:v>32.388039895247985</c:v>
                </c:pt>
                <c:pt idx="128">
                  <c:v>32.337055376386438</c:v>
                </c:pt>
                <c:pt idx="129">
                  <c:v>32.31131349726062</c:v>
                </c:pt>
                <c:pt idx="130">
                  <c:v>32.277363804140521</c:v>
                </c:pt>
                <c:pt idx="131">
                  <c:v>32.264274409924795</c:v>
                </c:pt>
                <c:pt idx="132">
                  <c:v>32.2473490068556</c:v>
                </c:pt>
                <c:pt idx="133">
                  <c:v>32.247848875946971</c:v>
                </c:pt>
                <c:pt idx="134">
                  <c:v>32.218183920640271</c:v>
                </c:pt>
                <c:pt idx="135">
                  <c:v>32.165986646553314</c:v>
                </c:pt>
                <c:pt idx="136">
                  <c:v>32.134356961609946</c:v>
                </c:pt>
                <c:pt idx="137">
                  <c:v>32.064289178780385</c:v>
                </c:pt>
                <c:pt idx="138">
                  <c:v>32.014976822050585</c:v>
                </c:pt>
                <c:pt idx="139">
                  <c:v>31.993857037808692</c:v>
                </c:pt>
                <c:pt idx="140">
                  <c:v>31.971353053389102</c:v>
                </c:pt>
                <c:pt idx="141">
                  <c:v>31.976784372913944</c:v>
                </c:pt>
                <c:pt idx="142">
                  <c:v>31.991770542061182</c:v>
                </c:pt>
                <c:pt idx="143">
                  <c:v>32.023924792595004</c:v>
                </c:pt>
                <c:pt idx="144">
                  <c:v>32.063681475309366</c:v>
                </c:pt>
                <c:pt idx="145">
                  <c:v>32.079545203814234</c:v>
                </c:pt>
                <c:pt idx="146">
                  <c:v>32.112010607388378</c:v>
                </c:pt>
                <c:pt idx="147">
                  <c:v>32.121697485912996</c:v>
                </c:pt>
                <c:pt idx="148">
                  <c:v>32.116444436932738</c:v>
                </c:pt>
                <c:pt idx="149">
                  <c:v>32.140071792776936</c:v>
                </c:pt>
                <c:pt idx="150">
                  <c:v>32.156803115028815</c:v>
                </c:pt>
                <c:pt idx="151">
                  <c:v>32.181899026220279</c:v>
                </c:pt>
                <c:pt idx="152">
                  <c:v>32.179979338789188</c:v>
                </c:pt>
                <c:pt idx="153">
                  <c:v>32.161439024770189</c:v>
                </c:pt>
                <c:pt idx="154">
                  <c:v>32.178060382237121</c:v>
                </c:pt>
                <c:pt idx="155">
                  <c:v>32.187758192209287</c:v>
                </c:pt>
                <c:pt idx="156">
                  <c:v>32.159573509669634</c:v>
                </c:pt>
                <c:pt idx="157">
                  <c:v>32.14921386573684</c:v>
                </c:pt>
                <c:pt idx="158">
                  <c:v>32.153462153468205</c:v>
                </c:pt>
                <c:pt idx="159">
                  <c:v>32.155784598647941</c:v>
                </c:pt>
                <c:pt idx="160">
                  <c:v>32.163214050980187</c:v>
                </c:pt>
                <c:pt idx="161">
                  <c:v>32.175051499493954</c:v>
                </c:pt>
                <c:pt idx="162">
                  <c:v>32.190032177202113</c:v>
                </c:pt>
                <c:pt idx="163">
                  <c:v>32.165619202361732</c:v>
                </c:pt>
                <c:pt idx="164">
                  <c:v>32.150250343886782</c:v>
                </c:pt>
                <c:pt idx="165">
                  <c:v>32.131230991884664</c:v>
                </c:pt>
                <c:pt idx="166">
                  <c:v>32.140750765911697</c:v>
                </c:pt>
                <c:pt idx="167">
                  <c:v>32.166265054872767</c:v>
                </c:pt>
                <c:pt idx="168">
                  <c:v>32.202058952189674</c:v>
                </c:pt>
                <c:pt idx="169">
                  <c:v>32.262556445252848</c:v>
                </c:pt>
                <c:pt idx="170">
                  <c:v>32.342345727444858</c:v>
                </c:pt>
                <c:pt idx="171">
                  <c:v>32.443080394938576</c:v>
                </c:pt>
                <c:pt idx="172">
                  <c:v>32.509315237412899</c:v>
                </c:pt>
                <c:pt idx="173">
                  <c:v>32.573109567860229</c:v>
                </c:pt>
                <c:pt idx="174">
                  <c:v>32.596182656408097</c:v>
                </c:pt>
                <c:pt idx="175">
                  <c:v>32.668687574828461</c:v>
                </c:pt>
                <c:pt idx="176">
                  <c:v>32.698326081178926</c:v>
                </c:pt>
                <c:pt idx="177">
                  <c:v>32.730086341832767</c:v>
                </c:pt>
                <c:pt idx="178">
                  <c:v>32.76388529767992</c:v>
                </c:pt>
                <c:pt idx="179">
                  <c:v>32.789977854945057</c:v>
                </c:pt>
                <c:pt idx="180">
                  <c:v>32.8237637127542</c:v>
                </c:pt>
                <c:pt idx="181">
                  <c:v>32.818557760334429</c:v>
                </c:pt>
                <c:pt idx="182">
                  <c:v>32.842691704358501</c:v>
                </c:pt>
                <c:pt idx="183">
                  <c:v>32.801569656551912</c:v>
                </c:pt>
                <c:pt idx="184">
                  <c:v>32.768600838205472</c:v>
                </c:pt>
                <c:pt idx="185">
                  <c:v>32.750691609433773</c:v>
                </c:pt>
                <c:pt idx="186">
                  <c:v>32.699989367222557</c:v>
                </c:pt>
                <c:pt idx="187">
                  <c:v>32.67826837547765</c:v>
                </c:pt>
                <c:pt idx="188">
                  <c:v>32.650320852586709</c:v>
                </c:pt>
                <c:pt idx="189">
                  <c:v>32.668061175678339</c:v>
                </c:pt>
                <c:pt idx="190">
                  <c:v>32.686983072871683</c:v>
                </c:pt>
                <c:pt idx="191">
                  <c:v>32.689269034774739</c:v>
                </c:pt>
                <c:pt idx="192">
                  <c:v>32.732221725935311</c:v>
                </c:pt>
                <c:pt idx="193">
                  <c:v>32.738344778649335</c:v>
                </c:pt>
                <c:pt idx="194">
                  <c:v>32.764691420060068</c:v>
                </c:pt>
                <c:pt idx="195">
                  <c:v>32.762197801443484</c:v>
                </c:pt>
                <c:pt idx="196">
                  <c:v>32.771496752066838</c:v>
                </c:pt>
                <c:pt idx="197">
                  <c:v>32.791177346230747</c:v>
                </c:pt>
                <c:pt idx="198">
                  <c:v>32.785192354882213</c:v>
                </c:pt>
                <c:pt idx="199">
                  <c:v>32.832822005646094</c:v>
                </c:pt>
                <c:pt idx="200">
                  <c:v>32.847615135062213</c:v>
                </c:pt>
                <c:pt idx="201">
                  <c:v>32.883322250410444</c:v>
                </c:pt>
                <c:pt idx="202">
                  <c:v>32.913389184670812</c:v>
                </c:pt>
                <c:pt idx="203">
                  <c:v>32.940498790667029</c:v>
                </c:pt>
                <c:pt idx="204">
                  <c:v>32.953925412584702</c:v>
                </c:pt>
                <c:pt idx="205">
                  <c:v>32.95509406571356</c:v>
                </c:pt>
                <c:pt idx="206">
                  <c:v>32.979129549153257</c:v>
                </c:pt>
                <c:pt idx="207">
                  <c:v>32.982849916345842</c:v>
                </c:pt>
                <c:pt idx="208">
                  <c:v>33.014564724615738</c:v>
                </c:pt>
                <c:pt idx="209">
                  <c:v>33.032633561828128</c:v>
                </c:pt>
                <c:pt idx="210">
                  <c:v>33.044767575306011</c:v>
                </c:pt>
                <c:pt idx="211">
                  <c:v>33.080771569152283</c:v>
                </c:pt>
                <c:pt idx="212">
                  <c:v>33.123599932090414</c:v>
                </c:pt>
                <c:pt idx="213">
                  <c:v>33.147778702902919</c:v>
                </c:pt>
                <c:pt idx="214">
                  <c:v>33.138149556223972</c:v>
                </c:pt>
                <c:pt idx="215">
                  <c:v>33.108663365592044</c:v>
                </c:pt>
                <c:pt idx="216">
                  <c:v>33.074866809819596</c:v>
                </c:pt>
                <c:pt idx="217">
                  <c:v>33.028944424557402</c:v>
                </c:pt>
                <c:pt idx="218">
                  <c:v>33.000256822049131</c:v>
                </c:pt>
                <c:pt idx="219">
                  <c:v>32.963892085271326</c:v>
                </c:pt>
                <c:pt idx="220">
                  <c:v>32.959158537803631</c:v>
                </c:pt>
                <c:pt idx="221">
                  <c:v>32.944386053605307</c:v>
                </c:pt>
                <c:pt idx="222">
                  <c:v>32.95816424354831</c:v>
                </c:pt>
                <c:pt idx="223">
                  <c:v>33.000822478164494</c:v>
                </c:pt>
                <c:pt idx="224">
                  <c:v>33.035465613269864</c:v>
                </c:pt>
                <c:pt idx="225">
                  <c:v>33.066678974928855</c:v>
                </c:pt>
                <c:pt idx="226">
                  <c:v>33.096966423195717</c:v>
                </c:pt>
                <c:pt idx="227">
                  <c:v>33.135196633657117</c:v>
                </c:pt>
                <c:pt idx="228">
                  <c:v>33.155860893578804</c:v>
                </c:pt>
                <c:pt idx="229">
                  <c:v>33.175175039916063</c:v>
                </c:pt>
                <c:pt idx="230">
                  <c:v>33.22212496236169</c:v>
                </c:pt>
                <c:pt idx="231">
                  <c:v>33.225371057271914</c:v>
                </c:pt>
                <c:pt idx="232">
                  <c:v>33.249264579027979</c:v>
                </c:pt>
                <c:pt idx="233">
                  <c:v>33.258291099247657</c:v>
                </c:pt>
                <c:pt idx="234">
                  <c:v>33.26766566432304</c:v>
                </c:pt>
                <c:pt idx="235">
                  <c:v>33.273223360083456</c:v>
                </c:pt>
                <c:pt idx="236">
                  <c:v>33.250296836240494</c:v>
                </c:pt>
                <c:pt idx="237">
                  <c:v>33.271321834788083</c:v>
                </c:pt>
                <c:pt idx="238">
                  <c:v>33.277590709832701</c:v>
                </c:pt>
                <c:pt idx="239">
                  <c:v>33.288136435107383</c:v>
                </c:pt>
                <c:pt idx="240">
                  <c:v>33.276102816149958</c:v>
                </c:pt>
                <c:pt idx="241">
                  <c:v>33.279142168608828</c:v>
                </c:pt>
                <c:pt idx="242">
                  <c:v>33.284517056943045</c:v>
                </c:pt>
                <c:pt idx="243">
                  <c:v>33.291750026544989</c:v>
                </c:pt>
                <c:pt idx="244">
                  <c:v>33.274225542781878</c:v>
                </c:pt>
                <c:pt idx="245">
                  <c:v>33.244104939415571</c:v>
                </c:pt>
                <c:pt idx="246">
                  <c:v>33.238973332010247</c:v>
                </c:pt>
                <c:pt idx="247">
                  <c:v>33.202391508894053</c:v>
                </c:pt>
                <c:pt idx="248">
                  <c:v>33.223287402307243</c:v>
                </c:pt>
                <c:pt idx="249">
                  <c:v>33.198468791691575</c:v>
                </c:pt>
                <c:pt idx="250">
                  <c:v>33.172608650410936</c:v>
                </c:pt>
                <c:pt idx="251">
                  <c:v>33.160583125566077</c:v>
                </c:pt>
                <c:pt idx="252">
                  <c:v>33.141931486893</c:v>
                </c:pt>
                <c:pt idx="253">
                  <c:v>33.138498823214448</c:v>
                </c:pt>
                <c:pt idx="254">
                  <c:v>33.116657556177373</c:v>
                </c:pt>
                <c:pt idx="255">
                  <c:v>33.127235137483531</c:v>
                </c:pt>
                <c:pt idx="256">
                  <c:v>33.142464060573985</c:v>
                </c:pt>
                <c:pt idx="257">
                  <c:v>33.143571643910263</c:v>
                </c:pt>
                <c:pt idx="258">
                  <c:v>33.149588134413783</c:v>
                </c:pt>
                <c:pt idx="259">
                  <c:v>33.168076220847396</c:v>
                </c:pt>
                <c:pt idx="260">
                  <c:v>33.176070757046908</c:v>
                </c:pt>
                <c:pt idx="261">
                  <c:v>33.210710373855704</c:v>
                </c:pt>
                <c:pt idx="262">
                  <c:v>33.222707187563636</c:v>
                </c:pt>
                <c:pt idx="263">
                  <c:v>33.239735138762192</c:v>
                </c:pt>
                <c:pt idx="264">
                  <c:v>33.266038545552433</c:v>
                </c:pt>
                <c:pt idx="265">
                  <c:v>33.272908819965778</c:v>
                </c:pt>
                <c:pt idx="266">
                  <c:v>33.282244015699327</c:v>
                </c:pt>
                <c:pt idx="267">
                  <c:v>33.348762689314917</c:v>
                </c:pt>
                <c:pt idx="268">
                  <c:v>33.290706921677504</c:v>
                </c:pt>
                <c:pt idx="269">
                  <c:v>33.322789750714819</c:v>
                </c:pt>
                <c:pt idx="270">
                  <c:v>33.334071345958691</c:v>
                </c:pt>
                <c:pt idx="271">
                  <c:v>33.372657000541274</c:v>
                </c:pt>
                <c:pt idx="272">
                  <c:v>33.383402820023164</c:v>
                </c:pt>
                <c:pt idx="273">
                  <c:v>33.379809179573265</c:v>
                </c:pt>
                <c:pt idx="274">
                  <c:v>33.448965960571073</c:v>
                </c:pt>
                <c:pt idx="275">
                  <c:v>33.423092127778787</c:v>
                </c:pt>
                <c:pt idx="276">
                  <c:v>33.442515377110034</c:v>
                </c:pt>
                <c:pt idx="277">
                  <c:v>33.430601387791761</c:v>
                </c:pt>
                <c:pt idx="278">
                  <c:v>33.430700473521966</c:v>
                </c:pt>
                <c:pt idx="279">
                  <c:v>33.404840583549401</c:v>
                </c:pt>
                <c:pt idx="280">
                  <c:v>33.374004022128247</c:v>
                </c:pt>
                <c:pt idx="281">
                  <c:v>33.345830227027022</c:v>
                </c:pt>
                <c:pt idx="282">
                  <c:v>33.301921464691347</c:v>
                </c:pt>
                <c:pt idx="283">
                  <c:v>33.270296439910659</c:v>
                </c:pt>
                <c:pt idx="284">
                  <c:v>33.23127574726761</c:v>
                </c:pt>
                <c:pt idx="285">
                  <c:v>33.223255963942712</c:v>
                </c:pt>
                <c:pt idx="286">
                  <c:v>33.192128484508828</c:v>
                </c:pt>
                <c:pt idx="287">
                  <c:v>33.21127222292165</c:v>
                </c:pt>
                <c:pt idx="288">
                  <c:v>33.217435508768482</c:v>
                </c:pt>
                <c:pt idx="289">
                  <c:v>33.247744252130346</c:v>
                </c:pt>
                <c:pt idx="290">
                  <c:v>33.252908907941226</c:v>
                </c:pt>
                <c:pt idx="291">
                  <c:v>33.247826172498506</c:v>
                </c:pt>
                <c:pt idx="292">
                  <c:v>33.244117266274479</c:v>
                </c:pt>
                <c:pt idx="293">
                  <c:v>33.23583002103328</c:v>
                </c:pt>
                <c:pt idx="294">
                  <c:v>33.214824105478215</c:v>
                </c:pt>
                <c:pt idx="295">
                  <c:v>33.19383054548814</c:v>
                </c:pt>
                <c:pt idx="296">
                  <c:v>33.198301457010267</c:v>
                </c:pt>
                <c:pt idx="297">
                  <c:v>33.190446352937045</c:v>
                </c:pt>
                <c:pt idx="298">
                  <c:v>33.175312616043129</c:v>
                </c:pt>
                <c:pt idx="299">
                  <c:v>33.173263164065233</c:v>
                </c:pt>
                <c:pt idx="300">
                  <c:v>33.205126719921097</c:v>
                </c:pt>
                <c:pt idx="301">
                  <c:v>33.19837959173659</c:v>
                </c:pt>
                <c:pt idx="302">
                  <c:v>33.217216130276412</c:v>
                </c:pt>
                <c:pt idx="303">
                  <c:v>33.224580307684349</c:v>
                </c:pt>
                <c:pt idx="304">
                  <c:v>33.262458078983727</c:v>
                </c:pt>
                <c:pt idx="305">
                  <c:v>33.272405444922875</c:v>
                </c:pt>
                <c:pt idx="306">
                  <c:v>33.279197794715984</c:v>
                </c:pt>
                <c:pt idx="307">
                  <c:v>33.301853121339313</c:v>
                </c:pt>
                <c:pt idx="308">
                  <c:v>33.317337016775866</c:v>
                </c:pt>
                <c:pt idx="309">
                  <c:v>33.360434860817605</c:v>
                </c:pt>
                <c:pt idx="310">
                  <c:v>33.358768790055024</c:v>
                </c:pt>
                <c:pt idx="311">
                  <c:v>33.390254394667238</c:v>
                </c:pt>
                <c:pt idx="312">
                  <c:v>33.398844577141553</c:v>
                </c:pt>
                <c:pt idx="313">
                  <c:v>33.391214841999293</c:v>
                </c:pt>
                <c:pt idx="314">
                  <c:v>33.3945298311871</c:v>
                </c:pt>
                <c:pt idx="315">
                  <c:v>33.382902931706973</c:v>
                </c:pt>
                <c:pt idx="316">
                  <c:v>33.388399906865153</c:v>
                </c:pt>
                <c:pt idx="317">
                  <c:v>33.369163750324631</c:v>
                </c:pt>
                <c:pt idx="318">
                  <c:v>33.367940966489066</c:v>
                </c:pt>
                <c:pt idx="319">
                  <c:v>33.389363689356252</c:v>
                </c:pt>
                <c:pt idx="320">
                  <c:v>33.407441194483567</c:v>
                </c:pt>
                <c:pt idx="321">
                  <c:v>33.462238355899828</c:v>
                </c:pt>
                <c:pt idx="322">
                  <c:v>33.51904295615617</c:v>
                </c:pt>
                <c:pt idx="323">
                  <c:v>33.572420518475923</c:v>
                </c:pt>
                <c:pt idx="324">
                  <c:v>33.627505128344602</c:v>
                </c:pt>
                <c:pt idx="325">
                  <c:v>33.692428384112176</c:v>
                </c:pt>
                <c:pt idx="326">
                  <c:v>33.77698762979346</c:v>
                </c:pt>
                <c:pt idx="327">
                  <c:v>33.816242304961825</c:v>
                </c:pt>
                <c:pt idx="328">
                  <c:v>33.890809152345284</c:v>
                </c:pt>
                <c:pt idx="329">
                  <c:v>33.93334124669903</c:v>
                </c:pt>
                <c:pt idx="330">
                  <c:v>34.005014109764019</c:v>
                </c:pt>
                <c:pt idx="331">
                  <c:v>34.054009053583727</c:v>
                </c:pt>
                <c:pt idx="332">
                  <c:v>34.105149659831298</c:v>
                </c:pt>
                <c:pt idx="333">
                  <c:v>34.153419387297454</c:v>
                </c:pt>
                <c:pt idx="334">
                  <c:v>34.220609350688107</c:v>
                </c:pt>
                <c:pt idx="335">
                  <c:v>34.299262378241892</c:v>
                </c:pt>
                <c:pt idx="336">
                  <c:v>34.342759719248477</c:v>
                </c:pt>
                <c:pt idx="337">
                  <c:v>34.404356567483624</c:v>
                </c:pt>
                <c:pt idx="338">
                  <c:v>34.480600315433179</c:v>
                </c:pt>
                <c:pt idx="339">
                  <c:v>34.534562892262286</c:v>
                </c:pt>
                <c:pt idx="340">
                  <c:v>34.591089985475023</c:v>
                </c:pt>
                <c:pt idx="341">
                  <c:v>34.644490539417276</c:v>
                </c:pt>
                <c:pt idx="342">
                  <c:v>34.681516664240078</c:v>
                </c:pt>
                <c:pt idx="343">
                  <c:v>34.723236570909272</c:v>
                </c:pt>
                <c:pt idx="344">
                  <c:v>34.774601979964352</c:v>
                </c:pt>
                <c:pt idx="345">
                  <c:v>34.827529452375195</c:v>
                </c:pt>
                <c:pt idx="346">
                  <c:v>34.874671251980047</c:v>
                </c:pt>
                <c:pt idx="347">
                  <c:v>34.923808492017628</c:v>
                </c:pt>
                <c:pt idx="348">
                  <c:v>34.950047637347275</c:v>
                </c:pt>
                <c:pt idx="349">
                  <c:v>35.01550772423623</c:v>
                </c:pt>
                <c:pt idx="350">
                  <c:v>35.064523519877795</c:v>
                </c:pt>
                <c:pt idx="351">
                  <c:v>35.138538051908881</c:v>
                </c:pt>
                <c:pt idx="352">
                  <c:v>35.196451535126684</c:v>
                </c:pt>
                <c:pt idx="353">
                  <c:v>35.24319369550652</c:v>
                </c:pt>
                <c:pt idx="354">
                  <c:v>35.343114399676587</c:v>
                </c:pt>
                <c:pt idx="355">
                  <c:v>35.406399699782945</c:v>
                </c:pt>
                <c:pt idx="356">
                  <c:v>35.519242020604992</c:v>
                </c:pt>
                <c:pt idx="357">
                  <c:v>35.563844311353499</c:v>
                </c:pt>
                <c:pt idx="358">
                  <c:v>35.631530531312421</c:v>
                </c:pt>
                <c:pt idx="359">
                  <c:v>35.704050450290836</c:v>
                </c:pt>
                <c:pt idx="360">
                  <c:v>35.736429896586785</c:v>
                </c:pt>
                <c:pt idx="361">
                  <c:v>35.786800718433071</c:v>
                </c:pt>
                <c:pt idx="362">
                  <c:v>35.828462236828805</c:v>
                </c:pt>
                <c:pt idx="363">
                  <c:v>35.879609029482147</c:v>
                </c:pt>
                <c:pt idx="364">
                  <c:v>35.897092836539784</c:v>
                </c:pt>
                <c:pt idx="365">
                  <c:v>35.953270451547191</c:v>
                </c:pt>
              </c:numCache>
            </c:numRef>
          </c:val>
          <c:smooth val="0"/>
          <c:extLst>
            <c:ext xmlns:c16="http://schemas.microsoft.com/office/drawing/2014/chart" uri="{C3380CC4-5D6E-409C-BE32-E72D297353CC}">
              <c16:uniqueId val="{00000000-31CA-47D5-809B-FC33C395FBAF}"/>
            </c:ext>
          </c:extLst>
        </c:ser>
        <c:dLbls>
          <c:showLegendKey val="0"/>
          <c:showVal val="0"/>
          <c:showCatName val="0"/>
          <c:showSerName val="0"/>
          <c:showPercent val="0"/>
          <c:showBubbleSize val="0"/>
        </c:dLbls>
        <c:smooth val="0"/>
        <c:axId val="187123856"/>
        <c:axId val="126122464"/>
        <c:extLst>
          <c:ext xmlns:c15="http://schemas.microsoft.com/office/drawing/2012/chart" uri="{02D57815-91ED-43cb-92C2-25804820EDAC}">
            <c15:filteredLineSeries>
              <c15:ser>
                <c:idx val="2"/>
                <c:order val="2"/>
                <c:tx>
                  <c:strRef>
                    <c:extLst>
                      <c:ext uri="{02D57815-91ED-43cb-92C2-25804820EDAC}">
                        <c15:formulaRef>
                          <c15:sqref>'Daily charts'!$H$1</c15:sqref>
                        </c15:formulaRef>
                      </c:ext>
                    </c:extLst>
                    <c:strCache>
                      <c:ptCount val="1"/>
                      <c:pt idx="0">
                        <c:v>2025/2026 forecast</c:v>
                      </c:pt>
                    </c:strCache>
                  </c:strRef>
                </c:tx>
                <c:spPr>
                  <a:ln w="28575" cap="rnd">
                    <a:solidFill>
                      <a:schemeClr val="accent3"/>
                    </a:solidFill>
                    <a:round/>
                  </a:ln>
                  <a:effectLst/>
                </c:spPr>
                <c:marker>
                  <c:symbol val="none"/>
                </c:marker>
                <c:cat>
                  <c:strRef>
                    <c:extLst>
                      <c:ext uri="{02D57815-91ED-43cb-92C2-25804820EDAC}">
                        <c15:formulaRef>
                          <c15:sqref>Daily!$A$9:$A$374</c15:sqref>
                        </c15:formulaRef>
                      </c:ext>
                    </c:extLst>
                    <c:strCache>
                      <c:ptCount val="366"/>
                      <c:pt idx="0">
                        <c:v>1-Apr</c:v>
                      </c:pt>
                      <c:pt idx="1">
                        <c:v>2-Apr</c:v>
                      </c:pt>
                      <c:pt idx="2">
                        <c:v>3-Apr</c:v>
                      </c:pt>
                      <c:pt idx="3">
                        <c:v>4-Apr</c:v>
                      </c:pt>
                      <c:pt idx="4">
                        <c:v>5-Apr</c:v>
                      </c:pt>
                      <c:pt idx="5">
                        <c:v>6-Apr</c:v>
                      </c:pt>
                      <c:pt idx="6">
                        <c:v>7-Apr</c:v>
                      </c:pt>
                      <c:pt idx="7">
                        <c:v>8-Apr</c:v>
                      </c:pt>
                      <c:pt idx="8">
                        <c:v>9-Apr</c:v>
                      </c:pt>
                      <c:pt idx="9">
                        <c:v>10-Apr</c:v>
                      </c:pt>
                      <c:pt idx="10">
                        <c:v>11-Apr</c:v>
                      </c:pt>
                      <c:pt idx="11">
                        <c:v>12-Apr</c:v>
                      </c:pt>
                      <c:pt idx="12">
                        <c:v>13-Apr</c:v>
                      </c:pt>
                      <c:pt idx="13">
                        <c:v>14-Apr</c:v>
                      </c:pt>
                      <c:pt idx="14">
                        <c:v>15-Apr</c:v>
                      </c:pt>
                      <c:pt idx="15">
                        <c:v>16-Apr</c:v>
                      </c:pt>
                      <c:pt idx="16">
                        <c:v>17-Apr</c:v>
                      </c:pt>
                      <c:pt idx="17">
                        <c:v>18-Apr</c:v>
                      </c:pt>
                      <c:pt idx="18">
                        <c:v>19-Apr</c:v>
                      </c:pt>
                      <c:pt idx="19">
                        <c:v>20-Apr</c:v>
                      </c:pt>
                      <c:pt idx="20">
                        <c:v>21-Apr</c:v>
                      </c:pt>
                      <c:pt idx="21">
                        <c:v>22-Apr</c:v>
                      </c:pt>
                      <c:pt idx="22">
                        <c:v>23-Apr</c:v>
                      </c:pt>
                      <c:pt idx="23">
                        <c:v>24-Apr</c:v>
                      </c:pt>
                      <c:pt idx="24">
                        <c:v>25-Apr</c:v>
                      </c:pt>
                      <c:pt idx="25">
                        <c:v>26-Apr</c:v>
                      </c:pt>
                      <c:pt idx="26">
                        <c:v>27-Apr</c:v>
                      </c:pt>
                      <c:pt idx="27">
                        <c:v>28-Apr</c:v>
                      </c:pt>
                      <c:pt idx="28">
                        <c:v>29-Apr</c:v>
                      </c:pt>
                      <c:pt idx="29">
                        <c:v>30-Apr</c:v>
                      </c:pt>
                      <c:pt idx="30">
                        <c:v>1-May</c:v>
                      </c:pt>
                      <c:pt idx="31">
                        <c:v>2-May</c:v>
                      </c:pt>
                      <c:pt idx="32">
                        <c:v>3-May</c:v>
                      </c:pt>
                      <c:pt idx="33">
                        <c:v>4-May</c:v>
                      </c:pt>
                      <c:pt idx="34">
                        <c:v>5-May</c:v>
                      </c:pt>
                      <c:pt idx="35">
                        <c:v>6-May</c:v>
                      </c:pt>
                      <c:pt idx="36">
                        <c:v>7-May</c:v>
                      </c:pt>
                      <c:pt idx="37">
                        <c:v>8-May</c:v>
                      </c:pt>
                      <c:pt idx="38">
                        <c:v>9-May</c:v>
                      </c:pt>
                      <c:pt idx="39">
                        <c:v>10-May</c:v>
                      </c:pt>
                      <c:pt idx="40">
                        <c:v>11-May</c:v>
                      </c:pt>
                      <c:pt idx="41">
                        <c:v>12-May</c:v>
                      </c:pt>
                      <c:pt idx="42">
                        <c:v>13-May</c:v>
                      </c:pt>
                      <c:pt idx="43">
                        <c:v>14-May</c:v>
                      </c:pt>
                      <c:pt idx="44">
                        <c:v>15-May</c:v>
                      </c:pt>
                      <c:pt idx="45">
                        <c:v>16-May</c:v>
                      </c:pt>
                      <c:pt idx="46">
                        <c:v>17-May</c:v>
                      </c:pt>
                      <c:pt idx="47">
                        <c:v>18-May</c:v>
                      </c:pt>
                      <c:pt idx="48">
                        <c:v>19-May</c:v>
                      </c:pt>
                      <c:pt idx="49">
                        <c:v>20-May</c:v>
                      </c:pt>
                      <c:pt idx="50">
                        <c:v>21-May</c:v>
                      </c:pt>
                      <c:pt idx="51">
                        <c:v>22-May</c:v>
                      </c:pt>
                      <c:pt idx="52">
                        <c:v>23-May</c:v>
                      </c:pt>
                      <c:pt idx="53">
                        <c:v>24-May</c:v>
                      </c:pt>
                      <c:pt idx="54">
                        <c:v>25-May</c:v>
                      </c:pt>
                      <c:pt idx="55">
                        <c:v>26-May</c:v>
                      </c:pt>
                      <c:pt idx="56">
                        <c:v>27-May</c:v>
                      </c:pt>
                      <c:pt idx="57">
                        <c:v>28-May</c:v>
                      </c:pt>
                      <c:pt idx="58">
                        <c:v>29-May</c:v>
                      </c:pt>
                      <c:pt idx="59">
                        <c:v>30-May</c:v>
                      </c:pt>
                      <c:pt idx="60">
                        <c:v>31-May</c:v>
                      </c:pt>
                      <c:pt idx="61">
                        <c:v>1-Jun</c:v>
                      </c:pt>
                      <c:pt idx="62">
                        <c:v>2-Jun</c:v>
                      </c:pt>
                      <c:pt idx="63">
                        <c:v>3-Jun</c:v>
                      </c:pt>
                      <c:pt idx="64">
                        <c:v>4-Jun</c:v>
                      </c:pt>
                      <c:pt idx="65">
                        <c:v>5-Jun</c:v>
                      </c:pt>
                      <c:pt idx="66">
                        <c:v>6-Jun</c:v>
                      </c:pt>
                      <c:pt idx="67">
                        <c:v>7-Jun</c:v>
                      </c:pt>
                      <c:pt idx="68">
                        <c:v>8-Jun</c:v>
                      </c:pt>
                      <c:pt idx="69">
                        <c:v>9-Jun</c:v>
                      </c:pt>
                      <c:pt idx="70">
                        <c:v>10-Jun</c:v>
                      </c:pt>
                      <c:pt idx="71">
                        <c:v>11-Jun</c:v>
                      </c:pt>
                      <c:pt idx="72">
                        <c:v>12-Jun</c:v>
                      </c:pt>
                      <c:pt idx="73">
                        <c:v>13-Jun</c:v>
                      </c:pt>
                      <c:pt idx="74">
                        <c:v>14-Jun</c:v>
                      </c:pt>
                      <c:pt idx="75">
                        <c:v>15-Jun</c:v>
                      </c:pt>
                      <c:pt idx="76">
                        <c:v>16-Jun</c:v>
                      </c:pt>
                      <c:pt idx="77">
                        <c:v>17-Jun</c:v>
                      </c:pt>
                      <c:pt idx="78">
                        <c:v>18-Jun</c:v>
                      </c:pt>
                      <c:pt idx="79">
                        <c:v>19-Jun</c:v>
                      </c:pt>
                      <c:pt idx="80">
                        <c:v>20-Jun</c:v>
                      </c:pt>
                      <c:pt idx="81">
                        <c:v>21-Jun</c:v>
                      </c:pt>
                      <c:pt idx="82">
                        <c:v>22-Jun</c:v>
                      </c:pt>
                      <c:pt idx="83">
                        <c:v>23-Jun</c:v>
                      </c:pt>
                      <c:pt idx="84">
                        <c:v>24-Jun</c:v>
                      </c:pt>
                      <c:pt idx="85">
                        <c:v>25-Jun</c:v>
                      </c:pt>
                      <c:pt idx="86">
                        <c:v>26-Jun</c:v>
                      </c:pt>
                      <c:pt idx="87">
                        <c:v>27-Jun</c:v>
                      </c:pt>
                      <c:pt idx="88">
                        <c:v>28-Jun</c:v>
                      </c:pt>
                      <c:pt idx="89">
                        <c:v>29-Jun</c:v>
                      </c:pt>
                      <c:pt idx="90">
                        <c:v>30-Jun</c:v>
                      </c:pt>
                      <c:pt idx="91">
                        <c:v>1-Jul</c:v>
                      </c:pt>
                      <c:pt idx="92">
                        <c:v>2-Jul</c:v>
                      </c:pt>
                      <c:pt idx="93">
                        <c:v>3-Jul</c:v>
                      </c:pt>
                      <c:pt idx="94">
                        <c:v>4-Jul</c:v>
                      </c:pt>
                      <c:pt idx="95">
                        <c:v>5-Jul</c:v>
                      </c:pt>
                      <c:pt idx="96">
                        <c:v>6-Jul</c:v>
                      </c:pt>
                      <c:pt idx="97">
                        <c:v>7-Jul</c:v>
                      </c:pt>
                      <c:pt idx="98">
                        <c:v>8-Jul</c:v>
                      </c:pt>
                      <c:pt idx="99">
                        <c:v>9-Jul</c:v>
                      </c:pt>
                      <c:pt idx="100">
                        <c:v>10-Jul</c:v>
                      </c:pt>
                      <c:pt idx="101">
                        <c:v>11-Jul</c:v>
                      </c:pt>
                      <c:pt idx="102">
                        <c:v>12-Jul</c:v>
                      </c:pt>
                      <c:pt idx="103">
                        <c:v>13-Jul</c:v>
                      </c:pt>
                      <c:pt idx="104">
                        <c:v>14-Jul</c:v>
                      </c:pt>
                      <c:pt idx="105">
                        <c:v>15-Jul</c:v>
                      </c:pt>
                      <c:pt idx="106">
                        <c:v>16-Jul</c:v>
                      </c:pt>
                      <c:pt idx="107">
                        <c:v>17-Jul</c:v>
                      </c:pt>
                      <c:pt idx="108">
                        <c:v>18-Jul</c:v>
                      </c:pt>
                      <c:pt idx="109">
                        <c:v>19-Jul</c:v>
                      </c:pt>
                      <c:pt idx="110">
                        <c:v>20-Jul</c:v>
                      </c:pt>
                      <c:pt idx="111">
                        <c:v>21-Jul</c:v>
                      </c:pt>
                      <c:pt idx="112">
                        <c:v>22-Jul</c:v>
                      </c:pt>
                      <c:pt idx="113">
                        <c:v>23-Jul</c:v>
                      </c:pt>
                      <c:pt idx="114">
                        <c:v>24-Jul</c:v>
                      </c:pt>
                      <c:pt idx="115">
                        <c:v>25-Jul</c:v>
                      </c:pt>
                      <c:pt idx="116">
                        <c:v>26-Jul</c:v>
                      </c:pt>
                      <c:pt idx="117">
                        <c:v>27-Jul</c:v>
                      </c:pt>
                      <c:pt idx="118">
                        <c:v>28-Jul</c:v>
                      </c:pt>
                      <c:pt idx="119">
                        <c:v>29-Jul</c:v>
                      </c:pt>
                      <c:pt idx="120">
                        <c:v>30-Jul</c:v>
                      </c:pt>
                      <c:pt idx="121">
                        <c:v>31-Jul</c:v>
                      </c:pt>
                      <c:pt idx="122">
                        <c:v>1-Aug</c:v>
                      </c:pt>
                      <c:pt idx="123">
                        <c:v>2-Aug</c:v>
                      </c:pt>
                      <c:pt idx="124">
                        <c:v>3-Aug</c:v>
                      </c:pt>
                      <c:pt idx="125">
                        <c:v>4-Aug</c:v>
                      </c:pt>
                      <c:pt idx="126">
                        <c:v>5-Aug</c:v>
                      </c:pt>
                      <c:pt idx="127">
                        <c:v>6-Aug</c:v>
                      </c:pt>
                      <c:pt idx="128">
                        <c:v>7-Aug</c:v>
                      </c:pt>
                      <c:pt idx="129">
                        <c:v>8-Aug</c:v>
                      </c:pt>
                      <c:pt idx="130">
                        <c:v>9-Aug</c:v>
                      </c:pt>
                      <c:pt idx="131">
                        <c:v>10-Aug</c:v>
                      </c:pt>
                      <c:pt idx="132">
                        <c:v>11-Aug</c:v>
                      </c:pt>
                      <c:pt idx="133">
                        <c:v>12-Aug</c:v>
                      </c:pt>
                      <c:pt idx="134">
                        <c:v>13-Aug</c:v>
                      </c:pt>
                      <c:pt idx="135">
                        <c:v>14-Aug</c:v>
                      </c:pt>
                      <c:pt idx="136">
                        <c:v>15-Aug</c:v>
                      </c:pt>
                      <c:pt idx="137">
                        <c:v>16-Aug</c:v>
                      </c:pt>
                      <c:pt idx="138">
                        <c:v>17-Aug</c:v>
                      </c:pt>
                      <c:pt idx="139">
                        <c:v>18-Aug</c:v>
                      </c:pt>
                      <c:pt idx="140">
                        <c:v>19-Aug</c:v>
                      </c:pt>
                      <c:pt idx="141">
                        <c:v>20-Aug</c:v>
                      </c:pt>
                      <c:pt idx="142">
                        <c:v>21-Aug</c:v>
                      </c:pt>
                      <c:pt idx="143">
                        <c:v>22-Aug</c:v>
                      </c:pt>
                      <c:pt idx="144">
                        <c:v>23-Aug</c:v>
                      </c:pt>
                      <c:pt idx="145">
                        <c:v>24-Aug</c:v>
                      </c:pt>
                      <c:pt idx="146">
                        <c:v>25-Aug</c:v>
                      </c:pt>
                      <c:pt idx="147">
                        <c:v>26-Aug</c:v>
                      </c:pt>
                      <c:pt idx="148">
                        <c:v>27-Aug</c:v>
                      </c:pt>
                      <c:pt idx="149">
                        <c:v>28-Aug</c:v>
                      </c:pt>
                      <c:pt idx="150">
                        <c:v>29-Aug</c:v>
                      </c:pt>
                      <c:pt idx="151">
                        <c:v>30-Aug</c:v>
                      </c:pt>
                      <c:pt idx="152">
                        <c:v>31-Aug</c:v>
                      </c:pt>
                      <c:pt idx="153">
                        <c:v>1-Sep</c:v>
                      </c:pt>
                      <c:pt idx="154">
                        <c:v>2-Sep</c:v>
                      </c:pt>
                      <c:pt idx="155">
                        <c:v>3-Sep</c:v>
                      </c:pt>
                      <c:pt idx="156">
                        <c:v>4-Sep</c:v>
                      </c:pt>
                      <c:pt idx="157">
                        <c:v>5-Sep</c:v>
                      </c:pt>
                      <c:pt idx="158">
                        <c:v>6-Sep</c:v>
                      </c:pt>
                      <c:pt idx="159">
                        <c:v>7-Sep</c:v>
                      </c:pt>
                      <c:pt idx="160">
                        <c:v>8-Sep</c:v>
                      </c:pt>
                      <c:pt idx="161">
                        <c:v>9-Sep</c:v>
                      </c:pt>
                      <c:pt idx="162">
                        <c:v>10-Sep</c:v>
                      </c:pt>
                      <c:pt idx="163">
                        <c:v>11-Sep</c:v>
                      </c:pt>
                      <c:pt idx="164">
                        <c:v>12-Sep</c:v>
                      </c:pt>
                      <c:pt idx="165">
                        <c:v>13-Sep</c:v>
                      </c:pt>
                      <c:pt idx="166">
                        <c:v>14-Sep</c:v>
                      </c:pt>
                      <c:pt idx="167">
                        <c:v>15-Sep</c:v>
                      </c:pt>
                      <c:pt idx="168">
                        <c:v>16-Sep</c:v>
                      </c:pt>
                      <c:pt idx="169">
                        <c:v>17-Sep</c:v>
                      </c:pt>
                      <c:pt idx="170">
                        <c:v>18-Sep</c:v>
                      </c:pt>
                      <c:pt idx="171">
                        <c:v>19-Sep</c:v>
                      </c:pt>
                      <c:pt idx="172">
                        <c:v>20-Sep</c:v>
                      </c:pt>
                      <c:pt idx="173">
                        <c:v>21-Sep</c:v>
                      </c:pt>
                      <c:pt idx="174">
                        <c:v>22-Sep</c:v>
                      </c:pt>
                      <c:pt idx="175">
                        <c:v>23-Sep</c:v>
                      </c:pt>
                      <c:pt idx="176">
                        <c:v>24-Sep</c:v>
                      </c:pt>
                      <c:pt idx="177">
                        <c:v>25-Sep</c:v>
                      </c:pt>
                      <c:pt idx="178">
                        <c:v>26-Sep</c:v>
                      </c:pt>
                      <c:pt idx="179">
                        <c:v>27-Sep</c:v>
                      </c:pt>
                      <c:pt idx="180">
                        <c:v>28-Sep</c:v>
                      </c:pt>
                      <c:pt idx="181">
                        <c:v>29-Sep</c:v>
                      </c:pt>
                      <c:pt idx="182">
                        <c:v>30-Sep</c:v>
                      </c:pt>
                      <c:pt idx="183">
                        <c:v>1-Oct</c:v>
                      </c:pt>
                      <c:pt idx="184">
                        <c:v>2-Oct</c:v>
                      </c:pt>
                      <c:pt idx="185">
                        <c:v>3-Oct</c:v>
                      </c:pt>
                      <c:pt idx="186">
                        <c:v>4-Oct</c:v>
                      </c:pt>
                      <c:pt idx="187">
                        <c:v>5-Oct</c:v>
                      </c:pt>
                      <c:pt idx="188">
                        <c:v>6-Oct</c:v>
                      </c:pt>
                      <c:pt idx="189">
                        <c:v>7-Oct</c:v>
                      </c:pt>
                      <c:pt idx="190">
                        <c:v>8-Oct</c:v>
                      </c:pt>
                      <c:pt idx="191">
                        <c:v>9-Oct</c:v>
                      </c:pt>
                      <c:pt idx="192">
                        <c:v>10-Oct</c:v>
                      </c:pt>
                      <c:pt idx="193">
                        <c:v>11-Oct</c:v>
                      </c:pt>
                      <c:pt idx="194">
                        <c:v>12-Oct</c:v>
                      </c:pt>
                      <c:pt idx="195">
                        <c:v>13-Oct</c:v>
                      </c:pt>
                      <c:pt idx="196">
                        <c:v>14-Oct</c:v>
                      </c:pt>
                      <c:pt idx="197">
                        <c:v>15-Oct</c:v>
                      </c:pt>
                      <c:pt idx="198">
                        <c:v>16-Oct</c:v>
                      </c:pt>
                      <c:pt idx="199">
                        <c:v>17-Oct</c:v>
                      </c:pt>
                      <c:pt idx="200">
                        <c:v>18-Oct</c:v>
                      </c:pt>
                      <c:pt idx="201">
                        <c:v>19-Oct</c:v>
                      </c:pt>
                      <c:pt idx="202">
                        <c:v>20-Oct</c:v>
                      </c:pt>
                      <c:pt idx="203">
                        <c:v>21-Oct</c:v>
                      </c:pt>
                      <c:pt idx="204">
                        <c:v>22-Oct</c:v>
                      </c:pt>
                      <c:pt idx="205">
                        <c:v>23-Oct</c:v>
                      </c:pt>
                      <c:pt idx="206">
                        <c:v>24-Oct</c:v>
                      </c:pt>
                      <c:pt idx="207">
                        <c:v>25-Oct</c:v>
                      </c:pt>
                      <c:pt idx="208">
                        <c:v>26-Oct</c:v>
                      </c:pt>
                      <c:pt idx="209">
                        <c:v>27-Oct</c:v>
                      </c:pt>
                      <c:pt idx="210">
                        <c:v>28-Oct</c:v>
                      </c:pt>
                      <c:pt idx="211">
                        <c:v>29-Oct</c:v>
                      </c:pt>
                      <c:pt idx="212">
                        <c:v>30-Oct</c:v>
                      </c:pt>
                      <c:pt idx="213">
                        <c:v>31-Oct</c:v>
                      </c:pt>
                      <c:pt idx="214">
                        <c:v>1-Nov</c:v>
                      </c:pt>
                      <c:pt idx="215">
                        <c:v>2-Nov</c:v>
                      </c:pt>
                      <c:pt idx="216">
                        <c:v>3-Nov</c:v>
                      </c:pt>
                      <c:pt idx="217">
                        <c:v>4-Nov</c:v>
                      </c:pt>
                      <c:pt idx="218">
                        <c:v>5-Nov</c:v>
                      </c:pt>
                      <c:pt idx="219">
                        <c:v>6-Nov</c:v>
                      </c:pt>
                      <c:pt idx="220">
                        <c:v>7-Nov</c:v>
                      </c:pt>
                      <c:pt idx="221">
                        <c:v>8-Nov</c:v>
                      </c:pt>
                      <c:pt idx="222">
                        <c:v>9-Nov</c:v>
                      </c:pt>
                      <c:pt idx="223">
                        <c:v>10-Nov</c:v>
                      </c:pt>
                      <c:pt idx="224">
                        <c:v>11-Nov</c:v>
                      </c:pt>
                      <c:pt idx="225">
                        <c:v>12-Nov</c:v>
                      </c:pt>
                      <c:pt idx="226">
                        <c:v>13-Nov</c:v>
                      </c:pt>
                      <c:pt idx="227">
                        <c:v>14-Nov</c:v>
                      </c:pt>
                      <c:pt idx="228">
                        <c:v>15-Nov</c:v>
                      </c:pt>
                      <c:pt idx="229">
                        <c:v>16-Nov</c:v>
                      </c:pt>
                      <c:pt idx="230">
                        <c:v>17-Nov</c:v>
                      </c:pt>
                      <c:pt idx="231">
                        <c:v>18-Nov</c:v>
                      </c:pt>
                      <c:pt idx="232">
                        <c:v>19-Nov</c:v>
                      </c:pt>
                      <c:pt idx="233">
                        <c:v>20-Nov</c:v>
                      </c:pt>
                      <c:pt idx="234">
                        <c:v>21-Nov</c:v>
                      </c:pt>
                      <c:pt idx="235">
                        <c:v>22-Nov</c:v>
                      </c:pt>
                      <c:pt idx="236">
                        <c:v>23-Nov</c:v>
                      </c:pt>
                      <c:pt idx="237">
                        <c:v>24-Nov</c:v>
                      </c:pt>
                      <c:pt idx="238">
                        <c:v>25-Nov</c:v>
                      </c:pt>
                      <c:pt idx="239">
                        <c:v>26-Nov</c:v>
                      </c:pt>
                      <c:pt idx="240">
                        <c:v>27-Nov</c:v>
                      </c:pt>
                      <c:pt idx="241">
                        <c:v>28-Nov</c:v>
                      </c:pt>
                      <c:pt idx="242">
                        <c:v>29-Nov</c:v>
                      </c:pt>
                      <c:pt idx="243">
                        <c:v>30-Nov</c:v>
                      </c:pt>
                      <c:pt idx="244">
                        <c:v>1-Dec</c:v>
                      </c:pt>
                      <c:pt idx="245">
                        <c:v>2-Dec</c:v>
                      </c:pt>
                      <c:pt idx="246">
                        <c:v>3-Dec</c:v>
                      </c:pt>
                      <c:pt idx="247">
                        <c:v>4-Dec</c:v>
                      </c:pt>
                      <c:pt idx="248">
                        <c:v>5-Dec</c:v>
                      </c:pt>
                      <c:pt idx="249">
                        <c:v>6-Dec</c:v>
                      </c:pt>
                      <c:pt idx="250">
                        <c:v>7-Dec</c:v>
                      </c:pt>
                      <c:pt idx="251">
                        <c:v>8-Dec</c:v>
                      </c:pt>
                      <c:pt idx="252">
                        <c:v>9-Dec</c:v>
                      </c:pt>
                      <c:pt idx="253">
                        <c:v>10-Dec</c:v>
                      </c:pt>
                      <c:pt idx="254">
                        <c:v>11-Dec</c:v>
                      </c:pt>
                      <c:pt idx="255">
                        <c:v>12-Dec</c:v>
                      </c:pt>
                      <c:pt idx="256">
                        <c:v>13-Dec</c:v>
                      </c:pt>
                      <c:pt idx="257">
                        <c:v>14-Dec</c:v>
                      </c:pt>
                      <c:pt idx="258">
                        <c:v>15-Dec</c:v>
                      </c:pt>
                      <c:pt idx="259">
                        <c:v>16-Dec</c:v>
                      </c:pt>
                      <c:pt idx="260">
                        <c:v>17-Dec</c:v>
                      </c:pt>
                      <c:pt idx="261">
                        <c:v>18-Dec</c:v>
                      </c:pt>
                      <c:pt idx="262">
                        <c:v>19-Dec</c:v>
                      </c:pt>
                      <c:pt idx="263">
                        <c:v>20-Dec</c:v>
                      </c:pt>
                      <c:pt idx="264">
                        <c:v>21-Dec</c:v>
                      </c:pt>
                      <c:pt idx="265">
                        <c:v>22-Dec</c:v>
                      </c:pt>
                      <c:pt idx="266">
                        <c:v>23-Dec</c:v>
                      </c:pt>
                      <c:pt idx="267">
                        <c:v>24-Dec</c:v>
                      </c:pt>
                      <c:pt idx="268">
                        <c:v>25-Dec</c:v>
                      </c:pt>
                      <c:pt idx="269">
                        <c:v>26-Dec</c:v>
                      </c:pt>
                      <c:pt idx="270">
                        <c:v>27-Dec</c:v>
                      </c:pt>
                      <c:pt idx="271">
                        <c:v>28-Dec</c:v>
                      </c:pt>
                      <c:pt idx="272">
                        <c:v>29-Dec</c:v>
                      </c:pt>
                      <c:pt idx="273">
                        <c:v>30-Dec</c:v>
                      </c:pt>
                      <c:pt idx="274">
                        <c:v>31-Dec</c:v>
                      </c:pt>
                      <c:pt idx="275">
                        <c:v>1-Jan</c:v>
                      </c:pt>
                      <c:pt idx="276">
                        <c:v>2-Jan</c:v>
                      </c:pt>
                      <c:pt idx="277">
                        <c:v>3-Jan</c:v>
                      </c:pt>
                      <c:pt idx="278">
                        <c:v>4-Jan</c:v>
                      </c:pt>
                      <c:pt idx="279">
                        <c:v>5-Jan</c:v>
                      </c:pt>
                      <c:pt idx="280">
                        <c:v>6-Jan</c:v>
                      </c:pt>
                      <c:pt idx="281">
                        <c:v>7-Jan</c:v>
                      </c:pt>
                      <c:pt idx="282">
                        <c:v>8-Jan</c:v>
                      </c:pt>
                      <c:pt idx="283">
                        <c:v>9-Jan</c:v>
                      </c:pt>
                      <c:pt idx="284">
                        <c:v>10-Jan</c:v>
                      </c:pt>
                      <c:pt idx="285">
                        <c:v>11-Jan</c:v>
                      </c:pt>
                      <c:pt idx="286">
                        <c:v>12-Jan</c:v>
                      </c:pt>
                      <c:pt idx="287">
                        <c:v>13-Jan</c:v>
                      </c:pt>
                      <c:pt idx="288">
                        <c:v>14-Jan</c:v>
                      </c:pt>
                      <c:pt idx="289">
                        <c:v>15-Jan</c:v>
                      </c:pt>
                      <c:pt idx="290">
                        <c:v>16-Jan</c:v>
                      </c:pt>
                      <c:pt idx="291">
                        <c:v>17-Jan</c:v>
                      </c:pt>
                      <c:pt idx="292">
                        <c:v>18-Jan</c:v>
                      </c:pt>
                      <c:pt idx="293">
                        <c:v>19-Jan</c:v>
                      </c:pt>
                      <c:pt idx="294">
                        <c:v>20-Jan</c:v>
                      </c:pt>
                      <c:pt idx="295">
                        <c:v>21-Jan</c:v>
                      </c:pt>
                      <c:pt idx="296">
                        <c:v>22-Jan</c:v>
                      </c:pt>
                      <c:pt idx="297">
                        <c:v>23-Jan</c:v>
                      </c:pt>
                      <c:pt idx="298">
                        <c:v>24-Jan</c:v>
                      </c:pt>
                      <c:pt idx="299">
                        <c:v>25-Jan</c:v>
                      </c:pt>
                      <c:pt idx="300">
                        <c:v>26-Jan</c:v>
                      </c:pt>
                      <c:pt idx="301">
                        <c:v>27-Jan</c:v>
                      </c:pt>
                      <c:pt idx="302">
                        <c:v>28-Jan</c:v>
                      </c:pt>
                      <c:pt idx="303">
                        <c:v>29-Jan</c:v>
                      </c:pt>
                      <c:pt idx="304">
                        <c:v>30-Jan</c:v>
                      </c:pt>
                      <c:pt idx="305">
                        <c:v>31-Jan</c:v>
                      </c:pt>
                      <c:pt idx="306">
                        <c:v>1-Feb</c:v>
                      </c:pt>
                      <c:pt idx="307">
                        <c:v>2-Feb</c:v>
                      </c:pt>
                      <c:pt idx="308">
                        <c:v>3-Feb</c:v>
                      </c:pt>
                      <c:pt idx="309">
                        <c:v>4-Feb</c:v>
                      </c:pt>
                      <c:pt idx="310">
                        <c:v>5-Feb</c:v>
                      </c:pt>
                      <c:pt idx="311">
                        <c:v>6-Feb</c:v>
                      </c:pt>
                      <c:pt idx="312">
                        <c:v>7-Feb</c:v>
                      </c:pt>
                      <c:pt idx="313">
                        <c:v>8-Feb</c:v>
                      </c:pt>
                      <c:pt idx="314">
                        <c:v>9-Feb</c:v>
                      </c:pt>
                      <c:pt idx="315">
                        <c:v>10-Feb</c:v>
                      </c:pt>
                      <c:pt idx="316">
                        <c:v>11-Feb</c:v>
                      </c:pt>
                      <c:pt idx="317">
                        <c:v>12-Feb</c:v>
                      </c:pt>
                      <c:pt idx="318">
                        <c:v>13-Feb</c:v>
                      </c:pt>
                      <c:pt idx="319">
                        <c:v>14-Feb</c:v>
                      </c:pt>
                      <c:pt idx="320">
                        <c:v>15-Feb</c:v>
                      </c:pt>
                      <c:pt idx="321">
                        <c:v>16-Feb</c:v>
                      </c:pt>
                      <c:pt idx="322">
                        <c:v>17-Feb</c:v>
                      </c:pt>
                      <c:pt idx="323">
                        <c:v>18-Feb</c:v>
                      </c:pt>
                      <c:pt idx="324">
                        <c:v>19-Feb</c:v>
                      </c:pt>
                      <c:pt idx="325">
                        <c:v>20-Feb</c:v>
                      </c:pt>
                      <c:pt idx="326">
                        <c:v>21-Feb</c:v>
                      </c:pt>
                      <c:pt idx="327">
                        <c:v>22-Feb</c:v>
                      </c:pt>
                      <c:pt idx="328">
                        <c:v>23-Feb</c:v>
                      </c:pt>
                      <c:pt idx="329">
                        <c:v>24-Feb</c:v>
                      </c:pt>
                      <c:pt idx="330">
                        <c:v>25-Feb</c:v>
                      </c:pt>
                      <c:pt idx="331">
                        <c:v>26-Feb</c:v>
                      </c:pt>
                      <c:pt idx="332">
                        <c:v>27-Feb</c:v>
                      </c:pt>
                      <c:pt idx="333">
                        <c:v>28-Feb</c:v>
                      </c:pt>
                      <c:pt idx="334">
                        <c:v>1-Mar</c:v>
                      </c:pt>
                      <c:pt idx="335">
                        <c:v>2-Mar</c:v>
                      </c:pt>
                      <c:pt idx="336">
                        <c:v>3-Mar</c:v>
                      </c:pt>
                      <c:pt idx="337">
                        <c:v>4-Mar</c:v>
                      </c:pt>
                      <c:pt idx="338">
                        <c:v>5-Mar</c:v>
                      </c:pt>
                      <c:pt idx="339">
                        <c:v>6-Mar</c:v>
                      </c:pt>
                      <c:pt idx="340">
                        <c:v>7-Mar</c:v>
                      </c:pt>
                      <c:pt idx="341">
                        <c:v>8-Mar</c:v>
                      </c:pt>
                      <c:pt idx="342">
                        <c:v>9-Mar</c:v>
                      </c:pt>
                      <c:pt idx="343">
                        <c:v>10-Mar</c:v>
                      </c:pt>
                      <c:pt idx="344">
                        <c:v>11-Mar</c:v>
                      </c:pt>
                      <c:pt idx="345">
                        <c:v>12-Mar</c:v>
                      </c:pt>
                      <c:pt idx="346">
                        <c:v>13-Mar</c:v>
                      </c:pt>
                      <c:pt idx="347">
                        <c:v>14-Mar</c:v>
                      </c:pt>
                      <c:pt idx="348">
                        <c:v>15-Mar</c:v>
                      </c:pt>
                      <c:pt idx="349">
                        <c:v>16-Mar</c:v>
                      </c:pt>
                      <c:pt idx="350">
                        <c:v>17-Mar</c:v>
                      </c:pt>
                      <c:pt idx="351">
                        <c:v>18-Mar</c:v>
                      </c:pt>
                      <c:pt idx="352">
                        <c:v>19-Mar</c:v>
                      </c:pt>
                      <c:pt idx="353">
                        <c:v>20-Mar</c:v>
                      </c:pt>
                      <c:pt idx="354">
                        <c:v>21-Mar</c:v>
                      </c:pt>
                      <c:pt idx="355">
                        <c:v>22-Mar</c:v>
                      </c:pt>
                      <c:pt idx="356">
                        <c:v>23-Mar</c:v>
                      </c:pt>
                      <c:pt idx="357">
                        <c:v>24-Mar</c:v>
                      </c:pt>
                      <c:pt idx="358">
                        <c:v>25-Mar</c:v>
                      </c:pt>
                      <c:pt idx="359">
                        <c:v>26-Mar</c:v>
                      </c:pt>
                      <c:pt idx="360">
                        <c:v>27-Mar</c:v>
                      </c:pt>
                      <c:pt idx="361">
                        <c:v>28-Mar</c:v>
                      </c:pt>
                      <c:pt idx="362">
                        <c:v>29-Mar</c:v>
                      </c:pt>
                      <c:pt idx="363">
                        <c:v>30-Mar</c:v>
                      </c:pt>
                      <c:pt idx="364">
                        <c:v>31-Mar</c:v>
                      </c:pt>
                      <c:pt idx="365">
                        <c:v>1-Apr</c:v>
                      </c:pt>
                    </c:strCache>
                  </c:strRef>
                </c:cat>
                <c:val>
                  <c:numRef>
                    <c:extLst>
                      <c:ext uri="{02D57815-91ED-43cb-92C2-25804820EDAC}">
                        <c15:formulaRef>
                          <c15:sqref>Daily!#REF!</c15:sqref>
                        </c15:formulaRef>
                      </c:ext>
                    </c:extLst>
                    <c:numCache>
                      <c:formatCode>General</c:formatCode>
                      <c:ptCount val="1"/>
                      <c:pt idx="0">
                        <c:v>1</c:v>
                      </c:pt>
                    </c:numCache>
                  </c:numRef>
                </c:val>
                <c:smooth val="0"/>
                <c:extLst>
                  <c:ext xmlns:c16="http://schemas.microsoft.com/office/drawing/2014/chart" uri="{C3380CC4-5D6E-409C-BE32-E72D297353CC}">
                    <c16:uniqueId val="{00000002-34F9-4F20-9A06-A47C659C12D6}"/>
                  </c:ext>
                </c:extLst>
              </c15:ser>
            </c15:filteredLineSeries>
          </c:ext>
        </c:extLst>
      </c:lineChart>
      <c:catAx>
        <c:axId val="18712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26122464"/>
        <c:crosses val="autoZero"/>
        <c:auto val="0"/>
        <c:lblAlgn val="ctr"/>
        <c:lblOffset val="100"/>
        <c:noMultiLvlLbl val="0"/>
      </c:catAx>
      <c:valAx>
        <c:axId val="126122464"/>
        <c:scaling>
          <c:orientation val="minMax"/>
          <c:min val="2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GB"/>
                  <a:t>M litres per day</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7123856"/>
        <c:crosses val="autoZero"/>
        <c:crossBetween val="between"/>
      </c:valAx>
      <c:spPr>
        <a:noFill/>
        <a:ln>
          <a:noFill/>
        </a:ln>
        <a:effectLst/>
      </c:spPr>
    </c:plotArea>
    <c:legend>
      <c:legendPos val="b"/>
      <c:layout>
        <c:manualLayout>
          <c:xMode val="edge"/>
          <c:yMode val="edge"/>
          <c:x val="0.14362438271604938"/>
          <c:y val="0.9116543655456093"/>
          <c:w val="0.62448996913580235"/>
          <c:h val="5.480001566968308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UK daily milk deliveries </a:t>
            </a:r>
          </a:p>
          <a:p>
            <a:pPr>
              <a:defRPr sz="1400"/>
            </a:pPr>
            <a:r>
              <a:rPr lang="en-US" sz="1400"/>
              <a:t>(7 day rolling average)</a:t>
            </a:r>
          </a:p>
        </c:rich>
      </c:tx>
      <c:layout>
        <c:manualLayout>
          <c:xMode val="edge"/>
          <c:yMode val="edge"/>
          <c:x val="0.34673765432098763"/>
          <c:y val="1.43369175627240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383780864197531"/>
          <c:y val="0.15820624999999999"/>
          <c:w val="0.87460354938271601"/>
          <c:h val="0.6359055555555555"/>
        </c:manualLayout>
      </c:layout>
      <c:lineChart>
        <c:grouping val="standard"/>
        <c:varyColors val="0"/>
        <c:ser>
          <c:idx val="0"/>
          <c:order val="0"/>
          <c:tx>
            <c:strRef>
              <c:f>'Daily charts'!$D$1</c:f>
              <c:strCache>
                <c:ptCount val="1"/>
                <c:pt idx="0">
                  <c:v>2025/2026</c:v>
                </c:pt>
              </c:strCache>
            </c:strRef>
          </c:tx>
          <c:spPr>
            <a:ln w="28575" cap="rnd">
              <a:solidFill>
                <a:schemeClr val="accent1"/>
              </a:solidFill>
              <a:round/>
            </a:ln>
            <a:effectLst/>
          </c:spPr>
          <c:marker>
            <c:symbol val="none"/>
          </c:marker>
          <c:cat>
            <c:strRef>
              <c:f>Daily!$A$9:$A$374</c:f>
              <c:strCache>
                <c:ptCount val="366"/>
                <c:pt idx="0">
                  <c:v>1-Apr</c:v>
                </c:pt>
                <c:pt idx="1">
                  <c:v>2-Apr</c:v>
                </c:pt>
                <c:pt idx="2">
                  <c:v>3-Apr</c:v>
                </c:pt>
                <c:pt idx="3">
                  <c:v>4-Apr</c:v>
                </c:pt>
                <c:pt idx="4">
                  <c:v>5-Apr</c:v>
                </c:pt>
                <c:pt idx="5">
                  <c:v>6-Apr</c:v>
                </c:pt>
                <c:pt idx="6">
                  <c:v>7-Apr</c:v>
                </c:pt>
                <c:pt idx="7">
                  <c:v>8-Apr</c:v>
                </c:pt>
                <c:pt idx="8">
                  <c:v>9-Apr</c:v>
                </c:pt>
                <c:pt idx="9">
                  <c:v>10-Apr</c:v>
                </c:pt>
                <c:pt idx="10">
                  <c:v>11-Apr</c:v>
                </c:pt>
                <c:pt idx="11">
                  <c:v>12-Apr</c:v>
                </c:pt>
                <c:pt idx="12">
                  <c:v>13-Apr</c:v>
                </c:pt>
                <c:pt idx="13">
                  <c:v>14-Apr</c:v>
                </c:pt>
                <c:pt idx="14">
                  <c:v>15-Apr</c:v>
                </c:pt>
                <c:pt idx="15">
                  <c:v>16-Apr</c:v>
                </c:pt>
                <c:pt idx="16">
                  <c:v>17-Apr</c:v>
                </c:pt>
                <c:pt idx="17">
                  <c:v>18-Apr</c:v>
                </c:pt>
                <c:pt idx="18">
                  <c:v>19-Apr</c:v>
                </c:pt>
                <c:pt idx="19">
                  <c:v>20-Apr</c:v>
                </c:pt>
                <c:pt idx="20">
                  <c:v>21-Apr</c:v>
                </c:pt>
                <c:pt idx="21">
                  <c:v>22-Apr</c:v>
                </c:pt>
                <c:pt idx="22">
                  <c:v>23-Apr</c:v>
                </c:pt>
                <c:pt idx="23">
                  <c:v>24-Apr</c:v>
                </c:pt>
                <c:pt idx="24">
                  <c:v>25-Apr</c:v>
                </c:pt>
                <c:pt idx="25">
                  <c:v>26-Apr</c:v>
                </c:pt>
                <c:pt idx="26">
                  <c:v>27-Apr</c:v>
                </c:pt>
                <c:pt idx="27">
                  <c:v>28-Apr</c:v>
                </c:pt>
                <c:pt idx="28">
                  <c:v>29-Apr</c:v>
                </c:pt>
                <c:pt idx="29">
                  <c:v>30-Apr</c:v>
                </c:pt>
                <c:pt idx="30">
                  <c:v>1-May</c:v>
                </c:pt>
                <c:pt idx="31">
                  <c:v>2-May</c:v>
                </c:pt>
                <c:pt idx="32">
                  <c:v>3-May</c:v>
                </c:pt>
                <c:pt idx="33">
                  <c:v>4-May</c:v>
                </c:pt>
                <c:pt idx="34">
                  <c:v>5-May</c:v>
                </c:pt>
                <c:pt idx="35">
                  <c:v>6-May</c:v>
                </c:pt>
                <c:pt idx="36">
                  <c:v>7-May</c:v>
                </c:pt>
                <c:pt idx="37">
                  <c:v>8-May</c:v>
                </c:pt>
                <c:pt idx="38">
                  <c:v>9-May</c:v>
                </c:pt>
                <c:pt idx="39">
                  <c:v>10-May</c:v>
                </c:pt>
                <c:pt idx="40">
                  <c:v>11-May</c:v>
                </c:pt>
                <c:pt idx="41">
                  <c:v>12-May</c:v>
                </c:pt>
                <c:pt idx="42">
                  <c:v>13-May</c:v>
                </c:pt>
                <c:pt idx="43">
                  <c:v>14-May</c:v>
                </c:pt>
                <c:pt idx="44">
                  <c:v>15-May</c:v>
                </c:pt>
                <c:pt idx="45">
                  <c:v>16-May</c:v>
                </c:pt>
                <c:pt idx="46">
                  <c:v>17-May</c:v>
                </c:pt>
                <c:pt idx="47">
                  <c:v>18-May</c:v>
                </c:pt>
                <c:pt idx="48">
                  <c:v>19-May</c:v>
                </c:pt>
                <c:pt idx="49">
                  <c:v>20-May</c:v>
                </c:pt>
                <c:pt idx="50">
                  <c:v>21-May</c:v>
                </c:pt>
                <c:pt idx="51">
                  <c:v>22-May</c:v>
                </c:pt>
                <c:pt idx="52">
                  <c:v>23-May</c:v>
                </c:pt>
                <c:pt idx="53">
                  <c:v>24-May</c:v>
                </c:pt>
                <c:pt idx="54">
                  <c:v>25-May</c:v>
                </c:pt>
                <c:pt idx="55">
                  <c:v>26-May</c:v>
                </c:pt>
                <c:pt idx="56">
                  <c:v>27-May</c:v>
                </c:pt>
                <c:pt idx="57">
                  <c:v>28-May</c:v>
                </c:pt>
                <c:pt idx="58">
                  <c:v>29-May</c:v>
                </c:pt>
                <c:pt idx="59">
                  <c:v>30-May</c:v>
                </c:pt>
                <c:pt idx="60">
                  <c:v>31-May</c:v>
                </c:pt>
                <c:pt idx="61">
                  <c:v>1-Jun</c:v>
                </c:pt>
                <c:pt idx="62">
                  <c:v>2-Jun</c:v>
                </c:pt>
                <c:pt idx="63">
                  <c:v>3-Jun</c:v>
                </c:pt>
                <c:pt idx="64">
                  <c:v>4-Jun</c:v>
                </c:pt>
                <c:pt idx="65">
                  <c:v>5-Jun</c:v>
                </c:pt>
                <c:pt idx="66">
                  <c:v>6-Jun</c:v>
                </c:pt>
                <c:pt idx="67">
                  <c:v>7-Jun</c:v>
                </c:pt>
                <c:pt idx="68">
                  <c:v>8-Jun</c:v>
                </c:pt>
                <c:pt idx="69">
                  <c:v>9-Jun</c:v>
                </c:pt>
                <c:pt idx="70">
                  <c:v>10-Jun</c:v>
                </c:pt>
                <c:pt idx="71">
                  <c:v>11-Jun</c:v>
                </c:pt>
                <c:pt idx="72">
                  <c:v>12-Jun</c:v>
                </c:pt>
                <c:pt idx="73">
                  <c:v>13-Jun</c:v>
                </c:pt>
                <c:pt idx="74">
                  <c:v>14-Jun</c:v>
                </c:pt>
                <c:pt idx="75">
                  <c:v>15-Jun</c:v>
                </c:pt>
                <c:pt idx="76">
                  <c:v>16-Jun</c:v>
                </c:pt>
                <c:pt idx="77">
                  <c:v>17-Jun</c:v>
                </c:pt>
                <c:pt idx="78">
                  <c:v>18-Jun</c:v>
                </c:pt>
                <c:pt idx="79">
                  <c:v>19-Jun</c:v>
                </c:pt>
                <c:pt idx="80">
                  <c:v>20-Jun</c:v>
                </c:pt>
                <c:pt idx="81">
                  <c:v>21-Jun</c:v>
                </c:pt>
                <c:pt idx="82">
                  <c:v>22-Jun</c:v>
                </c:pt>
                <c:pt idx="83">
                  <c:v>23-Jun</c:v>
                </c:pt>
                <c:pt idx="84">
                  <c:v>24-Jun</c:v>
                </c:pt>
                <c:pt idx="85">
                  <c:v>25-Jun</c:v>
                </c:pt>
                <c:pt idx="86">
                  <c:v>26-Jun</c:v>
                </c:pt>
                <c:pt idx="87">
                  <c:v>27-Jun</c:v>
                </c:pt>
                <c:pt idx="88">
                  <c:v>28-Jun</c:v>
                </c:pt>
                <c:pt idx="89">
                  <c:v>29-Jun</c:v>
                </c:pt>
                <c:pt idx="90">
                  <c:v>30-Jun</c:v>
                </c:pt>
                <c:pt idx="91">
                  <c:v>1-Jul</c:v>
                </c:pt>
                <c:pt idx="92">
                  <c:v>2-Jul</c:v>
                </c:pt>
                <c:pt idx="93">
                  <c:v>3-Jul</c:v>
                </c:pt>
                <c:pt idx="94">
                  <c:v>4-Jul</c:v>
                </c:pt>
                <c:pt idx="95">
                  <c:v>5-Jul</c:v>
                </c:pt>
                <c:pt idx="96">
                  <c:v>6-Jul</c:v>
                </c:pt>
                <c:pt idx="97">
                  <c:v>7-Jul</c:v>
                </c:pt>
                <c:pt idx="98">
                  <c:v>8-Jul</c:v>
                </c:pt>
                <c:pt idx="99">
                  <c:v>9-Jul</c:v>
                </c:pt>
                <c:pt idx="100">
                  <c:v>10-Jul</c:v>
                </c:pt>
                <c:pt idx="101">
                  <c:v>11-Jul</c:v>
                </c:pt>
                <c:pt idx="102">
                  <c:v>12-Jul</c:v>
                </c:pt>
                <c:pt idx="103">
                  <c:v>13-Jul</c:v>
                </c:pt>
                <c:pt idx="104">
                  <c:v>14-Jul</c:v>
                </c:pt>
                <c:pt idx="105">
                  <c:v>15-Jul</c:v>
                </c:pt>
                <c:pt idx="106">
                  <c:v>16-Jul</c:v>
                </c:pt>
                <c:pt idx="107">
                  <c:v>17-Jul</c:v>
                </c:pt>
                <c:pt idx="108">
                  <c:v>18-Jul</c:v>
                </c:pt>
                <c:pt idx="109">
                  <c:v>19-Jul</c:v>
                </c:pt>
                <c:pt idx="110">
                  <c:v>20-Jul</c:v>
                </c:pt>
                <c:pt idx="111">
                  <c:v>21-Jul</c:v>
                </c:pt>
                <c:pt idx="112">
                  <c:v>22-Jul</c:v>
                </c:pt>
                <c:pt idx="113">
                  <c:v>23-Jul</c:v>
                </c:pt>
                <c:pt idx="114">
                  <c:v>24-Jul</c:v>
                </c:pt>
                <c:pt idx="115">
                  <c:v>25-Jul</c:v>
                </c:pt>
                <c:pt idx="116">
                  <c:v>26-Jul</c:v>
                </c:pt>
                <c:pt idx="117">
                  <c:v>27-Jul</c:v>
                </c:pt>
                <c:pt idx="118">
                  <c:v>28-Jul</c:v>
                </c:pt>
                <c:pt idx="119">
                  <c:v>29-Jul</c:v>
                </c:pt>
                <c:pt idx="120">
                  <c:v>30-Jul</c:v>
                </c:pt>
                <c:pt idx="121">
                  <c:v>31-Jul</c:v>
                </c:pt>
                <c:pt idx="122">
                  <c:v>1-Aug</c:v>
                </c:pt>
                <c:pt idx="123">
                  <c:v>2-Aug</c:v>
                </c:pt>
                <c:pt idx="124">
                  <c:v>3-Aug</c:v>
                </c:pt>
                <c:pt idx="125">
                  <c:v>4-Aug</c:v>
                </c:pt>
                <c:pt idx="126">
                  <c:v>5-Aug</c:v>
                </c:pt>
                <c:pt idx="127">
                  <c:v>6-Aug</c:v>
                </c:pt>
                <c:pt idx="128">
                  <c:v>7-Aug</c:v>
                </c:pt>
                <c:pt idx="129">
                  <c:v>8-Aug</c:v>
                </c:pt>
                <c:pt idx="130">
                  <c:v>9-Aug</c:v>
                </c:pt>
                <c:pt idx="131">
                  <c:v>10-Aug</c:v>
                </c:pt>
                <c:pt idx="132">
                  <c:v>11-Aug</c:v>
                </c:pt>
                <c:pt idx="133">
                  <c:v>12-Aug</c:v>
                </c:pt>
                <c:pt idx="134">
                  <c:v>13-Aug</c:v>
                </c:pt>
                <c:pt idx="135">
                  <c:v>14-Aug</c:v>
                </c:pt>
                <c:pt idx="136">
                  <c:v>15-Aug</c:v>
                </c:pt>
                <c:pt idx="137">
                  <c:v>16-Aug</c:v>
                </c:pt>
                <c:pt idx="138">
                  <c:v>17-Aug</c:v>
                </c:pt>
                <c:pt idx="139">
                  <c:v>18-Aug</c:v>
                </c:pt>
                <c:pt idx="140">
                  <c:v>19-Aug</c:v>
                </c:pt>
                <c:pt idx="141">
                  <c:v>20-Aug</c:v>
                </c:pt>
                <c:pt idx="142">
                  <c:v>21-Aug</c:v>
                </c:pt>
                <c:pt idx="143">
                  <c:v>22-Aug</c:v>
                </c:pt>
                <c:pt idx="144">
                  <c:v>23-Aug</c:v>
                </c:pt>
                <c:pt idx="145">
                  <c:v>24-Aug</c:v>
                </c:pt>
                <c:pt idx="146">
                  <c:v>25-Aug</c:v>
                </c:pt>
                <c:pt idx="147">
                  <c:v>26-Aug</c:v>
                </c:pt>
                <c:pt idx="148">
                  <c:v>27-Aug</c:v>
                </c:pt>
                <c:pt idx="149">
                  <c:v>28-Aug</c:v>
                </c:pt>
                <c:pt idx="150">
                  <c:v>29-Aug</c:v>
                </c:pt>
                <c:pt idx="151">
                  <c:v>30-Aug</c:v>
                </c:pt>
                <c:pt idx="152">
                  <c:v>31-Aug</c:v>
                </c:pt>
                <c:pt idx="153">
                  <c:v>1-Sep</c:v>
                </c:pt>
                <c:pt idx="154">
                  <c:v>2-Sep</c:v>
                </c:pt>
                <c:pt idx="155">
                  <c:v>3-Sep</c:v>
                </c:pt>
                <c:pt idx="156">
                  <c:v>4-Sep</c:v>
                </c:pt>
                <c:pt idx="157">
                  <c:v>5-Sep</c:v>
                </c:pt>
                <c:pt idx="158">
                  <c:v>6-Sep</c:v>
                </c:pt>
                <c:pt idx="159">
                  <c:v>7-Sep</c:v>
                </c:pt>
                <c:pt idx="160">
                  <c:v>8-Sep</c:v>
                </c:pt>
                <c:pt idx="161">
                  <c:v>9-Sep</c:v>
                </c:pt>
                <c:pt idx="162">
                  <c:v>10-Sep</c:v>
                </c:pt>
                <c:pt idx="163">
                  <c:v>11-Sep</c:v>
                </c:pt>
                <c:pt idx="164">
                  <c:v>12-Sep</c:v>
                </c:pt>
                <c:pt idx="165">
                  <c:v>13-Sep</c:v>
                </c:pt>
                <c:pt idx="166">
                  <c:v>14-Sep</c:v>
                </c:pt>
                <c:pt idx="167">
                  <c:v>15-Sep</c:v>
                </c:pt>
                <c:pt idx="168">
                  <c:v>16-Sep</c:v>
                </c:pt>
                <c:pt idx="169">
                  <c:v>17-Sep</c:v>
                </c:pt>
                <c:pt idx="170">
                  <c:v>18-Sep</c:v>
                </c:pt>
                <c:pt idx="171">
                  <c:v>19-Sep</c:v>
                </c:pt>
                <c:pt idx="172">
                  <c:v>20-Sep</c:v>
                </c:pt>
                <c:pt idx="173">
                  <c:v>21-Sep</c:v>
                </c:pt>
                <c:pt idx="174">
                  <c:v>22-Sep</c:v>
                </c:pt>
                <c:pt idx="175">
                  <c:v>23-Sep</c:v>
                </c:pt>
                <c:pt idx="176">
                  <c:v>24-Sep</c:v>
                </c:pt>
                <c:pt idx="177">
                  <c:v>25-Sep</c:v>
                </c:pt>
                <c:pt idx="178">
                  <c:v>26-Sep</c:v>
                </c:pt>
                <c:pt idx="179">
                  <c:v>27-Sep</c:v>
                </c:pt>
                <c:pt idx="180">
                  <c:v>28-Sep</c:v>
                </c:pt>
                <c:pt idx="181">
                  <c:v>29-Sep</c:v>
                </c:pt>
                <c:pt idx="182">
                  <c:v>30-Sep</c:v>
                </c:pt>
                <c:pt idx="183">
                  <c:v>1-Oct</c:v>
                </c:pt>
                <c:pt idx="184">
                  <c:v>2-Oct</c:v>
                </c:pt>
                <c:pt idx="185">
                  <c:v>3-Oct</c:v>
                </c:pt>
                <c:pt idx="186">
                  <c:v>4-Oct</c:v>
                </c:pt>
                <c:pt idx="187">
                  <c:v>5-Oct</c:v>
                </c:pt>
                <c:pt idx="188">
                  <c:v>6-Oct</c:v>
                </c:pt>
                <c:pt idx="189">
                  <c:v>7-Oct</c:v>
                </c:pt>
                <c:pt idx="190">
                  <c:v>8-Oct</c:v>
                </c:pt>
                <c:pt idx="191">
                  <c:v>9-Oct</c:v>
                </c:pt>
                <c:pt idx="192">
                  <c:v>10-Oct</c:v>
                </c:pt>
                <c:pt idx="193">
                  <c:v>11-Oct</c:v>
                </c:pt>
                <c:pt idx="194">
                  <c:v>12-Oct</c:v>
                </c:pt>
                <c:pt idx="195">
                  <c:v>13-Oct</c:v>
                </c:pt>
                <c:pt idx="196">
                  <c:v>14-Oct</c:v>
                </c:pt>
                <c:pt idx="197">
                  <c:v>15-Oct</c:v>
                </c:pt>
                <c:pt idx="198">
                  <c:v>16-Oct</c:v>
                </c:pt>
                <c:pt idx="199">
                  <c:v>17-Oct</c:v>
                </c:pt>
                <c:pt idx="200">
                  <c:v>18-Oct</c:v>
                </c:pt>
                <c:pt idx="201">
                  <c:v>19-Oct</c:v>
                </c:pt>
                <c:pt idx="202">
                  <c:v>20-Oct</c:v>
                </c:pt>
                <c:pt idx="203">
                  <c:v>21-Oct</c:v>
                </c:pt>
                <c:pt idx="204">
                  <c:v>22-Oct</c:v>
                </c:pt>
                <c:pt idx="205">
                  <c:v>23-Oct</c:v>
                </c:pt>
                <c:pt idx="206">
                  <c:v>24-Oct</c:v>
                </c:pt>
                <c:pt idx="207">
                  <c:v>25-Oct</c:v>
                </c:pt>
                <c:pt idx="208">
                  <c:v>26-Oct</c:v>
                </c:pt>
                <c:pt idx="209">
                  <c:v>27-Oct</c:v>
                </c:pt>
                <c:pt idx="210">
                  <c:v>28-Oct</c:v>
                </c:pt>
                <c:pt idx="211">
                  <c:v>29-Oct</c:v>
                </c:pt>
                <c:pt idx="212">
                  <c:v>30-Oct</c:v>
                </c:pt>
                <c:pt idx="213">
                  <c:v>31-Oct</c:v>
                </c:pt>
                <c:pt idx="214">
                  <c:v>1-Nov</c:v>
                </c:pt>
                <c:pt idx="215">
                  <c:v>2-Nov</c:v>
                </c:pt>
                <c:pt idx="216">
                  <c:v>3-Nov</c:v>
                </c:pt>
                <c:pt idx="217">
                  <c:v>4-Nov</c:v>
                </c:pt>
                <c:pt idx="218">
                  <c:v>5-Nov</c:v>
                </c:pt>
                <c:pt idx="219">
                  <c:v>6-Nov</c:v>
                </c:pt>
                <c:pt idx="220">
                  <c:v>7-Nov</c:v>
                </c:pt>
                <c:pt idx="221">
                  <c:v>8-Nov</c:v>
                </c:pt>
                <c:pt idx="222">
                  <c:v>9-Nov</c:v>
                </c:pt>
                <c:pt idx="223">
                  <c:v>10-Nov</c:v>
                </c:pt>
                <c:pt idx="224">
                  <c:v>11-Nov</c:v>
                </c:pt>
                <c:pt idx="225">
                  <c:v>12-Nov</c:v>
                </c:pt>
                <c:pt idx="226">
                  <c:v>13-Nov</c:v>
                </c:pt>
                <c:pt idx="227">
                  <c:v>14-Nov</c:v>
                </c:pt>
                <c:pt idx="228">
                  <c:v>15-Nov</c:v>
                </c:pt>
                <c:pt idx="229">
                  <c:v>16-Nov</c:v>
                </c:pt>
                <c:pt idx="230">
                  <c:v>17-Nov</c:v>
                </c:pt>
                <c:pt idx="231">
                  <c:v>18-Nov</c:v>
                </c:pt>
                <c:pt idx="232">
                  <c:v>19-Nov</c:v>
                </c:pt>
                <c:pt idx="233">
                  <c:v>20-Nov</c:v>
                </c:pt>
                <c:pt idx="234">
                  <c:v>21-Nov</c:v>
                </c:pt>
                <c:pt idx="235">
                  <c:v>22-Nov</c:v>
                </c:pt>
                <c:pt idx="236">
                  <c:v>23-Nov</c:v>
                </c:pt>
                <c:pt idx="237">
                  <c:v>24-Nov</c:v>
                </c:pt>
                <c:pt idx="238">
                  <c:v>25-Nov</c:v>
                </c:pt>
                <c:pt idx="239">
                  <c:v>26-Nov</c:v>
                </c:pt>
                <c:pt idx="240">
                  <c:v>27-Nov</c:v>
                </c:pt>
                <c:pt idx="241">
                  <c:v>28-Nov</c:v>
                </c:pt>
                <c:pt idx="242">
                  <c:v>29-Nov</c:v>
                </c:pt>
                <c:pt idx="243">
                  <c:v>30-Nov</c:v>
                </c:pt>
                <c:pt idx="244">
                  <c:v>1-Dec</c:v>
                </c:pt>
                <c:pt idx="245">
                  <c:v>2-Dec</c:v>
                </c:pt>
                <c:pt idx="246">
                  <c:v>3-Dec</c:v>
                </c:pt>
                <c:pt idx="247">
                  <c:v>4-Dec</c:v>
                </c:pt>
                <c:pt idx="248">
                  <c:v>5-Dec</c:v>
                </c:pt>
                <c:pt idx="249">
                  <c:v>6-Dec</c:v>
                </c:pt>
                <c:pt idx="250">
                  <c:v>7-Dec</c:v>
                </c:pt>
                <c:pt idx="251">
                  <c:v>8-Dec</c:v>
                </c:pt>
                <c:pt idx="252">
                  <c:v>9-Dec</c:v>
                </c:pt>
                <c:pt idx="253">
                  <c:v>10-Dec</c:v>
                </c:pt>
                <c:pt idx="254">
                  <c:v>11-Dec</c:v>
                </c:pt>
                <c:pt idx="255">
                  <c:v>12-Dec</c:v>
                </c:pt>
                <c:pt idx="256">
                  <c:v>13-Dec</c:v>
                </c:pt>
                <c:pt idx="257">
                  <c:v>14-Dec</c:v>
                </c:pt>
                <c:pt idx="258">
                  <c:v>15-Dec</c:v>
                </c:pt>
                <c:pt idx="259">
                  <c:v>16-Dec</c:v>
                </c:pt>
                <c:pt idx="260">
                  <c:v>17-Dec</c:v>
                </c:pt>
                <c:pt idx="261">
                  <c:v>18-Dec</c:v>
                </c:pt>
                <c:pt idx="262">
                  <c:v>19-Dec</c:v>
                </c:pt>
                <c:pt idx="263">
                  <c:v>20-Dec</c:v>
                </c:pt>
                <c:pt idx="264">
                  <c:v>21-Dec</c:v>
                </c:pt>
                <c:pt idx="265">
                  <c:v>22-Dec</c:v>
                </c:pt>
                <c:pt idx="266">
                  <c:v>23-Dec</c:v>
                </c:pt>
                <c:pt idx="267">
                  <c:v>24-Dec</c:v>
                </c:pt>
                <c:pt idx="268">
                  <c:v>25-Dec</c:v>
                </c:pt>
                <c:pt idx="269">
                  <c:v>26-Dec</c:v>
                </c:pt>
                <c:pt idx="270">
                  <c:v>27-Dec</c:v>
                </c:pt>
                <c:pt idx="271">
                  <c:v>28-Dec</c:v>
                </c:pt>
                <c:pt idx="272">
                  <c:v>29-Dec</c:v>
                </c:pt>
                <c:pt idx="273">
                  <c:v>30-Dec</c:v>
                </c:pt>
                <c:pt idx="274">
                  <c:v>31-Dec</c:v>
                </c:pt>
                <c:pt idx="275">
                  <c:v>1-Jan</c:v>
                </c:pt>
                <c:pt idx="276">
                  <c:v>2-Jan</c:v>
                </c:pt>
                <c:pt idx="277">
                  <c:v>3-Jan</c:v>
                </c:pt>
                <c:pt idx="278">
                  <c:v>4-Jan</c:v>
                </c:pt>
                <c:pt idx="279">
                  <c:v>5-Jan</c:v>
                </c:pt>
                <c:pt idx="280">
                  <c:v>6-Jan</c:v>
                </c:pt>
                <c:pt idx="281">
                  <c:v>7-Jan</c:v>
                </c:pt>
                <c:pt idx="282">
                  <c:v>8-Jan</c:v>
                </c:pt>
                <c:pt idx="283">
                  <c:v>9-Jan</c:v>
                </c:pt>
                <c:pt idx="284">
                  <c:v>10-Jan</c:v>
                </c:pt>
                <c:pt idx="285">
                  <c:v>11-Jan</c:v>
                </c:pt>
                <c:pt idx="286">
                  <c:v>12-Jan</c:v>
                </c:pt>
                <c:pt idx="287">
                  <c:v>13-Jan</c:v>
                </c:pt>
                <c:pt idx="288">
                  <c:v>14-Jan</c:v>
                </c:pt>
                <c:pt idx="289">
                  <c:v>15-Jan</c:v>
                </c:pt>
                <c:pt idx="290">
                  <c:v>16-Jan</c:v>
                </c:pt>
                <c:pt idx="291">
                  <c:v>17-Jan</c:v>
                </c:pt>
                <c:pt idx="292">
                  <c:v>18-Jan</c:v>
                </c:pt>
                <c:pt idx="293">
                  <c:v>19-Jan</c:v>
                </c:pt>
                <c:pt idx="294">
                  <c:v>20-Jan</c:v>
                </c:pt>
                <c:pt idx="295">
                  <c:v>21-Jan</c:v>
                </c:pt>
                <c:pt idx="296">
                  <c:v>22-Jan</c:v>
                </c:pt>
                <c:pt idx="297">
                  <c:v>23-Jan</c:v>
                </c:pt>
                <c:pt idx="298">
                  <c:v>24-Jan</c:v>
                </c:pt>
                <c:pt idx="299">
                  <c:v>25-Jan</c:v>
                </c:pt>
                <c:pt idx="300">
                  <c:v>26-Jan</c:v>
                </c:pt>
                <c:pt idx="301">
                  <c:v>27-Jan</c:v>
                </c:pt>
                <c:pt idx="302">
                  <c:v>28-Jan</c:v>
                </c:pt>
                <c:pt idx="303">
                  <c:v>29-Jan</c:v>
                </c:pt>
                <c:pt idx="304">
                  <c:v>30-Jan</c:v>
                </c:pt>
                <c:pt idx="305">
                  <c:v>31-Jan</c:v>
                </c:pt>
                <c:pt idx="306">
                  <c:v>1-Feb</c:v>
                </c:pt>
                <c:pt idx="307">
                  <c:v>2-Feb</c:v>
                </c:pt>
                <c:pt idx="308">
                  <c:v>3-Feb</c:v>
                </c:pt>
                <c:pt idx="309">
                  <c:v>4-Feb</c:v>
                </c:pt>
                <c:pt idx="310">
                  <c:v>5-Feb</c:v>
                </c:pt>
                <c:pt idx="311">
                  <c:v>6-Feb</c:v>
                </c:pt>
                <c:pt idx="312">
                  <c:v>7-Feb</c:v>
                </c:pt>
                <c:pt idx="313">
                  <c:v>8-Feb</c:v>
                </c:pt>
                <c:pt idx="314">
                  <c:v>9-Feb</c:v>
                </c:pt>
                <c:pt idx="315">
                  <c:v>10-Feb</c:v>
                </c:pt>
                <c:pt idx="316">
                  <c:v>11-Feb</c:v>
                </c:pt>
                <c:pt idx="317">
                  <c:v>12-Feb</c:v>
                </c:pt>
                <c:pt idx="318">
                  <c:v>13-Feb</c:v>
                </c:pt>
                <c:pt idx="319">
                  <c:v>14-Feb</c:v>
                </c:pt>
                <c:pt idx="320">
                  <c:v>15-Feb</c:v>
                </c:pt>
                <c:pt idx="321">
                  <c:v>16-Feb</c:v>
                </c:pt>
                <c:pt idx="322">
                  <c:v>17-Feb</c:v>
                </c:pt>
                <c:pt idx="323">
                  <c:v>18-Feb</c:v>
                </c:pt>
                <c:pt idx="324">
                  <c:v>19-Feb</c:v>
                </c:pt>
                <c:pt idx="325">
                  <c:v>20-Feb</c:v>
                </c:pt>
                <c:pt idx="326">
                  <c:v>21-Feb</c:v>
                </c:pt>
                <c:pt idx="327">
                  <c:v>22-Feb</c:v>
                </c:pt>
                <c:pt idx="328">
                  <c:v>23-Feb</c:v>
                </c:pt>
                <c:pt idx="329">
                  <c:v>24-Feb</c:v>
                </c:pt>
                <c:pt idx="330">
                  <c:v>25-Feb</c:v>
                </c:pt>
                <c:pt idx="331">
                  <c:v>26-Feb</c:v>
                </c:pt>
                <c:pt idx="332">
                  <c:v>27-Feb</c:v>
                </c:pt>
                <c:pt idx="333">
                  <c:v>28-Feb</c:v>
                </c:pt>
                <c:pt idx="334">
                  <c:v>1-Mar</c:v>
                </c:pt>
                <c:pt idx="335">
                  <c:v>2-Mar</c:v>
                </c:pt>
                <c:pt idx="336">
                  <c:v>3-Mar</c:v>
                </c:pt>
                <c:pt idx="337">
                  <c:v>4-Mar</c:v>
                </c:pt>
                <c:pt idx="338">
                  <c:v>5-Mar</c:v>
                </c:pt>
                <c:pt idx="339">
                  <c:v>6-Mar</c:v>
                </c:pt>
                <c:pt idx="340">
                  <c:v>7-Mar</c:v>
                </c:pt>
                <c:pt idx="341">
                  <c:v>8-Mar</c:v>
                </c:pt>
                <c:pt idx="342">
                  <c:v>9-Mar</c:v>
                </c:pt>
                <c:pt idx="343">
                  <c:v>10-Mar</c:v>
                </c:pt>
                <c:pt idx="344">
                  <c:v>11-Mar</c:v>
                </c:pt>
                <c:pt idx="345">
                  <c:v>12-Mar</c:v>
                </c:pt>
                <c:pt idx="346">
                  <c:v>13-Mar</c:v>
                </c:pt>
                <c:pt idx="347">
                  <c:v>14-Mar</c:v>
                </c:pt>
                <c:pt idx="348">
                  <c:v>15-Mar</c:v>
                </c:pt>
                <c:pt idx="349">
                  <c:v>16-Mar</c:v>
                </c:pt>
                <c:pt idx="350">
                  <c:v>17-Mar</c:v>
                </c:pt>
                <c:pt idx="351">
                  <c:v>18-Mar</c:v>
                </c:pt>
                <c:pt idx="352">
                  <c:v>19-Mar</c:v>
                </c:pt>
                <c:pt idx="353">
                  <c:v>20-Mar</c:v>
                </c:pt>
                <c:pt idx="354">
                  <c:v>21-Mar</c:v>
                </c:pt>
                <c:pt idx="355">
                  <c:v>22-Mar</c:v>
                </c:pt>
                <c:pt idx="356">
                  <c:v>23-Mar</c:v>
                </c:pt>
                <c:pt idx="357">
                  <c:v>24-Mar</c:v>
                </c:pt>
                <c:pt idx="358">
                  <c:v>25-Mar</c:v>
                </c:pt>
                <c:pt idx="359">
                  <c:v>26-Mar</c:v>
                </c:pt>
                <c:pt idx="360">
                  <c:v>27-Mar</c:v>
                </c:pt>
                <c:pt idx="361">
                  <c:v>28-Mar</c:v>
                </c:pt>
                <c:pt idx="362">
                  <c:v>29-Mar</c:v>
                </c:pt>
                <c:pt idx="363">
                  <c:v>30-Mar</c:v>
                </c:pt>
                <c:pt idx="364">
                  <c:v>31-Mar</c:v>
                </c:pt>
                <c:pt idx="365">
                  <c:v>1-Apr</c:v>
                </c:pt>
              </c:strCache>
            </c:strRef>
          </c:cat>
          <c:val>
            <c:numRef>
              <c:f>Daily!$D$9:$D$374</c:f>
              <c:numCache>
                <c:formatCode>#,##0.00</c:formatCode>
                <c:ptCount val="366"/>
                <c:pt idx="0">
                  <c:v>45.162948627134796</c:v>
                </c:pt>
                <c:pt idx="1">
                  <c:v>45.296185163268568</c:v>
                </c:pt>
                <c:pt idx="2">
                  <c:v>45.356062520824196</c:v>
                </c:pt>
                <c:pt idx="3">
                  <c:v>45.41145565034769</c:v>
                </c:pt>
                <c:pt idx="4">
                  <c:v>45.57214968586689</c:v>
                </c:pt>
                <c:pt idx="5">
                  <c:v>45.652736459237516</c:v>
                </c:pt>
                <c:pt idx="6">
                  <c:v>45.782892134837425</c:v>
                </c:pt>
                <c:pt idx="7">
                  <c:v>45.863284438594562</c:v>
                </c:pt>
                <c:pt idx="8">
                  <c:v>45.966467130157866</c:v>
                </c:pt>
                <c:pt idx="9">
                  <c:v>46.041697849347855</c:v>
                </c:pt>
                <c:pt idx="10">
                  <c:v>46.11013894989221</c:v>
                </c:pt>
                <c:pt idx="11">
                  <c:v>46.254568457836442</c:v>
                </c:pt>
                <c:pt idx="12">
                  <c:v>46.342307367071008</c:v>
                </c:pt>
                <c:pt idx="13">
                  <c:v>46.381914864051552</c:v>
                </c:pt>
                <c:pt idx="14">
                  <c:v>46.519326639817052</c:v>
                </c:pt>
                <c:pt idx="15">
                  <c:v>46.601049560402274</c:v>
                </c:pt>
                <c:pt idx="16">
                  <c:v>46.621078992898731</c:v>
                </c:pt>
                <c:pt idx="17">
                  <c:v>46.650184379203779</c:v>
                </c:pt>
                <c:pt idx="18">
                  <c:v>46.684349071398884</c:v>
                </c:pt>
                <c:pt idx="19">
                  <c:v>46.734595386406738</c:v>
                </c:pt>
                <c:pt idx="20">
                  <c:v>46.807899771116617</c:v>
                </c:pt>
                <c:pt idx="21">
                  <c:v>46.829413852024153</c:v>
                </c:pt>
                <c:pt idx="22">
                  <c:v>46.903225044709885</c:v>
                </c:pt>
                <c:pt idx="23">
                  <c:v>46.998975146797186</c:v>
                </c:pt>
                <c:pt idx="24">
                  <c:v>47.027430570692431</c:v>
                </c:pt>
                <c:pt idx="25">
                  <c:v>47.110735052401893</c:v>
                </c:pt>
                <c:pt idx="26">
                  <c:v>47.134319783835906</c:v>
                </c:pt>
                <c:pt idx="27">
                  <c:v>47.169524551556677</c:v>
                </c:pt>
                <c:pt idx="28">
                  <c:v>47.185236438980908</c:v>
                </c:pt>
                <c:pt idx="29">
                  <c:v>47.205275680542805</c:v>
                </c:pt>
                <c:pt idx="30">
                  <c:v>47.277719436162194</c:v>
                </c:pt>
                <c:pt idx="31">
                  <c:v>47.264609447951187</c:v>
                </c:pt>
                <c:pt idx="32">
                  <c:v>47.354855609580994</c:v>
                </c:pt>
                <c:pt idx="33">
                  <c:v>47.43566612642563</c:v>
                </c:pt>
                <c:pt idx="34">
                  <c:v>47.429002893647308</c:v>
                </c:pt>
                <c:pt idx="35">
                  <c:v>47.43209755850549</c:v>
                </c:pt>
                <c:pt idx="36">
                  <c:v>47.425832668326805</c:v>
                </c:pt>
                <c:pt idx="37">
                  <c:v>47.404136036810115</c:v>
                </c:pt>
                <c:pt idx="38">
                  <c:v>47.370663077660822</c:v>
                </c:pt>
                <c:pt idx="39">
                  <c:v>47.392183648466073</c:v>
                </c:pt>
                <c:pt idx="40">
                  <c:v>47.39197368170143</c:v>
                </c:pt>
                <c:pt idx="41">
                  <c:v>47.319258043708167</c:v>
                </c:pt>
                <c:pt idx="42">
                  <c:v>47.303825175189111</c:v>
                </c:pt>
                <c:pt idx="43">
                  <c:v>47.284971539434792</c:v>
                </c:pt>
                <c:pt idx="44">
                  <c:v>47.243909503605124</c:v>
                </c:pt>
                <c:pt idx="45">
                  <c:v>47.169248514492551</c:v>
                </c:pt>
                <c:pt idx="46">
                  <c:v>47.155631608712213</c:v>
                </c:pt>
                <c:pt idx="47">
                  <c:v>47.133850821152173</c:v>
                </c:pt>
                <c:pt idx="48">
                  <c:v>47.045164970972969</c:v>
                </c:pt>
                <c:pt idx="49">
                  <c:v>47.043919369470359</c:v>
                </c:pt>
                <c:pt idx="50">
                  <c:v>46.993974192586478</c:v>
                </c:pt>
                <c:pt idx="51">
                  <c:v>46.974771149429372</c:v>
                </c:pt>
                <c:pt idx="52">
                  <c:v>46.908468367936038</c:v>
                </c:pt>
                <c:pt idx="53">
                  <c:v>46.832996959307252</c:v>
                </c:pt>
                <c:pt idx="54">
                  <c:v>46.764599087624632</c:v>
                </c:pt>
                <c:pt idx="55">
                  <c:v>46.7017285899462</c:v>
                </c:pt>
                <c:pt idx="56">
                  <c:v>46.573404399297942</c:v>
                </c:pt>
                <c:pt idx="57">
                  <c:v>46.484960785995966</c:v>
                </c:pt>
                <c:pt idx="58">
                  <c:v>46.443802532863707</c:v>
                </c:pt>
                <c:pt idx="59">
                  <c:v>46.344961633104731</c:v>
                </c:pt>
                <c:pt idx="60">
                  <c:v>46.356894770439865</c:v>
                </c:pt>
                <c:pt idx="61">
                  <c:v>46.306630965449131</c:v>
                </c:pt>
                <c:pt idx="62">
                  <c:v>46.292155194870119</c:v>
                </c:pt>
                <c:pt idx="63">
                  <c:v>46.274918097054325</c:v>
                </c:pt>
                <c:pt idx="64">
                  <c:v>46.271934080981005</c:v>
                </c:pt>
                <c:pt idx="65">
                  <c:v>46.226727037832518</c:v>
                </c:pt>
                <c:pt idx="66">
                  <c:v>46.130512571896631</c:v>
                </c:pt>
                <c:pt idx="67">
                  <c:v>46.153884257096841</c:v>
                </c:pt>
                <c:pt idx="68">
                  <c:v>46.128736180082939</c:v>
                </c:pt>
                <c:pt idx="69">
                  <c:v>46.002747649920252</c:v>
                </c:pt>
                <c:pt idx="70">
                  <c:v>46.000518773810626</c:v>
                </c:pt>
                <c:pt idx="71">
                  <c:v>45.946990889097059</c:v>
                </c:pt>
                <c:pt idx="72">
                  <c:v>45.89066540273982</c:v>
                </c:pt>
                <c:pt idx="73">
                  <c:v>45.826370880832286</c:v>
                </c:pt>
                <c:pt idx="74">
                  <c:v>45.79551323217602</c:v>
                </c:pt>
                <c:pt idx="75">
                  <c:v>45.712818755226593</c:v>
                </c:pt>
                <c:pt idx="76">
                  <c:v>45.551792327480513</c:v>
                </c:pt>
                <c:pt idx="77">
                  <c:v>45.47595582073442</c:v>
                </c:pt>
                <c:pt idx="78">
                  <c:v>45.357893705475732</c:v>
                </c:pt>
                <c:pt idx="79">
                  <c:v>45.244638052202617</c:v>
                </c:pt>
                <c:pt idx="80">
                  <c:v>45.129288376972134</c:v>
                </c:pt>
                <c:pt idx="81">
                  <c:v>45.02371061575073</c:v>
                </c:pt>
                <c:pt idx="82">
                  <c:v>44.917273733828303</c:v>
                </c:pt>
                <c:pt idx="83">
                  <c:v>44.737351146136433</c:v>
                </c:pt>
                <c:pt idx="84">
                  <c:v>44.580452041434526</c:v>
                </c:pt>
                <c:pt idx="85">
                  <c:v>44.432968444503011</c:v>
                </c:pt>
                <c:pt idx="86">
                  <c:v>44.271964876605409</c:v>
                </c:pt>
                <c:pt idx="87">
                  <c:v>44.140286426837804</c:v>
                </c:pt>
                <c:pt idx="88">
                  <c:v>44.059732358910765</c:v>
                </c:pt>
                <c:pt idx="89">
                  <c:v>43.998559882501141</c:v>
                </c:pt>
                <c:pt idx="90">
                  <c:v>43.885239759629123</c:v>
                </c:pt>
                <c:pt idx="91">
                  <c:v>43.840453788561511</c:v>
                </c:pt>
                <c:pt idx="92">
                  <c:v>43.764908966370065</c:v>
                </c:pt>
                <c:pt idx="93">
                  <c:v>43.623610340311814</c:v>
                </c:pt>
                <c:pt idx="94">
                  <c:v>43.487817608721812</c:v>
                </c:pt>
                <c:pt idx="95">
                  <c:v>43.404037174295482</c:v>
                </c:pt>
                <c:pt idx="96">
                  <c:v>43.326999703649136</c:v>
                </c:pt>
                <c:pt idx="97">
                  <c:v>43.170029964874935</c:v>
                </c:pt>
                <c:pt idx="98">
                  <c:v>43.124572586797292</c:v>
                </c:pt>
                <c:pt idx="99">
                  <c:v>43.088713238704258</c:v>
                </c:pt>
                <c:pt idx="100">
                  <c:v>43.013567661441883</c:v>
                </c:pt>
                <c:pt idx="101">
                  <c:v>42.934039266698065</c:v>
                </c:pt>
                <c:pt idx="102">
                  <c:v>42.856241931676308</c:v>
                </c:pt>
                <c:pt idx="103">
                  <c:v>42.762265036728849</c:v>
                </c:pt>
                <c:pt idx="104">
                  <c:v>42.625283124907639</c:v>
                </c:pt>
                <c:pt idx="105">
                  <c:v>42.443048000228842</c:v>
                </c:pt>
                <c:pt idx="106">
                  <c:v>42.240917007373888</c:v>
                </c:pt>
                <c:pt idx="107">
                  <c:v>42.08860166138453</c:v>
                </c:pt>
                <c:pt idx="108">
                  <c:v>41.934674005229603</c:v>
                </c:pt>
                <c:pt idx="109">
                  <c:v>41.869299102085108</c:v>
                </c:pt>
                <c:pt idx="110">
                  <c:v>41.803495582566498</c:v>
                </c:pt>
                <c:pt idx="111">
                  <c:v>41.751481997276429</c:v>
                </c:pt>
                <c:pt idx="112">
                  <c:v>41.733966160691764</c:v>
                </c:pt>
                <c:pt idx="113">
                  <c:v>41.708061071872187</c:v>
                </c:pt>
                <c:pt idx="114">
                  <c:v>41.68723847738886</c:v>
                </c:pt>
                <c:pt idx="115">
                  <c:v>41.608409532365727</c:v>
                </c:pt>
                <c:pt idx="116">
                  <c:v>41.614721544048948</c:v>
                </c:pt>
                <c:pt idx="117">
                  <c:v>41.574626705341274</c:v>
                </c:pt>
                <c:pt idx="118">
                  <c:v>41.522201517232851</c:v>
                </c:pt>
                <c:pt idx="119">
                  <c:v>41.480781440123593</c:v>
                </c:pt>
                <c:pt idx="120">
                  <c:v>41.483820445097805</c:v>
                </c:pt>
                <c:pt idx="121">
                  <c:v>41.427812098708458</c:v>
                </c:pt>
                <c:pt idx="122">
                  <c:v>41.345451501168213</c:v>
                </c:pt>
                <c:pt idx="123">
                  <c:v>41.319178446032566</c:v>
                </c:pt>
                <c:pt idx="124">
                  <c:v>41.287316632160909</c:v>
                </c:pt>
                <c:pt idx="125">
                  <c:v>41.19555565623623</c:v>
                </c:pt>
                <c:pt idx="126">
                  <c:v>41.11451299397838</c:v>
                </c:pt>
                <c:pt idx="127">
                  <c:v>41.049559634121344</c:v>
                </c:pt>
                <c:pt idx="128">
                  <c:v>41.008196590859704</c:v>
                </c:pt>
                <c:pt idx="129">
                  <c:v>40.911629547661981</c:v>
                </c:pt>
                <c:pt idx="130">
                  <c:v>40.916058506421052</c:v>
                </c:pt>
                <c:pt idx="131">
                  <c:v>40.881415141792189</c:v>
                </c:pt>
                <c:pt idx="132">
                  <c:v>40.82992430229146</c:v>
                </c:pt>
                <c:pt idx="133">
                  <c:v>40.792647226673054</c:v>
                </c:pt>
                <c:pt idx="134">
                  <c:v>40.785063586554614</c:v>
                </c:pt>
                <c:pt idx="135">
                  <c:v>40.763568350526441</c:v>
                </c:pt>
                <c:pt idx="136">
                  <c:v>40.656405230053011</c:v>
                </c:pt>
                <c:pt idx="137">
                  <c:v>40.552512276591742</c:v>
                </c:pt>
                <c:pt idx="138">
                  <c:v>40.465955867287875</c:v>
                </c:pt>
                <c:pt idx="139">
                  <c:v>40.397512822622815</c:v>
                </c:pt>
                <c:pt idx="140">
                  <c:v>40.31741395161724</c:v>
                </c:pt>
                <c:pt idx="141">
                  <c:v>40.249643957816872</c:v>
                </c:pt>
                <c:pt idx="142">
                  <c:v>40.167141807987356</c:v>
                </c:pt>
                <c:pt idx="143">
                  <c:v>40.160909128126214</c:v>
                </c:pt>
                <c:pt idx="144">
                  <c:v>40.217623657775761</c:v>
                </c:pt>
                <c:pt idx="145">
                  <c:v>40.272942226491821</c:v>
                </c:pt>
                <c:pt idx="146">
                  <c:v>40.310038581397052</c:v>
                </c:pt>
                <c:pt idx="147">
                  <c:v>40.373352695965643</c:v>
                </c:pt>
                <c:pt idx="148">
                  <c:v>40.420796517601673</c:v>
                </c:pt>
                <c:pt idx="149">
                  <c:v>40.405317913470135</c:v>
                </c:pt>
                <c:pt idx="150">
                  <c:v>40.346301284197992</c:v>
                </c:pt>
                <c:pt idx="151">
                  <c:v>40.356596657491529</c:v>
                </c:pt>
                <c:pt idx="152">
                  <c:v>40.309025282487596</c:v>
                </c:pt>
                <c:pt idx="153">
                  <c:v>40.198492655825703</c:v>
                </c:pt>
                <c:pt idx="154">
                  <c:v>40.144164059941332</c:v>
                </c:pt>
                <c:pt idx="155">
                  <c:v>40.128202139093403</c:v>
                </c:pt>
                <c:pt idx="156">
                  <c:v>40.109122138425803</c:v>
                </c:pt>
                <c:pt idx="157">
                  <c:v>40.101433012809636</c:v>
                </c:pt>
                <c:pt idx="158">
                  <c:v>40.090521423260924</c:v>
                </c:pt>
                <c:pt idx="159">
                  <c:v>40.193997191982405</c:v>
                </c:pt>
                <c:pt idx="160">
                  <c:v>40.196371401884136</c:v>
                </c:pt>
                <c:pt idx="161">
                  <c:v>40.228918138709275</c:v>
                </c:pt>
                <c:pt idx="162">
                  <c:v>40.243340961523401</c:v>
                </c:pt>
                <c:pt idx="163">
                  <c:v>40.273529217268631</c:v>
                </c:pt>
                <c:pt idx="164">
                  <c:v>40.335379108141851</c:v>
                </c:pt>
                <c:pt idx="165">
                  <c:v>40.364353120254137</c:v>
                </c:pt>
                <c:pt idx="166">
                  <c:v>40.404923584298636</c:v>
                </c:pt>
                <c:pt idx="167">
                  <c:v>40.432421588906209</c:v>
                </c:pt>
                <c:pt idx="168">
                  <c:v>40.458865117171499</c:v>
                </c:pt>
                <c:pt idx="169">
                  <c:v>40.548329836894176</c:v>
                </c:pt>
                <c:pt idx="170">
                  <c:v>40.652055677218996</c:v>
                </c:pt>
                <c:pt idx="171">
                  <c:v>40.71508268762787</c:v>
                </c:pt>
                <c:pt idx="172">
                  <c:v>40.800620647002106</c:v>
                </c:pt>
                <c:pt idx="173">
                  <c:v>40.89073124939857</c:v>
                </c:pt>
                <c:pt idx="174">
                  <c:v>40.876877192533684</c:v>
                </c:pt>
                <c:pt idx="175">
                  <c:v>40.878661918715409</c:v>
                </c:pt>
                <c:pt idx="176">
                  <c:v>40.913053313254814</c:v>
                </c:pt>
                <c:pt idx="177">
                  <c:v>41.03586145321151</c:v>
                </c:pt>
                <c:pt idx="178">
                  <c:v>41.099302682562843</c:v>
                </c:pt>
                <c:pt idx="179">
                  <c:v>41.240993496571356</c:v>
                </c:pt>
                <c:pt idx="180">
                  <c:v>41.353318906985294</c:v>
                </c:pt>
                <c:pt idx="181">
                  <c:v>41.459139705383386</c:v>
                </c:pt>
                <c:pt idx="182">
                  <c:v>41.585495490423554</c:v>
                </c:pt>
                <c:pt idx="183">
                  <c:v>41.652989796947885</c:v>
                </c:pt>
                <c:pt idx="184">
                  <c:v>41.674639012136439</c:v>
                </c:pt>
                <c:pt idx="185">
                  <c:v>41.617226526654576</c:v>
                </c:pt>
                <c:pt idx="186">
                  <c:v>41.671892362197802</c:v>
                </c:pt>
                <c:pt idx="187">
                  <c:v>41.613649708359645</c:v>
                </c:pt>
                <c:pt idx="188">
                  <c:v>41.581155879416627</c:v>
                </c:pt>
                <c:pt idx="189">
                  <c:v>41.560114826323876</c:v>
                </c:pt>
                <c:pt idx="190">
                  <c:v>41.628682067406217</c:v>
                </c:pt>
                <c:pt idx="191">
                  <c:v>41.656815398708659</c:v>
                </c:pt>
                <c:pt idx="192">
                  <c:v>41.679225275241173</c:v>
                </c:pt>
                <c:pt idx="193">
                  <c:v>41.796263916753972</c:v>
                </c:pt>
                <c:pt idx="194">
                  <c:v>41.904179271823395</c:v>
                </c:pt>
                <c:pt idx="195">
                  <c:v>41.999338575661056</c:v>
                </c:pt>
                <c:pt idx="196">
                  <c:v>42.083264904814079</c:v>
                </c:pt>
                <c:pt idx="197">
                  <c:v>42.160976576407336</c:v>
                </c:pt>
                <c:pt idx="198">
                  <c:v>42.168001169968093</c:v>
                </c:pt>
                <c:pt idx="199">
                  <c:v>42.19139639322367</c:v>
                </c:pt>
                <c:pt idx="200">
                  <c:v>42.295171963899058</c:v>
                </c:pt>
                <c:pt idx="201">
                  <c:v>42.364333402323204</c:v>
                </c:pt>
                <c:pt idx="202">
                  <c:v>42.369690331298216</c:v>
                </c:pt>
                <c:pt idx="203">
                  <c:v>42.428072575189034</c:v>
                </c:pt>
                <c:pt idx="204">
                  <c:v>42.455232690120056</c:v>
                </c:pt>
                <c:pt idx="205">
                  <c:v>42.485141759896841</c:v>
                </c:pt>
                <c:pt idx="206">
                  <c:v>42.467546058592639</c:v>
                </c:pt>
                <c:pt idx="207">
                  <c:v>42.500551239765244</c:v>
                </c:pt>
                <c:pt idx="208">
                  <c:v>42.546507452360984</c:v>
                </c:pt>
                <c:pt idx="209">
                  <c:v>42.551050891877424</c:v>
                </c:pt>
                <c:pt idx="210">
                  <c:v>42.618649184062136</c:v>
                </c:pt>
                <c:pt idx="211">
                  <c:v>42.623733599070661</c:v>
                </c:pt>
                <c:pt idx="212">
                  <c:v>42.678826206178115</c:v>
                </c:pt>
                <c:pt idx="213">
                  <c:v>42.604378881468577</c:v>
                </c:pt>
                <c:pt idx="214">
                  <c:v>42.690961781426815</c:v>
                </c:pt>
                <c:pt idx="215">
                  <c:v>42.606155280548492</c:v>
                </c:pt>
                <c:pt idx="216">
                  <c:v>42.583914868742866</c:v>
                </c:pt>
                <c:pt idx="217">
                  <c:v>42.541411459449805</c:v>
                </c:pt>
                <c:pt idx="218">
                  <c:v>42.543489446334817</c:v>
                </c:pt>
                <c:pt idx="219">
                  <c:v>42.625393638950499</c:v>
                </c:pt>
                <c:pt idx="220">
                  <c:v>42.614731575509872</c:v>
                </c:pt>
                <c:pt idx="221">
                  <c:v>42.682176917696097</c:v>
                </c:pt>
                <c:pt idx="222">
                  <c:v>42.760112954403155</c:v>
                </c:pt>
                <c:pt idx="223">
                  <c:v>42.821883834735132</c:v>
                </c:pt>
                <c:pt idx="224">
                  <c:v>42.788973705624812</c:v>
                </c:pt>
                <c:pt idx="225">
                  <c:v>42.865393834370721</c:v>
                </c:pt>
                <c:pt idx="226">
                  <c:v>42.877494371149851</c:v>
                </c:pt>
                <c:pt idx="227">
                  <c:v>42.905692727941101</c:v>
                </c:pt>
                <c:pt idx="228">
                  <c:v>42.870803416369327</c:v>
                </c:pt>
                <c:pt idx="229">
                  <c:v>42.918696665206667</c:v>
                </c:pt>
                <c:pt idx="230">
                  <c:v>42.942031693039489</c:v>
                </c:pt>
                <c:pt idx="231">
                  <c:v>42.903705893048652</c:v>
                </c:pt>
                <c:pt idx="232">
                  <c:v>42.904259312796057</c:v>
                </c:pt>
                <c:pt idx="233">
                  <c:v>42.818327347531785</c:v>
                </c:pt>
                <c:pt idx="234">
                  <c:v>42.780244625412735</c:v>
                </c:pt>
                <c:pt idx="235">
                  <c:v>42.785528316173995</c:v>
                </c:pt>
                <c:pt idx="236">
                  <c:v>42.75410473305098</c:v>
                </c:pt>
                <c:pt idx="237">
                  <c:v>42.800444904744182</c:v>
                </c:pt>
                <c:pt idx="238">
                  <c:v>42.80377356475509</c:v>
                </c:pt>
                <c:pt idx="239">
                  <c:v>42.851372006607335</c:v>
                </c:pt>
                <c:pt idx="240">
                  <c:v>42.866677585321426</c:v>
                </c:pt>
                <c:pt idx="241">
                  <c:v>42.939534760132645</c:v>
                </c:pt>
                <c:pt idx="242">
                  <c:v>43.027922240350634</c:v>
                </c:pt>
                <c:pt idx="243">
                  <c:v>43.063694541543057</c:v>
                </c:pt>
                <c:pt idx="244">
                  <c:v>43.011888195857587</c:v>
                </c:pt>
                <c:pt idx="245">
                  <c:v>43.038897075520488</c:v>
                </c:pt>
                <c:pt idx="246">
                  <c:v>43.089787661914414</c:v>
                </c:pt>
                <c:pt idx="247">
                  <c:v>43.123645535322723</c:v>
                </c:pt>
                <c:pt idx="248">
                  <c:v>43.075068877761595</c:v>
                </c:pt>
                <c:pt idx="249">
                  <c:v>43.107212376364707</c:v>
                </c:pt>
                <c:pt idx="250">
                  <c:v>43.19661491271161</c:v>
                </c:pt>
                <c:pt idx="251">
                  <c:v>43.217014974745183</c:v>
                </c:pt>
                <c:pt idx="252">
                  <c:v>43.246580474473447</c:v>
                </c:pt>
                <c:pt idx="253">
                  <c:v>43.316376161580514</c:v>
                </c:pt>
                <c:pt idx="254">
                  <c:v>43.366833568892815</c:v>
                </c:pt>
                <c:pt idx="255">
                  <c:v>43.38399581811727</c:v>
                </c:pt>
                <c:pt idx="256">
                  <c:v>43.474413592002804</c:v>
                </c:pt>
                <c:pt idx="257">
                  <c:v>43.467797326811777</c:v>
                </c:pt>
                <c:pt idx="258">
                  <c:v>43.461687721109527</c:v>
                </c:pt>
                <c:pt idx="259">
                  <c:v>43.420402724989117</c:v>
                </c:pt>
                <c:pt idx="260">
                  <c:v>43.459374912666405</c:v>
                </c:pt>
                <c:pt idx="261">
                  <c:v>43.450369444422122</c:v>
                </c:pt>
                <c:pt idx="262">
                  <c:v>43.403619068966492</c:v>
                </c:pt>
                <c:pt idx="263">
                  <c:v>43.407625109651121</c:v>
                </c:pt>
                <c:pt idx="264">
                  <c:v>43.405348001923173</c:v>
                </c:pt>
                <c:pt idx="265">
                  <c:v>43.404031886946342</c:v>
                </c:pt>
                <c:pt idx="266">
                  <c:v>43.405274606549497</c:v>
                </c:pt>
                <c:pt idx="267">
                  <c:v>43.52995628000938</c:v>
                </c:pt>
                <c:pt idx="268">
                  <c:v>43.22145050860599</c:v>
                </c:pt>
                <c:pt idx="269">
                  <c:v>43.312088295155149</c:v>
                </c:pt>
                <c:pt idx="270">
                  <c:v>43.302747711993305</c:v>
                </c:pt>
                <c:pt idx="271">
                  <c:v>43.328932861008525</c:v>
                </c:pt>
                <c:pt idx="272">
                  <c:v>43.265491141525736</c:v>
                </c:pt>
                <c:pt idx="273">
                  <c:v>43.235330534163026</c:v>
                </c:pt>
                <c:pt idx="274">
                  <c:v>43.372635699132474</c:v>
                </c:pt>
                <c:pt idx="275">
                  <c:v>43.271320991886938</c:v>
                </c:pt>
                <c:pt idx="276">
                  <c:v>43.277153007021262</c:v>
                </c:pt>
                <c:pt idx="277">
                  <c:v>43.242447586533416</c:v>
                </c:pt>
                <c:pt idx="278">
                  <c:v>43.124340146166368</c:v>
                </c:pt>
                <c:pt idx="279">
                  <c:v>42.996861576050485</c:v>
                </c:pt>
                <c:pt idx="280">
                  <c:v>42.911010503737742</c:v>
                </c:pt>
                <c:pt idx="281">
                  <c:v>42.848225138974868</c:v>
                </c:pt>
                <c:pt idx="282">
                  <c:v>42.635724321946299</c:v>
                </c:pt>
                <c:pt idx="283">
                  <c:v>42.593966185491041</c:v>
                </c:pt>
                <c:pt idx="284">
                  <c:v>42.599903120127955</c:v>
                </c:pt>
                <c:pt idx="285">
                  <c:v>42.621406159558774</c:v>
                </c:pt>
                <c:pt idx="286">
                  <c:v>42.618150864243376</c:v>
                </c:pt>
                <c:pt idx="287">
                  <c:v>42.689628892284318</c:v>
                </c:pt>
                <c:pt idx="288">
                  <c:v>42.795131209467975</c:v>
                </c:pt>
                <c:pt idx="289">
                  <c:v>42.772712274779579</c:v>
                </c:pt>
                <c:pt idx="290">
                  <c:v>42.862816460069965</c:v>
                </c:pt>
                <c:pt idx="291">
                  <c:v>42.917929684308575</c:v>
                </c:pt>
                <c:pt idx="292">
                  <c:v>42.905674685041319</c:v>
                </c:pt>
                <c:pt idx="293">
                  <c:v>42.952292306666877</c:v>
                </c:pt>
                <c:pt idx="294">
                  <c:v>42.955708501823082</c:v>
                </c:pt>
                <c:pt idx="295">
                  <c:v>42.980490472624084</c:v>
                </c:pt>
                <c:pt idx="296">
                  <c:v>42.981846858614048</c:v>
                </c:pt>
                <c:pt idx="297">
                  <c:v>42.966841333877085</c:v>
                </c:pt>
                <c:pt idx="298">
                  <c:v>43.064528062110156</c:v>
                </c:pt>
                <c:pt idx="299">
                  <c:v>42.919673883042293</c:v>
                </c:pt>
                <c:pt idx="300">
                  <c:v>42.979470909149441</c:v>
                </c:pt>
                <c:pt idx="301">
                  <c:v>42.928090368253116</c:v>
                </c:pt>
                <c:pt idx="302">
                  <c:v>42.915543144377452</c:v>
                </c:pt>
                <c:pt idx="303">
                  <c:v>42.932288439906827</c:v>
                </c:pt>
                <c:pt idx="304">
                  <c:v>42.835796795965692</c:v>
                </c:pt>
                <c:pt idx="305">
                  <c:v>42.888931158937325</c:v>
                </c:pt>
                <c:pt idx="306">
                  <c:v>42.885858785605748</c:v>
                </c:pt>
                <c:pt idx="307">
                  <c:v>42.930368988386192</c:v>
                </c:pt>
                <c:pt idx="308">
                  <c:v>42.978088025901641</c:v>
                </c:pt>
                <c:pt idx="309">
                  <c:v>42.944331323766718</c:v>
                </c:pt>
                <c:pt idx="310">
                  <c:v>42.982409948060301</c:v>
                </c:pt>
                <c:pt idx="311">
                  <c:v>42.983781198619354</c:v>
                </c:pt>
                <c:pt idx="312">
                  <c:v>43.040528283027001</c:v>
                </c:pt>
                <c:pt idx="313">
                  <c:v>43.090285116542539</c:v>
                </c:pt>
                <c:pt idx="314">
                  <c:v>43.096341807101581</c:v>
                </c:pt>
                <c:pt idx="315">
                  <c:v>43.132107265051921</c:v>
                </c:pt>
                <c:pt idx="316">
                  <c:v>43.235355612773489</c:v>
                </c:pt>
                <c:pt idx="317">
                  <c:v>43.274177453618279</c:v>
                </c:pt>
                <c:pt idx="318">
                  <c:v>43.318398234466756</c:v>
                </c:pt>
                <c:pt idx="319">
                  <c:v>43.341949543709376</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0-D018-4C45-9DDB-25AE8AA35C2F}"/>
            </c:ext>
          </c:extLst>
        </c:ser>
        <c:ser>
          <c:idx val="1"/>
          <c:order val="1"/>
          <c:tx>
            <c:strRef>
              <c:f>'Daily charts'!$F$1</c:f>
              <c:strCache>
                <c:ptCount val="1"/>
                <c:pt idx="0">
                  <c:v>2024/2025</c:v>
                </c:pt>
              </c:strCache>
            </c:strRef>
          </c:tx>
          <c:spPr>
            <a:ln w="28575" cap="rnd">
              <a:solidFill>
                <a:srgbClr val="1F4350"/>
              </a:solidFill>
              <a:round/>
            </a:ln>
            <a:effectLst/>
          </c:spPr>
          <c:marker>
            <c:symbol val="none"/>
          </c:marker>
          <c:cat>
            <c:strRef>
              <c:f>Daily!$A$9:$A$374</c:f>
              <c:strCache>
                <c:ptCount val="366"/>
                <c:pt idx="0">
                  <c:v>1-Apr</c:v>
                </c:pt>
                <c:pt idx="1">
                  <c:v>2-Apr</c:v>
                </c:pt>
                <c:pt idx="2">
                  <c:v>3-Apr</c:v>
                </c:pt>
                <c:pt idx="3">
                  <c:v>4-Apr</c:v>
                </c:pt>
                <c:pt idx="4">
                  <c:v>5-Apr</c:v>
                </c:pt>
                <c:pt idx="5">
                  <c:v>6-Apr</c:v>
                </c:pt>
                <c:pt idx="6">
                  <c:v>7-Apr</c:v>
                </c:pt>
                <c:pt idx="7">
                  <c:v>8-Apr</c:v>
                </c:pt>
                <c:pt idx="8">
                  <c:v>9-Apr</c:v>
                </c:pt>
                <c:pt idx="9">
                  <c:v>10-Apr</c:v>
                </c:pt>
                <c:pt idx="10">
                  <c:v>11-Apr</c:v>
                </c:pt>
                <c:pt idx="11">
                  <c:v>12-Apr</c:v>
                </c:pt>
                <c:pt idx="12">
                  <c:v>13-Apr</c:v>
                </c:pt>
                <c:pt idx="13">
                  <c:v>14-Apr</c:v>
                </c:pt>
                <c:pt idx="14">
                  <c:v>15-Apr</c:v>
                </c:pt>
                <c:pt idx="15">
                  <c:v>16-Apr</c:v>
                </c:pt>
                <c:pt idx="16">
                  <c:v>17-Apr</c:v>
                </c:pt>
                <c:pt idx="17">
                  <c:v>18-Apr</c:v>
                </c:pt>
                <c:pt idx="18">
                  <c:v>19-Apr</c:v>
                </c:pt>
                <c:pt idx="19">
                  <c:v>20-Apr</c:v>
                </c:pt>
                <c:pt idx="20">
                  <c:v>21-Apr</c:v>
                </c:pt>
                <c:pt idx="21">
                  <c:v>22-Apr</c:v>
                </c:pt>
                <c:pt idx="22">
                  <c:v>23-Apr</c:v>
                </c:pt>
                <c:pt idx="23">
                  <c:v>24-Apr</c:v>
                </c:pt>
                <c:pt idx="24">
                  <c:v>25-Apr</c:v>
                </c:pt>
                <c:pt idx="25">
                  <c:v>26-Apr</c:v>
                </c:pt>
                <c:pt idx="26">
                  <c:v>27-Apr</c:v>
                </c:pt>
                <c:pt idx="27">
                  <c:v>28-Apr</c:v>
                </c:pt>
                <c:pt idx="28">
                  <c:v>29-Apr</c:v>
                </c:pt>
                <c:pt idx="29">
                  <c:v>30-Apr</c:v>
                </c:pt>
                <c:pt idx="30">
                  <c:v>1-May</c:v>
                </c:pt>
                <c:pt idx="31">
                  <c:v>2-May</c:v>
                </c:pt>
                <c:pt idx="32">
                  <c:v>3-May</c:v>
                </c:pt>
                <c:pt idx="33">
                  <c:v>4-May</c:v>
                </c:pt>
                <c:pt idx="34">
                  <c:v>5-May</c:v>
                </c:pt>
                <c:pt idx="35">
                  <c:v>6-May</c:v>
                </c:pt>
                <c:pt idx="36">
                  <c:v>7-May</c:v>
                </c:pt>
                <c:pt idx="37">
                  <c:v>8-May</c:v>
                </c:pt>
                <c:pt idx="38">
                  <c:v>9-May</c:v>
                </c:pt>
                <c:pt idx="39">
                  <c:v>10-May</c:v>
                </c:pt>
                <c:pt idx="40">
                  <c:v>11-May</c:v>
                </c:pt>
                <c:pt idx="41">
                  <c:v>12-May</c:v>
                </c:pt>
                <c:pt idx="42">
                  <c:v>13-May</c:v>
                </c:pt>
                <c:pt idx="43">
                  <c:v>14-May</c:v>
                </c:pt>
                <c:pt idx="44">
                  <c:v>15-May</c:v>
                </c:pt>
                <c:pt idx="45">
                  <c:v>16-May</c:v>
                </c:pt>
                <c:pt idx="46">
                  <c:v>17-May</c:v>
                </c:pt>
                <c:pt idx="47">
                  <c:v>18-May</c:v>
                </c:pt>
                <c:pt idx="48">
                  <c:v>19-May</c:v>
                </c:pt>
                <c:pt idx="49">
                  <c:v>20-May</c:v>
                </c:pt>
                <c:pt idx="50">
                  <c:v>21-May</c:v>
                </c:pt>
                <c:pt idx="51">
                  <c:v>22-May</c:v>
                </c:pt>
                <c:pt idx="52">
                  <c:v>23-May</c:v>
                </c:pt>
                <c:pt idx="53">
                  <c:v>24-May</c:v>
                </c:pt>
                <c:pt idx="54">
                  <c:v>25-May</c:v>
                </c:pt>
                <c:pt idx="55">
                  <c:v>26-May</c:v>
                </c:pt>
                <c:pt idx="56">
                  <c:v>27-May</c:v>
                </c:pt>
                <c:pt idx="57">
                  <c:v>28-May</c:v>
                </c:pt>
                <c:pt idx="58">
                  <c:v>29-May</c:v>
                </c:pt>
                <c:pt idx="59">
                  <c:v>30-May</c:v>
                </c:pt>
                <c:pt idx="60">
                  <c:v>31-May</c:v>
                </c:pt>
                <c:pt idx="61">
                  <c:v>1-Jun</c:v>
                </c:pt>
                <c:pt idx="62">
                  <c:v>2-Jun</c:v>
                </c:pt>
                <c:pt idx="63">
                  <c:v>3-Jun</c:v>
                </c:pt>
                <c:pt idx="64">
                  <c:v>4-Jun</c:v>
                </c:pt>
                <c:pt idx="65">
                  <c:v>5-Jun</c:v>
                </c:pt>
                <c:pt idx="66">
                  <c:v>6-Jun</c:v>
                </c:pt>
                <c:pt idx="67">
                  <c:v>7-Jun</c:v>
                </c:pt>
                <c:pt idx="68">
                  <c:v>8-Jun</c:v>
                </c:pt>
                <c:pt idx="69">
                  <c:v>9-Jun</c:v>
                </c:pt>
                <c:pt idx="70">
                  <c:v>10-Jun</c:v>
                </c:pt>
                <c:pt idx="71">
                  <c:v>11-Jun</c:v>
                </c:pt>
                <c:pt idx="72">
                  <c:v>12-Jun</c:v>
                </c:pt>
                <c:pt idx="73">
                  <c:v>13-Jun</c:v>
                </c:pt>
                <c:pt idx="74">
                  <c:v>14-Jun</c:v>
                </c:pt>
                <c:pt idx="75">
                  <c:v>15-Jun</c:v>
                </c:pt>
                <c:pt idx="76">
                  <c:v>16-Jun</c:v>
                </c:pt>
                <c:pt idx="77">
                  <c:v>17-Jun</c:v>
                </c:pt>
                <c:pt idx="78">
                  <c:v>18-Jun</c:v>
                </c:pt>
                <c:pt idx="79">
                  <c:v>19-Jun</c:v>
                </c:pt>
                <c:pt idx="80">
                  <c:v>20-Jun</c:v>
                </c:pt>
                <c:pt idx="81">
                  <c:v>21-Jun</c:v>
                </c:pt>
                <c:pt idx="82">
                  <c:v>22-Jun</c:v>
                </c:pt>
                <c:pt idx="83">
                  <c:v>23-Jun</c:v>
                </c:pt>
                <c:pt idx="84">
                  <c:v>24-Jun</c:v>
                </c:pt>
                <c:pt idx="85">
                  <c:v>25-Jun</c:v>
                </c:pt>
                <c:pt idx="86">
                  <c:v>26-Jun</c:v>
                </c:pt>
                <c:pt idx="87">
                  <c:v>27-Jun</c:v>
                </c:pt>
                <c:pt idx="88">
                  <c:v>28-Jun</c:v>
                </c:pt>
                <c:pt idx="89">
                  <c:v>29-Jun</c:v>
                </c:pt>
                <c:pt idx="90">
                  <c:v>30-Jun</c:v>
                </c:pt>
                <c:pt idx="91">
                  <c:v>1-Jul</c:v>
                </c:pt>
                <c:pt idx="92">
                  <c:v>2-Jul</c:v>
                </c:pt>
                <c:pt idx="93">
                  <c:v>3-Jul</c:v>
                </c:pt>
                <c:pt idx="94">
                  <c:v>4-Jul</c:v>
                </c:pt>
                <c:pt idx="95">
                  <c:v>5-Jul</c:v>
                </c:pt>
                <c:pt idx="96">
                  <c:v>6-Jul</c:v>
                </c:pt>
                <c:pt idx="97">
                  <c:v>7-Jul</c:v>
                </c:pt>
                <c:pt idx="98">
                  <c:v>8-Jul</c:v>
                </c:pt>
                <c:pt idx="99">
                  <c:v>9-Jul</c:v>
                </c:pt>
                <c:pt idx="100">
                  <c:v>10-Jul</c:v>
                </c:pt>
                <c:pt idx="101">
                  <c:v>11-Jul</c:v>
                </c:pt>
                <c:pt idx="102">
                  <c:v>12-Jul</c:v>
                </c:pt>
                <c:pt idx="103">
                  <c:v>13-Jul</c:v>
                </c:pt>
                <c:pt idx="104">
                  <c:v>14-Jul</c:v>
                </c:pt>
                <c:pt idx="105">
                  <c:v>15-Jul</c:v>
                </c:pt>
                <c:pt idx="106">
                  <c:v>16-Jul</c:v>
                </c:pt>
                <c:pt idx="107">
                  <c:v>17-Jul</c:v>
                </c:pt>
                <c:pt idx="108">
                  <c:v>18-Jul</c:v>
                </c:pt>
                <c:pt idx="109">
                  <c:v>19-Jul</c:v>
                </c:pt>
                <c:pt idx="110">
                  <c:v>20-Jul</c:v>
                </c:pt>
                <c:pt idx="111">
                  <c:v>21-Jul</c:v>
                </c:pt>
                <c:pt idx="112">
                  <c:v>22-Jul</c:v>
                </c:pt>
                <c:pt idx="113">
                  <c:v>23-Jul</c:v>
                </c:pt>
                <c:pt idx="114">
                  <c:v>24-Jul</c:v>
                </c:pt>
                <c:pt idx="115">
                  <c:v>25-Jul</c:v>
                </c:pt>
                <c:pt idx="116">
                  <c:v>26-Jul</c:v>
                </c:pt>
                <c:pt idx="117">
                  <c:v>27-Jul</c:v>
                </c:pt>
                <c:pt idx="118">
                  <c:v>28-Jul</c:v>
                </c:pt>
                <c:pt idx="119">
                  <c:v>29-Jul</c:v>
                </c:pt>
                <c:pt idx="120">
                  <c:v>30-Jul</c:v>
                </c:pt>
                <c:pt idx="121">
                  <c:v>31-Jul</c:v>
                </c:pt>
                <c:pt idx="122">
                  <c:v>1-Aug</c:v>
                </c:pt>
                <c:pt idx="123">
                  <c:v>2-Aug</c:v>
                </c:pt>
                <c:pt idx="124">
                  <c:v>3-Aug</c:v>
                </c:pt>
                <c:pt idx="125">
                  <c:v>4-Aug</c:v>
                </c:pt>
                <c:pt idx="126">
                  <c:v>5-Aug</c:v>
                </c:pt>
                <c:pt idx="127">
                  <c:v>6-Aug</c:v>
                </c:pt>
                <c:pt idx="128">
                  <c:v>7-Aug</c:v>
                </c:pt>
                <c:pt idx="129">
                  <c:v>8-Aug</c:v>
                </c:pt>
                <c:pt idx="130">
                  <c:v>9-Aug</c:v>
                </c:pt>
                <c:pt idx="131">
                  <c:v>10-Aug</c:v>
                </c:pt>
                <c:pt idx="132">
                  <c:v>11-Aug</c:v>
                </c:pt>
                <c:pt idx="133">
                  <c:v>12-Aug</c:v>
                </c:pt>
                <c:pt idx="134">
                  <c:v>13-Aug</c:v>
                </c:pt>
                <c:pt idx="135">
                  <c:v>14-Aug</c:v>
                </c:pt>
                <c:pt idx="136">
                  <c:v>15-Aug</c:v>
                </c:pt>
                <c:pt idx="137">
                  <c:v>16-Aug</c:v>
                </c:pt>
                <c:pt idx="138">
                  <c:v>17-Aug</c:v>
                </c:pt>
                <c:pt idx="139">
                  <c:v>18-Aug</c:v>
                </c:pt>
                <c:pt idx="140">
                  <c:v>19-Aug</c:v>
                </c:pt>
                <c:pt idx="141">
                  <c:v>20-Aug</c:v>
                </c:pt>
                <c:pt idx="142">
                  <c:v>21-Aug</c:v>
                </c:pt>
                <c:pt idx="143">
                  <c:v>22-Aug</c:v>
                </c:pt>
                <c:pt idx="144">
                  <c:v>23-Aug</c:v>
                </c:pt>
                <c:pt idx="145">
                  <c:v>24-Aug</c:v>
                </c:pt>
                <c:pt idx="146">
                  <c:v>25-Aug</c:v>
                </c:pt>
                <c:pt idx="147">
                  <c:v>26-Aug</c:v>
                </c:pt>
                <c:pt idx="148">
                  <c:v>27-Aug</c:v>
                </c:pt>
                <c:pt idx="149">
                  <c:v>28-Aug</c:v>
                </c:pt>
                <c:pt idx="150">
                  <c:v>29-Aug</c:v>
                </c:pt>
                <c:pt idx="151">
                  <c:v>30-Aug</c:v>
                </c:pt>
                <c:pt idx="152">
                  <c:v>31-Aug</c:v>
                </c:pt>
                <c:pt idx="153">
                  <c:v>1-Sep</c:v>
                </c:pt>
                <c:pt idx="154">
                  <c:v>2-Sep</c:v>
                </c:pt>
                <c:pt idx="155">
                  <c:v>3-Sep</c:v>
                </c:pt>
                <c:pt idx="156">
                  <c:v>4-Sep</c:v>
                </c:pt>
                <c:pt idx="157">
                  <c:v>5-Sep</c:v>
                </c:pt>
                <c:pt idx="158">
                  <c:v>6-Sep</c:v>
                </c:pt>
                <c:pt idx="159">
                  <c:v>7-Sep</c:v>
                </c:pt>
                <c:pt idx="160">
                  <c:v>8-Sep</c:v>
                </c:pt>
                <c:pt idx="161">
                  <c:v>9-Sep</c:v>
                </c:pt>
                <c:pt idx="162">
                  <c:v>10-Sep</c:v>
                </c:pt>
                <c:pt idx="163">
                  <c:v>11-Sep</c:v>
                </c:pt>
                <c:pt idx="164">
                  <c:v>12-Sep</c:v>
                </c:pt>
                <c:pt idx="165">
                  <c:v>13-Sep</c:v>
                </c:pt>
                <c:pt idx="166">
                  <c:v>14-Sep</c:v>
                </c:pt>
                <c:pt idx="167">
                  <c:v>15-Sep</c:v>
                </c:pt>
                <c:pt idx="168">
                  <c:v>16-Sep</c:v>
                </c:pt>
                <c:pt idx="169">
                  <c:v>17-Sep</c:v>
                </c:pt>
                <c:pt idx="170">
                  <c:v>18-Sep</c:v>
                </c:pt>
                <c:pt idx="171">
                  <c:v>19-Sep</c:v>
                </c:pt>
                <c:pt idx="172">
                  <c:v>20-Sep</c:v>
                </c:pt>
                <c:pt idx="173">
                  <c:v>21-Sep</c:v>
                </c:pt>
                <c:pt idx="174">
                  <c:v>22-Sep</c:v>
                </c:pt>
                <c:pt idx="175">
                  <c:v>23-Sep</c:v>
                </c:pt>
                <c:pt idx="176">
                  <c:v>24-Sep</c:v>
                </c:pt>
                <c:pt idx="177">
                  <c:v>25-Sep</c:v>
                </c:pt>
                <c:pt idx="178">
                  <c:v>26-Sep</c:v>
                </c:pt>
                <c:pt idx="179">
                  <c:v>27-Sep</c:v>
                </c:pt>
                <c:pt idx="180">
                  <c:v>28-Sep</c:v>
                </c:pt>
                <c:pt idx="181">
                  <c:v>29-Sep</c:v>
                </c:pt>
                <c:pt idx="182">
                  <c:v>30-Sep</c:v>
                </c:pt>
                <c:pt idx="183">
                  <c:v>1-Oct</c:v>
                </c:pt>
                <c:pt idx="184">
                  <c:v>2-Oct</c:v>
                </c:pt>
                <c:pt idx="185">
                  <c:v>3-Oct</c:v>
                </c:pt>
                <c:pt idx="186">
                  <c:v>4-Oct</c:v>
                </c:pt>
                <c:pt idx="187">
                  <c:v>5-Oct</c:v>
                </c:pt>
                <c:pt idx="188">
                  <c:v>6-Oct</c:v>
                </c:pt>
                <c:pt idx="189">
                  <c:v>7-Oct</c:v>
                </c:pt>
                <c:pt idx="190">
                  <c:v>8-Oct</c:v>
                </c:pt>
                <c:pt idx="191">
                  <c:v>9-Oct</c:v>
                </c:pt>
                <c:pt idx="192">
                  <c:v>10-Oct</c:v>
                </c:pt>
                <c:pt idx="193">
                  <c:v>11-Oct</c:v>
                </c:pt>
                <c:pt idx="194">
                  <c:v>12-Oct</c:v>
                </c:pt>
                <c:pt idx="195">
                  <c:v>13-Oct</c:v>
                </c:pt>
                <c:pt idx="196">
                  <c:v>14-Oct</c:v>
                </c:pt>
                <c:pt idx="197">
                  <c:v>15-Oct</c:v>
                </c:pt>
                <c:pt idx="198">
                  <c:v>16-Oct</c:v>
                </c:pt>
                <c:pt idx="199">
                  <c:v>17-Oct</c:v>
                </c:pt>
                <c:pt idx="200">
                  <c:v>18-Oct</c:v>
                </c:pt>
                <c:pt idx="201">
                  <c:v>19-Oct</c:v>
                </c:pt>
                <c:pt idx="202">
                  <c:v>20-Oct</c:v>
                </c:pt>
                <c:pt idx="203">
                  <c:v>21-Oct</c:v>
                </c:pt>
                <c:pt idx="204">
                  <c:v>22-Oct</c:v>
                </c:pt>
                <c:pt idx="205">
                  <c:v>23-Oct</c:v>
                </c:pt>
                <c:pt idx="206">
                  <c:v>24-Oct</c:v>
                </c:pt>
                <c:pt idx="207">
                  <c:v>25-Oct</c:v>
                </c:pt>
                <c:pt idx="208">
                  <c:v>26-Oct</c:v>
                </c:pt>
                <c:pt idx="209">
                  <c:v>27-Oct</c:v>
                </c:pt>
                <c:pt idx="210">
                  <c:v>28-Oct</c:v>
                </c:pt>
                <c:pt idx="211">
                  <c:v>29-Oct</c:v>
                </c:pt>
                <c:pt idx="212">
                  <c:v>30-Oct</c:v>
                </c:pt>
                <c:pt idx="213">
                  <c:v>31-Oct</c:v>
                </c:pt>
                <c:pt idx="214">
                  <c:v>1-Nov</c:v>
                </c:pt>
                <c:pt idx="215">
                  <c:v>2-Nov</c:v>
                </c:pt>
                <c:pt idx="216">
                  <c:v>3-Nov</c:v>
                </c:pt>
                <c:pt idx="217">
                  <c:v>4-Nov</c:v>
                </c:pt>
                <c:pt idx="218">
                  <c:v>5-Nov</c:v>
                </c:pt>
                <c:pt idx="219">
                  <c:v>6-Nov</c:v>
                </c:pt>
                <c:pt idx="220">
                  <c:v>7-Nov</c:v>
                </c:pt>
                <c:pt idx="221">
                  <c:v>8-Nov</c:v>
                </c:pt>
                <c:pt idx="222">
                  <c:v>9-Nov</c:v>
                </c:pt>
                <c:pt idx="223">
                  <c:v>10-Nov</c:v>
                </c:pt>
                <c:pt idx="224">
                  <c:v>11-Nov</c:v>
                </c:pt>
                <c:pt idx="225">
                  <c:v>12-Nov</c:v>
                </c:pt>
                <c:pt idx="226">
                  <c:v>13-Nov</c:v>
                </c:pt>
                <c:pt idx="227">
                  <c:v>14-Nov</c:v>
                </c:pt>
                <c:pt idx="228">
                  <c:v>15-Nov</c:v>
                </c:pt>
                <c:pt idx="229">
                  <c:v>16-Nov</c:v>
                </c:pt>
                <c:pt idx="230">
                  <c:v>17-Nov</c:v>
                </c:pt>
                <c:pt idx="231">
                  <c:v>18-Nov</c:v>
                </c:pt>
                <c:pt idx="232">
                  <c:v>19-Nov</c:v>
                </c:pt>
                <c:pt idx="233">
                  <c:v>20-Nov</c:v>
                </c:pt>
                <c:pt idx="234">
                  <c:v>21-Nov</c:v>
                </c:pt>
                <c:pt idx="235">
                  <c:v>22-Nov</c:v>
                </c:pt>
                <c:pt idx="236">
                  <c:v>23-Nov</c:v>
                </c:pt>
                <c:pt idx="237">
                  <c:v>24-Nov</c:v>
                </c:pt>
                <c:pt idx="238">
                  <c:v>25-Nov</c:v>
                </c:pt>
                <c:pt idx="239">
                  <c:v>26-Nov</c:v>
                </c:pt>
                <c:pt idx="240">
                  <c:v>27-Nov</c:v>
                </c:pt>
                <c:pt idx="241">
                  <c:v>28-Nov</c:v>
                </c:pt>
                <c:pt idx="242">
                  <c:v>29-Nov</c:v>
                </c:pt>
                <c:pt idx="243">
                  <c:v>30-Nov</c:v>
                </c:pt>
                <c:pt idx="244">
                  <c:v>1-Dec</c:v>
                </c:pt>
                <c:pt idx="245">
                  <c:v>2-Dec</c:v>
                </c:pt>
                <c:pt idx="246">
                  <c:v>3-Dec</c:v>
                </c:pt>
                <c:pt idx="247">
                  <c:v>4-Dec</c:v>
                </c:pt>
                <c:pt idx="248">
                  <c:v>5-Dec</c:v>
                </c:pt>
                <c:pt idx="249">
                  <c:v>6-Dec</c:v>
                </c:pt>
                <c:pt idx="250">
                  <c:v>7-Dec</c:v>
                </c:pt>
                <c:pt idx="251">
                  <c:v>8-Dec</c:v>
                </c:pt>
                <c:pt idx="252">
                  <c:v>9-Dec</c:v>
                </c:pt>
                <c:pt idx="253">
                  <c:v>10-Dec</c:v>
                </c:pt>
                <c:pt idx="254">
                  <c:v>11-Dec</c:v>
                </c:pt>
                <c:pt idx="255">
                  <c:v>12-Dec</c:v>
                </c:pt>
                <c:pt idx="256">
                  <c:v>13-Dec</c:v>
                </c:pt>
                <c:pt idx="257">
                  <c:v>14-Dec</c:v>
                </c:pt>
                <c:pt idx="258">
                  <c:v>15-Dec</c:v>
                </c:pt>
                <c:pt idx="259">
                  <c:v>16-Dec</c:v>
                </c:pt>
                <c:pt idx="260">
                  <c:v>17-Dec</c:v>
                </c:pt>
                <c:pt idx="261">
                  <c:v>18-Dec</c:v>
                </c:pt>
                <c:pt idx="262">
                  <c:v>19-Dec</c:v>
                </c:pt>
                <c:pt idx="263">
                  <c:v>20-Dec</c:v>
                </c:pt>
                <c:pt idx="264">
                  <c:v>21-Dec</c:v>
                </c:pt>
                <c:pt idx="265">
                  <c:v>22-Dec</c:v>
                </c:pt>
                <c:pt idx="266">
                  <c:v>23-Dec</c:v>
                </c:pt>
                <c:pt idx="267">
                  <c:v>24-Dec</c:v>
                </c:pt>
                <c:pt idx="268">
                  <c:v>25-Dec</c:v>
                </c:pt>
                <c:pt idx="269">
                  <c:v>26-Dec</c:v>
                </c:pt>
                <c:pt idx="270">
                  <c:v>27-Dec</c:v>
                </c:pt>
                <c:pt idx="271">
                  <c:v>28-Dec</c:v>
                </c:pt>
                <c:pt idx="272">
                  <c:v>29-Dec</c:v>
                </c:pt>
                <c:pt idx="273">
                  <c:v>30-Dec</c:v>
                </c:pt>
                <c:pt idx="274">
                  <c:v>31-Dec</c:v>
                </c:pt>
                <c:pt idx="275">
                  <c:v>1-Jan</c:v>
                </c:pt>
                <c:pt idx="276">
                  <c:v>2-Jan</c:v>
                </c:pt>
                <c:pt idx="277">
                  <c:v>3-Jan</c:v>
                </c:pt>
                <c:pt idx="278">
                  <c:v>4-Jan</c:v>
                </c:pt>
                <c:pt idx="279">
                  <c:v>5-Jan</c:v>
                </c:pt>
                <c:pt idx="280">
                  <c:v>6-Jan</c:v>
                </c:pt>
                <c:pt idx="281">
                  <c:v>7-Jan</c:v>
                </c:pt>
                <c:pt idx="282">
                  <c:v>8-Jan</c:v>
                </c:pt>
                <c:pt idx="283">
                  <c:v>9-Jan</c:v>
                </c:pt>
                <c:pt idx="284">
                  <c:v>10-Jan</c:v>
                </c:pt>
                <c:pt idx="285">
                  <c:v>11-Jan</c:v>
                </c:pt>
                <c:pt idx="286">
                  <c:v>12-Jan</c:v>
                </c:pt>
                <c:pt idx="287">
                  <c:v>13-Jan</c:v>
                </c:pt>
                <c:pt idx="288">
                  <c:v>14-Jan</c:v>
                </c:pt>
                <c:pt idx="289">
                  <c:v>15-Jan</c:v>
                </c:pt>
                <c:pt idx="290">
                  <c:v>16-Jan</c:v>
                </c:pt>
                <c:pt idx="291">
                  <c:v>17-Jan</c:v>
                </c:pt>
                <c:pt idx="292">
                  <c:v>18-Jan</c:v>
                </c:pt>
                <c:pt idx="293">
                  <c:v>19-Jan</c:v>
                </c:pt>
                <c:pt idx="294">
                  <c:v>20-Jan</c:v>
                </c:pt>
                <c:pt idx="295">
                  <c:v>21-Jan</c:v>
                </c:pt>
                <c:pt idx="296">
                  <c:v>22-Jan</c:v>
                </c:pt>
                <c:pt idx="297">
                  <c:v>23-Jan</c:v>
                </c:pt>
                <c:pt idx="298">
                  <c:v>24-Jan</c:v>
                </c:pt>
                <c:pt idx="299">
                  <c:v>25-Jan</c:v>
                </c:pt>
                <c:pt idx="300">
                  <c:v>26-Jan</c:v>
                </c:pt>
                <c:pt idx="301">
                  <c:v>27-Jan</c:v>
                </c:pt>
                <c:pt idx="302">
                  <c:v>28-Jan</c:v>
                </c:pt>
                <c:pt idx="303">
                  <c:v>29-Jan</c:v>
                </c:pt>
                <c:pt idx="304">
                  <c:v>30-Jan</c:v>
                </c:pt>
                <c:pt idx="305">
                  <c:v>31-Jan</c:v>
                </c:pt>
                <c:pt idx="306">
                  <c:v>1-Feb</c:v>
                </c:pt>
                <c:pt idx="307">
                  <c:v>2-Feb</c:v>
                </c:pt>
                <c:pt idx="308">
                  <c:v>3-Feb</c:v>
                </c:pt>
                <c:pt idx="309">
                  <c:v>4-Feb</c:v>
                </c:pt>
                <c:pt idx="310">
                  <c:v>5-Feb</c:v>
                </c:pt>
                <c:pt idx="311">
                  <c:v>6-Feb</c:v>
                </c:pt>
                <c:pt idx="312">
                  <c:v>7-Feb</c:v>
                </c:pt>
                <c:pt idx="313">
                  <c:v>8-Feb</c:v>
                </c:pt>
                <c:pt idx="314">
                  <c:v>9-Feb</c:v>
                </c:pt>
                <c:pt idx="315">
                  <c:v>10-Feb</c:v>
                </c:pt>
                <c:pt idx="316">
                  <c:v>11-Feb</c:v>
                </c:pt>
                <c:pt idx="317">
                  <c:v>12-Feb</c:v>
                </c:pt>
                <c:pt idx="318">
                  <c:v>13-Feb</c:v>
                </c:pt>
                <c:pt idx="319">
                  <c:v>14-Feb</c:v>
                </c:pt>
                <c:pt idx="320">
                  <c:v>15-Feb</c:v>
                </c:pt>
                <c:pt idx="321">
                  <c:v>16-Feb</c:v>
                </c:pt>
                <c:pt idx="322">
                  <c:v>17-Feb</c:v>
                </c:pt>
                <c:pt idx="323">
                  <c:v>18-Feb</c:v>
                </c:pt>
                <c:pt idx="324">
                  <c:v>19-Feb</c:v>
                </c:pt>
                <c:pt idx="325">
                  <c:v>20-Feb</c:v>
                </c:pt>
                <c:pt idx="326">
                  <c:v>21-Feb</c:v>
                </c:pt>
                <c:pt idx="327">
                  <c:v>22-Feb</c:v>
                </c:pt>
                <c:pt idx="328">
                  <c:v>23-Feb</c:v>
                </c:pt>
                <c:pt idx="329">
                  <c:v>24-Feb</c:v>
                </c:pt>
                <c:pt idx="330">
                  <c:v>25-Feb</c:v>
                </c:pt>
                <c:pt idx="331">
                  <c:v>26-Feb</c:v>
                </c:pt>
                <c:pt idx="332">
                  <c:v>27-Feb</c:v>
                </c:pt>
                <c:pt idx="333">
                  <c:v>28-Feb</c:v>
                </c:pt>
                <c:pt idx="334">
                  <c:v>1-Mar</c:v>
                </c:pt>
                <c:pt idx="335">
                  <c:v>2-Mar</c:v>
                </c:pt>
                <c:pt idx="336">
                  <c:v>3-Mar</c:v>
                </c:pt>
                <c:pt idx="337">
                  <c:v>4-Mar</c:v>
                </c:pt>
                <c:pt idx="338">
                  <c:v>5-Mar</c:v>
                </c:pt>
                <c:pt idx="339">
                  <c:v>6-Mar</c:v>
                </c:pt>
                <c:pt idx="340">
                  <c:v>7-Mar</c:v>
                </c:pt>
                <c:pt idx="341">
                  <c:v>8-Mar</c:v>
                </c:pt>
                <c:pt idx="342">
                  <c:v>9-Mar</c:v>
                </c:pt>
                <c:pt idx="343">
                  <c:v>10-Mar</c:v>
                </c:pt>
                <c:pt idx="344">
                  <c:v>11-Mar</c:v>
                </c:pt>
                <c:pt idx="345">
                  <c:v>12-Mar</c:v>
                </c:pt>
                <c:pt idx="346">
                  <c:v>13-Mar</c:v>
                </c:pt>
                <c:pt idx="347">
                  <c:v>14-Mar</c:v>
                </c:pt>
                <c:pt idx="348">
                  <c:v>15-Mar</c:v>
                </c:pt>
                <c:pt idx="349">
                  <c:v>16-Mar</c:v>
                </c:pt>
                <c:pt idx="350">
                  <c:v>17-Mar</c:v>
                </c:pt>
                <c:pt idx="351">
                  <c:v>18-Mar</c:v>
                </c:pt>
                <c:pt idx="352">
                  <c:v>19-Mar</c:v>
                </c:pt>
                <c:pt idx="353">
                  <c:v>20-Mar</c:v>
                </c:pt>
                <c:pt idx="354">
                  <c:v>21-Mar</c:v>
                </c:pt>
                <c:pt idx="355">
                  <c:v>22-Mar</c:v>
                </c:pt>
                <c:pt idx="356">
                  <c:v>23-Mar</c:v>
                </c:pt>
                <c:pt idx="357">
                  <c:v>24-Mar</c:v>
                </c:pt>
                <c:pt idx="358">
                  <c:v>25-Mar</c:v>
                </c:pt>
                <c:pt idx="359">
                  <c:v>26-Mar</c:v>
                </c:pt>
                <c:pt idx="360">
                  <c:v>27-Mar</c:v>
                </c:pt>
                <c:pt idx="361">
                  <c:v>28-Mar</c:v>
                </c:pt>
                <c:pt idx="362">
                  <c:v>29-Mar</c:v>
                </c:pt>
                <c:pt idx="363">
                  <c:v>30-Mar</c:v>
                </c:pt>
                <c:pt idx="364">
                  <c:v>31-Mar</c:v>
                </c:pt>
                <c:pt idx="365">
                  <c:v>1-Apr</c:v>
                </c:pt>
              </c:strCache>
            </c:strRef>
          </c:cat>
          <c:val>
            <c:numRef>
              <c:f>Daily!$L$9:$L$374</c:f>
              <c:numCache>
                <c:formatCode>#,##0.00</c:formatCode>
                <c:ptCount val="366"/>
                <c:pt idx="0">
                  <c:v>43.028478768334715</c:v>
                </c:pt>
                <c:pt idx="1">
                  <c:v>43.052417806417111</c:v>
                </c:pt>
                <c:pt idx="2">
                  <c:v>43.149159632598135</c:v>
                </c:pt>
                <c:pt idx="3">
                  <c:v>43.147439842208691</c:v>
                </c:pt>
                <c:pt idx="4">
                  <c:v>43.190370682215686</c:v>
                </c:pt>
                <c:pt idx="5">
                  <c:v>43.25466913232863</c:v>
                </c:pt>
                <c:pt idx="6">
                  <c:v>43.364873343355058</c:v>
                </c:pt>
                <c:pt idx="7">
                  <c:v>43.396345318288368</c:v>
                </c:pt>
                <c:pt idx="8">
                  <c:v>43.433148242106043</c:v>
                </c:pt>
                <c:pt idx="9">
                  <c:v>43.381326246374321</c:v>
                </c:pt>
                <c:pt idx="10">
                  <c:v>43.3747803207361</c:v>
                </c:pt>
                <c:pt idx="11">
                  <c:v>43.404777902872127</c:v>
                </c:pt>
                <c:pt idx="12">
                  <c:v>43.459447237427142</c:v>
                </c:pt>
                <c:pt idx="13">
                  <c:v>43.502024706544276</c:v>
                </c:pt>
                <c:pt idx="14">
                  <c:v>43.478015282919664</c:v>
                </c:pt>
                <c:pt idx="15">
                  <c:v>43.522996650416317</c:v>
                </c:pt>
                <c:pt idx="16">
                  <c:v>43.532465786482732</c:v>
                </c:pt>
                <c:pt idx="17">
                  <c:v>43.538984884621819</c:v>
                </c:pt>
                <c:pt idx="18">
                  <c:v>43.567939358589697</c:v>
                </c:pt>
                <c:pt idx="19">
                  <c:v>43.597322638543012</c:v>
                </c:pt>
                <c:pt idx="20">
                  <c:v>43.667005497912363</c:v>
                </c:pt>
                <c:pt idx="21">
                  <c:v>43.690257754585161</c:v>
                </c:pt>
                <c:pt idx="22">
                  <c:v>43.806552872053473</c:v>
                </c:pt>
                <c:pt idx="23">
                  <c:v>43.868629353323094</c:v>
                </c:pt>
                <c:pt idx="24">
                  <c:v>43.966059315974718</c:v>
                </c:pt>
                <c:pt idx="25">
                  <c:v>44.013948409146337</c:v>
                </c:pt>
                <c:pt idx="26">
                  <c:v>44.058167045201927</c:v>
                </c:pt>
                <c:pt idx="27">
                  <c:v>44.128949035969683</c:v>
                </c:pt>
                <c:pt idx="28">
                  <c:v>44.129266411085609</c:v>
                </c:pt>
                <c:pt idx="29">
                  <c:v>44.182038663305448</c:v>
                </c:pt>
                <c:pt idx="30">
                  <c:v>44.187400749735822</c:v>
                </c:pt>
                <c:pt idx="31">
                  <c:v>44.261102124820894</c:v>
                </c:pt>
                <c:pt idx="32">
                  <c:v>44.297464185081552</c:v>
                </c:pt>
                <c:pt idx="33">
                  <c:v>44.407852932370957</c:v>
                </c:pt>
                <c:pt idx="34">
                  <c:v>44.469005397607617</c:v>
                </c:pt>
                <c:pt idx="35">
                  <c:v>44.561357719689639</c:v>
                </c:pt>
                <c:pt idx="36">
                  <c:v>44.58946663407616</c:v>
                </c:pt>
                <c:pt idx="37">
                  <c:v>44.690040829703236</c:v>
                </c:pt>
                <c:pt idx="38">
                  <c:v>44.716814667981637</c:v>
                </c:pt>
                <c:pt idx="39">
                  <c:v>44.741789432844385</c:v>
                </c:pt>
                <c:pt idx="40">
                  <c:v>44.84554779455263</c:v>
                </c:pt>
                <c:pt idx="41">
                  <c:v>44.921215693845049</c:v>
                </c:pt>
                <c:pt idx="42">
                  <c:v>44.970273008770278</c:v>
                </c:pt>
                <c:pt idx="43">
                  <c:v>44.942457945287615</c:v>
                </c:pt>
                <c:pt idx="44">
                  <c:v>44.954386194017246</c:v>
                </c:pt>
                <c:pt idx="45">
                  <c:v>44.857068913101429</c:v>
                </c:pt>
                <c:pt idx="46">
                  <c:v>44.838570746862665</c:v>
                </c:pt>
                <c:pt idx="47">
                  <c:v>44.776527006200062</c:v>
                </c:pt>
                <c:pt idx="48">
                  <c:v>44.743932919181447</c:v>
                </c:pt>
                <c:pt idx="49">
                  <c:v>44.674839280318594</c:v>
                </c:pt>
                <c:pt idx="50">
                  <c:v>44.61770491887858</c:v>
                </c:pt>
                <c:pt idx="51">
                  <c:v>44.652016291018519</c:v>
                </c:pt>
                <c:pt idx="52">
                  <c:v>44.556307817677364</c:v>
                </c:pt>
                <c:pt idx="53">
                  <c:v>44.428502607031774</c:v>
                </c:pt>
                <c:pt idx="54">
                  <c:v>44.354858469119264</c:v>
                </c:pt>
                <c:pt idx="55">
                  <c:v>44.297448688834869</c:v>
                </c:pt>
                <c:pt idx="56">
                  <c:v>44.19372533059326</c:v>
                </c:pt>
                <c:pt idx="57">
                  <c:v>44.058244789250423</c:v>
                </c:pt>
                <c:pt idx="58">
                  <c:v>43.981805764179306</c:v>
                </c:pt>
                <c:pt idx="59">
                  <c:v>43.92310169431822</c:v>
                </c:pt>
                <c:pt idx="60">
                  <c:v>43.796577076771896</c:v>
                </c:pt>
                <c:pt idx="61">
                  <c:v>43.779379128921377</c:v>
                </c:pt>
                <c:pt idx="62">
                  <c:v>43.749837075542217</c:v>
                </c:pt>
                <c:pt idx="63">
                  <c:v>43.664197418601759</c:v>
                </c:pt>
                <c:pt idx="64">
                  <c:v>43.59590921463942</c:v>
                </c:pt>
                <c:pt idx="65">
                  <c:v>43.513933205565095</c:v>
                </c:pt>
                <c:pt idx="66">
                  <c:v>43.479977088811381</c:v>
                </c:pt>
                <c:pt idx="67">
                  <c:v>43.347250808578039</c:v>
                </c:pt>
                <c:pt idx="68">
                  <c:v>43.309794939417216</c:v>
                </c:pt>
                <c:pt idx="69">
                  <c:v>43.189889745272176</c:v>
                </c:pt>
                <c:pt idx="70">
                  <c:v>43.094994638600141</c:v>
                </c:pt>
                <c:pt idx="71">
                  <c:v>43.001229886451426</c:v>
                </c:pt>
                <c:pt idx="72">
                  <c:v>42.89637011280378</c:v>
                </c:pt>
                <c:pt idx="73">
                  <c:v>42.823820186145809</c:v>
                </c:pt>
                <c:pt idx="74">
                  <c:v>42.70981207633433</c:v>
                </c:pt>
                <c:pt idx="75">
                  <c:v>42.629271990301774</c:v>
                </c:pt>
                <c:pt idx="76">
                  <c:v>42.519410287194198</c:v>
                </c:pt>
                <c:pt idx="77">
                  <c:v>42.382998143700604</c:v>
                </c:pt>
                <c:pt idx="78">
                  <c:v>42.329053625447102</c:v>
                </c:pt>
                <c:pt idx="79">
                  <c:v>42.204706073741058</c:v>
                </c:pt>
                <c:pt idx="80">
                  <c:v>42.179660453563699</c:v>
                </c:pt>
                <c:pt idx="81">
                  <c:v>42.07486885628893</c:v>
                </c:pt>
                <c:pt idx="82">
                  <c:v>42.057327710204966</c:v>
                </c:pt>
                <c:pt idx="83">
                  <c:v>42.008105970542914</c:v>
                </c:pt>
                <c:pt idx="84">
                  <c:v>41.924278505499679</c:v>
                </c:pt>
                <c:pt idx="85">
                  <c:v>41.889324844606094</c:v>
                </c:pt>
                <c:pt idx="86">
                  <c:v>41.799640263925482</c:v>
                </c:pt>
                <c:pt idx="87">
                  <c:v>41.714827314005497</c:v>
                </c:pt>
                <c:pt idx="88">
                  <c:v>41.603368584012323</c:v>
                </c:pt>
                <c:pt idx="89">
                  <c:v>41.531264561972733</c:v>
                </c:pt>
                <c:pt idx="90">
                  <c:v>41.474229666994233</c:v>
                </c:pt>
                <c:pt idx="91">
                  <c:v>41.356016998750349</c:v>
                </c:pt>
                <c:pt idx="92">
                  <c:v>41.31048931032359</c:v>
                </c:pt>
                <c:pt idx="93">
                  <c:v>41.258902617993492</c:v>
                </c:pt>
                <c:pt idx="94">
                  <c:v>41.236101404158234</c:v>
                </c:pt>
                <c:pt idx="95">
                  <c:v>41.156791026627985</c:v>
                </c:pt>
                <c:pt idx="96">
                  <c:v>41.165991848507034</c:v>
                </c:pt>
                <c:pt idx="97">
                  <c:v>41.127361406137453</c:v>
                </c:pt>
                <c:pt idx="98">
                  <c:v>41.025226050506639</c:v>
                </c:pt>
                <c:pt idx="99">
                  <c:v>40.949531953524115</c:v>
                </c:pt>
                <c:pt idx="100">
                  <c:v>40.900651798668846</c:v>
                </c:pt>
                <c:pt idx="101">
                  <c:v>40.814564554326623</c:v>
                </c:pt>
                <c:pt idx="102">
                  <c:v>40.661550015970022</c:v>
                </c:pt>
                <c:pt idx="103">
                  <c:v>40.629262673305249</c:v>
                </c:pt>
                <c:pt idx="104">
                  <c:v>40.556861655158244</c:v>
                </c:pt>
                <c:pt idx="105">
                  <c:v>40.450754056016933</c:v>
                </c:pt>
                <c:pt idx="106">
                  <c:v>40.351102757329215</c:v>
                </c:pt>
                <c:pt idx="107">
                  <c:v>40.269358608507616</c:v>
                </c:pt>
                <c:pt idx="108">
                  <c:v>40.157655504300095</c:v>
                </c:pt>
                <c:pt idx="109">
                  <c:v>40.02589770000337</c:v>
                </c:pt>
                <c:pt idx="110">
                  <c:v>39.952470332517201</c:v>
                </c:pt>
                <c:pt idx="111">
                  <c:v>39.893466290429856</c:v>
                </c:pt>
                <c:pt idx="112">
                  <c:v>39.761570364695032</c:v>
                </c:pt>
                <c:pt idx="113">
                  <c:v>39.683450307458244</c:v>
                </c:pt>
                <c:pt idx="114">
                  <c:v>39.573440396133307</c:v>
                </c:pt>
                <c:pt idx="115">
                  <c:v>39.525607664391956</c:v>
                </c:pt>
                <c:pt idx="116">
                  <c:v>39.389749335529771</c:v>
                </c:pt>
                <c:pt idx="117">
                  <c:v>39.346156564895075</c:v>
                </c:pt>
                <c:pt idx="118">
                  <c:v>39.277266095571875</c:v>
                </c:pt>
                <c:pt idx="119">
                  <c:v>39.180653130285009</c:v>
                </c:pt>
                <c:pt idx="120">
                  <c:v>39.180386701592056</c:v>
                </c:pt>
                <c:pt idx="121">
                  <c:v>39.154697983494984</c:v>
                </c:pt>
                <c:pt idx="122">
                  <c:v>39.18071550386334</c:v>
                </c:pt>
                <c:pt idx="123">
                  <c:v>39.084933844825194</c:v>
                </c:pt>
                <c:pt idx="124">
                  <c:v>39.098303608095513</c:v>
                </c:pt>
                <c:pt idx="125">
                  <c:v>39.033209641394947</c:v>
                </c:pt>
                <c:pt idx="126">
                  <c:v>38.952936170204083</c:v>
                </c:pt>
                <c:pt idx="127">
                  <c:v>38.880394496338312</c:v>
                </c:pt>
                <c:pt idx="128">
                  <c:v>38.803729036209802</c:v>
                </c:pt>
                <c:pt idx="129">
                  <c:v>38.701468395230137</c:v>
                </c:pt>
                <c:pt idx="130">
                  <c:v>38.616321348566672</c:v>
                </c:pt>
                <c:pt idx="131">
                  <c:v>38.591886570686405</c:v>
                </c:pt>
                <c:pt idx="132">
                  <c:v>38.542143637368696</c:v>
                </c:pt>
                <c:pt idx="133">
                  <c:v>38.528438597745712</c:v>
                </c:pt>
                <c:pt idx="134">
                  <c:v>38.483849157866594</c:v>
                </c:pt>
                <c:pt idx="135">
                  <c:v>38.430009815127455</c:v>
                </c:pt>
                <c:pt idx="136">
                  <c:v>38.391072671649688</c:v>
                </c:pt>
                <c:pt idx="137">
                  <c:v>38.311789692197905</c:v>
                </c:pt>
                <c:pt idx="138">
                  <c:v>38.284293404487315</c:v>
                </c:pt>
                <c:pt idx="139">
                  <c:v>38.244648333091405</c:v>
                </c:pt>
                <c:pt idx="140">
                  <c:v>38.175145598634401</c:v>
                </c:pt>
                <c:pt idx="141">
                  <c:v>38.155008630661598</c:v>
                </c:pt>
                <c:pt idx="142">
                  <c:v>38.117534067645863</c:v>
                </c:pt>
                <c:pt idx="143">
                  <c:v>38.104720338790386</c:v>
                </c:pt>
                <c:pt idx="144">
                  <c:v>38.072064197832304</c:v>
                </c:pt>
                <c:pt idx="145">
                  <c:v>38.043387210404781</c:v>
                </c:pt>
                <c:pt idx="146">
                  <c:v>38.06835335893949</c:v>
                </c:pt>
                <c:pt idx="147">
                  <c:v>38.0138550992516</c:v>
                </c:pt>
                <c:pt idx="148">
                  <c:v>37.957092830270888</c:v>
                </c:pt>
                <c:pt idx="149">
                  <c:v>37.927372999701916</c:v>
                </c:pt>
                <c:pt idx="150">
                  <c:v>37.925925788280615</c:v>
                </c:pt>
                <c:pt idx="151">
                  <c:v>37.918659822434819</c:v>
                </c:pt>
                <c:pt idx="152">
                  <c:v>37.882305818606547</c:v>
                </c:pt>
                <c:pt idx="153">
                  <c:v>37.874288353351005</c:v>
                </c:pt>
                <c:pt idx="154">
                  <c:v>37.892917590558113</c:v>
                </c:pt>
                <c:pt idx="155">
                  <c:v>37.842592248162489</c:v>
                </c:pt>
                <c:pt idx="156">
                  <c:v>37.808629025326773</c:v>
                </c:pt>
                <c:pt idx="157">
                  <c:v>37.723381511189288</c:v>
                </c:pt>
                <c:pt idx="158">
                  <c:v>37.669058208730235</c:v>
                </c:pt>
                <c:pt idx="159">
                  <c:v>37.70975195870038</c:v>
                </c:pt>
                <c:pt idx="160">
                  <c:v>37.718011263294301</c:v>
                </c:pt>
                <c:pt idx="161">
                  <c:v>37.73681024727891</c:v>
                </c:pt>
                <c:pt idx="162">
                  <c:v>37.75344687927084</c:v>
                </c:pt>
                <c:pt idx="163">
                  <c:v>37.809943253845503</c:v>
                </c:pt>
                <c:pt idx="164">
                  <c:v>37.798157571542824</c:v>
                </c:pt>
                <c:pt idx="165">
                  <c:v>37.800044904173163</c:v>
                </c:pt>
                <c:pt idx="166">
                  <c:v>37.849930594073236</c:v>
                </c:pt>
                <c:pt idx="167">
                  <c:v>37.928808893602636</c:v>
                </c:pt>
                <c:pt idx="168">
                  <c:v>37.961418497740411</c:v>
                </c:pt>
                <c:pt idx="169">
                  <c:v>38.073299026402722</c:v>
                </c:pt>
                <c:pt idx="170">
                  <c:v>38.202041015927932</c:v>
                </c:pt>
                <c:pt idx="171">
                  <c:v>38.349259253264151</c:v>
                </c:pt>
                <c:pt idx="172">
                  <c:v>38.445086859604061</c:v>
                </c:pt>
                <c:pt idx="173">
                  <c:v>38.570420028218493</c:v>
                </c:pt>
                <c:pt idx="174">
                  <c:v>38.687025974497004</c:v>
                </c:pt>
                <c:pt idx="175">
                  <c:v>38.759529091337214</c:v>
                </c:pt>
                <c:pt idx="176">
                  <c:v>38.784442919631509</c:v>
                </c:pt>
                <c:pt idx="177">
                  <c:v>38.833838693323301</c:v>
                </c:pt>
                <c:pt idx="178">
                  <c:v>38.889927249846941</c:v>
                </c:pt>
                <c:pt idx="179">
                  <c:v>38.886188365433846</c:v>
                </c:pt>
                <c:pt idx="180">
                  <c:v>38.892448344115522</c:v>
                </c:pt>
                <c:pt idx="181">
                  <c:v>38.89973217661025</c:v>
                </c:pt>
                <c:pt idx="182">
                  <c:v>38.912595455801373</c:v>
                </c:pt>
                <c:pt idx="183">
                  <c:v>38.901788025809537</c:v>
                </c:pt>
                <c:pt idx="184">
                  <c:v>38.889925864742665</c:v>
                </c:pt>
                <c:pt idx="185">
                  <c:v>38.842219811802451</c:v>
                </c:pt>
                <c:pt idx="186">
                  <c:v>38.879698025444561</c:v>
                </c:pt>
                <c:pt idx="187">
                  <c:v>38.936720050646116</c:v>
                </c:pt>
                <c:pt idx="188">
                  <c:v>38.995278104473947</c:v>
                </c:pt>
                <c:pt idx="189">
                  <c:v>39.000931721623921</c:v>
                </c:pt>
                <c:pt idx="190">
                  <c:v>39.076764770319478</c:v>
                </c:pt>
                <c:pt idx="191">
                  <c:v>39.121516306622794</c:v>
                </c:pt>
                <c:pt idx="192">
                  <c:v>39.147755314244293</c:v>
                </c:pt>
                <c:pt idx="193">
                  <c:v>39.13270828538063</c:v>
                </c:pt>
                <c:pt idx="194">
                  <c:v>39.147677856058877</c:v>
                </c:pt>
                <c:pt idx="195">
                  <c:v>39.139247706416811</c:v>
                </c:pt>
                <c:pt idx="196">
                  <c:v>39.120614805174625</c:v>
                </c:pt>
                <c:pt idx="197">
                  <c:v>39.115851564415053</c:v>
                </c:pt>
                <c:pt idx="198">
                  <c:v>39.164984020590524</c:v>
                </c:pt>
                <c:pt idx="199">
                  <c:v>39.238598698937842</c:v>
                </c:pt>
                <c:pt idx="200">
                  <c:v>39.290833097389694</c:v>
                </c:pt>
                <c:pt idx="201">
                  <c:v>39.379890926049676</c:v>
                </c:pt>
                <c:pt idx="202">
                  <c:v>39.431826659966269</c:v>
                </c:pt>
                <c:pt idx="203">
                  <c:v>39.476511012094619</c:v>
                </c:pt>
                <c:pt idx="204">
                  <c:v>39.462763332459687</c:v>
                </c:pt>
                <c:pt idx="205">
                  <c:v>39.484655498656622</c:v>
                </c:pt>
                <c:pt idx="206">
                  <c:v>39.508774996180684</c:v>
                </c:pt>
                <c:pt idx="207">
                  <c:v>39.53830017975811</c:v>
                </c:pt>
                <c:pt idx="208">
                  <c:v>39.646253971555204</c:v>
                </c:pt>
                <c:pt idx="209">
                  <c:v>39.720144898698564</c:v>
                </c:pt>
                <c:pt idx="210">
                  <c:v>39.826904666678864</c:v>
                </c:pt>
                <c:pt idx="211">
                  <c:v>39.927702019455168</c:v>
                </c:pt>
                <c:pt idx="212">
                  <c:v>40.002972586455869</c:v>
                </c:pt>
                <c:pt idx="213">
                  <c:v>40.057022916406282</c:v>
                </c:pt>
                <c:pt idx="214">
                  <c:v>40.076329316155281</c:v>
                </c:pt>
                <c:pt idx="215">
                  <c:v>40.107364786252582</c:v>
                </c:pt>
                <c:pt idx="216">
                  <c:v>40.107140481567804</c:v>
                </c:pt>
                <c:pt idx="217">
                  <c:v>40.124026599705246</c:v>
                </c:pt>
                <c:pt idx="218">
                  <c:v>40.151854239152058</c:v>
                </c:pt>
                <c:pt idx="219">
                  <c:v>40.189632476000341</c:v>
                </c:pt>
                <c:pt idx="220">
                  <c:v>40.255752635639034</c:v>
                </c:pt>
                <c:pt idx="221">
                  <c:v>40.303899889614101</c:v>
                </c:pt>
                <c:pt idx="222">
                  <c:v>40.354610544547491</c:v>
                </c:pt>
                <c:pt idx="223">
                  <c:v>40.414955592637099</c:v>
                </c:pt>
                <c:pt idx="224">
                  <c:v>40.478605180503422</c:v>
                </c:pt>
                <c:pt idx="225">
                  <c:v>40.50410350134041</c:v>
                </c:pt>
                <c:pt idx="226">
                  <c:v>40.576442699017335</c:v>
                </c:pt>
                <c:pt idx="227">
                  <c:v>40.595488297739806</c:v>
                </c:pt>
                <c:pt idx="228">
                  <c:v>40.635747451938116</c:v>
                </c:pt>
                <c:pt idx="229">
                  <c:v>40.686306103650708</c:v>
                </c:pt>
                <c:pt idx="230">
                  <c:v>40.795027891711158</c:v>
                </c:pt>
                <c:pt idx="231">
                  <c:v>40.764177319072893</c:v>
                </c:pt>
                <c:pt idx="232">
                  <c:v>40.799027351621135</c:v>
                </c:pt>
                <c:pt idx="233">
                  <c:v>40.785353210931248</c:v>
                </c:pt>
                <c:pt idx="234">
                  <c:v>40.741629674341084</c:v>
                </c:pt>
                <c:pt idx="235">
                  <c:v>40.683861895902439</c:v>
                </c:pt>
                <c:pt idx="236">
                  <c:v>40.668036857248431</c:v>
                </c:pt>
                <c:pt idx="237">
                  <c:v>40.625034873683433</c:v>
                </c:pt>
                <c:pt idx="238">
                  <c:v>40.631099894916517</c:v>
                </c:pt>
                <c:pt idx="239">
                  <c:v>40.666217989790944</c:v>
                </c:pt>
                <c:pt idx="240">
                  <c:v>40.717867724698962</c:v>
                </c:pt>
                <c:pt idx="241">
                  <c:v>40.747942895112416</c:v>
                </c:pt>
                <c:pt idx="242">
                  <c:v>40.711965815003239</c:v>
                </c:pt>
                <c:pt idx="243">
                  <c:v>40.852727977704717</c:v>
                </c:pt>
                <c:pt idx="244">
                  <c:v>40.864206594584374</c:v>
                </c:pt>
                <c:pt idx="245">
                  <c:v>40.886357889175557</c:v>
                </c:pt>
                <c:pt idx="246">
                  <c:v>40.883066366352665</c:v>
                </c:pt>
                <c:pt idx="247">
                  <c:v>40.851297464510381</c:v>
                </c:pt>
                <c:pt idx="248">
                  <c:v>40.921192344344163</c:v>
                </c:pt>
                <c:pt idx="249">
                  <c:v>40.91999496735933</c:v>
                </c:pt>
                <c:pt idx="250">
                  <c:v>40.832834674939349</c:v>
                </c:pt>
                <c:pt idx="251">
                  <c:v>40.770663686586914</c:v>
                </c:pt>
                <c:pt idx="252">
                  <c:v>40.742282700750962</c:v>
                </c:pt>
                <c:pt idx="253">
                  <c:v>40.737924549764926</c:v>
                </c:pt>
                <c:pt idx="254">
                  <c:v>40.763299873282762</c:v>
                </c:pt>
                <c:pt idx="255">
                  <c:v>40.709143891305587</c:v>
                </c:pt>
                <c:pt idx="256">
                  <c:v>40.824526653824663</c:v>
                </c:pt>
                <c:pt idx="257">
                  <c:v>40.858229432820181</c:v>
                </c:pt>
                <c:pt idx="258">
                  <c:v>40.984913745770314</c:v>
                </c:pt>
                <c:pt idx="259">
                  <c:v>41.054902234410079</c:v>
                </c:pt>
                <c:pt idx="260">
                  <c:v>41.092507320999559</c:v>
                </c:pt>
                <c:pt idx="261">
                  <c:v>41.188405326443878</c:v>
                </c:pt>
                <c:pt idx="262">
                  <c:v>41.20456505801647</c:v>
                </c:pt>
                <c:pt idx="263">
                  <c:v>41.235689412012185</c:v>
                </c:pt>
                <c:pt idx="264">
                  <c:v>41.23921025278721</c:v>
                </c:pt>
                <c:pt idx="265">
                  <c:v>41.229745292922175</c:v>
                </c:pt>
                <c:pt idx="266">
                  <c:v>41.209107010302318</c:v>
                </c:pt>
                <c:pt idx="267">
                  <c:v>41.308044427693815</c:v>
                </c:pt>
                <c:pt idx="268">
                  <c:v>41.140076997988942</c:v>
                </c:pt>
                <c:pt idx="269">
                  <c:v>41.25814572527959</c:v>
                </c:pt>
                <c:pt idx="270">
                  <c:v>41.297977951983185</c:v>
                </c:pt>
                <c:pt idx="271">
                  <c:v>41.416386481591459</c:v>
                </c:pt>
                <c:pt idx="272">
                  <c:v>41.449731612490069</c:v>
                </c:pt>
                <c:pt idx="273">
                  <c:v>41.470741777789257</c:v>
                </c:pt>
                <c:pt idx="274">
                  <c:v>41.65682070072949</c:v>
                </c:pt>
                <c:pt idx="275">
                  <c:v>41.614023548129325</c:v>
                </c:pt>
                <c:pt idx="276">
                  <c:v>41.65455710615484</c:v>
                </c:pt>
                <c:pt idx="277">
                  <c:v>41.546944766553935</c:v>
                </c:pt>
                <c:pt idx="278">
                  <c:v>41.530396603997119</c:v>
                </c:pt>
                <c:pt idx="279">
                  <c:v>41.393647756145782</c:v>
                </c:pt>
                <c:pt idx="280">
                  <c:v>41.34594553758761</c:v>
                </c:pt>
                <c:pt idx="281">
                  <c:v>41.215458652693471</c:v>
                </c:pt>
                <c:pt idx="282">
                  <c:v>41.14188506139628</c:v>
                </c:pt>
                <c:pt idx="283">
                  <c:v>41.067600943430094</c:v>
                </c:pt>
                <c:pt idx="284">
                  <c:v>41.003133836456712</c:v>
                </c:pt>
                <c:pt idx="285">
                  <c:v>41.037498603087059</c:v>
                </c:pt>
                <c:pt idx="286">
                  <c:v>40.962213623209728</c:v>
                </c:pt>
                <c:pt idx="287">
                  <c:v>40.996612927585154</c:v>
                </c:pt>
                <c:pt idx="288">
                  <c:v>41.009607442345256</c:v>
                </c:pt>
                <c:pt idx="289">
                  <c:v>41.127681460664455</c:v>
                </c:pt>
                <c:pt idx="290">
                  <c:v>41.176509617298379</c:v>
                </c:pt>
                <c:pt idx="291">
                  <c:v>41.213844362833704</c:v>
                </c:pt>
                <c:pt idx="292">
                  <c:v>41.368107566317306</c:v>
                </c:pt>
                <c:pt idx="293">
                  <c:v>41.435648622104189</c:v>
                </c:pt>
                <c:pt idx="294">
                  <c:v>41.432354773412158</c:v>
                </c:pt>
                <c:pt idx="295">
                  <c:v>41.42808237332487</c:v>
                </c:pt>
                <c:pt idx="296">
                  <c:v>41.485192811536976</c:v>
                </c:pt>
                <c:pt idx="297">
                  <c:v>41.490228208397703</c:v>
                </c:pt>
                <c:pt idx="298">
                  <c:v>41.404573034126955</c:v>
                </c:pt>
                <c:pt idx="299">
                  <c:v>41.445245532747542</c:v>
                </c:pt>
                <c:pt idx="300">
                  <c:v>41.362084145140791</c:v>
                </c:pt>
                <c:pt idx="301">
                  <c:v>41.313120190463025</c:v>
                </c:pt>
                <c:pt idx="302">
                  <c:v>41.278129200305372</c:v>
                </c:pt>
                <c:pt idx="303">
                  <c:v>41.271701806705124</c:v>
                </c:pt>
                <c:pt idx="304">
                  <c:v>41.289070203017815</c:v>
                </c:pt>
                <c:pt idx="305">
                  <c:v>41.235400107655884</c:v>
                </c:pt>
                <c:pt idx="306">
                  <c:v>41.333960052100913</c:v>
                </c:pt>
                <c:pt idx="307">
                  <c:v>41.357124390625906</c:v>
                </c:pt>
                <c:pt idx="308">
                  <c:v>41.430336250252054</c:v>
                </c:pt>
                <c:pt idx="309">
                  <c:v>41.462379176339837</c:v>
                </c:pt>
                <c:pt idx="310">
                  <c:v>41.501395067319102</c:v>
                </c:pt>
                <c:pt idx="311">
                  <c:v>41.532639865419803</c:v>
                </c:pt>
                <c:pt idx="312">
                  <c:v>41.523915515370497</c:v>
                </c:pt>
                <c:pt idx="313">
                  <c:v>41.537659112203031</c:v>
                </c:pt>
                <c:pt idx="314">
                  <c:v>41.521728371971015</c:v>
                </c:pt>
                <c:pt idx="315">
                  <c:v>41.509340342244478</c:v>
                </c:pt>
                <c:pt idx="316">
                  <c:v>41.528006837555871</c:v>
                </c:pt>
                <c:pt idx="317">
                  <c:v>41.517297021844868</c:v>
                </c:pt>
                <c:pt idx="318">
                  <c:v>41.542921856645393</c:v>
                </c:pt>
                <c:pt idx="319">
                  <c:v>41.551759169560583</c:v>
                </c:pt>
                <c:pt idx="320">
                  <c:v>41.607811823320766</c:v>
                </c:pt>
                <c:pt idx="321">
                  <c:v>41.664365903349449</c:v>
                </c:pt>
                <c:pt idx="322">
                  <c:v>41.681628930038798</c:v>
                </c:pt>
                <c:pt idx="323">
                  <c:v>41.72867474154922</c:v>
                </c:pt>
                <c:pt idx="324">
                  <c:v>41.734363452962128</c:v>
                </c:pt>
                <c:pt idx="325">
                  <c:v>41.796255711431385</c:v>
                </c:pt>
                <c:pt idx="326">
                  <c:v>41.811046286949733</c:v>
                </c:pt>
                <c:pt idx="327">
                  <c:v>41.953653422377926</c:v>
                </c:pt>
                <c:pt idx="328">
                  <c:v>42.048871953256658</c:v>
                </c:pt>
                <c:pt idx="329">
                  <c:v>42.151582915880034</c:v>
                </c:pt>
                <c:pt idx="330">
                  <c:v>42.22597010199911</c:v>
                </c:pt>
                <c:pt idx="331">
                  <c:v>42.361436444050298</c:v>
                </c:pt>
                <c:pt idx="332">
                  <c:v>42.473560338185564</c:v>
                </c:pt>
                <c:pt idx="333">
                  <c:v>42.532773919465853</c:v>
                </c:pt>
                <c:pt idx="334">
                  <c:v>42.590741269613062</c:v>
                </c:pt>
                <c:pt idx="335">
                  <c:v>42.682262513497051</c:v>
                </c:pt>
                <c:pt idx="336">
                  <c:v>42.719019577540166</c:v>
                </c:pt>
                <c:pt idx="337">
                  <c:v>42.751859716363711</c:v>
                </c:pt>
                <c:pt idx="338">
                  <c:v>42.884450525105862</c:v>
                </c:pt>
                <c:pt idx="339">
                  <c:v>42.948865262982714</c:v>
                </c:pt>
                <c:pt idx="340">
                  <c:v>43.057505829280885</c:v>
                </c:pt>
                <c:pt idx="341">
                  <c:v>43.18208876704081</c:v>
                </c:pt>
                <c:pt idx="342">
                  <c:v>43.306574328450075</c:v>
                </c:pt>
                <c:pt idx="343">
                  <c:v>43.450041378442577</c:v>
                </c:pt>
                <c:pt idx="344">
                  <c:v>43.514686632306834</c:v>
                </c:pt>
                <c:pt idx="345">
                  <c:v>43.64531597544979</c:v>
                </c:pt>
                <c:pt idx="346">
                  <c:v>43.657780825559797</c:v>
                </c:pt>
                <c:pt idx="347">
                  <c:v>43.726602882501133</c:v>
                </c:pt>
                <c:pt idx="348">
                  <c:v>43.782610543011614</c:v>
                </c:pt>
                <c:pt idx="349">
                  <c:v>43.872383149035095</c:v>
                </c:pt>
                <c:pt idx="350">
                  <c:v>43.900203715858666</c:v>
                </c:pt>
                <c:pt idx="351">
                  <c:v>43.970587574157989</c:v>
                </c:pt>
                <c:pt idx="352">
                  <c:v>44.035071987261283</c:v>
                </c:pt>
                <c:pt idx="353">
                  <c:v>44.065714296354216</c:v>
                </c:pt>
                <c:pt idx="354">
                  <c:v>44.154110820523115</c:v>
                </c:pt>
                <c:pt idx="355">
                  <c:v>44.298161581762841</c:v>
                </c:pt>
                <c:pt idx="356">
                  <c:v>44.471645690570789</c:v>
                </c:pt>
                <c:pt idx="357">
                  <c:v>44.528080140457149</c:v>
                </c:pt>
                <c:pt idx="358">
                  <c:v>44.665075373053241</c:v>
                </c:pt>
                <c:pt idx="359">
                  <c:v>44.775712057566778</c:v>
                </c:pt>
                <c:pt idx="360">
                  <c:v>44.905117160164707</c:v>
                </c:pt>
                <c:pt idx="361">
                  <c:v>44.981354147156466</c:v>
                </c:pt>
                <c:pt idx="362">
                  <c:v>45.101183400751353</c:v>
                </c:pt>
                <c:pt idx="363">
                  <c:v>45.082121315894497</c:v>
                </c:pt>
                <c:pt idx="364">
                  <c:v>45.128216149018186</c:v>
                </c:pt>
                <c:pt idx="365">
                  <c:v>45.162948627134796</c:v>
                </c:pt>
              </c:numCache>
            </c:numRef>
          </c:val>
          <c:smooth val="0"/>
          <c:extLst>
            <c:ext xmlns:c16="http://schemas.microsoft.com/office/drawing/2014/chart" uri="{C3380CC4-5D6E-409C-BE32-E72D297353CC}">
              <c16:uniqueId val="{00000001-D018-4C45-9DDB-25AE8AA35C2F}"/>
            </c:ext>
          </c:extLst>
        </c:ser>
        <c:ser>
          <c:idx val="2"/>
          <c:order val="2"/>
          <c:tx>
            <c:strRef>
              <c:f>'Daily charts'!$K$1</c:f>
              <c:strCache>
                <c:ptCount val="1"/>
                <c:pt idx="0">
                  <c:v>2023/2024</c:v>
                </c:pt>
              </c:strCache>
            </c:strRef>
          </c:tx>
          <c:spPr>
            <a:ln w="28575" cap="rnd">
              <a:solidFill>
                <a:srgbClr val="6DA32F"/>
              </a:solidFill>
              <a:round/>
            </a:ln>
            <a:effectLst/>
          </c:spPr>
          <c:marker>
            <c:symbol val="none"/>
          </c:marker>
          <c:cat>
            <c:strRef>
              <c:f>Daily!$A$9:$A$374</c:f>
              <c:strCache>
                <c:ptCount val="366"/>
                <c:pt idx="0">
                  <c:v>1-Apr</c:v>
                </c:pt>
                <c:pt idx="1">
                  <c:v>2-Apr</c:v>
                </c:pt>
                <c:pt idx="2">
                  <c:v>3-Apr</c:v>
                </c:pt>
                <c:pt idx="3">
                  <c:v>4-Apr</c:v>
                </c:pt>
                <c:pt idx="4">
                  <c:v>5-Apr</c:v>
                </c:pt>
                <c:pt idx="5">
                  <c:v>6-Apr</c:v>
                </c:pt>
                <c:pt idx="6">
                  <c:v>7-Apr</c:v>
                </c:pt>
                <c:pt idx="7">
                  <c:v>8-Apr</c:v>
                </c:pt>
                <c:pt idx="8">
                  <c:v>9-Apr</c:v>
                </c:pt>
                <c:pt idx="9">
                  <c:v>10-Apr</c:v>
                </c:pt>
                <c:pt idx="10">
                  <c:v>11-Apr</c:v>
                </c:pt>
                <c:pt idx="11">
                  <c:v>12-Apr</c:v>
                </c:pt>
                <c:pt idx="12">
                  <c:v>13-Apr</c:v>
                </c:pt>
                <c:pt idx="13">
                  <c:v>14-Apr</c:v>
                </c:pt>
                <c:pt idx="14">
                  <c:v>15-Apr</c:v>
                </c:pt>
                <c:pt idx="15">
                  <c:v>16-Apr</c:v>
                </c:pt>
                <c:pt idx="16">
                  <c:v>17-Apr</c:v>
                </c:pt>
                <c:pt idx="17">
                  <c:v>18-Apr</c:v>
                </c:pt>
                <c:pt idx="18">
                  <c:v>19-Apr</c:v>
                </c:pt>
                <c:pt idx="19">
                  <c:v>20-Apr</c:v>
                </c:pt>
                <c:pt idx="20">
                  <c:v>21-Apr</c:v>
                </c:pt>
                <c:pt idx="21">
                  <c:v>22-Apr</c:v>
                </c:pt>
                <c:pt idx="22">
                  <c:v>23-Apr</c:v>
                </c:pt>
                <c:pt idx="23">
                  <c:v>24-Apr</c:v>
                </c:pt>
                <c:pt idx="24">
                  <c:v>25-Apr</c:v>
                </c:pt>
                <c:pt idx="25">
                  <c:v>26-Apr</c:v>
                </c:pt>
                <c:pt idx="26">
                  <c:v>27-Apr</c:v>
                </c:pt>
                <c:pt idx="27">
                  <c:v>28-Apr</c:v>
                </c:pt>
                <c:pt idx="28">
                  <c:v>29-Apr</c:v>
                </c:pt>
                <c:pt idx="29">
                  <c:v>30-Apr</c:v>
                </c:pt>
                <c:pt idx="30">
                  <c:v>1-May</c:v>
                </c:pt>
                <c:pt idx="31">
                  <c:v>2-May</c:v>
                </c:pt>
                <c:pt idx="32">
                  <c:v>3-May</c:v>
                </c:pt>
                <c:pt idx="33">
                  <c:v>4-May</c:v>
                </c:pt>
                <c:pt idx="34">
                  <c:v>5-May</c:v>
                </c:pt>
                <c:pt idx="35">
                  <c:v>6-May</c:v>
                </c:pt>
                <c:pt idx="36">
                  <c:v>7-May</c:v>
                </c:pt>
                <c:pt idx="37">
                  <c:v>8-May</c:v>
                </c:pt>
                <c:pt idx="38">
                  <c:v>9-May</c:v>
                </c:pt>
                <c:pt idx="39">
                  <c:v>10-May</c:v>
                </c:pt>
                <c:pt idx="40">
                  <c:v>11-May</c:v>
                </c:pt>
                <c:pt idx="41">
                  <c:v>12-May</c:v>
                </c:pt>
                <c:pt idx="42">
                  <c:v>13-May</c:v>
                </c:pt>
                <c:pt idx="43">
                  <c:v>14-May</c:v>
                </c:pt>
                <c:pt idx="44">
                  <c:v>15-May</c:v>
                </c:pt>
                <c:pt idx="45">
                  <c:v>16-May</c:v>
                </c:pt>
                <c:pt idx="46">
                  <c:v>17-May</c:v>
                </c:pt>
                <c:pt idx="47">
                  <c:v>18-May</c:v>
                </c:pt>
                <c:pt idx="48">
                  <c:v>19-May</c:v>
                </c:pt>
                <c:pt idx="49">
                  <c:v>20-May</c:v>
                </c:pt>
                <c:pt idx="50">
                  <c:v>21-May</c:v>
                </c:pt>
                <c:pt idx="51">
                  <c:v>22-May</c:v>
                </c:pt>
                <c:pt idx="52">
                  <c:v>23-May</c:v>
                </c:pt>
                <c:pt idx="53">
                  <c:v>24-May</c:v>
                </c:pt>
                <c:pt idx="54">
                  <c:v>25-May</c:v>
                </c:pt>
                <c:pt idx="55">
                  <c:v>26-May</c:v>
                </c:pt>
                <c:pt idx="56">
                  <c:v>27-May</c:v>
                </c:pt>
                <c:pt idx="57">
                  <c:v>28-May</c:v>
                </c:pt>
                <c:pt idx="58">
                  <c:v>29-May</c:v>
                </c:pt>
                <c:pt idx="59">
                  <c:v>30-May</c:v>
                </c:pt>
                <c:pt idx="60">
                  <c:v>31-May</c:v>
                </c:pt>
                <c:pt idx="61">
                  <c:v>1-Jun</c:v>
                </c:pt>
                <c:pt idx="62">
                  <c:v>2-Jun</c:v>
                </c:pt>
                <c:pt idx="63">
                  <c:v>3-Jun</c:v>
                </c:pt>
                <c:pt idx="64">
                  <c:v>4-Jun</c:v>
                </c:pt>
                <c:pt idx="65">
                  <c:v>5-Jun</c:v>
                </c:pt>
                <c:pt idx="66">
                  <c:v>6-Jun</c:v>
                </c:pt>
                <c:pt idx="67">
                  <c:v>7-Jun</c:v>
                </c:pt>
                <c:pt idx="68">
                  <c:v>8-Jun</c:v>
                </c:pt>
                <c:pt idx="69">
                  <c:v>9-Jun</c:v>
                </c:pt>
                <c:pt idx="70">
                  <c:v>10-Jun</c:v>
                </c:pt>
                <c:pt idx="71">
                  <c:v>11-Jun</c:v>
                </c:pt>
                <c:pt idx="72">
                  <c:v>12-Jun</c:v>
                </c:pt>
                <c:pt idx="73">
                  <c:v>13-Jun</c:v>
                </c:pt>
                <c:pt idx="74">
                  <c:v>14-Jun</c:v>
                </c:pt>
                <c:pt idx="75">
                  <c:v>15-Jun</c:v>
                </c:pt>
                <c:pt idx="76">
                  <c:v>16-Jun</c:v>
                </c:pt>
                <c:pt idx="77">
                  <c:v>17-Jun</c:v>
                </c:pt>
                <c:pt idx="78">
                  <c:v>18-Jun</c:v>
                </c:pt>
                <c:pt idx="79">
                  <c:v>19-Jun</c:v>
                </c:pt>
                <c:pt idx="80">
                  <c:v>20-Jun</c:v>
                </c:pt>
                <c:pt idx="81">
                  <c:v>21-Jun</c:v>
                </c:pt>
                <c:pt idx="82">
                  <c:v>22-Jun</c:v>
                </c:pt>
                <c:pt idx="83">
                  <c:v>23-Jun</c:v>
                </c:pt>
                <c:pt idx="84">
                  <c:v>24-Jun</c:v>
                </c:pt>
                <c:pt idx="85">
                  <c:v>25-Jun</c:v>
                </c:pt>
                <c:pt idx="86">
                  <c:v>26-Jun</c:v>
                </c:pt>
                <c:pt idx="87">
                  <c:v>27-Jun</c:v>
                </c:pt>
                <c:pt idx="88">
                  <c:v>28-Jun</c:v>
                </c:pt>
                <c:pt idx="89">
                  <c:v>29-Jun</c:v>
                </c:pt>
                <c:pt idx="90">
                  <c:v>30-Jun</c:v>
                </c:pt>
                <c:pt idx="91">
                  <c:v>1-Jul</c:v>
                </c:pt>
                <c:pt idx="92">
                  <c:v>2-Jul</c:v>
                </c:pt>
                <c:pt idx="93">
                  <c:v>3-Jul</c:v>
                </c:pt>
                <c:pt idx="94">
                  <c:v>4-Jul</c:v>
                </c:pt>
                <c:pt idx="95">
                  <c:v>5-Jul</c:v>
                </c:pt>
                <c:pt idx="96">
                  <c:v>6-Jul</c:v>
                </c:pt>
                <c:pt idx="97">
                  <c:v>7-Jul</c:v>
                </c:pt>
                <c:pt idx="98">
                  <c:v>8-Jul</c:v>
                </c:pt>
                <c:pt idx="99">
                  <c:v>9-Jul</c:v>
                </c:pt>
                <c:pt idx="100">
                  <c:v>10-Jul</c:v>
                </c:pt>
                <c:pt idx="101">
                  <c:v>11-Jul</c:v>
                </c:pt>
                <c:pt idx="102">
                  <c:v>12-Jul</c:v>
                </c:pt>
                <c:pt idx="103">
                  <c:v>13-Jul</c:v>
                </c:pt>
                <c:pt idx="104">
                  <c:v>14-Jul</c:v>
                </c:pt>
                <c:pt idx="105">
                  <c:v>15-Jul</c:v>
                </c:pt>
                <c:pt idx="106">
                  <c:v>16-Jul</c:v>
                </c:pt>
                <c:pt idx="107">
                  <c:v>17-Jul</c:v>
                </c:pt>
                <c:pt idx="108">
                  <c:v>18-Jul</c:v>
                </c:pt>
                <c:pt idx="109">
                  <c:v>19-Jul</c:v>
                </c:pt>
                <c:pt idx="110">
                  <c:v>20-Jul</c:v>
                </c:pt>
                <c:pt idx="111">
                  <c:v>21-Jul</c:v>
                </c:pt>
                <c:pt idx="112">
                  <c:v>22-Jul</c:v>
                </c:pt>
                <c:pt idx="113">
                  <c:v>23-Jul</c:v>
                </c:pt>
                <c:pt idx="114">
                  <c:v>24-Jul</c:v>
                </c:pt>
                <c:pt idx="115">
                  <c:v>25-Jul</c:v>
                </c:pt>
                <c:pt idx="116">
                  <c:v>26-Jul</c:v>
                </c:pt>
                <c:pt idx="117">
                  <c:v>27-Jul</c:v>
                </c:pt>
                <c:pt idx="118">
                  <c:v>28-Jul</c:v>
                </c:pt>
                <c:pt idx="119">
                  <c:v>29-Jul</c:v>
                </c:pt>
                <c:pt idx="120">
                  <c:v>30-Jul</c:v>
                </c:pt>
                <c:pt idx="121">
                  <c:v>31-Jul</c:v>
                </c:pt>
                <c:pt idx="122">
                  <c:v>1-Aug</c:v>
                </c:pt>
                <c:pt idx="123">
                  <c:v>2-Aug</c:v>
                </c:pt>
                <c:pt idx="124">
                  <c:v>3-Aug</c:v>
                </c:pt>
                <c:pt idx="125">
                  <c:v>4-Aug</c:v>
                </c:pt>
                <c:pt idx="126">
                  <c:v>5-Aug</c:v>
                </c:pt>
                <c:pt idx="127">
                  <c:v>6-Aug</c:v>
                </c:pt>
                <c:pt idx="128">
                  <c:v>7-Aug</c:v>
                </c:pt>
                <c:pt idx="129">
                  <c:v>8-Aug</c:v>
                </c:pt>
                <c:pt idx="130">
                  <c:v>9-Aug</c:v>
                </c:pt>
                <c:pt idx="131">
                  <c:v>10-Aug</c:v>
                </c:pt>
                <c:pt idx="132">
                  <c:v>11-Aug</c:v>
                </c:pt>
                <c:pt idx="133">
                  <c:v>12-Aug</c:v>
                </c:pt>
                <c:pt idx="134">
                  <c:v>13-Aug</c:v>
                </c:pt>
                <c:pt idx="135">
                  <c:v>14-Aug</c:v>
                </c:pt>
                <c:pt idx="136">
                  <c:v>15-Aug</c:v>
                </c:pt>
                <c:pt idx="137">
                  <c:v>16-Aug</c:v>
                </c:pt>
                <c:pt idx="138">
                  <c:v>17-Aug</c:v>
                </c:pt>
                <c:pt idx="139">
                  <c:v>18-Aug</c:v>
                </c:pt>
                <c:pt idx="140">
                  <c:v>19-Aug</c:v>
                </c:pt>
                <c:pt idx="141">
                  <c:v>20-Aug</c:v>
                </c:pt>
                <c:pt idx="142">
                  <c:v>21-Aug</c:v>
                </c:pt>
                <c:pt idx="143">
                  <c:v>22-Aug</c:v>
                </c:pt>
                <c:pt idx="144">
                  <c:v>23-Aug</c:v>
                </c:pt>
                <c:pt idx="145">
                  <c:v>24-Aug</c:v>
                </c:pt>
                <c:pt idx="146">
                  <c:v>25-Aug</c:v>
                </c:pt>
                <c:pt idx="147">
                  <c:v>26-Aug</c:v>
                </c:pt>
                <c:pt idx="148">
                  <c:v>27-Aug</c:v>
                </c:pt>
                <c:pt idx="149">
                  <c:v>28-Aug</c:v>
                </c:pt>
                <c:pt idx="150">
                  <c:v>29-Aug</c:v>
                </c:pt>
                <c:pt idx="151">
                  <c:v>30-Aug</c:v>
                </c:pt>
                <c:pt idx="152">
                  <c:v>31-Aug</c:v>
                </c:pt>
                <c:pt idx="153">
                  <c:v>1-Sep</c:v>
                </c:pt>
                <c:pt idx="154">
                  <c:v>2-Sep</c:v>
                </c:pt>
                <c:pt idx="155">
                  <c:v>3-Sep</c:v>
                </c:pt>
                <c:pt idx="156">
                  <c:v>4-Sep</c:v>
                </c:pt>
                <c:pt idx="157">
                  <c:v>5-Sep</c:v>
                </c:pt>
                <c:pt idx="158">
                  <c:v>6-Sep</c:v>
                </c:pt>
                <c:pt idx="159">
                  <c:v>7-Sep</c:v>
                </c:pt>
                <c:pt idx="160">
                  <c:v>8-Sep</c:v>
                </c:pt>
                <c:pt idx="161">
                  <c:v>9-Sep</c:v>
                </c:pt>
                <c:pt idx="162">
                  <c:v>10-Sep</c:v>
                </c:pt>
                <c:pt idx="163">
                  <c:v>11-Sep</c:v>
                </c:pt>
                <c:pt idx="164">
                  <c:v>12-Sep</c:v>
                </c:pt>
                <c:pt idx="165">
                  <c:v>13-Sep</c:v>
                </c:pt>
                <c:pt idx="166">
                  <c:v>14-Sep</c:v>
                </c:pt>
                <c:pt idx="167">
                  <c:v>15-Sep</c:v>
                </c:pt>
                <c:pt idx="168">
                  <c:v>16-Sep</c:v>
                </c:pt>
                <c:pt idx="169">
                  <c:v>17-Sep</c:v>
                </c:pt>
                <c:pt idx="170">
                  <c:v>18-Sep</c:v>
                </c:pt>
                <c:pt idx="171">
                  <c:v>19-Sep</c:v>
                </c:pt>
                <c:pt idx="172">
                  <c:v>20-Sep</c:v>
                </c:pt>
                <c:pt idx="173">
                  <c:v>21-Sep</c:v>
                </c:pt>
                <c:pt idx="174">
                  <c:v>22-Sep</c:v>
                </c:pt>
                <c:pt idx="175">
                  <c:v>23-Sep</c:v>
                </c:pt>
                <c:pt idx="176">
                  <c:v>24-Sep</c:v>
                </c:pt>
                <c:pt idx="177">
                  <c:v>25-Sep</c:v>
                </c:pt>
                <c:pt idx="178">
                  <c:v>26-Sep</c:v>
                </c:pt>
                <c:pt idx="179">
                  <c:v>27-Sep</c:v>
                </c:pt>
                <c:pt idx="180">
                  <c:v>28-Sep</c:v>
                </c:pt>
                <c:pt idx="181">
                  <c:v>29-Sep</c:v>
                </c:pt>
                <c:pt idx="182">
                  <c:v>30-Sep</c:v>
                </c:pt>
                <c:pt idx="183">
                  <c:v>1-Oct</c:v>
                </c:pt>
                <c:pt idx="184">
                  <c:v>2-Oct</c:v>
                </c:pt>
                <c:pt idx="185">
                  <c:v>3-Oct</c:v>
                </c:pt>
                <c:pt idx="186">
                  <c:v>4-Oct</c:v>
                </c:pt>
                <c:pt idx="187">
                  <c:v>5-Oct</c:v>
                </c:pt>
                <c:pt idx="188">
                  <c:v>6-Oct</c:v>
                </c:pt>
                <c:pt idx="189">
                  <c:v>7-Oct</c:v>
                </c:pt>
                <c:pt idx="190">
                  <c:v>8-Oct</c:v>
                </c:pt>
                <c:pt idx="191">
                  <c:v>9-Oct</c:v>
                </c:pt>
                <c:pt idx="192">
                  <c:v>10-Oct</c:v>
                </c:pt>
                <c:pt idx="193">
                  <c:v>11-Oct</c:v>
                </c:pt>
                <c:pt idx="194">
                  <c:v>12-Oct</c:v>
                </c:pt>
                <c:pt idx="195">
                  <c:v>13-Oct</c:v>
                </c:pt>
                <c:pt idx="196">
                  <c:v>14-Oct</c:v>
                </c:pt>
                <c:pt idx="197">
                  <c:v>15-Oct</c:v>
                </c:pt>
                <c:pt idx="198">
                  <c:v>16-Oct</c:v>
                </c:pt>
                <c:pt idx="199">
                  <c:v>17-Oct</c:v>
                </c:pt>
                <c:pt idx="200">
                  <c:v>18-Oct</c:v>
                </c:pt>
                <c:pt idx="201">
                  <c:v>19-Oct</c:v>
                </c:pt>
                <c:pt idx="202">
                  <c:v>20-Oct</c:v>
                </c:pt>
                <c:pt idx="203">
                  <c:v>21-Oct</c:v>
                </c:pt>
                <c:pt idx="204">
                  <c:v>22-Oct</c:v>
                </c:pt>
                <c:pt idx="205">
                  <c:v>23-Oct</c:v>
                </c:pt>
                <c:pt idx="206">
                  <c:v>24-Oct</c:v>
                </c:pt>
                <c:pt idx="207">
                  <c:v>25-Oct</c:v>
                </c:pt>
                <c:pt idx="208">
                  <c:v>26-Oct</c:v>
                </c:pt>
                <c:pt idx="209">
                  <c:v>27-Oct</c:v>
                </c:pt>
                <c:pt idx="210">
                  <c:v>28-Oct</c:v>
                </c:pt>
                <c:pt idx="211">
                  <c:v>29-Oct</c:v>
                </c:pt>
                <c:pt idx="212">
                  <c:v>30-Oct</c:v>
                </c:pt>
                <c:pt idx="213">
                  <c:v>31-Oct</c:v>
                </c:pt>
                <c:pt idx="214">
                  <c:v>1-Nov</c:v>
                </c:pt>
                <c:pt idx="215">
                  <c:v>2-Nov</c:v>
                </c:pt>
                <c:pt idx="216">
                  <c:v>3-Nov</c:v>
                </c:pt>
                <c:pt idx="217">
                  <c:v>4-Nov</c:v>
                </c:pt>
                <c:pt idx="218">
                  <c:v>5-Nov</c:v>
                </c:pt>
                <c:pt idx="219">
                  <c:v>6-Nov</c:v>
                </c:pt>
                <c:pt idx="220">
                  <c:v>7-Nov</c:v>
                </c:pt>
                <c:pt idx="221">
                  <c:v>8-Nov</c:v>
                </c:pt>
                <c:pt idx="222">
                  <c:v>9-Nov</c:v>
                </c:pt>
                <c:pt idx="223">
                  <c:v>10-Nov</c:v>
                </c:pt>
                <c:pt idx="224">
                  <c:v>11-Nov</c:v>
                </c:pt>
                <c:pt idx="225">
                  <c:v>12-Nov</c:v>
                </c:pt>
                <c:pt idx="226">
                  <c:v>13-Nov</c:v>
                </c:pt>
                <c:pt idx="227">
                  <c:v>14-Nov</c:v>
                </c:pt>
                <c:pt idx="228">
                  <c:v>15-Nov</c:v>
                </c:pt>
                <c:pt idx="229">
                  <c:v>16-Nov</c:v>
                </c:pt>
                <c:pt idx="230">
                  <c:v>17-Nov</c:v>
                </c:pt>
                <c:pt idx="231">
                  <c:v>18-Nov</c:v>
                </c:pt>
                <c:pt idx="232">
                  <c:v>19-Nov</c:v>
                </c:pt>
                <c:pt idx="233">
                  <c:v>20-Nov</c:v>
                </c:pt>
                <c:pt idx="234">
                  <c:v>21-Nov</c:v>
                </c:pt>
                <c:pt idx="235">
                  <c:v>22-Nov</c:v>
                </c:pt>
                <c:pt idx="236">
                  <c:v>23-Nov</c:v>
                </c:pt>
                <c:pt idx="237">
                  <c:v>24-Nov</c:v>
                </c:pt>
                <c:pt idx="238">
                  <c:v>25-Nov</c:v>
                </c:pt>
                <c:pt idx="239">
                  <c:v>26-Nov</c:v>
                </c:pt>
                <c:pt idx="240">
                  <c:v>27-Nov</c:v>
                </c:pt>
                <c:pt idx="241">
                  <c:v>28-Nov</c:v>
                </c:pt>
                <c:pt idx="242">
                  <c:v>29-Nov</c:v>
                </c:pt>
                <c:pt idx="243">
                  <c:v>30-Nov</c:v>
                </c:pt>
                <c:pt idx="244">
                  <c:v>1-Dec</c:v>
                </c:pt>
                <c:pt idx="245">
                  <c:v>2-Dec</c:v>
                </c:pt>
                <c:pt idx="246">
                  <c:v>3-Dec</c:v>
                </c:pt>
                <c:pt idx="247">
                  <c:v>4-Dec</c:v>
                </c:pt>
                <c:pt idx="248">
                  <c:v>5-Dec</c:v>
                </c:pt>
                <c:pt idx="249">
                  <c:v>6-Dec</c:v>
                </c:pt>
                <c:pt idx="250">
                  <c:v>7-Dec</c:v>
                </c:pt>
                <c:pt idx="251">
                  <c:v>8-Dec</c:v>
                </c:pt>
                <c:pt idx="252">
                  <c:v>9-Dec</c:v>
                </c:pt>
                <c:pt idx="253">
                  <c:v>10-Dec</c:v>
                </c:pt>
                <c:pt idx="254">
                  <c:v>11-Dec</c:v>
                </c:pt>
                <c:pt idx="255">
                  <c:v>12-Dec</c:v>
                </c:pt>
                <c:pt idx="256">
                  <c:v>13-Dec</c:v>
                </c:pt>
                <c:pt idx="257">
                  <c:v>14-Dec</c:v>
                </c:pt>
                <c:pt idx="258">
                  <c:v>15-Dec</c:v>
                </c:pt>
                <c:pt idx="259">
                  <c:v>16-Dec</c:v>
                </c:pt>
                <c:pt idx="260">
                  <c:v>17-Dec</c:v>
                </c:pt>
                <c:pt idx="261">
                  <c:v>18-Dec</c:v>
                </c:pt>
                <c:pt idx="262">
                  <c:v>19-Dec</c:v>
                </c:pt>
                <c:pt idx="263">
                  <c:v>20-Dec</c:v>
                </c:pt>
                <c:pt idx="264">
                  <c:v>21-Dec</c:v>
                </c:pt>
                <c:pt idx="265">
                  <c:v>22-Dec</c:v>
                </c:pt>
                <c:pt idx="266">
                  <c:v>23-Dec</c:v>
                </c:pt>
                <c:pt idx="267">
                  <c:v>24-Dec</c:v>
                </c:pt>
                <c:pt idx="268">
                  <c:v>25-Dec</c:v>
                </c:pt>
                <c:pt idx="269">
                  <c:v>26-Dec</c:v>
                </c:pt>
                <c:pt idx="270">
                  <c:v>27-Dec</c:v>
                </c:pt>
                <c:pt idx="271">
                  <c:v>28-Dec</c:v>
                </c:pt>
                <c:pt idx="272">
                  <c:v>29-Dec</c:v>
                </c:pt>
                <c:pt idx="273">
                  <c:v>30-Dec</c:v>
                </c:pt>
                <c:pt idx="274">
                  <c:v>31-Dec</c:v>
                </c:pt>
                <c:pt idx="275">
                  <c:v>1-Jan</c:v>
                </c:pt>
                <c:pt idx="276">
                  <c:v>2-Jan</c:v>
                </c:pt>
                <c:pt idx="277">
                  <c:v>3-Jan</c:v>
                </c:pt>
                <c:pt idx="278">
                  <c:v>4-Jan</c:v>
                </c:pt>
                <c:pt idx="279">
                  <c:v>5-Jan</c:v>
                </c:pt>
                <c:pt idx="280">
                  <c:v>6-Jan</c:v>
                </c:pt>
                <c:pt idx="281">
                  <c:v>7-Jan</c:v>
                </c:pt>
                <c:pt idx="282">
                  <c:v>8-Jan</c:v>
                </c:pt>
                <c:pt idx="283">
                  <c:v>9-Jan</c:v>
                </c:pt>
                <c:pt idx="284">
                  <c:v>10-Jan</c:v>
                </c:pt>
                <c:pt idx="285">
                  <c:v>11-Jan</c:v>
                </c:pt>
                <c:pt idx="286">
                  <c:v>12-Jan</c:v>
                </c:pt>
                <c:pt idx="287">
                  <c:v>13-Jan</c:v>
                </c:pt>
                <c:pt idx="288">
                  <c:v>14-Jan</c:v>
                </c:pt>
                <c:pt idx="289">
                  <c:v>15-Jan</c:v>
                </c:pt>
                <c:pt idx="290">
                  <c:v>16-Jan</c:v>
                </c:pt>
                <c:pt idx="291">
                  <c:v>17-Jan</c:v>
                </c:pt>
                <c:pt idx="292">
                  <c:v>18-Jan</c:v>
                </c:pt>
                <c:pt idx="293">
                  <c:v>19-Jan</c:v>
                </c:pt>
                <c:pt idx="294">
                  <c:v>20-Jan</c:v>
                </c:pt>
                <c:pt idx="295">
                  <c:v>21-Jan</c:v>
                </c:pt>
                <c:pt idx="296">
                  <c:v>22-Jan</c:v>
                </c:pt>
                <c:pt idx="297">
                  <c:v>23-Jan</c:v>
                </c:pt>
                <c:pt idx="298">
                  <c:v>24-Jan</c:v>
                </c:pt>
                <c:pt idx="299">
                  <c:v>25-Jan</c:v>
                </c:pt>
                <c:pt idx="300">
                  <c:v>26-Jan</c:v>
                </c:pt>
                <c:pt idx="301">
                  <c:v>27-Jan</c:v>
                </c:pt>
                <c:pt idx="302">
                  <c:v>28-Jan</c:v>
                </c:pt>
                <c:pt idx="303">
                  <c:v>29-Jan</c:v>
                </c:pt>
                <c:pt idx="304">
                  <c:v>30-Jan</c:v>
                </c:pt>
                <c:pt idx="305">
                  <c:v>31-Jan</c:v>
                </c:pt>
                <c:pt idx="306">
                  <c:v>1-Feb</c:v>
                </c:pt>
                <c:pt idx="307">
                  <c:v>2-Feb</c:v>
                </c:pt>
                <c:pt idx="308">
                  <c:v>3-Feb</c:v>
                </c:pt>
                <c:pt idx="309">
                  <c:v>4-Feb</c:v>
                </c:pt>
                <c:pt idx="310">
                  <c:v>5-Feb</c:v>
                </c:pt>
                <c:pt idx="311">
                  <c:v>6-Feb</c:v>
                </c:pt>
                <c:pt idx="312">
                  <c:v>7-Feb</c:v>
                </c:pt>
                <c:pt idx="313">
                  <c:v>8-Feb</c:v>
                </c:pt>
                <c:pt idx="314">
                  <c:v>9-Feb</c:v>
                </c:pt>
                <c:pt idx="315">
                  <c:v>10-Feb</c:v>
                </c:pt>
                <c:pt idx="316">
                  <c:v>11-Feb</c:v>
                </c:pt>
                <c:pt idx="317">
                  <c:v>12-Feb</c:v>
                </c:pt>
                <c:pt idx="318">
                  <c:v>13-Feb</c:v>
                </c:pt>
                <c:pt idx="319">
                  <c:v>14-Feb</c:v>
                </c:pt>
                <c:pt idx="320">
                  <c:v>15-Feb</c:v>
                </c:pt>
                <c:pt idx="321">
                  <c:v>16-Feb</c:v>
                </c:pt>
                <c:pt idx="322">
                  <c:v>17-Feb</c:v>
                </c:pt>
                <c:pt idx="323">
                  <c:v>18-Feb</c:v>
                </c:pt>
                <c:pt idx="324">
                  <c:v>19-Feb</c:v>
                </c:pt>
                <c:pt idx="325">
                  <c:v>20-Feb</c:v>
                </c:pt>
                <c:pt idx="326">
                  <c:v>21-Feb</c:v>
                </c:pt>
                <c:pt idx="327">
                  <c:v>22-Feb</c:v>
                </c:pt>
                <c:pt idx="328">
                  <c:v>23-Feb</c:v>
                </c:pt>
                <c:pt idx="329">
                  <c:v>24-Feb</c:v>
                </c:pt>
                <c:pt idx="330">
                  <c:v>25-Feb</c:v>
                </c:pt>
                <c:pt idx="331">
                  <c:v>26-Feb</c:v>
                </c:pt>
                <c:pt idx="332">
                  <c:v>27-Feb</c:v>
                </c:pt>
                <c:pt idx="333">
                  <c:v>28-Feb</c:v>
                </c:pt>
                <c:pt idx="334">
                  <c:v>1-Mar</c:v>
                </c:pt>
                <c:pt idx="335">
                  <c:v>2-Mar</c:v>
                </c:pt>
                <c:pt idx="336">
                  <c:v>3-Mar</c:v>
                </c:pt>
                <c:pt idx="337">
                  <c:v>4-Mar</c:v>
                </c:pt>
                <c:pt idx="338">
                  <c:v>5-Mar</c:v>
                </c:pt>
                <c:pt idx="339">
                  <c:v>6-Mar</c:v>
                </c:pt>
                <c:pt idx="340">
                  <c:v>7-Mar</c:v>
                </c:pt>
                <c:pt idx="341">
                  <c:v>8-Mar</c:v>
                </c:pt>
                <c:pt idx="342">
                  <c:v>9-Mar</c:v>
                </c:pt>
                <c:pt idx="343">
                  <c:v>10-Mar</c:v>
                </c:pt>
                <c:pt idx="344">
                  <c:v>11-Mar</c:v>
                </c:pt>
                <c:pt idx="345">
                  <c:v>12-Mar</c:v>
                </c:pt>
                <c:pt idx="346">
                  <c:v>13-Mar</c:v>
                </c:pt>
                <c:pt idx="347">
                  <c:v>14-Mar</c:v>
                </c:pt>
                <c:pt idx="348">
                  <c:v>15-Mar</c:v>
                </c:pt>
                <c:pt idx="349">
                  <c:v>16-Mar</c:v>
                </c:pt>
                <c:pt idx="350">
                  <c:v>17-Mar</c:v>
                </c:pt>
                <c:pt idx="351">
                  <c:v>18-Mar</c:v>
                </c:pt>
                <c:pt idx="352">
                  <c:v>19-Mar</c:v>
                </c:pt>
                <c:pt idx="353">
                  <c:v>20-Mar</c:v>
                </c:pt>
                <c:pt idx="354">
                  <c:v>21-Mar</c:v>
                </c:pt>
                <c:pt idx="355">
                  <c:v>22-Mar</c:v>
                </c:pt>
                <c:pt idx="356">
                  <c:v>23-Mar</c:v>
                </c:pt>
                <c:pt idx="357">
                  <c:v>24-Mar</c:v>
                </c:pt>
                <c:pt idx="358">
                  <c:v>25-Mar</c:v>
                </c:pt>
                <c:pt idx="359">
                  <c:v>26-Mar</c:v>
                </c:pt>
                <c:pt idx="360">
                  <c:v>27-Mar</c:v>
                </c:pt>
                <c:pt idx="361">
                  <c:v>28-Mar</c:v>
                </c:pt>
                <c:pt idx="362">
                  <c:v>29-Mar</c:v>
                </c:pt>
                <c:pt idx="363">
                  <c:v>30-Mar</c:v>
                </c:pt>
                <c:pt idx="364">
                  <c:v>31-Mar</c:v>
                </c:pt>
                <c:pt idx="365">
                  <c:v>1-Apr</c:v>
                </c:pt>
              </c:strCache>
            </c:strRef>
          </c:cat>
          <c:val>
            <c:numRef>
              <c:f>Daily!$T$9:$T$374</c:f>
              <c:numCache>
                <c:formatCode>#,##0.00</c:formatCode>
                <c:ptCount val="366"/>
                <c:pt idx="0">
                  <c:v>43.320509987421588</c:v>
                </c:pt>
                <c:pt idx="1">
                  <c:v>43.405598485548524</c:v>
                </c:pt>
                <c:pt idx="2">
                  <c:v>43.445288286453334</c:v>
                </c:pt>
                <c:pt idx="3">
                  <c:v>43.503129739484777</c:v>
                </c:pt>
                <c:pt idx="4">
                  <c:v>43.586263599239082</c:v>
                </c:pt>
                <c:pt idx="5">
                  <c:v>43.639027401755627</c:v>
                </c:pt>
                <c:pt idx="6">
                  <c:v>43.690957426344958</c:v>
                </c:pt>
                <c:pt idx="7">
                  <c:v>43.76264469408224</c:v>
                </c:pt>
                <c:pt idx="8">
                  <c:v>43.86710541966373</c:v>
                </c:pt>
                <c:pt idx="9">
                  <c:v>44.043155920108816</c:v>
                </c:pt>
                <c:pt idx="10">
                  <c:v>44.123575650063906</c:v>
                </c:pt>
                <c:pt idx="11">
                  <c:v>44.225824374736717</c:v>
                </c:pt>
                <c:pt idx="12">
                  <c:v>44.242819908471134</c:v>
                </c:pt>
                <c:pt idx="13">
                  <c:v>44.243801621619312</c:v>
                </c:pt>
                <c:pt idx="14">
                  <c:v>44.274509679504895</c:v>
                </c:pt>
                <c:pt idx="15">
                  <c:v>44.265768305492635</c:v>
                </c:pt>
                <c:pt idx="16">
                  <c:v>44.245242518753749</c:v>
                </c:pt>
                <c:pt idx="17">
                  <c:v>44.254459011452504</c:v>
                </c:pt>
                <c:pt idx="18">
                  <c:v>44.316472641448968</c:v>
                </c:pt>
                <c:pt idx="19">
                  <c:v>44.437133639812942</c:v>
                </c:pt>
                <c:pt idx="20">
                  <c:v>44.520203065770147</c:v>
                </c:pt>
                <c:pt idx="21">
                  <c:v>44.655971912192072</c:v>
                </c:pt>
                <c:pt idx="22">
                  <c:v>44.716777758684728</c:v>
                </c:pt>
                <c:pt idx="23">
                  <c:v>44.792546689263247</c:v>
                </c:pt>
                <c:pt idx="24">
                  <c:v>44.832186785550377</c:v>
                </c:pt>
                <c:pt idx="25">
                  <c:v>44.843956951383802</c:v>
                </c:pt>
                <c:pt idx="26">
                  <c:v>44.886855337862229</c:v>
                </c:pt>
                <c:pt idx="27">
                  <c:v>44.872541022630934</c:v>
                </c:pt>
                <c:pt idx="28">
                  <c:v>44.949925685066646</c:v>
                </c:pt>
                <c:pt idx="29">
                  <c:v>44.987608450037754</c:v>
                </c:pt>
                <c:pt idx="30">
                  <c:v>45.064574736688115</c:v>
                </c:pt>
                <c:pt idx="31">
                  <c:v>45.076540986174464</c:v>
                </c:pt>
                <c:pt idx="32">
                  <c:v>45.130165960151658</c:v>
                </c:pt>
                <c:pt idx="33">
                  <c:v>45.21903080663251</c:v>
                </c:pt>
                <c:pt idx="34">
                  <c:v>45.279429619992101</c:v>
                </c:pt>
                <c:pt idx="35">
                  <c:v>45.313239963991094</c:v>
                </c:pt>
                <c:pt idx="36">
                  <c:v>45.331385112099703</c:v>
                </c:pt>
                <c:pt idx="37">
                  <c:v>45.330702123814085</c:v>
                </c:pt>
                <c:pt idx="38">
                  <c:v>45.305608583732358</c:v>
                </c:pt>
                <c:pt idx="39">
                  <c:v>45.233561142461724</c:v>
                </c:pt>
                <c:pt idx="40">
                  <c:v>45.145046796169183</c:v>
                </c:pt>
                <c:pt idx="41">
                  <c:v>45.040426491527818</c:v>
                </c:pt>
                <c:pt idx="42">
                  <c:v>45.004287078931561</c:v>
                </c:pt>
                <c:pt idx="43">
                  <c:v>44.954400521735138</c:v>
                </c:pt>
                <c:pt idx="44">
                  <c:v>44.874856614582256</c:v>
                </c:pt>
                <c:pt idx="45">
                  <c:v>44.884605513677904</c:v>
                </c:pt>
                <c:pt idx="46">
                  <c:v>44.817268753791907</c:v>
                </c:pt>
                <c:pt idx="47">
                  <c:v>44.794951912488273</c:v>
                </c:pt>
                <c:pt idx="48">
                  <c:v>44.785857625143343</c:v>
                </c:pt>
                <c:pt idx="49">
                  <c:v>44.792112845873469</c:v>
                </c:pt>
                <c:pt idx="50">
                  <c:v>44.772403883314006</c:v>
                </c:pt>
                <c:pt idx="51">
                  <c:v>44.67299902280535</c:v>
                </c:pt>
                <c:pt idx="52">
                  <c:v>44.696496635971371</c:v>
                </c:pt>
                <c:pt idx="53">
                  <c:v>44.663243851483955</c:v>
                </c:pt>
                <c:pt idx="54">
                  <c:v>44.615823506667233</c:v>
                </c:pt>
                <c:pt idx="55">
                  <c:v>44.539392907643048</c:v>
                </c:pt>
                <c:pt idx="56">
                  <c:v>44.480633151381994</c:v>
                </c:pt>
                <c:pt idx="57">
                  <c:v>44.452534056561241</c:v>
                </c:pt>
                <c:pt idx="58">
                  <c:v>44.356248423634057</c:v>
                </c:pt>
                <c:pt idx="59">
                  <c:v>44.227190457480248</c:v>
                </c:pt>
                <c:pt idx="60">
                  <c:v>44.184726103240038</c:v>
                </c:pt>
                <c:pt idx="61">
                  <c:v>44.142009622377017</c:v>
                </c:pt>
                <c:pt idx="62">
                  <c:v>44.041266950123592</c:v>
                </c:pt>
                <c:pt idx="63">
                  <c:v>43.981175302780606</c:v>
                </c:pt>
                <c:pt idx="64">
                  <c:v>43.947433343768282</c:v>
                </c:pt>
                <c:pt idx="65">
                  <c:v>43.881413751102201</c:v>
                </c:pt>
                <c:pt idx="66">
                  <c:v>43.817628366993191</c:v>
                </c:pt>
                <c:pt idx="67">
                  <c:v>43.733665523323445</c:v>
                </c:pt>
                <c:pt idx="68">
                  <c:v>43.653242722494312</c:v>
                </c:pt>
                <c:pt idx="69">
                  <c:v>43.539296548721623</c:v>
                </c:pt>
                <c:pt idx="70">
                  <c:v>43.450712866278394</c:v>
                </c:pt>
                <c:pt idx="71">
                  <c:v>43.365512770689925</c:v>
                </c:pt>
                <c:pt idx="72">
                  <c:v>43.216218923809052</c:v>
                </c:pt>
                <c:pt idx="73">
                  <c:v>43.091503512220257</c:v>
                </c:pt>
                <c:pt idx="74">
                  <c:v>42.932219650412691</c:v>
                </c:pt>
                <c:pt idx="75">
                  <c:v>42.781969172806093</c:v>
                </c:pt>
                <c:pt idx="76">
                  <c:v>42.634553430732311</c:v>
                </c:pt>
                <c:pt idx="77">
                  <c:v>42.495970602640071</c:v>
                </c:pt>
                <c:pt idx="78">
                  <c:v>42.364339030494563</c:v>
                </c:pt>
                <c:pt idx="79">
                  <c:v>42.202641348811433</c:v>
                </c:pt>
                <c:pt idx="80">
                  <c:v>42.101194930271902</c:v>
                </c:pt>
                <c:pt idx="81">
                  <c:v>42.020924801384922</c:v>
                </c:pt>
                <c:pt idx="82">
                  <c:v>41.930272783448252</c:v>
                </c:pt>
                <c:pt idx="83">
                  <c:v>41.867896484055052</c:v>
                </c:pt>
                <c:pt idx="84">
                  <c:v>41.821805454839897</c:v>
                </c:pt>
                <c:pt idx="85">
                  <c:v>41.810003035464305</c:v>
                </c:pt>
                <c:pt idx="86">
                  <c:v>41.698988928440606</c:v>
                </c:pt>
                <c:pt idx="87">
                  <c:v>41.642148340030104</c:v>
                </c:pt>
                <c:pt idx="88">
                  <c:v>41.588668625376087</c:v>
                </c:pt>
                <c:pt idx="89">
                  <c:v>41.492226562333357</c:v>
                </c:pt>
                <c:pt idx="90">
                  <c:v>41.383125281142156</c:v>
                </c:pt>
                <c:pt idx="91">
                  <c:v>41.344182197558027</c:v>
                </c:pt>
                <c:pt idx="92">
                  <c:v>41.283320958436875</c:v>
                </c:pt>
                <c:pt idx="93">
                  <c:v>41.280528023463887</c:v>
                </c:pt>
                <c:pt idx="94">
                  <c:v>41.218910213654397</c:v>
                </c:pt>
                <c:pt idx="95">
                  <c:v>41.229446053130509</c:v>
                </c:pt>
                <c:pt idx="96">
                  <c:v>41.166364276748297</c:v>
                </c:pt>
                <c:pt idx="97">
                  <c:v>41.146087055516901</c:v>
                </c:pt>
                <c:pt idx="98">
                  <c:v>41.15905635803022</c:v>
                </c:pt>
                <c:pt idx="99">
                  <c:v>41.077683468199098</c:v>
                </c:pt>
                <c:pt idx="100">
                  <c:v>41.016751712378507</c:v>
                </c:pt>
                <c:pt idx="101">
                  <c:v>40.898139996099808</c:v>
                </c:pt>
                <c:pt idx="102">
                  <c:v>40.825747871171416</c:v>
                </c:pt>
                <c:pt idx="103">
                  <c:v>40.671237721830749</c:v>
                </c:pt>
                <c:pt idx="104">
                  <c:v>40.583297841099494</c:v>
                </c:pt>
                <c:pt idx="105">
                  <c:v>40.50200755840202</c:v>
                </c:pt>
                <c:pt idx="106">
                  <c:v>40.400891418175007</c:v>
                </c:pt>
                <c:pt idx="107">
                  <c:v>40.296541134076783</c:v>
                </c:pt>
                <c:pt idx="108">
                  <c:v>40.203504425884184</c:v>
                </c:pt>
                <c:pt idx="109">
                  <c:v>40.132106015815339</c:v>
                </c:pt>
                <c:pt idx="110">
                  <c:v>40.056634124609836</c:v>
                </c:pt>
                <c:pt idx="111">
                  <c:v>39.964360778509132</c:v>
                </c:pt>
                <c:pt idx="112">
                  <c:v>39.906507878591192</c:v>
                </c:pt>
                <c:pt idx="113">
                  <c:v>39.859249912709153</c:v>
                </c:pt>
                <c:pt idx="114">
                  <c:v>39.790978518497816</c:v>
                </c:pt>
                <c:pt idx="115">
                  <c:v>39.671990412657102</c:v>
                </c:pt>
                <c:pt idx="116">
                  <c:v>39.616547014070157</c:v>
                </c:pt>
                <c:pt idx="117">
                  <c:v>39.557550961245497</c:v>
                </c:pt>
                <c:pt idx="118">
                  <c:v>39.481988866043558</c:v>
                </c:pt>
                <c:pt idx="119">
                  <c:v>39.400705854334269</c:v>
                </c:pt>
                <c:pt idx="120">
                  <c:v>39.322584991236738</c:v>
                </c:pt>
                <c:pt idx="121">
                  <c:v>39.267200834172655</c:v>
                </c:pt>
                <c:pt idx="122">
                  <c:v>39.176712057850324</c:v>
                </c:pt>
                <c:pt idx="123">
                  <c:v>39.135999508827538</c:v>
                </c:pt>
                <c:pt idx="124">
                  <c:v>39.02152302959334</c:v>
                </c:pt>
                <c:pt idx="125">
                  <c:v>38.91229933543061</c:v>
                </c:pt>
                <c:pt idx="126">
                  <c:v>38.822385718004341</c:v>
                </c:pt>
                <c:pt idx="127">
                  <c:v>38.737223169169816</c:v>
                </c:pt>
                <c:pt idx="128">
                  <c:v>38.635540919476504</c:v>
                </c:pt>
                <c:pt idx="129">
                  <c:v>38.564494450313326</c:v>
                </c:pt>
                <c:pt idx="130">
                  <c:v>38.554498793296275</c:v>
                </c:pt>
                <c:pt idx="131">
                  <c:v>38.503383352979441</c:v>
                </c:pt>
                <c:pt idx="132">
                  <c:v>38.517076124200727</c:v>
                </c:pt>
                <c:pt idx="133">
                  <c:v>38.593050358324703</c:v>
                </c:pt>
                <c:pt idx="134">
                  <c:v>38.565367687152929</c:v>
                </c:pt>
                <c:pt idx="135">
                  <c:v>38.528020028435662</c:v>
                </c:pt>
                <c:pt idx="136">
                  <c:v>38.491898267606942</c:v>
                </c:pt>
                <c:pt idx="137">
                  <c:v>38.465396338999845</c:v>
                </c:pt>
                <c:pt idx="138">
                  <c:v>38.35741673027924</c:v>
                </c:pt>
                <c:pt idx="139">
                  <c:v>38.317685917871103</c:v>
                </c:pt>
                <c:pt idx="140">
                  <c:v>38.333937292058394</c:v>
                </c:pt>
                <c:pt idx="141">
                  <c:v>38.309293005674384</c:v>
                </c:pt>
                <c:pt idx="142">
                  <c:v>38.244170274120847</c:v>
                </c:pt>
                <c:pt idx="143">
                  <c:v>38.254882969313684</c:v>
                </c:pt>
                <c:pt idx="144">
                  <c:v>38.259982989073272</c:v>
                </c:pt>
                <c:pt idx="145">
                  <c:v>38.244461500714742</c:v>
                </c:pt>
                <c:pt idx="146">
                  <c:v>38.181491509333142</c:v>
                </c:pt>
                <c:pt idx="147">
                  <c:v>38.204010678695099</c:v>
                </c:pt>
                <c:pt idx="148">
                  <c:v>38.165165667019387</c:v>
                </c:pt>
                <c:pt idx="149">
                  <c:v>38.191502093438096</c:v>
                </c:pt>
                <c:pt idx="150">
                  <c:v>38.183411773921463</c:v>
                </c:pt>
                <c:pt idx="151">
                  <c:v>38.195251107413689</c:v>
                </c:pt>
                <c:pt idx="152">
                  <c:v>38.199015502034236</c:v>
                </c:pt>
                <c:pt idx="153">
                  <c:v>38.16667354971014</c:v>
                </c:pt>
                <c:pt idx="154">
                  <c:v>38.13069949836985</c:v>
                </c:pt>
                <c:pt idx="155">
                  <c:v>38.143271538580564</c:v>
                </c:pt>
                <c:pt idx="156">
                  <c:v>38.096206261097038</c:v>
                </c:pt>
                <c:pt idx="157">
                  <c:v>38.120004101594915</c:v>
                </c:pt>
                <c:pt idx="158">
                  <c:v>38.137170377366914</c:v>
                </c:pt>
                <c:pt idx="159">
                  <c:v>38.166090131303285</c:v>
                </c:pt>
                <c:pt idx="160">
                  <c:v>38.124594505665073</c:v>
                </c:pt>
                <c:pt idx="161">
                  <c:v>38.08620306601798</c:v>
                </c:pt>
                <c:pt idx="162">
                  <c:v>38.00921598123638</c:v>
                </c:pt>
                <c:pt idx="163">
                  <c:v>37.846733845058878</c:v>
                </c:pt>
                <c:pt idx="164">
                  <c:v>37.684428603297007</c:v>
                </c:pt>
                <c:pt idx="165">
                  <c:v>37.517770912598799</c:v>
                </c:pt>
                <c:pt idx="166">
                  <c:v>37.41935881546172</c:v>
                </c:pt>
                <c:pt idx="167">
                  <c:v>37.378297354941346</c:v>
                </c:pt>
                <c:pt idx="168">
                  <c:v>37.454540605663666</c:v>
                </c:pt>
                <c:pt idx="169">
                  <c:v>37.54904038302918</c:v>
                </c:pt>
                <c:pt idx="170">
                  <c:v>37.641255183743475</c:v>
                </c:pt>
                <c:pt idx="171">
                  <c:v>37.800168683709956</c:v>
                </c:pt>
                <c:pt idx="172">
                  <c:v>37.908320258328182</c:v>
                </c:pt>
                <c:pt idx="173">
                  <c:v>37.98853385861797</c:v>
                </c:pt>
                <c:pt idx="174">
                  <c:v>37.778745921504822</c:v>
                </c:pt>
                <c:pt idx="175">
                  <c:v>37.870743456701113</c:v>
                </c:pt>
                <c:pt idx="176">
                  <c:v>37.903659205620166</c:v>
                </c:pt>
                <c:pt idx="177">
                  <c:v>37.903084510180214</c:v>
                </c:pt>
                <c:pt idx="178">
                  <c:v>37.908788409630745</c:v>
                </c:pt>
                <c:pt idx="179">
                  <c:v>37.957934735815442</c:v>
                </c:pt>
                <c:pt idx="180">
                  <c:v>38.104915630293156</c:v>
                </c:pt>
                <c:pt idx="181">
                  <c:v>38.067065930352399</c:v>
                </c:pt>
                <c:pt idx="182">
                  <c:v>38.190276915906111</c:v>
                </c:pt>
                <c:pt idx="183">
                  <c:v>38.136200391627639</c:v>
                </c:pt>
                <c:pt idx="184">
                  <c:v>38.061632690461309</c:v>
                </c:pt>
                <c:pt idx="185">
                  <c:v>38.040165503372123</c:v>
                </c:pt>
                <c:pt idx="186">
                  <c:v>37.968607385497307</c:v>
                </c:pt>
                <c:pt idx="187">
                  <c:v>37.935301295542729</c:v>
                </c:pt>
                <c:pt idx="188">
                  <c:v>37.851385503111345</c:v>
                </c:pt>
                <c:pt idx="189">
                  <c:v>37.94055128961417</c:v>
                </c:pt>
                <c:pt idx="190">
                  <c:v>37.950379274447101</c:v>
                </c:pt>
                <c:pt idx="191">
                  <c:v>37.970517574471387</c:v>
                </c:pt>
                <c:pt idx="192">
                  <c:v>38.042524850629107</c:v>
                </c:pt>
                <c:pt idx="193">
                  <c:v>38.10228679882276</c:v>
                </c:pt>
                <c:pt idx="194">
                  <c:v>38.134767878122858</c:v>
                </c:pt>
                <c:pt idx="195">
                  <c:v>38.069256884665663</c:v>
                </c:pt>
                <c:pt idx="196">
                  <c:v>38.102693216266033</c:v>
                </c:pt>
                <c:pt idx="197">
                  <c:v>38.105671525572639</c:v>
                </c:pt>
                <c:pt idx="198">
                  <c:v>38.062284522221475</c:v>
                </c:pt>
                <c:pt idx="199">
                  <c:v>38.04863656330064</c:v>
                </c:pt>
                <c:pt idx="200">
                  <c:v>38.085000039188607</c:v>
                </c:pt>
                <c:pt idx="201">
                  <c:v>38.124473932848879</c:v>
                </c:pt>
                <c:pt idx="202">
                  <c:v>38.139419247954351</c:v>
                </c:pt>
                <c:pt idx="203">
                  <c:v>38.219397586438632</c:v>
                </c:pt>
                <c:pt idx="204">
                  <c:v>38.250865161075623</c:v>
                </c:pt>
                <c:pt idx="205">
                  <c:v>38.276195679196675</c:v>
                </c:pt>
                <c:pt idx="206">
                  <c:v>38.301803174371301</c:v>
                </c:pt>
                <c:pt idx="207">
                  <c:v>38.275303367363918</c:v>
                </c:pt>
                <c:pt idx="208">
                  <c:v>38.309341197037966</c:v>
                </c:pt>
                <c:pt idx="209">
                  <c:v>38.2914729560719</c:v>
                </c:pt>
                <c:pt idx="210">
                  <c:v>38.344586774729535</c:v>
                </c:pt>
                <c:pt idx="211">
                  <c:v>38.381307381671235</c:v>
                </c:pt>
                <c:pt idx="212">
                  <c:v>38.449820945718869</c:v>
                </c:pt>
                <c:pt idx="213">
                  <c:v>38.491681297014651</c:v>
                </c:pt>
                <c:pt idx="214">
                  <c:v>38.453156913655775</c:v>
                </c:pt>
                <c:pt idx="215">
                  <c:v>38.402399831412723</c:v>
                </c:pt>
                <c:pt idx="216">
                  <c:v>38.379097743697145</c:v>
                </c:pt>
                <c:pt idx="217">
                  <c:v>38.335399374822465</c:v>
                </c:pt>
                <c:pt idx="218">
                  <c:v>38.279096998178169</c:v>
                </c:pt>
                <c:pt idx="219">
                  <c:v>38.224083452853122</c:v>
                </c:pt>
                <c:pt idx="220">
                  <c:v>38.22225369588908</c:v>
                </c:pt>
                <c:pt idx="221">
                  <c:v>38.224554250762445</c:v>
                </c:pt>
                <c:pt idx="222">
                  <c:v>38.22721565235635</c:v>
                </c:pt>
                <c:pt idx="223">
                  <c:v>38.27102261698883</c:v>
                </c:pt>
                <c:pt idx="224">
                  <c:v>38.327533329751873</c:v>
                </c:pt>
                <c:pt idx="225">
                  <c:v>38.317410935918772</c:v>
                </c:pt>
                <c:pt idx="226">
                  <c:v>38.349203201432786</c:v>
                </c:pt>
                <c:pt idx="227">
                  <c:v>38.37675508106534</c:v>
                </c:pt>
                <c:pt idx="228">
                  <c:v>38.443026011072035</c:v>
                </c:pt>
                <c:pt idx="229">
                  <c:v>38.496049801462192</c:v>
                </c:pt>
                <c:pt idx="230">
                  <c:v>38.536649335772353</c:v>
                </c:pt>
                <c:pt idx="231">
                  <c:v>38.632790189892859</c:v>
                </c:pt>
                <c:pt idx="232">
                  <c:v>38.700496428881635</c:v>
                </c:pt>
                <c:pt idx="233">
                  <c:v>38.807843942330059</c:v>
                </c:pt>
                <c:pt idx="234">
                  <c:v>38.835399497537594</c:v>
                </c:pt>
                <c:pt idx="235">
                  <c:v>38.931951502177483</c:v>
                </c:pt>
                <c:pt idx="236">
                  <c:v>38.949517617001682</c:v>
                </c:pt>
                <c:pt idx="237">
                  <c:v>39.035560560549001</c:v>
                </c:pt>
                <c:pt idx="238">
                  <c:v>39.095117424144249</c:v>
                </c:pt>
                <c:pt idx="239">
                  <c:v>39.11605804635218</c:v>
                </c:pt>
                <c:pt idx="240">
                  <c:v>39.122254286103598</c:v>
                </c:pt>
                <c:pt idx="241">
                  <c:v>39.114319146127691</c:v>
                </c:pt>
                <c:pt idx="242">
                  <c:v>39.176247485536088</c:v>
                </c:pt>
                <c:pt idx="243">
                  <c:v>39.097797749253203</c:v>
                </c:pt>
                <c:pt idx="244">
                  <c:v>39.068628664269838</c:v>
                </c:pt>
                <c:pt idx="245">
                  <c:v>38.971459326686983</c:v>
                </c:pt>
                <c:pt idx="246">
                  <c:v>38.985082040969118</c:v>
                </c:pt>
                <c:pt idx="247">
                  <c:v>38.849724586642068</c:v>
                </c:pt>
                <c:pt idx="248">
                  <c:v>38.875334709253657</c:v>
                </c:pt>
                <c:pt idx="249">
                  <c:v>38.853792042296753</c:v>
                </c:pt>
                <c:pt idx="250">
                  <c:v>38.90763820581769</c:v>
                </c:pt>
                <c:pt idx="251">
                  <c:v>38.922969596643583</c:v>
                </c:pt>
                <c:pt idx="252">
                  <c:v>39.013105740949911</c:v>
                </c:pt>
                <c:pt idx="253">
                  <c:v>39.149098211976415</c:v>
                </c:pt>
                <c:pt idx="254">
                  <c:v>39.189048693845116</c:v>
                </c:pt>
                <c:pt idx="255">
                  <c:v>39.302772937655739</c:v>
                </c:pt>
                <c:pt idx="256">
                  <c:v>39.337403388673337</c:v>
                </c:pt>
                <c:pt idx="257">
                  <c:v>39.391493090478548</c:v>
                </c:pt>
                <c:pt idx="258">
                  <c:v>39.398530574918354</c:v>
                </c:pt>
                <c:pt idx="259">
                  <c:v>39.454069760430926</c:v>
                </c:pt>
                <c:pt idx="260">
                  <c:v>39.497651825471692</c:v>
                </c:pt>
                <c:pt idx="261">
                  <c:v>39.534542754240718</c:v>
                </c:pt>
                <c:pt idx="262">
                  <c:v>39.615142392373656</c:v>
                </c:pt>
                <c:pt idx="263">
                  <c:v>39.669207081713139</c:v>
                </c:pt>
                <c:pt idx="264">
                  <c:v>39.703331449987687</c:v>
                </c:pt>
                <c:pt idx="265">
                  <c:v>39.75908827854682</c:v>
                </c:pt>
                <c:pt idx="266">
                  <c:v>39.766189548597552</c:v>
                </c:pt>
                <c:pt idx="267">
                  <c:v>39.904994411135661</c:v>
                </c:pt>
                <c:pt idx="268">
                  <c:v>39.772781774512964</c:v>
                </c:pt>
                <c:pt idx="269">
                  <c:v>39.879889492314078</c:v>
                </c:pt>
                <c:pt idx="270">
                  <c:v>39.94802546637996</c:v>
                </c:pt>
                <c:pt idx="271">
                  <c:v>40.000741052286998</c:v>
                </c:pt>
                <c:pt idx="272">
                  <c:v>40.034078117087986</c:v>
                </c:pt>
                <c:pt idx="273">
                  <c:v>40.033597786948967</c:v>
                </c:pt>
                <c:pt idx="274">
                  <c:v>40.103215933220653</c:v>
                </c:pt>
                <c:pt idx="275">
                  <c:v>40.058371194877395</c:v>
                </c:pt>
                <c:pt idx="276">
                  <c:v>40.093806144874044</c:v>
                </c:pt>
                <c:pt idx="277">
                  <c:v>40.104741585818282</c:v>
                </c:pt>
                <c:pt idx="278">
                  <c:v>40.091164332832541</c:v>
                </c:pt>
                <c:pt idx="279">
                  <c:v>40.110008973324284</c:v>
                </c:pt>
                <c:pt idx="280">
                  <c:v>40.170434865105136</c:v>
                </c:pt>
                <c:pt idx="281">
                  <c:v>40.158181672484204</c:v>
                </c:pt>
                <c:pt idx="282">
                  <c:v>40.152176531888273</c:v>
                </c:pt>
                <c:pt idx="283">
                  <c:v>40.09119884506206</c:v>
                </c:pt>
                <c:pt idx="284">
                  <c:v>40.031413961380224</c:v>
                </c:pt>
                <c:pt idx="285">
                  <c:v>39.981462980044768</c:v>
                </c:pt>
                <c:pt idx="286">
                  <c:v>39.926370735862733</c:v>
                </c:pt>
                <c:pt idx="287">
                  <c:v>39.985438678608276</c:v>
                </c:pt>
                <c:pt idx="288">
                  <c:v>39.955503273529132</c:v>
                </c:pt>
                <c:pt idx="289">
                  <c:v>39.977118207719421</c:v>
                </c:pt>
                <c:pt idx="290">
                  <c:v>39.983403454806911</c:v>
                </c:pt>
                <c:pt idx="291">
                  <c:v>39.99228365176684</c:v>
                </c:pt>
                <c:pt idx="292">
                  <c:v>39.91978339536341</c:v>
                </c:pt>
                <c:pt idx="293">
                  <c:v>39.843994540491416</c:v>
                </c:pt>
                <c:pt idx="294">
                  <c:v>39.844688777643512</c:v>
                </c:pt>
                <c:pt idx="295">
                  <c:v>39.777608513755588</c:v>
                </c:pt>
                <c:pt idx="296">
                  <c:v>39.792889238555645</c:v>
                </c:pt>
                <c:pt idx="297">
                  <c:v>39.811637945319987</c:v>
                </c:pt>
                <c:pt idx="298">
                  <c:v>39.85991176308071</c:v>
                </c:pt>
                <c:pt idx="299">
                  <c:v>39.908949074002209</c:v>
                </c:pt>
                <c:pt idx="300">
                  <c:v>40.023936777755353</c:v>
                </c:pt>
                <c:pt idx="301">
                  <c:v>40.087679013836848</c:v>
                </c:pt>
                <c:pt idx="302">
                  <c:v>40.147224870144235</c:v>
                </c:pt>
                <c:pt idx="303">
                  <c:v>40.18849421034075</c:v>
                </c:pt>
                <c:pt idx="304">
                  <c:v>40.240681670411455</c:v>
                </c:pt>
                <c:pt idx="305">
                  <c:v>40.239174770436847</c:v>
                </c:pt>
                <c:pt idx="306">
                  <c:v>40.251971893992646</c:v>
                </c:pt>
                <c:pt idx="307">
                  <c:v>40.283643370549868</c:v>
                </c:pt>
                <c:pt idx="308">
                  <c:v>40.290903067040126</c:v>
                </c:pt>
                <c:pt idx="309">
                  <c:v>40.343509686400523</c:v>
                </c:pt>
                <c:pt idx="310">
                  <c:v>40.380688504554492</c:v>
                </c:pt>
                <c:pt idx="311">
                  <c:v>40.43835528954024</c:v>
                </c:pt>
                <c:pt idx="312">
                  <c:v>40.50498620632257</c:v>
                </c:pt>
                <c:pt idx="313">
                  <c:v>40.510780439098362</c:v>
                </c:pt>
                <c:pt idx="314">
                  <c:v>40.503785204506343</c:v>
                </c:pt>
                <c:pt idx="315">
                  <c:v>40.56318826067276</c:v>
                </c:pt>
                <c:pt idx="316">
                  <c:v>40.552604189122142</c:v>
                </c:pt>
                <c:pt idx="317">
                  <c:v>40.566007667988572</c:v>
                </c:pt>
                <c:pt idx="318">
                  <c:v>40.523884931333612</c:v>
                </c:pt>
                <c:pt idx="319">
                  <c:v>40.607763918485389</c:v>
                </c:pt>
                <c:pt idx="320">
                  <c:v>40.617322458997577</c:v>
                </c:pt>
                <c:pt idx="321">
                  <c:v>40.734940177282979</c:v>
                </c:pt>
                <c:pt idx="322">
                  <c:v>40.828025380061298</c:v>
                </c:pt>
                <c:pt idx="323">
                  <c:v>40.924405201489918</c:v>
                </c:pt>
                <c:pt idx="324">
                  <c:v>40.991060873526507</c:v>
                </c:pt>
                <c:pt idx="325">
                  <c:v>41.09365405516732</c:v>
                </c:pt>
                <c:pt idx="326">
                  <c:v>41.225243989111448</c:v>
                </c:pt>
                <c:pt idx="327">
                  <c:v>41.22891680074062</c:v>
                </c:pt>
                <c:pt idx="328">
                  <c:v>41.29107424635086</c:v>
                </c:pt>
                <c:pt idx="329">
                  <c:v>41.273903042812243</c:v>
                </c:pt>
                <c:pt idx="330">
                  <c:v>41.344500516477027</c:v>
                </c:pt>
                <c:pt idx="331">
                  <c:v>41.331670762405409</c:v>
                </c:pt>
                <c:pt idx="332">
                  <c:v>41.348793813383487</c:v>
                </c:pt>
                <c:pt idx="333">
                  <c:v>41.374119031662495</c:v>
                </c:pt>
                <c:pt idx="334">
                  <c:v>41.430303472913266</c:v>
                </c:pt>
                <c:pt idx="335">
                  <c:v>41.546950234566481</c:v>
                </c:pt>
                <c:pt idx="336">
                  <c:v>41.596671462805745</c:v>
                </c:pt>
                <c:pt idx="337">
                  <c:v>41.661316773788158</c:v>
                </c:pt>
                <c:pt idx="338">
                  <c:v>41.67229691344113</c:v>
                </c:pt>
                <c:pt idx="339">
                  <c:v>41.761388746538906</c:v>
                </c:pt>
                <c:pt idx="340">
                  <c:v>41.767385758707491</c:v>
                </c:pt>
                <c:pt idx="341">
                  <c:v>41.832766373137225</c:v>
                </c:pt>
                <c:pt idx="342">
                  <c:v>41.85496915698738</c:v>
                </c:pt>
                <c:pt idx="343">
                  <c:v>41.923834378191131</c:v>
                </c:pt>
                <c:pt idx="344">
                  <c:v>41.992629134036704</c:v>
                </c:pt>
                <c:pt idx="345">
                  <c:v>42.076096641451358</c:v>
                </c:pt>
                <c:pt idx="346">
                  <c:v>42.14152100584775</c:v>
                </c:pt>
                <c:pt idx="347">
                  <c:v>42.23197764716835</c:v>
                </c:pt>
                <c:pt idx="348">
                  <c:v>42.293389649351454</c:v>
                </c:pt>
                <c:pt idx="349">
                  <c:v>42.342067469235047</c:v>
                </c:pt>
                <c:pt idx="350">
                  <c:v>42.450196527368242</c:v>
                </c:pt>
                <c:pt idx="351">
                  <c:v>42.53089567970617</c:v>
                </c:pt>
                <c:pt idx="352">
                  <c:v>42.623855955376641</c:v>
                </c:pt>
                <c:pt idx="353">
                  <c:v>42.672213432219266</c:v>
                </c:pt>
                <c:pt idx="354">
                  <c:v>42.755044691071291</c:v>
                </c:pt>
                <c:pt idx="355">
                  <c:v>42.820391133127018</c:v>
                </c:pt>
                <c:pt idx="356">
                  <c:v>42.885713036190864</c:v>
                </c:pt>
                <c:pt idx="357">
                  <c:v>43.008112694965511</c:v>
                </c:pt>
                <c:pt idx="358">
                  <c:v>43.015528038040387</c:v>
                </c:pt>
                <c:pt idx="359">
                  <c:v>43.037894588811241</c:v>
                </c:pt>
                <c:pt idx="360">
                  <c:v>43.050606547162502</c:v>
                </c:pt>
                <c:pt idx="361">
                  <c:v>43.126004315870681</c:v>
                </c:pt>
                <c:pt idx="362">
                  <c:v>43.115836373785953</c:v>
                </c:pt>
                <c:pt idx="363">
                  <c:v>43.119081779283235</c:v>
                </c:pt>
                <c:pt idx="364">
                  <c:v>43.129257366569078</c:v>
                </c:pt>
                <c:pt idx="365">
                  <c:v>43.042433594997874</c:v>
                </c:pt>
              </c:numCache>
            </c:numRef>
          </c:val>
          <c:smooth val="0"/>
          <c:extLst>
            <c:ext xmlns:c16="http://schemas.microsoft.com/office/drawing/2014/chart" uri="{C3380CC4-5D6E-409C-BE32-E72D297353CC}">
              <c16:uniqueId val="{00000002-D018-4C45-9DDB-25AE8AA35C2F}"/>
            </c:ext>
          </c:extLst>
        </c:ser>
        <c:ser>
          <c:idx val="3"/>
          <c:order val="3"/>
          <c:tx>
            <c:v>5 year average</c:v>
          </c:tx>
          <c:spPr>
            <a:ln w="28575" cap="rnd">
              <a:solidFill>
                <a:schemeClr val="tx2"/>
              </a:solidFill>
              <a:round/>
            </a:ln>
            <a:effectLst/>
          </c:spPr>
          <c:marker>
            <c:symbol val="none"/>
          </c:marker>
          <c:val>
            <c:numRef>
              <c:f>Daily!$E$9:$E$374</c:f>
              <c:numCache>
                <c:formatCode>#,##0.00</c:formatCode>
                <c:ptCount val="366"/>
                <c:pt idx="0">
                  <c:v>43.346396811033614</c:v>
                </c:pt>
                <c:pt idx="1">
                  <c:v>43.418750834588401</c:v>
                </c:pt>
                <c:pt idx="2">
                  <c:v>43.493007438867217</c:v>
                </c:pt>
                <c:pt idx="3">
                  <c:v>43.564043021553289</c:v>
                </c:pt>
                <c:pt idx="4">
                  <c:v>43.631562074901083</c:v>
                </c:pt>
                <c:pt idx="5">
                  <c:v>43.699393373312255</c:v>
                </c:pt>
                <c:pt idx="6">
                  <c:v>43.758699000962679</c:v>
                </c:pt>
                <c:pt idx="7">
                  <c:v>43.807069503530101</c:v>
                </c:pt>
                <c:pt idx="8">
                  <c:v>43.875958515297476</c:v>
                </c:pt>
                <c:pt idx="9">
                  <c:v>43.938632573385327</c:v>
                </c:pt>
                <c:pt idx="10">
                  <c:v>43.97187134104405</c:v>
                </c:pt>
                <c:pt idx="11">
                  <c:v>44.042723464305524</c:v>
                </c:pt>
                <c:pt idx="12">
                  <c:v>44.08401093784363</c:v>
                </c:pt>
                <c:pt idx="13">
                  <c:v>44.121095616442275</c:v>
                </c:pt>
                <c:pt idx="14">
                  <c:v>44.151952288243699</c:v>
                </c:pt>
                <c:pt idx="15">
                  <c:v>44.208600894865299</c:v>
                </c:pt>
                <c:pt idx="16">
                  <c:v>44.251209772148293</c:v>
                </c:pt>
                <c:pt idx="17">
                  <c:v>44.303845901317167</c:v>
                </c:pt>
                <c:pt idx="18">
                  <c:v>44.353937336856745</c:v>
                </c:pt>
                <c:pt idx="19">
                  <c:v>44.428445902284736</c:v>
                </c:pt>
                <c:pt idx="20">
                  <c:v>44.515515761844064</c:v>
                </c:pt>
                <c:pt idx="21">
                  <c:v>44.587745714562615</c:v>
                </c:pt>
                <c:pt idx="22">
                  <c:v>44.6492290174494</c:v>
                </c:pt>
                <c:pt idx="23">
                  <c:v>44.714266667101001</c:v>
                </c:pt>
                <c:pt idx="24">
                  <c:v>44.791269577289562</c:v>
                </c:pt>
                <c:pt idx="25">
                  <c:v>44.835675320119485</c:v>
                </c:pt>
                <c:pt idx="26">
                  <c:v>44.894004143696037</c:v>
                </c:pt>
                <c:pt idx="27">
                  <c:v>44.931603981091953</c:v>
                </c:pt>
                <c:pt idx="28">
                  <c:v>44.96764353883141</c:v>
                </c:pt>
                <c:pt idx="29">
                  <c:v>44.9969503294747</c:v>
                </c:pt>
                <c:pt idx="30">
                  <c:v>45.03584420741398</c:v>
                </c:pt>
                <c:pt idx="31">
                  <c:v>45.058415449209576</c:v>
                </c:pt>
                <c:pt idx="32">
                  <c:v>45.087177351813601</c:v>
                </c:pt>
                <c:pt idx="33">
                  <c:v>45.128785200989419</c:v>
                </c:pt>
                <c:pt idx="34">
                  <c:v>45.14532437115556</c:v>
                </c:pt>
                <c:pt idx="35">
                  <c:v>45.184037463548833</c:v>
                </c:pt>
                <c:pt idx="36">
                  <c:v>45.205846252446484</c:v>
                </c:pt>
                <c:pt idx="37">
                  <c:v>45.243068962469849</c:v>
                </c:pt>
                <c:pt idx="38">
                  <c:v>45.237505805832178</c:v>
                </c:pt>
                <c:pt idx="39">
                  <c:v>45.218768522311848</c:v>
                </c:pt>
                <c:pt idx="40">
                  <c:v>45.21633536833604</c:v>
                </c:pt>
                <c:pt idx="41">
                  <c:v>45.174260345551474</c:v>
                </c:pt>
                <c:pt idx="42">
                  <c:v>45.154689183156407</c:v>
                </c:pt>
                <c:pt idx="43">
                  <c:v>45.099177750446998</c:v>
                </c:pt>
                <c:pt idx="44">
                  <c:v>45.060758963918147</c:v>
                </c:pt>
                <c:pt idx="45">
                  <c:v>45.025787822710221</c:v>
                </c:pt>
                <c:pt idx="46">
                  <c:v>44.972515039086211</c:v>
                </c:pt>
                <c:pt idx="47">
                  <c:v>44.931786540535441</c:v>
                </c:pt>
                <c:pt idx="48">
                  <c:v>44.894337443870448</c:v>
                </c:pt>
                <c:pt idx="49">
                  <c:v>44.855483837400122</c:v>
                </c:pt>
                <c:pt idx="50">
                  <c:v>44.807819780977525</c:v>
                </c:pt>
                <c:pt idx="51">
                  <c:v>44.739026105071822</c:v>
                </c:pt>
                <c:pt idx="52">
                  <c:v>44.67257301498239</c:v>
                </c:pt>
                <c:pt idx="53">
                  <c:v>44.578224756485767</c:v>
                </c:pt>
                <c:pt idx="54">
                  <c:v>44.494862160908824</c:v>
                </c:pt>
                <c:pt idx="55">
                  <c:v>44.402282876166787</c:v>
                </c:pt>
                <c:pt idx="56">
                  <c:v>44.310521937516867</c:v>
                </c:pt>
                <c:pt idx="57">
                  <c:v>44.233062781289163</c:v>
                </c:pt>
                <c:pt idx="58">
                  <c:v>44.168093445570662</c:v>
                </c:pt>
                <c:pt idx="59">
                  <c:v>44.105594391801056</c:v>
                </c:pt>
                <c:pt idx="60">
                  <c:v>44.04268525216191</c:v>
                </c:pt>
                <c:pt idx="61">
                  <c:v>44.005622932340721</c:v>
                </c:pt>
                <c:pt idx="62">
                  <c:v>43.96262953282536</c:v>
                </c:pt>
                <c:pt idx="63">
                  <c:v>43.92960441437242</c:v>
                </c:pt>
                <c:pt idx="64">
                  <c:v>43.851165325970456</c:v>
                </c:pt>
                <c:pt idx="65">
                  <c:v>43.793646579644609</c:v>
                </c:pt>
                <c:pt idx="66">
                  <c:v>43.73210104458299</c:v>
                </c:pt>
                <c:pt idx="67">
                  <c:v>43.633349526822315</c:v>
                </c:pt>
                <c:pt idx="68">
                  <c:v>43.551807643786731</c:v>
                </c:pt>
                <c:pt idx="69">
                  <c:v>43.455831254473502</c:v>
                </c:pt>
                <c:pt idx="70">
                  <c:v>43.373393291810189</c:v>
                </c:pt>
                <c:pt idx="71">
                  <c:v>43.285328901436813</c:v>
                </c:pt>
                <c:pt idx="72">
                  <c:v>43.20243743076243</c:v>
                </c:pt>
                <c:pt idx="73">
                  <c:v>43.126356660785895</c:v>
                </c:pt>
                <c:pt idx="74">
                  <c:v>43.024216450783811</c:v>
                </c:pt>
                <c:pt idx="75">
                  <c:v>42.921355386020466</c:v>
                </c:pt>
                <c:pt idx="76">
                  <c:v>42.830102571508313</c:v>
                </c:pt>
                <c:pt idx="77">
                  <c:v>42.729975813166746</c:v>
                </c:pt>
                <c:pt idx="78">
                  <c:v>42.631659903969535</c:v>
                </c:pt>
                <c:pt idx="79">
                  <c:v>42.509131761698221</c:v>
                </c:pt>
                <c:pt idx="80">
                  <c:v>42.430570569273485</c:v>
                </c:pt>
                <c:pt idx="81">
                  <c:v>42.342464167114024</c:v>
                </c:pt>
                <c:pt idx="82">
                  <c:v>42.257279794674268</c:v>
                </c:pt>
                <c:pt idx="83">
                  <c:v>42.187454898010067</c:v>
                </c:pt>
                <c:pt idx="84">
                  <c:v>42.097296034928569</c:v>
                </c:pt>
                <c:pt idx="85">
                  <c:v>42.044314637970011</c:v>
                </c:pt>
                <c:pt idx="86">
                  <c:v>41.96303368647564</c:v>
                </c:pt>
                <c:pt idx="87">
                  <c:v>41.887202368469396</c:v>
                </c:pt>
                <c:pt idx="88">
                  <c:v>41.789083339041653</c:v>
                </c:pt>
                <c:pt idx="89">
                  <c:v>41.693117495053492</c:v>
                </c:pt>
                <c:pt idx="90">
                  <c:v>41.60070799981132</c:v>
                </c:pt>
                <c:pt idx="91">
                  <c:v>41.518967880881391</c:v>
                </c:pt>
                <c:pt idx="92">
                  <c:v>41.460267972389445</c:v>
                </c:pt>
                <c:pt idx="93">
                  <c:v>41.412784914984478</c:v>
                </c:pt>
                <c:pt idx="94">
                  <c:v>41.374067874860103</c:v>
                </c:pt>
                <c:pt idx="95">
                  <c:v>41.342350446818202</c:v>
                </c:pt>
                <c:pt idx="96">
                  <c:v>41.307590805951705</c:v>
                </c:pt>
                <c:pt idx="97">
                  <c:v>41.265435914157521</c:v>
                </c:pt>
                <c:pt idx="98">
                  <c:v>41.194081300138031</c:v>
                </c:pt>
                <c:pt idx="99">
                  <c:v>41.123032653207972</c:v>
                </c:pt>
                <c:pt idx="100">
                  <c:v>41.035795177188241</c:v>
                </c:pt>
                <c:pt idx="101">
                  <c:v>40.929319557402572</c:v>
                </c:pt>
                <c:pt idx="102">
                  <c:v>40.837912052654872</c:v>
                </c:pt>
                <c:pt idx="103">
                  <c:v>40.744980283892502</c:v>
                </c:pt>
                <c:pt idx="104">
                  <c:v>40.655484196421398</c:v>
                </c:pt>
                <c:pt idx="105">
                  <c:v>40.562044735230785</c:v>
                </c:pt>
                <c:pt idx="106">
                  <c:v>40.482397962051195</c:v>
                </c:pt>
                <c:pt idx="107">
                  <c:v>40.397523830702085</c:v>
                </c:pt>
                <c:pt idx="108">
                  <c:v>40.295060683585916</c:v>
                </c:pt>
                <c:pt idx="109">
                  <c:v>40.206609325945834</c:v>
                </c:pt>
                <c:pt idx="110">
                  <c:v>40.104094252707583</c:v>
                </c:pt>
                <c:pt idx="111">
                  <c:v>40.00442024994247</c:v>
                </c:pt>
                <c:pt idx="112">
                  <c:v>39.898026547209462</c:v>
                </c:pt>
                <c:pt idx="113">
                  <c:v>39.80656861348352</c:v>
                </c:pt>
                <c:pt idx="114">
                  <c:v>39.718328759096288</c:v>
                </c:pt>
                <c:pt idx="115">
                  <c:v>39.615625707763066</c:v>
                </c:pt>
                <c:pt idx="116">
                  <c:v>39.536068978778772</c:v>
                </c:pt>
                <c:pt idx="117">
                  <c:v>39.454871590004657</c:v>
                </c:pt>
                <c:pt idx="118">
                  <c:v>39.413463364530791</c:v>
                </c:pt>
                <c:pt idx="119">
                  <c:v>39.332410372243544</c:v>
                </c:pt>
                <c:pt idx="120">
                  <c:v>39.293826269373852</c:v>
                </c:pt>
                <c:pt idx="121">
                  <c:v>39.265460315433032</c:v>
                </c:pt>
                <c:pt idx="122">
                  <c:v>39.233835920460876</c:v>
                </c:pt>
                <c:pt idx="123">
                  <c:v>39.19470189106471</c:v>
                </c:pt>
                <c:pt idx="124">
                  <c:v>39.141048986875703</c:v>
                </c:pt>
                <c:pt idx="125">
                  <c:v>39.098899617051202</c:v>
                </c:pt>
                <c:pt idx="126">
                  <c:v>39.032562612928132</c:v>
                </c:pt>
                <c:pt idx="127">
                  <c:v>38.96942321667391</c:v>
                </c:pt>
                <c:pt idx="128">
                  <c:v>38.897160985377923</c:v>
                </c:pt>
                <c:pt idx="129">
                  <c:v>38.839377780512407</c:v>
                </c:pt>
                <c:pt idx="130">
                  <c:v>38.77904468949383</c:v>
                </c:pt>
                <c:pt idx="131">
                  <c:v>38.73424024161956</c:v>
                </c:pt>
                <c:pt idx="132">
                  <c:v>38.694600756236525</c:v>
                </c:pt>
                <c:pt idx="133">
                  <c:v>38.67722723782974</c:v>
                </c:pt>
                <c:pt idx="134">
                  <c:v>38.621516140240168</c:v>
                </c:pt>
                <c:pt idx="135">
                  <c:v>38.553422748748403</c:v>
                </c:pt>
                <c:pt idx="136">
                  <c:v>38.491537543434752</c:v>
                </c:pt>
                <c:pt idx="137">
                  <c:v>38.411102632515949</c:v>
                </c:pt>
                <c:pt idx="138">
                  <c:v>38.328436449575534</c:v>
                </c:pt>
                <c:pt idx="139">
                  <c:v>38.290556251052067</c:v>
                </c:pt>
                <c:pt idx="140">
                  <c:v>38.242050621378453</c:v>
                </c:pt>
                <c:pt idx="141">
                  <c:v>38.226116453208661</c:v>
                </c:pt>
                <c:pt idx="142">
                  <c:v>38.215834172444069</c:v>
                </c:pt>
                <c:pt idx="143">
                  <c:v>38.230530357147089</c:v>
                </c:pt>
                <c:pt idx="144">
                  <c:v>38.244684682665707</c:v>
                </c:pt>
                <c:pt idx="145">
                  <c:v>38.238535486416183</c:v>
                </c:pt>
                <c:pt idx="146">
                  <c:v>38.246340156350449</c:v>
                </c:pt>
                <c:pt idx="147">
                  <c:v>38.230749101239901</c:v>
                </c:pt>
                <c:pt idx="148">
                  <c:v>38.202585104295636</c:v>
                </c:pt>
                <c:pt idx="149">
                  <c:v>38.200747630652494</c:v>
                </c:pt>
                <c:pt idx="150">
                  <c:v>38.203472689602904</c:v>
                </c:pt>
                <c:pt idx="151">
                  <c:v>38.203459292216849</c:v>
                </c:pt>
                <c:pt idx="152">
                  <c:v>38.192449863246736</c:v>
                </c:pt>
                <c:pt idx="153">
                  <c:v>38.15622206658098</c:v>
                </c:pt>
                <c:pt idx="154">
                  <c:v>38.165878833871091</c:v>
                </c:pt>
                <c:pt idx="155">
                  <c:v>38.167106995912988</c:v>
                </c:pt>
                <c:pt idx="156">
                  <c:v>38.12734928307956</c:v>
                </c:pt>
                <c:pt idx="157">
                  <c:v>38.10863154709066</c:v>
                </c:pt>
                <c:pt idx="158">
                  <c:v>38.100293520413331</c:v>
                </c:pt>
                <c:pt idx="159">
                  <c:v>38.100578267633935</c:v>
                </c:pt>
                <c:pt idx="160">
                  <c:v>38.090266670661784</c:v>
                </c:pt>
                <c:pt idx="161">
                  <c:v>38.098749716285909</c:v>
                </c:pt>
                <c:pt idx="162">
                  <c:v>38.103410025523452</c:v>
                </c:pt>
                <c:pt idx="163">
                  <c:v>38.066896855330825</c:v>
                </c:pt>
                <c:pt idx="164">
                  <c:v>38.039131564038961</c:v>
                </c:pt>
                <c:pt idx="165">
                  <c:v>38.004325089477604</c:v>
                </c:pt>
                <c:pt idx="166">
                  <c:v>38.005289673312056</c:v>
                </c:pt>
                <c:pt idx="167">
                  <c:v>38.01708627826131</c:v>
                </c:pt>
                <c:pt idx="168">
                  <c:v>38.049192106696736</c:v>
                </c:pt>
                <c:pt idx="169">
                  <c:v>38.106526339426367</c:v>
                </c:pt>
                <c:pt idx="170">
                  <c:v>38.19094418805539</c:v>
                </c:pt>
                <c:pt idx="171">
                  <c:v>38.295636030314732</c:v>
                </c:pt>
                <c:pt idx="172">
                  <c:v>38.366143382797375</c:v>
                </c:pt>
                <c:pt idx="173">
                  <c:v>38.437041753029838</c:v>
                </c:pt>
                <c:pt idx="174">
                  <c:v>38.465611351606377</c:v>
                </c:pt>
                <c:pt idx="175">
                  <c:v>38.54492191355034</c:v>
                </c:pt>
                <c:pt idx="176">
                  <c:v>38.576405723854322</c:v>
                </c:pt>
                <c:pt idx="177">
                  <c:v>38.611014839687883</c:v>
                </c:pt>
                <c:pt idx="178">
                  <c:v>38.646600811581813</c:v>
                </c:pt>
                <c:pt idx="179">
                  <c:v>38.675285937402123</c:v>
                </c:pt>
                <c:pt idx="180">
                  <c:v>38.71294631008103</c:v>
                </c:pt>
                <c:pt idx="181">
                  <c:v>38.703521261165726</c:v>
                </c:pt>
                <c:pt idx="182">
                  <c:v>38.733434481733376</c:v>
                </c:pt>
                <c:pt idx="183">
                  <c:v>38.688840329744451</c:v>
                </c:pt>
                <c:pt idx="184">
                  <c:v>38.652464266761214</c:v>
                </c:pt>
                <c:pt idx="185">
                  <c:v>38.635327945574296</c:v>
                </c:pt>
                <c:pt idx="186">
                  <c:v>38.583912340400119</c:v>
                </c:pt>
                <c:pt idx="187">
                  <c:v>38.569395609011224</c:v>
                </c:pt>
                <c:pt idx="188">
                  <c:v>38.533968763698127</c:v>
                </c:pt>
                <c:pt idx="189">
                  <c:v>38.556052650220956</c:v>
                </c:pt>
                <c:pt idx="190">
                  <c:v>38.574484783597704</c:v>
                </c:pt>
                <c:pt idx="191">
                  <c:v>38.57992950796762</c:v>
                </c:pt>
                <c:pt idx="192">
                  <c:v>38.627663456409593</c:v>
                </c:pt>
                <c:pt idx="193">
                  <c:v>38.634823509120395</c:v>
                </c:pt>
                <c:pt idx="194">
                  <c:v>38.664705589296489</c:v>
                </c:pt>
                <c:pt idx="195">
                  <c:v>38.657993975489987</c:v>
                </c:pt>
                <c:pt idx="196">
                  <c:v>38.67623858078835</c:v>
                </c:pt>
                <c:pt idx="197">
                  <c:v>38.70181851118074</c:v>
                </c:pt>
                <c:pt idx="198">
                  <c:v>38.701782651065102</c:v>
                </c:pt>
                <c:pt idx="199">
                  <c:v>38.753069748636705</c:v>
                </c:pt>
                <c:pt idx="200">
                  <c:v>38.779611924016429</c:v>
                </c:pt>
                <c:pt idx="201">
                  <c:v>38.823222755292093</c:v>
                </c:pt>
                <c:pt idx="202">
                  <c:v>38.864827676229233</c:v>
                </c:pt>
                <c:pt idx="203">
                  <c:v>38.898925819495801</c:v>
                </c:pt>
                <c:pt idx="204">
                  <c:v>38.916001879638841</c:v>
                </c:pt>
                <c:pt idx="205">
                  <c:v>38.927922021613412</c:v>
                </c:pt>
                <c:pt idx="206">
                  <c:v>38.955539423652411</c:v>
                </c:pt>
                <c:pt idx="207">
                  <c:v>38.968998902063774</c:v>
                </c:pt>
                <c:pt idx="208">
                  <c:v>39.010864777151845</c:v>
                </c:pt>
                <c:pt idx="209">
                  <c:v>39.042342234084643</c:v>
                </c:pt>
                <c:pt idx="210">
                  <c:v>39.067809141607235</c:v>
                </c:pt>
                <c:pt idx="211">
                  <c:v>39.115159737999122</c:v>
                </c:pt>
                <c:pt idx="212">
                  <c:v>39.182547707005384</c:v>
                </c:pt>
                <c:pt idx="213">
                  <c:v>39.214765720532696</c:v>
                </c:pt>
                <c:pt idx="214">
                  <c:v>39.213363016612597</c:v>
                </c:pt>
                <c:pt idx="215">
                  <c:v>39.198724752628834</c:v>
                </c:pt>
                <c:pt idx="216">
                  <c:v>39.164942581604386</c:v>
                </c:pt>
                <c:pt idx="217">
                  <c:v>39.129700207562337</c:v>
                </c:pt>
                <c:pt idx="218">
                  <c:v>39.101072232631644</c:v>
                </c:pt>
                <c:pt idx="219">
                  <c:v>39.07517252149183</c:v>
                </c:pt>
                <c:pt idx="220">
                  <c:v>39.086683896176815</c:v>
                </c:pt>
                <c:pt idx="221">
                  <c:v>39.081150302606353</c:v>
                </c:pt>
                <c:pt idx="222">
                  <c:v>39.117718171118305</c:v>
                </c:pt>
                <c:pt idx="223">
                  <c:v>39.164790933599456</c:v>
                </c:pt>
                <c:pt idx="224">
                  <c:v>39.230803501726314</c:v>
                </c:pt>
                <c:pt idx="225">
                  <c:v>39.27308478379932</c:v>
                </c:pt>
                <c:pt idx="226">
                  <c:v>39.322269956745743</c:v>
                </c:pt>
                <c:pt idx="227">
                  <c:v>39.378612340110301</c:v>
                </c:pt>
                <c:pt idx="228">
                  <c:v>39.415562513612471</c:v>
                </c:pt>
                <c:pt idx="229">
                  <c:v>39.456517786384104</c:v>
                </c:pt>
                <c:pt idx="230">
                  <c:v>39.518743320694838</c:v>
                </c:pt>
                <c:pt idx="231">
                  <c:v>39.543002831568344</c:v>
                </c:pt>
                <c:pt idx="232">
                  <c:v>39.57678378439185</c:v>
                </c:pt>
                <c:pt idx="233">
                  <c:v>39.607334803806609</c:v>
                </c:pt>
                <c:pt idx="234">
                  <c:v>39.630420805535174</c:v>
                </c:pt>
                <c:pt idx="235">
                  <c:v>39.649079036263103</c:v>
                </c:pt>
                <c:pt idx="236">
                  <c:v>39.638730356992923</c:v>
                </c:pt>
                <c:pt idx="237">
                  <c:v>39.675959480553288</c:v>
                </c:pt>
                <c:pt idx="238">
                  <c:v>39.699054732632433</c:v>
                </c:pt>
                <c:pt idx="239">
                  <c:v>39.725477615917399</c:v>
                </c:pt>
                <c:pt idx="240">
                  <c:v>39.729613835509703</c:v>
                </c:pt>
                <c:pt idx="241">
                  <c:v>39.742877752562649</c:v>
                </c:pt>
                <c:pt idx="242">
                  <c:v>39.767882931023323</c:v>
                </c:pt>
                <c:pt idx="243">
                  <c:v>39.78903317026311</c:v>
                </c:pt>
                <c:pt idx="244">
                  <c:v>39.786900863882465</c:v>
                </c:pt>
                <c:pt idx="245">
                  <c:v>39.774859380563861</c:v>
                </c:pt>
                <c:pt idx="246">
                  <c:v>39.780958469824917</c:v>
                </c:pt>
                <c:pt idx="247">
                  <c:v>39.755898371904642</c:v>
                </c:pt>
                <c:pt idx="248">
                  <c:v>39.791710012379106</c:v>
                </c:pt>
                <c:pt idx="249">
                  <c:v>39.778820905681464</c:v>
                </c:pt>
                <c:pt idx="250">
                  <c:v>39.762079823916409</c:v>
                </c:pt>
                <c:pt idx="251">
                  <c:v>39.754269817358363</c:v>
                </c:pt>
                <c:pt idx="252">
                  <c:v>39.753280370290454</c:v>
                </c:pt>
                <c:pt idx="253">
                  <c:v>39.756802611265087</c:v>
                </c:pt>
                <c:pt idx="254">
                  <c:v>39.751236437813382</c:v>
                </c:pt>
                <c:pt idx="255">
                  <c:v>39.772717911890325</c:v>
                </c:pt>
                <c:pt idx="256">
                  <c:v>39.800156496641435</c:v>
                </c:pt>
                <c:pt idx="257">
                  <c:v>39.820301969411787</c:v>
                </c:pt>
                <c:pt idx="258">
                  <c:v>39.836086421899573</c:v>
                </c:pt>
                <c:pt idx="259">
                  <c:v>39.87368576505304</c:v>
                </c:pt>
                <c:pt idx="260">
                  <c:v>39.885632581833868</c:v>
                </c:pt>
                <c:pt idx="261">
                  <c:v>39.947030780129616</c:v>
                </c:pt>
                <c:pt idx="262">
                  <c:v>39.976453458081224</c:v>
                </c:pt>
                <c:pt idx="263">
                  <c:v>40.005072926569802</c:v>
                </c:pt>
                <c:pt idx="264">
                  <c:v>40.048460618744478</c:v>
                </c:pt>
                <c:pt idx="265">
                  <c:v>40.063417132626512</c:v>
                </c:pt>
                <c:pt idx="266">
                  <c:v>40.093971971641693</c:v>
                </c:pt>
                <c:pt idx="267">
                  <c:v>40.230161724082677</c:v>
                </c:pt>
                <c:pt idx="268">
                  <c:v>40.079668081931011</c:v>
                </c:pt>
                <c:pt idx="269">
                  <c:v>40.152913409010765</c:v>
                </c:pt>
                <c:pt idx="270">
                  <c:v>40.201226101579785</c:v>
                </c:pt>
                <c:pt idx="271">
                  <c:v>40.264593589479659</c:v>
                </c:pt>
                <c:pt idx="272">
                  <c:v>40.284517635036835</c:v>
                </c:pt>
                <c:pt idx="273">
                  <c:v>40.266911064298391</c:v>
                </c:pt>
                <c:pt idx="274">
                  <c:v>40.403810207019738</c:v>
                </c:pt>
                <c:pt idx="275">
                  <c:v>40.35609424636624</c:v>
                </c:pt>
                <c:pt idx="276">
                  <c:v>40.412992480270233</c:v>
                </c:pt>
                <c:pt idx="277">
                  <c:v>40.400757633894713</c:v>
                </c:pt>
                <c:pt idx="278">
                  <c:v>40.395749409726065</c:v>
                </c:pt>
                <c:pt idx="279">
                  <c:v>40.377412122835594</c:v>
                </c:pt>
                <c:pt idx="280">
                  <c:v>40.359793647910081</c:v>
                </c:pt>
                <c:pt idx="281">
                  <c:v>40.328560984952404</c:v>
                </c:pt>
                <c:pt idx="282">
                  <c:v>40.284231326001034</c:v>
                </c:pt>
                <c:pt idx="283">
                  <c:v>40.246905756059476</c:v>
                </c:pt>
                <c:pt idx="284">
                  <c:v>40.207021534269941</c:v>
                </c:pt>
                <c:pt idx="285">
                  <c:v>40.209071910831014</c:v>
                </c:pt>
                <c:pt idx="286">
                  <c:v>40.182691823971744</c:v>
                </c:pt>
                <c:pt idx="287">
                  <c:v>40.212787497009316</c:v>
                </c:pt>
                <c:pt idx="288">
                  <c:v>40.232644768488505</c:v>
                </c:pt>
                <c:pt idx="289">
                  <c:v>40.287899822202533</c:v>
                </c:pt>
                <c:pt idx="290">
                  <c:v>40.314559513855123</c:v>
                </c:pt>
                <c:pt idx="291">
                  <c:v>40.320647104723079</c:v>
                </c:pt>
                <c:pt idx="292">
                  <c:v>40.337939549605537</c:v>
                </c:pt>
                <c:pt idx="293">
                  <c:v>40.32647857839298</c:v>
                </c:pt>
                <c:pt idx="294">
                  <c:v>40.319585207800898</c:v>
                </c:pt>
                <c:pt idx="295">
                  <c:v>40.307893555939792</c:v>
                </c:pt>
                <c:pt idx="296">
                  <c:v>40.321055900194445</c:v>
                </c:pt>
                <c:pt idx="297">
                  <c:v>40.327991182431226</c:v>
                </c:pt>
                <c:pt idx="298">
                  <c:v>40.296453360103399</c:v>
                </c:pt>
                <c:pt idx="299">
                  <c:v>40.326294419752251</c:v>
                </c:pt>
                <c:pt idx="300">
                  <c:v>40.343366368657776</c:v>
                </c:pt>
                <c:pt idx="301">
                  <c:v>40.345463761643131</c:v>
                </c:pt>
                <c:pt idx="302">
                  <c:v>40.369408315645501</c:v>
                </c:pt>
                <c:pt idx="303">
                  <c:v>40.386472898812187</c:v>
                </c:pt>
                <c:pt idx="304">
                  <c:v>40.453515453607437</c:v>
                </c:pt>
                <c:pt idx="305">
                  <c:v>40.455660094557118</c:v>
                </c:pt>
                <c:pt idx="306">
                  <c:v>40.494779366738136</c:v>
                </c:pt>
                <c:pt idx="307">
                  <c:v>40.519060679493386</c:v>
                </c:pt>
                <c:pt idx="308">
                  <c:v>40.557845467231928</c:v>
                </c:pt>
                <c:pt idx="309">
                  <c:v>40.609414099459386</c:v>
                </c:pt>
                <c:pt idx="310">
                  <c:v>40.623333977645629</c:v>
                </c:pt>
                <c:pt idx="311">
                  <c:v>40.65832104358924</c:v>
                </c:pt>
                <c:pt idx="312">
                  <c:v>40.677425443586863</c:v>
                </c:pt>
                <c:pt idx="313">
                  <c:v>40.687942934841445</c:v>
                </c:pt>
                <c:pt idx="314">
                  <c:v>40.694525777902911</c:v>
                </c:pt>
                <c:pt idx="315">
                  <c:v>40.692096316998324</c:v>
                </c:pt>
                <c:pt idx="316">
                  <c:v>40.701457158213046</c:v>
                </c:pt>
                <c:pt idx="317">
                  <c:v>40.696969855996294</c:v>
                </c:pt>
                <c:pt idx="318">
                  <c:v>40.685186141289989</c:v>
                </c:pt>
                <c:pt idx="319">
                  <c:v>40.724256291677584</c:v>
                </c:pt>
                <c:pt idx="320">
                  <c:v>40.756638796297395</c:v>
                </c:pt>
                <c:pt idx="321">
                  <c:v>40.821484017022421</c:v>
                </c:pt>
                <c:pt idx="322">
                  <c:v>40.88991133955188</c:v>
                </c:pt>
                <c:pt idx="323">
                  <c:v>40.96030082032474</c:v>
                </c:pt>
                <c:pt idx="324">
                  <c:v>41.037619542426313</c:v>
                </c:pt>
                <c:pt idx="325">
                  <c:v>41.112280610673935</c:v>
                </c:pt>
                <c:pt idx="326">
                  <c:v>41.213954525127129</c:v>
                </c:pt>
                <c:pt idx="327">
                  <c:v>41.273543324891577</c:v>
                </c:pt>
                <c:pt idx="328">
                  <c:v>41.352965258303684</c:v>
                </c:pt>
                <c:pt idx="329">
                  <c:v>41.411012578718619</c:v>
                </c:pt>
                <c:pt idx="330">
                  <c:v>41.489824293221226</c:v>
                </c:pt>
                <c:pt idx="331">
                  <c:v>41.560297099034536</c:v>
                </c:pt>
                <c:pt idx="332">
                  <c:v>41.615501769824853</c:v>
                </c:pt>
                <c:pt idx="333">
                  <c:v>41.680849723029631</c:v>
                </c:pt>
                <c:pt idx="334">
                  <c:v>41.758566375732208</c:v>
                </c:pt>
                <c:pt idx="335">
                  <c:v>41.845793215675549</c:v>
                </c:pt>
                <c:pt idx="336">
                  <c:v>41.901647485080993</c:v>
                </c:pt>
                <c:pt idx="337">
                  <c:v>41.968989123700645</c:v>
                </c:pt>
                <c:pt idx="338">
                  <c:v>42.056309665642928</c:v>
                </c:pt>
                <c:pt idx="339">
                  <c:v>42.114669847057556</c:v>
                </c:pt>
                <c:pt idx="340">
                  <c:v>42.183785586967005</c:v>
                </c:pt>
                <c:pt idx="341">
                  <c:v>42.243716534507691</c:v>
                </c:pt>
                <c:pt idx="342">
                  <c:v>42.295932314247857</c:v>
                </c:pt>
                <c:pt idx="343">
                  <c:v>42.340216076401681</c:v>
                </c:pt>
                <c:pt idx="344">
                  <c:v>42.39863420906179</c:v>
                </c:pt>
                <c:pt idx="345">
                  <c:v>42.455629402396191</c:v>
                </c:pt>
                <c:pt idx="346">
                  <c:v>42.516129489400591</c:v>
                </c:pt>
                <c:pt idx="347">
                  <c:v>42.568919506442427</c:v>
                </c:pt>
                <c:pt idx="348">
                  <c:v>42.610805767186676</c:v>
                </c:pt>
                <c:pt idx="349">
                  <c:v>42.683067031235964</c:v>
                </c:pt>
                <c:pt idx="350">
                  <c:v>42.745836317570124</c:v>
                </c:pt>
                <c:pt idx="351">
                  <c:v>42.830448473253263</c:v>
                </c:pt>
                <c:pt idx="352">
                  <c:v>42.906627836742814</c:v>
                </c:pt>
                <c:pt idx="353">
                  <c:v>42.970132397110618</c:v>
                </c:pt>
                <c:pt idx="354">
                  <c:v>43.081267389619562</c:v>
                </c:pt>
                <c:pt idx="355">
                  <c:v>43.163415462878859</c:v>
                </c:pt>
                <c:pt idx="356">
                  <c:v>43.292299614795425</c:v>
                </c:pt>
                <c:pt idx="357">
                  <c:v>43.350457167630729</c:v>
                </c:pt>
                <c:pt idx="358">
                  <c:v>43.433306887705456</c:v>
                </c:pt>
                <c:pt idx="359">
                  <c:v>43.512831518376949</c:v>
                </c:pt>
                <c:pt idx="360">
                  <c:v>43.555697757324864</c:v>
                </c:pt>
                <c:pt idx="361">
                  <c:v>43.608477144205295</c:v>
                </c:pt>
                <c:pt idx="362">
                  <c:v>43.660934794241925</c:v>
                </c:pt>
                <c:pt idx="363">
                  <c:v>43.716130902781821</c:v>
                </c:pt>
                <c:pt idx="364">
                  <c:v>43.740383834914859</c:v>
                </c:pt>
                <c:pt idx="365">
                  <c:v>43.796352711850169</c:v>
                </c:pt>
              </c:numCache>
            </c:numRef>
          </c:val>
          <c:smooth val="0"/>
          <c:extLst>
            <c:ext xmlns:c16="http://schemas.microsoft.com/office/drawing/2014/chart" uri="{C3380CC4-5D6E-409C-BE32-E72D297353CC}">
              <c16:uniqueId val="{00000000-37DC-41F5-B2C0-E5E685B6BACE}"/>
            </c:ext>
          </c:extLst>
        </c:ser>
        <c:dLbls>
          <c:showLegendKey val="0"/>
          <c:showVal val="0"/>
          <c:showCatName val="0"/>
          <c:showSerName val="0"/>
          <c:showPercent val="0"/>
          <c:showBubbleSize val="0"/>
        </c:dLbls>
        <c:smooth val="0"/>
        <c:axId val="187123856"/>
        <c:axId val="126122464"/>
      </c:lineChart>
      <c:catAx>
        <c:axId val="18712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26122464"/>
        <c:crosses val="autoZero"/>
        <c:auto val="0"/>
        <c:lblAlgn val="ctr"/>
        <c:lblOffset val="100"/>
        <c:noMultiLvlLbl val="0"/>
      </c:catAx>
      <c:valAx>
        <c:axId val="126122464"/>
        <c:scaling>
          <c:orientation val="minMax"/>
          <c:max val="48"/>
          <c:min val="3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GB"/>
                  <a:t>M litres per day</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7123856"/>
        <c:crosses val="autoZero"/>
        <c:crossBetween val="between"/>
      </c:valAx>
      <c:spPr>
        <a:noFill/>
        <a:ln>
          <a:noFill/>
        </a:ln>
        <a:effectLst/>
      </c:spPr>
    </c:plotArea>
    <c:legend>
      <c:legendPos val="b"/>
      <c:layout>
        <c:manualLayout>
          <c:xMode val="edge"/>
          <c:yMode val="edge"/>
          <c:x val="0.21518364197530859"/>
          <c:y val="0.93157314814814818"/>
          <c:w val="0.78481635802469141"/>
          <c:h val="5.534282374909855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GB and NI production year-on-year</a:t>
            </a:r>
            <a:r>
              <a:rPr lang="en-US" sz="1400" b="1" baseline="0"/>
              <a:t> change </a:t>
            </a:r>
            <a:br>
              <a:rPr lang="en-US" sz="1400" b="1" baseline="0"/>
            </a:br>
            <a:r>
              <a:rPr lang="en-US" sz="1400" b="1"/>
              <a:t>in average daily milk deliveries </a:t>
            </a:r>
          </a:p>
        </c:rich>
      </c:tx>
      <c:layout>
        <c:manualLayout>
          <c:xMode val="edge"/>
          <c:yMode val="edge"/>
          <c:x val="0.26496474419499544"/>
          <c:y val="2.289741550442258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4346657735433599"/>
          <c:y val="0.15239714265151078"/>
          <c:w val="0.78800199956943573"/>
          <c:h val="0.64501183441556886"/>
        </c:manualLayout>
      </c:layout>
      <c:barChart>
        <c:barDir val="col"/>
        <c:grouping val="stacked"/>
        <c:varyColors val="0"/>
        <c:ser>
          <c:idx val="0"/>
          <c:order val="0"/>
          <c:tx>
            <c:strRef>
              <c:f>'Monthly charts'!$D$9</c:f>
              <c:strCache>
                <c:ptCount val="1"/>
                <c:pt idx="0">
                  <c:v>GB</c:v>
                </c:pt>
              </c:strCache>
            </c:strRef>
          </c:tx>
          <c:spPr>
            <a:solidFill>
              <a:schemeClr val="accent1"/>
            </a:solidFill>
            <a:ln>
              <a:noFill/>
            </a:ln>
            <a:effectLst/>
          </c:spPr>
          <c:invertIfNegative val="0"/>
          <c:cat>
            <c:strRef>
              <c:f>'Monthly charts'!$B$22:$B$46</c:f>
              <c:strCache>
                <c:ptCount val="25"/>
                <c:pt idx="0">
                  <c:v>Dec-23</c:v>
                </c:pt>
                <c:pt idx="1">
                  <c:v>Jan-24</c:v>
                </c:pt>
                <c:pt idx="2">
                  <c:v>Feb-24</c:v>
                </c:pt>
                <c:pt idx="3">
                  <c:v>Mar-24</c:v>
                </c:pt>
                <c:pt idx="4">
                  <c:v>Apr-24</c:v>
                </c:pt>
                <c:pt idx="5">
                  <c:v>May-24</c:v>
                </c:pt>
                <c:pt idx="6">
                  <c:v>Jun-24</c:v>
                </c:pt>
                <c:pt idx="7">
                  <c:v>Jul-24</c:v>
                </c:pt>
                <c:pt idx="8">
                  <c:v>Aug-24</c:v>
                </c:pt>
                <c:pt idx="9">
                  <c:v>Sep-24</c:v>
                </c:pt>
                <c:pt idx="10">
                  <c:v>Oct-24</c:v>
                </c:pt>
                <c:pt idx="11">
                  <c:v>Nov-24</c:v>
                </c:pt>
                <c:pt idx="12">
                  <c:v>Dec-24</c:v>
                </c:pt>
                <c:pt idx="13">
                  <c:v>Jan-25</c:v>
                </c:pt>
                <c:pt idx="14">
                  <c:v>Feb-25</c:v>
                </c:pt>
                <c:pt idx="15">
                  <c:v>Mar-25</c:v>
                </c:pt>
                <c:pt idx="16">
                  <c:v>Apr-25</c:v>
                </c:pt>
                <c:pt idx="17">
                  <c:v>May-25</c:v>
                </c:pt>
                <c:pt idx="18">
                  <c:v>Jun-25</c:v>
                </c:pt>
                <c:pt idx="19">
                  <c:v>Jul-25</c:v>
                </c:pt>
                <c:pt idx="20">
                  <c:v>Aug-25</c:v>
                </c:pt>
                <c:pt idx="21">
                  <c:v>Sep-25</c:v>
                </c:pt>
                <c:pt idx="22">
                  <c:v>Oct-25</c:v>
                </c:pt>
                <c:pt idx="23">
                  <c:v>Nov-25</c:v>
                </c:pt>
                <c:pt idx="24">
                  <c:v>Dec-25</c:v>
                </c:pt>
              </c:strCache>
            </c:strRef>
          </c:cat>
          <c:val>
            <c:numRef>
              <c:f>'Monthly charts'!$G$22:$G$46</c:f>
              <c:numCache>
                <c:formatCode>#,##0.00</c:formatCode>
                <c:ptCount val="25"/>
                <c:pt idx="0">
                  <c:v>-0.12032258064515844</c:v>
                </c:pt>
                <c:pt idx="1">
                  <c:v>-0.19387096774193679</c:v>
                </c:pt>
                <c:pt idx="2">
                  <c:v>-0.27727832512315587</c:v>
                </c:pt>
                <c:pt idx="3">
                  <c:v>-7.8064516129032313E-2</c:v>
                </c:pt>
                <c:pt idx="4">
                  <c:v>-0.72200000000000841</c:v>
                </c:pt>
                <c:pt idx="5">
                  <c:v>-0.40483870967742064</c:v>
                </c:pt>
                <c:pt idx="6">
                  <c:v>-0.21533333333332649</c:v>
                </c:pt>
                <c:pt idx="7">
                  <c:v>-0.25322580645160997</c:v>
                </c:pt>
                <c:pt idx="8">
                  <c:v>-0.27129032258064356</c:v>
                </c:pt>
                <c:pt idx="9">
                  <c:v>0.11166666666666458</c:v>
                </c:pt>
                <c:pt idx="10">
                  <c:v>0.73064516129032597</c:v>
                </c:pt>
                <c:pt idx="11">
                  <c:v>1.309666666666665</c:v>
                </c:pt>
                <c:pt idx="12">
                  <c:v>0.93838709677418564</c:v>
                </c:pt>
                <c:pt idx="13">
                  <c:v>0.59709677419355245</c:v>
                </c:pt>
                <c:pt idx="14">
                  <c:v>0.32977832512315075</c:v>
                </c:pt>
                <c:pt idx="15">
                  <c:v>0.8974193548387035</c:v>
                </c:pt>
                <c:pt idx="16">
                  <c:v>2.0710000000000051</c:v>
                </c:pt>
                <c:pt idx="17">
                  <c:v>1.7703225806451641</c:v>
                </c:pt>
                <c:pt idx="18">
                  <c:v>2.0623333333333278</c:v>
                </c:pt>
                <c:pt idx="19">
                  <c:v>1.509677419354837</c:v>
                </c:pt>
                <c:pt idx="20">
                  <c:v>1.6438709677419361</c:v>
                </c:pt>
                <c:pt idx="21">
                  <c:v>1.9639999999999986</c:v>
                </c:pt>
                <c:pt idx="22">
                  <c:v>2.3603225806451604</c:v>
                </c:pt>
                <c:pt idx="23">
                  <c:v>1.8903333333333308</c:v>
                </c:pt>
                <c:pt idx="24">
                  <c:v>1.7735483870967741</c:v>
                </c:pt>
              </c:numCache>
            </c:numRef>
          </c:val>
          <c:extLst>
            <c:ext xmlns:c16="http://schemas.microsoft.com/office/drawing/2014/chart" uri="{C3380CC4-5D6E-409C-BE32-E72D297353CC}">
              <c16:uniqueId val="{00000000-32D3-4512-8171-113F5ACA6A76}"/>
            </c:ext>
          </c:extLst>
        </c:ser>
        <c:ser>
          <c:idx val="1"/>
          <c:order val="1"/>
          <c:tx>
            <c:strRef>
              <c:f>'Monthly charts'!$H$9</c:f>
              <c:strCache>
                <c:ptCount val="1"/>
                <c:pt idx="0">
                  <c:v>NI</c:v>
                </c:pt>
              </c:strCache>
            </c:strRef>
          </c:tx>
          <c:spPr>
            <a:solidFill>
              <a:srgbClr val="1F4350"/>
            </a:solidFill>
            <a:ln>
              <a:noFill/>
            </a:ln>
            <a:effectLst/>
          </c:spPr>
          <c:invertIfNegative val="0"/>
          <c:cat>
            <c:strRef>
              <c:f>'Monthly charts'!$B$22:$B$46</c:f>
              <c:strCache>
                <c:ptCount val="25"/>
                <c:pt idx="0">
                  <c:v>Dec-23</c:v>
                </c:pt>
                <c:pt idx="1">
                  <c:v>Jan-24</c:v>
                </c:pt>
                <c:pt idx="2">
                  <c:v>Feb-24</c:v>
                </c:pt>
                <c:pt idx="3">
                  <c:v>Mar-24</c:v>
                </c:pt>
                <c:pt idx="4">
                  <c:v>Apr-24</c:v>
                </c:pt>
                <c:pt idx="5">
                  <c:v>May-24</c:v>
                </c:pt>
                <c:pt idx="6">
                  <c:v>Jun-24</c:v>
                </c:pt>
                <c:pt idx="7">
                  <c:v>Jul-24</c:v>
                </c:pt>
                <c:pt idx="8">
                  <c:v>Aug-24</c:v>
                </c:pt>
                <c:pt idx="9">
                  <c:v>Sep-24</c:v>
                </c:pt>
                <c:pt idx="10">
                  <c:v>Oct-24</c:v>
                </c:pt>
                <c:pt idx="11">
                  <c:v>Nov-24</c:v>
                </c:pt>
                <c:pt idx="12">
                  <c:v>Dec-24</c:v>
                </c:pt>
                <c:pt idx="13">
                  <c:v>Jan-25</c:v>
                </c:pt>
                <c:pt idx="14">
                  <c:v>Feb-25</c:v>
                </c:pt>
                <c:pt idx="15">
                  <c:v>Mar-25</c:v>
                </c:pt>
                <c:pt idx="16">
                  <c:v>Apr-25</c:v>
                </c:pt>
                <c:pt idx="17">
                  <c:v>May-25</c:v>
                </c:pt>
                <c:pt idx="18">
                  <c:v>Jun-25</c:v>
                </c:pt>
                <c:pt idx="19">
                  <c:v>Jul-25</c:v>
                </c:pt>
                <c:pt idx="20">
                  <c:v>Aug-25</c:v>
                </c:pt>
                <c:pt idx="21">
                  <c:v>Sep-25</c:v>
                </c:pt>
                <c:pt idx="22">
                  <c:v>Oct-25</c:v>
                </c:pt>
                <c:pt idx="23">
                  <c:v>Nov-25</c:v>
                </c:pt>
                <c:pt idx="24">
                  <c:v>Dec-25</c:v>
                </c:pt>
              </c:strCache>
            </c:strRef>
          </c:cat>
          <c:val>
            <c:numRef>
              <c:f>'Monthly charts'!$H$22:$H$46</c:f>
              <c:numCache>
                <c:formatCode>#,##0.00</c:formatCode>
                <c:ptCount val="25"/>
                <c:pt idx="0">
                  <c:v>5.733771960921441E-2</c:v>
                </c:pt>
                <c:pt idx="1">
                  <c:v>7.3949124482127537E-2</c:v>
                </c:pt>
                <c:pt idx="2">
                  <c:v>2.0842435499804246E-2</c:v>
                </c:pt>
                <c:pt idx="3">
                  <c:v>6.2548222767053296E-2</c:v>
                </c:pt>
                <c:pt idx="4">
                  <c:v>-6.1893251328806187E-3</c:v>
                </c:pt>
                <c:pt idx="5">
                  <c:v>8.8631285248254699E-2</c:v>
                </c:pt>
                <c:pt idx="6">
                  <c:v>0.1375840029860953</c:v>
                </c:pt>
                <c:pt idx="7">
                  <c:v>0.15037356641179933</c:v>
                </c:pt>
                <c:pt idx="8">
                  <c:v>0.16230459828154231</c:v>
                </c:pt>
                <c:pt idx="9">
                  <c:v>0.29456818842075272</c:v>
                </c:pt>
                <c:pt idx="10">
                  <c:v>0.50557150963872388</c:v>
                </c:pt>
                <c:pt idx="11">
                  <c:v>0.63070659028745357</c:v>
                </c:pt>
                <c:pt idx="12">
                  <c:v>0.66993567553954314</c:v>
                </c:pt>
                <c:pt idx="13">
                  <c:v>0.61728807949308795</c:v>
                </c:pt>
                <c:pt idx="14">
                  <c:v>0.61832721142886271</c:v>
                </c:pt>
                <c:pt idx="15">
                  <c:v>0.64333920645161324</c:v>
                </c:pt>
                <c:pt idx="16">
                  <c:v>0.83387365476190478</c:v>
                </c:pt>
                <c:pt idx="17">
                  <c:v>0.74972321543778797</c:v>
                </c:pt>
                <c:pt idx="18">
                  <c:v>0.68379502857142693</c:v>
                </c:pt>
                <c:pt idx="19">
                  <c:v>0.58288502419354771</c:v>
                </c:pt>
                <c:pt idx="20">
                  <c:v>0.6236601792626697</c:v>
                </c:pt>
                <c:pt idx="21">
                  <c:v>0.46928169523808982</c:v>
                </c:pt>
                <c:pt idx="22">
                  <c:v>0.4185031774193444</c:v>
                </c:pt>
                <c:pt idx="23">
                  <c:v>0.36846952857142412</c:v>
                </c:pt>
                <c:pt idx="24">
                  <c:v>#N/A</c:v>
                </c:pt>
              </c:numCache>
            </c:numRef>
          </c:val>
          <c:extLst>
            <c:ext xmlns:c16="http://schemas.microsoft.com/office/drawing/2014/chart" uri="{C3380CC4-5D6E-409C-BE32-E72D297353CC}">
              <c16:uniqueId val="{00000001-32D3-4512-8171-113F5ACA6A76}"/>
            </c:ext>
          </c:extLst>
        </c:ser>
        <c:dLbls>
          <c:showLegendKey val="0"/>
          <c:showVal val="0"/>
          <c:showCatName val="0"/>
          <c:showSerName val="0"/>
          <c:showPercent val="0"/>
          <c:showBubbleSize val="0"/>
        </c:dLbls>
        <c:gapWidth val="269"/>
        <c:overlap val="100"/>
        <c:axId val="857015392"/>
        <c:axId val="857014408"/>
      </c:barChart>
      <c:valAx>
        <c:axId val="857014408"/>
        <c:scaling>
          <c:orientation val="minMax"/>
        </c:scaling>
        <c:delete val="0"/>
        <c:axPos val="r"/>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GB" sz="1200"/>
                  <a:t>Annual change in average daily milk deliveries</a:t>
                </a:r>
              </a:p>
              <a:p>
                <a:pPr>
                  <a:defRPr sz="1200"/>
                </a:pPr>
                <a:r>
                  <a:rPr lang="en-GB" sz="1200"/>
                  <a:t> (M litres</a:t>
                </a:r>
                <a:r>
                  <a:rPr lang="en-GB" sz="1200" baseline="0"/>
                  <a:t> per </a:t>
                </a:r>
                <a:r>
                  <a:rPr lang="en-GB" sz="1200"/>
                  <a:t>day)</a:t>
                </a:r>
              </a:p>
            </c:rich>
          </c:tx>
          <c:layout>
            <c:manualLayout>
              <c:xMode val="edge"/>
              <c:yMode val="edge"/>
              <c:x val="2.3903257643508407E-2"/>
              <c:y val="0.1745839562487872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0" sourceLinked="0"/>
        <c:majorTickMark val="out"/>
        <c:minorTickMark val="none"/>
        <c:tickLblPos val="low"/>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857015392"/>
        <c:crosses val="max"/>
        <c:crossBetween val="between"/>
        <c:majorUnit val="0.2"/>
      </c:valAx>
      <c:catAx>
        <c:axId val="8570153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t" anchorCtr="0"/>
          <a:lstStyle/>
          <a:p>
            <a:pPr>
              <a:defRPr sz="1200" b="0" i="0" u="none" strike="noStrike" kern="1200" baseline="0">
                <a:solidFill>
                  <a:schemeClr val="tx1"/>
                </a:solidFill>
                <a:latin typeface="+mn-lt"/>
                <a:ea typeface="+mn-ea"/>
                <a:cs typeface="+mn-cs"/>
              </a:defRPr>
            </a:pPr>
            <a:endParaRPr lang="en-US"/>
          </a:p>
        </c:txPr>
        <c:crossAx val="857014408"/>
        <c:crosses val="autoZero"/>
        <c:auto val="0"/>
        <c:lblAlgn val="ctr"/>
        <c:lblOffset val="100"/>
        <c:noMultiLvlLbl val="0"/>
      </c:catAx>
      <c:spPr>
        <a:noFill/>
        <a:ln>
          <a:noFill/>
        </a:ln>
        <a:effectLst/>
      </c:spPr>
    </c:plotArea>
    <c:legend>
      <c:legendPos val="b"/>
      <c:layout>
        <c:manualLayout>
          <c:xMode val="edge"/>
          <c:yMode val="edge"/>
          <c:x val="0.34372875913580653"/>
          <c:y val="0.9047510476250491"/>
          <c:w val="0.31254233577441354"/>
          <c:h val="4.674646662255613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chemeClr val="tx1"/>
          </a:solidFill>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Average daily milk production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171699403889376"/>
          <c:y val="0.10953773148148148"/>
          <c:w val="0.86672439843943805"/>
          <c:h val="0.70987152777777773"/>
        </c:manualLayout>
      </c:layout>
      <c:lineChart>
        <c:grouping val="standard"/>
        <c:varyColors val="0"/>
        <c:ser>
          <c:idx val="0"/>
          <c:order val="0"/>
          <c:tx>
            <c:strRef>
              <c:f>'Monthly charts'!$W$35</c:f>
              <c:strCache>
                <c:ptCount val="1"/>
                <c:pt idx="0">
                  <c:v>UK 2025/26</c:v>
                </c:pt>
              </c:strCache>
            </c:strRef>
          </c:tx>
          <c:spPr>
            <a:ln w="28575" cap="rnd">
              <a:solidFill>
                <a:schemeClr val="accent1"/>
              </a:solidFill>
              <a:round/>
            </a:ln>
            <a:effectLst/>
          </c:spPr>
          <c:marker>
            <c:symbol val="none"/>
          </c:marker>
          <c:cat>
            <c:strRef>
              <c:f>Monthly!$B$10:$B$21</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Monthly!$AL$10:$AL$22</c:f>
              <c:numCache>
                <c:formatCode>#,##0.00</c:formatCode>
                <c:ptCount val="13"/>
                <c:pt idx="0">
                  <c:v>46.585689060283649</c:v>
                </c:pt>
                <c:pt idx="1">
                  <c:v>46.984319225123095</c:v>
                </c:pt>
                <c:pt idx="2">
                  <c:v>45.139101356205416</c:v>
                </c:pt>
                <c:pt idx="3">
                  <c:v>42.180551235527538</c:v>
                </c:pt>
                <c:pt idx="4">
                  <c:v>40.546393351986616</c:v>
                </c:pt>
                <c:pt idx="5">
                  <c:v>40.736864441732067</c:v>
                </c:pt>
                <c:pt idx="6">
                  <c:v>42.202184824797122</c:v>
                </c:pt>
                <c:pt idx="7">
                  <c:v>42.863442867544698</c:v>
                </c:pt>
                <c:pt idx="8">
                  <c:v>#N/A</c:v>
                </c:pt>
                <c:pt idx="9">
                  <c:v>#N/A</c:v>
                </c:pt>
                <c:pt idx="10">
                  <c:v>#N/A</c:v>
                </c:pt>
                <c:pt idx="11">
                  <c:v>#N/A</c:v>
                </c:pt>
                <c:pt idx="12">
                  <c:v>#N/A</c:v>
                </c:pt>
              </c:numCache>
            </c:numRef>
          </c:val>
          <c:smooth val="0"/>
          <c:extLst>
            <c:ext xmlns:c16="http://schemas.microsoft.com/office/drawing/2014/chart" uri="{C3380CC4-5D6E-409C-BE32-E72D297353CC}">
              <c16:uniqueId val="{00000000-74CD-4447-A4E4-DEF04B2C7CD7}"/>
            </c:ext>
          </c:extLst>
        </c:ser>
        <c:ser>
          <c:idx val="1"/>
          <c:order val="1"/>
          <c:tx>
            <c:strRef>
              <c:f>'Monthly charts'!$V$35</c:f>
              <c:strCache>
                <c:ptCount val="1"/>
                <c:pt idx="0">
                  <c:v>UK 2024/25</c:v>
                </c:pt>
              </c:strCache>
            </c:strRef>
          </c:tx>
          <c:spPr>
            <a:ln w="28575" cap="rnd">
              <a:solidFill>
                <a:schemeClr val="accent5"/>
              </a:solidFill>
              <a:round/>
            </a:ln>
            <a:effectLst/>
          </c:spPr>
          <c:marker>
            <c:symbol val="none"/>
          </c:marker>
          <c:cat>
            <c:strRef>
              <c:f>Monthly!$B$10:$B$21</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Monthly!$AK$10:$AK$22</c:f>
              <c:numCache>
                <c:formatCode>#,##0.00</c:formatCode>
                <c:ptCount val="13"/>
                <c:pt idx="0">
                  <c:v>43.680815405521727</c:v>
                </c:pt>
                <c:pt idx="1">
                  <c:v>44.464273429040148</c:v>
                </c:pt>
                <c:pt idx="2">
                  <c:v>42.392972994300656</c:v>
                </c:pt>
                <c:pt idx="3">
                  <c:v>40.08798879197915</c:v>
                </c:pt>
                <c:pt idx="4">
                  <c:v>38.278862204982012</c:v>
                </c:pt>
                <c:pt idx="5">
                  <c:v>38.303582746493973</c:v>
                </c:pt>
                <c:pt idx="6">
                  <c:v>39.42335906673263</c:v>
                </c:pt>
                <c:pt idx="7">
                  <c:v>40.604640005639943</c:v>
                </c:pt>
                <c:pt idx="8">
                  <c:v>41.147683510226578</c:v>
                </c:pt>
                <c:pt idx="9">
                  <c:v>41.255142231832984</c:v>
                </c:pt>
                <c:pt idx="10">
                  <c:v>41.87917556000847</c:v>
                </c:pt>
                <c:pt idx="11">
                  <c:v>44.116665651508413</c:v>
                </c:pt>
                <c:pt idx="12">
                  <c:v>41.302930133188887</c:v>
                </c:pt>
              </c:numCache>
            </c:numRef>
          </c:val>
          <c:smooth val="0"/>
          <c:extLst>
            <c:ext xmlns:c16="http://schemas.microsoft.com/office/drawing/2014/chart" uri="{C3380CC4-5D6E-409C-BE32-E72D297353CC}">
              <c16:uniqueId val="{00000001-74CD-4447-A4E4-DEF04B2C7CD7}"/>
            </c:ext>
          </c:extLst>
        </c:ser>
        <c:ser>
          <c:idx val="2"/>
          <c:order val="2"/>
          <c:tx>
            <c:strRef>
              <c:f>'Monthly charts'!$U$35</c:f>
              <c:strCache>
                <c:ptCount val="1"/>
                <c:pt idx="0">
                  <c:v>UK 2023/24</c:v>
                </c:pt>
              </c:strCache>
            </c:strRef>
          </c:tx>
          <c:spPr>
            <a:ln w="28575" cap="rnd">
              <a:solidFill>
                <a:srgbClr val="6DA32F"/>
              </a:solidFill>
              <a:round/>
            </a:ln>
            <a:effectLst/>
          </c:spPr>
          <c:marker>
            <c:symbol val="none"/>
          </c:marker>
          <c:cat>
            <c:strRef>
              <c:f>Monthly!$B$10:$B$21</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Monthly!$AJ$10:$AJ$22</c:f>
              <c:numCache>
                <c:formatCode>#,##0.00</c:formatCode>
                <c:ptCount val="13"/>
                <c:pt idx="0">
                  <c:v>44.409004730654615</c:v>
                </c:pt>
                <c:pt idx="1">
                  <c:v>44.780480853469314</c:v>
                </c:pt>
                <c:pt idx="2">
                  <c:v>42.470722324647895</c:v>
                </c:pt>
                <c:pt idx="3">
                  <c:v>40.190841032018959</c:v>
                </c:pt>
                <c:pt idx="4">
                  <c:v>38.387847929281115</c:v>
                </c:pt>
                <c:pt idx="5">
                  <c:v>37.897347891406554</c:v>
                </c:pt>
                <c:pt idx="6">
                  <c:v>38.187142395803576</c:v>
                </c:pt>
                <c:pt idx="7">
                  <c:v>38.664266748685819</c:v>
                </c:pt>
                <c:pt idx="8">
                  <c:v>39.539360737912844</c:v>
                </c:pt>
                <c:pt idx="9">
                  <c:v>40.040757378146346</c:v>
                </c:pt>
                <c:pt idx="10">
                  <c:v>40.931070023456456</c:v>
                </c:pt>
                <c:pt idx="11">
                  <c:v>42.575907090218095</c:v>
                </c:pt>
                <c:pt idx="12">
                  <c:v>40.672895761308467</c:v>
                </c:pt>
              </c:numCache>
            </c:numRef>
          </c:val>
          <c:smooth val="0"/>
          <c:extLst>
            <c:ext xmlns:c16="http://schemas.microsoft.com/office/drawing/2014/chart" uri="{C3380CC4-5D6E-409C-BE32-E72D297353CC}">
              <c16:uniqueId val="{00000002-74CD-4447-A4E4-DEF04B2C7CD7}"/>
            </c:ext>
          </c:extLst>
        </c:ser>
        <c:dLbls>
          <c:showLegendKey val="0"/>
          <c:showVal val="0"/>
          <c:showCatName val="0"/>
          <c:showSerName val="0"/>
          <c:showPercent val="0"/>
          <c:showBubbleSize val="0"/>
        </c:dLbls>
        <c:smooth val="0"/>
        <c:axId val="187123856"/>
        <c:axId val="126122464"/>
      </c:lineChart>
      <c:catAx>
        <c:axId val="18712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26122464"/>
        <c:crosses val="autoZero"/>
        <c:auto val="1"/>
        <c:lblAlgn val="ctr"/>
        <c:lblOffset val="100"/>
        <c:noMultiLvlLbl val="0"/>
      </c:catAx>
      <c:valAx>
        <c:axId val="126122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GB"/>
                  <a:t>M litres per day</a:t>
                </a:r>
              </a:p>
            </c:rich>
          </c:tx>
          <c:layout>
            <c:manualLayout>
              <c:xMode val="edge"/>
              <c:yMode val="edge"/>
              <c:x val="2.3921250253704077E-2"/>
              <c:y val="0.35155689864604628"/>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7123856"/>
        <c:crosses val="autoZero"/>
        <c:crossBetween val="between"/>
      </c:valAx>
      <c:spPr>
        <a:noFill/>
        <a:ln>
          <a:noFill/>
        </a:ln>
        <a:effectLst/>
      </c:spPr>
    </c:plotArea>
    <c:legend>
      <c:legendPos val="b"/>
      <c:layout>
        <c:manualLayout>
          <c:xMode val="edge"/>
          <c:yMode val="edge"/>
          <c:x val="0.19130231481481483"/>
          <c:y val="0.89335555555555546"/>
          <c:w val="0.62131496913580242"/>
          <c:h val="5.666759259259259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Monthly milk production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3653858024691359"/>
          <c:y val="0.10953773148148148"/>
          <c:w val="0.84190277777777778"/>
          <c:h val="0.69223263888888886"/>
        </c:manualLayout>
      </c:layout>
      <c:lineChart>
        <c:grouping val="standard"/>
        <c:varyColors val="0"/>
        <c:ser>
          <c:idx val="0"/>
          <c:order val="0"/>
          <c:tx>
            <c:strRef>
              <c:f>'Monthly charts'!$W$35</c:f>
              <c:strCache>
                <c:ptCount val="1"/>
                <c:pt idx="0">
                  <c:v>UK 2025/26</c:v>
                </c:pt>
              </c:strCache>
            </c:strRef>
          </c:tx>
          <c:spPr>
            <a:ln w="28575" cap="rnd">
              <a:solidFill>
                <a:schemeClr val="accent1"/>
              </a:solidFill>
              <a:round/>
            </a:ln>
            <a:effectLst/>
          </c:spPr>
          <c:marker>
            <c:symbol val="none"/>
          </c:marker>
          <c:cat>
            <c:strRef>
              <c:f>Monthly!$B$10:$B$21</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 charts'!$AD$44:$AD$55</c:f>
            </c:numRef>
          </c:val>
          <c:smooth val="0"/>
          <c:extLst>
            <c:ext xmlns:c16="http://schemas.microsoft.com/office/drawing/2014/chart" uri="{C3380CC4-5D6E-409C-BE32-E72D297353CC}">
              <c16:uniqueId val="{00000000-15D7-4BF4-8C99-BA516EE871C4}"/>
            </c:ext>
          </c:extLst>
        </c:ser>
        <c:ser>
          <c:idx val="3"/>
          <c:order val="1"/>
          <c:tx>
            <c:strRef>
              <c:f>'Monthly charts'!$W$35</c:f>
              <c:strCache>
                <c:ptCount val="1"/>
                <c:pt idx="0">
                  <c:v>UK 2025/26</c:v>
                </c:pt>
              </c:strCache>
            </c:strRef>
          </c:tx>
          <c:spPr>
            <a:ln w="28575" cap="rnd">
              <a:solidFill>
                <a:schemeClr val="accent1"/>
              </a:solidFill>
              <a:round/>
            </a:ln>
            <a:effectLst/>
          </c:spPr>
          <c:marker>
            <c:symbol val="none"/>
          </c:marker>
          <c:val>
            <c:numRef>
              <c:f>'Monthly charts'!$U$39:$U$50</c:f>
              <c:numCache>
                <c:formatCode>#,##0.00</c:formatCode>
                <c:ptCount val="12"/>
                <c:pt idx="0">
                  <c:v>1397.5706718085094</c:v>
                </c:pt>
                <c:pt idx="1">
                  <c:v>1456.513895978816</c:v>
                </c:pt>
                <c:pt idx="2">
                  <c:v>1354.1730406861625</c:v>
                </c:pt>
                <c:pt idx="3">
                  <c:v>1307.5970883013538</c:v>
                </c:pt>
                <c:pt idx="4">
                  <c:v>1256.9381939115851</c:v>
                </c:pt>
                <c:pt idx="5">
                  <c:v>1222.1059332519619</c:v>
                </c:pt>
                <c:pt idx="6">
                  <c:v>1308.2677295687108</c:v>
                </c:pt>
                <c:pt idx="7">
                  <c:v>1285.903286026341</c:v>
                </c:pt>
                <c:pt idx="8">
                  <c:v>#N/A</c:v>
                </c:pt>
                <c:pt idx="9">
                  <c:v>#N/A</c:v>
                </c:pt>
                <c:pt idx="10">
                  <c:v>#N/A</c:v>
                </c:pt>
                <c:pt idx="11">
                  <c:v>#N/A</c:v>
                </c:pt>
              </c:numCache>
            </c:numRef>
          </c:val>
          <c:smooth val="0"/>
          <c:extLst>
            <c:ext xmlns:c16="http://schemas.microsoft.com/office/drawing/2014/chart" uri="{C3380CC4-5D6E-409C-BE32-E72D297353CC}">
              <c16:uniqueId val="{00000001-77FA-4B1F-9F6C-738AD1038E73}"/>
            </c:ext>
          </c:extLst>
        </c:ser>
        <c:ser>
          <c:idx val="1"/>
          <c:order val="2"/>
          <c:tx>
            <c:strRef>
              <c:f>'Monthly charts'!$V$35</c:f>
              <c:strCache>
                <c:ptCount val="1"/>
                <c:pt idx="0">
                  <c:v>UK 2024/25</c:v>
                </c:pt>
              </c:strCache>
            </c:strRef>
          </c:tx>
          <c:spPr>
            <a:ln w="28575" cap="rnd">
              <a:solidFill>
                <a:srgbClr val="1F4350"/>
              </a:solidFill>
              <a:round/>
            </a:ln>
            <a:effectLst/>
          </c:spPr>
          <c:marker>
            <c:symbol val="none"/>
          </c:marker>
          <c:cat>
            <c:strRef>
              <c:f>Monthly!$B$10:$B$21</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Monthly!$K$10:$K$21</c:f>
              <c:numCache>
                <c:formatCode>#,##0</c:formatCode>
                <c:ptCount val="12"/>
                <c:pt idx="0">
                  <c:v>1310.4244621656519</c:v>
                </c:pt>
                <c:pt idx="1">
                  <c:v>1378.3924763002447</c:v>
                </c:pt>
                <c:pt idx="2">
                  <c:v>1271.7891898290197</c:v>
                </c:pt>
                <c:pt idx="3">
                  <c:v>1242.7276525513537</c:v>
                </c:pt>
                <c:pt idx="4">
                  <c:v>1186.6447283544423</c:v>
                </c:pt>
                <c:pt idx="5">
                  <c:v>1149.1074823948193</c:v>
                </c:pt>
                <c:pt idx="6">
                  <c:v>1222.1241310687114</c:v>
                </c:pt>
                <c:pt idx="7">
                  <c:v>1218.1392001691984</c:v>
                </c:pt>
                <c:pt idx="8">
                  <c:v>1275.5781888170238</c:v>
                </c:pt>
                <c:pt idx="9">
                  <c:v>1278.9094091868226</c:v>
                </c:pt>
                <c:pt idx="10">
                  <c:v>1172.6169156802371</c:v>
                </c:pt>
                <c:pt idx="11">
                  <c:v>1367.6166351967609</c:v>
                </c:pt>
              </c:numCache>
            </c:numRef>
          </c:val>
          <c:smooth val="0"/>
          <c:extLst>
            <c:ext xmlns:c16="http://schemas.microsoft.com/office/drawing/2014/chart" uri="{C3380CC4-5D6E-409C-BE32-E72D297353CC}">
              <c16:uniqueId val="{00000001-15D7-4BF4-8C99-BA516EE871C4}"/>
            </c:ext>
          </c:extLst>
        </c:ser>
        <c:ser>
          <c:idx val="2"/>
          <c:order val="3"/>
          <c:tx>
            <c:strRef>
              <c:f>'Monthly charts'!$U$35</c:f>
              <c:strCache>
                <c:ptCount val="1"/>
                <c:pt idx="0">
                  <c:v>UK 2023/24</c:v>
                </c:pt>
              </c:strCache>
            </c:strRef>
          </c:tx>
          <c:spPr>
            <a:ln w="28575" cap="rnd">
              <a:solidFill>
                <a:srgbClr val="6DA32F"/>
              </a:solidFill>
              <a:round/>
            </a:ln>
            <a:effectLst/>
          </c:spPr>
          <c:marker>
            <c:symbol val="none"/>
          </c:marker>
          <c:cat>
            <c:strRef>
              <c:f>Monthly!$B$10:$B$21</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Monthly!$J$10:$J$21</c:f>
              <c:numCache>
                <c:formatCode>#,##0</c:formatCode>
                <c:ptCount val="12"/>
                <c:pt idx="0">
                  <c:v>1332.2701419196385</c:v>
                </c:pt>
                <c:pt idx="1">
                  <c:v>1388.1949064575488</c:v>
                </c:pt>
                <c:pt idx="2">
                  <c:v>1274.1216697394368</c:v>
                </c:pt>
                <c:pt idx="3">
                  <c:v>1245.9160719925878</c:v>
                </c:pt>
                <c:pt idx="4">
                  <c:v>1190.0232858077145</c:v>
                </c:pt>
                <c:pt idx="5">
                  <c:v>1136.9204367421967</c:v>
                </c:pt>
                <c:pt idx="6">
                  <c:v>1183.8014142699108</c:v>
                </c:pt>
                <c:pt idx="7">
                  <c:v>1159.9280024605746</c:v>
                </c:pt>
                <c:pt idx="8">
                  <c:v>1225.7201828752982</c:v>
                </c:pt>
                <c:pt idx="9">
                  <c:v>1241.2634787225368</c:v>
                </c:pt>
                <c:pt idx="10">
                  <c:v>1187.0010306802371</c:v>
                </c:pt>
                <c:pt idx="11">
                  <c:v>1319.8531197967609</c:v>
                </c:pt>
              </c:numCache>
            </c:numRef>
          </c:val>
          <c:smooth val="0"/>
          <c:extLst>
            <c:ext xmlns:c16="http://schemas.microsoft.com/office/drawing/2014/chart" uri="{C3380CC4-5D6E-409C-BE32-E72D297353CC}">
              <c16:uniqueId val="{00000002-15D7-4BF4-8C99-BA516EE871C4}"/>
            </c:ext>
          </c:extLst>
        </c:ser>
        <c:dLbls>
          <c:showLegendKey val="0"/>
          <c:showVal val="0"/>
          <c:showCatName val="0"/>
          <c:showSerName val="0"/>
          <c:showPercent val="0"/>
          <c:showBubbleSize val="0"/>
        </c:dLbls>
        <c:smooth val="0"/>
        <c:axId val="187123856"/>
        <c:axId val="126122464"/>
      </c:lineChart>
      <c:catAx>
        <c:axId val="18712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26122464"/>
        <c:crosses val="autoZero"/>
        <c:auto val="1"/>
        <c:lblAlgn val="ctr"/>
        <c:lblOffset val="100"/>
        <c:noMultiLvlLbl val="0"/>
      </c:catAx>
      <c:valAx>
        <c:axId val="12612246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GB"/>
                  <a:t>M litres per day</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7123856"/>
        <c:crosses val="autoZero"/>
        <c:crossBetween val="between"/>
      </c:valAx>
      <c:spPr>
        <a:noFill/>
        <a:ln>
          <a:noFill/>
        </a:ln>
        <a:effectLst/>
      </c:spPr>
    </c:plotArea>
    <c:legend>
      <c:legendPos val="b"/>
      <c:layout>
        <c:manualLayout>
          <c:xMode val="edge"/>
          <c:yMode val="edge"/>
          <c:x val="0.19718194444444445"/>
          <c:y val="0.87865640390456812"/>
          <c:w val="0.58641833159043788"/>
          <c:h val="4.485376500712280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Annual milk production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4568070969428693"/>
          <c:y val="0.12354080694129042"/>
          <c:w val="0.83332837484936728"/>
          <c:h val="0.74096810164497517"/>
        </c:manualLayout>
      </c:layout>
      <c:lineChart>
        <c:grouping val="standard"/>
        <c:varyColors val="0"/>
        <c:ser>
          <c:idx val="0"/>
          <c:order val="0"/>
          <c:tx>
            <c:strRef>
              <c:f>Monthly!$U$4</c:f>
              <c:strCache>
                <c:ptCount val="1"/>
                <c:pt idx="0">
                  <c:v>UK</c:v>
                </c:pt>
              </c:strCache>
            </c:strRef>
          </c:tx>
          <c:spPr>
            <a:ln w="28575" cap="rnd">
              <a:solidFill>
                <a:schemeClr val="accent1"/>
              </a:solidFill>
              <a:round/>
            </a:ln>
            <a:effectLst/>
          </c:spPr>
          <c:marker>
            <c:symbol val="none"/>
          </c:marker>
          <c:cat>
            <c:strRef>
              <c:f>Monthly!$C$9:$K$9</c:f>
              <c:strCache>
                <c:ptCount val="9"/>
                <c:pt idx="0">
                  <c:v>2016/17</c:v>
                </c:pt>
                <c:pt idx="1">
                  <c:v>2017/18</c:v>
                </c:pt>
                <c:pt idx="2">
                  <c:v>2018/19</c:v>
                </c:pt>
                <c:pt idx="3">
                  <c:v>2019/20</c:v>
                </c:pt>
                <c:pt idx="4">
                  <c:v>2020/21</c:v>
                </c:pt>
                <c:pt idx="5">
                  <c:v>2021/22</c:v>
                </c:pt>
                <c:pt idx="6">
                  <c:v>2022/23</c:v>
                </c:pt>
                <c:pt idx="7">
                  <c:v>2023/24</c:v>
                </c:pt>
                <c:pt idx="8">
                  <c:v>2024/25</c:v>
                </c:pt>
              </c:strCache>
            </c:strRef>
          </c:cat>
          <c:val>
            <c:numRef>
              <c:f>Monthly!$C$22:$K$22</c:f>
              <c:numCache>
                <c:formatCode>#,##0</c:formatCode>
                <c:ptCount val="9"/>
                <c:pt idx="0">
                  <c:v>14250.616305614614</c:v>
                </c:pt>
                <c:pt idx="1">
                  <c:v>14712.505854819421</c:v>
                </c:pt>
                <c:pt idx="2">
                  <c:v>14871.717773540142</c:v>
                </c:pt>
                <c:pt idx="3">
                  <c:v>14971.990837368397</c:v>
                </c:pt>
                <c:pt idx="4">
                  <c:v>15008.179375684984</c:v>
                </c:pt>
                <c:pt idx="5">
                  <c:v>14910.639284919494</c:v>
                </c:pt>
                <c:pt idx="6">
                  <c:v>14896.133909852504</c:v>
                </c:pt>
                <c:pt idx="7">
                  <c:v>14885.01374146444</c:v>
                </c:pt>
                <c:pt idx="8">
                  <c:v>15074.070471714285</c:v>
                </c:pt>
              </c:numCache>
            </c:numRef>
          </c:val>
          <c:smooth val="0"/>
          <c:extLst>
            <c:ext xmlns:c16="http://schemas.microsoft.com/office/drawing/2014/chart" uri="{C3380CC4-5D6E-409C-BE32-E72D297353CC}">
              <c16:uniqueId val="{00000000-65DA-481D-BC52-7DBA5F34137F}"/>
            </c:ext>
          </c:extLst>
        </c:ser>
        <c:dLbls>
          <c:showLegendKey val="0"/>
          <c:showVal val="0"/>
          <c:showCatName val="0"/>
          <c:showSerName val="0"/>
          <c:showPercent val="0"/>
          <c:showBubbleSize val="0"/>
        </c:dLbls>
        <c:smooth val="0"/>
        <c:axId val="187123856"/>
        <c:axId val="126122464"/>
      </c:lineChart>
      <c:catAx>
        <c:axId val="18712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126122464"/>
        <c:crosses val="autoZero"/>
        <c:auto val="1"/>
        <c:lblAlgn val="ctr"/>
        <c:lblOffset val="100"/>
        <c:noMultiLvlLbl val="0"/>
      </c:catAx>
      <c:valAx>
        <c:axId val="126122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GB" sz="1200"/>
                  <a:t>M litres per day</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7123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sv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svg"/><Relationship Id="rId1" Type="http://schemas.openxmlformats.org/officeDocument/2006/relationships/image" Target="../media/image6.png"/><Relationship Id="rId6" Type="http://schemas.openxmlformats.org/officeDocument/2006/relationships/image" Target="../media/image2.svg"/><Relationship Id="rId5" Type="http://schemas.openxmlformats.org/officeDocument/2006/relationships/image" Target="../media/image1.png"/><Relationship Id="rId4" Type="http://schemas.openxmlformats.org/officeDocument/2006/relationships/image" Target="../media/image9.sv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svg"/><Relationship Id="rId1" Type="http://schemas.openxmlformats.org/officeDocument/2006/relationships/image" Target="../media/image10.png"/><Relationship Id="rId4" Type="http://schemas.openxmlformats.org/officeDocument/2006/relationships/image" Target="../media/image2.sv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image" Target="../media/image8.png"/><Relationship Id="rId7" Type="http://schemas.openxmlformats.org/officeDocument/2006/relationships/chart" Target="../charts/chart3.xml"/><Relationship Id="rId2" Type="http://schemas.openxmlformats.org/officeDocument/2006/relationships/image" Target="../media/image11.svg"/><Relationship Id="rId1" Type="http://schemas.openxmlformats.org/officeDocument/2006/relationships/image" Target="../media/image10.png"/><Relationship Id="rId6" Type="http://schemas.openxmlformats.org/officeDocument/2006/relationships/image" Target="../media/image2.svg"/><Relationship Id="rId5" Type="http://schemas.openxmlformats.org/officeDocument/2006/relationships/image" Target="../media/image1.png"/><Relationship Id="rId10" Type="http://schemas.openxmlformats.org/officeDocument/2006/relationships/chart" Target="../charts/chart6.xml"/><Relationship Id="rId4" Type="http://schemas.openxmlformats.org/officeDocument/2006/relationships/image" Target="../media/image9.svg"/><Relationship Id="rId9"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511175</xdr:colOff>
      <xdr:row>2</xdr:row>
      <xdr:rowOff>92973</xdr:rowOff>
    </xdr:to>
    <xdr:pic>
      <xdr:nvPicPr>
        <xdr:cNvPr id="2" name="Logo">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0" y="0"/>
          <a:ext cx="508000" cy="411743"/>
        </a:xfrm>
        <a:prstGeom prst="rect">
          <a:avLst/>
        </a:prstGeom>
      </xdr:spPr>
    </xdr:pic>
    <xdr:clientData/>
  </xdr:twoCellAnchor>
  <xdr:twoCellAnchor editAs="oneCell">
    <xdr:from>
      <xdr:col>0</xdr:col>
      <xdr:colOff>504825</xdr:colOff>
      <xdr:row>0</xdr:row>
      <xdr:rowOff>0</xdr:rowOff>
    </xdr:from>
    <xdr:to>
      <xdr:col>11</xdr:col>
      <xdr:colOff>716915</xdr:colOff>
      <xdr:row>2</xdr:row>
      <xdr:rowOff>88265</xdr:rowOff>
    </xdr:to>
    <xdr:pic>
      <xdr:nvPicPr>
        <xdr:cNvPr id="4" name="Gradientbar">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04825" y="0"/>
          <a:ext cx="13154025" cy="409575"/>
        </a:xfrm>
        <a:prstGeom prst="rect">
          <a:avLst/>
        </a:prstGeom>
      </xdr:spPr>
    </xdr:pic>
    <xdr:clientData/>
  </xdr:twoCellAnchor>
  <xdr:twoCellAnchor editAs="oneCell">
    <xdr:from>
      <xdr:col>7</xdr:col>
      <xdr:colOff>440729</xdr:colOff>
      <xdr:row>7</xdr:row>
      <xdr:rowOff>6986</xdr:rowOff>
    </xdr:from>
    <xdr:to>
      <xdr:col>7</xdr:col>
      <xdr:colOff>760263</xdr:colOff>
      <xdr:row>10</xdr:row>
      <xdr:rowOff>35561</xdr:rowOff>
    </xdr:to>
    <xdr:pic>
      <xdr:nvPicPr>
        <xdr:cNvPr id="3" name="Picture 2">
          <a:extLst>
            <a:ext uri="{FF2B5EF4-FFF2-40B4-BE49-F238E27FC236}">
              <a16:creationId xmlns:a16="http://schemas.microsoft.com/office/drawing/2014/main" id="{32530A22-C657-DC07-6D3D-2191DBFA098D}"/>
            </a:ext>
          </a:extLst>
        </xdr:cNvPr>
        <xdr:cNvPicPr>
          <a:picLocks noChangeAspect="1"/>
        </xdr:cNvPicPr>
      </xdr:nvPicPr>
      <xdr:blipFill>
        <a:blip xmlns:r="http://schemas.openxmlformats.org/officeDocument/2006/relationships" r:embed="rId5"/>
        <a:stretch>
          <a:fillRect/>
        </a:stretch>
      </xdr:blipFill>
      <xdr:spPr>
        <a:xfrm>
          <a:off x="7632104" y="1407161"/>
          <a:ext cx="319534" cy="73342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0.94368</cdr:y>
    </cdr:from>
    <cdr:to>
      <cdr:x>0.42186</cdr:x>
      <cdr:y>1</cdr:y>
    </cdr:to>
    <cdr:sp macro="" textlink="lookup!$AC$6">
      <cdr:nvSpPr>
        <cdr:cNvPr id="2" name="TextBox 1">
          <a:extLst xmlns:a="http://schemas.openxmlformats.org/drawingml/2006/main">
            <a:ext uri="{FF2B5EF4-FFF2-40B4-BE49-F238E27FC236}">
              <a16:creationId xmlns:a16="http://schemas.microsoft.com/office/drawing/2014/main" id="{56FA9785-F7DB-0C4A-9EF3-FC7128BB7B06}"/>
            </a:ext>
          </a:extLst>
        </cdr:cNvPr>
        <cdr:cNvSpPr txBox="1"/>
      </cdr:nvSpPr>
      <cdr:spPr>
        <a:xfrm xmlns:a="http://schemas.openxmlformats.org/drawingml/2006/main">
          <a:off x="0" y="4076701"/>
          <a:ext cx="2733675" cy="243299"/>
        </a:xfrm>
        <a:prstGeom xmlns:a="http://schemas.openxmlformats.org/drawingml/2006/main" prst="rect">
          <a:avLst/>
        </a:prstGeom>
        <a:effectLst xmlns:a="http://schemas.openxmlformats.org/drawingml/2006/main">
          <a:outerShdw dist="50800" sx="1000" sy="1000" algn="ctr" rotWithShape="0">
            <a:schemeClr val="tx1"/>
          </a:outerShdw>
          <a:reflection endPos="0" dist="50800" dir="5400000" sy="-100000" algn="bl" rotWithShape="0"/>
        </a:effectLst>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B76741F-9CDE-46FE-B1CC-D0036B38359A}" type="TxLink">
            <a:rPr lang="en-US" sz="1200" b="0" i="0" u="none" strike="noStrike">
              <a:solidFill>
                <a:srgbClr val="575756"/>
              </a:solidFill>
              <a:latin typeface="Arial"/>
              <a:cs typeface="Arial"/>
            </a:rPr>
            <a:pPr/>
            <a:t>Source: AHDB, Daera, Defra, RPA</a:t>
          </a:fld>
          <a:endParaRPr lang="en-US" sz="1200">
            <a:solidFill>
              <a:schemeClr val="tx1"/>
            </a:solidFill>
          </a:endParaRPr>
        </a:p>
      </cdr:txBody>
    </cdr:sp>
  </cdr:relSizeAnchor>
  <cdr:relSizeAnchor xmlns:cdr="http://schemas.openxmlformats.org/drawingml/2006/chartDrawing">
    <cdr:from>
      <cdr:x>0.83428</cdr:x>
      <cdr:y>0</cdr:y>
    </cdr:from>
    <cdr:to>
      <cdr:x>1</cdr:x>
      <cdr:y>0.08976</cdr:y>
    </cdr:to>
    <cdr:pic>
      <cdr:nvPicPr>
        <cdr:cNvPr id="4" name="chart">
          <a:extLst xmlns:a="http://schemas.openxmlformats.org/drawingml/2006/main">
            <a:ext uri="{FF2B5EF4-FFF2-40B4-BE49-F238E27FC236}">
              <a16:creationId xmlns:a16="http://schemas.microsoft.com/office/drawing/2014/main" id="{7875B69F-6C76-490D-ABAA-CE50D18E561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duotone>
            <a:schemeClr val="accent4">
              <a:shade val="45000"/>
              <a:satMod val="135000"/>
            </a:schemeClr>
            <a:prstClr val="white"/>
          </a:duotone>
        </a:blip>
        <a:stretch xmlns:a="http://schemas.openxmlformats.org/drawingml/2006/main">
          <a:fillRect/>
        </a:stretch>
      </cdr:blipFill>
      <cdr:spPr>
        <a:xfrm xmlns:a="http://schemas.openxmlformats.org/drawingml/2006/main">
          <a:off x="5410811" y="0"/>
          <a:ext cx="1074792" cy="465939"/>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cdr:x>
      <cdr:y>0.93266</cdr:y>
    </cdr:from>
    <cdr:to>
      <cdr:x>0.4248</cdr:x>
      <cdr:y>1</cdr:y>
    </cdr:to>
    <cdr:sp macro="" textlink="lookup!$AC$6">
      <cdr:nvSpPr>
        <cdr:cNvPr id="2" name="TextBox 1">
          <a:extLst xmlns:a="http://schemas.openxmlformats.org/drawingml/2006/main">
            <a:ext uri="{FF2B5EF4-FFF2-40B4-BE49-F238E27FC236}">
              <a16:creationId xmlns:a16="http://schemas.microsoft.com/office/drawing/2014/main" id="{56FA9785-F7DB-0C4A-9EF3-FC7128BB7B06}"/>
            </a:ext>
          </a:extLst>
        </cdr:cNvPr>
        <cdr:cNvSpPr txBox="1"/>
      </cdr:nvSpPr>
      <cdr:spPr>
        <a:xfrm xmlns:a="http://schemas.openxmlformats.org/drawingml/2006/main">
          <a:off x="0" y="3895837"/>
          <a:ext cx="2752724" cy="281288"/>
        </a:xfrm>
        <a:prstGeom xmlns:a="http://schemas.openxmlformats.org/drawingml/2006/main" prst="rect">
          <a:avLst/>
        </a:prstGeom>
        <a:effectLst xmlns:a="http://schemas.openxmlformats.org/drawingml/2006/main">
          <a:outerShdw dist="50800" sx="1000" sy="1000" algn="ctr" rotWithShape="0">
            <a:schemeClr val="tx1"/>
          </a:outerShdw>
          <a:reflection endPos="0" dist="50800" dir="5400000" sy="-100000" algn="bl" rotWithShape="0"/>
        </a:effectLst>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322B693-26C6-400A-A86A-68794B7A9AB3}" type="TxLink">
            <a:rPr lang="en-US" sz="1200" b="0" i="0" u="none" strike="noStrike">
              <a:solidFill>
                <a:srgbClr val="575756"/>
              </a:solidFill>
              <a:latin typeface="Arial"/>
              <a:cs typeface="Arial"/>
            </a:rPr>
            <a:pPr/>
            <a:t>Source: AHDB, Daera, Defra, RPA</a:t>
          </a:fld>
          <a:endParaRPr lang="en-US" sz="1200">
            <a:solidFill>
              <a:schemeClr val="tx1"/>
            </a:solidFill>
          </a:endParaRPr>
        </a:p>
      </cdr:txBody>
    </cdr:sp>
  </cdr:relSizeAnchor>
  <cdr:relSizeAnchor xmlns:cdr="http://schemas.openxmlformats.org/drawingml/2006/chartDrawing">
    <cdr:from>
      <cdr:x>0.82277</cdr:x>
      <cdr:y>0.01154</cdr:y>
    </cdr:from>
    <cdr:to>
      <cdr:x>0.99304</cdr:x>
      <cdr:y>0.1095</cdr:y>
    </cdr:to>
    <cdr:pic>
      <cdr:nvPicPr>
        <cdr:cNvPr id="4" name="chart">
          <a:extLst xmlns:a="http://schemas.openxmlformats.org/drawingml/2006/main">
            <a:ext uri="{FF2B5EF4-FFF2-40B4-BE49-F238E27FC236}">
              <a16:creationId xmlns:a16="http://schemas.microsoft.com/office/drawing/2014/main" id="{7875B69F-6C76-490D-ABAA-CE50D18E561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duotone>
            <a:schemeClr val="accent4">
              <a:shade val="45000"/>
              <a:satMod val="135000"/>
            </a:schemeClr>
            <a:prstClr val="white"/>
          </a:duotone>
        </a:blip>
        <a:stretch xmlns:a="http://schemas.openxmlformats.org/drawingml/2006/main">
          <a:fillRect/>
        </a:stretch>
      </cdr:blipFill>
      <cdr:spPr>
        <a:xfrm xmlns:a="http://schemas.openxmlformats.org/drawingml/2006/main">
          <a:off x="5302033" y="56028"/>
          <a:ext cx="1097284" cy="475690"/>
        </a:xfrm>
        <a:prstGeom xmlns:a="http://schemas.openxmlformats.org/drawingml/2006/main" prst="rect">
          <a:avLst/>
        </a:prstGeom>
      </cdr:spPr>
    </cdr:pic>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503542</xdr:colOff>
      <xdr:row>0</xdr:row>
      <xdr:rowOff>0</xdr:rowOff>
    </xdr:from>
    <xdr:to>
      <xdr:col>21</xdr:col>
      <xdr:colOff>857249</xdr:colOff>
      <xdr:row>1</xdr:row>
      <xdr:rowOff>9525</xdr:rowOff>
    </xdr:to>
    <xdr:pic>
      <xdr:nvPicPr>
        <xdr:cNvPr id="24" name="Gradientbar">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03542" y="0"/>
          <a:ext cx="17651107" cy="352425"/>
        </a:xfrm>
        <a:prstGeom prst="rect">
          <a:avLst/>
        </a:prstGeom>
      </xdr:spPr>
    </xdr:pic>
    <xdr:clientData/>
  </xdr:twoCellAnchor>
  <xdr:twoCellAnchor editAs="oneCell">
    <xdr:from>
      <xdr:col>0</xdr:col>
      <xdr:colOff>460659</xdr:colOff>
      <xdr:row>0</xdr:row>
      <xdr:rowOff>0</xdr:rowOff>
    </xdr:from>
    <xdr:to>
      <xdr:col>10</xdr:col>
      <xdr:colOff>724182</xdr:colOff>
      <xdr:row>1</xdr:row>
      <xdr:rowOff>68560</xdr:rowOff>
    </xdr:to>
    <xdr:pic>
      <xdr:nvPicPr>
        <xdr:cNvPr id="25" name="Gradientbar with swoosh 1" hidden="1">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60659" y="0"/>
          <a:ext cx="7886698" cy="347960"/>
        </a:xfrm>
        <a:prstGeom prst="rect">
          <a:avLst/>
        </a:prstGeom>
      </xdr:spPr>
    </xdr:pic>
    <xdr:clientData/>
  </xdr:twoCellAnchor>
  <xdr:twoCellAnchor editAs="oneCell">
    <xdr:from>
      <xdr:col>0</xdr:col>
      <xdr:colOff>0</xdr:colOff>
      <xdr:row>0</xdr:row>
      <xdr:rowOff>0</xdr:rowOff>
    </xdr:from>
    <xdr:to>
      <xdr:col>0</xdr:col>
      <xdr:colOff>504825</xdr:colOff>
      <xdr:row>1</xdr:row>
      <xdr:rowOff>6350</xdr:rowOff>
    </xdr:to>
    <xdr:pic>
      <xdr:nvPicPr>
        <xdr:cNvPr id="26" name="Logo">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0" y="0"/>
          <a:ext cx="508000" cy="352425"/>
        </a:xfrm>
        <a:prstGeom prst="rect">
          <a:avLst/>
        </a:prstGeom>
      </xdr:spPr>
    </xdr:pic>
    <xdr:clientData/>
  </xdr:twoCellAnchor>
  <xdr:twoCellAnchor editAs="oneCell">
    <xdr:from>
      <xdr:col>0</xdr:col>
      <xdr:colOff>460659</xdr:colOff>
      <xdr:row>1</xdr:row>
      <xdr:rowOff>0</xdr:rowOff>
    </xdr:from>
    <xdr:to>
      <xdr:col>10</xdr:col>
      <xdr:colOff>724182</xdr:colOff>
      <xdr:row>2</xdr:row>
      <xdr:rowOff>155555</xdr:rowOff>
    </xdr:to>
    <xdr:pic>
      <xdr:nvPicPr>
        <xdr:cNvPr id="29" name="Gradientbar with swoosh 1" hidden="1">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60659" y="0"/>
          <a:ext cx="7886698" cy="3479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504824</xdr:colOff>
      <xdr:row>0</xdr:row>
      <xdr:rowOff>0</xdr:rowOff>
    </xdr:from>
    <xdr:to>
      <xdr:col>38</xdr:col>
      <xdr:colOff>649287</xdr:colOff>
      <xdr:row>1</xdr:row>
      <xdr:rowOff>9524</xdr:rowOff>
    </xdr:to>
    <xdr:pic>
      <xdr:nvPicPr>
        <xdr:cNvPr id="3" name="Gradientbar">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04824" y="0"/>
          <a:ext cx="25384126" cy="352424"/>
        </a:xfrm>
        <a:prstGeom prst="rect">
          <a:avLst/>
        </a:prstGeom>
      </xdr:spPr>
    </xdr:pic>
    <xdr:clientData/>
  </xdr:twoCellAnchor>
  <xdr:twoCellAnchor editAs="oneCell">
    <xdr:from>
      <xdr:col>0</xdr:col>
      <xdr:colOff>0</xdr:colOff>
      <xdr:row>0</xdr:row>
      <xdr:rowOff>0</xdr:rowOff>
    </xdr:from>
    <xdr:to>
      <xdr:col>0</xdr:col>
      <xdr:colOff>501650</xdr:colOff>
      <xdr:row>1</xdr:row>
      <xdr:rowOff>9525</xdr:rowOff>
    </xdr:to>
    <xdr:pic>
      <xdr:nvPicPr>
        <xdr:cNvPr id="2" name="Logo">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0" y="0"/>
          <a:ext cx="508000" cy="352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133350</xdr:colOff>
      <xdr:row>2</xdr:row>
      <xdr:rowOff>15239</xdr:rowOff>
    </xdr:from>
    <xdr:to>
      <xdr:col>10</xdr:col>
      <xdr:colOff>517350</xdr:colOff>
      <xdr:row>29</xdr:row>
      <xdr:rowOff>110489</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123825</xdr:colOff>
      <xdr:row>1</xdr:row>
      <xdr:rowOff>137159</xdr:rowOff>
    </xdr:from>
    <xdr:to>
      <xdr:col>22</xdr:col>
      <xdr:colOff>507825</xdr:colOff>
      <xdr:row>29</xdr:row>
      <xdr:rowOff>26669</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0.94809</cdr:y>
    </cdr:from>
    <cdr:to>
      <cdr:x>0.38218</cdr:x>
      <cdr:y>0.97896</cdr:y>
    </cdr:to>
    <cdr:sp macro="" textlink="">
      <cdr:nvSpPr>
        <cdr:cNvPr id="2" name="TextBox 1">
          <a:extLst xmlns:a="http://schemas.openxmlformats.org/drawingml/2006/main">
            <a:ext uri="{FF2B5EF4-FFF2-40B4-BE49-F238E27FC236}">
              <a16:creationId xmlns:a16="http://schemas.microsoft.com/office/drawing/2014/main" id="{56FA9785-F7DB-0C4A-9EF3-FC7128BB7B06}"/>
            </a:ext>
          </a:extLst>
        </cdr:cNvPr>
        <cdr:cNvSpPr txBox="1"/>
      </cdr:nvSpPr>
      <cdr:spPr>
        <a:xfrm xmlns:a="http://schemas.openxmlformats.org/drawingml/2006/main">
          <a:off x="0" y="4095749"/>
          <a:ext cx="2476500" cy="133351"/>
        </a:xfrm>
        <a:prstGeom xmlns:a="http://schemas.openxmlformats.org/drawingml/2006/main" prst="rect">
          <a:avLst/>
        </a:prstGeom>
        <a:effectLst xmlns:a="http://schemas.openxmlformats.org/drawingml/2006/main">
          <a:outerShdw dist="50800" sx="1000" sy="1000" algn="ctr" rotWithShape="0">
            <a:schemeClr val="tx1"/>
          </a:outerShdw>
          <a:reflection endPos="0" dist="50800" dir="5400000" sy="-100000" algn="bl" rotWithShape="0"/>
        </a:effectLst>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solidFill>
                <a:schemeClr val="tx1"/>
              </a:solidFill>
              <a:effectLst/>
              <a:latin typeface="+mn-lt"/>
              <a:ea typeface="+mn-ea"/>
              <a:cs typeface="+mn-cs"/>
            </a:rPr>
            <a:t>Source</a:t>
          </a:r>
          <a:r>
            <a:rPr lang="en-US" sz="1100">
              <a:solidFill>
                <a:schemeClr val="tx1"/>
              </a:solidFill>
              <a:effectLst/>
              <a:latin typeface="+mn-lt"/>
              <a:ea typeface="+mn-ea"/>
              <a:cs typeface="+mn-cs"/>
            </a:rPr>
            <a:t>: </a:t>
          </a:r>
          <a:r>
            <a:rPr lang="en-US" sz="1200">
              <a:solidFill>
                <a:schemeClr val="tx1"/>
              </a:solidFill>
              <a:effectLst/>
              <a:latin typeface="+mn-lt"/>
              <a:ea typeface="+mn-ea"/>
              <a:cs typeface="+mn-cs"/>
            </a:rPr>
            <a:t>AHDB</a:t>
          </a:r>
          <a:endParaRPr lang="en-GB" sz="1200">
            <a:solidFill>
              <a:schemeClr val="tx1"/>
            </a:solidFill>
            <a:effectLst/>
          </a:endParaRPr>
        </a:p>
      </cdr:txBody>
    </cdr:sp>
  </cdr:relSizeAnchor>
  <cdr:relSizeAnchor xmlns:cdr="http://schemas.openxmlformats.org/drawingml/2006/chartDrawing">
    <cdr:from>
      <cdr:x>0.79816</cdr:x>
      <cdr:y>0</cdr:y>
    </cdr:from>
    <cdr:to>
      <cdr:x>0.97207</cdr:x>
      <cdr:y>0.10936</cdr:y>
    </cdr:to>
    <cdr:pic>
      <cdr:nvPicPr>
        <cdr:cNvPr id="4" name="chart">
          <a:extLst xmlns:a="http://schemas.openxmlformats.org/drawingml/2006/main">
            <a:ext uri="{FF2B5EF4-FFF2-40B4-BE49-F238E27FC236}">
              <a16:creationId xmlns:a16="http://schemas.microsoft.com/office/drawing/2014/main" id="{CF245933-15FB-0349-C920-0C16FA4F07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duotone>
            <a:schemeClr val="accent4">
              <a:shade val="45000"/>
              <a:satMod val="135000"/>
            </a:schemeClr>
            <a:prstClr val="white"/>
          </a:duotone>
        </a:blip>
        <a:stretch xmlns:a="http://schemas.openxmlformats.org/drawingml/2006/main">
          <a:fillRect/>
        </a:stretch>
      </cdr:blipFill>
      <cdr:spPr>
        <a:xfrm xmlns:a="http://schemas.openxmlformats.org/drawingml/2006/main">
          <a:off x="5172075" y="0"/>
          <a:ext cx="1126950" cy="488550"/>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cdr:x>
      <cdr:y>0.9525</cdr:y>
    </cdr:from>
    <cdr:to>
      <cdr:x>0.41157</cdr:x>
      <cdr:y>1</cdr:y>
    </cdr:to>
    <cdr:sp macro="" textlink="">
      <cdr:nvSpPr>
        <cdr:cNvPr id="2" name="TextBox 1">
          <a:extLst xmlns:a="http://schemas.openxmlformats.org/drawingml/2006/main">
            <a:ext uri="{FF2B5EF4-FFF2-40B4-BE49-F238E27FC236}">
              <a16:creationId xmlns:a16="http://schemas.microsoft.com/office/drawing/2014/main" id="{56FA9785-F7DB-0C4A-9EF3-FC7128BB7B06}"/>
            </a:ext>
          </a:extLst>
        </cdr:cNvPr>
        <cdr:cNvSpPr txBox="1"/>
      </cdr:nvSpPr>
      <cdr:spPr>
        <a:xfrm xmlns:a="http://schemas.openxmlformats.org/drawingml/2006/main">
          <a:off x="0" y="4114800"/>
          <a:ext cx="2667000" cy="205200"/>
        </a:xfrm>
        <a:prstGeom xmlns:a="http://schemas.openxmlformats.org/drawingml/2006/main" prst="rect">
          <a:avLst/>
        </a:prstGeom>
        <a:effectLst xmlns:a="http://schemas.openxmlformats.org/drawingml/2006/main">
          <a:outerShdw dist="50800" sx="1000" sy="1000" algn="ctr" rotWithShape="0">
            <a:schemeClr val="tx1"/>
          </a:outerShdw>
          <a:reflection endPos="0" dist="50800" dir="5400000" sy="-100000" algn="bl" rotWithShape="0"/>
        </a:effectLst>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200">
              <a:solidFill>
                <a:schemeClr val="tx1"/>
              </a:solidFill>
              <a:effectLst/>
              <a:latin typeface="+mn-lt"/>
              <a:ea typeface="+mn-ea"/>
              <a:cs typeface="+mn-cs"/>
            </a:rPr>
            <a:t>Source</a:t>
          </a:r>
          <a:r>
            <a:rPr lang="en-US" sz="1100">
              <a:solidFill>
                <a:schemeClr val="tx1"/>
              </a:solidFill>
              <a:effectLst/>
              <a:latin typeface="+mn-lt"/>
              <a:ea typeface="+mn-ea"/>
              <a:cs typeface="+mn-cs"/>
            </a:rPr>
            <a:t>: </a:t>
          </a:r>
          <a:r>
            <a:rPr lang="en-US" sz="1200">
              <a:solidFill>
                <a:schemeClr val="tx1"/>
              </a:solidFill>
              <a:effectLst/>
              <a:latin typeface="+mn-lt"/>
              <a:ea typeface="+mn-ea"/>
              <a:cs typeface="+mn-cs"/>
            </a:rPr>
            <a:t>AHDB</a:t>
          </a:r>
          <a:endParaRPr lang="en-GB" sz="1200">
            <a:solidFill>
              <a:schemeClr val="tx1"/>
            </a:solidFill>
            <a:effectLst/>
          </a:endParaRPr>
        </a:p>
        <a:p xmlns:a="http://schemas.openxmlformats.org/drawingml/2006/main">
          <a:endParaRPr lang="en-US" sz="1100">
            <a:solidFill>
              <a:schemeClr val="tx1"/>
            </a:solidFill>
          </a:endParaRPr>
        </a:p>
      </cdr:txBody>
    </cdr:sp>
  </cdr:relSizeAnchor>
  <cdr:relSizeAnchor xmlns:cdr="http://schemas.openxmlformats.org/drawingml/2006/chartDrawing">
    <cdr:from>
      <cdr:x>0.83295</cdr:x>
      <cdr:y>0.00287</cdr:y>
    </cdr:from>
    <cdr:to>
      <cdr:x>1</cdr:x>
      <cdr:y>0.10896</cdr:y>
    </cdr:to>
    <cdr:pic>
      <cdr:nvPicPr>
        <cdr:cNvPr id="4" name="chart">
          <a:extLst xmlns:a="http://schemas.openxmlformats.org/drawingml/2006/main">
            <a:ext uri="{FF2B5EF4-FFF2-40B4-BE49-F238E27FC236}">
              <a16:creationId xmlns:a16="http://schemas.microsoft.com/office/drawing/2014/main" id="{CF245933-15FB-0349-C920-0C16FA4F07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duotone>
            <a:schemeClr val="accent4">
              <a:shade val="45000"/>
              <a:satMod val="135000"/>
            </a:schemeClr>
            <a:prstClr val="white"/>
          </a:duotone>
        </a:blip>
        <a:stretch xmlns:a="http://schemas.openxmlformats.org/drawingml/2006/main">
          <a:fillRect/>
        </a:stretch>
      </cdr:blipFill>
      <cdr:spPr>
        <a:xfrm xmlns:a="http://schemas.openxmlformats.org/drawingml/2006/main">
          <a:off x="5397534" y="12700"/>
          <a:ext cx="1082466" cy="469266"/>
        </a:xfrm>
        <a:prstGeom xmlns:a="http://schemas.openxmlformats.org/drawingml/2006/main" prst="rect">
          <a:avLst/>
        </a:prstGeom>
      </cdr:spPr>
    </cdr:pic>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481952</xdr:colOff>
      <xdr:row>0</xdr:row>
      <xdr:rowOff>1</xdr:rowOff>
    </xdr:from>
    <xdr:to>
      <xdr:col>28</xdr:col>
      <xdr:colOff>12064</xdr:colOff>
      <xdr:row>2</xdr:row>
      <xdr:rowOff>1</xdr:rowOff>
    </xdr:to>
    <xdr:pic>
      <xdr:nvPicPr>
        <xdr:cNvPr id="3" name="Gradientbar">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1952" y="1"/>
          <a:ext cx="20015212" cy="342900"/>
        </a:xfrm>
        <a:prstGeom prst="rect">
          <a:avLst/>
        </a:prstGeom>
      </xdr:spPr>
    </xdr:pic>
    <xdr:clientData/>
  </xdr:twoCellAnchor>
  <xdr:twoCellAnchor editAs="oneCell">
    <xdr:from>
      <xdr:col>0</xdr:col>
      <xdr:colOff>460659</xdr:colOff>
      <xdr:row>0</xdr:row>
      <xdr:rowOff>0</xdr:rowOff>
    </xdr:from>
    <xdr:to>
      <xdr:col>10</xdr:col>
      <xdr:colOff>430812</xdr:colOff>
      <xdr:row>2</xdr:row>
      <xdr:rowOff>235565</xdr:rowOff>
    </xdr:to>
    <xdr:pic>
      <xdr:nvPicPr>
        <xdr:cNvPr id="4" name="Gradientbar with swoosh 1" hidden="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60659" y="0"/>
          <a:ext cx="7886698" cy="414635"/>
        </a:xfrm>
        <a:prstGeom prst="rect">
          <a:avLst/>
        </a:prstGeom>
      </xdr:spPr>
    </xdr:pic>
    <xdr:clientData/>
  </xdr:twoCellAnchor>
  <xdr:twoCellAnchor editAs="oneCell">
    <xdr:from>
      <xdr:col>0</xdr:col>
      <xdr:colOff>0</xdr:colOff>
      <xdr:row>0</xdr:row>
      <xdr:rowOff>1</xdr:rowOff>
    </xdr:from>
    <xdr:to>
      <xdr:col>0</xdr:col>
      <xdr:colOff>501650</xdr:colOff>
      <xdr:row>2</xdr:row>
      <xdr:rowOff>0</xdr:rowOff>
    </xdr:to>
    <xdr:pic>
      <xdr:nvPicPr>
        <xdr:cNvPr id="5" name="Logo">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0" y="1"/>
          <a:ext cx="508000" cy="335279"/>
        </a:xfrm>
        <a:prstGeom prst="rect">
          <a:avLst/>
        </a:prstGeom>
      </xdr:spPr>
    </xdr:pic>
    <xdr:clientData/>
  </xdr:twoCellAnchor>
  <xdr:twoCellAnchor editAs="oneCell">
    <xdr:from>
      <xdr:col>0</xdr:col>
      <xdr:colOff>460659</xdr:colOff>
      <xdr:row>1</xdr:row>
      <xdr:rowOff>0</xdr:rowOff>
    </xdr:from>
    <xdr:to>
      <xdr:col>10</xdr:col>
      <xdr:colOff>430812</xdr:colOff>
      <xdr:row>3</xdr:row>
      <xdr:rowOff>68560</xdr:rowOff>
    </xdr:to>
    <xdr:pic>
      <xdr:nvPicPr>
        <xdr:cNvPr id="6" name="Gradientbar with swoosh 1" hidden="1">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60659" y="314325"/>
          <a:ext cx="7886698" cy="414635"/>
        </a:xfrm>
        <a:prstGeom prst="rect">
          <a:avLst/>
        </a:prstGeom>
      </xdr:spPr>
    </xdr:pic>
    <xdr:clientData/>
  </xdr:twoCellAnchor>
  <xdr:twoCellAnchor>
    <xdr:from>
      <xdr:col>8</xdr:col>
      <xdr:colOff>321236</xdr:colOff>
      <xdr:row>7</xdr:row>
      <xdr:rowOff>336176</xdr:rowOff>
    </xdr:from>
    <xdr:to>
      <xdr:col>17</xdr:col>
      <xdr:colOff>432186</xdr:colOff>
      <xdr:row>35</xdr:row>
      <xdr:rowOff>76424</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351080</xdr:colOff>
      <xdr:row>35</xdr:row>
      <xdr:rowOff>181199</xdr:rowOff>
    </xdr:from>
    <xdr:to>
      <xdr:col>17</xdr:col>
      <xdr:colOff>253414</xdr:colOff>
      <xdr:row>62</xdr:row>
      <xdr:rowOff>89443</xdr:rowOff>
    </xdr:to>
    <xdr:graphicFrame macro="">
      <xdr:nvGraphicFramePr>
        <xdr:cNvPr id="8" name="Chart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19050</xdr:colOff>
      <xdr:row>34</xdr:row>
      <xdr:rowOff>189231</xdr:rowOff>
    </xdr:from>
    <xdr:to>
      <xdr:col>27</xdr:col>
      <xdr:colOff>498300</xdr:colOff>
      <xdr:row>62</xdr:row>
      <xdr:rowOff>46356</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621030</xdr:colOff>
      <xdr:row>7</xdr:row>
      <xdr:rowOff>28574</xdr:rowOff>
    </xdr:from>
    <xdr:to>
      <xdr:col>27</xdr:col>
      <xdr:colOff>319230</xdr:colOff>
      <xdr:row>31</xdr:row>
      <xdr:rowOff>144239</xdr:rowOff>
    </xdr:to>
    <xdr:graphicFrame macro="">
      <xdr:nvGraphicFramePr>
        <xdr:cNvPr id="10" name="Chart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cdr:x>
      <cdr:y>0.93602</cdr:y>
    </cdr:from>
    <cdr:to>
      <cdr:x>0.3862</cdr:x>
      <cdr:y>0.99454</cdr:y>
    </cdr:to>
    <cdr:sp macro="" textlink="lookup!$AD$4">
      <cdr:nvSpPr>
        <cdr:cNvPr id="3" name="TextBox 1">
          <a:extLst xmlns:a="http://schemas.openxmlformats.org/drawingml/2006/main">
            <a:ext uri="{FF2B5EF4-FFF2-40B4-BE49-F238E27FC236}">
              <a16:creationId xmlns:a16="http://schemas.microsoft.com/office/drawing/2014/main" id="{56FA9785-F7DB-0C4A-9EF3-FC7128BB7B06}"/>
            </a:ext>
          </a:extLst>
        </cdr:cNvPr>
        <cdr:cNvSpPr txBox="1"/>
      </cdr:nvSpPr>
      <cdr:spPr>
        <a:xfrm xmlns:a="http://schemas.openxmlformats.org/drawingml/2006/main">
          <a:off x="0" y="4902408"/>
          <a:ext cx="2579826" cy="306497"/>
        </a:xfrm>
        <a:prstGeom xmlns:a="http://schemas.openxmlformats.org/drawingml/2006/main" prst="rect">
          <a:avLst/>
        </a:prstGeom>
        <a:effectLst xmlns:a="http://schemas.openxmlformats.org/drawingml/2006/main">
          <a:outerShdw dist="50800" sx="1000" sy="1000" algn="ctr" rotWithShape="0">
            <a:schemeClr val="tx1"/>
          </a:outerShdw>
          <a:reflection endPos="0" dist="50800" dir="5400000" sy="-100000" algn="bl" rotWithShape="0"/>
        </a:effectLst>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CF8A73-CC9F-48A2-8A1A-626FAB0B2673}" type="TxLink">
            <a:rPr lang="en-US" sz="1200" b="0" i="0" u="none" strike="noStrike">
              <a:solidFill>
                <a:srgbClr val="575756"/>
              </a:solidFill>
              <a:latin typeface="Arial"/>
              <a:cs typeface="Arial"/>
            </a:rPr>
            <a:pPr/>
            <a:t>Source: AHDB, Daera, Defra, RPA</a:t>
          </a:fld>
          <a:endParaRPr lang="en-US" sz="1200">
            <a:solidFill>
              <a:schemeClr val="tx1"/>
            </a:solidFill>
          </a:endParaRPr>
        </a:p>
      </cdr:txBody>
    </cdr:sp>
  </cdr:relSizeAnchor>
  <cdr:relSizeAnchor xmlns:cdr="http://schemas.openxmlformats.org/drawingml/2006/chartDrawing">
    <cdr:from>
      <cdr:x>0.83687</cdr:x>
      <cdr:y>0.00641</cdr:y>
    </cdr:from>
    <cdr:to>
      <cdr:x>1</cdr:x>
      <cdr:y>0.09619</cdr:y>
    </cdr:to>
    <cdr:pic>
      <cdr:nvPicPr>
        <cdr:cNvPr id="4" name="chart">
          <a:extLst xmlns:a="http://schemas.openxmlformats.org/drawingml/2006/main">
            <a:ext uri="{FF2B5EF4-FFF2-40B4-BE49-F238E27FC236}">
              <a16:creationId xmlns:a16="http://schemas.microsoft.com/office/drawing/2014/main" id="{7875B69F-6C76-490D-ABAA-CE50D18E561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duotone>
            <a:schemeClr val="accent4">
              <a:shade val="45000"/>
              <a:satMod val="135000"/>
            </a:schemeClr>
            <a:prstClr val="white"/>
          </a:duotone>
        </a:blip>
        <a:stretch xmlns:a="http://schemas.openxmlformats.org/drawingml/2006/main">
          <a:fillRect/>
        </a:stretch>
      </cdr:blipFill>
      <cdr:spPr>
        <a:xfrm xmlns:a="http://schemas.openxmlformats.org/drawingml/2006/main">
          <a:off x="5569534" y="33617"/>
          <a:ext cx="1085652" cy="470646"/>
        </a:xfrm>
        <a:prstGeom xmlns:a="http://schemas.openxmlformats.org/drawingml/2006/main" prst="rect">
          <a:avLst/>
        </a:prstGeom>
      </cdr:spPr>
    </cdr:pic>
  </cdr:relSizeAnchor>
</c:userShapes>
</file>

<file path=xl/drawings/drawing9.xml><?xml version="1.0" encoding="utf-8"?>
<c:userShapes xmlns:c="http://schemas.openxmlformats.org/drawingml/2006/chart">
  <cdr:relSizeAnchor xmlns:cdr="http://schemas.openxmlformats.org/drawingml/2006/chartDrawing">
    <cdr:from>
      <cdr:x>0</cdr:x>
      <cdr:y>0.9503</cdr:y>
    </cdr:from>
    <cdr:to>
      <cdr:x>0.40569</cdr:x>
      <cdr:y>1</cdr:y>
    </cdr:to>
    <cdr:sp macro="" textlink="lookup!$AC$6">
      <cdr:nvSpPr>
        <cdr:cNvPr id="2" name="TextBox 1">
          <a:extLst xmlns:a="http://schemas.openxmlformats.org/drawingml/2006/main">
            <a:ext uri="{FF2B5EF4-FFF2-40B4-BE49-F238E27FC236}">
              <a16:creationId xmlns:a16="http://schemas.microsoft.com/office/drawing/2014/main" id="{56FA9785-F7DB-0C4A-9EF3-FC7128BB7B06}"/>
            </a:ext>
          </a:extLst>
        </cdr:cNvPr>
        <cdr:cNvSpPr txBox="1"/>
      </cdr:nvSpPr>
      <cdr:spPr>
        <a:xfrm xmlns:a="http://schemas.openxmlformats.org/drawingml/2006/main">
          <a:off x="0" y="4105275"/>
          <a:ext cx="2628900" cy="214725"/>
        </a:xfrm>
        <a:prstGeom xmlns:a="http://schemas.openxmlformats.org/drawingml/2006/main" prst="rect">
          <a:avLst/>
        </a:prstGeom>
        <a:effectLst xmlns:a="http://schemas.openxmlformats.org/drawingml/2006/main">
          <a:outerShdw dist="50800" sx="1000" sy="1000" algn="ctr" rotWithShape="0">
            <a:schemeClr val="tx1"/>
          </a:outerShdw>
          <a:reflection endPos="0" dist="50800" dir="5400000" sy="-100000" algn="bl" rotWithShape="0"/>
        </a:effectLst>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4ACEA98-B53C-434C-BDF1-5741EF05F5F7}" type="TxLink">
            <a:rPr lang="en-US" sz="1200" b="0" i="0" u="none" strike="noStrike">
              <a:solidFill>
                <a:srgbClr val="575756"/>
              </a:solidFill>
              <a:latin typeface="Arial"/>
              <a:cs typeface="Arial"/>
            </a:rPr>
            <a:pPr/>
            <a:t>Source: AHDB, Daera, Defra, RPA</a:t>
          </a:fld>
          <a:endParaRPr lang="en-US" sz="1200">
            <a:solidFill>
              <a:schemeClr val="tx1"/>
            </a:solidFill>
          </a:endParaRPr>
        </a:p>
      </cdr:txBody>
    </cdr:sp>
  </cdr:relSizeAnchor>
  <cdr:relSizeAnchor xmlns:cdr="http://schemas.openxmlformats.org/drawingml/2006/chartDrawing">
    <cdr:from>
      <cdr:x>0.82639</cdr:x>
      <cdr:y>0.00118</cdr:y>
    </cdr:from>
    <cdr:to>
      <cdr:x>1</cdr:x>
      <cdr:y>0.09722</cdr:y>
    </cdr:to>
    <cdr:pic>
      <cdr:nvPicPr>
        <cdr:cNvPr id="4" name="chart">
          <a:extLst xmlns:a="http://schemas.openxmlformats.org/drawingml/2006/main">
            <a:ext uri="{FF2B5EF4-FFF2-40B4-BE49-F238E27FC236}">
              <a16:creationId xmlns:a16="http://schemas.microsoft.com/office/drawing/2014/main" id="{7875B69F-6C76-490D-ABAA-CE50D18E561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duotone>
            <a:schemeClr val="accent4">
              <a:shade val="45000"/>
              <a:satMod val="135000"/>
            </a:schemeClr>
            <a:prstClr val="white"/>
          </a:duotone>
        </a:blip>
        <a:stretch xmlns:a="http://schemas.openxmlformats.org/drawingml/2006/main">
          <a:fillRect/>
        </a:stretch>
      </cdr:blipFill>
      <cdr:spPr>
        <a:xfrm xmlns:a="http://schemas.openxmlformats.org/drawingml/2006/main">
          <a:off x="5327399" y="5977"/>
          <a:ext cx="1119171" cy="485178"/>
        </a:xfrm>
        <a:prstGeom xmlns:a="http://schemas.openxmlformats.org/drawingml/2006/main" prst="rect">
          <a:avLst/>
        </a:prstGeom>
      </cdr:spPr>
    </cdr:pic>
  </cdr:relSizeAnchor>
</c:userShapes>
</file>

<file path=xl/persons/person.xml><?xml version="1.0" encoding="utf-8"?>
<personList xmlns="http://schemas.microsoft.com/office/spreadsheetml/2018/threadedcomments" xmlns:x="http://schemas.openxmlformats.org/spreadsheetml/2006/main">
  <person displayName="Esther Ryan" id="{C4049DEC-E6C7-43EA-AFA5-DBC9A1435183}" userId="S::Esther.Ryan@ahdb.org.uk::28cb0803-8f4f-447a-b731-250781aebc4f" providerId="AD"/>
</personList>
</file>

<file path=xl/theme/theme1.xml><?xml version="1.0" encoding="utf-8"?>
<a:theme xmlns:a="http://schemas.openxmlformats.org/drawingml/2006/main" name="AHDB graphs">
  <a:themeElements>
    <a:clrScheme name="AHDB graphs">
      <a:dk1>
        <a:srgbClr val="575756"/>
      </a:dk1>
      <a:lt1>
        <a:srgbClr val="FFFFFF"/>
      </a:lt1>
      <a:dk2>
        <a:srgbClr val="974008"/>
      </a:dk2>
      <a:lt2>
        <a:srgbClr val="AA977D"/>
      </a:lt2>
      <a:accent1>
        <a:srgbClr val="0090D3"/>
      </a:accent1>
      <a:accent2>
        <a:srgbClr val="C8D300"/>
      </a:accent2>
      <a:accent3>
        <a:srgbClr val="DA5914"/>
      </a:accent3>
      <a:accent4>
        <a:srgbClr val="B3C6CE"/>
      </a:accent4>
      <a:accent5>
        <a:srgbClr val="1E4451"/>
      </a:accent5>
      <a:accent6>
        <a:srgbClr val="DFD5B3"/>
      </a:accent6>
      <a:hlink>
        <a:srgbClr val="0090D3"/>
      </a:hlink>
      <a:folHlink>
        <a:srgbClr val="8B9C2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AHDB graphs" id="{1529553C-77AA-764C-905C-4490102FD0A5}" vid="{5A95833A-36D2-0745-9D94-86AA2FAA49D3}"/>
    </a:ext>
  </a:extLst>
</a:theme>
</file>

<file path=xl/threadedComments/threadedComment1.xml><?xml version="1.0" encoding="utf-8"?>
<ThreadedComments xmlns="http://schemas.microsoft.com/office/spreadsheetml/2018/threadedcomments" xmlns:x="http://schemas.openxmlformats.org/spreadsheetml/2006/main">
  <threadedComment ref="R340" dT="2022-07-29T10:45:23.95" personId="{C4049DEC-E6C7-43EA-AFA5-DBC9A1435183}" id="{E0EF4EAC-F280-4A2F-9174-8826973BDA10}">
    <text>Matches AHDB estimate need to updat formula to incorporate this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ahdb.org.uk/market-intelligence-data-and-analysis-team" TargetMode="External"/><Relationship Id="rId2" Type="http://schemas.openxmlformats.org/officeDocument/2006/relationships/hyperlink" Target="https://ahdb.org.uk/" TargetMode="External"/><Relationship Id="rId1" Type="http://schemas.openxmlformats.org/officeDocument/2006/relationships/hyperlink" Target="mailto:datum@ahdb.org.uk" TargetMode="External"/><Relationship Id="rId4"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ov.uk/government/statistics/uk-milk-prices-and-composition-of-milk"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daera-ni.gov.uk/articles/milk-price-quality-and-production-statistic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7500"/>
  <sheetViews>
    <sheetView workbookViewId="0">
      <selection activeCell="M28" sqref="M28"/>
    </sheetView>
  </sheetViews>
  <sheetFormatPr defaultRowHeight="12.75"/>
  <cols>
    <col min="1" max="1" width="9.85546875" bestFit="1" customWidth="1"/>
  </cols>
  <sheetData>
    <row r="1" spans="1:30" ht="39.75">
      <c r="A1" s="3" t="s">
        <v>18</v>
      </c>
      <c r="B1" s="3" t="s">
        <v>19</v>
      </c>
      <c r="C1" s="3" t="s">
        <v>26</v>
      </c>
      <c r="D1" s="3" t="s">
        <v>29</v>
      </c>
      <c r="E1" s="3" t="s">
        <v>31</v>
      </c>
      <c r="F1" s="18" t="s">
        <v>56</v>
      </c>
      <c r="I1">
        <f>Daily!H5</f>
        <v>2026</v>
      </c>
      <c r="K1" t="e">
        <f>MONTH(Daily!#REF!)</f>
        <v>#REF!</v>
      </c>
      <c r="AC1" t="s">
        <v>513</v>
      </c>
    </row>
    <row r="2" spans="1:30">
      <c r="A2" s="2">
        <v>39539</v>
      </c>
      <c r="B2" t="str">
        <f t="shared" ref="B2:B65" si="0">TEXT(YEAR(A2),"0000")&amp;"_"&amp;TEXT(MONTH(A2),"00")</f>
        <v>2008_04</v>
      </c>
      <c r="C2" t="str">
        <f t="shared" ref="C2:C33" si="1">VLOOKUP(TEXT(MONTH(A2),"00"),$H$2:$I$13,2,FALSE)</f>
        <v>Apr</v>
      </c>
      <c r="D2" t="str">
        <f>TEXT(YEAR(A2),"0000")&amp;"_"&amp;C2</f>
        <v>2008_Apr</v>
      </c>
      <c r="E2" s="12" t="str">
        <f t="shared" ref="E2:E33" si="2">VLOOKUP(DAY(A2),$G$2:$H$32,2,FALSE)&amp;"_"&amp;C2</f>
        <v>01_Apr</v>
      </c>
      <c r="F2" s="12" t="str">
        <f>C2&amp;"-"&amp;RIGHT(YEAR(A2),2)</f>
        <v>Apr-08</v>
      </c>
      <c r="G2" s="12">
        <v>1</v>
      </c>
      <c r="H2" t="str">
        <f>"01"</f>
        <v>01</v>
      </c>
      <c r="I2" t="s">
        <v>3</v>
      </c>
      <c r="J2" t="str">
        <f>$I$1&amp;"_"&amp;I2</f>
        <v>2026_Jan</v>
      </c>
      <c r="K2" s="12" t="e">
        <f t="shared" ref="K2:K13" si="3">IF($K$1&gt;G2,1,IF($K$1=G2,2,0))</f>
        <v>#REF!</v>
      </c>
      <c r="L2" s="12" t="e">
        <f t="shared" ref="L2:L9" si="4">IF($K$1&gt;G2,1,0)</f>
        <v>#REF!</v>
      </c>
      <c r="M2" s="12" t="e">
        <f>K3</f>
        <v>#REF!</v>
      </c>
      <c r="N2" s="12" t="str">
        <f>"M"&amp;H2</f>
        <v>M01</v>
      </c>
      <c r="O2" s="12" t="s">
        <v>462</v>
      </c>
      <c r="P2" s="9">
        <v>2008</v>
      </c>
      <c r="Q2" t="s">
        <v>3</v>
      </c>
      <c r="AC2" t="s">
        <v>48</v>
      </c>
      <c r="AD2" t="s">
        <v>514</v>
      </c>
    </row>
    <row r="3" spans="1:30">
      <c r="A3" s="2">
        <v>39540</v>
      </c>
      <c r="B3" t="str">
        <f t="shared" si="0"/>
        <v>2008_04</v>
      </c>
      <c r="C3" t="str">
        <f t="shared" si="1"/>
        <v>Apr</v>
      </c>
      <c r="D3" t="str">
        <f t="shared" ref="D3:D66" si="5">TEXT(YEAR(A3),"0000")&amp;"_"&amp;C3</f>
        <v>2008_Apr</v>
      </c>
      <c r="E3" s="12" t="str">
        <f t="shared" si="2"/>
        <v>02_Apr</v>
      </c>
      <c r="F3" s="12" t="str">
        <f>C3&amp;"-"&amp;RIGHT(YEAR(A3),2)</f>
        <v>Apr-08</v>
      </c>
      <c r="G3" s="12">
        <v>2</v>
      </c>
      <c r="H3" t="str">
        <f>"02"</f>
        <v>02</v>
      </c>
      <c r="I3" t="s">
        <v>6</v>
      </c>
      <c r="J3" t="str">
        <f t="shared" ref="J3:J13" si="6">$I$1&amp;"_"&amp;I3</f>
        <v>2026_Feb</v>
      </c>
      <c r="K3" s="12" t="e">
        <f t="shared" si="3"/>
        <v>#REF!</v>
      </c>
      <c r="L3" s="12" t="e">
        <f t="shared" si="4"/>
        <v>#REF!</v>
      </c>
      <c r="M3" s="12" t="e">
        <f t="shared" ref="M3:M13" si="7">K4</f>
        <v>#REF!</v>
      </c>
      <c r="N3" s="12" t="str">
        <f t="shared" ref="N3:N13" si="8">"M"&amp;H3</f>
        <v>M02</v>
      </c>
      <c r="O3" s="12" t="s">
        <v>463</v>
      </c>
      <c r="P3" s="9">
        <f>P2+1</f>
        <v>2009</v>
      </c>
      <c r="Q3" t="s">
        <v>6</v>
      </c>
      <c r="R3" s="9">
        <v>2008</v>
      </c>
      <c r="S3" t="s">
        <v>3</v>
      </c>
      <c r="T3" t="str">
        <f>R3&amp;"_"&amp;S3</f>
        <v>2008_Jan</v>
      </c>
      <c r="U3" t="str">
        <f>T4</f>
        <v>2008_Feb</v>
      </c>
      <c r="W3" t="s">
        <v>83</v>
      </c>
      <c r="X3" t="s">
        <v>84</v>
      </c>
      <c r="Z3" s="12">
        <v>1</v>
      </c>
      <c r="AA3" t="s">
        <v>480</v>
      </c>
      <c r="AC3" t="s">
        <v>40</v>
      </c>
      <c r="AD3" t="s">
        <v>515</v>
      </c>
    </row>
    <row r="4" spans="1:30">
      <c r="A4" s="2">
        <v>39541</v>
      </c>
      <c r="B4" t="str">
        <f t="shared" si="0"/>
        <v>2008_04</v>
      </c>
      <c r="C4" t="str">
        <f t="shared" si="1"/>
        <v>Apr</v>
      </c>
      <c r="D4" t="str">
        <f t="shared" si="5"/>
        <v>2008_Apr</v>
      </c>
      <c r="E4" s="12" t="str">
        <f t="shared" si="2"/>
        <v>03_Apr</v>
      </c>
      <c r="F4" s="12" t="str">
        <f t="shared" ref="F4:F67" si="9">C4&amp;"-"&amp;RIGHT(YEAR(A4),2)</f>
        <v>Apr-08</v>
      </c>
      <c r="G4" s="12">
        <v>3</v>
      </c>
      <c r="H4" t="str">
        <f>"03"</f>
        <v>03</v>
      </c>
      <c r="I4" t="s">
        <v>2</v>
      </c>
      <c r="J4" t="str">
        <f t="shared" si="6"/>
        <v>2026_Mar</v>
      </c>
      <c r="K4" s="12" t="e">
        <f t="shared" si="3"/>
        <v>#REF!</v>
      </c>
      <c r="L4" s="12" t="e">
        <f t="shared" si="4"/>
        <v>#REF!</v>
      </c>
      <c r="M4" s="12" t="e">
        <f t="shared" si="7"/>
        <v>#REF!</v>
      </c>
      <c r="N4" s="12" t="str">
        <f t="shared" si="8"/>
        <v>M03</v>
      </c>
      <c r="O4" s="12" t="s">
        <v>464</v>
      </c>
      <c r="P4" s="9">
        <f t="shared" ref="P4:P26" si="10">P3+1</f>
        <v>2010</v>
      </c>
      <c r="Q4" t="s">
        <v>2</v>
      </c>
      <c r="R4" s="9">
        <f>R3</f>
        <v>2008</v>
      </c>
      <c r="S4" t="s">
        <v>6</v>
      </c>
      <c r="T4" t="str">
        <f t="shared" ref="T4:T67" si="11">R4&amp;"_"&amp;S4</f>
        <v>2008_Feb</v>
      </c>
      <c r="U4" t="str">
        <f t="shared" ref="U4:U67" si="12">T5</f>
        <v>2008_Mar</v>
      </c>
      <c r="W4" t="s">
        <v>84</v>
      </c>
      <c r="X4" t="s">
        <v>85</v>
      </c>
      <c r="Z4" s="12">
        <v>2</v>
      </c>
      <c r="AA4" t="s">
        <v>483</v>
      </c>
      <c r="AC4" t="s">
        <v>39</v>
      </c>
      <c r="AD4" t="s">
        <v>515</v>
      </c>
    </row>
    <row r="5" spans="1:30">
      <c r="A5" s="2">
        <v>39542</v>
      </c>
      <c r="B5" t="str">
        <f t="shared" si="0"/>
        <v>2008_04</v>
      </c>
      <c r="C5" t="str">
        <f t="shared" si="1"/>
        <v>Apr</v>
      </c>
      <c r="D5" t="str">
        <f t="shared" si="5"/>
        <v>2008_Apr</v>
      </c>
      <c r="E5" s="12" t="str">
        <f t="shared" si="2"/>
        <v>04_Apr</v>
      </c>
      <c r="F5" s="12" t="str">
        <f t="shared" si="9"/>
        <v>Apr-08</v>
      </c>
      <c r="G5" s="12">
        <v>4</v>
      </c>
      <c r="H5" t="str">
        <f>"04"</f>
        <v>04</v>
      </c>
      <c r="I5" t="s">
        <v>7</v>
      </c>
      <c r="J5" t="str">
        <f t="shared" si="6"/>
        <v>2026_Apr</v>
      </c>
      <c r="K5" s="12" t="e">
        <f t="shared" si="3"/>
        <v>#REF!</v>
      </c>
      <c r="L5" s="12" t="e">
        <f t="shared" si="4"/>
        <v>#REF!</v>
      </c>
      <c r="M5" s="12" t="e">
        <f t="shared" si="7"/>
        <v>#REF!</v>
      </c>
      <c r="N5" s="12" t="str">
        <f t="shared" si="8"/>
        <v>M04</v>
      </c>
      <c r="O5" s="12" t="s">
        <v>465</v>
      </c>
      <c r="P5" s="9">
        <f t="shared" si="10"/>
        <v>2011</v>
      </c>
      <c r="Q5" t="s">
        <v>7</v>
      </c>
      <c r="R5" s="9">
        <f t="shared" ref="R5:R14" si="13">R4</f>
        <v>2008</v>
      </c>
      <c r="S5" t="s">
        <v>2</v>
      </c>
      <c r="T5" t="str">
        <f t="shared" si="11"/>
        <v>2008_Mar</v>
      </c>
      <c r="U5" t="str">
        <f t="shared" si="12"/>
        <v>2008_Apr</v>
      </c>
      <c r="W5" t="s">
        <v>85</v>
      </c>
      <c r="X5" t="s">
        <v>86</v>
      </c>
      <c r="Z5" s="12">
        <v>3</v>
      </c>
      <c r="AA5" t="s">
        <v>484</v>
      </c>
    </row>
    <row r="6" spans="1:30">
      <c r="A6" s="2">
        <v>39543</v>
      </c>
      <c r="B6" t="str">
        <f t="shared" si="0"/>
        <v>2008_04</v>
      </c>
      <c r="C6" t="str">
        <f t="shared" si="1"/>
        <v>Apr</v>
      </c>
      <c r="D6" t="str">
        <f t="shared" si="5"/>
        <v>2008_Apr</v>
      </c>
      <c r="E6" s="12" t="str">
        <f t="shared" si="2"/>
        <v>05_Apr</v>
      </c>
      <c r="F6" s="12" t="str">
        <f t="shared" si="9"/>
        <v>Apr-08</v>
      </c>
      <c r="G6" s="12">
        <v>5</v>
      </c>
      <c r="H6" t="str">
        <f>"05"</f>
        <v>05</v>
      </c>
      <c r="I6" t="s">
        <v>20</v>
      </c>
      <c r="J6" t="str">
        <f t="shared" si="6"/>
        <v>2026_May</v>
      </c>
      <c r="K6" s="12" t="e">
        <f t="shared" si="3"/>
        <v>#REF!</v>
      </c>
      <c r="L6" s="12" t="e">
        <f t="shared" si="4"/>
        <v>#REF!</v>
      </c>
      <c r="M6" s="12" t="e">
        <f t="shared" si="7"/>
        <v>#REF!</v>
      </c>
      <c r="N6" s="12" t="str">
        <f t="shared" si="8"/>
        <v>M05</v>
      </c>
      <c r="O6" s="12" t="s">
        <v>20</v>
      </c>
      <c r="P6" s="9">
        <f t="shared" si="10"/>
        <v>2012</v>
      </c>
      <c r="Q6" t="s">
        <v>20</v>
      </c>
      <c r="R6" s="9">
        <f t="shared" si="13"/>
        <v>2008</v>
      </c>
      <c r="S6" t="s">
        <v>7</v>
      </c>
      <c r="T6" t="str">
        <f t="shared" si="11"/>
        <v>2008_Apr</v>
      </c>
      <c r="U6" t="str">
        <f t="shared" si="12"/>
        <v>2008_May</v>
      </c>
      <c r="W6" t="s">
        <v>86</v>
      </c>
      <c r="X6" t="s">
        <v>87</v>
      </c>
      <c r="Z6" s="12">
        <v>4</v>
      </c>
      <c r="AA6" t="s">
        <v>485</v>
      </c>
      <c r="AC6" t="str">
        <f>VLOOKUP(Monthly!$U$4,lookup!$AC$2:$AD$4,2,FALSE)</f>
        <v>Source: AHDB, Daera, Defra, RPA</v>
      </c>
    </row>
    <row r="7" spans="1:30">
      <c r="A7" s="2">
        <v>39544</v>
      </c>
      <c r="B7" t="str">
        <f t="shared" si="0"/>
        <v>2008_04</v>
      </c>
      <c r="C7" t="str">
        <f t="shared" si="1"/>
        <v>Apr</v>
      </c>
      <c r="D7" t="str">
        <f t="shared" si="5"/>
        <v>2008_Apr</v>
      </c>
      <c r="E7" s="12" t="str">
        <f t="shared" si="2"/>
        <v>06_Apr</v>
      </c>
      <c r="F7" s="12" t="str">
        <f t="shared" si="9"/>
        <v>Apr-08</v>
      </c>
      <c r="G7" s="12">
        <v>6</v>
      </c>
      <c r="H7" t="str">
        <f>"06"</f>
        <v>06</v>
      </c>
      <c r="I7" t="s">
        <v>21</v>
      </c>
      <c r="J7" t="str">
        <f t="shared" si="6"/>
        <v>2026_Jun</v>
      </c>
      <c r="K7" s="12" t="e">
        <f t="shared" si="3"/>
        <v>#REF!</v>
      </c>
      <c r="L7" s="12" t="e">
        <f t="shared" si="4"/>
        <v>#REF!</v>
      </c>
      <c r="M7" s="12" t="e">
        <f t="shared" si="7"/>
        <v>#REF!</v>
      </c>
      <c r="N7" s="12" t="str">
        <f t="shared" si="8"/>
        <v>M06</v>
      </c>
      <c r="O7" s="12" t="s">
        <v>466</v>
      </c>
      <c r="P7" s="9">
        <f t="shared" si="10"/>
        <v>2013</v>
      </c>
      <c r="Q7" t="s">
        <v>21</v>
      </c>
      <c r="R7" s="9">
        <f t="shared" si="13"/>
        <v>2008</v>
      </c>
      <c r="S7" t="s">
        <v>20</v>
      </c>
      <c r="T7" t="str">
        <f t="shared" si="11"/>
        <v>2008_May</v>
      </c>
      <c r="U7" t="str">
        <f t="shared" si="12"/>
        <v>2008_Jun</v>
      </c>
      <c r="W7" t="s">
        <v>87</v>
      </c>
      <c r="X7" t="s">
        <v>88</v>
      </c>
      <c r="Z7" s="12">
        <v>5</v>
      </c>
      <c r="AA7" t="s">
        <v>486</v>
      </c>
    </row>
    <row r="8" spans="1:30">
      <c r="A8" s="2">
        <v>39545</v>
      </c>
      <c r="B8" t="str">
        <f t="shared" si="0"/>
        <v>2008_04</v>
      </c>
      <c r="C8" t="str">
        <f t="shared" si="1"/>
        <v>Apr</v>
      </c>
      <c r="D8" t="str">
        <f t="shared" si="5"/>
        <v>2008_Apr</v>
      </c>
      <c r="E8" s="12" t="str">
        <f t="shared" si="2"/>
        <v>07_Apr</v>
      </c>
      <c r="F8" s="12" t="str">
        <f t="shared" si="9"/>
        <v>Apr-08</v>
      </c>
      <c r="G8" s="12">
        <v>7</v>
      </c>
      <c r="H8" t="str">
        <f>"07"</f>
        <v>07</v>
      </c>
      <c r="I8" t="s">
        <v>22</v>
      </c>
      <c r="J8" t="str">
        <f t="shared" si="6"/>
        <v>2026_Jul</v>
      </c>
      <c r="K8" s="12" t="e">
        <f t="shared" si="3"/>
        <v>#REF!</v>
      </c>
      <c r="L8" s="12" t="e">
        <f t="shared" si="4"/>
        <v>#REF!</v>
      </c>
      <c r="M8" s="12" t="e">
        <f t="shared" si="7"/>
        <v>#REF!</v>
      </c>
      <c r="N8" s="12" t="str">
        <f t="shared" si="8"/>
        <v>M07</v>
      </c>
      <c r="O8" s="12" t="s">
        <v>467</v>
      </c>
      <c r="P8" s="9">
        <f t="shared" si="10"/>
        <v>2014</v>
      </c>
      <c r="Q8" t="s">
        <v>22</v>
      </c>
      <c r="R8" s="9">
        <f t="shared" si="13"/>
        <v>2008</v>
      </c>
      <c r="S8" t="s">
        <v>21</v>
      </c>
      <c r="T8" t="str">
        <f t="shared" si="11"/>
        <v>2008_Jun</v>
      </c>
      <c r="U8" t="str">
        <f t="shared" si="12"/>
        <v>2008_Jul</v>
      </c>
      <c r="W8" t="s">
        <v>88</v>
      </c>
      <c r="X8" t="s">
        <v>89</v>
      </c>
      <c r="Z8" s="12">
        <v>6</v>
      </c>
      <c r="AA8" t="s">
        <v>487</v>
      </c>
    </row>
    <row r="9" spans="1:30">
      <c r="A9" s="2">
        <v>39546</v>
      </c>
      <c r="B9" t="str">
        <f t="shared" si="0"/>
        <v>2008_04</v>
      </c>
      <c r="C9" t="str">
        <f t="shared" si="1"/>
        <v>Apr</v>
      </c>
      <c r="D9" t="str">
        <f t="shared" si="5"/>
        <v>2008_Apr</v>
      </c>
      <c r="E9" s="12" t="str">
        <f t="shared" si="2"/>
        <v>08_Apr</v>
      </c>
      <c r="F9" s="12" t="str">
        <f t="shared" si="9"/>
        <v>Apr-08</v>
      </c>
      <c r="G9" s="12">
        <v>8</v>
      </c>
      <c r="H9" t="str">
        <f>"08"</f>
        <v>08</v>
      </c>
      <c r="I9" t="s">
        <v>23</v>
      </c>
      <c r="J9" t="str">
        <f t="shared" si="6"/>
        <v>2026_Aug</v>
      </c>
      <c r="K9" s="12" t="e">
        <f t="shared" si="3"/>
        <v>#REF!</v>
      </c>
      <c r="L9" s="12" t="e">
        <f t="shared" si="4"/>
        <v>#REF!</v>
      </c>
      <c r="M9" s="12" t="e">
        <f t="shared" si="7"/>
        <v>#REF!</v>
      </c>
      <c r="N9" s="12" t="str">
        <f t="shared" si="8"/>
        <v>M08</v>
      </c>
      <c r="O9" s="12" t="s">
        <v>468</v>
      </c>
      <c r="P9" s="9">
        <f t="shared" si="10"/>
        <v>2015</v>
      </c>
      <c r="Q9" t="s">
        <v>23</v>
      </c>
      <c r="R9" s="9">
        <f t="shared" si="13"/>
        <v>2008</v>
      </c>
      <c r="S9" t="s">
        <v>22</v>
      </c>
      <c r="T9" t="str">
        <f t="shared" si="11"/>
        <v>2008_Jul</v>
      </c>
      <c r="U9" t="str">
        <f t="shared" si="12"/>
        <v>2008_Aug</v>
      </c>
      <c r="W9" t="s">
        <v>89</v>
      </c>
      <c r="X9" t="s">
        <v>81</v>
      </c>
      <c r="Z9" s="12">
        <v>7</v>
      </c>
      <c r="AA9" t="s">
        <v>488</v>
      </c>
    </row>
    <row r="10" spans="1:30">
      <c r="A10" s="2">
        <v>39547</v>
      </c>
      <c r="B10" t="str">
        <f t="shared" si="0"/>
        <v>2008_04</v>
      </c>
      <c r="C10" t="str">
        <f t="shared" si="1"/>
        <v>Apr</v>
      </c>
      <c r="D10" t="str">
        <f t="shared" si="5"/>
        <v>2008_Apr</v>
      </c>
      <c r="E10" s="12" t="str">
        <f t="shared" si="2"/>
        <v>09_Apr</v>
      </c>
      <c r="F10" s="12" t="str">
        <f t="shared" si="9"/>
        <v>Apr-08</v>
      </c>
      <c r="G10" s="12">
        <v>9</v>
      </c>
      <c r="H10" t="str">
        <f>"09"</f>
        <v>09</v>
      </c>
      <c r="I10" t="s">
        <v>24</v>
      </c>
      <c r="J10" t="str">
        <f t="shared" si="6"/>
        <v>2026_Sep</v>
      </c>
      <c r="K10" s="12" t="e">
        <f t="shared" si="3"/>
        <v>#REF!</v>
      </c>
      <c r="L10" s="12" t="e">
        <f>IF($K$1&gt;G10,1,0)</f>
        <v>#REF!</v>
      </c>
      <c r="M10" s="12" t="e">
        <f t="shared" si="7"/>
        <v>#REF!</v>
      </c>
      <c r="N10" s="12" t="str">
        <f t="shared" si="8"/>
        <v>M09</v>
      </c>
      <c r="O10" s="12" t="s">
        <v>469</v>
      </c>
      <c r="P10" s="9">
        <f t="shared" si="10"/>
        <v>2016</v>
      </c>
      <c r="Q10" t="s">
        <v>24</v>
      </c>
      <c r="R10" s="9">
        <f t="shared" si="13"/>
        <v>2008</v>
      </c>
      <c r="S10" t="s">
        <v>23</v>
      </c>
      <c r="T10" t="str">
        <f t="shared" si="11"/>
        <v>2008_Aug</v>
      </c>
      <c r="U10" t="str">
        <f t="shared" si="12"/>
        <v>2008_Sep</v>
      </c>
      <c r="W10" t="s">
        <v>81</v>
      </c>
      <c r="X10" t="s">
        <v>82</v>
      </c>
      <c r="Z10" s="12">
        <v>8</v>
      </c>
      <c r="AA10" t="s">
        <v>489</v>
      </c>
    </row>
    <row r="11" spans="1:30">
      <c r="A11" s="2">
        <v>39548</v>
      </c>
      <c r="B11" t="str">
        <f t="shared" si="0"/>
        <v>2008_04</v>
      </c>
      <c r="C11" t="str">
        <f t="shared" si="1"/>
        <v>Apr</v>
      </c>
      <c r="D11" t="str">
        <f t="shared" si="5"/>
        <v>2008_Apr</v>
      </c>
      <c r="E11" s="12" t="str">
        <f t="shared" si="2"/>
        <v>10_Apr</v>
      </c>
      <c r="F11" s="12" t="str">
        <f t="shared" si="9"/>
        <v>Apr-08</v>
      </c>
      <c r="G11" s="12">
        <v>10</v>
      </c>
      <c r="H11" t="str">
        <f>"10"</f>
        <v>10</v>
      </c>
      <c r="I11" t="s">
        <v>25</v>
      </c>
      <c r="J11" t="str">
        <f t="shared" si="6"/>
        <v>2026_Oct</v>
      </c>
      <c r="K11" s="12" t="e">
        <f t="shared" si="3"/>
        <v>#REF!</v>
      </c>
      <c r="L11" s="12" t="e">
        <f t="shared" ref="L11:L13" si="14">IF($K$1&gt;G11,1,0)</f>
        <v>#REF!</v>
      </c>
      <c r="M11" s="12" t="e">
        <f t="shared" si="7"/>
        <v>#REF!</v>
      </c>
      <c r="N11" s="12" t="str">
        <f t="shared" si="8"/>
        <v>M10</v>
      </c>
      <c r="O11" s="12" t="s">
        <v>470</v>
      </c>
      <c r="P11" s="9">
        <f t="shared" si="10"/>
        <v>2017</v>
      </c>
      <c r="Q11" t="s">
        <v>25</v>
      </c>
      <c r="R11" s="9">
        <f t="shared" si="13"/>
        <v>2008</v>
      </c>
      <c r="S11" t="s">
        <v>24</v>
      </c>
      <c r="T11" t="str">
        <f t="shared" si="11"/>
        <v>2008_Sep</v>
      </c>
      <c r="U11" t="str">
        <f t="shared" si="12"/>
        <v>2008_Oct</v>
      </c>
      <c r="W11" t="s">
        <v>82</v>
      </c>
      <c r="X11" t="s">
        <v>90</v>
      </c>
      <c r="Z11" s="12">
        <v>9</v>
      </c>
      <c r="AA11" t="s">
        <v>490</v>
      </c>
    </row>
    <row r="12" spans="1:30">
      <c r="A12" s="2">
        <v>39549</v>
      </c>
      <c r="B12" t="str">
        <f t="shared" si="0"/>
        <v>2008_04</v>
      </c>
      <c r="C12" t="str">
        <f t="shared" si="1"/>
        <v>Apr</v>
      </c>
      <c r="D12" t="str">
        <f t="shared" si="5"/>
        <v>2008_Apr</v>
      </c>
      <c r="E12" s="12" t="str">
        <f t="shared" si="2"/>
        <v>11_Apr</v>
      </c>
      <c r="F12" s="12" t="str">
        <f t="shared" si="9"/>
        <v>Apr-08</v>
      </c>
      <c r="G12" s="12">
        <v>11</v>
      </c>
      <c r="H12" t="str">
        <f>"11"</f>
        <v>11</v>
      </c>
      <c r="I12" t="s">
        <v>4</v>
      </c>
      <c r="J12" t="str">
        <f t="shared" si="6"/>
        <v>2026_Nov</v>
      </c>
      <c r="K12" s="12" t="e">
        <f t="shared" si="3"/>
        <v>#REF!</v>
      </c>
      <c r="L12" s="12" t="e">
        <f t="shared" si="14"/>
        <v>#REF!</v>
      </c>
      <c r="M12" s="12" t="e">
        <f t="shared" si="7"/>
        <v>#REF!</v>
      </c>
      <c r="N12" s="12" t="str">
        <f t="shared" si="8"/>
        <v>M11</v>
      </c>
      <c r="O12" s="12" t="s">
        <v>471</v>
      </c>
      <c r="P12" s="9">
        <f t="shared" si="10"/>
        <v>2018</v>
      </c>
      <c r="Q12" t="s">
        <v>4</v>
      </c>
      <c r="R12" s="9">
        <f t="shared" si="13"/>
        <v>2008</v>
      </c>
      <c r="S12" t="s">
        <v>25</v>
      </c>
      <c r="T12" t="str">
        <f t="shared" si="11"/>
        <v>2008_Oct</v>
      </c>
      <c r="U12" t="str">
        <f t="shared" si="12"/>
        <v>2008_Nov</v>
      </c>
      <c r="W12" t="s">
        <v>90</v>
      </c>
      <c r="X12" t="s">
        <v>91</v>
      </c>
      <c r="Z12" s="12">
        <v>10</v>
      </c>
      <c r="AA12" t="s">
        <v>491</v>
      </c>
    </row>
    <row r="13" spans="1:30">
      <c r="A13" s="2">
        <v>39550</v>
      </c>
      <c r="B13" t="str">
        <f t="shared" si="0"/>
        <v>2008_04</v>
      </c>
      <c r="C13" t="str">
        <f t="shared" si="1"/>
        <v>Apr</v>
      </c>
      <c r="D13" t="str">
        <f t="shared" si="5"/>
        <v>2008_Apr</v>
      </c>
      <c r="E13" s="12" t="str">
        <f t="shared" si="2"/>
        <v>12_Apr</v>
      </c>
      <c r="F13" s="12" t="str">
        <f t="shared" si="9"/>
        <v>Apr-08</v>
      </c>
      <c r="G13" s="12">
        <v>12</v>
      </c>
      <c r="H13" t="str">
        <f>"12"</f>
        <v>12</v>
      </c>
      <c r="I13" t="s">
        <v>5</v>
      </c>
      <c r="J13" t="str">
        <f t="shared" si="6"/>
        <v>2026_Dec</v>
      </c>
      <c r="K13" s="12" t="e">
        <f t="shared" si="3"/>
        <v>#REF!</v>
      </c>
      <c r="L13" s="12" t="e">
        <f t="shared" si="14"/>
        <v>#REF!</v>
      </c>
      <c r="M13" s="12">
        <f t="shared" si="7"/>
        <v>0</v>
      </c>
      <c r="N13" s="12" t="str">
        <f t="shared" si="8"/>
        <v>M12</v>
      </c>
      <c r="O13" s="12" t="s">
        <v>472</v>
      </c>
      <c r="P13" s="9">
        <f t="shared" si="10"/>
        <v>2019</v>
      </c>
      <c r="Q13" t="s">
        <v>5</v>
      </c>
      <c r="R13" s="9">
        <f t="shared" si="13"/>
        <v>2008</v>
      </c>
      <c r="S13" t="s">
        <v>4</v>
      </c>
      <c r="T13" t="str">
        <f t="shared" si="11"/>
        <v>2008_Nov</v>
      </c>
      <c r="U13" t="str">
        <f t="shared" si="12"/>
        <v>2008_Dec</v>
      </c>
      <c r="W13" t="s">
        <v>91</v>
      </c>
      <c r="X13" t="s">
        <v>92</v>
      </c>
      <c r="Z13" s="12">
        <v>11</v>
      </c>
      <c r="AA13" t="s">
        <v>492</v>
      </c>
    </row>
    <row r="14" spans="1:30">
      <c r="A14" s="2">
        <v>39551</v>
      </c>
      <c r="B14" t="str">
        <f t="shared" si="0"/>
        <v>2008_04</v>
      </c>
      <c r="C14" t="str">
        <f t="shared" si="1"/>
        <v>Apr</v>
      </c>
      <c r="D14" t="str">
        <f t="shared" si="5"/>
        <v>2008_Apr</v>
      </c>
      <c r="E14" s="12" t="str">
        <f t="shared" si="2"/>
        <v>13_Apr</v>
      </c>
      <c r="F14" s="12" t="str">
        <f t="shared" si="9"/>
        <v>Apr-08</v>
      </c>
      <c r="G14" s="12">
        <v>13</v>
      </c>
      <c r="H14" s="12">
        <f>H13+1</f>
        <v>13</v>
      </c>
      <c r="L14" s="12"/>
      <c r="M14" s="12"/>
      <c r="N14" s="12" t="s">
        <v>73</v>
      </c>
      <c r="O14" s="12"/>
      <c r="P14" s="9">
        <f t="shared" si="10"/>
        <v>2020</v>
      </c>
      <c r="R14" s="9">
        <f t="shared" si="13"/>
        <v>2008</v>
      </c>
      <c r="S14" t="s">
        <v>5</v>
      </c>
      <c r="T14" t="str">
        <f t="shared" si="11"/>
        <v>2008_Dec</v>
      </c>
      <c r="U14" t="str">
        <f t="shared" si="12"/>
        <v>2009_Jan</v>
      </c>
      <c r="W14" t="s">
        <v>92</v>
      </c>
      <c r="X14" t="s">
        <v>93</v>
      </c>
      <c r="Z14" s="12">
        <v>12</v>
      </c>
      <c r="AA14" t="s">
        <v>493</v>
      </c>
    </row>
    <row r="15" spans="1:30">
      <c r="A15" s="2">
        <v>39552</v>
      </c>
      <c r="B15" t="str">
        <f t="shared" si="0"/>
        <v>2008_04</v>
      </c>
      <c r="C15" t="str">
        <f t="shared" si="1"/>
        <v>Apr</v>
      </c>
      <c r="D15" t="str">
        <f t="shared" si="5"/>
        <v>2008_Apr</v>
      </c>
      <c r="E15" s="12" t="str">
        <f t="shared" si="2"/>
        <v>14_Apr</v>
      </c>
      <c r="F15" s="12" t="str">
        <f t="shared" si="9"/>
        <v>Apr-08</v>
      </c>
      <c r="G15" s="12">
        <v>14</v>
      </c>
      <c r="H15" s="12">
        <f t="shared" ref="H15:H32" si="15">H14+1</f>
        <v>14</v>
      </c>
      <c r="L15" s="12"/>
      <c r="M15" s="12"/>
      <c r="N15" s="12" t="s">
        <v>74</v>
      </c>
      <c r="O15" s="12"/>
      <c r="P15" s="9">
        <f t="shared" si="10"/>
        <v>2021</v>
      </c>
      <c r="R15" s="9">
        <f t="shared" ref="R15:R79" si="16">R3+1</f>
        <v>2009</v>
      </c>
      <c r="S15" t="str">
        <f>S3</f>
        <v>Jan</v>
      </c>
      <c r="T15" t="str">
        <f t="shared" si="11"/>
        <v>2009_Jan</v>
      </c>
      <c r="U15" t="str">
        <f t="shared" si="12"/>
        <v>2009_Feb</v>
      </c>
      <c r="W15" t="s">
        <v>93</v>
      </c>
      <c r="X15" t="s">
        <v>94</v>
      </c>
      <c r="Z15" s="12">
        <v>13</v>
      </c>
      <c r="AA15" t="s">
        <v>494</v>
      </c>
    </row>
    <row r="16" spans="1:30">
      <c r="A16" s="2">
        <v>39553</v>
      </c>
      <c r="B16" t="str">
        <f t="shared" si="0"/>
        <v>2008_04</v>
      </c>
      <c r="C16" t="str">
        <f t="shared" si="1"/>
        <v>Apr</v>
      </c>
      <c r="D16" t="str">
        <f t="shared" si="5"/>
        <v>2008_Apr</v>
      </c>
      <c r="E16" s="12" t="str">
        <f t="shared" si="2"/>
        <v>15_Apr</v>
      </c>
      <c r="F16" s="12" t="str">
        <f t="shared" si="9"/>
        <v>Apr-08</v>
      </c>
      <c r="G16" s="12">
        <v>15</v>
      </c>
      <c r="H16" s="12">
        <f t="shared" si="15"/>
        <v>15</v>
      </c>
      <c r="I16" t="s">
        <v>450</v>
      </c>
      <c r="L16" s="12"/>
      <c r="M16" s="12"/>
      <c r="N16" s="12" t="s">
        <v>75</v>
      </c>
      <c r="O16" s="12"/>
      <c r="P16" s="9">
        <f>P15+1</f>
        <v>2022</v>
      </c>
      <c r="R16" s="9">
        <f t="shared" si="16"/>
        <v>2009</v>
      </c>
      <c r="S16" t="str">
        <f t="shared" ref="S16:S79" si="17">S4</f>
        <v>Feb</v>
      </c>
      <c r="T16" t="str">
        <f t="shared" si="11"/>
        <v>2009_Feb</v>
      </c>
      <c r="U16" t="str">
        <f t="shared" si="12"/>
        <v>2009_Mar</v>
      </c>
      <c r="W16" t="s">
        <v>94</v>
      </c>
      <c r="X16" t="s">
        <v>95</v>
      </c>
      <c r="Z16" s="12">
        <v>14</v>
      </c>
      <c r="AA16" t="s">
        <v>495</v>
      </c>
    </row>
    <row r="17" spans="1:27">
      <c r="A17" s="2">
        <v>39554</v>
      </c>
      <c r="B17" t="str">
        <f t="shared" si="0"/>
        <v>2008_04</v>
      </c>
      <c r="C17" t="str">
        <f t="shared" si="1"/>
        <v>Apr</v>
      </c>
      <c r="D17" t="str">
        <f t="shared" si="5"/>
        <v>2008_Apr</v>
      </c>
      <c r="E17" s="12" t="str">
        <f t="shared" si="2"/>
        <v>16_Apr</v>
      </c>
      <c r="F17" s="12" t="str">
        <f t="shared" si="9"/>
        <v>Apr-08</v>
      </c>
      <c r="G17" s="12">
        <v>16</v>
      </c>
      <c r="H17" s="12">
        <f t="shared" si="15"/>
        <v>16</v>
      </c>
      <c r="I17" s="12" t="s">
        <v>64</v>
      </c>
      <c r="L17" s="12"/>
      <c r="M17" s="12"/>
      <c r="N17" s="12"/>
      <c r="O17" s="12"/>
      <c r="P17" s="9">
        <f t="shared" si="10"/>
        <v>2023</v>
      </c>
      <c r="R17" s="9">
        <f t="shared" si="16"/>
        <v>2009</v>
      </c>
      <c r="S17" t="str">
        <f t="shared" si="17"/>
        <v>Mar</v>
      </c>
      <c r="T17" t="str">
        <f t="shared" si="11"/>
        <v>2009_Mar</v>
      </c>
      <c r="U17" t="str">
        <f t="shared" si="12"/>
        <v>2009_Apr</v>
      </c>
      <c r="W17" t="s">
        <v>95</v>
      </c>
      <c r="X17" t="s">
        <v>96</v>
      </c>
      <c r="Z17" s="12">
        <v>15</v>
      </c>
      <c r="AA17" t="s">
        <v>496</v>
      </c>
    </row>
    <row r="18" spans="1:27">
      <c r="A18" s="2">
        <v>39555</v>
      </c>
      <c r="B18" t="str">
        <f t="shared" si="0"/>
        <v>2008_04</v>
      </c>
      <c r="C18" t="str">
        <f t="shared" si="1"/>
        <v>Apr</v>
      </c>
      <c r="D18" t="str">
        <f t="shared" si="5"/>
        <v>2008_Apr</v>
      </c>
      <c r="E18" s="12" t="str">
        <f t="shared" si="2"/>
        <v>17_Apr</v>
      </c>
      <c r="F18" s="12" t="str">
        <f t="shared" si="9"/>
        <v>Apr-08</v>
      </c>
      <c r="G18" s="12">
        <v>17</v>
      </c>
      <c r="H18" s="12">
        <f t="shared" si="15"/>
        <v>17</v>
      </c>
      <c r="I18" s="12" t="s">
        <v>65</v>
      </c>
      <c r="L18" s="12"/>
      <c r="M18" s="12"/>
      <c r="N18" s="12"/>
      <c r="O18" s="12"/>
      <c r="P18" s="9">
        <f t="shared" si="10"/>
        <v>2024</v>
      </c>
      <c r="R18" s="9">
        <f t="shared" si="16"/>
        <v>2009</v>
      </c>
      <c r="S18" t="str">
        <f t="shared" si="17"/>
        <v>Apr</v>
      </c>
      <c r="T18" t="str">
        <f t="shared" si="11"/>
        <v>2009_Apr</v>
      </c>
      <c r="U18" t="str">
        <f t="shared" si="12"/>
        <v>2009_May</v>
      </c>
      <c r="W18" t="s">
        <v>96</v>
      </c>
      <c r="X18" t="s">
        <v>97</v>
      </c>
      <c r="Z18" s="12">
        <v>16</v>
      </c>
      <c r="AA18" t="s">
        <v>497</v>
      </c>
    </row>
    <row r="19" spans="1:27">
      <c r="A19" s="2">
        <v>39556</v>
      </c>
      <c r="B19" t="str">
        <f t="shared" si="0"/>
        <v>2008_04</v>
      </c>
      <c r="C19" t="str">
        <f t="shared" si="1"/>
        <v>Apr</v>
      </c>
      <c r="D19" t="str">
        <f t="shared" si="5"/>
        <v>2008_Apr</v>
      </c>
      <c r="E19" s="12" t="str">
        <f t="shared" si="2"/>
        <v>18_Apr</v>
      </c>
      <c r="F19" s="12" t="str">
        <f t="shared" si="9"/>
        <v>Apr-08</v>
      </c>
      <c r="G19" s="12">
        <v>18</v>
      </c>
      <c r="H19" s="12">
        <f t="shared" si="15"/>
        <v>18</v>
      </c>
      <c r="I19" s="12" t="s">
        <v>66</v>
      </c>
      <c r="L19" s="12"/>
      <c r="M19" s="12"/>
      <c r="N19" s="12"/>
      <c r="O19" s="12"/>
      <c r="P19" s="9">
        <f t="shared" si="10"/>
        <v>2025</v>
      </c>
      <c r="R19" s="9">
        <f t="shared" si="16"/>
        <v>2009</v>
      </c>
      <c r="S19" t="str">
        <f t="shared" si="17"/>
        <v>May</v>
      </c>
      <c r="T19" t="str">
        <f t="shared" si="11"/>
        <v>2009_May</v>
      </c>
      <c r="U19" t="str">
        <f t="shared" si="12"/>
        <v>2009_Jun</v>
      </c>
      <c r="W19" t="s">
        <v>97</v>
      </c>
      <c r="X19" t="s">
        <v>98</v>
      </c>
      <c r="Z19" s="12">
        <v>17</v>
      </c>
      <c r="AA19" t="s">
        <v>498</v>
      </c>
    </row>
    <row r="20" spans="1:27">
      <c r="A20" s="2">
        <v>39557</v>
      </c>
      <c r="B20" t="str">
        <f t="shared" si="0"/>
        <v>2008_04</v>
      </c>
      <c r="C20" t="str">
        <f t="shared" si="1"/>
        <v>Apr</v>
      </c>
      <c r="D20" t="str">
        <f t="shared" si="5"/>
        <v>2008_Apr</v>
      </c>
      <c r="E20" s="12" t="str">
        <f t="shared" si="2"/>
        <v>19_Apr</v>
      </c>
      <c r="F20" s="12" t="str">
        <f t="shared" si="9"/>
        <v>Apr-08</v>
      </c>
      <c r="G20" s="12">
        <v>19</v>
      </c>
      <c r="H20" s="12">
        <f t="shared" si="15"/>
        <v>19</v>
      </c>
      <c r="I20" s="12" t="s">
        <v>67</v>
      </c>
      <c r="L20" s="12"/>
      <c r="M20" s="12"/>
      <c r="N20" s="12"/>
      <c r="O20" s="12"/>
      <c r="P20" s="9">
        <f t="shared" si="10"/>
        <v>2026</v>
      </c>
      <c r="R20" s="9">
        <f t="shared" si="16"/>
        <v>2009</v>
      </c>
      <c r="S20" t="str">
        <f t="shared" si="17"/>
        <v>Jun</v>
      </c>
      <c r="T20" t="str">
        <f t="shared" si="11"/>
        <v>2009_Jun</v>
      </c>
      <c r="U20" t="str">
        <f t="shared" si="12"/>
        <v>2009_Jul</v>
      </c>
      <c r="W20" t="s">
        <v>98</v>
      </c>
      <c r="X20" t="s">
        <v>99</v>
      </c>
      <c r="Z20" s="12">
        <v>18</v>
      </c>
      <c r="AA20" t="s">
        <v>499</v>
      </c>
    </row>
    <row r="21" spans="1:27">
      <c r="A21" s="2">
        <v>39558</v>
      </c>
      <c r="B21" t="str">
        <f t="shared" si="0"/>
        <v>2008_04</v>
      </c>
      <c r="C21" t="str">
        <f t="shared" si="1"/>
        <v>Apr</v>
      </c>
      <c r="D21" t="str">
        <f t="shared" si="5"/>
        <v>2008_Apr</v>
      </c>
      <c r="E21" s="12" t="str">
        <f t="shared" si="2"/>
        <v>20_Apr</v>
      </c>
      <c r="F21" s="12" t="str">
        <f t="shared" si="9"/>
        <v>Apr-08</v>
      </c>
      <c r="G21" s="12">
        <v>20</v>
      </c>
      <c r="H21" s="12">
        <f t="shared" si="15"/>
        <v>20</v>
      </c>
      <c r="I21" s="12" t="s">
        <v>68</v>
      </c>
      <c r="L21" s="12"/>
      <c r="M21" s="12"/>
      <c r="N21" s="12"/>
      <c r="O21" s="12"/>
      <c r="P21" s="9">
        <f t="shared" si="10"/>
        <v>2027</v>
      </c>
      <c r="R21" s="9">
        <f t="shared" si="16"/>
        <v>2009</v>
      </c>
      <c r="S21" t="str">
        <f t="shared" si="17"/>
        <v>Jul</v>
      </c>
      <c r="T21" t="str">
        <f t="shared" si="11"/>
        <v>2009_Jul</v>
      </c>
      <c r="U21" t="str">
        <f t="shared" si="12"/>
        <v>2009_Aug</v>
      </c>
      <c r="W21" t="s">
        <v>99</v>
      </c>
      <c r="X21" t="s">
        <v>100</v>
      </c>
      <c r="Z21" s="12">
        <v>19</v>
      </c>
      <c r="AA21" t="s">
        <v>500</v>
      </c>
    </row>
    <row r="22" spans="1:27">
      <c r="A22" s="2">
        <v>39559</v>
      </c>
      <c r="B22" t="str">
        <f t="shared" si="0"/>
        <v>2008_04</v>
      </c>
      <c r="C22" t="str">
        <f t="shared" si="1"/>
        <v>Apr</v>
      </c>
      <c r="D22" t="str">
        <f t="shared" si="5"/>
        <v>2008_Apr</v>
      </c>
      <c r="E22" s="12" t="str">
        <f t="shared" si="2"/>
        <v>21_Apr</v>
      </c>
      <c r="F22" s="12" t="str">
        <f t="shared" si="9"/>
        <v>Apr-08</v>
      </c>
      <c r="G22" s="12">
        <v>21</v>
      </c>
      <c r="H22" s="12">
        <f t="shared" si="15"/>
        <v>21</v>
      </c>
      <c r="I22" s="12" t="s">
        <v>69</v>
      </c>
      <c r="L22" s="12"/>
      <c r="M22" s="12"/>
      <c r="N22" s="12"/>
      <c r="O22" s="12"/>
      <c r="P22" s="9">
        <f t="shared" si="10"/>
        <v>2028</v>
      </c>
      <c r="R22" s="9">
        <f t="shared" si="16"/>
        <v>2009</v>
      </c>
      <c r="S22" t="str">
        <f t="shared" si="17"/>
        <v>Aug</v>
      </c>
      <c r="T22" t="str">
        <f t="shared" si="11"/>
        <v>2009_Aug</v>
      </c>
      <c r="U22" t="str">
        <f t="shared" si="12"/>
        <v>2009_Sep</v>
      </c>
      <c r="W22" t="s">
        <v>100</v>
      </c>
      <c r="X22" t="s">
        <v>101</v>
      </c>
      <c r="Z22" s="12">
        <v>20</v>
      </c>
      <c r="AA22" t="s">
        <v>501</v>
      </c>
    </row>
    <row r="23" spans="1:27">
      <c r="A23" s="2">
        <v>39560</v>
      </c>
      <c r="B23" t="str">
        <f t="shared" si="0"/>
        <v>2008_04</v>
      </c>
      <c r="C23" t="str">
        <f t="shared" si="1"/>
        <v>Apr</v>
      </c>
      <c r="D23" t="str">
        <f t="shared" si="5"/>
        <v>2008_Apr</v>
      </c>
      <c r="E23" s="12" t="str">
        <f t="shared" si="2"/>
        <v>22_Apr</v>
      </c>
      <c r="F23" s="12" t="str">
        <f t="shared" si="9"/>
        <v>Apr-08</v>
      </c>
      <c r="G23" s="12">
        <v>22</v>
      </c>
      <c r="H23" s="12">
        <f t="shared" si="15"/>
        <v>22</v>
      </c>
      <c r="I23" s="12" t="s">
        <v>70</v>
      </c>
      <c r="L23" s="12"/>
      <c r="M23" s="12"/>
      <c r="N23" s="12"/>
      <c r="O23" s="12"/>
      <c r="P23" s="9">
        <f t="shared" si="10"/>
        <v>2029</v>
      </c>
      <c r="R23" s="9">
        <f t="shared" si="16"/>
        <v>2009</v>
      </c>
      <c r="S23" t="str">
        <f t="shared" si="17"/>
        <v>Sep</v>
      </c>
      <c r="T23" t="str">
        <f t="shared" si="11"/>
        <v>2009_Sep</v>
      </c>
      <c r="U23" t="str">
        <f t="shared" si="12"/>
        <v>2009_Oct</v>
      </c>
      <c r="W23" t="s">
        <v>101</v>
      </c>
      <c r="X23" t="s">
        <v>102</v>
      </c>
      <c r="Z23" s="12">
        <v>21</v>
      </c>
      <c r="AA23" t="s">
        <v>481</v>
      </c>
    </row>
    <row r="24" spans="1:27">
      <c r="A24" s="2">
        <v>39561</v>
      </c>
      <c r="B24" t="str">
        <f t="shared" si="0"/>
        <v>2008_04</v>
      </c>
      <c r="C24" t="str">
        <f t="shared" si="1"/>
        <v>Apr</v>
      </c>
      <c r="D24" t="str">
        <f t="shared" si="5"/>
        <v>2008_Apr</v>
      </c>
      <c r="E24" s="12" t="str">
        <f t="shared" si="2"/>
        <v>23_Apr</v>
      </c>
      <c r="F24" s="12" t="str">
        <f t="shared" si="9"/>
        <v>Apr-08</v>
      </c>
      <c r="G24" s="12">
        <v>23</v>
      </c>
      <c r="H24" s="12">
        <f t="shared" si="15"/>
        <v>23</v>
      </c>
      <c r="I24" s="12" t="s">
        <v>71</v>
      </c>
      <c r="L24" s="12"/>
      <c r="M24" s="12"/>
      <c r="N24" s="12"/>
      <c r="O24" s="12"/>
      <c r="P24" s="9">
        <f t="shared" si="10"/>
        <v>2030</v>
      </c>
      <c r="R24" s="9">
        <f t="shared" si="16"/>
        <v>2009</v>
      </c>
      <c r="S24" t="str">
        <f t="shared" si="17"/>
        <v>Oct</v>
      </c>
      <c r="T24" t="str">
        <f t="shared" si="11"/>
        <v>2009_Oct</v>
      </c>
      <c r="U24" t="str">
        <f t="shared" si="12"/>
        <v>2009_Nov</v>
      </c>
      <c r="W24" t="s">
        <v>102</v>
      </c>
      <c r="X24" t="s">
        <v>103</v>
      </c>
      <c r="Z24" s="12">
        <v>22</v>
      </c>
      <c r="AA24" t="s">
        <v>502</v>
      </c>
    </row>
    <row r="25" spans="1:27">
      <c r="A25" s="2">
        <v>39562</v>
      </c>
      <c r="B25" t="str">
        <f t="shared" si="0"/>
        <v>2008_04</v>
      </c>
      <c r="C25" t="str">
        <f t="shared" si="1"/>
        <v>Apr</v>
      </c>
      <c r="D25" t="str">
        <f t="shared" si="5"/>
        <v>2008_Apr</v>
      </c>
      <c r="E25" s="12" t="str">
        <f t="shared" si="2"/>
        <v>24_Apr</v>
      </c>
      <c r="F25" s="12" t="str">
        <f t="shared" si="9"/>
        <v>Apr-08</v>
      </c>
      <c r="G25" s="12">
        <v>24</v>
      </c>
      <c r="H25" s="12">
        <f t="shared" si="15"/>
        <v>24</v>
      </c>
      <c r="I25" s="12" t="s">
        <v>72</v>
      </c>
      <c r="L25" s="12"/>
      <c r="M25" s="12"/>
      <c r="N25" s="12"/>
      <c r="O25" s="12"/>
      <c r="P25" s="9">
        <f t="shared" si="10"/>
        <v>2031</v>
      </c>
      <c r="R25" s="9">
        <f t="shared" si="16"/>
        <v>2009</v>
      </c>
      <c r="S25" t="str">
        <f t="shared" si="17"/>
        <v>Nov</v>
      </c>
      <c r="T25" t="str">
        <f t="shared" si="11"/>
        <v>2009_Nov</v>
      </c>
      <c r="U25" t="str">
        <f t="shared" si="12"/>
        <v>2009_Dec</v>
      </c>
      <c r="W25" t="s">
        <v>103</v>
      </c>
      <c r="X25" t="s">
        <v>104</v>
      </c>
      <c r="Z25" s="12">
        <v>23</v>
      </c>
      <c r="AA25" t="s">
        <v>503</v>
      </c>
    </row>
    <row r="26" spans="1:27">
      <c r="A26" s="2">
        <v>39563</v>
      </c>
      <c r="B26" t="str">
        <f t="shared" si="0"/>
        <v>2008_04</v>
      </c>
      <c r="C26" t="str">
        <f t="shared" si="1"/>
        <v>Apr</v>
      </c>
      <c r="D26" t="str">
        <f t="shared" si="5"/>
        <v>2008_Apr</v>
      </c>
      <c r="E26" s="12" t="str">
        <f t="shared" si="2"/>
        <v>25_Apr</v>
      </c>
      <c r="F26" s="12" t="str">
        <f t="shared" si="9"/>
        <v>Apr-08</v>
      </c>
      <c r="G26" s="12">
        <v>25</v>
      </c>
      <c r="H26" s="12">
        <f t="shared" si="15"/>
        <v>25</v>
      </c>
      <c r="I26" s="12" t="s">
        <v>73</v>
      </c>
      <c r="L26" s="12"/>
      <c r="M26" s="12"/>
      <c r="N26" s="12"/>
      <c r="O26" s="12"/>
      <c r="P26" s="9">
        <f t="shared" si="10"/>
        <v>2032</v>
      </c>
      <c r="R26" s="9">
        <f t="shared" si="16"/>
        <v>2009</v>
      </c>
      <c r="S26" t="str">
        <f t="shared" si="17"/>
        <v>Dec</v>
      </c>
      <c r="T26" t="str">
        <f t="shared" si="11"/>
        <v>2009_Dec</v>
      </c>
      <c r="U26" t="str">
        <f t="shared" si="12"/>
        <v>2010_Jan</v>
      </c>
      <c r="W26" t="s">
        <v>104</v>
      </c>
      <c r="X26" t="s">
        <v>105</v>
      </c>
      <c r="Z26" s="12">
        <v>24</v>
      </c>
      <c r="AA26" t="s">
        <v>504</v>
      </c>
    </row>
    <row r="27" spans="1:27">
      <c r="A27" s="2">
        <v>39564</v>
      </c>
      <c r="B27" t="str">
        <f t="shared" si="0"/>
        <v>2008_04</v>
      </c>
      <c r="C27" t="str">
        <f t="shared" si="1"/>
        <v>Apr</v>
      </c>
      <c r="D27" t="str">
        <f t="shared" si="5"/>
        <v>2008_Apr</v>
      </c>
      <c r="E27" s="12" t="str">
        <f t="shared" si="2"/>
        <v>26_Apr</v>
      </c>
      <c r="F27" s="12" t="str">
        <f t="shared" si="9"/>
        <v>Apr-08</v>
      </c>
      <c r="G27" s="12">
        <v>26</v>
      </c>
      <c r="H27" s="12">
        <f t="shared" si="15"/>
        <v>26</v>
      </c>
      <c r="I27" s="12" t="s">
        <v>74</v>
      </c>
      <c r="L27" s="12"/>
      <c r="M27" s="12"/>
      <c r="N27" s="12"/>
      <c r="O27" s="12"/>
      <c r="R27" s="9">
        <f t="shared" si="16"/>
        <v>2010</v>
      </c>
      <c r="S27" t="str">
        <f t="shared" si="17"/>
        <v>Jan</v>
      </c>
      <c r="T27" t="str">
        <f t="shared" si="11"/>
        <v>2010_Jan</v>
      </c>
      <c r="U27" t="str">
        <f t="shared" si="12"/>
        <v>2010_Feb</v>
      </c>
      <c r="W27" t="s">
        <v>105</v>
      </c>
      <c r="X27" t="s">
        <v>106</v>
      </c>
      <c r="Z27" s="12">
        <v>25</v>
      </c>
      <c r="AA27" t="s">
        <v>505</v>
      </c>
    </row>
    <row r="28" spans="1:27">
      <c r="A28" s="2">
        <v>39565</v>
      </c>
      <c r="B28" t="str">
        <f t="shared" si="0"/>
        <v>2008_04</v>
      </c>
      <c r="C28" t="str">
        <f t="shared" si="1"/>
        <v>Apr</v>
      </c>
      <c r="D28" t="str">
        <f t="shared" si="5"/>
        <v>2008_Apr</v>
      </c>
      <c r="E28" s="12" t="str">
        <f t="shared" si="2"/>
        <v>27_Apr</v>
      </c>
      <c r="F28" s="12" t="str">
        <f t="shared" si="9"/>
        <v>Apr-08</v>
      </c>
      <c r="G28" s="12">
        <v>27</v>
      </c>
      <c r="H28" s="12">
        <f t="shared" si="15"/>
        <v>27</v>
      </c>
      <c r="I28" s="12" t="s">
        <v>75</v>
      </c>
      <c r="L28" s="12"/>
      <c r="M28" s="12"/>
      <c r="N28" s="12"/>
      <c r="O28" s="12"/>
      <c r="R28" s="9">
        <f t="shared" si="16"/>
        <v>2010</v>
      </c>
      <c r="S28" t="str">
        <f t="shared" si="17"/>
        <v>Feb</v>
      </c>
      <c r="T28" t="str">
        <f t="shared" si="11"/>
        <v>2010_Feb</v>
      </c>
      <c r="U28" t="str">
        <f t="shared" si="12"/>
        <v>2010_Mar</v>
      </c>
      <c r="W28" t="s">
        <v>106</v>
      </c>
      <c r="X28" t="s">
        <v>107</v>
      </c>
      <c r="Z28" s="12">
        <v>26</v>
      </c>
      <c r="AA28" t="s">
        <v>506</v>
      </c>
    </row>
    <row r="29" spans="1:27">
      <c r="A29" s="2">
        <v>39566</v>
      </c>
      <c r="B29" t="str">
        <f t="shared" si="0"/>
        <v>2008_04</v>
      </c>
      <c r="C29" t="str">
        <f t="shared" si="1"/>
        <v>Apr</v>
      </c>
      <c r="D29" t="str">
        <f t="shared" si="5"/>
        <v>2008_Apr</v>
      </c>
      <c r="E29" s="12" t="str">
        <f t="shared" si="2"/>
        <v>28_Apr</v>
      </c>
      <c r="F29" s="12" t="str">
        <f t="shared" si="9"/>
        <v>Apr-08</v>
      </c>
      <c r="G29" s="12">
        <v>28</v>
      </c>
      <c r="H29" s="12">
        <f t="shared" si="15"/>
        <v>28</v>
      </c>
      <c r="L29" s="12"/>
      <c r="M29" s="12"/>
      <c r="N29" s="12"/>
      <c r="O29" s="12"/>
      <c r="R29" s="9">
        <f t="shared" si="16"/>
        <v>2010</v>
      </c>
      <c r="S29" t="str">
        <f t="shared" si="17"/>
        <v>Mar</v>
      </c>
      <c r="T29" t="str">
        <f t="shared" si="11"/>
        <v>2010_Mar</v>
      </c>
      <c r="U29" t="str">
        <f t="shared" si="12"/>
        <v>2010_Apr</v>
      </c>
      <c r="W29" t="s">
        <v>107</v>
      </c>
      <c r="X29" t="s">
        <v>108</v>
      </c>
      <c r="Z29" s="12">
        <v>27</v>
      </c>
      <c r="AA29" t="s">
        <v>507</v>
      </c>
    </row>
    <row r="30" spans="1:27">
      <c r="A30" s="2">
        <v>39567</v>
      </c>
      <c r="B30" t="str">
        <f t="shared" si="0"/>
        <v>2008_04</v>
      </c>
      <c r="C30" t="str">
        <f t="shared" si="1"/>
        <v>Apr</v>
      </c>
      <c r="D30" t="str">
        <f t="shared" si="5"/>
        <v>2008_Apr</v>
      </c>
      <c r="E30" s="12" t="str">
        <f t="shared" si="2"/>
        <v>29_Apr</v>
      </c>
      <c r="F30" s="12" t="str">
        <f t="shared" si="9"/>
        <v>Apr-08</v>
      </c>
      <c r="G30" s="12">
        <v>29</v>
      </c>
      <c r="H30" s="12">
        <f t="shared" si="15"/>
        <v>29</v>
      </c>
      <c r="L30" s="12"/>
      <c r="M30" s="12"/>
      <c r="N30" s="12"/>
      <c r="O30" s="12"/>
      <c r="R30" s="9">
        <f t="shared" si="16"/>
        <v>2010</v>
      </c>
      <c r="S30" t="str">
        <f t="shared" si="17"/>
        <v>Apr</v>
      </c>
      <c r="T30" t="str">
        <f t="shared" si="11"/>
        <v>2010_Apr</v>
      </c>
      <c r="U30" t="str">
        <f t="shared" si="12"/>
        <v>2010_May</v>
      </c>
      <c r="W30" t="s">
        <v>108</v>
      </c>
      <c r="X30" t="s">
        <v>109</v>
      </c>
      <c r="Z30" s="12">
        <v>28</v>
      </c>
      <c r="AA30" t="s">
        <v>508</v>
      </c>
    </row>
    <row r="31" spans="1:27">
      <c r="A31" s="2">
        <v>39568</v>
      </c>
      <c r="B31" t="str">
        <f t="shared" si="0"/>
        <v>2008_04</v>
      </c>
      <c r="C31" t="str">
        <f t="shared" si="1"/>
        <v>Apr</v>
      </c>
      <c r="D31" t="str">
        <f t="shared" si="5"/>
        <v>2008_Apr</v>
      </c>
      <c r="E31" s="12" t="str">
        <f t="shared" si="2"/>
        <v>30_Apr</v>
      </c>
      <c r="F31" s="12" t="str">
        <f t="shared" si="9"/>
        <v>Apr-08</v>
      </c>
      <c r="G31" s="12">
        <v>30</v>
      </c>
      <c r="H31" s="12">
        <f t="shared" si="15"/>
        <v>30</v>
      </c>
      <c r="L31" s="12"/>
      <c r="M31" s="12"/>
      <c r="N31" s="12"/>
      <c r="O31" s="12"/>
      <c r="R31" s="9">
        <f t="shared" si="16"/>
        <v>2010</v>
      </c>
      <c r="S31" t="str">
        <f t="shared" si="17"/>
        <v>May</v>
      </c>
      <c r="T31" t="str">
        <f t="shared" si="11"/>
        <v>2010_May</v>
      </c>
      <c r="U31" t="str">
        <f t="shared" si="12"/>
        <v>2010_Jun</v>
      </c>
      <c r="W31" t="s">
        <v>109</v>
      </c>
      <c r="X31" t="s">
        <v>110</v>
      </c>
      <c r="Z31" s="12">
        <v>29</v>
      </c>
      <c r="AA31" t="s">
        <v>509</v>
      </c>
    </row>
    <row r="32" spans="1:27">
      <c r="A32" s="2">
        <v>39569</v>
      </c>
      <c r="B32" t="str">
        <f t="shared" si="0"/>
        <v>2008_05</v>
      </c>
      <c r="C32" t="str">
        <f t="shared" si="1"/>
        <v>May</v>
      </c>
      <c r="D32" t="str">
        <f t="shared" si="5"/>
        <v>2008_May</v>
      </c>
      <c r="E32" s="12" t="str">
        <f t="shared" si="2"/>
        <v>01_May</v>
      </c>
      <c r="F32" s="12" t="str">
        <f t="shared" si="9"/>
        <v>May-08</v>
      </c>
      <c r="G32" s="12">
        <v>31</v>
      </c>
      <c r="H32" s="12">
        <f t="shared" si="15"/>
        <v>31</v>
      </c>
      <c r="L32" s="12"/>
      <c r="M32" s="12"/>
      <c r="N32" s="12"/>
      <c r="O32" s="12"/>
      <c r="R32" s="9">
        <f t="shared" si="16"/>
        <v>2010</v>
      </c>
      <c r="S32" t="str">
        <f t="shared" si="17"/>
        <v>Jun</v>
      </c>
      <c r="T32" t="str">
        <f t="shared" si="11"/>
        <v>2010_Jun</v>
      </c>
      <c r="U32" t="str">
        <f t="shared" si="12"/>
        <v>2010_Jul</v>
      </c>
      <c r="W32" t="s">
        <v>110</v>
      </c>
      <c r="X32" t="s">
        <v>111</v>
      </c>
      <c r="Z32" s="12">
        <v>30</v>
      </c>
      <c r="AA32" t="s">
        <v>510</v>
      </c>
    </row>
    <row r="33" spans="1:27">
      <c r="A33" s="2">
        <v>39570</v>
      </c>
      <c r="B33" t="str">
        <f t="shared" si="0"/>
        <v>2008_05</v>
      </c>
      <c r="C33" t="str">
        <f t="shared" si="1"/>
        <v>May</v>
      </c>
      <c r="D33" t="str">
        <f t="shared" si="5"/>
        <v>2008_May</v>
      </c>
      <c r="E33" s="12" t="str">
        <f t="shared" si="2"/>
        <v>02_May</v>
      </c>
      <c r="F33" s="12" t="str">
        <f t="shared" si="9"/>
        <v>May-08</v>
      </c>
      <c r="G33" s="12"/>
      <c r="R33" s="9">
        <f t="shared" si="16"/>
        <v>2010</v>
      </c>
      <c r="S33" t="str">
        <f t="shared" si="17"/>
        <v>Jul</v>
      </c>
      <c r="T33" t="str">
        <f t="shared" si="11"/>
        <v>2010_Jul</v>
      </c>
      <c r="U33" t="str">
        <f t="shared" si="12"/>
        <v>2010_Aug</v>
      </c>
      <c r="W33" t="s">
        <v>111</v>
      </c>
      <c r="X33" t="s">
        <v>112</v>
      </c>
      <c r="Z33" s="12">
        <v>31</v>
      </c>
      <c r="AA33" t="s">
        <v>482</v>
      </c>
    </row>
    <row r="34" spans="1:27">
      <c r="A34" s="2">
        <v>39571</v>
      </c>
      <c r="B34" t="str">
        <f t="shared" si="0"/>
        <v>2008_05</v>
      </c>
      <c r="C34" t="str">
        <f t="shared" ref="C34:C65" si="18">VLOOKUP(TEXT(MONTH(A34),"00"),$H$2:$I$13,2,FALSE)</f>
        <v>May</v>
      </c>
      <c r="D34" t="str">
        <f t="shared" si="5"/>
        <v>2008_May</v>
      </c>
      <c r="E34" s="12" t="str">
        <f t="shared" ref="E34:E66" si="19">VLOOKUP(DAY(A34),$G$2:$H$32,2,FALSE)&amp;"_"&amp;C34</f>
        <v>03_May</v>
      </c>
      <c r="F34" s="12" t="str">
        <f t="shared" si="9"/>
        <v>May-08</v>
      </c>
      <c r="G34" s="12"/>
      <c r="R34" s="9">
        <f t="shared" si="16"/>
        <v>2010</v>
      </c>
      <c r="S34" t="str">
        <f t="shared" si="17"/>
        <v>Aug</v>
      </c>
      <c r="T34" t="str">
        <f t="shared" si="11"/>
        <v>2010_Aug</v>
      </c>
      <c r="U34" t="str">
        <f t="shared" si="12"/>
        <v>2010_Sep</v>
      </c>
      <c r="W34" t="s">
        <v>112</v>
      </c>
      <c r="X34" t="s">
        <v>113</v>
      </c>
    </row>
    <row r="35" spans="1:27">
      <c r="A35" s="2">
        <v>39572</v>
      </c>
      <c r="B35" t="str">
        <f t="shared" si="0"/>
        <v>2008_05</v>
      </c>
      <c r="C35" t="str">
        <f t="shared" si="18"/>
        <v>May</v>
      </c>
      <c r="D35" t="str">
        <f t="shared" si="5"/>
        <v>2008_May</v>
      </c>
      <c r="E35" s="12" t="str">
        <f t="shared" si="19"/>
        <v>04_May</v>
      </c>
      <c r="F35" s="12" t="str">
        <f t="shared" si="9"/>
        <v>May-08</v>
      </c>
      <c r="G35" s="12"/>
      <c r="R35" s="9">
        <f t="shared" si="16"/>
        <v>2010</v>
      </c>
      <c r="S35" t="str">
        <f t="shared" si="17"/>
        <v>Sep</v>
      </c>
      <c r="T35" t="str">
        <f t="shared" si="11"/>
        <v>2010_Sep</v>
      </c>
      <c r="U35" t="str">
        <f t="shared" si="12"/>
        <v>2010_Oct</v>
      </c>
      <c r="W35" t="s">
        <v>113</v>
      </c>
      <c r="X35" t="s">
        <v>114</v>
      </c>
    </row>
    <row r="36" spans="1:27">
      <c r="A36" s="2">
        <v>39573</v>
      </c>
      <c r="B36" t="str">
        <f t="shared" si="0"/>
        <v>2008_05</v>
      </c>
      <c r="C36" t="str">
        <f t="shared" si="18"/>
        <v>May</v>
      </c>
      <c r="D36" t="str">
        <f t="shared" si="5"/>
        <v>2008_May</v>
      </c>
      <c r="E36" s="12" t="str">
        <f t="shared" si="19"/>
        <v>05_May</v>
      </c>
      <c r="F36" s="12" t="str">
        <f t="shared" si="9"/>
        <v>May-08</v>
      </c>
      <c r="G36" s="12"/>
      <c r="R36" s="9">
        <f t="shared" si="16"/>
        <v>2010</v>
      </c>
      <c r="S36" t="str">
        <f t="shared" si="17"/>
        <v>Oct</v>
      </c>
      <c r="T36" t="str">
        <f t="shared" si="11"/>
        <v>2010_Oct</v>
      </c>
      <c r="U36" t="str">
        <f t="shared" si="12"/>
        <v>2010_Nov</v>
      </c>
      <c r="W36" t="s">
        <v>114</v>
      </c>
      <c r="X36" t="s">
        <v>115</v>
      </c>
    </row>
    <row r="37" spans="1:27">
      <c r="A37" s="2">
        <v>39574</v>
      </c>
      <c r="B37" t="str">
        <f t="shared" si="0"/>
        <v>2008_05</v>
      </c>
      <c r="C37" t="str">
        <f t="shared" si="18"/>
        <v>May</v>
      </c>
      <c r="D37" t="str">
        <f t="shared" si="5"/>
        <v>2008_May</v>
      </c>
      <c r="E37" s="12" t="str">
        <f t="shared" si="19"/>
        <v>06_May</v>
      </c>
      <c r="F37" s="12" t="str">
        <f t="shared" si="9"/>
        <v>May-08</v>
      </c>
      <c r="G37" s="12"/>
      <c r="R37" s="9">
        <f t="shared" si="16"/>
        <v>2010</v>
      </c>
      <c r="S37" t="str">
        <f t="shared" si="17"/>
        <v>Nov</v>
      </c>
      <c r="T37" t="str">
        <f t="shared" si="11"/>
        <v>2010_Nov</v>
      </c>
      <c r="U37" t="str">
        <f t="shared" si="12"/>
        <v>2010_Dec</v>
      </c>
      <c r="W37" t="s">
        <v>115</v>
      </c>
      <c r="X37" t="s">
        <v>116</v>
      </c>
    </row>
    <row r="38" spans="1:27">
      <c r="A38" s="2">
        <v>39575</v>
      </c>
      <c r="B38" t="str">
        <f t="shared" si="0"/>
        <v>2008_05</v>
      </c>
      <c r="C38" t="str">
        <f t="shared" si="18"/>
        <v>May</v>
      </c>
      <c r="D38" t="str">
        <f t="shared" si="5"/>
        <v>2008_May</v>
      </c>
      <c r="E38" s="12" t="str">
        <f t="shared" si="19"/>
        <v>07_May</v>
      </c>
      <c r="F38" s="12" t="str">
        <f t="shared" si="9"/>
        <v>May-08</v>
      </c>
      <c r="G38" s="12"/>
      <c r="R38" s="9">
        <f t="shared" si="16"/>
        <v>2010</v>
      </c>
      <c r="S38" t="str">
        <f t="shared" si="17"/>
        <v>Dec</v>
      </c>
      <c r="T38" t="str">
        <f t="shared" si="11"/>
        <v>2010_Dec</v>
      </c>
      <c r="U38" t="str">
        <f t="shared" si="12"/>
        <v>2011_Jan</v>
      </c>
      <c r="W38" t="s">
        <v>116</v>
      </c>
      <c r="X38" t="s">
        <v>117</v>
      </c>
    </row>
    <row r="39" spans="1:27">
      <c r="A39" s="2">
        <v>39576</v>
      </c>
      <c r="B39" t="str">
        <f t="shared" si="0"/>
        <v>2008_05</v>
      </c>
      <c r="C39" t="str">
        <f t="shared" si="18"/>
        <v>May</v>
      </c>
      <c r="D39" t="str">
        <f t="shared" si="5"/>
        <v>2008_May</v>
      </c>
      <c r="E39" s="12" t="str">
        <f t="shared" si="19"/>
        <v>08_May</v>
      </c>
      <c r="F39" s="12" t="str">
        <f t="shared" si="9"/>
        <v>May-08</v>
      </c>
      <c r="G39" s="12"/>
      <c r="R39" s="9">
        <f t="shared" si="16"/>
        <v>2011</v>
      </c>
      <c r="S39" t="str">
        <f t="shared" si="17"/>
        <v>Jan</v>
      </c>
      <c r="T39" t="str">
        <f t="shared" si="11"/>
        <v>2011_Jan</v>
      </c>
      <c r="U39" t="str">
        <f t="shared" si="12"/>
        <v>2011_Feb</v>
      </c>
      <c r="W39" t="s">
        <v>117</v>
      </c>
      <c r="X39" t="s">
        <v>118</v>
      </c>
    </row>
    <row r="40" spans="1:27">
      <c r="A40" s="2">
        <v>39577</v>
      </c>
      <c r="B40" t="str">
        <f t="shared" si="0"/>
        <v>2008_05</v>
      </c>
      <c r="C40" t="str">
        <f t="shared" si="18"/>
        <v>May</v>
      </c>
      <c r="D40" t="str">
        <f t="shared" si="5"/>
        <v>2008_May</v>
      </c>
      <c r="E40" s="12" t="str">
        <f t="shared" si="19"/>
        <v>09_May</v>
      </c>
      <c r="F40" s="12" t="str">
        <f t="shared" si="9"/>
        <v>May-08</v>
      </c>
      <c r="G40" s="12"/>
      <c r="R40" s="9">
        <f t="shared" si="16"/>
        <v>2011</v>
      </c>
      <c r="S40" t="str">
        <f t="shared" si="17"/>
        <v>Feb</v>
      </c>
      <c r="T40" t="str">
        <f t="shared" si="11"/>
        <v>2011_Feb</v>
      </c>
      <c r="U40" t="str">
        <f t="shared" si="12"/>
        <v>2011_Mar</v>
      </c>
      <c r="W40" t="s">
        <v>118</v>
      </c>
      <c r="X40" t="s">
        <v>119</v>
      </c>
    </row>
    <row r="41" spans="1:27">
      <c r="A41" s="2">
        <v>39578</v>
      </c>
      <c r="B41" t="str">
        <f t="shared" si="0"/>
        <v>2008_05</v>
      </c>
      <c r="C41" t="str">
        <f t="shared" si="18"/>
        <v>May</v>
      </c>
      <c r="D41" t="str">
        <f t="shared" si="5"/>
        <v>2008_May</v>
      </c>
      <c r="E41" s="12" t="str">
        <f t="shared" si="19"/>
        <v>10_May</v>
      </c>
      <c r="F41" s="12" t="str">
        <f t="shared" si="9"/>
        <v>May-08</v>
      </c>
      <c r="G41" s="12"/>
      <c r="R41" s="9">
        <f t="shared" si="16"/>
        <v>2011</v>
      </c>
      <c r="S41" t="str">
        <f t="shared" si="17"/>
        <v>Mar</v>
      </c>
      <c r="T41" t="str">
        <f t="shared" si="11"/>
        <v>2011_Mar</v>
      </c>
      <c r="U41" t="str">
        <f t="shared" si="12"/>
        <v>2011_Apr</v>
      </c>
      <c r="W41" t="s">
        <v>119</v>
      </c>
      <c r="X41" t="s">
        <v>120</v>
      </c>
    </row>
    <row r="42" spans="1:27">
      <c r="A42" s="2">
        <v>39579</v>
      </c>
      <c r="B42" t="str">
        <f t="shared" si="0"/>
        <v>2008_05</v>
      </c>
      <c r="C42" t="str">
        <f t="shared" si="18"/>
        <v>May</v>
      </c>
      <c r="D42" t="str">
        <f t="shared" si="5"/>
        <v>2008_May</v>
      </c>
      <c r="E42" s="12" t="str">
        <f t="shared" si="19"/>
        <v>11_May</v>
      </c>
      <c r="F42" s="12" t="str">
        <f t="shared" si="9"/>
        <v>May-08</v>
      </c>
      <c r="G42" s="12"/>
      <c r="R42" s="9">
        <f t="shared" si="16"/>
        <v>2011</v>
      </c>
      <c r="S42" t="str">
        <f t="shared" si="17"/>
        <v>Apr</v>
      </c>
      <c r="T42" t="str">
        <f t="shared" si="11"/>
        <v>2011_Apr</v>
      </c>
      <c r="U42" t="str">
        <f t="shared" si="12"/>
        <v>2011_May</v>
      </c>
      <c r="W42" t="s">
        <v>120</v>
      </c>
      <c r="X42" t="s">
        <v>121</v>
      </c>
    </row>
    <row r="43" spans="1:27">
      <c r="A43" s="2">
        <v>39580</v>
      </c>
      <c r="B43" t="str">
        <f t="shared" si="0"/>
        <v>2008_05</v>
      </c>
      <c r="C43" t="str">
        <f t="shared" si="18"/>
        <v>May</v>
      </c>
      <c r="D43" t="str">
        <f t="shared" si="5"/>
        <v>2008_May</v>
      </c>
      <c r="E43" s="12" t="str">
        <f t="shared" si="19"/>
        <v>12_May</v>
      </c>
      <c r="F43" s="12" t="str">
        <f t="shared" si="9"/>
        <v>May-08</v>
      </c>
      <c r="G43" s="12"/>
      <c r="R43" s="9">
        <f t="shared" si="16"/>
        <v>2011</v>
      </c>
      <c r="S43" t="str">
        <f t="shared" si="17"/>
        <v>May</v>
      </c>
      <c r="T43" t="str">
        <f t="shared" si="11"/>
        <v>2011_May</v>
      </c>
      <c r="U43" t="str">
        <f t="shared" si="12"/>
        <v>2011_Jun</v>
      </c>
      <c r="W43" t="s">
        <v>121</v>
      </c>
      <c r="X43" t="s">
        <v>122</v>
      </c>
    </row>
    <row r="44" spans="1:27">
      <c r="A44" s="2">
        <v>39581</v>
      </c>
      <c r="B44" t="str">
        <f t="shared" si="0"/>
        <v>2008_05</v>
      </c>
      <c r="C44" t="str">
        <f t="shared" si="18"/>
        <v>May</v>
      </c>
      <c r="D44" t="str">
        <f t="shared" si="5"/>
        <v>2008_May</v>
      </c>
      <c r="E44" s="12" t="str">
        <f t="shared" si="19"/>
        <v>13_May</v>
      </c>
      <c r="F44" s="12" t="str">
        <f t="shared" si="9"/>
        <v>May-08</v>
      </c>
      <c r="G44" s="12"/>
      <c r="R44" s="9">
        <f t="shared" si="16"/>
        <v>2011</v>
      </c>
      <c r="S44" t="str">
        <f t="shared" si="17"/>
        <v>Jun</v>
      </c>
      <c r="T44" t="str">
        <f t="shared" si="11"/>
        <v>2011_Jun</v>
      </c>
      <c r="U44" t="str">
        <f t="shared" si="12"/>
        <v>2011_Jul</v>
      </c>
      <c r="W44" t="s">
        <v>122</v>
      </c>
      <c r="X44" t="s">
        <v>123</v>
      </c>
    </row>
    <row r="45" spans="1:27">
      <c r="A45" s="2">
        <v>39582</v>
      </c>
      <c r="B45" t="str">
        <f t="shared" si="0"/>
        <v>2008_05</v>
      </c>
      <c r="C45" t="str">
        <f t="shared" si="18"/>
        <v>May</v>
      </c>
      <c r="D45" t="str">
        <f t="shared" si="5"/>
        <v>2008_May</v>
      </c>
      <c r="E45" s="12" t="str">
        <f t="shared" si="19"/>
        <v>14_May</v>
      </c>
      <c r="F45" s="12" t="str">
        <f t="shared" si="9"/>
        <v>May-08</v>
      </c>
      <c r="G45" s="12"/>
      <c r="R45" s="9">
        <f t="shared" si="16"/>
        <v>2011</v>
      </c>
      <c r="S45" t="str">
        <f t="shared" si="17"/>
        <v>Jul</v>
      </c>
      <c r="T45" t="str">
        <f t="shared" si="11"/>
        <v>2011_Jul</v>
      </c>
      <c r="U45" t="str">
        <f t="shared" si="12"/>
        <v>2011_Aug</v>
      </c>
      <c r="W45" t="s">
        <v>123</v>
      </c>
      <c r="X45" t="s">
        <v>124</v>
      </c>
    </row>
    <row r="46" spans="1:27">
      <c r="A46" s="2">
        <v>39583</v>
      </c>
      <c r="B46" t="str">
        <f t="shared" si="0"/>
        <v>2008_05</v>
      </c>
      <c r="C46" t="str">
        <f t="shared" si="18"/>
        <v>May</v>
      </c>
      <c r="D46" t="str">
        <f t="shared" si="5"/>
        <v>2008_May</v>
      </c>
      <c r="E46" s="12" t="str">
        <f t="shared" si="19"/>
        <v>15_May</v>
      </c>
      <c r="F46" s="12" t="str">
        <f t="shared" si="9"/>
        <v>May-08</v>
      </c>
      <c r="G46" s="12"/>
      <c r="R46" s="9">
        <f t="shared" si="16"/>
        <v>2011</v>
      </c>
      <c r="S46" t="str">
        <f t="shared" si="17"/>
        <v>Aug</v>
      </c>
      <c r="T46" t="str">
        <f t="shared" si="11"/>
        <v>2011_Aug</v>
      </c>
      <c r="U46" t="str">
        <f t="shared" si="12"/>
        <v>2011_Sep</v>
      </c>
      <c r="W46" t="s">
        <v>124</v>
      </c>
      <c r="X46" t="s">
        <v>125</v>
      </c>
    </row>
    <row r="47" spans="1:27">
      <c r="A47" s="2">
        <v>39584</v>
      </c>
      <c r="B47" t="str">
        <f t="shared" si="0"/>
        <v>2008_05</v>
      </c>
      <c r="C47" t="str">
        <f t="shared" si="18"/>
        <v>May</v>
      </c>
      <c r="D47" t="str">
        <f t="shared" si="5"/>
        <v>2008_May</v>
      </c>
      <c r="E47" s="12" t="str">
        <f t="shared" si="19"/>
        <v>16_May</v>
      </c>
      <c r="F47" s="12" t="str">
        <f t="shared" si="9"/>
        <v>May-08</v>
      </c>
      <c r="G47" s="12"/>
      <c r="R47" s="9">
        <f t="shared" si="16"/>
        <v>2011</v>
      </c>
      <c r="S47" t="str">
        <f t="shared" si="17"/>
        <v>Sep</v>
      </c>
      <c r="T47" t="str">
        <f t="shared" si="11"/>
        <v>2011_Sep</v>
      </c>
      <c r="U47" t="str">
        <f t="shared" si="12"/>
        <v>2011_Oct</v>
      </c>
      <c r="W47" t="s">
        <v>125</v>
      </c>
      <c r="X47" t="s">
        <v>126</v>
      </c>
    </row>
    <row r="48" spans="1:27">
      <c r="A48" s="2">
        <v>39585</v>
      </c>
      <c r="B48" t="str">
        <f t="shared" si="0"/>
        <v>2008_05</v>
      </c>
      <c r="C48" t="str">
        <f t="shared" si="18"/>
        <v>May</v>
      </c>
      <c r="D48" t="str">
        <f t="shared" si="5"/>
        <v>2008_May</v>
      </c>
      <c r="E48" s="12" t="str">
        <f t="shared" si="19"/>
        <v>17_May</v>
      </c>
      <c r="F48" s="12" t="str">
        <f t="shared" si="9"/>
        <v>May-08</v>
      </c>
      <c r="G48" s="12"/>
      <c r="R48" s="9">
        <f t="shared" si="16"/>
        <v>2011</v>
      </c>
      <c r="S48" t="str">
        <f t="shared" si="17"/>
        <v>Oct</v>
      </c>
      <c r="T48" t="str">
        <f t="shared" si="11"/>
        <v>2011_Oct</v>
      </c>
      <c r="U48" t="str">
        <f t="shared" si="12"/>
        <v>2011_Nov</v>
      </c>
      <c r="W48" t="s">
        <v>126</v>
      </c>
      <c r="X48" t="s">
        <v>127</v>
      </c>
    </row>
    <row r="49" spans="1:24">
      <c r="A49" s="2">
        <v>39586</v>
      </c>
      <c r="B49" t="str">
        <f t="shared" si="0"/>
        <v>2008_05</v>
      </c>
      <c r="C49" t="str">
        <f t="shared" si="18"/>
        <v>May</v>
      </c>
      <c r="D49" t="str">
        <f t="shared" si="5"/>
        <v>2008_May</v>
      </c>
      <c r="E49" s="12" t="str">
        <f t="shared" si="19"/>
        <v>18_May</v>
      </c>
      <c r="F49" s="12" t="str">
        <f t="shared" si="9"/>
        <v>May-08</v>
      </c>
      <c r="G49" s="12"/>
      <c r="R49" s="9">
        <f t="shared" si="16"/>
        <v>2011</v>
      </c>
      <c r="S49" t="str">
        <f t="shared" si="17"/>
        <v>Nov</v>
      </c>
      <c r="T49" t="str">
        <f t="shared" si="11"/>
        <v>2011_Nov</v>
      </c>
      <c r="U49" t="str">
        <f t="shared" si="12"/>
        <v>2011_Dec</v>
      </c>
      <c r="W49" t="s">
        <v>127</v>
      </c>
      <c r="X49" t="s">
        <v>128</v>
      </c>
    </row>
    <row r="50" spans="1:24">
      <c r="A50" s="2">
        <v>39587</v>
      </c>
      <c r="B50" t="str">
        <f t="shared" si="0"/>
        <v>2008_05</v>
      </c>
      <c r="C50" t="str">
        <f t="shared" si="18"/>
        <v>May</v>
      </c>
      <c r="D50" t="str">
        <f t="shared" si="5"/>
        <v>2008_May</v>
      </c>
      <c r="E50" s="12" t="str">
        <f t="shared" si="19"/>
        <v>19_May</v>
      </c>
      <c r="F50" s="12" t="str">
        <f t="shared" si="9"/>
        <v>May-08</v>
      </c>
      <c r="G50" s="12"/>
      <c r="R50" s="9">
        <f t="shared" si="16"/>
        <v>2011</v>
      </c>
      <c r="S50" t="str">
        <f t="shared" si="17"/>
        <v>Dec</v>
      </c>
      <c r="T50" t="str">
        <f t="shared" si="11"/>
        <v>2011_Dec</v>
      </c>
      <c r="U50" t="str">
        <f t="shared" si="12"/>
        <v>2012_Jan</v>
      </c>
      <c r="W50" t="s">
        <v>128</v>
      </c>
      <c r="X50" t="s">
        <v>129</v>
      </c>
    </row>
    <row r="51" spans="1:24">
      <c r="A51" s="2">
        <v>39588</v>
      </c>
      <c r="B51" t="str">
        <f t="shared" si="0"/>
        <v>2008_05</v>
      </c>
      <c r="C51" t="str">
        <f t="shared" si="18"/>
        <v>May</v>
      </c>
      <c r="D51" t="str">
        <f t="shared" si="5"/>
        <v>2008_May</v>
      </c>
      <c r="E51" s="12" t="str">
        <f t="shared" si="19"/>
        <v>20_May</v>
      </c>
      <c r="F51" s="12" t="str">
        <f t="shared" si="9"/>
        <v>May-08</v>
      </c>
      <c r="G51" s="12"/>
      <c r="R51" s="9">
        <f t="shared" si="16"/>
        <v>2012</v>
      </c>
      <c r="S51" t="str">
        <f t="shared" si="17"/>
        <v>Jan</v>
      </c>
      <c r="T51" t="str">
        <f t="shared" si="11"/>
        <v>2012_Jan</v>
      </c>
      <c r="U51" t="str">
        <f t="shared" si="12"/>
        <v>2012_Feb</v>
      </c>
      <c r="W51" t="s">
        <v>129</v>
      </c>
      <c r="X51" t="s">
        <v>130</v>
      </c>
    </row>
    <row r="52" spans="1:24">
      <c r="A52" s="2">
        <v>39589</v>
      </c>
      <c r="B52" t="str">
        <f t="shared" si="0"/>
        <v>2008_05</v>
      </c>
      <c r="C52" t="str">
        <f t="shared" si="18"/>
        <v>May</v>
      </c>
      <c r="D52" t="str">
        <f t="shared" si="5"/>
        <v>2008_May</v>
      </c>
      <c r="E52" s="12" t="str">
        <f t="shared" si="19"/>
        <v>21_May</v>
      </c>
      <c r="F52" s="12" t="str">
        <f t="shared" si="9"/>
        <v>May-08</v>
      </c>
      <c r="G52" s="12"/>
      <c r="R52" s="9">
        <f t="shared" si="16"/>
        <v>2012</v>
      </c>
      <c r="S52" t="str">
        <f t="shared" si="17"/>
        <v>Feb</v>
      </c>
      <c r="T52" t="str">
        <f t="shared" si="11"/>
        <v>2012_Feb</v>
      </c>
      <c r="U52" t="str">
        <f t="shared" si="12"/>
        <v>2012_Mar</v>
      </c>
      <c r="W52" t="s">
        <v>130</v>
      </c>
      <c r="X52" t="s">
        <v>131</v>
      </c>
    </row>
    <row r="53" spans="1:24">
      <c r="A53" s="2">
        <v>39590</v>
      </c>
      <c r="B53" t="str">
        <f t="shared" si="0"/>
        <v>2008_05</v>
      </c>
      <c r="C53" t="str">
        <f t="shared" si="18"/>
        <v>May</v>
      </c>
      <c r="D53" t="str">
        <f t="shared" si="5"/>
        <v>2008_May</v>
      </c>
      <c r="E53" s="12" t="str">
        <f t="shared" si="19"/>
        <v>22_May</v>
      </c>
      <c r="F53" s="12" t="str">
        <f t="shared" si="9"/>
        <v>May-08</v>
      </c>
      <c r="G53" s="12"/>
      <c r="R53" s="9">
        <f t="shared" si="16"/>
        <v>2012</v>
      </c>
      <c r="S53" t="str">
        <f t="shared" si="17"/>
        <v>Mar</v>
      </c>
      <c r="T53" t="str">
        <f t="shared" si="11"/>
        <v>2012_Mar</v>
      </c>
      <c r="U53" t="str">
        <f t="shared" si="12"/>
        <v>2012_Apr</v>
      </c>
      <c r="W53" t="s">
        <v>131</v>
      </c>
      <c r="X53" t="s">
        <v>132</v>
      </c>
    </row>
    <row r="54" spans="1:24">
      <c r="A54" s="2">
        <v>39591</v>
      </c>
      <c r="B54" t="str">
        <f t="shared" si="0"/>
        <v>2008_05</v>
      </c>
      <c r="C54" t="str">
        <f t="shared" si="18"/>
        <v>May</v>
      </c>
      <c r="D54" t="str">
        <f t="shared" si="5"/>
        <v>2008_May</v>
      </c>
      <c r="E54" s="12" t="str">
        <f t="shared" si="19"/>
        <v>23_May</v>
      </c>
      <c r="F54" s="12" t="str">
        <f t="shared" si="9"/>
        <v>May-08</v>
      </c>
      <c r="G54" s="12"/>
      <c r="R54" s="9">
        <f t="shared" si="16"/>
        <v>2012</v>
      </c>
      <c r="S54" t="str">
        <f t="shared" si="17"/>
        <v>Apr</v>
      </c>
      <c r="T54" t="str">
        <f t="shared" si="11"/>
        <v>2012_Apr</v>
      </c>
      <c r="U54" t="str">
        <f t="shared" si="12"/>
        <v>2012_May</v>
      </c>
      <c r="W54" t="s">
        <v>132</v>
      </c>
      <c r="X54" t="s">
        <v>133</v>
      </c>
    </row>
    <row r="55" spans="1:24">
      <c r="A55" s="2">
        <v>39592</v>
      </c>
      <c r="B55" t="str">
        <f t="shared" si="0"/>
        <v>2008_05</v>
      </c>
      <c r="C55" t="str">
        <f t="shared" si="18"/>
        <v>May</v>
      </c>
      <c r="D55" t="str">
        <f t="shared" si="5"/>
        <v>2008_May</v>
      </c>
      <c r="E55" s="12" t="str">
        <f t="shared" si="19"/>
        <v>24_May</v>
      </c>
      <c r="F55" s="12" t="str">
        <f t="shared" si="9"/>
        <v>May-08</v>
      </c>
      <c r="G55" s="12"/>
      <c r="R55" s="9">
        <f t="shared" si="16"/>
        <v>2012</v>
      </c>
      <c r="S55" t="str">
        <f t="shared" si="17"/>
        <v>May</v>
      </c>
      <c r="T55" t="str">
        <f t="shared" si="11"/>
        <v>2012_May</v>
      </c>
      <c r="U55" t="str">
        <f t="shared" si="12"/>
        <v>2012_Jun</v>
      </c>
      <c r="W55" t="s">
        <v>133</v>
      </c>
      <c r="X55" t="s">
        <v>134</v>
      </c>
    </row>
    <row r="56" spans="1:24">
      <c r="A56" s="2">
        <v>39593</v>
      </c>
      <c r="B56" t="str">
        <f t="shared" si="0"/>
        <v>2008_05</v>
      </c>
      <c r="C56" t="str">
        <f t="shared" si="18"/>
        <v>May</v>
      </c>
      <c r="D56" t="str">
        <f t="shared" si="5"/>
        <v>2008_May</v>
      </c>
      <c r="E56" s="12" t="str">
        <f t="shared" si="19"/>
        <v>25_May</v>
      </c>
      <c r="F56" s="12" t="str">
        <f t="shared" si="9"/>
        <v>May-08</v>
      </c>
      <c r="G56" s="12"/>
      <c r="R56" s="9">
        <f t="shared" si="16"/>
        <v>2012</v>
      </c>
      <c r="S56" t="str">
        <f t="shared" si="17"/>
        <v>Jun</v>
      </c>
      <c r="T56" t="str">
        <f t="shared" si="11"/>
        <v>2012_Jun</v>
      </c>
      <c r="U56" t="str">
        <f t="shared" si="12"/>
        <v>2012_Jul</v>
      </c>
      <c r="W56" t="s">
        <v>134</v>
      </c>
      <c r="X56" t="s">
        <v>135</v>
      </c>
    </row>
    <row r="57" spans="1:24">
      <c r="A57" s="2">
        <v>39594</v>
      </c>
      <c r="B57" t="str">
        <f t="shared" si="0"/>
        <v>2008_05</v>
      </c>
      <c r="C57" t="str">
        <f t="shared" si="18"/>
        <v>May</v>
      </c>
      <c r="D57" t="str">
        <f t="shared" si="5"/>
        <v>2008_May</v>
      </c>
      <c r="E57" s="12" t="str">
        <f t="shared" si="19"/>
        <v>26_May</v>
      </c>
      <c r="F57" s="12" t="str">
        <f t="shared" si="9"/>
        <v>May-08</v>
      </c>
      <c r="G57" s="12"/>
      <c r="R57" s="9">
        <f t="shared" si="16"/>
        <v>2012</v>
      </c>
      <c r="S57" t="str">
        <f t="shared" si="17"/>
        <v>Jul</v>
      </c>
      <c r="T57" t="str">
        <f t="shared" si="11"/>
        <v>2012_Jul</v>
      </c>
      <c r="U57" t="str">
        <f t="shared" si="12"/>
        <v>2012_Aug</v>
      </c>
      <c r="W57" t="s">
        <v>135</v>
      </c>
      <c r="X57" t="s">
        <v>136</v>
      </c>
    </row>
    <row r="58" spans="1:24">
      <c r="A58" s="2">
        <v>39595</v>
      </c>
      <c r="B58" t="str">
        <f t="shared" si="0"/>
        <v>2008_05</v>
      </c>
      <c r="C58" t="str">
        <f t="shared" si="18"/>
        <v>May</v>
      </c>
      <c r="D58" t="str">
        <f t="shared" si="5"/>
        <v>2008_May</v>
      </c>
      <c r="E58" s="12" t="str">
        <f t="shared" si="19"/>
        <v>27_May</v>
      </c>
      <c r="F58" s="12" t="str">
        <f t="shared" si="9"/>
        <v>May-08</v>
      </c>
      <c r="G58" s="12"/>
      <c r="R58" s="9">
        <f t="shared" si="16"/>
        <v>2012</v>
      </c>
      <c r="S58" t="str">
        <f t="shared" si="17"/>
        <v>Aug</v>
      </c>
      <c r="T58" t="str">
        <f t="shared" si="11"/>
        <v>2012_Aug</v>
      </c>
      <c r="U58" t="str">
        <f t="shared" si="12"/>
        <v>2012_Sep</v>
      </c>
      <c r="W58" t="s">
        <v>136</v>
      </c>
      <c r="X58" t="s">
        <v>137</v>
      </c>
    </row>
    <row r="59" spans="1:24">
      <c r="A59" s="2">
        <v>39596</v>
      </c>
      <c r="B59" t="str">
        <f t="shared" si="0"/>
        <v>2008_05</v>
      </c>
      <c r="C59" t="str">
        <f t="shared" si="18"/>
        <v>May</v>
      </c>
      <c r="D59" t="str">
        <f t="shared" si="5"/>
        <v>2008_May</v>
      </c>
      <c r="E59" s="12" t="str">
        <f t="shared" si="19"/>
        <v>28_May</v>
      </c>
      <c r="F59" s="12" t="str">
        <f t="shared" si="9"/>
        <v>May-08</v>
      </c>
      <c r="G59" s="12"/>
      <c r="R59" s="9">
        <f t="shared" si="16"/>
        <v>2012</v>
      </c>
      <c r="S59" t="str">
        <f t="shared" si="17"/>
        <v>Sep</v>
      </c>
      <c r="T59" t="str">
        <f t="shared" si="11"/>
        <v>2012_Sep</v>
      </c>
      <c r="U59" t="str">
        <f t="shared" si="12"/>
        <v>2012_Oct</v>
      </c>
      <c r="W59" t="s">
        <v>137</v>
      </c>
      <c r="X59" t="s">
        <v>138</v>
      </c>
    </row>
    <row r="60" spans="1:24">
      <c r="A60" s="2">
        <v>39597</v>
      </c>
      <c r="B60" t="str">
        <f t="shared" si="0"/>
        <v>2008_05</v>
      </c>
      <c r="C60" t="str">
        <f t="shared" si="18"/>
        <v>May</v>
      </c>
      <c r="D60" t="str">
        <f t="shared" si="5"/>
        <v>2008_May</v>
      </c>
      <c r="E60" s="12" t="str">
        <f t="shared" si="19"/>
        <v>29_May</v>
      </c>
      <c r="F60" s="12" t="str">
        <f t="shared" si="9"/>
        <v>May-08</v>
      </c>
      <c r="G60" s="12"/>
      <c r="R60" s="9">
        <f t="shared" si="16"/>
        <v>2012</v>
      </c>
      <c r="S60" t="str">
        <f t="shared" si="17"/>
        <v>Oct</v>
      </c>
      <c r="T60" t="str">
        <f t="shared" si="11"/>
        <v>2012_Oct</v>
      </c>
      <c r="U60" t="str">
        <f t="shared" si="12"/>
        <v>2012_Nov</v>
      </c>
      <c r="W60" t="s">
        <v>138</v>
      </c>
      <c r="X60" t="s">
        <v>139</v>
      </c>
    </row>
    <row r="61" spans="1:24">
      <c r="A61" s="2">
        <v>39598</v>
      </c>
      <c r="B61" t="str">
        <f t="shared" si="0"/>
        <v>2008_05</v>
      </c>
      <c r="C61" t="str">
        <f t="shared" si="18"/>
        <v>May</v>
      </c>
      <c r="D61" t="str">
        <f t="shared" si="5"/>
        <v>2008_May</v>
      </c>
      <c r="E61" s="12" t="str">
        <f t="shared" si="19"/>
        <v>30_May</v>
      </c>
      <c r="F61" s="12" t="str">
        <f t="shared" si="9"/>
        <v>May-08</v>
      </c>
      <c r="G61" s="12"/>
      <c r="R61" s="9">
        <f t="shared" si="16"/>
        <v>2012</v>
      </c>
      <c r="S61" t="str">
        <f t="shared" si="17"/>
        <v>Nov</v>
      </c>
      <c r="T61" t="str">
        <f t="shared" si="11"/>
        <v>2012_Nov</v>
      </c>
      <c r="U61" t="str">
        <f t="shared" si="12"/>
        <v>2012_Dec</v>
      </c>
      <c r="W61" t="s">
        <v>139</v>
      </c>
      <c r="X61" t="s">
        <v>140</v>
      </c>
    </row>
    <row r="62" spans="1:24">
      <c r="A62" s="2">
        <v>39599</v>
      </c>
      <c r="B62" t="str">
        <f t="shared" si="0"/>
        <v>2008_05</v>
      </c>
      <c r="C62" t="str">
        <f t="shared" si="18"/>
        <v>May</v>
      </c>
      <c r="D62" t="str">
        <f t="shared" si="5"/>
        <v>2008_May</v>
      </c>
      <c r="E62" s="12" t="str">
        <f t="shared" si="19"/>
        <v>31_May</v>
      </c>
      <c r="F62" s="12" t="str">
        <f t="shared" si="9"/>
        <v>May-08</v>
      </c>
      <c r="G62" s="12"/>
      <c r="R62" s="9">
        <f t="shared" si="16"/>
        <v>2012</v>
      </c>
      <c r="S62" t="str">
        <f t="shared" si="17"/>
        <v>Dec</v>
      </c>
      <c r="T62" t="str">
        <f t="shared" si="11"/>
        <v>2012_Dec</v>
      </c>
      <c r="U62" t="str">
        <f t="shared" si="12"/>
        <v>2013_Jan</v>
      </c>
      <c r="W62" t="s">
        <v>140</v>
      </c>
      <c r="X62" t="s">
        <v>141</v>
      </c>
    </row>
    <row r="63" spans="1:24">
      <c r="A63" s="2">
        <v>39600</v>
      </c>
      <c r="B63" t="str">
        <f t="shared" si="0"/>
        <v>2008_06</v>
      </c>
      <c r="C63" t="str">
        <f t="shared" si="18"/>
        <v>Jun</v>
      </c>
      <c r="D63" t="str">
        <f t="shared" si="5"/>
        <v>2008_Jun</v>
      </c>
      <c r="E63" s="12" t="str">
        <f t="shared" si="19"/>
        <v>01_Jun</v>
      </c>
      <c r="F63" s="12" t="str">
        <f t="shared" si="9"/>
        <v>Jun-08</v>
      </c>
      <c r="G63" s="12"/>
      <c r="R63" s="9">
        <f t="shared" si="16"/>
        <v>2013</v>
      </c>
      <c r="S63" t="str">
        <f t="shared" si="17"/>
        <v>Jan</v>
      </c>
      <c r="T63" t="str">
        <f t="shared" si="11"/>
        <v>2013_Jan</v>
      </c>
      <c r="U63" t="str">
        <f t="shared" si="12"/>
        <v>2013_Feb</v>
      </c>
      <c r="W63" t="s">
        <v>141</v>
      </c>
      <c r="X63" t="s">
        <v>142</v>
      </c>
    </row>
    <row r="64" spans="1:24">
      <c r="A64" s="2">
        <v>39601</v>
      </c>
      <c r="B64" t="str">
        <f t="shared" si="0"/>
        <v>2008_06</v>
      </c>
      <c r="C64" t="str">
        <f t="shared" si="18"/>
        <v>Jun</v>
      </c>
      <c r="D64" t="str">
        <f t="shared" si="5"/>
        <v>2008_Jun</v>
      </c>
      <c r="E64" s="12" t="str">
        <f t="shared" si="19"/>
        <v>02_Jun</v>
      </c>
      <c r="F64" s="12" t="str">
        <f t="shared" si="9"/>
        <v>Jun-08</v>
      </c>
      <c r="G64" s="12"/>
      <c r="R64" s="9">
        <f t="shared" si="16"/>
        <v>2013</v>
      </c>
      <c r="S64" t="str">
        <f t="shared" si="17"/>
        <v>Feb</v>
      </c>
      <c r="T64" t="str">
        <f t="shared" si="11"/>
        <v>2013_Feb</v>
      </c>
      <c r="U64" t="str">
        <f t="shared" si="12"/>
        <v>2013_Mar</v>
      </c>
      <c r="W64" t="s">
        <v>142</v>
      </c>
      <c r="X64" t="s">
        <v>143</v>
      </c>
    </row>
    <row r="65" spans="1:24">
      <c r="A65" s="2">
        <v>39602</v>
      </c>
      <c r="B65" t="str">
        <f t="shared" si="0"/>
        <v>2008_06</v>
      </c>
      <c r="C65" t="str">
        <f t="shared" si="18"/>
        <v>Jun</v>
      </c>
      <c r="D65" t="str">
        <f t="shared" si="5"/>
        <v>2008_Jun</v>
      </c>
      <c r="E65" s="12" t="str">
        <f t="shared" si="19"/>
        <v>03_Jun</v>
      </c>
      <c r="F65" s="12" t="str">
        <f t="shared" si="9"/>
        <v>Jun-08</v>
      </c>
      <c r="G65" s="12"/>
      <c r="R65" s="9">
        <f t="shared" si="16"/>
        <v>2013</v>
      </c>
      <c r="S65" t="str">
        <f t="shared" si="17"/>
        <v>Mar</v>
      </c>
      <c r="T65" t="str">
        <f t="shared" si="11"/>
        <v>2013_Mar</v>
      </c>
      <c r="U65" t="str">
        <f t="shared" si="12"/>
        <v>2013_Apr</v>
      </c>
      <c r="W65" t="s">
        <v>143</v>
      </c>
      <c r="X65" t="s">
        <v>144</v>
      </c>
    </row>
    <row r="66" spans="1:24">
      <c r="A66" s="2">
        <v>39603</v>
      </c>
      <c r="B66" t="str">
        <f t="shared" ref="B66:B129" si="20">TEXT(YEAR(A66),"0000")&amp;"_"&amp;TEXT(MONTH(A66),"00")</f>
        <v>2008_06</v>
      </c>
      <c r="C66" t="str">
        <f t="shared" ref="C66:C129" si="21">VLOOKUP(TEXT(MONTH(A66),"00"),$H$2:$I$13,2,FALSE)</f>
        <v>Jun</v>
      </c>
      <c r="D66" t="str">
        <f t="shared" si="5"/>
        <v>2008_Jun</v>
      </c>
      <c r="E66" s="12" t="str">
        <f t="shared" si="19"/>
        <v>04_Jun</v>
      </c>
      <c r="F66" s="12" t="str">
        <f t="shared" si="9"/>
        <v>Jun-08</v>
      </c>
      <c r="G66" s="12"/>
      <c r="R66" s="9">
        <f t="shared" si="16"/>
        <v>2013</v>
      </c>
      <c r="S66" t="str">
        <f t="shared" si="17"/>
        <v>Apr</v>
      </c>
      <c r="T66" t="str">
        <f t="shared" si="11"/>
        <v>2013_Apr</v>
      </c>
      <c r="U66" t="str">
        <f t="shared" si="12"/>
        <v>2013_May</v>
      </c>
      <c r="W66" t="s">
        <v>144</v>
      </c>
      <c r="X66" t="s">
        <v>145</v>
      </c>
    </row>
    <row r="67" spans="1:24">
      <c r="A67" s="2">
        <v>39604</v>
      </c>
      <c r="B67" t="str">
        <f t="shared" si="20"/>
        <v>2008_06</v>
      </c>
      <c r="C67" t="str">
        <f t="shared" si="21"/>
        <v>Jun</v>
      </c>
      <c r="D67" t="str">
        <f t="shared" ref="D67:D130" si="22">TEXT(YEAR(A67),"0000")&amp;"_"&amp;C67</f>
        <v>2008_Jun</v>
      </c>
      <c r="E67" s="12" t="str">
        <f t="shared" ref="E67:E130" si="23">VLOOKUP(DAY(A67),$G$2:$H$32,2,FALSE)&amp;"_"&amp;C67</f>
        <v>05_Jun</v>
      </c>
      <c r="F67" s="12" t="str">
        <f t="shared" si="9"/>
        <v>Jun-08</v>
      </c>
      <c r="G67" s="12"/>
      <c r="R67" s="9">
        <f t="shared" si="16"/>
        <v>2013</v>
      </c>
      <c r="S67" t="str">
        <f t="shared" si="17"/>
        <v>May</v>
      </c>
      <c r="T67" t="str">
        <f t="shared" si="11"/>
        <v>2013_May</v>
      </c>
      <c r="U67" t="str">
        <f t="shared" si="12"/>
        <v>2013_Jun</v>
      </c>
      <c r="W67" t="s">
        <v>145</v>
      </c>
      <c r="X67" t="s">
        <v>146</v>
      </c>
    </row>
    <row r="68" spans="1:24">
      <c r="A68" s="2">
        <v>39605</v>
      </c>
      <c r="B68" t="str">
        <f t="shared" si="20"/>
        <v>2008_06</v>
      </c>
      <c r="C68" t="str">
        <f t="shared" si="21"/>
        <v>Jun</v>
      </c>
      <c r="D68" t="str">
        <f t="shared" si="22"/>
        <v>2008_Jun</v>
      </c>
      <c r="E68" s="12" t="str">
        <f t="shared" si="23"/>
        <v>06_Jun</v>
      </c>
      <c r="F68" s="12" t="str">
        <f t="shared" ref="F68:F131" si="24">C68&amp;"-"&amp;RIGHT(YEAR(A68),2)</f>
        <v>Jun-08</v>
      </c>
      <c r="G68" s="12"/>
      <c r="R68" s="9">
        <f t="shared" si="16"/>
        <v>2013</v>
      </c>
      <c r="S68" t="str">
        <f t="shared" si="17"/>
        <v>Jun</v>
      </c>
      <c r="T68" t="str">
        <f t="shared" ref="T68:T131" si="25">R68&amp;"_"&amp;S68</f>
        <v>2013_Jun</v>
      </c>
      <c r="U68" t="str">
        <f t="shared" ref="U68:U131" si="26">T69</f>
        <v>2013_Jul</v>
      </c>
      <c r="W68" t="s">
        <v>146</v>
      </c>
      <c r="X68" t="s">
        <v>147</v>
      </c>
    </row>
    <row r="69" spans="1:24">
      <c r="A69" s="2">
        <v>39606</v>
      </c>
      <c r="B69" t="str">
        <f t="shared" si="20"/>
        <v>2008_06</v>
      </c>
      <c r="C69" t="str">
        <f t="shared" si="21"/>
        <v>Jun</v>
      </c>
      <c r="D69" t="str">
        <f t="shared" si="22"/>
        <v>2008_Jun</v>
      </c>
      <c r="E69" s="12" t="str">
        <f t="shared" si="23"/>
        <v>07_Jun</v>
      </c>
      <c r="F69" s="12" t="str">
        <f t="shared" si="24"/>
        <v>Jun-08</v>
      </c>
      <c r="G69" s="12"/>
      <c r="R69" s="9">
        <f t="shared" si="16"/>
        <v>2013</v>
      </c>
      <c r="S69" t="str">
        <f t="shared" si="17"/>
        <v>Jul</v>
      </c>
      <c r="T69" t="str">
        <f t="shared" si="25"/>
        <v>2013_Jul</v>
      </c>
      <c r="U69" t="str">
        <f t="shared" si="26"/>
        <v>2013_Aug</v>
      </c>
      <c r="W69" t="s">
        <v>147</v>
      </c>
      <c r="X69" t="s">
        <v>148</v>
      </c>
    </row>
    <row r="70" spans="1:24">
      <c r="A70" s="2">
        <v>39607</v>
      </c>
      <c r="B70" t="str">
        <f t="shared" si="20"/>
        <v>2008_06</v>
      </c>
      <c r="C70" t="str">
        <f t="shared" si="21"/>
        <v>Jun</v>
      </c>
      <c r="D70" t="str">
        <f t="shared" si="22"/>
        <v>2008_Jun</v>
      </c>
      <c r="E70" s="12" t="str">
        <f t="shared" si="23"/>
        <v>08_Jun</v>
      </c>
      <c r="F70" s="12" t="str">
        <f t="shared" si="24"/>
        <v>Jun-08</v>
      </c>
      <c r="G70" s="12"/>
      <c r="R70" s="9">
        <f t="shared" si="16"/>
        <v>2013</v>
      </c>
      <c r="S70" t="str">
        <f t="shared" si="17"/>
        <v>Aug</v>
      </c>
      <c r="T70" t="str">
        <f t="shared" si="25"/>
        <v>2013_Aug</v>
      </c>
      <c r="U70" t="str">
        <f t="shared" si="26"/>
        <v>2013_Sep</v>
      </c>
      <c r="W70" t="s">
        <v>148</v>
      </c>
      <c r="X70" t="s">
        <v>149</v>
      </c>
    </row>
    <row r="71" spans="1:24">
      <c r="A71" s="2">
        <v>39608</v>
      </c>
      <c r="B71" t="str">
        <f t="shared" si="20"/>
        <v>2008_06</v>
      </c>
      <c r="C71" t="str">
        <f t="shared" si="21"/>
        <v>Jun</v>
      </c>
      <c r="D71" t="str">
        <f t="shared" si="22"/>
        <v>2008_Jun</v>
      </c>
      <c r="E71" s="12" t="str">
        <f t="shared" si="23"/>
        <v>09_Jun</v>
      </c>
      <c r="F71" s="12" t="str">
        <f t="shared" si="24"/>
        <v>Jun-08</v>
      </c>
      <c r="G71" s="12"/>
      <c r="R71" s="9">
        <f t="shared" si="16"/>
        <v>2013</v>
      </c>
      <c r="S71" t="str">
        <f t="shared" si="17"/>
        <v>Sep</v>
      </c>
      <c r="T71" t="str">
        <f t="shared" si="25"/>
        <v>2013_Sep</v>
      </c>
      <c r="U71" t="str">
        <f t="shared" si="26"/>
        <v>2013_Oct</v>
      </c>
      <c r="W71" t="s">
        <v>149</v>
      </c>
      <c r="X71" t="s">
        <v>150</v>
      </c>
    </row>
    <row r="72" spans="1:24">
      <c r="A72" s="2">
        <v>39609</v>
      </c>
      <c r="B72" t="str">
        <f t="shared" si="20"/>
        <v>2008_06</v>
      </c>
      <c r="C72" t="str">
        <f t="shared" si="21"/>
        <v>Jun</v>
      </c>
      <c r="D72" t="str">
        <f t="shared" si="22"/>
        <v>2008_Jun</v>
      </c>
      <c r="E72" s="12" t="str">
        <f t="shared" si="23"/>
        <v>10_Jun</v>
      </c>
      <c r="F72" s="12" t="str">
        <f t="shared" si="24"/>
        <v>Jun-08</v>
      </c>
      <c r="G72" s="12"/>
      <c r="R72" s="9">
        <f t="shared" si="16"/>
        <v>2013</v>
      </c>
      <c r="S72" t="str">
        <f t="shared" si="17"/>
        <v>Oct</v>
      </c>
      <c r="T72" t="str">
        <f t="shared" si="25"/>
        <v>2013_Oct</v>
      </c>
      <c r="U72" t="str">
        <f t="shared" si="26"/>
        <v>2013_Nov</v>
      </c>
      <c r="W72" t="s">
        <v>150</v>
      </c>
      <c r="X72" t="s">
        <v>151</v>
      </c>
    </row>
    <row r="73" spans="1:24">
      <c r="A73" s="2">
        <v>39610</v>
      </c>
      <c r="B73" t="str">
        <f t="shared" si="20"/>
        <v>2008_06</v>
      </c>
      <c r="C73" t="str">
        <f t="shared" si="21"/>
        <v>Jun</v>
      </c>
      <c r="D73" t="str">
        <f t="shared" si="22"/>
        <v>2008_Jun</v>
      </c>
      <c r="E73" s="12" t="str">
        <f t="shared" si="23"/>
        <v>11_Jun</v>
      </c>
      <c r="F73" s="12" t="str">
        <f t="shared" si="24"/>
        <v>Jun-08</v>
      </c>
      <c r="G73" s="12"/>
      <c r="R73" s="9">
        <f t="shared" si="16"/>
        <v>2013</v>
      </c>
      <c r="S73" t="str">
        <f t="shared" si="17"/>
        <v>Nov</v>
      </c>
      <c r="T73" t="str">
        <f t="shared" si="25"/>
        <v>2013_Nov</v>
      </c>
      <c r="U73" t="str">
        <f t="shared" si="26"/>
        <v>2013_Dec</v>
      </c>
      <c r="W73" t="s">
        <v>151</v>
      </c>
      <c r="X73" t="s">
        <v>152</v>
      </c>
    </row>
    <row r="74" spans="1:24">
      <c r="A74" s="2">
        <v>39611</v>
      </c>
      <c r="B74" t="str">
        <f t="shared" si="20"/>
        <v>2008_06</v>
      </c>
      <c r="C74" t="str">
        <f t="shared" si="21"/>
        <v>Jun</v>
      </c>
      <c r="D74" t="str">
        <f t="shared" si="22"/>
        <v>2008_Jun</v>
      </c>
      <c r="E74" s="12" t="str">
        <f t="shared" si="23"/>
        <v>12_Jun</v>
      </c>
      <c r="F74" s="12" t="str">
        <f t="shared" si="24"/>
        <v>Jun-08</v>
      </c>
      <c r="G74" s="12"/>
      <c r="R74" s="9">
        <f t="shared" si="16"/>
        <v>2013</v>
      </c>
      <c r="S74" t="str">
        <f t="shared" si="17"/>
        <v>Dec</v>
      </c>
      <c r="T74" t="str">
        <f t="shared" si="25"/>
        <v>2013_Dec</v>
      </c>
      <c r="U74" t="str">
        <f t="shared" si="26"/>
        <v>2014_Jan</v>
      </c>
      <c r="W74" t="s">
        <v>152</v>
      </c>
      <c r="X74" t="s">
        <v>153</v>
      </c>
    </row>
    <row r="75" spans="1:24">
      <c r="A75" s="2">
        <v>39612</v>
      </c>
      <c r="B75" t="str">
        <f t="shared" si="20"/>
        <v>2008_06</v>
      </c>
      <c r="C75" t="str">
        <f t="shared" si="21"/>
        <v>Jun</v>
      </c>
      <c r="D75" t="str">
        <f t="shared" si="22"/>
        <v>2008_Jun</v>
      </c>
      <c r="E75" s="12" t="str">
        <f t="shared" si="23"/>
        <v>13_Jun</v>
      </c>
      <c r="F75" s="12" t="str">
        <f t="shared" si="24"/>
        <v>Jun-08</v>
      </c>
      <c r="G75" s="12"/>
      <c r="R75" s="9">
        <f t="shared" si="16"/>
        <v>2014</v>
      </c>
      <c r="S75" t="str">
        <f t="shared" si="17"/>
        <v>Jan</v>
      </c>
      <c r="T75" t="str">
        <f t="shared" si="25"/>
        <v>2014_Jan</v>
      </c>
      <c r="U75" t="str">
        <f t="shared" si="26"/>
        <v>2014_Feb</v>
      </c>
      <c r="W75" t="s">
        <v>153</v>
      </c>
      <c r="X75" t="s">
        <v>154</v>
      </c>
    </row>
    <row r="76" spans="1:24">
      <c r="A76" s="2">
        <v>39613</v>
      </c>
      <c r="B76" t="str">
        <f t="shared" si="20"/>
        <v>2008_06</v>
      </c>
      <c r="C76" t="str">
        <f t="shared" si="21"/>
        <v>Jun</v>
      </c>
      <c r="D76" t="str">
        <f t="shared" si="22"/>
        <v>2008_Jun</v>
      </c>
      <c r="E76" s="12" t="str">
        <f t="shared" si="23"/>
        <v>14_Jun</v>
      </c>
      <c r="F76" s="12" t="str">
        <f t="shared" si="24"/>
        <v>Jun-08</v>
      </c>
      <c r="G76" s="12"/>
      <c r="R76" s="9">
        <f t="shared" si="16"/>
        <v>2014</v>
      </c>
      <c r="S76" t="str">
        <f t="shared" si="17"/>
        <v>Feb</v>
      </c>
      <c r="T76" t="str">
        <f t="shared" si="25"/>
        <v>2014_Feb</v>
      </c>
      <c r="U76" t="str">
        <f t="shared" si="26"/>
        <v>2014_Mar</v>
      </c>
      <c r="W76" t="s">
        <v>154</v>
      </c>
      <c r="X76" t="s">
        <v>155</v>
      </c>
    </row>
    <row r="77" spans="1:24">
      <c r="A77" s="2">
        <v>39614</v>
      </c>
      <c r="B77" t="str">
        <f t="shared" si="20"/>
        <v>2008_06</v>
      </c>
      <c r="C77" t="str">
        <f t="shared" si="21"/>
        <v>Jun</v>
      </c>
      <c r="D77" t="str">
        <f t="shared" si="22"/>
        <v>2008_Jun</v>
      </c>
      <c r="E77" s="12" t="str">
        <f t="shared" si="23"/>
        <v>15_Jun</v>
      </c>
      <c r="F77" s="12" t="str">
        <f t="shared" si="24"/>
        <v>Jun-08</v>
      </c>
      <c r="G77" s="12"/>
      <c r="R77" s="9">
        <f t="shared" si="16"/>
        <v>2014</v>
      </c>
      <c r="S77" t="str">
        <f t="shared" si="17"/>
        <v>Mar</v>
      </c>
      <c r="T77" t="str">
        <f t="shared" si="25"/>
        <v>2014_Mar</v>
      </c>
      <c r="U77" t="str">
        <f t="shared" si="26"/>
        <v>2014_Apr</v>
      </c>
      <c r="W77" t="s">
        <v>155</v>
      </c>
      <c r="X77" t="s">
        <v>156</v>
      </c>
    </row>
    <row r="78" spans="1:24">
      <c r="A78" s="2">
        <v>39615</v>
      </c>
      <c r="B78" t="str">
        <f t="shared" si="20"/>
        <v>2008_06</v>
      </c>
      <c r="C78" t="str">
        <f t="shared" si="21"/>
        <v>Jun</v>
      </c>
      <c r="D78" t="str">
        <f t="shared" si="22"/>
        <v>2008_Jun</v>
      </c>
      <c r="E78" s="12" t="str">
        <f t="shared" si="23"/>
        <v>16_Jun</v>
      </c>
      <c r="F78" s="12" t="str">
        <f t="shared" si="24"/>
        <v>Jun-08</v>
      </c>
      <c r="G78" s="12"/>
      <c r="R78" s="9">
        <f t="shared" si="16"/>
        <v>2014</v>
      </c>
      <c r="S78" t="str">
        <f t="shared" si="17"/>
        <v>Apr</v>
      </c>
      <c r="T78" t="str">
        <f t="shared" si="25"/>
        <v>2014_Apr</v>
      </c>
      <c r="U78" t="str">
        <f t="shared" si="26"/>
        <v>2014_May</v>
      </c>
      <c r="W78" t="s">
        <v>156</v>
      </c>
      <c r="X78" t="s">
        <v>157</v>
      </c>
    </row>
    <row r="79" spans="1:24">
      <c r="A79" s="2">
        <v>39616</v>
      </c>
      <c r="B79" t="str">
        <f t="shared" si="20"/>
        <v>2008_06</v>
      </c>
      <c r="C79" t="str">
        <f t="shared" si="21"/>
        <v>Jun</v>
      </c>
      <c r="D79" t="str">
        <f t="shared" si="22"/>
        <v>2008_Jun</v>
      </c>
      <c r="E79" s="12" t="str">
        <f t="shared" si="23"/>
        <v>17_Jun</v>
      </c>
      <c r="F79" s="12" t="str">
        <f t="shared" si="24"/>
        <v>Jun-08</v>
      </c>
      <c r="G79" s="12"/>
      <c r="R79" s="9">
        <f t="shared" si="16"/>
        <v>2014</v>
      </c>
      <c r="S79" t="str">
        <f t="shared" si="17"/>
        <v>May</v>
      </c>
      <c r="T79" t="str">
        <f t="shared" si="25"/>
        <v>2014_May</v>
      </c>
      <c r="U79" t="str">
        <f t="shared" si="26"/>
        <v>2014_Jun</v>
      </c>
      <c r="W79" t="s">
        <v>157</v>
      </c>
      <c r="X79" t="s">
        <v>158</v>
      </c>
    </row>
    <row r="80" spans="1:24">
      <c r="A80" s="2">
        <v>39617</v>
      </c>
      <c r="B80" t="str">
        <f t="shared" si="20"/>
        <v>2008_06</v>
      </c>
      <c r="C80" t="str">
        <f t="shared" si="21"/>
        <v>Jun</v>
      </c>
      <c r="D80" t="str">
        <f t="shared" si="22"/>
        <v>2008_Jun</v>
      </c>
      <c r="E80" s="12" t="str">
        <f t="shared" si="23"/>
        <v>18_Jun</v>
      </c>
      <c r="F80" s="12" t="str">
        <f t="shared" si="24"/>
        <v>Jun-08</v>
      </c>
      <c r="G80" s="12"/>
      <c r="R80" s="9">
        <f t="shared" ref="R80:R143" si="27">R68+1</f>
        <v>2014</v>
      </c>
      <c r="S80" t="str">
        <f t="shared" ref="S80:S143" si="28">S68</f>
        <v>Jun</v>
      </c>
      <c r="T80" t="str">
        <f t="shared" si="25"/>
        <v>2014_Jun</v>
      </c>
      <c r="U80" t="str">
        <f t="shared" si="26"/>
        <v>2014_Jul</v>
      </c>
      <c r="W80" t="s">
        <v>158</v>
      </c>
      <c r="X80" t="s">
        <v>159</v>
      </c>
    </row>
    <row r="81" spans="1:24">
      <c r="A81" s="2">
        <v>39618</v>
      </c>
      <c r="B81" t="str">
        <f t="shared" si="20"/>
        <v>2008_06</v>
      </c>
      <c r="C81" t="str">
        <f t="shared" si="21"/>
        <v>Jun</v>
      </c>
      <c r="D81" t="str">
        <f t="shared" si="22"/>
        <v>2008_Jun</v>
      </c>
      <c r="E81" s="12" t="str">
        <f t="shared" si="23"/>
        <v>19_Jun</v>
      </c>
      <c r="F81" s="12" t="str">
        <f t="shared" si="24"/>
        <v>Jun-08</v>
      </c>
      <c r="G81" s="12"/>
      <c r="R81" s="9">
        <f t="shared" si="27"/>
        <v>2014</v>
      </c>
      <c r="S81" t="str">
        <f t="shared" si="28"/>
        <v>Jul</v>
      </c>
      <c r="T81" t="str">
        <f t="shared" si="25"/>
        <v>2014_Jul</v>
      </c>
      <c r="U81" t="str">
        <f t="shared" si="26"/>
        <v>2014_Aug</v>
      </c>
      <c r="W81" t="s">
        <v>159</v>
      </c>
      <c r="X81" t="s">
        <v>160</v>
      </c>
    </row>
    <row r="82" spans="1:24">
      <c r="A82" s="2">
        <v>39619</v>
      </c>
      <c r="B82" t="str">
        <f t="shared" si="20"/>
        <v>2008_06</v>
      </c>
      <c r="C82" t="str">
        <f t="shared" si="21"/>
        <v>Jun</v>
      </c>
      <c r="D82" t="str">
        <f t="shared" si="22"/>
        <v>2008_Jun</v>
      </c>
      <c r="E82" s="12" t="str">
        <f t="shared" si="23"/>
        <v>20_Jun</v>
      </c>
      <c r="F82" s="12" t="str">
        <f t="shared" si="24"/>
        <v>Jun-08</v>
      </c>
      <c r="G82" s="12"/>
      <c r="R82" s="9">
        <f t="shared" si="27"/>
        <v>2014</v>
      </c>
      <c r="S82" t="str">
        <f t="shared" si="28"/>
        <v>Aug</v>
      </c>
      <c r="T82" t="str">
        <f t="shared" si="25"/>
        <v>2014_Aug</v>
      </c>
      <c r="U82" t="str">
        <f t="shared" si="26"/>
        <v>2014_Sep</v>
      </c>
      <c r="W82" t="s">
        <v>160</v>
      </c>
      <c r="X82" t="s">
        <v>161</v>
      </c>
    </row>
    <row r="83" spans="1:24">
      <c r="A83" s="2">
        <v>39620</v>
      </c>
      <c r="B83" t="str">
        <f t="shared" si="20"/>
        <v>2008_06</v>
      </c>
      <c r="C83" t="str">
        <f t="shared" si="21"/>
        <v>Jun</v>
      </c>
      <c r="D83" t="str">
        <f t="shared" si="22"/>
        <v>2008_Jun</v>
      </c>
      <c r="E83" s="12" t="str">
        <f t="shared" si="23"/>
        <v>21_Jun</v>
      </c>
      <c r="F83" s="12" t="str">
        <f t="shared" si="24"/>
        <v>Jun-08</v>
      </c>
      <c r="G83" s="12"/>
      <c r="R83" s="9">
        <f t="shared" si="27"/>
        <v>2014</v>
      </c>
      <c r="S83" t="str">
        <f t="shared" si="28"/>
        <v>Sep</v>
      </c>
      <c r="T83" t="str">
        <f t="shared" si="25"/>
        <v>2014_Sep</v>
      </c>
      <c r="U83" t="str">
        <f t="shared" si="26"/>
        <v>2014_Oct</v>
      </c>
      <c r="W83" t="s">
        <v>161</v>
      </c>
      <c r="X83" t="s">
        <v>162</v>
      </c>
    </row>
    <row r="84" spans="1:24">
      <c r="A84" s="2">
        <v>39621</v>
      </c>
      <c r="B84" t="str">
        <f t="shared" si="20"/>
        <v>2008_06</v>
      </c>
      <c r="C84" t="str">
        <f t="shared" si="21"/>
        <v>Jun</v>
      </c>
      <c r="D84" t="str">
        <f t="shared" si="22"/>
        <v>2008_Jun</v>
      </c>
      <c r="E84" s="12" t="str">
        <f t="shared" si="23"/>
        <v>22_Jun</v>
      </c>
      <c r="F84" s="12" t="str">
        <f t="shared" si="24"/>
        <v>Jun-08</v>
      </c>
      <c r="G84" s="12"/>
      <c r="R84" s="9">
        <f t="shared" si="27"/>
        <v>2014</v>
      </c>
      <c r="S84" t="str">
        <f t="shared" si="28"/>
        <v>Oct</v>
      </c>
      <c r="T84" t="str">
        <f t="shared" si="25"/>
        <v>2014_Oct</v>
      </c>
      <c r="U84" t="str">
        <f t="shared" si="26"/>
        <v>2014_Nov</v>
      </c>
      <c r="W84" t="s">
        <v>162</v>
      </c>
      <c r="X84" t="s">
        <v>163</v>
      </c>
    </row>
    <row r="85" spans="1:24">
      <c r="A85" s="2">
        <v>39622</v>
      </c>
      <c r="B85" t="str">
        <f t="shared" si="20"/>
        <v>2008_06</v>
      </c>
      <c r="C85" t="str">
        <f t="shared" si="21"/>
        <v>Jun</v>
      </c>
      <c r="D85" t="str">
        <f t="shared" si="22"/>
        <v>2008_Jun</v>
      </c>
      <c r="E85" s="12" t="str">
        <f t="shared" si="23"/>
        <v>23_Jun</v>
      </c>
      <c r="F85" s="12" t="str">
        <f t="shared" si="24"/>
        <v>Jun-08</v>
      </c>
      <c r="G85" s="12"/>
      <c r="R85" s="9">
        <f t="shared" si="27"/>
        <v>2014</v>
      </c>
      <c r="S85" t="str">
        <f t="shared" si="28"/>
        <v>Nov</v>
      </c>
      <c r="T85" t="str">
        <f t="shared" si="25"/>
        <v>2014_Nov</v>
      </c>
      <c r="U85" t="str">
        <f t="shared" si="26"/>
        <v>2014_Dec</v>
      </c>
      <c r="W85" t="s">
        <v>163</v>
      </c>
      <c r="X85" t="s">
        <v>164</v>
      </c>
    </row>
    <row r="86" spans="1:24">
      <c r="A86" s="2">
        <v>39623</v>
      </c>
      <c r="B86" t="str">
        <f t="shared" si="20"/>
        <v>2008_06</v>
      </c>
      <c r="C86" t="str">
        <f t="shared" si="21"/>
        <v>Jun</v>
      </c>
      <c r="D86" t="str">
        <f t="shared" si="22"/>
        <v>2008_Jun</v>
      </c>
      <c r="E86" s="12" t="str">
        <f t="shared" si="23"/>
        <v>24_Jun</v>
      </c>
      <c r="F86" s="12" t="str">
        <f t="shared" si="24"/>
        <v>Jun-08</v>
      </c>
      <c r="G86" s="12"/>
      <c r="R86" s="9">
        <f t="shared" si="27"/>
        <v>2014</v>
      </c>
      <c r="S86" t="str">
        <f t="shared" si="28"/>
        <v>Dec</v>
      </c>
      <c r="T86" t="str">
        <f t="shared" si="25"/>
        <v>2014_Dec</v>
      </c>
      <c r="U86" t="str">
        <f t="shared" si="26"/>
        <v>2015_Jan</v>
      </c>
      <c r="W86" t="s">
        <v>164</v>
      </c>
      <c r="X86" t="s">
        <v>165</v>
      </c>
    </row>
    <row r="87" spans="1:24">
      <c r="A87" s="2">
        <v>39624</v>
      </c>
      <c r="B87" t="str">
        <f t="shared" si="20"/>
        <v>2008_06</v>
      </c>
      <c r="C87" t="str">
        <f t="shared" si="21"/>
        <v>Jun</v>
      </c>
      <c r="D87" t="str">
        <f t="shared" si="22"/>
        <v>2008_Jun</v>
      </c>
      <c r="E87" s="12" t="str">
        <f t="shared" si="23"/>
        <v>25_Jun</v>
      </c>
      <c r="F87" s="12" t="str">
        <f t="shared" si="24"/>
        <v>Jun-08</v>
      </c>
      <c r="G87" s="12"/>
      <c r="R87" s="9">
        <f t="shared" si="27"/>
        <v>2015</v>
      </c>
      <c r="S87" t="str">
        <f t="shared" si="28"/>
        <v>Jan</v>
      </c>
      <c r="T87" t="str">
        <f t="shared" si="25"/>
        <v>2015_Jan</v>
      </c>
      <c r="U87" t="str">
        <f t="shared" si="26"/>
        <v>2015_Feb</v>
      </c>
      <c r="W87" t="s">
        <v>165</v>
      </c>
      <c r="X87" t="s">
        <v>166</v>
      </c>
    </row>
    <row r="88" spans="1:24">
      <c r="A88" s="2">
        <v>39625</v>
      </c>
      <c r="B88" t="str">
        <f t="shared" si="20"/>
        <v>2008_06</v>
      </c>
      <c r="C88" t="str">
        <f t="shared" si="21"/>
        <v>Jun</v>
      </c>
      <c r="D88" t="str">
        <f t="shared" si="22"/>
        <v>2008_Jun</v>
      </c>
      <c r="E88" s="12" t="str">
        <f t="shared" si="23"/>
        <v>26_Jun</v>
      </c>
      <c r="F88" s="12" t="str">
        <f t="shared" si="24"/>
        <v>Jun-08</v>
      </c>
      <c r="G88" s="12"/>
      <c r="R88" s="9">
        <f t="shared" si="27"/>
        <v>2015</v>
      </c>
      <c r="S88" t="str">
        <f t="shared" si="28"/>
        <v>Feb</v>
      </c>
      <c r="T88" t="str">
        <f t="shared" si="25"/>
        <v>2015_Feb</v>
      </c>
      <c r="U88" t="str">
        <f t="shared" si="26"/>
        <v>2015_Mar</v>
      </c>
      <c r="W88" t="s">
        <v>166</v>
      </c>
      <c r="X88" t="s">
        <v>167</v>
      </c>
    </row>
    <row r="89" spans="1:24">
      <c r="A89" s="2">
        <v>39626</v>
      </c>
      <c r="B89" t="str">
        <f t="shared" si="20"/>
        <v>2008_06</v>
      </c>
      <c r="C89" t="str">
        <f t="shared" si="21"/>
        <v>Jun</v>
      </c>
      <c r="D89" t="str">
        <f t="shared" si="22"/>
        <v>2008_Jun</v>
      </c>
      <c r="E89" s="12" t="str">
        <f t="shared" si="23"/>
        <v>27_Jun</v>
      </c>
      <c r="F89" s="12" t="str">
        <f t="shared" si="24"/>
        <v>Jun-08</v>
      </c>
      <c r="G89" s="12"/>
      <c r="R89" s="9">
        <f t="shared" si="27"/>
        <v>2015</v>
      </c>
      <c r="S89" t="str">
        <f t="shared" si="28"/>
        <v>Mar</v>
      </c>
      <c r="T89" t="str">
        <f t="shared" si="25"/>
        <v>2015_Mar</v>
      </c>
      <c r="U89" t="str">
        <f t="shared" si="26"/>
        <v>2015_Apr</v>
      </c>
      <c r="W89" t="s">
        <v>167</v>
      </c>
      <c r="X89" t="s">
        <v>168</v>
      </c>
    </row>
    <row r="90" spans="1:24">
      <c r="A90" s="2">
        <v>39627</v>
      </c>
      <c r="B90" t="str">
        <f t="shared" si="20"/>
        <v>2008_06</v>
      </c>
      <c r="C90" t="str">
        <f t="shared" si="21"/>
        <v>Jun</v>
      </c>
      <c r="D90" t="str">
        <f t="shared" si="22"/>
        <v>2008_Jun</v>
      </c>
      <c r="E90" s="12" t="str">
        <f t="shared" si="23"/>
        <v>28_Jun</v>
      </c>
      <c r="F90" s="12" t="str">
        <f t="shared" si="24"/>
        <v>Jun-08</v>
      </c>
      <c r="G90" s="12"/>
      <c r="R90" s="9">
        <f t="shared" si="27"/>
        <v>2015</v>
      </c>
      <c r="S90" t="str">
        <f t="shared" si="28"/>
        <v>Apr</v>
      </c>
      <c r="T90" t="str">
        <f t="shared" si="25"/>
        <v>2015_Apr</v>
      </c>
      <c r="U90" t="str">
        <f t="shared" si="26"/>
        <v>2015_May</v>
      </c>
      <c r="W90" t="s">
        <v>168</v>
      </c>
      <c r="X90" t="s">
        <v>169</v>
      </c>
    </row>
    <row r="91" spans="1:24">
      <c r="A91" s="2">
        <v>39628</v>
      </c>
      <c r="B91" t="str">
        <f t="shared" si="20"/>
        <v>2008_06</v>
      </c>
      <c r="C91" t="str">
        <f t="shared" si="21"/>
        <v>Jun</v>
      </c>
      <c r="D91" t="str">
        <f t="shared" si="22"/>
        <v>2008_Jun</v>
      </c>
      <c r="E91" s="12" t="str">
        <f t="shared" si="23"/>
        <v>29_Jun</v>
      </c>
      <c r="F91" s="12" t="str">
        <f t="shared" si="24"/>
        <v>Jun-08</v>
      </c>
      <c r="G91" s="12"/>
      <c r="R91" s="9">
        <f t="shared" si="27"/>
        <v>2015</v>
      </c>
      <c r="S91" t="str">
        <f t="shared" si="28"/>
        <v>May</v>
      </c>
      <c r="T91" t="str">
        <f t="shared" si="25"/>
        <v>2015_May</v>
      </c>
      <c r="U91" t="str">
        <f t="shared" si="26"/>
        <v>2015_Jun</v>
      </c>
      <c r="W91" t="s">
        <v>169</v>
      </c>
      <c r="X91" t="s">
        <v>170</v>
      </c>
    </row>
    <row r="92" spans="1:24">
      <c r="A92" s="2">
        <v>39629</v>
      </c>
      <c r="B92" t="str">
        <f t="shared" si="20"/>
        <v>2008_06</v>
      </c>
      <c r="C92" t="str">
        <f t="shared" si="21"/>
        <v>Jun</v>
      </c>
      <c r="D92" t="str">
        <f t="shared" si="22"/>
        <v>2008_Jun</v>
      </c>
      <c r="E92" s="12" t="str">
        <f t="shared" si="23"/>
        <v>30_Jun</v>
      </c>
      <c r="F92" s="12" t="str">
        <f t="shared" si="24"/>
        <v>Jun-08</v>
      </c>
      <c r="G92" s="12"/>
      <c r="R92" s="9">
        <f t="shared" si="27"/>
        <v>2015</v>
      </c>
      <c r="S92" t="str">
        <f t="shared" si="28"/>
        <v>Jun</v>
      </c>
      <c r="T92" t="str">
        <f t="shared" si="25"/>
        <v>2015_Jun</v>
      </c>
      <c r="U92" t="str">
        <f t="shared" si="26"/>
        <v>2015_Jul</v>
      </c>
      <c r="W92" t="s">
        <v>170</v>
      </c>
      <c r="X92" t="s">
        <v>171</v>
      </c>
    </row>
    <row r="93" spans="1:24">
      <c r="A93" s="2">
        <v>39630</v>
      </c>
      <c r="B93" t="str">
        <f t="shared" si="20"/>
        <v>2008_07</v>
      </c>
      <c r="C93" t="str">
        <f t="shared" si="21"/>
        <v>Jul</v>
      </c>
      <c r="D93" t="str">
        <f t="shared" si="22"/>
        <v>2008_Jul</v>
      </c>
      <c r="E93" s="12" t="str">
        <f t="shared" si="23"/>
        <v>01_Jul</v>
      </c>
      <c r="F93" s="12" t="str">
        <f t="shared" si="24"/>
        <v>Jul-08</v>
      </c>
      <c r="G93" s="12"/>
      <c r="R93" s="9">
        <f t="shared" si="27"/>
        <v>2015</v>
      </c>
      <c r="S93" t="str">
        <f t="shared" si="28"/>
        <v>Jul</v>
      </c>
      <c r="T93" t="str">
        <f t="shared" si="25"/>
        <v>2015_Jul</v>
      </c>
      <c r="U93" t="str">
        <f t="shared" si="26"/>
        <v>2015_Aug</v>
      </c>
      <c r="W93" t="s">
        <v>171</v>
      </c>
      <c r="X93" t="s">
        <v>172</v>
      </c>
    </row>
    <row r="94" spans="1:24">
      <c r="A94" s="2">
        <v>39631</v>
      </c>
      <c r="B94" t="str">
        <f t="shared" si="20"/>
        <v>2008_07</v>
      </c>
      <c r="C94" t="str">
        <f t="shared" si="21"/>
        <v>Jul</v>
      </c>
      <c r="D94" t="str">
        <f t="shared" si="22"/>
        <v>2008_Jul</v>
      </c>
      <c r="E94" s="12" t="str">
        <f t="shared" si="23"/>
        <v>02_Jul</v>
      </c>
      <c r="F94" s="12" t="str">
        <f t="shared" si="24"/>
        <v>Jul-08</v>
      </c>
      <c r="G94" s="12"/>
      <c r="R94" s="9">
        <f t="shared" si="27"/>
        <v>2015</v>
      </c>
      <c r="S94" t="str">
        <f t="shared" si="28"/>
        <v>Aug</v>
      </c>
      <c r="T94" t="str">
        <f t="shared" si="25"/>
        <v>2015_Aug</v>
      </c>
      <c r="U94" t="str">
        <f t="shared" si="26"/>
        <v>2015_Sep</v>
      </c>
      <c r="W94" t="s">
        <v>172</v>
      </c>
      <c r="X94" t="s">
        <v>173</v>
      </c>
    </row>
    <row r="95" spans="1:24">
      <c r="A95" s="2">
        <v>39632</v>
      </c>
      <c r="B95" t="str">
        <f t="shared" si="20"/>
        <v>2008_07</v>
      </c>
      <c r="C95" t="str">
        <f t="shared" si="21"/>
        <v>Jul</v>
      </c>
      <c r="D95" t="str">
        <f t="shared" si="22"/>
        <v>2008_Jul</v>
      </c>
      <c r="E95" s="12" t="str">
        <f t="shared" si="23"/>
        <v>03_Jul</v>
      </c>
      <c r="F95" s="12" t="str">
        <f t="shared" si="24"/>
        <v>Jul-08</v>
      </c>
      <c r="G95" s="12"/>
      <c r="R95" s="9">
        <f t="shared" si="27"/>
        <v>2015</v>
      </c>
      <c r="S95" t="str">
        <f t="shared" si="28"/>
        <v>Sep</v>
      </c>
      <c r="T95" t="str">
        <f t="shared" si="25"/>
        <v>2015_Sep</v>
      </c>
      <c r="U95" t="str">
        <f t="shared" si="26"/>
        <v>2015_Oct</v>
      </c>
      <c r="W95" t="s">
        <v>173</v>
      </c>
      <c r="X95" t="s">
        <v>174</v>
      </c>
    </row>
    <row r="96" spans="1:24">
      <c r="A96" s="2">
        <v>39633</v>
      </c>
      <c r="B96" t="str">
        <f t="shared" si="20"/>
        <v>2008_07</v>
      </c>
      <c r="C96" t="str">
        <f t="shared" si="21"/>
        <v>Jul</v>
      </c>
      <c r="D96" t="str">
        <f t="shared" si="22"/>
        <v>2008_Jul</v>
      </c>
      <c r="E96" s="12" t="str">
        <f t="shared" si="23"/>
        <v>04_Jul</v>
      </c>
      <c r="F96" s="12" t="str">
        <f t="shared" si="24"/>
        <v>Jul-08</v>
      </c>
      <c r="G96" s="12"/>
      <c r="R96" s="9">
        <f t="shared" si="27"/>
        <v>2015</v>
      </c>
      <c r="S96" t="str">
        <f t="shared" si="28"/>
        <v>Oct</v>
      </c>
      <c r="T96" t="str">
        <f t="shared" si="25"/>
        <v>2015_Oct</v>
      </c>
      <c r="U96" t="str">
        <f t="shared" si="26"/>
        <v>2015_Nov</v>
      </c>
      <c r="W96" t="s">
        <v>174</v>
      </c>
      <c r="X96" t="s">
        <v>175</v>
      </c>
    </row>
    <row r="97" spans="1:24">
      <c r="A97" s="2">
        <v>39634</v>
      </c>
      <c r="B97" t="str">
        <f t="shared" si="20"/>
        <v>2008_07</v>
      </c>
      <c r="C97" t="str">
        <f t="shared" si="21"/>
        <v>Jul</v>
      </c>
      <c r="D97" t="str">
        <f t="shared" si="22"/>
        <v>2008_Jul</v>
      </c>
      <c r="E97" s="12" t="str">
        <f t="shared" si="23"/>
        <v>05_Jul</v>
      </c>
      <c r="F97" s="12" t="str">
        <f t="shared" si="24"/>
        <v>Jul-08</v>
      </c>
      <c r="G97" s="12"/>
      <c r="R97" s="9">
        <f t="shared" si="27"/>
        <v>2015</v>
      </c>
      <c r="S97" t="str">
        <f t="shared" si="28"/>
        <v>Nov</v>
      </c>
      <c r="T97" t="str">
        <f t="shared" si="25"/>
        <v>2015_Nov</v>
      </c>
      <c r="U97" t="str">
        <f t="shared" si="26"/>
        <v>2015_Dec</v>
      </c>
      <c r="W97" t="s">
        <v>175</v>
      </c>
      <c r="X97" t="s">
        <v>176</v>
      </c>
    </row>
    <row r="98" spans="1:24">
      <c r="A98" s="2">
        <v>39635</v>
      </c>
      <c r="B98" t="str">
        <f t="shared" si="20"/>
        <v>2008_07</v>
      </c>
      <c r="C98" t="str">
        <f t="shared" si="21"/>
        <v>Jul</v>
      </c>
      <c r="D98" t="str">
        <f t="shared" si="22"/>
        <v>2008_Jul</v>
      </c>
      <c r="E98" s="12" t="str">
        <f t="shared" si="23"/>
        <v>06_Jul</v>
      </c>
      <c r="F98" s="12" t="str">
        <f t="shared" si="24"/>
        <v>Jul-08</v>
      </c>
      <c r="G98" s="12"/>
      <c r="R98" s="9">
        <f t="shared" si="27"/>
        <v>2015</v>
      </c>
      <c r="S98" t="str">
        <f t="shared" si="28"/>
        <v>Dec</v>
      </c>
      <c r="T98" t="str">
        <f t="shared" si="25"/>
        <v>2015_Dec</v>
      </c>
      <c r="U98" t="str">
        <f t="shared" si="26"/>
        <v>2016_Jan</v>
      </c>
      <c r="W98" t="s">
        <v>176</v>
      </c>
      <c r="X98" t="s">
        <v>177</v>
      </c>
    </row>
    <row r="99" spans="1:24">
      <c r="A99" s="2">
        <v>39636</v>
      </c>
      <c r="B99" t="str">
        <f t="shared" si="20"/>
        <v>2008_07</v>
      </c>
      <c r="C99" t="str">
        <f t="shared" si="21"/>
        <v>Jul</v>
      </c>
      <c r="D99" t="str">
        <f t="shared" si="22"/>
        <v>2008_Jul</v>
      </c>
      <c r="E99" s="12" t="str">
        <f t="shared" si="23"/>
        <v>07_Jul</v>
      </c>
      <c r="F99" s="12" t="str">
        <f t="shared" si="24"/>
        <v>Jul-08</v>
      </c>
      <c r="G99" s="12"/>
      <c r="R99" s="9">
        <f t="shared" si="27"/>
        <v>2016</v>
      </c>
      <c r="S99" t="str">
        <f t="shared" si="28"/>
        <v>Jan</v>
      </c>
      <c r="T99" t="str">
        <f t="shared" si="25"/>
        <v>2016_Jan</v>
      </c>
      <c r="U99" t="str">
        <f t="shared" si="26"/>
        <v>2016_Feb</v>
      </c>
      <c r="W99" t="s">
        <v>177</v>
      </c>
      <c r="X99" t="s">
        <v>178</v>
      </c>
    </row>
    <row r="100" spans="1:24">
      <c r="A100" s="2">
        <v>39637</v>
      </c>
      <c r="B100" t="str">
        <f t="shared" si="20"/>
        <v>2008_07</v>
      </c>
      <c r="C100" t="str">
        <f t="shared" si="21"/>
        <v>Jul</v>
      </c>
      <c r="D100" t="str">
        <f t="shared" si="22"/>
        <v>2008_Jul</v>
      </c>
      <c r="E100" s="12" t="str">
        <f t="shared" si="23"/>
        <v>08_Jul</v>
      </c>
      <c r="F100" s="12" t="str">
        <f t="shared" si="24"/>
        <v>Jul-08</v>
      </c>
      <c r="G100" s="12"/>
      <c r="R100" s="9">
        <f t="shared" si="27"/>
        <v>2016</v>
      </c>
      <c r="S100" t="str">
        <f t="shared" si="28"/>
        <v>Feb</v>
      </c>
      <c r="T100" t="str">
        <f t="shared" si="25"/>
        <v>2016_Feb</v>
      </c>
      <c r="U100" t="str">
        <f t="shared" si="26"/>
        <v>2016_Mar</v>
      </c>
      <c r="W100" t="s">
        <v>178</v>
      </c>
      <c r="X100" t="s">
        <v>179</v>
      </c>
    </row>
    <row r="101" spans="1:24">
      <c r="A101" s="2">
        <v>39638</v>
      </c>
      <c r="B101" t="str">
        <f t="shared" si="20"/>
        <v>2008_07</v>
      </c>
      <c r="C101" t="str">
        <f t="shared" si="21"/>
        <v>Jul</v>
      </c>
      <c r="D101" t="str">
        <f t="shared" si="22"/>
        <v>2008_Jul</v>
      </c>
      <c r="E101" s="12" t="str">
        <f t="shared" si="23"/>
        <v>09_Jul</v>
      </c>
      <c r="F101" s="12" t="str">
        <f t="shared" si="24"/>
        <v>Jul-08</v>
      </c>
      <c r="G101" s="12"/>
      <c r="R101" s="9">
        <f t="shared" si="27"/>
        <v>2016</v>
      </c>
      <c r="S101" t="str">
        <f t="shared" si="28"/>
        <v>Mar</v>
      </c>
      <c r="T101" t="str">
        <f t="shared" si="25"/>
        <v>2016_Mar</v>
      </c>
      <c r="U101" t="str">
        <f t="shared" si="26"/>
        <v>2016_Apr</v>
      </c>
      <c r="W101" t="s">
        <v>179</v>
      </c>
      <c r="X101" t="s">
        <v>180</v>
      </c>
    </row>
    <row r="102" spans="1:24">
      <c r="A102" s="2">
        <v>39639</v>
      </c>
      <c r="B102" t="str">
        <f t="shared" si="20"/>
        <v>2008_07</v>
      </c>
      <c r="C102" t="str">
        <f t="shared" si="21"/>
        <v>Jul</v>
      </c>
      <c r="D102" t="str">
        <f t="shared" si="22"/>
        <v>2008_Jul</v>
      </c>
      <c r="E102" s="12" t="str">
        <f t="shared" si="23"/>
        <v>10_Jul</v>
      </c>
      <c r="F102" s="12" t="str">
        <f t="shared" si="24"/>
        <v>Jul-08</v>
      </c>
      <c r="G102" s="12"/>
      <c r="R102" s="9">
        <f t="shared" si="27"/>
        <v>2016</v>
      </c>
      <c r="S102" t="str">
        <f t="shared" si="28"/>
        <v>Apr</v>
      </c>
      <c r="T102" t="str">
        <f t="shared" si="25"/>
        <v>2016_Apr</v>
      </c>
      <c r="U102" t="str">
        <f t="shared" si="26"/>
        <v>2016_May</v>
      </c>
      <c r="W102" t="s">
        <v>180</v>
      </c>
      <c r="X102" t="s">
        <v>181</v>
      </c>
    </row>
    <row r="103" spans="1:24">
      <c r="A103" s="2">
        <v>39640</v>
      </c>
      <c r="B103" t="str">
        <f t="shared" si="20"/>
        <v>2008_07</v>
      </c>
      <c r="C103" t="str">
        <f t="shared" si="21"/>
        <v>Jul</v>
      </c>
      <c r="D103" t="str">
        <f t="shared" si="22"/>
        <v>2008_Jul</v>
      </c>
      <c r="E103" s="12" t="str">
        <f t="shared" si="23"/>
        <v>11_Jul</v>
      </c>
      <c r="F103" s="12" t="str">
        <f t="shared" si="24"/>
        <v>Jul-08</v>
      </c>
      <c r="G103" s="12"/>
      <c r="R103" s="9">
        <f t="shared" si="27"/>
        <v>2016</v>
      </c>
      <c r="S103" t="str">
        <f t="shared" si="28"/>
        <v>May</v>
      </c>
      <c r="T103" t="str">
        <f t="shared" si="25"/>
        <v>2016_May</v>
      </c>
      <c r="U103" t="str">
        <f t="shared" si="26"/>
        <v>2016_Jun</v>
      </c>
      <c r="W103" t="s">
        <v>181</v>
      </c>
      <c r="X103" t="s">
        <v>182</v>
      </c>
    </row>
    <row r="104" spans="1:24">
      <c r="A104" s="2">
        <v>39641</v>
      </c>
      <c r="B104" t="str">
        <f t="shared" si="20"/>
        <v>2008_07</v>
      </c>
      <c r="C104" t="str">
        <f t="shared" si="21"/>
        <v>Jul</v>
      </c>
      <c r="D104" t="str">
        <f t="shared" si="22"/>
        <v>2008_Jul</v>
      </c>
      <c r="E104" s="12" t="str">
        <f t="shared" si="23"/>
        <v>12_Jul</v>
      </c>
      <c r="F104" s="12" t="str">
        <f t="shared" si="24"/>
        <v>Jul-08</v>
      </c>
      <c r="G104" s="12"/>
      <c r="R104" s="9">
        <f t="shared" si="27"/>
        <v>2016</v>
      </c>
      <c r="S104" t="str">
        <f t="shared" si="28"/>
        <v>Jun</v>
      </c>
      <c r="T104" t="str">
        <f t="shared" si="25"/>
        <v>2016_Jun</v>
      </c>
      <c r="U104" t="str">
        <f t="shared" si="26"/>
        <v>2016_Jul</v>
      </c>
      <c r="W104" t="s">
        <v>182</v>
      </c>
      <c r="X104" t="s">
        <v>183</v>
      </c>
    </row>
    <row r="105" spans="1:24">
      <c r="A105" s="2">
        <v>39642</v>
      </c>
      <c r="B105" t="str">
        <f t="shared" si="20"/>
        <v>2008_07</v>
      </c>
      <c r="C105" t="str">
        <f t="shared" si="21"/>
        <v>Jul</v>
      </c>
      <c r="D105" t="str">
        <f t="shared" si="22"/>
        <v>2008_Jul</v>
      </c>
      <c r="E105" s="12" t="str">
        <f t="shared" si="23"/>
        <v>13_Jul</v>
      </c>
      <c r="F105" s="12" t="str">
        <f t="shared" si="24"/>
        <v>Jul-08</v>
      </c>
      <c r="G105" s="12"/>
      <c r="R105" s="9">
        <f t="shared" si="27"/>
        <v>2016</v>
      </c>
      <c r="S105" t="str">
        <f t="shared" si="28"/>
        <v>Jul</v>
      </c>
      <c r="T105" t="str">
        <f t="shared" si="25"/>
        <v>2016_Jul</v>
      </c>
      <c r="U105" t="str">
        <f t="shared" si="26"/>
        <v>2016_Aug</v>
      </c>
      <c r="W105" t="s">
        <v>183</v>
      </c>
      <c r="X105" t="s">
        <v>184</v>
      </c>
    </row>
    <row r="106" spans="1:24">
      <c r="A106" s="2">
        <v>39643</v>
      </c>
      <c r="B106" t="str">
        <f t="shared" si="20"/>
        <v>2008_07</v>
      </c>
      <c r="C106" t="str">
        <f t="shared" si="21"/>
        <v>Jul</v>
      </c>
      <c r="D106" t="str">
        <f t="shared" si="22"/>
        <v>2008_Jul</v>
      </c>
      <c r="E106" s="12" t="str">
        <f t="shared" si="23"/>
        <v>14_Jul</v>
      </c>
      <c r="F106" s="12" t="str">
        <f t="shared" si="24"/>
        <v>Jul-08</v>
      </c>
      <c r="G106" s="12"/>
      <c r="R106" s="9">
        <f t="shared" si="27"/>
        <v>2016</v>
      </c>
      <c r="S106" t="str">
        <f t="shared" si="28"/>
        <v>Aug</v>
      </c>
      <c r="T106" t="str">
        <f t="shared" si="25"/>
        <v>2016_Aug</v>
      </c>
      <c r="U106" t="str">
        <f t="shared" si="26"/>
        <v>2016_Sep</v>
      </c>
      <c r="W106" t="s">
        <v>184</v>
      </c>
      <c r="X106" t="s">
        <v>185</v>
      </c>
    </row>
    <row r="107" spans="1:24">
      <c r="A107" s="2">
        <v>39644</v>
      </c>
      <c r="B107" t="str">
        <f t="shared" si="20"/>
        <v>2008_07</v>
      </c>
      <c r="C107" t="str">
        <f t="shared" si="21"/>
        <v>Jul</v>
      </c>
      <c r="D107" t="str">
        <f t="shared" si="22"/>
        <v>2008_Jul</v>
      </c>
      <c r="E107" s="12" t="str">
        <f t="shared" si="23"/>
        <v>15_Jul</v>
      </c>
      <c r="F107" s="12" t="str">
        <f t="shared" si="24"/>
        <v>Jul-08</v>
      </c>
      <c r="G107" s="12"/>
      <c r="R107" s="9">
        <f t="shared" si="27"/>
        <v>2016</v>
      </c>
      <c r="S107" t="str">
        <f t="shared" si="28"/>
        <v>Sep</v>
      </c>
      <c r="T107" t="str">
        <f t="shared" si="25"/>
        <v>2016_Sep</v>
      </c>
      <c r="U107" t="str">
        <f t="shared" si="26"/>
        <v>2016_Oct</v>
      </c>
      <c r="W107" t="s">
        <v>185</v>
      </c>
      <c r="X107" t="s">
        <v>186</v>
      </c>
    </row>
    <row r="108" spans="1:24">
      <c r="A108" s="2">
        <v>39645</v>
      </c>
      <c r="B108" t="str">
        <f t="shared" si="20"/>
        <v>2008_07</v>
      </c>
      <c r="C108" t="str">
        <f t="shared" si="21"/>
        <v>Jul</v>
      </c>
      <c r="D108" t="str">
        <f t="shared" si="22"/>
        <v>2008_Jul</v>
      </c>
      <c r="E108" s="12" t="str">
        <f t="shared" si="23"/>
        <v>16_Jul</v>
      </c>
      <c r="F108" s="12" t="str">
        <f t="shared" si="24"/>
        <v>Jul-08</v>
      </c>
      <c r="G108" s="12"/>
      <c r="R108" s="9">
        <f t="shared" si="27"/>
        <v>2016</v>
      </c>
      <c r="S108" t="str">
        <f t="shared" si="28"/>
        <v>Oct</v>
      </c>
      <c r="T108" t="str">
        <f t="shared" si="25"/>
        <v>2016_Oct</v>
      </c>
      <c r="U108" t="str">
        <f t="shared" si="26"/>
        <v>2016_Nov</v>
      </c>
      <c r="W108" t="s">
        <v>186</v>
      </c>
      <c r="X108" t="s">
        <v>187</v>
      </c>
    </row>
    <row r="109" spans="1:24">
      <c r="A109" s="2">
        <v>39646</v>
      </c>
      <c r="B109" t="str">
        <f t="shared" si="20"/>
        <v>2008_07</v>
      </c>
      <c r="C109" t="str">
        <f t="shared" si="21"/>
        <v>Jul</v>
      </c>
      <c r="D109" t="str">
        <f t="shared" si="22"/>
        <v>2008_Jul</v>
      </c>
      <c r="E109" s="12" t="str">
        <f t="shared" si="23"/>
        <v>17_Jul</v>
      </c>
      <c r="F109" s="12" t="str">
        <f t="shared" si="24"/>
        <v>Jul-08</v>
      </c>
      <c r="G109" s="12"/>
      <c r="R109" s="9">
        <f t="shared" si="27"/>
        <v>2016</v>
      </c>
      <c r="S109" t="str">
        <f t="shared" si="28"/>
        <v>Nov</v>
      </c>
      <c r="T109" t="str">
        <f t="shared" si="25"/>
        <v>2016_Nov</v>
      </c>
      <c r="U109" t="str">
        <f t="shared" si="26"/>
        <v>2016_Dec</v>
      </c>
      <c r="W109" t="s">
        <v>187</v>
      </c>
      <c r="X109" t="s">
        <v>188</v>
      </c>
    </row>
    <row r="110" spans="1:24">
      <c r="A110" s="2">
        <v>39647</v>
      </c>
      <c r="B110" t="str">
        <f t="shared" si="20"/>
        <v>2008_07</v>
      </c>
      <c r="C110" t="str">
        <f t="shared" si="21"/>
        <v>Jul</v>
      </c>
      <c r="D110" t="str">
        <f t="shared" si="22"/>
        <v>2008_Jul</v>
      </c>
      <c r="E110" s="12" t="str">
        <f t="shared" si="23"/>
        <v>18_Jul</v>
      </c>
      <c r="F110" s="12" t="str">
        <f t="shared" si="24"/>
        <v>Jul-08</v>
      </c>
      <c r="G110" s="12"/>
      <c r="R110" s="9">
        <f t="shared" si="27"/>
        <v>2016</v>
      </c>
      <c r="S110" t="str">
        <f t="shared" si="28"/>
        <v>Dec</v>
      </c>
      <c r="T110" t="str">
        <f t="shared" si="25"/>
        <v>2016_Dec</v>
      </c>
      <c r="U110" t="str">
        <f t="shared" si="26"/>
        <v>2017_Jan</v>
      </c>
      <c r="W110" t="s">
        <v>188</v>
      </c>
      <c r="X110" t="s">
        <v>189</v>
      </c>
    </row>
    <row r="111" spans="1:24">
      <c r="A111" s="2">
        <v>39648</v>
      </c>
      <c r="B111" t="str">
        <f t="shared" si="20"/>
        <v>2008_07</v>
      </c>
      <c r="C111" t="str">
        <f t="shared" si="21"/>
        <v>Jul</v>
      </c>
      <c r="D111" t="str">
        <f t="shared" si="22"/>
        <v>2008_Jul</v>
      </c>
      <c r="E111" s="12" t="str">
        <f t="shared" si="23"/>
        <v>19_Jul</v>
      </c>
      <c r="F111" s="12" t="str">
        <f t="shared" si="24"/>
        <v>Jul-08</v>
      </c>
      <c r="G111" s="12"/>
      <c r="R111" s="9">
        <f t="shared" si="27"/>
        <v>2017</v>
      </c>
      <c r="S111" t="str">
        <f t="shared" si="28"/>
        <v>Jan</v>
      </c>
      <c r="T111" t="str">
        <f t="shared" si="25"/>
        <v>2017_Jan</v>
      </c>
      <c r="U111" t="str">
        <f t="shared" si="26"/>
        <v>2017_Feb</v>
      </c>
      <c r="W111" t="s">
        <v>189</v>
      </c>
      <c r="X111" t="s">
        <v>190</v>
      </c>
    </row>
    <row r="112" spans="1:24">
      <c r="A112" s="2">
        <v>39649</v>
      </c>
      <c r="B112" t="str">
        <f t="shared" si="20"/>
        <v>2008_07</v>
      </c>
      <c r="C112" t="str">
        <f t="shared" si="21"/>
        <v>Jul</v>
      </c>
      <c r="D112" t="str">
        <f t="shared" si="22"/>
        <v>2008_Jul</v>
      </c>
      <c r="E112" s="12" t="str">
        <f t="shared" si="23"/>
        <v>20_Jul</v>
      </c>
      <c r="F112" s="12" t="str">
        <f t="shared" si="24"/>
        <v>Jul-08</v>
      </c>
      <c r="G112" s="12"/>
      <c r="R112" s="9">
        <f t="shared" si="27"/>
        <v>2017</v>
      </c>
      <c r="S112" t="str">
        <f t="shared" si="28"/>
        <v>Feb</v>
      </c>
      <c r="T112" t="str">
        <f t="shared" si="25"/>
        <v>2017_Feb</v>
      </c>
      <c r="U112" t="str">
        <f t="shared" si="26"/>
        <v>2017_Mar</v>
      </c>
      <c r="W112" t="s">
        <v>190</v>
      </c>
      <c r="X112" t="s">
        <v>191</v>
      </c>
    </row>
    <row r="113" spans="1:24">
      <c r="A113" s="2">
        <v>39650</v>
      </c>
      <c r="B113" t="str">
        <f t="shared" si="20"/>
        <v>2008_07</v>
      </c>
      <c r="C113" t="str">
        <f t="shared" si="21"/>
        <v>Jul</v>
      </c>
      <c r="D113" t="str">
        <f t="shared" si="22"/>
        <v>2008_Jul</v>
      </c>
      <c r="E113" s="12" t="str">
        <f t="shared" si="23"/>
        <v>21_Jul</v>
      </c>
      <c r="F113" s="12" t="str">
        <f t="shared" si="24"/>
        <v>Jul-08</v>
      </c>
      <c r="G113" s="12"/>
      <c r="R113" s="9">
        <f t="shared" si="27"/>
        <v>2017</v>
      </c>
      <c r="S113" t="str">
        <f t="shared" si="28"/>
        <v>Mar</v>
      </c>
      <c r="T113" t="str">
        <f t="shared" si="25"/>
        <v>2017_Mar</v>
      </c>
      <c r="U113" t="str">
        <f t="shared" si="26"/>
        <v>2017_Apr</v>
      </c>
      <c r="W113" t="s">
        <v>191</v>
      </c>
      <c r="X113" t="s">
        <v>192</v>
      </c>
    </row>
    <row r="114" spans="1:24">
      <c r="A114" s="2">
        <v>39651</v>
      </c>
      <c r="B114" t="str">
        <f t="shared" si="20"/>
        <v>2008_07</v>
      </c>
      <c r="C114" t="str">
        <f t="shared" si="21"/>
        <v>Jul</v>
      </c>
      <c r="D114" t="str">
        <f t="shared" si="22"/>
        <v>2008_Jul</v>
      </c>
      <c r="E114" s="12" t="str">
        <f t="shared" si="23"/>
        <v>22_Jul</v>
      </c>
      <c r="F114" s="12" t="str">
        <f t="shared" si="24"/>
        <v>Jul-08</v>
      </c>
      <c r="G114" s="12"/>
      <c r="R114" s="9">
        <f t="shared" si="27"/>
        <v>2017</v>
      </c>
      <c r="S114" t="str">
        <f t="shared" si="28"/>
        <v>Apr</v>
      </c>
      <c r="T114" t="str">
        <f t="shared" si="25"/>
        <v>2017_Apr</v>
      </c>
      <c r="U114" t="str">
        <f t="shared" si="26"/>
        <v>2017_May</v>
      </c>
      <c r="W114" t="s">
        <v>192</v>
      </c>
      <c r="X114" t="s">
        <v>193</v>
      </c>
    </row>
    <row r="115" spans="1:24">
      <c r="A115" s="2">
        <v>39652</v>
      </c>
      <c r="B115" t="str">
        <f t="shared" si="20"/>
        <v>2008_07</v>
      </c>
      <c r="C115" t="str">
        <f t="shared" si="21"/>
        <v>Jul</v>
      </c>
      <c r="D115" t="str">
        <f t="shared" si="22"/>
        <v>2008_Jul</v>
      </c>
      <c r="E115" s="12" t="str">
        <f t="shared" si="23"/>
        <v>23_Jul</v>
      </c>
      <c r="F115" s="12" t="str">
        <f t="shared" si="24"/>
        <v>Jul-08</v>
      </c>
      <c r="G115" s="12"/>
      <c r="R115" s="9">
        <f t="shared" si="27"/>
        <v>2017</v>
      </c>
      <c r="S115" t="str">
        <f t="shared" si="28"/>
        <v>May</v>
      </c>
      <c r="T115" t="str">
        <f t="shared" si="25"/>
        <v>2017_May</v>
      </c>
      <c r="U115" t="str">
        <f t="shared" si="26"/>
        <v>2017_Jun</v>
      </c>
      <c r="W115" t="s">
        <v>193</v>
      </c>
      <c r="X115" t="s">
        <v>194</v>
      </c>
    </row>
    <row r="116" spans="1:24">
      <c r="A116" s="2">
        <v>39653</v>
      </c>
      <c r="B116" t="str">
        <f t="shared" si="20"/>
        <v>2008_07</v>
      </c>
      <c r="C116" t="str">
        <f t="shared" si="21"/>
        <v>Jul</v>
      </c>
      <c r="D116" t="str">
        <f t="shared" si="22"/>
        <v>2008_Jul</v>
      </c>
      <c r="E116" s="12" t="str">
        <f t="shared" si="23"/>
        <v>24_Jul</v>
      </c>
      <c r="F116" s="12" t="str">
        <f t="shared" si="24"/>
        <v>Jul-08</v>
      </c>
      <c r="G116" s="12"/>
      <c r="R116" s="9">
        <f t="shared" si="27"/>
        <v>2017</v>
      </c>
      <c r="S116" t="str">
        <f t="shared" si="28"/>
        <v>Jun</v>
      </c>
      <c r="T116" t="str">
        <f t="shared" si="25"/>
        <v>2017_Jun</v>
      </c>
      <c r="U116" t="str">
        <f t="shared" si="26"/>
        <v>2017_Jul</v>
      </c>
      <c r="W116" t="s">
        <v>194</v>
      </c>
      <c r="X116" t="s">
        <v>195</v>
      </c>
    </row>
    <row r="117" spans="1:24">
      <c r="A117" s="2">
        <v>39654</v>
      </c>
      <c r="B117" t="str">
        <f t="shared" si="20"/>
        <v>2008_07</v>
      </c>
      <c r="C117" t="str">
        <f t="shared" si="21"/>
        <v>Jul</v>
      </c>
      <c r="D117" t="str">
        <f t="shared" si="22"/>
        <v>2008_Jul</v>
      </c>
      <c r="E117" s="12" t="str">
        <f t="shared" si="23"/>
        <v>25_Jul</v>
      </c>
      <c r="F117" s="12" t="str">
        <f t="shared" si="24"/>
        <v>Jul-08</v>
      </c>
      <c r="G117" s="12"/>
      <c r="R117" s="9">
        <f t="shared" si="27"/>
        <v>2017</v>
      </c>
      <c r="S117" t="str">
        <f t="shared" si="28"/>
        <v>Jul</v>
      </c>
      <c r="T117" t="str">
        <f t="shared" si="25"/>
        <v>2017_Jul</v>
      </c>
      <c r="U117" t="str">
        <f t="shared" si="26"/>
        <v>2017_Aug</v>
      </c>
      <c r="W117" t="s">
        <v>195</v>
      </c>
      <c r="X117" t="s">
        <v>196</v>
      </c>
    </row>
    <row r="118" spans="1:24">
      <c r="A118" s="2">
        <v>39655</v>
      </c>
      <c r="B118" t="str">
        <f t="shared" si="20"/>
        <v>2008_07</v>
      </c>
      <c r="C118" t="str">
        <f t="shared" si="21"/>
        <v>Jul</v>
      </c>
      <c r="D118" t="str">
        <f t="shared" si="22"/>
        <v>2008_Jul</v>
      </c>
      <c r="E118" s="12" t="str">
        <f t="shared" si="23"/>
        <v>26_Jul</v>
      </c>
      <c r="F118" s="12" t="str">
        <f t="shared" si="24"/>
        <v>Jul-08</v>
      </c>
      <c r="G118" s="12"/>
      <c r="R118" s="9">
        <f t="shared" si="27"/>
        <v>2017</v>
      </c>
      <c r="S118" t="str">
        <f t="shared" si="28"/>
        <v>Aug</v>
      </c>
      <c r="T118" t="str">
        <f t="shared" si="25"/>
        <v>2017_Aug</v>
      </c>
      <c r="U118" t="str">
        <f t="shared" si="26"/>
        <v>2017_Sep</v>
      </c>
      <c r="W118" t="s">
        <v>196</v>
      </c>
      <c r="X118" t="s">
        <v>197</v>
      </c>
    </row>
    <row r="119" spans="1:24">
      <c r="A119" s="2">
        <v>39656</v>
      </c>
      <c r="B119" t="str">
        <f t="shared" si="20"/>
        <v>2008_07</v>
      </c>
      <c r="C119" t="str">
        <f t="shared" si="21"/>
        <v>Jul</v>
      </c>
      <c r="D119" t="str">
        <f t="shared" si="22"/>
        <v>2008_Jul</v>
      </c>
      <c r="E119" s="12" t="str">
        <f t="shared" si="23"/>
        <v>27_Jul</v>
      </c>
      <c r="F119" s="12" t="str">
        <f t="shared" si="24"/>
        <v>Jul-08</v>
      </c>
      <c r="G119" s="12"/>
      <c r="R119" s="9">
        <f t="shared" si="27"/>
        <v>2017</v>
      </c>
      <c r="S119" t="str">
        <f t="shared" si="28"/>
        <v>Sep</v>
      </c>
      <c r="T119" t="str">
        <f t="shared" si="25"/>
        <v>2017_Sep</v>
      </c>
      <c r="U119" t="str">
        <f t="shared" si="26"/>
        <v>2017_Oct</v>
      </c>
      <c r="W119" t="s">
        <v>197</v>
      </c>
      <c r="X119" t="s">
        <v>198</v>
      </c>
    </row>
    <row r="120" spans="1:24">
      <c r="A120" s="2">
        <v>39657</v>
      </c>
      <c r="B120" t="str">
        <f t="shared" si="20"/>
        <v>2008_07</v>
      </c>
      <c r="C120" t="str">
        <f t="shared" si="21"/>
        <v>Jul</v>
      </c>
      <c r="D120" t="str">
        <f t="shared" si="22"/>
        <v>2008_Jul</v>
      </c>
      <c r="E120" s="12" t="str">
        <f t="shared" si="23"/>
        <v>28_Jul</v>
      </c>
      <c r="F120" s="12" t="str">
        <f t="shared" si="24"/>
        <v>Jul-08</v>
      </c>
      <c r="G120" s="12"/>
      <c r="R120" s="9">
        <f t="shared" si="27"/>
        <v>2017</v>
      </c>
      <c r="S120" t="str">
        <f t="shared" si="28"/>
        <v>Oct</v>
      </c>
      <c r="T120" t="str">
        <f t="shared" si="25"/>
        <v>2017_Oct</v>
      </c>
      <c r="U120" t="str">
        <f t="shared" si="26"/>
        <v>2017_Nov</v>
      </c>
      <c r="W120" t="s">
        <v>198</v>
      </c>
      <c r="X120" t="s">
        <v>199</v>
      </c>
    </row>
    <row r="121" spans="1:24">
      <c r="A121" s="2">
        <v>39658</v>
      </c>
      <c r="B121" t="str">
        <f t="shared" si="20"/>
        <v>2008_07</v>
      </c>
      <c r="C121" t="str">
        <f t="shared" si="21"/>
        <v>Jul</v>
      </c>
      <c r="D121" t="str">
        <f t="shared" si="22"/>
        <v>2008_Jul</v>
      </c>
      <c r="E121" s="12" t="str">
        <f t="shared" si="23"/>
        <v>29_Jul</v>
      </c>
      <c r="F121" s="12" t="str">
        <f t="shared" si="24"/>
        <v>Jul-08</v>
      </c>
      <c r="G121" s="12"/>
      <c r="R121" s="9">
        <f t="shared" si="27"/>
        <v>2017</v>
      </c>
      <c r="S121" t="str">
        <f t="shared" si="28"/>
        <v>Nov</v>
      </c>
      <c r="T121" t="str">
        <f t="shared" si="25"/>
        <v>2017_Nov</v>
      </c>
      <c r="U121" t="str">
        <f t="shared" si="26"/>
        <v>2017_Dec</v>
      </c>
      <c r="W121" t="s">
        <v>199</v>
      </c>
      <c r="X121" t="s">
        <v>200</v>
      </c>
    </row>
    <row r="122" spans="1:24">
      <c r="A122" s="2">
        <v>39659</v>
      </c>
      <c r="B122" t="str">
        <f t="shared" si="20"/>
        <v>2008_07</v>
      </c>
      <c r="C122" t="str">
        <f t="shared" si="21"/>
        <v>Jul</v>
      </c>
      <c r="D122" t="str">
        <f t="shared" si="22"/>
        <v>2008_Jul</v>
      </c>
      <c r="E122" s="12" t="str">
        <f t="shared" si="23"/>
        <v>30_Jul</v>
      </c>
      <c r="F122" s="12" t="str">
        <f t="shared" si="24"/>
        <v>Jul-08</v>
      </c>
      <c r="G122" s="12"/>
      <c r="R122" s="9">
        <f t="shared" si="27"/>
        <v>2017</v>
      </c>
      <c r="S122" t="str">
        <f t="shared" si="28"/>
        <v>Dec</v>
      </c>
      <c r="T122" t="str">
        <f t="shared" si="25"/>
        <v>2017_Dec</v>
      </c>
      <c r="U122" t="str">
        <f t="shared" si="26"/>
        <v>2018_Jan</v>
      </c>
      <c r="W122" t="s">
        <v>200</v>
      </c>
      <c r="X122" t="s">
        <v>201</v>
      </c>
    </row>
    <row r="123" spans="1:24">
      <c r="A123" s="2">
        <v>39660</v>
      </c>
      <c r="B123" t="str">
        <f t="shared" si="20"/>
        <v>2008_07</v>
      </c>
      <c r="C123" t="str">
        <f t="shared" si="21"/>
        <v>Jul</v>
      </c>
      <c r="D123" t="str">
        <f t="shared" si="22"/>
        <v>2008_Jul</v>
      </c>
      <c r="E123" s="12" t="str">
        <f t="shared" si="23"/>
        <v>31_Jul</v>
      </c>
      <c r="F123" s="12" t="str">
        <f t="shared" si="24"/>
        <v>Jul-08</v>
      </c>
      <c r="G123" s="12"/>
      <c r="R123" s="9">
        <f t="shared" si="27"/>
        <v>2018</v>
      </c>
      <c r="S123" t="str">
        <f t="shared" si="28"/>
        <v>Jan</v>
      </c>
      <c r="T123" t="str">
        <f t="shared" si="25"/>
        <v>2018_Jan</v>
      </c>
      <c r="U123" t="str">
        <f t="shared" si="26"/>
        <v>2018_Feb</v>
      </c>
      <c r="W123" t="s">
        <v>201</v>
      </c>
      <c r="X123" t="s">
        <v>202</v>
      </c>
    </row>
    <row r="124" spans="1:24">
      <c r="A124" s="2">
        <v>39661</v>
      </c>
      <c r="B124" t="str">
        <f t="shared" si="20"/>
        <v>2008_08</v>
      </c>
      <c r="C124" t="str">
        <f t="shared" si="21"/>
        <v>Aug</v>
      </c>
      <c r="D124" t="str">
        <f t="shared" si="22"/>
        <v>2008_Aug</v>
      </c>
      <c r="E124" s="12" t="str">
        <f t="shared" si="23"/>
        <v>01_Aug</v>
      </c>
      <c r="F124" s="12" t="str">
        <f t="shared" si="24"/>
        <v>Aug-08</v>
      </c>
      <c r="G124" s="12"/>
      <c r="R124" s="9">
        <f t="shared" si="27"/>
        <v>2018</v>
      </c>
      <c r="S124" t="str">
        <f t="shared" si="28"/>
        <v>Feb</v>
      </c>
      <c r="T124" t="str">
        <f t="shared" si="25"/>
        <v>2018_Feb</v>
      </c>
      <c r="U124" t="str">
        <f t="shared" si="26"/>
        <v>2018_Mar</v>
      </c>
      <c r="W124" t="s">
        <v>202</v>
      </c>
      <c r="X124" t="s">
        <v>203</v>
      </c>
    </row>
    <row r="125" spans="1:24">
      <c r="A125" s="2">
        <v>39662</v>
      </c>
      <c r="B125" t="str">
        <f t="shared" si="20"/>
        <v>2008_08</v>
      </c>
      <c r="C125" t="str">
        <f t="shared" si="21"/>
        <v>Aug</v>
      </c>
      <c r="D125" t="str">
        <f t="shared" si="22"/>
        <v>2008_Aug</v>
      </c>
      <c r="E125" s="12" t="str">
        <f t="shared" si="23"/>
        <v>02_Aug</v>
      </c>
      <c r="F125" s="12" t="str">
        <f t="shared" si="24"/>
        <v>Aug-08</v>
      </c>
      <c r="G125" s="12"/>
      <c r="R125" s="9">
        <f t="shared" si="27"/>
        <v>2018</v>
      </c>
      <c r="S125" t="str">
        <f t="shared" si="28"/>
        <v>Mar</v>
      </c>
      <c r="T125" t="str">
        <f t="shared" si="25"/>
        <v>2018_Mar</v>
      </c>
      <c r="U125" t="str">
        <f t="shared" si="26"/>
        <v>2018_Apr</v>
      </c>
      <c r="W125" t="s">
        <v>203</v>
      </c>
      <c r="X125" t="s">
        <v>204</v>
      </c>
    </row>
    <row r="126" spans="1:24">
      <c r="A126" s="2">
        <v>39663</v>
      </c>
      <c r="B126" t="str">
        <f t="shared" si="20"/>
        <v>2008_08</v>
      </c>
      <c r="C126" t="str">
        <f t="shared" si="21"/>
        <v>Aug</v>
      </c>
      <c r="D126" t="str">
        <f t="shared" si="22"/>
        <v>2008_Aug</v>
      </c>
      <c r="E126" s="12" t="str">
        <f t="shared" si="23"/>
        <v>03_Aug</v>
      </c>
      <c r="F126" s="12" t="str">
        <f t="shared" si="24"/>
        <v>Aug-08</v>
      </c>
      <c r="G126" s="12"/>
      <c r="R126" s="9">
        <f t="shared" si="27"/>
        <v>2018</v>
      </c>
      <c r="S126" t="str">
        <f t="shared" si="28"/>
        <v>Apr</v>
      </c>
      <c r="T126" t="str">
        <f t="shared" si="25"/>
        <v>2018_Apr</v>
      </c>
      <c r="U126" t="str">
        <f t="shared" si="26"/>
        <v>2018_May</v>
      </c>
      <c r="W126" t="s">
        <v>204</v>
      </c>
      <c r="X126" t="s">
        <v>205</v>
      </c>
    </row>
    <row r="127" spans="1:24">
      <c r="A127" s="2">
        <v>39664</v>
      </c>
      <c r="B127" t="str">
        <f t="shared" si="20"/>
        <v>2008_08</v>
      </c>
      <c r="C127" t="str">
        <f t="shared" si="21"/>
        <v>Aug</v>
      </c>
      <c r="D127" t="str">
        <f t="shared" si="22"/>
        <v>2008_Aug</v>
      </c>
      <c r="E127" s="12" t="str">
        <f t="shared" si="23"/>
        <v>04_Aug</v>
      </c>
      <c r="F127" s="12" t="str">
        <f t="shared" si="24"/>
        <v>Aug-08</v>
      </c>
      <c r="G127" s="12"/>
      <c r="R127" s="9">
        <f t="shared" si="27"/>
        <v>2018</v>
      </c>
      <c r="S127" t="str">
        <f t="shared" si="28"/>
        <v>May</v>
      </c>
      <c r="T127" t="str">
        <f t="shared" si="25"/>
        <v>2018_May</v>
      </c>
      <c r="U127" t="str">
        <f t="shared" si="26"/>
        <v>2018_Jun</v>
      </c>
      <c r="W127" t="s">
        <v>205</v>
      </c>
      <c r="X127" t="s">
        <v>206</v>
      </c>
    </row>
    <row r="128" spans="1:24">
      <c r="A128" s="2">
        <v>39665</v>
      </c>
      <c r="B128" t="str">
        <f t="shared" si="20"/>
        <v>2008_08</v>
      </c>
      <c r="C128" t="str">
        <f t="shared" si="21"/>
        <v>Aug</v>
      </c>
      <c r="D128" t="str">
        <f t="shared" si="22"/>
        <v>2008_Aug</v>
      </c>
      <c r="E128" s="12" t="str">
        <f t="shared" si="23"/>
        <v>05_Aug</v>
      </c>
      <c r="F128" s="12" t="str">
        <f t="shared" si="24"/>
        <v>Aug-08</v>
      </c>
      <c r="G128" s="12"/>
      <c r="R128" s="9">
        <f t="shared" si="27"/>
        <v>2018</v>
      </c>
      <c r="S128" t="str">
        <f t="shared" si="28"/>
        <v>Jun</v>
      </c>
      <c r="T128" t="str">
        <f t="shared" si="25"/>
        <v>2018_Jun</v>
      </c>
      <c r="U128" t="str">
        <f t="shared" si="26"/>
        <v>2018_Jul</v>
      </c>
      <c r="W128" t="s">
        <v>206</v>
      </c>
      <c r="X128" t="s">
        <v>207</v>
      </c>
    </row>
    <row r="129" spans="1:24">
      <c r="A129" s="2">
        <v>39666</v>
      </c>
      <c r="B129" t="str">
        <f t="shared" si="20"/>
        <v>2008_08</v>
      </c>
      <c r="C129" t="str">
        <f t="shared" si="21"/>
        <v>Aug</v>
      </c>
      <c r="D129" t="str">
        <f t="shared" si="22"/>
        <v>2008_Aug</v>
      </c>
      <c r="E129" s="12" t="str">
        <f t="shared" si="23"/>
        <v>06_Aug</v>
      </c>
      <c r="F129" s="12" t="str">
        <f t="shared" si="24"/>
        <v>Aug-08</v>
      </c>
      <c r="G129" s="12"/>
      <c r="R129" s="9">
        <f t="shared" si="27"/>
        <v>2018</v>
      </c>
      <c r="S129" t="str">
        <f t="shared" si="28"/>
        <v>Jul</v>
      </c>
      <c r="T129" t="str">
        <f t="shared" si="25"/>
        <v>2018_Jul</v>
      </c>
      <c r="U129" t="str">
        <f t="shared" si="26"/>
        <v>2018_Aug</v>
      </c>
      <c r="W129" t="s">
        <v>207</v>
      </c>
      <c r="X129" t="s">
        <v>208</v>
      </c>
    </row>
    <row r="130" spans="1:24">
      <c r="A130" s="2">
        <v>39667</v>
      </c>
      <c r="B130" t="str">
        <f t="shared" ref="B130:B193" si="29">TEXT(YEAR(A130),"0000")&amp;"_"&amp;TEXT(MONTH(A130),"00")</f>
        <v>2008_08</v>
      </c>
      <c r="C130" t="str">
        <f t="shared" ref="C130:C193" si="30">VLOOKUP(TEXT(MONTH(A130),"00"),$H$2:$I$13,2,FALSE)</f>
        <v>Aug</v>
      </c>
      <c r="D130" t="str">
        <f t="shared" si="22"/>
        <v>2008_Aug</v>
      </c>
      <c r="E130" s="12" t="str">
        <f t="shared" si="23"/>
        <v>07_Aug</v>
      </c>
      <c r="F130" s="12" t="str">
        <f t="shared" si="24"/>
        <v>Aug-08</v>
      </c>
      <c r="G130" s="12"/>
      <c r="R130" s="9">
        <f t="shared" si="27"/>
        <v>2018</v>
      </c>
      <c r="S130" t="str">
        <f t="shared" si="28"/>
        <v>Aug</v>
      </c>
      <c r="T130" t="str">
        <f t="shared" si="25"/>
        <v>2018_Aug</v>
      </c>
      <c r="U130" t="str">
        <f t="shared" si="26"/>
        <v>2018_Sep</v>
      </c>
      <c r="W130" t="s">
        <v>208</v>
      </c>
      <c r="X130" t="s">
        <v>209</v>
      </c>
    </row>
    <row r="131" spans="1:24">
      <c r="A131" s="2">
        <v>39668</v>
      </c>
      <c r="B131" t="str">
        <f t="shared" si="29"/>
        <v>2008_08</v>
      </c>
      <c r="C131" t="str">
        <f t="shared" si="30"/>
        <v>Aug</v>
      </c>
      <c r="D131" t="str">
        <f t="shared" ref="D131:D194" si="31">TEXT(YEAR(A131),"0000")&amp;"_"&amp;C131</f>
        <v>2008_Aug</v>
      </c>
      <c r="E131" s="12" t="str">
        <f t="shared" ref="E131:E194" si="32">VLOOKUP(DAY(A131),$G$2:$H$32,2,FALSE)&amp;"_"&amp;C131</f>
        <v>08_Aug</v>
      </c>
      <c r="F131" s="12" t="str">
        <f t="shared" si="24"/>
        <v>Aug-08</v>
      </c>
      <c r="G131" s="12"/>
      <c r="R131" s="9">
        <f t="shared" si="27"/>
        <v>2018</v>
      </c>
      <c r="S131" t="str">
        <f t="shared" si="28"/>
        <v>Sep</v>
      </c>
      <c r="T131" t="str">
        <f t="shared" si="25"/>
        <v>2018_Sep</v>
      </c>
      <c r="U131" t="str">
        <f t="shared" si="26"/>
        <v>2018_Oct</v>
      </c>
      <c r="W131" t="s">
        <v>209</v>
      </c>
      <c r="X131" t="s">
        <v>210</v>
      </c>
    </row>
    <row r="132" spans="1:24">
      <c r="A132" s="2">
        <v>39669</v>
      </c>
      <c r="B132" t="str">
        <f t="shared" si="29"/>
        <v>2008_08</v>
      </c>
      <c r="C132" t="str">
        <f t="shared" si="30"/>
        <v>Aug</v>
      </c>
      <c r="D132" t="str">
        <f t="shared" si="31"/>
        <v>2008_Aug</v>
      </c>
      <c r="E132" s="12" t="str">
        <f t="shared" si="32"/>
        <v>09_Aug</v>
      </c>
      <c r="F132" s="12" t="str">
        <f t="shared" ref="F132:F195" si="33">C132&amp;"-"&amp;RIGHT(YEAR(A132),2)</f>
        <v>Aug-08</v>
      </c>
      <c r="G132" s="12"/>
      <c r="R132" s="9">
        <f t="shared" si="27"/>
        <v>2018</v>
      </c>
      <c r="S132" t="str">
        <f t="shared" si="28"/>
        <v>Oct</v>
      </c>
      <c r="T132" t="str">
        <f t="shared" ref="T132:T195" si="34">R132&amp;"_"&amp;S132</f>
        <v>2018_Oct</v>
      </c>
      <c r="U132" t="str">
        <f t="shared" ref="U132:U195" si="35">T133</f>
        <v>2018_Nov</v>
      </c>
      <c r="W132" t="s">
        <v>210</v>
      </c>
      <c r="X132" t="s">
        <v>211</v>
      </c>
    </row>
    <row r="133" spans="1:24">
      <c r="A133" s="2">
        <v>39670</v>
      </c>
      <c r="B133" t="str">
        <f t="shared" si="29"/>
        <v>2008_08</v>
      </c>
      <c r="C133" t="str">
        <f t="shared" si="30"/>
        <v>Aug</v>
      </c>
      <c r="D133" t="str">
        <f t="shared" si="31"/>
        <v>2008_Aug</v>
      </c>
      <c r="E133" s="12" t="str">
        <f t="shared" si="32"/>
        <v>10_Aug</v>
      </c>
      <c r="F133" s="12" t="str">
        <f t="shared" si="33"/>
        <v>Aug-08</v>
      </c>
      <c r="G133" s="12"/>
      <c r="R133" s="9">
        <f t="shared" si="27"/>
        <v>2018</v>
      </c>
      <c r="S133" t="str">
        <f t="shared" si="28"/>
        <v>Nov</v>
      </c>
      <c r="T133" t="str">
        <f t="shared" si="34"/>
        <v>2018_Nov</v>
      </c>
      <c r="U133" t="str">
        <f t="shared" si="35"/>
        <v>2018_Dec</v>
      </c>
      <c r="W133" t="s">
        <v>211</v>
      </c>
      <c r="X133" t="s">
        <v>212</v>
      </c>
    </row>
    <row r="134" spans="1:24">
      <c r="A134" s="2">
        <v>39671</v>
      </c>
      <c r="B134" t="str">
        <f t="shared" si="29"/>
        <v>2008_08</v>
      </c>
      <c r="C134" t="str">
        <f t="shared" si="30"/>
        <v>Aug</v>
      </c>
      <c r="D134" t="str">
        <f t="shared" si="31"/>
        <v>2008_Aug</v>
      </c>
      <c r="E134" s="12" t="str">
        <f t="shared" si="32"/>
        <v>11_Aug</v>
      </c>
      <c r="F134" s="12" t="str">
        <f t="shared" si="33"/>
        <v>Aug-08</v>
      </c>
      <c r="G134" s="12"/>
      <c r="R134" s="9">
        <f t="shared" si="27"/>
        <v>2018</v>
      </c>
      <c r="S134" t="str">
        <f t="shared" si="28"/>
        <v>Dec</v>
      </c>
      <c r="T134" t="str">
        <f t="shared" si="34"/>
        <v>2018_Dec</v>
      </c>
      <c r="U134" t="str">
        <f t="shared" si="35"/>
        <v>2019_Jan</v>
      </c>
      <c r="W134" t="s">
        <v>212</v>
      </c>
      <c r="X134" t="s">
        <v>213</v>
      </c>
    </row>
    <row r="135" spans="1:24">
      <c r="A135" s="2">
        <v>39672</v>
      </c>
      <c r="B135" t="str">
        <f t="shared" si="29"/>
        <v>2008_08</v>
      </c>
      <c r="C135" t="str">
        <f t="shared" si="30"/>
        <v>Aug</v>
      </c>
      <c r="D135" t="str">
        <f t="shared" si="31"/>
        <v>2008_Aug</v>
      </c>
      <c r="E135" s="12" t="str">
        <f t="shared" si="32"/>
        <v>12_Aug</v>
      </c>
      <c r="F135" s="12" t="str">
        <f t="shared" si="33"/>
        <v>Aug-08</v>
      </c>
      <c r="G135" s="12"/>
      <c r="R135" s="9">
        <f t="shared" si="27"/>
        <v>2019</v>
      </c>
      <c r="S135" t="str">
        <f t="shared" si="28"/>
        <v>Jan</v>
      </c>
      <c r="T135" t="str">
        <f t="shared" si="34"/>
        <v>2019_Jan</v>
      </c>
      <c r="U135" t="str">
        <f t="shared" si="35"/>
        <v>2019_Feb</v>
      </c>
      <c r="W135" t="s">
        <v>213</v>
      </c>
      <c r="X135" t="s">
        <v>214</v>
      </c>
    </row>
    <row r="136" spans="1:24">
      <c r="A136" s="2">
        <v>39673</v>
      </c>
      <c r="B136" t="str">
        <f t="shared" si="29"/>
        <v>2008_08</v>
      </c>
      <c r="C136" t="str">
        <f t="shared" si="30"/>
        <v>Aug</v>
      </c>
      <c r="D136" t="str">
        <f t="shared" si="31"/>
        <v>2008_Aug</v>
      </c>
      <c r="E136" s="12" t="str">
        <f t="shared" si="32"/>
        <v>13_Aug</v>
      </c>
      <c r="F136" s="12" t="str">
        <f t="shared" si="33"/>
        <v>Aug-08</v>
      </c>
      <c r="G136" s="12"/>
      <c r="R136" s="9">
        <f t="shared" si="27"/>
        <v>2019</v>
      </c>
      <c r="S136" t="str">
        <f t="shared" si="28"/>
        <v>Feb</v>
      </c>
      <c r="T136" t="str">
        <f t="shared" si="34"/>
        <v>2019_Feb</v>
      </c>
      <c r="U136" t="str">
        <f t="shared" si="35"/>
        <v>2019_Mar</v>
      </c>
      <c r="W136" t="s">
        <v>214</v>
      </c>
      <c r="X136" t="s">
        <v>215</v>
      </c>
    </row>
    <row r="137" spans="1:24">
      <c r="A137" s="2">
        <v>39674</v>
      </c>
      <c r="B137" t="str">
        <f t="shared" si="29"/>
        <v>2008_08</v>
      </c>
      <c r="C137" t="str">
        <f t="shared" si="30"/>
        <v>Aug</v>
      </c>
      <c r="D137" t="str">
        <f t="shared" si="31"/>
        <v>2008_Aug</v>
      </c>
      <c r="E137" s="12" t="str">
        <f t="shared" si="32"/>
        <v>14_Aug</v>
      </c>
      <c r="F137" s="12" t="str">
        <f t="shared" si="33"/>
        <v>Aug-08</v>
      </c>
      <c r="G137" s="12"/>
      <c r="R137" s="9">
        <f t="shared" si="27"/>
        <v>2019</v>
      </c>
      <c r="S137" t="str">
        <f t="shared" si="28"/>
        <v>Mar</v>
      </c>
      <c r="T137" t="str">
        <f t="shared" si="34"/>
        <v>2019_Mar</v>
      </c>
      <c r="U137" t="str">
        <f t="shared" si="35"/>
        <v>2019_Apr</v>
      </c>
      <c r="W137" t="s">
        <v>215</v>
      </c>
      <c r="X137" t="s">
        <v>216</v>
      </c>
    </row>
    <row r="138" spans="1:24">
      <c r="A138" s="2">
        <v>39675</v>
      </c>
      <c r="B138" t="str">
        <f t="shared" si="29"/>
        <v>2008_08</v>
      </c>
      <c r="C138" t="str">
        <f t="shared" si="30"/>
        <v>Aug</v>
      </c>
      <c r="D138" t="str">
        <f t="shared" si="31"/>
        <v>2008_Aug</v>
      </c>
      <c r="E138" s="12" t="str">
        <f t="shared" si="32"/>
        <v>15_Aug</v>
      </c>
      <c r="F138" s="12" t="str">
        <f t="shared" si="33"/>
        <v>Aug-08</v>
      </c>
      <c r="G138" s="12"/>
      <c r="R138" s="9">
        <f t="shared" si="27"/>
        <v>2019</v>
      </c>
      <c r="S138" t="str">
        <f t="shared" si="28"/>
        <v>Apr</v>
      </c>
      <c r="T138" t="str">
        <f t="shared" si="34"/>
        <v>2019_Apr</v>
      </c>
      <c r="U138" t="str">
        <f t="shared" si="35"/>
        <v>2019_May</v>
      </c>
      <c r="W138" t="s">
        <v>216</v>
      </c>
      <c r="X138" t="s">
        <v>217</v>
      </c>
    </row>
    <row r="139" spans="1:24">
      <c r="A139" s="2">
        <v>39676</v>
      </c>
      <c r="B139" t="str">
        <f t="shared" si="29"/>
        <v>2008_08</v>
      </c>
      <c r="C139" t="str">
        <f t="shared" si="30"/>
        <v>Aug</v>
      </c>
      <c r="D139" t="str">
        <f t="shared" si="31"/>
        <v>2008_Aug</v>
      </c>
      <c r="E139" s="12" t="str">
        <f t="shared" si="32"/>
        <v>16_Aug</v>
      </c>
      <c r="F139" s="12" t="str">
        <f t="shared" si="33"/>
        <v>Aug-08</v>
      </c>
      <c r="G139" s="12"/>
      <c r="R139" s="9">
        <f t="shared" si="27"/>
        <v>2019</v>
      </c>
      <c r="S139" t="str">
        <f t="shared" si="28"/>
        <v>May</v>
      </c>
      <c r="T139" t="str">
        <f t="shared" si="34"/>
        <v>2019_May</v>
      </c>
      <c r="U139" t="str">
        <f t="shared" si="35"/>
        <v>2019_Jun</v>
      </c>
      <c r="W139" t="s">
        <v>217</v>
      </c>
      <c r="X139" t="s">
        <v>218</v>
      </c>
    </row>
    <row r="140" spans="1:24">
      <c r="A140" s="2">
        <v>39677</v>
      </c>
      <c r="B140" t="str">
        <f t="shared" si="29"/>
        <v>2008_08</v>
      </c>
      <c r="C140" t="str">
        <f t="shared" si="30"/>
        <v>Aug</v>
      </c>
      <c r="D140" t="str">
        <f t="shared" si="31"/>
        <v>2008_Aug</v>
      </c>
      <c r="E140" s="12" t="str">
        <f t="shared" si="32"/>
        <v>17_Aug</v>
      </c>
      <c r="F140" s="12" t="str">
        <f t="shared" si="33"/>
        <v>Aug-08</v>
      </c>
      <c r="G140" s="12"/>
      <c r="R140" s="9">
        <f t="shared" si="27"/>
        <v>2019</v>
      </c>
      <c r="S140" t="str">
        <f t="shared" si="28"/>
        <v>Jun</v>
      </c>
      <c r="T140" t="str">
        <f t="shared" si="34"/>
        <v>2019_Jun</v>
      </c>
      <c r="U140" t="str">
        <f t="shared" si="35"/>
        <v>2019_Jul</v>
      </c>
      <c r="W140" t="s">
        <v>218</v>
      </c>
      <c r="X140" t="s">
        <v>219</v>
      </c>
    </row>
    <row r="141" spans="1:24">
      <c r="A141" s="2">
        <v>39678</v>
      </c>
      <c r="B141" t="str">
        <f t="shared" si="29"/>
        <v>2008_08</v>
      </c>
      <c r="C141" t="str">
        <f t="shared" si="30"/>
        <v>Aug</v>
      </c>
      <c r="D141" t="str">
        <f t="shared" si="31"/>
        <v>2008_Aug</v>
      </c>
      <c r="E141" s="12" t="str">
        <f t="shared" si="32"/>
        <v>18_Aug</v>
      </c>
      <c r="F141" s="12" t="str">
        <f t="shared" si="33"/>
        <v>Aug-08</v>
      </c>
      <c r="G141" s="12"/>
      <c r="R141" s="9">
        <f t="shared" si="27"/>
        <v>2019</v>
      </c>
      <c r="S141" t="str">
        <f t="shared" si="28"/>
        <v>Jul</v>
      </c>
      <c r="T141" t="str">
        <f t="shared" si="34"/>
        <v>2019_Jul</v>
      </c>
      <c r="U141" t="str">
        <f t="shared" si="35"/>
        <v>2019_Aug</v>
      </c>
      <c r="W141" t="s">
        <v>219</v>
      </c>
      <c r="X141" t="s">
        <v>220</v>
      </c>
    </row>
    <row r="142" spans="1:24">
      <c r="A142" s="2">
        <v>39679</v>
      </c>
      <c r="B142" t="str">
        <f t="shared" si="29"/>
        <v>2008_08</v>
      </c>
      <c r="C142" t="str">
        <f t="shared" si="30"/>
        <v>Aug</v>
      </c>
      <c r="D142" t="str">
        <f t="shared" si="31"/>
        <v>2008_Aug</v>
      </c>
      <c r="E142" s="12" t="str">
        <f t="shared" si="32"/>
        <v>19_Aug</v>
      </c>
      <c r="F142" s="12" t="str">
        <f t="shared" si="33"/>
        <v>Aug-08</v>
      </c>
      <c r="G142" s="12"/>
      <c r="R142" s="9">
        <f t="shared" si="27"/>
        <v>2019</v>
      </c>
      <c r="S142" t="str">
        <f t="shared" si="28"/>
        <v>Aug</v>
      </c>
      <c r="T142" t="str">
        <f t="shared" si="34"/>
        <v>2019_Aug</v>
      </c>
      <c r="U142" t="str">
        <f t="shared" si="35"/>
        <v>2019_Sep</v>
      </c>
      <c r="W142" t="s">
        <v>220</v>
      </c>
      <c r="X142" t="s">
        <v>221</v>
      </c>
    </row>
    <row r="143" spans="1:24">
      <c r="A143" s="2">
        <v>39680</v>
      </c>
      <c r="B143" t="str">
        <f t="shared" si="29"/>
        <v>2008_08</v>
      </c>
      <c r="C143" t="str">
        <f t="shared" si="30"/>
        <v>Aug</v>
      </c>
      <c r="D143" t="str">
        <f t="shared" si="31"/>
        <v>2008_Aug</v>
      </c>
      <c r="E143" s="12" t="str">
        <f t="shared" si="32"/>
        <v>20_Aug</v>
      </c>
      <c r="F143" s="12" t="str">
        <f t="shared" si="33"/>
        <v>Aug-08</v>
      </c>
      <c r="G143" s="12"/>
      <c r="R143" s="9">
        <f t="shared" si="27"/>
        <v>2019</v>
      </c>
      <c r="S143" t="str">
        <f t="shared" si="28"/>
        <v>Sep</v>
      </c>
      <c r="T143" t="str">
        <f t="shared" si="34"/>
        <v>2019_Sep</v>
      </c>
      <c r="U143" t="str">
        <f t="shared" si="35"/>
        <v>2019_Oct</v>
      </c>
      <c r="W143" t="s">
        <v>221</v>
      </c>
      <c r="X143" t="s">
        <v>222</v>
      </c>
    </row>
    <row r="144" spans="1:24">
      <c r="A144" s="2">
        <v>39681</v>
      </c>
      <c r="B144" t="str">
        <f t="shared" si="29"/>
        <v>2008_08</v>
      </c>
      <c r="C144" t="str">
        <f t="shared" si="30"/>
        <v>Aug</v>
      </c>
      <c r="D144" t="str">
        <f t="shared" si="31"/>
        <v>2008_Aug</v>
      </c>
      <c r="E144" s="12" t="str">
        <f t="shared" si="32"/>
        <v>21_Aug</v>
      </c>
      <c r="F144" s="12" t="str">
        <f t="shared" si="33"/>
        <v>Aug-08</v>
      </c>
      <c r="G144" s="12"/>
      <c r="R144" s="9">
        <f t="shared" ref="R144:R207" si="36">R132+1</f>
        <v>2019</v>
      </c>
      <c r="S144" t="str">
        <f t="shared" ref="S144:S207" si="37">S132</f>
        <v>Oct</v>
      </c>
      <c r="T144" t="str">
        <f t="shared" si="34"/>
        <v>2019_Oct</v>
      </c>
      <c r="U144" t="str">
        <f t="shared" si="35"/>
        <v>2019_Nov</v>
      </c>
      <c r="W144" t="s">
        <v>222</v>
      </c>
      <c r="X144" t="s">
        <v>223</v>
      </c>
    </row>
    <row r="145" spans="1:24">
      <c r="A145" s="2">
        <v>39682</v>
      </c>
      <c r="B145" t="str">
        <f t="shared" si="29"/>
        <v>2008_08</v>
      </c>
      <c r="C145" t="str">
        <f t="shared" si="30"/>
        <v>Aug</v>
      </c>
      <c r="D145" t="str">
        <f t="shared" si="31"/>
        <v>2008_Aug</v>
      </c>
      <c r="E145" s="12" t="str">
        <f t="shared" si="32"/>
        <v>22_Aug</v>
      </c>
      <c r="F145" s="12" t="str">
        <f t="shared" si="33"/>
        <v>Aug-08</v>
      </c>
      <c r="G145" s="12"/>
      <c r="R145" s="9">
        <f t="shared" si="36"/>
        <v>2019</v>
      </c>
      <c r="S145" t="str">
        <f t="shared" si="37"/>
        <v>Nov</v>
      </c>
      <c r="T145" t="str">
        <f t="shared" si="34"/>
        <v>2019_Nov</v>
      </c>
      <c r="U145" t="str">
        <f t="shared" si="35"/>
        <v>2019_Dec</v>
      </c>
      <c r="W145" t="s">
        <v>223</v>
      </c>
      <c r="X145" t="s">
        <v>224</v>
      </c>
    </row>
    <row r="146" spans="1:24">
      <c r="A146" s="2">
        <v>39683</v>
      </c>
      <c r="B146" t="str">
        <f t="shared" si="29"/>
        <v>2008_08</v>
      </c>
      <c r="C146" t="str">
        <f t="shared" si="30"/>
        <v>Aug</v>
      </c>
      <c r="D146" t="str">
        <f t="shared" si="31"/>
        <v>2008_Aug</v>
      </c>
      <c r="E146" s="12" t="str">
        <f t="shared" si="32"/>
        <v>23_Aug</v>
      </c>
      <c r="F146" s="12" t="str">
        <f t="shared" si="33"/>
        <v>Aug-08</v>
      </c>
      <c r="G146" s="12"/>
      <c r="R146" s="9">
        <f t="shared" si="36"/>
        <v>2019</v>
      </c>
      <c r="S146" t="str">
        <f t="shared" si="37"/>
        <v>Dec</v>
      </c>
      <c r="T146" t="str">
        <f t="shared" si="34"/>
        <v>2019_Dec</v>
      </c>
      <c r="U146" t="str">
        <f t="shared" si="35"/>
        <v>2020_Jan</v>
      </c>
      <c r="W146" t="s">
        <v>224</v>
      </c>
      <c r="X146" t="s">
        <v>225</v>
      </c>
    </row>
    <row r="147" spans="1:24">
      <c r="A147" s="2">
        <v>39684</v>
      </c>
      <c r="B147" t="str">
        <f t="shared" si="29"/>
        <v>2008_08</v>
      </c>
      <c r="C147" t="str">
        <f t="shared" si="30"/>
        <v>Aug</v>
      </c>
      <c r="D147" t="str">
        <f t="shared" si="31"/>
        <v>2008_Aug</v>
      </c>
      <c r="E147" s="12" t="str">
        <f t="shared" si="32"/>
        <v>24_Aug</v>
      </c>
      <c r="F147" s="12" t="str">
        <f t="shared" si="33"/>
        <v>Aug-08</v>
      </c>
      <c r="G147" s="12"/>
      <c r="R147" s="9">
        <f t="shared" si="36"/>
        <v>2020</v>
      </c>
      <c r="S147" t="str">
        <f t="shared" si="37"/>
        <v>Jan</v>
      </c>
      <c r="T147" t="str">
        <f t="shared" si="34"/>
        <v>2020_Jan</v>
      </c>
      <c r="U147" t="str">
        <f t="shared" si="35"/>
        <v>2020_Feb</v>
      </c>
      <c r="W147" t="s">
        <v>225</v>
      </c>
      <c r="X147" t="s">
        <v>226</v>
      </c>
    </row>
    <row r="148" spans="1:24">
      <c r="A148" s="2">
        <v>39685</v>
      </c>
      <c r="B148" t="str">
        <f t="shared" si="29"/>
        <v>2008_08</v>
      </c>
      <c r="C148" t="str">
        <f t="shared" si="30"/>
        <v>Aug</v>
      </c>
      <c r="D148" t="str">
        <f t="shared" si="31"/>
        <v>2008_Aug</v>
      </c>
      <c r="E148" s="12" t="str">
        <f t="shared" si="32"/>
        <v>25_Aug</v>
      </c>
      <c r="F148" s="12" t="str">
        <f t="shared" si="33"/>
        <v>Aug-08</v>
      </c>
      <c r="G148" s="12"/>
      <c r="R148" s="9">
        <f t="shared" si="36"/>
        <v>2020</v>
      </c>
      <c r="S148" t="str">
        <f t="shared" si="37"/>
        <v>Feb</v>
      </c>
      <c r="T148" t="str">
        <f t="shared" si="34"/>
        <v>2020_Feb</v>
      </c>
      <c r="U148" t="str">
        <f t="shared" si="35"/>
        <v>2020_Mar</v>
      </c>
      <c r="W148" t="s">
        <v>226</v>
      </c>
      <c r="X148" t="s">
        <v>227</v>
      </c>
    </row>
    <row r="149" spans="1:24">
      <c r="A149" s="2">
        <v>39686</v>
      </c>
      <c r="B149" t="str">
        <f t="shared" si="29"/>
        <v>2008_08</v>
      </c>
      <c r="C149" t="str">
        <f t="shared" si="30"/>
        <v>Aug</v>
      </c>
      <c r="D149" t="str">
        <f t="shared" si="31"/>
        <v>2008_Aug</v>
      </c>
      <c r="E149" s="12" t="str">
        <f t="shared" si="32"/>
        <v>26_Aug</v>
      </c>
      <c r="F149" s="12" t="str">
        <f t="shared" si="33"/>
        <v>Aug-08</v>
      </c>
      <c r="G149" s="12"/>
      <c r="R149" s="9">
        <f t="shared" si="36"/>
        <v>2020</v>
      </c>
      <c r="S149" t="str">
        <f t="shared" si="37"/>
        <v>Mar</v>
      </c>
      <c r="T149" t="str">
        <f t="shared" si="34"/>
        <v>2020_Mar</v>
      </c>
      <c r="U149" t="str">
        <f t="shared" si="35"/>
        <v>2020_Apr</v>
      </c>
      <c r="W149" t="s">
        <v>227</v>
      </c>
      <c r="X149" t="s">
        <v>228</v>
      </c>
    </row>
    <row r="150" spans="1:24">
      <c r="A150" s="2">
        <v>39687</v>
      </c>
      <c r="B150" t="str">
        <f t="shared" si="29"/>
        <v>2008_08</v>
      </c>
      <c r="C150" t="str">
        <f t="shared" si="30"/>
        <v>Aug</v>
      </c>
      <c r="D150" t="str">
        <f t="shared" si="31"/>
        <v>2008_Aug</v>
      </c>
      <c r="E150" s="12" t="str">
        <f t="shared" si="32"/>
        <v>27_Aug</v>
      </c>
      <c r="F150" s="12" t="str">
        <f t="shared" si="33"/>
        <v>Aug-08</v>
      </c>
      <c r="G150" s="12"/>
      <c r="R150" s="9">
        <f t="shared" si="36"/>
        <v>2020</v>
      </c>
      <c r="S150" t="str">
        <f t="shared" si="37"/>
        <v>Apr</v>
      </c>
      <c r="T150" t="str">
        <f t="shared" si="34"/>
        <v>2020_Apr</v>
      </c>
      <c r="U150" t="str">
        <f t="shared" si="35"/>
        <v>2020_May</v>
      </c>
      <c r="W150" t="s">
        <v>228</v>
      </c>
      <c r="X150" t="s">
        <v>229</v>
      </c>
    </row>
    <row r="151" spans="1:24">
      <c r="A151" s="2">
        <v>39688</v>
      </c>
      <c r="B151" t="str">
        <f t="shared" si="29"/>
        <v>2008_08</v>
      </c>
      <c r="C151" t="str">
        <f t="shared" si="30"/>
        <v>Aug</v>
      </c>
      <c r="D151" t="str">
        <f t="shared" si="31"/>
        <v>2008_Aug</v>
      </c>
      <c r="E151" s="12" t="str">
        <f t="shared" si="32"/>
        <v>28_Aug</v>
      </c>
      <c r="F151" s="12" t="str">
        <f t="shared" si="33"/>
        <v>Aug-08</v>
      </c>
      <c r="G151" s="12"/>
      <c r="R151" s="9">
        <f t="shared" si="36"/>
        <v>2020</v>
      </c>
      <c r="S151" t="str">
        <f t="shared" si="37"/>
        <v>May</v>
      </c>
      <c r="T151" t="str">
        <f t="shared" si="34"/>
        <v>2020_May</v>
      </c>
      <c r="U151" t="str">
        <f t="shared" si="35"/>
        <v>2020_Jun</v>
      </c>
      <c r="W151" t="s">
        <v>229</v>
      </c>
      <c r="X151" t="s">
        <v>230</v>
      </c>
    </row>
    <row r="152" spans="1:24">
      <c r="A152" s="2">
        <v>39689</v>
      </c>
      <c r="B152" t="str">
        <f t="shared" si="29"/>
        <v>2008_08</v>
      </c>
      <c r="C152" t="str">
        <f t="shared" si="30"/>
        <v>Aug</v>
      </c>
      <c r="D152" t="str">
        <f t="shared" si="31"/>
        <v>2008_Aug</v>
      </c>
      <c r="E152" s="12" t="str">
        <f t="shared" si="32"/>
        <v>29_Aug</v>
      </c>
      <c r="F152" s="12" t="str">
        <f t="shared" si="33"/>
        <v>Aug-08</v>
      </c>
      <c r="G152" s="12"/>
      <c r="R152" s="9">
        <f t="shared" si="36"/>
        <v>2020</v>
      </c>
      <c r="S152" t="str">
        <f t="shared" si="37"/>
        <v>Jun</v>
      </c>
      <c r="T152" t="str">
        <f t="shared" si="34"/>
        <v>2020_Jun</v>
      </c>
      <c r="U152" t="str">
        <f t="shared" si="35"/>
        <v>2020_Jul</v>
      </c>
      <c r="W152" t="s">
        <v>230</v>
      </c>
      <c r="X152" t="s">
        <v>231</v>
      </c>
    </row>
    <row r="153" spans="1:24">
      <c r="A153" s="2">
        <v>39690</v>
      </c>
      <c r="B153" t="str">
        <f t="shared" si="29"/>
        <v>2008_08</v>
      </c>
      <c r="C153" t="str">
        <f t="shared" si="30"/>
        <v>Aug</v>
      </c>
      <c r="D153" t="str">
        <f t="shared" si="31"/>
        <v>2008_Aug</v>
      </c>
      <c r="E153" s="12" t="str">
        <f t="shared" si="32"/>
        <v>30_Aug</v>
      </c>
      <c r="F153" s="12" t="str">
        <f t="shared" si="33"/>
        <v>Aug-08</v>
      </c>
      <c r="G153" s="12"/>
      <c r="R153" s="9">
        <f t="shared" si="36"/>
        <v>2020</v>
      </c>
      <c r="S153" t="str">
        <f t="shared" si="37"/>
        <v>Jul</v>
      </c>
      <c r="T153" t="str">
        <f t="shared" si="34"/>
        <v>2020_Jul</v>
      </c>
      <c r="U153" t="str">
        <f t="shared" si="35"/>
        <v>2020_Aug</v>
      </c>
      <c r="W153" t="s">
        <v>231</v>
      </c>
      <c r="X153" t="s">
        <v>232</v>
      </c>
    </row>
    <row r="154" spans="1:24">
      <c r="A154" s="2">
        <v>39691</v>
      </c>
      <c r="B154" t="str">
        <f t="shared" si="29"/>
        <v>2008_08</v>
      </c>
      <c r="C154" t="str">
        <f t="shared" si="30"/>
        <v>Aug</v>
      </c>
      <c r="D154" t="str">
        <f t="shared" si="31"/>
        <v>2008_Aug</v>
      </c>
      <c r="E154" s="12" t="str">
        <f t="shared" si="32"/>
        <v>31_Aug</v>
      </c>
      <c r="F154" s="12" t="str">
        <f t="shared" si="33"/>
        <v>Aug-08</v>
      </c>
      <c r="G154" s="12"/>
      <c r="R154" s="9">
        <f t="shared" si="36"/>
        <v>2020</v>
      </c>
      <c r="S154" t="str">
        <f t="shared" si="37"/>
        <v>Aug</v>
      </c>
      <c r="T154" t="str">
        <f t="shared" si="34"/>
        <v>2020_Aug</v>
      </c>
      <c r="U154" t="str">
        <f t="shared" si="35"/>
        <v>2020_Sep</v>
      </c>
      <c r="W154" t="s">
        <v>232</v>
      </c>
      <c r="X154" t="s">
        <v>233</v>
      </c>
    </row>
    <row r="155" spans="1:24">
      <c r="A155" s="2">
        <v>39692</v>
      </c>
      <c r="B155" t="str">
        <f t="shared" si="29"/>
        <v>2008_09</v>
      </c>
      <c r="C155" t="str">
        <f t="shared" si="30"/>
        <v>Sep</v>
      </c>
      <c r="D155" t="str">
        <f t="shared" si="31"/>
        <v>2008_Sep</v>
      </c>
      <c r="E155" s="12" t="str">
        <f t="shared" si="32"/>
        <v>01_Sep</v>
      </c>
      <c r="F155" s="12" t="str">
        <f t="shared" si="33"/>
        <v>Sep-08</v>
      </c>
      <c r="G155" s="12"/>
      <c r="R155" s="9">
        <f t="shared" si="36"/>
        <v>2020</v>
      </c>
      <c r="S155" t="str">
        <f t="shared" si="37"/>
        <v>Sep</v>
      </c>
      <c r="T155" t="str">
        <f t="shared" si="34"/>
        <v>2020_Sep</v>
      </c>
      <c r="U155" t="str">
        <f t="shared" si="35"/>
        <v>2020_Oct</v>
      </c>
      <c r="W155" t="s">
        <v>233</v>
      </c>
      <c r="X155" t="s">
        <v>234</v>
      </c>
    </row>
    <row r="156" spans="1:24">
      <c r="A156" s="2">
        <v>39693</v>
      </c>
      <c r="B156" t="str">
        <f t="shared" si="29"/>
        <v>2008_09</v>
      </c>
      <c r="C156" t="str">
        <f t="shared" si="30"/>
        <v>Sep</v>
      </c>
      <c r="D156" t="str">
        <f t="shared" si="31"/>
        <v>2008_Sep</v>
      </c>
      <c r="E156" s="12" t="str">
        <f t="shared" si="32"/>
        <v>02_Sep</v>
      </c>
      <c r="F156" s="12" t="str">
        <f t="shared" si="33"/>
        <v>Sep-08</v>
      </c>
      <c r="G156" s="12"/>
      <c r="R156" s="9">
        <f t="shared" si="36"/>
        <v>2020</v>
      </c>
      <c r="S156" t="str">
        <f t="shared" si="37"/>
        <v>Oct</v>
      </c>
      <c r="T156" t="str">
        <f t="shared" si="34"/>
        <v>2020_Oct</v>
      </c>
      <c r="U156" t="str">
        <f t="shared" si="35"/>
        <v>2020_Nov</v>
      </c>
      <c r="W156" t="s">
        <v>234</v>
      </c>
      <c r="X156" t="s">
        <v>235</v>
      </c>
    </row>
    <row r="157" spans="1:24">
      <c r="A157" s="2">
        <v>39694</v>
      </c>
      <c r="B157" t="str">
        <f t="shared" si="29"/>
        <v>2008_09</v>
      </c>
      <c r="C157" t="str">
        <f t="shared" si="30"/>
        <v>Sep</v>
      </c>
      <c r="D157" t="str">
        <f t="shared" si="31"/>
        <v>2008_Sep</v>
      </c>
      <c r="E157" s="12" t="str">
        <f t="shared" si="32"/>
        <v>03_Sep</v>
      </c>
      <c r="F157" s="12" t="str">
        <f t="shared" si="33"/>
        <v>Sep-08</v>
      </c>
      <c r="G157" s="12"/>
      <c r="R157" s="9">
        <f t="shared" si="36"/>
        <v>2020</v>
      </c>
      <c r="S157" t="str">
        <f t="shared" si="37"/>
        <v>Nov</v>
      </c>
      <c r="T157" t="str">
        <f t="shared" si="34"/>
        <v>2020_Nov</v>
      </c>
      <c r="U157" t="str">
        <f t="shared" si="35"/>
        <v>2020_Dec</v>
      </c>
      <c r="W157" t="s">
        <v>235</v>
      </c>
      <c r="X157" t="s">
        <v>236</v>
      </c>
    </row>
    <row r="158" spans="1:24">
      <c r="A158" s="2">
        <v>39695</v>
      </c>
      <c r="B158" t="str">
        <f t="shared" si="29"/>
        <v>2008_09</v>
      </c>
      <c r="C158" t="str">
        <f t="shared" si="30"/>
        <v>Sep</v>
      </c>
      <c r="D158" t="str">
        <f t="shared" si="31"/>
        <v>2008_Sep</v>
      </c>
      <c r="E158" s="12" t="str">
        <f t="shared" si="32"/>
        <v>04_Sep</v>
      </c>
      <c r="F158" s="12" t="str">
        <f t="shared" si="33"/>
        <v>Sep-08</v>
      </c>
      <c r="G158" s="12"/>
      <c r="R158" s="9">
        <f t="shared" si="36"/>
        <v>2020</v>
      </c>
      <c r="S158" t="str">
        <f t="shared" si="37"/>
        <v>Dec</v>
      </c>
      <c r="T158" t="str">
        <f t="shared" si="34"/>
        <v>2020_Dec</v>
      </c>
      <c r="U158" t="str">
        <f t="shared" si="35"/>
        <v>2021_Jan</v>
      </c>
      <c r="W158" t="s">
        <v>236</v>
      </c>
      <c r="X158" t="s">
        <v>237</v>
      </c>
    </row>
    <row r="159" spans="1:24">
      <c r="A159" s="2">
        <v>39696</v>
      </c>
      <c r="B159" t="str">
        <f t="shared" si="29"/>
        <v>2008_09</v>
      </c>
      <c r="C159" t="str">
        <f t="shared" si="30"/>
        <v>Sep</v>
      </c>
      <c r="D159" t="str">
        <f t="shared" si="31"/>
        <v>2008_Sep</v>
      </c>
      <c r="E159" s="12" t="str">
        <f t="shared" si="32"/>
        <v>05_Sep</v>
      </c>
      <c r="F159" s="12" t="str">
        <f t="shared" si="33"/>
        <v>Sep-08</v>
      </c>
      <c r="G159" s="12"/>
      <c r="R159" s="9">
        <f t="shared" si="36"/>
        <v>2021</v>
      </c>
      <c r="S159" t="str">
        <f t="shared" si="37"/>
        <v>Jan</v>
      </c>
      <c r="T159" t="str">
        <f t="shared" si="34"/>
        <v>2021_Jan</v>
      </c>
      <c r="U159" t="str">
        <f t="shared" si="35"/>
        <v>2021_Feb</v>
      </c>
      <c r="W159" t="s">
        <v>237</v>
      </c>
      <c r="X159" t="s">
        <v>238</v>
      </c>
    </row>
    <row r="160" spans="1:24">
      <c r="A160" s="2">
        <v>39697</v>
      </c>
      <c r="B160" t="str">
        <f t="shared" si="29"/>
        <v>2008_09</v>
      </c>
      <c r="C160" t="str">
        <f t="shared" si="30"/>
        <v>Sep</v>
      </c>
      <c r="D160" t="str">
        <f t="shared" si="31"/>
        <v>2008_Sep</v>
      </c>
      <c r="E160" s="12" t="str">
        <f t="shared" si="32"/>
        <v>06_Sep</v>
      </c>
      <c r="F160" s="12" t="str">
        <f t="shared" si="33"/>
        <v>Sep-08</v>
      </c>
      <c r="G160" s="12"/>
      <c r="R160" s="9">
        <f t="shared" si="36"/>
        <v>2021</v>
      </c>
      <c r="S160" t="str">
        <f t="shared" si="37"/>
        <v>Feb</v>
      </c>
      <c r="T160" t="str">
        <f t="shared" si="34"/>
        <v>2021_Feb</v>
      </c>
      <c r="U160" t="str">
        <f t="shared" si="35"/>
        <v>2021_Mar</v>
      </c>
      <c r="W160" t="s">
        <v>238</v>
      </c>
      <c r="X160" t="s">
        <v>239</v>
      </c>
    </row>
    <row r="161" spans="1:24">
      <c r="A161" s="2">
        <v>39698</v>
      </c>
      <c r="B161" t="str">
        <f t="shared" si="29"/>
        <v>2008_09</v>
      </c>
      <c r="C161" t="str">
        <f t="shared" si="30"/>
        <v>Sep</v>
      </c>
      <c r="D161" t="str">
        <f t="shared" si="31"/>
        <v>2008_Sep</v>
      </c>
      <c r="E161" s="12" t="str">
        <f t="shared" si="32"/>
        <v>07_Sep</v>
      </c>
      <c r="F161" s="12" t="str">
        <f t="shared" si="33"/>
        <v>Sep-08</v>
      </c>
      <c r="G161" s="12"/>
      <c r="R161" s="9">
        <f t="shared" si="36"/>
        <v>2021</v>
      </c>
      <c r="S161" t="str">
        <f t="shared" si="37"/>
        <v>Mar</v>
      </c>
      <c r="T161" t="str">
        <f t="shared" si="34"/>
        <v>2021_Mar</v>
      </c>
      <c r="U161" t="str">
        <f t="shared" si="35"/>
        <v>2021_Apr</v>
      </c>
      <c r="W161" t="s">
        <v>239</v>
      </c>
      <c r="X161" t="s">
        <v>240</v>
      </c>
    </row>
    <row r="162" spans="1:24">
      <c r="A162" s="2">
        <v>39699</v>
      </c>
      <c r="B162" t="str">
        <f t="shared" si="29"/>
        <v>2008_09</v>
      </c>
      <c r="C162" t="str">
        <f t="shared" si="30"/>
        <v>Sep</v>
      </c>
      <c r="D162" t="str">
        <f t="shared" si="31"/>
        <v>2008_Sep</v>
      </c>
      <c r="E162" s="12" t="str">
        <f t="shared" si="32"/>
        <v>08_Sep</v>
      </c>
      <c r="F162" s="12" t="str">
        <f t="shared" si="33"/>
        <v>Sep-08</v>
      </c>
      <c r="G162" s="12"/>
      <c r="R162" s="9">
        <f t="shared" si="36"/>
        <v>2021</v>
      </c>
      <c r="S162" t="str">
        <f t="shared" si="37"/>
        <v>Apr</v>
      </c>
      <c r="T162" t="str">
        <f t="shared" si="34"/>
        <v>2021_Apr</v>
      </c>
      <c r="U162" t="str">
        <f t="shared" si="35"/>
        <v>2021_May</v>
      </c>
      <c r="W162" t="s">
        <v>240</v>
      </c>
      <c r="X162" t="s">
        <v>241</v>
      </c>
    </row>
    <row r="163" spans="1:24">
      <c r="A163" s="2">
        <v>39700</v>
      </c>
      <c r="B163" t="str">
        <f t="shared" si="29"/>
        <v>2008_09</v>
      </c>
      <c r="C163" t="str">
        <f t="shared" si="30"/>
        <v>Sep</v>
      </c>
      <c r="D163" t="str">
        <f t="shared" si="31"/>
        <v>2008_Sep</v>
      </c>
      <c r="E163" s="12" t="str">
        <f t="shared" si="32"/>
        <v>09_Sep</v>
      </c>
      <c r="F163" s="12" t="str">
        <f t="shared" si="33"/>
        <v>Sep-08</v>
      </c>
      <c r="G163" s="12"/>
      <c r="R163" s="9">
        <f t="shared" si="36"/>
        <v>2021</v>
      </c>
      <c r="S163" t="str">
        <f t="shared" si="37"/>
        <v>May</v>
      </c>
      <c r="T163" t="str">
        <f t="shared" si="34"/>
        <v>2021_May</v>
      </c>
      <c r="U163" t="str">
        <f t="shared" si="35"/>
        <v>2021_Jun</v>
      </c>
      <c r="W163" t="s">
        <v>241</v>
      </c>
      <c r="X163" t="s">
        <v>242</v>
      </c>
    </row>
    <row r="164" spans="1:24">
      <c r="A164" s="2">
        <v>39701</v>
      </c>
      <c r="B164" t="str">
        <f t="shared" si="29"/>
        <v>2008_09</v>
      </c>
      <c r="C164" t="str">
        <f t="shared" si="30"/>
        <v>Sep</v>
      </c>
      <c r="D164" t="str">
        <f t="shared" si="31"/>
        <v>2008_Sep</v>
      </c>
      <c r="E164" s="12" t="str">
        <f t="shared" si="32"/>
        <v>10_Sep</v>
      </c>
      <c r="F164" s="12" t="str">
        <f t="shared" si="33"/>
        <v>Sep-08</v>
      </c>
      <c r="G164" s="12"/>
      <c r="R164" s="9">
        <f t="shared" si="36"/>
        <v>2021</v>
      </c>
      <c r="S164" t="str">
        <f t="shared" si="37"/>
        <v>Jun</v>
      </c>
      <c r="T164" t="str">
        <f t="shared" si="34"/>
        <v>2021_Jun</v>
      </c>
      <c r="U164" t="str">
        <f t="shared" si="35"/>
        <v>2021_Jul</v>
      </c>
      <c r="W164" t="s">
        <v>242</v>
      </c>
      <c r="X164" t="s">
        <v>243</v>
      </c>
    </row>
    <row r="165" spans="1:24">
      <c r="A165" s="2">
        <v>39702</v>
      </c>
      <c r="B165" t="str">
        <f t="shared" si="29"/>
        <v>2008_09</v>
      </c>
      <c r="C165" t="str">
        <f t="shared" si="30"/>
        <v>Sep</v>
      </c>
      <c r="D165" t="str">
        <f t="shared" si="31"/>
        <v>2008_Sep</v>
      </c>
      <c r="E165" s="12" t="str">
        <f t="shared" si="32"/>
        <v>11_Sep</v>
      </c>
      <c r="F165" s="12" t="str">
        <f t="shared" si="33"/>
        <v>Sep-08</v>
      </c>
      <c r="G165" s="12"/>
      <c r="R165" s="9">
        <f t="shared" si="36"/>
        <v>2021</v>
      </c>
      <c r="S165" t="str">
        <f t="shared" si="37"/>
        <v>Jul</v>
      </c>
      <c r="T165" t="str">
        <f t="shared" si="34"/>
        <v>2021_Jul</v>
      </c>
      <c r="U165" t="str">
        <f t="shared" si="35"/>
        <v>2021_Aug</v>
      </c>
      <c r="W165" t="s">
        <v>243</v>
      </c>
      <c r="X165" t="s">
        <v>244</v>
      </c>
    </row>
    <row r="166" spans="1:24">
      <c r="A166" s="2">
        <v>39703</v>
      </c>
      <c r="B166" t="str">
        <f t="shared" si="29"/>
        <v>2008_09</v>
      </c>
      <c r="C166" t="str">
        <f t="shared" si="30"/>
        <v>Sep</v>
      </c>
      <c r="D166" t="str">
        <f t="shared" si="31"/>
        <v>2008_Sep</v>
      </c>
      <c r="E166" s="12" t="str">
        <f t="shared" si="32"/>
        <v>12_Sep</v>
      </c>
      <c r="F166" s="12" t="str">
        <f t="shared" si="33"/>
        <v>Sep-08</v>
      </c>
      <c r="G166" s="12"/>
      <c r="R166" s="9">
        <f t="shared" si="36"/>
        <v>2021</v>
      </c>
      <c r="S166" t="str">
        <f t="shared" si="37"/>
        <v>Aug</v>
      </c>
      <c r="T166" t="str">
        <f t="shared" si="34"/>
        <v>2021_Aug</v>
      </c>
      <c r="U166" t="str">
        <f t="shared" si="35"/>
        <v>2021_Sep</v>
      </c>
      <c r="W166" t="s">
        <v>244</v>
      </c>
      <c r="X166" t="s">
        <v>245</v>
      </c>
    </row>
    <row r="167" spans="1:24">
      <c r="A167" s="2">
        <v>39704</v>
      </c>
      <c r="B167" t="str">
        <f t="shared" si="29"/>
        <v>2008_09</v>
      </c>
      <c r="C167" t="str">
        <f t="shared" si="30"/>
        <v>Sep</v>
      </c>
      <c r="D167" t="str">
        <f t="shared" si="31"/>
        <v>2008_Sep</v>
      </c>
      <c r="E167" s="12" t="str">
        <f t="shared" si="32"/>
        <v>13_Sep</v>
      </c>
      <c r="F167" s="12" t="str">
        <f t="shared" si="33"/>
        <v>Sep-08</v>
      </c>
      <c r="G167" s="12"/>
      <c r="R167" s="9">
        <f t="shared" si="36"/>
        <v>2021</v>
      </c>
      <c r="S167" t="str">
        <f t="shared" si="37"/>
        <v>Sep</v>
      </c>
      <c r="T167" t="str">
        <f t="shared" si="34"/>
        <v>2021_Sep</v>
      </c>
      <c r="U167" t="str">
        <f t="shared" si="35"/>
        <v>2021_Oct</v>
      </c>
      <c r="W167" t="s">
        <v>245</v>
      </c>
      <c r="X167" t="s">
        <v>246</v>
      </c>
    </row>
    <row r="168" spans="1:24">
      <c r="A168" s="2">
        <v>39705</v>
      </c>
      <c r="B168" t="str">
        <f t="shared" si="29"/>
        <v>2008_09</v>
      </c>
      <c r="C168" t="str">
        <f t="shared" si="30"/>
        <v>Sep</v>
      </c>
      <c r="D168" t="str">
        <f t="shared" si="31"/>
        <v>2008_Sep</v>
      </c>
      <c r="E168" s="12" t="str">
        <f t="shared" si="32"/>
        <v>14_Sep</v>
      </c>
      <c r="F168" s="12" t="str">
        <f t="shared" si="33"/>
        <v>Sep-08</v>
      </c>
      <c r="G168" s="12"/>
      <c r="R168" s="9">
        <f t="shared" si="36"/>
        <v>2021</v>
      </c>
      <c r="S168" t="str">
        <f t="shared" si="37"/>
        <v>Oct</v>
      </c>
      <c r="T168" t="str">
        <f t="shared" si="34"/>
        <v>2021_Oct</v>
      </c>
      <c r="U168" t="str">
        <f t="shared" si="35"/>
        <v>2021_Nov</v>
      </c>
      <c r="W168" t="s">
        <v>246</v>
      </c>
      <c r="X168" t="s">
        <v>247</v>
      </c>
    </row>
    <row r="169" spans="1:24">
      <c r="A169" s="2">
        <v>39706</v>
      </c>
      <c r="B169" t="str">
        <f t="shared" si="29"/>
        <v>2008_09</v>
      </c>
      <c r="C169" t="str">
        <f t="shared" si="30"/>
        <v>Sep</v>
      </c>
      <c r="D169" t="str">
        <f t="shared" si="31"/>
        <v>2008_Sep</v>
      </c>
      <c r="E169" s="12" t="str">
        <f t="shared" si="32"/>
        <v>15_Sep</v>
      </c>
      <c r="F169" s="12" t="str">
        <f t="shared" si="33"/>
        <v>Sep-08</v>
      </c>
      <c r="G169" s="12"/>
      <c r="R169" s="9">
        <f t="shared" si="36"/>
        <v>2021</v>
      </c>
      <c r="S169" t="str">
        <f t="shared" si="37"/>
        <v>Nov</v>
      </c>
      <c r="T169" t="str">
        <f t="shared" si="34"/>
        <v>2021_Nov</v>
      </c>
      <c r="U169" t="str">
        <f t="shared" si="35"/>
        <v>2021_Dec</v>
      </c>
      <c r="W169" t="s">
        <v>247</v>
      </c>
      <c r="X169" t="s">
        <v>248</v>
      </c>
    </row>
    <row r="170" spans="1:24">
      <c r="A170" s="2">
        <v>39707</v>
      </c>
      <c r="B170" t="str">
        <f t="shared" si="29"/>
        <v>2008_09</v>
      </c>
      <c r="C170" t="str">
        <f t="shared" si="30"/>
        <v>Sep</v>
      </c>
      <c r="D170" t="str">
        <f t="shared" si="31"/>
        <v>2008_Sep</v>
      </c>
      <c r="E170" s="12" t="str">
        <f t="shared" si="32"/>
        <v>16_Sep</v>
      </c>
      <c r="F170" s="12" t="str">
        <f t="shared" si="33"/>
        <v>Sep-08</v>
      </c>
      <c r="G170" s="12"/>
      <c r="R170" s="9">
        <f t="shared" si="36"/>
        <v>2021</v>
      </c>
      <c r="S170" t="str">
        <f t="shared" si="37"/>
        <v>Dec</v>
      </c>
      <c r="T170" t="str">
        <f t="shared" si="34"/>
        <v>2021_Dec</v>
      </c>
      <c r="U170" t="str">
        <f t="shared" si="35"/>
        <v>2022_Jan</v>
      </c>
      <c r="W170" t="s">
        <v>248</v>
      </c>
      <c r="X170" t="s">
        <v>249</v>
      </c>
    </row>
    <row r="171" spans="1:24">
      <c r="A171" s="2">
        <v>39708</v>
      </c>
      <c r="B171" t="str">
        <f t="shared" si="29"/>
        <v>2008_09</v>
      </c>
      <c r="C171" t="str">
        <f t="shared" si="30"/>
        <v>Sep</v>
      </c>
      <c r="D171" t="str">
        <f t="shared" si="31"/>
        <v>2008_Sep</v>
      </c>
      <c r="E171" s="12" t="str">
        <f t="shared" si="32"/>
        <v>17_Sep</v>
      </c>
      <c r="F171" s="12" t="str">
        <f t="shared" si="33"/>
        <v>Sep-08</v>
      </c>
      <c r="G171" s="12"/>
      <c r="R171" s="9">
        <f t="shared" si="36"/>
        <v>2022</v>
      </c>
      <c r="S171" t="str">
        <f t="shared" si="37"/>
        <v>Jan</v>
      </c>
      <c r="T171" t="str">
        <f t="shared" si="34"/>
        <v>2022_Jan</v>
      </c>
      <c r="U171" t="str">
        <f t="shared" si="35"/>
        <v>2022_Feb</v>
      </c>
      <c r="W171" t="s">
        <v>249</v>
      </c>
      <c r="X171" t="s">
        <v>250</v>
      </c>
    </row>
    <row r="172" spans="1:24">
      <c r="A172" s="2">
        <v>39709</v>
      </c>
      <c r="B172" t="str">
        <f t="shared" si="29"/>
        <v>2008_09</v>
      </c>
      <c r="C172" t="str">
        <f t="shared" si="30"/>
        <v>Sep</v>
      </c>
      <c r="D172" t="str">
        <f t="shared" si="31"/>
        <v>2008_Sep</v>
      </c>
      <c r="E172" s="12" t="str">
        <f t="shared" si="32"/>
        <v>18_Sep</v>
      </c>
      <c r="F172" s="12" t="str">
        <f t="shared" si="33"/>
        <v>Sep-08</v>
      </c>
      <c r="G172" s="12"/>
      <c r="R172" s="9">
        <f t="shared" si="36"/>
        <v>2022</v>
      </c>
      <c r="S172" t="str">
        <f t="shared" si="37"/>
        <v>Feb</v>
      </c>
      <c r="T172" t="str">
        <f t="shared" si="34"/>
        <v>2022_Feb</v>
      </c>
      <c r="U172" t="str">
        <f t="shared" si="35"/>
        <v>2022_Mar</v>
      </c>
      <c r="W172" t="s">
        <v>250</v>
      </c>
      <c r="X172" t="s">
        <v>251</v>
      </c>
    </row>
    <row r="173" spans="1:24">
      <c r="A173" s="2">
        <v>39710</v>
      </c>
      <c r="B173" t="str">
        <f t="shared" si="29"/>
        <v>2008_09</v>
      </c>
      <c r="C173" t="str">
        <f t="shared" si="30"/>
        <v>Sep</v>
      </c>
      <c r="D173" t="str">
        <f t="shared" si="31"/>
        <v>2008_Sep</v>
      </c>
      <c r="E173" s="12" t="str">
        <f t="shared" si="32"/>
        <v>19_Sep</v>
      </c>
      <c r="F173" s="12" t="str">
        <f t="shared" si="33"/>
        <v>Sep-08</v>
      </c>
      <c r="G173" s="12"/>
      <c r="R173" s="9">
        <f t="shared" si="36"/>
        <v>2022</v>
      </c>
      <c r="S173" t="str">
        <f t="shared" si="37"/>
        <v>Mar</v>
      </c>
      <c r="T173" t="str">
        <f t="shared" si="34"/>
        <v>2022_Mar</v>
      </c>
      <c r="U173" t="str">
        <f t="shared" si="35"/>
        <v>2022_Apr</v>
      </c>
      <c r="W173" t="s">
        <v>251</v>
      </c>
      <c r="X173" t="s">
        <v>252</v>
      </c>
    </row>
    <row r="174" spans="1:24">
      <c r="A174" s="2">
        <v>39711</v>
      </c>
      <c r="B174" t="str">
        <f t="shared" si="29"/>
        <v>2008_09</v>
      </c>
      <c r="C174" t="str">
        <f t="shared" si="30"/>
        <v>Sep</v>
      </c>
      <c r="D174" t="str">
        <f t="shared" si="31"/>
        <v>2008_Sep</v>
      </c>
      <c r="E174" s="12" t="str">
        <f t="shared" si="32"/>
        <v>20_Sep</v>
      </c>
      <c r="F174" s="12" t="str">
        <f t="shared" si="33"/>
        <v>Sep-08</v>
      </c>
      <c r="G174" s="12"/>
      <c r="R174" s="9">
        <f t="shared" si="36"/>
        <v>2022</v>
      </c>
      <c r="S174" t="str">
        <f t="shared" si="37"/>
        <v>Apr</v>
      </c>
      <c r="T174" t="str">
        <f t="shared" si="34"/>
        <v>2022_Apr</v>
      </c>
      <c r="U174" t="str">
        <f t="shared" si="35"/>
        <v>2022_May</v>
      </c>
      <c r="W174" t="s">
        <v>252</v>
      </c>
      <c r="X174" t="s">
        <v>253</v>
      </c>
    </row>
    <row r="175" spans="1:24">
      <c r="A175" s="2">
        <v>39712</v>
      </c>
      <c r="B175" t="str">
        <f t="shared" si="29"/>
        <v>2008_09</v>
      </c>
      <c r="C175" t="str">
        <f t="shared" si="30"/>
        <v>Sep</v>
      </c>
      <c r="D175" t="str">
        <f t="shared" si="31"/>
        <v>2008_Sep</v>
      </c>
      <c r="E175" s="12" t="str">
        <f t="shared" si="32"/>
        <v>21_Sep</v>
      </c>
      <c r="F175" s="12" t="str">
        <f t="shared" si="33"/>
        <v>Sep-08</v>
      </c>
      <c r="G175" s="12"/>
      <c r="R175" s="9">
        <f t="shared" si="36"/>
        <v>2022</v>
      </c>
      <c r="S175" t="str">
        <f t="shared" si="37"/>
        <v>May</v>
      </c>
      <c r="T175" t="str">
        <f t="shared" si="34"/>
        <v>2022_May</v>
      </c>
      <c r="U175" t="str">
        <f t="shared" si="35"/>
        <v>2022_Jun</v>
      </c>
      <c r="W175" t="s">
        <v>253</v>
      </c>
      <c r="X175" t="s">
        <v>254</v>
      </c>
    </row>
    <row r="176" spans="1:24">
      <c r="A176" s="2">
        <v>39713</v>
      </c>
      <c r="B176" t="str">
        <f t="shared" si="29"/>
        <v>2008_09</v>
      </c>
      <c r="C176" t="str">
        <f t="shared" si="30"/>
        <v>Sep</v>
      </c>
      <c r="D176" t="str">
        <f t="shared" si="31"/>
        <v>2008_Sep</v>
      </c>
      <c r="E176" s="12" t="str">
        <f t="shared" si="32"/>
        <v>22_Sep</v>
      </c>
      <c r="F176" s="12" t="str">
        <f t="shared" si="33"/>
        <v>Sep-08</v>
      </c>
      <c r="G176" s="12"/>
      <c r="R176" s="9">
        <f t="shared" si="36"/>
        <v>2022</v>
      </c>
      <c r="S176" t="str">
        <f t="shared" si="37"/>
        <v>Jun</v>
      </c>
      <c r="T176" t="str">
        <f t="shared" si="34"/>
        <v>2022_Jun</v>
      </c>
      <c r="U176" t="str">
        <f t="shared" si="35"/>
        <v>2022_Jul</v>
      </c>
      <c r="W176" t="s">
        <v>254</v>
      </c>
      <c r="X176" t="s">
        <v>255</v>
      </c>
    </row>
    <row r="177" spans="1:24">
      <c r="A177" s="2">
        <v>39714</v>
      </c>
      <c r="B177" t="str">
        <f t="shared" si="29"/>
        <v>2008_09</v>
      </c>
      <c r="C177" t="str">
        <f t="shared" si="30"/>
        <v>Sep</v>
      </c>
      <c r="D177" t="str">
        <f t="shared" si="31"/>
        <v>2008_Sep</v>
      </c>
      <c r="E177" s="12" t="str">
        <f t="shared" si="32"/>
        <v>23_Sep</v>
      </c>
      <c r="F177" s="12" t="str">
        <f t="shared" si="33"/>
        <v>Sep-08</v>
      </c>
      <c r="G177" s="12"/>
      <c r="R177" s="9">
        <f t="shared" si="36"/>
        <v>2022</v>
      </c>
      <c r="S177" t="str">
        <f t="shared" si="37"/>
        <v>Jul</v>
      </c>
      <c r="T177" t="str">
        <f t="shared" si="34"/>
        <v>2022_Jul</v>
      </c>
      <c r="U177" t="str">
        <f t="shared" si="35"/>
        <v>2022_Aug</v>
      </c>
      <c r="W177" t="s">
        <v>255</v>
      </c>
      <c r="X177" t="s">
        <v>256</v>
      </c>
    </row>
    <row r="178" spans="1:24">
      <c r="A178" s="2">
        <v>39715</v>
      </c>
      <c r="B178" t="str">
        <f t="shared" si="29"/>
        <v>2008_09</v>
      </c>
      <c r="C178" t="str">
        <f t="shared" si="30"/>
        <v>Sep</v>
      </c>
      <c r="D178" t="str">
        <f t="shared" si="31"/>
        <v>2008_Sep</v>
      </c>
      <c r="E178" s="12" t="str">
        <f t="shared" si="32"/>
        <v>24_Sep</v>
      </c>
      <c r="F178" s="12" t="str">
        <f t="shared" si="33"/>
        <v>Sep-08</v>
      </c>
      <c r="G178" s="12"/>
      <c r="R178" s="9">
        <f t="shared" si="36"/>
        <v>2022</v>
      </c>
      <c r="S178" t="str">
        <f t="shared" si="37"/>
        <v>Aug</v>
      </c>
      <c r="T178" t="str">
        <f t="shared" si="34"/>
        <v>2022_Aug</v>
      </c>
      <c r="U178" t="str">
        <f t="shared" si="35"/>
        <v>2022_Sep</v>
      </c>
      <c r="W178" t="s">
        <v>256</v>
      </c>
      <c r="X178" t="s">
        <v>257</v>
      </c>
    </row>
    <row r="179" spans="1:24">
      <c r="A179" s="2">
        <v>39716</v>
      </c>
      <c r="B179" t="str">
        <f t="shared" si="29"/>
        <v>2008_09</v>
      </c>
      <c r="C179" t="str">
        <f t="shared" si="30"/>
        <v>Sep</v>
      </c>
      <c r="D179" t="str">
        <f t="shared" si="31"/>
        <v>2008_Sep</v>
      </c>
      <c r="E179" s="12" t="str">
        <f t="shared" si="32"/>
        <v>25_Sep</v>
      </c>
      <c r="F179" s="12" t="str">
        <f t="shared" si="33"/>
        <v>Sep-08</v>
      </c>
      <c r="G179" s="12"/>
      <c r="R179" s="9">
        <f t="shared" si="36"/>
        <v>2022</v>
      </c>
      <c r="S179" t="str">
        <f t="shared" si="37"/>
        <v>Sep</v>
      </c>
      <c r="T179" t="str">
        <f t="shared" si="34"/>
        <v>2022_Sep</v>
      </c>
      <c r="U179" t="str">
        <f t="shared" si="35"/>
        <v>2022_Oct</v>
      </c>
      <c r="W179" t="s">
        <v>257</v>
      </c>
      <c r="X179" t="s">
        <v>258</v>
      </c>
    </row>
    <row r="180" spans="1:24">
      <c r="A180" s="2">
        <v>39717</v>
      </c>
      <c r="B180" t="str">
        <f t="shared" si="29"/>
        <v>2008_09</v>
      </c>
      <c r="C180" t="str">
        <f t="shared" si="30"/>
        <v>Sep</v>
      </c>
      <c r="D180" t="str">
        <f t="shared" si="31"/>
        <v>2008_Sep</v>
      </c>
      <c r="E180" s="12" t="str">
        <f t="shared" si="32"/>
        <v>26_Sep</v>
      </c>
      <c r="F180" s="12" t="str">
        <f t="shared" si="33"/>
        <v>Sep-08</v>
      </c>
      <c r="G180" s="12"/>
      <c r="R180" s="9">
        <f t="shared" si="36"/>
        <v>2022</v>
      </c>
      <c r="S180" t="str">
        <f t="shared" si="37"/>
        <v>Oct</v>
      </c>
      <c r="T180" t="str">
        <f t="shared" si="34"/>
        <v>2022_Oct</v>
      </c>
      <c r="U180" t="str">
        <f t="shared" si="35"/>
        <v>2022_Nov</v>
      </c>
      <c r="W180" t="s">
        <v>258</v>
      </c>
      <c r="X180" t="s">
        <v>259</v>
      </c>
    </row>
    <row r="181" spans="1:24">
      <c r="A181" s="2">
        <v>39718</v>
      </c>
      <c r="B181" t="str">
        <f t="shared" si="29"/>
        <v>2008_09</v>
      </c>
      <c r="C181" t="str">
        <f t="shared" si="30"/>
        <v>Sep</v>
      </c>
      <c r="D181" t="str">
        <f t="shared" si="31"/>
        <v>2008_Sep</v>
      </c>
      <c r="E181" s="12" t="str">
        <f t="shared" si="32"/>
        <v>27_Sep</v>
      </c>
      <c r="F181" s="12" t="str">
        <f t="shared" si="33"/>
        <v>Sep-08</v>
      </c>
      <c r="G181" s="12"/>
      <c r="R181" s="9">
        <f t="shared" si="36"/>
        <v>2022</v>
      </c>
      <c r="S181" t="str">
        <f t="shared" si="37"/>
        <v>Nov</v>
      </c>
      <c r="T181" t="str">
        <f t="shared" si="34"/>
        <v>2022_Nov</v>
      </c>
      <c r="U181" t="str">
        <f t="shared" si="35"/>
        <v>2022_Dec</v>
      </c>
      <c r="W181" t="s">
        <v>259</v>
      </c>
      <c r="X181" t="s">
        <v>260</v>
      </c>
    </row>
    <row r="182" spans="1:24">
      <c r="A182" s="2">
        <v>39719</v>
      </c>
      <c r="B182" t="str">
        <f t="shared" si="29"/>
        <v>2008_09</v>
      </c>
      <c r="C182" t="str">
        <f t="shared" si="30"/>
        <v>Sep</v>
      </c>
      <c r="D182" t="str">
        <f t="shared" si="31"/>
        <v>2008_Sep</v>
      </c>
      <c r="E182" s="12" t="str">
        <f t="shared" si="32"/>
        <v>28_Sep</v>
      </c>
      <c r="F182" s="12" t="str">
        <f t="shared" si="33"/>
        <v>Sep-08</v>
      </c>
      <c r="G182" s="12"/>
      <c r="R182" s="9">
        <f t="shared" si="36"/>
        <v>2022</v>
      </c>
      <c r="S182" t="str">
        <f t="shared" si="37"/>
        <v>Dec</v>
      </c>
      <c r="T182" t="str">
        <f t="shared" si="34"/>
        <v>2022_Dec</v>
      </c>
      <c r="U182" t="str">
        <f t="shared" si="35"/>
        <v>2023_Jan</v>
      </c>
      <c r="W182" t="s">
        <v>260</v>
      </c>
      <c r="X182" t="s">
        <v>261</v>
      </c>
    </row>
    <row r="183" spans="1:24">
      <c r="A183" s="2">
        <v>39720</v>
      </c>
      <c r="B183" t="str">
        <f t="shared" si="29"/>
        <v>2008_09</v>
      </c>
      <c r="C183" t="str">
        <f t="shared" si="30"/>
        <v>Sep</v>
      </c>
      <c r="D183" t="str">
        <f t="shared" si="31"/>
        <v>2008_Sep</v>
      </c>
      <c r="E183" s="12" t="str">
        <f t="shared" si="32"/>
        <v>29_Sep</v>
      </c>
      <c r="F183" s="12" t="str">
        <f t="shared" si="33"/>
        <v>Sep-08</v>
      </c>
      <c r="G183" s="12"/>
      <c r="R183" s="9">
        <f t="shared" si="36"/>
        <v>2023</v>
      </c>
      <c r="S183" t="str">
        <f t="shared" si="37"/>
        <v>Jan</v>
      </c>
      <c r="T183" t="str">
        <f t="shared" si="34"/>
        <v>2023_Jan</v>
      </c>
      <c r="U183" t="str">
        <f t="shared" si="35"/>
        <v>2023_Feb</v>
      </c>
      <c r="W183" t="s">
        <v>261</v>
      </c>
      <c r="X183" t="s">
        <v>262</v>
      </c>
    </row>
    <row r="184" spans="1:24">
      <c r="A184" s="2">
        <v>39721</v>
      </c>
      <c r="B184" t="str">
        <f t="shared" si="29"/>
        <v>2008_09</v>
      </c>
      <c r="C184" t="str">
        <f t="shared" si="30"/>
        <v>Sep</v>
      </c>
      <c r="D184" t="str">
        <f t="shared" si="31"/>
        <v>2008_Sep</v>
      </c>
      <c r="E184" s="12" t="str">
        <f t="shared" si="32"/>
        <v>30_Sep</v>
      </c>
      <c r="F184" s="12" t="str">
        <f t="shared" si="33"/>
        <v>Sep-08</v>
      </c>
      <c r="G184" s="12"/>
      <c r="R184" s="9">
        <f t="shared" si="36"/>
        <v>2023</v>
      </c>
      <c r="S184" t="str">
        <f t="shared" si="37"/>
        <v>Feb</v>
      </c>
      <c r="T184" t="str">
        <f t="shared" si="34"/>
        <v>2023_Feb</v>
      </c>
      <c r="U184" t="str">
        <f t="shared" si="35"/>
        <v>2023_Mar</v>
      </c>
      <c r="W184" t="s">
        <v>262</v>
      </c>
      <c r="X184" t="s">
        <v>263</v>
      </c>
    </row>
    <row r="185" spans="1:24">
      <c r="A185" s="2">
        <v>39722</v>
      </c>
      <c r="B185" t="str">
        <f t="shared" si="29"/>
        <v>2008_10</v>
      </c>
      <c r="C185" t="str">
        <f t="shared" si="30"/>
        <v>Oct</v>
      </c>
      <c r="D185" t="str">
        <f t="shared" si="31"/>
        <v>2008_Oct</v>
      </c>
      <c r="E185" s="12" t="str">
        <f t="shared" si="32"/>
        <v>01_Oct</v>
      </c>
      <c r="F185" s="12" t="str">
        <f t="shared" si="33"/>
        <v>Oct-08</v>
      </c>
      <c r="G185" s="12"/>
      <c r="R185" s="9">
        <f t="shared" si="36"/>
        <v>2023</v>
      </c>
      <c r="S185" t="str">
        <f t="shared" si="37"/>
        <v>Mar</v>
      </c>
      <c r="T185" t="str">
        <f t="shared" si="34"/>
        <v>2023_Mar</v>
      </c>
      <c r="U185" t="str">
        <f t="shared" si="35"/>
        <v>2023_Apr</v>
      </c>
      <c r="W185" t="s">
        <v>263</v>
      </c>
      <c r="X185" t="s">
        <v>264</v>
      </c>
    </row>
    <row r="186" spans="1:24">
      <c r="A186" s="2">
        <v>39723</v>
      </c>
      <c r="B186" t="str">
        <f t="shared" si="29"/>
        <v>2008_10</v>
      </c>
      <c r="C186" t="str">
        <f t="shared" si="30"/>
        <v>Oct</v>
      </c>
      <c r="D186" t="str">
        <f t="shared" si="31"/>
        <v>2008_Oct</v>
      </c>
      <c r="E186" s="12" t="str">
        <f t="shared" si="32"/>
        <v>02_Oct</v>
      </c>
      <c r="F186" s="12" t="str">
        <f t="shared" si="33"/>
        <v>Oct-08</v>
      </c>
      <c r="G186" s="12"/>
      <c r="R186" s="9">
        <f t="shared" si="36"/>
        <v>2023</v>
      </c>
      <c r="S186" t="str">
        <f t="shared" si="37"/>
        <v>Apr</v>
      </c>
      <c r="T186" t="str">
        <f t="shared" si="34"/>
        <v>2023_Apr</v>
      </c>
      <c r="U186" t="str">
        <f t="shared" si="35"/>
        <v>2023_May</v>
      </c>
      <c r="W186" t="s">
        <v>264</v>
      </c>
      <c r="X186" t="s">
        <v>265</v>
      </c>
    </row>
    <row r="187" spans="1:24">
      <c r="A187" s="2">
        <v>39724</v>
      </c>
      <c r="B187" t="str">
        <f t="shared" si="29"/>
        <v>2008_10</v>
      </c>
      <c r="C187" t="str">
        <f t="shared" si="30"/>
        <v>Oct</v>
      </c>
      <c r="D187" t="str">
        <f t="shared" si="31"/>
        <v>2008_Oct</v>
      </c>
      <c r="E187" s="12" t="str">
        <f t="shared" si="32"/>
        <v>03_Oct</v>
      </c>
      <c r="F187" s="12" t="str">
        <f t="shared" si="33"/>
        <v>Oct-08</v>
      </c>
      <c r="G187" s="12"/>
      <c r="R187" s="9">
        <f t="shared" si="36"/>
        <v>2023</v>
      </c>
      <c r="S187" t="str">
        <f t="shared" si="37"/>
        <v>May</v>
      </c>
      <c r="T187" t="str">
        <f t="shared" si="34"/>
        <v>2023_May</v>
      </c>
      <c r="U187" t="str">
        <f t="shared" si="35"/>
        <v>2023_Jun</v>
      </c>
      <c r="W187" t="s">
        <v>265</v>
      </c>
      <c r="X187" t="s">
        <v>266</v>
      </c>
    </row>
    <row r="188" spans="1:24">
      <c r="A188" s="2">
        <v>39725</v>
      </c>
      <c r="B188" t="str">
        <f t="shared" si="29"/>
        <v>2008_10</v>
      </c>
      <c r="C188" t="str">
        <f t="shared" si="30"/>
        <v>Oct</v>
      </c>
      <c r="D188" t="str">
        <f t="shared" si="31"/>
        <v>2008_Oct</v>
      </c>
      <c r="E188" s="12" t="str">
        <f t="shared" si="32"/>
        <v>04_Oct</v>
      </c>
      <c r="F188" s="12" t="str">
        <f t="shared" si="33"/>
        <v>Oct-08</v>
      </c>
      <c r="G188" s="12"/>
      <c r="R188" s="9">
        <f t="shared" si="36"/>
        <v>2023</v>
      </c>
      <c r="S188" t="str">
        <f t="shared" si="37"/>
        <v>Jun</v>
      </c>
      <c r="T188" t="str">
        <f t="shared" si="34"/>
        <v>2023_Jun</v>
      </c>
      <c r="U188" t="str">
        <f t="shared" si="35"/>
        <v>2023_Jul</v>
      </c>
      <c r="W188" t="s">
        <v>266</v>
      </c>
      <c r="X188" t="s">
        <v>267</v>
      </c>
    </row>
    <row r="189" spans="1:24">
      <c r="A189" s="2">
        <v>39726</v>
      </c>
      <c r="B189" t="str">
        <f t="shared" si="29"/>
        <v>2008_10</v>
      </c>
      <c r="C189" t="str">
        <f t="shared" si="30"/>
        <v>Oct</v>
      </c>
      <c r="D189" t="str">
        <f t="shared" si="31"/>
        <v>2008_Oct</v>
      </c>
      <c r="E189" s="12" t="str">
        <f t="shared" si="32"/>
        <v>05_Oct</v>
      </c>
      <c r="F189" s="12" t="str">
        <f t="shared" si="33"/>
        <v>Oct-08</v>
      </c>
      <c r="G189" s="12"/>
      <c r="R189" s="9">
        <f t="shared" si="36"/>
        <v>2023</v>
      </c>
      <c r="S189" t="str">
        <f t="shared" si="37"/>
        <v>Jul</v>
      </c>
      <c r="T189" t="str">
        <f t="shared" si="34"/>
        <v>2023_Jul</v>
      </c>
      <c r="U189" t="str">
        <f t="shared" si="35"/>
        <v>2023_Aug</v>
      </c>
      <c r="W189" t="s">
        <v>267</v>
      </c>
      <c r="X189" t="s">
        <v>268</v>
      </c>
    </row>
    <row r="190" spans="1:24">
      <c r="A190" s="2">
        <v>39727</v>
      </c>
      <c r="B190" t="str">
        <f t="shared" si="29"/>
        <v>2008_10</v>
      </c>
      <c r="C190" t="str">
        <f t="shared" si="30"/>
        <v>Oct</v>
      </c>
      <c r="D190" t="str">
        <f t="shared" si="31"/>
        <v>2008_Oct</v>
      </c>
      <c r="E190" s="12" t="str">
        <f t="shared" si="32"/>
        <v>06_Oct</v>
      </c>
      <c r="F190" s="12" t="str">
        <f t="shared" si="33"/>
        <v>Oct-08</v>
      </c>
      <c r="G190" s="12"/>
      <c r="R190" s="9">
        <f t="shared" si="36"/>
        <v>2023</v>
      </c>
      <c r="S190" t="str">
        <f t="shared" si="37"/>
        <v>Aug</v>
      </c>
      <c r="T190" t="str">
        <f t="shared" si="34"/>
        <v>2023_Aug</v>
      </c>
      <c r="U190" t="str">
        <f t="shared" si="35"/>
        <v>2023_Sep</v>
      </c>
      <c r="W190" t="s">
        <v>268</v>
      </c>
      <c r="X190" t="s">
        <v>269</v>
      </c>
    </row>
    <row r="191" spans="1:24">
      <c r="A191" s="2">
        <v>39728</v>
      </c>
      <c r="B191" t="str">
        <f t="shared" si="29"/>
        <v>2008_10</v>
      </c>
      <c r="C191" t="str">
        <f t="shared" si="30"/>
        <v>Oct</v>
      </c>
      <c r="D191" t="str">
        <f t="shared" si="31"/>
        <v>2008_Oct</v>
      </c>
      <c r="E191" s="12" t="str">
        <f t="shared" si="32"/>
        <v>07_Oct</v>
      </c>
      <c r="F191" s="12" t="str">
        <f t="shared" si="33"/>
        <v>Oct-08</v>
      </c>
      <c r="G191" s="12"/>
      <c r="R191" s="9">
        <f t="shared" si="36"/>
        <v>2023</v>
      </c>
      <c r="S191" t="str">
        <f t="shared" si="37"/>
        <v>Sep</v>
      </c>
      <c r="T191" t="str">
        <f t="shared" si="34"/>
        <v>2023_Sep</v>
      </c>
      <c r="U191" t="str">
        <f t="shared" si="35"/>
        <v>2023_Oct</v>
      </c>
      <c r="W191" t="s">
        <v>269</v>
      </c>
      <c r="X191" t="s">
        <v>270</v>
      </c>
    </row>
    <row r="192" spans="1:24">
      <c r="A192" s="2">
        <v>39729</v>
      </c>
      <c r="B192" t="str">
        <f t="shared" si="29"/>
        <v>2008_10</v>
      </c>
      <c r="C192" t="str">
        <f t="shared" si="30"/>
        <v>Oct</v>
      </c>
      <c r="D192" t="str">
        <f t="shared" si="31"/>
        <v>2008_Oct</v>
      </c>
      <c r="E192" s="12" t="str">
        <f t="shared" si="32"/>
        <v>08_Oct</v>
      </c>
      <c r="F192" s="12" t="str">
        <f t="shared" si="33"/>
        <v>Oct-08</v>
      </c>
      <c r="G192" s="12"/>
      <c r="R192" s="9">
        <f t="shared" si="36"/>
        <v>2023</v>
      </c>
      <c r="S192" t="str">
        <f t="shared" si="37"/>
        <v>Oct</v>
      </c>
      <c r="T192" t="str">
        <f t="shared" si="34"/>
        <v>2023_Oct</v>
      </c>
      <c r="U192" t="str">
        <f t="shared" si="35"/>
        <v>2023_Nov</v>
      </c>
      <c r="W192" t="s">
        <v>270</v>
      </c>
      <c r="X192" t="s">
        <v>271</v>
      </c>
    </row>
    <row r="193" spans="1:24">
      <c r="A193" s="2">
        <v>39730</v>
      </c>
      <c r="B193" t="str">
        <f t="shared" si="29"/>
        <v>2008_10</v>
      </c>
      <c r="C193" t="str">
        <f t="shared" si="30"/>
        <v>Oct</v>
      </c>
      <c r="D193" t="str">
        <f t="shared" si="31"/>
        <v>2008_Oct</v>
      </c>
      <c r="E193" s="12" t="str">
        <f t="shared" si="32"/>
        <v>09_Oct</v>
      </c>
      <c r="F193" s="12" t="str">
        <f t="shared" si="33"/>
        <v>Oct-08</v>
      </c>
      <c r="G193" s="12"/>
      <c r="R193" s="9">
        <f t="shared" si="36"/>
        <v>2023</v>
      </c>
      <c r="S193" t="str">
        <f t="shared" si="37"/>
        <v>Nov</v>
      </c>
      <c r="T193" t="str">
        <f t="shared" si="34"/>
        <v>2023_Nov</v>
      </c>
      <c r="U193" t="str">
        <f t="shared" si="35"/>
        <v>2023_Dec</v>
      </c>
      <c r="W193" t="s">
        <v>271</v>
      </c>
      <c r="X193" t="s">
        <v>272</v>
      </c>
    </row>
    <row r="194" spans="1:24">
      <c r="A194" s="2">
        <v>39731</v>
      </c>
      <c r="B194" t="str">
        <f t="shared" ref="B194:B257" si="38">TEXT(YEAR(A194),"0000")&amp;"_"&amp;TEXT(MONTH(A194),"00")</f>
        <v>2008_10</v>
      </c>
      <c r="C194" t="str">
        <f t="shared" ref="C194:C257" si="39">VLOOKUP(TEXT(MONTH(A194),"00"),$H$2:$I$13,2,FALSE)</f>
        <v>Oct</v>
      </c>
      <c r="D194" t="str">
        <f t="shared" si="31"/>
        <v>2008_Oct</v>
      </c>
      <c r="E194" s="12" t="str">
        <f t="shared" si="32"/>
        <v>10_Oct</v>
      </c>
      <c r="F194" s="12" t="str">
        <f t="shared" si="33"/>
        <v>Oct-08</v>
      </c>
      <c r="G194" s="12"/>
      <c r="R194" s="9">
        <f t="shared" si="36"/>
        <v>2023</v>
      </c>
      <c r="S194" t="str">
        <f t="shared" si="37"/>
        <v>Dec</v>
      </c>
      <c r="T194" t="str">
        <f t="shared" si="34"/>
        <v>2023_Dec</v>
      </c>
      <c r="U194" t="str">
        <f t="shared" si="35"/>
        <v>2024_Jan</v>
      </c>
      <c r="W194" t="s">
        <v>272</v>
      </c>
      <c r="X194" t="s">
        <v>273</v>
      </c>
    </row>
    <row r="195" spans="1:24">
      <c r="A195" s="2">
        <v>39732</v>
      </c>
      <c r="B195" t="str">
        <f t="shared" si="38"/>
        <v>2008_10</v>
      </c>
      <c r="C195" t="str">
        <f t="shared" si="39"/>
        <v>Oct</v>
      </c>
      <c r="D195" t="str">
        <f t="shared" ref="D195:D258" si="40">TEXT(YEAR(A195),"0000")&amp;"_"&amp;C195</f>
        <v>2008_Oct</v>
      </c>
      <c r="E195" s="12" t="str">
        <f t="shared" ref="E195:E258" si="41">VLOOKUP(DAY(A195),$G$2:$H$32,2,FALSE)&amp;"_"&amp;C195</f>
        <v>11_Oct</v>
      </c>
      <c r="F195" s="12" t="str">
        <f t="shared" si="33"/>
        <v>Oct-08</v>
      </c>
      <c r="G195" s="12"/>
      <c r="R195" s="9">
        <f t="shared" si="36"/>
        <v>2024</v>
      </c>
      <c r="S195" t="str">
        <f t="shared" si="37"/>
        <v>Jan</v>
      </c>
      <c r="T195" t="str">
        <f t="shared" si="34"/>
        <v>2024_Jan</v>
      </c>
      <c r="U195" t="str">
        <f t="shared" si="35"/>
        <v>2024_Feb</v>
      </c>
      <c r="W195" t="s">
        <v>273</v>
      </c>
      <c r="X195" t="s">
        <v>274</v>
      </c>
    </row>
    <row r="196" spans="1:24">
      <c r="A196" s="2">
        <v>39733</v>
      </c>
      <c r="B196" t="str">
        <f t="shared" si="38"/>
        <v>2008_10</v>
      </c>
      <c r="C196" t="str">
        <f t="shared" si="39"/>
        <v>Oct</v>
      </c>
      <c r="D196" t="str">
        <f t="shared" si="40"/>
        <v>2008_Oct</v>
      </c>
      <c r="E196" s="12" t="str">
        <f t="shared" si="41"/>
        <v>12_Oct</v>
      </c>
      <c r="F196" s="12" t="str">
        <f t="shared" ref="F196:F259" si="42">C196&amp;"-"&amp;RIGHT(YEAR(A196),2)</f>
        <v>Oct-08</v>
      </c>
      <c r="G196" s="12"/>
      <c r="R196" s="9">
        <f t="shared" si="36"/>
        <v>2024</v>
      </c>
      <c r="S196" t="str">
        <f t="shared" si="37"/>
        <v>Feb</v>
      </c>
      <c r="T196" t="str">
        <f t="shared" ref="T196:T259" si="43">R196&amp;"_"&amp;S196</f>
        <v>2024_Feb</v>
      </c>
      <c r="U196" t="str">
        <f t="shared" ref="U196:U259" si="44">T197</f>
        <v>2024_Mar</v>
      </c>
      <c r="W196" t="s">
        <v>274</v>
      </c>
      <c r="X196" t="s">
        <v>275</v>
      </c>
    </row>
    <row r="197" spans="1:24">
      <c r="A197" s="2">
        <v>39734</v>
      </c>
      <c r="B197" t="str">
        <f t="shared" si="38"/>
        <v>2008_10</v>
      </c>
      <c r="C197" t="str">
        <f t="shared" si="39"/>
        <v>Oct</v>
      </c>
      <c r="D197" t="str">
        <f t="shared" si="40"/>
        <v>2008_Oct</v>
      </c>
      <c r="E197" s="12" t="str">
        <f t="shared" si="41"/>
        <v>13_Oct</v>
      </c>
      <c r="F197" s="12" t="str">
        <f t="shared" si="42"/>
        <v>Oct-08</v>
      </c>
      <c r="G197" s="12"/>
      <c r="R197" s="9">
        <f t="shared" si="36"/>
        <v>2024</v>
      </c>
      <c r="S197" t="str">
        <f t="shared" si="37"/>
        <v>Mar</v>
      </c>
      <c r="T197" t="str">
        <f t="shared" si="43"/>
        <v>2024_Mar</v>
      </c>
      <c r="U197" t="str">
        <f t="shared" si="44"/>
        <v>2024_Apr</v>
      </c>
      <c r="W197" t="s">
        <v>275</v>
      </c>
      <c r="X197" t="s">
        <v>276</v>
      </c>
    </row>
    <row r="198" spans="1:24">
      <c r="A198" s="2">
        <v>39735</v>
      </c>
      <c r="B198" t="str">
        <f t="shared" si="38"/>
        <v>2008_10</v>
      </c>
      <c r="C198" t="str">
        <f t="shared" si="39"/>
        <v>Oct</v>
      </c>
      <c r="D198" t="str">
        <f t="shared" si="40"/>
        <v>2008_Oct</v>
      </c>
      <c r="E198" s="12" t="str">
        <f t="shared" si="41"/>
        <v>14_Oct</v>
      </c>
      <c r="F198" s="12" t="str">
        <f t="shared" si="42"/>
        <v>Oct-08</v>
      </c>
      <c r="G198" s="12"/>
      <c r="R198" s="9">
        <f t="shared" si="36"/>
        <v>2024</v>
      </c>
      <c r="S198" t="str">
        <f t="shared" si="37"/>
        <v>Apr</v>
      </c>
      <c r="T198" t="str">
        <f t="shared" si="43"/>
        <v>2024_Apr</v>
      </c>
      <c r="U198" t="str">
        <f t="shared" si="44"/>
        <v>2024_May</v>
      </c>
      <c r="W198" t="s">
        <v>276</v>
      </c>
      <c r="X198" t="s">
        <v>277</v>
      </c>
    </row>
    <row r="199" spans="1:24">
      <c r="A199" s="2">
        <v>39736</v>
      </c>
      <c r="B199" t="str">
        <f t="shared" si="38"/>
        <v>2008_10</v>
      </c>
      <c r="C199" t="str">
        <f t="shared" si="39"/>
        <v>Oct</v>
      </c>
      <c r="D199" t="str">
        <f t="shared" si="40"/>
        <v>2008_Oct</v>
      </c>
      <c r="E199" s="12" t="str">
        <f t="shared" si="41"/>
        <v>15_Oct</v>
      </c>
      <c r="F199" s="12" t="str">
        <f t="shared" si="42"/>
        <v>Oct-08</v>
      </c>
      <c r="G199" s="12"/>
      <c r="R199" s="9">
        <f t="shared" si="36"/>
        <v>2024</v>
      </c>
      <c r="S199" t="str">
        <f t="shared" si="37"/>
        <v>May</v>
      </c>
      <c r="T199" t="str">
        <f t="shared" si="43"/>
        <v>2024_May</v>
      </c>
      <c r="U199" t="str">
        <f t="shared" si="44"/>
        <v>2024_Jun</v>
      </c>
      <c r="W199" t="s">
        <v>277</v>
      </c>
      <c r="X199" t="s">
        <v>278</v>
      </c>
    </row>
    <row r="200" spans="1:24">
      <c r="A200" s="2">
        <v>39737</v>
      </c>
      <c r="B200" t="str">
        <f t="shared" si="38"/>
        <v>2008_10</v>
      </c>
      <c r="C200" t="str">
        <f t="shared" si="39"/>
        <v>Oct</v>
      </c>
      <c r="D200" t="str">
        <f t="shared" si="40"/>
        <v>2008_Oct</v>
      </c>
      <c r="E200" s="12" t="str">
        <f t="shared" si="41"/>
        <v>16_Oct</v>
      </c>
      <c r="F200" s="12" t="str">
        <f t="shared" si="42"/>
        <v>Oct-08</v>
      </c>
      <c r="G200" s="12"/>
      <c r="R200" s="9">
        <f t="shared" si="36"/>
        <v>2024</v>
      </c>
      <c r="S200" t="str">
        <f t="shared" si="37"/>
        <v>Jun</v>
      </c>
      <c r="T200" t="str">
        <f t="shared" si="43"/>
        <v>2024_Jun</v>
      </c>
      <c r="U200" t="str">
        <f t="shared" si="44"/>
        <v>2024_Jul</v>
      </c>
      <c r="W200" t="s">
        <v>278</v>
      </c>
      <c r="X200" t="s">
        <v>279</v>
      </c>
    </row>
    <row r="201" spans="1:24">
      <c r="A201" s="2">
        <v>39738</v>
      </c>
      <c r="B201" t="str">
        <f t="shared" si="38"/>
        <v>2008_10</v>
      </c>
      <c r="C201" t="str">
        <f t="shared" si="39"/>
        <v>Oct</v>
      </c>
      <c r="D201" t="str">
        <f t="shared" si="40"/>
        <v>2008_Oct</v>
      </c>
      <c r="E201" s="12" t="str">
        <f t="shared" si="41"/>
        <v>17_Oct</v>
      </c>
      <c r="F201" s="12" t="str">
        <f t="shared" si="42"/>
        <v>Oct-08</v>
      </c>
      <c r="G201" s="12"/>
      <c r="R201" s="9">
        <f t="shared" si="36"/>
        <v>2024</v>
      </c>
      <c r="S201" t="str">
        <f t="shared" si="37"/>
        <v>Jul</v>
      </c>
      <c r="T201" t="str">
        <f t="shared" si="43"/>
        <v>2024_Jul</v>
      </c>
      <c r="U201" t="str">
        <f t="shared" si="44"/>
        <v>2024_Aug</v>
      </c>
      <c r="W201" t="s">
        <v>279</v>
      </c>
      <c r="X201" t="s">
        <v>280</v>
      </c>
    </row>
    <row r="202" spans="1:24">
      <c r="A202" s="2">
        <v>39739</v>
      </c>
      <c r="B202" t="str">
        <f t="shared" si="38"/>
        <v>2008_10</v>
      </c>
      <c r="C202" t="str">
        <f t="shared" si="39"/>
        <v>Oct</v>
      </c>
      <c r="D202" t="str">
        <f t="shared" si="40"/>
        <v>2008_Oct</v>
      </c>
      <c r="E202" s="12" t="str">
        <f t="shared" si="41"/>
        <v>18_Oct</v>
      </c>
      <c r="F202" s="12" t="str">
        <f t="shared" si="42"/>
        <v>Oct-08</v>
      </c>
      <c r="G202" s="12"/>
      <c r="R202" s="9">
        <f t="shared" si="36"/>
        <v>2024</v>
      </c>
      <c r="S202" t="str">
        <f t="shared" si="37"/>
        <v>Aug</v>
      </c>
      <c r="T202" t="str">
        <f t="shared" si="43"/>
        <v>2024_Aug</v>
      </c>
      <c r="U202" t="str">
        <f t="shared" si="44"/>
        <v>2024_Sep</v>
      </c>
      <c r="W202" t="s">
        <v>280</v>
      </c>
      <c r="X202" t="s">
        <v>281</v>
      </c>
    </row>
    <row r="203" spans="1:24">
      <c r="A203" s="2">
        <v>39740</v>
      </c>
      <c r="B203" t="str">
        <f t="shared" si="38"/>
        <v>2008_10</v>
      </c>
      <c r="C203" t="str">
        <f t="shared" si="39"/>
        <v>Oct</v>
      </c>
      <c r="D203" t="str">
        <f t="shared" si="40"/>
        <v>2008_Oct</v>
      </c>
      <c r="E203" s="12" t="str">
        <f t="shared" si="41"/>
        <v>19_Oct</v>
      </c>
      <c r="F203" s="12" t="str">
        <f t="shared" si="42"/>
        <v>Oct-08</v>
      </c>
      <c r="G203" s="12"/>
      <c r="R203" s="9">
        <f t="shared" si="36"/>
        <v>2024</v>
      </c>
      <c r="S203" t="str">
        <f t="shared" si="37"/>
        <v>Sep</v>
      </c>
      <c r="T203" t="str">
        <f t="shared" si="43"/>
        <v>2024_Sep</v>
      </c>
      <c r="U203" t="str">
        <f t="shared" si="44"/>
        <v>2024_Oct</v>
      </c>
      <c r="W203" t="s">
        <v>281</v>
      </c>
      <c r="X203" t="s">
        <v>282</v>
      </c>
    </row>
    <row r="204" spans="1:24">
      <c r="A204" s="2">
        <v>39741</v>
      </c>
      <c r="B204" t="str">
        <f t="shared" si="38"/>
        <v>2008_10</v>
      </c>
      <c r="C204" t="str">
        <f t="shared" si="39"/>
        <v>Oct</v>
      </c>
      <c r="D204" t="str">
        <f t="shared" si="40"/>
        <v>2008_Oct</v>
      </c>
      <c r="E204" s="12" t="str">
        <f t="shared" si="41"/>
        <v>20_Oct</v>
      </c>
      <c r="F204" s="12" t="str">
        <f t="shared" si="42"/>
        <v>Oct-08</v>
      </c>
      <c r="G204" s="12"/>
      <c r="R204" s="9">
        <f t="shared" si="36"/>
        <v>2024</v>
      </c>
      <c r="S204" t="str">
        <f t="shared" si="37"/>
        <v>Oct</v>
      </c>
      <c r="T204" t="str">
        <f t="shared" si="43"/>
        <v>2024_Oct</v>
      </c>
      <c r="U204" t="str">
        <f t="shared" si="44"/>
        <v>2024_Nov</v>
      </c>
      <c r="W204" t="s">
        <v>282</v>
      </c>
      <c r="X204" t="s">
        <v>283</v>
      </c>
    </row>
    <row r="205" spans="1:24">
      <c r="A205" s="2">
        <v>39742</v>
      </c>
      <c r="B205" t="str">
        <f t="shared" si="38"/>
        <v>2008_10</v>
      </c>
      <c r="C205" t="str">
        <f t="shared" si="39"/>
        <v>Oct</v>
      </c>
      <c r="D205" t="str">
        <f t="shared" si="40"/>
        <v>2008_Oct</v>
      </c>
      <c r="E205" s="12" t="str">
        <f t="shared" si="41"/>
        <v>21_Oct</v>
      </c>
      <c r="F205" s="12" t="str">
        <f t="shared" si="42"/>
        <v>Oct-08</v>
      </c>
      <c r="G205" s="12"/>
      <c r="R205" s="9">
        <f t="shared" si="36"/>
        <v>2024</v>
      </c>
      <c r="S205" t="str">
        <f t="shared" si="37"/>
        <v>Nov</v>
      </c>
      <c r="T205" t="str">
        <f t="shared" si="43"/>
        <v>2024_Nov</v>
      </c>
      <c r="U205" t="str">
        <f t="shared" si="44"/>
        <v>2024_Dec</v>
      </c>
      <c r="W205" t="s">
        <v>283</v>
      </c>
      <c r="X205" t="s">
        <v>284</v>
      </c>
    </row>
    <row r="206" spans="1:24">
      <c r="A206" s="2">
        <v>39743</v>
      </c>
      <c r="B206" t="str">
        <f t="shared" si="38"/>
        <v>2008_10</v>
      </c>
      <c r="C206" t="str">
        <f t="shared" si="39"/>
        <v>Oct</v>
      </c>
      <c r="D206" t="str">
        <f t="shared" si="40"/>
        <v>2008_Oct</v>
      </c>
      <c r="E206" s="12" t="str">
        <f t="shared" si="41"/>
        <v>22_Oct</v>
      </c>
      <c r="F206" s="12" t="str">
        <f t="shared" si="42"/>
        <v>Oct-08</v>
      </c>
      <c r="G206" s="12"/>
      <c r="R206" s="9">
        <f t="shared" si="36"/>
        <v>2024</v>
      </c>
      <c r="S206" t="str">
        <f t="shared" si="37"/>
        <v>Dec</v>
      </c>
      <c r="T206" t="str">
        <f t="shared" si="43"/>
        <v>2024_Dec</v>
      </c>
      <c r="U206" t="str">
        <f t="shared" si="44"/>
        <v>2025_Jan</v>
      </c>
      <c r="W206" t="s">
        <v>284</v>
      </c>
      <c r="X206" t="s">
        <v>285</v>
      </c>
    </row>
    <row r="207" spans="1:24">
      <c r="A207" s="2">
        <v>39744</v>
      </c>
      <c r="B207" t="str">
        <f t="shared" si="38"/>
        <v>2008_10</v>
      </c>
      <c r="C207" t="str">
        <f t="shared" si="39"/>
        <v>Oct</v>
      </c>
      <c r="D207" t="str">
        <f t="shared" si="40"/>
        <v>2008_Oct</v>
      </c>
      <c r="E207" s="12" t="str">
        <f t="shared" si="41"/>
        <v>23_Oct</v>
      </c>
      <c r="F207" s="12" t="str">
        <f t="shared" si="42"/>
        <v>Oct-08</v>
      </c>
      <c r="G207" s="12"/>
      <c r="R207" s="9">
        <f t="shared" si="36"/>
        <v>2025</v>
      </c>
      <c r="S207" t="str">
        <f t="shared" si="37"/>
        <v>Jan</v>
      </c>
      <c r="T207" t="str">
        <f t="shared" si="43"/>
        <v>2025_Jan</v>
      </c>
      <c r="U207" t="str">
        <f t="shared" si="44"/>
        <v>2025_Feb</v>
      </c>
      <c r="W207" t="s">
        <v>285</v>
      </c>
      <c r="X207" t="s">
        <v>286</v>
      </c>
    </row>
    <row r="208" spans="1:24">
      <c r="A208" s="2">
        <v>39745</v>
      </c>
      <c r="B208" t="str">
        <f t="shared" si="38"/>
        <v>2008_10</v>
      </c>
      <c r="C208" t="str">
        <f t="shared" si="39"/>
        <v>Oct</v>
      </c>
      <c r="D208" t="str">
        <f t="shared" si="40"/>
        <v>2008_Oct</v>
      </c>
      <c r="E208" s="12" t="str">
        <f t="shared" si="41"/>
        <v>24_Oct</v>
      </c>
      <c r="F208" s="12" t="str">
        <f t="shared" si="42"/>
        <v>Oct-08</v>
      </c>
      <c r="G208" s="12"/>
      <c r="R208" s="9">
        <f t="shared" ref="R208:R271" si="45">R196+1</f>
        <v>2025</v>
      </c>
      <c r="S208" t="str">
        <f t="shared" ref="S208:S271" si="46">S196</f>
        <v>Feb</v>
      </c>
      <c r="T208" t="str">
        <f t="shared" si="43"/>
        <v>2025_Feb</v>
      </c>
      <c r="U208" t="str">
        <f t="shared" si="44"/>
        <v>2025_Mar</v>
      </c>
      <c r="W208" t="s">
        <v>286</v>
      </c>
      <c r="X208" t="s">
        <v>287</v>
      </c>
    </row>
    <row r="209" spans="1:24">
      <c r="A209" s="2">
        <v>39746</v>
      </c>
      <c r="B209" t="str">
        <f t="shared" si="38"/>
        <v>2008_10</v>
      </c>
      <c r="C209" t="str">
        <f t="shared" si="39"/>
        <v>Oct</v>
      </c>
      <c r="D209" t="str">
        <f t="shared" si="40"/>
        <v>2008_Oct</v>
      </c>
      <c r="E209" s="12" t="str">
        <f t="shared" si="41"/>
        <v>25_Oct</v>
      </c>
      <c r="F209" s="12" t="str">
        <f t="shared" si="42"/>
        <v>Oct-08</v>
      </c>
      <c r="G209" s="12"/>
      <c r="R209" s="9">
        <f t="shared" si="45"/>
        <v>2025</v>
      </c>
      <c r="S209" t="str">
        <f t="shared" si="46"/>
        <v>Mar</v>
      </c>
      <c r="T209" t="str">
        <f t="shared" si="43"/>
        <v>2025_Mar</v>
      </c>
      <c r="U209" t="str">
        <f t="shared" si="44"/>
        <v>2025_Apr</v>
      </c>
      <c r="W209" t="s">
        <v>287</v>
      </c>
      <c r="X209" t="s">
        <v>288</v>
      </c>
    </row>
    <row r="210" spans="1:24">
      <c r="A210" s="2">
        <v>39747</v>
      </c>
      <c r="B210" t="str">
        <f t="shared" si="38"/>
        <v>2008_10</v>
      </c>
      <c r="C210" t="str">
        <f t="shared" si="39"/>
        <v>Oct</v>
      </c>
      <c r="D210" t="str">
        <f t="shared" si="40"/>
        <v>2008_Oct</v>
      </c>
      <c r="E210" s="12" t="str">
        <f t="shared" si="41"/>
        <v>26_Oct</v>
      </c>
      <c r="F210" s="12" t="str">
        <f t="shared" si="42"/>
        <v>Oct-08</v>
      </c>
      <c r="G210" s="12"/>
      <c r="R210" s="9">
        <f t="shared" si="45"/>
        <v>2025</v>
      </c>
      <c r="S210" t="str">
        <f t="shared" si="46"/>
        <v>Apr</v>
      </c>
      <c r="T210" t="str">
        <f t="shared" si="43"/>
        <v>2025_Apr</v>
      </c>
      <c r="U210" t="str">
        <f t="shared" si="44"/>
        <v>2025_May</v>
      </c>
      <c r="W210" t="s">
        <v>288</v>
      </c>
      <c r="X210" t="s">
        <v>289</v>
      </c>
    </row>
    <row r="211" spans="1:24">
      <c r="A211" s="2">
        <v>39748</v>
      </c>
      <c r="B211" t="str">
        <f t="shared" si="38"/>
        <v>2008_10</v>
      </c>
      <c r="C211" t="str">
        <f t="shared" si="39"/>
        <v>Oct</v>
      </c>
      <c r="D211" t="str">
        <f t="shared" si="40"/>
        <v>2008_Oct</v>
      </c>
      <c r="E211" s="12" t="str">
        <f t="shared" si="41"/>
        <v>27_Oct</v>
      </c>
      <c r="F211" s="12" t="str">
        <f t="shared" si="42"/>
        <v>Oct-08</v>
      </c>
      <c r="G211" s="12"/>
      <c r="R211" s="9">
        <f t="shared" si="45"/>
        <v>2025</v>
      </c>
      <c r="S211" t="str">
        <f t="shared" si="46"/>
        <v>May</v>
      </c>
      <c r="T211" t="str">
        <f t="shared" si="43"/>
        <v>2025_May</v>
      </c>
      <c r="U211" t="str">
        <f t="shared" si="44"/>
        <v>2025_Jun</v>
      </c>
      <c r="W211" t="s">
        <v>289</v>
      </c>
      <c r="X211" t="s">
        <v>290</v>
      </c>
    </row>
    <row r="212" spans="1:24">
      <c r="A212" s="2">
        <v>39749</v>
      </c>
      <c r="B212" t="str">
        <f t="shared" si="38"/>
        <v>2008_10</v>
      </c>
      <c r="C212" t="str">
        <f t="shared" si="39"/>
        <v>Oct</v>
      </c>
      <c r="D212" t="str">
        <f t="shared" si="40"/>
        <v>2008_Oct</v>
      </c>
      <c r="E212" s="12" t="str">
        <f t="shared" si="41"/>
        <v>28_Oct</v>
      </c>
      <c r="F212" s="12" t="str">
        <f t="shared" si="42"/>
        <v>Oct-08</v>
      </c>
      <c r="G212" s="12"/>
      <c r="R212" s="9">
        <f t="shared" si="45"/>
        <v>2025</v>
      </c>
      <c r="S212" t="str">
        <f t="shared" si="46"/>
        <v>Jun</v>
      </c>
      <c r="T212" t="str">
        <f t="shared" si="43"/>
        <v>2025_Jun</v>
      </c>
      <c r="U212" t="str">
        <f t="shared" si="44"/>
        <v>2025_Jul</v>
      </c>
      <c r="W212" t="s">
        <v>290</v>
      </c>
      <c r="X212" t="s">
        <v>291</v>
      </c>
    </row>
    <row r="213" spans="1:24">
      <c r="A213" s="2">
        <v>39750</v>
      </c>
      <c r="B213" t="str">
        <f t="shared" si="38"/>
        <v>2008_10</v>
      </c>
      <c r="C213" t="str">
        <f t="shared" si="39"/>
        <v>Oct</v>
      </c>
      <c r="D213" t="str">
        <f t="shared" si="40"/>
        <v>2008_Oct</v>
      </c>
      <c r="E213" s="12" t="str">
        <f t="shared" si="41"/>
        <v>29_Oct</v>
      </c>
      <c r="F213" s="12" t="str">
        <f t="shared" si="42"/>
        <v>Oct-08</v>
      </c>
      <c r="G213" s="12"/>
      <c r="R213" s="9">
        <f t="shared" si="45"/>
        <v>2025</v>
      </c>
      <c r="S213" t="str">
        <f t="shared" si="46"/>
        <v>Jul</v>
      </c>
      <c r="T213" t="str">
        <f t="shared" si="43"/>
        <v>2025_Jul</v>
      </c>
      <c r="U213" t="str">
        <f t="shared" si="44"/>
        <v>2025_Aug</v>
      </c>
      <c r="W213" t="s">
        <v>291</v>
      </c>
      <c r="X213" t="s">
        <v>292</v>
      </c>
    </row>
    <row r="214" spans="1:24">
      <c r="A214" s="2">
        <v>39751</v>
      </c>
      <c r="B214" t="str">
        <f t="shared" si="38"/>
        <v>2008_10</v>
      </c>
      <c r="C214" t="str">
        <f t="shared" si="39"/>
        <v>Oct</v>
      </c>
      <c r="D214" t="str">
        <f t="shared" si="40"/>
        <v>2008_Oct</v>
      </c>
      <c r="E214" s="12" t="str">
        <f t="shared" si="41"/>
        <v>30_Oct</v>
      </c>
      <c r="F214" s="12" t="str">
        <f t="shared" si="42"/>
        <v>Oct-08</v>
      </c>
      <c r="G214" s="12"/>
      <c r="R214" s="9">
        <f t="shared" si="45"/>
        <v>2025</v>
      </c>
      <c r="S214" t="str">
        <f t="shared" si="46"/>
        <v>Aug</v>
      </c>
      <c r="T214" t="str">
        <f t="shared" si="43"/>
        <v>2025_Aug</v>
      </c>
      <c r="U214" t="str">
        <f t="shared" si="44"/>
        <v>2025_Sep</v>
      </c>
      <c r="W214" t="s">
        <v>292</v>
      </c>
      <c r="X214" t="s">
        <v>293</v>
      </c>
    </row>
    <row r="215" spans="1:24">
      <c r="A215" s="2">
        <v>39752</v>
      </c>
      <c r="B215" t="str">
        <f t="shared" si="38"/>
        <v>2008_10</v>
      </c>
      <c r="C215" t="str">
        <f t="shared" si="39"/>
        <v>Oct</v>
      </c>
      <c r="D215" t="str">
        <f t="shared" si="40"/>
        <v>2008_Oct</v>
      </c>
      <c r="E215" s="12" t="str">
        <f t="shared" si="41"/>
        <v>31_Oct</v>
      </c>
      <c r="F215" s="12" t="str">
        <f t="shared" si="42"/>
        <v>Oct-08</v>
      </c>
      <c r="G215" s="12"/>
      <c r="R215" s="9">
        <f t="shared" si="45"/>
        <v>2025</v>
      </c>
      <c r="S215" t="str">
        <f t="shared" si="46"/>
        <v>Sep</v>
      </c>
      <c r="T215" t="str">
        <f t="shared" si="43"/>
        <v>2025_Sep</v>
      </c>
      <c r="U215" t="str">
        <f t="shared" si="44"/>
        <v>2025_Oct</v>
      </c>
      <c r="W215" t="s">
        <v>293</v>
      </c>
      <c r="X215" t="s">
        <v>294</v>
      </c>
    </row>
    <row r="216" spans="1:24">
      <c r="A216" s="2">
        <v>39753</v>
      </c>
      <c r="B216" t="str">
        <f t="shared" si="38"/>
        <v>2008_11</v>
      </c>
      <c r="C216" t="str">
        <f t="shared" si="39"/>
        <v>Nov</v>
      </c>
      <c r="D216" t="str">
        <f t="shared" si="40"/>
        <v>2008_Nov</v>
      </c>
      <c r="E216" s="12" t="str">
        <f t="shared" si="41"/>
        <v>01_Nov</v>
      </c>
      <c r="F216" s="12" t="str">
        <f t="shared" si="42"/>
        <v>Nov-08</v>
      </c>
      <c r="G216" s="12"/>
      <c r="R216" s="9">
        <f t="shared" si="45"/>
        <v>2025</v>
      </c>
      <c r="S216" t="str">
        <f t="shared" si="46"/>
        <v>Oct</v>
      </c>
      <c r="T216" t="str">
        <f t="shared" si="43"/>
        <v>2025_Oct</v>
      </c>
      <c r="U216" t="str">
        <f t="shared" si="44"/>
        <v>2025_Nov</v>
      </c>
      <c r="W216" t="s">
        <v>294</v>
      </c>
      <c r="X216" t="s">
        <v>295</v>
      </c>
    </row>
    <row r="217" spans="1:24">
      <c r="A217" s="2">
        <v>39754</v>
      </c>
      <c r="B217" t="str">
        <f t="shared" si="38"/>
        <v>2008_11</v>
      </c>
      <c r="C217" t="str">
        <f t="shared" si="39"/>
        <v>Nov</v>
      </c>
      <c r="D217" t="str">
        <f t="shared" si="40"/>
        <v>2008_Nov</v>
      </c>
      <c r="E217" s="12" t="str">
        <f t="shared" si="41"/>
        <v>02_Nov</v>
      </c>
      <c r="F217" s="12" t="str">
        <f t="shared" si="42"/>
        <v>Nov-08</v>
      </c>
      <c r="G217" s="12"/>
      <c r="R217" s="9">
        <f t="shared" si="45"/>
        <v>2025</v>
      </c>
      <c r="S217" t="str">
        <f t="shared" si="46"/>
        <v>Nov</v>
      </c>
      <c r="T217" t="str">
        <f t="shared" si="43"/>
        <v>2025_Nov</v>
      </c>
      <c r="U217" t="str">
        <f t="shared" si="44"/>
        <v>2025_Dec</v>
      </c>
      <c r="W217" t="s">
        <v>295</v>
      </c>
      <c r="X217" t="s">
        <v>296</v>
      </c>
    </row>
    <row r="218" spans="1:24">
      <c r="A218" s="2">
        <v>39755</v>
      </c>
      <c r="B218" t="str">
        <f t="shared" si="38"/>
        <v>2008_11</v>
      </c>
      <c r="C218" t="str">
        <f t="shared" si="39"/>
        <v>Nov</v>
      </c>
      <c r="D218" t="str">
        <f t="shared" si="40"/>
        <v>2008_Nov</v>
      </c>
      <c r="E218" s="12" t="str">
        <f t="shared" si="41"/>
        <v>03_Nov</v>
      </c>
      <c r="F218" s="12" t="str">
        <f t="shared" si="42"/>
        <v>Nov-08</v>
      </c>
      <c r="G218" s="12"/>
      <c r="R218" s="9">
        <f t="shared" si="45"/>
        <v>2025</v>
      </c>
      <c r="S218" t="str">
        <f t="shared" si="46"/>
        <v>Dec</v>
      </c>
      <c r="T218" t="str">
        <f t="shared" si="43"/>
        <v>2025_Dec</v>
      </c>
      <c r="U218" t="str">
        <f t="shared" si="44"/>
        <v>2026_Jan</v>
      </c>
      <c r="W218" t="s">
        <v>296</v>
      </c>
      <c r="X218" t="s">
        <v>297</v>
      </c>
    </row>
    <row r="219" spans="1:24">
      <c r="A219" s="2">
        <v>39756</v>
      </c>
      <c r="B219" t="str">
        <f t="shared" si="38"/>
        <v>2008_11</v>
      </c>
      <c r="C219" t="str">
        <f t="shared" si="39"/>
        <v>Nov</v>
      </c>
      <c r="D219" t="str">
        <f t="shared" si="40"/>
        <v>2008_Nov</v>
      </c>
      <c r="E219" s="12" t="str">
        <f t="shared" si="41"/>
        <v>04_Nov</v>
      </c>
      <c r="F219" s="12" t="str">
        <f t="shared" si="42"/>
        <v>Nov-08</v>
      </c>
      <c r="G219" s="12"/>
      <c r="R219" s="9">
        <f t="shared" si="45"/>
        <v>2026</v>
      </c>
      <c r="S219" t="str">
        <f t="shared" si="46"/>
        <v>Jan</v>
      </c>
      <c r="T219" t="str">
        <f t="shared" si="43"/>
        <v>2026_Jan</v>
      </c>
      <c r="U219" t="str">
        <f t="shared" si="44"/>
        <v>2026_Feb</v>
      </c>
      <c r="W219" t="s">
        <v>297</v>
      </c>
      <c r="X219" t="s">
        <v>298</v>
      </c>
    </row>
    <row r="220" spans="1:24">
      <c r="A220" s="2">
        <v>39757</v>
      </c>
      <c r="B220" t="str">
        <f t="shared" si="38"/>
        <v>2008_11</v>
      </c>
      <c r="C220" t="str">
        <f t="shared" si="39"/>
        <v>Nov</v>
      </c>
      <c r="D220" t="str">
        <f t="shared" si="40"/>
        <v>2008_Nov</v>
      </c>
      <c r="E220" s="12" t="str">
        <f t="shared" si="41"/>
        <v>05_Nov</v>
      </c>
      <c r="F220" s="12" t="str">
        <f t="shared" si="42"/>
        <v>Nov-08</v>
      </c>
      <c r="G220" s="12"/>
      <c r="R220" s="9">
        <f t="shared" si="45"/>
        <v>2026</v>
      </c>
      <c r="S220" t="str">
        <f t="shared" si="46"/>
        <v>Feb</v>
      </c>
      <c r="T220" t="str">
        <f t="shared" si="43"/>
        <v>2026_Feb</v>
      </c>
      <c r="U220" t="str">
        <f t="shared" si="44"/>
        <v>2026_Mar</v>
      </c>
      <c r="W220" t="s">
        <v>298</v>
      </c>
      <c r="X220" t="s">
        <v>299</v>
      </c>
    </row>
    <row r="221" spans="1:24">
      <c r="A221" s="2">
        <v>39758</v>
      </c>
      <c r="B221" t="str">
        <f t="shared" si="38"/>
        <v>2008_11</v>
      </c>
      <c r="C221" t="str">
        <f t="shared" si="39"/>
        <v>Nov</v>
      </c>
      <c r="D221" t="str">
        <f t="shared" si="40"/>
        <v>2008_Nov</v>
      </c>
      <c r="E221" s="12" t="str">
        <f t="shared" si="41"/>
        <v>06_Nov</v>
      </c>
      <c r="F221" s="12" t="str">
        <f t="shared" si="42"/>
        <v>Nov-08</v>
      </c>
      <c r="G221" s="12"/>
      <c r="R221" s="9">
        <f t="shared" si="45"/>
        <v>2026</v>
      </c>
      <c r="S221" t="str">
        <f t="shared" si="46"/>
        <v>Mar</v>
      </c>
      <c r="T221" t="str">
        <f t="shared" si="43"/>
        <v>2026_Mar</v>
      </c>
      <c r="U221" t="str">
        <f t="shared" si="44"/>
        <v>2026_Apr</v>
      </c>
      <c r="W221" t="s">
        <v>299</v>
      </c>
      <c r="X221" t="s">
        <v>300</v>
      </c>
    </row>
    <row r="222" spans="1:24">
      <c r="A222" s="2">
        <v>39759</v>
      </c>
      <c r="B222" t="str">
        <f t="shared" si="38"/>
        <v>2008_11</v>
      </c>
      <c r="C222" t="str">
        <f t="shared" si="39"/>
        <v>Nov</v>
      </c>
      <c r="D222" t="str">
        <f t="shared" si="40"/>
        <v>2008_Nov</v>
      </c>
      <c r="E222" s="12" t="str">
        <f t="shared" si="41"/>
        <v>07_Nov</v>
      </c>
      <c r="F222" s="12" t="str">
        <f t="shared" si="42"/>
        <v>Nov-08</v>
      </c>
      <c r="G222" s="12"/>
      <c r="R222" s="9">
        <f t="shared" si="45"/>
        <v>2026</v>
      </c>
      <c r="S222" t="str">
        <f t="shared" si="46"/>
        <v>Apr</v>
      </c>
      <c r="T222" t="str">
        <f t="shared" si="43"/>
        <v>2026_Apr</v>
      </c>
      <c r="U222" t="str">
        <f t="shared" si="44"/>
        <v>2026_May</v>
      </c>
      <c r="W222" t="s">
        <v>300</v>
      </c>
      <c r="X222" t="s">
        <v>301</v>
      </c>
    </row>
    <row r="223" spans="1:24">
      <c r="A223" s="2">
        <v>39760</v>
      </c>
      <c r="B223" t="str">
        <f t="shared" si="38"/>
        <v>2008_11</v>
      </c>
      <c r="C223" t="str">
        <f t="shared" si="39"/>
        <v>Nov</v>
      </c>
      <c r="D223" t="str">
        <f t="shared" si="40"/>
        <v>2008_Nov</v>
      </c>
      <c r="E223" s="12" t="str">
        <f t="shared" si="41"/>
        <v>08_Nov</v>
      </c>
      <c r="F223" s="12" t="str">
        <f t="shared" si="42"/>
        <v>Nov-08</v>
      </c>
      <c r="G223" s="12"/>
      <c r="R223" s="9">
        <f t="shared" si="45"/>
        <v>2026</v>
      </c>
      <c r="S223" t="str">
        <f t="shared" si="46"/>
        <v>May</v>
      </c>
      <c r="T223" t="str">
        <f t="shared" si="43"/>
        <v>2026_May</v>
      </c>
      <c r="U223" t="str">
        <f t="shared" si="44"/>
        <v>2026_Jun</v>
      </c>
      <c r="W223" t="s">
        <v>301</v>
      </c>
      <c r="X223" t="s">
        <v>302</v>
      </c>
    </row>
    <row r="224" spans="1:24">
      <c r="A224" s="2">
        <v>39761</v>
      </c>
      <c r="B224" t="str">
        <f t="shared" si="38"/>
        <v>2008_11</v>
      </c>
      <c r="C224" t="str">
        <f t="shared" si="39"/>
        <v>Nov</v>
      </c>
      <c r="D224" t="str">
        <f t="shared" si="40"/>
        <v>2008_Nov</v>
      </c>
      <c r="E224" s="12" t="str">
        <f t="shared" si="41"/>
        <v>09_Nov</v>
      </c>
      <c r="F224" s="12" t="str">
        <f t="shared" si="42"/>
        <v>Nov-08</v>
      </c>
      <c r="G224" s="12"/>
      <c r="R224" s="9">
        <f t="shared" si="45"/>
        <v>2026</v>
      </c>
      <c r="S224" t="str">
        <f t="shared" si="46"/>
        <v>Jun</v>
      </c>
      <c r="T224" t="str">
        <f t="shared" si="43"/>
        <v>2026_Jun</v>
      </c>
      <c r="U224" t="str">
        <f t="shared" si="44"/>
        <v>2026_Jul</v>
      </c>
      <c r="W224" t="s">
        <v>302</v>
      </c>
      <c r="X224" t="s">
        <v>303</v>
      </c>
    </row>
    <row r="225" spans="1:24">
      <c r="A225" s="2">
        <v>39762</v>
      </c>
      <c r="B225" t="str">
        <f t="shared" si="38"/>
        <v>2008_11</v>
      </c>
      <c r="C225" t="str">
        <f t="shared" si="39"/>
        <v>Nov</v>
      </c>
      <c r="D225" t="str">
        <f t="shared" si="40"/>
        <v>2008_Nov</v>
      </c>
      <c r="E225" s="12" t="str">
        <f t="shared" si="41"/>
        <v>10_Nov</v>
      </c>
      <c r="F225" s="12" t="str">
        <f t="shared" si="42"/>
        <v>Nov-08</v>
      </c>
      <c r="G225" s="12"/>
      <c r="R225" s="9">
        <f t="shared" si="45"/>
        <v>2026</v>
      </c>
      <c r="S225" t="str">
        <f t="shared" si="46"/>
        <v>Jul</v>
      </c>
      <c r="T225" t="str">
        <f t="shared" si="43"/>
        <v>2026_Jul</v>
      </c>
      <c r="U225" t="str">
        <f t="shared" si="44"/>
        <v>2026_Aug</v>
      </c>
      <c r="W225" t="s">
        <v>303</v>
      </c>
      <c r="X225" t="s">
        <v>304</v>
      </c>
    </row>
    <row r="226" spans="1:24">
      <c r="A226" s="2">
        <v>39763</v>
      </c>
      <c r="B226" t="str">
        <f t="shared" si="38"/>
        <v>2008_11</v>
      </c>
      <c r="C226" t="str">
        <f t="shared" si="39"/>
        <v>Nov</v>
      </c>
      <c r="D226" t="str">
        <f t="shared" si="40"/>
        <v>2008_Nov</v>
      </c>
      <c r="E226" s="12" t="str">
        <f t="shared" si="41"/>
        <v>11_Nov</v>
      </c>
      <c r="F226" s="12" t="str">
        <f t="shared" si="42"/>
        <v>Nov-08</v>
      </c>
      <c r="G226" s="12"/>
      <c r="R226" s="9">
        <f t="shared" si="45"/>
        <v>2026</v>
      </c>
      <c r="S226" t="str">
        <f t="shared" si="46"/>
        <v>Aug</v>
      </c>
      <c r="T226" t="str">
        <f t="shared" si="43"/>
        <v>2026_Aug</v>
      </c>
      <c r="U226" t="str">
        <f t="shared" si="44"/>
        <v>2026_Sep</v>
      </c>
      <c r="W226" t="s">
        <v>304</v>
      </c>
      <c r="X226" t="s">
        <v>305</v>
      </c>
    </row>
    <row r="227" spans="1:24">
      <c r="A227" s="2">
        <v>39764</v>
      </c>
      <c r="B227" t="str">
        <f t="shared" si="38"/>
        <v>2008_11</v>
      </c>
      <c r="C227" t="str">
        <f t="shared" si="39"/>
        <v>Nov</v>
      </c>
      <c r="D227" t="str">
        <f t="shared" si="40"/>
        <v>2008_Nov</v>
      </c>
      <c r="E227" s="12" t="str">
        <f t="shared" si="41"/>
        <v>12_Nov</v>
      </c>
      <c r="F227" s="12" t="str">
        <f t="shared" si="42"/>
        <v>Nov-08</v>
      </c>
      <c r="G227" s="12"/>
      <c r="R227" s="9">
        <f t="shared" si="45"/>
        <v>2026</v>
      </c>
      <c r="S227" t="str">
        <f t="shared" si="46"/>
        <v>Sep</v>
      </c>
      <c r="T227" t="str">
        <f t="shared" si="43"/>
        <v>2026_Sep</v>
      </c>
      <c r="U227" t="str">
        <f t="shared" si="44"/>
        <v>2026_Oct</v>
      </c>
      <c r="W227" t="s">
        <v>305</v>
      </c>
      <c r="X227" t="s">
        <v>306</v>
      </c>
    </row>
    <row r="228" spans="1:24">
      <c r="A228" s="2">
        <v>39765</v>
      </c>
      <c r="B228" t="str">
        <f t="shared" si="38"/>
        <v>2008_11</v>
      </c>
      <c r="C228" t="str">
        <f t="shared" si="39"/>
        <v>Nov</v>
      </c>
      <c r="D228" t="str">
        <f t="shared" si="40"/>
        <v>2008_Nov</v>
      </c>
      <c r="E228" s="12" t="str">
        <f t="shared" si="41"/>
        <v>13_Nov</v>
      </c>
      <c r="F228" s="12" t="str">
        <f t="shared" si="42"/>
        <v>Nov-08</v>
      </c>
      <c r="G228" s="12"/>
      <c r="R228" s="9">
        <f t="shared" si="45"/>
        <v>2026</v>
      </c>
      <c r="S228" t="str">
        <f t="shared" si="46"/>
        <v>Oct</v>
      </c>
      <c r="T228" t="str">
        <f t="shared" si="43"/>
        <v>2026_Oct</v>
      </c>
      <c r="U228" t="str">
        <f t="shared" si="44"/>
        <v>2026_Nov</v>
      </c>
      <c r="W228" t="s">
        <v>306</v>
      </c>
      <c r="X228" t="s">
        <v>307</v>
      </c>
    </row>
    <row r="229" spans="1:24">
      <c r="A229" s="2">
        <v>39766</v>
      </c>
      <c r="B229" t="str">
        <f t="shared" si="38"/>
        <v>2008_11</v>
      </c>
      <c r="C229" t="str">
        <f t="shared" si="39"/>
        <v>Nov</v>
      </c>
      <c r="D229" t="str">
        <f t="shared" si="40"/>
        <v>2008_Nov</v>
      </c>
      <c r="E229" s="12" t="str">
        <f t="shared" si="41"/>
        <v>14_Nov</v>
      </c>
      <c r="F229" s="12" t="str">
        <f t="shared" si="42"/>
        <v>Nov-08</v>
      </c>
      <c r="G229" s="12"/>
      <c r="R229" s="9">
        <f t="shared" si="45"/>
        <v>2026</v>
      </c>
      <c r="S229" t="str">
        <f t="shared" si="46"/>
        <v>Nov</v>
      </c>
      <c r="T229" t="str">
        <f t="shared" si="43"/>
        <v>2026_Nov</v>
      </c>
      <c r="U229" t="str">
        <f t="shared" si="44"/>
        <v>2026_Dec</v>
      </c>
      <c r="W229" t="s">
        <v>307</v>
      </c>
      <c r="X229" t="s">
        <v>308</v>
      </c>
    </row>
    <row r="230" spans="1:24">
      <c r="A230" s="2">
        <v>39767</v>
      </c>
      <c r="B230" t="str">
        <f t="shared" si="38"/>
        <v>2008_11</v>
      </c>
      <c r="C230" t="str">
        <f t="shared" si="39"/>
        <v>Nov</v>
      </c>
      <c r="D230" t="str">
        <f t="shared" si="40"/>
        <v>2008_Nov</v>
      </c>
      <c r="E230" s="12" t="str">
        <f t="shared" si="41"/>
        <v>15_Nov</v>
      </c>
      <c r="F230" s="12" t="str">
        <f t="shared" si="42"/>
        <v>Nov-08</v>
      </c>
      <c r="G230" s="12"/>
      <c r="R230" s="9">
        <f t="shared" si="45"/>
        <v>2026</v>
      </c>
      <c r="S230" t="str">
        <f t="shared" si="46"/>
        <v>Dec</v>
      </c>
      <c r="T230" t="str">
        <f t="shared" si="43"/>
        <v>2026_Dec</v>
      </c>
      <c r="U230" t="str">
        <f t="shared" si="44"/>
        <v>2027_Jan</v>
      </c>
      <c r="W230" t="s">
        <v>308</v>
      </c>
      <c r="X230" t="s">
        <v>309</v>
      </c>
    </row>
    <row r="231" spans="1:24">
      <c r="A231" s="2">
        <v>39768</v>
      </c>
      <c r="B231" t="str">
        <f t="shared" si="38"/>
        <v>2008_11</v>
      </c>
      <c r="C231" t="str">
        <f t="shared" si="39"/>
        <v>Nov</v>
      </c>
      <c r="D231" t="str">
        <f t="shared" si="40"/>
        <v>2008_Nov</v>
      </c>
      <c r="E231" s="12" t="str">
        <f t="shared" si="41"/>
        <v>16_Nov</v>
      </c>
      <c r="F231" s="12" t="str">
        <f t="shared" si="42"/>
        <v>Nov-08</v>
      </c>
      <c r="G231" s="12"/>
      <c r="R231" s="9">
        <f t="shared" si="45"/>
        <v>2027</v>
      </c>
      <c r="S231" t="str">
        <f t="shared" si="46"/>
        <v>Jan</v>
      </c>
      <c r="T231" t="str">
        <f t="shared" si="43"/>
        <v>2027_Jan</v>
      </c>
      <c r="U231" t="str">
        <f t="shared" si="44"/>
        <v>2027_Feb</v>
      </c>
      <c r="W231" t="s">
        <v>309</v>
      </c>
      <c r="X231" t="s">
        <v>310</v>
      </c>
    </row>
    <row r="232" spans="1:24">
      <c r="A232" s="2">
        <v>39769</v>
      </c>
      <c r="B232" t="str">
        <f t="shared" si="38"/>
        <v>2008_11</v>
      </c>
      <c r="C232" t="str">
        <f t="shared" si="39"/>
        <v>Nov</v>
      </c>
      <c r="D232" t="str">
        <f t="shared" si="40"/>
        <v>2008_Nov</v>
      </c>
      <c r="E232" s="12" t="str">
        <f t="shared" si="41"/>
        <v>17_Nov</v>
      </c>
      <c r="F232" s="12" t="str">
        <f t="shared" si="42"/>
        <v>Nov-08</v>
      </c>
      <c r="G232" s="12"/>
      <c r="R232" s="9">
        <f t="shared" si="45"/>
        <v>2027</v>
      </c>
      <c r="S232" t="str">
        <f t="shared" si="46"/>
        <v>Feb</v>
      </c>
      <c r="T232" t="str">
        <f t="shared" si="43"/>
        <v>2027_Feb</v>
      </c>
      <c r="U232" t="str">
        <f t="shared" si="44"/>
        <v>2027_Mar</v>
      </c>
      <c r="W232" t="s">
        <v>310</v>
      </c>
      <c r="X232" t="s">
        <v>311</v>
      </c>
    </row>
    <row r="233" spans="1:24">
      <c r="A233" s="2">
        <v>39770</v>
      </c>
      <c r="B233" t="str">
        <f t="shared" si="38"/>
        <v>2008_11</v>
      </c>
      <c r="C233" t="str">
        <f t="shared" si="39"/>
        <v>Nov</v>
      </c>
      <c r="D233" t="str">
        <f t="shared" si="40"/>
        <v>2008_Nov</v>
      </c>
      <c r="E233" s="12" t="str">
        <f t="shared" si="41"/>
        <v>18_Nov</v>
      </c>
      <c r="F233" s="12" t="str">
        <f t="shared" si="42"/>
        <v>Nov-08</v>
      </c>
      <c r="G233" s="12"/>
      <c r="R233" s="9">
        <f t="shared" si="45"/>
        <v>2027</v>
      </c>
      <c r="S233" t="str">
        <f t="shared" si="46"/>
        <v>Mar</v>
      </c>
      <c r="T233" t="str">
        <f t="shared" si="43"/>
        <v>2027_Mar</v>
      </c>
      <c r="U233" t="str">
        <f t="shared" si="44"/>
        <v>2027_Apr</v>
      </c>
      <c r="W233" t="s">
        <v>311</v>
      </c>
      <c r="X233" t="s">
        <v>312</v>
      </c>
    </row>
    <row r="234" spans="1:24">
      <c r="A234" s="2">
        <v>39771</v>
      </c>
      <c r="B234" t="str">
        <f t="shared" si="38"/>
        <v>2008_11</v>
      </c>
      <c r="C234" t="str">
        <f t="shared" si="39"/>
        <v>Nov</v>
      </c>
      <c r="D234" t="str">
        <f t="shared" si="40"/>
        <v>2008_Nov</v>
      </c>
      <c r="E234" s="12" t="str">
        <f t="shared" si="41"/>
        <v>19_Nov</v>
      </c>
      <c r="F234" s="12" t="str">
        <f t="shared" si="42"/>
        <v>Nov-08</v>
      </c>
      <c r="G234" s="12"/>
      <c r="R234" s="9">
        <f t="shared" si="45"/>
        <v>2027</v>
      </c>
      <c r="S234" t="str">
        <f t="shared" si="46"/>
        <v>Apr</v>
      </c>
      <c r="T234" t="str">
        <f t="shared" si="43"/>
        <v>2027_Apr</v>
      </c>
      <c r="U234" t="str">
        <f t="shared" si="44"/>
        <v>2027_May</v>
      </c>
      <c r="W234" t="s">
        <v>312</v>
      </c>
      <c r="X234" t="s">
        <v>313</v>
      </c>
    </row>
    <row r="235" spans="1:24">
      <c r="A235" s="2">
        <v>39772</v>
      </c>
      <c r="B235" t="str">
        <f t="shared" si="38"/>
        <v>2008_11</v>
      </c>
      <c r="C235" t="str">
        <f t="shared" si="39"/>
        <v>Nov</v>
      </c>
      <c r="D235" t="str">
        <f t="shared" si="40"/>
        <v>2008_Nov</v>
      </c>
      <c r="E235" s="12" t="str">
        <f t="shared" si="41"/>
        <v>20_Nov</v>
      </c>
      <c r="F235" s="12" t="str">
        <f t="shared" si="42"/>
        <v>Nov-08</v>
      </c>
      <c r="G235" s="12"/>
      <c r="R235" s="9">
        <f t="shared" si="45"/>
        <v>2027</v>
      </c>
      <c r="S235" t="str">
        <f t="shared" si="46"/>
        <v>May</v>
      </c>
      <c r="T235" t="str">
        <f t="shared" si="43"/>
        <v>2027_May</v>
      </c>
      <c r="U235" t="str">
        <f t="shared" si="44"/>
        <v>2027_Jun</v>
      </c>
      <c r="W235" t="s">
        <v>313</v>
      </c>
      <c r="X235" t="s">
        <v>314</v>
      </c>
    </row>
    <row r="236" spans="1:24">
      <c r="A236" s="2">
        <v>39773</v>
      </c>
      <c r="B236" t="str">
        <f t="shared" si="38"/>
        <v>2008_11</v>
      </c>
      <c r="C236" t="str">
        <f t="shared" si="39"/>
        <v>Nov</v>
      </c>
      <c r="D236" t="str">
        <f t="shared" si="40"/>
        <v>2008_Nov</v>
      </c>
      <c r="E236" s="12" t="str">
        <f t="shared" si="41"/>
        <v>21_Nov</v>
      </c>
      <c r="F236" s="12" t="str">
        <f t="shared" si="42"/>
        <v>Nov-08</v>
      </c>
      <c r="G236" s="12"/>
      <c r="R236" s="9">
        <f t="shared" si="45"/>
        <v>2027</v>
      </c>
      <c r="S236" t="str">
        <f t="shared" si="46"/>
        <v>Jun</v>
      </c>
      <c r="T236" t="str">
        <f t="shared" si="43"/>
        <v>2027_Jun</v>
      </c>
      <c r="U236" t="str">
        <f t="shared" si="44"/>
        <v>2027_Jul</v>
      </c>
      <c r="W236" t="s">
        <v>314</v>
      </c>
      <c r="X236" t="s">
        <v>315</v>
      </c>
    </row>
    <row r="237" spans="1:24">
      <c r="A237" s="2">
        <v>39774</v>
      </c>
      <c r="B237" t="str">
        <f t="shared" si="38"/>
        <v>2008_11</v>
      </c>
      <c r="C237" t="str">
        <f t="shared" si="39"/>
        <v>Nov</v>
      </c>
      <c r="D237" t="str">
        <f t="shared" si="40"/>
        <v>2008_Nov</v>
      </c>
      <c r="E237" s="12" t="str">
        <f t="shared" si="41"/>
        <v>22_Nov</v>
      </c>
      <c r="F237" s="12" t="str">
        <f t="shared" si="42"/>
        <v>Nov-08</v>
      </c>
      <c r="G237" s="12"/>
      <c r="R237" s="9">
        <f t="shared" si="45"/>
        <v>2027</v>
      </c>
      <c r="S237" t="str">
        <f t="shared" si="46"/>
        <v>Jul</v>
      </c>
      <c r="T237" t="str">
        <f t="shared" si="43"/>
        <v>2027_Jul</v>
      </c>
      <c r="U237" t="str">
        <f t="shared" si="44"/>
        <v>2027_Aug</v>
      </c>
      <c r="W237" t="s">
        <v>315</v>
      </c>
      <c r="X237" t="s">
        <v>316</v>
      </c>
    </row>
    <row r="238" spans="1:24">
      <c r="A238" s="2">
        <v>39775</v>
      </c>
      <c r="B238" t="str">
        <f t="shared" si="38"/>
        <v>2008_11</v>
      </c>
      <c r="C238" t="str">
        <f t="shared" si="39"/>
        <v>Nov</v>
      </c>
      <c r="D238" t="str">
        <f t="shared" si="40"/>
        <v>2008_Nov</v>
      </c>
      <c r="E238" s="12" t="str">
        <f t="shared" si="41"/>
        <v>23_Nov</v>
      </c>
      <c r="F238" s="12" t="str">
        <f t="shared" si="42"/>
        <v>Nov-08</v>
      </c>
      <c r="G238" s="12"/>
      <c r="R238" s="9">
        <f t="shared" si="45"/>
        <v>2027</v>
      </c>
      <c r="S238" t="str">
        <f t="shared" si="46"/>
        <v>Aug</v>
      </c>
      <c r="T238" t="str">
        <f t="shared" si="43"/>
        <v>2027_Aug</v>
      </c>
      <c r="U238" t="str">
        <f t="shared" si="44"/>
        <v>2027_Sep</v>
      </c>
      <c r="W238" t="s">
        <v>316</v>
      </c>
      <c r="X238" t="s">
        <v>317</v>
      </c>
    </row>
    <row r="239" spans="1:24">
      <c r="A239" s="2">
        <v>39776</v>
      </c>
      <c r="B239" t="str">
        <f t="shared" si="38"/>
        <v>2008_11</v>
      </c>
      <c r="C239" t="str">
        <f t="shared" si="39"/>
        <v>Nov</v>
      </c>
      <c r="D239" t="str">
        <f t="shared" si="40"/>
        <v>2008_Nov</v>
      </c>
      <c r="E239" s="12" t="str">
        <f t="shared" si="41"/>
        <v>24_Nov</v>
      </c>
      <c r="F239" s="12" t="str">
        <f t="shared" si="42"/>
        <v>Nov-08</v>
      </c>
      <c r="G239" s="12"/>
      <c r="R239" s="9">
        <f t="shared" si="45"/>
        <v>2027</v>
      </c>
      <c r="S239" t="str">
        <f t="shared" si="46"/>
        <v>Sep</v>
      </c>
      <c r="T239" t="str">
        <f t="shared" si="43"/>
        <v>2027_Sep</v>
      </c>
      <c r="U239" t="str">
        <f t="shared" si="44"/>
        <v>2027_Oct</v>
      </c>
      <c r="W239" t="s">
        <v>317</v>
      </c>
      <c r="X239" t="s">
        <v>318</v>
      </c>
    </row>
    <row r="240" spans="1:24">
      <c r="A240" s="2">
        <v>39777</v>
      </c>
      <c r="B240" t="str">
        <f t="shared" si="38"/>
        <v>2008_11</v>
      </c>
      <c r="C240" t="str">
        <f t="shared" si="39"/>
        <v>Nov</v>
      </c>
      <c r="D240" t="str">
        <f t="shared" si="40"/>
        <v>2008_Nov</v>
      </c>
      <c r="E240" s="12" t="str">
        <f t="shared" si="41"/>
        <v>25_Nov</v>
      </c>
      <c r="F240" s="12" t="str">
        <f t="shared" si="42"/>
        <v>Nov-08</v>
      </c>
      <c r="G240" s="12"/>
      <c r="R240" s="9">
        <f t="shared" si="45"/>
        <v>2027</v>
      </c>
      <c r="S240" t="str">
        <f t="shared" si="46"/>
        <v>Oct</v>
      </c>
      <c r="T240" t="str">
        <f t="shared" si="43"/>
        <v>2027_Oct</v>
      </c>
      <c r="U240" t="str">
        <f t="shared" si="44"/>
        <v>2027_Nov</v>
      </c>
      <c r="W240" t="s">
        <v>318</v>
      </c>
      <c r="X240" t="s">
        <v>319</v>
      </c>
    </row>
    <row r="241" spans="1:24">
      <c r="A241" s="2">
        <v>39778</v>
      </c>
      <c r="B241" t="str">
        <f t="shared" si="38"/>
        <v>2008_11</v>
      </c>
      <c r="C241" t="str">
        <f t="shared" si="39"/>
        <v>Nov</v>
      </c>
      <c r="D241" t="str">
        <f t="shared" si="40"/>
        <v>2008_Nov</v>
      </c>
      <c r="E241" s="12" t="str">
        <f t="shared" si="41"/>
        <v>26_Nov</v>
      </c>
      <c r="F241" s="12" t="str">
        <f t="shared" si="42"/>
        <v>Nov-08</v>
      </c>
      <c r="G241" s="12"/>
      <c r="R241" s="9">
        <f t="shared" si="45"/>
        <v>2027</v>
      </c>
      <c r="S241" t="str">
        <f t="shared" si="46"/>
        <v>Nov</v>
      </c>
      <c r="T241" t="str">
        <f t="shared" si="43"/>
        <v>2027_Nov</v>
      </c>
      <c r="U241" t="str">
        <f t="shared" si="44"/>
        <v>2027_Dec</v>
      </c>
      <c r="W241" t="s">
        <v>319</v>
      </c>
      <c r="X241" t="s">
        <v>320</v>
      </c>
    </row>
    <row r="242" spans="1:24">
      <c r="A242" s="2">
        <v>39779</v>
      </c>
      <c r="B242" t="str">
        <f t="shared" si="38"/>
        <v>2008_11</v>
      </c>
      <c r="C242" t="str">
        <f t="shared" si="39"/>
        <v>Nov</v>
      </c>
      <c r="D242" t="str">
        <f t="shared" si="40"/>
        <v>2008_Nov</v>
      </c>
      <c r="E242" s="12" t="str">
        <f t="shared" si="41"/>
        <v>27_Nov</v>
      </c>
      <c r="F242" s="12" t="str">
        <f t="shared" si="42"/>
        <v>Nov-08</v>
      </c>
      <c r="G242" s="12"/>
      <c r="R242" s="9">
        <f t="shared" si="45"/>
        <v>2027</v>
      </c>
      <c r="S242" t="str">
        <f t="shared" si="46"/>
        <v>Dec</v>
      </c>
      <c r="T242" t="str">
        <f t="shared" si="43"/>
        <v>2027_Dec</v>
      </c>
      <c r="U242" t="str">
        <f t="shared" si="44"/>
        <v>2028_Jan</v>
      </c>
      <c r="W242" t="s">
        <v>320</v>
      </c>
      <c r="X242" t="s">
        <v>321</v>
      </c>
    </row>
    <row r="243" spans="1:24">
      <c r="A243" s="2">
        <v>39780</v>
      </c>
      <c r="B243" t="str">
        <f t="shared" si="38"/>
        <v>2008_11</v>
      </c>
      <c r="C243" t="str">
        <f t="shared" si="39"/>
        <v>Nov</v>
      </c>
      <c r="D243" t="str">
        <f t="shared" si="40"/>
        <v>2008_Nov</v>
      </c>
      <c r="E243" s="12" t="str">
        <f t="shared" si="41"/>
        <v>28_Nov</v>
      </c>
      <c r="F243" s="12" t="str">
        <f t="shared" si="42"/>
        <v>Nov-08</v>
      </c>
      <c r="G243" s="12"/>
      <c r="R243" s="9">
        <f t="shared" si="45"/>
        <v>2028</v>
      </c>
      <c r="S243" t="str">
        <f t="shared" si="46"/>
        <v>Jan</v>
      </c>
      <c r="T243" t="str">
        <f t="shared" si="43"/>
        <v>2028_Jan</v>
      </c>
      <c r="U243" t="str">
        <f t="shared" si="44"/>
        <v>2028_Feb</v>
      </c>
      <c r="W243" t="s">
        <v>321</v>
      </c>
      <c r="X243" t="s">
        <v>322</v>
      </c>
    </row>
    <row r="244" spans="1:24">
      <c r="A244" s="2">
        <v>39781</v>
      </c>
      <c r="B244" t="str">
        <f t="shared" si="38"/>
        <v>2008_11</v>
      </c>
      <c r="C244" t="str">
        <f t="shared" si="39"/>
        <v>Nov</v>
      </c>
      <c r="D244" t="str">
        <f t="shared" si="40"/>
        <v>2008_Nov</v>
      </c>
      <c r="E244" s="12" t="str">
        <f t="shared" si="41"/>
        <v>29_Nov</v>
      </c>
      <c r="F244" s="12" t="str">
        <f t="shared" si="42"/>
        <v>Nov-08</v>
      </c>
      <c r="G244" s="12"/>
      <c r="R244" s="9">
        <f t="shared" si="45"/>
        <v>2028</v>
      </c>
      <c r="S244" t="str">
        <f t="shared" si="46"/>
        <v>Feb</v>
      </c>
      <c r="T244" t="str">
        <f t="shared" si="43"/>
        <v>2028_Feb</v>
      </c>
      <c r="U244" t="str">
        <f t="shared" si="44"/>
        <v>2028_Mar</v>
      </c>
      <c r="W244" t="s">
        <v>322</v>
      </c>
      <c r="X244" t="s">
        <v>323</v>
      </c>
    </row>
    <row r="245" spans="1:24">
      <c r="A245" s="2">
        <v>39782</v>
      </c>
      <c r="B245" t="str">
        <f t="shared" si="38"/>
        <v>2008_11</v>
      </c>
      <c r="C245" t="str">
        <f t="shared" si="39"/>
        <v>Nov</v>
      </c>
      <c r="D245" t="str">
        <f t="shared" si="40"/>
        <v>2008_Nov</v>
      </c>
      <c r="E245" s="12" t="str">
        <f t="shared" si="41"/>
        <v>30_Nov</v>
      </c>
      <c r="F245" s="12" t="str">
        <f t="shared" si="42"/>
        <v>Nov-08</v>
      </c>
      <c r="G245" s="12"/>
      <c r="R245" s="9">
        <f t="shared" si="45"/>
        <v>2028</v>
      </c>
      <c r="S245" t="str">
        <f t="shared" si="46"/>
        <v>Mar</v>
      </c>
      <c r="T245" t="str">
        <f t="shared" si="43"/>
        <v>2028_Mar</v>
      </c>
      <c r="U245" t="str">
        <f t="shared" si="44"/>
        <v>2028_Apr</v>
      </c>
      <c r="W245" t="s">
        <v>323</v>
      </c>
      <c r="X245" t="s">
        <v>324</v>
      </c>
    </row>
    <row r="246" spans="1:24">
      <c r="A246" s="2">
        <v>39783</v>
      </c>
      <c r="B246" t="str">
        <f t="shared" si="38"/>
        <v>2008_12</v>
      </c>
      <c r="C246" t="str">
        <f t="shared" si="39"/>
        <v>Dec</v>
      </c>
      <c r="D246" t="str">
        <f t="shared" si="40"/>
        <v>2008_Dec</v>
      </c>
      <c r="E246" s="12" t="str">
        <f t="shared" si="41"/>
        <v>01_Dec</v>
      </c>
      <c r="F246" s="12" t="str">
        <f t="shared" si="42"/>
        <v>Dec-08</v>
      </c>
      <c r="G246" s="12"/>
      <c r="R246" s="9">
        <f t="shared" si="45"/>
        <v>2028</v>
      </c>
      <c r="S246" t="str">
        <f t="shared" si="46"/>
        <v>Apr</v>
      </c>
      <c r="T246" t="str">
        <f t="shared" si="43"/>
        <v>2028_Apr</v>
      </c>
      <c r="U246" t="str">
        <f t="shared" si="44"/>
        <v>2028_May</v>
      </c>
      <c r="W246" t="s">
        <v>324</v>
      </c>
      <c r="X246" t="s">
        <v>325</v>
      </c>
    </row>
    <row r="247" spans="1:24">
      <c r="A247" s="2">
        <v>39784</v>
      </c>
      <c r="B247" t="str">
        <f t="shared" si="38"/>
        <v>2008_12</v>
      </c>
      <c r="C247" t="str">
        <f t="shared" si="39"/>
        <v>Dec</v>
      </c>
      <c r="D247" t="str">
        <f t="shared" si="40"/>
        <v>2008_Dec</v>
      </c>
      <c r="E247" s="12" t="str">
        <f t="shared" si="41"/>
        <v>02_Dec</v>
      </c>
      <c r="F247" s="12" t="str">
        <f t="shared" si="42"/>
        <v>Dec-08</v>
      </c>
      <c r="G247" s="12"/>
      <c r="R247" s="9">
        <f t="shared" si="45"/>
        <v>2028</v>
      </c>
      <c r="S247" t="str">
        <f t="shared" si="46"/>
        <v>May</v>
      </c>
      <c r="T247" t="str">
        <f t="shared" si="43"/>
        <v>2028_May</v>
      </c>
      <c r="U247" t="str">
        <f t="shared" si="44"/>
        <v>2028_Jun</v>
      </c>
      <c r="W247" t="s">
        <v>325</v>
      </c>
      <c r="X247" t="s">
        <v>326</v>
      </c>
    </row>
    <row r="248" spans="1:24">
      <c r="A248" s="2">
        <v>39785</v>
      </c>
      <c r="B248" t="str">
        <f t="shared" si="38"/>
        <v>2008_12</v>
      </c>
      <c r="C248" t="str">
        <f t="shared" si="39"/>
        <v>Dec</v>
      </c>
      <c r="D248" t="str">
        <f t="shared" si="40"/>
        <v>2008_Dec</v>
      </c>
      <c r="E248" s="12" t="str">
        <f t="shared" si="41"/>
        <v>03_Dec</v>
      </c>
      <c r="F248" s="12" t="str">
        <f t="shared" si="42"/>
        <v>Dec-08</v>
      </c>
      <c r="G248" s="12"/>
      <c r="R248" s="9">
        <f t="shared" si="45"/>
        <v>2028</v>
      </c>
      <c r="S248" t="str">
        <f t="shared" si="46"/>
        <v>Jun</v>
      </c>
      <c r="T248" t="str">
        <f t="shared" si="43"/>
        <v>2028_Jun</v>
      </c>
      <c r="U248" t="str">
        <f t="shared" si="44"/>
        <v>2028_Jul</v>
      </c>
      <c r="W248" t="s">
        <v>326</v>
      </c>
      <c r="X248" t="s">
        <v>327</v>
      </c>
    </row>
    <row r="249" spans="1:24">
      <c r="A249" s="2">
        <v>39786</v>
      </c>
      <c r="B249" t="str">
        <f t="shared" si="38"/>
        <v>2008_12</v>
      </c>
      <c r="C249" t="str">
        <f t="shared" si="39"/>
        <v>Dec</v>
      </c>
      <c r="D249" t="str">
        <f t="shared" si="40"/>
        <v>2008_Dec</v>
      </c>
      <c r="E249" s="12" t="str">
        <f t="shared" si="41"/>
        <v>04_Dec</v>
      </c>
      <c r="F249" s="12" t="str">
        <f t="shared" si="42"/>
        <v>Dec-08</v>
      </c>
      <c r="G249" s="12"/>
      <c r="R249" s="9">
        <f t="shared" si="45"/>
        <v>2028</v>
      </c>
      <c r="S249" t="str">
        <f t="shared" si="46"/>
        <v>Jul</v>
      </c>
      <c r="T249" t="str">
        <f t="shared" si="43"/>
        <v>2028_Jul</v>
      </c>
      <c r="U249" t="str">
        <f t="shared" si="44"/>
        <v>2028_Aug</v>
      </c>
      <c r="W249" t="s">
        <v>327</v>
      </c>
      <c r="X249" t="s">
        <v>328</v>
      </c>
    </row>
    <row r="250" spans="1:24">
      <c r="A250" s="2">
        <v>39787</v>
      </c>
      <c r="B250" t="str">
        <f t="shared" si="38"/>
        <v>2008_12</v>
      </c>
      <c r="C250" t="str">
        <f t="shared" si="39"/>
        <v>Dec</v>
      </c>
      <c r="D250" t="str">
        <f t="shared" si="40"/>
        <v>2008_Dec</v>
      </c>
      <c r="E250" s="12" t="str">
        <f t="shared" si="41"/>
        <v>05_Dec</v>
      </c>
      <c r="F250" s="12" t="str">
        <f t="shared" si="42"/>
        <v>Dec-08</v>
      </c>
      <c r="G250" s="12"/>
      <c r="R250" s="9">
        <f t="shared" si="45"/>
        <v>2028</v>
      </c>
      <c r="S250" t="str">
        <f t="shared" si="46"/>
        <v>Aug</v>
      </c>
      <c r="T250" t="str">
        <f t="shared" si="43"/>
        <v>2028_Aug</v>
      </c>
      <c r="U250" t="str">
        <f t="shared" si="44"/>
        <v>2028_Sep</v>
      </c>
      <c r="W250" t="s">
        <v>328</v>
      </c>
      <c r="X250" t="s">
        <v>329</v>
      </c>
    </row>
    <row r="251" spans="1:24">
      <c r="A251" s="2">
        <v>39788</v>
      </c>
      <c r="B251" t="str">
        <f t="shared" si="38"/>
        <v>2008_12</v>
      </c>
      <c r="C251" t="str">
        <f t="shared" si="39"/>
        <v>Dec</v>
      </c>
      <c r="D251" t="str">
        <f t="shared" si="40"/>
        <v>2008_Dec</v>
      </c>
      <c r="E251" s="12" t="str">
        <f t="shared" si="41"/>
        <v>06_Dec</v>
      </c>
      <c r="F251" s="12" t="str">
        <f t="shared" si="42"/>
        <v>Dec-08</v>
      </c>
      <c r="G251" s="12"/>
      <c r="R251" s="9">
        <f t="shared" si="45"/>
        <v>2028</v>
      </c>
      <c r="S251" t="str">
        <f t="shared" si="46"/>
        <v>Sep</v>
      </c>
      <c r="T251" t="str">
        <f t="shared" si="43"/>
        <v>2028_Sep</v>
      </c>
      <c r="U251" t="str">
        <f t="shared" si="44"/>
        <v>2028_Oct</v>
      </c>
      <c r="W251" t="s">
        <v>329</v>
      </c>
      <c r="X251" t="s">
        <v>330</v>
      </c>
    </row>
    <row r="252" spans="1:24">
      <c r="A252" s="2">
        <v>39789</v>
      </c>
      <c r="B252" t="str">
        <f t="shared" si="38"/>
        <v>2008_12</v>
      </c>
      <c r="C252" t="str">
        <f t="shared" si="39"/>
        <v>Dec</v>
      </c>
      <c r="D252" t="str">
        <f t="shared" si="40"/>
        <v>2008_Dec</v>
      </c>
      <c r="E252" s="12" t="str">
        <f t="shared" si="41"/>
        <v>07_Dec</v>
      </c>
      <c r="F252" s="12" t="str">
        <f t="shared" si="42"/>
        <v>Dec-08</v>
      </c>
      <c r="G252" s="12"/>
      <c r="R252" s="9">
        <f t="shared" si="45"/>
        <v>2028</v>
      </c>
      <c r="S252" t="str">
        <f t="shared" si="46"/>
        <v>Oct</v>
      </c>
      <c r="T252" t="str">
        <f t="shared" si="43"/>
        <v>2028_Oct</v>
      </c>
      <c r="U252" t="str">
        <f t="shared" si="44"/>
        <v>2028_Nov</v>
      </c>
      <c r="W252" t="s">
        <v>330</v>
      </c>
      <c r="X252" t="s">
        <v>331</v>
      </c>
    </row>
    <row r="253" spans="1:24">
      <c r="A253" s="2">
        <v>39790</v>
      </c>
      <c r="B253" t="str">
        <f t="shared" si="38"/>
        <v>2008_12</v>
      </c>
      <c r="C253" t="str">
        <f t="shared" si="39"/>
        <v>Dec</v>
      </c>
      <c r="D253" t="str">
        <f t="shared" si="40"/>
        <v>2008_Dec</v>
      </c>
      <c r="E253" s="12" t="str">
        <f t="shared" si="41"/>
        <v>08_Dec</v>
      </c>
      <c r="F253" s="12" t="str">
        <f t="shared" si="42"/>
        <v>Dec-08</v>
      </c>
      <c r="G253" s="12"/>
      <c r="R253" s="9">
        <f t="shared" si="45"/>
        <v>2028</v>
      </c>
      <c r="S253" t="str">
        <f t="shared" si="46"/>
        <v>Nov</v>
      </c>
      <c r="T253" t="str">
        <f t="shared" si="43"/>
        <v>2028_Nov</v>
      </c>
      <c r="U253" t="str">
        <f t="shared" si="44"/>
        <v>2028_Dec</v>
      </c>
      <c r="W253" t="s">
        <v>331</v>
      </c>
      <c r="X253" t="s">
        <v>332</v>
      </c>
    </row>
    <row r="254" spans="1:24">
      <c r="A254" s="2">
        <v>39791</v>
      </c>
      <c r="B254" t="str">
        <f t="shared" si="38"/>
        <v>2008_12</v>
      </c>
      <c r="C254" t="str">
        <f t="shared" si="39"/>
        <v>Dec</v>
      </c>
      <c r="D254" t="str">
        <f t="shared" si="40"/>
        <v>2008_Dec</v>
      </c>
      <c r="E254" s="12" t="str">
        <f t="shared" si="41"/>
        <v>09_Dec</v>
      </c>
      <c r="F254" s="12" t="str">
        <f t="shared" si="42"/>
        <v>Dec-08</v>
      </c>
      <c r="G254" s="12"/>
      <c r="R254" s="9">
        <f t="shared" si="45"/>
        <v>2028</v>
      </c>
      <c r="S254" t="str">
        <f t="shared" si="46"/>
        <v>Dec</v>
      </c>
      <c r="T254" t="str">
        <f t="shared" si="43"/>
        <v>2028_Dec</v>
      </c>
      <c r="U254" t="str">
        <f t="shared" si="44"/>
        <v>2029_Jan</v>
      </c>
      <c r="W254" t="s">
        <v>332</v>
      </c>
      <c r="X254" t="s">
        <v>333</v>
      </c>
    </row>
    <row r="255" spans="1:24">
      <c r="A255" s="2">
        <v>39792</v>
      </c>
      <c r="B255" t="str">
        <f t="shared" si="38"/>
        <v>2008_12</v>
      </c>
      <c r="C255" t="str">
        <f t="shared" si="39"/>
        <v>Dec</v>
      </c>
      <c r="D255" t="str">
        <f t="shared" si="40"/>
        <v>2008_Dec</v>
      </c>
      <c r="E255" s="12" t="str">
        <f t="shared" si="41"/>
        <v>10_Dec</v>
      </c>
      <c r="F255" s="12" t="str">
        <f t="shared" si="42"/>
        <v>Dec-08</v>
      </c>
      <c r="G255" s="12"/>
      <c r="R255" s="9">
        <f t="shared" si="45"/>
        <v>2029</v>
      </c>
      <c r="S255" t="str">
        <f t="shared" si="46"/>
        <v>Jan</v>
      </c>
      <c r="T255" t="str">
        <f t="shared" si="43"/>
        <v>2029_Jan</v>
      </c>
      <c r="U255" t="str">
        <f t="shared" si="44"/>
        <v>2029_Feb</v>
      </c>
      <c r="W255" t="s">
        <v>333</v>
      </c>
      <c r="X255" t="s">
        <v>334</v>
      </c>
    </row>
    <row r="256" spans="1:24">
      <c r="A256" s="2">
        <v>39793</v>
      </c>
      <c r="B256" t="str">
        <f t="shared" si="38"/>
        <v>2008_12</v>
      </c>
      <c r="C256" t="str">
        <f t="shared" si="39"/>
        <v>Dec</v>
      </c>
      <c r="D256" t="str">
        <f t="shared" si="40"/>
        <v>2008_Dec</v>
      </c>
      <c r="E256" s="12" t="str">
        <f t="shared" si="41"/>
        <v>11_Dec</v>
      </c>
      <c r="F256" s="12" t="str">
        <f t="shared" si="42"/>
        <v>Dec-08</v>
      </c>
      <c r="G256" s="12"/>
      <c r="R256" s="9">
        <f t="shared" si="45"/>
        <v>2029</v>
      </c>
      <c r="S256" t="str">
        <f t="shared" si="46"/>
        <v>Feb</v>
      </c>
      <c r="T256" t="str">
        <f t="shared" si="43"/>
        <v>2029_Feb</v>
      </c>
      <c r="U256" t="str">
        <f t="shared" si="44"/>
        <v>2029_Mar</v>
      </c>
      <c r="W256" t="s">
        <v>334</v>
      </c>
      <c r="X256" t="s">
        <v>335</v>
      </c>
    </row>
    <row r="257" spans="1:24">
      <c r="A257" s="2">
        <v>39794</v>
      </c>
      <c r="B257" t="str">
        <f t="shared" si="38"/>
        <v>2008_12</v>
      </c>
      <c r="C257" t="str">
        <f t="shared" si="39"/>
        <v>Dec</v>
      </c>
      <c r="D257" t="str">
        <f t="shared" si="40"/>
        <v>2008_Dec</v>
      </c>
      <c r="E257" s="12" t="str">
        <f t="shared" si="41"/>
        <v>12_Dec</v>
      </c>
      <c r="F257" s="12" t="str">
        <f t="shared" si="42"/>
        <v>Dec-08</v>
      </c>
      <c r="G257" s="12"/>
      <c r="R257" s="9">
        <f t="shared" si="45"/>
        <v>2029</v>
      </c>
      <c r="S257" t="str">
        <f t="shared" si="46"/>
        <v>Mar</v>
      </c>
      <c r="T257" t="str">
        <f t="shared" si="43"/>
        <v>2029_Mar</v>
      </c>
      <c r="U257" t="str">
        <f t="shared" si="44"/>
        <v>2029_Apr</v>
      </c>
      <c r="W257" t="s">
        <v>335</v>
      </c>
      <c r="X257" t="s">
        <v>336</v>
      </c>
    </row>
    <row r="258" spans="1:24">
      <c r="A258" s="2">
        <v>39795</v>
      </c>
      <c r="B258" t="str">
        <f t="shared" ref="B258:B321" si="47">TEXT(YEAR(A258),"0000")&amp;"_"&amp;TEXT(MONTH(A258),"00")</f>
        <v>2008_12</v>
      </c>
      <c r="C258" t="str">
        <f t="shared" ref="C258:C321" si="48">VLOOKUP(TEXT(MONTH(A258),"00"),$H$2:$I$13,2,FALSE)</f>
        <v>Dec</v>
      </c>
      <c r="D258" t="str">
        <f t="shared" si="40"/>
        <v>2008_Dec</v>
      </c>
      <c r="E258" s="12" t="str">
        <f t="shared" si="41"/>
        <v>13_Dec</v>
      </c>
      <c r="F258" s="12" t="str">
        <f t="shared" si="42"/>
        <v>Dec-08</v>
      </c>
      <c r="G258" s="12"/>
      <c r="R258" s="9">
        <f t="shared" si="45"/>
        <v>2029</v>
      </c>
      <c r="S258" t="str">
        <f t="shared" si="46"/>
        <v>Apr</v>
      </c>
      <c r="T258" t="str">
        <f t="shared" si="43"/>
        <v>2029_Apr</v>
      </c>
      <c r="U258" t="str">
        <f t="shared" si="44"/>
        <v>2029_May</v>
      </c>
      <c r="W258" t="s">
        <v>336</v>
      </c>
      <c r="X258" t="s">
        <v>337</v>
      </c>
    </row>
    <row r="259" spans="1:24">
      <c r="A259" s="2">
        <v>39796</v>
      </c>
      <c r="B259" t="str">
        <f t="shared" si="47"/>
        <v>2008_12</v>
      </c>
      <c r="C259" t="str">
        <f t="shared" si="48"/>
        <v>Dec</v>
      </c>
      <c r="D259" t="str">
        <f t="shared" ref="D259:D322" si="49">TEXT(YEAR(A259),"0000")&amp;"_"&amp;C259</f>
        <v>2008_Dec</v>
      </c>
      <c r="E259" s="12" t="str">
        <f t="shared" ref="E259:E322" si="50">VLOOKUP(DAY(A259),$G$2:$H$32,2,FALSE)&amp;"_"&amp;C259</f>
        <v>14_Dec</v>
      </c>
      <c r="F259" s="12" t="str">
        <f t="shared" si="42"/>
        <v>Dec-08</v>
      </c>
      <c r="G259" s="12"/>
      <c r="R259" s="9">
        <f t="shared" si="45"/>
        <v>2029</v>
      </c>
      <c r="S259" t="str">
        <f t="shared" si="46"/>
        <v>May</v>
      </c>
      <c r="T259" t="str">
        <f t="shared" si="43"/>
        <v>2029_May</v>
      </c>
      <c r="U259" t="str">
        <f t="shared" si="44"/>
        <v>2029_Jun</v>
      </c>
      <c r="W259" t="s">
        <v>337</v>
      </c>
      <c r="X259" t="s">
        <v>338</v>
      </c>
    </row>
    <row r="260" spans="1:24">
      <c r="A260" s="2">
        <v>39797</v>
      </c>
      <c r="B260" t="str">
        <f t="shared" si="47"/>
        <v>2008_12</v>
      </c>
      <c r="C260" t="str">
        <f t="shared" si="48"/>
        <v>Dec</v>
      </c>
      <c r="D260" t="str">
        <f t="shared" si="49"/>
        <v>2008_Dec</v>
      </c>
      <c r="E260" s="12" t="str">
        <f t="shared" si="50"/>
        <v>15_Dec</v>
      </c>
      <c r="F260" s="12" t="str">
        <f t="shared" ref="F260:F323" si="51">C260&amp;"-"&amp;RIGHT(YEAR(A260),2)</f>
        <v>Dec-08</v>
      </c>
      <c r="G260" s="12"/>
      <c r="R260" s="9">
        <f t="shared" si="45"/>
        <v>2029</v>
      </c>
      <c r="S260" t="str">
        <f t="shared" si="46"/>
        <v>Jun</v>
      </c>
      <c r="T260" t="str">
        <f t="shared" ref="T260:T323" si="52">R260&amp;"_"&amp;S260</f>
        <v>2029_Jun</v>
      </c>
      <c r="U260" t="str">
        <f t="shared" ref="U260:U323" si="53">T261</f>
        <v>2029_Jul</v>
      </c>
      <c r="W260" t="s">
        <v>338</v>
      </c>
      <c r="X260" t="s">
        <v>339</v>
      </c>
    </row>
    <row r="261" spans="1:24">
      <c r="A261" s="2">
        <v>39798</v>
      </c>
      <c r="B261" t="str">
        <f t="shared" si="47"/>
        <v>2008_12</v>
      </c>
      <c r="C261" t="str">
        <f t="shared" si="48"/>
        <v>Dec</v>
      </c>
      <c r="D261" t="str">
        <f t="shared" si="49"/>
        <v>2008_Dec</v>
      </c>
      <c r="E261" s="12" t="str">
        <f t="shared" si="50"/>
        <v>16_Dec</v>
      </c>
      <c r="F261" s="12" t="str">
        <f t="shared" si="51"/>
        <v>Dec-08</v>
      </c>
      <c r="G261" s="12"/>
      <c r="R261" s="9">
        <f t="shared" si="45"/>
        <v>2029</v>
      </c>
      <c r="S261" t="str">
        <f t="shared" si="46"/>
        <v>Jul</v>
      </c>
      <c r="T261" t="str">
        <f t="shared" si="52"/>
        <v>2029_Jul</v>
      </c>
      <c r="U261" t="str">
        <f t="shared" si="53"/>
        <v>2029_Aug</v>
      </c>
      <c r="W261" t="s">
        <v>339</v>
      </c>
      <c r="X261" t="s">
        <v>340</v>
      </c>
    </row>
    <row r="262" spans="1:24">
      <c r="A262" s="2">
        <v>39799</v>
      </c>
      <c r="B262" t="str">
        <f t="shared" si="47"/>
        <v>2008_12</v>
      </c>
      <c r="C262" t="str">
        <f t="shared" si="48"/>
        <v>Dec</v>
      </c>
      <c r="D262" t="str">
        <f t="shared" si="49"/>
        <v>2008_Dec</v>
      </c>
      <c r="E262" s="12" t="str">
        <f t="shared" si="50"/>
        <v>17_Dec</v>
      </c>
      <c r="F262" s="12" t="str">
        <f t="shared" si="51"/>
        <v>Dec-08</v>
      </c>
      <c r="G262" s="12"/>
      <c r="R262" s="9">
        <f t="shared" si="45"/>
        <v>2029</v>
      </c>
      <c r="S262" t="str">
        <f t="shared" si="46"/>
        <v>Aug</v>
      </c>
      <c r="T262" t="str">
        <f t="shared" si="52"/>
        <v>2029_Aug</v>
      </c>
      <c r="U262" t="str">
        <f t="shared" si="53"/>
        <v>2029_Sep</v>
      </c>
      <c r="W262" t="s">
        <v>340</v>
      </c>
      <c r="X262" t="s">
        <v>341</v>
      </c>
    </row>
    <row r="263" spans="1:24">
      <c r="A263" s="2">
        <v>39800</v>
      </c>
      <c r="B263" t="str">
        <f t="shared" si="47"/>
        <v>2008_12</v>
      </c>
      <c r="C263" t="str">
        <f t="shared" si="48"/>
        <v>Dec</v>
      </c>
      <c r="D263" t="str">
        <f t="shared" si="49"/>
        <v>2008_Dec</v>
      </c>
      <c r="E263" s="12" t="str">
        <f t="shared" si="50"/>
        <v>18_Dec</v>
      </c>
      <c r="F263" s="12" t="str">
        <f t="shared" si="51"/>
        <v>Dec-08</v>
      </c>
      <c r="G263" s="12"/>
      <c r="R263" s="9">
        <f t="shared" si="45"/>
        <v>2029</v>
      </c>
      <c r="S263" t="str">
        <f t="shared" si="46"/>
        <v>Sep</v>
      </c>
      <c r="T263" t="str">
        <f t="shared" si="52"/>
        <v>2029_Sep</v>
      </c>
      <c r="U263" t="str">
        <f t="shared" si="53"/>
        <v>2029_Oct</v>
      </c>
      <c r="W263" t="s">
        <v>341</v>
      </c>
      <c r="X263" t="s">
        <v>342</v>
      </c>
    </row>
    <row r="264" spans="1:24">
      <c r="A264" s="2">
        <v>39801</v>
      </c>
      <c r="B264" t="str">
        <f t="shared" si="47"/>
        <v>2008_12</v>
      </c>
      <c r="C264" t="str">
        <f t="shared" si="48"/>
        <v>Dec</v>
      </c>
      <c r="D264" t="str">
        <f t="shared" si="49"/>
        <v>2008_Dec</v>
      </c>
      <c r="E264" s="12" t="str">
        <f t="shared" si="50"/>
        <v>19_Dec</v>
      </c>
      <c r="F264" s="12" t="str">
        <f t="shared" si="51"/>
        <v>Dec-08</v>
      </c>
      <c r="G264" s="12"/>
      <c r="R264" s="9">
        <f t="shared" si="45"/>
        <v>2029</v>
      </c>
      <c r="S264" t="str">
        <f t="shared" si="46"/>
        <v>Oct</v>
      </c>
      <c r="T264" t="str">
        <f t="shared" si="52"/>
        <v>2029_Oct</v>
      </c>
      <c r="U264" t="str">
        <f t="shared" si="53"/>
        <v>2029_Nov</v>
      </c>
      <c r="W264" t="s">
        <v>342</v>
      </c>
      <c r="X264" t="s">
        <v>343</v>
      </c>
    </row>
    <row r="265" spans="1:24">
      <c r="A265" s="2">
        <v>39802</v>
      </c>
      <c r="B265" t="str">
        <f t="shared" si="47"/>
        <v>2008_12</v>
      </c>
      <c r="C265" t="str">
        <f t="shared" si="48"/>
        <v>Dec</v>
      </c>
      <c r="D265" t="str">
        <f t="shared" si="49"/>
        <v>2008_Dec</v>
      </c>
      <c r="E265" s="12" t="str">
        <f t="shared" si="50"/>
        <v>20_Dec</v>
      </c>
      <c r="F265" s="12" t="str">
        <f t="shared" si="51"/>
        <v>Dec-08</v>
      </c>
      <c r="G265" s="12"/>
      <c r="R265" s="9">
        <f t="shared" si="45"/>
        <v>2029</v>
      </c>
      <c r="S265" t="str">
        <f t="shared" si="46"/>
        <v>Nov</v>
      </c>
      <c r="T265" t="str">
        <f t="shared" si="52"/>
        <v>2029_Nov</v>
      </c>
      <c r="U265" t="str">
        <f t="shared" si="53"/>
        <v>2029_Dec</v>
      </c>
      <c r="W265" t="s">
        <v>343</v>
      </c>
      <c r="X265" t="s">
        <v>344</v>
      </c>
    </row>
    <row r="266" spans="1:24">
      <c r="A266" s="2">
        <v>39803</v>
      </c>
      <c r="B266" t="str">
        <f t="shared" si="47"/>
        <v>2008_12</v>
      </c>
      <c r="C266" t="str">
        <f t="shared" si="48"/>
        <v>Dec</v>
      </c>
      <c r="D266" t="str">
        <f t="shared" si="49"/>
        <v>2008_Dec</v>
      </c>
      <c r="E266" s="12" t="str">
        <f t="shared" si="50"/>
        <v>21_Dec</v>
      </c>
      <c r="F266" s="12" t="str">
        <f t="shared" si="51"/>
        <v>Dec-08</v>
      </c>
      <c r="G266" s="12"/>
      <c r="R266" s="9">
        <f t="shared" si="45"/>
        <v>2029</v>
      </c>
      <c r="S266" t="str">
        <f t="shared" si="46"/>
        <v>Dec</v>
      </c>
      <c r="T266" t="str">
        <f t="shared" si="52"/>
        <v>2029_Dec</v>
      </c>
      <c r="U266" t="str">
        <f t="shared" si="53"/>
        <v>2030_Jan</v>
      </c>
      <c r="W266" t="s">
        <v>344</v>
      </c>
      <c r="X266" t="s">
        <v>345</v>
      </c>
    </row>
    <row r="267" spans="1:24">
      <c r="A267" s="2">
        <v>39804</v>
      </c>
      <c r="B267" t="str">
        <f t="shared" si="47"/>
        <v>2008_12</v>
      </c>
      <c r="C267" t="str">
        <f t="shared" si="48"/>
        <v>Dec</v>
      </c>
      <c r="D267" t="str">
        <f t="shared" si="49"/>
        <v>2008_Dec</v>
      </c>
      <c r="E267" s="12" t="str">
        <f t="shared" si="50"/>
        <v>22_Dec</v>
      </c>
      <c r="F267" s="12" t="str">
        <f t="shared" si="51"/>
        <v>Dec-08</v>
      </c>
      <c r="G267" s="12"/>
      <c r="R267" s="9">
        <f t="shared" si="45"/>
        <v>2030</v>
      </c>
      <c r="S267" t="str">
        <f t="shared" si="46"/>
        <v>Jan</v>
      </c>
      <c r="T267" t="str">
        <f t="shared" si="52"/>
        <v>2030_Jan</v>
      </c>
      <c r="U267" t="str">
        <f t="shared" si="53"/>
        <v>2030_Feb</v>
      </c>
      <c r="W267" t="s">
        <v>345</v>
      </c>
      <c r="X267" t="s">
        <v>346</v>
      </c>
    </row>
    <row r="268" spans="1:24">
      <c r="A268" s="2">
        <v>39805</v>
      </c>
      <c r="B268" t="str">
        <f t="shared" si="47"/>
        <v>2008_12</v>
      </c>
      <c r="C268" t="str">
        <f t="shared" si="48"/>
        <v>Dec</v>
      </c>
      <c r="D268" t="str">
        <f t="shared" si="49"/>
        <v>2008_Dec</v>
      </c>
      <c r="E268" s="12" t="str">
        <f t="shared" si="50"/>
        <v>23_Dec</v>
      </c>
      <c r="F268" s="12" t="str">
        <f t="shared" si="51"/>
        <v>Dec-08</v>
      </c>
      <c r="G268" s="12"/>
      <c r="R268" s="9">
        <f t="shared" si="45"/>
        <v>2030</v>
      </c>
      <c r="S268" t="str">
        <f t="shared" si="46"/>
        <v>Feb</v>
      </c>
      <c r="T268" t="str">
        <f t="shared" si="52"/>
        <v>2030_Feb</v>
      </c>
      <c r="U268" t="str">
        <f t="shared" si="53"/>
        <v>2030_Mar</v>
      </c>
      <c r="W268" t="s">
        <v>346</v>
      </c>
      <c r="X268" t="s">
        <v>347</v>
      </c>
    </row>
    <row r="269" spans="1:24">
      <c r="A269" s="2">
        <v>39806</v>
      </c>
      <c r="B269" t="str">
        <f t="shared" si="47"/>
        <v>2008_12</v>
      </c>
      <c r="C269" t="str">
        <f t="shared" si="48"/>
        <v>Dec</v>
      </c>
      <c r="D269" t="str">
        <f t="shared" si="49"/>
        <v>2008_Dec</v>
      </c>
      <c r="E269" s="12" t="str">
        <f t="shared" si="50"/>
        <v>24_Dec</v>
      </c>
      <c r="F269" s="12" t="str">
        <f t="shared" si="51"/>
        <v>Dec-08</v>
      </c>
      <c r="G269" s="12"/>
      <c r="R269" s="9">
        <f t="shared" si="45"/>
        <v>2030</v>
      </c>
      <c r="S269" t="str">
        <f t="shared" si="46"/>
        <v>Mar</v>
      </c>
      <c r="T269" t="str">
        <f t="shared" si="52"/>
        <v>2030_Mar</v>
      </c>
      <c r="U269" t="str">
        <f t="shared" si="53"/>
        <v>2030_Apr</v>
      </c>
      <c r="W269" t="s">
        <v>347</v>
      </c>
      <c r="X269" t="s">
        <v>348</v>
      </c>
    </row>
    <row r="270" spans="1:24">
      <c r="A270" s="2">
        <v>39807</v>
      </c>
      <c r="B270" t="str">
        <f t="shared" si="47"/>
        <v>2008_12</v>
      </c>
      <c r="C270" t="str">
        <f t="shared" si="48"/>
        <v>Dec</v>
      </c>
      <c r="D270" t="str">
        <f t="shared" si="49"/>
        <v>2008_Dec</v>
      </c>
      <c r="E270" s="12" t="str">
        <f t="shared" si="50"/>
        <v>25_Dec</v>
      </c>
      <c r="F270" s="12" t="str">
        <f t="shared" si="51"/>
        <v>Dec-08</v>
      </c>
      <c r="G270" s="12"/>
      <c r="R270" s="9">
        <f t="shared" si="45"/>
        <v>2030</v>
      </c>
      <c r="S270" t="str">
        <f t="shared" si="46"/>
        <v>Apr</v>
      </c>
      <c r="T270" t="str">
        <f t="shared" si="52"/>
        <v>2030_Apr</v>
      </c>
      <c r="U270" t="str">
        <f t="shared" si="53"/>
        <v>2030_May</v>
      </c>
      <c r="W270" t="s">
        <v>348</v>
      </c>
      <c r="X270" t="s">
        <v>349</v>
      </c>
    </row>
    <row r="271" spans="1:24">
      <c r="A271" s="2">
        <v>39808</v>
      </c>
      <c r="B271" t="str">
        <f t="shared" si="47"/>
        <v>2008_12</v>
      </c>
      <c r="C271" t="str">
        <f t="shared" si="48"/>
        <v>Dec</v>
      </c>
      <c r="D271" t="str">
        <f t="shared" si="49"/>
        <v>2008_Dec</v>
      </c>
      <c r="E271" s="12" t="str">
        <f t="shared" si="50"/>
        <v>26_Dec</v>
      </c>
      <c r="F271" s="12" t="str">
        <f t="shared" si="51"/>
        <v>Dec-08</v>
      </c>
      <c r="G271" s="12"/>
      <c r="R271" s="9">
        <f t="shared" si="45"/>
        <v>2030</v>
      </c>
      <c r="S271" t="str">
        <f t="shared" si="46"/>
        <v>May</v>
      </c>
      <c r="T271" t="str">
        <f t="shared" si="52"/>
        <v>2030_May</v>
      </c>
      <c r="U271" t="str">
        <f t="shared" si="53"/>
        <v>2030_Jun</v>
      </c>
      <c r="W271" t="s">
        <v>349</v>
      </c>
      <c r="X271" t="s">
        <v>350</v>
      </c>
    </row>
    <row r="272" spans="1:24">
      <c r="A272" s="2">
        <v>39809</v>
      </c>
      <c r="B272" t="str">
        <f t="shared" si="47"/>
        <v>2008_12</v>
      </c>
      <c r="C272" t="str">
        <f t="shared" si="48"/>
        <v>Dec</v>
      </c>
      <c r="D272" t="str">
        <f t="shared" si="49"/>
        <v>2008_Dec</v>
      </c>
      <c r="E272" s="12" t="str">
        <f t="shared" si="50"/>
        <v>27_Dec</v>
      </c>
      <c r="F272" s="12" t="str">
        <f t="shared" si="51"/>
        <v>Dec-08</v>
      </c>
      <c r="G272" s="12"/>
      <c r="R272" s="9">
        <f t="shared" ref="R272:R335" si="54">R260+1</f>
        <v>2030</v>
      </c>
      <c r="S272" t="str">
        <f t="shared" ref="S272:S335" si="55">S260</f>
        <v>Jun</v>
      </c>
      <c r="T272" t="str">
        <f t="shared" si="52"/>
        <v>2030_Jun</v>
      </c>
      <c r="U272" t="str">
        <f t="shared" si="53"/>
        <v>2030_Jul</v>
      </c>
      <c r="W272" t="s">
        <v>350</v>
      </c>
      <c r="X272" t="s">
        <v>351</v>
      </c>
    </row>
    <row r="273" spans="1:24">
      <c r="A273" s="2">
        <v>39810</v>
      </c>
      <c r="B273" t="str">
        <f t="shared" si="47"/>
        <v>2008_12</v>
      </c>
      <c r="C273" t="str">
        <f t="shared" si="48"/>
        <v>Dec</v>
      </c>
      <c r="D273" t="str">
        <f t="shared" si="49"/>
        <v>2008_Dec</v>
      </c>
      <c r="E273" s="12" t="str">
        <f t="shared" si="50"/>
        <v>28_Dec</v>
      </c>
      <c r="F273" s="12" t="str">
        <f t="shared" si="51"/>
        <v>Dec-08</v>
      </c>
      <c r="G273" s="12"/>
      <c r="R273" s="9">
        <f t="shared" si="54"/>
        <v>2030</v>
      </c>
      <c r="S273" t="str">
        <f t="shared" si="55"/>
        <v>Jul</v>
      </c>
      <c r="T273" t="str">
        <f t="shared" si="52"/>
        <v>2030_Jul</v>
      </c>
      <c r="U273" t="str">
        <f t="shared" si="53"/>
        <v>2030_Aug</v>
      </c>
      <c r="W273" t="s">
        <v>351</v>
      </c>
      <c r="X273" t="s">
        <v>352</v>
      </c>
    </row>
    <row r="274" spans="1:24">
      <c r="A274" s="2">
        <v>39811</v>
      </c>
      <c r="B274" t="str">
        <f t="shared" si="47"/>
        <v>2008_12</v>
      </c>
      <c r="C274" t="str">
        <f t="shared" si="48"/>
        <v>Dec</v>
      </c>
      <c r="D274" t="str">
        <f t="shared" si="49"/>
        <v>2008_Dec</v>
      </c>
      <c r="E274" s="12" t="str">
        <f t="shared" si="50"/>
        <v>29_Dec</v>
      </c>
      <c r="F274" s="12" t="str">
        <f t="shared" si="51"/>
        <v>Dec-08</v>
      </c>
      <c r="G274" s="12"/>
      <c r="R274" s="9">
        <f t="shared" si="54"/>
        <v>2030</v>
      </c>
      <c r="S274" t="str">
        <f t="shared" si="55"/>
        <v>Aug</v>
      </c>
      <c r="T274" t="str">
        <f t="shared" si="52"/>
        <v>2030_Aug</v>
      </c>
      <c r="U274" t="str">
        <f t="shared" si="53"/>
        <v>2030_Sep</v>
      </c>
      <c r="W274" t="s">
        <v>352</v>
      </c>
      <c r="X274" t="s">
        <v>353</v>
      </c>
    </row>
    <row r="275" spans="1:24">
      <c r="A275" s="2">
        <v>39812</v>
      </c>
      <c r="B275" t="str">
        <f t="shared" si="47"/>
        <v>2008_12</v>
      </c>
      <c r="C275" t="str">
        <f t="shared" si="48"/>
        <v>Dec</v>
      </c>
      <c r="D275" t="str">
        <f t="shared" si="49"/>
        <v>2008_Dec</v>
      </c>
      <c r="E275" s="12" t="str">
        <f t="shared" si="50"/>
        <v>30_Dec</v>
      </c>
      <c r="F275" s="12" t="str">
        <f t="shared" si="51"/>
        <v>Dec-08</v>
      </c>
      <c r="G275" s="12"/>
      <c r="R275" s="9">
        <f t="shared" si="54"/>
        <v>2030</v>
      </c>
      <c r="S275" t="str">
        <f t="shared" si="55"/>
        <v>Sep</v>
      </c>
      <c r="T275" t="str">
        <f t="shared" si="52"/>
        <v>2030_Sep</v>
      </c>
      <c r="U275" t="str">
        <f t="shared" si="53"/>
        <v>2030_Oct</v>
      </c>
      <c r="W275" t="s">
        <v>353</v>
      </c>
      <c r="X275" t="s">
        <v>354</v>
      </c>
    </row>
    <row r="276" spans="1:24">
      <c r="A276" s="2">
        <v>39813</v>
      </c>
      <c r="B276" t="str">
        <f t="shared" si="47"/>
        <v>2008_12</v>
      </c>
      <c r="C276" t="str">
        <f t="shared" si="48"/>
        <v>Dec</v>
      </c>
      <c r="D276" t="str">
        <f t="shared" si="49"/>
        <v>2008_Dec</v>
      </c>
      <c r="E276" s="12" t="str">
        <f t="shared" si="50"/>
        <v>31_Dec</v>
      </c>
      <c r="F276" s="12" t="str">
        <f t="shared" si="51"/>
        <v>Dec-08</v>
      </c>
      <c r="G276" s="12"/>
      <c r="R276" s="9">
        <f t="shared" si="54"/>
        <v>2030</v>
      </c>
      <c r="S276" t="str">
        <f t="shared" si="55"/>
        <v>Oct</v>
      </c>
      <c r="T276" t="str">
        <f t="shared" si="52"/>
        <v>2030_Oct</v>
      </c>
      <c r="U276" t="str">
        <f t="shared" si="53"/>
        <v>2030_Nov</v>
      </c>
      <c r="W276" t="s">
        <v>354</v>
      </c>
      <c r="X276" t="s">
        <v>355</v>
      </c>
    </row>
    <row r="277" spans="1:24">
      <c r="A277" s="2">
        <v>39814</v>
      </c>
      <c r="B277" t="str">
        <f t="shared" si="47"/>
        <v>2009_01</v>
      </c>
      <c r="C277" t="str">
        <f t="shared" si="48"/>
        <v>Jan</v>
      </c>
      <c r="D277" t="str">
        <f t="shared" si="49"/>
        <v>2009_Jan</v>
      </c>
      <c r="E277" s="12" t="str">
        <f t="shared" si="50"/>
        <v>01_Jan</v>
      </c>
      <c r="F277" s="12" t="str">
        <f t="shared" si="51"/>
        <v>Jan-09</v>
      </c>
      <c r="G277" s="12"/>
      <c r="R277" s="9">
        <f t="shared" si="54"/>
        <v>2030</v>
      </c>
      <c r="S277" t="str">
        <f t="shared" si="55"/>
        <v>Nov</v>
      </c>
      <c r="T277" t="str">
        <f t="shared" si="52"/>
        <v>2030_Nov</v>
      </c>
      <c r="U277" t="str">
        <f t="shared" si="53"/>
        <v>2030_Dec</v>
      </c>
      <c r="W277" t="s">
        <v>355</v>
      </c>
      <c r="X277" t="s">
        <v>356</v>
      </c>
    </row>
    <row r="278" spans="1:24">
      <c r="A278" s="2">
        <v>39815</v>
      </c>
      <c r="B278" t="str">
        <f t="shared" si="47"/>
        <v>2009_01</v>
      </c>
      <c r="C278" t="str">
        <f t="shared" si="48"/>
        <v>Jan</v>
      </c>
      <c r="D278" t="str">
        <f t="shared" si="49"/>
        <v>2009_Jan</v>
      </c>
      <c r="E278" s="12" t="str">
        <f t="shared" si="50"/>
        <v>02_Jan</v>
      </c>
      <c r="F278" s="12" t="str">
        <f t="shared" si="51"/>
        <v>Jan-09</v>
      </c>
      <c r="G278" s="12"/>
      <c r="R278" s="9">
        <f t="shared" si="54"/>
        <v>2030</v>
      </c>
      <c r="S278" t="str">
        <f t="shared" si="55"/>
        <v>Dec</v>
      </c>
      <c r="T278" t="str">
        <f t="shared" si="52"/>
        <v>2030_Dec</v>
      </c>
      <c r="U278" t="str">
        <f t="shared" si="53"/>
        <v>2031_Jan</v>
      </c>
      <c r="W278" t="s">
        <v>356</v>
      </c>
      <c r="X278" t="s">
        <v>357</v>
      </c>
    </row>
    <row r="279" spans="1:24">
      <c r="A279" s="2">
        <v>39816</v>
      </c>
      <c r="B279" t="str">
        <f t="shared" si="47"/>
        <v>2009_01</v>
      </c>
      <c r="C279" t="str">
        <f t="shared" si="48"/>
        <v>Jan</v>
      </c>
      <c r="D279" t="str">
        <f t="shared" si="49"/>
        <v>2009_Jan</v>
      </c>
      <c r="E279" s="12" t="str">
        <f t="shared" si="50"/>
        <v>03_Jan</v>
      </c>
      <c r="F279" s="12" t="str">
        <f t="shared" si="51"/>
        <v>Jan-09</v>
      </c>
      <c r="G279" s="12"/>
      <c r="R279" s="9">
        <f t="shared" si="54"/>
        <v>2031</v>
      </c>
      <c r="S279" t="str">
        <f t="shared" si="55"/>
        <v>Jan</v>
      </c>
      <c r="T279" t="str">
        <f t="shared" si="52"/>
        <v>2031_Jan</v>
      </c>
      <c r="U279" t="str">
        <f t="shared" si="53"/>
        <v>2031_Feb</v>
      </c>
      <c r="W279" t="s">
        <v>357</v>
      </c>
      <c r="X279" t="s">
        <v>358</v>
      </c>
    </row>
    <row r="280" spans="1:24">
      <c r="A280" s="2">
        <v>39817</v>
      </c>
      <c r="B280" t="str">
        <f t="shared" si="47"/>
        <v>2009_01</v>
      </c>
      <c r="C280" t="str">
        <f t="shared" si="48"/>
        <v>Jan</v>
      </c>
      <c r="D280" t="str">
        <f t="shared" si="49"/>
        <v>2009_Jan</v>
      </c>
      <c r="E280" s="12" t="str">
        <f t="shared" si="50"/>
        <v>04_Jan</v>
      </c>
      <c r="F280" s="12" t="str">
        <f t="shared" si="51"/>
        <v>Jan-09</v>
      </c>
      <c r="G280" s="12"/>
      <c r="R280" s="9">
        <f t="shared" si="54"/>
        <v>2031</v>
      </c>
      <c r="S280" t="str">
        <f t="shared" si="55"/>
        <v>Feb</v>
      </c>
      <c r="T280" t="str">
        <f t="shared" si="52"/>
        <v>2031_Feb</v>
      </c>
      <c r="U280" t="str">
        <f t="shared" si="53"/>
        <v>2031_Mar</v>
      </c>
      <c r="W280" t="s">
        <v>358</v>
      </c>
      <c r="X280" t="s">
        <v>359</v>
      </c>
    </row>
    <row r="281" spans="1:24">
      <c r="A281" s="2">
        <v>39818</v>
      </c>
      <c r="B281" t="str">
        <f t="shared" si="47"/>
        <v>2009_01</v>
      </c>
      <c r="C281" t="str">
        <f t="shared" si="48"/>
        <v>Jan</v>
      </c>
      <c r="D281" t="str">
        <f t="shared" si="49"/>
        <v>2009_Jan</v>
      </c>
      <c r="E281" s="12" t="str">
        <f t="shared" si="50"/>
        <v>05_Jan</v>
      </c>
      <c r="F281" s="12" t="str">
        <f t="shared" si="51"/>
        <v>Jan-09</v>
      </c>
      <c r="G281" s="12"/>
      <c r="R281" s="9">
        <f t="shared" si="54"/>
        <v>2031</v>
      </c>
      <c r="S281" t="str">
        <f t="shared" si="55"/>
        <v>Mar</v>
      </c>
      <c r="T281" t="str">
        <f t="shared" si="52"/>
        <v>2031_Mar</v>
      </c>
      <c r="U281" t="str">
        <f t="shared" si="53"/>
        <v>2031_Apr</v>
      </c>
      <c r="W281" t="s">
        <v>359</v>
      </c>
      <c r="X281" t="s">
        <v>360</v>
      </c>
    </row>
    <row r="282" spans="1:24">
      <c r="A282" s="2">
        <v>39819</v>
      </c>
      <c r="B282" t="str">
        <f t="shared" si="47"/>
        <v>2009_01</v>
      </c>
      <c r="C282" t="str">
        <f t="shared" si="48"/>
        <v>Jan</v>
      </c>
      <c r="D282" t="str">
        <f t="shared" si="49"/>
        <v>2009_Jan</v>
      </c>
      <c r="E282" s="12" t="str">
        <f t="shared" si="50"/>
        <v>06_Jan</v>
      </c>
      <c r="F282" s="12" t="str">
        <f t="shared" si="51"/>
        <v>Jan-09</v>
      </c>
      <c r="G282" s="12"/>
      <c r="R282" s="9">
        <f t="shared" si="54"/>
        <v>2031</v>
      </c>
      <c r="S282" t="str">
        <f t="shared" si="55"/>
        <v>Apr</v>
      </c>
      <c r="T282" t="str">
        <f t="shared" si="52"/>
        <v>2031_Apr</v>
      </c>
      <c r="U282" t="str">
        <f t="shared" si="53"/>
        <v>2031_May</v>
      </c>
      <c r="W282" t="s">
        <v>360</v>
      </c>
      <c r="X282" t="s">
        <v>361</v>
      </c>
    </row>
    <row r="283" spans="1:24">
      <c r="A283" s="2">
        <v>39820</v>
      </c>
      <c r="B283" t="str">
        <f t="shared" si="47"/>
        <v>2009_01</v>
      </c>
      <c r="C283" t="str">
        <f t="shared" si="48"/>
        <v>Jan</v>
      </c>
      <c r="D283" t="str">
        <f t="shared" si="49"/>
        <v>2009_Jan</v>
      </c>
      <c r="E283" s="12" t="str">
        <f t="shared" si="50"/>
        <v>07_Jan</v>
      </c>
      <c r="F283" s="12" t="str">
        <f t="shared" si="51"/>
        <v>Jan-09</v>
      </c>
      <c r="G283" s="12"/>
      <c r="R283" s="9">
        <f t="shared" si="54"/>
        <v>2031</v>
      </c>
      <c r="S283" t="str">
        <f t="shared" si="55"/>
        <v>May</v>
      </c>
      <c r="T283" t="str">
        <f t="shared" si="52"/>
        <v>2031_May</v>
      </c>
      <c r="U283" t="str">
        <f t="shared" si="53"/>
        <v>2031_Jun</v>
      </c>
      <c r="W283" t="s">
        <v>361</v>
      </c>
      <c r="X283" t="s">
        <v>362</v>
      </c>
    </row>
    <row r="284" spans="1:24">
      <c r="A284" s="2">
        <v>39821</v>
      </c>
      <c r="B284" t="str">
        <f t="shared" si="47"/>
        <v>2009_01</v>
      </c>
      <c r="C284" t="str">
        <f t="shared" si="48"/>
        <v>Jan</v>
      </c>
      <c r="D284" t="str">
        <f t="shared" si="49"/>
        <v>2009_Jan</v>
      </c>
      <c r="E284" s="12" t="str">
        <f t="shared" si="50"/>
        <v>08_Jan</v>
      </c>
      <c r="F284" s="12" t="str">
        <f t="shared" si="51"/>
        <v>Jan-09</v>
      </c>
      <c r="G284" s="12"/>
      <c r="R284" s="9">
        <f t="shared" si="54"/>
        <v>2031</v>
      </c>
      <c r="S284" t="str">
        <f t="shared" si="55"/>
        <v>Jun</v>
      </c>
      <c r="T284" t="str">
        <f t="shared" si="52"/>
        <v>2031_Jun</v>
      </c>
      <c r="U284" t="str">
        <f t="shared" si="53"/>
        <v>2031_Jul</v>
      </c>
      <c r="W284" t="s">
        <v>362</v>
      </c>
      <c r="X284" t="s">
        <v>363</v>
      </c>
    </row>
    <row r="285" spans="1:24">
      <c r="A285" s="2">
        <v>39822</v>
      </c>
      <c r="B285" t="str">
        <f t="shared" si="47"/>
        <v>2009_01</v>
      </c>
      <c r="C285" t="str">
        <f t="shared" si="48"/>
        <v>Jan</v>
      </c>
      <c r="D285" t="str">
        <f t="shared" si="49"/>
        <v>2009_Jan</v>
      </c>
      <c r="E285" s="12" t="str">
        <f t="shared" si="50"/>
        <v>09_Jan</v>
      </c>
      <c r="F285" s="12" t="str">
        <f t="shared" si="51"/>
        <v>Jan-09</v>
      </c>
      <c r="G285" s="12"/>
      <c r="R285" s="9">
        <f t="shared" si="54"/>
        <v>2031</v>
      </c>
      <c r="S285" t="str">
        <f t="shared" si="55"/>
        <v>Jul</v>
      </c>
      <c r="T285" t="str">
        <f t="shared" si="52"/>
        <v>2031_Jul</v>
      </c>
      <c r="U285" t="str">
        <f t="shared" si="53"/>
        <v>2031_Aug</v>
      </c>
      <c r="W285" t="s">
        <v>363</v>
      </c>
      <c r="X285" t="s">
        <v>364</v>
      </c>
    </row>
    <row r="286" spans="1:24">
      <c r="A286" s="2">
        <v>39823</v>
      </c>
      <c r="B286" t="str">
        <f t="shared" si="47"/>
        <v>2009_01</v>
      </c>
      <c r="C286" t="str">
        <f t="shared" si="48"/>
        <v>Jan</v>
      </c>
      <c r="D286" t="str">
        <f t="shared" si="49"/>
        <v>2009_Jan</v>
      </c>
      <c r="E286" s="12" t="str">
        <f t="shared" si="50"/>
        <v>10_Jan</v>
      </c>
      <c r="F286" s="12" t="str">
        <f t="shared" si="51"/>
        <v>Jan-09</v>
      </c>
      <c r="G286" s="12"/>
      <c r="R286" s="9">
        <f t="shared" si="54"/>
        <v>2031</v>
      </c>
      <c r="S286" t="str">
        <f t="shared" si="55"/>
        <v>Aug</v>
      </c>
      <c r="T286" t="str">
        <f t="shared" si="52"/>
        <v>2031_Aug</v>
      </c>
      <c r="U286" t="str">
        <f t="shared" si="53"/>
        <v>2031_Sep</v>
      </c>
      <c r="W286" t="s">
        <v>364</v>
      </c>
      <c r="X286" t="s">
        <v>365</v>
      </c>
    </row>
    <row r="287" spans="1:24">
      <c r="A287" s="2">
        <v>39824</v>
      </c>
      <c r="B287" t="str">
        <f t="shared" si="47"/>
        <v>2009_01</v>
      </c>
      <c r="C287" t="str">
        <f t="shared" si="48"/>
        <v>Jan</v>
      </c>
      <c r="D287" t="str">
        <f t="shared" si="49"/>
        <v>2009_Jan</v>
      </c>
      <c r="E287" s="12" t="str">
        <f t="shared" si="50"/>
        <v>11_Jan</v>
      </c>
      <c r="F287" s="12" t="str">
        <f t="shared" si="51"/>
        <v>Jan-09</v>
      </c>
      <c r="G287" s="12"/>
      <c r="R287" s="9">
        <f t="shared" si="54"/>
        <v>2031</v>
      </c>
      <c r="S287" t="str">
        <f t="shared" si="55"/>
        <v>Sep</v>
      </c>
      <c r="T287" t="str">
        <f t="shared" si="52"/>
        <v>2031_Sep</v>
      </c>
      <c r="U287" t="str">
        <f t="shared" si="53"/>
        <v>2031_Oct</v>
      </c>
      <c r="W287" t="s">
        <v>365</v>
      </c>
      <c r="X287" t="s">
        <v>366</v>
      </c>
    </row>
    <row r="288" spans="1:24">
      <c r="A288" s="2">
        <v>39825</v>
      </c>
      <c r="B288" t="str">
        <f t="shared" si="47"/>
        <v>2009_01</v>
      </c>
      <c r="C288" t="str">
        <f t="shared" si="48"/>
        <v>Jan</v>
      </c>
      <c r="D288" t="str">
        <f t="shared" si="49"/>
        <v>2009_Jan</v>
      </c>
      <c r="E288" s="12" t="str">
        <f t="shared" si="50"/>
        <v>12_Jan</v>
      </c>
      <c r="F288" s="12" t="str">
        <f t="shared" si="51"/>
        <v>Jan-09</v>
      </c>
      <c r="G288" s="12"/>
      <c r="R288" s="9">
        <f t="shared" si="54"/>
        <v>2031</v>
      </c>
      <c r="S288" t="str">
        <f t="shared" si="55"/>
        <v>Oct</v>
      </c>
      <c r="T288" t="str">
        <f t="shared" si="52"/>
        <v>2031_Oct</v>
      </c>
      <c r="U288" t="str">
        <f t="shared" si="53"/>
        <v>2031_Nov</v>
      </c>
      <c r="W288" t="s">
        <v>366</v>
      </c>
      <c r="X288" t="s">
        <v>367</v>
      </c>
    </row>
    <row r="289" spans="1:24">
      <c r="A289" s="2">
        <v>39826</v>
      </c>
      <c r="B289" t="str">
        <f t="shared" si="47"/>
        <v>2009_01</v>
      </c>
      <c r="C289" t="str">
        <f t="shared" si="48"/>
        <v>Jan</v>
      </c>
      <c r="D289" t="str">
        <f t="shared" si="49"/>
        <v>2009_Jan</v>
      </c>
      <c r="E289" s="12" t="str">
        <f t="shared" si="50"/>
        <v>13_Jan</v>
      </c>
      <c r="F289" s="12" t="str">
        <f t="shared" si="51"/>
        <v>Jan-09</v>
      </c>
      <c r="G289" s="12"/>
      <c r="R289" s="9">
        <f t="shared" si="54"/>
        <v>2031</v>
      </c>
      <c r="S289" t="str">
        <f t="shared" si="55"/>
        <v>Nov</v>
      </c>
      <c r="T289" t="str">
        <f t="shared" si="52"/>
        <v>2031_Nov</v>
      </c>
      <c r="U289" t="str">
        <f t="shared" si="53"/>
        <v>2031_Dec</v>
      </c>
      <c r="W289" t="s">
        <v>367</v>
      </c>
      <c r="X289" t="s">
        <v>368</v>
      </c>
    </row>
    <row r="290" spans="1:24">
      <c r="A290" s="2">
        <v>39827</v>
      </c>
      <c r="B290" t="str">
        <f t="shared" si="47"/>
        <v>2009_01</v>
      </c>
      <c r="C290" t="str">
        <f t="shared" si="48"/>
        <v>Jan</v>
      </c>
      <c r="D290" t="str">
        <f t="shared" si="49"/>
        <v>2009_Jan</v>
      </c>
      <c r="E290" s="12" t="str">
        <f t="shared" si="50"/>
        <v>14_Jan</v>
      </c>
      <c r="F290" s="12" t="str">
        <f t="shared" si="51"/>
        <v>Jan-09</v>
      </c>
      <c r="G290" s="12"/>
      <c r="R290" s="9">
        <f t="shared" si="54"/>
        <v>2031</v>
      </c>
      <c r="S290" t="str">
        <f t="shared" si="55"/>
        <v>Dec</v>
      </c>
      <c r="T290" t="str">
        <f t="shared" si="52"/>
        <v>2031_Dec</v>
      </c>
      <c r="U290" t="str">
        <f t="shared" si="53"/>
        <v>2032_Jan</v>
      </c>
      <c r="W290" t="s">
        <v>368</v>
      </c>
      <c r="X290" t="s">
        <v>369</v>
      </c>
    </row>
    <row r="291" spans="1:24">
      <c r="A291" s="2">
        <v>39828</v>
      </c>
      <c r="B291" t="str">
        <f t="shared" si="47"/>
        <v>2009_01</v>
      </c>
      <c r="C291" t="str">
        <f t="shared" si="48"/>
        <v>Jan</v>
      </c>
      <c r="D291" t="str">
        <f t="shared" si="49"/>
        <v>2009_Jan</v>
      </c>
      <c r="E291" s="12" t="str">
        <f t="shared" si="50"/>
        <v>15_Jan</v>
      </c>
      <c r="F291" s="12" t="str">
        <f t="shared" si="51"/>
        <v>Jan-09</v>
      </c>
      <c r="G291" s="12"/>
      <c r="R291" s="9">
        <f t="shared" si="54"/>
        <v>2032</v>
      </c>
      <c r="S291" t="str">
        <f t="shared" si="55"/>
        <v>Jan</v>
      </c>
      <c r="T291" t="str">
        <f t="shared" si="52"/>
        <v>2032_Jan</v>
      </c>
      <c r="U291" t="str">
        <f t="shared" si="53"/>
        <v>2032_Feb</v>
      </c>
      <c r="W291" t="s">
        <v>369</v>
      </c>
      <c r="X291" t="s">
        <v>370</v>
      </c>
    </row>
    <row r="292" spans="1:24">
      <c r="A292" s="2">
        <v>39829</v>
      </c>
      <c r="B292" t="str">
        <f t="shared" si="47"/>
        <v>2009_01</v>
      </c>
      <c r="C292" t="str">
        <f t="shared" si="48"/>
        <v>Jan</v>
      </c>
      <c r="D292" t="str">
        <f t="shared" si="49"/>
        <v>2009_Jan</v>
      </c>
      <c r="E292" s="12" t="str">
        <f t="shared" si="50"/>
        <v>16_Jan</v>
      </c>
      <c r="F292" s="12" t="str">
        <f t="shared" si="51"/>
        <v>Jan-09</v>
      </c>
      <c r="G292" s="12"/>
      <c r="R292" s="9">
        <f t="shared" si="54"/>
        <v>2032</v>
      </c>
      <c r="S292" t="str">
        <f t="shared" si="55"/>
        <v>Feb</v>
      </c>
      <c r="T292" t="str">
        <f t="shared" si="52"/>
        <v>2032_Feb</v>
      </c>
      <c r="U292" t="str">
        <f t="shared" si="53"/>
        <v>2032_Mar</v>
      </c>
      <c r="W292" t="s">
        <v>370</v>
      </c>
      <c r="X292" t="s">
        <v>371</v>
      </c>
    </row>
    <row r="293" spans="1:24">
      <c r="A293" s="2">
        <v>39830</v>
      </c>
      <c r="B293" t="str">
        <f t="shared" si="47"/>
        <v>2009_01</v>
      </c>
      <c r="C293" t="str">
        <f t="shared" si="48"/>
        <v>Jan</v>
      </c>
      <c r="D293" t="str">
        <f t="shared" si="49"/>
        <v>2009_Jan</v>
      </c>
      <c r="E293" s="12" t="str">
        <f t="shared" si="50"/>
        <v>17_Jan</v>
      </c>
      <c r="F293" s="12" t="str">
        <f t="shared" si="51"/>
        <v>Jan-09</v>
      </c>
      <c r="G293" s="12"/>
      <c r="R293" s="9">
        <f t="shared" si="54"/>
        <v>2032</v>
      </c>
      <c r="S293" t="str">
        <f t="shared" si="55"/>
        <v>Mar</v>
      </c>
      <c r="T293" t="str">
        <f t="shared" si="52"/>
        <v>2032_Mar</v>
      </c>
      <c r="U293" t="str">
        <f t="shared" si="53"/>
        <v>2032_Apr</v>
      </c>
      <c r="W293" t="s">
        <v>371</v>
      </c>
      <c r="X293" t="s">
        <v>372</v>
      </c>
    </row>
    <row r="294" spans="1:24">
      <c r="A294" s="2">
        <v>39831</v>
      </c>
      <c r="B294" t="str">
        <f t="shared" si="47"/>
        <v>2009_01</v>
      </c>
      <c r="C294" t="str">
        <f t="shared" si="48"/>
        <v>Jan</v>
      </c>
      <c r="D294" t="str">
        <f t="shared" si="49"/>
        <v>2009_Jan</v>
      </c>
      <c r="E294" s="12" t="str">
        <f t="shared" si="50"/>
        <v>18_Jan</v>
      </c>
      <c r="F294" s="12" t="str">
        <f t="shared" si="51"/>
        <v>Jan-09</v>
      </c>
      <c r="G294" s="12"/>
      <c r="R294" s="9">
        <f t="shared" si="54"/>
        <v>2032</v>
      </c>
      <c r="S294" t="str">
        <f t="shared" si="55"/>
        <v>Apr</v>
      </c>
      <c r="T294" t="str">
        <f t="shared" si="52"/>
        <v>2032_Apr</v>
      </c>
      <c r="U294" t="str">
        <f t="shared" si="53"/>
        <v>2032_May</v>
      </c>
      <c r="W294" t="s">
        <v>372</v>
      </c>
      <c r="X294" t="s">
        <v>373</v>
      </c>
    </row>
    <row r="295" spans="1:24">
      <c r="A295" s="2">
        <v>39832</v>
      </c>
      <c r="B295" t="str">
        <f t="shared" si="47"/>
        <v>2009_01</v>
      </c>
      <c r="C295" t="str">
        <f t="shared" si="48"/>
        <v>Jan</v>
      </c>
      <c r="D295" t="str">
        <f t="shared" si="49"/>
        <v>2009_Jan</v>
      </c>
      <c r="E295" s="12" t="str">
        <f t="shared" si="50"/>
        <v>19_Jan</v>
      </c>
      <c r="F295" s="12" t="str">
        <f t="shared" si="51"/>
        <v>Jan-09</v>
      </c>
      <c r="G295" s="12"/>
      <c r="R295" s="9">
        <f t="shared" si="54"/>
        <v>2032</v>
      </c>
      <c r="S295" t="str">
        <f t="shared" si="55"/>
        <v>May</v>
      </c>
      <c r="T295" t="str">
        <f t="shared" si="52"/>
        <v>2032_May</v>
      </c>
      <c r="U295" t="str">
        <f t="shared" si="53"/>
        <v>2032_Jun</v>
      </c>
      <c r="W295" t="s">
        <v>373</v>
      </c>
      <c r="X295" t="s">
        <v>374</v>
      </c>
    </row>
    <row r="296" spans="1:24">
      <c r="A296" s="2">
        <v>39833</v>
      </c>
      <c r="B296" t="str">
        <f t="shared" si="47"/>
        <v>2009_01</v>
      </c>
      <c r="C296" t="str">
        <f t="shared" si="48"/>
        <v>Jan</v>
      </c>
      <c r="D296" t="str">
        <f t="shared" si="49"/>
        <v>2009_Jan</v>
      </c>
      <c r="E296" s="12" t="str">
        <f t="shared" si="50"/>
        <v>20_Jan</v>
      </c>
      <c r="F296" s="12" t="str">
        <f t="shared" si="51"/>
        <v>Jan-09</v>
      </c>
      <c r="G296" s="12"/>
      <c r="R296" s="9">
        <f t="shared" si="54"/>
        <v>2032</v>
      </c>
      <c r="S296" t="str">
        <f t="shared" si="55"/>
        <v>Jun</v>
      </c>
      <c r="T296" t="str">
        <f t="shared" si="52"/>
        <v>2032_Jun</v>
      </c>
      <c r="U296" t="str">
        <f t="shared" si="53"/>
        <v>2032_Jul</v>
      </c>
      <c r="W296" t="s">
        <v>374</v>
      </c>
      <c r="X296" t="s">
        <v>375</v>
      </c>
    </row>
    <row r="297" spans="1:24">
      <c r="A297" s="2">
        <v>39834</v>
      </c>
      <c r="B297" t="str">
        <f t="shared" si="47"/>
        <v>2009_01</v>
      </c>
      <c r="C297" t="str">
        <f t="shared" si="48"/>
        <v>Jan</v>
      </c>
      <c r="D297" t="str">
        <f t="shared" si="49"/>
        <v>2009_Jan</v>
      </c>
      <c r="E297" s="12" t="str">
        <f t="shared" si="50"/>
        <v>21_Jan</v>
      </c>
      <c r="F297" s="12" t="str">
        <f t="shared" si="51"/>
        <v>Jan-09</v>
      </c>
      <c r="G297" s="12"/>
      <c r="R297" s="9">
        <f t="shared" si="54"/>
        <v>2032</v>
      </c>
      <c r="S297" t="str">
        <f t="shared" si="55"/>
        <v>Jul</v>
      </c>
      <c r="T297" t="str">
        <f t="shared" si="52"/>
        <v>2032_Jul</v>
      </c>
      <c r="U297" t="str">
        <f t="shared" si="53"/>
        <v>2032_Aug</v>
      </c>
      <c r="W297" t="s">
        <v>375</v>
      </c>
      <c r="X297" t="s">
        <v>376</v>
      </c>
    </row>
    <row r="298" spans="1:24">
      <c r="A298" s="2">
        <v>39835</v>
      </c>
      <c r="B298" t="str">
        <f t="shared" si="47"/>
        <v>2009_01</v>
      </c>
      <c r="C298" t="str">
        <f t="shared" si="48"/>
        <v>Jan</v>
      </c>
      <c r="D298" t="str">
        <f t="shared" si="49"/>
        <v>2009_Jan</v>
      </c>
      <c r="E298" s="12" t="str">
        <f t="shared" si="50"/>
        <v>22_Jan</v>
      </c>
      <c r="F298" s="12" t="str">
        <f t="shared" si="51"/>
        <v>Jan-09</v>
      </c>
      <c r="G298" s="12"/>
      <c r="R298" s="9">
        <f t="shared" si="54"/>
        <v>2032</v>
      </c>
      <c r="S298" t="str">
        <f t="shared" si="55"/>
        <v>Aug</v>
      </c>
      <c r="T298" t="str">
        <f t="shared" si="52"/>
        <v>2032_Aug</v>
      </c>
      <c r="U298" t="str">
        <f t="shared" si="53"/>
        <v>2032_Sep</v>
      </c>
      <c r="W298" t="s">
        <v>376</v>
      </c>
      <c r="X298" t="s">
        <v>377</v>
      </c>
    </row>
    <row r="299" spans="1:24">
      <c r="A299" s="2">
        <v>39836</v>
      </c>
      <c r="B299" t="str">
        <f t="shared" si="47"/>
        <v>2009_01</v>
      </c>
      <c r="C299" t="str">
        <f t="shared" si="48"/>
        <v>Jan</v>
      </c>
      <c r="D299" t="str">
        <f t="shared" si="49"/>
        <v>2009_Jan</v>
      </c>
      <c r="E299" s="12" t="str">
        <f t="shared" si="50"/>
        <v>23_Jan</v>
      </c>
      <c r="F299" s="12" t="str">
        <f t="shared" si="51"/>
        <v>Jan-09</v>
      </c>
      <c r="G299" s="12"/>
      <c r="R299" s="9">
        <f t="shared" si="54"/>
        <v>2032</v>
      </c>
      <c r="S299" t="str">
        <f t="shared" si="55"/>
        <v>Sep</v>
      </c>
      <c r="T299" t="str">
        <f t="shared" si="52"/>
        <v>2032_Sep</v>
      </c>
      <c r="U299" t="str">
        <f t="shared" si="53"/>
        <v>2032_Oct</v>
      </c>
      <c r="W299" t="s">
        <v>377</v>
      </c>
      <c r="X299" t="s">
        <v>378</v>
      </c>
    </row>
    <row r="300" spans="1:24">
      <c r="A300" s="2">
        <v>39837</v>
      </c>
      <c r="B300" t="str">
        <f t="shared" si="47"/>
        <v>2009_01</v>
      </c>
      <c r="C300" t="str">
        <f t="shared" si="48"/>
        <v>Jan</v>
      </c>
      <c r="D300" t="str">
        <f t="shared" si="49"/>
        <v>2009_Jan</v>
      </c>
      <c r="E300" s="12" t="str">
        <f t="shared" si="50"/>
        <v>24_Jan</v>
      </c>
      <c r="F300" s="12" t="str">
        <f t="shared" si="51"/>
        <v>Jan-09</v>
      </c>
      <c r="G300" s="12"/>
      <c r="R300" s="9">
        <f t="shared" si="54"/>
        <v>2032</v>
      </c>
      <c r="S300" t="str">
        <f t="shared" si="55"/>
        <v>Oct</v>
      </c>
      <c r="T300" t="str">
        <f t="shared" si="52"/>
        <v>2032_Oct</v>
      </c>
      <c r="U300" t="str">
        <f t="shared" si="53"/>
        <v>2032_Nov</v>
      </c>
      <c r="W300" t="s">
        <v>378</v>
      </c>
      <c r="X300" t="s">
        <v>379</v>
      </c>
    </row>
    <row r="301" spans="1:24">
      <c r="A301" s="2">
        <v>39838</v>
      </c>
      <c r="B301" t="str">
        <f t="shared" si="47"/>
        <v>2009_01</v>
      </c>
      <c r="C301" t="str">
        <f t="shared" si="48"/>
        <v>Jan</v>
      </c>
      <c r="D301" t="str">
        <f t="shared" si="49"/>
        <v>2009_Jan</v>
      </c>
      <c r="E301" s="12" t="str">
        <f t="shared" si="50"/>
        <v>25_Jan</v>
      </c>
      <c r="F301" s="12" t="str">
        <f t="shared" si="51"/>
        <v>Jan-09</v>
      </c>
      <c r="G301" s="12"/>
      <c r="R301" s="9">
        <f t="shared" si="54"/>
        <v>2032</v>
      </c>
      <c r="S301" t="str">
        <f t="shared" si="55"/>
        <v>Nov</v>
      </c>
      <c r="T301" t="str">
        <f t="shared" si="52"/>
        <v>2032_Nov</v>
      </c>
      <c r="U301" t="str">
        <f t="shared" si="53"/>
        <v>2032_Dec</v>
      </c>
      <c r="W301" t="s">
        <v>379</v>
      </c>
      <c r="X301" t="s">
        <v>380</v>
      </c>
    </row>
    <row r="302" spans="1:24">
      <c r="A302" s="2">
        <v>39839</v>
      </c>
      <c r="B302" t="str">
        <f t="shared" si="47"/>
        <v>2009_01</v>
      </c>
      <c r="C302" t="str">
        <f t="shared" si="48"/>
        <v>Jan</v>
      </c>
      <c r="D302" t="str">
        <f t="shared" si="49"/>
        <v>2009_Jan</v>
      </c>
      <c r="E302" s="12" t="str">
        <f t="shared" si="50"/>
        <v>26_Jan</v>
      </c>
      <c r="F302" s="12" t="str">
        <f t="shared" si="51"/>
        <v>Jan-09</v>
      </c>
      <c r="G302" s="12"/>
      <c r="R302" s="9">
        <f t="shared" si="54"/>
        <v>2032</v>
      </c>
      <c r="S302" t="str">
        <f t="shared" si="55"/>
        <v>Dec</v>
      </c>
      <c r="T302" t="str">
        <f t="shared" si="52"/>
        <v>2032_Dec</v>
      </c>
      <c r="U302" t="str">
        <f t="shared" si="53"/>
        <v>2033_Jan</v>
      </c>
      <c r="W302" t="s">
        <v>380</v>
      </c>
      <c r="X302" t="s">
        <v>381</v>
      </c>
    </row>
    <row r="303" spans="1:24">
      <c r="A303" s="2">
        <v>39840</v>
      </c>
      <c r="B303" t="str">
        <f t="shared" si="47"/>
        <v>2009_01</v>
      </c>
      <c r="C303" t="str">
        <f t="shared" si="48"/>
        <v>Jan</v>
      </c>
      <c r="D303" t="str">
        <f t="shared" si="49"/>
        <v>2009_Jan</v>
      </c>
      <c r="E303" s="12" t="str">
        <f t="shared" si="50"/>
        <v>27_Jan</v>
      </c>
      <c r="F303" s="12" t="str">
        <f t="shared" si="51"/>
        <v>Jan-09</v>
      </c>
      <c r="G303" s="12"/>
      <c r="R303" s="9">
        <f t="shared" si="54"/>
        <v>2033</v>
      </c>
      <c r="S303" t="str">
        <f t="shared" si="55"/>
        <v>Jan</v>
      </c>
      <c r="T303" t="str">
        <f t="shared" si="52"/>
        <v>2033_Jan</v>
      </c>
      <c r="U303" t="str">
        <f t="shared" si="53"/>
        <v>2033_Feb</v>
      </c>
      <c r="W303" t="s">
        <v>381</v>
      </c>
      <c r="X303" t="s">
        <v>382</v>
      </c>
    </row>
    <row r="304" spans="1:24">
      <c r="A304" s="2">
        <v>39841</v>
      </c>
      <c r="B304" t="str">
        <f t="shared" si="47"/>
        <v>2009_01</v>
      </c>
      <c r="C304" t="str">
        <f t="shared" si="48"/>
        <v>Jan</v>
      </c>
      <c r="D304" t="str">
        <f t="shared" si="49"/>
        <v>2009_Jan</v>
      </c>
      <c r="E304" s="12" t="str">
        <f t="shared" si="50"/>
        <v>28_Jan</v>
      </c>
      <c r="F304" s="12" t="str">
        <f t="shared" si="51"/>
        <v>Jan-09</v>
      </c>
      <c r="G304" s="12"/>
      <c r="R304" s="9">
        <f t="shared" si="54"/>
        <v>2033</v>
      </c>
      <c r="S304" t="str">
        <f t="shared" si="55"/>
        <v>Feb</v>
      </c>
      <c r="T304" t="str">
        <f t="shared" si="52"/>
        <v>2033_Feb</v>
      </c>
      <c r="U304" t="str">
        <f t="shared" si="53"/>
        <v>2033_Mar</v>
      </c>
      <c r="W304" t="s">
        <v>382</v>
      </c>
      <c r="X304" t="s">
        <v>383</v>
      </c>
    </row>
    <row r="305" spans="1:24">
      <c r="A305" s="2">
        <v>39842</v>
      </c>
      <c r="B305" t="str">
        <f t="shared" si="47"/>
        <v>2009_01</v>
      </c>
      <c r="C305" t="str">
        <f t="shared" si="48"/>
        <v>Jan</v>
      </c>
      <c r="D305" t="str">
        <f t="shared" si="49"/>
        <v>2009_Jan</v>
      </c>
      <c r="E305" s="12" t="str">
        <f t="shared" si="50"/>
        <v>29_Jan</v>
      </c>
      <c r="F305" s="12" t="str">
        <f t="shared" si="51"/>
        <v>Jan-09</v>
      </c>
      <c r="G305" s="12"/>
      <c r="R305" s="9">
        <f t="shared" si="54"/>
        <v>2033</v>
      </c>
      <c r="S305" t="str">
        <f t="shared" si="55"/>
        <v>Mar</v>
      </c>
      <c r="T305" t="str">
        <f t="shared" si="52"/>
        <v>2033_Mar</v>
      </c>
      <c r="U305" t="str">
        <f t="shared" si="53"/>
        <v>2033_Apr</v>
      </c>
      <c r="W305" t="s">
        <v>383</v>
      </c>
      <c r="X305" t="s">
        <v>384</v>
      </c>
    </row>
    <row r="306" spans="1:24">
      <c r="A306" s="2">
        <v>39843</v>
      </c>
      <c r="B306" t="str">
        <f t="shared" si="47"/>
        <v>2009_01</v>
      </c>
      <c r="C306" t="str">
        <f t="shared" si="48"/>
        <v>Jan</v>
      </c>
      <c r="D306" t="str">
        <f t="shared" si="49"/>
        <v>2009_Jan</v>
      </c>
      <c r="E306" s="12" t="str">
        <f t="shared" si="50"/>
        <v>30_Jan</v>
      </c>
      <c r="F306" s="12" t="str">
        <f t="shared" si="51"/>
        <v>Jan-09</v>
      </c>
      <c r="G306" s="12"/>
      <c r="R306" s="9">
        <f t="shared" si="54"/>
        <v>2033</v>
      </c>
      <c r="S306" t="str">
        <f t="shared" si="55"/>
        <v>Apr</v>
      </c>
      <c r="T306" t="str">
        <f t="shared" si="52"/>
        <v>2033_Apr</v>
      </c>
      <c r="U306" t="str">
        <f t="shared" si="53"/>
        <v>2033_May</v>
      </c>
      <c r="W306" t="s">
        <v>384</v>
      </c>
      <c r="X306" t="s">
        <v>385</v>
      </c>
    </row>
    <row r="307" spans="1:24">
      <c r="A307" s="2">
        <v>39844</v>
      </c>
      <c r="B307" t="str">
        <f t="shared" si="47"/>
        <v>2009_01</v>
      </c>
      <c r="C307" t="str">
        <f t="shared" si="48"/>
        <v>Jan</v>
      </c>
      <c r="D307" t="str">
        <f t="shared" si="49"/>
        <v>2009_Jan</v>
      </c>
      <c r="E307" s="12" t="str">
        <f t="shared" si="50"/>
        <v>31_Jan</v>
      </c>
      <c r="F307" s="12" t="str">
        <f t="shared" si="51"/>
        <v>Jan-09</v>
      </c>
      <c r="G307" s="12"/>
      <c r="R307" s="9">
        <f t="shared" si="54"/>
        <v>2033</v>
      </c>
      <c r="S307" t="str">
        <f t="shared" si="55"/>
        <v>May</v>
      </c>
      <c r="T307" t="str">
        <f t="shared" si="52"/>
        <v>2033_May</v>
      </c>
      <c r="U307" t="str">
        <f t="shared" si="53"/>
        <v>2033_Jun</v>
      </c>
      <c r="W307" t="s">
        <v>385</v>
      </c>
      <c r="X307" t="s">
        <v>386</v>
      </c>
    </row>
    <row r="308" spans="1:24">
      <c r="A308" s="2">
        <v>39845</v>
      </c>
      <c r="B308" t="str">
        <f t="shared" si="47"/>
        <v>2009_02</v>
      </c>
      <c r="C308" t="str">
        <f t="shared" si="48"/>
        <v>Feb</v>
      </c>
      <c r="D308" t="str">
        <f t="shared" si="49"/>
        <v>2009_Feb</v>
      </c>
      <c r="E308" s="12" t="str">
        <f t="shared" si="50"/>
        <v>01_Feb</v>
      </c>
      <c r="F308" s="12" t="str">
        <f t="shared" si="51"/>
        <v>Feb-09</v>
      </c>
      <c r="G308" s="12"/>
      <c r="R308" s="9">
        <f t="shared" si="54"/>
        <v>2033</v>
      </c>
      <c r="S308" t="str">
        <f t="shared" si="55"/>
        <v>Jun</v>
      </c>
      <c r="T308" t="str">
        <f t="shared" si="52"/>
        <v>2033_Jun</v>
      </c>
      <c r="U308" t="str">
        <f t="shared" si="53"/>
        <v>2033_Jul</v>
      </c>
      <c r="W308" t="s">
        <v>386</v>
      </c>
      <c r="X308" t="s">
        <v>387</v>
      </c>
    </row>
    <row r="309" spans="1:24">
      <c r="A309" s="2">
        <v>39846</v>
      </c>
      <c r="B309" t="str">
        <f t="shared" si="47"/>
        <v>2009_02</v>
      </c>
      <c r="C309" t="str">
        <f t="shared" si="48"/>
        <v>Feb</v>
      </c>
      <c r="D309" t="str">
        <f t="shared" si="49"/>
        <v>2009_Feb</v>
      </c>
      <c r="E309" s="12" t="str">
        <f t="shared" si="50"/>
        <v>02_Feb</v>
      </c>
      <c r="F309" s="12" t="str">
        <f t="shared" si="51"/>
        <v>Feb-09</v>
      </c>
      <c r="G309" s="12"/>
      <c r="R309" s="9">
        <f t="shared" si="54"/>
        <v>2033</v>
      </c>
      <c r="S309" t="str">
        <f t="shared" si="55"/>
        <v>Jul</v>
      </c>
      <c r="T309" t="str">
        <f t="shared" si="52"/>
        <v>2033_Jul</v>
      </c>
      <c r="U309" t="str">
        <f t="shared" si="53"/>
        <v>2033_Aug</v>
      </c>
      <c r="W309" t="s">
        <v>387</v>
      </c>
      <c r="X309" t="s">
        <v>388</v>
      </c>
    </row>
    <row r="310" spans="1:24">
      <c r="A310" s="2">
        <v>39847</v>
      </c>
      <c r="B310" t="str">
        <f t="shared" si="47"/>
        <v>2009_02</v>
      </c>
      <c r="C310" t="str">
        <f t="shared" si="48"/>
        <v>Feb</v>
      </c>
      <c r="D310" t="str">
        <f t="shared" si="49"/>
        <v>2009_Feb</v>
      </c>
      <c r="E310" s="12" t="str">
        <f t="shared" si="50"/>
        <v>03_Feb</v>
      </c>
      <c r="F310" s="12" t="str">
        <f t="shared" si="51"/>
        <v>Feb-09</v>
      </c>
      <c r="G310" s="12"/>
      <c r="R310" s="9">
        <f t="shared" si="54"/>
        <v>2033</v>
      </c>
      <c r="S310" t="str">
        <f t="shared" si="55"/>
        <v>Aug</v>
      </c>
      <c r="T310" t="str">
        <f t="shared" si="52"/>
        <v>2033_Aug</v>
      </c>
      <c r="U310" t="str">
        <f t="shared" si="53"/>
        <v>2033_Sep</v>
      </c>
      <c r="W310" t="s">
        <v>388</v>
      </c>
      <c r="X310" t="s">
        <v>389</v>
      </c>
    </row>
    <row r="311" spans="1:24">
      <c r="A311" s="2">
        <v>39848</v>
      </c>
      <c r="B311" t="str">
        <f t="shared" si="47"/>
        <v>2009_02</v>
      </c>
      <c r="C311" t="str">
        <f t="shared" si="48"/>
        <v>Feb</v>
      </c>
      <c r="D311" t="str">
        <f t="shared" si="49"/>
        <v>2009_Feb</v>
      </c>
      <c r="E311" s="12" t="str">
        <f t="shared" si="50"/>
        <v>04_Feb</v>
      </c>
      <c r="F311" s="12" t="str">
        <f t="shared" si="51"/>
        <v>Feb-09</v>
      </c>
      <c r="G311" s="12"/>
      <c r="R311" s="9">
        <f t="shared" si="54"/>
        <v>2033</v>
      </c>
      <c r="S311" t="str">
        <f t="shared" si="55"/>
        <v>Sep</v>
      </c>
      <c r="T311" t="str">
        <f t="shared" si="52"/>
        <v>2033_Sep</v>
      </c>
      <c r="U311" t="str">
        <f t="shared" si="53"/>
        <v>2033_Oct</v>
      </c>
      <c r="W311" t="s">
        <v>389</v>
      </c>
      <c r="X311" t="s">
        <v>390</v>
      </c>
    </row>
    <row r="312" spans="1:24">
      <c r="A312" s="2">
        <v>39849</v>
      </c>
      <c r="B312" t="str">
        <f t="shared" si="47"/>
        <v>2009_02</v>
      </c>
      <c r="C312" t="str">
        <f t="shared" si="48"/>
        <v>Feb</v>
      </c>
      <c r="D312" t="str">
        <f t="shared" si="49"/>
        <v>2009_Feb</v>
      </c>
      <c r="E312" s="12" t="str">
        <f t="shared" si="50"/>
        <v>05_Feb</v>
      </c>
      <c r="F312" s="12" t="str">
        <f t="shared" si="51"/>
        <v>Feb-09</v>
      </c>
      <c r="G312" s="12"/>
      <c r="R312" s="9">
        <f t="shared" si="54"/>
        <v>2033</v>
      </c>
      <c r="S312" t="str">
        <f t="shared" si="55"/>
        <v>Oct</v>
      </c>
      <c r="T312" t="str">
        <f t="shared" si="52"/>
        <v>2033_Oct</v>
      </c>
      <c r="U312" t="str">
        <f t="shared" si="53"/>
        <v>2033_Nov</v>
      </c>
      <c r="W312" t="s">
        <v>390</v>
      </c>
      <c r="X312" t="s">
        <v>391</v>
      </c>
    </row>
    <row r="313" spans="1:24">
      <c r="A313" s="2">
        <v>39850</v>
      </c>
      <c r="B313" t="str">
        <f t="shared" si="47"/>
        <v>2009_02</v>
      </c>
      <c r="C313" t="str">
        <f t="shared" si="48"/>
        <v>Feb</v>
      </c>
      <c r="D313" t="str">
        <f t="shared" si="49"/>
        <v>2009_Feb</v>
      </c>
      <c r="E313" s="12" t="str">
        <f t="shared" si="50"/>
        <v>06_Feb</v>
      </c>
      <c r="F313" s="12" t="str">
        <f t="shared" si="51"/>
        <v>Feb-09</v>
      </c>
      <c r="G313" s="12"/>
      <c r="R313" s="9">
        <f t="shared" si="54"/>
        <v>2033</v>
      </c>
      <c r="S313" t="str">
        <f t="shared" si="55"/>
        <v>Nov</v>
      </c>
      <c r="T313" t="str">
        <f t="shared" si="52"/>
        <v>2033_Nov</v>
      </c>
      <c r="U313" t="str">
        <f t="shared" si="53"/>
        <v>2033_Dec</v>
      </c>
      <c r="W313" t="s">
        <v>391</v>
      </c>
      <c r="X313" t="s">
        <v>392</v>
      </c>
    </row>
    <row r="314" spans="1:24">
      <c r="A314" s="2">
        <v>39851</v>
      </c>
      <c r="B314" t="str">
        <f t="shared" si="47"/>
        <v>2009_02</v>
      </c>
      <c r="C314" t="str">
        <f t="shared" si="48"/>
        <v>Feb</v>
      </c>
      <c r="D314" t="str">
        <f t="shared" si="49"/>
        <v>2009_Feb</v>
      </c>
      <c r="E314" s="12" t="str">
        <f t="shared" si="50"/>
        <v>07_Feb</v>
      </c>
      <c r="F314" s="12" t="str">
        <f t="shared" si="51"/>
        <v>Feb-09</v>
      </c>
      <c r="G314" s="12"/>
      <c r="R314" s="9">
        <f t="shared" si="54"/>
        <v>2033</v>
      </c>
      <c r="S314" t="str">
        <f t="shared" si="55"/>
        <v>Dec</v>
      </c>
      <c r="T314" t="str">
        <f t="shared" si="52"/>
        <v>2033_Dec</v>
      </c>
      <c r="U314" t="str">
        <f t="shared" si="53"/>
        <v>2034_Jan</v>
      </c>
      <c r="W314" t="s">
        <v>392</v>
      </c>
      <c r="X314" t="s">
        <v>393</v>
      </c>
    </row>
    <row r="315" spans="1:24">
      <c r="A315" s="2">
        <v>39852</v>
      </c>
      <c r="B315" t="str">
        <f t="shared" si="47"/>
        <v>2009_02</v>
      </c>
      <c r="C315" t="str">
        <f t="shared" si="48"/>
        <v>Feb</v>
      </c>
      <c r="D315" t="str">
        <f t="shared" si="49"/>
        <v>2009_Feb</v>
      </c>
      <c r="E315" s="12" t="str">
        <f t="shared" si="50"/>
        <v>08_Feb</v>
      </c>
      <c r="F315" s="12" t="str">
        <f t="shared" si="51"/>
        <v>Feb-09</v>
      </c>
      <c r="G315" s="12"/>
      <c r="R315" s="9">
        <f t="shared" si="54"/>
        <v>2034</v>
      </c>
      <c r="S315" t="str">
        <f t="shared" si="55"/>
        <v>Jan</v>
      </c>
      <c r="T315" t="str">
        <f t="shared" si="52"/>
        <v>2034_Jan</v>
      </c>
      <c r="U315" t="str">
        <f t="shared" si="53"/>
        <v>2034_Feb</v>
      </c>
      <c r="W315" t="s">
        <v>393</v>
      </c>
      <c r="X315" t="s">
        <v>394</v>
      </c>
    </row>
    <row r="316" spans="1:24">
      <c r="A316" s="2">
        <v>39853</v>
      </c>
      <c r="B316" t="str">
        <f t="shared" si="47"/>
        <v>2009_02</v>
      </c>
      <c r="C316" t="str">
        <f t="shared" si="48"/>
        <v>Feb</v>
      </c>
      <c r="D316" t="str">
        <f t="shared" si="49"/>
        <v>2009_Feb</v>
      </c>
      <c r="E316" s="12" t="str">
        <f t="shared" si="50"/>
        <v>09_Feb</v>
      </c>
      <c r="F316" s="12" t="str">
        <f t="shared" si="51"/>
        <v>Feb-09</v>
      </c>
      <c r="G316" s="12"/>
      <c r="R316" s="9">
        <f t="shared" si="54"/>
        <v>2034</v>
      </c>
      <c r="S316" t="str">
        <f t="shared" si="55"/>
        <v>Feb</v>
      </c>
      <c r="T316" t="str">
        <f t="shared" si="52"/>
        <v>2034_Feb</v>
      </c>
      <c r="U316" t="str">
        <f t="shared" si="53"/>
        <v>2034_Mar</v>
      </c>
      <c r="W316" t="s">
        <v>394</v>
      </c>
      <c r="X316" t="s">
        <v>395</v>
      </c>
    </row>
    <row r="317" spans="1:24">
      <c r="A317" s="2">
        <v>39854</v>
      </c>
      <c r="B317" t="str">
        <f t="shared" si="47"/>
        <v>2009_02</v>
      </c>
      <c r="C317" t="str">
        <f t="shared" si="48"/>
        <v>Feb</v>
      </c>
      <c r="D317" t="str">
        <f t="shared" si="49"/>
        <v>2009_Feb</v>
      </c>
      <c r="E317" s="12" t="str">
        <f t="shared" si="50"/>
        <v>10_Feb</v>
      </c>
      <c r="F317" s="12" t="str">
        <f t="shared" si="51"/>
        <v>Feb-09</v>
      </c>
      <c r="G317" s="12"/>
      <c r="R317" s="9">
        <f t="shared" si="54"/>
        <v>2034</v>
      </c>
      <c r="S317" t="str">
        <f t="shared" si="55"/>
        <v>Mar</v>
      </c>
      <c r="T317" t="str">
        <f t="shared" si="52"/>
        <v>2034_Mar</v>
      </c>
      <c r="U317" t="str">
        <f t="shared" si="53"/>
        <v>2034_Apr</v>
      </c>
      <c r="W317" t="s">
        <v>395</v>
      </c>
      <c r="X317" t="s">
        <v>396</v>
      </c>
    </row>
    <row r="318" spans="1:24">
      <c r="A318" s="2">
        <v>39855</v>
      </c>
      <c r="B318" t="str">
        <f t="shared" si="47"/>
        <v>2009_02</v>
      </c>
      <c r="C318" t="str">
        <f t="shared" si="48"/>
        <v>Feb</v>
      </c>
      <c r="D318" t="str">
        <f t="shared" si="49"/>
        <v>2009_Feb</v>
      </c>
      <c r="E318" s="12" t="str">
        <f t="shared" si="50"/>
        <v>11_Feb</v>
      </c>
      <c r="F318" s="12" t="str">
        <f t="shared" si="51"/>
        <v>Feb-09</v>
      </c>
      <c r="G318" s="12"/>
      <c r="R318" s="9">
        <f t="shared" si="54"/>
        <v>2034</v>
      </c>
      <c r="S318" t="str">
        <f t="shared" si="55"/>
        <v>Apr</v>
      </c>
      <c r="T318" t="str">
        <f t="shared" si="52"/>
        <v>2034_Apr</v>
      </c>
      <c r="U318" t="str">
        <f t="shared" si="53"/>
        <v>2034_May</v>
      </c>
      <c r="W318" t="s">
        <v>396</v>
      </c>
      <c r="X318" t="s">
        <v>397</v>
      </c>
    </row>
    <row r="319" spans="1:24">
      <c r="A319" s="2">
        <v>39856</v>
      </c>
      <c r="B319" t="str">
        <f t="shared" si="47"/>
        <v>2009_02</v>
      </c>
      <c r="C319" t="str">
        <f t="shared" si="48"/>
        <v>Feb</v>
      </c>
      <c r="D319" t="str">
        <f t="shared" si="49"/>
        <v>2009_Feb</v>
      </c>
      <c r="E319" s="12" t="str">
        <f t="shared" si="50"/>
        <v>12_Feb</v>
      </c>
      <c r="F319" s="12" t="str">
        <f t="shared" si="51"/>
        <v>Feb-09</v>
      </c>
      <c r="G319" s="12"/>
      <c r="R319" s="9">
        <f t="shared" si="54"/>
        <v>2034</v>
      </c>
      <c r="S319" t="str">
        <f t="shared" si="55"/>
        <v>May</v>
      </c>
      <c r="T319" t="str">
        <f t="shared" si="52"/>
        <v>2034_May</v>
      </c>
      <c r="U319" t="str">
        <f t="shared" si="53"/>
        <v>2034_Jun</v>
      </c>
      <c r="W319" t="s">
        <v>397</v>
      </c>
      <c r="X319" t="s">
        <v>398</v>
      </c>
    </row>
    <row r="320" spans="1:24">
      <c r="A320" s="2">
        <v>39857</v>
      </c>
      <c r="B320" t="str">
        <f t="shared" si="47"/>
        <v>2009_02</v>
      </c>
      <c r="C320" t="str">
        <f t="shared" si="48"/>
        <v>Feb</v>
      </c>
      <c r="D320" t="str">
        <f t="shared" si="49"/>
        <v>2009_Feb</v>
      </c>
      <c r="E320" s="12" t="str">
        <f t="shared" si="50"/>
        <v>13_Feb</v>
      </c>
      <c r="F320" s="12" t="str">
        <f t="shared" si="51"/>
        <v>Feb-09</v>
      </c>
      <c r="G320" s="12"/>
      <c r="R320" s="9">
        <f t="shared" si="54"/>
        <v>2034</v>
      </c>
      <c r="S320" t="str">
        <f t="shared" si="55"/>
        <v>Jun</v>
      </c>
      <c r="T320" t="str">
        <f t="shared" si="52"/>
        <v>2034_Jun</v>
      </c>
      <c r="U320" t="str">
        <f t="shared" si="53"/>
        <v>2034_Jul</v>
      </c>
      <c r="W320" t="s">
        <v>398</v>
      </c>
      <c r="X320" t="s">
        <v>399</v>
      </c>
    </row>
    <row r="321" spans="1:24">
      <c r="A321" s="2">
        <v>39858</v>
      </c>
      <c r="B321" t="str">
        <f t="shared" si="47"/>
        <v>2009_02</v>
      </c>
      <c r="C321" t="str">
        <f t="shared" si="48"/>
        <v>Feb</v>
      </c>
      <c r="D321" t="str">
        <f t="shared" si="49"/>
        <v>2009_Feb</v>
      </c>
      <c r="E321" s="12" t="str">
        <f t="shared" si="50"/>
        <v>14_Feb</v>
      </c>
      <c r="F321" s="12" t="str">
        <f t="shared" si="51"/>
        <v>Feb-09</v>
      </c>
      <c r="G321" s="12"/>
      <c r="R321" s="9">
        <f t="shared" si="54"/>
        <v>2034</v>
      </c>
      <c r="S321" t="str">
        <f t="shared" si="55"/>
        <v>Jul</v>
      </c>
      <c r="T321" t="str">
        <f t="shared" si="52"/>
        <v>2034_Jul</v>
      </c>
      <c r="U321" t="str">
        <f t="shared" si="53"/>
        <v>2034_Aug</v>
      </c>
      <c r="W321" t="s">
        <v>399</v>
      </c>
      <c r="X321" t="s">
        <v>400</v>
      </c>
    </row>
    <row r="322" spans="1:24">
      <c r="A322" s="2">
        <v>39859</v>
      </c>
      <c r="B322" t="str">
        <f t="shared" ref="B322:B385" si="56">TEXT(YEAR(A322),"0000")&amp;"_"&amp;TEXT(MONTH(A322),"00")</f>
        <v>2009_02</v>
      </c>
      <c r="C322" t="str">
        <f t="shared" ref="C322:C385" si="57">VLOOKUP(TEXT(MONTH(A322),"00"),$H$2:$I$13,2,FALSE)</f>
        <v>Feb</v>
      </c>
      <c r="D322" t="str">
        <f t="shared" si="49"/>
        <v>2009_Feb</v>
      </c>
      <c r="E322" s="12" t="str">
        <f t="shared" si="50"/>
        <v>15_Feb</v>
      </c>
      <c r="F322" s="12" t="str">
        <f t="shared" si="51"/>
        <v>Feb-09</v>
      </c>
      <c r="G322" s="12"/>
      <c r="R322" s="9">
        <f t="shared" si="54"/>
        <v>2034</v>
      </c>
      <c r="S322" t="str">
        <f t="shared" si="55"/>
        <v>Aug</v>
      </c>
      <c r="T322" t="str">
        <f t="shared" si="52"/>
        <v>2034_Aug</v>
      </c>
      <c r="U322" t="str">
        <f t="shared" si="53"/>
        <v>2034_Sep</v>
      </c>
      <c r="W322" t="s">
        <v>400</v>
      </c>
      <c r="X322" t="s">
        <v>401</v>
      </c>
    </row>
    <row r="323" spans="1:24">
      <c r="A323" s="2">
        <v>39860</v>
      </c>
      <c r="B323" t="str">
        <f t="shared" si="56"/>
        <v>2009_02</v>
      </c>
      <c r="C323" t="str">
        <f t="shared" si="57"/>
        <v>Feb</v>
      </c>
      <c r="D323" t="str">
        <f t="shared" ref="D323:D386" si="58">TEXT(YEAR(A323),"0000")&amp;"_"&amp;C323</f>
        <v>2009_Feb</v>
      </c>
      <c r="E323" s="12" t="str">
        <f t="shared" ref="E323:E386" si="59">VLOOKUP(DAY(A323),$G$2:$H$32,2,FALSE)&amp;"_"&amp;C323</f>
        <v>16_Feb</v>
      </c>
      <c r="F323" s="12" t="str">
        <f t="shared" si="51"/>
        <v>Feb-09</v>
      </c>
      <c r="G323" s="12"/>
      <c r="R323" s="9">
        <f t="shared" si="54"/>
        <v>2034</v>
      </c>
      <c r="S323" t="str">
        <f t="shared" si="55"/>
        <v>Sep</v>
      </c>
      <c r="T323" t="str">
        <f t="shared" si="52"/>
        <v>2034_Sep</v>
      </c>
      <c r="U323" t="str">
        <f t="shared" si="53"/>
        <v>2034_Oct</v>
      </c>
      <c r="W323" t="s">
        <v>401</v>
      </c>
      <c r="X323" t="s">
        <v>402</v>
      </c>
    </row>
    <row r="324" spans="1:24">
      <c r="A324" s="2">
        <v>39861</v>
      </c>
      <c r="B324" t="str">
        <f t="shared" si="56"/>
        <v>2009_02</v>
      </c>
      <c r="C324" t="str">
        <f t="shared" si="57"/>
        <v>Feb</v>
      </c>
      <c r="D324" t="str">
        <f t="shared" si="58"/>
        <v>2009_Feb</v>
      </c>
      <c r="E324" s="12" t="str">
        <f t="shared" si="59"/>
        <v>17_Feb</v>
      </c>
      <c r="F324" s="12" t="str">
        <f t="shared" ref="F324:F387" si="60">C324&amp;"-"&amp;RIGHT(YEAR(A324),2)</f>
        <v>Feb-09</v>
      </c>
      <c r="G324" s="12"/>
      <c r="R324" s="9">
        <f t="shared" si="54"/>
        <v>2034</v>
      </c>
      <c r="S324" t="str">
        <f t="shared" si="55"/>
        <v>Oct</v>
      </c>
      <c r="T324" t="str">
        <f t="shared" ref="T324:T378" si="61">R324&amp;"_"&amp;S324</f>
        <v>2034_Oct</v>
      </c>
      <c r="U324" t="str">
        <f t="shared" ref="U324:U378" si="62">T325</f>
        <v>2034_Nov</v>
      </c>
      <c r="W324" t="s">
        <v>402</v>
      </c>
      <c r="X324" t="s">
        <v>403</v>
      </c>
    </row>
    <row r="325" spans="1:24">
      <c r="A325" s="2">
        <v>39862</v>
      </c>
      <c r="B325" t="str">
        <f t="shared" si="56"/>
        <v>2009_02</v>
      </c>
      <c r="C325" t="str">
        <f t="shared" si="57"/>
        <v>Feb</v>
      </c>
      <c r="D325" t="str">
        <f t="shared" si="58"/>
        <v>2009_Feb</v>
      </c>
      <c r="E325" s="12" t="str">
        <f t="shared" si="59"/>
        <v>18_Feb</v>
      </c>
      <c r="F325" s="12" t="str">
        <f t="shared" si="60"/>
        <v>Feb-09</v>
      </c>
      <c r="G325" s="12"/>
      <c r="R325" s="9">
        <f t="shared" si="54"/>
        <v>2034</v>
      </c>
      <c r="S325" t="str">
        <f t="shared" si="55"/>
        <v>Nov</v>
      </c>
      <c r="T325" t="str">
        <f t="shared" si="61"/>
        <v>2034_Nov</v>
      </c>
      <c r="U325" t="str">
        <f t="shared" si="62"/>
        <v>2034_Dec</v>
      </c>
      <c r="W325" t="s">
        <v>403</v>
      </c>
      <c r="X325" t="s">
        <v>404</v>
      </c>
    </row>
    <row r="326" spans="1:24">
      <c r="A326" s="2">
        <v>39863</v>
      </c>
      <c r="B326" t="str">
        <f t="shared" si="56"/>
        <v>2009_02</v>
      </c>
      <c r="C326" t="str">
        <f t="shared" si="57"/>
        <v>Feb</v>
      </c>
      <c r="D326" t="str">
        <f t="shared" si="58"/>
        <v>2009_Feb</v>
      </c>
      <c r="E326" s="12" t="str">
        <f t="shared" si="59"/>
        <v>19_Feb</v>
      </c>
      <c r="F326" s="12" t="str">
        <f t="shared" si="60"/>
        <v>Feb-09</v>
      </c>
      <c r="G326" s="12"/>
      <c r="R326" s="9">
        <f t="shared" si="54"/>
        <v>2034</v>
      </c>
      <c r="S326" t="str">
        <f t="shared" si="55"/>
        <v>Dec</v>
      </c>
      <c r="T326" t="str">
        <f t="shared" si="61"/>
        <v>2034_Dec</v>
      </c>
      <c r="U326" t="str">
        <f t="shared" si="62"/>
        <v>2035_Jan</v>
      </c>
      <c r="W326" t="s">
        <v>404</v>
      </c>
      <c r="X326" t="s">
        <v>405</v>
      </c>
    </row>
    <row r="327" spans="1:24">
      <c r="A327" s="2">
        <v>39864</v>
      </c>
      <c r="B327" t="str">
        <f t="shared" si="56"/>
        <v>2009_02</v>
      </c>
      <c r="C327" t="str">
        <f t="shared" si="57"/>
        <v>Feb</v>
      </c>
      <c r="D327" t="str">
        <f t="shared" si="58"/>
        <v>2009_Feb</v>
      </c>
      <c r="E327" s="12" t="str">
        <f t="shared" si="59"/>
        <v>20_Feb</v>
      </c>
      <c r="F327" s="12" t="str">
        <f t="shared" si="60"/>
        <v>Feb-09</v>
      </c>
      <c r="G327" s="12"/>
      <c r="R327" s="9">
        <f t="shared" si="54"/>
        <v>2035</v>
      </c>
      <c r="S327" t="str">
        <f t="shared" si="55"/>
        <v>Jan</v>
      </c>
      <c r="T327" t="str">
        <f t="shared" si="61"/>
        <v>2035_Jan</v>
      </c>
      <c r="U327" t="str">
        <f t="shared" si="62"/>
        <v>2035_Feb</v>
      </c>
      <c r="W327" t="s">
        <v>405</v>
      </c>
      <c r="X327" t="s">
        <v>406</v>
      </c>
    </row>
    <row r="328" spans="1:24">
      <c r="A328" s="2">
        <v>39865</v>
      </c>
      <c r="B328" t="str">
        <f t="shared" si="56"/>
        <v>2009_02</v>
      </c>
      <c r="C328" t="str">
        <f t="shared" si="57"/>
        <v>Feb</v>
      </c>
      <c r="D328" t="str">
        <f t="shared" si="58"/>
        <v>2009_Feb</v>
      </c>
      <c r="E328" s="12" t="str">
        <f t="shared" si="59"/>
        <v>21_Feb</v>
      </c>
      <c r="F328" s="12" t="str">
        <f t="shared" si="60"/>
        <v>Feb-09</v>
      </c>
      <c r="G328" s="12"/>
      <c r="R328" s="9">
        <f t="shared" si="54"/>
        <v>2035</v>
      </c>
      <c r="S328" t="str">
        <f t="shared" si="55"/>
        <v>Feb</v>
      </c>
      <c r="T328" t="str">
        <f t="shared" si="61"/>
        <v>2035_Feb</v>
      </c>
      <c r="U328" t="str">
        <f t="shared" si="62"/>
        <v>2035_Mar</v>
      </c>
      <c r="W328" t="s">
        <v>406</v>
      </c>
      <c r="X328" t="s">
        <v>407</v>
      </c>
    </row>
    <row r="329" spans="1:24">
      <c r="A329" s="2">
        <v>39866</v>
      </c>
      <c r="B329" t="str">
        <f t="shared" si="56"/>
        <v>2009_02</v>
      </c>
      <c r="C329" t="str">
        <f t="shared" si="57"/>
        <v>Feb</v>
      </c>
      <c r="D329" t="str">
        <f t="shared" si="58"/>
        <v>2009_Feb</v>
      </c>
      <c r="E329" s="12" t="str">
        <f t="shared" si="59"/>
        <v>22_Feb</v>
      </c>
      <c r="F329" s="12" t="str">
        <f t="shared" si="60"/>
        <v>Feb-09</v>
      </c>
      <c r="G329" s="12"/>
      <c r="R329" s="9">
        <f t="shared" si="54"/>
        <v>2035</v>
      </c>
      <c r="S329" t="str">
        <f t="shared" si="55"/>
        <v>Mar</v>
      </c>
      <c r="T329" t="str">
        <f t="shared" si="61"/>
        <v>2035_Mar</v>
      </c>
      <c r="U329" t="str">
        <f t="shared" si="62"/>
        <v>2035_Apr</v>
      </c>
      <c r="W329" t="s">
        <v>407</v>
      </c>
      <c r="X329" t="s">
        <v>408</v>
      </c>
    </row>
    <row r="330" spans="1:24">
      <c r="A330" s="2">
        <v>39867</v>
      </c>
      <c r="B330" t="str">
        <f t="shared" si="56"/>
        <v>2009_02</v>
      </c>
      <c r="C330" t="str">
        <f t="shared" si="57"/>
        <v>Feb</v>
      </c>
      <c r="D330" t="str">
        <f t="shared" si="58"/>
        <v>2009_Feb</v>
      </c>
      <c r="E330" s="12" t="str">
        <f t="shared" si="59"/>
        <v>23_Feb</v>
      </c>
      <c r="F330" s="12" t="str">
        <f t="shared" si="60"/>
        <v>Feb-09</v>
      </c>
      <c r="G330" s="12"/>
      <c r="R330" s="9">
        <f t="shared" si="54"/>
        <v>2035</v>
      </c>
      <c r="S330" t="str">
        <f t="shared" si="55"/>
        <v>Apr</v>
      </c>
      <c r="T330" t="str">
        <f t="shared" si="61"/>
        <v>2035_Apr</v>
      </c>
      <c r="U330" t="str">
        <f t="shared" si="62"/>
        <v>2035_May</v>
      </c>
      <c r="W330" t="s">
        <v>408</v>
      </c>
      <c r="X330" t="s">
        <v>409</v>
      </c>
    </row>
    <row r="331" spans="1:24">
      <c r="A331" s="2">
        <v>39868</v>
      </c>
      <c r="B331" t="str">
        <f t="shared" si="56"/>
        <v>2009_02</v>
      </c>
      <c r="C331" t="str">
        <f t="shared" si="57"/>
        <v>Feb</v>
      </c>
      <c r="D331" t="str">
        <f t="shared" si="58"/>
        <v>2009_Feb</v>
      </c>
      <c r="E331" s="12" t="str">
        <f t="shared" si="59"/>
        <v>24_Feb</v>
      </c>
      <c r="F331" s="12" t="str">
        <f t="shared" si="60"/>
        <v>Feb-09</v>
      </c>
      <c r="G331" s="12"/>
      <c r="R331" s="9">
        <f t="shared" si="54"/>
        <v>2035</v>
      </c>
      <c r="S331" t="str">
        <f t="shared" si="55"/>
        <v>May</v>
      </c>
      <c r="T331" t="str">
        <f t="shared" si="61"/>
        <v>2035_May</v>
      </c>
      <c r="U331" t="str">
        <f t="shared" si="62"/>
        <v>2035_Jun</v>
      </c>
      <c r="W331" t="s">
        <v>409</v>
      </c>
      <c r="X331" t="s">
        <v>410</v>
      </c>
    </row>
    <row r="332" spans="1:24">
      <c r="A332" s="2">
        <v>39869</v>
      </c>
      <c r="B332" t="str">
        <f t="shared" si="56"/>
        <v>2009_02</v>
      </c>
      <c r="C332" t="str">
        <f t="shared" si="57"/>
        <v>Feb</v>
      </c>
      <c r="D332" t="str">
        <f t="shared" si="58"/>
        <v>2009_Feb</v>
      </c>
      <c r="E332" s="12" t="str">
        <f t="shared" si="59"/>
        <v>25_Feb</v>
      </c>
      <c r="F332" s="12" t="str">
        <f t="shared" si="60"/>
        <v>Feb-09</v>
      </c>
      <c r="G332" s="12"/>
      <c r="R332" s="9">
        <f t="shared" si="54"/>
        <v>2035</v>
      </c>
      <c r="S332" t="str">
        <f t="shared" si="55"/>
        <v>Jun</v>
      </c>
      <c r="T332" t="str">
        <f t="shared" si="61"/>
        <v>2035_Jun</v>
      </c>
      <c r="U332" t="str">
        <f t="shared" si="62"/>
        <v>2035_Jul</v>
      </c>
      <c r="W332" t="s">
        <v>410</v>
      </c>
      <c r="X332" t="s">
        <v>411</v>
      </c>
    </row>
    <row r="333" spans="1:24">
      <c r="A333" s="2">
        <v>39870</v>
      </c>
      <c r="B333" t="str">
        <f t="shared" si="56"/>
        <v>2009_02</v>
      </c>
      <c r="C333" t="str">
        <f t="shared" si="57"/>
        <v>Feb</v>
      </c>
      <c r="D333" t="str">
        <f t="shared" si="58"/>
        <v>2009_Feb</v>
      </c>
      <c r="E333" s="12" t="str">
        <f t="shared" si="59"/>
        <v>26_Feb</v>
      </c>
      <c r="F333" s="12" t="str">
        <f t="shared" si="60"/>
        <v>Feb-09</v>
      </c>
      <c r="G333" s="12"/>
      <c r="R333" s="9">
        <f t="shared" si="54"/>
        <v>2035</v>
      </c>
      <c r="S333" t="str">
        <f t="shared" si="55"/>
        <v>Jul</v>
      </c>
      <c r="T333" t="str">
        <f t="shared" si="61"/>
        <v>2035_Jul</v>
      </c>
      <c r="U333" t="str">
        <f t="shared" si="62"/>
        <v>2035_Aug</v>
      </c>
      <c r="W333" t="s">
        <v>411</v>
      </c>
      <c r="X333" t="s">
        <v>412</v>
      </c>
    </row>
    <row r="334" spans="1:24">
      <c r="A334" s="2">
        <v>39871</v>
      </c>
      <c r="B334" t="str">
        <f t="shared" si="56"/>
        <v>2009_02</v>
      </c>
      <c r="C334" t="str">
        <f t="shared" si="57"/>
        <v>Feb</v>
      </c>
      <c r="D334" t="str">
        <f t="shared" si="58"/>
        <v>2009_Feb</v>
      </c>
      <c r="E334" s="12" t="str">
        <f t="shared" si="59"/>
        <v>27_Feb</v>
      </c>
      <c r="F334" s="12" t="str">
        <f t="shared" si="60"/>
        <v>Feb-09</v>
      </c>
      <c r="G334" s="12"/>
      <c r="R334" s="9">
        <f t="shared" si="54"/>
        <v>2035</v>
      </c>
      <c r="S334" t="str">
        <f t="shared" si="55"/>
        <v>Aug</v>
      </c>
      <c r="T334" t="str">
        <f t="shared" si="61"/>
        <v>2035_Aug</v>
      </c>
      <c r="U334" t="str">
        <f t="shared" si="62"/>
        <v>2035_Sep</v>
      </c>
      <c r="W334" t="s">
        <v>412</v>
      </c>
      <c r="X334" t="s">
        <v>413</v>
      </c>
    </row>
    <row r="335" spans="1:24">
      <c r="A335" s="2">
        <v>39872</v>
      </c>
      <c r="B335" t="str">
        <f t="shared" si="56"/>
        <v>2009_02</v>
      </c>
      <c r="C335" t="str">
        <f t="shared" si="57"/>
        <v>Feb</v>
      </c>
      <c r="D335" t="str">
        <f t="shared" si="58"/>
        <v>2009_Feb</v>
      </c>
      <c r="E335" s="12" t="str">
        <f t="shared" si="59"/>
        <v>28_Feb</v>
      </c>
      <c r="F335" s="12" t="str">
        <f t="shared" si="60"/>
        <v>Feb-09</v>
      </c>
      <c r="G335" s="12"/>
      <c r="R335" s="9">
        <f t="shared" si="54"/>
        <v>2035</v>
      </c>
      <c r="S335" t="str">
        <f t="shared" si="55"/>
        <v>Sep</v>
      </c>
      <c r="T335" t="str">
        <f t="shared" si="61"/>
        <v>2035_Sep</v>
      </c>
      <c r="U335" t="str">
        <f t="shared" si="62"/>
        <v>2035_Oct</v>
      </c>
      <c r="W335" t="s">
        <v>413</v>
      </c>
      <c r="X335" t="s">
        <v>414</v>
      </c>
    </row>
    <row r="336" spans="1:24">
      <c r="A336" s="2">
        <v>39873</v>
      </c>
      <c r="B336" t="str">
        <f t="shared" si="56"/>
        <v>2009_03</v>
      </c>
      <c r="C336" t="str">
        <f t="shared" si="57"/>
        <v>Mar</v>
      </c>
      <c r="D336" t="str">
        <f t="shared" si="58"/>
        <v>2009_Mar</v>
      </c>
      <c r="E336" s="12" t="str">
        <f t="shared" si="59"/>
        <v>01_Mar</v>
      </c>
      <c r="F336" s="12" t="str">
        <f t="shared" si="60"/>
        <v>Mar-09</v>
      </c>
      <c r="G336" s="12"/>
      <c r="R336" s="9">
        <f t="shared" ref="R336:R378" si="63">R324+1</f>
        <v>2035</v>
      </c>
      <c r="S336" t="str">
        <f t="shared" ref="S336:S378" si="64">S324</f>
        <v>Oct</v>
      </c>
      <c r="T336" t="str">
        <f t="shared" si="61"/>
        <v>2035_Oct</v>
      </c>
      <c r="U336" t="str">
        <f t="shared" si="62"/>
        <v>2035_Nov</v>
      </c>
      <c r="W336" t="s">
        <v>414</v>
      </c>
      <c r="X336" t="s">
        <v>415</v>
      </c>
    </row>
    <row r="337" spans="1:24">
      <c r="A337" s="2">
        <v>39874</v>
      </c>
      <c r="B337" t="str">
        <f t="shared" si="56"/>
        <v>2009_03</v>
      </c>
      <c r="C337" t="str">
        <f t="shared" si="57"/>
        <v>Mar</v>
      </c>
      <c r="D337" t="str">
        <f t="shared" si="58"/>
        <v>2009_Mar</v>
      </c>
      <c r="E337" s="12" t="str">
        <f t="shared" si="59"/>
        <v>02_Mar</v>
      </c>
      <c r="F337" s="12" t="str">
        <f t="shared" si="60"/>
        <v>Mar-09</v>
      </c>
      <c r="G337" s="12"/>
      <c r="R337" s="9">
        <f t="shared" si="63"/>
        <v>2035</v>
      </c>
      <c r="S337" t="str">
        <f t="shared" si="64"/>
        <v>Nov</v>
      </c>
      <c r="T337" t="str">
        <f t="shared" si="61"/>
        <v>2035_Nov</v>
      </c>
      <c r="U337" t="str">
        <f t="shared" si="62"/>
        <v>2035_Dec</v>
      </c>
      <c r="W337" t="s">
        <v>415</v>
      </c>
      <c r="X337" t="s">
        <v>416</v>
      </c>
    </row>
    <row r="338" spans="1:24">
      <c r="A338" s="2">
        <v>39875</v>
      </c>
      <c r="B338" t="str">
        <f t="shared" si="56"/>
        <v>2009_03</v>
      </c>
      <c r="C338" t="str">
        <f t="shared" si="57"/>
        <v>Mar</v>
      </c>
      <c r="D338" t="str">
        <f t="shared" si="58"/>
        <v>2009_Mar</v>
      </c>
      <c r="E338" s="12" t="str">
        <f t="shared" si="59"/>
        <v>03_Mar</v>
      </c>
      <c r="F338" s="12" t="str">
        <f t="shared" si="60"/>
        <v>Mar-09</v>
      </c>
      <c r="G338" s="12"/>
      <c r="R338" s="9">
        <f t="shared" si="63"/>
        <v>2035</v>
      </c>
      <c r="S338" t="str">
        <f t="shared" si="64"/>
        <v>Dec</v>
      </c>
      <c r="T338" t="str">
        <f t="shared" si="61"/>
        <v>2035_Dec</v>
      </c>
      <c r="U338" t="str">
        <f t="shared" si="62"/>
        <v>2036_Jan</v>
      </c>
      <c r="W338" t="s">
        <v>416</v>
      </c>
      <c r="X338" t="s">
        <v>417</v>
      </c>
    </row>
    <row r="339" spans="1:24">
      <c r="A339" s="2">
        <v>39876</v>
      </c>
      <c r="B339" t="str">
        <f t="shared" si="56"/>
        <v>2009_03</v>
      </c>
      <c r="C339" t="str">
        <f t="shared" si="57"/>
        <v>Mar</v>
      </c>
      <c r="D339" t="str">
        <f t="shared" si="58"/>
        <v>2009_Mar</v>
      </c>
      <c r="E339" s="12" t="str">
        <f t="shared" si="59"/>
        <v>04_Mar</v>
      </c>
      <c r="F339" s="12" t="str">
        <f t="shared" si="60"/>
        <v>Mar-09</v>
      </c>
      <c r="G339" s="12"/>
      <c r="R339" s="9">
        <f t="shared" si="63"/>
        <v>2036</v>
      </c>
      <c r="S339" t="str">
        <f t="shared" si="64"/>
        <v>Jan</v>
      </c>
      <c r="T339" t="str">
        <f t="shared" si="61"/>
        <v>2036_Jan</v>
      </c>
      <c r="U339" t="str">
        <f t="shared" si="62"/>
        <v>2036_Feb</v>
      </c>
      <c r="W339" t="s">
        <v>417</v>
      </c>
      <c r="X339" t="s">
        <v>418</v>
      </c>
    </row>
    <row r="340" spans="1:24">
      <c r="A340" s="2">
        <v>39877</v>
      </c>
      <c r="B340" t="str">
        <f t="shared" si="56"/>
        <v>2009_03</v>
      </c>
      <c r="C340" t="str">
        <f t="shared" si="57"/>
        <v>Mar</v>
      </c>
      <c r="D340" t="str">
        <f t="shared" si="58"/>
        <v>2009_Mar</v>
      </c>
      <c r="E340" s="12" t="str">
        <f t="shared" si="59"/>
        <v>05_Mar</v>
      </c>
      <c r="F340" s="12" t="str">
        <f t="shared" si="60"/>
        <v>Mar-09</v>
      </c>
      <c r="G340" s="12"/>
      <c r="R340" s="9">
        <f t="shared" si="63"/>
        <v>2036</v>
      </c>
      <c r="S340" t="str">
        <f t="shared" si="64"/>
        <v>Feb</v>
      </c>
      <c r="T340" t="str">
        <f t="shared" si="61"/>
        <v>2036_Feb</v>
      </c>
      <c r="U340" t="str">
        <f t="shared" si="62"/>
        <v>2036_Mar</v>
      </c>
      <c r="W340" t="s">
        <v>418</v>
      </c>
      <c r="X340" t="s">
        <v>419</v>
      </c>
    </row>
    <row r="341" spans="1:24">
      <c r="A341" s="2">
        <v>39878</v>
      </c>
      <c r="B341" t="str">
        <f t="shared" si="56"/>
        <v>2009_03</v>
      </c>
      <c r="C341" t="str">
        <f t="shared" si="57"/>
        <v>Mar</v>
      </c>
      <c r="D341" t="str">
        <f t="shared" si="58"/>
        <v>2009_Mar</v>
      </c>
      <c r="E341" s="12" t="str">
        <f t="shared" si="59"/>
        <v>06_Mar</v>
      </c>
      <c r="F341" s="12" t="str">
        <f t="shared" si="60"/>
        <v>Mar-09</v>
      </c>
      <c r="G341" s="12"/>
      <c r="R341" s="9">
        <f t="shared" si="63"/>
        <v>2036</v>
      </c>
      <c r="S341" t="str">
        <f t="shared" si="64"/>
        <v>Mar</v>
      </c>
      <c r="T341" t="str">
        <f t="shared" si="61"/>
        <v>2036_Mar</v>
      </c>
      <c r="U341" t="str">
        <f t="shared" si="62"/>
        <v>2036_Apr</v>
      </c>
      <c r="W341" t="s">
        <v>419</v>
      </c>
      <c r="X341" t="s">
        <v>420</v>
      </c>
    </row>
    <row r="342" spans="1:24">
      <c r="A342" s="2">
        <v>39879</v>
      </c>
      <c r="B342" t="str">
        <f t="shared" si="56"/>
        <v>2009_03</v>
      </c>
      <c r="C342" t="str">
        <f t="shared" si="57"/>
        <v>Mar</v>
      </c>
      <c r="D342" t="str">
        <f t="shared" si="58"/>
        <v>2009_Mar</v>
      </c>
      <c r="E342" s="12" t="str">
        <f t="shared" si="59"/>
        <v>07_Mar</v>
      </c>
      <c r="F342" s="12" t="str">
        <f t="shared" si="60"/>
        <v>Mar-09</v>
      </c>
      <c r="G342" s="12"/>
      <c r="R342" s="9">
        <f t="shared" si="63"/>
        <v>2036</v>
      </c>
      <c r="S342" t="str">
        <f t="shared" si="64"/>
        <v>Apr</v>
      </c>
      <c r="T342" t="str">
        <f t="shared" si="61"/>
        <v>2036_Apr</v>
      </c>
      <c r="U342" t="str">
        <f t="shared" si="62"/>
        <v>2036_May</v>
      </c>
      <c r="W342" t="s">
        <v>420</v>
      </c>
      <c r="X342" t="s">
        <v>421</v>
      </c>
    </row>
    <row r="343" spans="1:24">
      <c r="A343" s="2">
        <v>39880</v>
      </c>
      <c r="B343" t="str">
        <f t="shared" si="56"/>
        <v>2009_03</v>
      </c>
      <c r="C343" t="str">
        <f t="shared" si="57"/>
        <v>Mar</v>
      </c>
      <c r="D343" t="str">
        <f t="shared" si="58"/>
        <v>2009_Mar</v>
      </c>
      <c r="E343" s="12" t="str">
        <f t="shared" si="59"/>
        <v>08_Mar</v>
      </c>
      <c r="F343" s="12" t="str">
        <f t="shared" si="60"/>
        <v>Mar-09</v>
      </c>
      <c r="G343" s="12"/>
      <c r="R343" s="9">
        <f t="shared" si="63"/>
        <v>2036</v>
      </c>
      <c r="S343" t="str">
        <f t="shared" si="64"/>
        <v>May</v>
      </c>
      <c r="T343" t="str">
        <f t="shared" si="61"/>
        <v>2036_May</v>
      </c>
      <c r="U343" t="str">
        <f t="shared" si="62"/>
        <v>2036_Jun</v>
      </c>
      <c r="W343" t="s">
        <v>421</v>
      </c>
      <c r="X343" t="s">
        <v>422</v>
      </c>
    </row>
    <row r="344" spans="1:24">
      <c r="A344" s="2">
        <v>39881</v>
      </c>
      <c r="B344" t="str">
        <f t="shared" si="56"/>
        <v>2009_03</v>
      </c>
      <c r="C344" t="str">
        <f t="shared" si="57"/>
        <v>Mar</v>
      </c>
      <c r="D344" t="str">
        <f t="shared" si="58"/>
        <v>2009_Mar</v>
      </c>
      <c r="E344" s="12" t="str">
        <f t="shared" si="59"/>
        <v>09_Mar</v>
      </c>
      <c r="F344" s="12" t="str">
        <f t="shared" si="60"/>
        <v>Mar-09</v>
      </c>
      <c r="G344" s="12"/>
      <c r="R344" s="9">
        <f t="shared" si="63"/>
        <v>2036</v>
      </c>
      <c r="S344" t="str">
        <f t="shared" si="64"/>
        <v>Jun</v>
      </c>
      <c r="T344" t="str">
        <f t="shared" si="61"/>
        <v>2036_Jun</v>
      </c>
      <c r="U344" t="str">
        <f t="shared" si="62"/>
        <v>2036_Jul</v>
      </c>
      <c r="W344" t="s">
        <v>422</v>
      </c>
      <c r="X344" t="s">
        <v>423</v>
      </c>
    </row>
    <row r="345" spans="1:24">
      <c r="A345" s="2">
        <v>39882</v>
      </c>
      <c r="B345" t="str">
        <f t="shared" si="56"/>
        <v>2009_03</v>
      </c>
      <c r="C345" t="str">
        <f t="shared" si="57"/>
        <v>Mar</v>
      </c>
      <c r="D345" t="str">
        <f t="shared" si="58"/>
        <v>2009_Mar</v>
      </c>
      <c r="E345" s="12" t="str">
        <f t="shared" si="59"/>
        <v>10_Mar</v>
      </c>
      <c r="F345" s="12" t="str">
        <f t="shared" si="60"/>
        <v>Mar-09</v>
      </c>
      <c r="G345" s="12"/>
      <c r="R345" s="9">
        <f t="shared" si="63"/>
        <v>2036</v>
      </c>
      <c r="S345" t="str">
        <f t="shared" si="64"/>
        <v>Jul</v>
      </c>
      <c r="T345" t="str">
        <f t="shared" si="61"/>
        <v>2036_Jul</v>
      </c>
      <c r="U345" t="str">
        <f t="shared" si="62"/>
        <v>2036_Aug</v>
      </c>
      <c r="W345" t="s">
        <v>423</v>
      </c>
      <c r="X345" t="s">
        <v>424</v>
      </c>
    </row>
    <row r="346" spans="1:24">
      <c r="A346" s="2">
        <v>39883</v>
      </c>
      <c r="B346" t="str">
        <f t="shared" si="56"/>
        <v>2009_03</v>
      </c>
      <c r="C346" t="str">
        <f t="shared" si="57"/>
        <v>Mar</v>
      </c>
      <c r="D346" t="str">
        <f t="shared" si="58"/>
        <v>2009_Mar</v>
      </c>
      <c r="E346" s="12" t="str">
        <f t="shared" si="59"/>
        <v>11_Mar</v>
      </c>
      <c r="F346" s="12" t="str">
        <f t="shared" si="60"/>
        <v>Mar-09</v>
      </c>
      <c r="G346" s="12"/>
      <c r="R346" s="9">
        <f t="shared" si="63"/>
        <v>2036</v>
      </c>
      <c r="S346" t="str">
        <f t="shared" si="64"/>
        <v>Aug</v>
      </c>
      <c r="T346" t="str">
        <f t="shared" si="61"/>
        <v>2036_Aug</v>
      </c>
      <c r="U346" t="str">
        <f t="shared" si="62"/>
        <v>2036_Sep</v>
      </c>
      <c r="W346" t="s">
        <v>424</v>
      </c>
      <c r="X346" t="s">
        <v>425</v>
      </c>
    </row>
    <row r="347" spans="1:24">
      <c r="A347" s="2">
        <v>39884</v>
      </c>
      <c r="B347" t="str">
        <f t="shared" si="56"/>
        <v>2009_03</v>
      </c>
      <c r="C347" t="str">
        <f t="shared" si="57"/>
        <v>Mar</v>
      </c>
      <c r="D347" t="str">
        <f t="shared" si="58"/>
        <v>2009_Mar</v>
      </c>
      <c r="E347" s="12" t="str">
        <f t="shared" si="59"/>
        <v>12_Mar</v>
      </c>
      <c r="F347" s="12" t="str">
        <f t="shared" si="60"/>
        <v>Mar-09</v>
      </c>
      <c r="G347" s="12"/>
      <c r="R347" s="9">
        <f t="shared" si="63"/>
        <v>2036</v>
      </c>
      <c r="S347" t="str">
        <f t="shared" si="64"/>
        <v>Sep</v>
      </c>
      <c r="T347" t="str">
        <f t="shared" si="61"/>
        <v>2036_Sep</v>
      </c>
      <c r="U347" t="str">
        <f t="shared" si="62"/>
        <v>2036_Oct</v>
      </c>
      <c r="W347" t="s">
        <v>425</v>
      </c>
      <c r="X347" t="s">
        <v>426</v>
      </c>
    </row>
    <row r="348" spans="1:24">
      <c r="A348" s="2">
        <v>39885</v>
      </c>
      <c r="B348" t="str">
        <f t="shared" si="56"/>
        <v>2009_03</v>
      </c>
      <c r="C348" t="str">
        <f t="shared" si="57"/>
        <v>Mar</v>
      </c>
      <c r="D348" t="str">
        <f t="shared" si="58"/>
        <v>2009_Mar</v>
      </c>
      <c r="E348" s="12" t="str">
        <f t="shared" si="59"/>
        <v>13_Mar</v>
      </c>
      <c r="F348" s="12" t="str">
        <f t="shared" si="60"/>
        <v>Mar-09</v>
      </c>
      <c r="G348" s="12"/>
      <c r="R348" s="9">
        <f t="shared" si="63"/>
        <v>2036</v>
      </c>
      <c r="S348" t="str">
        <f t="shared" si="64"/>
        <v>Oct</v>
      </c>
      <c r="T348" t="str">
        <f t="shared" si="61"/>
        <v>2036_Oct</v>
      </c>
      <c r="U348" t="str">
        <f t="shared" si="62"/>
        <v>2036_Nov</v>
      </c>
      <c r="W348" t="s">
        <v>426</v>
      </c>
      <c r="X348" t="s">
        <v>427</v>
      </c>
    </row>
    <row r="349" spans="1:24">
      <c r="A349" s="2">
        <v>39886</v>
      </c>
      <c r="B349" t="str">
        <f t="shared" si="56"/>
        <v>2009_03</v>
      </c>
      <c r="C349" t="str">
        <f t="shared" si="57"/>
        <v>Mar</v>
      </c>
      <c r="D349" t="str">
        <f t="shared" si="58"/>
        <v>2009_Mar</v>
      </c>
      <c r="E349" s="12" t="str">
        <f t="shared" si="59"/>
        <v>14_Mar</v>
      </c>
      <c r="F349" s="12" t="str">
        <f t="shared" si="60"/>
        <v>Mar-09</v>
      </c>
      <c r="G349" s="12"/>
      <c r="R349" s="9">
        <f t="shared" si="63"/>
        <v>2036</v>
      </c>
      <c r="S349" t="str">
        <f t="shared" si="64"/>
        <v>Nov</v>
      </c>
      <c r="T349" t="str">
        <f t="shared" si="61"/>
        <v>2036_Nov</v>
      </c>
      <c r="U349" t="str">
        <f t="shared" si="62"/>
        <v>2036_Dec</v>
      </c>
      <c r="W349" t="s">
        <v>427</v>
      </c>
      <c r="X349" t="s">
        <v>428</v>
      </c>
    </row>
    <row r="350" spans="1:24">
      <c r="A350" s="2">
        <v>39887</v>
      </c>
      <c r="B350" t="str">
        <f t="shared" si="56"/>
        <v>2009_03</v>
      </c>
      <c r="C350" t="str">
        <f t="shared" si="57"/>
        <v>Mar</v>
      </c>
      <c r="D350" t="str">
        <f t="shared" si="58"/>
        <v>2009_Mar</v>
      </c>
      <c r="E350" s="12" t="str">
        <f t="shared" si="59"/>
        <v>15_Mar</v>
      </c>
      <c r="F350" s="12" t="str">
        <f t="shared" si="60"/>
        <v>Mar-09</v>
      </c>
      <c r="G350" s="12"/>
      <c r="R350" s="9">
        <f t="shared" si="63"/>
        <v>2036</v>
      </c>
      <c r="S350" t="str">
        <f t="shared" si="64"/>
        <v>Dec</v>
      </c>
      <c r="T350" t="str">
        <f t="shared" si="61"/>
        <v>2036_Dec</v>
      </c>
      <c r="U350" t="str">
        <f t="shared" si="62"/>
        <v>2037_Jan</v>
      </c>
      <c r="W350" t="s">
        <v>428</v>
      </c>
      <c r="X350" t="s">
        <v>429</v>
      </c>
    </row>
    <row r="351" spans="1:24">
      <c r="A351" s="2">
        <v>39888</v>
      </c>
      <c r="B351" t="str">
        <f t="shared" si="56"/>
        <v>2009_03</v>
      </c>
      <c r="C351" t="str">
        <f t="shared" si="57"/>
        <v>Mar</v>
      </c>
      <c r="D351" t="str">
        <f t="shared" si="58"/>
        <v>2009_Mar</v>
      </c>
      <c r="E351" s="12" t="str">
        <f t="shared" si="59"/>
        <v>16_Mar</v>
      </c>
      <c r="F351" s="12" t="str">
        <f t="shared" si="60"/>
        <v>Mar-09</v>
      </c>
      <c r="G351" s="12"/>
      <c r="R351" s="9">
        <f t="shared" si="63"/>
        <v>2037</v>
      </c>
      <c r="S351" t="str">
        <f t="shared" si="64"/>
        <v>Jan</v>
      </c>
      <c r="T351" t="str">
        <f t="shared" si="61"/>
        <v>2037_Jan</v>
      </c>
      <c r="U351" t="str">
        <f t="shared" si="62"/>
        <v>2037_Feb</v>
      </c>
      <c r="W351" t="s">
        <v>429</v>
      </c>
      <c r="X351" t="s">
        <v>430</v>
      </c>
    </row>
    <row r="352" spans="1:24">
      <c r="A352" s="2">
        <v>39889</v>
      </c>
      <c r="B352" t="str">
        <f t="shared" si="56"/>
        <v>2009_03</v>
      </c>
      <c r="C352" t="str">
        <f t="shared" si="57"/>
        <v>Mar</v>
      </c>
      <c r="D352" t="str">
        <f t="shared" si="58"/>
        <v>2009_Mar</v>
      </c>
      <c r="E352" s="12" t="str">
        <f t="shared" si="59"/>
        <v>17_Mar</v>
      </c>
      <c r="F352" s="12" t="str">
        <f t="shared" si="60"/>
        <v>Mar-09</v>
      </c>
      <c r="G352" s="12"/>
      <c r="R352" s="9">
        <f t="shared" si="63"/>
        <v>2037</v>
      </c>
      <c r="S352" t="str">
        <f t="shared" si="64"/>
        <v>Feb</v>
      </c>
      <c r="T352" t="str">
        <f t="shared" si="61"/>
        <v>2037_Feb</v>
      </c>
      <c r="U352" t="str">
        <f t="shared" si="62"/>
        <v>2037_Mar</v>
      </c>
      <c r="W352" t="s">
        <v>430</v>
      </c>
      <c r="X352" t="s">
        <v>431</v>
      </c>
    </row>
    <row r="353" spans="1:24">
      <c r="A353" s="2">
        <v>39890</v>
      </c>
      <c r="B353" t="str">
        <f t="shared" si="56"/>
        <v>2009_03</v>
      </c>
      <c r="C353" t="str">
        <f t="shared" si="57"/>
        <v>Mar</v>
      </c>
      <c r="D353" t="str">
        <f t="shared" si="58"/>
        <v>2009_Mar</v>
      </c>
      <c r="E353" s="12" t="str">
        <f t="shared" si="59"/>
        <v>18_Mar</v>
      </c>
      <c r="F353" s="12" t="str">
        <f t="shared" si="60"/>
        <v>Mar-09</v>
      </c>
      <c r="G353" s="12"/>
      <c r="R353" s="9">
        <f t="shared" si="63"/>
        <v>2037</v>
      </c>
      <c r="S353" t="str">
        <f t="shared" si="64"/>
        <v>Mar</v>
      </c>
      <c r="T353" t="str">
        <f t="shared" si="61"/>
        <v>2037_Mar</v>
      </c>
      <c r="U353" t="str">
        <f t="shared" si="62"/>
        <v>2037_Apr</v>
      </c>
      <c r="W353" t="s">
        <v>431</v>
      </c>
      <c r="X353" t="s">
        <v>432</v>
      </c>
    </row>
    <row r="354" spans="1:24">
      <c r="A354" s="2">
        <v>39891</v>
      </c>
      <c r="B354" t="str">
        <f t="shared" si="56"/>
        <v>2009_03</v>
      </c>
      <c r="C354" t="str">
        <f t="shared" si="57"/>
        <v>Mar</v>
      </c>
      <c r="D354" t="str">
        <f t="shared" si="58"/>
        <v>2009_Mar</v>
      </c>
      <c r="E354" s="12" t="str">
        <f t="shared" si="59"/>
        <v>19_Mar</v>
      </c>
      <c r="F354" s="12" t="str">
        <f t="shared" si="60"/>
        <v>Mar-09</v>
      </c>
      <c r="G354" s="12"/>
      <c r="R354" s="9">
        <f t="shared" si="63"/>
        <v>2037</v>
      </c>
      <c r="S354" t="str">
        <f t="shared" si="64"/>
        <v>Apr</v>
      </c>
      <c r="T354" t="str">
        <f t="shared" si="61"/>
        <v>2037_Apr</v>
      </c>
      <c r="U354" t="str">
        <f t="shared" si="62"/>
        <v>2037_May</v>
      </c>
      <c r="W354" t="s">
        <v>432</v>
      </c>
      <c r="X354" t="s">
        <v>433</v>
      </c>
    </row>
    <row r="355" spans="1:24">
      <c r="A355" s="2">
        <v>39892</v>
      </c>
      <c r="B355" t="str">
        <f t="shared" si="56"/>
        <v>2009_03</v>
      </c>
      <c r="C355" t="str">
        <f t="shared" si="57"/>
        <v>Mar</v>
      </c>
      <c r="D355" t="str">
        <f t="shared" si="58"/>
        <v>2009_Mar</v>
      </c>
      <c r="E355" s="12" t="str">
        <f t="shared" si="59"/>
        <v>20_Mar</v>
      </c>
      <c r="F355" s="12" t="str">
        <f t="shared" si="60"/>
        <v>Mar-09</v>
      </c>
      <c r="G355" s="12"/>
      <c r="R355" s="9">
        <f t="shared" si="63"/>
        <v>2037</v>
      </c>
      <c r="S355" t="str">
        <f t="shared" si="64"/>
        <v>May</v>
      </c>
      <c r="T355" t="str">
        <f t="shared" si="61"/>
        <v>2037_May</v>
      </c>
      <c r="U355" t="str">
        <f t="shared" si="62"/>
        <v>2037_Jun</v>
      </c>
      <c r="W355" t="s">
        <v>433</v>
      </c>
      <c r="X355" t="s">
        <v>434</v>
      </c>
    </row>
    <row r="356" spans="1:24">
      <c r="A356" s="2">
        <v>39893</v>
      </c>
      <c r="B356" t="str">
        <f t="shared" si="56"/>
        <v>2009_03</v>
      </c>
      <c r="C356" t="str">
        <f t="shared" si="57"/>
        <v>Mar</v>
      </c>
      <c r="D356" t="str">
        <f t="shared" si="58"/>
        <v>2009_Mar</v>
      </c>
      <c r="E356" s="12" t="str">
        <f t="shared" si="59"/>
        <v>21_Mar</v>
      </c>
      <c r="F356" s="12" t="str">
        <f t="shared" si="60"/>
        <v>Mar-09</v>
      </c>
      <c r="G356" s="12"/>
      <c r="R356" s="9">
        <f t="shared" si="63"/>
        <v>2037</v>
      </c>
      <c r="S356" t="str">
        <f t="shared" si="64"/>
        <v>Jun</v>
      </c>
      <c r="T356" t="str">
        <f t="shared" si="61"/>
        <v>2037_Jun</v>
      </c>
      <c r="U356" t="str">
        <f t="shared" si="62"/>
        <v>2037_Jul</v>
      </c>
      <c r="W356" t="s">
        <v>434</v>
      </c>
      <c r="X356" t="s">
        <v>435</v>
      </c>
    </row>
    <row r="357" spans="1:24">
      <c r="A357" s="2">
        <v>39894</v>
      </c>
      <c r="B357" t="str">
        <f t="shared" si="56"/>
        <v>2009_03</v>
      </c>
      <c r="C357" t="str">
        <f t="shared" si="57"/>
        <v>Mar</v>
      </c>
      <c r="D357" t="str">
        <f t="shared" si="58"/>
        <v>2009_Mar</v>
      </c>
      <c r="E357" s="12" t="str">
        <f t="shared" si="59"/>
        <v>22_Mar</v>
      </c>
      <c r="F357" s="12" t="str">
        <f t="shared" si="60"/>
        <v>Mar-09</v>
      </c>
      <c r="G357" s="12"/>
      <c r="R357" s="9">
        <f t="shared" si="63"/>
        <v>2037</v>
      </c>
      <c r="S357" t="str">
        <f t="shared" si="64"/>
        <v>Jul</v>
      </c>
      <c r="T357" t="str">
        <f t="shared" si="61"/>
        <v>2037_Jul</v>
      </c>
      <c r="U357" t="str">
        <f t="shared" si="62"/>
        <v>2037_Aug</v>
      </c>
      <c r="W357" t="s">
        <v>435</v>
      </c>
      <c r="X357" t="s">
        <v>436</v>
      </c>
    </row>
    <row r="358" spans="1:24">
      <c r="A358" s="2">
        <v>39895</v>
      </c>
      <c r="B358" t="str">
        <f t="shared" si="56"/>
        <v>2009_03</v>
      </c>
      <c r="C358" t="str">
        <f t="shared" si="57"/>
        <v>Mar</v>
      </c>
      <c r="D358" t="str">
        <f t="shared" si="58"/>
        <v>2009_Mar</v>
      </c>
      <c r="E358" s="12" t="str">
        <f t="shared" si="59"/>
        <v>23_Mar</v>
      </c>
      <c r="F358" s="12" t="str">
        <f t="shared" si="60"/>
        <v>Mar-09</v>
      </c>
      <c r="G358" s="12"/>
      <c r="R358" s="9">
        <f t="shared" si="63"/>
        <v>2037</v>
      </c>
      <c r="S358" t="str">
        <f t="shared" si="64"/>
        <v>Aug</v>
      </c>
      <c r="T358" t="str">
        <f t="shared" si="61"/>
        <v>2037_Aug</v>
      </c>
      <c r="U358" t="str">
        <f t="shared" si="62"/>
        <v>2037_Sep</v>
      </c>
      <c r="W358" t="s">
        <v>436</v>
      </c>
      <c r="X358" t="s">
        <v>437</v>
      </c>
    </row>
    <row r="359" spans="1:24">
      <c r="A359" s="2">
        <v>39896</v>
      </c>
      <c r="B359" t="str">
        <f t="shared" si="56"/>
        <v>2009_03</v>
      </c>
      <c r="C359" t="str">
        <f t="shared" si="57"/>
        <v>Mar</v>
      </c>
      <c r="D359" t="str">
        <f t="shared" si="58"/>
        <v>2009_Mar</v>
      </c>
      <c r="E359" s="12" t="str">
        <f t="shared" si="59"/>
        <v>24_Mar</v>
      </c>
      <c r="F359" s="12" t="str">
        <f t="shared" si="60"/>
        <v>Mar-09</v>
      </c>
      <c r="G359" s="12"/>
      <c r="R359" s="9">
        <f t="shared" si="63"/>
        <v>2037</v>
      </c>
      <c r="S359" t="str">
        <f t="shared" si="64"/>
        <v>Sep</v>
      </c>
      <c r="T359" t="str">
        <f t="shared" si="61"/>
        <v>2037_Sep</v>
      </c>
      <c r="U359" t="str">
        <f t="shared" si="62"/>
        <v>2037_Oct</v>
      </c>
      <c r="W359" t="s">
        <v>437</v>
      </c>
      <c r="X359" t="s">
        <v>438</v>
      </c>
    </row>
    <row r="360" spans="1:24">
      <c r="A360" s="2">
        <v>39897</v>
      </c>
      <c r="B360" t="str">
        <f t="shared" si="56"/>
        <v>2009_03</v>
      </c>
      <c r="C360" t="str">
        <f t="shared" si="57"/>
        <v>Mar</v>
      </c>
      <c r="D360" t="str">
        <f t="shared" si="58"/>
        <v>2009_Mar</v>
      </c>
      <c r="E360" s="12" t="str">
        <f t="shared" si="59"/>
        <v>25_Mar</v>
      </c>
      <c r="F360" s="12" t="str">
        <f t="shared" si="60"/>
        <v>Mar-09</v>
      </c>
      <c r="G360" s="12"/>
      <c r="R360" s="9">
        <f t="shared" si="63"/>
        <v>2037</v>
      </c>
      <c r="S360" t="str">
        <f t="shared" si="64"/>
        <v>Oct</v>
      </c>
      <c r="T360" t="str">
        <f t="shared" si="61"/>
        <v>2037_Oct</v>
      </c>
      <c r="U360" t="str">
        <f t="shared" si="62"/>
        <v>2037_Nov</v>
      </c>
      <c r="W360" t="s">
        <v>438</v>
      </c>
      <c r="X360" t="s">
        <v>439</v>
      </c>
    </row>
    <row r="361" spans="1:24">
      <c r="A361" s="2">
        <v>39898</v>
      </c>
      <c r="B361" t="str">
        <f t="shared" si="56"/>
        <v>2009_03</v>
      </c>
      <c r="C361" t="str">
        <f t="shared" si="57"/>
        <v>Mar</v>
      </c>
      <c r="D361" t="str">
        <f t="shared" si="58"/>
        <v>2009_Mar</v>
      </c>
      <c r="E361" s="12" t="str">
        <f t="shared" si="59"/>
        <v>26_Mar</v>
      </c>
      <c r="F361" s="12" t="str">
        <f t="shared" si="60"/>
        <v>Mar-09</v>
      </c>
      <c r="G361" s="12"/>
      <c r="R361" s="9">
        <f t="shared" si="63"/>
        <v>2037</v>
      </c>
      <c r="S361" t="str">
        <f t="shared" si="64"/>
        <v>Nov</v>
      </c>
      <c r="T361" t="str">
        <f t="shared" si="61"/>
        <v>2037_Nov</v>
      </c>
      <c r="U361" t="str">
        <f t="shared" si="62"/>
        <v>2037_Dec</v>
      </c>
      <c r="W361" t="s">
        <v>439</v>
      </c>
      <c r="X361" t="s">
        <v>440</v>
      </c>
    </row>
    <row r="362" spans="1:24">
      <c r="A362" s="2">
        <v>39899</v>
      </c>
      <c r="B362" t="str">
        <f t="shared" si="56"/>
        <v>2009_03</v>
      </c>
      <c r="C362" t="str">
        <f t="shared" si="57"/>
        <v>Mar</v>
      </c>
      <c r="D362" t="str">
        <f t="shared" si="58"/>
        <v>2009_Mar</v>
      </c>
      <c r="E362" s="12" t="str">
        <f t="shared" si="59"/>
        <v>27_Mar</v>
      </c>
      <c r="F362" s="12" t="str">
        <f t="shared" si="60"/>
        <v>Mar-09</v>
      </c>
      <c r="G362" s="12"/>
      <c r="R362" s="9">
        <f t="shared" si="63"/>
        <v>2037</v>
      </c>
      <c r="S362" t="str">
        <f t="shared" si="64"/>
        <v>Dec</v>
      </c>
      <c r="T362" t="str">
        <f t="shared" si="61"/>
        <v>2037_Dec</v>
      </c>
      <c r="U362" t="str">
        <f t="shared" si="62"/>
        <v>2038_Jan</v>
      </c>
      <c r="W362" t="s">
        <v>440</v>
      </c>
      <c r="X362" t="s">
        <v>441</v>
      </c>
    </row>
    <row r="363" spans="1:24">
      <c r="A363" s="2">
        <v>39900</v>
      </c>
      <c r="B363" t="str">
        <f t="shared" si="56"/>
        <v>2009_03</v>
      </c>
      <c r="C363" t="str">
        <f t="shared" si="57"/>
        <v>Mar</v>
      </c>
      <c r="D363" t="str">
        <f t="shared" si="58"/>
        <v>2009_Mar</v>
      </c>
      <c r="E363" s="12" t="str">
        <f t="shared" si="59"/>
        <v>28_Mar</v>
      </c>
      <c r="F363" s="12" t="str">
        <f t="shared" si="60"/>
        <v>Mar-09</v>
      </c>
      <c r="G363" s="12"/>
      <c r="R363" s="9">
        <f t="shared" si="63"/>
        <v>2038</v>
      </c>
      <c r="S363" t="str">
        <f t="shared" si="64"/>
        <v>Jan</v>
      </c>
      <c r="T363" t="str">
        <f t="shared" si="61"/>
        <v>2038_Jan</v>
      </c>
      <c r="U363" t="str">
        <f t="shared" si="62"/>
        <v>2038_Feb</v>
      </c>
      <c r="W363" t="s">
        <v>441</v>
      </c>
      <c r="X363" t="s">
        <v>442</v>
      </c>
    </row>
    <row r="364" spans="1:24">
      <c r="A364" s="2">
        <v>39901</v>
      </c>
      <c r="B364" t="str">
        <f t="shared" si="56"/>
        <v>2009_03</v>
      </c>
      <c r="C364" t="str">
        <f t="shared" si="57"/>
        <v>Mar</v>
      </c>
      <c r="D364" t="str">
        <f t="shared" si="58"/>
        <v>2009_Mar</v>
      </c>
      <c r="E364" s="12" t="str">
        <f t="shared" si="59"/>
        <v>29_Mar</v>
      </c>
      <c r="F364" s="12" t="str">
        <f t="shared" si="60"/>
        <v>Mar-09</v>
      </c>
      <c r="G364" s="12"/>
      <c r="R364" s="9">
        <f t="shared" si="63"/>
        <v>2038</v>
      </c>
      <c r="S364" t="str">
        <f t="shared" si="64"/>
        <v>Feb</v>
      </c>
      <c r="T364" t="str">
        <f t="shared" si="61"/>
        <v>2038_Feb</v>
      </c>
      <c r="U364" t="str">
        <f t="shared" si="62"/>
        <v>2038_Mar</v>
      </c>
      <c r="W364" t="s">
        <v>442</v>
      </c>
      <c r="X364" t="s">
        <v>443</v>
      </c>
    </row>
    <row r="365" spans="1:24">
      <c r="A365" s="2">
        <v>39902</v>
      </c>
      <c r="B365" t="str">
        <f t="shared" si="56"/>
        <v>2009_03</v>
      </c>
      <c r="C365" t="str">
        <f t="shared" si="57"/>
        <v>Mar</v>
      </c>
      <c r="D365" t="str">
        <f t="shared" si="58"/>
        <v>2009_Mar</v>
      </c>
      <c r="E365" s="12" t="str">
        <f t="shared" si="59"/>
        <v>30_Mar</v>
      </c>
      <c r="F365" s="12" t="str">
        <f t="shared" si="60"/>
        <v>Mar-09</v>
      </c>
      <c r="G365" s="12"/>
      <c r="R365" s="9">
        <f t="shared" si="63"/>
        <v>2038</v>
      </c>
      <c r="S365" t="str">
        <f t="shared" si="64"/>
        <v>Mar</v>
      </c>
      <c r="T365" t="str">
        <f t="shared" si="61"/>
        <v>2038_Mar</v>
      </c>
      <c r="U365" t="str">
        <f t="shared" si="62"/>
        <v>2038_Apr</v>
      </c>
      <c r="W365" t="s">
        <v>443</v>
      </c>
      <c r="X365" t="s">
        <v>444</v>
      </c>
    </row>
    <row r="366" spans="1:24">
      <c r="A366" s="2">
        <v>39903</v>
      </c>
      <c r="B366" t="str">
        <f t="shared" si="56"/>
        <v>2009_03</v>
      </c>
      <c r="C366" t="str">
        <f t="shared" si="57"/>
        <v>Mar</v>
      </c>
      <c r="D366" t="str">
        <f t="shared" si="58"/>
        <v>2009_Mar</v>
      </c>
      <c r="E366" s="12" t="str">
        <f t="shared" si="59"/>
        <v>31_Mar</v>
      </c>
      <c r="F366" s="12" t="str">
        <f t="shared" si="60"/>
        <v>Mar-09</v>
      </c>
      <c r="G366" s="12"/>
      <c r="R366" s="9">
        <f t="shared" si="63"/>
        <v>2038</v>
      </c>
      <c r="S366" t="str">
        <f t="shared" si="64"/>
        <v>Apr</v>
      </c>
      <c r="T366" t="str">
        <f t="shared" si="61"/>
        <v>2038_Apr</v>
      </c>
      <c r="U366" t="str">
        <f t="shared" si="62"/>
        <v>2038_May</v>
      </c>
      <c r="W366" t="s">
        <v>444</v>
      </c>
      <c r="X366" t="s">
        <v>445</v>
      </c>
    </row>
    <row r="367" spans="1:24">
      <c r="A367" s="2">
        <v>39904</v>
      </c>
      <c r="B367" t="str">
        <f t="shared" si="56"/>
        <v>2009_04</v>
      </c>
      <c r="C367" t="str">
        <f t="shared" si="57"/>
        <v>Apr</v>
      </c>
      <c r="D367" t="str">
        <f t="shared" si="58"/>
        <v>2009_Apr</v>
      </c>
      <c r="E367" s="12" t="str">
        <f t="shared" si="59"/>
        <v>01_Apr</v>
      </c>
      <c r="F367" s="12" t="str">
        <f t="shared" si="60"/>
        <v>Apr-09</v>
      </c>
      <c r="G367" s="12"/>
      <c r="R367" s="9">
        <f t="shared" si="63"/>
        <v>2038</v>
      </c>
      <c r="S367" t="str">
        <f t="shared" si="64"/>
        <v>May</v>
      </c>
      <c r="T367" t="str">
        <f t="shared" si="61"/>
        <v>2038_May</v>
      </c>
      <c r="U367" t="str">
        <f t="shared" si="62"/>
        <v>2038_Jun</v>
      </c>
      <c r="W367" t="s">
        <v>445</v>
      </c>
      <c r="X367" t="s">
        <v>446</v>
      </c>
    </row>
    <row r="368" spans="1:24">
      <c r="A368" s="2">
        <v>39905</v>
      </c>
      <c r="B368" t="str">
        <f t="shared" si="56"/>
        <v>2009_04</v>
      </c>
      <c r="C368" t="str">
        <f t="shared" si="57"/>
        <v>Apr</v>
      </c>
      <c r="D368" t="str">
        <f t="shared" si="58"/>
        <v>2009_Apr</v>
      </c>
      <c r="E368" s="12" t="str">
        <f t="shared" si="59"/>
        <v>02_Apr</v>
      </c>
      <c r="F368" s="12" t="str">
        <f t="shared" si="60"/>
        <v>Apr-09</v>
      </c>
      <c r="G368" s="12"/>
      <c r="R368" s="9">
        <f t="shared" si="63"/>
        <v>2038</v>
      </c>
      <c r="S368" t="str">
        <f t="shared" si="64"/>
        <v>Jun</v>
      </c>
      <c r="T368" t="str">
        <f t="shared" si="61"/>
        <v>2038_Jun</v>
      </c>
      <c r="U368" t="str">
        <f t="shared" si="62"/>
        <v>2038_Jul</v>
      </c>
      <c r="W368" t="s">
        <v>446</v>
      </c>
      <c r="X368" t="s">
        <v>447</v>
      </c>
    </row>
    <row r="369" spans="1:26">
      <c r="A369" s="2">
        <v>39906</v>
      </c>
      <c r="B369" t="str">
        <f t="shared" si="56"/>
        <v>2009_04</v>
      </c>
      <c r="C369" t="str">
        <f t="shared" si="57"/>
        <v>Apr</v>
      </c>
      <c r="D369" t="str">
        <f t="shared" si="58"/>
        <v>2009_Apr</v>
      </c>
      <c r="E369" s="12" t="str">
        <f t="shared" si="59"/>
        <v>03_Apr</v>
      </c>
      <c r="F369" s="12" t="str">
        <f t="shared" si="60"/>
        <v>Apr-09</v>
      </c>
      <c r="G369" s="12"/>
      <c r="R369" s="9">
        <f t="shared" si="63"/>
        <v>2038</v>
      </c>
      <c r="S369" t="str">
        <f t="shared" si="64"/>
        <v>Jul</v>
      </c>
      <c r="T369" t="str">
        <f t="shared" si="61"/>
        <v>2038_Jul</v>
      </c>
      <c r="U369" t="str">
        <f t="shared" si="62"/>
        <v>2038_Aug</v>
      </c>
      <c r="W369" t="s">
        <v>447</v>
      </c>
      <c r="X369" t="s">
        <v>448</v>
      </c>
    </row>
    <row r="370" spans="1:26">
      <c r="A370" s="2">
        <v>39907</v>
      </c>
      <c r="B370" t="str">
        <f t="shared" si="56"/>
        <v>2009_04</v>
      </c>
      <c r="C370" t="str">
        <f t="shared" si="57"/>
        <v>Apr</v>
      </c>
      <c r="D370" t="str">
        <f t="shared" si="58"/>
        <v>2009_Apr</v>
      </c>
      <c r="E370" s="12" t="str">
        <f t="shared" si="59"/>
        <v>04_Apr</v>
      </c>
      <c r="F370" s="12" t="str">
        <f t="shared" si="60"/>
        <v>Apr-09</v>
      </c>
      <c r="G370" s="12"/>
      <c r="R370" s="9">
        <f t="shared" si="63"/>
        <v>2038</v>
      </c>
      <c r="S370" t="str">
        <f t="shared" si="64"/>
        <v>Aug</v>
      </c>
      <c r="T370" t="str">
        <f t="shared" si="61"/>
        <v>2038_Aug</v>
      </c>
      <c r="U370" t="str">
        <f t="shared" si="62"/>
        <v>2038_Sep</v>
      </c>
      <c r="W370" t="s">
        <v>448</v>
      </c>
      <c r="X370" t="s">
        <v>473</v>
      </c>
    </row>
    <row r="371" spans="1:26">
      <c r="A371" s="2">
        <v>39908</v>
      </c>
      <c r="B371" t="str">
        <f t="shared" si="56"/>
        <v>2009_04</v>
      </c>
      <c r="C371" t="str">
        <f t="shared" si="57"/>
        <v>Apr</v>
      </c>
      <c r="D371" t="str">
        <f t="shared" si="58"/>
        <v>2009_Apr</v>
      </c>
      <c r="E371" s="12" t="str">
        <f t="shared" si="59"/>
        <v>05_Apr</v>
      </c>
      <c r="F371" s="12" t="str">
        <f t="shared" si="60"/>
        <v>Apr-09</v>
      </c>
      <c r="G371" s="12"/>
      <c r="R371" s="9">
        <f t="shared" si="63"/>
        <v>2038</v>
      </c>
      <c r="S371" t="str">
        <f t="shared" si="64"/>
        <v>Sep</v>
      </c>
      <c r="T371" t="str">
        <f t="shared" si="61"/>
        <v>2038_Sep</v>
      </c>
      <c r="U371" t="str">
        <f t="shared" si="62"/>
        <v>2038_Oct</v>
      </c>
      <c r="W371" t="str">
        <f>X370</f>
        <v>2024M12</v>
      </c>
      <c r="X371" t="str">
        <f>Y371&amp;Z371</f>
        <v>2025M01</v>
      </c>
      <c r="Y371">
        <v>2025</v>
      </c>
      <c r="Z371" t="s">
        <v>73</v>
      </c>
    </row>
    <row r="372" spans="1:26">
      <c r="A372" s="2">
        <v>39909</v>
      </c>
      <c r="B372" t="str">
        <f t="shared" si="56"/>
        <v>2009_04</v>
      </c>
      <c r="C372" t="str">
        <f t="shared" si="57"/>
        <v>Apr</v>
      </c>
      <c r="D372" t="str">
        <f t="shared" si="58"/>
        <v>2009_Apr</v>
      </c>
      <c r="E372" s="12" t="str">
        <f t="shared" si="59"/>
        <v>06_Apr</v>
      </c>
      <c r="F372" s="12" t="str">
        <f t="shared" si="60"/>
        <v>Apr-09</v>
      </c>
      <c r="G372" s="12"/>
      <c r="R372" s="9">
        <f t="shared" si="63"/>
        <v>2038</v>
      </c>
      <c r="S372" t="str">
        <f t="shared" si="64"/>
        <v>Oct</v>
      </c>
      <c r="T372" t="str">
        <f t="shared" si="61"/>
        <v>2038_Oct</v>
      </c>
      <c r="U372" t="str">
        <f t="shared" si="62"/>
        <v>2038_Nov</v>
      </c>
      <c r="W372" t="str">
        <f t="shared" ref="W372:W382" si="65">X371</f>
        <v>2025M01</v>
      </c>
      <c r="X372" t="str">
        <f t="shared" ref="X372:X382" si="66">Y372&amp;Z372</f>
        <v>2025M02</v>
      </c>
      <c r="Y372">
        <v>2025</v>
      </c>
      <c r="Z372" t="s">
        <v>74</v>
      </c>
    </row>
    <row r="373" spans="1:26">
      <c r="A373" s="2">
        <v>39910</v>
      </c>
      <c r="B373" t="str">
        <f t="shared" si="56"/>
        <v>2009_04</v>
      </c>
      <c r="C373" t="str">
        <f t="shared" si="57"/>
        <v>Apr</v>
      </c>
      <c r="D373" t="str">
        <f t="shared" si="58"/>
        <v>2009_Apr</v>
      </c>
      <c r="E373" s="12" t="str">
        <f t="shared" si="59"/>
        <v>07_Apr</v>
      </c>
      <c r="F373" s="12" t="str">
        <f t="shared" si="60"/>
        <v>Apr-09</v>
      </c>
      <c r="G373" s="12"/>
      <c r="R373" s="9">
        <f t="shared" si="63"/>
        <v>2038</v>
      </c>
      <c r="S373" t="str">
        <f t="shared" si="64"/>
        <v>Nov</v>
      </c>
      <c r="T373" t="str">
        <f t="shared" si="61"/>
        <v>2038_Nov</v>
      </c>
      <c r="U373" t="str">
        <f t="shared" si="62"/>
        <v>2038_Dec</v>
      </c>
      <c r="W373" t="str">
        <f t="shared" si="65"/>
        <v>2025M02</v>
      </c>
      <c r="X373" t="str">
        <f t="shared" si="66"/>
        <v>2025M03</v>
      </c>
      <c r="Y373">
        <v>2025</v>
      </c>
      <c r="Z373" t="s">
        <v>75</v>
      </c>
    </row>
    <row r="374" spans="1:26">
      <c r="A374" s="2">
        <v>39911</v>
      </c>
      <c r="B374" t="str">
        <f t="shared" si="56"/>
        <v>2009_04</v>
      </c>
      <c r="C374" t="str">
        <f t="shared" si="57"/>
        <v>Apr</v>
      </c>
      <c r="D374" t="str">
        <f t="shared" si="58"/>
        <v>2009_Apr</v>
      </c>
      <c r="E374" s="12" t="str">
        <f t="shared" si="59"/>
        <v>08_Apr</v>
      </c>
      <c r="F374" s="12" t="str">
        <f t="shared" si="60"/>
        <v>Apr-09</v>
      </c>
      <c r="G374" s="12"/>
      <c r="R374" s="9">
        <f t="shared" si="63"/>
        <v>2038</v>
      </c>
      <c r="S374" t="str">
        <f t="shared" si="64"/>
        <v>Dec</v>
      </c>
      <c r="T374" t="str">
        <f t="shared" si="61"/>
        <v>2038_Dec</v>
      </c>
      <c r="U374" t="str">
        <f t="shared" si="62"/>
        <v>2039_Jan</v>
      </c>
      <c r="W374" t="str">
        <f t="shared" si="65"/>
        <v>2025M03</v>
      </c>
      <c r="X374" t="str">
        <f t="shared" si="66"/>
        <v>2025M04</v>
      </c>
      <c r="Y374">
        <v>2025</v>
      </c>
      <c r="Z374" t="s">
        <v>64</v>
      </c>
    </row>
    <row r="375" spans="1:26">
      <c r="A375" s="2">
        <v>39912</v>
      </c>
      <c r="B375" t="str">
        <f t="shared" si="56"/>
        <v>2009_04</v>
      </c>
      <c r="C375" t="str">
        <f t="shared" si="57"/>
        <v>Apr</v>
      </c>
      <c r="D375" t="str">
        <f t="shared" si="58"/>
        <v>2009_Apr</v>
      </c>
      <c r="E375" s="12" t="str">
        <f t="shared" si="59"/>
        <v>09_Apr</v>
      </c>
      <c r="F375" s="12" t="str">
        <f t="shared" si="60"/>
        <v>Apr-09</v>
      </c>
      <c r="G375" s="12"/>
      <c r="R375" s="9">
        <f t="shared" si="63"/>
        <v>2039</v>
      </c>
      <c r="S375" t="str">
        <f t="shared" si="64"/>
        <v>Jan</v>
      </c>
      <c r="T375" t="str">
        <f t="shared" si="61"/>
        <v>2039_Jan</v>
      </c>
      <c r="U375" t="str">
        <f t="shared" si="62"/>
        <v>2039_Feb</v>
      </c>
      <c r="W375" t="str">
        <f t="shared" si="65"/>
        <v>2025M04</v>
      </c>
      <c r="X375" t="str">
        <f t="shared" si="66"/>
        <v>2025M05</v>
      </c>
      <c r="Y375">
        <v>2025</v>
      </c>
      <c r="Z375" t="s">
        <v>65</v>
      </c>
    </row>
    <row r="376" spans="1:26">
      <c r="A376" s="2">
        <v>39913</v>
      </c>
      <c r="B376" t="str">
        <f t="shared" si="56"/>
        <v>2009_04</v>
      </c>
      <c r="C376" t="str">
        <f t="shared" si="57"/>
        <v>Apr</v>
      </c>
      <c r="D376" t="str">
        <f t="shared" si="58"/>
        <v>2009_Apr</v>
      </c>
      <c r="E376" s="12" t="str">
        <f t="shared" si="59"/>
        <v>10_Apr</v>
      </c>
      <c r="F376" s="12" t="str">
        <f t="shared" si="60"/>
        <v>Apr-09</v>
      </c>
      <c r="G376" s="12"/>
      <c r="R376" s="9">
        <f t="shared" si="63"/>
        <v>2039</v>
      </c>
      <c r="S376" t="str">
        <f t="shared" si="64"/>
        <v>Feb</v>
      </c>
      <c r="T376" t="str">
        <f t="shared" si="61"/>
        <v>2039_Feb</v>
      </c>
      <c r="U376" t="str">
        <f t="shared" si="62"/>
        <v>2039_Mar</v>
      </c>
      <c r="W376" t="str">
        <f t="shared" si="65"/>
        <v>2025M05</v>
      </c>
      <c r="X376" t="str">
        <f t="shared" si="66"/>
        <v>2025M06</v>
      </c>
      <c r="Y376">
        <v>2025</v>
      </c>
      <c r="Z376" t="s">
        <v>66</v>
      </c>
    </row>
    <row r="377" spans="1:26">
      <c r="A377" s="2">
        <v>39914</v>
      </c>
      <c r="B377" t="str">
        <f t="shared" si="56"/>
        <v>2009_04</v>
      </c>
      <c r="C377" t="str">
        <f t="shared" si="57"/>
        <v>Apr</v>
      </c>
      <c r="D377" t="str">
        <f t="shared" si="58"/>
        <v>2009_Apr</v>
      </c>
      <c r="E377" s="12" t="str">
        <f t="shared" si="59"/>
        <v>11_Apr</v>
      </c>
      <c r="F377" s="12" t="str">
        <f t="shared" si="60"/>
        <v>Apr-09</v>
      </c>
      <c r="G377" s="12"/>
      <c r="R377" s="9">
        <f t="shared" si="63"/>
        <v>2039</v>
      </c>
      <c r="S377" t="str">
        <f t="shared" si="64"/>
        <v>Mar</v>
      </c>
      <c r="T377" t="str">
        <f t="shared" si="61"/>
        <v>2039_Mar</v>
      </c>
      <c r="U377" t="str">
        <f t="shared" si="62"/>
        <v>2039_Apr</v>
      </c>
      <c r="W377" t="str">
        <f t="shared" si="65"/>
        <v>2025M06</v>
      </c>
      <c r="X377" t="str">
        <f t="shared" si="66"/>
        <v>2025M07</v>
      </c>
      <c r="Y377">
        <v>2025</v>
      </c>
      <c r="Z377" t="s">
        <v>67</v>
      </c>
    </row>
    <row r="378" spans="1:26">
      <c r="A378" s="2">
        <v>39915</v>
      </c>
      <c r="B378" t="str">
        <f t="shared" si="56"/>
        <v>2009_04</v>
      </c>
      <c r="C378" t="str">
        <f t="shared" si="57"/>
        <v>Apr</v>
      </c>
      <c r="D378" t="str">
        <f t="shared" si="58"/>
        <v>2009_Apr</v>
      </c>
      <c r="E378" s="12" t="str">
        <f t="shared" si="59"/>
        <v>12_Apr</v>
      </c>
      <c r="F378" s="12" t="str">
        <f t="shared" si="60"/>
        <v>Apr-09</v>
      </c>
      <c r="G378" s="12"/>
      <c r="R378" s="9">
        <f t="shared" si="63"/>
        <v>2039</v>
      </c>
      <c r="S378" t="str">
        <f t="shared" si="64"/>
        <v>Apr</v>
      </c>
      <c r="T378" t="str">
        <f t="shared" si="61"/>
        <v>2039_Apr</v>
      </c>
      <c r="U378">
        <f t="shared" si="62"/>
        <v>0</v>
      </c>
      <c r="W378" t="str">
        <f t="shared" si="65"/>
        <v>2025M07</v>
      </c>
      <c r="X378" t="str">
        <f t="shared" si="66"/>
        <v>2025M08</v>
      </c>
      <c r="Y378">
        <v>2025</v>
      </c>
      <c r="Z378" t="s">
        <v>68</v>
      </c>
    </row>
    <row r="379" spans="1:26">
      <c r="A379" s="2">
        <v>39916</v>
      </c>
      <c r="B379" t="str">
        <f t="shared" si="56"/>
        <v>2009_04</v>
      </c>
      <c r="C379" t="str">
        <f t="shared" si="57"/>
        <v>Apr</v>
      </c>
      <c r="D379" t="str">
        <f t="shared" si="58"/>
        <v>2009_Apr</v>
      </c>
      <c r="E379" s="12" t="str">
        <f t="shared" si="59"/>
        <v>13_Apr</v>
      </c>
      <c r="F379" s="12" t="str">
        <f t="shared" si="60"/>
        <v>Apr-09</v>
      </c>
      <c r="G379" s="12"/>
      <c r="W379" t="str">
        <f t="shared" si="65"/>
        <v>2025M08</v>
      </c>
      <c r="X379" t="str">
        <f t="shared" si="66"/>
        <v>2025M09</v>
      </c>
      <c r="Y379">
        <v>2025</v>
      </c>
      <c r="Z379" t="s">
        <v>69</v>
      </c>
    </row>
    <row r="380" spans="1:26">
      <c r="A380" s="2">
        <v>39917</v>
      </c>
      <c r="B380" t="str">
        <f t="shared" si="56"/>
        <v>2009_04</v>
      </c>
      <c r="C380" t="str">
        <f t="shared" si="57"/>
        <v>Apr</v>
      </c>
      <c r="D380" t="str">
        <f t="shared" si="58"/>
        <v>2009_Apr</v>
      </c>
      <c r="E380" s="12" t="str">
        <f t="shared" si="59"/>
        <v>14_Apr</v>
      </c>
      <c r="F380" s="12" t="str">
        <f t="shared" si="60"/>
        <v>Apr-09</v>
      </c>
      <c r="G380" s="12"/>
      <c r="W380" t="str">
        <f t="shared" si="65"/>
        <v>2025M09</v>
      </c>
      <c r="X380" t="str">
        <f t="shared" si="66"/>
        <v>2025M10</v>
      </c>
      <c r="Y380">
        <v>2025</v>
      </c>
      <c r="Z380" t="s">
        <v>70</v>
      </c>
    </row>
    <row r="381" spans="1:26">
      <c r="A381" s="2">
        <v>39918</v>
      </c>
      <c r="B381" t="str">
        <f t="shared" si="56"/>
        <v>2009_04</v>
      </c>
      <c r="C381" t="str">
        <f t="shared" si="57"/>
        <v>Apr</v>
      </c>
      <c r="D381" t="str">
        <f t="shared" si="58"/>
        <v>2009_Apr</v>
      </c>
      <c r="E381" s="12" t="str">
        <f t="shared" si="59"/>
        <v>15_Apr</v>
      </c>
      <c r="F381" s="12" t="str">
        <f t="shared" si="60"/>
        <v>Apr-09</v>
      </c>
      <c r="G381" s="12"/>
      <c r="W381" t="str">
        <f t="shared" si="65"/>
        <v>2025M10</v>
      </c>
      <c r="X381" t="str">
        <f t="shared" si="66"/>
        <v>2025M11</v>
      </c>
      <c r="Y381">
        <v>2025</v>
      </c>
      <c r="Z381" t="s">
        <v>71</v>
      </c>
    </row>
    <row r="382" spans="1:26">
      <c r="A382" s="2">
        <v>39919</v>
      </c>
      <c r="B382" t="str">
        <f t="shared" si="56"/>
        <v>2009_04</v>
      </c>
      <c r="C382" t="str">
        <f t="shared" si="57"/>
        <v>Apr</v>
      </c>
      <c r="D382" t="str">
        <f t="shared" si="58"/>
        <v>2009_Apr</v>
      </c>
      <c r="E382" s="12" t="str">
        <f t="shared" si="59"/>
        <v>16_Apr</v>
      </c>
      <c r="F382" s="12" t="str">
        <f t="shared" si="60"/>
        <v>Apr-09</v>
      </c>
      <c r="G382" s="12"/>
      <c r="W382" t="str">
        <f t="shared" si="65"/>
        <v>2025M11</v>
      </c>
      <c r="X382" t="str">
        <f t="shared" si="66"/>
        <v>2025M12</v>
      </c>
      <c r="Y382">
        <v>2025</v>
      </c>
      <c r="Z382" t="s">
        <v>72</v>
      </c>
    </row>
    <row r="383" spans="1:26">
      <c r="A383" s="2">
        <v>39920</v>
      </c>
      <c r="B383" t="str">
        <f t="shared" si="56"/>
        <v>2009_04</v>
      </c>
      <c r="C383" t="str">
        <f t="shared" si="57"/>
        <v>Apr</v>
      </c>
      <c r="D383" t="str">
        <f t="shared" si="58"/>
        <v>2009_Apr</v>
      </c>
      <c r="E383" s="12" t="str">
        <f t="shared" si="59"/>
        <v>17_Apr</v>
      </c>
      <c r="F383" s="12" t="str">
        <f t="shared" si="60"/>
        <v>Apr-09</v>
      </c>
      <c r="G383" s="12"/>
    </row>
    <row r="384" spans="1:26">
      <c r="A384" s="2">
        <v>39921</v>
      </c>
      <c r="B384" t="str">
        <f t="shared" si="56"/>
        <v>2009_04</v>
      </c>
      <c r="C384" t="str">
        <f t="shared" si="57"/>
        <v>Apr</v>
      </c>
      <c r="D384" t="str">
        <f t="shared" si="58"/>
        <v>2009_Apr</v>
      </c>
      <c r="E384" s="12" t="str">
        <f t="shared" si="59"/>
        <v>18_Apr</v>
      </c>
      <c r="F384" s="12" t="str">
        <f t="shared" si="60"/>
        <v>Apr-09</v>
      </c>
      <c r="G384" s="12"/>
    </row>
    <row r="385" spans="1:7">
      <c r="A385" s="2">
        <v>39922</v>
      </c>
      <c r="B385" t="str">
        <f t="shared" si="56"/>
        <v>2009_04</v>
      </c>
      <c r="C385" t="str">
        <f t="shared" si="57"/>
        <v>Apr</v>
      </c>
      <c r="D385" t="str">
        <f t="shared" si="58"/>
        <v>2009_Apr</v>
      </c>
      <c r="E385" s="12" t="str">
        <f t="shared" si="59"/>
        <v>19_Apr</v>
      </c>
      <c r="F385" s="12" t="str">
        <f t="shared" si="60"/>
        <v>Apr-09</v>
      </c>
      <c r="G385" s="12"/>
    </row>
    <row r="386" spans="1:7">
      <c r="A386" s="2">
        <v>39923</v>
      </c>
      <c r="B386" t="str">
        <f t="shared" ref="B386:B449" si="67">TEXT(YEAR(A386),"0000")&amp;"_"&amp;TEXT(MONTH(A386),"00")</f>
        <v>2009_04</v>
      </c>
      <c r="C386" t="str">
        <f t="shared" ref="C386:C449" si="68">VLOOKUP(TEXT(MONTH(A386),"00"),$H$2:$I$13,2,FALSE)</f>
        <v>Apr</v>
      </c>
      <c r="D386" t="str">
        <f t="shared" si="58"/>
        <v>2009_Apr</v>
      </c>
      <c r="E386" s="12" t="str">
        <f t="shared" si="59"/>
        <v>20_Apr</v>
      </c>
      <c r="F386" s="12" t="str">
        <f t="shared" si="60"/>
        <v>Apr-09</v>
      </c>
      <c r="G386" s="12"/>
    </row>
    <row r="387" spans="1:7">
      <c r="A387" s="2">
        <v>39924</v>
      </c>
      <c r="B387" t="str">
        <f t="shared" si="67"/>
        <v>2009_04</v>
      </c>
      <c r="C387" t="str">
        <f t="shared" si="68"/>
        <v>Apr</v>
      </c>
      <c r="D387" t="str">
        <f t="shared" ref="D387:D450" si="69">TEXT(YEAR(A387),"0000")&amp;"_"&amp;C387</f>
        <v>2009_Apr</v>
      </c>
      <c r="E387" s="12" t="str">
        <f t="shared" ref="E387:E450" si="70">VLOOKUP(DAY(A387),$G$2:$H$32,2,FALSE)&amp;"_"&amp;C387</f>
        <v>21_Apr</v>
      </c>
      <c r="F387" s="12" t="str">
        <f t="shared" si="60"/>
        <v>Apr-09</v>
      </c>
      <c r="G387" s="12"/>
    </row>
    <row r="388" spans="1:7">
      <c r="A388" s="2">
        <v>39925</v>
      </c>
      <c r="B388" t="str">
        <f t="shared" si="67"/>
        <v>2009_04</v>
      </c>
      <c r="C388" t="str">
        <f t="shared" si="68"/>
        <v>Apr</v>
      </c>
      <c r="D388" t="str">
        <f t="shared" si="69"/>
        <v>2009_Apr</v>
      </c>
      <c r="E388" s="12" t="str">
        <f t="shared" si="70"/>
        <v>22_Apr</v>
      </c>
      <c r="F388" s="12" t="str">
        <f t="shared" ref="F388:F451" si="71">C388&amp;"-"&amp;RIGHT(YEAR(A388),2)</f>
        <v>Apr-09</v>
      </c>
      <c r="G388" s="12"/>
    </row>
    <row r="389" spans="1:7">
      <c r="A389" s="2">
        <v>39926</v>
      </c>
      <c r="B389" t="str">
        <f t="shared" si="67"/>
        <v>2009_04</v>
      </c>
      <c r="C389" t="str">
        <f t="shared" si="68"/>
        <v>Apr</v>
      </c>
      <c r="D389" t="str">
        <f t="shared" si="69"/>
        <v>2009_Apr</v>
      </c>
      <c r="E389" s="12" t="str">
        <f t="shared" si="70"/>
        <v>23_Apr</v>
      </c>
      <c r="F389" s="12" t="str">
        <f t="shared" si="71"/>
        <v>Apr-09</v>
      </c>
      <c r="G389" s="12"/>
    </row>
    <row r="390" spans="1:7">
      <c r="A390" s="2">
        <v>39927</v>
      </c>
      <c r="B390" t="str">
        <f t="shared" si="67"/>
        <v>2009_04</v>
      </c>
      <c r="C390" t="str">
        <f t="shared" si="68"/>
        <v>Apr</v>
      </c>
      <c r="D390" t="str">
        <f t="shared" si="69"/>
        <v>2009_Apr</v>
      </c>
      <c r="E390" s="12" t="str">
        <f t="shared" si="70"/>
        <v>24_Apr</v>
      </c>
      <c r="F390" s="12" t="str">
        <f t="shared" si="71"/>
        <v>Apr-09</v>
      </c>
      <c r="G390" s="12"/>
    </row>
    <row r="391" spans="1:7">
      <c r="A391" s="2">
        <v>39928</v>
      </c>
      <c r="B391" t="str">
        <f t="shared" si="67"/>
        <v>2009_04</v>
      </c>
      <c r="C391" t="str">
        <f t="shared" si="68"/>
        <v>Apr</v>
      </c>
      <c r="D391" t="str">
        <f t="shared" si="69"/>
        <v>2009_Apr</v>
      </c>
      <c r="E391" s="12" t="str">
        <f t="shared" si="70"/>
        <v>25_Apr</v>
      </c>
      <c r="F391" s="12" t="str">
        <f t="shared" si="71"/>
        <v>Apr-09</v>
      </c>
      <c r="G391" s="12"/>
    </row>
    <row r="392" spans="1:7">
      <c r="A392" s="2">
        <v>39929</v>
      </c>
      <c r="B392" t="str">
        <f t="shared" si="67"/>
        <v>2009_04</v>
      </c>
      <c r="C392" t="str">
        <f t="shared" si="68"/>
        <v>Apr</v>
      </c>
      <c r="D392" t="str">
        <f t="shared" si="69"/>
        <v>2009_Apr</v>
      </c>
      <c r="E392" s="12" t="str">
        <f t="shared" si="70"/>
        <v>26_Apr</v>
      </c>
      <c r="F392" s="12" t="str">
        <f t="shared" si="71"/>
        <v>Apr-09</v>
      </c>
      <c r="G392" s="12"/>
    </row>
    <row r="393" spans="1:7">
      <c r="A393" s="2">
        <v>39930</v>
      </c>
      <c r="B393" t="str">
        <f t="shared" si="67"/>
        <v>2009_04</v>
      </c>
      <c r="C393" t="str">
        <f t="shared" si="68"/>
        <v>Apr</v>
      </c>
      <c r="D393" t="str">
        <f t="shared" si="69"/>
        <v>2009_Apr</v>
      </c>
      <c r="E393" s="12" t="str">
        <f t="shared" si="70"/>
        <v>27_Apr</v>
      </c>
      <c r="F393" s="12" t="str">
        <f t="shared" si="71"/>
        <v>Apr-09</v>
      </c>
      <c r="G393" s="12"/>
    </row>
    <row r="394" spans="1:7">
      <c r="A394" s="2">
        <v>39931</v>
      </c>
      <c r="B394" t="str">
        <f t="shared" si="67"/>
        <v>2009_04</v>
      </c>
      <c r="C394" t="str">
        <f t="shared" si="68"/>
        <v>Apr</v>
      </c>
      <c r="D394" t="str">
        <f t="shared" si="69"/>
        <v>2009_Apr</v>
      </c>
      <c r="E394" s="12" t="str">
        <f t="shared" si="70"/>
        <v>28_Apr</v>
      </c>
      <c r="F394" s="12" t="str">
        <f t="shared" si="71"/>
        <v>Apr-09</v>
      </c>
      <c r="G394" s="12"/>
    </row>
    <row r="395" spans="1:7">
      <c r="A395" s="2">
        <v>39932</v>
      </c>
      <c r="B395" t="str">
        <f t="shared" si="67"/>
        <v>2009_04</v>
      </c>
      <c r="C395" t="str">
        <f t="shared" si="68"/>
        <v>Apr</v>
      </c>
      <c r="D395" t="str">
        <f t="shared" si="69"/>
        <v>2009_Apr</v>
      </c>
      <c r="E395" s="12" t="str">
        <f t="shared" si="70"/>
        <v>29_Apr</v>
      </c>
      <c r="F395" s="12" t="str">
        <f t="shared" si="71"/>
        <v>Apr-09</v>
      </c>
      <c r="G395" s="12"/>
    </row>
    <row r="396" spans="1:7">
      <c r="A396" s="2">
        <v>39933</v>
      </c>
      <c r="B396" t="str">
        <f t="shared" si="67"/>
        <v>2009_04</v>
      </c>
      <c r="C396" t="str">
        <f t="shared" si="68"/>
        <v>Apr</v>
      </c>
      <c r="D396" t="str">
        <f t="shared" si="69"/>
        <v>2009_Apr</v>
      </c>
      <c r="E396" s="12" t="str">
        <f t="shared" si="70"/>
        <v>30_Apr</v>
      </c>
      <c r="F396" s="12" t="str">
        <f t="shared" si="71"/>
        <v>Apr-09</v>
      </c>
      <c r="G396" s="12"/>
    </row>
    <row r="397" spans="1:7">
      <c r="A397" s="2">
        <v>39934</v>
      </c>
      <c r="B397" t="str">
        <f t="shared" si="67"/>
        <v>2009_05</v>
      </c>
      <c r="C397" t="str">
        <f t="shared" si="68"/>
        <v>May</v>
      </c>
      <c r="D397" t="str">
        <f t="shared" si="69"/>
        <v>2009_May</v>
      </c>
      <c r="E397" s="12" t="str">
        <f t="shared" si="70"/>
        <v>01_May</v>
      </c>
      <c r="F397" s="12" t="str">
        <f t="shared" si="71"/>
        <v>May-09</v>
      </c>
      <c r="G397" s="12"/>
    </row>
    <row r="398" spans="1:7">
      <c r="A398" s="2">
        <v>39935</v>
      </c>
      <c r="B398" t="str">
        <f t="shared" si="67"/>
        <v>2009_05</v>
      </c>
      <c r="C398" t="str">
        <f t="shared" si="68"/>
        <v>May</v>
      </c>
      <c r="D398" t="str">
        <f t="shared" si="69"/>
        <v>2009_May</v>
      </c>
      <c r="E398" s="12" t="str">
        <f t="shared" si="70"/>
        <v>02_May</v>
      </c>
      <c r="F398" s="12" t="str">
        <f t="shared" si="71"/>
        <v>May-09</v>
      </c>
      <c r="G398" s="12"/>
    </row>
    <row r="399" spans="1:7">
      <c r="A399" s="2">
        <v>39936</v>
      </c>
      <c r="B399" t="str">
        <f t="shared" si="67"/>
        <v>2009_05</v>
      </c>
      <c r="C399" t="str">
        <f t="shared" si="68"/>
        <v>May</v>
      </c>
      <c r="D399" t="str">
        <f t="shared" si="69"/>
        <v>2009_May</v>
      </c>
      <c r="E399" s="12" t="str">
        <f t="shared" si="70"/>
        <v>03_May</v>
      </c>
      <c r="F399" s="12" t="str">
        <f t="shared" si="71"/>
        <v>May-09</v>
      </c>
      <c r="G399" s="12"/>
    </row>
    <row r="400" spans="1:7">
      <c r="A400" s="2">
        <v>39937</v>
      </c>
      <c r="B400" t="str">
        <f t="shared" si="67"/>
        <v>2009_05</v>
      </c>
      <c r="C400" t="str">
        <f t="shared" si="68"/>
        <v>May</v>
      </c>
      <c r="D400" t="str">
        <f t="shared" si="69"/>
        <v>2009_May</v>
      </c>
      <c r="E400" s="12" t="str">
        <f t="shared" si="70"/>
        <v>04_May</v>
      </c>
      <c r="F400" s="12" t="str">
        <f t="shared" si="71"/>
        <v>May-09</v>
      </c>
      <c r="G400" s="12"/>
    </row>
    <row r="401" spans="1:7">
      <c r="A401" s="2">
        <v>39938</v>
      </c>
      <c r="B401" t="str">
        <f t="shared" si="67"/>
        <v>2009_05</v>
      </c>
      <c r="C401" t="str">
        <f t="shared" si="68"/>
        <v>May</v>
      </c>
      <c r="D401" t="str">
        <f t="shared" si="69"/>
        <v>2009_May</v>
      </c>
      <c r="E401" s="12" t="str">
        <f t="shared" si="70"/>
        <v>05_May</v>
      </c>
      <c r="F401" s="12" t="str">
        <f t="shared" si="71"/>
        <v>May-09</v>
      </c>
      <c r="G401" s="12"/>
    </row>
    <row r="402" spans="1:7">
      <c r="A402" s="2">
        <v>39939</v>
      </c>
      <c r="B402" t="str">
        <f t="shared" si="67"/>
        <v>2009_05</v>
      </c>
      <c r="C402" t="str">
        <f t="shared" si="68"/>
        <v>May</v>
      </c>
      <c r="D402" t="str">
        <f t="shared" si="69"/>
        <v>2009_May</v>
      </c>
      <c r="E402" s="12" t="str">
        <f t="shared" si="70"/>
        <v>06_May</v>
      </c>
      <c r="F402" s="12" t="str">
        <f t="shared" si="71"/>
        <v>May-09</v>
      </c>
      <c r="G402" s="12"/>
    </row>
    <row r="403" spans="1:7">
      <c r="A403" s="2">
        <v>39940</v>
      </c>
      <c r="B403" t="str">
        <f t="shared" si="67"/>
        <v>2009_05</v>
      </c>
      <c r="C403" t="str">
        <f t="shared" si="68"/>
        <v>May</v>
      </c>
      <c r="D403" t="str">
        <f t="shared" si="69"/>
        <v>2009_May</v>
      </c>
      <c r="E403" s="12" t="str">
        <f t="shared" si="70"/>
        <v>07_May</v>
      </c>
      <c r="F403" s="12" t="str">
        <f t="shared" si="71"/>
        <v>May-09</v>
      </c>
      <c r="G403" s="12"/>
    </row>
    <row r="404" spans="1:7">
      <c r="A404" s="2">
        <v>39941</v>
      </c>
      <c r="B404" t="str">
        <f t="shared" si="67"/>
        <v>2009_05</v>
      </c>
      <c r="C404" t="str">
        <f t="shared" si="68"/>
        <v>May</v>
      </c>
      <c r="D404" t="str">
        <f t="shared" si="69"/>
        <v>2009_May</v>
      </c>
      <c r="E404" s="12" t="str">
        <f t="shared" si="70"/>
        <v>08_May</v>
      </c>
      <c r="F404" s="12" t="str">
        <f t="shared" si="71"/>
        <v>May-09</v>
      </c>
      <c r="G404" s="12"/>
    </row>
    <row r="405" spans="1:7">
      <c r="A405" s="2">
        <v>39942</v>
      </c>
      <c r="B405" t="str">
        <f t="shared" si="67"/>
        <v>2009_05</v>
      </c>
      <c r="C405" t="str">
        <f t="shared" si="68"/>
        <v>May</v>
      </c>
      <c r="D405" t="str">
        <f t="shared" si="69"/>
        <v>2009_May</v>
      </c>
      <c r="E405" s="12" t="str">
        <f t="shared" si="70"/>
        <v>09_May</v>
      </c>
      <c r="F405" s="12" t="str">
        <f t="shared" si="71"/>
        <v>May-09</v>
      </c>
      <c r="G405" s="12"/>
    </row>
    <row r="406" spans="1:7">
      <c r="A406" s="2">
        <v>39943</v>
      </c>
      <c r="B406" t="str">
        <f t="shared" si="67"/>
        <v>2009_05</v>
      </c>
      <c r="C406" t="str">
        <f t="shared" si="68"/>
        <v>May</v>
      </c>
      <c r="D406" t="str">
        <f t="shared" si="69"/>
        <v>2009_May</v>
      </c>
      <c r="E406" s="12" t="str">
        <f t="shared" si="70"/>
        <v>10_May</v>
      </c>
      <c r="F406" s="12" t="str">
        <f t="shared" si="71"/>
        <v>May-09</v>
      </c>
      <c r="G406" s="12"/>
    </row>
    <row r="407" spans="1:7">
      <c r="A407" s="2">
        <v>39944</v>
      </c>
      <c r="B407" t="str">
        <f t="shared" si="67"/>
        <v>2009_05</v>
      </c>
      <c r="C407" t="str">
        <f t="shared" si="68"/>
        <v>May</v>
      </c>
      <c r="D407" t="str">
        <f t="shared" si="69"/>
        <v>2009_May</v>
      </c>
      <c r="E407" s="12" t="str">
        <f t="shared" si="70"/>
        <v>11_May</v>
      </c>
      <c r="F407" s="12" t="str">
        <f t="shared" si="71"/>
        <v>May-09</v>
      </c>
      <c r="G407" s="12"/>
    </row>
    <row r="408" spans="1:7">
      <c r="A408" s="2">
        <v>39945</v>
      </c>
      <c r="B408" t="str">
        <f t="shared" si="67"/>
        <v>2009_05</v>
      </c>
      <c r="C408" t="str">
        <f t="shared" si="68"/>
        <v>May</v>
      </c>
      <c r="D408" t="str">
        <f t="shared" si="69"/>
        <v>2009_May</v>
      </c>
      <c r="E408" s="12" t="str">
        <f t="shared" si="70"/>
        <v>12_May</v>
      </c>
      <c r="F408" s="12" t="str">
        <f t="shared" si="71"/>
        <v>May-09</v>
      </c>
      <c r="G408" s="12"/>
    </row>
    <row r="409" spans="1:7">
      <c r="A409" s="2">
        <v>39946</v>
      </c>
      <c r="B409" t="str">
        <f t="shared" si="67"/>
        <v>2009_05</v>
      </c>
      <c r="C409" t="str">
        <f t="shared" si="68"/>
        <v>May</v>
      </c>
      <c r="D409" t="str">
        <f t="shared" si="69"/>
        <v>2009_May</v>
      </c>
      <c r="E409" s="12" t="str">
        <f t="shared" si="70"/>
        <v>13_May</v>
      </c>
      <c r="F409" s="12" t="str">
        <f t="shared" si="71"/>
        <v>May-09</v>
      </c>
      <c r="G409" s="12"/>
    </row>
    <row r="410" spans="1:7">
      <c r="A410" s="2">
        <v>39947</v>
      </c>
      <c r="B410" t="str">
        <f t="shared" si="67"/>
        <v>2009_05</v>
      </c>
      <c r="C410" t="str">
        <f t="shared" si="68"/>
        <v>May</v>
      </c>
      <c r="D410" t="str">
        <f t="shared" si="69"/>
        <v>2009_May</v>
      </c>
      <c r="E410" s="12" t="str">
        <f t="shared" si="70"/>
        <v>14_May</v>
      </c>
      <c r="F410" s="12" t="str">
        <f t="shared" si="71"/>
        <v>May-09</v>
      </c>
      <c r="G410" s="12"/>
    </row>
    <row r="411" spans="1:7">
      <c r="A411" s="2">
        <v>39948</v>
      </c>
      <c r="B411" t="str">
        <f t="shared" si="67"/>
        <v>2009_05</v>
      </c>
      <c r="C411" t="str">
        <f t="shared" si="68"/>
        <v>May</v>
      </c>
      <c r="D411" t="str">
        <f t="shared" si="69"/>
        <v>2009_May</v>
      </c>
      <c r="E411" s="12" t="str">
        <f t="shared" si="70"/>
        <v>15_May</v>
      </c>
      <c r="F411" s="12" t="str">
        <f t="shared" si="71"/>
        <v>May-09</v>
      </c>
      <c r="G411" s="12"/>
    </row>
    <row r="412" spans="1:7">
      <c r="A412" s="2">
        <v>39949</v>
      </c>
      <c r="B412" t="str">
        <f t="shared" si="67"/>
        <v>2009_05</v>
      </c>
      <c r="C412" t="str">
        <f t="shared" si="68"/>
        <v>May</v>
      </c>
      <c r="D412" t="str">
        <f t="shared" si="69"/>
        <v>2009_May</v>
      </c>
      <c r="E412" s="12" t="str">
        <f t="shared" si="70"/>
        <v>16_May</v>
      </c>
      <c r="F412" s="12" t="str">
        <f t="shared" si="71"/>
        <v>May-09</v>
      </c>
      <c r="G412" s="12"/>
    </row>
    <row r="413" spans="1:7">
      <c r="A413" s="2">
        <v>39950</v>
      </c>
      <c r="B413" t="str">
        <f t="shared" si="67"/>
        <v>2009_05</v>
      </c>
      <c r="C413" t="str">
        <f t="shared" si="68"/>
        <v>May</v>
      </c>
      <c r="D413" t="str">
        <f t="shared" si="69"/>
        <v>2009_May</v>
      </c>
      <c r="E413" s="12" t="str">
        <f t="shared" si="70"/>
        <v>17_May</v>
      </c>
      <c r="F413" s="12" t="str">
        <f t="shared" si="71"/>
        <v>May-09</v>
      </c>
      <c r="G413" s="12"/>
    </row>
    <row r="414" spans="1:7">
      <c r="A414" s="2">
        <v>39951</v>
      </c>
      <c r="B414" t="str">
        <f t="shared" si="67"/>
        <v>2009_05</v>
      </c>
      <c r="C414" t="str">
        <f t="shared" si="68"/>
        <v>May</v>
      </c>
      <c r="D414" t="str">
        <f t="shared" si="69"/>
        <v>2009_May</v>
      </c>
      <c r="E414" s="12" t="str">
        <f t="shared" si="70"/>
        <v>18_May</v>
      </c>
      <c r="F414" s="12" t="str">
        <f t="shared" si="71"/>
        <v>May-09</v>
      </c>
      <c r="G414" s="12"/>
    </row>
    <row r="415" spans="1:7">
      <c r="A415" s="2">
        <v>39952</v>
      </c>
      <c r="B415" t="str">
        <f t="shared" si="67"/>
        <v>2009_05</v>
      </c>
      <c r="C415" t="str">
        <f t="shared" si="68"/>
        <v>May</v>
      </c>
      <c r="D415" t="str">
        <f t="shared" si="69"/>
        <v>2009_May</v>
      </c>
      <c r="E415" s="12" t="str">
        <f t="shared" si="70"/>
        <v>19_May</v>
      </c>
      <c r="F415" s="12" t="str">
        <f t="shared" si="71"/>
        <v>May-09</v>
      </c>
      <c r="G415" s="12"/>
    </row>
    <row r="416" spans="1:7">
      <c r="A416" s="2">
        <v>39953</v>
      </c>
      <c r="B416" t="str">
        <f t="shared" si="67"/>
        <v>2009_05</v>
      </c>
      <c r="C416" t="str">
        <f t="shared" si="68"/>
        <v>May</v>
      </c>
      <c r="D416" t="str">
        <f t="shared" si="69"/>
        <v>2009_May</v>
      </c>
      <c r="E416" s="12" t="str">
        <f t="shared" si="70"/>
        <v>20_May</v>
      </c>
      <c r="F416" s="12" t="str">
        <f t="shared" si="71"/>
        <v>May-09</v>
      </c>
      <c r="G416" s="12"/>
    </row>
    <row r="417" spans="1:7">
      <c r="A417" s="2">
        <v>39954</v>
      </c>
      <c r="B417" t="str">
        <f t="shared" si="67"/>
        <v>2009_05</v>
      </c>
      <c r="C417" t="str">
        <f t="shared" si="68"/>
        <v>May</v>
      </c>
      <c r="D417" t="str">
        <f t="shared" si="69"/>
        <v>2009_May</v>
      </c>
      <c r="E417" s="12" t="str">
        <f t="shared" si="70"/>
        <v>21_May</v>
      </c>
      <c r="F417" s="12" t="str">
        <f t="shared" si="71"/>
        <v>May-09</v>
      </c>
      <c r="G417" s="12"/>
    </row>
    <row r="418" spans="1:7">
      <c r="A418" s="2">
        <v>39955</v>
      </c>
      <c r="B418" t="str">
        <f t="shared" si="67"/>
        <v>2009_05</v>
      </c>
      <c r="C418" t="str">
        <f t="shared" si="68"/>
        <v>May</v>
      </c>
      <c r="D418" t="str">
        <f t="shared" si="69"/>
        <v>2009_May</v>
      </c>
      <c r="E418" s="12" t="str">
        <f t="shared" si="70"/>
        <v>22_May</v>
      </c>
      <c r="F418" s="12" t="str">
        <f t="shared" si="71"/>
        <v>May-09</v>
      </c>
      <c r="G418" s="12"/>
    </row>
    <row r="419" spans="1:7">
      <c r="A419" s="2">
        <v>39956</v>
      </c>
      <c r="B419" t="str">
        <f t="shared" si="67"/>
        <v>2009_05</v>
      </c>
      <c r="C419" t="str">
        <f t="shared" si="68"/>
        <v>May</v>
      </c>
      <c r="D419" t="str">
        <f t="shared" si="69"/>
        <v>2009_May</v>
      </c>
      <c r="E419" s="12" t="str">
        <f t="shared" si="70"/>
        <v>23_May</v>
      </c>
      <c r="F419" s="12" t="str">
        <f t="shared" si="71"/>
        <v>May-09</v>
      </c>
      <c r="G419" s="12"/>
    </row>
    <row r="420" spans="1:7">
      <c r="A420" s="2">
        <v>39957</v>
      </c>
      <c r="B420" t="str">
        <f t="shared" si="67"/>
        <v>2009_05</v>
      </c>
      <c r="C420" t="str">
        <f t="shared" si="68"/>
        <v>May</v>
      </c>
      <c r="D420" t="str">
        <f t="shared" si="69"/>
        <v>2009_May</v>
      </c>
      <c r="E420" s="12" t="str">
        <f t="shared" si="70"/>
        <v>24_May</v>
      </c>
      <c r="F420" s="12" t="str">
        <f t="shared" si="71"/>
        <v>May-09</v>
      </c>
      <c r="G420" s="12"/>
    </row>
    <row r="421" spans="1:7">
      <c r="A421" s="2">
        <v>39958</v>
      </c>
      <c r="B421" t="str">
        <f t="shared" si="67"/>
        <v>2009_05</v>
      </c>
      <c r="C421" t="str">
        <f t="shared" si="68"/>
        <v>May</v>
      </c>
      <c r="D421" t="str">
        <f t="shared" si="69"/>
        <v>2009_May</v>
      </c>
      <c r="E421" s="12" t="str">
        <f t="shared" si="70"/>
        <v>25_May</v>
      </c>
      <c r="F421" s="12" t="str">
        <f t="shared" si="71"/>
        <v>May-09</v>
      </c>
      <c r="G421" s="12"/>
    </row>
    <row r="422" spans="1:7">
      <c r="A422" s="2">
        <v>39959</v>
      </c>
      <c r="B422" t="str">
        <f t="shared" si="67"/>
        <v>2009_05</v>
      </c>
      <c r="C422" t="str">
        <f t="shared" si="68"/>
        <v>May</v>
      </c>
      <c r="D422" t="str">
        <f t="shared" si="69"/>
        <v>2009_May</v>
      </c>
      <c r="E422" s="12" t="str">
        <f t="shared" si="70"/>
        <v>26_May</v>
      </c>
      <c r="F422" s="12" t="str">
        <f t="shared" si="71"/>
        <v>May-09</v>
      </c>
      <c r="G422" s="12"/>
    </row>
    <row r="423" spans="1:7">
      <c r="A423" s="2">
        <v>39960</v>
      </c>
      <c r="B423" t="str">
        <f t="shared" si="67"/>
        <v>2009_05</v>
      </c>
      <c r="C423" t="str">
        <f t="shared" si="68"/>
        <v>May</v>
      </c>
      <c r="D423" t="str">
        <f t="shared" si="69"/>
        <v>2009_May</v>
      </c>
      <c r="E423" s="12" t="str">
        <f t="shared" si="70"/>
        <v>27_May</v>
      </c>
      <c r="F423" s="12" t="str">
        <f t="shared" si="71"/>
        <v>May-09</v>
      </c>
      <c r="G423" s="12"/>
    </row>
    <row r="424" spans="1:7">
      <c r="A424" s="2">
        <v>39961</v>
      </c>
      <c r="B424" t="str">
        <f t="shared" si="67"/>
        <v>2009_05</v>
      </c>
      <c r="C424" t="str">
        <f t="shared" si="68"/>
        <v>May</v>
      </c>
      <c r="D424" t="str">
        <f t="shared" si="69"/>
        <v>2009_May</v>
      </c>
      <c r="E424" s="12" t="str">
        <f t="shared" si="70"/>
        <v>28_May</v>
      </c>
      <c r="F424" s="12" t="str">
        <f t="shared" si="71"/>
        <v>May-09</v>
      </c>
      <c r="G424" s="12"/>
    </row>
    <row r="425" spans="1:7">
      <c r="A425" s="2">
        <v>39962</v>
      </c>
      <c r="B425" t="str">
        <f t="shared" si="67"/>
        <v>2009_05</v>
      </c>
      <c r="C425" t="str">
        <f t="shared" si="68"/>
        <v>May</v>
      </c>
      <c r="D425" t="str">
        <f t="shared" si="69"/>
        <v>2009_May</v>
      </c>
      <c r="E425" s="12" t="str">
        <f t="shared" si="70"/>
        <v>29_May</v>
      </c>
      <c r="F425" s="12" t="str">
        <f t="shared" si="71"/>
        <v>May-09</v>
      </c>
      <c r="G425" s="12"/>
    </row>
    <row r="426" spans="1:7">
      <c r="A426" s="2">
        <v>39963</v>
      </c>
      <c r="B426" t="str">
        <f t="shared" si="67"/>
        <v>2009_05</v>
      </c>
      <c r="C426" t="str">
        <f t="shared" si="68"/>
        <v>May</v>
      </c>
      <c r="D426" t="str">
        <f t="shared" si="69"/>
        <v>2009_May</v>
      </c>
      <c r="E426" s="12" t="str">
        <f t="shared" si="70"/>
        <v>30_May</v>
      </c>
      <c r="F426" s="12" t="str">
        <f t="shared" si="71"/>
        <v>May-09</v>
      </c>
      <c r="G426" s="12"/>
    </row>
    <row r="427" spans="1:7">
      <c r="A427" s="2">
        <v>39964</v>
      </c>
      <c r="B427" t="str">
        <f t="shared" si="67"/>
        <v>2009_05</v>
      </c>
      <c r="C427" t="str">
        <f t="shared" si="68"/>
        <v>May</v>
      </c>
      <c r="D427" t="str">
        <f t="shared" si="69"/>
        <v>2009_May</v>
      </c>
      <c r="E427" s="12" t="str">
        <f t="shared" si="70"/>
        <v>31_May</v>
      </c>
      <c r="F427" s="12" t="str">
        <f t="shared" si="71"/>
        <v>May-09</v>
      </c>
      <c r="G427" s="12"/>
    </row>
    <row r="428" spans="1:7">
      <c r="A428" s="2">
        <v>39965</v>
      </c>
      <c r="B428" t="str">
        <f t="shared" si="67"/>
        <v>2009_06</v>
      </c>
      <c r="C428" t="str">
        <f t="shared" si="68"/>
        <v>Jun</v>
      </c>
      <c r="D428" t="str">
        <f t="shared" si="69"/>
        <v>2009_Jun</v>
      </c>
      <c r="E428" s="12" t="str">
        <f t="shared" si="70"/>
        <v>01_Jun</v>
      </c>
      <c r="F428" s="12" t="str">
        <f t="shared" si="71"/>
        <v>Jun-09</v>
      </c>
      <c r="G428" s="12"/>
    </row>
    <row r="429" spans="1:7">
      <c r="A429" s="2">
        <v>39966</v>
      </c>
      <c r="B429" t="str">
        <f t="shared" si="67"/>
        <v>2009_06</v>
      </c>
      <c r="C429" t="str">
        <f t="shared" si="68"/>
        <v>Jun</v>
      </c>
      <c r="D429" t="str">
        <f t="shared" si="69"/>
        <v>2009_Jun</v>
      </c>
      <c r="E429" s="12" t="str">
        <f t="shared" si="70"/>
        <v>02_Jun</v>
      </c>
      <c r="F429" s="12" t="str">
        <f t="shared" si="71"/>
        <v>Jun-09</v>
      </c>
      <c r="G429" s="12"/>
    </row>
    <row r="430" spans="1:7">
      <c r="A430" s="2">
        <v>39967</v>
      </c>
      <c r="B430" t="str">
        <f t="shared" si="67"/>
        <v>2009_06</v>
      </c>
      <c r="C430" t="str">
        <f t="shared" si="68"/>
        <v>Jun</v>
      </c>
      <c r="D430" t="str">
        <f t="shared" si="69"/>
        <v>2009_Jun</v>
      </c>
      <c r="E430" s="12" t="str">
        <f t="shared" si="70"/>
        <v>03_Jun</v>
      </c>
      <c r="F430" s="12" t="str">
        <f t="shared" si="71"/>
        <v>Jun-09</v>
      </c>
      <c r="G430" s="12"/>
    </row>
    <row r="431" spans="1:7">
      <c r="A431" s="2">
        <v>39968</v>
      </c>
      <c r="B431" t="str">
        <f t="shared" si="67"/>
        <v>2009_06</v>
      </c>
      <c r="C431" t="str">
        <f t="shared" si="68"/>
        <v>Jun</v>
      </c>
      <c r="D431" t="str">
        <f t="shared" si="69"/>
        <v>2009_Jun</v>
      </c>
      <c r="E431" s="12" t="str">
        <f t="shared" si="70"/>
        <v>04_Jun</v>
      </c>
      <c r="F431" s="12" t="str">
        <f t="shared" si="71"/>
        <v>Jun-09</v>
      </c>
      <c r="G431" s="12"/>
    </row>
    <row r="432" spans="1:7">
      <c r="A432" s="2">
        <v>39969</v>
      </c>
      <c r="B432" t="str">
        <f t="shared" si="67"/>
        <v>2009_06</v>
      </c>
      <c r="C432" t="str">
        <f t="shared" si="68"/>
        <v>Jun</v>
      </c>
      <c r="D432" t="str">
        <f t="shared" si="69"/>
        <v>2009_Jun</v>
      </c>
      <c r="E432" s="12" t="str">
        <f t="shared" si="70"/>
        <v>05_Jun</v>
      </c>
      <c r="F432" s="12" t="str">
        <f t="shared" si="71"/>
        <v>Jun-09</v>
      </c>
      <c r="G432" s="12"/>
    </row>
    <row r="433" spans="1:7">
      <c r="A433" s="2">
        <v>39970</v>
      </c>
      <c r="B433" t="str">
        <f t="shared" si="67"/>
        <v>2009_06</v>
      </c>
      <c r="C433" t="str">
        <f t="shared" si="68"/>
        <v>Jun</v>
      </c>
      <c r="D433" t="str">
        <f t="shared" si="69"/>
        <v>2009_Jun</v>
      </c>
      <c r="E433" s="12" t="str">
        <f t="shared" si="70"/>
        <v>06_Jun</v>
      </c>
      <c r="F433" s="12" t="str">
        <f t="shared" si="71"/>
        <v>Jun-09</v>
      </c>
      <c r="G433" s="12"/>
    </row>
    <row r="434" spans="1:7">
      <c r="A434" s="2">
        <v>39971</v>
      </c>
      <c r="B434" t="str">
        <f t="shared" si="67"/>
        <v>2009_06</v>
      </c>
      <c r="C434" t="str">
        <f t="shared" si="68"/>
        <v>Jun</v>
      </c>
      <c r="D434" t="str">
        <f t="shared" si="69"/>
        <v>2009_Jun</v>
      </c>
      <c r="E434" s="12" t="str">
        <f t="shared" si="70"/>
        <v>07_Jun</v>
      </c>
      <c r="F434" s="12" t="str">
        <f t="shared" si="71"/>
        <v>Jun-09</v>
      </c>
      <c r="G434" s="12"/>
    </row>
    <row r="435" spans="1:7">
      <c r="A435" s="2">
        <v>39972</v>
      </c>
      <c r="B435" t="str">
        <f t="shared" si="67"/>
        <v>2009_06</v>
      </c>
      <c r="C435" t="str">
        <f t="shared" si="68"/>
        <v>Jun</v>
      </c>
      <c r="D435" t="str">
        <f t="shared" si="69"/>
        <v>2009_Jun</v>
      </c>
      <c r="E435" s="12" t="str">
        <f t="shared" si="70"/>
        <v>08_Jun</v>
      </c>
      <c r="F435" s="12" t="str">
        <f t="shared" si="71"/>
        <v>Jun-09</v>
      </c>
      <c r="G435" s="12"/>
    </row>
    <row r="436" spans="1:7">
      <c r="A436" s="2">
        <v>39973</v>
      </c>
      <c r="B436" t="str">
        <f t="shared" si="67"/>
        <v>2009_06</v>
      </c>
      <c r="C436" t="str">
        <f t="shared" si="68"/>
        <v>Jun</v>
      </c>
      <c r="D436" t="str">
        <f t="shared" si="69"/>
        <v>2009_Jun</v>
      </c>
      <c r="E436" s="12" t="str">
        <f t="shared" si="70"/>
        <v>09_Jun</v>
      </c>
      <c r="F436" s="12" t="str">
        <f t="shared" si="71"/>
        <v>Jun-09</v>
      </c>
      <c r="G436" s="12"/>
    </row>
    <row r="437" spans="1:7">
      <c r="A437" s="2">
        <v>39974</v>
      </c>
      <c r="B437" t="str">
        <f t="shared" si="67"/>
        <v>2009_06</v>
      </c>
      <c r="C437" t="str">
        <f t="shared" si="68"/>
        <v>Jun</v>
      </c>
      <c r="D437" t="str">
        <f t="shared" si="69"/>
        <v>2009_Jun</v>
      </c>
      <c r="E437" s="12" t="str">
        <f t="shared" si="70"/>
        <v>10_Jun</v>
      </c>
      <c r="F437" s="12" t="str">
        <f t="shared" si="71"/>
        <v>Jun-09</v>
      </c>
      <c r="G437" s="12"/>
    </row>
    <row r="438" spans="1:7">
      <c r="A438" s="2">
        <v>39975</v>
      </c>
      <c r="B438" t="str">
        <f t="shared" si="67"/>
        <v>2009_06</v>
      </c>
      <c r="C438" t="str">
        <f t="shared" si="68"/>
        <v>Jun</v>
      </c>
      <c r="D438" t="str">
        <f t="shared" si="69"/>
        <v>2009_Jun</v>
      </c>
      <c r="E438" s="12" t="str">
        <f t="shared" si="70"/>
        <v>11_Jun</v>
      </c>
      <c r="F438" s="12" t="str">
        <f t="shared" si="71"/>
        <v>Jun-09</v>
      </c>
      <c r="G438" s="12"/>
    </row>
    <row r="439" spans="1:7">
      <c r="A439" s="2">
        <v>39976</v>
      </c>
      <c r="B439" t="str">
        <f t="shared" si="67"/>
        <v>2009_06</v>
      </c>
      <c r="C439" t="str">
        <f t="shared" si="68"/>
        <v>Jun</v>
      </c>
      <c r="D439" t="str">
        <f t="shared" si="69"/>
        <v>2009_Jun</v>
      </c>
      <c r="E439" s="12" t="str">
        <f t="shared" si="70"/>
        <v>12_Jun</v>
      </c>
      <c r="F439" s="12" t="str">
        <f t="shared" si="71"/>
        <v>Jun-09</v>
      </c>
      <c r="G439" s="12"/>
    </row>
    <row r="440" spans="1:7">
      <c r="A440" s="2">
        <v>39977</v>
      </c>
      <c r="B440" t="str">
        <f t="shared" si="67"/>
        <v>2009_06</v>
      </c>
      <c r="C440" t="str">
        <f t="shared" si="68"/>
        <v>Jun</v>
      </c>
      <c r="D440" t="str">
        <f t="shared" si="69"/>
        <v>2009_Jun</v>
      </c>
      <c r="E440" s="12" t="str">
        <f t="shared" si="70"/>
        <v>13_Jun</v>
      </c>
      <c r="F440" s="12" t="str">
        <f t="shared" si="71"/>
        <v>Jun-09</v>
      </c>
      <c r="G440" s="12"/>
    </row>
    <row r="441" spans="1:7">
      <c r="A441" s="2">
        <v>39978</v>
      </c>
      <c r="B441" t="str">
        <f t="shared" si="67"/>
        <v>2009_06</v>
      </c>
      <c r="C441" t="str">
        <f t="shared" si="68"/>
        <v>Jun</v>
      </c>
      <c r="D441" t="str">
        <f t="shared" si="69"/>
        <v>2009_Jun</v>
      </c>
      <c r="E441" s="12" t="str">
        <f t="shared" si="70"/>
        <v>14_Jun</v>
      </c>
      <c r="F441" s="12" t="str">
        <f t="shared" si="71"/>
        <v>Jun-09</v>
      </c>
      <c r="G441" s="12"/>
    </row>
    <row r="442" spans="1:7">
      <c r="A442" s="2">
        <v>39979</v>
      </c>
      <c r="B442" t="str">
        <f t="shared" si="67"/>
        <v>2009_06</v>
      </c>
      <c r="C442" t="str">
        <f t="shared" si="68"/>
        <v>Jun</v>
      </c>
      <c r="D442" t="str">
        <f t="shared" si="69"/>
        <v>2009_Jun</v>
      </c>
      <c r="E442" s="12" t="str">
        <f t="shared" si="70"/>
        <v>15_Jun</v>
      </c>
      <c r="F442" s="12" t="str">
        <f t="shared" si="71"/>
        <v>Jun-09</v>
      </c>
      <c r="G442" s="12"/>
    </row>
    <row r="443" spans="1:7">
      <c r="A443" s="2">
        <v>39980</v>
      </c>
      <c r="B443" t="str">
        <f t="shared" si="67"/>
        <v>2009_06</v>
      </c>
      <c r="C443" t="str">
        <f t="shared" si="68"/>
        <v>Jun</v>
      </c>
      <c r="D443" t="str">
        <f t="shared" si="69"/>
        <v>2009_Jun</v>
      </c>
      <c r="E443" s="12" t="str">
        <f t="shared" si="70"/>
        <v>16_Jun</v>
      </c>
      <c r="F443" s="12" t="str">
        <f t="shared" si="71"/>
        <v>Jun-09</v>
      </c>
      <c r="G443" s="12"/>
    </row>
    <row r="444" spans="1:7">
      <c r="A444" s="2">
        <v>39981</v>
      </c>
      <c r="B444" t="str">
        <f t="shared" si="67"/>
        <v>2009_06</v>
      </c>
      <c r="C444" t="str">
        <f t="shared" si="68"/>
        <v>Jun</v>
      </c>
      <c r="D444" t="str">
        <f t="shared" si="69"/>
        <v>2009_Jun</v>
      </c>
      <c r="E444" s="12" t="str">
        <f t="shared" si="70"/>
        <v>17_Jun</v>
      </c>
      <c r="F444" s="12" t="str">
        <f t="shared" si="71"/>
        <v>Jun-09</v>
      </c>
      <c r="G444" s="12"/>
    </row>
    <row r="445" spans="1:7">
      <c r="A445" s="2">
        <v>39982</v>
      </c>
      <c r="B445" t="str">
        <f t="shared" si="67"/>
        <v>2009_06</v>
      </c>
      <c r="C445" t="str">
        <f t="shared" si="68"/>
        <v>Jun</v>
      </c>
      <c r="D445" t="str">
        <f t="shared" si="69"/>
        <v>2009_Jun</v>
      </c>
      <c r="E445" s="12" t="str">
        <f t="shared" si="70"/>
        <v>18_Jun</v>
      </c>
      <c r="F445" s="12" t="str">
        <f t="shared" si="71"/>
        <v>Jun-09</v>
      </c>
      <c r="G445" s="12"/>
    </row>
    <row r="446" spans="1:7">
      <c r="A446" s="2">
        <v>39983</v>
      </c>
      <c r="B446" t="str">
        <f t="shared" si="67"/>
        <v>2009_06</v>
      </c>
      <c r="C446" t="str">
        <f t="shared" si="68"/>
        <v>Jun</v>
      </c>
      <c r="D446" t="str">
        <f t="shared" si="69"/>
        <v>2009_Jun</v>
      </c>
      <c r="E446" s="12" t="str">
        <f t="shared" si="70"/>
        <v>19_Jun</v>
      </c>
      <c r="F446" s="12" t="str">
        <f t="shared" si="71"/>
        <v>Jun-09</v>
      </c>
      <c r="G446" s="12"/>
    </row>
    <row r="447" spans="1:7">
      <c r="A447" s="2">
        <v>39984</v>
      </c>
      <c r="B447" t="str">
        <f t="shared" si="67"/>
        <v>2009_06</v>
      </c>
      <c r="C447" t="str">
        <f t="shared" si="68"/>
        <v>Jun</v>
      </c>
      <c r="D447" t="str">
        <f t="shared" si="69"/>
        <v>2009_Jun</v>
      </c>
      <c r="E447" s="12" t="str">
        <f t="shared" si="70"/>
        <v>20_Jun</v>
      </c>
      <c r="F447" s="12" t="str">
        <f t="shared" si="71"/>
        <v>Jun-09</v>
      </c>
      <c r="G447" s="12"/>
    </row>
    <row r="448" spans="1:7">
      <c r="A448" s="2">
        <v>39985</v>
      </c>
      <c r="B448" t="str">
        <f t="shared" si="67"/>
        <v>2009_06</v>
      </c>
      <c r="C448" t="str">
        <f t="shared" si="68"/>
        <v>Jun</v>
      </c>
      <c r="D448" t="str">
        <f t="shared" si="69"/>
        <v>2009_Jun</v>
      </c>
      <c r="E448" s="12" t="str">
        <f t="shared" si="70"/>
        <v>21_Jun</v>
      </c>
      <c r="F448" s="12" t="str">
        <f t="shared" si="71"/>
        <v>Jun-09</v>
      </c>
      <c r="G448" s="12"/>
    </row>
    <row r="449" spans="1:7">
      <c r="A449" s="2">
        <v>39986</v>
      </c>
      <c r="B449" t="str">
        <f t="shared" si="67"/>
        <v>2009_06</v>
      </c>
      <c r="C449" t="str">
        <f t="shared" si="68"/>
        <v>Jun</v>
      </c>
      <c r="D449" t="str">
        <f t="shared" si="69"/>
        <v>2009_Jun</v>
      </c>
      <c r="E449" s="12" t="str">
        <f t="shared" si="70"/>
        <v>22_Jun</v>
      </c>
      <c r="F449" s="12" t="str">
        <f t="shared" si="71"/>
        <v>Jun-09</v>
      </c>
      <c r="G449" s="12"/>
    </row>
    <row r="450" spans="1:7">
      <c r="A450" s="2">
        <v>39987</v>
      </c>
      <c r="B450" t="str">
        <f t="shared" ref="B450:B513" si="72">TEXT(YEAR(A450),"0000")&amp;"_"&amp;TEXT(MONTH(A450),"00")</f>
        <v>2009_06</v>
      </c>
      <c r="C450" t="str">
        <f t="shared" ref="C450:C513" si="73">VLOOKUP(TEXT(MONTH(A450),"00"),$H$2:$I$13,2,FALSE)</f>
        <v>Jun</v>
      </c>
      <c r="D450" t="str">
        <f t="shared" si="69"/>
        <v>2009_Jun</v>
      </c>
      <c r="E450" s="12" t="str">
        <f t="shared" si="70"/>
        <v>23_Jun</v>
      </c>
      <c r="F450" s="12" t="str">
        <f t="shared" si="71"/>
        <v>Jun-09</v>
      </c>
      <c r="G450" s="12"/>
    </row>
    <row r="451" spans="1:7">
      <c r="A451" s="2">
        <v>39988</v>
      </c>
      <c r="B451" t="str">
        <f t="shared" si="72"/>
        <v>2009_06</v>
      </c>
      <c r="C451" t="str">
        <f t="shared" si="73"/>
        <v>Jun</v>
      </c>
      <c r="D451" t="str">
        <f t="shared" ref="D451:D514" si="74">TEXT(YEAR(A451),"0000")&amp;"_"&amp;C451</f>
        <v>2009_Jun</v>
      </c>
      <c r="E451" s="12" t="str">
        <f t="shared" ref="E451:E514" si="75">VLOOKUP(DAY(A451),$G$2:$H$32,2,FALSE)&amp;"_"&amp;C451</f>
        <v>24_Jun</v>
      </c>
      <c r="F451" s="12" t="str">
        <f t="shared" si="71"/>
        <v>Jun-09</v>
      </c>
      <c r="G451" s="12"/>
    </row>
    <row r="452" spans="1:7">
      <c r="A452" s="2">
        <v>39989</v>
      </c>
      <c r="B452" t="str">
        <f t="shared" si="72"/>
        <v>2009_06</v>
      </c>
      <c r="C452" t="str">
        <f t="shared" si="73"/>
        <v>Jun</v>
      </c>
      <c r="D452" t="str">
        <f t="shared" si="74"/>
        <v>2009_Jun</v>
      </c>
      <c r="E452" s="12" t="str">
        <f t="shared" si="75"/>
        <v>25_Jun</v>
      </c>
      <c r="F452" s="12" t="str">
        <f t="shared" ref="F452:F515" si="76">C452&amp;"-"&amp;RIGHT(YEAR(A452),2)</f>
        <v>Jun-09</v>
      </c>
      <c r="G452" s="12"/>
    </row>
    <row r="453" spans="1:7">
      <c r="A453" s="2">
        <v>39990</v>
      </c>
      <c r="B453" t="str">
        <f t="shared" si="72"/>
        <v>2009_06</v>
      </c>
      <c r="C453" t="str">
        <f t="shared" si="73"/>
        <v>Jun</v>
      </c>
      <c r="D453" t="str">
        <f t="shared" si="74"/>
        <v>2009_Jun</v>
      </c>
      <c r="E453" s="12" t="str">
        <f t="shared" si="75"/>
        <v>26_Jun</v>
      </c>
      <c r="F453" s="12" t="str">
        <f t="shared" si="76"/>
        <v>Jun-09</v>
      </c>
      <c r="G453" s="12"/>
    </row>
    <row r="454" spans="1:7">
      <c r="A454" s="2">
        <v>39991</v>
      </c>
      <c r="B454" t="str">
        <f t="shared" si="72"/>
        <v>2009_06</v>
      </c>
      <c r="C454" t="str">
        <f t="shared" si="73"/>
        <v>Jun</v>
      </c>
      <c r="D454" t="str">
        <f t="shared" si="74"/>
        <v>2009_Jun</v>
      </c>
      <c r="E454" s="12" t="str">
        <f t="shared" si="75"/>
        <v>27_Jun</v>
      </c>
      <c r="F454" s="12" t="str">
        <f t="shared" si="76"/>
        <v>Jun-09</v>
      </c>
      <c r="G454" s="12"/>
    </row>
    <row r="455" spans="1:7">
      <c r="A455" s="2">
        <v>39992</v>
      </c>
      <c r="B455" t="str">
        <f t="shared" si="72"/>
        <v>2009_06</v>
      </c>
      <c r="C455" t="str">
        <f t="shared" si="73"/>
        <v>Jun</v>
      </c>
      <c r="D455" t="str">
        <f t="shared" si="74"/>
        <v>2009_Jun</v>
      </c>
      <c r="E455" s="12" t="str">
        <f t="shared" si="75"/>
        <v>28_Jun</v>
      </c>
      <c r="F455" s="12" t="str">
        <f t="shared" si="76"/>
        <v>Jun-09</v>
      </c>
      <c r="G455" s="12"/>
    </row>
    <row r="456" spans="1:7">
      <c r="A456" s="2">
        <v>39993</v>
      </c>
      <c r="B456" t="str">
        <f t="shared" si="72"/>
        <v>2009_06</v>
      </c>
      <c r="C456" t="str">
        <f t="shared" si="73"/>
        <v>Jun</v>
      </c>
      <c r="D456" t="str">
        <f t="shared" si="74"/>
        <v>2009_Jun</v>
      </c>
      <c r="E456" s="12" t="str">
        <f t="shared" si="75"/>
        <v>29_Jun</v>
      </c>
      <c r="F456" s="12" t="str">
        <f t="shared" si="76"/>
        <v>Jun-09</v>
      </c>
      <c r="G456" s="12"/>
    </row>
    <row r="457" spans="1:7">
      <c r="A457" s="2">
        <v>39994</v>
      </c>
      <c r="B457" t="str">
        <f t="shared" si="72"/>
        <v>2009_06</v>
      </c>
      <c r="C457" t="str">
        <f t="shared" si="73"/>
        <v>Jun</v>
      </c>
      <c r="D457" t="str">
        <f t="shared" si="74"/>
        <v>2009_Jun</v>
      </c>
      <c r="E457" s="12" t="str">
        <f t="shared" si="75"/>
        <v>30_Jun</v>
      </c>
      <c r="F457" s="12" t="str">
        <f t="shared" si="76"/>
        <v>Jun-09</v>
      </c>
      <c r="G457" s="12"/>
    </row>
    <row r="458" spans="1:7">
      <c r="A458" s="2">
        <v>39995</v>
      </c>
      <c r="B458" t="str">
        <f t="shared" si="72"/>
        <v>2009_07</v>
      </c>
      <c r="C458" t="str">
        <f t="shared" si="73"/>
        <v>Jul</v>
      </c>
      <c r="D458" t="str">
        <f t="shared" si="74"/>
        <v>2009_Jul</v>
      </c>
      <c r="E458" s="12" t="str">
        <f t="shared" si="75"/>
        <v>01_Jul</v>
      </c>
      <c r="F458" s="12" t="str">
        <f t="shared" si="76"/>
        <v>Jul-09</v>
      </c>
      <c r="G458" s="12"/>
    </row>
    <row r="459" spans="1:7">
      <c r="A459" s="2">
        <v>39996</v>
      </c>
      <c r="B459" t="str">
        <f t="shared" si="72"/>
        <v>2009_07</v>
      </c>
      <c r="C459" t="str">
        <f t="shared" si="73"/>
        <v>Jul</v>
      </c>
      <c r="D459" t="str">
        <f t="shared" si="74"/>
        <v>2009_Jul</v>
      </c>
      <c r="E459" s="12" t="str">
        <f t="shared" si="75"/>
        <v>02_Jul</v>
      </c>
      <c r="F459" s="12" t="str">
        <f t="shared" si="76"/>
        <v>Jul-09</v>
      </c>
      <c r="G459" s="12"/>
    </row>
    <row r="460" spans="1:7">
      <c r="A460" s="2">
        <v>39997</v>
      </c>
      <c r="B460" t="str">
        <f t="shared" si="72"/>
        <v>2009_07</v>
      </c>
      <c r="C460" t="str">
        <f t="shared" si="73"/>
        <v>Jul</v>
      </c>
      <c r="D460" t="str">
        <f t="shared" si="74"/>
        <v>2009_Jul</v>
      </c>
      <c r="E460" s="12" t="str">
        <f t="shared" si="75"/>
        <v>03_Jul</v>
      </c>
      <c r="F460" s="12" t="str">
        <f t="shared" si="76"/>
        <v>Jul-09</v>
      </c>
      <c r="G460" s="12"/>
    </row>
    <row r="461" spans="1:7">
      <c r="A461" s="2">
        <v>39998</v>
      </c>
      <c r="B461" t="str">
        <f t="shared" si="72"/>
        <v>2009_07</v>
      </c>
      <c r="C461" t="str">
        <f t="shared" si="73"/>
        <v>Jul</v>
      </c>
      <c r="D461" t="str">
        <f t="shared" si="74"/>
        <v>2009_Jul</v>
      </c>
      <c r="E461" s="12" t="str">
        <f t="shared" si="75"/>
        <v>04_Jul</v>
      </c>
      <c r="F461" s="12" t="str">
        <f t="shared" si="76"/>
        <v>Jul-09</v>
      </c>
      <c r="G461" s="12"/>
    </row>
    <row r="462" spans="1:7">
      <c r="A462" s="2">
        <v>39999</v>
      </c>
      <c r="B462" t="str">
        <f t="shared" si="72"/>
        <v>2009_07</v>
      </c>
      <c r="C462" t="str">
        <f t="shared" si="73"/>
        <v>Jul</v>
      </c>
      <c r="D462" t="str">
        <f t="shared" si="74"/>
        <v>2009_Jul</v>
      </c>
      <c r="E462" s="12" t="str">
        <f t="shared" si="75"/>
        <v>05_Jul</v>
      </c>
      <c r="F462" s="12" t="str">
        <f t="shared" si="76"/>
        <v>Jul-09</v>
      </c>
      <c r="G462" s="12"/>
    </row>
    <row r="463" spans="1:7">
      <c r="A463" s="2">
        <v>40000</v>
      </c>
      <c r="B463" t="str">
        <f t="shared" si="72"/>
        <v>2009_07</v>
      </c>
      <c r="C463" t="str">
        <f t="shared" si="73"/>
        <v>Jul</v>
      </c>
      <c r="D463" t="str">
        <f t="shared" si="74"/>
        <v>2009_Jul</v>
      </c>
      <c r="E463" s="12" t="str">
        <f t="shared" si="75"/>
        <v>06_Jul</v>
      </c>
      <c r="F463" s="12" t="str">
        <f t="shared" si="76"/>
        <v>Jul-09</v>
      </c>
      <c r="G463" s="12"/>
    </row>
    <row r="464" spans="1:7">
      <c r="A464" s="2">
        <v>40001</v>
      </c>
      <c r="B464" t="str">
        <f t="shared" si="72"/>
        <v>2009_07</v>
      </c>
      <c r="C464" t="str">
        <f t="shared" si="73"/>
        <v>Jul</v>
      </c>
      <c r="D464" t="str">
        <f t="shared" si="74"/>
        <v>2009_Jul</v>
      </c>
      <c r="E464" s="12" t="str">
        <f t="shared" si="75"/>
        <v>07_Jul</v>
      </c>
      <c r="F464" s="12" t="str">
        <f t="shared" si="76"/>
        <v>Jul-09</v>
      </c>
      <c r="G464" s="12"/>
    </row>
    <row r="465" spans="1:7">
      <c r="A465" s="2">
        <v>40002</v>
      </c>
      <c r="B465" t="str">
        <f t="shared" si="72"/>
        <v>2009_07</v>
      </c>
      <c r="C465" t="str">
        <f t="shared" si="73"/>
        <v>Jul</v>
      </c>
      <c r="D465" t="str">
        <f t="shared" si="74"/>
        <v>2009_Jul</v>
      </c>
      <c r="E465" s="12" t="str">
        <f t="shared" si="75"/>
        <v>08_Jul</v>
      </c>
      <c r="F465" s="12" t="str">
        <f t="shared" si="76"/>
        <v>Jul-09</v>
      </c>
      <c r="G465" s="12"/>
    </row>
    <row r="466" spans="1:7">
      <c r="A466" s="2">
        <v>40003</v>
      </c>
      <c r="B466" t="str">
        <f t="shared" si="72"/>
        <v>2009_07</v>
      </c>
      <c r="C466" t="str">
        <f t="shared" si="73"/>
        <v>Jul</v>
      </c>
      <c r="D466" t="str">
        <f t="shared" si="74"/>
        <v>2009_Jul</v>
      </c>
      <c r="E466" s="12" t="str">
        <f t="shared" si="75"/>
        <v>09_Jul</v>
      </c>
      <c r="F466" s="12" t="str">
        <f t="shared" si="76"/>
        <v>Jul-09</v>
      </c>
      <c r="G466" s="12"/>
    </row>
    <row r="467" spans="1:7">
      <c r="A467" s="2">
        <v>40004</v>
      </c>
      <c r="B467" t="str">
        <f t="shared" si="72"/>
        <v>2009_07</v>
      </c>
      <c r="C467" t="str">
        <f t="shared" si="73"/>
        <v>Jul</v>
      </c>
      <c r="D467" t="str">
        <f t="shared" si="74"/>
        <v>2009_Jul</v>
      </c>
      <c r="E467" s="12" t="str">
        <f t="shared" si="75"/>
        <v>10_Jul</v>
      </c>
      <c r="F467" s="12" t="str">
        <f t="shared" si="76"/>
        <v>Jul-09</v>
      </c>
      <c r="G467" s="12"/>
    </row>
    <row r="468" spans="1:7">
      <c r="A468" s="2">
        <v>40005</v>
      </c>
      <c r="B468" t="str">
        <f t="shared" si="72"/>
        <v>2009_07</v>
      </c>
      <c r="C468" t="str">
        <f t="shared" si="73"/>
        <v>Jul</v>
      </c>
      <c r="D468" t="str">
        <f t="shared" si="74"/>
        <v>2009_Jul</v>
      </c>
      <c r="E468" s="12" t="str">
        <f t="shared" si="75"/>
        <v>11_Jul</v>
      </c>
      <c r="F468" s="12" t="str">
        <f t="shared" si="76"/>
        <v>Jul-09</v>
      </c>
      <c r="G468" s="12"/>
    </row>
    <row r="469" spans="1:7">
      <c r="A469" s="2">
        <v>40006</v>
      </c>
      <c r="B469" t="str">
        <f t="shared" si="72"/>
        <v>2009_07</v>
      </c>
      <c r="C469" t="str">
        <f t="shared" si="73"/>
        <v>Jul</v>
      </c>
      <c r="D469" t="str">
        <f t="shared" si="74"/>
        <v>2009_Jul</v>
      </c>
      <c r="E469" s="12" t="str">
        <f t="shared" si="75"/>
        <v>12_Jul</v>
      </c>
      <c r="F469" s="12" t="str">
        <f t="shared" si="76"/>
        <v>Jul-09</v>
      </c>
      <c r="G469" s="12"/>
    </row>
    <row r="470" spans="1:7">
      <c r="A470" s="2">
        <v>40007</v>
      </c>
      <c r="B470" t="str">
        <f t="shared" si="72"/>
        <v>2009_07</v>
      </c>
      <c r="C470" t="str">
        <f t="shared" si="73"/>
        <v>Jul</v>
      </c>
      <c r="D470" t="str">
        <f t="shared" si="74"/>
        <v>2009_Jul</v>
      </c>
      <c r="E470" s="12" t="str">
        <f t="shared" si="75"/>
        <v>13_Jul</v>
      </c>
      <c r="F470" s="12" t="str">
        <f t="shared" si="76"/>
        <v>Jul-09</v>
      </c>
      <c r="G470" s="12"/>
    </row>
    <row r="471" spans="1:7">
      <c r="A471" s="2">
        <v>40008</v>
      </c>
      <c r="B471" t="str">
        <f t="shared" si="72"/>
        <v>2009_07</v>
      </c>
      <c r="C471" t="str">
        <f t="shared" si="73"/>
        <v>Jul</v>
      </c>
      <c r="D471" t="str">
        <f t="shared" si="74"/>
        <v>2009_Jul</v>
      </c>
      <c r="E471" s="12" t="str">
        <f t="shared" si="75"/>
        <v>14_Jul</v>
      </c>
      <c r="F471" s="12" t="str">
        <f t="shared" si="76"/>
        <v>Jul-09</v>
      </c>
      <c r="G471" s="12"/>
    </row>
    <row r="472" spans="1:7">
      <c r="A472" s="2">
        <v>40009</v>
      </c>
      <c r="B472" t="str">
        <f t="shared" si="72"/>
        <v>2009_07</v>
      </c>
      <c r="C472" t="str">
        <f t="shared" si="73"/>
        <v>Jul</v>
      </c>
      <c r="D472" t="str">
        <f t="shared" si="74"/>
        <v>2009_Jul</v>
      </c>
      <c r="E472" s="12" t="str">
        <f t="shared" si="75"/>
        <v>15_Jul</v>
      </c>
      <c r="F472" s="12" t="str">
        <f t="shared" si="76"/>
        <v>Jul-09</v>
      </c>
      <c r="G472" s="12"/>
    </row>
    <row r="473" spans="1:7">
      <c r="A473" s="2">
        <v>40010</v>
      </c>
      <c r="B473" t="str">
        <f t="shared" si="72"/>
        <v>2009_07</v>
      </c>
      <c r="C473" t="str">
        <f t="shared" si="73"/>
        <v>Jul</v>
      </c>
      <c r="D473" t="str">
        <f t="shared" si="74"/>
        <v>2009_Jul</v>
      </c>
      <c r="E473" s="12" t="str">
        <f t="shared" si="75"/>
        <v>16_Jul</v>
      </c>
      <c r="F473" s="12" t="str">
        <f t="shared" si="76"/>
        <v>Jul-09</v>
      </c>
      <c r="G473" s="12"/>
    </row>
    <row r="474" spans="1:7">
      <c r="A474" s="2">
        <v>40011</v>
      </c>
      <c r="B474" t="str">
        <f t="shared" si="72"/>
        <v>2009_07</v>
      </c>
      <c r="C474" t="str">
        <f t="shared" si="73"/>
        <v>Jul</v>
      </c>
      <c r="D474" t="str">
        <f t="shared" si="74"/>
        <v>2009_Jul</v>
      </c>
      <c r="E474" s="12" t="str">
        <f t="shared" si="75"/>
        <v>17_Jul</v>
      </c>
      <c r="F474" s="12" t="str">
        <f t="shared" si="76"/>
        <v>Jul-09</v>
      </c>
      <c r="G474" s="12"/>
    </row>
    <row r="475" spans="1:7">
      <c r="A475" s="2">
        <v>40012</v>
      </c>
      <c r="B475" t="str">
        <f t="shared" si="72"/>
        <v>2009_07</v>
      </c>
      <c r="C475" t="str">
        <f t="shared" si="73"/>
        <v>Jul</v>
      </c>
      <c r="D475" t="str">
        <f t="shared" si="74"/>
        <v>2009_Jul</v>
      </c>
      <c r="E475" s="12" t="str">
        <f t="shared" si="75"/>
        <v>18_Jul</v>
      </c>
      <c r="F475" s="12" t="str">
        <f t="shared" si="76"/>
        <v>Jul-09</v>
      </c>
      <c r="G475" s="12"/>
    </row>
    <row r="476" spans="1:7">
      <c r="A476" s="2">
        <v>40013</v>
      </c>
      <c r="B476" t="str">
        <f t="shared" si="72"/>
        <v>2009_07</v>
      </c>
      <c r="C476" t="str">
        <f t="shared" si="73"/>
        <v>Jul</v>
      </c>
      <c r="D476" t="str">
        <f t="shared" si="74"/>
        <v>2009_Jul</v>
      </c>
      <c r="E476" s="12" t="str">
        <f t="shared" si="75"/>
        <v>19_Jul</v>
      </c>
      <c r="F476" s="12" t="str">
        <f t="shared" si="76"/>
        <v>Jul-09</v>
      </c>
      <c r="G476" s="12"/>
    </row>
    <row r="477" spans="1:7">
      <c r="A477" s="2">
        <v>40014</v>
      </c>
      <c r="B477" t="str">
        <f t="shared" si="72"/>
        <v>2009_07</v>
      </c>
      <c r="C477" t="str">
        <f t="shared" si="73"/>
        <v>Jul</v>
      </c>
      <c r="D477" t="str">
        <f t="shared" si="74"/>
        <v>2009_Jul</v>
      </c>
      <c r="E477" s="12" t="str">
        <f t="shared" si="75"/>
        <v>20_Jul</v>
      </c>
      <c r="F477" s="12" t="str">
        <f t="shared" si="76"/>
        <v>Jul-09</v>
      </c>
      <c r="G477" s="12"/>
    </row>
    <row r="478" spans="1:7">
      <c r="A478" s="2">
        <v>40015</v>
      </c>
      <c r="B478" t="str">
        <f t="shared" si="72"/>
        <v>2009_07</v>
      </c>
      <c r="C478" t="str">
        <f t="shared" si="73"/>
        <v>Jul</v>
      </c>
      <c r="D478" t="str">
        <f t="shared" si="74"/>
        <v>2009_Jul</v>
      </c>
      <c r="E478" s="12" t="str">
        <f t="shared" si="75"/>
        <v>21_Jul</v>
      </c>
      <c r="F478" s="12" t="str">
        <f t="shared" si="76"/>
        <v>Jul-09</v>
      </c>
      <c r="G478" s="12"/>
    </row>
    <row r="479" spans="1:7">
      <c r="A479" s="2">
        <v>40016</v>
      </c>
      <c r="B479" t="str">
        <f t="shared" si="72"/>
        <v>2009_07</v>
      </c>
      <c r="C479" t="str">
        <f t="shared" si="73"/>
        <v>Jul</v>
      </c>
      <c r="D479" t="str">
        <f t="shared" si="74"/>
        <v>2009_Jul</v>
      </c>
      <c r="E479" s="12" t="str">
        <f t="shared" si="75"/>
        <v>22_Jul</v>
      </c>
      <c r="F479" s="12" t="str">
        <f t="shared" si="76"/>
        <v>Jul-09</v>
      </c>
      <c r="G479" s="12"/>
    </row>
    <row r="480" spans="1:7">
      <c r="A480" s="2">
        <v>40017</v>
      </c>
      <c r="B480" t="str">
        <f t="shared" si="72"/>
        <v>2009_07</v>
      </c>
      <c r="C480" t="str">
        <f t="shared" si="73"/>
        <v>Jul</v>
      </c>
      <c r="D480" t="str">
        <f t="shared" si="74"/>
        <v>2009_Jul</v>
      </c>
      <c r="E480" s="12" t="str">
        <f t="shared" si="75"/>
        <v>23_Jul</v>
      </c>
      <c r="F480" s="12" t="str">
        <f t="shared" si="76"/>
        <v>Jul-09</v>
      </c>
      <c r="G480" s="12"/>
    </row>
    <row r="481" spans="1:7">
      <c r="A481" s="2">
        <v>40018</v>
      </c>
      <c r="B481" t="str">
        <f t="shared" si="72"/>
        <v>2009_07</v>
      </c>
      <c r="C481" t="str">
        <f t="shared" si="73"/>
        <v>Jul</v>
      </c>
      <c r="D481" t="str">
        <f t="shared" si="74"/>
        <v>2009_Jul</v>
      </c>
      <c r="E481" s="12" t="str">
        <f t="shared" si="75"/>
        <v>24_Jul</v>
      </c>
      <c r="F481" s="12" t="str">
        <f t="shared" si="76"/>
        <v>Jul-09</v>
      </c>
      <c r="G481" s="12"/>
    </row>
    <row r="482" spans="1:7">
      <c r="A482" s="2">
        <v>40019</v>
      </c>
      <c r="B482" t="str">
        <f t="shared" si="72"/>
        <v>2009_07</v>
      </c>
      <c r="C482" t="str">
        <f t="shared" si="73"/>
        <v>Jul</v>
      </c>
      <c r="D482" t="str">
        <f t="shared" si="74"/>
        <v>2009_Jul</v>
      </c>
      <c r="E482" s="12" t="str">
        <f t="shared" si="75"/>
        <v>25_Jul</v>
      </c>
      <c r="F482" s="12" t="str">
        <f t="shared" si="76"/>
        <v>Jul-09</v>
      </c>
      <c r="G482" s="12"/>
    </row>
    <row r="483" spans="1:7">
      <c r="A483" s="2">
        <v>40020</v>
      </c>
      <c r="B483" t="str">
        <f t="shared" si="72"/>
        <v>2009_07</v>
      </c>
      <c r="C483" t="str">
        <f t="shared" si="73"/>
        <v>Jul</v>
      </c>
      <c r="D483" t="str">
        <f t="shared" si="74"/>
        <v>2009_Jul</v>
      </c>
      <c r="E483" s="12" t="str">
        <f t="shared" si="75"/>
        <v>26_Jul</v>
      </c>
      <c r="F483" s="12" t="str">
        <f t="shared" si="76"/>
        <v>Jul-09</v>
      </c>
      <c r="G483" s="12"/>
    </row>
    <row r="484" spans="1:7">
      <c r="A484" s="2">
        <v>40021</v>
      </c>
      <c r="B484" t="str">
        <f t="shared" si="72"/>
        <v>2009_07</v>
      </c>
      <c r="C484" t="str">
        <f t="shared" si="73"/>
        <v>Jul</v>
      </c>
      <c r="D484" t="str">
        <f t="shared" si="74"/>
        <v>2009_Jul</v>
      </c>
      <c r="E484" s="12" t="str">
        <f t="shared" si="75"/>
        <v>27_Jul</v>
      </c>
      <c r="F484" s="12" t="str">
        <f t="shared" si="76"/>
        <v>Jul-09</v>
      </c>
      <c r="G484" s="12"/>
    </row>
    <row r="485" spans="1:7">
      <c r="A485" s="2">
        <v>40022</v>
      </c>
      <c r="B485" t="str">
        <f t="shared" si="72"/>
        <v>2009_07</v>
      </c>
      <c r="C485" t="str">
        <f t="shared" si="73"/>
        <v>Jul</v>
      </c>
      <c r="D485" t="str">
        <f t="shared" si="74"/>
        <v>2009_Jul</v>
      </c>
      <c r="E485" s="12" t="str">
        <f t="shared" si="75"/>
        <v>28_Jul</v>
      </c>
      <c r="F485" s="12" t="str">
        <f t="shared" si="76"/>
        <v>Jul-09</v>
      </c>
      <c r="G485" s="12"/>
    </row>
    <row r="486" spans="1:7">
      <c r="A486" s="2">
        <v>40023</v>
      </c>
      <c r="B486" t="str">
        <f t="shared" si="72"/>
        <v>2009_07</v>
      </c>
      <c r="C486" t="str">
        <f t="shared" si="73"/>
        <v>Jul</v>
      </c>
      <c r="D486" t="str">
        <f t="shared" si="74"/>
        <v>2009_Jul</v>
      </c>
      <c r="E486" s="12" t="str">
        <f t="shared" si="75"/>
        <v>29_Jul</v>
      </c>
      <c r="F486" s="12" t="str">
        <f t="shared" si="76"/>
        <v>Jul-09</v>
      </c>
      <c r="G486" s="12"/>
    </row>
    <row r="487" spans="1:7">
      <c r="A487" s="2">
        <v>40024</v>
      </c>
      <c r="B487" t="str">
        <f t="shared" si="72"/>
        <v>2009_07</v>
      </c>
      <c r="C487" t="str">
        <f t="shared" si="73"/>
        <v>Jul</v>
      </c>
      <c r="D487" t="str">
        <f t="shared" si="74"/>
        <v>2009_Jul</v>
      </c>
      <c r="E487" s="12" t="str">
        <f t="shared" si="75"/>
        <v>30_Jul</v>
      </c>
      <c r="F487" s="12" t="str">
        <f t="shared" si="76"/>
        <v>Jul-09</v>
      </c>
      <c r="G487" s="12"/>
    </row>
    <row r="488" spans="1:7">
      <c r="A488" s="2">
        <v>40025</v>
      </c>
      <c r="B488" t="str">
        <f t="shared" si="72"/>
        <v>2009_07</v>
      </c>
      <c r="C488" t="str">
        <f t="shared" si="73"/>
        <v>Jul</v>
      </c>
      <c r="D488" t="str">
        <f t="shared" si="74"/>
        <v>2009_Jul</v>
      </c>
      <c r="E488" s="12" t="str">
        <f t="shared" si="75"/>
        <v>31_Jul</v>
      </c>
      <c r="F488" s="12" t="str">
        <f t="shared" si="76"/>
        <v>Jul-09</v>
      </c>
      <c r="G488" s="12"/>
    </row>
    <row r="489" spans="1:7">
      <c r="A489" s="2">
        <v>40026</v>
      </c>
      <c r="B489" t="str">
        <f t="shared" si="72"/>
        <v>2009_08</v>
      </c>
      <c r="C489" t="str">
        <f t="shared" si="73"/>
        <v>Aug</v>
      </c>
      <c r="D489" t="str">
        <f t="shared" si="74"/>
        <v>2009_Aug</v>
      </c>
      <c r="E489" s="12" t="str">
        <f t="shared" si="75"/>
        <v>01_Aug</v>
      </c>
      <c r="F489" s="12" t="str">
        <f t="shared" si="76"/>
        <v>Aug-09</v>
      </c>
      <c r="G489" s="12"/>
    </row>
    <row r="490" spans="1:7">
      <c r="A490" s="2">
        <v>40027</v>
      </c>
      <c r="B490" t="str">
        <f t="shared" si="72"/>
        <v>2009_08</v>
      </c>
      <c r="C490" t="str">
        <f t="shared" si="73"/>
        <v>Aug</v>
      </c>
      <c r="D490" t="str">
        <f t="shared" si="74"/>
        <v>2009_Aug</v>
      </c>
      <c r="E490" s="12" t="str">
        <f t="shared" si="75"/>
        <v>02_Aug</v>
      </c>
      <c r="F490" s="12" t="str">
        <f t="shared" si="76"/>
        <v>Aug-09</v>
      </c>
      <c r="G490" s="12"/>
    </row>
    <row r="491" spans="1:7">
      <c r="A491" s="2">
        <v>40028</v>
      </c>
      <c r="B491" t="str">
        <f t="shared" si="72"/>
        <v>2009_08</v>
      </c>
      <c r="C491" t="str">
        <f t="shared" si="73"/>
        <v>Aug</v>
      </c>
      <c r="D491" t="str">
        <f t="shared" si="74"/>
        <v>2009_Aug</v>
      </c>
      <c r="E491" s="12" t="str">
        <f t="shared" si="75"/>
        <v>03_Aug</v>
      </c>
      <c r="F491" s="12" t="str">
        <f t="shared" si="76"/>
        <v>Aug-09</v>
      </c>
      <c r="G491" s="12"/>
    </row>
    <row r="492" spans="1:7">
      <c r="A492" s="2">
        <v>40029</v>
      </c>
      <c r="B492" t="str">
        <f t="shared" si="72"/>
        <v>2009_08</v>
      </c>
      <c r="C492" t="str">
        <f t="shared" si="73"/>
        <v>Aug</v>
      </c>
      <c r="D492" t="str">
        <f t="shared" si="74"/>
        <v>2009_Aug</v>
      </c>
      <c r="E492" s="12" t="str">
        <f t="shared" si="75"/>
        <v>04_Aug</v>
      </c>
      <c r="F492" s="12" t="str">
        <f t="shared" si="76"/>
        <v>Aug-09</v>
      </c>
      <c r="G492" s="12"/>
    </row>
    <row r="493" spans="1:7">
      <c r="A493" s="2">
        <v>40030</v>
      </c>
      <c r="B493" t="str">
        <f t="shared" si="72"/>
        <v>2009_08</v>
      </c>
      <c r="C493" t="str">
        <f t="shared" si="73"/>
        <v>Aug</v>
      </c>
      <c r="D493" t="str">
        <f t="shared" si="74"/>
        <v>2009_Aug</v>
      </c>
      <c r="E493" s="12" t="str">
        <f t="shared" si="75"/>
        <v>05_Aug</v>
      </c>
      <c r="F493" s="12" t="str">
        <f t="shared" si="76"/>
        <v>Aug-09</v>
      </c>
      <c r="G493" s="12"/>
    </row>
    <row r="494" spans="1:7">
      <c r="A494" s="2">
        <v>40031</v>
      </c>
      <c r="B494" t="str">
        <f t="shared" si="72"/>
        <v>2009_08</v>
      </c>
      <c r="C494" t="str">
        <f t="shared" si="73"/>
        <v>Aug</v>
      </c>
      <c r="D494" t="str">
        <f t="shared" si="74"/>
        <v>2009_Aug</v>
      </c>
      <c r="E494" s="12" t="str">
        <f t="shared" si="75"/>
        <v>06_Aug</v>
      </c>
      <c r="F494" s="12" t="str">
        <f t="shared" si="76"/>
        <v>Aug-09</v>
      </c>
      <c r="G494" s="12"/>
    </row>
    <row r="495" spans="1:7">
      <c r="A495" s="2">
        <v>40032</v>
      </c>
      <c r="B495" t="str">
        <f t="shared" si="72"/>
        <v>2009_08</v>
      </c>
      <c r="C495" t="str">
        <f t="shared" si="73"/>
        <v>Aug</v>
      </c>
      <c r="D495" t="str">
        <f t="shared" si="74"/>
        <v>2009_Aug</v>
      </c>
      <c r="E495" s="12" t="str">
        <f t="shared" si="75"/>
        <v>07_Aug</v>
      </c>
      <c r="F495" s="12" t="str">
        <f t="shared" si="76"/>
        <v>Aug-09</v>
      </c>
      <c r="G495" s="12"/>
    </row>
    <row r="496" spans="1:7">
      <c r="A496" s="2">
        <v>40033</v>
      </c>
      <c r="B496" t="str">
        <f t="shared" si="72"/>
        <v>2009_08</v>
      </c>
      <c r="C496" t="str">
        <f t="shared" si="73"/>
        <v>Aug</v>
      </c>
      <c r="D496" t="str">
        <f t="shared" si="74"/>
        <v>2009_Aug</v>
      </c>
      <c r="E496" s="12" t="str">
        <f t="shared" si="75"/>
        <v>08_Aug</v>
      </c>
      <c r="F496" s="12" t="str">
        <f t="shared" si="76"/>
        <v>Aug-09</v>
      </c>
      <c r="G496" s="12"/>
    </row>
    <row r="497" spans="1:7">
      <c r="A497" s="2">
        <v>40034</v>
      </c>
      <c r="B497" t="str">
        <f t="shared" si="72"/>
        <v>2009_08</v>
      </c>
      <c r="C497" t="str">
        <f t="shared" si="73"/>
        <v>Aug</v>
      </c>
      <c r="D497" t="str">
        <f t="shared" si="74"/>
        <v>2009_Aug</v>
      </c>
      <c r="E497" s="12" t="str">
        <f t="shared" si="75"/>
        <v>09_Aug</v>
      </c>
      <c r="F497" s="12" t="str">
        <f t="shared" si="76"/>
        <v>Aug-09</v>
      </c>
      <c r="G497" s="12"/>
    </row>
    <row r="498" spans="1:7">
      <c r="A498" s="2">
        <v>40035</v>
      </c>
      <c r="B498" t="str">
        <f t="shared" si="72"/>
        <v>2009_08</v>
      </c>
      <c r="C498" t="str">
        <f t="shared" si="73"/>
        <v>Aug</v>
      </c>
      <c r="D498" t="str">
        <f t="shared" si="74"/>
        <v>2009_Aug</v>
      </c>
      <c r="E498" s="12" t="str">
        <f t="shared" si="75"/>
        <v>10_Aug</v>
      </c>
      <c r="F498" s="12" t="str">
        <f t="shared" si="76"/>
        <v>Aug-09</v>
      </c>
      <c r="G498" s="12"/>
    </row>
    <row r="499" spans="1:7">
      <c r="A499" s="2">
        <v>40036</v>
      </c>
      <c r="B499" t="str">
        <f t="shared" si="72"/>
        <v>2009_08</v>
      </c>
      <c r="C499" t="str">
        <f t="shared" si="73"/>
        <v>Aug</v>
      </c>
      <c r="D499" t="str">
        <f t="shared" si="74"/>
        <v>2009_Aug</v>
      </c>
      <c r="E499" s="12" t="str">
        <f t="shared" si="75"/>
        <v>11_Aug</v>
      </c>
      <c r="F499" s="12" t="str">
        <f t="shared" si="76"/>
        <v>Aug-09</v>
      </c>
      <c r="G499" s="12"/>
    </row>
    <row r="500" spans="1:7">
      <c r="A500" s="2">
        <v>40037</v>
      </c>
      <c r="B500" t="str">
        <f t="shared" si="72"/>
        <v>2009_08</v>
      </c>
      <c r="C500" t="str">
        <f t="shared" si="73"/>
        <v>Aug</v>
      </c>
      <c r="D500" t="str">
        <f t="shared" si="74"/>
        <v>2009_Aug</v>
      </c>
      <c r="E500" s="12" t="str">
        <f t="shared" si="75"/>
        <v>12_Aug</v>
      </c>
      <c r="F500" s="12" t="str">
        <f t="shared" si="76"/>
        <v>Aug-09</v>
      </c>
      <c r="G500" s="12"/>
    </row>
    <row r="501" spans="1:7">
      <c r="A501" s="2">
        <v>40038</v>
      </c>
      <c r="B501" t="str">
        <f t="shared" si="72"/>
        <v>2009_08</v>
      </c>
      <c r="C501" t="str">
        <f t="shared" si="73"/>
        <v>Aug</v>
      </c>
      <c r="D501" t="str">
        <f t="shared" si="74"/>
        <v>2009_Aug</v>
      </c>
      <c r="E501" s="12" t="str">
        <f t="shared" si="75"/>
        <v>13_Aug</v>
      </c>
      <c r="F501" s="12" t="str">
        <f t="shared" si="76"/>
        <v>Aug-09</v>
      </c>
      <c r="G501" s="12"/>
    </row>
    <row r="502" spans="1:7">
      <c r="A502" s="2">
        <v>40039</v>
      </c>
      <c r="B502" t="str">
        <f t="shared" si="72"/>
        <v>2009_08</v>
      </c>
      <c r="C502" t="str">
        <f t="shared" si="73"/>
        <v>Aug</v>
      </c>
      <c r="D502" t="str">
        <f t="shared" si="74"/>
        <v>2009_Aug</v>
      </c>
      <c r="E502" s="12" t="str">
        <f t="shared" si="75"/>
        <v>14_Aug</v>
      </c>
      <c r="F502" s="12" t="str">
        <f t="shared" si="76"/>
        <v>Aug-09</v>
      </c>
      <c r="G502" s="12"/>
    </row>
    <row r="503" spans="1:7">
      <c r="A503" s="2">
        <v>40040</v>
      </c>
      <c r="B503" t="str">
        <f t="shared" si="72"/>
        <v>2009_08</v>
      </c>
      <c r="C503" t="str">
        <f t="shared" si="73"/>
        <v>Aug</v>
      </c>
      <c r="D503" t="str">
        <f t="shared" si="74"/>
        <v>2009_Aug</v>
      </c>
      <c r="E503" s="12" t="str">
        <f t="shared" si="75"/>
        <v>15_Aug</v>
      </c>
      <c r="F503" s="12" t="str">
        <f t="shared" si="76"/>
        <v>Aug-09</v>
      </c>
      <c r="G503" s="12"/>
    </row>
    <row r="504" spans="1:7">
      <c r="A504" s="2">
        <v>40041</v>
      </c>
      <c r="B504" t="str">
        <f t="shared" si="72"/>
        <v>2009_08</v>
      </c>
      <c r="C504" t="str">
        <f t="shared" si="73"/>
        <v>Aug</v>
      </c>
      <c r="D504" t="str">
        <f t="shared" si="74"/>
        <v>2009_Aug</v>
      </c>
      <c r="E504" s="12" t="str">
        <f t="shared" si="75"/>
        <v>16_Aug</v>
      </c>
      <c r="F504" s="12" t="str">
        <f t="shared" si="76"/>
        <v>Aug-09</v>
      </c>
      <c r="G504" s="12"/>
    </row>
    <row r="505" spans="1:7">
      <c r="A505" s="2">
        <v>40042</v>
      </c>
      <c r="B505" t="str">
        <f t="shared" si="72"/>
        <v>2009_08</v>
      </c>
      <c r="C505" t="str">
        <f t="shared" si="73"/>
        <v>Aug</v>
      </c>
      <c r="D505" t="str">
        <f t="shared" si="74"/>
        <v>2009_Aug</v>
      </c>
      <c r="E505" s="12" t="str">
        <f t="shared" si="75"/>
        <v>17_Aug</v>
      </c>
      <c r="F505" s="12" t="str">
        <f t="shared" si="76"/>
        <v>Aug-09</v>
      </c>
      <c r="G505" s="12"/>
    </row>
    <row r="506" spans="1:7">
      <c r="A506" s="2">
        <v>40043</v>
      </c>
      <c r="B506" t="str">
        <f t="shared" si="72"/>
        <v>2009_08</v>
      </c>
      <c r="C506" t="str">
        <f t="shared" si="73"/>
        <v>Aug</v>
      </c>
      <c r="D506" t="str">
        <f t="shared" si="74"/>
        <v>2009_Aug</v>
      </c>
      <c r="E506" s="12" t="str">
        <f t="shared" si="75"/>
        <v>18_Aug</v>
      </c>
      <c r="F506" s="12" t="str">
        <f t="shared" si="76"/>
        <v>Aug-09</v>
      </c>
      <c r="G506" s="12"/>
    </row>
    <row r="507" spans="1:7">
      <c r="A507" s="2">
        <v>40044</v>
      </c>
      <c r="B507" t="str">
        <f t="shared" si="72"/>
        <v>2009_08</v>
      </c>
      <c r="C507" t="str">
        <f t="shared" si="73"/>
        <v>Aug</v>
      </c>
      <c r="D507" t="str">
        <f t="shared" si="74"/>
        <v>2009_Aug</v>
      </c>
      <c r="E507" s="12" t="str">
        <f t="shared" si="75"/>
        <v>19_Aug</v>
      </c>
      <c r="F507" s="12" t="str">
        <f t="shared" si="76"/>
        <v>Aug-09</v>
      </c>
      <c r="G507" s="12"/>
    </row>
    <row r="508" spans="1:7">
      <c r="A508" s="2">
        <v>40045</v>
      </c>
      <c r="B508" t="str">
        <f t="shared" si="72"/>
        <v>2009_08</v>
      </c>
      <c r="C508" t="str">
        <f t="shared" si="73"/>
        <v>Aug</v>
      </c>
      <c r="D508" t="str">
        <f t="shared" si="74"/>
        <v>2009_Aug</v>
      </c>
      <c r="E508" s="12" t="str">
        <f t="shared" si="75"/>
        <v>20_Aug</v>
      </c>
      <c r="F508" s="12" t="str">
        <f t="shared" si="76"/>
        <v>Aug-09</v>
      </c>
      <c r="G508" s="12"/>
    </row>
    <row r="509" spans="1:7">
      <c r="A509" s="2">
        <v>40046</v>
      </c>
      <c r="B509" t="str">
        <f t="shared" si="72"/>
        <v>2009_08</v>
      </c>
      <c r="C509" t="str">
        <f t="shared" si="73"/>
        <v>Aug</v>
      </c>
      <c r="D509" t="str">
        <f t="shared" si="74"/>
        <v>2009_Aug</v>
      </c>
      <c r="E509" s="12" t="str">
        <f t="shared" si="75"/>
        <v>21_Aug</v>
      </c>
      <c r="F509" s="12" t="str">
        <f t="shared" si="76"/>
        <v>Aug-09</v>
      </c>
      <c r="G509" s="12"/>
    </row>
    <row r="510" spans="1:7">
      <c r="A510" s="2">
        <v>40047</v>
      </c>
      <c r="B510" t="str">
        <f t="shared" si="72"/>
        <v>2009_08</v>
      </c>
      <c r="C510" t="str">
        <f t="shared" si="73"/>
        <v>Aug</v>
      </c>
      <c r="D510" t="str">
        <f t="shared" si="74"/>
        <v>2009_Aug</v>
      </c>
      <c r="E510" s="12" t="str">
        <f t="shared" si="75"/>
        <v>22_Aug</v>
      </c>
      <c r="F510" s="12" t="str">
        <f t="shared" si="76"/>
        <v>Aug-09</v>
      </c>
      <c r="G510" s="12"/>
    </row>
    <row r="511" spans="1:7">
      <c r="A511" s="2">
        <v>40048</v>
      </c>
      <c r="B511" t="str">
        <f t="shared" si="72"/>
        <v>2009_08</v>
      </c>
      <c r="C511" t="str">
        <f t="shared" si="73"/>
        <v>Aug</v>
      </c>
      <c r="D511" t="str">
        <f t="shared" si="74"/>
        <v>2009_Aug</v>
      </c>
      <c r="E511" s="12" t="str">
        <f t="shared" si="75"/>
        <v>23_Aug</v>
      </c>
      <c r="F511" s="12" t="str">
        <f t="shared" si="76"/>
        <v>Aug-09</v>
      </c>
      <c r="G511" s="12"/>
    </row>
    <row r="512" spans="1:7">
      <c r="A512" s="2">
        <v>40049</v>
      </c>
      <c r="B512" t="str">
        <f t="shared" si="72"/>
        <v>2009_08</v>
      </c>
      <c r="C512" t="str">
        <f t="shared" si="73"/>
        <v>Aug</v>
      </c>
      <c r="D512" t="str">
        <f t="shared" si="74"/>
        <v>2009_Aug</v>
      </c>
      <c r="E512" s="12" t="str">
        <f t="shared" si="75"/>
        <v>24_Aug</v>
      </c>
      <c r="F512" s="12" t="str">
        <f t="shared" si="76"/>
        <v>Aug-09</v>
      </c>
      <c r="G512" s="12"/>
    </row>
    <row r="513" spans="1:7">
      <c r="A513" s="2">
        <v>40050</v>
      </c>
      <c r="B513" t="str">
        <f t="shared" si="72"/>
        <v>2009_08</v>
      </c>
      <c r="C513" t="str">
        <f t="shared" si="73"/>
        <v>Aug</v>
      </c>
      <c r="D513" t="str">
        <f t="shared" si="74"/>
        <v>2009_Aug</v>
      </c>
      <c r="E513" s="12" t="str">
        <f t="shared" si="75"/>
        <v>25_Aug</v>
      </c>
      <c r="F513" s="12" t="str">
        <f t="shared" si="76"/>
        <v>Aug-09</v>
      </c>
      <c r="G513" s="12"/>
    </row>
    <row r="514" spans="1:7">
      <c r="A514" s="2">
        <v>40051</v>
      </c>
      <c r="B514" t="str">
        <f t="shared" ref="B514:B577" si="77">TEXT(YEAR(A514),"0000")&amp;"_"&amp;TEXT(MONTH(A514),"00")</f>
        <v>2009_08</v>
      </c>
      <c r="C514" t="str">
        <f t="shared" ref="C514:C577" si="78">VLOOKUP(TEXT(MONTH(A514),"00"),$H$2:$I$13,2,FALSE)</f>
        <v>Aug</v>
      </c>
      <c r="D514" t="str">
        <f t="shared" si="74"/>
        <v>2009_Aug</v>
      </c>
      <c r="E514" s="12" t="str">
        <f t="shared" si="75"/>
        <v>26_Aug</v>
      </c>
      <c r="F514" s="12" t="str">
        <f t="shared" si="76"/>
        <v>Aug-09</v>
      </c>
      <c r="G514" s="12"/>
    </row>
    <row r="515" spans="1:7">
      <c r="A515" s="2">
        <v>40052</v>
      </c>
      <c r="B515" t="str">
        <f t="shared" si="77"/>
        <v>2009_08</v>
      </c>
      <c r="C515" t="str">
        <f t="shared" si="78"/>
        <v>Aug</v>
      </c>
      <c r="D515" t="str">
        <f t="shared" ref="D515:D578" si="79">TEXT(YEAR(A515),"0000")&amp;"_"&amp;C515</f>
        <v>2009_Aug</v>
      </c>
      <c r="E515" s="12" t="str">
        <f t="shared" ref="E515:E578" si="80">VLOOKUP(DAY(A515),$G$2:$H$32,2,FALSE)&amp;"_"&amp;C515</f>
        <v>27_Aug</v>
      </c>
      <c r="F515" s="12" t="str">
        <f t="shared" si="76"/>
        <v>Aug-09</v>
      </c>
      <c r="G515" s="12"/>
    </row>
    <row r="516" spans="1:7">
      <c r="A516" s="2">
        <v>40053</v>
      </c>
      <c r="B516" t="str">
        <f t="shared" si="77"/>
        <v>2009_08</v>
      </c>
      <c r="C516" t="str">
        <f t="shared" si="78"/>
        <v>Aug</v>
      </c>
      <c r="D516" t="str">
        <f t="shared" si="79"/>
        <v>2009_Aug</v>
      </c>
      <c r="E516" s="12" t="str">
        <f t="shared" si="80"/>
        <v>28_Aug</v>
      </c>
      <c r="F516" s="12" t="str">
        <f t="shared" ref="F516:F579" si="81">C516&amp;"-"&amp;RIGHT(YEAR(A516),2)</f>
        <v>Aug-09</v>
      </c>
      <c r="G516" s="12"/>
    </row>
    <row r="517" spans="1:7">
      <c r="A517" s="2">
        <v>40054</v>
      </c>
      <c r="B517" t="str">
        <f t="shared" si="77"/>
        <v>2009_08</v>
      </c>
      <c r="C517" t="str">
        <f t="shared" si="78"/>
        <v>Aug</v>
      </c>
      <c r="D517" t="str">
        <f t="shared" si="79"/>
        <v>2009_Aug</v>
      </c>
      <c r="E517" s="12" t="str">
        <f t="shared" si="80"/>
        <v>29_Aug</v>
      </c>
      <c r="F517" s="12" t="str">
        <f t="shared" si="81"/>
        <v>Aug-09</v>
      </c>
      <c r="G517" s="12"/>
    </row>
    <row r="518" spans="1:7">
      <c r="A518" s="2">
        <v>40055</v>
      </c>
      <c r="B518" t="str">
        <f t="shared" si="77"/>
        <v>2009_08</v>
      </c>
      <c r="C518" t="str">
        <f t="shared" si="78"/>
        <v>Aug</v>
      </c>
      <c r="D518" t="str">
        <f t="shared" si="79"/>
        <v>2009_Aug</v>
      </c>
      <c r="E518" s="12" t="str">
        <f t="shared" si="80"/>
        <v>30_Aug</v>
      </c>
      <c r="F518" s="12" t="str">
        <f t="shared" si="81"/>
        <v>Aug-09</v>
      </c>
      <c r="G518" s="12"/>
    </row>
    <row r="519" spans="1:7">
      <c r="A519" s="2">
        <v>40056</v>
      </c>
      <c r="B519" t="str">
        <f t="shared" si="77"/>
        <v>2009_08</v>
      </c>
      <c r="C519" t="str">
        <f t="shared" si="78"/>
        <v>Aug</v>
      </c>
      <c r="D519" t="str">
        <f t="shared" si="79"/>
        <v>2009_Aug</v>
      </c>
      <c r="E519" s="12" t="str">
        <f t="shared" si="80"/>
        <v>31_Aug</v>
      </c>
      <c r="F519" s="12" t="str">
        <f t="shared" si="81"/>
        <v>Aug-09</v>
      </c>
      <c r="G519" s="12"/>
    </row>
    <row r="520" spans="1:7">
      <c r="A520" s="2">
        <v>40057</v>
      </c>
      <c r="B520" t="str">
        <f t="shared" si="77"/>
        <v>2009_09</v>
      </c>
      <c r="C520" t="str">
        <f t="shared" si="78"/>
        <v>Sep</v>
      </c>
      <c r="D520" t="str">
        <f t="shared" si="79"/>
        <v>2009_Sep</v>
      </c>
      <c r="E520" s="12" t="str">
        <f t="shared" si="80"/>
        <v>01_Sep</v>
      </c>
      <c r="F520" s="12" t="str">
        <f t="shared" si="81"/>
        <v>Sep-09</v>
      </c>
      <c r="G520" s="12"/>
    </row>
    <row r="521" spans="1:7">
      <c r="A521" s="2">
        <v>40058</v>
      </c>
      <c r="B521" t="str">
        <f t="shared" si="77"/>
        <v>2009_09</v>
      </c>
      <c r="C521" t="str">
        <f t="shared" si="78"/>
        <v>Sep</v>
      </c>
      <c r="D521" t="str">
        <f t="shared" si="79"/>
        <v>2009_Sep</v>
      </c>
      <c r="E521" s="12" t="str">
        <f t="shared" si="80"/>
        <v>02_Sep</v>
      </c>
      <c r="F521" s="12" t="str">
        <f t="shared" si="81"/>
        <v>Sep-09</v>
      </c>
      <c r="G521" s="12"/>
    </row>
    <row r="522" spans="1:7">
      <c r="A522" s="2">
        <v>40059</v>
      </c>
      <c r="B522" t="str">
        <f t="shared" si="77"/>
        <v>2009_09</v>
      </c>
      <c r="C522" t="str">
        <f t="shared" si="78"/>
        <v>Sep</v>
      </c>
      <c r="D522" t="str">
        <f t="shared" si="79"/>
        <v>2009_Sep</v>
      </c>
      <c r="E522" s="12" t="str">
        <f t="shared" si="80"/>
        <v>03_Sep</v>
      </c>
      <c r="F522" s="12" t="str">
        <f t="shared" si="81"/>
        <v>Sep-09</v>
      </c>
      <c r="G522" s="12"/>
    </row>
    <row r="523" spans="1:7">
      <c r="A523" s="2">
        <v>40060</v>
      </c>
      <c r="B523" t="str">
        <f t="shared" si="77"/>
        <v>2009_09</v>
      </c>
      <c r="C523" t="str">
        <f t="shared" si="78"/>
        <v>Sep</v>
      </c>
      <c r="D523" t="str">
        <f t="shared" si="79"/>
        <v>2009_Sep</v>
      </c>
      <c r="E523" s="12" t="str">
        <f t="shared" si="80"/>
        <v>04_Sep</v>
      </c>
      <c r="F523" s="12" t="str">
        <f t="shared" si="81"/>
        <v>Sep-09</v>
      </c>
      <c r="G523" s="12"/>
    </row>
    <row r="524" spans="1:7">
      <c r="A524" s="2">
        <v>40061</v>
      </c>
      <c r="B524" t="str">
        <f t="shared" si="77"/>
        <v>2009_09</v>
      </c>
      <c r="C524" t="str">
        <f t="shared" si="78"/>
        <v>Sep</v>
      </c>
      <c r="D524" t="str">
        <f t="shared" si="79"/>
        <v>2009_Sep</v>
      </c>
      <c r="E524" s="12" t="str">
        <f t="shared" si="80"/>
        <v>05_Sep</v>
      </c>
      <c r="F524" s="12" t="str">
        <f t="shared" si="81"/>
        <v>Sep-09</v>
      </c>
      <c r="G524" s="12"/>
    </row>
    <row r="525" spans="1:7">
      <c r="A525" s="2">
        <v>40062</v>
      </c>
      <c r="B525" t="str">
        <f t="shared" si="77"/>
        <v>2009_09</v>
      </c>
      <c r="C525" t="str">
        <f t="shared" si="78"/>
        <v>Sep</v>
      </c>
      <c r="D525" t="str">
        <f t="shared" si="79"/>
        <v>2009_Sep</v>
      </c>
      <c r="E525" s="12" t="str">
        <f t="shared" si="80"/>
        <v>06_Sep</v>
      </c>
      <c r="F525" s="12" t="str">
        <f t="shared" si="81"/>
        <v>Sep-09</v>
      </c>
      <c r="G525" s="12"/>
    </row>
    <row r="526" spans="1:7">
      <c r="A526" s="2">
        <v>40063</v>
      </c>
      <c r="B526" t="str">
        <f t="shared" si="77"/>
        <v>2009_09</v>
      </c>
      <c r="C526" t="str">
        <f t="shared" si="78"/>
        <v>Sep</v>
      </c>
      <c r="D526" t="str">
        <f t="shared" si="79"/>
        <v>2009_Sep</v>
      </c>
      <c r="E526" s="12" t="str">
        <f t="shared" si="80"/>
        <v>07_Sep</v>
      </c>
      <c r="F526" s="12" t="str">
        <f t="shared" si="81"/>
        <v>Sep-09</v>
      </c>
      <c r="G526" s="12"/>
    </row>
    <row r="527" spans="1:7">
      <c r="A527" s="2">
        <v>40064</v>
      </c>
      <c r="B527" t="str">
        <f t="shared" si="77"/>
        <v>2009_09</v>
      </c>
      <c r="C527" t="str">
        <f t="shared" si="78"/>
        <v>Sep</v>
      </c>
      <c r="D527" t="str">
        <f t="shared" si="79"/>
        <v>2009_Sep</v>
      </c>
      <c r="E527" s="12" t="str">
        <f t="shared" si="80"/>
        <v>08_Sep</v>
      </c>
      <c r="F527" s="12" t="str">
        <f t="shared" si="81"/>
        <v>Sep-09</v>
      </c>
      <c r="G527" s="12"/>
    </row>
    <row r="528" spans="1:7">
      <c r="A528" s="2">
        <v>40065</v>
      </c>
      <c r="B528" t="str">
        <f t="shared" si="77"/>
        <v>2009_09</v>
      </c>
      <c r="C528" t="str">
        <f t="shared" si="78"/>
        <v>Sep</v>
      </c>
      <c r="D528" t="str">
        <f t="shared" si="79"/>
        <v>2009_Sep</v>
      </c>
      <c r="E528" s="12" t="str">
        <f t="shared" si="80"/>
        <v>09_Sep</v>
      </c>
      <c r="F528" s="12" t="str">
        <f t="shared" si="81"/>
        <v>Sep-09</v>
      </c>
      <c r="G528" s="12"/>
    </row>
    <row r="529" spans="1:7">
      <c r="A529" s="2">
        <v>40066</v>
      </c>
      <c r="B529" t="str">
        <f t="shared" si="77"/>
        <v>2009_09</v>
      </c>
      <c r="C529" t="str">
        <f t="shared" si="78"/>
        <v>Sep</v>
      </c>
      <c r="D529" t="str">
        <f t="shared" si="79"/>
        <v>2009_Sep</v>
      </c>
      <c r="E529" s="12" t="str">
        <f t="shared" si="80"/>
        <v>10_Sep</v>
      </c>
      <c r="F529" s="12" t="str">
        <f t="shared" si="81"/>
        <v>Sep-09</v>
      </c>
      <c r="G529" s="12"/>
    </row>
    <row r="530" spans="1:7">
      <c r="A530" s="2">
        <v>40067</v>
      </c>
      <c r="B530" t="str">
        <f t="shared" si="77"/>
        <v>2009_09</v>
      </c>
      <c r="C530" t="str">
        <f t="shared" si="78"/>
        <v>Sep</v>
      </c>
      <c r="D530" t="str">
        <f t="shared" si="79"/>
        <v>2009_Sep</v>
      </c>
      <c r="E530" s="12" t="str">
        <f t="shared" si="80"/>
        <v>11_Sep</v>
      </c>
      <c r="F530" s="12" t="str">
        <f t="shared" si="81"/>
        <v>Sep-09</v>
      </c>
      <c r="G530" s="12"/>
    </row>
    <row r="531" spans="1:7">
      <c r="A531" s="2">
        <v>40068</v>
      </c>
      <c r="B531" t="str">
        <f t="shared" si="77"/>
        <v>2009_09</v>
      </c>
      <c r="C531" t="str">
        <f t="shared" si="78"/>
        <v>Sep</v>
      </c>
      <c r="D531" t="str">
        <f t="shared" si="79"/>
        <v>2009_Sep</v>
      </c>
      <c r="E531" s="12" t="str">
        <f t="shared" si="80"/>
        <v>12_Sep</v>
      </c>
      <c r="F531" s="12" t="str">
        <f t="shared" si="81"/>
        <v>Sep-09</v>
      </c>
      <c r="G531" s="12"/>
    </row>
    <row r="532" spans="1:7">
      <c r="A532" s="2">
        <v>40069</v>
      </c>
      <c r="B532" t="str">
        <f t="shared" si="77"/>
        <v>2009_09</v>
      </c>
      <c r="C532" t="str">
        <f t="shared" si="78"/>
        <v>Sep</v>
      </c>
      <c r="D532" t="str">
        <f t="shared" si="79"/>
        <v>2009_Sep</v>
      </c>
      <c r="E532" s="12" t="str">
        <f t="shared" si="80"/>
        <v>13_Sep</v>
      </c>
      <c r="F532" s="12" t="str">
        <f t="shared" si="81"/>
        <v>Sep-09</v>
      </c>
      <c r="G532" s="12"/>
    </row>
    <row r="533" spans="1:7">
      <c r="A533" s="2">
        <v>40070</v>
      </c>
      <c r="B533" t="str">
        <f t="shared" si="77"/>
        <v>2009_09</v>
      </c>
      <c r="C533" t="str">
        <f t="shared" si="78"/>
        <v>Sep</v>
      </c>
      <c r="D533" t="str">
        <f t="shared" si="79"/>
        <v>2009_Sep</v>
      </c>
      <c r="E533" s="12" t="str">
        <f t="shared" si="80"/>
        <v>14_Sep</v>
      </c>
      <c r="F533" s="12" t="str">
        <f t="shared" si="81"/>
        <v>Sep-09</v>
      </c>
      <c r="G533" s="12"/>
    </row>
    <row r="534" spans="1:7">
      <c r="A534" s="2">
        <v>40071</v>
      </c>
      <c r="B534" t="str">
        <f t="shared" si="77"/>
        <v>2009_09</v>
      </c>
      <c r="C534" t="str">
        <f t="shared" si="78"/>
        <v>Sep</v>
      </c>
      <c r="D534" t="str">
        <f t="shared" si="79"/>
        <v>2009_Sep</v>
      </c>
      <c r="E534" s="12" t="str">
        <f t="shared" si="80"/>
        <v>15_Sep</v>
      </c>
      <c r="F534" s="12" t="str">
        <f t="shared" si="81"/>
        <v>Sep-09</v>
      </c>
      <c r="G534" s="12"/>
    </row>
    <row r="535" spans="1:7">
      <c r="A535" s="2">
        <v>40072</v>
      </c>
      <c r="B535" t="str">
        <f t="shared" si="77"/>
        <v>2009_09</v>
      </c>
      <c r="C535" t="str">
        <f t="shared" si="78"/>
        <v>Sep</v>
      </c>
      <c r="D535" t="str">
        <f t="shared" si="79"/>
        <v>2009_Sep</v>
      </c>
      <c r="E535" s="12" t="str">
        <f t="shared" si="80"/>
        <v>16_Sep</v>
      </c>
      <c r="F535" s="12" t="str">
        <f t="shared" si="81"/>
        <v>Sep-09</v>
      </c>
      <c r="G535" s="12"/>
    </row>
    <row r="536" spans="1:7">
      <c r="A536" s="2">
        <v>40073</v>
      </c>
      <c r="B536" t="str">
        <f t="shared" si="77"/>
        <v>2009_09</v>
      </c>
      <c r="C536" t="str">
        <f t="shared" si="78"/>
        <v>Sep</v>
      </c>
      <c r="D536" t="str">
        <f t="shared" si="79"/>
        <v>2009_Sep</v>
      </c>
      <c r="E536" s="12" t="str">
        <f t="shared" si="80"/>
        <v>17_Sep</v>
      </c>
      <c r="F536" s="12" t="str">
        <f t="shared" si="81"/>
        <v>Sep-09</v>
      </c>
      <c r="G536" s="12"/>
    </row>
    <row r="537" spans="1:7">
      <c r="A537" s="2">
        <v>40074</v>
      </c>
      <c r="B537" t="str">
        <f t="shared" si="77"/>
        <v>2009_09</v>
      </c>
      <c r="C537" t="str">
        <f t="shared" si="78"/>
        <v>Sep</v>
      </c>
      <c r="D537" t="str">
        <f t="shared" si="79"/>
        <v>2009_Sep</v>
      </c>
      <c r="E537" s="12" t="str">
        <f t="shared" si="80"/>
        <v>18_Sep</v>
      </c>
      <c r="F537" s="12" t="str">
        <f t="shared" si="81"/>
        <v>Sep-09</v>
      </c>
      <c r="G537" s="12"/>
    </row>
    <row r="538" spans="1:7">
      <c r="A538" s="2">
        <v>40075</v>
      </c>
      <c r="B538" t="str">
        <f t="shared" si="77"/>
        <v>2009_09</v>
      </c>
      <c r="C538" t="str">
        <f t="shared" si="78"/>
        <v>Sep</v>
      </c>
      <c r="D538" t="str">
        <f t="shared" si="79"/>
        <v>2009_Sep</v>
      </c>
      <c r="E538" s="12" t="str">
        <f t="shared" si="80"/>
        <v>19_Sep</v>
      </c>
      <c r="F538" s="12" t="str">
        <f t="shared" si="81"/>
        <v>Sep-09</v>
      </c>
      <c r="G538" s="12"/>
    </row>
    <row r="539" spans="1:7">
      <c r="A539" s="2">
        <v>40076</v>
      </c>
      <c r="B539" t="str">
        <f t="shared" si="77"/>
        <v>2009_09</v>
      </c>
      <c r="C539" t="str">
        <f t="shared" si="78"/>
        <v>Sep</v>
      </c>
      <c r="D539" t="str">
        <f t="shared" si="79"/>
        <v>2009_Sep</v>
      </c>
      <c r="E539" s="12" t="str">
        <f t="shared" si="80"/>
        <v>20_Sep</v>
      </c>
      <c r="F539" s="12" t="str">
        <f t="shared" si="81"/>
        <v>Sep-09</v>
      </c>
      <c r="G539" s="12"/>
    </row>
    <row r="540" spans="1:7">
      <c r="A540" s="2">
        <v>40077</v>
      </c>
      <c r="B540" t="str">
        <f t="shared" si="77"/>
        <v>2009_09</v>
      </c>
      <c r="C540" t="str">
        <f t="shared" si="78"/>
        <v>Sep</v>
      </c>
      <c r="D540" t="str">
        <f t="shared" si="79"/>
        <v>2009_Sep</v>
      </c>
      <c r="E540" s="12" t="str">
        <f t="shared" si="80"/>
        <v>21_Sep</v>
      </c>
      <c r="F540" s="12" t="str">
        <f t="shared" si="81"/>
        <v>Sep-09</v>
      </c>
      <c r="G540" s="12"/>
    </row>
    <row r="541" spans="1:7">
      <c r="A541" s="2">
        <v>40078</v>
      </c>
      <c r="B541" t="str">
        <f t="shared" si="77"/>
        <v>2009_09</v>
      </c>
      <c r="C541" t="str">
        <f t="shared" si="78"/>
        <v>Sep</v>
      </c>
      <c r="D541" t="str">
        <f t="shared" si="79"/>
        <v>2009_Sep</v>
      </c>
      <c r="E541" s="12" t="str">
        <f t="shared" si="80"/>
        <v>22_Sep</v>
      </c>
      <c r="F541" s="12" t="str">
        <f t="shared" si="81"/>
        <v>Sep-09</v>
      </c>
      <c r="G541" s="12"/>
    </row>
    <row r="542" spans="1:7">
      <c r="A542" s="2">
        <v>40079</v>
      </c>
      <c r="B542" t="str">
        <f t="shared" si="77"/>
        <v>2009_09</v>
      </c>
      <c r="C542" t="str">
        <f t="shared" si="78"/>
        <v>Sep</v>
      </c>
      <c r="D542" t="str">
        <f t="shared" si="79"/>
        <v>2009_Sep</v>
      </c>
      <c r="E542" s="12" t="str">
        <f t="shared" si="80"/>
        <v>23_Sep</v>
      </c>
      <c r="F542" s="12" t="str">
        <f t="shared" si="81"/>
        <v>Sep-09</v>
      </c>
      <c r="G542" s="12"/>
    </row>
    <row r="543" spans="1:7">
      <c r="A543" s="2">
        <v>40080</v>
      </c>
      <c r="B543" t="str">
        <f t="shared" si="77"/>
        <v>2009_09</v>
      </c>
      <c r="C543" t="str">
        <f t="shared" si="78"/>
        <v>Sep</v>
      </c>
      <c r="D543" t="str">
        <f t="shared" si="79"/>
        <v>2009_Sep</v>
      </c>
      <c r="E543" s="12" t="str">
        <f t="shared" si="80"/>
        <v>24_Sep</v>
      </c>
      <c r="F543" s="12" t="str">
        <f t="shared" si="81"/>
        <v>Sep-09</v>
      </c>
      <c r="G543" s="12"/>
    </row>
    <row r="544" spans="1:7">
      <c r="A544" s="2">
        <v>40081</v>
      </c>
      <c r="B544" t="str">
        <f t="shared" si="77"/>
        <v>2009_09</v>
      </c>
      <c r="C544" t="str">
        <f t="shared" si="78"/>
        <v>Sep</v>
      </c>
      <c r="D544" t="str">
        <f t="shared" si="79"/>
        <v>2009_Sep</v>
      </c>
      <c r="E544" s="12" t="str">
        <f t="shared" si="80"/>
        <v>25_Sep</v>
      </c>
      <c r="F544" s="12" t="str">
        <f t="shared" si="81"/>
        <v>Sep-09</v>
      </c>
      <c r="G544" s="12"/>
    </row>
    <row r="545" spans="1:7">
      <c r="A545" s="2">
        <v>40082</v>
      </c>
      <c r="B545" t="str">
        <f t="shared" si="77"/>
        <v>2009_09</v>
      </c>
      <c r="C545" t="str">
        <f t="shared" si="78"/>
        <v>Sep</v>
      </c>
      <c r="D545" t="str">
        <f t="shared" si="79"/>
        <v>2009_Sep</v>
      </c>
      <c r="E545" s="12" t="str">
        <f t="shared" si="80"/>
        <v>26_Sep</v>
      </c>
      <c r="F545" s="12" t="str">
        <f t="shared" si="81"/>
        <v>Sep-09</v>
      </c>
      <c r="G545" s="12"/>
    </row>
    <row r="546" spans="1:7">
      <c r="A546" s="2">
        <v>40083</v>
      </c>
      <c r="B546" t="str">
        <f t="shared" si="77"/>
        <v>2009_09</v>
      </c>
      <c r="C546" t="str">
        <f t="shared" si="78"/>
        <v>Sep</v>
      </c>
      <c r="D546" t="str">
        <f t="shared" si="79"/>
        <v>2009_Sep</v>
      </c>
      <c r="E546" s="12" t="str">
        <f t="shared" si="80"/>
        <v>27_Sep</v>
      </c>
      <c r="F546" s="12" t="str">
        <f t="shared" si="81"/>
        <v>Sep-09</v>
      </c>
      <c r="G546" s="12"/>
    </row>
    <row r="547" spans="1:7">
      <c r="A547" s="2">
        <v>40084</v>
      </c>
      <c r="B547" t="str">
        <f t="shared" si="77"/>
        <v>2009_09</v>
      </c>
      <c r="C547" t="str">
        <f t="shared" si="78"/>
        <v>Sep</v>
      </c>
      <c r="D547" t="str">
        <f t="shared" si="79"/>
        <v>2009_Sep</v>
      </c>
      <c r="E547" s="12" t="str">
        <f t="shared" si="80"/>
        <v>28_Sep</v>
      </c>
      <c r="F547" s="12" t="str">
        <f t="shared" si="81"/>
        <v>Sep-09</v>
      </c>
      <c r="G547" s="12"/>
    </row>
    <row r="548" spans="1:7">
      <c r="A548" s="2">
        <v>40085</v>
      </c>
      <c r="B548" t="str">
        <f t="shared" si="77"/>
        <v>2009_09</v>
      </c>
      <c r="C548" t="str">
        <f t="shared" si="78"/>
        <v>Sep</v>
      </c>
      <c r="D548" t="str">
        <f t="shared" si="79"/>
        <v>2009_Sep</v>
      </c>
      <c r="E548" s="12" t="str">
        <f t="shared" si="80"/>
        <v>29_Sep</v>
      </c>
      <c r="F548" s="12" t="str">
        <f t="shared" si="81"/>
        <v>Sep-09</v>
      </c>
      <c r="G548" s="12"/>
    </row>
    <row r="549" spans="1:7">
      <c r="A549" s="2">
        <v>40086</v>
      </c>
      <c r="B549" t="str">
        <f t="shared" si="77"/>
        <v>2009_09</v>
      </c>
      <c r="C549" t="str">
        <f t="shared" si="78"/>
        <v>Sep</v>
      </c>
      <c r="D549" t="str">
        <f t="shared" si="79"/>
        <v>2009_Sep</v>
      </c>
      <c r="E549" s="12" t="str">
        <f t="shared" si="80"/>
        <v>30_Sep</v>
      </c>
      <c r="F549" s="12" t="str">
        <f t="shared" si="81"/>
        <v>Sep-09</v>
      </c>
      <c r="G549" s="12"/>
    </row>
    <row r="550" spans="1:7">
      <c r="A550" s="2">
        <v>40087</v>
      </c>
      <c r="B550" t="str">
        <f t="shared" si="77"/>
        <v>2009_10</v>
      </c>
      <c r="C550" t="str">
        <f t="shared" si="78"/>
        <v>Oct</v>
      </c>
      <c r="D550" t="str">
        <f t="shared" si="79"/>
        <v>2009_Oct</v>
      </c>
      <c r="E550" s="12" t="str">
        <f t="shared" si="80"/>
        <v>01_Oct</v>
      </c>
      <c r="F550" s="12" t="str">
        <f t="shared" si="81"/>
        <v>Oct-09</v>
      </c>
      <c r="G550" s="12"/>
    </row>
    <row r="551" spans="1:7">
      <c r="A551" s="2">
        <v>40088</v>
      </c>
      <c r="B551" t="str">
        <f t="shared" si="77"/>
        <v>2009_10</v>
      </c>
      <c r="C551" t="str">
        <f t="shared" si="78"/>
        <v>Oct</v>
      </c>
      <c r="D551" t="str">
        <f t="shared" si="79"/>
        <v>2009_Oct</v>
      </c>
      <c r="E551" s="12" t="str">
        <f t="shared" si="80"/>
        <v>02_Oct</v>
      </c>
      <c r="F551" s="12" t="str">
        <f t="shared" si="81"/>
        <v>Oct-09</v>
      </c>
      <c r="G551" s="12"/>
    </row>
    <row r="552" spans="1:7">
      <c r="A552" s="2">
        <v>40089</v>
      </c>
      <c r="B552" t="str">
        <f t="shared" si="77"/>
        <v>2009_10</v>
      </c>
      <c r="C552" t="str">
        <f t="shared" si="78"/>
        <v>Oct</v>
      </c>
      <c r="D552" t="str">
        <f t="shared" si="79"/>
        <v>2009_Oct</v>
      </c>
      <c r="E552" s="12" t="str">
        <f t="shared" si="80"/>
        <v>03_Oct</v>
      </c>
      <c r="F552" s="12" t="str">
        <f t="shared" si="81"/>
        <v>Oct-09</v>
      </c>
      <c r="G552" s="12"/>
    </row>
    <row r="553" spans="1:7">
      <c r="A553" s="2">
        <v>40090</v>
      </c>
      <c r="B553" t="str">
        <f t="shared" si="77"/>
        <v>2009_10</v>
      </c>
      <c r="C553" t="str">
        <f t="shared" si="78"/>
        <v>Oct</v>
      </c>
      <c r="D553" t="str">
        <f t="shared" si="79"/>
        <v>2009_Oct</v>
      </c>
      <c r="E553" s="12" t="str">
        <f t="shared" si="80"/>
        <v>04_Oct</v>
      </c>
      <c r="F553" s="12" t="str">
        <f t="shared" si="81"/>
        <v>Oct-09</v>
      </c>
      <c r="G553" s="12"/>
    </row>
    <row r="554" spans="1:7">
      <c r="A554" s="2">
        <v>40091</v>
      </c>
      <c r="B554" t="str">
        <f t="shared" si="77"/>
        <v>2009_10</v>
      </c>
      <c r="C554" t="str">
        <f t="shared" si="78"/>
        <v>Oct</v>
      </c>
      <c r="D554" t="str">
        <f t="shared" si="79"/>
        <v>2009_Oct</v>
      </c>
      <c r="E554" s="12" t="str">
        <f t="shared" si="80"/>
        <v>05_Oct</v>
      </c>
      <c r="F554" s="12" t="str">
        <f t="shared" si="81"/>
        <v>Oct-09</v>
      </c>
      <c r="G554" s="12"/>
    </row>
    <row r="555" spans="1:7">
      <c r="A555" s="2">
        <v>40092</v>
      </c>
      <c r="B555" t="str">
        <f t="shared" si="77"/>
        <v>2009_10</v>
      </c>
      <c r="C555" t="str">
        <f t="shared" si="78"/>
        <v>Oct</v>
      </c>
      <c r="D555" t="str">
        <f t="shared" si="79"/>
        <v>2009_Oct</v>
      </c>
      <c r="E555" s="12" t="str">
        <f t="shared" si="80"/>
        <v>06_Oct</v>
      </c>
      <c r="F555" s="12" t="str">
        <f t="shared" si="81"/>
        <v>Oct-09</v>
      </c>
      <c r="G555" s="12"/>
    </row>
    <row r="556" spans="1:7">
      <c r="A556" s="2">
        <v>40093</v>
      </c>
      <c r="B556" t="str">
        <f t="shared" si="77"/>
        <v>2009_10</v>
      </c>
      <c r="C556" t="str">
        <f t="shared" si="78"/>
        <v>Oct</v>
      </c>
      <c r="D556" t="str">
        <f t="shared" si="79"/>
        <v>2009_Oct</v>
      </c>
      <c r="E556" s="12" t="str">
        <f t="shared" si="80"/>
        <v>07_Oct</v>
      </c>
      <c r="F556" s="12" t="str">
        <f t="shared" si="81"/>
        <v>Oct-09</v>
      </c>
      <c r="G556" s="12"/>
    </row>
    <row r="557" spans="1:7">
      <c r="A557" s="2">
        <v>40094</v>
      </c>
      <c r="B557" t="str">
        <f t="shared" si="77"/>
        <v>2009_10</v>
      </c>
      <c r="C557" t="str">
        <f t="shared" si="78"/>
        <v>Oct</v>
      </c>
      <c r="D557" t="str">
        <f t="shared" si="79"/>
        <v>2009_Oct</v>
      </c>
      <c r="E557" s="12" t="str">
        <f t="shared" si="80"/>
        <v>08_Oct</v>
      </c>
      <c r="F557" s="12" t="str">
        <f t="shared" si="81"/>
        <v>Oct-09</v>
      </c>
      <c r="G557" s="12"/>
    </row>
    <row r="558" spans="1:7">
      <c r="A558" s="2">
        <v>40095</v>
      </c>
      <c r="B558" t="str">
        <f t="shared" si="77"/>
        <v>2009_10</v>
      </c>
      <c r="C558" t="str">
        <f t="shared" si="78"/>
        <v>Oct</v>
      </c>
      <c r="D558" t="str">
        <f t="shared" si="79"/>
        <v>2009_Oct</v>
      </c>
      <c r="E558" s="12" t="str">
        <f t="shared" si="80"/>
        <v>09_Oct</v>
      </c>
      <c r="F558" s="12" t="str">
        <f t="shared" si="81"/>
        <v>Oct-09</v>
      </c>
      <c r="G558" s="12"/>
    </row>
    <row r="559" spans="1:7">
      <c r="A559" s="2">
        <v>40096</v>
      </c>
      <c r="B559" t="str">
        <f t="shared" si="77"/>
        <v>2009_10</v>
      </c>
      <c r="C559" t="str">
        <f t="shared" si="78"/>
        <v>Oct</v>
      </c>
      <c r="D559" t="str">
        <f t="shared" si="79"/>
        <v>2009_Oct</v>
      </c>
      <c r="E559" s="12" t="str">
        <f t="shared" si="80"/>
        <v>10_Oct</v>
      </c>
      <c r="F559" s="12" t="str">
        <f t="shared" si="81"/>
        <v>Oct-09</v>
      </c>
      <c r="G559" s="12"/>
    </row>
    <row r="560" spans="1:7">
      <c r="A560" s="2">
        <v>40097</v>
      </c>
      <c r="B560" t="str">
        <f t="shared" si="77"/>
        <v>2009_10</v>
      </c>
      <c r="C560" t="str">
        <f t="shared" si="78"/>
        <v>Oct</v>
      </c>
      <c r="D560" t="str">
        <f t="shared" si="79"/>
        <v>2009_Oct</v>
      </c>
      <c r="E560" s="12" t="str">
        <f t="shared" si="80"/>
        <v>11_Oct</v>
      </c>
      <c r="F560" s="12" t="str">
        <f t="shared" si="81"/>
        <v>Oct-09</v>
      </c>
      <c r="G560" s="12"/>
    </row>
    <row r="561" spans="1:7">
      <c r="A561" s="2">
        <v>40098</v>
      </c>
      <c r="B561" t="str">
        <f t="shared" si="77"/>
        <v>2009_10</v>
      </c>
      <c r="C561" t="str">
        <f t="shared" si="78"/>
        <v>Oct</v>
      </c>
      <c r="D561" t="str">
        <f t="shared" si="79"/>
        <v>2009_Oct</v>
      </c>
      <c r="E561" s="12" t="str">
        <f t="shared" si="80"/>
        <v>12_Oct</v>
      </c>
      <c r="F561" s="12" t="str">
        <f t="shared" si="81"/>
        <v>Oct-09</v>
      </c>
      <c r="G561" s="12"/>
    </row>
    <row r="562" spans="1:7">
      <c r="A562" s="2">
        <v>40099</v>
      </c>
      <c r="B562" t="str">
        <f t="shared" si="77"/>
        <v>2009_10</v>
      </c>
      <c r="C562" t="str">
        <f t="shared" si="78"/>
        <v>Oct</v>
      </c>
      <c r="D562" t="str">
        <f t="shared" si="79"/>
        <v>2009_Oct</v>
      </c>
      <c r="E562" s="12" t="str">
        <f t="shared" si="80"/>
        <v>13_Oct</v>
      </c>
      <c r="F562" s="12" t="str">
        <f t="shared" si="81"/>
        <v>Oct-09</v>
      </c>
      <c r="G562" s="12"/>
    </row>
    <row r="563" spans="1:7">
      <c r="A563" s="2">
        <v>40100</v>
      </c>
      <c r="B563" t="str">
        <f t="shared" si="77"/>
        <v>2009_10</v>
      </c>
      <c r="C563" t="str">
        <f t="shared" si="78"/>
        <v>Oct</v>
      </c>
      <c r="D563" t="str">
        <f t="shared" si="79"/>
        <v>2009_Oct</v>
      </c>
      <c r="E563" s="12" t="str">
        <f t="shared" si="80"/>
        <v>14_Oct</v>
      </c>
      <c r="F563" s="12" t="str">
        <f t="shared" si="81"/>
        <v>Oct-09</v>
      </c>
      <c r="G563" s="12"/>
    </row>
    <row r="564" spans="1:7">
      <c r="A564" s="2">
        <v>40101</v>
      </c>
      <c r="B564" t="str">
        <f t="shared" si="77"/>
        <v>2009_10</v>
      </c>
      <c r="C564" t="str">
        <f t="shared" si="78"/>
        <v>Oct</v>
      </c>
      <c r="D564" t="str">
        <f t="shared" si="79"/>
        <v>2009_Oct</v>
      </c>
      <c r="E564" s="12" t="str">
        <f t="shared" si="80"/>
        <v>15_Oct</v>
      </c>
      <c r="F564" s="12" t="str">
        <f t="shared" si="81"/>
        <v>Oct-09</v>
      </c>
      <c r="G564" s="12"/>
    </row>
    <row r="565" spans="1:7">
      <c r="A565" s="2">
        <v>40102</v>
      </c>
      <c r="B565" t="str">
        <f t="shared" si="77"/>
        <v>2009_10</v>
      </c>
      <c r="C565" t="str">
        <f t="shared" si="78"/>
        <v>Oct</v>
      </c>
      <c r="D565" t="str">
        <f t="shared" si="79"/>
        <v>2009_Oct</v>
      </c>
      <c r="E565" s="12" t="str">
        <f t="shared" si="80"/>
        <v>16_Oct</v>
      </c>
      <c r="F565" s="12" t="str">
        <f t="shared" si="81"/>
        <v>Oct-09</v>
      </c>
      <c r="G565" s="12"/>
    </row>
    <row r="566" spans="1:7">
      <c r="A566" s="2">
        <v>40103</v>
      </c>
      <c r="B566" t="str">
        <f t="shared" si="77"/>
        <v>2009_10</v>
      </c>
      <c r="C566" t="str">
        <f t="shared" si="78"/>
        <v>Oct</v>
      </c>
      <c r="D566" t="str">
        <f t="shared" si="79"/>
        <v>2009_Oct</v>
      </c>
      <c r="E566" s="12" t="str">
        <f t="shared" si="80"/>
        <v>17_Oct</v>
      </c>
      <c r="F566" s="12" t="str">
        <f t="shared" si="81"/>
        <v>Oct-09</v>
      </c>
      <c r="G566" s="12"/>
    </row>
    <row r="567" spans="1:7">
      <c r="A567" s="2">
        <v>40104</v>
      </c>
      <c r="B567" t="str">
        <f t="shared" si="77"/>
        <v>2009_10</v>
      </c>
      <c r="C567" t="str">
        <f t="shared" si="78"/>
        <v>Oct</v>
      </c>
      <c r="D567" t="str">
        <f t="shared" si="79"/>
        <v>2009_Oct</v>
      </c>
      <c r="E567" s="12" t="str">
        <f t="shared" si="80"/>
        <v>18_Oct</v>
      </c>
      <c r="F567" s="12" t="str">
        <f t="shared" si="81"/>
        <v>Oct-09</v>
      </c>
      <c r="G567" s="12"/>
    </row>
    <row r="568" spans="1:7">
      <c r="A568" s="2">
        <v>40105</v>
      </c>
      <c r="B568" t="str">
        <f t="shared" si="77"/>
        <v>2009_10</v>
      </c>
      <c r="C568" t="str">
        <f t="shared" si="78"/>
        <v>Oct</v>
      </c>
      <c r="D568" t="str">
        <f t="shared" si="79"/>
        <v>2009_Oct</v>
      </c>
      <c r="E568" s="12" t="str">
        <f t="shared" si="80"/>
        <v>19_Oct</v>
      </c>
      <c r="F568" s="12" t="str">
        <f t="shared" si="81"/>
        <v>Oct-09</v>
      </c>
      <c r="G568" s="12"/>
    </row>
    <row r="569" spans="1:7">
      <c r="A569" s="2">
        <v>40106</v>
      </c>
      <c r="B569" t="str">
        <f t="shared" si="77"/>
        <v>2009_10</v>
      </c>
      <c r="C569" t="str">
        <f t="shared" si="78"/>
        <v>Oct</v>
      </c>
      <c r="D569" t="str">
        <f t="shared" si="79"/>
        <v>2009_Oct</v>
      </c>
      <c r="E569" s="12" t="str">
        <f t="shared" si="80"/>
        <v>20_Oct</v>
      </c>
      <c r="F569" s="12" t="str">
        <f t="shared" si="81"/>
        <v>Oct-09</v>
      </c>
      <c r="G569" s="12"/>
    </row>
    <row r="570" spans="1:7">
      <c r="A570" s="2">
        <v>40107</v>
      </c>
      <c r="B570" t="str">
        <f t="shared" si="77"/>
        <v>2009_10</v>
      </c>
      <c r="C570" t="str">
        <f t="shared" si="78"/>
        <v>Oct</v>
      </c>
      <c r="D570" t="str">
        <f t="shared" si="79"/>
        <v>2009_Oct</v>
      </c>
      <c r="E570" s="12" t="str">
        <f t="shared" si="80"/>
        <v>21_Oct</v>
      </c>
      <c r="F570" s="12" t="str">
        <f t="shared" si="81"/>
        <v>Oct-09</v>
      </c>
      <c r="G570" s="12"/>
    </row>
    <row r="571" spans="1:7">
      <c r="A571" s="2">
        <v>40108</v>
      </c>
      <c r="B571" t="str">
        <f t="shared" si="77"/>
        <v>2009_10</v>
      </c>
      <c r="C571" t="str">
        <f t="shared" si="78"/>
        <v>Oct</v>
      </c>
      <c r="D571" t="str">
        <f t="shared" si="79"/>
        <v>2009_Oct</v>
      </c>
      <c r="E571" s="12" t="str">
        <f t="shared" si="80"/>
        <v>22_Oct</v>
      </c>
      <c r="F571" s="12" t="str">
        <f t="shared" si="81"/>
        <v>Oct-09</v>
      </c>
      <c r="G571" s="12"/>
    </row>
    <row r="572" spans="1:7">
      <c r="A572" s="2">
        <v>40109</v>
      </c>
      <c r="B572" t="str">
        <f t="shared" si="77"/>
        <v>2009_10</v>
      </c>
      <c r="C572" t="str">
        <f t="shared" si="78"/>
        <v>Oct</v>
      </c>
      <c r="D572" t="str">
        <f t="shared" si="79"/>
        <v>2009_Oct</v>
      </c>
      <c r="E572" s="12" t="str">
        <f t="shared" si="80"/>
        <v>23_Oct</v>
      </c>
      <c r="F572" s="12" t="str">
        <f t="shared" si="81"/>
        <v>Oct-09</v>
      </c>
      <c r="G572" s="12"/>
    </row>
    <row r="573" spans="1:7">
      <c r="A573" s="2">
        <v>40110</v>
      </c>
      <c r="B573" t="str">
        <f t="shared" si="77"/>
        <v>2009_10</v>
      </c>
      <c r="C573" t="str">
        <f t="shared" si="78"/>
        <v>Oct</v>
      </c>
      <c r="D573" t="str">
        <f t="shared" si="79"/>
        <v>2009_Oct</v>
      </c>
      <c r="E573" s="12" t="str">
        <f t="shared" si="80"/>
        <v>24_Oct</v>
      </c>
      <c r="F573" s="12" t="str">
        <f t="shared" si="81"/>
        <v>Oct-09</v>
      </c>
      <c r="G573" s="12"/>
    </row>
    <row r="574" spans="1:7">
      <c r="A574" s="2">
        <v>40111</v>
      </c>
      <c r="B574" t="str">
        <f t="shared" si="77"/>
        <v>2009_10</v>
      </c>
      <c r="C574" t="str">
        <f t="shared" si="78"/>
        <v>Oct</v>
      </c>
      <c r="D574" t="str">
        <f t="shared" si="79"/>
        <v>2009_Oct</v>
      </c>
      <c r="E574" s="12" t="str">
        <f t="shared" si="80"/>
        <v>25_Oct</v>
      </c>
      <c r="F574" s="12" t="str">
        <f t="shared" si="81"/>
        <v>Oct-09</v>
      </c>
      <c r="G574" s="12"/>
    </row>
    <row r="575" spans="1:7">
      <c r="A575" s="2">
        <v>40112</v>
      </c>
      <c r="B575" t="str">
        <f t="shared" si="77"/>
        <v>2009_10</v>
      </c>
      <c r="C575" t="str">
        <f t="shared" si="78"/>
        <v>Oct</v>
      </c>
      <c r="D575" t="str">
        <f t="shared" si="79"/>
        <v>2009_Oct</v>
      </c>
      <c r="E575" s="12" t="str">
        <f t="shared" si="80"/>
        <v>26_Oct</v>
      </c>
      <c r="F575" s="12" t="str">
        <f t="shared" si="81"/>
        <v>Oct-09</v>
      </c>
      <c r="G575" s="12"/>
    </row>
    <row r="576" spans="1:7">
      <c r="A576" s="2">
        <v>40113</v>
      </c>
      <c r="B576" t="str">
        <f t="shared" si="77"/>
        <v>2009_10</v>
      </c>
      <c r="C576" t="str">
        <f t="shared" si="78"/>
        <v>Oct</v>
      </c>
      <c r="D576" t="str">
        <f t="shared" si="79"/>
        <v>2009_Oct</v>
      </c>
      <c r="E576" s="12" t="str">
        <f t="shared" si="80"/>
        <v>27_Oct</v>
      </c>
      <c r="F576" s="12" t="str">
        <f t="shared" si="81"/>
        <v>Oct-09</v>
      </c>
      <c r="G576" s="12"/>
    </row>
    <row r="577" spans="1:7">
      <c r="A577" s="2">
        <v>40114</v>
      </c>
      <c r="B577" t="str">
        <f t="shared" si="77"/>
        <v>2009_10</v>
      </c>
      <c r="C577" t="str">
        <f t="shared" si="78"/>
        <v>Oct</v>
      </c>
      <c r="D577" t="str">
        <f t="shared" si="79"/>
        <v>2009_Oct</v>
      </c>
      <c r="E577" s="12" t="str">
        <f t="shared" si="80"/>
        <v>28_Oct</v>
      </c>
      <c r="F577" s="12" t="str">
        <f t="shared" si="81"/>
        <v>Oct-09</v>
      </c>
      <c r="G577" s="12"/>
    </row>
    <row r="578" spans="1:7">
      <c r="A578" s="2">
        <v>40115</v>
      </c>
      <c r="B578" t="str">
        <f t="shared" ref="B578:B641" si="82">TEXT(YEAR(A578),"0000")&amp;"_"&amp;TEXT(MONTH(A578),"00")</f>
        <v>2009_10</v>
      </c>
      <c r="C578" t="str">
        <f t="shared" ref="C578:C641" si="83">VLOOKUP(TEXT(MONTH(A578),"00"),$H$2:$I$13,2,FALSE)</f>
        <v>Oct</v>
      </c>
      <c r="D578" t="str">
        <f t="shared" si="79"/>
        <v>2009_Oct</v>
      </c>
      <c r="E578" s="12" t="str">
        <f t="shared" si="80"/>
        <v>29_Oct</v>
      </c>
      <c r="F578" s="12" t="str">
        <f t="shared" si="81"/>
        <v>Oct-09</v>
      </c>
      <c r="G578" s="12"/>
    </row>
    <row r="579" spans="1:7">
      <c r="A579" s="2">
        <v>40116</v>
      </c>
      <c r="B579" t="str">
        <f t="shared" si="82"/>
        <v>2009_10</v>
      </c>
      <c r="C579" t="str">
        <f t="shared" si="83"/>
        <v>Oct</v>
      </c>
      <c r="D579" t="str">
        <f t="shared" ref="D579:D642" si="84">TEXT(YEAR(A579),"0000")&amp;"_"&amp;C579</f>
        <v>2009_Oct</v>
      </c>
      <c r="E579" s="12" t="str">
        <f t="shared" ref="E579:E642" si="85">VLOOKUP(DAY(A579),$G$2:$H$32,2,FALSE)&amp;"_"&amp;C579</f>
        <v>30_Oct</v>
      </c>
      <c r="F579" s="12" t="str">
        <f t="shared" si="81"/>
        <v>Oct-09</v>
      </c>
      <c r="G579" s="12"/>
    </row>
    <row r="580" spans="1:7">
      <c r="A580" s="2">
        <v>40117</v>
      </c>
      <c r="B580" t="str">
        <f t="shared" si="82"/>
        <v>2009_10</v>
      </c>
      <c r="C580" t="str">
        <f t="shared" si="83"/>
        <v>Oct</v>
      </c>
      <c r="D580" t="str">
        <f t="shared" si="84"/>
        <v>2009_Oct</v>
      </c>
      <c r="E580" s="12" t="str">
        <f t="shared" si="85"/>
        <v>31_Oct</v>
      </c>
      <c r="F580" s="12" t="str">
        <f t="shared" ref="F580:F643" si="86">C580&amp;"-"&amp;RIGHT(YEAR(A580),2)</f>
        <v>Oct-09</v>
      </c>
      <c r="G580" s="12"/>
    </row>
    <row r="581" spans="1:7">
      <c r="A581" s="2">
        <v>40118</v>
      </c>
      <c r="B581" t="str">
        <f t="shared" si="82"/>
        <v>2009_11</v>
      </c>
      <c r="C581" t="str">
        <f t="shared" si="83"/>
        <v>Nov</v>
      </c>
      <c r="D581" t="str">
        <f t="shared" si="84"/>
        <v>2009_Nov</v>
      </c>
      <c r="E581" s="12" t="str">
        <f t="shared" si="85"/>
        <v>01_Nov</v>
      </c>
      <c r="F581" s="12" t="str">
        <f t="shared" si="86"/>
        <v>Nov-09</v>
      </c>
      <c r="G581" s="12"/>
    </row>
    <row r="582" spans="1:7">
      <c r="A582" s="2">
        <v>40119</v>
      </c>
      <c r="B582" t="str">
        <f t="shared" si="82"/>
        <v>2009_11</v>
      </c>
      <c r="C582" t="str">
        <f t="shared" si="83"/>
        <v>Nov</v>
      </c>
      <c r="D582" t="str">
        <f t="shared" si="84"/>
        <v>2009_Nov</v>
      </c>
      <c r="E582" s="12" t="str">
        <f t="shared" si="85"/>
        <v>02_Nov</v>
      </c>
      <c r="F582" s="12" t="str">
        <f t="shared" si="86"/>
        <v>Nov-09</v>
      </c>
      <c r="G582" s="12"/>
    </row>
    <row r="583" spans="1:7">
      <c r="A583" s="2">
        <v>40120</v>
      </c>
      <c r="B583" t="str">
        <f t="shared" si="82"/>
        <v>2009_11</v>
      </c>
      <c r="C583" t="str">
        <f t="shared" si="83"/>
        <v>Nov</v>
      </c>
      <c r="D583" t="str">
        <f t="shared" si="84"/>
        <v>2009_Nov</v>
      </c>
      <c r="E583" s="12" t="str">
        <f t="shared" si="85"/>
        <v>03_Nov</v>
      </c>
      <c r="F583" s="12" t="str">
        <f t="shared" si="86"/>
        <v>Nov-09</v>
      </c>
      <c r="G583" s="12"/>
    </row>
    <row r="584" spans="1:7">
      <c r="A584" s="2">
        <v>40121</v>
      </c>
      <c r="B584" t="str">
        <f t="shared" si="82"/>
        <v>2009_11</v>
      </c>
      <c r="C584" t="str">
        <f t="shared" si="83"/>
        <v>Nov</v>
      </c>
      <c r="D584" t="str">
        <f t="shared" si="84"/>
        <v>2009_Nov</v>
      </c>
      <c r="E584" s="12" t="str">
        <f t="shared" si="85"/>
        <v>04_Nov</v>
      </c>
      <c r="F584" s="12" t="str">
        <f t="shared" si="86"/>
        <v>Nov-09</v>
      </c>
      <c r="G584" s="12"/>
    </row>
    <row r="585" spans="1:7">
      <c r="A585" s="2">
        <v>40122</v>
      </c>
      <c r="B585" t="str">
        <f t="shared" si="82"/>
        <v>2009_11</v>
      </c>
      <c r="C585" t="str">
        <f t="shared" si="83"/>
        <v>Nov</v>
      </c>
      <c r="D585" t="str">
        <f t="shared" si="84"/>
        <v>2009_Nov</v>
      </c>
      <c r="E585" s="12" t="str">
        <f t="shared" si="85"/>
        <v>05_Nov</v>
      </c>
      <c r="F585" s="12" t="str">
        <f t="shared" si="86"/>
        <v>Nov-09</v>
      </c>
      <c r="G585" s="12"/>
    </row>
    <row r="586" spans="1:7">
      <c r="A586" s="2">
        <v>40123</v>
      </c>
      <c r="B586" t="str">
        <f t="shared" si="82"/>
        <v>2009_11</v>
      </c>
      <c r="C586" t="str">
        <f t="shared" si="83"/>
        <v>Nov</v>
      </c>
      <c r="D586" t="str">
        <f t="shared" si="84"/>
        <v>2009_Nov</v>
      </c>
      <c r="E586" s="12" t="str">
        <f t="shared" si="85"/>
        <v>06_Nov</v>
      </c>
      <c r="F586" s="12" t="str">
        <f t="shared" si="86"/>
        <v>Nov-09</v>
      </c>
      <c r="G586" s="12"/>
    </row>
    <row r="587" spans="1:7">
      <c r="A587" s="2">
        <v>40124</v>
      </c>
      <c r="B587" t="str">
        <f t="shared" si="82"/>
        <v>2009_11</v>
      </c>
      <c r="C587" t="str">
        <f t="shared" si="83"/>
        <v>Nov</v>
      </c>
      <c r="D587" t="str">
        <f t="shared" si="84"/>
        <v>2009_Nov</v>
      </c>
      <c r="E587" s="12" t="str">
        <f t="shared" si="85"/>
        <v>07_Nov</v>
      </c>
      <c r="F587" s="12" t="str">
        <f t="shared" si="86"/>
        <v>Nov-09</v>
      </c>
      <c r="G587" s="12"/>
    </row>
    <row r="588" spans="1:7">
      <c r="A588" s="2">
        <v>40125</v>
      </c>
      <c r="B588" t="str">
        <f t="shared" si="82"/>
        <v>2009_11</v>
      </c>
      <c r="C588" t="str">
        <f t="shared" si="83"/>
        <v>Nov</v>
      </c>
      <c r="D588" t="str">
        <f t="shared" si="84"/>
        <v>2009_Nov</v>
      </c>
      <c r="E588" s="12" t="str">
        <f t="shared" si="85"/>
        <v>08_Nov</v>
      </c>
      <c r="F588" s="12" t="str">
        <f t="shared" si="86"/>
        <v>Nov-09</v>
      </c>
      <c r="G588" s="12"/>
    </row>
    <row r="589" spans="1:7">
      <c r="A589" s="2">
        <v>40126</v>
      </c>
      <c r="B589" t="str">
        <f t="shared" si="82"/>
        <v>2009_11</v>
      </c>
      <c r="C589" t="str">
        <f t="shared" si="83"/>
        <v>Nov</v>
      </c>
      <c r="D589" t="str">
        <f t="shared" si="84"/>
        <v>2009_Nov</v>
      </c>
      <c r="E589" s="12" t="str">
        <f t="shared" si="85"/>
        <v>09_Nov</v>
      </c>
      <c r="F589" s="12" t="str">
        <f t="shared" si="86"/>
        <v>Nov-09</v>
      </c>
      <c r="G589" s="12"/>
    </row>
    <row r="590" spans="1:7">
      <c r="A590" s="2">
        <v>40127</v>
      </c>
      <c r="B590" t="str">
        <f t="shared" si="82"/>
        <v>2009_11</v>
      </c>
      <c r="C590" t="str">
        <f t="shared" si="83"/>
        <v>Nov</v>
      </c>
      <c r="D590" t="str">
        <f t="shared" si="84"/>
        <v>2009_Nov</v>
      </c>
      <c r="E590" s="12" t="str">
        <f t="shared" si="85"/>
        <v>10_Nov</v>
      </c>
      <c r="F590" s="12" t="str">
        <f t="shared" si="86"/>
        <v>Nov-09</v>
      </c>
      <c r="G590" s="12"/>
    </row>
    <row r="591" spans="1:7">
      <c r="A591" s="2">
        <v>40128</v>
      </c>
      <c r="B591" t="str">
        <f t="shared" si="82"/>
        <v>2009_11</v>
      </c>
      <c r="C591" t="str">
        <f t="shared" si="83"/>
        <v>Nov</v>
      </c>
      <c r="D591" t="str">
        <f t="shared" si="84"/>
        <v>2009_Nov</v>
      </c>
      <c r="E591" s="12" t="str">
        <f t="shared" si="85"/>
        <v>11_Nov</v>
      </c>
      <c r="F591" s="12" t="str">
        <f t="shared" si="86"/>
        <v>Nov-09</v>
      </c>
      <c r="G591" s="12"/>
    </row>
    <row r="592" spans="1:7">
      <c r="A592" s="2">
        <v>40129</v>
      </c>
      <c r="B592" t="str">
        <f t="shared" si="82"/>
        <v>2009_11</v>
      </c>
      <c r="C592" t="str">
        <f t="shared" si="83"/>
        <v>Nov</v>
      </c>
      <c r="D592" t="str">
        <f t="shared" si="84"/>
        <v>2009_Nov</v>
      </c>
      <c r="E592" s="12" t="str">
        <f t="shared" si="85"/>
        <v>12_Nov</v>
      </c>
      <c r="F592" s="12" t="str">
        <f t="shared" si="86"/>
        <v>Nov-09</v>
      </c>
      <c r="G592" s="12"/>
    </row>
    <row r="593" spans="1:7">
      <c r="A593" s="2">
        <v>40130</v>
      </c>
      <c r="B593" t="str">
        <f t="shared" si="82"/>
        <v>2009_11</v>
      </c>
      <c r="C593" t="str">
        <f t="shared" si="83"/>
        <v>Nov</v>
      </c>
      <c r="D593" t="str">
        <f t="shared" si="84"/>
        <v>2009_Nov</v>
      </c>
      <c r="E593" s="12" t="str">
        <f t="shared" si="85"/>
        <v>13_Nov</v>
      </c>
      <c r="F593" s="12" t="str">
        <f t="shared" si="86"/>
        <v>Nov-09</v>
      </c>
      <c r="G593" s="12"/>
    </row>
    <row r="594" spans="1:7">
      <c r="A594" s="2">
        <v>40131</v>
      </c>
      <c r="B594" t="str">
        <f t="shared" si="82"/>
        <v>2009_11</v>
      </c>
      <c r="C594" t="str">
        <f t="shared" si="83"/>
        <v>Nov</v>
      </c>
      <c r="D594" t="str">
        <f t="shared" si="84"/>
        <v>2009_Nov</v>
      </c>
      <c r="E594" s="12" t="str">
        <f t="shared" si="85"/>
        <v>14_Nov</v>
      </c>
      <c r="F594" s="12" t="str">
        <f t="shared" si="86"/>
        <v>Nov-09</v>
      </c>
      <c r="G594" s="12"/>
    </row>
    <row r="595" spans="1:7">
      <c r="A595" s="2">
        <v>40132</v>
      </c>
      <c r="B595" t="str">
        <f t="shared" si="82"/>
        <v>2009_11</v>
      </c>
      <c r="C595" t="str">
        <f t="shared" si="83"/>
        <v>Nov</v>
      </c>
      <c r="D595" t="str">
        <f t="shared" si="84"/>
        <v>2009_Nov</v>
      </c>
      <c r="E595" s="12" t="str">
        <f t="shared" si="85"/>
        <v>15_Nov</v>
      </c>
      <c r="F595" s="12" t="str">
        <f t="shared" si="86"/>
        <v>Nov-09</v>
      </c>
      <c r="G595" s="12"/>
    </row>
    <row r="596" spans="1:7">
      <c r="A596" s="2">
        <v>40133</v>
      </c>
      <c r="B596" t="str">
        <f t="shared" si="82"/>
        <v>2009_11</v>
      </c>
      <c r="C596" t="str">
        <f t="shared" si="83"/>
        <v>Nov</v>
      </c>
      <c r="D596" t="str">
        <f t="shared" si="84"/>
        <v>2009_Nov</v>
      </c>
      <c r="E596" s="12" t="str">
        <f t="shared" si="85"/>
        <v>16_Nov</v>
      </c>
      <c r="F596" s="12" t="str">
        <f t="shared" si="86"/>
        <v>Nov-09</v>
      </c>
      <c r="G596" s="12"/>
    </row>
    <row r="597" spans="1:7">
      <c r="A597" s="2">
        <v>40134</v>
      </c>
      <c r="B597" t="str">
        <f t="shared" si="82"/>
        <v>2009_11</v>
      </c>
      <c r="C597" t="str">
        <f t="shared" si="83"/>
        <v>Nov</v>
      </c>
      <c r="D597" t="str">
        <f t="shared" si="84"/>
        <v>2009_Nov</v>
      </c>
      <c r="E597" s="12" t="str">
        <f t="shared" si="85"/>
        <v>17_Nov</v>
      </c>
      <c r="F597" s="12" t="str">
        <f t="shared" si="86"/>
        <v>Nov-09</v>
      </c>
      <c r="G597" s="12"/>
    </row>
    <row r="598" spans="1:7">
      <c r="A598" s="2">
        <v>40135</v>
      </c>
      <c r="B598" t="str">
        <f t="shared" si="82"/>
        <v>2009_11</v>
      </c>
      <c r="C598" t="str">
        <f t="shared" si="83"/>
        <v>Nov</v>
      </c>
      <c r="D598" t="str">
        <f t="shared" si="84"/>
        <v>2009_Nov</v>
      </c>
      <c r="E598" s="12" t="str">
        <f t="shared" si="85"/>
        <v>18_Nov</v>
      </c>
      <c r="F598" s="12" t="str">
        <f t="shared" si="86"/>
        <v>Nov-09</v>
      </c>
      <c r="G598" s="12"/>
    </row>
    <row r="599" spans="1:7">
      <c r="A599" s="2">
        <v>40136</v>
      </c>
      <c r="B599" t="str">
        <f t="shared" si="82"/>
        <v>2009_11</v>
      </c>
      <c r="C599" t="str">
        <f t="shared" si="83"/>
        <v>Nov</v>
      </c>
      <c r="D599" t="str">
        <f t="shared" si="84"/>
        <v>2009_Nov</v>
      </c>
      <c r="E599" s="12" t="str">
        <f t="shared" si="85"/>
        <v>19_Nov</v>
      </c>
      <c r="F599" s="12" t="str">
        <f t="shared" si="86"/>
        <v>Nov-09</v>
      </c>
      <c r="G599" s="12"/>
    </row>
    <row r="600" spans="1:7">
      <c r="A600" s="2">
        <v>40137</v>
      </c>
      <c r="B600" t="str">
        <f t="shared" si="82"/>
        <v>2009_11</v>
      </c>
      <c r="C600" t="str">
        <f t="shared" si="83"/>
        <v>Nov</v>
      </c>
      <c r="D600" t="str">
        <f t="shared" si="84"/>
        <v>2009_Nov</v>
      </c>
      <c r="E600" s="12" t="str">
        <f t="shared" si="85"/>
        <v>20_Nov</v>
      </c>
      <c r="F600" s="12" t="str">
        <f t="shared" si="86"/>
        <v>Nov-09</v>
      </c>
      <c r="G600" s="12"/>
    </row>
    <row r="601" spans="1:7">
      <c r="A601" s="2">
        <v>40138</v>
      </c>
      <c r="B601" t="str">
        <f t="shared" si="82"/>
        <v>2009_11</v>
      </c>
      <c r="C601" t="str">
        <f t="shared" si="83"/>
        <v>Nov</v>
      </c>
      <c r="D601" t="str">
        <f t="shared" si="84"/>
        <v>2009_Nov</v>
      </c>
      <c r="E601" s="12" t="str">
        <f t="shared" si="85"/>
        <v>21_Nov</v>
      </c>
      <c r="F601" s="12" t="str">
        <f t="shared" si="86"/>
        <v>Nov-09</v>
      </c>
      <c r="G601" s="12"/>
    </row>
    <row r="602" spans="1:7">
      <c r="A602" s="2">
        <v>40139</v>
      </c>
      <c r="B602" t="str">
        <f t="shared" si="82"/>
        <v>2009_11</v>
      </c>
      <c r="C602" t="str">
        <f t="shared" si="83"/>
        <v>Nov</v>
      </c>
      <c r="D602" t="str">
        <f t="shared" si="84"/>
        <v>2009_Nov</v>
      </c>
      <c r="E602" s="12" t="str">
        <f t="shared" si="85"/>
        <v>22_Nov</v>
      </c>
      <c r="F602" s="12" t="str">
        <f t="shared" si="86"/>
        <v>Nov-09</v>
      </c>
      <c r="G602" s="12"/>
    </row>
    <row r="603" spans="1:7">
      <c r="A603" s="2">
        <v>40140</v>
      </c>
      <c r="B603" t="str">
        <f t="shared" si="82"/>
        <v>2009_11</v>
      </c>
      <c r="C603" t="str">
        <f t="shared" si="83"/>
        <v>Nov</v>
      </c>
      <c r="D603" t="str">
        <f t="shared" si="84"/>
        <v>2009_Nov</v>
      </c>
      <c r="E603" s="12" t="str">
        <f t="shared" si="85"/>
        <v>23_Nov</v>
      </c>
      <c r="F603" s="12" t="str">
        <f t="shared" si="86"/>
        <v>Nov-09</v>
      </c>
      <c r="G603" s="12"/>
    </row>
    <row r="604" spans="1:7">
      <c r="A604" s="2">
        <v>40141</v>
      </c>
      <c r="B604" t="str">
        <f t="shared" si="82"/>
        <v>2009_11</v>
      </c>
      <c r="C604" t="str">
        <f t="shared" si="83"/>
        <v>Nov</v>
      </c>
      <c r="D604" t="str">
        <f t="shared" si="84"/>
        <v>2009_Nov</v>
      </c>
      <c r="E604" s="12" t="str">
        <f t="shared" si="85"/>
        <v>24_Nov</v>
      </c>
      <c r="F604" s="12" t="str">
        <f t="shared" si="86"/>
        <v>Nov-09</v>
      </c>
      <c r="G604" s="12"/>
    </row>
    <row r="605" spans="1:7">
      <c r="A605" s="2">
        <v>40142</v>
      </c>
      <c r="B605" t="str">
        <f t="shared" si="82"/>
        <v>2009_11</v>
      </c>
      <c r="C605" t="str">
        <f t="shared" si="83"/>
        <v>Nov</v>
      </c>
      <c r="D605" t="str">
        <f t="shared" si="84"/>
        <v>2009_Nov</v>
      </c>
      <c r="E605" s="12" t="str">
        <f t="shared" si="85"/>
        <v>25_Nov</v>
      </c>
      <c r="F605" s="12" t="str">
        <f t="shared" si="86"/>
        <v>Nov-09</v>
      </c>
      <c r="G605" s="12"/>
    </row>
    <row r="606" spans="1:7">
      <c r="A606" s="2">
        <v>40143</v>
      </c>
      <c r="B606" t="str">
        <f t="shared" si="82"/>
        <v>2009_11</v>
      </c>
      <c r="C606" t="str">
        <f t="shared" si="83"/>
        <v>Nov</v>
      </c>
      <c r="D606" t="str">
        <f t="shared" si="84"/>
        <v>2009_Nov</v>
      </c>
      <c r="E606" s="12" t="str">
        <f t="shared" si="85"/>
        <v>26_Nov</v>
      </c>
      <c r="F606" s="12" t="str">
        <f t="shared" si="86"/>
        <v>Nov-09</v>
      </c>
      <c r="G606" s="12"/>
    </row>
    <row r="607" spans="1:7">
      <c r="A607" s="2">
        <v>40144</v>
      </c>
      <c r="B607" t="str">
        <f t="shared" si="82"/>
        <v>2009_11</v>
      </c>
      <c r="C607" t="str">
        <f t="shared" si="83"/>
        <v>Nov</v>
      </c>
      <c r="D607" t="str">
        <f t="shared" si="84"/>
        <v>2009_Nov</v>
      </c>
      <c r="E607" s="12" t="str">
        <f t="shared" si="85"/>
        <v>27_Nov</v>
      </c>
      <c r="F607" s="12" t="str">
        <f t="shared" si="86"/>
        <v>Nov-09</v>
      </c>
      <c r="G607" s="12"/>
    </row>
    <row r="608" spans="1:7">
      <c r="A608" s="2">
        <v>40145</v>
      </c>
      <c r="B608" t="str">
        <f t="shared" si="82"/>
        <v>2009_11</v>
      </c>
      <c r="C608" t="str">
        <f t="shared" si="83"/>
        <v>Nov</v>
      </c>
      <c r="D608" t="str">
        <f t="shared" si="84"/>
        <v>2009_Nov</v>
      </c>
      <c r="E608" s="12" t="str">
        <f t="shared" si="85"/>
        <v>28_Nov</v>
      </c>
      <c r="F608" s="12" t="str">
        <f t="shared" si="86"/>
        <v>Nov-09</v>
      </c>
      <c r="G608" s="12"/>
    </row>
    <row r="609" spans="1:7">
      <c r="A609" s="2">
        <v>40146</v>
      </c>
      <c r="B609" t="str">
        <f t="shared" si="82"/>
        <v>2009_11</v>
      </c>
      <c r="C609" t="str">
        <f t="shared" si="83"/>
        <v>Nov</v>
      </c>
      <c r="D609" t="str">
        <f t="shared" si="84"/>
        <v>2009_Nov</v>
      </c>
      <c r="E609" s="12" t="str">
        <f t="shared" si="85"/>
        <v>29_Nov</v>
      </c>
      <c r="F609" s="12" t="str">
        <f t="shared" si="86"/>
        <v>Nov-09</v>
      </c>
      <c r="G609" s="12"/>
    </row>
    <row r="610" spans="1:7">
      <c r="A610" s="2">
        <v>40147</v>
      </c>
      <c r="B610" t="str">
        <f t="shared" si="82"/>
        <v>2009_11</v>
      </c>
      <c r="C610" t="str">
        <f t="shared" si="83"/>
        <v>Nov</v>
      </c>
      <c r="D610" t="str">
        <f t="shared" si="84"/>
        <v>2009_Nov</v>
      </c>
      <c r="E610" s="12" t="str">
        <f t="shared" si="85"/>
        <v>30_Nov</v>
      </c>
      <c r="F610" s="12" t="str">
        <f t="shared" si="86"/>
        <v>Nov-09</v>
      </c>
      <c r="G610" s="12"/>
    </row>
    <row r="611" spans="1:7">
      <c r="A611" s="2">
        <v>40148</v>
      </c>
      <c r="B611" t="str">
        <f t="shared" si="82"/>
        <v>2009_12</v>
      </c>
      <c r="C611" t="str">
        <f t="shared" si="83"/>
        <v>Dec</v>
      </c>
      <c r="D611" t="str">
        <f t="shared" si="84"/>
        <v>2009_Dec</v>
      </c>
      <c r="E611" s="12" t="str">
        <f t="shared" si="85"/>
        <v>01_Dec</v>
      </c>
      <c r="F611" s="12" t="str">
        <f t="shared" si="86"/>
        <v>Dec-09</v>
      </c>
      <c r="G611" s="12"/>
    </row>
    <row r="612" spans="1:7">
      <c r="A612" s="2">
        <v>40149</v>
      </c>
      <c r="B612" t="str">
        <f t="shared" si="82"/>
        <v>2009_12</v>
      </c>
      <c r="C612" t="str">
        <f t="shared" si="83"/>
        <v>Dec</v>
      </c>
      <c r="D612" t="str">
        <f t="shared" si="84"/>
        <v>2009_Dec</v>
      </c>
      <c r="E612" s="12" t="str">
        <f t="shared" si="85"/>
        <v>02_Dec</v>
      </c>
      <c r="F612" s="12" t="str">
        <f t="shared" si="86"/>
        <v>Dec-09</v>
      </c>
      <c r="G612" s="12"/>
    </row>
    <row r="613" spans="1:7">
      <c r="A613" s="2">
        <v>40150</v>
      </c>
      <c r="B613" t="str">
        <f t="shared" si="82"/>
        <v>2009_12</v>
      </c>
      <c r="C613" t="str">
        <f t="shared" si="83"/>
        <v>Dec</v>
      </c>
      <c r="D613" t="str">
        <f t="shared" si="84"/>
        <v>2009_Dec</v>
      </c>
      <c r="E613" s="12" t="str">
        <f t="shared" si="85"/>
        <v>03_Dec</v>
      </c>
      <c r="F613" s="12" t="str">
        <f t="shared" si="86"/>
        <v>Dec-09</v>
      </c>
      <c r="G613" s="12"/>
    </row>
    <row r="614" spans="1:7">
      <c r="A614" s="2">
        <v>40151</v>
      </c>
      <c r="B614" t="str">
        <f t="shared" si="82"/>
        <v>2009_12</v>
      </c>
      <c r="C614" t="str">
        <f t="shared" si="83"/>
        <v>Dec</v>
      </c>
      <c r="D614" t="str">
        <f t="shared" si="84"/>
        <v>2009_Dec</v>
      </c>
      <c r="E614" s="12" t="str">
        <f t="shared" si="85"/>
        <v>04_Dec</v>
      </c>
      <c r="F614" s="12" t="str">
        <f t="shared" si="86"/>
        <v>Dec-09</v>
      </c>
      <c r="G614" s="12"/>
    </row>
    <row r="615" spans="1:7">
      <c r="A615" s="2">
        <v>40152</v>
      </c>
      <c r="B615" t="str">
        <f t="shared" si="82"/>
        <v>2009_12</v>
      </c>
      <c r="C615" t="str">
        <f t="shared" si="83"/>
        <v>Dec</v>
      </c>
      <c r="D615" t="str">
        <f t="shared" si="84"/>
        <v>2009_Dec</v>
      </c>
      <c r="E615" s="12" t="str">
        <f t="shared" si="85"/>
        <v>05_Dec</v>
      </c>
      <c r="F615" s="12" t="str">
        <f t="shared" si="86"/>
        <v>Dec-09</v>
      </c>
      <c r="G615" s="12"/>
    </row>
    <row r="616" spans="1:7">
      <c r="A616" s="2">
        <v>40153</v>
      </c>
      <c r="B616" t="str">
        <f t="shared" si="82"/>
        <v>2009_12</v>
      </c>
      <c r="C616" t="str">
        <f t="shared" si="83"/>
        <v>Dec</v>
      </c>
      <c r="D616" t="str">
        <f t="shared" si="84"/>
        <v>2009_Dec</v>
      </c>
      <c r="E616" s="12" t="str">
        <f t="shared" si="85"/>
        <v>06_Dec</v>
      </c>
      <c r="F616" s="12" t="str">
        <f t="shared" si="86"/>
        <v>Dec-09</v>
      </c>
      <c r="G616" s="12"/>
    </row>
    <row r="617" spans="1:7">
      <c r="A617" s="2">
        <v>40154</v>
      </c>
      <c r="B617" t="str">
        <f t="shared" si="82"/>
        <v>2009_12</v>
      </c>
      <c r="C617" t="str">
        <f t="shared" si="83"/>
        <v>Dec</v>
      </c>
      <c r="D617" t="str">
        <f t="shared" si="84"/>
        <v>2009_Dec</v>
      </c>
      <c r="E617" s="12" t="str">
        <f t="shared" si="85"/>
        <v>07_Dec</v>
      </c>
      <c r="F617" s="12" t="str">
        <f t="shared" si="86"/>
        <v>Dec-09</v>
      </c>
      <c r="G617" s="12"/>
    </row>
    <row r="618" spans="1:7">
      <c r="A618" s="2">
        <v>40155</v>
      </c>
      <c r="B618" t="str">
        <f t="shared" si="82"/>
        <v>2009_12</v>
      </c>
      <c r="C618" t="str">
        <f t="shared" si="83"/>
        <v>Dec</v>
      </c>
      <c r="D618" t="str">
        <f t="shared" si="84"/>
        <v>2009_Dec</v>
      </c>
      <c r="E618" s="12" t="str">
        <f t="shared" si="85"/>
        <v>08_Dec</v>
      </c>
      <c r="F618" s="12" t="str">
        <f t="shared" si="86"/>
        <v>Dec-09</v>
      </c>
      <c r="G618" s="12"/>
    </row>
    <row r="619" spans="1:7">
      <c r="A619" s="2">
        <v>40156</v>
      </c>
      <c r="B619" t="str">
        <f t="shared" si="82"/>
        <v>2009_12</v>
      </c>
      <c r="C619" t="str">
        <f t="shared" si="83"/>
        <v>Dec</v>
      </c>
      <c r="D619" t="str">
        <f t="shared" si="84"/>
        <v>2009_Dec</v>
      </c>
      <c r="E619" s="12" t="str">
        <f t="shared" si="85"/>
        <v>09_Dec</v>
      </c>
      <c r="F619" s="12" t="str">
        <f t="shared" si="86"/>
        <v>Dec-09</v>
      </c>
      <c r="G619" s="12"/>
    </row>
    <row r="620" spans="1:7">
      <c r="A620" s="2">
        <v>40157</v>
      </c>
      <c r="B620" t="str">
        <f t="shared" si="82"/>
        <v>2009_12</v>
      </c>
      <c r="C620" t="str">
        <f t="shared" si="83"/>
        <v>Dec</v>
      </c>
      <c r="D620" t="str">
        <f t="shared" si="84"/>
        <v>2009_Dec</v>
      </c>
      <c r="E620" s="12" t="str">
        <f t="shared" si="85"/>
        <v>10_Dec</v>
      </c>
      <c r="F620" s="12" t="str">
        <f t="shared" si="86"/>
        <v>Dec-09</v>
      </c>
      <c r="G620" s="12"/>
    </row>
    <row r="621" spans="1:7">
      <c r="A621" s="2">
        <v>40158</v>
      </c>
      <c r="B621" t="str">
        <f t="shared" si="82"/>
        <v>2009_12</v>
      </c>
      <c r="C621" t="str">
        <f t="shared" si="83"/>
        <v>Dec</v>
      </c>
      <c r="D621" t="str">
        <f t="shared" si="84"/>
        <v>2009_Dec</v>
      </c>
      <c r="E621" s="12" t="str">
        <f t="shared" si="85"/>
        <v>11_Dec</v>
      </c>
      <c r="F621" s="12" t="str">
        <f t="shared" si="86"/>
        <v>Dec-09</v>
      </c>
      <c r="G621" s="12"/>
    </row>
    <row r="622" spans="1:7">
      <c r="A622" s="2">
        <v>40159</v>
      </c>
      <c r="B622" t="str">
        <f t="shared" si="82"/>
        <v>2009_12</v>
      </c>
      <c r="C622" t="str">
        <f t="shared" si="83"/>
        <v>Dec</v>
      </c>
      <c r="D622" t="str">
        <f t="shared" si="84"/>
        <v>2009_Dec</v>
      </c>
      <c r="E622" s="12" t="str">
        <f t="shared" si="85"/>
        <v>12_Dec</v>
      </c>
      <c r="F622" s="12" t="str">
        <f t="shared" si="86"/>
        <v>Dec-09</v>
      </c>
      <c r="G622" s="12"/>
    </row>
    <row r="623" spans="1:7">
      <c r="A623" s="2">
        <v>40160</v>
      </c>
      <c r="B623" t="str">
        <f t="shared" si="82"/>
        <v>2009_12</v>
      </c>
      <c r="C623" t="str">
        <f t="shared" si="83"/>
        <v>Dec</v>
      </c>
      <c r="D623" t="str">
        <f t="shared" si="84"/>
        <v>2009_Dec</v>
      </c>
      <c r="E623" s="12" t="str">
        <f t="shared" si="85"/>
        <v>13_Dec</v>
      </c>
      <c r="F623" s="12" t="str">
        <f t="shared" si="86"/>
        <v>Dec-09</v>
      </c>
      <c r="G623" s="12"/>
    </row>
    <row r="624" spans="1:7">
      <c r="A624" s="2">
        <v>40161</v>
      </c>
      <c r="B624" t="str">
        <f t="shared" si="82"/>
        <v>2009_12</v>
      </c>
      <c r="C624" t="str">
        <f t="shared" si="83"/>
        <v>Dec</v>
      </c>
      <c r="D624" t="str">
        <f t="shared" si="84"/>
        <v>2009_Dec</v>
      </c>
      <c r="E624" s="12" t="str">
        <f t="shared" si="85"/>
        <v>14_Dec</v>
      </c>
      <c r="F624" s="12" t="str">
        <f t="shared" si="86"/>
        <v>Dec-09</v>
      </c>
      <c r="G624" s="12"/>
    </row>
    <row r="625" spans="1:7">
      <c r="A625" s="2">
        <v>40162</v>
      </c>
      <c r="B625" t="str">
        <f t="shared" si="82"/>
        <v>2009_12</v>
      </c>
      <c r="C625" t="str">
        <f t="shared" si="83"/>
        <v>Dec</v>
      </c>
      <c r="D625" t="str">
        <f t="shared" si="84"/>
        <v>2009_Dec</v>
      </c>
      <c r="E625" s="12" t="str">
        <f t="shared" si="85"/>
        <v>15_Dec</v>
      </c>
      <c r="F625" s="12" t="str">
        <f t="shared" si="86"/>
        <v>Dec-09</v>
      </c>
      <c r="G625" s="12"/>
    </row>
    <row r="626" spans="1:7">
      <c r="A626" s="2">
        <v>40163</v>
      </c>
      <c r="B626" t="str">
        <f t="shared" si="82"/>
        <v>2009_12</v>
      </c>
      <c r="C626" t="str">
        <f t="shared" si="83"/>
        <v>Dec</v>
      </c>
      <c r="D626" t="str">
        <f t="shared" si="84"/>
        <v>2009_Dec</v>
      </c>
      <c r="E626" s="12" t="str">
        <f t="shared" si="85"/>
        <v>16_Dec</v>
      </c>
      <c r="F626" s="12" t="str">
        <f t="shared" si="86"/>
        <v>Dec-09</v>
      </c>
      <c r="G626" s="12"/>
    </row>
    <row r="627" spans="1:7">
      <c r="A627" s="2">
        <v>40164</v>
      </c>
      <c r="B627" t="str">
        <f t="shared" si="82"/>
        <v>2009_12</v>
      </c>
      <c r="C627" t="str">
        <f t="shared" si="83"/>
        <v>Dec</v>
      </c>
      <c r="D627" t="str">
        <f t="shared" si="84"/>
        <v>2009_Dec</v>
      </c>
      <c r="E627" s="12" t="str">
        <f t="shared" si="85"/>
        <v>17_Dec</v>
      </c>
      <c r="F627" s="12" t="str">
        <f t="shared" si="86"/>
        <v>Dec-09</v>
      </c>
      <c r="G627" s="12"/>
    </row>
    <row r="628" spans="1:7">
      <c r="A628" s="2">
        <v>40165</v>
      </c>
      <c r="B628" t="str">
        <f t="shared" si="82"/>
        <v>2009_12</v>
      </c>
      <c r="C628" t="str">
        <f t="shared" si="83"/>
        <v>Dec</v>
      </c>
      <c r="D628" t="str">
        <f t="shared" si="84"/>
        <v>2009_Dec</v>
      </c>
      <c r="E628" s="12" t="str">
        <f t="shared" si="85"/>
        <v>18_Dec</v>
      </c>
      <c r="F628" s="12" t="str">
        <f t="shared" si="86"/>
        <v>Dec-09</v>
      </c>
      <c r="G628" s="12"/>
    </row>
    <row r="629" spans="1:7">
      <c r="A629" s="2">
        <v>40166</v>
      </c>
      <c r="B629" t="str">
        <f t="shared" si="82"/>
        <v>2009_12</v>
      </c>
      <c r="C629" t="str">
        <f t="shared" si="83"/>
        <v>Dec</v>
      </c>
      <c r="D629" t="str">
        <f t="shared" si="84"/>
        <v>2009_Dec</v>
      </c>
      <c r="E629" s="12" t="str">
        <f t="shared" si="85"/>
        <v>19_Dec</v>
      </c>
      <c r="F629" s="12" t="str">
        <f t="shared" si="86"/>
        <v>Dec-09</v>
      </c>
      <c r="G629" s="12"/>
    </row>
    <row r="630" spans="1:7">
      <c r="A630" s="2">
        <v>40167</v>
      </c>
      <c r="B630" t="str">
        <f t="shared" si="82"/>
        <v>2009_12</v>
      </c>
      <c r="C630" t="str">
        <f t="shared" si="83"/>
        <v>Dec</v>
      </c>
      <c r="D630" t="str">
        <f t="shared" si="84"/>
        <v>2009_Dec</v>
      </c>
      <c r="E630" s="12" t="str">
        <f t="shared" si="85"/>
        <v>20_Dec</v>
      </c>
      <c r="F630" s="12" t="str">
        <f t="shared" si="86"/>
        <v>Dec-09</v>
      </c>
      <c r="G630" s="12"/>
    </row>
    <row r="631" spans="1:7">
      <c r="A631" s="2">
        <v>40168</v>
      </c>
      <c r="B631" t="str">
        <f t="shared" si="82"/>
        <v>2009_12</v>
      </c>
      <c r="C631" t="str">
        <f t="shared" si="83"/>
        <v>Dec</v>
      </c>
      <c r="D631" t="str">
        <f t="shared" si="84"/>
        <v>2009_Dec</v>
      </c>
      <c r="E631" s="12" t="str">
        <f t="shared" si="85"/>
        <v>21_Dec</v>
      </c>
      <c r="F631" s="12" t="str">
        <f t="shared" si="86"/>
        <v>Dec-09</v>
      </c>
      <c r="G631" s="12"/>
    </row>
    <row r="632" spans="1:7">
      <c r="A632" s="2">
        <v>40169</v>
      </c>
      <c r="B632" t="str">
        <f t="shared" si="82"/>
        <v>2009_12</v>
      </c>
      <c r="C632" t="str">
        <f t="shared" si="83"/>
        <v>Dec</v>
      </c>
      <c r="D632" t="str">
        <f t="shared" si="84"/>
        <v>2009_Dec</v>
      </c>
      <c r="E632" s="12" t="str">
        <f t="shared" si="85"/>
        <v>22_Dec</v>
      </c>
      <c r="F632" s="12" t="str">
        <f t="shared" si="86"/>
        <v>Dec-09</v>
      </c>
      <c r="G632" s="12"/>
    </row>
    <row r="633" spans="1:7">
      <c r="A633" s="2">
        <v>40170</v>
      </c>
      <c r="B633" t="str">
        <f t="shared" si="82"/>
        <v>2009_12</v>
      </c>
      <c r="C633" t="str">
        <f t="shared" si="83"/>
        <v>Dec</v>
      </c>
      <c r="D633" t="str">
        <f t="shared" si="84"/>
        <v>2009_Dec</v>
      </c>
      <c r="E633" s="12" t="str">
        <f t="shared" si="85"/>
        <v>23_Dec</v>
      </c>
      <c r="F633" s="12" t="str">
        <f t="shared" si="86"/>
        <v>Dec-09</v>
      </c>
      <c r="G633" s="12"/>
    </row>
    <row r="634" spans="1:7">
      <c r="A634" s="2">
        <v>40171</v>
      </c>
      <c r="B634" t="str">
        <f t="shared" si="82"/>
        <v>2009_12</v>
      </c>
      <c r="C634" t="str">
        <f t="shared" si="83"/>
        <v>Dec</v>
      </c>
      <c r="D634" t="str">
        <f t="shared" si="84"/>
        <v>2009_Dec</v>
      </c>
      <c r="E634" s="12" t="str">
        <f t="shared" si="85"/>
        <v>24_Dec</v>
      </c>
      <c r="F634" s="12" t="str">
        <f t="shared" si="86"/>
        <v>Dec-09</v>
      </c>
      <c r="G634" s="12"/>
    </row>
    <row r="635" spans="1:7">
      <c r="A635" s="2">
        <v>40172</v>
      </c>
      <c r="B635" t="str">
        <f t="shared" si="82"/>
        <v>2009_12</v>
      </c>
      <c r="C635" t="str">
        <f t="shared" si="83"/>
        <v>Dec</v>
      </c>
      <c r="D635" t="str">
        <f t="shared" si="84"/>
        <v>2009_Dec</v>
      </c>
      <c r="E635" s="12" t="str">
        <f t="shared" si="85"/>
        <v>25_Dec</v>
      </c>
      <c r="F635" s="12" t="str">
        <f t="shared" si="86"/>
        <v>Dec-09</v>
      </c>
      <c r="G635" s="12"/>
    </row>
    <row r="636" spans="1:7">
      <c r="A636" s="2">
        <v>40173</v>
      </c>
      <c r="B636" t="str">
        <f t="shared" si="82"/>
        <v>2009_12</v>
      </c>
      <c r="C636" t="str">
        <f t="shared" si="83"/>
        <v>Dec</v>
      </c>
      <c r="D636" t="str">
        <f t="shared" si="84"/>
        <v>2009_Dec</v>
      </c>
      <c r="E636" s="12" t="str">
        <f t="shared" si="85"/>
        <v>26_Dec</v>
      </c>
      <c r="F636" s="12" t="str">
        <f t="shared" si="86"/>
        <v>Dec-09</v>
      </c>
      <c r="G636" s="12"/>
    </row>
    <row r="637" spans="1:7">
      <c r="A637" s="2">
        <v>40174</v>
      </c>
      <c r="B637" t="str">
        <f t="shared" si="82"/>
        <v>2009_12</v>
      </c>
      <c r="C637" t="str">
        <f t="shared" si="83"/>
        <v>Dec</v>
      </c>
      <c r="D637" t="str">
        <f t="shared" si="84"/>
        <v>2009_Dec</v>
      </c>
      <c r="E637" s="12" t="str">
        <f t="shared" si="85"/>
        <v>27_Dec</v>
      </c>
      <c r="F637" s="12" t="str">
        <f t="shared" si="86"/>
        <v>Dec-09</v>
      </c>
      <c r="G637" s="12"/>
    </row>
    <row r="638" spans="1:7">
      <c r="A638" s="2">
        <v>40175</v>
      </c>
      <c r="B638" t="str">
        <f t="shared" si="82"/>
        <v>2009_12</v>
      </c>
      <c r="C638" t="str">
        <f t="shared" si="83"/>
        <v>Dec</v>
      </c>
      <c r="D638" t="str">
        <f t="shared" si="84"/>
        <v>2009_Dec</v>
      </c>
      <c r="E638" s="12" t="str">
        <f t="shared" si="85"/>
        <v>28_Dec</v>
      </c>
      <c r="F638" s="12" t="str">
        <f t="shared" si="86"/>
        <v>Dec-09</v>
      </c>
      <c r="G638" s="12"/>
    </row>
    <row r="639" spans="1:7">
      <c r="A639" s="2">
        <v>40176</v>
      </c>
      <c r="B639" t="str">
        <f t="shared" si="82"/>
        <v>2009_12</v>
      </c>
      <c r="C639" t="str">
        <f t="shared" si="83"/>
        <v>Dec</v>
      </c>
      <c r="D639" t="str">
        <f t="shared" si="84"/>
        <v>2009_Dec</v>
      </c>
      <c r="E639" s="12" t="str">
        <f t="shared" si="85"/>
        <v>29_Dec</v>
      </c>
      <c r="F639" s="12" t="str">
        <f t="shared" si="86"/>
        <v>Dec-09</v>
      </c>
      <c r="G639" s="12"/>
    </row>
    <row r="640" spans="1:7">
      <c r="A640" s="2">
        <v>40177</v>
      </c>
      <c r="B640" t="str">
        <f t="shared" si="82"/>
        <v>2009_12</v>
      </c>
      <c r="C640" t="str">
        <f t="shared" si="83"/>
        <v>Dec</v>
      </c>
      <c r="D640" t="str">
        <f t="shared" si="84"/>
        <v>2009_Dec</v>
      </c>
      <c r="E640" s="12" t="str">
        <f t="shared" si="85"/>
        <v>30_Dec</v>
      </c>
      <c r="F640" s="12" t="str">
        <f t="shared" si="86"/>
        <v>Dec-09</v>
      </c>
      <c r="G640" s="12"/>
    </row>
    <row r="641" spans="1:7">
      <c r="A641" s="2">
        <v>40178</v>
      </c>
      <c r="B641" t="str">
        <f t="shared" si="82"/>
        <v>2009_12</v>
      </c>
      <c r="C641" t="str">
        <f t="shared" si="83"/>
        <v>Dec</v>
      </c>
      <c r="D641" t="str">
        <f t="shared" si="84"/>
        <v>2009_Dec</v>
      </c>
      <c r="E641" s="12" t="str">
        <f t="shared" si="85"/>
        <v>31_Dec</v>
      </c>
      <c r="F641" s="12" t="str">
        <f t="shared" si="86"/>
        <v>Dec-09</v>
      </c>
      <c r="G641" s="12"/>
    </row>
    <row r="642" spans="1:7">
      <c r="A642" s="2">
        <v>40179</v>
      </c>
      <c r="B642" t="str">
        <f t="shared" ref="B642:B705" si="87">TEXT(YEAR(A642),"0000")&amp;"_"&amp;TEXT(MONTH(A642),"00")</f>
        <v>2010_01</v>
      </c>
      <c r="C642" t="str">
        <f t="shared" ref="C642:C705" si="88">VLOOKUP(TEXT(MONTH(A642),"00"),$H$2:$I$13,2,FALSE)</f>
        <v>Jan</v>
      </c>
      <c r="D642" t="str">
        <f t="shared" si="84"/>
        <v>2010_Jan</v>
      </c>
      <c r="E642" s="12" t="str">
        <f t="shared" si="85"/>
        <v>01_Jan</v>
      </c>
      <c r="F642" s="12" t="str">
        <f t="shared" si="86"/>
        <v>Jan-10</v>
      </c>
      <c r="G642" s="12"/>
    </row>
    <row r="643" spans="1:7">
      <c r="A643" s="2">
        <v>40180</v>
      </c>
      <c r="B643" t="str">
        <f t="shared" si="87"/>
        <v>2010_01</v>
      </c>
      <c r="C643" t="str">
        <f t="shared" si="88"/>
        <v>Jan</v>
      </c>
      <c r="D643" t="str">
        <f t="shared" ref="D643:D706" si="89">TEXT(YEAR(A643),"0000")&amp;"_"&amp;C643</f>
        <v>2010_Jan</v>
      </c>
      <c r="E643" s="12" t="str">
        <f t="shared" ref="E643:E706" si="90">VLOOKUP(DAY(A643),$G$2:$H$32,2,FALSE)&amp;"_"&amp;C643</f>
        <v>02_Jan</v>
      </c>
      <c r="F643" s="12" t="str">
        <f t="shared" si="86"/>
        <v>Jan-10</v>
      </c>
      <c r="G643" s="12"/>
    </row>
    <row r="644" spans="1:7">
      <c r="A644" s="2">
        <v>40181</v>
      </c>
      <c r="B644" t="str">
        <f t="shared" si="87"/>
        <v>2010_01</v>
      </c>
      <c r="C644" t="str">
        <f t="shared" si="88"/>
        <v>Jan</v>
      </c>
      <c r="D644" t="str">
        <f t="shared" si="89"/>
        <v>2010_Jan</v>
      </c>
      <c r="E644" s="12" t="str">
        <f t="shared" si="90"/>
        <v>03_Jan</v>
      </c>
      <c r="F644" s="12" t="str">
        <f t="shared" ref="F644:F707" si="91">C644&amp;"-"&amp;RIGHT(YEAR(A644),2)</f>
        <v>Jan-10</v>
      </c>
      <c r="G644" s="12"/>
    </row>
    <row r="645" spans="1:7">
      <c r="A645" s="2">
        <v>40182</v>
      </c>
      <c r="B645" t="str">
        <f t="shared" si="87"/>
        <v>2010_01</v>
      </c>
      <c r="C645" t="str">
        <f t="shared" si="88"/>
        <v>Jan</v>
      </c>
      <c r="D645" t="str">
        <f t="shared" si="89"/>
        <v>2010_Jan</v>
      </c>
      <c r="E645" s="12" t="str">
        <f t="shared" si="90"/>
        <v>04_Jan</v>
      </c>
      <c r="F645" s="12" t="str">
        <f t="shared" si="91"/>
        <v>Jan-10</v>
      </c>
      <c r="G645" s="12"/>
    </row>
    <row r="646" spans="1:7">
      <c r="A646" s="2">
        <v>40183</v>
      </c>
      <c r="B646" t="str">
        <f t="shared" si="87"/>
        <v>2010_01</v>
      </c>
      <c r="C646" t="str">
        <f t="shared" si="88"/>
        <v>Jan</v>
      </c>
      <c r="D646" t="str">
        <f t="shared" si="89"/>
        <v>2010_Jan</v>
      </c>
      <c r="E646" s="12" t="str">
        <f t="shared" si="90"/>
        <v>05_Jan</v>
      </c>
      <c r="F646" s="12" t="str">
        <f t="shared" si="91"/>
        <v>Jan-10</v>
      </c>
      <c r="G646" s="12"/>
    </row>
    <row r="647" spans="1:7">
      <c r="A647" s="2">
        <v>40184</v>
      </c>
      <c r="B647" t="str">
        <f t="shared" si="87"/>
        <v>2010_01</v>
      </c>
      <c r="C647" t="str">
        <f t="shared" si="88"/>
        <v>Jan</v>
      </c>
      <c r="D647" t="str">
        <f t="shared" si="89"/>
        <v>2010_Jan</v>
      </c>
      <c r="E647" s="12" t="str">
        <f t="shared" si="90"/>
        <v>06_Jan</v>
      </c>
      <c r="F647" s="12" t="str">
        <f t="shared" si="91"/>
        <v>Jan-10</v>
      </c>
      <c r="G647" s="12"/>
    </row>
    <row r="648" spans="1:7">
      <c r="A648" s="2">
        <v>40185</v>
      </c>
      <c r="B648" t="str">
        <f t="shared" si="87"/>
        <v>2010_01</v>
      </c>
      <c r="C648" t="str">
        <f t="shared" si="88"/>
        <v>Jan</v>
      </c>
      <c r="D648" t="str">
        <f t="shared" si="89"/>
        <v>2010_Jan</v>
      </c>
      <c r="E648" s="12" t="str">
        <f t="shared" si="90"/>
        <v>07_Jan</v>
      </c>
      <c r="F648" s="12" t="str">
        <f t="shared" si="91"/>
        <v>Jan-10</v>
      </c>
      <c r="G648" s="12"/>
    </row>
    <row r="649" spans="1:7">
      <c r="A649" s="2">
        <v>40186</v>
      </c>
      <c r="B649" t="str">
        <f t="shared" si="87"/>
        <v>2010_01</v>
      </c>
      <c r="C649" t="str">
        <f t="shared" si="88"/>
        <v>Jan</v>
      </c>
      <c r="D649" t="str">
        <f t="shared" si="89"/>
        <v>2010_Jan</v>
      </c>
      <c r="E649" s="12" t="str">
        <f t="shared" si="90"/>
        <v>08_Jan</v>
      </c>
      <c r="F649" s="12" t="str">
        <f t="shared" si="91"/>
        <v>Jan-10</v>
      </c>
      <c r="G649" s="12"/>
    </row>
    <row r="650" spans="1:7">
      <c r="A650" s="2">
        <v>40187</v>
      </c>
      <c r="B650" t="str">
        <f t="shared" si="87"/>
        <v>2010_01</v>
      </c>
      <c r="C650" t="str">
        <f t="shared" si="88"/>
        <v>Jan</v>
      </c>
      <c r="D650" t="str">
        <f t="shared" si="89"/>
        <v>2010_Jan</v>
      </c>
      <c r="E650" s="12" t="str">
        <f t="shared" si="90"/>
        <v>09_Jan</v>
      </c>
      <c r="F650" s="12" t="str">
        <f t="shared" si="91"/>
        <v>Jan-10</v>
      </c>
      <c r="G650" s="12"/>
    </row>
    <row r="651" spans="1:7">
      <c r="A651" s="2">
        <v>40188</v>
      </c>
      <c r="B651" t="str">
        <f t="shared" si="87"/>
        <v>2010_01</v>
      </c>
      <c r="C651" t="str">
        <f t="shared" si="88"/>
        <v>Jan</v>
      </c>
      <c r="D651" t="str">
        <f t="shared" si="89"/>
        <v>2010_Jan</v>
      </c>
      <c r="E651" s="12" t="str">
        <f t="shared" si="90"/>
        <v>10_Jan</v>
      </c>
      <c r="F651" s="12" t="str">
        <f t="shared" si="91"/>
        <v>Jan-10</v>
      </c>
      <c r="G651" s="12"/>
    </row>
    <row r="652" spans="1:7">
      <c r="A652" s="2">
        <v>40189</v>
      </c>
      <c r="B652" t="str">
        <f t="shared" si="87"/>
        <v>2010_01</v>
      </c>
      <c r="C652" t="str">
        <f t="shared" si="88"/>
        <v>Jan</v>
      </c>
      <c r="D652" t="str">
        <f t="shared" si="89"/>
        <v>2010_Jan</v>
      </c>
      <c r="E652" s="12" t="str">
        <f t="shared" si="90"/>
        <v>11_Jan</v>
      </c>
      <c r="F652" s="12" t="str">
        <f t="shared" si="91"/>
        <v>Jan-10</v>
      </c>
      <c r="G652" s="12"/>
    </row>
    <row r="653" spans="1:7">
      <c r="A653" s="2">
        <v>40190</v>
      </c>
      <c r="B653" t="str">
        <f t="shared" si="87"/>
        <v>2010_01</v>
      </c>
      <c r="C653" t="str">
        <f t="shared" si="88"/>
        <v>Jan</v>
      </c>
      <c r="D653" t="str">
        <f t="shared" si="89"/>
        <v>2010_Jan</v>
      </c>
      <c r="E653" s="12" t="str">
        <f t="shared" si="90"/>
        <v>12_Jan</v>
      </c>
      <c r="F653" s="12" t="str">
        <f t="shared" si="91"/>
        <v>Jan-10</v>
      </c>
      <c r="G653" s="12"/>
    </row>
    <row r="654" spans="1:7">
      <c r="A654" s="2">
        <v>40191</v>
      </c>
      <c r="B654" t="str">
        <f t="shared" si="87"/>
        <v>2010_01</v>
      </c>
      <c r="C654" t="str">
        <f t="shared" si="88"/>
        <v>Jan</v>
      </c>
      <c r="D654" t="str">
        <f t="shared" si="89"/>
        <v>2010_Jan</v>
      </c>
      <c r="E654" s="12" t="str">
        <f t="shared" si="90"/>
        <v>13_Jan</v>
      </c>
      <c r="F654" s="12" t="str">
        <f t="shared" si="91"/>
        <v>Jan-10</v>
      </c>
      <c r="G654" s="12"/>
    </row>
    <row r="655" spans="1:7">
      <c r="A655" s="2">
        <v>40192</v>
      </c>
      <c r="B655" t="str">
        <f t="shared" si="87"/>
        <v>2010_01</v>
      </c>
      <c r="C655" t="str">
        <f t="shared" si="88"/>
        <v>Jan</v>
      </c>
      <c r="D655" t="str">
        <f t="shared" si="89"/>
        <v>2010_Jan</v>
      </c>
      <c r="E655" s="12" t="str">
        <f t="shared" si="90"/>
        <v>14_Jan</v>
      </c>
      <c r="F655" s="12" t="str">
        <f t="shared" si="91"/>
        <v>Jan-10</v>
      </c>
      <c r="G655" s="12"/>
    </row>
    <row r="656" spans="1:7">
      <c r="A656" s="2">
        <v>40193</v>
      </c>
      <c r="B656" t="str">
        <f t="shared" si="87"/>
        <v>2010_01</v>
      </c>
      <c r="C656" t="str">
        <f t="shared" si="88"/>
        <v>Jan</v>
      </c>
      <c r="D656" t="str">
        <f t="shared" si="89"/>
        <v>2010_Jan</v>
      </c>
      <c r="E656" s="12" t="str">
        <f t="shared" si="90"/>
        <v>15_Jan</v>
      </c>
      <c r="F656" s="12" t="str">
        <f t="shared" si="91"/>
        <v>Jan-10</v>
      </c>
      <c r="G656" s="12"/>
    </row>
    <row r="657" spans="1:7">
      <c r="A657" s="2">
        <v>40194</v>
      </c>
      <c r="B657" t="str">
        <f t="shared" si="87"/>
        <v>2010_01</v>
      </c>
      <c r="C657" t="str">
        <f t="shared" si="88"/>
        <v>Jan</v>
      </c>
      <c r="D657" t="str">
        <f t="shared" si="89"/>
        <v>2010_Jan</v>
      </c>
      <c r="E657" s="12" t="str">
        <f t="shared" si="90"/>
        <v>16_Jan</v>
      </c>
      <c r="F657" s="12" t="str">
        <f t="shared" si="91"/>
        <v>Jan-10</v>
      </c>
      <c r="G657" s="12"/>
    </row>
    <row r="658" spans="1:7">
      <c r="A658" s="2">
        <v>40195</v>
      </c>
      <c r="B658" t="str">
        <f t="shared" si="87"/>
        <v>2010_01</v>
      </c>
      <c r="C658" t="str">
        <f t="shared" si="88"/>
        <v>Jan</v>
      </c>
      <c r="D658" t="str">
        <f t="shared" si="89"/>
        <v>2010_Jan</v>
      </c>
      <c r="E658" s="12" t="str">
        <f t="shared" si="90"/>
        <v>17_Jan</v>
      </c>
      <c r="F658" s="12" t="str">
        <f t="shared" si="91"/>
        <v>Jan-10</v>
      </c>
      <c r="G658" s="12"/>
    </row>
    <row r="659" spans="1:7">
      <c r="A659" s="2">
        <v>40196</v>
      </c>
      <c r="B659" t="str">
        <f t="shared" si="87"/>
        <v>2010_01</v>
      </c>
      <c r="C659" t="str">
        <f t="shared" si="88"/>
        <v>Jan</v>
      </c>
      <c r="D659" t="str">
        <f t="shared" si="89"/>
        <v>2010_Jan</v>
      </c>
      <c r="E659" s="12" t="str">
        <f t="shared" si="90"/>
        <v>18_Jan</v>
      </c>
      <c r="F659" s="12" t="str">
        <f t="shared" si="91"/>
        <v>Jan-10</v>
      </c>
      <c r="G659" s="12"/>
    </row>
    <row r="660" spans="1:7">
      <c r="A660" s="2">
        <v>40197</v>
      </c>
      <c r="B660" t="str">
        <f t="shared" si="87"/>
        <v>2010_01</v>
      </c>
      <c r="C660" t="str">
        <f t="shared" si="88"/>
        <v>Jan</v>
      </c>
      <c r="D660" t="str">
        <f t="shared" si="89"/>
        <v>2010_Jan</v>
      </c>
      <c r="E660" s="12" t="str">
        <f t="shared" si="90"/>
        <v>19_Jan</v>
      </c>
      <c r="F660" s="12" t="str">
        <f t="shared" si="91"/>
        <v>Jan-10</v>
      </c>
      <c r="G660" s="12"/>
    </row>
    <row r="661" spans="1:7">
      <c r="A661" s="2">
        <v>40198</v>
      </c>
      <c r="B661" t="str">
        <f t="shared" si="87"/>
        <v>2010_01</v>
      </c>
      <c r="C661" t="str">
        <f t="shared" si="88"/>
        <v>Jan</v>
      </c>
      <c r="D661" t="str">
        <f t="shared" si="89"/>
        <v>2010_Jan</v>
      </c>
      <c r="E661" s="12" t="str">
        <f t="shared" si="90"/>
        <v>20_Jan</v>
      </c>
      <c r="F661" s="12" t="str">
        <f t="shared" si="91"/>
        <v>Jan-10</v>
      </c>
      <c r="G661" s="12"/>
    </row>
    <row r="662" spans="1:7">
      <c r="A662" s="2">
        <v>40199</v>
      </c>
      <c r="B662" t="str">
        <f t="shared" si="87"/>
        <v>2010_01</v>
      </c>
      <c r="C662" t="str">
        <f t="shared" si="88"/>
        <v>Jan</v>
      </c>
      <c r="D662" t="str">
        <f t="shared" si="89"/>
        <v>2010_Jan</v>
      </c>
      <c r="E662" s="12" t="str">
        <f t="shared" si="90"/>
        <v>21_Jan</v>
      </c>
      <c r="F662" s="12" t="str">
        <f t="shared" si="91"/>
        <v>Jan-10</v>
      </c>
      <c r="G662" s="12"/>
    </row>
    <row r="663" spans="1:7">
      <c r="A663" s="2">
        <v>40200</v>
      </c>
      <c r="B663" t="str">
        <f t="shared" si="87"/>
        <v>2010_01</v>
      </c>
      <c r="C663" t="str">
        <f t="shared" si="88"/>
        <v>Jan</v>
      </c>
      <c r="D663" t="str">
        <f t="shared" si="89"/>
        <v>2010_Jan</v>
      </c>
      <c r="E663" s="12" t="str">
        <f t="shared" si="90"/>
        <v>22_Jan</v>
      </c>
      <c r="F663" s="12" t="str">
        <f t="shared" si="91"/>
        <v>Jan-10</v>
      </c>
      <c r="G663" s="12"/>
    </row>
    <row r="664" spans="1:7">
      <c r="A664" s="2">
        <v>40201</v>
      </c>
      <c r="B664" t="str">
        <f t="shared" si="87"/>
        <v>2010_01</v>
      </c>
      <c r="C664" t="str">
        <f t="shared" si="88"/>
        <v>Jan</v>
      </c>
      <c r="D664" t="str">
        <f t="shared" si="89"/>
        <v>2010_Jan</v>
      </c>
      <c r="E664" s="12" t="str">
        <f t="shared" si="90"/>
        <v>23_Jan</v>
      </c>
      <c r="F664" s="12" t="str">
        <f t="shared" si="91"/>
        <v>Jan-10</v>
      </c>
      <c r="G664" s="12"/>
    </row>
    <row r="665" spans="1:7">
      <c r="A665" s="2">
        <v>40202</v>
      </c>
      <c r="B665" t="str">
        <f t="shared" si="87"/>
        <v>2010_01</v>
      </c>
      <c r="C665" t="str">
        <f t="shared" si="88"/>
        <v>Jan</v>
      </c>
      <c r="D665" t="str">
        <f t="shared" si="89"/>
        <v>2010_Jan</v>
      </c>
      <c r="E665" s="12" t="str">
        <f t="shared" si="90"/>
        <v>24_Jan</v>
      </c>
      <c r="F665" s="12" t="str">
        <f t="shared" si="91"/>
        <v>Jan-10</v>
      </c>
      <c r="G665" s="12"/>
    </row>
    <row r="666" spans="1:7">
      <c r="A666" s="2">
        <v>40203</v>
      </c>
      <c r="B666" t="str">
        <f t="shared" si="87"/>
        <v>2010_01</v>
      </c>
      <c r="C666" t="str">
        <f t="shared" si="88"/>
        <v>Jan</v>
      </c>
      <c r="D666" t="str">
        <f t="shared" si="89"/>
        <v>2010_Jan</v>
      </c>
      <c r="E666" s="12" t="str">
        <f t="shared" si="90"/>
        <v>25_Jan</v>
      </c>
      <c r="F666" s="12" t="str">
        <f t="shared" si="91"/>
        <v>Jan-10</v>
      </c>
      <c r="G666" s="12"/>
    </row>
    <row r="667" spans="1:7">
      <c r="A667" s="2">
        <v>40204</v>
      </c>
      <c r="B667" t="str">
        <f t="shared" si="87"/>
        <v>2010_01</v>
      </c>
      <c r="C667" t="str">
        <f t="shared" si="88"/>
        <v>Jan</v>
      </c>
      <c r="D667" t="str">
        <f t="shared" si="89"/>
        <v>2010_Jan</v>
      </c>
      <c r="E667" s="12" t="str">
        <f t="shared" si="90"/>
        <v>26_Jan</v>
      </c>
      <c r="F667" s="12" t="str">
        <f t="shared" si="91"/>
        <v>Jan-10</v>
      </c>
      <c r="G667" s="12"/>
    </row>
    <row r="668" spans="1:7">
      <c r="A668" s="2">
        <v>40205</v>
      </c>
      <c r="B668" t="str">
        <f t="shared" si="87"/>
        <v>2010_01</v>
      </c>
      <c r="C668" t="str">
        <f t="shared" si="88"/>
        <v>Jan</v>
      </c>
      <c r="D668" t="str">
        <f t="shared" si="89"/>
        <v>2010_Jan</v>
      </c>
      <c r="E668" s="12" t="str">
        <f t="shared" si="90"/>
        <v>27_Jan</v>
      </c>
      <c r="F668" s="12" t="str">
        <f t="shared" si="91"/>
        <v>Jan-10</v>
      </c>
      <c r="G668" s="12"/>
    </row>
    <row r="669" spans="1:7">
      <c r="A669" s="2">
        <v>40206</v>
      </c>
      <c r="B669" t="str">
        <f t="shared" si="87"/>
        <v>2010_01</v>
      </c>
      <c r="C669" t="str">
        <f t="shared" si="88"/>
        <v>Jan</v>
      </c>
      <c r="D669" t="str">
        <f t="shared" si="89"/>
        <v>2010_Jan</v>
      </c>
      <c r="E669" s="12" t="str">
        <f t="shared" si="90"/>
        <v>28_Jan</v>
      </c>
      <c r="F669" s="12" t="str">
        <f t="shared" si="91"/>
        <v>Jan-10</v>
      </c>
      <c r="G669" s="12"/>
    </row>
    <row r="670" spans="1:7">
      <c r="A670" s="2">
        <v>40207</v>
      </c>
      <c r="B670" t="str">
        <f t="shared" si="87"/>
        <v>2010_01</v>
      </c>
      <c r="C670" t="str">
        <f t="shared" si="88"/>
        <v>Jan</v>
      </c>
      <c r="D670" t="str">
        <f t="shared" si="89"/>
        <v>2010_Jan</v>
      </c>
      <c r="E670" s="12" t="str">
        <f t="shared" si="90"/>
        <v>29_Jan</v>
      </c>
      <c r="F670" s="12" t="str">
        <f t="shared" si="91"/>
        <v>Jan-10</v>
      </c>
      <c r="G670" s="12"/>
    </row>
    <row r="671" spans="1:7">
      <c r="A671" s="2">
        <v>40208</v>
      </c>
      <c r="B671" t="str">
        <f t="shared" si="87"/>
        <v>2010_01</v>
      </c>
      <c r="C671" t="str">
        <f t="shared" si="88"/>
        <v>Jan</v>
      </c>
      <c r="D671" t="str">
        <f t="shared" si="89"/>
        <v>2010_Jan</v>
      </c>
      <c r="E671" s="12" t="str">
        <f t="shared" si="90"/>
        <v>30_Jan</v>
      </c>
      <c r="F671" s="12" t="str">
        <f t="shared" si="91"/>
        <v>Jan-10</v>
      </c>
      <c r="G671" s="12"/>
    </row>
    <row r="672" spans="1:7">
      <c r="A672" s="2">
        <v>40209</v>
      </c>
      <c r="B672" t="str">
        <f t="shared" si="87"/>
        <v>2010_01</v>
      </c>
      <c r="C672" t="str">
        <f t="shared" si="88"/>
        <v>Jan</v>
      </c>
      <c r="D672" t="str">
        <f t="shared" si="89"/>
        <v>2010_Jan</v>
      </c>
      <c r="E672" s="12" t="str">
        <f t="shared" si="90"/>
        <v>31_Jan</v>
      </c>
      <c r="F672" s="12" t="str">
        <f t="shared" si="91"/>
        <v>Jan-10</v>
      </c>
      <c r="G672" s="12"/>
    </row>
    <row r="673" spans="1:7">
      <c r="A673" s="2">
        <v>40210</v>
      </c>
      <c r="B673" t="str">
        <f t="shared" si="87"/>
        <v>2010_02</v>
      </c>
      <c r="C673" t="str">
        <f t="shared" si="88"/>
        <v>Feb</v>
      </c>
      <c r="D673" t="str">
        <f t="shared" si="89"/>
        <v>2010_Feb</v>
      </c>
      <c r="E673" s="12" t="str">
        <f t="shared" si="90"/>
        <v>01_Feb</v>
      </c>
      <c r="F673" s="12" t="str">
        <f t="shared" si="91"/>
        <v>Feb-10</v>
      </c>
      <c r="G673" s="12"/>
    </row>
    <row r="674" spans="1:7">
      <c r="A674" s="2">
        <v>40211</v>
      </c>
      <c r="B674" t="str">
        <f t="shared" si="87"/>
        <v>2010_02</v>
      </c>
      <c r="C674" t="str">
        <f t="shared" si="88"/>
        <v>Feb</v>
      </c>
      <c r="D674" t="str">
        <f t="shared" si="89"/>
        <v>2010_Feb</v>
      </c>
      <c r="E674" s="12" t="str">
        <f t="shared" si="90"/>
        <v>02_Feb</v>
      </c>
      <c r="F674" s="12" t="str">
        <f t="shared" si="91"/>
        <v>Feb-10</v>
      </c>
      <c r="G674" s="12"/>
    </row>
    <row r="675" spans="1:7">
      <c r="A675" s="2">
        <v>40212</v>
      </c>
      <c r="B675" t="str">
        <f t="shared" si="87"/>
        <v>2010_02</v>
      </c>
      <c r="C675" t="str">
        <f t="shared" si="88"/>
        <v>Feb</v>
      </c>
      <c r="D675" t="str">
        <f t="shared" si="89"/>
        <v>2010_Feb</v>
      </c>
      <c r="E675" s="12" t="str">
        <f t="shared" si="90"/>
        <v>03_Feb</v>
      </c>
      <c r="F675" s="12" t="str">
        <f t="shared" si="91"/>
        <v>Feb-10</v>
      </c>
      <c r="G675" s="12"/>
    </row>
    <row r="676" spans="1:7">
      <c r="A676" s="2">
        <v>40213</v>
      </c>
      <c r="B676" t="str">
        <f t="shared" si="87"/>
        <v>2010_02</v>
      </c>
      <c r="C676" t="str">
        <f t="shared" si="88"/>
        <v>Feb</v>
      </c>
      <c r="D676" t="str">
        <f t="shared" si="89"/>
        <v>2010_Feb</v>
      </c>
      <c r="E676" s="12" t="str">
        <f t="shared" si="90"/>
        <v>04_Feb</v>
      </c>
      <c r="F676" s="12" t="str">
        <f t="shared" si="91"/>
        <v>Feb-10</v>
      </c>
      <c r="G676" s="12"/>
    </row>
    <row r="677" spans="1:7">
      <c r="A677" s="2">
        <v>40214</v>
      </c>
      <c r="B677" t="str">
        <f t="shared" si="87"/>
        <v>2010_02</v>
      </c>
      <c r="C677" t="str">
        <f t="shared" si="88"/>
        <v>Feb</v>
      </c>
      <c r="D677" t="str">
        <f t="shared" si="89"/>
        <v>2010_Feb</v>
      </c>
      <c r="E677" s="12" t="str">
        <f t="shared" si="90"/>
        <v>05_Feb</v>
      </c>
      <c r="F677" s="12" t="str">
        <f t="shared" si="91"/>
        <v>Feb-10</v>
      </c>
      <c r="G677" s="12"/>
    </row>
    <row r="678" spans="1:7">
      <c r="A678" s="2">
        <v>40215</v>
      </c>
      <c r="B678" t="str">
        <f t="shared" si="87"/>
        <v>2010_02</v>
      </c>
      <c r="C678" t="str">
        <f t="shared" si="88"/>
        <v>Feb</v>
      </c>
      <c r="D678" t="str">
        <f t="shared" si="89"/>
        <v>2010_Feb</v>
      </c>
      <c r="E678" s="12" t="str">
        <f t="shared" si="90"/>
        <v>06_Feb</v>
      </c>
      <c r="F678" s="12" t="str">
        <f t="shared" si="91"/>
        <v>Feb-10</v>
      </c>
      <c r="G678" s="12"/>
    </row>
    <row r="679" spans="1:7">
      <c r="A679" s="2">
        <v>40216</v>
      </c>
      <c r="B679" t="str">
        <f t="shared" si="87"/>
        <v>2010_02</v>
      </c>
      <c r="C679" t="str">
        <f t="shared" si="88"/>
        <v>Feb</v>
      </c>
      <c r="D679" t="str">
        <f t="shared" si="89"/>
        <v>2010_Feb</v>
      </c>
      <c r="E679" s="12" t="str">
        <f t="shared" si="90"/>
        <v>07_Feb</v>
      </c>
      <c r="F679" s="12" t="str">
        <f t="shared" si="91"/>
        <v>Feb-10</v>
      </c>
      <c r="G679" s="12"/>
    </row>
    <row r="680" spans="1:7">
      <c r="A680" s="2">
        <v>40217</v>
      </c>
      <c r="B680" t="str">
        <f t="shared" si="87"/>
        <v>2010_02</v>
      </c>
      <c r="C680" t="str">
        <f t="shared" si="88"/>
        <v>Feb</v>
      </c>
      <c r="D680" t="str">
        <f t="shared" si="89"/>
        <v>2010_Feb</v>
      </c>
      <c r="E680" s="12" t="str">
        <f t="shared" si="90"/>
        <v>08_Feb</v>
      </c>
      <c r="F680" s="12" t="str">
        <f t="shared" si="91"/>
        <v>Feb-10</v>
      </c>
      <c r="G680" s="12"/>
    </row>
    <row r="681" spans="1:7">
      <c r="A681" s="2">
        <v>40218</v>
      </c>
      <c r="B681" t="str">
        <f t="shared" si="87"/>
        <v>2010_02</v>
      </c>
      <c r="C681" t="str">
        <f t="shared" si="88"/>
        <v>Feb</v>
      </c>
      <c r="D681" t="str">
        <f t="shared" si="89"/>
        <v>2010_Feb</v>
      </c>
      <c r="E681" s="12" t="str">
        <f t="shared" si="90"/>
        <v>09_Feb</v>
      </c>
      <c r="F681" s="12" t="str">
        <f t="shared" si="91"/>
        <v>Feb-10</v>
      </c>
      <c r="G681" s="12"/>
    </row>
    <row r="682" spans="1:7">
      <c r="A682" s="2">
        <v>40219</v>
      </c>
      <c r="B682" t="str">
        <f t="shared" si="87"/>
        <v>2010_02</v>
      </c>
      <c r="C682" t="str">
        <f t="shared" si="88"/>
        <v>Feb</v>
      </c>
      <c r="D682" t="str">
        <f t="shared" si="89"/>
        <v>2010_Feb</v>
      </c>
      <c r="E682" s="12" t="str">
        <f t="shared" si="90"/>
        <v>10_Feb</v>
      </c>
      <c r="F682" s="12" t="str">
        <f t="shared" si="91"/>
        <v>Feb-10</v>
      </c>
      <c r="G682" s="12"/>
    </row>
    <row r="683" spans="1:7">
      <c r="A683" s="2">
        <v>40220</v>
      </c>
      <c r="B683" t="str">
        <f t="shared" si="87"/>
        <v>2010_02</v>
      </c>
      <c r="C683" t="str">
        <f t="shared" si="88"/>
        <v>Feb</v>
      </c>
      <c r="D683" t="str">
        <f t="shared" si="89"/>
        <v>2010_Feb</v>
      </c>
      <c r="E683" s="12" t="str">
        <f t="shared" si="90"/>
        <v>11_Feb</v>
      </c>
      <c r="F683" s="12" t="str">
        <f t="shared" si="91"/>
        <v>Feb-10</v>
      </c>
      <c r="G683" s="12"/>
    </row>
    <row r="684" spans="1:7">
      <c r="A684" s="2">
        <v>40221</v>
      </c>
      <c r="B684" t="str">
        <f t="shared" si="87"/>
        <v>2010_02</v>
      </c>
      <c r="C684" t="str">
        <f t="shared" si="88"/>
        <v>Feb</v>
      </c>
      <c r="D684" t="str">
        <f t="shared" si="89"/>
        <v>2010_Feb</v>
      </c>
      <c r="E684" s="12" t="str">
        <f t="shared" si="90"/>
        <v>12_Feb</v>
      </c>
      <c r="F684" s="12" t="str">
        <f t="shared" si="91"/>
        <v>Feb-10</v>
      </c>
      <c r="G684" s="12"/>
    </row>
    <row r="685" spans="1:7">
      <c r="A685" s="2">
        <v>40222</v>
      </c>
      <c r="B685" t="str">
        <f t="shared" si="87"/>
        <v>2010_02</v>
      </c>
      <c r="C685" t="str">
        <f t="shared" si="88"/>
        <v>Feb</v>
      </c>
      <c r="D685" t="str">
        <f t="shared" si="89"/>
        <v>2010_Feb</v>
      </c>
      <c r="E685" s="12" t="str">
        <f t="shared" si="90"/>
        <v>13_Feb</v>
      </c>
      <c r="F685" s="12" t="str">
        <f t="shared" si="91"/>
        <v>Feb-10</v>
      </c>
      <c r="G685" s="12"/>
    </row>
    <row r="686" spans="1:7">
      <c r="A686" s="2">
        <v>40223</v>
      </c>
      <c r="B686" t="str">
        <f t="shared" si="87"/>
        <v>2010_02</v>
      </c>
      <c r="C686" t="str">
        <f t="shared" si="88"/>
        <v>Feb</v>
      </c>
      <c r="D686" t="str">
        <f t="shared" si="89"/>
        <v>2010_Feb</v>
      </c>
      <c r="E686" s="12" t="str">
        <f t="shared" si="90"/>
        <v>14_Feb</v>
      </c>
      <c r="F686" s="12" t="str">
        <f t="shared" si="91"/>
        <v>Feb-10</v>
      </c>
      <c r="G686" s="12"/>
    </row>
    <row r="687" spans="1:7">
      <c r="A687" s="2">
        <v>40224</v>
      </c>
      <c r="B687" t="str">
        <f t="shared" si="87"/>
        <v>2010_02</v>
      </c>
      <c r="C687" t="str">
        <f t="shared" si="88"/>
        <v>Feb</v>
      </c>
      <c r="D687" t="str">
        <f t="shared" si="89"/>
        <v>2010_Feb</v>
      </c>
      <c r="E687" s="12" t="str">
        <f t="shared" si="90"/>
        <v>15_Feb</v>
      </c>
      <c r="F687" s="12" t="str">
        <f t="shared" si="91"/>
        <v>Feb-10</v>
      </c>
      <c r="G687" s="12"/>
    </row>
    <row r="688" spans="1:7">
      <c r="A688" s="2">
        <v>40225</v>
      </c>
      <c r="B688" t="str">
        <f t="shared" si="87"/>
        <v>2010_02</v>
      </c>
      <c r="C688" t="str">
        <f t="shared" si="88"/>
        <v>Feb</v>
      </c>
      <c r="D688" t="str">
        <f t="shared" si="89"/>
        <v>2010_Feb</v>
      </c>
      <c r="E688" s="12" t="str">
        <f t="shared" si="90"/>
        <v>16_Feb</v>
      </c>
      <c r="F688" s="12" t="str">
        <f t="shared" si="91"/>
        <v>Feb-10</v>
      </c>
      <c r="G688" s="12"/>
    </row>
    <row r="689" spans="1:7">
      <c r="A689" s="2">
        <v>40226</v>
      </c>
      <c r="B689" t="str">
        <f t="shared" si="87"/>
        <v>2010_02</v>
      </c>
      <c r="C689" t="str">
        <f t="shared" si="88"/>
        <v>Feb</v>
      </c>
      <c r="D689" t="str">
        <f t="shared" si="89"/>
        <v>2010_Feb</v>
      </c>
      <c r="E689" s="12" t="str">
        <f t="shared" si="90"/>
        <v>17_Feb</v>
      </c>
      <c r="F689" s="12" t="str">
        <f t="shared" si="91"/>
        <v>Feb-10</v>
      </c>
      <c r="G689" s="12"/>
    </row>
    <row r="690" spans="1:7">
      <c r="A690" s="2">
        <v>40227</v>
      </c>
      <c r="B690" t="str">
        <f t="shared" si="87"/>
        <v>2010_02</v>
      </c>
      <c r="C690" t="str">
        <f t="shared" si="88"/>
        <v>Feb</v>
      </c>
      <c r="D690" t="str">
        <f t="shared" si="89"/>
        <v>2010_Feb</v>
      </c>
      <c r="E690" s="12" t="str">
        <f t="shared" si="90"/>
        <v>18_Feb</v>
      </c>
      <c r="F690" s="12" t="str">
        <f t="shared" si="91"/>
        <v>Feb-10</v>
      </c>
      <c r="G690" s="12"/>
    </row>
    <row r="691" spans="1:7">
      <c r="A691" s="2">
        <v>40228</v>
      </c>
      <c r="B691" t="str">
        <f t="shared" si="87"/>
        <v>2010_02</v>
      </c>
      <c r="C691" t="str">
        <f t="shared" si="88"/>
        <v>Feb</v>
      </c>
      <c r="D691" t="str">
        <f t="shared" si="89"/>
        <v>2010_Feb</v>
      </c>
      <c r="E691" s="12" t="str">
        <f t="shared" si="90"/>
        <v>19_Feb</v>
      </c>
      <c r="F691" s="12" t="str">
        <f t="shared" si="91"/>
        <v>Feb-10</v>
      </c>
      <c r="G691" s="12"/>
    </row>
    <row r="692" spans="1:7">
      <c r="A692" s="2">
        <v>40229</v>
      </c>
      <c r="B692" t="str">
        <f t="shared" si="87"/>
        <v>2010_02</v>
      </c>
      <c r="C692" t="str">
        <f t="shared" si="88"/>
        <v>Feb</v>
      </c>
      <c r="D692" t="str">
        <f t="shared" si="89"/>
        <v>2010_Feb</v>
      </c>
      <c r="E692" s="12" t="str">
        <f t="shared" si="90"/>
        <v>20_Feb</v>
      </c>
      <c r="F692" s="12" t="str">
        <f t="shared" si="91"/>
        <v>Feb-10</v>
      </c>
      <c r="G692" s="12"/>
    </row>
    <row r="693" spans="1:7">
      <c r="A693" s="2">
        <v>40230</v>
      </c>
      <c r="B693" t="str">
        <f t="shared" si="87"/>
        <v>2010_02</v>
      </c>
      <c r="C693" t="str">
        <f t="shared" si="88"/>
        <v>Feb</v>
      </c>
      <c r="D693" t="str">
        <f t="shared" si="89"/>
        <v>2010_Feb</v>
      </c>
      <c r="E693" s="12" t="str">
        <f t="shared" si="90"/>
        <v>21_Feb</v>
      </c>
      <c r="F693" s="12" t="str">
        <f t="shared" si="91"/>
        <v>Feb-10</v>
      </c>
      <c r="G693" s="12"/>
    </row>
    <row r="694" spans="1:7">
      <c r="A694" s="2">
        <v>40231</v>
      </c>
      <c r="B694" t="str">
        <f t="shared" si="87"/>
        <v>2010_02</v>
      </c>
      <c r="C694" t="str">
        <f t="shared" si="88"/>
        <v>Feb</v>
      </c>
      <c r="D694" t="str">
        <f t="shared" si="89"/>
        <v>2010_Feb</v>
      </c>
      <c r="E694" s="12" t="str">
        <f t="shared" si="90"/>
        <v>22_Feb</v>
      </c>
      <c r="F694" s="12" t="str">
        <f t="shared" si="91"/>
        <v>Feb-10</v>
      </c>
      <c r="G694" s="12"/>
    </row>
    <row r="695" spans="1:7">
      <c r="A695" s="2">
        <v>40232</v>
      </c>
      <c r="B695" t="str">
        <f t="shared" si="87"/>
        <v>2010_02</v>
      </c>
      <c r="C695" t="str">
        <f t="shared" si="88"/>
        <v>Feb</v>
      </c>
      <c r="D695" t="str">
        <f t="shared" si="89"/>
        <v>2010_Feb</v>
      </c>
      <c r="E695" s="12" t="str">
        <f t="shared" si="90"/>
        <v>23_Feb</v>
      </c>
      <c r="F695" s="12" t="str">
        <f t="shared" si="91"/>
        <v>Feb-10</v>
      </c>
      <c r="G695" s="12"/>
    </row>
    <row r="696" spans="1:7">
      <c r="A696" s="2">
        <v>40233</v>
      </c>
      <c r="B696" t="str">
        <f t="shared" si="87"/>
        <v>2010_02</v>
      </c>
      <c r="C696" t="str">
        <f t="shared" si="88"/>
        <v>Feb</v>
      </c>
      <c r="D696" t="str">
        <f t="shared" si="89"/>
        <v>2010_Feb</v>
      </c>
      <c r="E696" s="12" t="str">
        <f t="shared" si="90"/>
        <v>24_Feb</v>
      </c>
      <c r="F696" s="12" t="str">
        <f t="shared" si="91"/>
        <v>Feb-10</v>
      </c>
      <c r="G696" s="12"/>
    </row>
    <row r="697" spans="1:7">
      <c r="A697" s="2">
        <v>40234</v>
      </c>
      <c r="B697" t="str">
        <f t="shared" si="87"/>
        <v>2010_02</v>
      </c>
      <c r="C697" t="str">
        <f t="shared" si="88"/>
        <v>Feb</v>
      </c>
      <c r="D697" t="str">
        <f t="shared" si="89"/>
        <v>2010_Feb</v>
      </c>
      <c r="E697" s="12" t="str">
        <f t="shared" si="90"/>
        <v>25_Feb</v>
      </c>
      <c r="F697" s="12" t="str">
        <f t="shared" si="91"/>
        <v>Feb-10</v>
      </c>
      <c r="G697" s="12"/>
    </row>
    <row r="698" spans="1:7">
      <c r="A698" s="2">
        <v>40235</v>
      </c>
      <c r="B698" t="str">
        <f t="shared" si="87"/>
        <v>2010_02</v>
      </c>
      <c r="C698" t="str">
        <f t="shared" si="88"/>
        <v>Feb</v>
      </c>
      <c r="D698" t="str">
        <f t="shared" si="89"/>
        <v>2010_Feb</v>
      </c>
      <c r="E698" s="12" t="str">
        <f t="shared" si="90"/>
        <v>26_Feb</v>
      </c>
      <c r="F698" s="12" t="str">
        <f t="shared" si="91"/>
        <v>Feb-10</v>
      </c>
      <c r="G698" s="12"/>
    </row>
    <row r="699" spans="1:7">
      <c r="A699" s="2">
        <v>40236</v>
      </c>
      <c r="B699" t="str">
        <f t="shared" si="87"/>
        <v>2010_02</v>
      </c>
      <c r="C699" t="str">
        <f t="shared" si="88"/>
        <v>Feb</v>
      </c>
      <c r="D699" t="str">
        <f t="shared" si="89"/>
        <v>2010_Feb</v>
      </c>
      <c r="E699" s="12" t="str">
        <f t="shared" si="90"/>
        <v>27_Feb</v>
      </c>
      <c r="F699" s="12" t="str">
        <f t="shared" si="91"/>
        <v>Feb-10</v>
      </c>
      <c r="G699" s="12"/>
    </row>
    <row r="700" spans="1:7">
      <c r="A700" s="2">
        <v>40237</v>
      </c>
      <c r="B700" t="str">
        <f t="shared" si="87"/>
        <v>2010_02</v>
      </c>
      <c r="C700" t="str">
        <f t="shared" si="88"/>
        <v>Feb</v>
      </c>
      <c r="D700" t="str">
        <f t="shared" si="89"/>
        <v>2010_Feb</v>
      </c>
      <c r="E700" s="12" t="str">
        <f t="shared" si="90"/>
        <v>28_Feb</v>
      </c>
      <c r="F700" s="12" t="str">
        <f t="shared" si="91"/>
        <v>Feb-10</v>
      </c>
      <c r="G700" s="12"/>
    </row>
    <row r="701" spans="1:7">
      <c r="A701" s="2">
        <v>40238</v>
      </c>
      <c r="B701" t="str">
        <f t="shared" si="87"/>
        <v>2010_03</v>
      </c>
      <c r="C701" t="str">
        <f t="shared" si="88"/>
        <v>Mar</v>
      </c>
      <c r="D701" t="str">
        <f t="shared" si="89"/>
        <v>2010_Mar</v>
      </c>
      <c r="E701" s="12" t="str">
        <f t="shared" si="90"/>
        <v>01_Mar</v>
      </c>
      <c r="F701" s="12" t="str">
        <f t="shared" si="91"/>
        <v>Mar-10</v>
      </c>
      <c r="G701" s="12"/>
    </row>
    <row r="702" spans="1:7">
      <c r="A702" s="2">
        <v>40239</v>
      </c>
      <c r="B702" t="str">
        <f t="shared" si="87"/>
        <v>2010_03</v>
      </c>
      <c r="C702" t="str">
        <f t="shared" si="88"/>
        <v>Mar</v>
      </c>
      <c r="D702" t="str">
        <f t="shared" si="89"/>
        <v>2010_Mar</v>
      </c>
      <c r="E702" s="12" t="str">
        <f t="shared" si="90"/>
        <v>02_Mar</v>
      </c>
      <c r="F702" s="12" t="str">
        <f t="shared" si="91"/>
        <v>Mar-10</v>
      </c>
      <c r="G702" s="12"/>
    </row>
    <row r="703" spans="1:7">
      <c r="A703" s="2">
        <v>40240</v>
      </c>
      <c r="B703" t="str">
        <f t="shared" si="87"/>
        <v>2010_03</v>
      </c>
      <c r="C703" t="str">
        <f t="shared" si="88"/>
        <v>Mar</v>
      </c>
      <c r="D703" t="str">
        <f t="shared" si="89"/>
        <v>2010_Mar</v>
      </c>
      <c r="E703" s="12" t="str">
        <f t="shared" si="90"/>
        <v>03_Mar</v>
      </c>
      <c r="F703" s="12" t="str">
        <f t="shared" si="91"/>
        <v>Mar-10</v>
      </c>
      <c r="G703" s="12"/>
    </row>
    <row r="704" spans="1:7">
      <c r="A704" s="2">
        <v>40241</v>
      </c>
      <c r="B704" t="str">
        <f t="shared" si="87"/>
        <v>2010_03</v>
      </c>
      <c r="C704" t="str">
        <f t="shared" si="88"/>
        <v>Mar</v>
      </c>
      <c r="D704" t="str">
        <f t="shared" si="89"/>
        <v>2010_Mar</v>
      </c>
      <c r="E704" s="12" t="str">
        <f t="shared" si="90"/>
        <v>04_Mar</v>
      </c>
      <c r="F704" s="12" t="str">
        <f t="shared" si="91"/>
        <v>Mar-10</v>
      </c>
      <c r="G704" s="12"/>
    </row>
    <row r="705" spans="1:7">
      <c r="A705" s="2">
        <v>40242</v>
      </c>
      <c r="B705" t="str">
        <f t="shared" si="87"/>
        <v>2010_03</v>
      </c>
      <c r="C705" t="str">
        <f t="shared" si="88"/>
        <v>Mar</v>
      </c>
      <c r="D705" t="str">
        <f t="shared" si="89"/>
        <v>2010_Mar</v>
      </c>
      <c r="E705" s="12" t="str">
        <f t="shared" si="90"/>
        <v>05_Mar</v>
      </c>
      <c r="F705" s="12" t="str">
        <f t="shared" si="91"/>
        <v>Mar-10</v>
      </c>
      <c r="G705" s="12"/>
    </row>
    <row r="706" spans="1:7">
      <c r="A706" s="2">
        <v>40243</v>
      </c>
      <c r="B706" t="str">
        <f t="shared" ref="B706:B769" si="92">TEXT(YEAR(A706),"0000")&amp;"_"&amp;TEXT(MONTH(A706),"00")</f>
        <v>2010_03</v>
      </c>
      <c r="C706" t="str">
        <f t="shared" ref="C706:C769" si="93">VLOOKUP(TEXT(MONTH(A706),"00"),$H$2:$I$13,2,FALSE)</f>
        <v>Mar</v>
      </c>
      <c r="D706" t="str">
        <f t="shared" si="89"/>
        <v>2010_Mar</v>
      </c>
      <c r="E706" s="12" t="str">
        <f t="shared" si="90"/>
        <v>06_Mar</v>
      </c>
      <c r="F706" s="12" t="str">
        <f t="shared" si="91"/>
        <v>Mar-10</v>
      </c>
      <c r="G706" s="12"/>
    </row>
    <row r="707" spans="1:7">
      <c r="A707" s="2">
        <v>40244</v>
      </c>
      <c r="B707" t="str">
        <f t="shared" si="92"/>
        <v>2010_03</v>
      </c>
      <c r="C707" t="str">
        <f t="shared" si="93"/>
        <v>Mar</v>
      </c>
      <c r="D707" t="str">
        <f t="shared" ref="D707:D770" si="94">TEXT(YEAR(A707),"0000")&amp;"_"&amp;C707</f>
        <v>2010_Mar</v>
      </c>
      <c r="E707" s="12" t="str">
        <f t="shared" ref="E707:E770" si="95">VLOOKUP(DAY(A707),$G$2:$H$32,2,FALSE)&amp;"_"&amp;C707</f>
        <v>07_Mar</v>
      </c>
      <c r="F707" s="12" t="str">
        <f t="shared" si="91"/>
        <v>Mar-10</v>
      </c>
      <c r="G707" s="12"/>
    </row>
    <row r="708" spans="1:7">
      <c r="A708" s="2">
        <v>40245</v>
      </c>
      <c r="B708" t="str">
        <f t="shared" si="92"/>
        <v>2010_03</v>
      </c>
      <c r="C708" t="str">
        <f t="shared" si="93"/>
        <v>Mar</v>
      </c>
      <c r="D708" t="str">
        <f t="shared" si="94"/>
        <v>2010_Mar</v>
      </c>
      <c r="E708" s="12" t="str">
        <f t="shared" si="95"/>
        <v>08_Mar</v>
      </c>
      <c r="F708" s="12" t="str">
        <f t="shared" ref="F708:F771" si="96">C708&amp;"-"&amp;RIGHT(YEAR(A708),2)</f>
        <v>Mar-10</v>
      </c>
      <c r="G708" s="12"/>
    </row>
    <row r="709" spans="1:7">
      <c r="A709" s="2">
        <v>40246</v>
      </c>
      <c r="B709" t="str">
        <f t="shared" si="92"/>
        <v>2010_03</v>
      </c>
      <c r="C709" t="str">
        <f t="shared" si="93"/>
        <v>Mar</v>
      </c>
      <c r="D709" t="str">
        <f t="shared" si="94"/>
        <v>2010_Mar</v>
      </c>
      <c r="E709" s="12" t="str">
        <f t="shared" si="95"/>
        <v>09_Mar</v>
      </c>
      <c r="F709" s="12" t="str">
        <f t="shared" si="96"/>
        <v>Mar-10</v>
      </c>
      <c r="G709" s="12"/>
    </row>
    <row r="710" spans="1:7">
      <c r="A710" s="2">
        <v>40247</v>
      </c>
      <c r="B710" t="str">
        <f t="shared" si="92"/>
        <v>2010_03</v>
      </c>
      <c r="C710" t="str">
        <f t="shared" si="93"/>
        <v>Mar</v>
      </c>
      <c r="D710" t="str">
        <f t="shared" si="94"/>
        <v>2010_Mar</v>
      </c>
      <c r="E710" s="12" t="str">
        <f t="shared" si="95"/>
        <v>10_Mar</v>
      </c>
      <c r="F710" s="12" t="str">
        <f t="shared" si="96"/>
        <v>Mar-10</v>
      </c>
      <c r="G710" s="12"/>
    </row>
    <row r="711" spans="1:7">
      <c r="A711" s="2">
        <v>40248</v>
      </c>
      <c r="B711" t="str">
        <f t="shared" si="92"/>
        <v>2010_03</v>
      </c>
      <c r="C711" t="str">
        <f t="shared" si="93"/>
        <v>Mar</v>
      </c>
      <c r="D711" t="str">
        <f t="shared" si="94"/>
        <v>2010_Mar</v>
      </c>
      <c r="E711" s="12" t="str">
        <f t="shared" si="95"/>
        <v>11_Mar</v>
      </c>
      <c r="F711" s="12" t="str">
        <f t="shared" si="96"/>
        <v>Mar-10</v>
      </c>
      <c r="G711" s="12"/>
    </row>
    <row r="712" spans="1:7">
      <c r="A712" s="2">
        <v>40249</v>
      </c>
      <c r="B712" t="str">
        <f t="shared" si="92"/>
        <v>2010_03</v>
      </c>
      <c r="C712" t="str">
        <f t="shared" si="93"/>
        <v>Mar</v>
      </c>
      <c r="D712" t="str">
        <f t="shared" si="94"/>
        <v>2010_Mar</v>
      </c>
      <c r="E712" s="12" t="str">
        <f t="shared" si="95"/>
        <v>12_Mar</v>
      </c>
      <c r="F712" s="12" t="str">
        <f t="shared" si="96"/>
        <v>Mar-10</v>
      </c>
      <c r="G712" s="12"/>
    </row>
    <row r="713" spans="1:7">
      <c r="A713" s="2">
        <v>40250</v>
      </c>
      <c r="B713" t="str">
        <f t="shared" si="92"/>
        <v>2010_03</v>
      </c>
      <c r="C713" t="str">
        <f t="shared" si="93"/>
        <v>Mar</v>
      </c>
      <c r="D713" t="str">
        <f t="shared" si="94"/>
        <v>2010_Mar</v>
      </c>
      <c r="E713" s="12" t="str">
        <f t="shared" si="95"/>
        <v>13_Mar</v>
      </c>
      <c r="F713" s="12" t="str">
        <f t="shared" si="96"/>
        <v>Mar-10</v>
      </c>
      <c r="G713" s="12"/>
    </row>
    <row r="714" spans="1:7">
      <c r="A714" s="2">
        <v>40251</v>
      </c>
      <c r="B714" t="str">
        <f t="shared" si="92"/>
        <v>2010_03</v>
      </c>
      <c r="C714" t="str">
        <f t="shared" si="93"/>
        <v>Mar</v>
      </c>
      <c r="D714" t="str">
        <f t="shared" si="94"/>
        <v>2010_Mar</v>
      </c>
      <c r="E714" s="12" t="str">
        <f t="shared" si="95"/>
        <v>14_Mar</v>
      </c>
      <c r="F714" s="12" t="str">
        <f t="shared" si="96"/>
        <v>Mar-10</v>
      </c>
      <c r="G714" s="12"/>
    </row>
    <row r="715" spans="1:7">
      <c r="A715" s="2">
        <v>40252</v>
      </c>
      <c r="B715" t="str">
        <f t="shared" si="92"/>
        <v>2010_03</v>
      </c>
      <c r="C715" t="str">
        <f t="shared" si="93"/>
        <v>Mar</v>
      </c>
      <c r="D715" t="str">
        <f t="shared" si="94"/>
        <v>2010_Mar</v>
      </c>
      <c r="E715" s="12" t="str">
        <f t="shared" si="95"/>
        <v>15_Mar</v>
      </c>
      <c r="F715" s="12" t="str">
        <f t="shared" si="96"/>
        <v>Mar-10</v>
      </c>
      <c r="G715" s="12"/>
    </row>
    <row r="716" spans="1:7">
      <c r="A716" s="2">
        <v>40253</v>
      </c>
      <c r="B716" t="str">
        <f t="shared" si="92"/>
        <v>2010_03</v>
      </c>
      <c r="C716" t="str">
        <f t="shared" si="93"/>
        <v>Mar</v>
      </c>
      <c r="D716" t="str">
        <f t="shared" si="94"/>
        <v>2010_Mar</v>
      </c>
      <c r="E716" s="12" t="str">
        <f t="shared" si="95"/>
        <v>16_Mar</v>
      </c>
      <c r="F716" s="12" t="str">
        <f t="shared" si="96"/>
        <v>Mar-10</v>
      </c>
      <c r="G716" s="12"/>
    </row>
    <row r="717" spans="1:7">
      <c r="A717" s="2">
        <v>40254</v>
      </c>
      <c r="B717" t="str">
        <f t="shared" si="92"/>
        <v>2010_03</v>
      </c>
      <c r="C717" t="str">
        <f t="shared" si="93"/>
        <v>Mar</v>
      </c>
      <c r="D717" t="str">
        <f t="shared" si="94"/>
        <v>2010_Mar</v>
      </c>
      <c r="E717" s="12" t="str">
        <f t="shared" si="95"/>
        <v>17_Mar</v>
      </c>
      <c r="F717" s="12" t="str">
        <f t="shared" si="96"/>
        <v>Mar-10</v>
      </c>
      <c r="G717" s="12"/>
    </row>
    <row r="718" spans="1:7">
      <c r="A718" s="2">
        <v>40255</v>
      </c>
      <c r="B718" t="str">
        <f t="shared" si="92"/>
        <v>2010_03</v>
      </c>
      <c r="C718" t="str">
        <f t="shared" si="93"/>
        <v>Mar</v>
      </c>
      <c r="D718" t="str">
        <f t="shared" si="94"/>
        <v>2010_Mar</v>
      </c>
      <c r="E718" s="12" t="str">
        <f t="shared" si="95"/>
        <v>18_Mar</v>
      </c>
      <c r="F718" s="12" t="str">
        <f t="shared" si="96"/>
        <v>Mar-10</v>
      </c>
      <c r="G718" s="12"/>
    </row>
    <row r="719" spans="1:7">
      <c r="A719" s="2">
        <v>40256</v>
      </c>
      <c r="B719" t="str">
        <f t="shared" si="92"/>
        <v>2010_03</v>
      </c>
      <c r="C719" t="str">
        <f t="shared" si="93"/>
        <v>Mar</v>
      </c>
      <c r="D719" t="str">
        <f t="shared" si="94"/>
        <v>2010_Mar</v>
      </c>
      <c r="E719" s="12" t="str">
        <f t="shared" si="95"/>
        <v>19_Mar</v>
      </c>
      <c r="F719" s="12" t="str">
        <f t="shared" si="96"/>
        <v>Mar-10</v>
      </c>
      <c r="G719" s="12"/>
    </row>
    <row r="720" spans="1:7">
      <c r="A720" s="2">
        <v>40257</v>
      </c>
      <c r="B720" t="str">
        <f t="shared" si="92"/>
        <v>2010_03</v>
      </c>
      <c r="C720" t="str">
        <f t="shared" si="93"/>
        <v>Mar</v>
      </c>
      <c r="D720" t="str">
        <f t="shared" si="94"/>
        <v>2010_Mar</v>
      </c>
      <c r="E720" s="12" t="str">
        <f t="shared" si="95"/>
        <v>20_Mar</v>
      </c>
      <c r="F720" s="12" t="str">
        <f t="shared" si="96"/>
        <v>Mar-10</v>
      </c>
      <c r="G720" s="12"/>
    </row>
    <row r="721" spans="1:7">
      <c r="A721" s="2">
        <v>40258</v>
      </c>
      <c r="B721" t="str">
        <f t="shared" si="92"/>
        <v>2010_03</v>
      </c>
      <c r="C721" t="str">
        <f t="shared" si="93"/>
        <v>Mar</v>
      </c>
      <c r="D721" t="str">
        <f t="shared" si="94"/>
        <v>2010_Mar</v>
      </c>
      <c r="E721" s="12" t="str">
        <f t="shared" si="95"/>
        <v>21_Mar</v>
      </c>
      <c r="F721" s="12" t="str">
        <f t="shared" si="96"/>
        <v>Mar-10</v>
      </c>
      <c r="G721" s="12"/>
    </row>
    <row r="722" spans="1:7">
      <c r="A722" s="2">
        <v>40259</v>
      </c>
      <c r="B722" t="str">
        <f t="shared" si="92"/>
        <v>2010_03</v>
      </c>
      <c r="C722" t="str">
        <f t="shared" si="93"/>
        <v>Mar</v>
      </c>
      <c r="D722" t="str">
        <f t="shared" si="94"/>
        <v>2010_Mar</v>
      </c>
      <c r="E722" s="12" t="str">
        <f t="shared" si="95"/>
        <v>22_Mar</v>
      </c>
      <c r="F722" s="12" t="str">
        <f t="shared" si="96"/>
        <v>Mar-10</v>
      </c>
      <c r="G722" s="12"/>
    </row>
    <row r="723" spans="1:7">
      <c r="A723" s="2">
        <v>40260</v>
      </c>
      <c r="B723" t="str">
        <f t="shared" si="92"/>
        <v>2010_03</v>
      </c>
      <c r="C723" t="str">
        <f t="shared" si="93"/>
        <v>Mar</v>
      </c>
      <c r="D723" t="str">
        <f t="shared" si="94"/>
        <v>2010_Mar</v>
      </c>
      <c r="E723" s="12" t="str">
        <f t="shared" si="95"/>
        <v>23_Mar</v>
      </c>
      <c r="F723" s="12" t="str">
        <f t="shared" si="96"/>
        <v>Mar-10</v>
      </c>
      <c r="G723" s="12"/>
    </row>
    <row r="724" spans="1:7">
      <c r="A724" s="2">
        <v>40261</v>
      </c>
      <c r="B724" t="str">
        <f t="shared" si="92"/>
        <v>2010_03</v>
      </c>
      <c r="C724" t="str">
        <f t="shared" si="93"/>
        <v>Mar</v>
      </c>
      <c r="D724" t="str">
        <f t="shared" si="94"/>
        <v>2010_Mar</v>
      </c>
      <c r="E724" s="12" t="str">
        <f t="shared" si="95"/>
        <v>24_Mar</v>
      </c>
      <c r="F724" s="12" t="str">
        <f t="shared" si="96"/>
        <v>Mar-10</v>
      </c>
      <c r="G724" s="12"/>
    </row>
    <row r="725" spans="1:7">
      <c r="A725" s="2">
        <v>40262</v>
      </c>
      <c r="B725" t="str">
        <f t="shared" si="92"/>
        <v>2010_03</v>
      </c>
      <c r="C725" t="str">
        <f t="shared" si="93"/>
        <v>Mar</v>
      </c>
      <c r="D725" t="str">
        <f t="shared" si="94"/>
        <v>2010_Mar</v>
      </c>
      <c r="E725" s="12" t="str">
        <f t="shared" si="95"/>
        <v>25_Mar</v>
      </c>
      <c r="F725" s="12" t="str">
        <f t="shared" si="96"/>
        <v>Mar-10</v>
      </c>
      <c r="G725" s="12"/>
    </row>
    <row r="726" spans="1:7">
      <c r="A726" s="2">
        <v>40263</v>
      </c>
      <c r="B726" t="str">
        <f t="shared" si="92"/>
        <v>2010_03</v>
      </c>
      <c r="C726" t="str">
        <f t="shared" si="93"/>
        <v>Mar</v>
      </c>
      <c r="D726" t="str">
        <f t="shared" si="94"/>
        <v>2010_Mar</v>
      </c>
      <c r="E726" s="12" t="str">
        <f t="shared" si="95"/>
        <v>26_Mar</v>
      </c>
      <c r="F726" s="12" t="str">
        <f t="shared" si="96"/>
        <v>Mar-10</v>
      </c>
      <c r="G726" s="12"/>
    </row>
    <row r="727" spans="1:7">
      <c r="A727" s="2">
        <v>40264</v>
      </c>
      <c r="B727" t="str">
        <f t="shared" si="92"/>
        <v>2010_03</v>
      </c>
      <c r="C727" t="str">
        <f t="shared" si="93"/>
        <v>Mar</v>
      </c>
      <c r="D727" t="str">
        <f t="shared" si="94"/>
        <v>2010_Mar</v>
      </c>
      <c r="E727" s="12" t="str">
        <f t="shared" si="95"/>
        <v>27_Mar</v>
      </c>
      <c r="F727" s="12" t="str">
        <f t="shared" si="96"/>
        <v>Mar-10</v>
      </c>
      <c r="G727" s="12"/>
    </row>
    <row r="728" spans="1:7">
      <c r="A728" s="2">
        <v>40265</v>
      </c>
      <c r="B728" t="str">
        <f t="shared" si="92"/>
        <v>2010_03</v>
      </c>
      <c r="C728" t="str">
        <f t="shared" si="93"/>
        <v>Mar</v>
      </c>
      <c r="D728" t="str">
        <f t="shared" si="94"/>
        <v>2010_Mar</v>
      </c>
      <c r="E728" s="12" t="str">
        <f t="shared" si="95"/>
        <v>28_Mar</v>
      </c>
      <c r="F728" s="12" t="str">
        <f t="shared" si="96"/>
        <v>Mar-10</v>
      </c>
      <c r="G728" s="12"/>
    </row>
    <row r="729" spans="1:7">
      <c r="A729" s="2">
        <v>40266</v>
      </c>
      <c r="B729" t="str">
        <f t="shared" si="92"/>
        <v>2010_03</v>
      </c>
      <c r="C729" t="str">
        <f t="shared" si="93"/>
        <v>Mar</v>
      </c>
      <c r="D729" t="str">
        <f t="shared" si="94"/>
        <v>2010_Mar</v>
      </c>
      <c r="E729" s="12" t="str">
        <f t="shared" si="95"/>
        <v>29_Mar</v>
      </c>
      <c r="F729" s="12" t="str">
        <f t="shared" si="96"/>
        <v>Mar-10</v>
      </c>
      <c r="G729" s="12"/>
    </row>
    <row r="730" spans="1:7">
      <c r="A730" s="2">
        <v>40267</v>
      </c>
      <c r="B730" t="str">
        <f t="shared" si="92"/>
        <v>2010_03</v>
      </c>
      <c r="C730" t="str">
        <f t="shared" si="93"/>
        <v>Mar</v>
      </c>
      <c r="D730" t="str">
        <f t="shared" si="94"/>
        <v>2010_Mar</v>
      </c>
      <c r="E730" s="12" t="str">
        <f t="shared" si="95"/>
        <v>30_Mar</v>
      </c>
      <c r="F730" s="12" t="str">
        <f t="shared" si="96"/>
        <v>Mar-10</v>
      </c>
      <c r="G730" s="12"/>
    </row>
    <row r="731" spans="1:7">
      <c r="A731" s="2">
        <v>40268</v>
      </c>
      <c r="B731" t="str">
        <f t="shared" si="92"/>
        <v>2010_03</v>
      </c>
      <c r="C731" t="str">
        <f t="shared" si="93"/>
        <v>Mar</v>
      </c>
      <c r="D731" t="str">
        <f t="shared" si="94"/>
        <v>2010_Mar</v>
      </c>
      <c r="E731" s="12" t="str">
        <f t="shared" si="95"/>
        <v>31_Mar</v>
      </c>
      <c r="F731" s="12" t="str">
        <f t="shared" si="96"/>
        <v>Mar-10</v>
      </c>
      <c r="G731" s="12"/>
    </row>
    <row r="732" spans="1:7">
      <c r="A732" s="2">
        <v>40269</v>
      </c>
      <c r="B732" t="str">
        <f t="shared" si="92"/>
        <v>2010_04</v>
      </c>
      <c r="C732" t="str">
        <f t="shared" si="93"/>
        <v>Apr</v>
      </c>
      <c r="D732" t="str">
        <f t="shared" si="94"/>
        <v>2010_Apr</v>
      </c>
      <c r="E732" s="12" t="str">
        <f t="shared" si="95"/>
        <v>01_Apr</v>
      </c>
      <c r="F732" s="12" t="str">
        <f t="shared" si="96"/>
        <v>Apr-10</v>
      </c>
      <c r="G732" s="12"/>
    </row>
    <row r="733" spans="1:7">
      <c r="A733" s="2">
        <v>40270</v>
      </c>
      <c r="B733" t="str">
        <f t="shared" si="92"/>
        <v>2010_04</v>
      </c>
      <c r="C733" t="str">
        <f t="shared" si="93"/>
        <v>Apr</v>
      </c>
      <c r="D733" t="str">
        <f t="shared" si="94"/>
        <v>2010_Apr</v>
      </c>
      <c r="E733" s="12" t="str">
        <f t="shared" si="95"/>
        <v>02_Apr</v>
      </c>
      <c r="F733" s="12" t="str">
        <f t="shared" si="96"/>
        <v>Apr-10</v>
      </c>
      <c r="G733" s="12"/>
    </row>
    <row r="734" spans="1:7">
      <c r="A734" s="2">
        <v>40271</v>
      </c>
      <c r="B734" t="str">
        <f t="shared" si="92"/>
        <v>2010_04</v>
      </c>
      <c r="C734" t="str">
        <f t="shared" si="93"/>
        <v>Apr</v>
      </c>
      <c r="D734" t="str">
        <f t="shared" si="94"/>
        <v>2010_Apr</v>
      </c>
      <c r="E734" s="12" t="str">
        <f t="shared" si="95"/>
        <v>03_Apr</v>
      </c>
      <c r="F734" s="12" t="str">
        <f t="shared" si="96"/>
        <v>Apr-10</v>
      </c>
      <c r="G734" s="12"/>
    </row>
    <row r="735" spans="1:7">
      <c r="A735" s="2">
        <v>40272</v>
      </c>
      <c r="B735" t="str">
        <f t="shared" si="92"/>
        <v>2010_04</v>
      </c>
      <c r="C735" t="str">
        <f t="shared" si="93"/>
        <v>Apr</v>
      </c>
      <c r="D735" t="str">
        <f t="shared" si="94"/>
        <v>2010_Apr</v>
      </c>
      <c r="E735" s="12" t="str">
        <f t="shared" si="95"/>
        <v>04_Apr</v>
      </c>
      <c r="F735" s="12" t="str">
        <f t="shared" si="96"/>
        <v>Apr-10</v>
      </c>
      <c r="G735" s="12"/>
    </row>
    <row r="736" spans="1:7">
      <c r="A736" s="2">
        <v>40273</v>
      </c>
      <c r="B736" t="str">
        <f t="shared" si="92"/>
        <v>2010_04</v>
      </c>
      <c r="C736" t="str">
        <f t="shared" si="93"/>
        <v>Apr</v>
      </c>
      <c r="D736" t="str">
        <f t="shared" si="94"/>
        <v>2010_Apr</v>
      </c>
      <c r="E736" s="12" t="str">
        <f t="shared" si="95"/>
        <v>05_Apr</v>
      </c>
      <c r="F736" s="12" t="str">
        <f t="shared" si="96"/>
        <v>Apr-10</v>
      </c>
      <c r="G736" s="12"/>
    </row>
    <row r="737" spans="1:7">
      <c r="A737" s="2">
        <v>40274</v>
      </c>
      <c r="B737" t="str">
        <f t="shared" si="92"/>
        <v>2010_04</v>
      </c>
      <c r="C737" t="str">
        <f t="shared" si="93"/>
        <v>Apr</v>
      </c>
      <c r="D737" t="str">
        <f t="shared" si="94"/>
        <v>2010_Apr</v>
      </c>
      <c r="E737" s="12" t="str">
        <f t="shared" si="95"/>
        <v>06_Apr</v>
      </c>
      <c r="F737" s="12" t="str">
        <f t="shared" si="96"/>
        <v>Apr-10</v>
      </c>
      <c r="G737" s="12"/>
    </row>
    <row r="738" spans="1:7">
      <c r="A738" s="2">
        <v>40275</v>
      </c>
      <c r="B738" t="str">
        <f t="shared" si="92"/>
        <v>2010_04</v>
      </c>
      <c r="C738" t="str">
        <f t="shared" si="93"/>
        <v>Apr</v>
      </c>
      <c r="D738" t="str">
        <f t="shared" si="94"/>
        <v>2010_Apr</v>
      </c>
      <c r="E738" s="12" t="str">
        <f t="shared" si="95"/>
        <v>07_Apr</v>
      </c>
      <c r="F738" s="12" t="str">
        <f t="shared" si="96"/>
        <v>Apr-10</v>
      </c>
      <c r="G738" s="12"/>
    </row>
    <row r="739" spans="1:7">
      <c r="A739" s="2">
        <v>40276</v>
      </c>
      <c r="B739" t="str">
        <f t="shared" si="92"/>
        <v>2010_04</v>
      </c>
      <c r="C739" t="str">
        <f t="shared" si="93"/>
        <v>Apr</v>
      </c>
      <c r="D739" t="str">
        <f t="shared" si="94"/>
        <v>2010_Apr</v>
      </c>
      <c r="E739" s="12" t="str">
        <f t="shared" si="95"/>
        <v>08_Apr</v>
      </c>
      <c r="F739" s="12" t="str">
        <f t="shared" si="96"/>
        <v>Apr-10</v>
      </c>
      <c r="G739" s="12"/>
    </row>
    <row r="740" spans="1:7">
      <c r="A740" s="2">
        <v>40277</v>
      </c>
      <c r="B740" t="str">
        <f t="shared" si="92"/>
        <v>2010_04</v>
      </c>
      <c r="C740" t="str">
        <f t="shared" si="93"/>
        <v>Apr</v>
      </c>
      <c r="D740" t="str">
        <f t="shared" si="94"/>
        <v>2010_Apr</v>
      </c>
      <c r="E740" s="12" t="str">
        <f t="shared" si="95"/>
        <v>09_Apr</v>
      </c>
      <c r="F740" s="12" t="str">
        <f t="shared" si="96"/>
        <v>Apr-10</v>
      </c>
      <c r="G740" s="12"/>
    </row>
    <row r="741" spans="1:7">
      <c r="A741" s="2">
        <v>40278</v>
      </c>
      <c r="B741" t="str">
        <f t="shared" si="92"/>
        <v>2010_04</v>
      </c>
      <c r="C741" t="str">
        <f t="shared" si="93"/>
        <v>Apr</v>
      </c>
      <c r="D741" t="str">
        <f t="shared" si="94"/>
        <v>2010_Apr</v>
      </c>
      <c r="E741" s="12" t="str">
        <f t="shared" si="95"/>
        <v>10_Apr</v>
      </c>
      <c r="F741" s="12" t="str">
        <f t="shared" si="96"/>
        <v>Apr-10</v>
      </c>
      <c r="G741" s="12"/>
    </row>
    <row r="742" spans="1:7">
      <c r="A742" s="2">
        <v>40279</v>
      </c>
      <c r="B742" t="str">
        <f t="shared" si="92"/>
        <v>2010_04</v>
      </c>
      <c r="C742" t="str">
        <f t="shared" si="93"/>
        <v>Apr</v>
      </c>
      <c r="D742" t="str">
        <f t="shared" si="94"/>
        <v>2010_Apr</v>
      </c>
      <c r="E742" s="12" t="str">
        <f t="shared" si="95"/>
        <v>11_Apr</v>
      </c>
      <c r="F742" s="12" t="str">
        <f t="shared" si="96"/>
        <v>Apr-10</v>
      </c>
      <c r="G742" s="12"/>
    </row>
    <row r="743" spans="1:7">
      <c r="A743" s="2">
        <v>40280</v>
      </c>
      <c r="B743" t="str">
        <f t="shared" si="92"/>
        <v>2010_04</v>
      </c>
      <c r="C743" t="str">
        <f t="shared" si="93"/>
        <v>Apr</v>
      </c>
      <c r="D743" t="str">
        <f t="shared" si="94"/>
        <v>2010_Apr</v>
      </c>
      <c r="E743" s="12" t="str">
        <f t="shared" si="95"/>
        <v>12_Apr</v>
      </c>
      <c r="F743" s="12" t="str">
        <f t="shared" si="96"/>
        <v>Apr-10</v>
      </c>
      <c r="G743" s="12"/>
    </row>
    <row r="744" spans="1:7">
      <c r="A744" s="2">
        <v>40281</v>
      </c>
      <c r="B744" t="str">
        <f t="shared" si="92"/>
        <v>2010_04</v>
      </c>
      <c r="C744" t="str">
        <f t="shared" si="93"/>
        <v>Apr</v>
      </c>
      <c r="D744" t="str">
        <f t="shared" si="94"/>
        <v>2010_Apr</v>
      </c>
      <c r="E744" s="12" t="str">
        <f t="shared" si="95"/>
        <v>13_Apr</v>
      </c>
      <c r="F744" s="12" t="str">
        <f t="shared" si="96"/>
        <v>Apr-10</v>
      </c>
      <c r="G744" s="12"/>
    </row>
    <row r="745" spans="1:7">
      <c r="A745" s="2">
        <v>40282</v>
      </c>
      <c r="B745" t="str">
        <f t="shared" si="92"/>
        <v>2010_04</v>
      </c>
      <c r="C745" t="str">
        <f t="shared" si="93"/>
        <v>Apr</v>
      </c>
      <c r="D745" t="str">
        <f t="shared" si="94"/>
        <v>2010_Apr</v>
      </c>
      <c r="E745" s="12" t="str">
        <f t="shared" si="95"/>
        <v>14_Apr</v>
      </c>
      <c r="F745" s="12" t="str">
        <f t="shared" si="96"/>
        <v>Apr-10</v>
      </c>
      <c r="G745" s="12"/>
    </row>
    <row r="746" spans="1:7">
      <c r="A746" s="2">
        <v>40283</v>
      </c>
      <c r="B746" t="str">
        <f t="shared" si="92"/>
        <v>2010_04</v>
      </c>
      <c r="C746" t="str">
        <f t="shared" si="93"/>
        <v>Apr</v>
      </c>
      <c r="D746" t="str">
        <f t="shared" si="94"/>
        <v>2010_Apr</v>
      </c>
      <c r="E746" s="12" t="str">
        <f t="shared" si="95"/>
        <v>15_Apr</v>
      </c>
      <c r="F746" s="12" t="str">
        <f t="shared" si="96"/>
        <v>Apr-10</v>
      </c>
      <c r="G746" s="12"/>
    </row>
    <row r="747" spans="1:7">
      <c r="A747" s="2">
        <v>40284</v>
      </c>
      <c r="B747" t="str">
        <f t="shared" si="92"/>
        <v>2010_04</v>
      </c>
      <c r="C747" t="str">
        <f t="shared" si="93"/>
        <v>Apr</v>
      </c>
      <c r="D747" t="str">
        <f t="shared" si="94"/>
        <v>2010_Apr</v>
      </c>
      <c r="E747" s="12" t="str">
        <f t="shared" si="95"/>
        <v>16_Apr</v>
      </c>
      <c r="F747" s="12" t="str">
        <f t="shared" si="96"/>
        <v>Apr-10</v>
      </c>
      <c r="G747" s="12"/>
    </row>
    <row r="748" spans="1:7">
      <c r="A748" s="2">
        <v>40285</v>
      </c>
      <c r="B748" t="str">
        <f t="shared" si="92"/>
        <v>2010_04</v>
      </c>
      <c r="C748" t="str">
        <f t="shared" si="93"/>
        <v>Apr</v>
      </c>
      <c r="D748" t="str">
        <f t="shared" si="94"/>
        <v>2010_Apr</v>
      </c>
      <c r="E748" s="12" t="str">
        <f t="shared" si="95"/>
        <v>17_Apr</v>
      </c>
      <c r="F748" s="12" t="str">
        <f t="shared" si="96"/>
        <v>Apr-10</v>
      </c>
      <c r="G748" s="12"/>
    </row>
    <row r="749" spans="1:7">
      <c r="A749" s="2">
        <v>40286</v>
      </c>
      <c r="B749" t="str">
        <f t="shared" si="92"/>
        <v>2010_04</v>
      </c>
      <c r="C749" t="str">
        <f t="shared" si="93"/>
        <v>Apr</v>
      </c>
      <c r="D749" t="str">
        <f t="shared" si="94"/>
        <v>2010_Apr</v>
      </c>
      <c r="E749" s="12" t="str">
        <f t="shared" si="95"/>
        <v>18_Apr</v>
      </c>
      <c r="F749" s="12" t="str">
        <f t="shared" si="96"/>
        <v>Apr-10</v>
      </c>
      <c r="G749" s="12"/>
    </row>
    <row r="750" spans="1:7">
      <c r="A750" s="2">
        <v>40287</v>
      </c>
      <c r="B750" t="str">
        <f t="shared" si="92"/>
        <v>2010_04</v>
      </c>
      <c r="C750" t="str">
        <f t="shared" si="93"/>
        <v>Apr</v>
      </c>
      <c r="D750" t="str">
        <f t="shared" si="94"/>
        <v>2010_Apr</v>
      </c>
      <c r="E750" s="12" t="str">
        <f t="shared" si="95"/>
        <v>19_Apr</v>
      </c>
      <c r="F750" s="12" t="str">
        <f t="shared" si="96"/>
        <v>Apr-10</v>
      </c>
      <c r="G750" s="12"/>
    </row>
    <row r="751" spans="1:7">
      <c r="A751" s="2">
        <v>40288</v>
      </c>
      <c r="B751" t="str">
        <f t="shared" si="92"/>
        <v>2010_04</v>
      </c>
      <c r="C751" t="str">
        <f t="shared" si="93"/>
        <v>Apr</v>
      </c>
      <c r="D751" t="str">
        <f t="shared" si="94"/>
        <v>2010_Apr</v>
      </c>
      <c r="E751" s="12" t="str">
        <f t="shared" si="95"/>
        <v>20_Apr</v>
      </c>
      <c r="F751" s="12" t="str">
        <f t="shared" si="96"/>
        <v>Apr-10</v>
      </c>
      <c r="G751" s="12"/>
    </row>
    <row r="752" spans="1:7">
      <c r="A752" s="2">
        <v>40289</v>
      </c>
      <c r="B752" t="str">
        <f t="shared" si="92"/>
        <v>2010_04</v>
      </c>
      <c r="C752" t="str">
        <f t="shared" si="93"/>
        <v>Apr</v>
      </c>
      <c r="D752" t="str">
        <f t="shared" si="94"/>
        <v>2010_Apr</v>
      </c>
      <c r="E752" s="12" t="str">
        <f t="shared" si="95"/>
        <v>21_Apr</v>
      </c>
      <c r="F752" s="12" t="str">
        <f t="shared" si="96"/>
        <v>Apr-10</v>
      </c>
      <c r="G752" s="12"/>
    </row>
    <row r="753" spans="1:7">
      <c r="A753" s="2">
        <v>40290</v>
      </c>
      <c r="B753" t="str">
        <f t="shared" si="92"/>
        <v>2010_04</v>
      </c>
      <c r="C753" t="str">
        <f t="shared" si="93"/>
        <v>Apr</v>
      </c>
      <c r="D753" t="str">
        <f t="shared" si="94"/>
        <v>2010_Apr</v>
      </c>
      <c r="E753" s="12" t="str">
        <f t="shared" si="95"/>
        <v>22_Apr</v>
      </c>
      <c r="F753" s="12" t="str">
        <f t="shared" si="96"/>
        <v>Apr-10</v>
      </c>
      <c r="G753" s="12"/>
    </row>
    <row r="754" spans="1:7">
      <c r="A754" s="2">
        <v>40291</v>
      </c>
      <c r="B754" t="str">
        <f t="shared" si="92"/>
        <v>2010_04</v>
      </c>
      <c r="C754" t="str">
        <f t="shared" si="93"/>
        <v>Apr</v>
      </c>
      <c r="D754" t="str">
        <f t="shared" si="94"/>
        <v>2010_Apr</v>
      </c>
      <c r="E754" s="12" t="str">
        <f t="shared" si="95"/>
        <v>23_Apr</v>
      </c>
      <c r="F754" s="12" t="str">
        <f t="shared" si="96"/>
        <v>Apr-10</v>
      </c>
      <c r="G754" s="12"/>
    </row>
    <row r="755" spans="1:7">
      <c r="A755" s="2">
        <v>40292</v>
      </c>
      <c r="B755" t="str">
        <f t="shared" si="92"/>
        <v>2010_04</v>
      </c>
      <c r="C755" t="str">
        <f t="shared" si="93"/>
        <v>Apr</v>
      </c>
      <c r="D755" t="str">
        <f t="shared" si="94"/>
        <v>2010_Apr</v>
      </c>
      <c r="E755" s="12" t="str">
        <f t="shared" si="95"/>
        <v>24_Apr</v>
      </c>
      <c r="F755" s="12" t="str">
        <f t="shared" si="96"/>
        <v>Apr-10</v>
      </c>
      <c r="G755" s="12"/>
    </row>
    <row r="756" spans="1:7">
      <c r="A756" s="2">
        <v>40293</v>
      </c>
      <c r="B756" t="str">
        <f t="shared" si="92"/>
        <v>2010_04</v>
      </c>
      <c r="C756" t="str">
        <f t="shared" si="93"/>
        <v>Apr</v>
      </c>
      <c r="D756" t="str">
        <f t="shared" si="94"/>
        <v>2010_Apr</v>
      </c>
      <c r="E756" s="12" t="str">
        <f t="shared" si="95"/>
        <v>25_Apr</v>
      </c>
      <c r="F756" s="12" t="str">
        <f t="shared" si="96"/>
        <v>Apr-10</v>
      </c>
      <c r="G756" s="12"/>
    </row>
    <row r="757" spans="1:7">
      <c r="A757" s="2">
        <v>40294</v>
      </c>
      <c r="B757" t="str">
        <f t="shared" si="92"/>
        <v>2010_04</v>
      </c>
      <c r="C757" t="str">
        <f t="shared" si="93"/>
        <v>Apr</v>
      </c>
      <c r="D757" t="str">
        <f t="shared" si="94"/>
        <v>2010_Apr</v>
      </c>
      <c r="E757" s="12" t="str">
        <f t="shared" si="95"/>
        <v>26_Apr</v>
      </c>
      <c r="F757" s="12" t="str">
        <f t="shared" si="96"/>
        <v>Apr-10</v>
      </c>
      <c r="G757" s="12"/>
    </row>
    <row r="758" spans="1:7">
      <c r="A758" s="2">
        <v>40295</v>
      </c>
      <c r="B758" t="str">
        <f t="shared" si="92"/>
        <v>2010_04</v>
      </c>
      <c r="C758" t="str">
        <f t="shared" si="93"/>
        <v>Apr</v>
      </c>
      <c r="D758" t="str">
        <f t="shared" si="94"/>
        <v>2010_Apr</v>
      </c>
      <c r="E758" s="12" t="str">
        <f t="shared" si="95"/>
        <v>27_Apr</v>
      </c>
      <c r="F758" s="12" t="str">
        <f t="shared" si="96"/>
        <v>Apr-10</v>
      </c>
      <c r="G758" s="12"/>
    </row>
    <row r="759" spans="1:7">
      <c r="A759" s="2">
        <v>40296</v>
      </c>
      <c r="B759" t="str">
        <f t="shared" si="92"/>
        <v>2010_04</v>
      </c>
      <c r="C759" t="str">
        <f t="shared" si="93"/>
        <v>Apr</v>
      </c>
      <c r="D759" t="str">
        <f t="shared" si="94"/>
        <v>2010_Apr</v>
      </c>
      <c r="E759" s="12" t="str">
        <f t="shared" si="95"/>
        <v>28_Apr</v>
      </c>
      <c r="F759" s="12" t="str">
        <f t="shared" si="96"/>
        <v>Apr-10</v>
      </c>
      <c r="G759" s="12"/>
    </row>
    <row r="760" spans="1:7">
      <c r="A760" s="2">
        <v>40297</v>
      </c>
      <c r="B760" t="str">
        <f t="shared" si="92"/>
        <v>2010_04</v>
      </c>
      <c r="C760" t="str">
        <f t="shared" si="93"/>
        <v>Apr</v>
      </c>
      <c r="D760" t="str">
        <f t="shared" si="94"/>
        <v>2010_Apr</v>
      </c>
      <c r="E760" s="12" t="str">
        <f t="shared" si="95"/>
        <v>29_Apr</v>
      </c>
      <c r="F760" s="12" t="str">
        <f t="shared" si="96"/>
        <v>Apr-10</v>
      </c>
      <c r="G760" s="12"/>
    </row>
    <row r="761" spans="1:7">
      <c r="A761" s="2">
        <v>40298</v>
      </c>
      <c r="B761" t="str">
        <f t="shared" si="92"/>
        <v>2010_04</v>
      </c>
      <c r="C761" t="str">
        <f t="shared" si="93"/>
        <v>Apr</v>
      </c>
      <c r="D761" t="str">
        <f t="shared" si="94"/>
        <v>2010_Apr</v>
      </c>
      <c r="E761" s="12" t="str">
        <f t="shared" si="95"/>
        <v>30_Apr</v>
      </c>
      <c r="F761" s="12" t="str">
        <f t="shared" si="96"/>
        <v>Apr-10</v>
      </c>
      <c r="G761" s="12"/>
    </row>
    <row r="762" spans="1:7">
      <c r="A762" s="2">
        <v>40299</v>
      </c>
      <c r="B762" t="str">
        <f t="shared" si="92"/>
        <v>2010_05</v>
      </c>
      <c r="C762" t="str">
        <f t="shared" si="93"/>
        <v>May</v>
      </c>
      <c r="D762" t="str">
        <f t="shared" si="94"/>
        <v>2010_May</v>
      </c>
      <c r="E762" s="12" t="str">
        <f t="shared" si="95"/>
        <v>01_May</v>
      </c>
      <c r="F762" s="12" t="str">
        <f t="shared" si="96"/>
        <v>May-10</v>
      </c>
      <c r="G762" s="12"/>
    </row>
    <row r="763" spans="1:7">
      <c r="A763" s="2">
        <v>40300</v>
      </c>
      <c r="B763" t="str">
        <f t="shared" si="92"/>
        <v>2010_05</v>
      </c>
      <c r="C763" t="str">
        <f t="shared" si="93"/>
        <v>May</v>
      </c>
      <c r="D763" t="str">
        <f t="shared" si="94"/>
        <v>2010_May</v>
      </c>
      <c r="E763" s="12" t="str">
        <f t="shared" si="95"/>
        <v>02_May</v>
      </c>
      <c r="F763" s="12" t="str">
        <f t="shared" si="96"/>
        <v>May-10</v>
      </c>
      <c r="G763" s="12"/>
    </row>
    <row r="764" spans="1:7">
      <c r="A764" s="2">
        <v>40301</v>
      </c>
      <c r="B764" t="str">
        <f t="shared" si="92"/>
        <v>2010_05</v>
      </c>
      <c r="C764" t="str">
        <f t="shared" si="93"/>
        <v>May</v>
      </c>
      <c r="D764" t="str">
        <f t="shared" si="94"/>
        <v>2010_May</v>
      </c>
      <c r="E764" s="12" t="str">
        <f t="shared" si="95"/>
        <v>03_May</v>
      </c>
      <c r="F764" s="12" t="str">
        <f t="shared" si="96"/>
        <v>May-10</v>
      </c>
      <c r="G764" s="12"/>
    </row>
    <row r="765" spans="1:7">
      <c r="A765" s="2">
        <v>40302</v>
      </c>
      <c r="B765" t="str">
        <f t="shared" si="92"/>
        <v>2010_05</v>
      </c>
      <c r="C765" t="str">
        <f t="shared" si="93"/>
        <v>May</v>
      </c>
      <c r="D765" t="str">
        <f t="shared" si="94"/>
        <v>2010_May</v>
      </c>
      <c r="E765" s="12" t="str">
        <f t="shared" si="95"/>
        <v>04_May</v>
      </c>
      <c r="F765" s="12" t="str">
        <f t="shared" si="96"/>
        <v>May-10</v>
      </c>
      <c r="G765" s="12"/>
    </row>
    <row r="766" spans="1:7">
      <c r="A766" s="2">
        <v>40303</v>
      </c>
      <c r="B766" t="str">
        <f t="shared" si="92"/>
        <v>2010_05</v>
      </c>
      <c r="C766" t="str">
        <f t="shared" si="93"/>
        <v>May</v>
      </c>
      <c r="D766" t="str">
        <f t="shared" si="94"/>
        <v>2010_May</v>
      </c>
      <c r="E766" s="12" t="str">
        <f t="shared" si="95"/>
        <v>05_May</v>
      </c>
      <c r="F766" s="12" t="str">
        <f t="shared" si="96"/>
        <v>May-10</v>
      </c>
      <c r="G766" s="12"/>
    </row>
    <row r="767" spans="1:7">
      <c r="A767" s="2">
        <v>40304</v>
      </c>
      <c r="B767" t="str">
        <f t="shared" si="92"/>
        <v>2010_05</v>
      </c>
      <c r="C767" t="str">
        <f t="shared" si="93"/>
        <v>May</v>
      </c>
      <c r="D767" t="str">
        <f t="shared" si="94"/>
        <v>2010_May</v>
      </c>
      <c r="E767" s="12" t="str">
        <f t="shared" si="95"/>
        <v>06_May</v>
      </c>
      <c r="F767" s="12" t="str">
        <f t="shared" si="96"/>
        <v>May-10</v>
      </c>
      <c r="G767" s="12"/>
    </row>
    <row r="768" spans="1:7">
      <c r="A768" s="2">
        <v>40305</v>
      </c>
      <c r="B768" t="str">
        <f t="shared" si="92"/>
        <v>2010_05</v>
      </c>
      <c r="C768" t="str">
        <f t="shared" si="93"/>
        <v>May</v>
      </c>
      <c r="D768" t="str">
        <f t="shared" si="94"/>
        <v>2010_May</v>
      </c>
      <c r="E768" s="12" t="str">
        <f t="shared" si="95"/>
        <v>07_May</v>
      </c>
      <c r="F768" s="12" t="str">
        <f t="shared" si="96"/>
        <v>May-10</v>
      </c>
      <c r="G768" s="12"/>
    </row>
    <row r="769" spans="1:7">
      <c r="A769" s="2">
        <v>40306</v>
      </c>
      <c r="B769" t="str">
        <f t="shared" si="92"/>
        <v>2010_05</v>
      </c>
      <c r="C769" t="str">
        <f t="shared" si="93"/>
        <v>May</v>
      </c>
      <c r="D769" t="str">
        <f t="shared" si="94"/>
        <v>2010_May</v>
      </c>
      <c r="E769" s="12" t="str">
        <f t="shared" si="95"/>
        <v>08_May</v>
      </c>
      <c r="F769" s="12" t="str">
        <f t="shared" si="96"/>
        <v>May-10</v>
      </c>
      <c r="G769" s="12"/>
    </row>
    <row r="770" spans="1:7">
      <c r="A770" s="2">
        <v>40307</v>
      </c>
      <c r="B770" t="str">
        <f t="shared" ref="B770:B833" si="97">TEXT(YEAR(A770),"0000")&amp;"_"&amp;TEXT(MONTH(A770),"00")</f>
        <v>2010_05</v>
      </c>
      <c r="C770" t="str">
        <f t="shared" ref="C770:C833" si="98">VLOOKUP(TEXT(MONTH(A770),"00"),$H$2:$I$13,2,FALSE)</f>
        <v>May</v>
      </c>
      <c r="D770" t="str">
        <f t="shared" si="94"/>
        <v>2010_May</v>
      </c>
      <c r="E770" s="12" t="str">
        <f t="shared" si="95"/>
        <v>09_May</v>
      </c>
      <c r="F770" s="12" t="str">
        <f t="shared" si="96"/>
        <v>May-10</v>
      </c>
      <c r="G770" s="12"/>
    </row>
    <row r="771" spans="1:7">
      <c r="A771" s="2">
        <v>40308</v>
      </c>
      <c r="B771" t="str">
        <f t="shared" si="97"/>
        <v>2010_05</v>
      </c>
      <c r="C771" t="str">
        <f t="shared" si="98"/>
        <v>May</v>
      </c>
      <c r="D771" t="str">
        <f t="shared" ref="D771:D834" si="99">TEXT(YEAR(A771),"0000")&amp;"_"&amp;C771</f>
        <v>2010_May</v>
      </c>
      <c r="E771" s="12" t="str">
        <f t="shared" ref="E771:E834" si="100">VLOOKUP(DAY(A771),$G$2:$H$32,2,FALSE)&amp;"_"&amp;C771</f>
        <v>10_May</v>
      </c>
      <c r="F771" s="12" t="str">
        <f t="shared" si="96"/>
        <v>May-10</v>
      </c>
      <c r="G771" s="12"/>
    </row>
    <row r="772" spans="1:7">
      <c r="A772" s="2">
        <v>40309</v>
      </c>
      <c r="B772" t="str">
        <f t="shared" si="97"/>
        <v>2010_05</v>
      </c>
      <c r="C772" t="str">
        <f t="shared" si="98"/>
        <v>May</v>
      </c>
      <c r="D772" t="str">
        <f t="shared" si="99"/>
        <v>2010_May</v>
      </c>
      <c r="E772" s="12" t="str">
        <f t="shared" si="100"/>
        <v>11_May</v>
      </c>
      <c r="F772" s="12" t="str">
        <f t="shared" ref="F772:F835" si="101">C772&amp;"-"&amp;RIGHT(YEAR(A772),2)</f>
        <v>May-10</v>
      </c>
      <c r="G772" s="12"/>
    </row>
    <row r="773" spans="1:7">
      <c r="A773" s="2">
        <v>40310</v>
      </c>
      <c r="B773" t="str">
        <f t="shared" si="97"/>
        <v>2010_05</v>
      </c>
      <c r="C773" t="str">
        <f t="shared" si="98"/>
        <v>May</v>
      </c>
      <c r="D773" t="str">
        <f t="shared" si="99"/>
        <v>2010_May</v>
      </c>
      <c r="E773" s="12" t="str">
        <f t="shared" si="100"/>
        <v>12_May</v>
      </c>
      <c r="F773" s="12" t="str">
        <f t="shared" si="101"/>
        <v>May-10</v>
      </c>
      <c r="G773" s="12"/>
    </row>
    <row r="774" spans="1:7">
      <c r="A774" s="2">
        <v>40311</v>
      </c>
      <c r="B774" t="str">
        <f t="shared" si="97"/>
        <v>2010_05</v>
      </c>
      <c r="C774" t="str">
        <f t="shared" si="98"/>
        <v>May</v>
      </c>
      <c r="D774" t="str">
        <f t="shared" si="99"/>
        <v>2010_May</v>
      </c>
      <c r="E774" s="12" t="str">
        <f t="shared" si="100"/>
        <v>13_May</v>
      </c>
      <c r="F774" s="12" t="str">
        <f t="shared" si="101"/>
        <v>May-10</v>
      </c>
      <c r="G774" s="12"/>
    </row>
    <row r="775" spans="1:7">
      <c r="A775" s="2">
        <v>40312</v>
      </c>
      <c r="B775" t="str">
        <f t="shared" si="97"/>
        <v>2010_05</v>
      </c>
      <c r="C775" t="str">
        <f t="shared" si="98"/>
        <v>May</v>
      </c>
      <c r="D775" t="str">
        <f t="shared" si="99"/>
        <v>2010_May</v>
      </c>
      <c r="E775" s="12" t="str">
        <f t="shared" si="100"/>
        <v>14_May</v>
      </c>
      <c r="F775" s="12" t="str">
        <f t="shared" si="101"/>
        <v>May-10</v>
      </c>
      <c r="G775" s="12"/>
    </row>
    <row r="776" spans="1:7">
      <c r="A776" s="2">
        <v>40313</v>
      </c>
      <c r="B776" t="str">
        <f t="shared" si="97"/>
        <v>2010_05</v>
      </c>
      <c r="C776" t="str">
        <f t="shared" si="98"/>
        <v>May</v>
      </c>
      <c r="D776" t="str">
        <f t="shared" si="99"/>
        <v>2010_May</v>
      </c>
      <c r="E776" s="12" t="str">
        <f t="shared" si="100"/>
        <v>15_May</v>
      </c>
      <c r="F776" s="12" t="str">
        <f t="shared" si="101"/>
        <v>May-10</v>
      </c>
      <c r="G776" s="12"/>
    </row>
    <row r="777" spans="1:7">
      <c r="A777" s="2">
        <v>40314</v>
      </c>
      <c r="B777" t="str">
        <f t="shared" si="97"/>
        <v>2010_05</v>
      </c>
      <c r="C777" t="str">
        <f t="shared" si="98"/>
        <v>May</v>
      </c>
      <c r="D777" t="str">
        <f t="shared" si="99"/>
        <v>2010_May</v>
      </c>
      <c r="E777" s="12" t="str">
        <f t="shared" si="100"/>
        <v>16_May</v>
      </c>
      <c r="F777" s="12" t="str">
        <f t="shared" si="101"/>
        <v>May-10</v>
      </c>
      <c r="G777" s="12"/>
    </row>
    <row r="778" spans="1:7">
      <c r="A778" s="2">
        <v>40315</v>
      </c>
      <c r="B778" t="str">
        <f t="shared" si="97"/>
        <v>2010_05</v>
      </c>
      <c r="C778" t="str">
        <f t="shared" si="98"/>
        <v>May</v>
      </c>
      <c r="D778" t="str">
        <f t="shared" si="99"/>
        <v>2010_May</v>
      </c>
      <c r="E778" s="12" t="str">
        <f t="shared" si="100"/>
        <v>17_May</v>
      </c>
      <c r="F778" s="12" t="str">
        <f t="shared" si="101"/>
        <v>May-10</v>
      </c>
      <c r="G778" s="12"/>
    </row>
    <row r="779" spans="1:7">
      <c r="A779" s="2">
        <v>40316</v>
      </c>
      <c r="B779" t="str">
        <f t="shared" si="97"/>
        <v>2010_05</v>
      </c>
      <c r="C779" t="str">
        <f t="shared" si="98"/>
        <v>May</v>
      </c>
      <c r="D779" t="str">
        <f t="shared" si="99"/>
        <v>2010_May</v>
      </c>
      <c r="E779" s="12" t="str">
        <f t="shared" si="100"/>
        <v>18_May</v>
      </c>
      <c r="F779" s="12" t="str">
        <f t="shared" si="101"/>
        <v>May-10</v>
      </c>
      <c r="G779" s="12"/>
    </row>
    <row r="780" spans="1:7">
      <c r="A780" s="2">
        <v>40317</v>
      </c>
      <c r="B780" t="str">
        <f t="shared" si="97"/>
        <v>2010_05</v>
      </c>
      <c r="C780" t="str">
        <f t="shared" si="98"/>
        <v>May</v>
      </c>
      <c r="D780" t="str">
        <f t="shared" si="99"/>
        <v>2010_May</v>
      </c>
      <c r="E780" s="12" t="str">
        <f t="shared" si="100"/>
        <v>19_May</v>
      </c>
      <c r="F780" s="12" t="str">
        <f t="shared" si="101"/>
        <v>May-10</v>
      </c>
      <c r="G780" s="12"/>
    </row>
    <row r="781" spans="1:7">
      <c r="A781" s="2">
        <v>40318</v>
      </c>
      <c r="B781" t="str">
        <f t="shared" si="97"/>
        <v>2010_05</v>
      </c>
      <c r="C781" t="str">
        <f t="shared" si="98"/>
        <v>May</v>
      </c>
      <c r="D781" t="str">
        <f t="shared" si="99"/>
        <v>2010_May</v>
      </c>
      <c r="E781" s="12" t="str">
        <f t="shared" si="100"/>
        <v>20_May</v>
      </c>
      <c r="F781" s="12" t="str">
        <f t="shared" si="101"/>
        <v>May-10</v>
      </c>
      <c r="G781" s="12"/>
    </row>
    <row r="782" spans="1:7">
      <c r="A782" s="2">
        <v>40319</v>
      </c>
      <c r="B782" t="str">
        <f t="shared" si="97"/>
        <v>2010_05</v>
      </c>
      <c r="C782" t="str">
        <f t="shared" si="98"/>
        <v>May</v>
      </c>
      <c r="D782" t="str">
        <f t="shared" si="99"/>
        <v>2010_May</v>
      </c>
      <c r="E782" s="12" t="str">
        <f t="shared" si="100"/>
        <v>21_May</v>
      </c>
      <c r="F782" s="12" t="str">
        <f t="shared" si="101"/>
        <v>May-10</v>
      </c>
      <c r="G782" s="12"/>
    </row>
    <row r="783" spans="1:7">
      <c r="A783" s="2">
        <v>40320</v>
      </c>
      <c r="B783" t="str">
        <f t="shared" si="97"/>
        <v>2010_05</v>
      </c>
      <c r="C783" t="str">
        <f t="shared" si="98"/>
        <v>May</v>
      </c>
      <c r="D783" t="str">
        <f t="shared" si="99"/>
        <v>2010_May</v>
      </c>
      <c r="E783" s="12" t="str">
        <f t="shared" si="100"/>
        <v>22_May</v>
      </c>
      <c r="F783" s="12" t="str">
        <f t="shared" si="101"/>
        <v>May-10</v>
      </c>
      <c r="G783" s="12"/>
    </row>
    <row r="784" spans="1:7">
      <c r="A784" s="2">
        <v>40321</v>
      </c>
      <c r="B784" t="str">
        <f t="shared" si="97"/>
        <v>2010_05</v>
      </c>
      <c r="C784" t="str">
        <f t="shared" si="98"/>
        <v>May</v>
      </c>
      <c r="D784" t="str">
        <f t="shared" si="99"/>
        <v>2010_May</v>
      </c>
      <c r="E784" s="12" t="str">
        <f t="shared" si="100"/>
        <v>23_May</v>
      </c>
      <c r="F784" s="12" t="str">
        <f t="shared" si="101"/>
        <v>May-10</v>
      </c>
      <c r="G784" s="12"/>
    </row>
    <row r="785" spans="1:7">
      <c r="A785" s="2">
        <v>40322</v>
      </c>
      <c r="B785" t="str">
        <f t="shared" si="97"/>
        <v>2010_05</v>
      </c>
      <c r="C785" t="str">
        <f t="shared" si="98"/>
        <v>May</v>
      </c>
      <c r="D785" t="str">
        <f t="shared" si="99"/>
        <v>2010_May</v>
      </c>
      <c r="E785" s="12" t="str">
        <f t="shared" si="100"/>
        <v>24_May</v>
      </c>
      <c r="F785" s="12" t="str">
        <f t="shared" si="101"/>
        <v>May-10</v>
      </c>
      <c r="G785" s="12"/>
    </row>
    <row r="786" spans="1:7">
      <c r="A786" s="2">
        <v>40323</v>
      </c>
      <c r="B786" t="str">
        <f t="shared" si="97"/>
        <v>2010_05</v>
      </c>
      <c r="C786" t="str">
        <f t="shared" si="98"/>
        <v>May</v>
      </c>
      <c r="D786" t="str">
        <f t="shared" si="99"/>
        <v>2010_May</v>
      </c>
      <c r="E786" s="12" t="str">
        <f t="shared" si="100"/>
        <v>25_May</v>
      </c>
      <c r="F786" s="12" t="str">
        <f t="shared" si="101"/>
        <v>May-10</v>
      </c>
      <c r="G786" s="12"/>
    </row>
    <row r="787" spans="1:7">
      <c r="A787" s="2">
        <v>40324</v>
      </c>
      <c r="B787" t="str">
        <f t="shared" si="97"/>
        <v>2010_05</v>
      </c>
      <c r="C787" t="str">
        <f t="shared" si="98"/>
        <v>May</v>
      </c>
      <c r="D787" t="str">
        <f t="shared" si="99"/>
        <v>2010_May</v>
      </c>
      <c r="E787" s="12" t="str">
        <f t="shared" si="100"/>
        <v>26_May</v>
      </c>
      <c r="F787" s="12" t="str">
        <f t="shared" si="101"/>
        <v>May-10</v>
      </c>
      <c r="G787" s="12"/>
    </row>
    <row r="788" spans="1:7">
      <c r="A788" s="2">
        <v>40325</v>
      </c>
      <c r="B788" t="str">
        <f t="shared" si="97"/>
        <v>2010_05</v>
      </c>
      <c r="C788" t="str">
        <f t="shared" si="98"/>
        <v>May</v>
      </c>
      <c r="D788" t="str">
        <f t="shared" si="99"/>
        <v>2010_May</v>
      </c>
      <c r="E788" s="12" t="str">
        <f t="shared" si="100"/>
        <v>27_May</v>
      </c>
      <c r="F788" s="12" t="str">
        <f t="shared" si="101"/>
        <v>May-10</v>
      </c>
      <c r="G788" s="12"/>
    </row>
    <row r="789" spans="1:7">
      <c r="A789" s="2">
        <v>40326</v>
      </c>
      <c r="B789" t="str">
        <f t="shared" si="97"/>
        <v>2010_05</v>
      </c>
      <c r="C789" t="str">
        <f t="shared" si="98"/>
        <v>May</v>
      </c>
      <c r="D789" t="str">
        <f t="shared" si="99"/>
        <v>2010_May</v>
      </c>
      <c r="E789" s="12" t="str">
        <f t="shared" si="100"/>
        <v>28_May</v>
      </c>
      <c r="F789" s="12" t="str">
        <f t="shared" si="101"/>
        <v>May-10</v>
      </c>
      <c r="G789" s="12"/>
    </row>
    <row r="790" spans="1:7">
      <c r="A790" s="2">
        <v>40327</v>
      </c>
      <c r="B790" t="str">
        <f t="shared" si="97"/>
        <v>2010_05</v>
      </c>
      <c r="C790" t="str">
        <f t="shared" si="98"/>
        <v>May</v>
      </c>
      <c r="D790" t="str">
        <f t="shared" si="99"/>
        <v>2010_May</v>
      </c>
      <c r="E790" s="12" t="str">
        <f t="shared" si="100"/>
        <v>29_May</v>
      </c>
      <c r="F790" s="12" t="str">
        <f t="shared" si="101"/>
        <v>May-10</v>
      </c>
      <c r="G790" s="12"/>
    </row>
    <row r="791" spans="1:7">
      <c r="A791" s="2">
        <v>40328</v>
      </c>
      <c r="B791" t="str">
        <f t="shared" si="97"/>
        <v>2010_05</v>
      </c>
      <c r="C791" t="str">
        <f t="shared" si="98"/>
        <v>May</v>
      </c>
      <c r="D791" t="str">
        <f t="shared" si="99"/>
        <v>2010_May</v>
      </c>
      <c r="E791" s="12" t="str">
        <f t="shared" si="100"/>
        <v>30_May</v>
      </c>
      <c r="F791" s="12" t="str">
        <f t="shared" si="101"/>
        <v>May-10</v>
      </c>
      <c r="G791" s="12"/>
    </row>
    <row r="792" spans="1:7">
      <c r="A792" s="2">
        <v>40329</v>
      </c>
      <c r="B792" t="str">
        <f t="shared" si="97"/>
        <v>2010_05</v>
      </c>
      <c r="C792" t="str">
        <f t="shared" si="98"/>
        <v>May</v>
      </c>
      <c r="D792" t="str">
        <f t="shared" si="99"/>
        <v>2010_May</v>
      </c>
      <c r="E792" s="12" t="str">
        <f t="shared" si="100"/>
        <v>31_May</v>
      </c>
      <c r="F792" s="12" t="str">
        <f t="shared" si="101"/>
        <v>May-10</v>
      </c>
      <c r="G792" s="12"/>
    </row>
    <row r="793" spans="1:7">
      <c r="A793" s="2">
        <v>40330</v>
      </c>
      <c r="B793" t="str">
        <f t="shared" si="97"/>
        <v>2010_06</v>
      </c>
      <c r="C793" t="str">
        <f t="shared" si="98"/>
        <v>Jun</v>
      </c>
      <c r="D793" t="str">
        <f t="shared" si="99"/>
        <v>2010_Jun</v>
      </c>
      <c r="E793" s="12" t="str">
        <f t="shared" si="100"/>
        <v>01_Jun</v>
      </c>
      <c r="F793" s="12" t="str">
        <f t="shared" si="101"/>
        <v>Jun-10</v>
      </c>
      <c r="G793" s="12"/>
    </row>
    <row r="794" spans="1:7">
      <c r="A794" s="2">
        <v>40331</v>
      </c>
      <c r="B794" t="str">
        <f t="shared" si="97"/>
        <v>2010_06</v>
      </c>
      <c r="C794" t="str">
        <f t="shared" si="98"/>
        <v>Jun</v>
      </c>
      <c r="D794" t="str">
        <f t="shared" si="99"/>
        <v>2010_Jun</v>
      </c>
      <c r="E794" s="12" t="str">
        <f t="shared" si="100"/>
        <v>02_Jun</v>
      </c>
      <c r="F794" s="12" t="str">
        <f t="shared" si="101"/>
        <v>Jun-10</v>
      </c>
      <c r="G794" s="12"/>
    </row>
    <row r="795" spans="1:7">
      <c r="A795" s="2">
        <v>40332</v>
      </c>
      <c r="B795" t="str">
        <f t="shared" si="97"/>
        <v>2010_06</v>
      </c>
      <c r="C795" t="str">
        <f t="shared" si="98"/>
        <v>Jun</v>
      </c>
      <c r="D795" t="str">
        <f t="shared" si="99"/>
        <v>2010_Jun</v>
      </c>
      <c r="E795" s="12" t="str">
        <f t="shared" si="100"/>
        <v>03_Jun</v>
      </c>
      <c r="F795" s="12" t="str">
        <f t="shared" si="101"/>
        <v>Jun-10</v>
      </c>
      <c r="G795" s="12"/>
    </row>
    <row r="796" spans="1:7">
      <c r="A796" s="2">
        <v>40333</v>
      </c>
      <c r="B796" t="str">
        <f t="shared" si="97"/>
        <v>2010_06</v>
      </c>
      <c r="C796" t="str">
        <f t="shared" si="98"/>
        <v>Jun</v>
      </c>
      <c r="D796" t="str">
        <f t="shared" si="99"/>
        <v>2010_Jun</v>
      </c>
      <c r="E796" s="12" t="str">
        <f t="shared" si="100"/>
        <v>04_Jun</v>
      </c>
      <c r="F796" s="12" t="str">
        <f t="shared" si="101"/>
        <v>Jun-10</v>
      </c>
      <c r="G796" s="12"/>
    </row>
    <row r="797" spans="1:7">
      <c r="A797" s="2">
        <v>40334</v>
      </c>
      <c r="B797" t="str">
        <f t="shared" si="97"/>
        <v>2010_06</v>
      </c>
      <c r="C797" t="str">
        <f t="shared" si="98"/>
        <v>Jun</v>
      </c>
      <c r="D797" t="str">
        <f t="shared" si="99"/>
        <v>2010_Jun</v>
      </c>
      <c r="E797" s="12" t="str">
        <f t="shared" si="100"/>
        <v>05_Jun</v>
      </c>
      <c r="F797" s="12" t="str">
        <f t="shared" si="101"/>
        <v>Jun-10</v>
      </c>
      <c r="G797" s="12"/>
    </row>
    <row r="798" spans="1:7">
      <c r="A798" s="2">
        <v>40335</v>
      </c>
      <c r="B798" t="str">
        <f t="shared" si="97"/>
        <v>2010_06</v>
      </c>
      <c r="C798" t="str">
        <f t="shared" si="98"/>
        <v>Jun</v>
      </c>
      <c r="D798" t="str">
        <f t="shared" si="99"/>
        <v>2010_Jun</v>
      </c>
      <c r="E798" s="12" t="str">
        <f t="shared" si="100"/>
        <v>06_Jun</v>
      </c>
      <c r="F798" s="12" t="str">
        <f t="shared" si="101"/>
        <v>Jun-10</v>
      </c>
      <c r="G798" s="12"/>
    </row>
    <row r="799" spans="1:7">
      <c r="A799" s="2">
        <v>40336</v>
      </c>
      <c r="B799" t="str">
        <f t="shared" si="97"/>
        <v>2010_06</v>
      </c>
      <c r="C799" t="str">
        <f t="shared" si="98"/>
        <v>Jun</v>
      </c>
      <c r="D799" t="str">
        <f t="shared" si="99"/>
        <v>2010_Jun</v>
      </c>
      <c r="E799" s="12" t="str">
        <f t="shared" si="100"/>
        <v>07_Jun</v>
      </c>
      <c r="F799" s="12" t="str">
        <f t="shared" si="101"/>
        <v>Jun-10</v>
      </c>
      <c r="G799" s="12"/>
    </row>
    <row r="800" spans="1:7">
      <c r="A800" s="2">
        <v>40337</v>
      </c>
      <c r="B800" t="str">
        <f t="shared" si="97"/>
        <v>2010_06</v>
      </c>
      <c r="C800" t="str">
        <f t="shared" si="98"/>
        <v>Jun</v>
      </c>
      <c r="D800" t="str">
        <f t="shared" si="99"/>
        <v>2010_Jun</v>
      </c>
      <c r="E800" s="12" t="str">
        <f t="shared" si="100"/>
        <v>08_Jun</v>
      </c>
      <c r="F800" s="12" t="str">
        <f t="shared" si="101"/>
        <v>Jun-10</v>
      </c>
      <c r="G800" s="12"/>
    </row>
    <row r="801" spans="1:7">
      <c r="A801" s="2">
        <v>40338</v>
      </c>
      <c r="B801" t="str">
        <f t="shared" si="97"/>
        <v>2010_06</v>
      </c>
      <c r="C801" t="str">
        <f t="shared" si="98"/>
        <v>Jun</v>
      </c>
      <c r="D801" t="str">
        <f t="shared" si="99"/>
        <v>2010_Jun</v>
      </c>
      <c r="E801" s="12" t="str">
        <f t="shared" si="100"/>
        <v>09_Jun</v>
      </c>
      <c r="F801" s="12" t="str">
        <f t="shared" si="101"/>
        <v>Jun-10</v>
      </c>
      <c r="G801" s="12"/>
    </row>
    <row r="802" spans="1:7">
      <c r="A802" s="2">
        <v>40339</v>
      </c>
      <c r="B802" t="str">
        <f t="shared" si="97"/>
        <v>2010_06</v>
      </c>
      <c r="C802" t="str">
        <f t="shared" si="98"/>
        <v>Jun</v>
      </c>
      <c r="D802" t="str">
        <f t="shared" si="99"/>
        <v>2010_Jun</v>
      </c>
      <c r="E802" s="12" t="str">
        <f t="shared" si="100"/>
        <v>10_Jun</v>
      </c>
      <c r="F802" s="12" t="str">
        <f t="shared" si="101"/>
        <v>Jun-10</v>
      </c>
      <c r="G802" s="12"/>
    </row>
    <row r="803" spans="1:7">
      <c r="A803" s="2">
        <v>40340</v>
      </c>
      <c r="B803" t="str">
        <f t="shared" si="97"/>
        <v>2010_06</v>
      </c>
      <c r="C803" t="str">
        <f t="shared" si="98"/>
        <v>Jun</v>
      </c>
      <c r="D803" t="str">
        <f t="shared" si="99"/>
        <v>2010_Jun</v>
      </c>
      <c r="E803" s="12" t="str">
        <f t="shared" si="100"/>
        <v>11_Jun</v>
      </c>
      <c r="F803" s="12" t="str">
        <f t="shared" si="101"/>
        <v>Jun-10</v>
      </c>
      <c r="G803" s="12"/>
    </row>
    <row r="804" spans="1:7">
      <c r="A804" s="2">
        <v>40341</v>
      </c>
      <c r="B804" t="str">
        <f t="shared" si="97"/>
        <v>2010_06</v>
      </c>
      <c r="C804" t="str">
        <f t="shared" si="98"/>
        <v>Jun</v>
      </c>
      <c r="D804" t="str">
        <f t="shared" si="99"/>
        <v>2010_Jun</v>
      </c>
      <c r="E804" s="12" t="str">
        <f t="shared" si="100"/>
        <v>12_Jun</v>
      </c>
      <c r="F804" s="12" t="str">
        <f t="shared" si="101"/>
        <v>Jun-10</v>
      </c>
      <c r="G804" s="12"/>
    </row>
    <row r="805" spans="1:7">
      <c r="A805" s="2">
        <v>40342</v>
      </c>
      <c r="B805" t="str">
        <f t="shared" si="97"/>
        <v>2010_06</v>
      </c>
      <c r="C805" t="str">
        <f t="shared" si="98"/>
        <v>Jun</v>
      </c>
      <c r="D805" t="str">
        <f t="shared" si="99"/>
        <v>2010_Jun</v>
      </c>
      <c r="E805" s="12" t="str">
        <f t="shared" si="100"/>
        <v>13_Jun</v>
      </c>
      <c r="F805" s="12" t="str">
        <f t="shared" si="101"/>
        <v>Jun-10</v>
      </c>
      <c r="G805" s="12"/>
    </row>
    <row r="806" spans="1:7">
      <c r="A806" s="2">
        <v>40343</v>
      </c>
      <c r="B806" t="str">
        <f t="shared" si="97"/>
        <v>2010_06</v>
      </c>
      <c r="C806" t="str">
        <f t="shared" si="98"/>
        <v>Jun</v>
      </c>
      <c r="D806" t="str">
        <f t="shared" si="99"/>
        <v>2010_Jun</v>
      </c>
      <c r="E806" s="12" t="str">
        <f t="shared" si="100"/>
        <v>14_Jun</v>
      </c>
      <c r="F806" s="12" t="str">
        <f t="shared" si="101"/>
        <v>Jun-10</v>
      </c>
      <c r="G806" s="12"/>
    </row>
    <row r="807" spans="1:7">
      <c r="A807" s="2">
        <v>40344</v>
      </c>
      <c r="B807" t="str">
        <f t="shared" si="97"/>
        <v>2010_06</v>
      </c>
      <c r="C807" t="str">
        <f t="shared" si="98"/>
        <v>Jun</v>
      </c>
      <c r="D807" t="str">
        <f t="shared" si="99"/>
        <v>2010_Jun</v>
      </c>
      <c r="E807" s="12" t="str">
        <f t="shared" si="100"/>
        <v>15_Jun</v>
      </c>
      <c r="F807" s="12" t="str">
        <f t="shared" si="101"/>
        <v>Jun-10</v>
      </c>
      <c r="G807" s="12"/>
    </row>
    <row r="808" spans="1:7">
      <c r="A808" s="2">
        <v>40345</v>
      </c>
      <c r="B808" t="str">
        <f t="shared" si="97"/>
        <v>2010_06</v>
      </c>
      <c r="C808" t="str">
        <f t="shared" si="98"/>
        <v>Jun</v>
      </c>
      <c r="D808" t="str">
        <f t="shared" si="99"/>
        <v>2010_Jun</v>
      </c>
      <c r="E808" s="12" t="str">
        <f t="shared" si="100"/>
        <v>16_Jun</v>
      </c>
      <c r="F808" s="12" t="str">
        <f t="shared" si="101"/>
        <v>Jun-10</v>
      </c>
      <c r="G808" s="12"/>
    </row>
    <row r="809" spans="1:7">
      <c r="A809" s="2">
        <v>40346</v>
      </c>
      <c r="B809" t="str">
        <f t="shared" si="97"/>
        <v>2010_06</v>
      </c>
      <c r="C809" t="str">
        <f t="shared" si="98"/>
        <v>Jun</v>
      </c>
      <c r="D809" t="str">
        <f t="shared" si="99"/>
        <v>2010_Jun</v>
      </c>
      <c r="E809" s="12" t="str">
        <f t="shared" si="100"/>
        <v>17_Jun</v>
      </c>
      <c r="F809" s="12" t="str">
        <f t="shared" si="101"/>
        <v>Jun-10</v>
      </c>
      <c r="G809" s="12"/>
    </row>
    <row r="810" spans="1:7">
      <c r="A810" s="2">
        <v>40347</v>
      </c>
      <c r="B810" t="str">
        <f t="shared" si="97"/>
        <v>2010_06</v>
      </c>
      <c r="C810" t="str">
        <f t="shared" si="98"/>
        <v>Jun</v>
      </c>
      <c r="D810" t="str">
        <f t="shared" si="99"/>
        <v>2010_Jun</v>
      </c>
      <c r="E810" s="12" t="str">
        <f t="shared" si="100"/>
        <v>18_Jun</v>
      </c>
      <c r="F810" s="12" t="str">
        <f t="shared" si="101"/>
        <v>Jun-10</v>
      </c>
      <c r="G810" s="12"/>
    </row>
    <row r="811" spans="1:7">
      <c r="A811" s="2">
        <v>40348</v>
      </c>
      <c r="B811" t="str">
        <f t="shared" si="97"/>
        <v>2010_06</v>
      </c>
      <c r="C811" t="str">
        <f t="shared" si="98"/>
        <v>Jun</v>
      </c>
      <c r="D811" t="str">
        <f t="shared" si="99"/>
        <v>2010_Jun</v>
      </c>
      <c r="E811" s="12" t="str">
        <f t="shared" si="100"/>
        <v>19_Jun</v>
      </c>
      <c r="F811" s="12" t="str">
        <f t="shared" si="101"/>
        <v>Jun-10</v>
      </c>
      <c r="G811" s="12"/>
    </row>
    <row r="812" spans="1:7">
      <c r="A812" s="2">
        <v>40349</v>
      </c>
      <c r="B812" t="str">
        <f t="shared" si="97"/>
        <v>2010_06</v>
      </c>
      <c r="C812" t="str">
        <f t="shared" si="98"/>
        <v>Jun</v>
      </c>
      <c r="D812" t="str">
        <f t="shared" si="99"/>
        <v>2010_Jun</v>
      </c>
      <c r="E812" s="12" t="str">
        <f t="shared" si="100"/>
        <v>20_Jun</v>
      </c>
      <c r="F812" s="12" t="str">
        <f t="shared" si="101"/>
        <v>Jun-10</v>
      </c>
      <c r="G812" s="12"/>
    </row>
    <row r="813" spans="1:7">
      <c r="A813" s="2">
        <v>40350</v>
      </c>
      <c r="B813" t="str">
        <f t="shared" si="97"/>
        <v>2010_06</v>
      </c>
      <c r="C813" t="str">
        <f t="shared" si="98"/>
        <v>Jun</v>
      </c>
      <c r="D813" t="str">
        <f t="shared" si="99"/>
        <v>2010_Jun</v>
      </c>
      <c r="E813" s="12" t="str">
        <f t="shared" si="100"/>
        <v>21_Jun</v>
      </c>
      <c r="F813" s="12" t="str">
        <f t="shared" si="101"/>
        <v>Jun-10</v>
      </c>
      <c r="G813" s="12"/>
    </row>
    <row r="814" spans="1:7">
      <c r="A814" s="2">
        <v>40351</v>
      </c>
      <c r="B814" t="str">
        <f t="shared" si="97"/>
        <v>2010_06</v>
      </c>
      <c r="C814" t="str">
        <f t="shared" si="98"/>
        <v>Jun</v>
      </c>
      <c r="D814" t="str">
        <f t="shared" si="99"/>
        <v>2010_Jun</v>
      </c>
      <c r="E814" s="12" t="str">
        <f t="shared" si="100"/>
        <v>22_Jun</v>
      </c>
      <c r="F814" s="12" t="str">
        <f t="shared" si="101"/>
        <v>Jun-10</v>
      </c>
      <c r="G814" s="12"/>
    </row>
    <row r="815" spans="1:7">
      <c r="A815" s="2">
        <v>40352</v>
      </c>
      <c r="B815" t="str">
        <f t="shared" si="97"/>
        <v>2010_06</v>
      </c>
      <c r="C815" t="str">
        <f t="shared" si="98"/>
        <v>Jun</v>
      </c>
      <c r="D815" t="str">
        <f t="shared" si="99"/>
        <v>2010_Jun</v>
      </c>
      <c r="E815" s="12" t="str">
        <f t="shared" si="100"/>
        <v>23_Jun</v>
      </c>
      <c r="F815" s="12" t="str">
        <f t="shared" si="101"/>
        <v>Jun-10</v>
      </c>
      <c r="G815" s="12"/>
    </row>
    <row r="816" spans="1:7">
      <c r="A816" s="2">
        <v>40353</v>
      </c>
      <c r="B816" t="str">
        <f t="shared" si="97"/>
        <v>2010_06</v>
      </c>
      <c r="C816" t="str">
        <f t="shared" si="98"/>
        <v>Jun</v>
      </c>
      <c r="D816" t="str">
        <f t="shared" si="99"/>
        <v>2010_Jun</v>
      </c>
      <c r="E816" s="12" t="str">
        <f t="shared" si="100"/>
        <v>24_Jun</v>
      </c>
      <c r="F816" s="12" t="str">
        <f t="shared" si="101"/>
        <v>Jun-10</v>
      </c>
      <c r="G816" s="12"/>
    </row>
    <row r="817" spans="1:7">
      <c r="A817" s="2">
        <v>40354</v>
      </c>
      <c r="B817" t="str">
        <f t="shared" si="97"/>
        <v>2010_06</v>
      </c>
      <c r="C817" t="str">
        <f t="shared" si="98"/>
        <v>Jun</v>
      </c>
      <c r="D817" t="str">
        <f t="shared" si="99"/>
        <v>2010_Jun</v>
      </c>
      <c r="E817" s="12" t="str">
        <f t="shared" si="100"/>
        <v>25_Jun</v>
      </c>
      <c r="F817" s="12" t="str">
        <f t="shared" si="101"/>
        <v>Jun-10</v>
      </c>
      <c r="G817" s="12"/>
    </row>
    <row r="818" spans="1:7">
      <c r="A818" s="2">
        <v>40355</v>
      </c>
      <c r="B818" t="str">
        <f t="shared" si="97"/>
        <v>2010_06</v>
      </c>
      <c r="C818" t="str">
        <f t="shared" si="98"/>
        <v>Jun</v>
      </c>
      <c r="D818" t="str">
        <f t="shared" si="99"/>
        <v>2010_Jun</v>
      </c>
      <c r="E818" s="12" t="str">
        <f t="shared" si="100"/>
        <v>26_Jun</v>
      </c>
      <c r="F818" s="12" t="str">
        <f t="shared" si="101"/>
        <v>Jun-10</v>
      </c>
      <c r="G818" s="12"/>
    </row>
    <row r="819" spans="1:7">
      <c r="A819" s="2">
        <v>40356</v>
      </c>
      <c r="B819" t="str">
        <f t="shared" si="97"/>
        <v>2010_06</v>
      </c>
      <c r="C819" t="str">
        <f t="shared" si="98"/>
        <v>Jun</v>
      </c>
      <c r="D819" t="str">
        <f t="shared" si="99"/>
        <v>2010_Jun</v>
      </c>
      <c r="E819" s="12" t="str">
        <f t="shared" si="100"/>
        <v>27_Jun</v>
      </c>
      <c r="F819" s="12" t="str">
        <f t="shared" si="101"/>
        <v>Jun-10</v>
      </c>
      <c r="G819" s="12"/>
    </row>
    <row r="820" spans="1:7">
      <c r="A820" s="2">
        <v>40357</v>
      </c>
      <c r="B820" t="str">
        <f t="shared" si="97"/>
        <v>2010_06</v>
      </c>
      <c r="C820" t="str">
        <f t="shared" si="98"/>
        <v>Jun</v>
      </c>
      <c r="D820" t="str">
        <f t="shared" si="99"/>
        <v>2010_Jun</v>
      </c>
      <c r="E820" s="12" t="str">
        <f t="shared" si="100"/>
        <v>28_Jun</v>
      </c>
      <c r="F820" s="12" t="str">
        <f t="shared" si="101"/>
        <v>Jun-10</v>
      </c>
      <c r="G820" s="12"/>
    </row>
    <row r="821" spans="1:7">
      <c r="A821" s="2">
        <v>40358</v>
      </c>
      <c r="B821" t="str">
        <f t="shared" si="97"/>
        <v>2010_06</v>
      </c>
      <c r="C821" t="str">
        <f t="shared" si="98"/>
        <v>Jun</v>
      </c>
      <c r="D821" t="str">
        <f t="shared" si="99"/>
        <v>2010_Jun</v>
      </c>
      <c r="E821" s="12" t="str">
        <f t="shared" si="100"/>
        <v>29_Jun</v>
      </c>
      <c r="F821" s="12" t="str">
        <f t="shared" si="101"/>
        <v>Jun-10</v>
      </c>
      <c r="G821" s="12"/>
    </row>
    <row r="822" spans="1:7">
      <c r="A822" s="2">
        <v>40359</v>
      </c>
      <c r="B822" t="str">
        <f t="shared" si="97"/>
        <v>2010_06</v>
      </c>
      <c r="C822" t="str">
        <f t="shared" si="98"/>
        <v>Jun</v>
      </c>
      <c r="D822" t="str">
        <f t="shared" si="99"/>
        <v>2010_Jun</v>
      </c>
      <c r="E822" s="12" t="str">
        <f t="shared" si="100"/>
        <v>30_Jun</v>
      </c>
      <c r="F822" s="12" t="str">
        <f t="shared" si="101"/>
        <v>Jun-10</v>
      </c>
      <c r="G822" s="12"/>
    </row>
    <row r="823" spans="1:7">
      <c r="A823" s="2">
        <v>40360</v>
      </c>
      <c r="B823" t="str">
        <f t="shared" si="97"/>
        <v>2010_07</v>
      </c>
      <c r="C823" t="str">
        <f t="shared" si="98"/>
        <v>Jul</v>
      </c>
      <c r="D823" t="str">
        <f t="shared" si="99"/>
        <v>2010_Jul</v>
      </c>
      <c r="E823" s="12" t="str">
        <f t="shared" si="100"/>
        <v>01_Jul</v>
      </c>
      <c r="F823" s="12" t="str">
        <f t="shared" si="101"/>
        <v>Jul-10</v>
      </c>
      <c r="G823" s="12"/>
    </row>
    <row r="824" spans="1:7">
      <c r="A824" s="2">
        <v>40361</v>
      </c>
      <c r="B824" t="str">
        <f t="shared" si="97"/>
        <v>2010_07</v>
      </c>
      <c r="C824" t="str">
        <f t="shared" si="98"/>
        <v>Jul</v>
      </c>
      <c r="D824" t="str">
        <f t="shared" si="99"/>
        <v>2010_Jul</v>
      </c>
      <c r="E824" s="12" t="str">
        <f t="shared" si="100"/>
        <v>02_Jul</v>
      </c>
      <c r="F824" s="12" t="str">
        <f t="shared" si="101"/>
        <v>Jul-10</v>
      </c>
      <c r="G824" s="12"/>
    </row>
    <row r="825" spans="1:7">
      <c r="A825" s="2">
        <v>40362</v>
      </c>
      <c r="B825" t="str">
        <f t="shared" si="97"/>
        <v>2010_07</v>
      </c>
      <c r="C825" t="str">
        <f t="shared" si="98"/>
        <v>Jul</v>
      </c>
      <c r="D825" t="str">
        <f t="shared" si="99"/>
        <v>2010_Jul</v>
      </c>
      <c r="E825" s="12" t="str">
        <f t="shared" si="100"/>
        <v>03_Jul</v>
      </c>
      <c r="F825" s="12" t="str">
        <f t="shared" si="101"/>
        <v>Jul-10</v>
      </c>
      <c r="G825" s="12"/>
    </row>
    <row r="826" spans="1:7">
      <c r="A826" s="2">
        <v>40363</v>
      </c>
      <c r="B826" t="str">
        <f t="shared" si="97"/>
        <v>2010_07</v>
      </c>
      <c r="C826" t="str">
        <f t="shared" si="98"/>
        <v>Jul</v>
      </c>
      <c r="D826" t="str">
        <f t="shared" si="99"/>
        <v>2010_Jul</v>
      </c>
      <c r="E826" s="12" t="str">
        <f t="shared" si="100"/>
        <v>04_Jul</v>
      </c>
      <c r="F826" s="12" t="str">
        <f t="shared" si="101"/>
        <v>Jul-10</v>
      </c>
      <c r="G826" s="12"/>
    </row>
    <row r="827" spans="1:7">
      <c r="A827" s="2">
        <v>40364</v>
      </c>
      <c r="B827" t="str">
        <f t="shared" si="97"/>
        <v>2010_07</v>
      </c>
      <c r="C827" t="str">
        <f t="shared" si="98"/>
        <v>Jul</v>
      </c>
      <c r="D827" t="str">
        <f t="shared" si="99"/>
        <v>2010_Jul</v>
      </c>
      <c r="E827" s="12" t="str">
        <f t="shared" si="100"/>
        <v>05_Jul</v>
      </c>
      <c r="F827" s="12" t="str">
        <f t="shared" si="101"/>
        <v>Jul-10</v>
      </c>
      <c r="G827" s="12"/>
    </row>
    <row r="828" spans="1:7">
      <c r="A828" s="2">
        <v>40365</v>
      </c>
      <c r="B828" t="str">
        <f t="shared" si="97"/>
        <v>2010_07</v>
      </c>
      <c r="C828" t="str">
        <f t="shared" si="98"/>
        <v>Jul</v>
      </c>
      <c r="D828" t="str">
        <f t="shared" si="99"/>
        <v>2010_Jul</v>
      </c>
      <c r="E828" s="12" t="str">
        <f t="shared" si="100"/>
        <v>06_Jul</v>
      </c>
      <c r="F828" s="12" t="str">
        <f t="shared" si="101"/>
        <v>Jul-10</v>
      </c>
      <c r="G828" s="12"/>
    </row>
    <row r="829" spans="1:7">
      <c r="A829" s="2">
        <v>40366</v>
      </c>
      <c r="B829" t="str">
        <f t="shared" si="97"/>
        <v>2010_07</v>
      </c>
      <c r="C829" t="str">
        <f t="shared" si="98"/>
        <v>Jul</v>
      </c>
      <c r="D829" t="str">
        <f t="shared" si="99"/>
        <v>2010_Jul</v>
      </c>
      <c r="E829" s="12" t="str">
        <f t="shared" si="100"/>
        <v>07_Jul</v>
      </c>
      <c r="F829" s="12" t="str">
        <f t="shared" si="101"/>
        <v>Jul-10</v>
      </c>
      <c r="G829" s="12"/>
    </row>
    <row r="830" spans="1:7">
      <c r="A830" s="2">
        <v>40367</v>
      </c>
      <c r="B830" t="str">
        <f t="shared" si="97"/>
        <v>2010_07</v>
      </c>
      <c r="C830" t="str">
        <f t="shared" si="98"/>
        <v>Jul</v>
      </c>
      <c r="D830" t="str">
        <f t="shared" si="99"/>
        <v>2010_Jul</v>
      </c>
      <c r="E830" s="12" t="str">
        <f t="shared" si="100"/>
        <v>08_Jul</v>
      </c>
      <c r="F830" s="12" t="str">
        <f t="shared" si="101"/>
        <v>Jul-10</v>
      </c>
      <c r="G830" s="12"/>
    </row>
    <row r="831" spans="1:7">
      <c r="A831" s="2">
        <v>40368</v>
      </c>
      <c r="B831" t="str">
        <f t="shared" si="97"/>
        <v>2010_07</v>
      </c>
      <c r="C831" t="str">
        <f t="shared" si="98"/>
        <v>Jul</v>
      </c>
      <c r="D831" t="str">
        <f t="shared" si="99"/>
        <v>2010_Jul</v>
      </c>
      <c r="E831" s="12" t="str">
        <f t="shared" si="100"/>
        <v>09_Jul</v>
      </c>
      <c r="F831" s="12" t="str">
        <f t="shared" si="101"/>
        <v>Jul-10</v>
      </c>
      <c r="G831" s="12"/>
    </row>
    <row r="832" spans="1:7">
      <c r="A832" s="2">
        <v>40369</v>
      </c>
      <c r="B832" t="str">
        <f t="shared" si="97"/>
        <v>2010_07</v>
      </c>
      <c r="C832" t="str">
        <f t="shared" si="98"/>
        <v>Jul</v>
      </c>
      <c r="D832" t="str">
        <f t="shared" si="99"/>
        <v>2010_Jul</v>
      </c>
      <c r="E832" s="12" t="str">
        <f t="shared" si="100"/>
        <v>10_Jul</v>
      </c>
      <c r="F832" s="12" t="str">
        <f t="shared" si="101"/>
        <v>Jul-10</v>
      </c>
      <c r="G832" s="12"/>
    </row>
    <row r="833" spans="1:7">
      <c r="A833" s="2">
        <v>40370</v>
      </c>
      <c r="B833" t="str">
        <f t="shared" si="97"/>
        <v>2010_07</v>
      </c>
      <c r="C833" t="str">
        <f t="shared" si="98"/>
        <v>Jul</v>
      </c>
      <c r="D833" t="str">
        <f t="shared" si="99"/>
        <v>2010_Jul</v>
      </c>
      <c r="E833" s="12" t="str">
        <f t="shared" si="100"/>
        <v>11_Jul</v>
      </c>
      <c r="F833" s="12" t="str">
        <f t="shared" si="101"/>
        <v>Jul-10</v>
      </c>
      <c r="G833" s="12"/>
    </row>
    <row r="834" spans="1:7">
      <c r="A834" s="2">
        <v>40371</v>
      </c>
      <c r="B834" t="str">
        <f t="shared" ref="B834:B897" si="102">TEXT(YEAR(A834),"0000")&amp;"_"&amp;TEXT(MONTH(A834),"00")</f>
        <v>2010_07</v>
      </c>
      <c r="C834" t="str">
        <f t="shared" ref="C834:C897" si="103">VLOOKUP(TEXT(MONTH(A834),"00"),$H$2:$I$13,2,FALSE)</f>
        <v>Jul</v>
      </c>
      <c r="D834" t="str">
        <f t="shared" si="99"/>
        <v>2010_Jul</v>
      </c>
      <c r="E834" s="12" t="str">
        <f t="shared" si="100"/>
        <v>12_Jul</v>
      </c>
      <c r="F834" s="12" t="str">
        <f t="shared" si="101"/>
        <v>Jul-10</v>
      </c>
      <c r="G834" s="12"/>
    </row>
    <row r="835" spans="1:7">
      <c r="A835" s="2">
        <v>40372</v>
      </c>
      <c r="B835" t="str">
        <f t="shared" si="102"/>
        <v>2010_07</v>
      </c>
      <c r="C835" t="str">
        <f t="shared" si="103"/>
        <v>Jul</v>
      </c>
      <c r="D835" t="str">
        <f t="shared" ref="D835:D898" si="104">TEXT(YEAR(A835),"0000")&amp;"_"&amp;C835</f>
        <v>2010_Jul</v>
      </c>
      <c r="E835" s="12" t="str">
        <f t="shared" ref="E835:E898" si="105">VLOOKUP(DAY(A835),$G$2:$H$32,2,FALSE)&amp;"_"&amp;C835</f>
        <v>13_Jul</v>
      </c>
      <c r="F835" s="12" t="str">
        <f t="shared" si="101"/>
        <v>Jul-10</v>
      </c>
      <c r="G835" s="12"/>
    </row>
    <row r="836" spans="1:7">
      <c r="A836" s="2">
        <v>40373</v>
      </c>
      <c r="B836" t="str">
        <f t="shared" si="102"/>
        <v>2010_07</v>
      </c>
      <c r="C836" t="str">
        <f t="shared" si="103"/>
        <v>Jul</v>
      </c>
      <c r="D836" t="str">
        <f t="shared" si="104"/>
        <v>2010_Jul</v>
      </c>
      <c r="E836" s="12" t="str">
        <f t="shared" si="105"/>
        <v>14_Jul</v>
      </c>
      <c r="F836" s="12" t="str">
        <f t="shared" ref="F836:F899" si="106">C836&amp;"-"&amp;RIGHT(YEAR(A836),2)</f>
        <v>Jul-10</v>
      </c>
      <c r="G836" s="12"/>
    </row>
    <row r="837" spans="1:7">
      <c r="A837" s="2">
        <v>40374</v>
      </c>
      <c r="B837" t="str">
        <f t="shared" si="102"/>
        <v>2010_07</v>
      </c>
      <c r="C837" t="str">
        <f t="shared" si="103"/>
        <v>Jul</v>
      </c>
      <c r="D837" t="str">
        <f t="shared" si="104"/>
        <v>2010_Jul</v>
      </c>
      <c r="E837" s="12" t="str">
        <f t="shared" si="105"/>
        <v>15_Jul</v>
      </c>
      <c r="F837" s="12" t="str">
        <f t="shared" si="106"/>
        <v>Jul-10</v>
      </c>
      <c r="G837" s="12"/>
    </row>
    <row r="838" spans="1:7">
      <c r="A838" s="2">
        <v>40375</v>
      </c>
      <c r="B838" t="str">
        <f t="shared" si="102"/>
        <v>2010_07</v>
      </c>
      <c r="C838" t="str">
        <f t="shared" si="103"/>
        <v>Jul</v>
      </c>
      <c r="D838" t="str">
        <f t="shared" si="104"/>
        <v>2010_Jul</v>
      </c>
      <c r="E838" s="12" t="str">
        <f t="shared" si="105"/>
        <v>16_Jul</v>
      </c>
      <c r="F838" s="12" t="str">
        <f t="shared" si="106"/>
        <v>Jul-10</v>
      </c>
      <c r="G838" s="12"/>
    </row>
    <row r="839" spans="1:7">
      <c r="A839" s="2">
        <v>40376</v>
      </c>
      <c r="B839" t="str">
        <f t="shared" si="102"/>
        <v>2010_07</v>
      </c>
      <c r="C839" t="str">
        <f t="shared" si="103"/>
        <v>Jul</v>
      </c>
      <c r="D839" t="str">
        <f t="shared" si="104"/>
        <v>2010_Jul</v>
      </c>
      <c r="E839" s="12" t="str">
        <f t="shared" si="105"/>
        <v>17_Jul</v>
      </c>
      <c r="F839" s="12" t="str">
        <f t="shared" si="106"/>
        <v>Jul-10</v>
      </c>
      <c r="G839" s="12"/>
    </row>
    <row r="840" spans="1:7">
      <c r="A840" s="2">
        <v>40377</v>
      </c>
      <c r="B840" t="str">
        <f t="shared" si="102"/>
        <v>2010_07</v>
      </c>
      <c r="C840" t="str">
        <f t="shared" si="103"/>
        <v>Jul</v>
      </c>
      <c r="D840" t="str">
        <f t="shared" si="104"/>
        <v>2010_Jul</v>
      </c>
      <c r="E840" s="12" t="str">
        <f t="shared" si="105"/>
        <v>18_Jul</v>
      </c>
      <c r="F840" s="12" t="str">
        <f t="shared" si="106"/>
        <v>Jul-10</v>
      </c>
      <c r="G840" s="12"/>
    </row>
    <row r="841" spans="1:7">
      <c r="A841" s="2">
        <v>40378</v>
      </c>
      <c r="B841" t="str">
        <f t="shared" si="102"/>
        <v>2010_07</v>
      </c>
      <c r="C841" t="str">
        <f t="shared" si="103"/>
        <v>Jul</v>
      </c>
      <c r="D841" t="str">
        <f t="shared" si="104"/>
        <v>2010_Jul</v>
      </c>
      <c r="E841" s="12" t="str">
        <f t="shared" si="105"/>
        <v>19_Jul</v>
      </c>
      <c r="F841" s="12" t="str">
        <f t="shared" si="106"/>
        <v>Jul-10</v>
      </c>
      <c r="G841" s="12"/>
    </row>
    <row r="842" spans="1:7">
      <c r="A842" s="2">
        <v>40379</v>
      </c>
      <c r="B842" t="str">
        <f t="shared" si="102"/>
        <v>2010_07</v>
      </c>
      <c r="C842" t="str">
        <f t="shared" si="103"/>
        <v>Jul</v>
      </c>
      <c r="D842" t="str">
        <f t="shared" si="104"/>
        <v>2010_Jul</v>
      </c>
      <c r="E842" s="12" t="str">
        <f t="shared" si="105"/>
        <v>20_Jul</v>
      </c>
      <c r="F842" s="12" t="str">
        <f t="shared" si="106"/>
        <v>Jul-10</v>
      </c>
      <c r="G842" s="12"/>
    </row>
    <row r="843" spans="1:7">
      <c r="A843" s="2">
        <v>40380</v>
      </c>
      <c r="B843" t="str">
        <f t="shared" si="102"/>
        <v>2010_07</v>
      </c>
      <c r="C843" t="str">
        <f t="shared" si="103"/>
        <v>Jul</v>
      </c>
      <c r="D843" t="str">
        <f t="shared" si="104"/>
        <v>2010_Jul</v>
      </c>
      <c r="E843" s="12" t="str">
        <f t="shared" si="105"/>
        <v>21_Jul</v>
      </c>
      <c r="F843" s="12" t="str">
        <f t="shared" si="106"/>
        <v>Jul-10</v>
      </c>
      <c r="G843" s="12"/>
    </row>
    <row r="844" spans="1:7">
      <c r="A844" s="2">
        <v>40381</v>
      </c>
      <c r="B844" t="str">
        <f t="shared" si="102"/>
        <v>2010_07</v>
      </c>
      <c r="C844" t="str">
        <f t="shared" si="103"/>
        <v>Jul</v>
      </c>
      <c r="D844" t="str">
        <f t="shared" si="104"/>
        <v>2010_Jul</v>
      </c>
      <c r="E844" s="12" t="str">
        <f t="shared" si="105"/>
        <v>22_Jul</v>
      </c>
      <c r="F844" s="12" t="str">
        <f t="shared" si="106"/>
        <v>Jul-10</v>
      </c>
      <c r="G844" s="12"/>
    </row>
    <row r="845" spans="1:7">
      <c r="A845" s="2">
        <v>40382</v>
      </c>
      <c r="B845" t="str">
        <f t="shared" si="102"/>
        <v>2010_07</v>
      </c>
      <c r="C845" t="str">
        <f t="shared" si="103"/>
        <v>Jul</v>
      </c>
      <c r="D845" t="str">
        <f t="shared" si="104"/>
        <v>2010_Jul</v>
      </c>
      <c r="E845" s="12" t="str">
        <f t="shared" si="105"/>
        <v>23_Jul</v>
      </c>
      <c r="F845" s="12" t="str">
        <f t="shared" si="106"/>
        <v>Jul-10</v>
      </c>
      <c r="G845" s="12"/>
    </row>
    <row r="846" spans="1:7">
      <c r="A846" s="2">
        <v>40383</v>
      </c>
      <c r="B846" t="str">
        <f t="shared" si="102"/>
        <v>2010_07</v>
      </c>
      <c r="C846" t="str">
        <f t="shared" si="103"/>
        <v>Jul</v>
      </c>
      <c r="D846" t="str">
        <f t="shared" si="104"/>
        <v>2010_Jul</v>
      </c>
      <c r="E846" s="12" t="str">
        <f t="shared" si="105"/>
        <v>24_Jul</v>
      </c>
      <c r="F846" s="12" t="str">
        <f t="shared" si="106"/>
        <v>Jul-10</v>
      </c>
      <c r="G846" s="12"/>
    </row>
    <row r="847" spans="1:7">
      <c r="A847" s="2">
        <v>40384</v>
      </c>
      <c r="B847" t="str">
        <f t="shared" si="102"/>
        <v>2010_07</v>
      </c>
      <c r="C847" t="str">
        <f t="shared" si="103"/>
        <v>Jul</v>
      </c>
      <c r="D847" t="str">
        <f t="shared" si="104"/>
        <v>2010_Jul</v>
      </c>
      <c r="E847" s="12" t="str">
        <f t="shared" si="105"/>
        <v>25_Jul</v>
      </c>
      <c r="F847" s="12" t="str">
        <f t="shared" si="106"/>
        <v>Jul-10</v>
      </c>
      <c r="G847" s="12"/>
    </row>
    <row r="848" spans="1:7">
      <c r="A848" s="2">
        <v>40385</v>
      </c>
      <c r="B848" t="str">
        <f t="shared" si="102"/>
        <v>2010_07</v>
      </c>
      <c r="C848" t="str">
        <f t="shared" si="103"/>
        <v>Jul</v>
      </c>
      <c r="D848" t="str">
        <f t="shared" si="104"/>
        <v>2010_Jul</v>
      </c>
      <c r="E848" s="12" t="str">
        <f t="shared" si="105"/>
        <v>26_Jul</v>
      </c>
      <c r="F848" s="12" t="str">
        <f t="shared" si="106"/>
        <v>Jul-10</v>
      </c>
      <c r="G848" s="12"/>
    </row>
    <row r="849" spans="1:7">
      <c r="A849" s="2">
        <v>40386</v>
      </c>
      <c r="B849" t="str">
        <f t="shared" si="102"/>
        <v>2010_07</v>
      </c>
      <c r="C849" t="str">
        <f t="shared" si="103"/>
        <v>Jul</v>
      </c>
      <c r="D849" t="str">
        <f t="shared" si="104"/>
        <v>2010_Jul</v>
      </c>
      <c r="E849" s="12" t="str">
        <f t="shared" si="105"/>
        <v>27_Jul</v>
      </c>
      <c r="F849" s="12" t="str">
        <f t="shared" si="106"/>
        <v>Jul-10</v>
      </c>
      <c r="G849" s="12"/>
    </row>
    <row r="850" spans="1:7">
      <c r="A850" s="2">
        <v>40387</v>
      </c>
      <c r="B850" t="str">
        <f t="shared" si="102"/>
        <v>2010_07</v>
      </c>
      <c r="C850" t="str">
        <f t="shared" si="103"/>
        <v>Jul</v>
      </c>
      <c r="D850" t="str">
        <f t="shared" si="104"/>
        <v>2010_Jul</v>
      </c>
      <c r="E850" s="12" t="str">
        <f t="shared" si="105"/>
        <v>28_Jul</v>
      </c>
      <c r="F850" s="12" t="str">
        <f t="shared" si="106"/>
        <v>Jul-10</v>
      </c>
      <c r="G850" s="12"/>
    </row>
    <row r="851" spans="1:7">
      <c r="A851" s="2">
        <v>40388</v>
      </c>
      <c r="B851" t="str">
        <f t="shared" si="102"/>
        <v>2010_07</v>
      </c>
      <c r="C851" t="str">
        <f t="shared" si="103"/>
        <v>Jul</v>
      </c>
      <c r="D851" t="str">
        <f t="shared" si="104"/>
        <v>2010_Jul</v>
      </c>
      <c r="E851" s="12" t="str">
        <f t="shared" si="105"/>
        <v>29_Jul</v>
      </c>
      <c r="F851" s="12" t="str">
        <f t="shared" si="106"/>
        <v>Jul-10</v>
      </c>
      <c r="G851" s="12"/>
    </row>
    <row r="852" spans="1:7">
      <c r="A852" s="2">
        <v>40389</v>
      </c>
      <c r="B852" t="str">
        <f t="shared" si="102"/>
        <v>2010_07</v>
      </c>
      <c r="C852" t="str">
        <f t="shared" si="103"/>
        <v>Jul</v>
      </c>
      <c r="D852" t="str">
        <f t="shared" si="104"/>
        <v>2010_Jul</v>
      </c>
      <c r="E852" s="12" t="str">
        <f t="shared" si="105"/>
        <v>30_Jul</v>
      </c>
      <c r="F852" s="12" t="str">
        <f t="shared" si="106"/>
        <v>Jul-10</v>
      </c>
      <c r="G852" s="12"/>
    </row>
    <row r="853" spans="1:7">
      <c r="A853" s="2">
        <v>40390</v>
      </c>
      <c r="B853" t="str">
        <f t="shared" si="102"/>
        <v>2010_07</v>
      </c>
      <c r="C853" t="str">
        <f t="shared" si="103"/>
        <v>Jul</v>
      </c>
      <c r="D853" t="str">
        <f t="shared" si="104"/>
        <v>2010_Jul</v>
      </c>
      <c r="E853" s="12" t="str">
        <f t="shared" si="105"/>
        <v>31_Jul</v>
      </c>
      <c r="F853" s="12" t="str">
        <f t="shared" si="106"/>
        <v>Jul-10</v>
      </c>
      <c r="G853" s="12"/>
    </row>
    <row r="854" spans="1:7">
      <c r="A854" s="2">
        <v>40391</v>
      </c>
      <c r="B854" t="str">
        <f t="shared" si="102"/>
        <v>2010_08</v>
      </c>
      <c r="C854" t="str">
        <f t="shared" si="103"/>
        <v>Aug</v>
      </c>
      <c r="D854" t="str">
        <f t="shared" si="104"/>
        <v>2010_Aug</v>
      </c>
      <c r="E854" s="12" t="str">
        <f t="shared" si="105"/>
        <v>01_Aug</v>
      </c>
      <c r="F854" s="12" t="str">
        <f t="shared" si="106"/>
        <v>Aug-10</v>
      </c>
      <c r="G854" s="12"/>
    </row>
    <row r="855" spans="1:7">
      <c r="A855" s="2">
        <v>40392</v>
      </c>
      <c r="B855" t="str">
        <f t="shared" si="102"/>
        <v>2010_08</v>
      </c>
      <c r="C855" t="str">
        <f t="shared" si="103"/>
        <v>Aug</v>
      </c>
      <c r="D855" t="str">
        <f t="shared" si="104"/>
        <v>2010_Aug</v>
      </c>
      <c r="E855" s="12" t="str">
        <f t="shared" si="105"/>
        <v>02_Aug</v>
      </c>
      <c r="F855" s="12" t="str">
        <f t="shared" si="106"/>
        <v>Aug-10</v>
      </c>
      <c r="G855" s="12"/>
    </row>
    <row r="856" spans="1:7">
      <c r="A856" s="2">
        <v>40393</v>
      </c>
      <c r="B856" t="str">
        <f t="shared" si="102"/>
        <v>2010_08</v>
      </c>
      <c r="C856" t="str">
        <f t="shared" si="103"/>
        <v>Aug</v>
      </c>
      <c r="D856" t="str">
        <f t="shared" si="104"/>
        <v>2010_Aug</v>
      </c>
      <c r="E856" s="12" t="str">
        <f t="shared" si="105"/>
        <v>03_Aug</v>
      </c>
      <c r="F856" s="12" t="str">
        <f t="shared" si="106"/>
        <v>Aug-10</v>
      </c>
      <c r="G856" s="12"/>
    </row>
    <row r="857" spans="1:7">
      <c r="A857" s="2">
        <v>40394</v>
      </c>
      <c r="B857" t="str">
        <f t="shared" si="102"/>
        <v>2010_08</v>
      </c>
      <c r="C857" t="str">
        <f t="shared" si="103"/>
        <v>Aug</v>
      </c>
      <c r="D857" t="str">
        <f t="shared" si="104"/>
        <v>2010_Aug</v>
      </c>
      <c r="E857" s="12" t="str">
        <f t="shared" si="105"/>
        <v>04_Aug</v>
      </c>
      <c r="F857" s="12" t="str">
        <f t="shared" si="106"/>
        <v>Aug-10</v>
      </c>
      <c r="G857" s="12"/>
    </row>
    <row r="858" spans="1:7">
      <c r="A858" s="2">
        <v>40395</v>
      </c>
      <c r="B858" t="str">
        <f t="shared" si="102"/>
        <v>2010_08</v>
      </c>
      <c r="C858" t="str">
        <f t="shared" si="103"/>
        <v>Aug</v>
      </c>
      <c r="D858" t="str">
        <f t="shared" si="104"/>
        <v>2010_Aug</v>
      </c>
      <c r="E858" s="12" t="str">
        <f t="shared" si="105"/>
        <v>05_Aug</v>
      </c>
      <c r="F858" s="12" t="str">
        <f t="shared" si="106"/>
        <v>Aug-10</v>
      </c>
      <c r="G858" s="12"/>
    </row>
    <row r="859" spans="1:7">
      <c r="A859" s="2">
        <v>40396</v>
      </c>
      <c r="B859" t="str">
        <f t="shared" si="102"/>
        <v>2010_08</v>
      </c>
      <c r="C859" t="str">
        <f t="shared" si="103"/>
        <v>Aug</v>
      </c>
      <c r="D859" t="str">
        <f t="shared" si="104"/>
        <v>2010_Aug</v>
      </c>
      <c r="E859" s="12" t="str">
        <f t="shared" si="105"/>
        <v>06_Aug</v>
      </c>
      <c r="F859" s="12" t="str">
        <f t="shared" si="106"/>
        <v>Aug-10</v>
      </c>
      <c r="G859" s="12"/>
    </row>
    <row r="860" spans="1:7">
      <c r="A860" s="2">
        <v>40397</v>
      </c>
      <c r="B860" t="str">
        <f t="shared" si="102"/>
        <v>2010_08</v>
      </c>
      <c r="C860" t="str">
        <f t="shared" si="103"/>
        <v>Aug</v>
      </c>
      <c r="D860" t="str">
        <f t="shared" si="104"/>
        <v>2010_Aug</v>
      </c>
      <c r="E860" s="12" t="str">
        <f t="shared" si="105"/>
        <v>07_Aug</v>
      </c>
      <c r="F860" s="12" t="str">
        <f t="shared" si="106"/>
        <v>Aug-10</v>
      </c>
      <c r="G860" s="12"/>
    </row>
    <row r="861" spans="1:7">
      <c r="A861" s="2">
        <v>40398</v>
      </c>
      <c r="B861" t="str">
        <f t="shared" si="102"/>
        <v>2010_08</v>
      </c>
      <c r="C861" t="str">
        <f t="shared" si="103"/>
        <v>Aug</v>
      </c>
      <c r="D861" t="str">
        <f t="shared" si="104"/>
        <v>2010_Aug</v>
      </c>
      <c r="E861" s="12" t="str">
        <f t="shared" si="105"/>
        <v>08_Aug</v>
      </c>
      <c r="F861" s="12" t="str">
        <f t="shared" si="106"/>
        <v>Aug-10</v>
      </c>
      <c r="G861" s="12"/>
    </row>
    <row r="862" spans="1:7">
      <c r="A862" s="2">
        <v>40399</v>
      </c>
      <c r="B862" t="str">
        <f t="shared" si="102"/>
        <v>2010_08</v>
      </c>
      <c r="C862" t="str">
        <f t="shared" si="103"/>
        <v>Aug</v>
      </c>
      <c r="D862" t="str">
        <f t="shared" si="104"/>
        <v>2010_Aug</v>
      </c>
      <c r="E862" s="12" t="str">
        <f t="shared" si="105"/>
        <v>09_Aug</v>
      </c>
      <c r="F862" s="12" t="str">
        <f t="shared" si="106"/>
        <v>Aug-10</v>
      </c>
      <c r="G862" s="12"/>
    </row>
    <row r="863" spans="1:7">
      <c r="A863" s="2">
        <v>40400</v>
      </c>
      <c r="B863" t="str">
        <f t="shared" si="102"/>
        <v>2010_08</v>
      </c>
      <c r="C863" t="str">
        <f t="shared" si="103"/>
        <v>Aug</v>
      </c>
      <c r="D863" t="str">
        <f t="shared" si="104"/>
        <v>2010_Aug</v>
      </c>
      <c r="E863" s="12" t="str">
        <f t="shared" si="105"/>
        <v>10_Aug</v>
      </c>
      <c r="F863" s="12" t="str">
        <f t="shared" si="106"/>
        <v>Aug-10</v>
      </c>
      <c r="G863" s="12"/>
    </row>
    <row r="864" spans="1:7">
      <c r="A864" s="2">
        <v>40401</v>
      </c>
      <c r="B864" t="str">
        <f t="shared" si="102"/>
        <v>2010_08</v>
      </c>
      <c r="C864" t="str">
        <f t="shared" si="103"/>
        <v>Aug</v>
      </c>
      <c r="D864" t="str">
        <f t="shared" si="104"/>
        <v>2010_Aug</v>
      </c>
      <c r="E864" s="12" t="str">
        <f t="shared" si="105"/>
        <v>11_Aug</v>
      </c>
      <c r="F864" s="12" t="str">
        <f t="shared" si="106"/>
        <v>Aug-10</v>
      </c>
      <c r="G864" s="12"/>
    </row>
    <row r="865" spans="1:7">
      <c r="A865" s="2">
        <v>40402</v>
      </c>
      <c r="B865" t="str">
        <f t="shared" si="102"/>
        <v>2010_08</v>
      </c>
      <c r="C865" t="str">
        <f t="shared" si="103"/>
        <v>Aug</v>
      </c>
      <c r="D865" t="str">
        <f t="shared" si="104"/>
        <v>2010_Aug</v>
      </c>
      <c r="E865" s="12" t="str">
        <f t="shared" si="105"/>
        <v>12_Aug</v>
      </c>
      <c r="F865" s="12" t="str">
        <f t="shared" si="106"/>
        <v>Aug-10</v>
      </c>
      <c r="G865" s="12"/>
    </row>
    <row r="866" spans="1:7">
      <c r="A866" s="2">
        <v>40403</v>
      </c>
      <c r="B866" t="str">
        <f t="shared" si="102"/>
        <v>2010_08</v>
      </c>
      <c r="C866" t="str">
        <f t="shared" si="103"/>
        <v>Aug</v>
      </c>
      <c r="D866" t="str">
        <f t="shared" si="104"/>
        <v>2010_Aug</v>
      </c>
      <c r="E866" s="12" t="str">
        <f t="shared" si="105"/>
        <v>13_Aug</v>
      </c>
      <c r="F866" s="12" t="str">
        <f t="shared" si="106"/>
        <v>Aug-10</v>
      </c>
      <c r="G866" s="12"/>
    </row>
    <row r="867" spans="1:7">
      <c r="A867" s="2">
        <v>40404</v>
      </c>
      <c r="B867" t="str">
        <f t="shared" si="102"/>
        <v>2010_08</v>
      </c>
      <c r="C867" t="str">
        <f t="shared" si="103"/>
        <v>Aug</v>
      </c>
      <c r="D867" t="str">
        <f t="shared" si="104"/>
        <v>2010_Aug</v>
      </c>
      <c r="E867" s="12" t="str">
        <f t="shared" si="105"/>
        <v>14_Aug</v>
      </c>
      <c r="F867" s="12" t="str">
        <f t="shared" si="106"/>
        <v>Aug-10</v>
      </c>
      <c r="G867" s="12"/>
    </row>
    <row r="868" spans="1:7">
      <c r="A868" s="2">
        <v>40405</v>
      </c>
      <c r="B868" t="str">
        <f t="shared" si="102"/>
        <v>2010_08</v>
      </c>
      <c r="C868" t="str">
        <f t="shared" si="103"/>
        <v>Aug</v>
      </c>
      <c r="D868" t="str">
        <f t="shared" si="104"/>
        <v>2010_Aug</v>
      </c>
      <c r="E868" s="12" t="str">
        <f t="shared" si="105"/>
        <v>15_Aug</v>
      </c>
      <c r="F868" s="12" t="str">
        <f t="shared" si="106"/>
        <v>Aug-10</v>
      </c>
      <c r="G868" s="12"/>
    </row>
    <row r="869" spans="1:7">
      <c r="A869" s="2">
        <v>40406</v>
      </c>
      <c r="B869" t="str">
        <f t="shared" si="102"/>
        <v>2010_08</v>
      </c>
      <c r="C869" t="str">
        <f t="shared" si="103"/>
        <v>Aug</v>
      </c>
      <c r="D869" t="str">
        <f t="shared" si="104"/>
        <v>2010_Aug</v>
      </c>
      <c r="E869" s="12" t="str">
        <f t="shared" si="105"/>
        <v>16_Aug</v>
      </c>
      <c r="F869" s="12" t="str">
        <f t="shared" si="106"/>
        <v>Aug-10</v>
      </c>
      <c r="G869" s="12"/>
    </row>
    <row r="870" spans="1:7">
      <c r="A870" s="2">
        <v>40407</v>
      </c>
      <c r="B870" t="str">
        <f t="shared" si="102"/>
        <v>2010_08</v>
      </c>
      <c r="C870" t="str">
        <f t="shared" si="103"/>
        <v>Aug</v>
      </c>
      <c r="D870" t="str">
        <f t="shared" si="104"/>
        <v>2010_Aug</v>
      </c>
      <c r="E870" s="12" t="str">
        <f t="shared" si="105"/>
        <v>17_Aug</v>
      </c>
      <c r="F870" s="12" t="str">
        <f t="shared" si="106"/>
        <v>Aug-10</v>
      </c>
      <c r="G870" s="12"/>
    </row>
    <row r="871" spans="1:7">
      <c r="A871" s="2">
        <v>40408</v>
      </c>
      <c r="B871" t="str">
        <f t="shared" si="102"/>
        <v>2010_08</v>
      </c>
      <c r="C871" t="str">
        <f t="shared" si="103"/>
        <v>Aug</v>
      </c>
      <c r="D871" t="str">
        <f t="shared" si="104"/>
        <v>2010_Aug</v>
      </c>
      <c r="E871" s="12" t="str">
        <f t="shared" si="105"/>
        <v>18_Aug</v>
      </c>
      <c r="F871" s="12" t="str">
        <f t="shared" si="106"/>
        <v>Aug-10</v>
      </c>
      <c r="G871" s="12"/>
    </row>
    <row r="872" spans="1:7">
      <c r="A872" s="2">
        <v>40409</v>
      </c>
      <c r="B872" t="str">
        <f t="shared" si="102"/>
        <v>2010_08</v>
      </c>
      <c r="C872" t="str">
        <f t="shared" si="103"/>
        <v>Aug</v>
      </c>
      <c r="D872" t="str">
        <f t="shared" si="104"/>
        <v>2010_Aug</v>
      </c>
      <c r="E872" s="12" t="str">
        <f t="shared" si="105"/>
        <v>19_Aug</v>
      </c>
      <c r="F872" s="12" t="str">
        <f t="shared" si="106"/>
        <v>Aug-10</v>
      </c>
      <c r="G872" s="12"/>
    </row>
    <row r="873" spans="1:7">
      <c r="A873" s="2">
        <v>40410</v>
      </c>
      <c r="B873" t="str">
        <f t="shared" si="102"/>
        <v>2010_08</v>
      </c>
      <c r="C873" t="str">
        <f t="shared" si="103"/>
        <v>Aug</v>
      </c>
      <c r="D873" t="str">
        <f t="shared" si="104"/>
        <v>2010_Aug</v>
      </c>
      <c r="E873" s="12" t="str">
        <f t="shared" si="105"/>
        <v>20_Aug</v>
      </c>
      <c r="F873" s="12" t="str">
        <f t="shared" si="106"/>
        <v>Aug-10</v>
      </c>
      <c r="G873" s="12"/>
    </row>
    <row r="874" spans="1:7">
      <c r="A874" s="2">
        <v>40411</v>
      </c>
      <c r="B874" t="str">
        <f t="shared" si="102"/>
        <v>2010_08</v>
      </c>
      <c r="C874" t="str">
        <f t="shared" si="103"/>
        <v>Aug</v>
      </c>
      <c r="D874" t="str">
        <f t="shared" si="104"/>
        <v>2010_Aug</v>
      </c>
      <c r="E874" s="12" t="str">
        <f t="shared" si="105"/>
        <v>21_Aug</v>
      </c>
      <c r="F874" s="12" t="str">
        <f t="shared" si="106"/>
        <v>Aug-10</v>
      </c>
      <c r="G874" s="12"/>
    </row>
    <row r="875" spans="1:7">
      <c r="A875" s="2">
        <v>40412</v>
      </c>
      <c r="B875" t="str">
        <f t="shared" si="102"/>
        <v>2010_08</v>
      </c>
      <c r="C875" t="str">
        <f t="shared" si="103"/>
        <v>Aug</v>
      </c>
      <c r="D875" t="str">
        <f t="shared" si="104"/>
        <v>2010_Aug</v>
      </c>
      <c r="E875" s="12" t="str">
        <f t="shared" si="105"/>
        <v>22_Aug</v>
      </c>
      <c r="F875" s="12" t="str">
        <f t="shared" si="106"/>
        <v>Aug-10</v>
      </c>
      <c r="G875" s="12"/>
    </row>
    <row r="876" spans="1:7">
      <c r="A876" s="2">
        <v>40413</v>
      </c>
      <c r="B876" t="str">
        <f t="shared" si="102"/>
        <v>2010_08</v>
      </c>
      <c r="C876" t="str">
        <f t="shared" si="103"/>
        <v>Aug</v>
      </c>
      <c r="D876" t="str">
        <f t="shared" si="104"/>
        <v>2010_Aug</v>
      </c>
      <c r="E876" s="12" t="str">
        <f t="shared" si="105"/>
        <v>23_Aug</v>
      </c>
      <c r="F876" s="12" t="str">
        <f t="shared" si="106"/>
        <v>Aug-10</v>
      </c>
      <c r="G876" s="12"/>
    </row>
    <row r="877" spans="1:7">
      <c r="A877" s="2">
        <v>40414</v>
      </c>
      <c r="B877" t="str">
        <f t="shared" si="102"/>
        <v>2010_08</v>
      </c>
      <c r="C877" t="str">
        <f t="shared" si="103"/>
        <v>Aug</v>
      </c>
      <c r="D877" t="str">
        <f t="shared" si="104"/>
        <v>2010_Aug</v>
      </c>
      <c r="E877" s="12" t="str">
        <f t="shared" si="105"/>
        <v>24_Aug</v>
      </c>
      <c r="F877" s="12" t="str">
        <f t="shared" si="106"/>
        <v>Aug-10</v>
      </c>
      <c r="G877" s="12"/>
    </row>
    <row r="878" spans="1:7">
      <c r="A878" s="2">
        <v>40415</v>
      </c>
      <c r="B878" t="str">
        <f t="shared" si="102"/>
        <v>2010_08</v>
      </c>
      <c r="C878" t="str">
        <f t="shared" si="103"/>
        <v>Aug</v>
      </c>
      <c r="D878" t="str">
        <f t="shared" si="104"/>
        <v>2010_Aug</v>
      </c>
      <c r="E878" s="12" t="str">
        <f t="shared" si="105"/>
        <v>25_Aug</v>
      </c>
      <c r="F878" s="12" t="str">
        <f t="shared" si="106"/>
        <v>Aug-10</v>
      </c>
      <c r="G878" s="12"/>
    </row>
    <row r="879" spans="1:7">
      <c r="A879" s="2">
        <v>40416</v>
      </c>
      <c r="B879" t="str">
        <f t="shared" si="102"/>
        <v>2010_08</v>
      </c>
      <c r="C879" t="str">
        <f t="shared" si="103"/>
        <v>Aug</v>
      </c>
      <c r="D879" t="str">
        <f t="shared" si="104"/>
        <v>2010_Aug</v>
      </c>
      <c r="E879" s="12" t="str">
        <f t="shared" si="105"/>
        <v>26_Aug</v>
      </c>
      <c r="F879" s="12" t="str">
        <f t="shared" si="106"/>
        <v>Aug-10</v>
      </c>
      <c r="G879" s="12"/>
    </row>
    <row r="880" spans="1:7">
      <c r="A880" s="2">
        <v>40417</v>
      </c>
      <c r="B880" t="str">
        <f t="shared" si="102"/>
        <v>2010_08</v>
      </c>
      <c r="C880" t="str">
        <f t="shared" si="103"/>
        <v>Aug</v>
      </c>
      <c r="D880" t="str">
        <f t="shared" si="104"/>
        <v>2010_Aug</v>
      </c>
      <c r="E880" s="12" t="str">
        <f t="shared" si="105"/>
        <v>27_Aug</v>
      </c>
      <c r="F880" s="12" t="str">
        <f t="shared" si="106"/>
        <v>Aug-10</v>
      </c>
      <c r="G880" s="12"/>
    </row>
    <row r="881" spans="1:7">
      <c r="A881" s="2">
        <v>40418</v>
      </c>
      <c r="B881" t="str">
        <f t="shared" si="102"/>
        <v>2010_08</v>
      </c>
      <c r="C881" t="str">
        <f t="shared" si="103"/>
        <v>Aug</v>
      </c>
      <c r="D881" t="str">
        <f t="shared" si="104"/>
        <v>2010_Aug</v>
      </c>
      <c r="E881" s="12" t="str">
        <f t="shared" si="105"/>
        <v>28_Aug</v>
      </c>
      <c r="F881" s="12" t="str">
        <f t="shared" si="106"/>
        <v>Aug-10</v>
      </c>
      <c r="G881" s="12"/>
    </row>
    <row r="882" spans="1:7">
      <c r="A882" s="2">
        <v>40419</v>
      </c>
      <c r="B882" t="str">
        <f t="shared" si="102"/>
        <v>2010_08</v>
      </c>
      <c r="C882" t="str">
        <f t="shared" si="103"/>
        <v>Aug</v>
      </c>
      <c r="D882" t="str">
        <f t="shared" si="104"/>
        <v>2010_Aug</v>
      </c>
      <c r="E882" s="12" t="str">
        <f t="shared" si="105"/>
        <v>29_Aug</v>
      </c>
      <c r="F882" s="12" t="str">
        <f t="shared" si="106"/>
        <v>Aug-10</v>
      </c>
      <c r="G882" s="12"/>
    </row>
    <row r="883" spans="1:7">
      <c r="A883" s="2">
        <v>40420</v>
      </c>
      <c r="B883" t="str">
        <f t="shared" si="102"/>
        <v>2010_08</v>
      </c>
      <c r="C883" t="str">
        <f t="shared" si="103"/>
        <v>Aug</v>
      </c>
      <c r="D883" t="str">
        <f t="shared" si="104"/>
        <v>2010_Aug</v>
      </c>
      <c r="E883" s="12" t="str">
        <f t="shared" si="105"/>
        <v>30_Aug</v>
      </c>
      <c r="F883" s="12" t="str">
        <f t="shared" si="106"/>
        <v>Aug-10</v>
      </c>
      <c r="G883" s="12"/>
    </row>
    <row r="884" spans="1:7">
      <c r="A884" s="2">
        <v>40421</v>
      </c>
      <c r="B884" t="str">
        <f t="shared" si="102"/>
        <v>2010_08</v>
      </c>
      <c r="C884" t="str">
        <f t="shared" si="103"/>
        <v>Aug</v>
      </c>
      <c r="D884" t="str">
        <f t="shared" si="104"/>
        <v>2010_Aug</v>
      </c>
      <c r="E884" s="12" t="str">
        <f t="shared" si="105"/>
        <v>31_Aug</v>
      </c>
      <c r="F884" s="12" t="str">
        <f t="shared" si="106"/>
        <v>Aug-10</v>
      </c>
      <c r="G884" s="12"/>
    </row>
    <row r="885" spans="1:7">
      <c r="A885" s="2">
        <v>40422</v>
      </c>
      <c r="B885" t="str">
        <f t="shared" si="102"/>
        <v>2010_09</v>
      </c>
      <c r="C885" t="str">
        <f t="shared" si="103"/>
        <v>Sep</v>
      </c>
      <c r="D885" t="str">
        <f t="shared" si="104"/>
        <v>2010_Sep</v>
      </c>
      <c r="E885" s="12" t="str">
        <f t="shared" si="105"/>
        <v>01_Sep</v>
      </c>
      <c r="F885" s="12" t="str">
        <f t="shared" si="106"/>
        <v>Sep-10</v>
      </c>
      <c r="G885" s="12"/>
    </row>
    <row r="886" spans="1:7">
      <c r="A886" s="2">
        <v>40423</v>
      </c>
      <c r="B886" t="str">
        <f t="shared" si="102"/>
        <v>2010_09</v>
      </c>
      <c r="C886" t="str">
        <f t="shared" si="103"/>
        <v>Sep</v>
      </c>
      <c r="D886" t="str">
        <f t="shared" si="104"/>
        <v>2010_Sep</v>
      </c>
      <c r="E886" s="12" t="str">
        <f t="shared" si="105"/>
        <v>02_Sep</v>
      </c>
      <c r="F886" s="12" t="str">
        <f t="shared" si="106"/>
        <v>Sep-10</v>
      </c>
      <c r="G886" s="12"/>
    </row>
    <row r="887" spans="1:7">
      <c r="A887" s="2">
        <v>40424</v>
      </c>
      <c r="B887" t="str">
        <f t="shared" si="102"/>
        <v>2010_09</v>
      </c>
      <c r="C887" t="str">
        <f t="shared" si="103"/>
        <v>Sep</v>
      </c>
      <c r="D887" t="str">
        <f t="shared" si="104"/>
        <v>2010_Sep</v>
      </c>
      <c r="E887" s="12" t="str">
        <f t="shared" si="105"/>
        <v>03_Sep</v>
      </c>
      <c r="F887" s="12" t="str">
        <f t="shared" si="106"/>
        <v>Sep-10</v>
      </c>
      <c r="G887" s="12"/>
    </row>
    <row r="888" spans="1:7">
      <c r="A888" s="2">
        <v>40425</v>
      </c>
      <c r="B888" t="str">
        <f t="shared" si="102"/>
        <v>2010_09</v>
      </c>
      <c r="C888" t="str">
        <f t="shared" si="103"/>
        <v>Sep</v>
      </c>
      <c r="D888" t="str">
        <f t="shared" si="104"/>
        <v>2010_Sep</v>
      </c>
      <c r="E888" s="12" t="str">
        <f t="shared" si="105"/>
        <v>04_Sep</v>
      </c>
      <c r="F888" s="12" t="str">
        <f t="shared" si="106"/>
        <v>Sep-10</v>
      </c>
      <c r="G888" s="12"/>
    </row>
    <row r="889" spans="1:7">
      <c r="A889" s="2">
        <v>40426</v>
      </c>
      <c r="B889" t="str">
        <f t="shared" si="102"/>
        <v>2010_09</v>
      </c>
      <c r="C889" t="str">
        <f t="shared" si="103"/>
        <v>Sep</v>
      </c>
      <c r="D889" t="str">
        <f t="shared" si="104"/>
        <v>2010_Sep</v>
      </c>
      <c r="E889" s="12" t="str">
        <f t="shared" si="105"/>
        <v>05_Sep</v>
      </c>
      <c r="F889" s="12" t="str">
        <f t="shared" si="106"/>
        <v>Sep-10</v>
      </c>
      <c r="G889" s="12"/>
    </row>
    <row r="890" spans="1:7">
      <c r="A890" s="2">
        <v>40427</v>
      </c>
      <c r="B890" t="str">
        <f t="shared" si="102"/>
        <v>2010_09</v>
      </c>
      <c r="C890" t="str">
        <f t="shared" si="103"/>
        <v>Sep</v>
      </c>
      <c r="D890" t="str">
        <f t="shared" si="104"/>
        <v>2010_Sep</v>
      </c>
      <c r="E890" s="12" t="str">
        <f t="shared" si="105"/>
        <v>06_Sep</v>
      </c>
      <c r="F890" s="12" t="str">
        <f t="shared" si="106"/>
        <v>Sep-10</v>
      </c>
      <c r="G890" s="12"/>
    </row>
    <row r="891" spans="1:7">
      <c r="A891" s="2">
        <v>40428</v>
      </c>
      <c r="B891" t="str">
        <f t="shared" si="102"/>
        <v>2010_09</v>
      </c>
      <c r="C891" t="str">
        <f t="shared" si="103"/>
        <v>Sep</v>
      </c>
      <c r="D891" t="str">
        <f t="shared" si="104"/>
        <v>2010_Sep</v>
      </c>
      <c r="E891" s="12" t="str">
        <f t="shared" si="105"/>
        <v>07_Sep</v>
      </c>
      <c r="F891" s="12" t="str">
        <f t="shared" si="106"/>
        <v>Sep-10</v>
      </c>
      <c r="G891" s="12"/>
    </row>
    <row r="892" spans="1:7">
      <c r="A892" s="2">
        <v>40429</v>
      </c>
      <c r="B892" t="str">
        <f t="shared" si="102"/>
        <v>2010_09</v>
      </c>
      <c r="C892" t="str">
        <f t="shared" si="103"/>
        <v>Sep</v>
      </c>
      <c r="D892" t="str">
        <f t="shared" si="104"/>
        <v>2010_Sep</v>
      </c>
      <c r="E892" s="12" t="str">
        <f t="shared" si="105"/>
        <v>08_Sep</v>
      </c>
      <c r="F892" s="12" t="str">
        <f t="shared" si="106"/>
        <v>Sep-10</v>
      </c>
      <c r="G892" s="12"/>
    </row>
    <row r="893" spans="1:7">
      <c r="A893" s="2">
        <v>40430</v>
      </c>
      <c r="B893" t="str">
        <f t="shared" si="102"/>
        <v>2010_09</v>
      </c>
      <c r="C893" t="str">
        <f t="shared" si="103"/>
        <v>Sep</v>
      </c>
      <c r="D893" t="str">
        <f t="shared" si="104"/>
        <v>2010_Sep</v>
      </c>
      <c r="E893" s="12" t="str">
        <f t="shared" si="105"/>
        <v>09_Sep</v>
      </c>
      <c r="F893" s="12" t="str">
        <f t="shared" si="106"/>
        <v>Sep-10</v>
      </c>
      <c r="G893" s="12"/>
    </row>
    <row r="894" spans="1:7">
      <c r="A894" s="2">
        <v>40431</v>
      </c>
      <c r="B894" t="str">
        <f t="shared" si="102"/>
        <v>2010_09</v>
      </c>
      <c r="C894" t="str">
        <f t="shared" si="103"/>
        <v>Sep</v>
      </c>
      <c r="D894" t="str">
        <f t="shared" si="104"/>
        <v>2010_Sep</v>
      </c>
      <c r="E894" s="12" t="str">
        <f t="shared" si="105"/>
        <v>10_Sep</v>
      </c>
      <c r="F894" s="12" t="str">
        <f t="shared" si="106"/>
        <v>Sep-10</v>
      </c>
      <c r="G894" s="12"/>
    </row>
    <row r="895" spans="1:7">
      <c r="A895" s="2">
        <v>40432</v>
      </c>
      <c r="B895" t="str">
        <f t="shared" si="102"/>
        <v>2010_09</v>
      </c>
      <c r="C895" t="str">
        <f t="shared" si="103"/>
        <v>Sep</v>
      </c>
      <c r="D895" t="str">
        <f t="shared" si="104"/>
        <v>2010_Sep</v>
      </c>
      <c r="E895" s="12" t="str">
        <f t="shared" si="105"/>
        <v>11_Sep</v>
      </c>
      <c r="F895" s="12" t="str">
        <f t="shared" si="106"/>
        <v>Sep-10</v>
      </c>
      <c r="G895" s="12"/>
    </row>
    <row r="896" spans="1:7">
      <c r="A896" s="2">
        <v>40433</v>
      </c>
      <c r="B896" t="str">
        <f t="shared" si="102"/>
        <v>2010_09</v>
      </c>
      <c r="C896" t="str">
        <f t="shared" si="103"/>
        <v>Sep</v>
      </c>
      <c r="D896" t="str">
        <f t="shared" si="104"/>
        <v>2010_Sep</v>
      </c>
      <c r="E896" s="12" t="str">
        <f t="shared" si="105"/>
        <v>12_Sep</v>
      </c>
      <c r="F896" s="12" t="str">
        <f t="shared" si="106"/>
        <v>Sep-10</v>
      </c>
      <c r="G896" s="12"/>
    </row>
    <row r="897" spans="1:7">
      <c r="A897" s="2">
        <v>40434</v>
      </c>
      <c r="B897" t="str">
        <f t="shared" si="102"/>
        <v>2010_09</v>
      </c>
      <c r="C897" t="str">
        <f t="shared" si="103"/>
        <v>Sep</v>
      </c>
      <c r="D897" t="str">
        <f t="shared" si="104"/>
        <v>2010_Sep</v>
      </c>
      <c r="E897" s="12" t="str">
        <f t="shared" si="105"/>
        <v>13_Sep</v>
      </c>
      <c r="F897" s="12" t="str">
        <f t="shared" si="106"/>
        <v>Sep-10</v>
      </c>
      <c r="G897" s="12"/>
    </row>
    <row r="898" spans="1:7">
      <c r="A898" s="2">
        <v>40435</v>
      </c>
      <c r="B898" t="str">
        <f t="shared" ref="B898:B961" si="107">TEXT(YEAR(A898),"0000")&amp;"_"&amp;TEXT(MONTH(A898),"00")</f>
        <v>2010_09</v>
      </c>
      <c r="C898" t="str">
        <f t="shared" ref="C898:C961" si="108">VLOOKUP(TEXT(MONTH(A898),"00"),$H$2:$I$13,2,FALSE)</f>
        <v>Sep</v>
      </c>
      <c r="D898" t="str">
        <f t="shared" si="104"/>
        <v>2010_Sep</v>
      </c>
      <c r="E898" s="12" t="str">
        <f t="shared" si="105"/>
        <v>14_Sep</v>
      </c>
      <c r="F898" s="12" t="str">
        <f t="shared" si="106"/>
        <v>Sep-10</v>
      </c>
      <c r="G898" s="12"/>
    </row>
    <row r="899" spans="1:7">
      <c r="A899" s="2">
        <v>40436</v>
      </c>
      <c r="B899" t="str">
        <f t="shared" si="107"/>
        <v>2010_09</v>
      </c>
      <c r="C899" t="str">
        <f t="shared" si="108"/>
        <v>Sep</v>
      </c>
      <c r="D899" t="str">
        <f t="shared" ref="D899:D962" si="109">TEXT(YEAR(A899),"0000")&amp;"_"&amp;C899</f>
        <v>2010_Sep</v>
      </c>
      <c r="E899" s="12" t="str">
        <f t="shared" ref="E899:E962" si="110">VLOOKUP(DAY(A899),$G$2:$H$32,2,FALSE)&amp;"_"&amp;C899</f>
        <v>15_Sep</v>
      </c>
      <c r="F899" s="12" t="str">
        <f t="shared" si="106"/>
        <v>Sep-10</v>
      </c>
      <c r="G899" s="12"/>
    </row>
    <row r="900" spans="1:7">
      <c r="A900" s="2">
        <v>40437</v>
      </c>
      <c r="B900" t="str">
        <f t="shared" si="107"/>
        <v>2010_09</v>
      </c>
      <c r="C900" t="str">
        <f t="shared" si="108"/>
        <v>Sep</v>
      </c>
      <c r="D900" t="str">
        <f t="shared" si="109"/>
        <v>2010_Sep</v>
      </c>
      <c r="E900" s="12" t="str">
        <f t="shared" si="110"/>
        <v>16_Sep</v>
      </c>
      <c r="F900" s="12" t="str">
        <f t="shared" ref="F900:F963" si="111">C900&amp;"-"&amp;RIGHT(YEAR(A900),2)</f>
        <v>Sep-10</v>
      </c>
      <c r="G900" s="12"/>
    </row>
    <row r="901" spans="1:7">
      <c r="A901" s="2">
        <v>40438</v>
      </c>
      <c r="B901" t="str">
        <f t="shared" si="107"/>
        <v>2010_09</v>
      </c>
      <c r="C901" t="str">
        <f t="shared" si="108"/>
        <v>Sep</v>
      </c>
      <c r="D901" t="str">
        <f t="shared" si="109"/>
        <v>2010_Sep</v>
      </c>
      <c r="E901" s="12" t="str">
        <f t="shared" si="110"/>
        <v>17_Sep</v>
      </c>
      <c r="F901" s="12" t="str">
        <f t="shared" si="111"/>
        <v>Sep-10</v>
      </c>
      <c r="G901" s="12"/>
    </row>
    <row r="902" spans="1:7">
      <c r="A902" s="2">
        <v>40439</v>
      </c>
      <c r="B902" t="str">
        <f t="shared" si="107"/>
        <v>2010_09</v>
      </c>
      <c r="C902" t="str">
        <f t="shared" si="108"/>
        <v>Sep</v>
      </c>
      <c r="D902" t="str">
        <f t="shared" si="109"/>
        <v>2010_Sep</v>
      </c>
      <c r="E902" s="12" t="str">
        <f t="shared" si="110"/>
        <v>18_Sep</v>
      </c>
      <c r="F902" s="12" t="str">
        <f t="shared" si="111"/>
        <v>Sep-10</v>
      </c>
      <c r="G902" s="12"/>
    </row>
    <row r="903" spans="1:7">
      <c r="A903" s="2">
        <v>40440</v>
      </c>
      <c r="B903" t="str">
        <f t="shared" si="107"/>
        <v>2010_09</v>
      </c>
      <c r="C903" t="str">
        <f t="shared" si="108"/>
        <v>Sep</v>
      </c>
      <c r="D903" t="str">
        <f t="shared" si="109"/>
        <v>2010_Sep</v>
      </c>
      <c r="E903" s="12" t="str">
        <f t="shared" si="110"/>
        <v>19_Sep</v>
      </c>
      <c r="F903" s="12" t="str">
        <f t="shared" si="111"/>
        <v>Sep-10</v>
      </c>
      <c r="G903" s="12"/>
    </row>
    <row r="904" spans="1:7">
      <c r="A904" s="2">
        <v>40441</v>
      </c>
      <c r="B904" t="str">
        <f t="shared" si="107"/>
        <v>2010_09</v>
      </c>
      <c r="C904" t="str">
        <f t="shared" si="108"/>
        <v>Sep</v>
      </c>
      <c r="D904" t="str">
        <f t="shared" si="109"/>
        <v>2010_Sep</v>
      </c>
      <c r="E904" s="12" t="str">
        <f t="shared" si="110"/>
        <v>20_Sep</v>
      </c>
      <c r="F904" s="12" t="str">
        <f t="shared" si="111"/>
        <v>Sep-10</v>
      </c>
      <c r="G904" s="12"/>
    </row>
    <row r="905" spans="1:7">
      <c r="A905" s="2">
        <v>40442</v>
      </c>
      <c r="B905" t="str">
        <f t="shared" si="107"/>
        <v>2010_09</v>
      </c>
      <c r="C905" t="str">
        <f t="shared" si="108"/>
        <v>Sep</v>
      </c>
      <c r="D905" t="str">
        <f t="shared" si="109"/>
        <v>2010_Sep</v>
      </c>
      <c r="E905" s="12" t="str">
        <f t="shared" si="110"/>
        <v>21_Sep</v>
      </c>
      <c r="F905" s="12" t="str">
        <f t="shared" si="111"/>
        <v>Sep-10</v>
      </c>
      <c r="G905" s="12"/>
    </row>
    <row r="906" spans="1:7">
      <c r="A906" s="2">
        <v>40443</v>
      </c>
      <c r="B906" t="str">
        <f t="shared" si="107"/>
        <v>2010_09</v>
      </c>
      <c r="C906" t="str">
        <f t="shared" si="108"/>
        <v>Sep</v>
      </c>
      <c r="D906" t="str">
        <f t="shared" si="109"/>
        <v>2010_Sep</v>
      </c>
      <c r="E906" s="12" t="str">
        <f t="shared" si="110"/>
        <v>22_Sep</v>
      </c>
      <c r="F906" s="12" t="str">
        <f t="shared" si="111"/>
        <v>Sep-10</v>
      </c>
      <c r="G906" s="12"/>
    </row>
    <row r="907" spans="1:7">
      <c r="A907" s="2">
        <v>40444</v>
      </c>
      <c r="B907" t="str">
        <f t="shared" si="107"/>
        <v>2010_09</v>
      </c>
      <c r="C907" t="str">
        <f t="shared" si="108"/>
        <v>Sep</v>
      </c>
      <c r="D907" t="str">
        <f t="shared" si="109"/>
        <v>2010_Sep</v>
      </c>
      <c r="E907" s="12" t="str">
        <f t="shared" si="110"/>
        <v>23_Sep</v>
      </c>
      <c r="F907" s="12" t="str">
        <f t="shared" si="111"/>
        <v>Sep-10</v>
      </c>
      <c r="G907" s="12"/>
    </row>
    <row r="908" spans="1:7">
      <c r="A908" s="2">
        <v>40445</v>
      </c>
      <c r="B908" t="str">
        <f t="shared" si="107"/>
        <v>2010_09</v>
      </c>
      <c r="C908" t="str">
        <f t="shared" si="108"/>
        <v>Sep</v>
      </c>
      <c r="D908" t="str">
        <f t="shared" si="109"/>
        <v>2010_Sep</v>
      </c>
      <c r="E908" s="12" t="str">
        <f t="shared" si="110"/>
        <v>24_Sep</v>
      </c>
      <c r="F908" s="12" t="str">
        <f t="shared" si="111"/>
        <v>Sep-10</v>
      </c>
      <c r="G908" s="12"/>
    </row>
    <row r="909" spans="1:7">
      <c r="A909" s="2">
        <v>40446</v>
      </c>
      <c r="B909" t="str">
        <f t="shared" si="107"/>
        <v>2010_09</v>
      </c>
      <c r="C909" t="str">
        <f t="shared" si="108"/>
        <v>Sep</v>
      </c>
      <c r="D909" t="str">
        <f t="shared" si="109"/>
        <v>2010_Sep</v>
      </c>
      <c r="E909" s="12" t="str">
        <f t="shared" si="110"/>
        <v>25_Sep</v>
      </c>
      <c r="F909" s="12" t="str">
        <f t="shared" si="111"/>
        <v>Sep-10</v>
      </c>
      <c r="G909" s="12"/>
    </row>
    <row r="910" spans="1:7">
      <c r="A910" s="2">
        <v>40447</v>
      </c>
      <c r="B910" t="str">
        <f t="shared" si="107"/>
        <v>2010_09</v>
      </c>
      <c r="C910" t="str">
        <f t="shared" si="108"/>
        <v>Sep</v>
      </c>
      <c r="D910" t="str">
        <f t="shared" si="109"/>
        <v>2010_Sep</v>
      </c>
      <c r="E910" s="12" t="str">
        <f t="shared" si="110"/>
        <v>26_Sep</v>
      </c>
      <c r="F910" s="12" t="str">
        <f t="shared" si="111"/>
        <v>Sep-10</v>
      </c>
      <c r="G910" s="12"/>
    </row>
    <row r="911" spans="1:7">
      <c r="A911" s="2">
        <v>40448</v>
      </c>
      <c r="B911" t="str">
        <f t="shared" si="107"/>
        <v>2010_09</v>
      </c>
      <c r="C911" t="str">
        <f t="shared" si="108"/>
        <v>Sep</v>
      </c>
      <c r="D911" t="str">
        <f t="shared" si="109"/>
        <v>2010_Sep</v>
      </c>
      <c r="E911" s="12" t="str">
        <f t="shared" si="110"/>
        <v>27_Sep</v>
      </c>
      <c r="F911" s="12" t="str">
        <f t="shared" si="111"/>
        <v>Sep-10</v>
      </c>
      <c r="G911" s="12"/>
    </row>
    <row r="912" spans="1:7">
      <c r="A912" s="2">
        <v>40449</v>
      </c>
      <c r="B912" t="str">
        <f t="shared" si="107"/>
        <v>2010_09</v>
      </c>
      <c r="C912" t="str">
        <f t="shared" si="108"/>
        <v>Sep</v>
      </c>
      <c r="D912" t="str">
        <f t="shared" si="109"/>
        <v>2010_Sep</v>
      </c>
      <c r="E912" s="12" t="str">
        <f t="shared" si="110"/>
        <v>28_Sep</v>
      </c>
      <c r="F912" s="12" t="str">
        <f t="shared" si="111"/>
        <v>Sep-10</v>
      </c>
      <c r="G912" s="12"/>
    </row>
    <row r="913" spans="1:7">
      <c r="A913" s="2">
        <v>40450</v>
      </c>
      <c r="B913" t="str">
        <f t="shared" si="107"/>
        <v>2010_09</v>
      </c>
      <c r="C913" t="str">
        <f t="shared" si="108"/>
        <v>Sep</v>
      </c>
      <c r="D913" t="str">
        <f t="shared" si="109"/>
        <v>2010_Sep</v>
      </c>
      <c r="E913" s="12" t="str">
        <f t="shared" si="110"/>
        <v>29_Sep</v>
      </c>
      <c r="F913" s="12" t="str">
        <f t="shared" si="111"/>
        <v>Sep-10</v>
      </c>
      <c r="G913" s="12"/>
    </row>
    <row r="914" spans="1:7">
      <c r="A914" s="2">
        <v>40451</v>
      </c>
      <c r="B914" t="str">
        <f t="shared" si="107"/>
        <v>2010_09</v>
      </c>
      <c r="C914" t="str">
        <f t="shared" si="108"/>
        <v>Sep</v>
      </c>
      <c r="D914" t="str">
        <f t="shared" si="109"/>
        <v>2010_Sep</v>
      </c>
      <c r="E914" s="12" t="str">
        <f t="shared" si="110"/>
        <v>30_Sep</v>
      </c>
      <c r="F914" s="12" t="str">
        <f t="shared" si="111"/>
        <v>Sep-10</v>
      </c>
      <c r="G914" s="12"/>
    </row>
    <row r="915" spans="1:7">
      <c r="A915" s="2">
        <v>40452</v>
      </c>
      <c r="B915" t="str">
        <f t="shared" si="107"/>
        <v>2010_10</v>
      </c>
      <c r="C915" t="str">
        <f t="shared" si="108"/>
        <v>Oct</v>
      </c>
      <c r="D915" t="str">
        <f t="shared" si="109"/>
        <v>2010_Oct</v>
      </c>
      <c r="E915" s="12" t="str">
        <f t="shared" si="110"/>
        <v>01_Oct</v>
      </c>
      <c r="F915" s="12" t="str">
        <f t="shared" si="111"/>
        <v>Oct-10</v>
      </c>
      <c r="G915" s="12"/>
    </row>
    <row r="916" spans="1:7">
      <c r="A916" s="2">
        <v>40453</v>
      </c>
      <c r="B916" t="str">
        <f t="shared" si="107"/>
        <v>2010_10</v>
      </c>
      <c r="C916" t="str">
        <f t="shared" si="108"/>
        <v>Oct</v>
      </c>
      <c r="D916" t="str">
        <f t="shared" si="109"/>
        <v>2010_Oct</v>
      </c>
      <c r="E916" s="12" t="str">
        <f t="shared" si="110"/>
        <v>02_Oct</v>
      </c>
      <c r="F916" s="12" t="str">
        <f t="shared" si="111"/>
        <v>Oct-10</v>
      </c>
      <c r="G916" s="12"/>
    </row>
    <row r="917" spans="1:7">
      <c r="A917" s="2">
        <v>40454</v>
      </c>
      <c r="B917" t="str">
        <f t="shared" si="107"/>
        <v>2010_10</v>
      </c>
      <c r="C917" t="str">
        <f t="shared" si="108"/>
        <v>Oct</v>
      </c>
      <c r="D917" t="str">
        <f t="shared" si="109"/>
        <v>2010_Oct</v>
      </c>
      <c r="E917" s="12" t="str">
        <f t="shared" si="110"/>
        <v>03_Oct</v>
      </c>
      <c r="F917" s="12" t="str">
        <f t="shared" si="111"/>
        <v>Oct-10</v>
      </c>
      <c r="G917" s="12"/>
    </row>
    <row r="918" spans="1:7">
      <c r="A918" s="2">
        <v>40455</v>
      </c>
      <c r="B918" t="str">
        <f t="shared" si="107"/>
        <v>2010_10</v>
      </c>
      <c r="C918" t="str">
        <f t="shared" si="108"/>
        <v>Oct</v>
      </c>
      <c r="D918" t="str">
        <f t="shared" si="109"/>
        <v>2010_Oct</v>
      </c>
      <c r="E918" s="12" t="str">
        <f t="shared" si="110"/>
        <v>04_Oct</v>
      </c>
      <c r="F918" s="12" t="str">
        <f t="shared" si="111"/>
        <v>Oct-10</v>
      </c>
      <c r="G918" s="12"/>
    </row>
    <row r="919" spans="1:7">
      <c r="A919" s="2">
        <v>40456</v>
      </c>
      <c r="B919" t="str">
        <f t="shared" si="107"/>
        <v>2010_10</v>
      </c>
      <c r="C919" t="str">
        <f t="shared" si="108"/>
        <v>Oct</v>
      </c>
      <c r="D919" t="str">
        <f t="shared" si="109"/>
        <v>2010_Oct</v>
      </c>
      <c r="E919" s="12" t="str">
        <f t="shared" si="110"/>
        <v>05_Oct</v>
      </c>
      <c r="F919" s="12" t="str">
        <f t="shared" si="111"/>
        <v>Oct-10</v>
      </c>
      <c r="G919" s="12"/>
    </row>
    <row r="920" spans="1:7">
      <c r="A920" s="2">
        <v>40457</v>
      </c>
      <c r="B920" t="str">
        <f t="shared" si="107"/>
        <v>2010_10</v>
      </c>
      <c r="C920" t="str">
        <f t="shared" si="108"/>
        <v>Oct</v>
      </c>
      <c r="D920" t="str">
        <f t="shared" si="109"/>
        <v>2010_Oct</v>
      </c>
      <c r="E920" s="12" t="str">
        <f t="shared" si="110"/>
        <v>06_Oct</v>
      </c>
      <c r="F920" s="12" t="str">
        <f t="shared" si="111"/>
        <v>Oct-10</v>
      </c>
      <c r="G920" s="12"/>
    </row>
    <row r="921" spans="1:7">
      <c r="A921" s="2">
        <v>40458</v>
      </c>
      <c r="B921" t="str">
        <f t="shared" si="107"/>
        <v>2010_10</v>
      </c>
      <c r="C921" t="str">
        <f t="shared" si="108"/>
        <v>Oct</v>
      </c>
      <c r="D921" t="str">
        <f t="shared" si="109"/>
        <v>2010_Oct</v>
      </c>
      <c r="E921" s="12" t="str">
        <f t="shared" si="110"/>
        <v>07_Oct</v>
      </c>
      <c r="F921" s="12" t="str">
        <f t="shared" si="111"/>
        <v>Oct-10</v>
      </c>
      <c r="G921" s="12"/>
    </row>
    <row r="922" spans="1:7">
      <c r="A922" s="2">
        <v>40459</v>
      </c>
      <c r="B922" t="str">
        <f t="shared" si="107"/>
        <v>2010_10</v>
      </c>
      <c r="C922" t="str">
        <f t="shared" si="108"/>
        <v>Oct</v>
      </c>
      <c r="D922" t="str">
        <f t="shared" si="109"/>
        <v>2010_Oct</v>
      </c>
      <c r="E922" s="12" t="str">
        <f t="shared" si="110"/>
        <v>08_Oct</v>
      </c>
      <c r="F922" s="12" t="str">
        <f t="shared" si="111"/>
        <v>Oct-10</v>
      </c>
      <c r="G922" s="12"/>
    </row>
    <row r="923" spans="1:7">
      <c r="A923" s="2">
        <v>40460</v>
      </c>
      <c r="B923" t="str">
        <f t="shared" si="107"/>
        <v>2010_10</v>
      </c>
      <c r="C923" t="str">
        <f t="shared" si="108"/>
        <v>Oct</v>
      </c>
      <c r="D923" t="str">
        <f t="shared" si="109"/>
        <v>2010_Oct</v>
      </c>
      <c r="E923" s="12" t="str">
        <f t="shared" si="110"/>
        <v>09_Oct</v>
      </c>
      <c r="F923" s="12" t="str">
        <f t="shared" si="111"/>
        <v>Oct-10</v>
      </c>
      <c r="G923" s="12"/>
    </row>
    <row r="924" spans="1:7">
      <c r="A924" s="2">
        <v>40461</v>
      </c>
      <c r="B924" t="str">
        <f t="shared" si="107"/>
        <v>2010_10</v>
      </c>
      <c r="C924" t="str">
        <f t="shared" si="108"/>
        <v>Oct</v>
      </c>
      <c r="D924" t="str">
        <f t="shared" si="109"/>
        <v>2010_Oct</v>
      </c>
      <c r="E924" s="12" t="str">
        <f t="shared" si="110"/>
        <v>10_Oct</v>
      </c>
      <c r="F924" s="12" t="str">
        <f t="shared" si="111"/>
        <v>Oct-10</v>
      </c>
      <c r="G924" s="12"/>
    </row>
    <row r="925" spans="1:7">
      <c r="A925" s="2">
        <v>40462</v>
      </c>
      <c r="B925" t="str">
        <f t="shared" si="107"/>
        <v>2010_10</v>
      </c>
      <c r="C925" t="str">
        <f t="shared" si="108"/>
        <v>Oct</v>
      </c>
      <c r="D925" t="str">
        <f t="shared" si="109"/>
        <v>2010_Oct</v>
      </c>
      <c r="E925" s="12" t="str">
        <f t="shared" si="110"/>
        <v>11_Oct</v>
      </c>
      <c r="F925" s="12" t="str">
        <f t="shared" si="111"/>
        <v>Oct-10</v>
      </c>
      <c r="G925" s="12"/>
    </row>
    <row r="926" spans="1:7">
      <c r="A926" s="2">
        <v>40463</v>
      </c>
      <c r="B926" t="str">
        <f t="shared" si="107"/>
        <v>2010_10</v>
      </c>
      <c r="C926" t="str">
        <f t="shared" si="108"/>
        <v>Oct</v>
      </c>
      <c r="D926" t="str">
        <f t="shared" si="109"/>
        <v>2010_Oct</v>
      </c>
      <c r="E926" s="12" t="str">
        <f t="shared" si="110"/>
        <v>12_Oct</v>
      </c>
      <c r="F926" s="12" t="str">
        <f t="shared" si="111"/>
        <v>Oct-10</v>
      </c>
      <c r="G926" s="12"/>
    </row>
    <row r="927" spans="1:7">
      <c r="A927" s="2">
        <v>40464</v>
      </c>
      <c r="B927" t="str">
        <f t="shared" si="107"/>
        <v>2010_10</v>
      </c>
      <c r="C927" t="str">
        <f t="shared" si="108"/>
        <v>Oct</v>
      </c>
      <c r="D927" t="str">
        <f t="shared" si="109"/>
        <v>2010_Oct</v>
      </c>
      <c r="E927" s="12" t="str">
        <f t="shared" si="110"/>
        <v>13_Oct</v>
      </c>
      <c r="F927" s="12" t="str">
        <f t="shared" si="111"/>
        <v>Oct-10</v>
      </c>
      <c r="G927" s="12"/>
    </row>
    <row r="928" spans="1:7">
      <c r="A928" s="2">
        <v>40465</v>
      </c>
      <c r="B928" t="str">
        <f t="shared" si="107"/>
        <v>2010_10</v>
      </c>
      <c r="C928" t="str">
        <f t="shared" si="108"/>
        <v>Oct</v>
      </c>
      <c r="D928" t="str">
        <f t="shared" si="109"/>
        <v>2010_Oct</v>
      </c>
      <c r="E928" s="12" t="str">
        <f t="shared" si="110"/>
        <v>14_Oct</v>
      </c>
      <c r="F928" s="12" t="str">
        <f t="shared" si="111"/>
        <v>Oct-10</v>
      </c>
      <c r="G928" s="12"/>
    </row>
    <row r="929" spans="1:7">
      <c r="A929" s="2">
        <v>40466</v>
      </c>
      <c r="B929" t="str">
        <f t="shared" si="107"/>
        <v>2010_10</v>
      </c>
      <c r="C929" t="str">
        <f t="shared" si="108"/>
        <v>Oct</v>
      </c>
      <c r="D929" t="str">
        <f t="shared" si="109"/>
        <v>2010_Oct</v>
      </c>
      <c r="E929" s="12" t="str">
        <f t="shared" si="110"/>
        <v>15_Oct</v>
      </c>
      <c r="F929" s="12" t="str">
        <f t="shared" si="111"/>
        <v>Oct-10</v>
      </c>
      <c r="G929" s="12"/>
    </row>
    <row r="930" spans="1:7">
      <c r="A930" s="2">
        <v>40467</v>
      </c>
      <c r="B930" t="str">
        <f t="shared" si="107"/>
        <v>2010_10</v>
      </c>
      <c r="C930" t="str">
        <f t="shared" si="108"/>
        <v>Oct</v>
      </c>
      <c r="D930" t="str">
        <f t="shared" si="109"/>
        <v>2010_Oct</v>
      </c>
      <c r="E930" s="12" t="str">
        <f t="shared" si="110"/>
        <v>16_Oct</v>
      </c>
      <c r="F930" s="12" t="str">
        <f t="shared" si="111"/>
        <v>Oct-10</v>
      </c>
      <c r="G930" s="12"/>
    </row>
    <row r="931" spans="1:7">
      <c r="A931" s="2">
        <v>40468</v>
      </c>
      <c r="B931" t="str">
        <f t="shared" si="107"/>
        <v>2010_10</v>
      </c>
      <c r="C931" t="str">
        <f t="shared" si="108"/>
        <v>Oct</v>
      </c>
      <c r="D931" t="str">
        <f t="shared" si="109"/>
        <v>2010_Oct</v>
      </c>
      <c r="E931" s="12" t="str">
        <f t="shared" si="110"/>
        <v>17_Oct</v>
      </c>
      <c r="F931" s="12" t="str">
        <f t="shared" si="111"/>
        <v>Oct-10</v>
      </c>
      <c r="G931" s="12"/>
    </row>
    <row r="932" spans="1:7">
      <c r="A932" s="2">
        <v>40469</v>
      </c>
      <c r="B932" t="str">
        <f t="shared" si="107"/>
        <v>2010_10</v>
      </c>
      <c r="C932" t="str">
        <f t="shared" si="108"/>
        <v>Oct</v>
      </c>
      <c r="D932" t="str">
        <f t="shared" si="109"/>
        <v>2010_Oct</v>
      </c>
      <c r="E932" s="12" t="str">
        <f t="shared" si="110"/>
        <v>18_Oct</v>
      </c>
      <c r="F932" s="12" t="str">
        <f t="shared" si="111"/>
        <v>Oct-10</v>
      </c>
      <c r="G932" s="12"/>
    </row>
    <row r="933" spans="1:7">
      <c r="A933" s="2">
        <v>40470</v>
      </c>
      <c r="B933" t="str">
        <f t="shared" si="107"/>
        <v>2010_10</v>
      </c>
      <c r="C933" t="str">
        <f t="shared" si="108"/>
        <v>Oct</v>
      </c>
      <c r="D933" t="str">
        <f t="shared" si="109"/>
        <v>2010_Oct</v>
      </c>
      <c r="E933" s="12" t="str">
        <f t="shared" si="110"/>
        <v>19_Oct</v>
      </c>
      <c r="F933" s="12" t="str">
        <f t="shared" si="111"/>
        <v>Oct-10</v>
      </c>
      <c r="G933" s="12"/>
    </row>
    <row r="934" spans="1:7">
      <c r="A934" s="2">
        <v>40471</v>
      </c>
      <c r="B934" t="str">
        <f t="shared" si="107"/>
        <v>2010_10</v>
      </c>
      <c r="C934" t="str">
        <f t="shared" si="108"/>
        <v>Oct</v>
      </c>
      <c r="D934" t="str">
        <f t="shared" si="109"/>
        <v>2010_Oct</v>
      </c>
      <c r="E934" s="12" t="str">
        <f t="shared" si="110"/>
        <v>20_Oct</v>
      </c>
      <c r="F934" s="12" t="str">
        <f t="shared" si="111"/>
        <v>Oct-10</v>
      </c>
      <c r="G934" s="12"/>
    </row>
    <row r="935" spans="1:7">
      <c r="A935" s="2">
        <v>40472</v>
      </c>
      <c r="B935" t="str">
        <f t="shared" si="107"/>
        <v>2010_10</v>
      </c>
      <c r="C935" t="str">
        <f t="shared" si="108"/>
        <v>Oct</v>
      </c>
      <c r="D935" t="str">
        <f t="shared" si="109"/>
        <v>2010_Oct</v>
      </c>
      <c r="E935" s="12" t="str">
        <f t="shared" si="110"/>
        <v>21_Oct</v>
      </c>
      <c r="F935" s="12" t="str">
        <f t="shared" si="111"/>
        <v>Oct-10</v>
      </c>
      <c r="G935" s="12"/>
    </row>
    <row r="936" spans="1:7">
      <c r="A936" s="2">
        <v>40473</v>
      </c>
      <c r="B936" t="str">
        <f t="shared" si="107"/>
        <v>2010_10</v>
      </c>
      <c r="C936" t="str">
        <f t="shared" si="108"/>
        <v>Oct</v>
      </c>
      <c r="D936" t="str">
        <f t="shared" si="109"/>
        <v>2010_Oct</v>
      </c>
      <c r="E936" s="12" t="str">
        <f t="shared" si="110"/>
        <v>22_Oct</v>
      </c>
      <c r="F936" s="12" t="str">
        <f t="shared" si="111"/>
        <v>Oct-10</v>
      </c>
      <c r="G936" s="12"/>
    </row>
    <row r="937" spans="1:7">
      <c r="A937" s="2">
        <v>40474</v>
      </c>
      <c r="B937" t="str">
        <f t="shared" si="107"/>
        <v>2010_10</v>
      </c>
      <c r="C937" t="str">
        <f t="shared" si="108"/>
        <v>Oct</v>
      </c>
      <c r="D937" t="str">
        <f t="shared" si="109"/>
        <v>2010_Oct</v>
      </c>
      <c r="E937" s="12" t="str">
        <f t="shared" si="110"/>
        <v>23_Oct</v>
      </c>
      <c r="F937" s="12" t="str">
        <f t="shared" si="111"/>
        <v>Oct-10</v>
      </c>
      <c r="G937" s="12"/>
    </row>
    <row r="938" spans="1:7">
      <c r="A938" s="2">
        <v>40475</v>
      </c>
      <c r="B938" t="str">
        <f t="shared" si="107"/>
        <v>2010_10</v>
      </c>
      <c r="C938" t="str">
        <f t="shared" si="108"/>
        <v>Oct</v>
      </c>
      <c r="D938" t="str">
        <f t="shared" si="109"/>
        <v>2010_Oct</v>
      </c>
      <c r="E938" s="12" t="str">
        <f t="shared" si="110"/>
        <v>24_Oct</v>
      </c>
      <c r="F938" s="12" t="str">
        <f t="shared" si="111"/>
        <v>Oct-10</v>
      </c>
      <c r="G938" s="12"/>
    </row>
    <row r="939" spans="1:7">
      <c r="A939" s="2">
        <v>40476</v>
      </c>
      <c r="B939" t="str">
        <f t="shared" si="107"/>
        <v>2010_10</v>
      </c>
      <c r="C939" t="str">
        <f t="shared" si="108"/>
        <v>Oct</v>
      </c>
      <c r="D939" t="str">
        <f t="shared" si="109"/>
        <v>2010_Oct</v>
      </c>
      <c r="E939" s="12" t="str">
        <f t="shared" si="110"/>
        <v>25_Oct</v>
      </c>
      <c r="F939" s="12" t="str">
        <f t="shared" si="111"/>
        <v>Oct-10</v>
      </c>
      <c r="G939" s="12"/>
    </row>
    <row r="940" spans="1:7">
      <c r="A940" s="2">
        <v>40477</v>
      </c>
      <c r="B940" t="str">
        <f t="shared" si="107"/>
        <v>2010_10</v>
      </c>
      <c r="C940" t="str">
        <f t="shared" si="108"/>
        <v>Oct</v>
      </c>
      <c r="D940" t="str">
        <f t="shared" si="109"/>
        <v>2010_Oct</v>
      </c>
      <c r="E940" s="12" t="str">
        <f t="shared" si="110"/>
        <v>26_Oct</v>
      </c>
      <c r="F940" s="12" t="str">
        <f t="shared" si="111"/>
        <v>Oct-10</v>
      </c>
      <c r="G940" s="12"/>
    </row>
    <row r="941" spans="1:7">
      <c r="A941" s="2">
        <v>40478</v>
      </c>
      <c r="B941" t="str">
        <f t="shared" si="107"/>
        <v>2010_10</v>
      </c>
      <c r="C941" t="str">
        <f t="shared" si="108"/>
        <v>Oct</v>
      </c>
      <c r="D941" t="str">
        <f t="shared" si="109"/>
        <v>2010_Oct</v>
      </c>
      <c r="E941" s="12" t="str">
        <f t="shared" si="110"/>
        <v>27_Oct</v>
      </c>
      <c r="F941" s="12" t="str">
        <f t="shared" si="111"/>
        <v>Oct-10</v>
      </c>
      <c r="G941" s="12"/>
    </row>
    <row r="942" spans="1:7">
      <c r="A942" s="2">
        <v>40479</v>
      </c>
      <c r="B942" t="str">
        <f t="shared" si="107"/>
        <v>2010_10</v>
      </c>
      <c r="C942" t="str">
        <f t="shared" si="108"/>
        <v>Oct</v>
      </c>
      <c r="D942" t="str">
        <f t="shared" si="109"/>
        <v>2010_Oct</v>
      </c>
      <c r="E942" s="12" t="str">
        <f t="shared" si="110"/>
        <v>28_Oct</v>
      </c>
      <c r="F942" s="12" t="str">
        <f t="shared" si="111"/>
        <v>Oct-10</v>
      </c>
      <c r="G942" s="12"/>
    </row>
    <row r="943" spans="1:7">
      <c r="A943" s="2">
        <v>40480</v>
      </c>
      <c r="B943" t="str">
        <f t="shared" si="107"/>
        <v>2010_10</v>
      </c>
      <c r="C943" t="str">
        <f t="shared" si="108"/>
        <v>Oct</v>
      </c>
      <c r="D943" t="str">
        <f t="shared" si="109"/>
        <v>2010_Oct</v>
      </c>
      <c r="E943" s="12" t="str">
        <f t="shared" si="110"/>
        <v>29_Oct</v>
      </c>
      <c r="F943" s="12" t="str">
        <f t="shared" si="111"/>
        <v>Oct-10</v>
      </c>
      <c r="G943" s="12"/>
    </row>
    <row r="944" spans="1:7">
      <c r="A944" s="2">
        <v>40481</v>
      </c>
      <c r="B944" t="str">
        <f t="shared" si="107"/>
        <v>2010_10</v>
      </c>
      <c r="C944" t="str">
        <f t="shared" si="108"/>
        <v>Oct</v>
      </c>
      <c r="D944" t="str">
        <f t="shared" si="109"/>
        <v>2010_Oct</v>
      </c>
      <c r="E944" s="12" t="str">
        <f t="shared" si="110"/>
        <v>30_Oct</v>
      </c>
      <c r="F944" s="12" t="str">
        <f t="shared" si="111"/>
        <v>Oct-10</v>
      </c>
      <c r="G944" s="12"/>
    </row>
    <row r="945" spans="1:7">
      <c r="A945" s="2">
        <v>40482</v>
      </c>
      <c r="B945" t="str">
        <f t="shared" si="107"/>
        <v>2010_10</v>
      </c>
      <c r="C945" t="str">
        <f t="shared" si="108"/>
        <v>Oct</v>
      </c>
      <c r="D945" t="str">
        <f t="shared" si="109"/>
        <v>2010_Oct</v>
      </c>
      <c r="E945" s="12" t="str">
        <f t="shared" si="110"/>
        <v>31_Oct</v>
      </c>
      <c r="F945" s="12" t="str">
        <f t="shared" si="111"/>
        <v>Oct-10</v>
      </c>
      <c r="G945" s="12"/>
    </row>
    <row r="946" spans="1:7">
      <c r="A946" s="2">
        <v>40483</v>
      </c>
      <c r="B946" t="str">
        <f t="shared" si="107"/>
        <v>2010_11</v>
      </c>
      <c r="C946" t="str">
        <f t="shared" si="108"/>
        <v>Nov</v>
      </c>
      <c r="D946" t="str">
        <f t="shared" si="109"/>
        <v>2010_Nov</v>
      </c>
      <c r="E946" s="12" t="str">
        <f t="shared" si="110"/>
        <v>01_Nov</v>
      </c>
      <c r="F946" s="12" t="str">
        <f t="shared" si="111"/>
        <v>Nov-10</v>
      </c>
      <c r="G946" s="12"/>
    </row>
    <row r="947" spans="1:7">
      <c r="A947" s="2">
        <v>40484</v>
      </c>
      <c r="B947" t="str">
        <f t="shared" si="107"/>
        <v>2010_11</v>
      </c>
      <c r="C947" t="str">
        <f t="shared" si="108"/>
        <v>Nov</v>
      </c>
      <c r="D947" t="str">
        <f t="shared" si="109"/>
        <v>2010_Nov</v>
      </c>
      <c r="E947" s="12" t="str">
        <f t="shared" si="110"/>
        <v>02_Nov</v>
      </c>
      <c r="F947" s="12" t="str">
        <f t="shared" si="111"/>
        <v>Nov-10</v>
      </c>
      <c r="G947" s="12"/>
    </row>
    <row r="948" spans="1:7">
      <c r="A948" s="2">
        <v>40485</v>
      </c>
      <c r="B948" t="str">
        <f t="shared" si="107"/>
        <v>2010_11</v>
      </c>
      <c r="C948" t="str">
        <f t="shared" si="108"/>
        <v>Nov</v>
      </c>
      <c r="D948" t="str">
        <f t="shared" si="109"/>
        <v>2010_Nov</v>
      </c>
      <c r="E948" s="12" t="str">
        <f t="shared" si="110"/>
        <v>03_Nov</v>
      </c>
      <c r="F948" s="12" t="str">
        <f t="shared" si="111"/>
        <v>Nov-10</v>
      </c>
      <c r="G948" s="12"/>
    </row>
    <row r="949" spans="1:7">
      <c r="A949" s="2">
        <v>40486</v>
      </c>
      <c r="B949" t="str">
        <f t="shared" si="107"/>
        <v>2010_11</v>
      </c>
      <c r="C949" t="str">
        <f t="shared" si="108"/>
        <v>Nov</v>
      </c>
      <c r="D949" t="str">
        <f t="shared" si="109"/>
        <v>2010_Nov</v>
      </c>
      <c r="E949" s="12" t="str">
        <f t="shared" si="110"/>
        <v>04_Nov</v>
      </c>
      <c r="F949" s="12" t="str">
        <f t="shared" si="111"/>
        <v>Nov-10</v>
      </c>
      <c r="G949" s="12"/>
    </row>
    <row r="950" spans="1:7">
      <c r="A950" s="2">
        <v>40487</v>
      </c>
      <c r="B950" t="str">
        <f t="shared" si="107"/>
        <v>2010_11</v>
      </c>
      <c r="C950" t="str">
        <f t="shared" si="108"/>
        <v>Nov</v>
      </c>
      <c r="D950" t="str">
        <f t="shared" si="109"/>
        <v>2010_Nov</v>
      </c>
      <c r="E950" s="12" t="str">
        <f t="shared" si="110"/>
        <v>05_Nov</v>
      </c>
      <c r="F950" s="12" t="str">
        <f t="shared" si="111"/>
        <v>Nov-10</v>
      </c>
      <c r="G950" s="12"/>
    </row>
    <row r="951" spans="1:7">
      <c r="A951" s="2">
        <v>40488</v>
      </c>
      <c r="B951" t="str">
        <f t="shared" si="107"/>
        <v>2010_11</v>
      </c>
      <c r="C951" t="str">
        <f t="shared" si="108"/>
        <v>Nov</v>
      </c>
      <c r="D951" t="str">
        <f t="shared" si="109"/>
        <v>2010_Nov</v>
      </c>
      <c r="E951" s="12" t="str">
        <f t="shared" si="110"/>
        <v>06_Nov</v>
      </c>
      <c r="F951" s="12" t="str">
        <f t="shared" si="111"/>
        <v>Nov-10</v>
      </c>
      <c r="G951" s="12"/>
    </row>
    <row r="952" spans="1:7">
      <c r="A952" s="2">
        <v>40489</v>
      </c>
      <c r="B952" t="str">
        <f t="shared" si="107"/>
        <v>2010_11</v>
      </c>
      <c r="C952" t="str">
        <f t="shared" si="108"/>
        <v>Nov</v>
      </c>
      <c r="D952" t="str">
        <f t="shared" si="109"/>
        <v>2010_Nov</v>
      </c>
      <c r="E952" s="12" t="str">
        <f t="shared" si="110"/>
        <v>07_Nov</v>
      </c>
      <c r="F952" s="12" t="str">
        <f t="shared" si="111"/>
        <v>Nov-10</v>
      </c>
      <c r="G952" s="12"/>
    </row>
    <row r="953" spans="1:7">
      <c r="A953" s="2">
        <v>40490</v>
      </c>
      <c r="B953" t="str">
        <f t="shared" si="107"/>
        <v>2010_11</v>
      </c>
      <c r="C953" t="str">
        <f t="shared" si="108"/>
        <v>Nov</v>
      </c>
      <c r="D953" t="str">
        <f t="shared" si="109"/>
        <v>2010_Nov</v>
      </c>
      <c r="E953" s="12" t="str">
        <f t="shared" si="110"/>
        <v>08_Nov</v>
      </c>
      <c r="F953" s="12" t="str">
        <f t="shared" si="111"/>
        <v>Nov-10</v>
      </c>
      <c r="G953" s="12"/>
    </row>
    <row r="954" spans="1:7">
      <c r="A954" s="2">
        <v>40491</v>
      </c>
      <c r="B954" t="str">
        <f t="shared" si="107"/>
        <v>2010_11</v>
      </c>
      <c r="C954" t="str">
        <f t="shared" si="108"/>
        <v>Nov</v>
      </c>
      <c r="D954" t="str">
        <f t="shared" si="109"/>
        <v>2010_Nov</v>
      </c>
      <c r="E954" s="12" t="str">
        <f t="shared" si="110"/>
        <v>09_Nov</v>
      </c>
      <c r="F954" s="12" t="str">
        <f t="shared" si="111"/>
        <v>Nov-10</v>
      </c>
      <c r="G954" s="12"/>
    </row>
    <row r="955" spans="1:7">
      <c r="A955" s="2">
        <v>40492</v>
      </c>
      <c r="B955" t="str">
        <f t="shared" si="107"/>
        <v>2010_11</v>
      </c>
      <c r="C955" t="str">
        <f t="shared" si="108"/>
        <v>Nov</v>
      </c>
      <c r="D955" t="str">
        <f t="shared" si="109"/>
        <v>2010_Nov</v>
      </c>
      <c r="E955" s="12" t="str">
        <f t="shared" si="110"/>
        <v>10_Nov</v>
      </c>
      <c r="F955" s="12" t="str">
        <f t="shared" si="111"/>
        <v>Nov-10</v>
      </c>
      <c r="G955" s="12"/>
    </row>
    <row r="956" spans="1:7">
      <c r="A956" s="2">
        <v>40493</v>
      </c>
      <c r="B956" t="str">
        <f t="shared" si="107"/>
        <v>2010_11</v>
      </c>
      <c r="C956" t="str">
        <f t="shared" si="108"/>
        <v>Nov</v>
      </c>
      <c r="D956" t="str">
        <f t="shared" si="109"/>
        <v>2010_Nov</v>
      </c>
      <c r="E956" s="12" t="str">
        <f t="shared" si="110"/>
        <v>11_Nov</v>
      </c>
      <c r="F956" s="12" t="str">
        <f t="shared" si="111"/>
        <v>Nov-10</v>
      </c>
      <c r="G956" s="12"/>
    </row>
    <row r="957" spans="1:7">
      <c r="A957" s="2">
        <v>40494</v>
      </c>
      <c r="B957" t="str">
        <f t="shared" si="107"/>
        <v>2010_11</v>
      </c>
      <c r="C957" t="str">
        <f t="shared" si="108"/>
        <v>Nov</v>
      </c>
      <c r="D957" t="str">
        <f t="shared" si="109"/>
        <v>2010_Nov</v>
      </c>
      <c r="E957" s="12" t="str">
        <f t="shared" si="110"/>
        <v>12_Nov</v>
      </c>
      <c r="F957" s="12" t="str">
        <f t="shared" si="111"/>
        <v>Nov-10</v>
      </c>
      <c r="G957" s="12"/>
    </row>
    <row r="958" spans="1:7">
      <c r="A958" s="2">
        <v>40495</v>
      </c>
      <c r="B958" t="str">
        <f t="shared" si="107"/>
        <v>2010_11</v>
      </c>
      <c r="C958" t="str">
        <f t="shared" si="108"/>
        <v>Nov</v>
      </c>
      <c r="D958" t="str">
        <f t="shared" si="109"/>
        <v>2010_Nov</v>
      </c>
      <c r="E958" s="12" t="str">
        <f t="shared" si="110"/>
        <v>13_Nov</v>
      </c>
      <c r="F958" s="12" t="str">
        <f t="shared" si="111"/>
        <v>Nov-10</v>
      </c>
      <c r="G958" s="12"/>
    </row>
    <row r="959" spans="1:7">
      <c r="A959" s="2">
        <v>40496</v>
      </c>
      <c r="B959" t="str">
        <f t="shared" si="107"/>
        <v>2010_11</v>
      </c>
      <c r="C959" t="str">
        <f t="shared" si="108"/>
        <v>Nov</v>
      </c>
      <c r="D959" t="str">
        <f t="shared" si="109"/>
        <v>2010_Nov</v>
      </c>
      <c r="E959" s="12" t="str">
        <f t="shared" si="110"/>
        <v>14_Nov</v>
      </c>
      <c r="F959" s="12" t="str">
        <f t="shared" si="111"/>
        <v>Nov-10</v>
      </c>
      <c r="G959" s="12"/>
    </row>
    <row r="960" spans="1:7">
      <c r="A960" s="2">
        <v>40497</v>
      </c>
      <c r="B960" t="str">
        <f t="shared" si="107"/>
        <v>2010_11</v>
      </c>
      <c r="C960" t="str">
        <f t="shared" si="108"/>
        <v>Nov</v>
      </c>
      <c r="D960" t="str">
        <f t="shared" si="109"/>
        <v>2010_Nov</v>
      </c>
      <c r="E960" s="12" t="str">
        <f t="shared" si="110"/>
        <v>15_Nov</v>
      </c>
      <c r="F960" s="12" t="str">
        <f t="shared" si="111"/>
        <v>Nov-10</v>
      </c>
      <c r="G960" s="12"/>
    </row>
    <row r="961" spans="1:7">
      <c r="A961" s="2">
        <v>40498</v>
      </c>
      <c r="B961" t="str">
        <f t="shared" si="107"/>
        <v>2010_11</v>
      </c>
      <c r="C961" t="str">
        <f t="shared" si="108"/>
        <v>Nov</v>
      </c>
      <c r="D961" t="str">
        <f t="shared" si="109"/>
        <v>2010_Nov</v>
      </c>
      <c r="E961" s="12" t="str">
        <f t="shared" si="110"/>
        <v>16_Nov</v>
      </c>
      <c r="F961" s="12" t="str">
        <f t="shared" si="111"/>
        <v>Nov-10</v>
      </c>
      <c r="G961" s="12"/>
    </row>
    <row r="962" spans="1:7">
      <c r="A962" s="2">
        <v>40499</v>
      </c>
      <c r="B962" t="str">
        <f t="shared" ref="B962:B1025" si="112">TEXT(YEAR(A962),"0000")&amp;"_"&amp;TEXT(MONTH(A962),"00")</f>
        <v>2010_11</v>
      </c>
      <c r="C962" t="str">
        <f t="shared" ref="C962:C1025" si="113">VLOOKUP(TEXT(MONTH(A962),"00"),$H$2:$I$13,2,FALSE)</f>
        <v>Nov</v>
      </c>
      <c r="D962" t="str">
        <f t="shared" si="109"/>
        <v>2010_Nov</v>
      </c>
      <c r="E962" s="12" t="str">
        <f t="shared" si="110"/>
        <v>17_Nov</v>
      </c>
      <c r="F962" s="12" t="str">
        <f t="shared" si="111"/>
        <v>Nov-10</v>
      </c>
      <c r="G962" s="12"/>
    </row>
    <row r="963" spans="1:7">
      <c r="A963" s="2">
        <v>40500</v>
      </c>
      <c r="B963" t="str">
        <f t="shared" si="112"/>
        <v>2010_11</v>
      </c>
      <c r="C963" t="str">
        <f t="shared" si="113"/>
        <v>Nov</v>
      </c>
      <c r="D963" t="str">
        <f t="shared" ref="D963:D1026" si="114">TEXT(YEAR(A963),"0000")&amp;"_"&amp;C963</f>
        <v>2010_Nov</v>
      </c>
      <c r="E963" s="12" t="str">
        <f t="shared" ref="E963:E1026" si="115">VLOOKUP(DAY(A963),$G$2:$H$32,2,FALSE)&amp;"_"&amp;C963</f>
        <v>18_Nov</v>
      </c>
      <c r="F963" s="12" t="str">
        <f t="shared" si="111"/>
        <v>Nov-10</v>
      </c>
      <c r="G963" s="12"/>
    </row>
    <row r="964" spans="1:7">
      <c r="A964" s="2">
        <v>40501</v>
      </c>
      <c r="B964" t="str">
        <f t="shared" si="112"/>
        <v>2010_11</v>
      </c>
      <c r="C964" t="str">
        <f t="shared" si="113"/>
        <v>Nov</v>
      </c>
      <c r="D964" t="str">
        <f t="shared" si="114"/>
        <v>2010_Nov</v>
      </c>
      <c r="E964" s="12" t="str">
        <f t="shared" si="115"/>
        <v>19_Nov</v>
      </c>
      <c r="F964" s="12" t="str">
        <f t="shared" ref="F964:F1027" si="116">C964&amp;"-"&amp;RIGHT(YEAR(A964),2)</f>
        <v>Nov-10</v>
      </c>
      <c r="G964" s="12"/>
    </row>
    <row r="965" spans="1:7">
      <c r="A965" s="2">
        <v>40502</v>
      </c>
      <c r="B965" t="str">
        <f t="shared" si="112"/>
        <v>2010_11</v>
      </c>
      <c r="C965" t="str">
        <f t="shared" si="113"/>
        <v>Nov</v>
      </c>
      <c r="D965" t="str">
        <f t="shared" si="114"/>
        <v>2010_Nov</v>
      </c>
      <c r="E965" s="12" t="str">
        <f t="shared" si="115"/>
        <v>20_Nov</v>
      </c>
      <c r="F965" s="12" t="str">
        <f t="shared" si="116"/>
        <v>Nov-10</v>
      </c>
      <c r="G965" s="12"/>
    </row>
    <row r="966" spans="1:7">
      <c r="A966" s="2">
        <v>40503</v>
      </c>
      <c r="B966" t="str">
        <f t="shared" si="112"/>
        <v>2010_11</v>
      </c>
      <c r="C966" t="str">
        <f t="shared" si="113"/>
        <v>Nov</v>
      </c>
      <c r="D966" t="str">
        <f t="shared" si="114"/>
        <v>2010_Nov</v>
      </c>
      <c r="E966" s="12" t="str">
        <f t="shared" si="115"/>
        <v>21_Nov</v>
      </c>
      <c r="F966" s="12" t="str">
        <f t="shared" si="116"/>
        <v>Nov-10</v>
      </c>
      <c r="G966" s="12"/>
    </row>
    <row r="967" spans="1:7">
      <c r="A967" s="2">
        <v>40504</v>
      </c>
      <c r="B967" t="str">
        <f t="shared" si="112"/>
        <v>2010_11</v>
      </c>
      <c r="C967" t="str">
        <f t="shared" si="113"/>
        <v>Nov</v>
      </c>
      <c r="D967" t="str">
        <f t="shared" si="114"/>
        <v>2010_Nov</v>
      </c>
      <c r="E967" s="12" t="str">
        <f t="shared" si="115"/>
        <v>22_Nov</v>
      </c>
      <c r="F967" s="12" t="str">
        <f t="shared" si="116"/>
        <v>Nov-10</v>
      </c>
      <c r="G967" s="12"/>
    </row>
    <row r="968" spans="1:7">
      <c r="A968" s="2">
        <v>40505</v>
      </c>
      <c r="B968" t="str">
        <f t="shared" si="112"/>
        <v>2010_11</v>
      </c>
      <c r="C968" t="str">
        <f t="shared" si="113"/>
        <v>Nov</v>
      </c>
      <c r="D968" t="str">
        <f t="shared" si="114"/>
        <v>2010_Nov</v>
      </c>
      <c r="E968" s="12" t="str">
        <f t="shared" si="115"/>
        <v>23_Nov</v>
      </c>
      <c r="F968" s="12" t="str">
        <f t="shared" si="116"/>
        <v>Nov-10</v>
      </c>
      <c r="G968" s="12"/>
    </row>
    <row r="969" spans="1:7">
      <c r="A969" s="2">
        <v>40506</v>
      </c>
      <c r="B969" t="str">
        <f t="shared" si="112"/>
        <v>2010_11</v>
      </c>
      <c r="C969" t="str">
        <f t="shared" si="113"/>
        <v>Nov</v>
      </c>
      <c r="D969" t="str">
        <f t="shared" si="114"/>
        <v>2010_Nov</v>
      </c>
      <c r="E969" s="12" t="str">
        <f t="shared" si="115"/>
        <v>24_Nov</v>
      </c>
      <c r="F969" s="12" t="str">
        <f t="shared" si="116"/>
        <v>Nov-10</v>
      </c>
      <c r="G969" s="12"/>
    </row>
    <row r="970" spans="1:7">
      <c r="A970" s="2">
        <v>40507</v>
      </c>
      <c r="B970" t="str">
        <f t="shared" si="112"/>
        <v>2010_11</v>
      </c>
      <c r="C970" t="str">
        <f t="shared" si="113"/>
        <v>Nov</v>
      </c>
      <c r="D970" t="str">
        <f t="shared" si="114"/>
        <v>2010_Nov</v>
      </c>
      <c r="E970" s="12" t="str">
        <f t="shared" si="115"/>
        <v>25_Nov</v>
      </c>
      <c r="F970" s="12" t="str">
        <f t="shared" si="116"/>
        <v>Nov-10</v>
      </c>
      <c r="G970" s="12"/>
    </row>
    <row r="971" spans="1:7">
      <c r="A971" s="2">
        <v>40508</v>
      </c>
      <c r="B971" t="str">
        <f t="shared" si="112"/>
        <v>2010_11</v>
      </c>
      <c r="C971" t="str">
        <f t="shared" si="113"/>
        <v>Nov</v>
      </c>
      <c r="D971" t="str">
        <f t="shared" si="114"/>
        <v>2010_Nov</v>
      </c>
      <c r="E971" s="12" t="str">
        <f t="shared" si="115"/>
        <v>26_Nov</v>
      </c>
      <c r="F971" s="12" t="str">
        <f t="shared" si="116"/>
        <v>Nov-10</v>
      </c>
      <c r="G971" s="12"/>
    </row>
    <row r="972" spans="1:7">
      <c r="A972" s="2">
        <v>40509</v>
      </c>
      <c r="B972" t="str">
        <f t="shared" si="112"/>
        <v>2010_11</v>
      </c>
      <c r="C972" t="str">
        <f t="shared" si="113"/>
        <v>Nov</v>
      </c>
      <c r="D972" t="str">
        <f t="shared" si="114"/>
        <v>2010_Nov</v>
      </c>
      <c r="E972" s="12" t="str">
        <f t="shared" si="115"/>
        <v>27_Nov</v>
      </c>
      <c r="F972" s="12" t="str">
        <f t="shared" si="116"/>
        <v>Nov-10</v>
      </c>
      <c r="G972" s="12"/>
    </row>
    <row r="973" spans="1:7">
      <c r="A973" s="2">
        <v>40510</v>
      </c>
      <c r="B973" t="str">
        <f t="shared" si="112"/>
        <v>2010_11</v>
      </c>
      <c r="C973" t="str">
        <f t="shared" si="113"/>
        <v>Nov</v>
      </c>
      <c r="D973" t="str">
        <f t="shared" si="114"/>
        <v>2010_Nov</v>
      </c>
      <c r="E973" s="12" t="str">
        <f t="shared" si="115"/>
        <v>28_Nov</v>
      </c>
      <c r="F973" s="12" t="str">
        <f t="shared" si="116"/>
        <v>Nov-10</v>
      </c>
      <c r="G973" s="12"/>
    </row>
    <row r="974" spans="1:7">
      <c r="A974" s="2">
        <v>40511</v>
      </c>
      <c r="B974" t="str">
        <f t="shared" si="112"/>
        <v>2010_11</v>
      </c>
      <c r="C974" t="str">
        <f t="shared" si="113"/>
        <v>Nov</v>
      </c>
      <c r="D974" t="str">
        <f t="shared" si="114"/>
        <v>2010_Nov</v>
      </c>
      <c r="E974" s="12" t="str">
        <f t="shared" si="115"/>
        <v>29_Nov</v>
      </c>
      <c r="F974" s="12" t="str">
        <f t="shared" si="116"/>
        <v>Nov-10</v>
      </c>
      <c r="G974" s="12"/>
    </row>
    <row r="975" spans="1:7">
      <c r="A975" s="2">
        <v>40512</v>
      </c>
      <c r="B975" t="str">
        <f t="shared" si="112"/>
        <v>2010_11</v>
      </c>
      <c r="C975" t="str">
        <f t="shared" si="113"/>
        <v>Nov</v>
      </c>
      <c r="D975" t="str">
        <f t="shared" si="114"/>
        <v>2010_Nov</v>
      </c>
      <c r="E975" s="12" t="str">
        <f t="shared" si="115"/>
        <v>30_Nov</v>
      </c>
      <c r="F975" s="12" t="str">
        <f t="shared" si="116"/>
        <v>Nov-10</v>
      </c>
      <c r="G975" s="12"/>
    </row>
    <row r="976" spans="1:7">
      <c r="A976" s="2">
        <v>40513</v>
      </c>
      <c r="B976" t="str">
        <f t="shared" si="112"/>
        <v>2010_12</v>
      </c>
      <c r="C976" t="str">
        <f t="shared" si="113"/>
        <v>Dec</v>
      </c>
      <c r="D976" t="str">
        <f t="shared" si="114"/>
        <v>2010_Dec</v>
      </c>
      <c r="E976" s="12" t="str">
        <f t="shared" si="115"/>
        <v>01_Dec</v>
      </c>
      <c r="F976" s="12" t="str">
        <f t="shared" si="116"/>
        <v>Dec-10</v>
      </c>
      <c r="G976" s="12"/>
    </row>
    <row r="977" spans="1:7">
      <c r="A977" s="2">
        <v>40514</v>
      </c>
      <c r="B977" t="str">
        <f t="shared" si="112"/>
        <v>2010_12</v>
      </c>
      <c r="C977" t="str">
        <f t="shared" si="113"/>
        <v>Dec</v>
      </c>
      <c r="D977" t="str">
        <f t="shared" si="114"/>
        <v>2010_Dec</v>
      </c>
      <c r="E977" s="12" t="str">
        <f t="shared" si="115"/>
        <v>02_Dec</v>
      </c>
      <c r="F977" s="12" t="str">
        <f t="shared" si="116"/>
        <v>Dec-10</v>
      </c>
      <c r="G977" s="12"/>
    </row>
    <row r="978" spans="1:7">
      <c r="A978" s="2">
        <v>40515</v>
      </c>
      <c r="B978" t="str">
        <f t="shared" si="112"/>
        <v>2010_12</v>
      </c>
      <c r="C978" t="str">
        <f t="shared" si="113"/>
        <v>Dec</v>
      </c>
      <c r="D978" t="str">
        <f t="shared" si="114"/>
        <v>2010_Dec</v>
      </c>
      <c r="E978" s="12" t="str">
        <f t="shared" si="115"/>
        <v>03_Dec</v>
      </c>
      <c r="F978" s="12" t="str">
        <f t="shared" si="116"/>
        <v>Dec-10</v>
      </c>
      <c r="G978" s="12"/>
    </row>
    <row r="979" spans="1:7">
      <c r="A979" s="2">
        <v>40516</v>
      </c>
      <c r="B979" t="str">
        <f t="shared" si="112"/>
        <v>2010_12</v>
      </c>
      <c r="C979" t="str">
        <f t="shared" si="113"/>
        <v>Dec</v>
      </c>
      <c r="D979" t="str">
        <f t="shared" si="114"/>
        <v>2010_Dec</v>
      </c>
      <c r="E979" s="12" t="str">
        <f t="shared" si="115"/>
        <v>04_Dec</v>
      </c>
      <c r="F979" s="12" t="str">
        <f t="shared" si="116"/>
        <v>Dec-10</v>
      </c>
      <c r="G979" s="12"/>
    </row>
    <row r="980" spans="1:7">
      <c r="A980" s="2">
        <v>40517</v>
      </c>
      <c r="B980" t="str">
        <f t="shared" si="112"/>
        <v>2010_12</v>
      </c>
      <c r="C980" t="str">
        <f t="shared" si="113"/>
        <v>Dec</v>
      </c>
      <c r="D980" t="str">
        <f t="shared" si="114"/>
        <v>2010_Dec</v>
      </c>
      <c r="E980" s="12" t="str">
        <f t="shared" si="115"/>
        <v>05_Dec</v>
      </c>
      <c r="F980" s="12" t="str">
        <f t="shared" si="116"/>
        <v>Dec-10</v>
      </c>
      <c r="G980" s="12"/>
    </row>
    <row r="981" spans="1:7">
      <c r="A981" s="2">
        <v>40518</v>
      </c>
      <c r="B981" t="str">
        <f t="shared" si="112"/>
        <v>2010_12</v>
      </c>
      <c r="C981" t="str">
        <f t="shared" si="113"/>
        <v>Dec</v>
      </c>
      <c r="D981" t="str">
        <f t="shared" si="114"/>
        <v>2010_Dec</v>
      </c>
      <c r="E981" s="12" t="str">
        <f t="shared" si="115"/>
        <v>06_Dec</v>
      </c>
      <c r="F981" s="12" t="str">
        <f t="shared" si="116"/>
        <v>Dec-10</v>
      </c>
      <c r="G981" s="12"/>
    </row>
    <row r="982" spans="1:7">
      <c r="A982" s="2">
        <v>40519</v>
      </c>
      <c r="B982" t="str">
        <f t="shared" si="112"/>
        <v>2010_12</v>
      </c>
      <c r="C982" t="str">
        <f t="shared" si="113"/>
        <v>Dec</v>
      </c>
      <c r="D982" t="str">
        <f t="shared" si="114"/>
        <v>2010_Dec</v>
      </c>
      <c r="E982" s="12" t="str">
        <f t="shared" si="115"/>
        <v>07_Dec</v>
      </c>
      <c r="F982" s="12" t="str">
        <f t="shared" si="116"/>
        <v>Dec-10</v>
      </c>
      <c r="G982" s="12"/>
    </row>
    <row r="983" spans="1:7">
      <c r="A983" s="2">
        <v>40520</v>
      </c>
      <c r="B983" t="str">
        <f t="shared" si="112"/>
        <v>2010_12</v>
      </c>
      <c r="C983" t="str">
        <f t="shared" si="113"/>
        <v>Dec</v>
      </c>
      <c r="D983" t="str">
        <f t="shared" si="114"/>
        <v>2010_Dec</v>
      </c>
      <c r="E983" s="12" t="str">
        <f t="shared" si="115"/>
        <v>08_Dec</v>
      </c>
      <c r="F983" s="12" t="str">
        <f t="shared" si="116"/>
        <v>Dec-10</v>
      </c>
      <c r="G983" s="12"/>
    </row>
    <row r="984" spans="1:7">
      <c r="A984" s="2">
        <v>40521</v>
      </c>
      <c r="B984" t="str">
        <f t="shared" si="112"/>
        <v>2010_12</v>
      </c>
      <c r="C984" t="str">
        <f t="shared" si="113"/>
        <v>Dec</v>
      </c>
      <c r="D984" t="str">
        <f t="shared" si="114"/>
        <v>2010_Dec</v>
      </c>
      <c r="E984" s="12" t="str">
        <f t="shared" si="115"/>
        <v>09_Dec</v>
      </c>
      <c r="F984" s="12" t="str">
        <f t="shared" si="116"/>
        <v>Dec-10</v>
      </c>
      <c r="G984" s="12"/>
    </row>
    <row r="985" spans="1:7">
      <c r="A985" s="2">
        <v>40522</v>
      </c>
      <c r="B985" t="str">
        <f t="shared" si="112"/>
        <v>2010_12</v>
      </c>
      <c r="C985" t="str">
        <f t="shared" si="113"/>
        <v>Dec</v>
      </c>
      <c r="D985" t="str">
        <f t="shared" si="114"/>
        <v>2010_Dec</v>
      </c>
      <c r="E985" s="12" t="str">
        <f t="shared" si="115"/>
        <v>10_Dec</v>
      </c>
      <c r="F985" s="12" t="str">
        <f t="shared" si="116"/>
        <v>Dec-10</v>
      </c>
      <c r="G985" s="12"/>
    </row>
    <row r="986" spans="1:7">
      <c r="A986" s="2">
        <v>40523</v>
      </c>
      <c r="B986" t="str">
        <f t="shared" si="112"/>
        <v>2010_12</v>
      </c>
      <c r="C986" t="str">
        <f t="shared" si="113"/>
        <v>Dec</v>
      </c>
      <c r="D986" t="str">
        <f t="shared" si="114"/>
        <v>2010_Dec</v>
      </c>
      <c r="E986" s="12" t="str">
        <f t="shared" si="115"/>
        <v>11_Dec</v>
      </c>
      <c r="F986" s="12" t="str">
        <f t="shared" si="116"/>
        <v>Dec-10</v>
      </c>
      <c r="G986" s="12"/>
    </row>
    <row r="987" spans="1:7">
      <c r="A987" s="2">
        <v>40524</v>
      </c>
      <c r="B987" t="str">
        <f t="shared" si="112"/>
        <v>2010_12</v>
      </c>
      <c r="C987" t="str">
        <f t="shared" si="113"/>
        <v>Dec</v>
      </c>
      <c r="D987" t="str">
        <f t="shared" si="114"/>
        <v>2010_Dec</v>
      </c>
      <c r="E987" s="12" t="str">
        <f t="shared" si="115"/>
        <v>12_Dec</v>
      </c>
      <c r="F987" s="12" t="str">
        <f t="shared" si="116"/>
        <v>Dec-10</v>
      </c>
      <c r="G987" s="12"/>
    </row>
    <row r="988" spans="1:7">
      <c r="A988" s="2">
        <v>40525</v>
      </c>
      <c r="B988" t="str">
        <f t="shared" si="112"/>
        <v>2010_12</v>
      </c>
      <c r="C988" t="str">
        <f t="shared" si="113"/>
        <v>Dec</v>
      </c>
      <c r="D988" t="str">
        <f t="shared" si="114"/>
        <v>2010_Dec</v>
      </c>
      <c r="E988" s="12" t="str">
        <f t="shared" si="115"/>
        <v>13_Dec</v>
      </c>
      <c r="F988" s="12" t="str">
        <f t="shared" si="116"/>
        <v>Dec-10</v>
      </c>
      <c r="G988" s="12"/>
    </row>
    <row r="989" spans="1:7">
      <c r="A989" s="2">
        <v>40526</v>
      </c>
      <c r="B989" t="str">
        <f t="shared" si="112"/>
        <v>2010_12</v>
      </c>
      <c r="C989" t="str">
        <f t="shared" si="113"/>
        <v>Dec</v>
      </c>
      <c r="D989" t="str">
        <f t="shared" si="114"/>
        <v>2010_Dec</v>
      </c>
      <c r="E989" s="12" t="str">
        <f t="shared" si="115"/>
        <v>14_Dec</v>
      </c>
      <c r="F989" s="12" t="str">
        <f t="shared" si="116"/>
        <v>Dec-10</v>
      </c>
      <c r="G989" s="12"/>
    </row>
    <row r="990" spans="1:7">
      <c r="A990" s="2">
        <v>40527</v>
      </c>
      <c r="B990" t="str">
        <f t="shared" si="112"/>
        <v>2010_12</v>
      </c>
      <c r="C990" t="str">
        <f t="shared" si="113"/>
        <v>Dec</v>
      </c>
      <c r="D990" t="str">
        <f t="shared" si="114"/>
        <v>2010_Dec</v>
      </c>
      <c r="E990" s="12" t="str">
        <f t="shared" si="115"/>
        <v>15_Dec</v>
      </c>
      <c r="F990" s="12" t="str">
        <f t="shared" si="116"/>
        <v>Dec-10</v>
      </c>
      <c r="G990" s="12"/>
    </row>
    <row r="991" spans="1:7">
      <c r="A991" s="2">
        <v>40528</v>
      </c>
      <c r="B991" t="str">
        <f t="shared" si="112"/>
        <v>2010_12</v>
      </c>
      <c r="C991" t="str">
        <f t="shared" si="113"/>
        <v>Dec</v>
      </c>
      <c r="D991" t="str">
        <f t="shared" si="114"/>
        <v>2010_Dec</v>
      </c>
      <c r="E991" s="12" t="str">
        <f t="shared" si="115"/>
        <v>16_Dec</v>
      </c>
      <c r="F991" s="12" t="str">
        <f t="shared" si="116"/>
        <v>Dec-10</v>
      </c>
      <c r="G991" s="12"/>
    </row>
    <row r="992" spans="1:7">
      <c r="A992" s="2">
        <v>40529</v>
      </c>
      <c r="B992" t="str">
        <f t="shared" si="112"/>
        <v>2010_12</v>
      </c>
      <c r="C992" t="str">
        <f t="shared" si="113"/>
        <v>Dec</v>
      </c>
      <c r="D992" t="str">
        <f t="shared" si="114"/>
        <v>2010_Dec</v>
      </c>
      <c r="E992" s="12" t="str">
        <f t="shared" si="115"/>
        <v>17_Dec</v>
      </c>
      <c r="F992" s="12" t="str">
        <f t="shared" si="116"/>
        <v>Dec-10</v>
      </c>
      <c r="G992" s="12"/>
    </row>
    <row r="993" spans="1:7">
      <c r="A993" s="2">
        <v>40530</v>
      </c>
      <c r="B993" t="str">
        <f t="shared" si="112"/>
        <v>2010_12</v>
      </c>
      <c r="C993" t="str">
        <f t="shared" si="113"/>
        <v>Dec</v>
      </c>
      <c r="D993" t="str">
        <f t="shared" si="114"/>
        <v>2010_Dec</v>
      </c>
      <c r="E993" s="12" t="str">
        <f t="shared" si="115"/>
        <v>18_Dec</v>
      </c>
      <c r="F993" s="12" t="str">
        <f t="shared" si="116"/>
        <v>Dec-10</v>
      </c>
      <c r="G993" s="12"/>
    </row>
    <row r="994" spans="1:7">
      <c r="A994" s="2">
        <v>40531</v>
      </c>
      <c r="B994" t="str">
        <f t="shared" si="112"/>
        <v>2010_12</v>
      </c>
      <c r="C994" t="str">
        <f t="shared" si="113"/>
        <v>Dec</v>
      </c>
      <c r="D994" t="str">
        <f t="shared" si="114"/>
        <v>2010_Dec</v>
      </c>
      <c r="E994" s="12" t="str">
        <f t="shared" si="115"/>
        <v>19_Dec</v>
      </c>
      <c r="F994" s="12" t="str">
        <f t="shared" si="116"/>
        <v>Dec-10</v>
      </c>
      <c r="G994" s="12"/>
    </row>
    <row r="995" spans="1:7">
      <c r="A995" s="2">
        <v>40532</v>
      </c>
      <c r="B995" t="str">
        <f t="shared" si="112"/>
        <v>2010_12</v>
      </c>
      <c r="C995" t="str">
        <f t="shared" si="113"/>
        <v>Dec</v>
      </c>
      <c r="D995" t="str">
        <f t="shared" si="114"/>
        <v>2010_Dec</v>
      </c>
      <c r="E995" s="12" t="str">
        <f t="shared" si="115"/>
        <v>20_Dec</v>
      </c>
      <c r="F995" s="12" t="str">
        <f t="shared" si="116"/>
        <v>Dec-10</v>
      </c>
      <c r="G995" s="12"/>
    </row>
    <row r="996" spans="1:7">
      <c r="A996" s="2">
        <v>40533</v>
      </c>
      <c r="B996" t="str">
        <f t="shared" si="112"/>
        <v>2010_12</v>
      </c>
      <c r="C996" t="str">
        <f t="shared" si="113"/>
        <v>Dec</v>
      </c>
      <c r="D996" t="str">
        <f t="shared" si="114"/>
        <v>2010_Dec</v>
      </c>
      <c r="E996" s="12" t="str">
        <f t="shared" si="115"/>
        <v>21_Dec</v>
      </c>
      <c r="F996" s="12" t="str">
        <f t="shared" si="116"/>
        <v>Dec-10</v>
      </c>
      <c r="G996" s="12"/>
    </row>
    <row r="997" spans="1:7">
      <c r="A997" s="2">
        <v>40534</v>
      </c>
      <c r="B997" t="str">
        <f t="shared" si="112"/>
        <v>2010_12</v>
      </c>
      <c r="C997" t="str">
        <f t="shared" si="113"/>
        <v>Dec</v>
      </c>
      <c r="D997" t="str">
        <f t="shared" si="114"/>
        <v>2010_Dec</v>
      </c>
      <c r="E997" s="12" t="str">
        <f t="shared" si="115"/>
        <v>22_Dec</v>
      </c>
      <c r="F997" s="12" t="str">
        <f t="shared" si="116"/>
        <v>Dec-10</v>
      </c>
      <c r="G997" s="12"/>
    </row>
    <row r="998" spans="1:7">
      <c r="A998" s="2">
        <v>40535</v>
      </c>
      <c r="B998" t="str">
        <f t="shared" si="112"/>
        <v>2010_12</v>
      </c>
      <c r="C998" t="str">
        <f t="shared" si="113"/>
        <v>Dec</v>
      </c>
      <c r="D998" t="str">
        <f t="shared" si="114"/>
        <v>2010_Dec</v>
      </c>
      <c r="E998" s="12" t="str">
        <f t="shared" si="115"/>
        <v>23_Dec</v>
      </c>
      <c r="F998" s="12" t="str">
        <f t="shared" si="116"/>
        <v>Dec-10</v>
      </c>
      <c r="G998" s="12"/>
    </row>
    <row r="999" spans="1:7">
      <c r="A999" s="2">
        <v>40536</v>
      </c>
      <c r="B999" t="str">
        <f t="shared" si="112"/>
        <v>2010_12</v>
      </c>
      <c r="C999" t="str">
        <f t="shared" si="113"/>
        <v>Dec</v>
      </c>
      <c r="D999" t="str">
        <f t="shared" si="114"/>
        <v>2010_Dec</v>
      </c>
      <c r="E999" s="12" t="str">
        <f t="shared" si="115"/>
        <v>24_Dec</v>
      </c>
      <c r="F999" s="12" t="str">
        <f t="shared" si="116"/>
        <v>Dec-10</v>
      </c>
      <c r="G999" s="12"/>
    </row>
    <row r="1000" spans="1:7">
      <c r="A1000" s="2">
        <v>40537</v>
      </c>
      <c r="B1000" t="str">
        <f t="shared" si="112"/>
        <v>2010_12</v>
      </c>
      <c r="C1000" t="str">
        <f t="shared" si="113"/>
        <v>Dec</v>
      </c>
      <c r="D1000" t="str">
        <f t="shared" si="114"/>
        <v>2010_Dec</v>
      </c>
      <c r="E1000" s="12" t="str">
        <f t="shared" si="115"/>
        <v>25_Dec</v>
      </c>
      <c r="F1000" s="12" t="str">
        <f t="shared" si="116"/>
        <v>Dec-10</v>
      </c>
      <c r="G1000" s="12"/>
    </row>
    <row r="1001" spans="1:7">
      <c r="A1001" s="2">
        <v>40538</v>
      </c>
      <c r="B1001" t="str">
        <f t="shared" si="112"/>
        <v>2010_12</v>
      </c>
      <c r="C1001" t="str">
        <f t="shared" si="113"/>
        <v>Dec</v>
      </c>
      <c r="D1001" t="str">
        <f t="shared" si="114"/>
        <v>2010_Dec</v>
      </c>
      <c r="E1001" s="12" t="str">
        <f t="shared" si="115"/>
        <v>26_Dec</v>
      </c>
      <c r="F1001" s="12" t="str">
        <f t="shared" si="116"/>
        <v>Dec-10</v>
      </c>
      <c r="G1001" s="12"/>
    </row>
    <row r="1002" spans="1:7">
      <c r="A1002" s="2">
        <v>40539</v>
      </c>
      <c r="B1002" t="str">
        <f t="shared" si="112"/>
        <v>2010_12</v>
      </c>
      <c r="C1002" t="str">
        <f t="shared" si="113"/>
        <v>Dec</v>
      </c>
      <c r="D1002" t="str">
        <f t="shared" si="114"/>
        <v>2010_Dec</v>
      </c>
      <c r="E1002" s="12" t="str">
        <f t="shared" si="115"/>
        <v>27_Dec</v>
      </c>
      <c r="F1002" s="12" t="str">
        <f t="shared" si="116"/>
        <v>Dec-10</v>
      </c>
      <c r="G1002" s="12"/>
    </row>
    <row r="1003" spans="1:7">
      <c r="A1003" s="2">
        <v>40540</v>
      </c>
      <c r="B1003" t="str">
        <f t="shared" si="112"/>
        <v>2010_12</v>
      </c>
      <c r="C1003" t="str">
        <f t="shared" si="113"/>
        <v>Dec</v>
      </c>
      <c r="D1003" t="str">
        <f t="shared" si="114"/>
        <v>2010_Dec</v>
      </c>
      <c r="E1003" s="12" t="str">
        <f t="shared" si="115"/>
        <v>28_Dec</v>
      </c>
      <c r="F1003" s="12" t="str">
        <f t="shared" si="116"/>
        <v>Dec-10</v>
      </c>
      <c r="G1003" s="12"/>
    </row>
    <row r="1004" spans="1:7">
      <c r="A1004" s="2">
        <v>40541</v>
      </c>
      <c r="B1004" t="str">
        <f t="shared" si="112"/>
        <v>2010_12</v>
      </c>
      <c r="C1004" t="str">
        <f t="shared" si="113"/>
        <v>Dec</v>
      </c>
      <c r="D1004" t="str">
        <f t="shared" si="114"/>
        <v>2010_Dec</v>
      </c>
      <c r="E1004" s="12" t="str">
        <f t="shared" si="115"/>
        <v>29_Dec</v>
      </c>
      <c r="F1004" s="12" t="str">
        <f t="shared" si="116"/>
        <v>Dec-10</v>
      </c>
      <c r="G1004" s="12"/>
    </row>
    <row r="1005" spans="1:7">
      <c r="A1005" s="2">
        <v>40542</v>
      </c>
      <c r="B1005" t="str">
        <f t="shared" si="112"/>
        <v>2010_12</v>
      </c>
      <c r="C1005" t="str">
        <f t="shared" si="113"/>
        <v>Dec</v>
      </c>
      <c r="D1005" t="str">
        <f t="shared" si="114"/>
        <v>2010_Dec</v>
      </c>
      <c r="E1005" s="12" t="str">
        <f t="shared" si="115"/>
        <v>30_Dec</v>
      </c>
      <c r="F1005" s="12" t="str">
        <f t="shared" si="116"/>
        <v>Dec-10</v>
      </c>
      <c r="G1005" s="12"/>
    </row>
    <row r="1006" spans="1:7">
      <c r="A1006" s="2">
        <v>40543</v>
      </c>
      <c r="B1006" t="str">
        <f t="shared" si="112"/>
        <v>2010_12</v>
      </c>
      <c r="C1006" t="str">
        <f t="shared" si="113"/>
        <v>Dec</v>
      </c>
      <c r="D1006" t="str">
        <f t="shared" si="114"/>
        <v>2010_Dec</v>
      </c>
      <c r="E1006" s="12" t="str">
        <f t="shared" si="115"/>
        <v>31_Dec</v>
      </c>
      <c r="F1006" s="12" t="str">
        <f t="shared" si="116"/>
        <v>Dec-10</v>
      </c>
      <c r="G1006" s="12"/>
    </row>
    <row r="1007" spans="1:7">
      <c r="A1007" s="2">
        <v>40544</v>
      </c>
      <c r="B1007" t="str">
        <f t="shared" si="112"/>
        <v>2011_01</v>
      </c>
      <c r="C1007" t="str">
        <f t="shared" si="113"/>
        <v>Jan</v>
      </c>
      <c r="D1007" t="str">
        <f t="shared" si="114"/>
        <v>2011_Jan</v>
      </c>
      <c r="E1007" s="12" t="str">
        <f t="shared" si="115"/>
        <v>01_Jan</v>
      </c>
      <c r="F1007" s="12" t="str">
        <f t="shared" si="116"/>
        <v>Jan-11</v>
      </c>
      <c r="G1007" s="12"/>
    </row>
    <row r="1008" spans="1:7">
      <c r="A1008" s="2">
        <v>40545</v>
      </c>
      <c r="B1008" t="str">
        <f t="shared" si="112"/>
        <v>2011_01</v>
      </c>
      <c r="C1008" t="str">
        <f t="shared" si="113"/>
        <v>Jan</v>
      </c>
      <c r="D1008" t="str">
        <f t="shared" si="114"/>
        <v>2011_Jan</v>
      </c>
      <c r="E1008" s="12" t="str">
        <f t="shared" si="115"/>
        <v>02_Jan</v>
      </c>
      <c r="F1008" s="12" t="str">
        <f t="shared" si="116"/>
        <v>Jan-11</v>
      </c>
      <c r="G1008" s="12"/>
    </row>
    <row r="1009" spans="1:7">
      <c r="A1009" s="2">
        <v>40546</v>
      </c>
      <c r="B1009" t="str">
        <f t="shared" si="112"/>
        <v>2011_01</v>
      </c>
      <c r="C1009" t="str">
        <f t="shared" si="113"/>
        <v>Jan</v>
      </c>
      <c r="D1009" t="str">
        <f t="shared" si="114"/>
        <v>2011_Jan</v>
      </c>
      <c r="E1009" s="12" t="str">
        <f t="shared" si="115"/>
        <v>03_Jan</v>
      </c>
      <c r="F1009" s="12" t="str">
        <f t="shared" si="116"/>
        <v>Jan-11</v>
      </c>
      <c r="G1009" s="12"/>
    </row>
    <row r="1010" spans="1:7">
      <c r="A1010" s="2">
        <v>40547</v>
      </c>
      <c r="B1010" t="str">
        <f t="shared" si="112"/>
        <v>2011_01</v>
      </c>
      <c r="C1010" t="str">
        <f t="shared" si="113"/>
        <v>Jan</v>
      </c>
      <c r="D1010" t="str">
        <f t="shared" si="114"/>
        <v>2011_Jan</v>
      </c>
      <c r="E1010" s="12" t="str">
        <f t="shared" si="115"/>
        <v>04_Jan</v>
      </c>
      <c r="F1010" s="12" t="str">
        <f t="shared" si="116"/>
        <v>Jan-11</v>
      </c>
      <c r="G1010" s="12"/>
    </row>
    <row r="1011" spans="1:7">
      <c r="A1011" s="2">
        <v>40548</v>
      </c>
      <c r="B1011" t="str">
        <f t="shared" si="112"/>
        <v>2011_01</v>
      </c>
      <c r="C1011" t="str">
        <f t="shared" si="113"/>
        <v>Jan</v>
      </c>
      <c r="D1011" t="str">
        <f t="shared" si="114"/>
        <v>2011_Jan</v>
      </c>
      <c r="E1011" s="12" t="str">
        <f t="shared" si="115"/>
        <v>05_Jan</v>
      </c>
      <c r="F1011" s="12" t="str">
        <f t="shared" si="116"/>
        <v>Jan-11</v>
      </c>
      <c r="G1011" s="12"/>
    </row>
    <row r="1012" spans="1:7">
      <c r="A1012" s="2">
        <v>40549</v>
      </c>
      <c r="B1012" t="str">
        <f t="shared" si="112"/>
        <v>2011_01</v>
      </c>
      <c r="C1012" t="str">
        <f t="shared" si="113"/>
        <v>Jan</v>
      </c>
      <c r="D1012" t="str">
        <f t="shared" si="114"/>
        <v>2011_Jan</v>
      </c>
      <c r="E1012" s="12" t="str">
        <f t="shared" si="115"/>
        <v>06_Jan</v>
      </c>
      <c r="F1012" s="12" t="str">
        <f t="shared" si="116"/>
        <v>Jan-11</v>
      </c>
      <c r="G1012" s="12"/>
    </row>
    <row r="1013" spans="1:7">
      <c r="A1013" s="2">
        <v>40550</v>
      </c>
      <c r="B1013" t="str">
        <f t="shared" si="112"/>
        <v>2011_01</v>
      </c>
      <c r="C1013" t="str">
        <f t="shared" si="113"/>
        <v>Jan</v>
      </c>
      <c r="D1013" t="str">
        <f t="shared" si="114"/>
        <v>2011_Jan</v>
      </c>
      <c r="E1013" s="12" t="str">
        <f t="shared" si="115"/>
        <v>07_Jan</v>
      </c>
      <c r="F1013" s="12" t="str">
        <f t="shared" si="116"/>
        <v>Jan-11</v>
      </c>
      <c r="G1013" s="12"/>
    </row>
    <row r="1014" spans="1:7">
      <c r="A1014" s="2">
        <v>40551</v>
      </c>
      <c r="B1014" t="str">
        <f t="shared" si="112"/>
        <v>2011_01</v>
      </c>
      <c r="C1014" t="str">
        <f t="shared" si="113"/>
        <v>Jan</v>
      </c>
      <c r="D1014" t="str">
        <f t="shared" si="114"/>
        <v>2011_Jan</v>
      </c>
      <c r="E1014" s="12" t="str">
        <f t="shared" si="115"/>
        <v>08_Jan</v>
      </c>
      <c r="F1014" s="12" t="str">
        <f t="shared" si="116"/>
        <v>Jan-11</v>
      </c>
      <c r="G1014" s="12"/>
    </row>
    <row r="1015" spans="1:7">
      <c r="A1015" s="2">
        <v>40552</v>
      </c>
      <c r="B1015" t="str">
        <f t="shared" si="112"/>
        <v>2011_01</v>
      </c>
      <c r="C1015" t="str">
        <f t="shared" si="113"/>
        <v>Jan</v>
      </c>
      <c r="D1015" t="str">
        <f t="shared" si="114"/>
        <v>2011_Jan</v>
      </c>
      <c r="E1015" s="12" t="str">
        <f t="shared" si="115"/>
        <v>09_Jan</v>
      </c>
      <c r="F1015" s="12" t="str">
        <f t="shared" si="116"/>
        <v>Jan-11</v>
      </c>
      <c r="G1015" s="12"/>
    </row>
    <row r="1016" spans="1:7">
      <c r="A1016" s="2">
        <v>40553</v>
      </c>
      <c r="B1016" t="str">
        <f t="shared" si="112"/>
        <v>2011_01</v>
      </c>
      <c r="C1016" t="str">
        <f t="shared" si="113"/>
        <v>Jan</v>
      </c>
      <c r="D1016" t="str">
        <f t="shared" si="114"/>
        <v>2011_Jan</v>
      </c>
      <c r="E1016" s="12" t="str">
        <f t="shared" si="115"/>
        <v>10_Jan</v>
      </c>
      <c r="F1016" s="12" t="str">
        <f t="shared" si="116"/>
        <v>Jan-11</v>
      </c>
      <c r="G1016" s="12"/>
    </row>
    <row r="1017" spans="1:7">
      <c r="A1017" s="2">
        <v>40554</v>
      </c>
      <c r="B1017" t="str">
        <f t="shared" si="112"/>
        <v>2011_01</v>
      </c>
      <c r="C1017" t="str">
        <f t="shared" si="113"/>
        <v>Jan</v>
      </c>
      <c r="D1017" t="str">
        <f t="shared" si="114"/>
        <v>2011_Jan</v>
      </c>
      <c r="E1017" s="12" t="str">
        <f t="shared" si="115"/>
        <v>11_Jan</v>
      </c>
      <c r="F1017" s="12" t="str">
        <f t="shared" si="116"/>
        <v>Jan-11</v>
      </c>
      <c r="G1017" s="12"/>
    </row>
    <row r="1018" spans="1:7">
      <c r="A1018" s="2">
        <v>40555</v>
      </c>
      <c r="B1018" t="str">
        <f t="shared" si="112"/>
        <v>2011_01</v>
      </c>
      <c r="C1018" t="str">
        <f t="shared" si="113"/>
        <v>Jan</v>
      </c>
      <c r="D1018" t="str">
        <f t="shared" si="114"/>
        <v>2011_Jan</v>
      </c>
      <c r="E1018" s="12" t="str">
        <f t="shared" si="115"/>
        <v>12_Jan</v>
      </c>
      <c r="F1018" s="12" t="str">
        <f t="shared" si="116"/>
        <v>Jan-11</v>
      </c>
      <c r="G1018" s="12"/>
    </row>
    <row r="1019" spans="1:7">
      <c r="A1019" s="2">
        <v>40556</v>
      </c>
      <c r="B1019" t="str">
        <f t="shared" si="112"/>
        <v>2011_01</v>
      </c>
      <c r="C1019" t="str">
        <f t="shared" si="113"/>
        <v>Jan</v>
      </c>
      <c r="D1019" t="str">
        <f t="shared" si="114"/>
        <v>2011_Jan</v>
      </c>
      <c r="E1019" s="12" t="str">
        <f t="shared" si="115"/>
        <v>13_Jan</v>
      </c>
      <c r="F1019" s="12" t="str">
        <f t="shared" si="116"/>
        <v>Jan-11</v>
      </c>
      <c r="G1019" s="12"/>
    </row>
    <row r="1020" spans="1:7">
      <c r="A1020" s="2">
        <v>40557</v>
      </c>
      <c r="B1020" t="str">
        <f t="shared" si="112"/>
        <v>2011_01</v>
      </c>
      <c r="C1020" t="str">
        <f t="shared" si="113"/>
        <v>Jan</v>
      </c>
      <c r="D1020" t="str">
        <f t="shared" si="114"/>
        <v>2011_Jan</v>
      </c>
      <c r="E1020" s="12" t="str">
        <f t="shared" si="115"/>
        <v>14_Jan</v>
      </c>
      <c r="F1020" s="12" t="str">
        <f t="shared" si="116"/>
        <v>Jan-11</v>
      </c>
      <c r="G1020" s="12"/>
    </row>
    <row r="1021" spans="1:7">
      <c r="A1021" s="2">
        <v>40558</v>
      </c>
      <c r="B1021" t="str">
        <f t="shared" si="112"/>
        <v>2011_01</v>
      </c>
      <c r="C1021" t="str">
        <f t="shared" si="113"/>
        <v>Jan</v>
      </c>
      <c r="D1021" t="str">
        <f t="shared" si="114"/>
        <v>2011_Jan</v>
      </c>
      <c r="E1021" s="12" t="str">
        <f t="shared" si="115"/>
        <v>15_Jan</v>
      </c>
      <c r="F1021" s="12" t="str">
        <f t="shared" si="116"/>
        <v>Jan-11</v>
      </c>
      <c r="G1021" s="12"/>
    </row>
    <row r="1022" spans="1:7">
      <c r="A1022" s="2">
        <v>40559</v>
      </c>
      <c r="B1022" t="str">
        <f t="shared" si="112"/>
        <v>2011_01</v>
      </c>
      <c r="C1022" t="str">
        <f t="shared" si="113"/>
        <v>Jan</v>
      </c>
      <c r="D1022" t="str">
        <f t="shared" si="114"/>
        <v>2011_Jan</v>
      </c>
      <c r="E1022" s="12" t="str">
        <f t="shared" si="115"/>
        <v>16_Jan</v>
      </c>
      <c r="F1022" s="12" t="str">
        <f t="shared" si="116"/>
        <v>Jan-11</v>
      </c>
      <c r="G1022" s="12"/>
    </row>
    <row r="1023" spans="1:7">
      <c r="A1023" s="2">
        <v>40560</v>
      </c>
      <c r="B1023" t="str">
        <f t="shared" si="112"/>
        <v>2011_01</v>
      </c>
      <c r="C1023" t="str">
        <f t="shared" si="113"/>
        <v>Jan</v>
      </c>
      <c r="D1023" t="str">
        <f t="shared" si="114"/>
        <v>2011_Jan</v>
      </c>
      <c r="E1023" s="12" t="str">
        <f t="shared" si="115"/>
        <v>17_Jan</v>
      </c>
      <c r="F1023" s="12" t="str">
        <f t="shared" si="116"/>
        <v>Jan-11</v>
      </c>
      <c r="G1023" s="12"/>
    </row>
    <row r="1024" spans="1:7">
      <c r="A1024" s="2">
        <v>40561</v>
      </c>
      <c r="B1024" t="str">
        <f t="shared" si="112"/>
        <v>2011_01</v>
      </c>
      <c r="C1024" t="str">
        <f t="shared" si="113"/>
        <v>Jan</v>
      </c>
      <c r="D1024" t="str">
        <f t="shared" si="114"/>
        <v>2011_Jan</v>
      </c>
      <c r="E1024" s="12" t="str">
        <f t="shared" si="115"/>
        <v>18_Jan</v>
      </c>
      <c r="F1024" s="12" t="str">
        <f t="shared" si="116"/>
        <v>Jan-11</v>
      </c>
      <c r="G1024" s="12"/>
    </row>
    <row r="1025" spans="1:7">
      <c r="A1025" s="2">
        <v>40562</v>
      </c>
      <c r="B1025" t="str">
        <f t="shared" si="112"/>
        <v>2011_01</v>
      </c>
      <c r="C1025" t="str">
        <f t="shared" si="113"/>
        <v>Jan</v>
      </c>
      <c r="D1025" t="str">
        <f t="shared" si="114"/>
        <v>2011_Jan</v>
      </c>
      <c r="E1025" s="12" t="str">
        <f t="shared" si="115"/>
        <v>19_Jan</v>
      </c>
      <c r="F1025" s="12" t="str">
        <f t="shared" si="116"/>
        <v>Jan-11</v>
      </c>
      <c r="G1025" s="12"/>
    </row>
    <row r="1026" spans="1:7">
      <c r="A1026" s="2">
        <v>40563</v>
      </c>
      <c r="B1026" t="str">
        <f t="shared" ref="B1026:B1089" si="117">TEXT(YEAR(A1026),"0000")&amp;"_"&amp;TEXT(MONTH(A1026),"00")</f>
        <v>2011_01</v>
      </c>
      <c r="C1026" t="str">
        <f t="shared" ref="C1026:C1089" si="118">VLOOKUP(TEXT(MONTH(A1026),"00"),$H$2:$I$13,2,FALSE)</f>
        <v>Jan</v>
      </c>
      <c r="D1026" t="str">
        <f t="shared" si="114"/>
        <v>2011_Jan</v>
      </c>
      <c r="E1026" s="12" t="str">
        <f t="shared" si="115"/>
        <v>20_Jan</v>
      </c>
      <c r="F1026" s="12" t="str">
        <f t="shared" si="116"/>
        <v>Jan-11</v>
      </c>
      <c r="G1026" s="12"/>
    </row>
    <row r="1027" spans="1:7">
      <c r="A1027" s="2">
        <v>40564</v>
      </c>
      <c r="B1027" t="str">
        <f t="shared" si="117"/>
        <v>2011_01</v>
      </c>
      <c r="C1027" t="str">
        <f t="shared" si="118"/>
        <v>Jan</v>
      </c>
      <c r="D1027" t="str">
        <f t="shared" ref="D1027:D1090" si="119">TEXT(YEAR(A1027),"0000")&amp;"_"&amp;C1027</f>
        <v>2011_Jan</v>
      </c>
      <c r="E1027" s="12" t="str">
        <f t="shared" ref="E1027:E1090" si="120">VLOOKUP(DAY(A1027),$G$2:$H$32,2,FALSE)&amp;"_"&amp;C1027</f>
        <v>21_Jan</v>
      </c>
      <c r="F1027" s="12" t="str">
        <f t="shared" si="116"/>
        <v>Jan-11</v>
      </c>
      <c r="G1027" s="12"/>
    </row>
    <row r="1028" spans="1:7">
      <c r="A1028" s="2">
        <v>40565</v>
      </c>
      <c r="B1028" t="str">
        <f t="shared" si="117"/>
        <v>2011_01</v>
      </c>
      <c r="C1028" t="str">
        <f t="shared" si="118"/>
        <v>Jan</v>
      </c>
      <c r="D1028" t="str">
        <f t="shared" si="119"/>
        <v>2011_Jan</v>
      </c>
      <c r="E1028" s="12" t="str">
        <f t="shared" si="120"/>
        <v>22_Jan</v>
      </c>
      <c r="F1028" s="12" t="str">
        <f t="shared" ref="F1028:F1091" si="121">C1028&amp;"-"&amp;RIGHT(YEAR(A1028),2)</f>
        <v>Jan-11</v>
      </c>
      <c r="G1028" s="12"/>
    </row>
    <row r="1029" spans="1:7">
      <c r="A1029" s="2">
        <v>40566</v>
      </c>
      <c r="B1029" t="str">
        <f t="shared" si="117"/>
        <v>2011_01</v>
      </c>
      <c r="C1029" t="str">
        <f t="shared" si="118"/>
        <v>Jan</v>
      </c>
      <c r="D1029" t="str">
        <f t="shared" si="119"/>
        <v>2011_Jan</v>
      </c>
      <c r="E1029" s="12" t="str">
        <f t="shared" si="120"/>
        <v>23_Jan</v>
      </c>
      <c r="F1029" s="12" t="str">
        <f t="shared" si="121"/>
        <v>Jan-11</v>
      </c>
      <c r="G1029" s="12"/>
    </row>
    <row r="1030" spans="1:7">
      <c r="A1030" s="2">
        <v>40567</v>
      </c>
      <c r="B1030" t="str">
        <f t="shared" si="117"/>
        <v>2011_01</v>
      </c>
      <c r="C1030" t="str">
        <f t="shared" si="118"/>
        <v>Jan</v>
      </c>
      <c r="D1030" t="str">
        <f t="shared" si="119"/>
        <v>2011_Jan</v>
      </c>
      <c r="E1030" s="12" t="str">
        <f t="shared" si="120"/>
        <v>24_Jan</v>
      </c>
      <c r="F1030" s="12" t="str">
        <f t="shared" si="121"/>
        <v>Jan-11</v>
      </c>
      <c r="G1030" s="12"/>
    </row>
    <row r="1031" spans="1:7">
      <c r="A1031" s="2">
        <v>40568</v>
      </c>
      <c r="B1031" t="str">
        <f t="shared" si="117"/>
        <v>2011_01</v>
      </c>
      <c r="C1031" t="str">
        <f t="shared" si="118"/>
        <v>Jan</v>
      </c>
      <c r="D1031" t="str">
        <f t="shared" si="119"/>
        <v>2011_Jan</v>
      </c>
      <c r="E1031" s="12" t="str">
        <f t="shared" si="120"/>
        <v>25_Jan</v>
      </c>
      <c r="F1031" s="12" t="str">
        <f t="shared" si="121"/>
        <v>Jan-11</v>
      </c>
      <c r="G1031" s="12"/>
    </row>
    <row r="1032" spans="1:7">
      <c r="A1032" s="2">
        <v>40569</v>
      </c>
      <c r="B1032" t="str">
        <f t="shared" si="117"/>
        <v>2011_01</v>
      </c>
      <c r="C1032" t="str">
        <f t="shared" si="118"/>
        <v>Jan</v>
      </c>
      <c r="D1032" t="str">
        <f t="shared" si="119"/>
        <v>2011_Jan</v>
      </c>
      <c r="E1032" s="12" t="str">
        <f t="shared" si="120"/>
        <v>26_Jan</v>
      </c>
      <c r="F1032" s="12" t="str">
        <f t="shared" si="121"/>
        <v>Jan-11</v>
      </c>
      <c r="G1032" s="12"/>
    </row>
    <row r="1033" spans="1:7">
      <c r="A1033" s="2">
        <v>40570</v>
      </c>
      <c r="B1033" t="str">
        <f t="shared" si="117"/>
        <v>2011_01</v>
      </c>
      <c r="C1033" t="str">
        <f t="shared" si="118"/>
        <v>Jan</v>
      </c>
      <c r="D1033" t="str">
        <f t="shared" si="119"/>
        <v>2011_Jan</v>
      </c>
      <c r="E1033" s="12" t="str">
        <f t="shared" si="120"/>
        <v>27_Jan</v>
      </c>
      <c r="F1033" s="12" t="str">
        <f t="shared" si="121"/>
        <v>Jan-11</v>
      </c>
      <c r="G1033" s="12"/>
    </row>
    <row r="1034" spans="1:7">
      <c r="A1034" s="2">
        <v>40571</v>
      </c>
      <c r="B1034" t="str">
        <f t="shared" si="117"/>
        <v>2011_01</v>
      </c>
      <c r="C1034" t="str">
        <f t="shared" si="118"/>
        <v>Jan</v>
      </c>
      <c r="D1034" t="str">
        <f t="shared" si="119"/>
        <v>2011_Jan</v>
      </c>
      <c r="E1034" s="12" t="str">
        <f t="shared" si="120"/>
        <v>28_Jan</v>
      </c>
      <c r="F1034" s="12" t="str">
        <f t="shared" si="121"/>
        <v>Jan-11</v>
      </c>
      <c r="G1034" s="12"/>
    </row>
    <row r="1035" spans="1:7">
      <c r="A1035" s="2">
        <v>40572</v>
      </c>
      <c r="B1035" t="str">
        <f t="shared" si="117"/>
        <v>2011_01</v>
      </c>
      <c r="C1035" t="str">
        <f t="shared" si="118"/>
        <v>Jan</v>
      </c>
      <c r="D1035" t="str">
        <f t="shared" si="119"/>
        <v>2011_Jan</v>
      </c>
      <c r="E1035" s="12" t="str">
        <f t="shared" si="120"/>
        <v>29_Jan</v>
      </c>
      <c r="F1035" s="12" t="str">
        <f t="shared" si="121"/>
        <v>Jan-11</v>
      </c>
      <c r="G1035" s="12"/>
    </row>
    <row r="1036" spans="1:7">
      <c r="A1036" s="2">
        <v>40573</v>
      </c>
      <c r="B1036" t="str">
        <f t="shared" si="117"/>
        <v>2011_01</v>
      </c>
      <c r="C1036" t="str">
        <f t="shared" si="118"/>
        <v>Jan</v>
      </c>
      <c r="D1036" t="str">
        <f t="shared" si="119"/>
        <v>2011_Jan</v>
      </c>
      <c r="E1036" s="12" t="str">
        <f t="shared" si="120"/>
        <v>30_Jan</v>
      </c>
      <c r="F1036" s="12" t="str">
        <f t="shared" si="121"/>
        <v>Jan-11</v>
      </c>
      <c r="G1036" s="12"/>
    </row>
    <row r="1037" spans="1:7">
      <c r="A1037" s="2">
        <v>40574</v>
      </c>
      <c r="B1037" t="str">
        <f t="shared" si="117"/>
        <v>2011_01</v>
      </c>
      <c r="C1037" t="str">
        <f t="shared" si="118"/>
        <v>Jan</v>
      </c>
      <c r="D1037" t="str">
        <f t="shared" si="119"/>
        <v>2011_Jan</v>
      </c>
      <c r="E1037" s="12" t="str">
        <f t="shared" si="120"/>
        <v>31_Jan</v>
      </c>
      <c r="F1037" s="12" t="str">
        <f t="shared" si="121"/>
        <v>Jan-11</v>
      </c>
      <c r="G1037" s="12"/>
    </row>
    <row r="1038" spans="1:7">
      <c r="A1038" s="2">
        <v>40575</v>
      </c>
      <c r="B1038" t="str">
        <f t="shared" si="117"/>
        <v>2011_02</v>
      </c>
      <c r="C1038" t="str">
        <f t="shared" si="118"/>
        <v>Feb</v>
      </c>
      <c r="D1038" t="str">
        <f t="shared" si="119"/>
        <v>2011_Feb</v>
      </c>
      <c r="E1038" s="12" t="str">
        <f t="shared" si="120"/>
        <v>01_Feb</v>
      </c>
      <c r="F1038" s="12" t="str">
        <f t="shared" si="121"/>
        <v>Feb-11</v>
      </c>
      <c r="G1038" s="12"/>
    </row>
    <row r="1039" spans="1:7">
      <c r="A1039" s="2">
        <v>40576</v>
      </c>
      <c r="B1039" t="str">
        <f t="shared" si="117"/>
        <v>2011_02</v>
      </c>
      <c r="C1039" t="str">
        <f t="shared" si="118"/>
        <v>Feb</v>
      </c>
      <c r="D1039" t="str">
        <f t="shared" si="119"/>
        <v>2011_Feb</v>
      </c>
      <c r="E1039" s="12" t="str">
        <f t="shared" si="120"/>
        <v>02_Feb</v>
      </c>
      <c r="F1039" s="12" t="str">
        <f t="shared" si="121"/>
        <v>Feb-11</v>
      </c>
      <c r="G1039" s="12"/>
    </row>
    <row r="1040" spans="1:7">
      <c r="A1040" s="2">
        <v>40577</v>
      </c>
      <c r="B1040" t="str">
        <f t="shared" si="117"/>
        <v>2011_02</v>
      </c>
      <c r="C1040" t="str">
        <f t="shared" si="118"/>
        <v>Feb</v>
      </c>
      <c r="D1040" t="str">
        <f t="shared" si="119"/>
        <v>2011_Feb</v>
      </c>
      <c r="E1040" s="12" t="str">
        <f t="shared" si="120"/>
        <v>03_Feb</v>
      </c>
      <c r="F1040" s="12" t="str">
        <f t="shared" si="121"/>
        <v>Feb-11</v>
      </c>
      <c r="G1040" s="12"/>
    </row>
    <row r="1041" spans="1:7">
      <c r="A1041" s="2">
        <v>40578</v>
      </c>
      <c r="B1041" t="str">
        <f t="shared" si="117"/>
        <v>2011_02</v>
      </c>
      <c r="C1041" t="str">
        <f t="shared" si="118"/>
        <v>Feb</v>
      </c>
      <c r="D1041" t="str">
        <f t="shared" si="119"/>
        <v>2011_Feb</v>
      </c>
      <c r="E1041" s="12" t="str">
        <f t="shared" si="120"/>
        <v>04_Feb</v>
      </c>
      <c r="F1041" s="12" t="str">
        <f t="shared" si="121"/>
        <v>Feb-11</v>
      </c>
      <c r="G1041" s="12"/>
    </row>
    <row r="1042" spans="1:7">
      <c r="A1042" s="2">
        <v>40579</v>
      </c>
      <c r="B1042" t="str">
        <f t="shared" si="117"/>
        <v>2011_02</v>
      </c>
      <c r="C1042" t="str">
        <f t="shared" si="118"/>
        <v>Feb</v>
      </c>
      <c r="D1042" t="str">
        <f t="shared" si="119"/>
        <v>2011_Feb</v>
      </c>
      <c r="E1042" s="12" t="str">
        <f t="shared" si="120"/>
        <v>05_Feb</v>
      </c>
      <c r="F1042" s="12" t="str">
        <f t="shared" si="121"/>
        <v>Feb-11</v>
      </c>
      <c r="G1042" s="12"/>
    </row>
    <row r="1043" spans="1:7">
      <c r="A1043" s="2">
        <v>40580</v>
      </c>
      <c r="B1043" t="str">
        <f t="shared" si="117"/>
        <v>2011_02</v>
      </c>
      <c r="C1043" t="str">
        <f t="shared" si="118"/>
        <v>Feb</v>
      </c>
      <c r="D1043" t="str">
        <f t="shared" si="119"/>
        <v>2011_Feb</v>
      </c>
      <c r="E1043" s="12" t="str">
        <f t="shared" si="120"/>
        <v>06_Feb</v>
      </c>
      <c r="F1043" s="12" t="str">
        <f t="shared" si="121"/>
        <v>Feb-11</v>
      </c>
      <c r="G1043" s="12"/>
    </row>
    <row r="1044" spans="1:7">
      <c r="A1044" s="2">
        <v>40581</v>
      </c>
      <c r="B1044" t="str">
        <f t="shared" si="117"/>
        <v>2011_02</v>
      </c>
      <c r="C1044" t="str">
        <f t="shared" si="118"/>
        <v>Feb</v>
      </c>
      <c r="D1044" t="str">
        <f t="shared" si="119"/>
        <v>2011_Feb</v>
      </c>
      <c r="E1044" s="12" t="str">
        <f t="shared" si="120"/>
        <v>07_Feb</v>
      </c>
      <c r="F1044" s="12" t="str">
        <f t="shared" si="121"/>
        <v>Feb-11</v>
      </c>
      <c r="G1044" s="12"/>
    </row>
    <row r="1045" spans="1:7">
      <c r="A1045" s="2">
        <v>40582</v>
      </c>
      <c r="B1045" t="str">
        <f t="shared" si="117"/>
        <v>2011_02</v>
      </c>
      <c r="C1045" t="str">
        <f t="shared" si="118"/>
        <v>Feb</v>
      </c>
      <c r="D1045" t="str">
        <f t="shared" si="119"/>
        <v>2011_Feb</v>
      </c>
      <c r="E1045" s="12" t="str">
        <f t="shared" si="120"/>
        <v>08_Feb</v>
      </c>
      <c r="F1045" s="12" t="str">
        <f t="shared" si="121"/>
        <v>Feb-11</v>
      </c>
      <c r="G1045" s="12"/>
    </row>
    <row r="1046" spans="1:7">
      <c r="A1046" s="2">
        <v>40583</v>
      </c>
      <c r="B1046" t="str">
        <f t="shared" si="117"/>
        <v>2011_02</v>
      </c>
      <c r="C1046" t="str">
        <f t="shared" si="118"/>
        <v>Feb</v>
      </c>
      <c r="D1046" t="str">
        <f t="shared" si="119"/>
        <v>2011_Feb</v>
      </c>
      <c r="E1046" s="12" t="str">
        <f t="shared" si="120"/>
        <v>09_Feb</v>
      </c>
      <c r="F1046" s="12" t="str">
        <f t="shared" si="121"/>
        <v>Feb-11</v>
      </c>
      <c r="G1046" s="12"/>
    </row>
    <row r="1047" spans="1:7">
      <c r="A1047" s="2">
        <v>40584</v>
      </c>
      <c r="B1047" t="str">
        <f t="shared" si="117"/>
        <v>2011_02</v>
      </c>
      <c r="C1047" t="str">
        <f t="shared" si="118"/>
        <v>Feb</v>
      </c>
      <c r="D1047" t="str">
        <f t="shared" si="119"/>
        <v>2011_Feb</v>
      </c>
      <c r="E1047" s="12" t="str">
        <f t="shared" si="120"/>
        <v>10_Feb</v>
      </c>
      <c r="F1047" s="12" t="str">
        <f t="shared" si="121"/>
        <v>Feb-11</v>
      </c>
      <c r="G1047" s="12"/>
    </row>
    <row r="1048" spans="1:7">
      <c r="A1048" s="2">
        <v>40585</v>
      </c>
      <c r="B1048" t="str">
        <f t="shared" si="117"/>
        <v>2011_02</v>
      </c>
      <c r="C1048" t="str">
        <f t="shared" si="118"/>
        <v>Feb</v>
      </c>
      <c r="D1048" t="str">
        <f t="shared" si="119"/>
        <v>2011_Feb</v>
      </c>
      <c r="E1048" s="12" t="str">
        <f t="shared" si="120"/>
        <v>11_Feb</v>
      </c>
      <c r="F1048" s="12" t="str">
        <f t="shared" si="121"/>
        <v>Feb-11</v>
      </c>
      <c r="G1048" s="12"/>
    </row>
    <row r="1049" spans="1:7">
      <c r="A1049" s="2">
        <v>40586</v>
      </c>
      <c r="B1049" t="str">
        <f t="shared" si="117"/>
        <v>2011_02</v>
      </c>
      <c r="C1049" t="str">
        <f t="shared" si="118"/>
        <v>Feb</v>
      </c>
      <c r="D1049" t="str">
        <f t="shared" si="119"/>
        <v>2011_Feb</v>
      </c>
      <c r="E1049" s="12" t="str">
        <f t="shared" si="120"/>
        <v>12_Feb</v>
      </c>
      <c r="F1049" s="12" t="str">
        <f t="shared" si="121"/>
        <v>Feb-11</v>
      </c>
      <c r="G1049" s="12"/>
    </row>
    <row r="1050" spans="1:7">
      <c r="A1050" s="2">
        <v>40587</v>
      </c>
      <c r="B1050" t="str">
        <f t="shared" si="117"/>
        <v>2011_02</v>
      </c>
      <c r="C1050" t="str">
        <f t="shared" si="118"/>
        <v>Feb</v>
      </c>
      <c r="D1050" t="str">
        <f t="shared" si="119"/>
        <v>2011_Feb</v>
      </c>
      <c r="E1050" s="12" t="str">
        <f t="shared" si="120"/>
        <v>13_Feb</v>
      </c>
      <c r="F1050" s="12" t="str">
        <f t="shared" si="121"/>
        <v>Feb-11</v>
      </c>
      <c r="G1050" s="12"/>
    </row>
    <row r="1051" spans="1:7">
      <c r="A1051" s="2">
        <v>40588</v>
      </c>
      <c r="B1051" t="str">
        <f t="shared" si="117"/>
        <v>2011_02</v>
      </c>
      <c r="C1051" t="str">
        <f t="shared" si="118"/>
        <v>Feb</v>
      </c>
      <c r="D1051" t="str">
        <f t="shared" si="119"/>
        <v>2011_Feb</v>
      </c>
      <c r="E1051" s="12" t="str">
        <f t="shared" si="120"/>
        <v>14_Feb</v>
      </c>
      <c r="F1051" s="12" t="str">
        <f t="shared" si="121"/>
        <v>Feb-11</v>
      </c>
      <c r="G1051" s="12"/>
    </row>
    <row r="1052" spans="1:7">
      <c r="A1052" s="2">
        <v>40589</v>
      </c>
      <c r="B1052" t="str">
        <f t="shared" si="117"/>
        <v>2011_02</v>
      </c>
      <c r="C1052" t="str">
        <f t="shared" si="118"/>
        <v>Feb</v>
      </c>
      <c r="D1052" t="str">
        <f t="shared" si="119"/>
        <v>2011_Feb</v>
      </c>
      <c r="E1052" s="12" t="str">
        <f t="shared" si="120"/>
        <v>15_Feb</v>
      </c>
      <c r="F1052" s="12" t="str">
        <f t="shared" si="121"/>
        <v>Feb-11</v>
      </c>
      <c r="G1052" s="12"/>
    </row>
    <row r="1053" spans="1:7">
      <c r="A1053" s="2">
        <v>40590</v>
      </c>
      <c r="B1053" t="str">
        <f t="shared" si="117"/>
        <v>2011_02</v>
      </c>
      <c r="C1053" t="str">
        <f t="shared" si="118"/>
        <v>Feb</v>
      </c>
      <c r="D1053" t="str">
        <f t="shared" si="119"/>
        <v>2011_Feb</v>
      </c>
      <c r="E1053" s="12" t="str">
        <f t="shared" si="120"/>
        <v>16_Feb</v>
      </c>
      <c r="F1053" s="12" t="str">
        <f t="shared" si="121"/>
        <v>Feb-11</v>
      </c>
      <c r="G1053" s="12"/>
    </row>
    <row r="1054" spans="1:7">
      <c r="A1054" s="2">
        <v>40591</v>
      </c>
      <c r="B1054" t="str">
        <f t="shared" si="117"/>
        <v>2011_02</v>
      </c>
      <c r="C1054" t="str">
        <f t="shared" si="118"/>
        <v>Feb</v>
      </c>
      <c r="D1054" t="str">
        <f t="shared" si="119"/>
        <v>2011_Feb</v>
      </c>
      <c r="E1054" s="12" t="str">
        <f t="shared" si="120"/>
        <v>17_Feb</v>
      </c>
      <c r="F1054" s="12" t="str">
        <f t="shared" si="121"/>
        <v>Feb-11</v>
      </c>
      <c r="G1054" s="12"/>
    </row>
    <row r="1055" spans="1:7">
      <c r="A1055" s="2">
        <v>40592</v>
      </c>
      <c r="B1055" t="str">
        <f t="shared" si="117"/>
        <v>2011_02</v>
      </c>
      <c r="C1055" t="str">
        <f t="shared" si="118"/>
        <v>Feb</v>
      </c>
      <c r="D1055" t="str">
        <f t="shared" si="119"/>
        <v>2011_Feb</v>
      </c>
      <c r="E1055" s="12" t="str">
        <f t="shared" si="120"/>
        <v>18_Feb</v>
      </c>
      <c r="F1055" s="12" t="str">
        <f t="shared" si="121"/>
        <v>Feb-11</v>
      </c>
      <c r="G1055" s="12"/>
    </row>
    <row r="1056" spans="1:7">
      <c r="A1056" s="2">
        <v>40593</v>
      </c>
      <c r="B1056" t="str">
        <f t="shared" si="117"/>
        <v>2011_02</v>
      </c>
      <c r="C1056" t="str">
        <f t="shared" si="118"/>
        <v>Feb</v>
      </c>
      <c r="D1056" t="str">
        <f t="shared" si="119"/>
        <v>2011_Feb</v>
      </c>
      <c r="E1056" s="12" t="str">
        <f t="shared" si="120"/>
        <v>19_Feb</v>
      </c>
      <c r="F1056" s="12" t="str">
        <f t="shared" si="121"/>
        <v>Feb-11</v>
      </c>
      <c r="G1056" s="12"/>
    </row>
    <row r="1057" spans="1:7">
      <c r="A1057" s="2">
        <v>40594</v>
      </c>
      <c r="B1057" t="str">
        <f t="shared" si="117"/>
        <v>2011_02</v>
      </c>
      <c r="C1057" t="str">
        <f t="shared" si="118"/>
        <v>Feb</v>
      </c>
      <c r="D1057" t="str">
        <f t="shared" si="119"/>
        <v>2011_Feb</v>
      </c>
      <c r="E1057" s="12" t="str">
        <f t="shared" si="120"/>
        <v>20_Feb</v>
      </c>
      <c r="F1057" s="12" t="str">
        <f t="shared" si="121"/>
        <v>Feb-11</v>
      </c>
      <c r="G1057" s="12"/>
    </row>
    <row r="1058" spans="1:7">
      <c r="A1058" s="2">
        <v>40595</v>
      </c>
      <c r="B1058" t="str">
        <f t="shared" si="117"/>
        <v>2011_02</v>
      </c>
      <c r="C1058" t="str">
        <f t="shared" si="118"/>
        <v>Feb</v>
      </c>
      <c r="D1058" t="str">
        <f t="shared" si="119"/>
        <v>2011_Feb</v>
      </c>
      <c r="E1058" s="12" t="str">
        <f t="shared" si="120"/>
        <v>21_Feb</v>
      </c>
      <c r="F1058" s="12" t="str">
        <f t="shared" si="121"/>
        <v>Feb-11</v>
      </c>
      <c r="G1058" s="12"/>
    </row>
    <row r="1059" spans="1:7">
      <c r="A1059" s="2">
        <v>40596</v>
      </c>
      <c r="B1059" t="str">
        <f t="shared" si="117"/>
        <v>2011_02</v>
      </c>
      <c r="C1059" t="str">
        <f t="shared" si="118"/>
        <v>Feb</v>
      </c>
      <c r="D1059" t="str">
        <f t="shared" si="119"/>
        <v>2011_Feb</v>
      </c>
      <c r="E1059" s="12" t="str">
        <f t="shared" si="120"/>
        <v>22_Feb</v>
      </c>
      <c r="F1059" s="12" t="str">
        <f t="shared" si="121"/>
        <v>Feb-11</v>
      </c>
      <c r="G1059" s="12"/>
    </row>
    <row r="1060" spans="1:7">
      <c r="A1060" s="2">
        <v>40597</v>
      </c>
      <c r="B1060" t="str">
        <f t="shared" si="117"/>
        <v>2011_02</v>
      </c>
      <c r="C1060" t="str">
        <f t="shared" si="118"/>
        <v>Feb</v>
      </c>
      <c r="D1060" t="str">
        <f t="shared" si="119"/>
        <v>2011_Feb</v>
      </c>
      <c r="E1060" s="12" t="str">
        <f t="shared" si="120"/>
        <v>23_Feb</v>
      </c>
      <c r="F1060" s="12" t="str">
        <f t="shared" si="121"/>
        <v>Feb-11</v>
      </c>
      <c r="G1060" s="12"/>
    </row>
    <row r="1061" spans="1:7">
      <c r="A1061" s="2">
        <v>40598</v>
      </c>
      <c r="B1061" t="str">
        <f t="shared" si="117"/>
        <v>2011_02</v>
      </c>
      <c r="C1061" t="str">
        <f t="shared" si="118"/>
        <v>Feb</v>
      </c>
      <c r="D1061" t="str">
        <f t="shared" si="119"/>
        <v>2011_Feb</v>
      </c>
      <c r="E1061" s="12" t="str">
        <f t="shared" si="120"/>
        <v>24_Feb</v>
      </c>
      <c r="F1061" s="12" t="str">
        <f t="shared" si="121"/>
        <v>Feb-11</v>
      </c>
      <c r="G1061" s="12"/>
    </row>
    <row r="1062" spans="1:7">
      <c r="A1062" s="2">
        <v>40599</v>
      </c>
      <c r="B1062" t="str">
        <f t="shared" si="117"/>
        <v>2011_02</v>
      </c>
      <c r="C1062" t="str">
        <f t="shared" si="118"/>
        <v>Feb</v>
      </c>
      <c r="D1062" t="str">
        <f t="shared" si="119"/>
        <v>2011_Feb</v>
      </c>
      <c r="E1062" s="12" t="str">
        <f t="shared" si="120"/>
        <v>25_Feb</v>
      </c>
      <c r="F1062" s="12" t="str">
        <f t="shared" si="121"/>
        <v>Feb-11</v>
      </c>
      <c r="G1062" s="12"/>
    </row>
    <row r="1063" spans="1:7">
      <c r="A1063" s="2">
        <v>40600</v>
      </c>
      <c r="B1063" t="str">
        <f t="shared" si="117"/>
        <v>2011_02</v>
      </c>
      <c r="C1063" t="str">
        <f t="shared" si="118"/>
        <v>Feb</v>
      </c>
      <c r="D1063" t="str">
        <f t="shared" si="119"/>
        <v>2011_Feb</v>
      </c>
      <c r="E1063" s="12" t="str">
        <f t="shared" si="120"/>
        <v>26_Feb</v>
      </c>
      <c r="F1063" s="12" t="str">
        <f t="shared" si="121"/>
        <v>Feb-11</v>
      </c>
      <c r="G1063" s="12"/>
    </row>
    <row r="1064" spans="1:7">
      <c r="A1064" s="2">
        <v>40601</v>
      </c>
      <c r="B1064" t="str">
        <f t="shared" si="117"/>
        <v>2011_02</v>
      </c>
      <c r="C1064" t="str">
        <f t="shared" si="118"/>
        <v>Feb</v>
      </c>
      <c r="D1064" t="str">
        <f t="shared" si="119"/>
        <v>2011_Feb</v>
      </c>
      <c r="E1064" s="12" t="str">
        <f t="shared" si="120"/>
        <v>27_Feb</v>
      </c>
      <c r="F1064" s="12" t="str">
        <f t="shared" si="121"/>
        <v>Feb-11</v>
      </c>
      <c r="G1064" s="12"/>
    </row>
    <row r="1065" spans="1:7">
      <c r="A1065" s="2">
        <v>40602</v>
      </c>
      <c r="B1065" t="str">
        <f t="shared" si="117"/>
        <v>2011_02</v>
      </c>
      <c r="C1065" t="str">
        <f t="shared" si="118"/>
        <v>Feb</v>
      </c>
      <c r="D1065" t="str">
        <f t="shared" si="119"/>
        <v>2011_Feb</v>
      </c>
      <c r="E1065" s="12" t="str">
        <f t="shared" si="120"/>
        <v>28_Feb</v>
      </c>
      <c r="F1065" s="12" t="str">
        <f t="shared" si="121"/>
        <v>Feb-11</v>
      </c>
      <c r="G1065" s="12"/>
    </row>
    <row r="1066" spans="1:7">
      <c r="A1066" s="2">
        <v>40603</v>
      </c>
      <c r="B1066" t="str">
        <f t="shared" si="117"/>
        <v>2011_03</v>
      </c>
      <c r="C1066" t="str">
        <f t="shared" si="118"/>
        <v>Mar</v>
      </c>
      <c r="D1066" t="str">
        <f t="shared" si="119"/>
        <v>2011_Mar</v>
      </c>
      <c r="E1066" s="12" t="str">
        <f t="shared" si="120"/>
        <v>01_Mar</v>
      </c>
      <c r="F1066" s="12" t="str">
        <f t="shared" si="121"/>
        <v>Mar-11</v>
      </c>
      <c r="G1066" s="12"/>
    </row>
    <row r="1067" spans="1:7">
      <c r="A1067" s="2">
        <v>40604</v>
      </c>
      <c r="B1067" t="str">
        <f t="shared" si="117"/>
        <v>2011_03</v>
      </c>
      <c r="C1067" t="str">
        <f t="shared" si="118"/>
        <v>Mar</v>
      </c>
      <c r="D1067" t="str">
        <f t="shared" si="119"/>
        <v>2011_Mar</v>
      </c>
      <c r="E1067" s="12" t="str">
        <f t="shared" si="120"/>
        <v>02_Mar</v>
      </c>
      <c r="F1067" s="12" t="str">
        <f t="shared" si="121"/>
        <v>Mar-11</v>
      </c>
      <c r="G1067" s="12"/>
    </row>
    <row r="1068" spans="1:7">
      <c r="A1068" s="2">
        <v>40605</v>
      </c>
      <c r="B1068" t="str">
        <f t="shared" si="117"/>
        <v>2011_03</v>
      </c>
      <c r="C1068" t="str">
        <f t="shared" si="118"/>
        <v>Mar</v>
      </c>
      <c r="D1068" t="str">
        <f t="shared" si="119"/>
        <v>2011_Mar</v>
      </c>
      <c r="E1068" s="12" t="str">
        <f t="shared" si="120"/>
        <v>03_Mar</v>
      </c>
      <c r="F1068" s="12" t="str">
        <f t="shared" si="121"/>
        <v>Mar-11</v>
      </c>
      <c r="G1068" s="12"/>
    </row>
    <row r="1069" spans="1:7">
      <c r="A1069" s="2">
        <v>40606</v>
      </c>
      <c r="B1069" t="str">
        <f t="shared" si="117"/>
        <v>2011_03</v>
      </c>
      <c r="C1069" t="str">
        <f t="shared" si="118"/>
        <v>Mar</v>
      </c>
      <c r="D1069" t="str">
        <f t="shared" si="119"/>
        <v>2011_Mar</v>
      </c>
      <c r="E1069" s="12" t="str">
        <f t="shared" si="120"/>
        <v>04_Mar</v>
      </c>
      <c r="F1069" s="12" t="str">
        <f t="shared" si="121"/>
        <v>Mar-11</v>
      </c>
      <c r="G1069" s="12"/>
    </row>
    <row r="1070" spans="1:7">
      <c r="A1070" s="2">
        <v>40607</v>
      </c>
      <c r="B1070" t="str">
        <f t="shared" si="117"/>
        <v>2011_03</v>
      </c>
      <c r="C1070" t="str">
        <f t="shared" si="118"/>
        <v>Mar</v>
      </c>
      <c r="D1070" t="str">
        <f t="shared" si="119"/>
        <v>2011_Mar</v>
      </c>
      <c r="E1070" s="12" t="str">
        <f t="shared" si="120"/>
        <v>05_Mar</v>
      </c>
      <c r="F1070" s="12" t="str">
        <f t="shared" si="121"/>
        <v>Mar-11</v>
      </c>
      <c r="G1070" s="12"/>
    </row>
    <row r="1071" spans="1:7">
      <c r="A1071" s="2">
        <v>40608</v>
      </c>
      <c r="B1071" t="str">
        <f t="shared" si="117"/>
        <v>2011_03</v>
      </c>
      <c r="C1071" t="str">
        <f t="shared" si="118"/>
        <v>Mar</v>
      </c>
      <c r="D1071" t="str">
        <f t="shared" si="119"/>
        <v>2011_Mar</v>
      </c>
      <c r="E1071" s="12" t="str">
        <f t="shared" si="120"/>
        <v>06_Mar</v>
      </c>
      <c r="F1071" s="12" t="str">
        <f t="shared" si="121"/>
        <v>Mar-11</v>
      </c>
      <c r="G1071" s="12"/>
    </row>
    <row r="1072" spans="1:7">
      <c r="A1072" s="2">
        <v>40609</v>
      </c>
      <c r="B1072" t="str">
        <f t="shared" si="117"/>
        <v>2011_03</v>
      </c>
      <c r="C1072" t="str">
        <f t="shared" si="118"/>
        <v>Mar</v>
      </c>
      <c r="D1072" t="str">
        <f t="shared" si="119"/>
        <v>2011_Mar</v>
      </c>
      <c r="E1072" s="12" t="str">
        <f t="shared" si="120"/>
        <v>07_Mar</v>
      </c>
      <c r="F1072" s="12" t="str">
        <f t="shared" si="121"/>
        <v>Mar-11</v>
      </c>
      <c r="G1072" s="12"/>
    </row>
    <row r="1073" spans="1:7">
      <c r="A1073" s="2">
        <v>40610</v>
      </c>
      <c r="B1073" t="str">
        <f t="shared" si="117"/>
        <v>2011_03</v>
      </c>
      <c r="C1073" t="str">
        <f t="shared" si="118"/>
        <v>Mar</v>
      </c>
      <c r="D1073" t="str">
        <f t="shared" si="119"/>
        <v>2011_Mar</v>
      </c>
      <c r="E1073" s="12" t="str">
        <f t="shared" si="120"/>
        <v>08_Mar</v>
      </c>
      <c r="F1073" s="12" t="str">
        <f t="shared" si="121"/>
        <v>Mar-11</v>
      </c>
      <c r="G1073" s="12"/>
    </row>
    <row r="1074" spans="1:7">
      <c r="A1074" s="2">
        <v>40611</v>
      </c>
      <c r="B1074" t="str">
        <f t="shared" si="117"/>
        <v>2011_03</v>
      </c>
      <c r="C1074" t="str">
        <f t="shared" si="118"/>
        <v>Mar</v>
      </c>
      <c r="D1074" t="str">
        <f t="shared" si="119"/>
        <v>2011_Mar</v>
      </c>
      <c r="E1074" s="12" t="str">
        <f t="shared" si="120"/>
        <v>09_Mar</v>
      </c>
      <c r="F1074" s="12" t="str">
        <f t="shared" si="121"/>
        <v>Mar-11</v>
      </c>
      <c r="G1074" s="12"/>
    </row>
    <row r="1075" spans="1:7">
      <c r="A1075" s="2">
        <v>40612</v>
      </c>
      <c r="B1075" t="str">
        <f t="shared" si="117"/>
        <v>2011_03</v>
      </c>
      <c r="C1075" t="str">
        <f t="shared" si="118"/>
        <v>Mar</v>
      </c>
      <c r="D1075" t="str">
        <f t="shared" si="119"/>
        <v>2011_Mar</v>
      </c>
      <c r="E1075" s="12" t="str">
        <f t="shared" si="120"/>
        <v>10_Mar</v>
      </c>
      <c r="F1075" s="12" t="str">
        <f t="shared" si="121"/>
        <v>Mar-11</v>
      </c>
      <c r="G1075" s="12"/>
    </row>
    <row r="1076" spans="1:7">
      <c r="A1076" s="2">
        <v>40613</v>
      </c>
      <c r="B1076" t="str">
        <f t="shared" si="117"/>
        <v>2011_03</v>
      </c>
      <c r="C1076" t="str">
        <f t="shared" si="118"/>
        <v>Mar</v>
      </c>
      <c r="D1076" t="str">
        <f t="shared" si="119"/>
        <v>2011_Mar</v>
      </c>
      <c r="E1076" s="12" t="str">
        <f t="shared" si="120"/>
        <v>11_Mar</v>
      </c>
      <c r="F1076" s="12" t="str">
        <f t="shared" si="121"/>
        <v>Mar-11</v>
      </c>
      <c r="G1076" s="12"/>
    </row>
    <row r="1077" spans="1:7">
      <c r="A1077" s="2">
        <v>40614</v>
      </c>
      <c r="B1077" t="str">
        <f t="shared" si="117"/>
        <v>2011_03</v>
      </c>
      <c r="C1077" t="str">
        <f t="shared" si="118"/>
        <v>Mar</v>
      </c>
      <c r="D1077" t="str">
        <f t="shared" si="119"/>
        <v>2011_Mar</v>
      </c>
      <c r="E1077" s="12" t="str">
        <f t="shared" si="120"/>
        <v>12_Mar</v>
      </c>
      <c r="F1077" s="12" t="str">
        <f t="shared" si="121"/>
        <v>Mar-11</v>
      </c>
      <c r="G1077" s="12"/>
    </row>
    <row r="1078" spans="1:7">
      <c r="A1078" s="2">
        <v>40615</v>
      </c>
      <c r="B1078" t="str">
        <f t="shared" si="117"/>
        <v>2011_03</v>
      </c>
      <c r="C1078" t="str">
        <f t="shared" si="118"/>
        <v>Mar</v>
      </c>
      <c r="D1078" t="str">
        <f t="shared" si="119"/>
        <v>2011_Mar</v>
      </c>
      <c r="E1078" s="12" t="str">
        <f t="shared" si="120"/>
        <v>13_Mar</v>
      </c>
      <c r="F1078" s="12" t="str">
        <f t="shared" si="121"/>
        <v>Mar-11</v>
      </c>
      <c r="G1078" s="12"/>
    </row>
    <row r="1079" spans="1:7">
      <c r="A1079" s="2">
        <v>40616</v>
      </c>
      <c r="B1079" t="str">
        <f t="shared" si="117"/>
        <v>2011_03</v>
      </c>
      <c r="C1079" t="str">
        <f t="shared" si="118"/>
        <v>Mar</v>
      </c>
      <c r="D1079" t="str">
        <f t="shared" si="119"/>
        <v>2011_Mar</v>
      </c>
      <c r="E1079" s="12" t="str">
        <f t="shared" si="120"/>
        <v>14_Mar</v>
      </c>
      <c r="F1079" s="12" t="str">
        <f t="shared" si="121"/>
        <v>Mar-11</v>
      </c>
      <c r="G1079" s="12"/>
    </row>
    <row r="1080" spans="1:7">
      <c r="A1080" s="2">
        <v>40617</v>
      </c>
      <c r="B1080" t="str">
        <f t="shared" si="117"/>
        <v>2011_03</v>
      </c>
      <c r="C1080" t="str">
        <f t="shared" si="118"/>
        <v>Mar</v>
      </c>
      <c r="D1080" t="str">
        <f t="shared" si="119"/>
        <v>2011_Mar</v>
      </c>
      <c r="E1080" s="12" t="str">
        <f t="shared" si="120"/>
        <v>15_Mar</v>
      </c>
      <c r="F1080" s="12" t="str">
        <f t="shared" si="121"/>
        <v>Mar-11</v>
      </c>
      <c r="G1080" s="12"/>
    </row>
    <row r="1081" spans="1:7">
      <c r="A1081" s="2">
        <v>40618</v>
      </c>
      <c r="B1081" t="str">
        <f t="shared" si="117"/>
        <v>2011_03</v>
      </c>
      <c r="C1081" t="str">
        <f t="shared" si="118"/>
        <v>Mar</v>
      </c>
      <c r="D1081" t="str">
        <f t="shared" si="119"/>
        <v>2011_Mar</v>
      </c>
      <c r="E1081" s="12" t="str">
        <f t="shared" si="120"/>
        <v>16_Mar</v>
      </c>
      <c r="F1081" s="12" t="str">
        <f t="shared" si="121"/>
        <v>Mar-11</v>
      </c>
      <c r="G1081" s="12"/>
    </row>
    <row r="1082" spans="1:7">
      <c r="A1082" s="2">
        <v>40619</v>
      </c>
      <c r="B1082" t="str">
        <f t="shared" si="117"/>
        <v>2011_03</v>
      </c>
      <c r="C1082" t="str">
        <f t="shared" si="118"/>
        <v>Mar</v>
      </c>
      <c r="D1082" t="str">
        <f t="shared" si="119"/>
        <v>2011_Mar</v>
      </c>
      <c r="E1082" s="12" t="str">
        <f t="shared" si="120"/>
        <v>17_Mar</v>
      </c>
      <c r="F1082" s="12" t="str">
        <f t="shared" si="121"/>
        <v>Mar-11</v>
      </c>
      <c r="G1082" s="12"/>
    </row>
    <row r="1083" spans="1:7">
      <c r="A1083" s="2">
        <v>40620</v>
      </c>
      <c r="B1083" t="str">
        <f t="shared" si="117"/>
        <v>2011_03</v>
      </c>
      <c r="C1083" t="str">
        <f t="shared" si="118"/>
        <v>Mar</v>
      </c>
      <c r="D1083" t="str">
        <f t="shared" si="119"/>
        <v>2011_Mar</v>
      </c>
      <c r="E1083" s="12" t="str">
        <f t="shared" si="120"/>
        <v>18_Mar</v>
      </c>
      <c r="F1083" s="12" t="str">
        <f t="shared" si="121"/>
        <v>Mar-11</v>
      </c>
      <c r="G1083" s="12"/>
    </row>
    <row r="1084" spans="1:7">
      <c r="A1084" s="2">
        <v>40621</v>
      </c>
      <c r="B1084" t="str">
        <f t="shared" si="117"/>
        <v>2011_03</v>
      </c>
      <c r="C1084" t="str">
        <f t="shared" si="118"/>
        <v>Mar</v>
      </c>
      <c r="D1084" t="str">
        <f t="shared" si="119"/>
        <v>2011_Mar</v>
      </c>
      <c r="E1084" s="12" t="str">
        <f t="shared" si="120"/>
        <v>19_Mar</v>
      </c>
      <c r="F1084" s="12" t="str">
        <f t="shared" si="121"/>
        <v>Mar-11</v>
      </c>
      <c r="G1084" s="12"/>
    </row>
    <row r="1085" spans="1:7">
      <c r="A1085" s="2">
        <v>40622</v>
      </c>
      <c r="B1085" t="str">
        <f t="shared" si="117"/>
        <v>2011_03</v>
      </c>
      <c r="C1085" t="str">
        <f t="shared" si="118"/>
        <v>Mar</v>
      </c>
      <c r="D1085" t="str">
        <f t="shared" si="119"/>
        <v>2011_Mar</v>
      </c>
      <c r="E1085" s="12" t="str">
        <f t="shared" si="120"/>
        <v>20_Mar</v>
      </c>
      <c r="F1085" s="12" t="str">
        <f t="shared" si="121"/>
        <v>Mar-11</v>
      </c>
      <c r="G1085" s="12"/>
    </row>
    <row r="1086" spans="1:7">
      <c r="A1086" s="2">
        <v>40623</v>
      </c>
      <c r="B1086" t="str">
        <f t="shared" si="117"/>
        <v>2011_03</v>
      </c>
      <c r="C1086" t="str">
        <f t="shared" si="118"/>
        <v>Mar</v>
      </c>
      <c r="D1086" t="str">
        <f t="shared" si="119"/>
        <v>2011_Mar</v>
      </c>
      <c r="E1086" s="12" t="str">
        <f t="shared" si="120"/>
        <v>21_Mar</v>
      </c>
      <c r="F1086" s="12" t="str">
        <f t="shared" si="121"/>
        <v>Mar-11</v>
      </c>
      <c r="G1086" s="12"/>
    </row>
    <row r="1087" spans="1:7">
      <c r="A1087" s="2">
        <v>40624</v>
      </c>
      <c r="B1087" t="str">
        <f t="shared" si="117"/>
        <v>2011_03</v>
      </c>
      <c r="C1087" t="str">
        <f t="shared" si="118"/>
        <v>Mar</v>
      </c>
      <c r="D1087" t="str">
        <f t="shared" si="119"/>
        <v>2011_Mar</v>
      </c>
      <c r="E1087" s="12" t="str">
        <f t="shared" si="120"/>
        <v>22_Mar</v>
      </c>
      <c r="F1087" s="12" t="str">
        <f t="shared" si="121"/>
        <v>Mar-11</v>
      </c>
      <c r="G1087" s="12"/>
    </row>
    <row r="1088" spans="1:7">
      <c r="A1088" s="2">
        <v>40625</v>
      </c>
      <c r="B1088" t="str">
        <f t="shared" si="117"/>
        <v>2011_03</v>
      </c>
      <c r="C1088" t="str">
        <f t="shared" si="118"/>
        <v>Mar</v>
      </c>
      <c r="D1088" t="str">
        <f t="shared" si="119"/>
        <v>2011_Mar</v>
      </c>
      <c r="E1088" s="12" t="str">
        <f t="shared" si="120"/>
        <v>23_Mar</v>
      </c>
      <c r="F1088" s="12" t="str">
        <f t="shared" si="121"/>
        <v>Mar-11</v>
      </c>
      <c r="G1088" s="12"/>
    </row>
    <row r="1089" spans="1:7">
      <c r="A1089" s="2">
        <v>40626</v>
      </c>
      <c r="B1089" t="str">
        <f t="shared" si="117"/>
        <v>2011_03</v>
      </c>
      <c r="C1089" t="str">
        <f t="shared" si="118"/>
        <v>Mar</v>
      </c>
      <c r="D1089" t="str">
        <f t="shared" si="119"/>
        <v>2011_Mar</v>
      </c>
      <c r="E1089" s="12" t="str">
        <f t="shared" si="120"/>
        <v>24_Mar</v>
      </c>
      <c r="F1089" s="12" t="str">
        <f t="shared" si="121"/>
        <v>Mar-11</v>
      </c>
      <c r="G1089" s="12"/>
    </row>
    <row r="1090" spans="1:7">
      <c r="A1090" s="2">
        <v>40627</v>
      </c>
      <c r="B1090" t="str">
        <f t="shared" ref="B1090:B1153" si="122">TEXT(YEAR(A1090),"0000")&amp;"_"&amp;TEXT(MONTH(A1090),"00")</f>
        <v>2011_03</v>
      </c>
      <c r="C1090" t="str">
        <f t="shared" ref="C1090:C1153" si="123">VLOOKUP(TEXT(MONTH(A1090),"00"),$H$2:$I$13,2,FALSE)</f>
        <v>Mar</v>
      </c>
      <c r="D1090" t="str">
        <f t="shared" si="119"/>
        <v>2011_Mar</v>
      </c>
      <c r="E1090" s="12" t="str">
        <f t="shared" si="120"/>
        <v>25_Mar</v>
      </c>
      <c r="F1090" s="12" t="str">
        <f t="shared" si="121"/>
        <v>Mar-11</v>
      </c>
      <c r="G1090" s="12"/>
    </row>
    <row r="1091" spans="1:7">
      <c r="A1091" s="2">
        <v>40628</v>
      </c>
      <c r="B1091" t="str">
        <f t="shared" si="122"/>
        <v>2011_03</v>
      </c>
      <c r="C1091" t="str">
        <f t="shared" si="123"/>
        <v>Mar</v>
      </c>
      <c r="D1091" t="str">
        <f t="shared" ref="D1091:D1154" si="124">TEXT(YEAR(A1091),"0000")&amp;"_"&amp;C1091</f>
        <v>2011_Mar</v>
      </c>
      <c r="E1091" s="12" t="str">
        <f t="shared" ref="E1091:E1154" si="125">VLOOKUP(DAY(A1091),$G$2:$H$32,2,FALSE)&amp;"_"&amp;C1091</f>
        <v>26_Mar</v>
      </c>
      <c r="F1091" s="12" t="str">
        <f t="shared" si="121"/>
        <v>Mar-11</v>
      </c>
      <c r="G1091" s="12"/>
    </row>
    <row r="1092" spans="1:7">
      <c r="A1092" s="2">
        <v>40629</v>
      </c>
      <c r="B1092" t="str">
        <f t="shared" si="122"/>
        <v>2011_03</v>
      </c>
      <c r="C1092" t="str">
        <f t="shared" si="123"/>
        <v>Mar</v>
      </c>
      <c r="D1092" t="str">
        <f t="shared" si="124"/>
        <v>2011_Mar</v>
      </c>
      <c r="E1092" s="12" t="str">
        <f t="shared" si="125"/>
        <v>27_Mar</v>
      </c>
      <c r="F1092" s="12" t="str">
        <f t="shared" ref="F1092:F1155" si="126">C1092&amp;"-"&amp;RIGHT(YEAR(A1092),2)</f>
        <v>Mar-11</v>
      </c>
      <c r="G1092" s="12"/>
    </row>
    <row r="1093" spans="1:7">
      <c r="A1093" s="2">
        <v>40630</v>
      </c>
      <c r="B1093" t="str">
        <f t="shared" si="122"/>
        <v>2011_03</v>
      </c>
      <c r="C1093" t="str">
        <f t="shared" si="123"/>
        <v>Mar</v>
      </c>
      <c r="D1093" t="str">
        <f t="shared" si="124"/>
        <v>2011_Mar</v>
      </c>
      <c r="E1093" s="12" t="str">
        <f t="shared" si="125"/>
        <v>28_Mar</v>
      </c>
      <c r="F1093" s="12" t="str">
        <f t="shared" si="126"/>
        <v>Mar-11</v>
      </c>
      <c r="G1093" s="12"/>
    </row>
    <row r="1094" spans="1:7">
      <c r="A1094" s="2">
        <v>40631</v>
      </c>
      <c r="B1094" t="str">
        <f t="shared" si="122"/>
        <v>2011_03</v>
      </c>
      <c r="C1094" t="str">
        <f t="shared" si="123"/>
        <v>Mar</v>
      </c>
      <c r="D1094" t="str">
        <f t="shared" si="124"/>
        <v>2011_Mar</v>
      </c>
      <c r="E1094" s="12" t="str">
        <f t="shared" si="125"/>
        <v>29_Mar</v>
      </c>
      <c r="F1094" s="12" t="str">
        <f t="shared" si="126"/>
        <v>Mar-11</v>
      </c>
      <c r="G1094" s="12"/>
    </row>
    <row r="1095" spans="1:7">
      <c r="A1095" s="2">
        <v>40632</v>
      </c>
      <c r="B1095" t="str">
        <f t="shared" si="122"/>
        <v>2011_03</v>
      </c>
      <c r="C1095" t="str">
        <f t="shared" si="123"/>
        <v>Mar</v>
      </c>
      <c r="D1095" t="str">
        <f t="shared" si="124"/>
        <v>2011_Mar</v>
      </c>
      <c r="E1095" s="12" t="str">
        <f t="shared" si="125"/>
        <v>30_Mar</v>
      </c>
      <c r="F1095" s="12" t="str">
        <f t="shared" si="126"/>
        <v>Mar-11</v>
      </c>
      <c r="G1095" s="12"/>
    </row>
    <row r="1096" spans="1:7">
      <c r="A1096" s="2">
        <v>40633</v>
      </c>
      <c r="B1096" t="str">
        <f t="shared" si="122"/>
        <v>2011_03</v>
      </c>
      <c r="C1096" t="str">
        <f t="shared" si="123"/>
        <v>Mar</v>
      </c>
      <c r="D1096" t="str">
        <f t="shared" si="124"/>
        <v>2011_Mar</v>
      </c>
      <c r="E1096" s="12" t="str">
        <f t="shared" si="125"/>
        <v>31_Mar</v>
      </c>
      <c r="F1096" s="12" t="str">
        <f t="shared" si="126"/>
        <v>Mar-11</v>
      </c>
      <c r="G1096" s="12"/>
    </row>
    <row r="1097" spans="1:7">
      <c r="A1097" s="2">
        <v>40634</v>
      </c>
      <c r="B1097" t="str">
        <f t="shared" si="122"/>
        <v>2011_04</v>
      </c>
      <c r="C1097" t="str">
        <f t="shared" si="123"/>
        <v>Apr</v>
      </c>
      <c r="D1097" t="str">
        <f t="shared" si="124"/>
        <v>2011_Apr</v>
      </c>
      <c r="E1097" s="12" t="str">
        <f t="shared" si="125"/>
        <v>01_Apr</v>
      </c>
      <c r="F1097" s="12" t="str">
        <f t="shared" si="126"/>
        <v>Apr-11</v>
      </c>
      <c r="G1097" s="12"/>
    </row>
    <row r="1098" spans="1:7">
      <c r="A1098" s="2">
        <v>40635</v>
      </c>
      <c r="B1098" t="str">
        <f t="shared" si="122"/>
        <v>2011_04</v>
      </c>
      <c r="C1098" t="str">
        <f t="shared" si="123"/>
        <v>Apr</v>
      </c>
      <c r="D1098" t="str">
        <f t="shared" si="124"/>
        <v>2011_Apr</v>
      </c>
      <c r="E1098" s="12" t="str">
        <f t="shared" si="125"/>
        <v>02_Apr</v>
      </c>
      <c r="F1098" s="12" t="str">
        <f t="shared" si="126"/>
        <v>Apr-11</v>
      </c>
      <c r="G1098" s="12"/>
    </row>
    <row r="1099" spans="1:7">
      <c r="A1099" s="2">
        <v>40636</v>
      </c>
      <c r="B1099" t="str">
        <f t="shared" si="122"/>
        <v>2011_04</v>
      </c>
      <c r="C1099" t="str">
        <f t="shared" si="123"/>
        <v>Apr</v>
      </c>
      <c r="D1099" t="str">
        <f t="shared" si="124"/>
        <v>2011_Apr</v>
      </c>
      <c r="E1099" s="12" t="str">
        <f t="shared" si="125"/>
        <v>03_Apr</v>
      </c>
      <c r="F1099" s="12" t="str">
        <f t="shared" si="126"/>
        <v>Apr-11</v>
      </c>
      <c r="G1099" s="12"/>
    </row>
    <row r="1100" spans="1:7">
      <c r="A1100" s="2">
        <v>40637</v>
      </c>
      <c r="B1100" t="str">
        <f t="shared" si="122"/>
        <v>2011_04</v>
      </c>
      <c r="C1100" t="str">
        <f t="shared" si="123"/>
        <v>Apr</v>
      </c>
      <c r="D1100" t="str">
        <f t="shared" si="124"/>
        <v>2011_Apr</v>
      </c>
      <c r="E1100" s="12" t="str">
        <f t="shared" si="125"/>
        <v>04_Apr</v>
      </c>
      <c r="F1100" s="12" t="str">
        <f t="shared" si="126"/>
        <v>Apr-11</v>
      </c>
      <c r="G1100" s="12"/>
    </row>
    <row r="1101" spans="1:7">
      <c r="A1101" s="2">
        <v>40638</v>
      </c>
      <c r="B1101" t="str">
        <f t="shared" si="122"/>
        <v>2011_04</v>
      </c>
      <c r="C1101" t="str">
        <f t="shared" si="123"/>
        <v>Apr</v>
      </c>
      <c r="D1101" t="str">
        <f t="shared" si="124"/>
        <v>2011_Apr</v>
      </c>
      <c r="E1101" s="12" t="str">
        <f t="shared" si="125"/>
        <v>05_Apr</v>
      </c>
      <c r="F1101" s="12" t="str">
        <f t="shared" si="126"/>
        <v>Apr-11</v>
      </c>
      <c r="G1101" s="12"/>
    </row>
    <row r="1102" spans="1:7">
      <c r="A1102" s="2">
        <v>40639</v>
      </c>
      <c r="B1102" t="str">
        <f t="shared" si="122"/>
        <v>2011_04</v>
      </c>
      <c r="C1102" t="str">
        <f t="shared" si="123"/>
        <v>Apr</v>
      </c>
      <c r="D1102" t="str">
        <f t="shared" si="124"/>
        <v>2011_Apr</v>
      </c>
      <c r="E1102" s="12" t="str">
        <f t="shared" si="125"/>
        <v>06_Apr</v>
      </c>
      <c r="F1102" s="12" t="str">
        <f t="shared" si="126"/>
        <v>Apr-11</v>
      </c>
      <c r="G1102" s="12"/>
    </row>
    <row r="1103" spans="1:7">
      <c r="A1103" s="2">
        <v>40640</v>
      </c>
      <c r="B1103" t="str">
        <f t="shared" si="122"/>
        <v>2011_04</v>
      </c>
      <c r="C1103" t="str">
        <f t="shared" si="123"/>
        <v>Apr</v>
      </c>
      <c r="D1103" t="str">
        <f t="shared" si="124"/>
        <v>2011_Apr</v>
      </c>
      <c r="E1103" s="12" t="str">
        <f t="shared" si="125"/>
        <v>07_Apr</v>
      </c>
      <c r="F1103" s="12" t="str">
        <f t="shared" si="126"/>
        <v>Apr-11</v>
      </c>
      <c r="G1103" s="12"/>
    </row>
    <row r="1104" spans="1:7">
      <c r="A1104" s="2">
        <v>40641</v>
      </c>
      <c r="B1104" t="str">
        <f t="shared" si="122"/>
        <v>2011_04</v>
      </c>
      <c r="C1104" t="str">
        <f t="shared" si="123"/>
        <v>Apr</v>
      </c>
      <c r="D1104" t="str">
        <f t="shared" si="124"/>
        <v>2011_Apr</v>
      </c>
      <c r="E1104" s="12" t="str">
        <f t="shared" si="125"/>
        <v>08_Apr</v>
      </c>
      <c r="F1104" s="12" t="str">
        <f t="shared" si="126"/>
        <v>Apr-11</v>
      </c>
      <c r="G1104" s="12"/>
    </row>
    <row r="1105" spans="1:7">
      <c r="A1105" s="2">
        <v>40642</v>
      </c>
      <c r="B1105" t="str">
        <f t="shared" si="122"/>
        <v>2011_04</v>
      </c>
      <c r="C1105" t="str">
        <f t="shared" si="123"/>
        <v>Apr</v>
      </c>
      <c r="D1105" t="str">
        <f t="shared" si="124"/>
        <v>2011_Apr</v>
      </c>
      <c r="E1105" s="12" t="str">
        <f t="shared" si="125"/>
        <v>09_Apr</v>
      </c>
      <c r="F1105" s="12" t="str">
        <f t="shared" si="126"/>
        <v>Apr-11</v>
      </c>
      <c r="G1105" s="12"/>
    </row>
    <row r="1106" spans="1:7">
      <c r="A1106" s="2">
        <v>40643</v>
      </c>
      <c r="B1106" t="str">
        <f t="shared" si="122"/>
        <v>2011_04</v>
      </c>
      <c r="C1106" t="str">
        <f t="shared" si="123"/>
        <v>Apr</v>
      </c>
      <c r="D1106" t="str">
        <f t="shared" si="124"/>
        <v>2011_Apr</v>
      </c>
      <c r="E1106" s="12" t="str">
        <f t="shared" si="125"/>
        <v>10_Apr</v>
      </c>
      <c r="F1106" s="12" t="str">
        <f t="shared" si="126"/>
        <v>Apr-11</v>
      </c>
      <c r="G1106" s="12"/>
    </row>
    <row r="1107" spans="1:7">
      <c r="A1107" s="2">
        <v>40644</v>
      </c>
      <c r="B1107" t="str">
        <f t="shared" si="122"/>
        <v>2011_04</v>
      </c>
      <c r="C1107" t="str">
        <f t="shared" si="123"/>
        <v>Apr</v>
      </c>
      <c r="D1107" t="str">
        <f t="shared" si="124"/>
        <v>2011_Apr</v>
      </c>
      <c r="E1107" s="12" t="str">
        <f t="shared" si="125"/>
        <v>11_Apr</v>
      </c>
      <c r="F1107" s="12" t="str">
        <f t="shared" si="126"/>
        <v>Apr-11</v>
      </c>
      <c r="G1107" s="12"/>
    </row>
    <row r="1108" spans="1:7">
      <c r="A1108" s="2">
        <v>40645</v>
      </c>
      <c r="B1108" t="str">
        <f t="shared" si="122"/>
        <v>2011_04</v>
      </c>
      <c r="C1108" t="str">
        <f t="shared" si="123"/>
        <v>Apr</v>
      </c>
      <c r="D1108" t="str">
        <f t="shared" si="124"/>
        <v>2011_Apr</v>
      </c>
      <c r="E1108" s="12" t="str">
        <f t="shared" si="125"/>
        <v>12_Apr</v>
      </c>
      <c r="F1108" s="12" t="str">
        <f t="shared" si="126"/>
        <v>Apr-11</v>
      </c>
      <c r="G1108" s="12"/>
    </row>
    <row r="1109" spans="1:7">
      <c r="A1109" s="2">
        <v>40646</v>
      </c>
      <c r="B1109" t="str">
        <f t="shared" si="122"/>
        <v>2011_04</v>
      </c>
      <c r="C1109" t="str">
        <f t="shared" si="123"/>
        <v>Apr</v>
      </c>
      <c r="D1109" t="str">
        <f t="shared" si="124"/>
        <v>2011_Apr</v>
      </c>
      <c r="E1109" s="12" t="str">
        <f t="shared" si="125"/>
        <v>13_Apr</v>
      </c>
      <c r="F1109" s="12" t="str">
        <f t="shared" si="126"/>
        <v>Apr-11</v>
      </c>
      <c r="G1109" s="12"/>
    </row>
    <row r="1110" spans="1:7">
      <c r="A1110" s="2">
        <v>40647</v>
      </c>
      <c r="B1110" t="str">
        <f t="shared" si="122"/>
        <v>2011_04</v>
      </c>
      <c r="C1110" t="str">
        <f t="shared" si="123"/>
        <v>Apr</v>
      </c>
      <c r="D1110" t="str">
        <f t="shared" si="124"/>
        <v>2011_Apr</v>
      </c>
      <c r="E1110" s="12" t="str">
        <f t="shared" si="125"/>
        <v>14_Apr</v>
      </c>
      <c r="F1110" s="12" t="str">
        <f t="shared" si="126"/>
        <v>Apr-11</v>
      </c>
      <c r="G1110" s="12"/>
    </row>
    <row r="1111" spans="1:7">
      <c r="A1111" s="2">
        <v>40648</v>
      </c>
      <c r="B1111" t="str">
        <f t="shared" si="122"/>
        <v>2011_04</v>
      </c>
      <c r="C1111" t="str">
        <f t="shared" si="123"/>
        <v>Apr</v>
      </c>
      <c r="D1111" t="str">
        <f t="shared" si="124"/>
        <v>2011_Apr</v>
      </c>
      <c r="E1111" s="12" t="str">
        <f t="shared" si="125"/>
        <v>15_Apr</v>
      </c>
      <c r="F1111" s="12" t="str">
        <f t="shared" si="126"/>
        <v>Apr-11</v>
      </c>
      <c r="G1111" s="12"/>
    </row>
    <row r="1112" spans="1:7">
      <c r="A1112" s="2">
        <v>40649</v>
      </c>
      <c r="B1112" t="str">
        <f t="shared" si="122"/>
        <v>2011_04</v>
      </c>
      <c r="C1112" t="str">
        <f t="shared" si="123"/>
        <v>Apr</v>
      </c>
      <c r="D1112" t="str">
        <f t="shared" si="124"/>
        <v>2011_Apr</v>
      </c>
      <c r="E1112" s="12" t="str">
        <f t="shared" si="125"/>
        <v>16_Apr</v>
      </c>
      <c r="F1112" s="12" t="str">
        <f t="shared" si="126"/>
        <v>Apr-11</v>
      </c>
      <c r="G1112" s="12"/>
    </row>
    <row r="1113" spans="1:7">
      <c r="A1113" s="2">
        <v>40650</v>
      </c>
      <c r="B1113" t="str">
        <f t="shared" si="122"/>
        <v>2011_04</v>
      </c>
      <c r="C1113" t="str">
        <f t="shared" si="123"/>
        <v>Apr</v>
      </c>
      <c r="D1113" t="str">
        <f t="shared" si="124"/>
        <v>2011_Apr</v>
      </c>
      <c r="E1113" s="12" t="str">
        <f t="shared" si="125"/>
        <v>17_Apr</v>
      </c>
      <c r="F1113" s="12" t="str">
        <f t="shared" si="126"/>
        <v>Apr-11</v>
      </c>
      <c r="G1113" s="12"/>
    </row>
    <row r="1114" spans="1:7">
      <c r="A1114" s="2">
        <v>40651</v>
      </c>
      <c r="B1114" t="str">
        <f t="shared" si="122"/>
        <v>2011_04</v>
      </c>
      <c r="C1114" t="str">
        <f t="shared" si="123"/>
        <v>Apr</v>
      </c>
      <c r="D1114" t="str">
        <f t="shared" si="124"/>
        <v>2011_Apr</v>
      </c>
      <c r="E1114" s="12" t="str">
        <f t="shared" si="125"/>
        <v>18_Apr</v>
      </c>
      <c r="F1114" s="12" t="str">
        <f t="shared" si="126"/>
        <v>Apr-11</v>
      </c>
      <c r="G1114" s="12"/>
    </row>
    <row r="1115" spans="1:7">
      <c r="A1115" s="2">
        <v>40652</v>
      </c>
      <c r="B1115" t="str">
        <f t="shared" si="122"/>
        <v>2011_04</v>
      </c>
      <c r="C1115" t="str">
        <f t="shared" si="123"/>
        <v>Apr</v>
      </c>
      <c r="D1115" t="str">
        <f t="shared" si="124"/>
        <v>2011_Apr</v>
      </c>
      <c r="E1115" s="12" t="str">
        <f t="shared" si="125"/>
        <v>19_Apr</v>
      </c>
      <c r="F1115" s="12" t="str">
        <f t="shared" si="126"/>
        <v>Apr-11</v>
      </c>
      <c r="G1115" s="12"/>
    </row>
    <row r="1116" spans="1:7">
      <c r="A1116" s="2">
        <v>40653</v>
      </c>
      <c r="B1116" t="str">
        <f t="shared" si="122"/>
        <v>2011_04</v>
      </c>
      <c r="C1116" t="str">
        <f t="shared" si="123"/>
        <v>Apr</v>
      </c>
      <c r="D1116" t="str">
        <f t="shared" si="124"/>
        <v>2011_Apr</v>
      </c>
      <c r="E1116" s="12" t="str">
        <f t="shared" si="125"/>
        <v>20_Apr</v>
      </c>
      <c r="F1116" s="12" t="str">
        <f t="shared" si="126"/>
        <v>Apr-11</v>
      </c>
      <c r="G1116" s="12"/>
    </row>
    <row r="1117" spans="1:7">
      <c r="A1117" s="2">
        <v>40654</v>
      </c>
      <c r="B1117" t="str">
        <f t="shared" si="122"/>
        <v>2011_04</v>
      </c>
      <c r="C1117" t="str">
        <f t="shared" si="123"/>
        <v>Apr</v>
      </c>
      <c r="D1117" t="str">
        <f t="shared" si="124"/>
        <v>2011_Apr</v>
      </c>
      <c r="E1117" s="12" t="str">
        <f t="shared" si="125"/>
        <v>21_Apr</v>
      </c>
      <c r="F1117" s="12" t="str">
        <f t="shared" si="126"/>
        <v>Apr-11</v>
      </c>
      <c r="G1117" s="12"/>
    </row>
    <row r="1118" spans="1:7">
      <c r="A1118" s="2">
        <v>40655</v>
      </c>
      <c r="B1118" t="str">
        <f t="shared" si="122"/>
        <v>2011_04</v>
      </c>
      <c r="C1118" t="str">
        <f t="shared" si="123"/>
        <v>Apr</v>
      </c>
      <c r="D1118" t="str">
        <f t="shared" si="124"/>
        <v>2011_Apr</v>
      </c>
      <c r="E1118" s="12" t="str">
        <f t="shared" si="125"/>
        <v>22_Apr</v>
      </c>
      <c r="F1118" s="12" t="str">
        <f t="shared" si="126"/>
        <v>Apr-11</v>
      </c>
      <c r="G1118" s="12"/>
    </row>
    <row r="1119" spans="1:7">
      <c r="A1119" s="2">
        <v>40656</v>
      </c>
      <c r="B1119" t="str">
        <f t="shared" si="122"/>
        <v>2011_04</v>
      </c>
      <c r="C1119" t="str">
        <f t="shared" si="123"/>
        <v>Apr</v>
      </c>
      <c r="D1119" t="str">
        <f t="shared" si="124"/>
        <v>2011_Apr</v>
      </c>
      <c r="E1119" s="12" t="str">
        <f t="shared" si="125"/>
        <v>23_Apr</v>
      </c>
      <c r="F1119" s="12" t="str">
        <f t="shared" si="126"/>
        <v>Apr-11</v>
      </c>
      <c r="G1119" s="12"/>
    </row>
    <row r="1120" spans="1:7">
      <c r="A1120" s="2">
        <v>40657</v>
      </c>
      <c r="B1120" t="str">
        <f t="shared" si="122"/>
        <v>2011_04</v>
      </c>
      <c r="C1120" t="str">
        <f t="shared" si="123"/>
        <v>Apr</v>
      </c>
      <c r="D1120" t="str">
        <f t="shared" si="124"/>
        <v>2011_Apr</v>
      </c>
      <c r="E1120" s="12" t="str">
        <f t="shared" si="125"/>
        <v>24_Apr</v>
      </c>
      <c r="F1120" s="12" t="str">
        <f t="shared" si="126"/>
        <v>Apr-11</v>
      </c>
      <c r="G1120" s="12"/>
    </row>
    <row r="1121" spans="1:7">
      <c r="A1121" s="2">
        <v>40658</v>
      </c>
      <c r="B1121" t="str">
        <f t="shared" si="122"/>
        <v>2011_04</v>
      </c>
      <c r="C1121" t="str">
        <f t="shared" si="123"/>
        <v>Apr</v>
      </c>
      <c r="D1121" t="str">
        <f t="shared" si="124"/>
        <v>2011_Apr</v>
      </c>
      <c r="E1121" s="12" t="str">
        <f t="shared" si="125"/>
        <v>25_Apr</v>
      </c>
      <c r="F1121" s="12" t="str">
        <f t="shared" si="126"/>
        <v>Apr-11</v>
      </c>
      <c r="G1121" s="12"/>
    </row>
    <row r="1122" spans="1:7">
      <c r="A1122" s="2">
        <v>40659</v>
      </c>
      <c r="B1122" t="str">
        <f t="shared" si="122"/>
        <v>2011_04</v>
      </c>
      <c r="C1122" t="str">
        <f t="shared" si="123"/>
        <v>Apr</v>
      </c>
      <c r="D1122" t="str">
        <f t="shared" si="124"/>
        <v>2011_Apr</v>
      </c>
      <c r="E1122" s="12" t="str">
        <f t="shared" si="125"/>
        <v>26_Apr</v>
      </c>
      <c r="F1122" s="12" t="str">
        <f t="shared" si="126"/>
        <v>Apr-11</v>
      </c>
      <c r="G1122" s="12"/>
    </row>
    <row r="1123" spans="1:7">
      <c r="A1123" s="2">
        <v>40660</v>
      </c>
      <c r="B1123" t="str">
        <f t="shared" si="122"/>
        <v>2011_04</v>
      </c>
      <c r="C1123" t="str">
        <f t="shared" si="123"/>
        <v>Apr</v>
      </c>
      <c r="D1123" t="str">
        <f t="shared" si="124"/>
        <v>2011_Apr</v>
      </c>
      <c r="E1123" s="12" t="str">
        <f t="shared" si="125"/>
        <v>27_Apr</v>
      </c>
      <c r="F1123" s="12" t="str">
        <f t="shared" si="126"/>
        <v>Apr-11</v>
      </c>
      <c r="G1123" s="12"/>
    </row>
    <row r="1124" spans="1:7">
      <c r="A1124" s="2">
        <v>40661</v>
      </c>
      <c r="B1124" t="str">
        <f t="shared" si="122"/>
        <v>2011_04</v>
      </c>
      <c r="C1124" t="str">
        <f t="shared" si="123"/>
        <v>Apr</v>
      </c>
      <c r="D1124" t="str">
        <f t="shared" si="124"/>
        <v>2011_Apr</v>
      </c>
      <c r="E1124" s="12" t="str">
        <f t="shared" si="125"/>
        <v>28_Apr</v>
      </c>
      <c r="F1124" s="12" t="str">
        <f t="shared" si="126"/>
        <v>Apr-11</v>
      </c>
      <c r="G1124" s="12"/>
    </row>
    <row r="1125" spans="1:7">
      <c r="A1125" s="2">
        <v>40662</v>
      </c>
      <c r="B1125" t="str">
        <f t="shared" si="122"/>
        <v>2011_04</v>
      </c>
      <c r="C1125" t="str">
        <f t="shared" si="123"/>
        <v>Apr</v>
      </c>
      <c r="D1125" t="str">
        <f t="shared" si="124"/>
        <v>2011_Apr</v>
      </c>
      <c r="E1125" s="12" t="str">
        <f t="shared" si="125"/>
        <v>29_Apr</v>
      </c>
      <c r="F1125" s="12" t="str">
        <f t="shared" si="126"/>
        <v>Apr-11</v>
      </c>
      <c r="G1125" s="12"/>
    </row>
    <row r="1126" spans="1:7">
      <c r="A1126" s="2">
        <v>40663</v>
      </c>
      <c r="B1126" t="str">
        <f t="shared" si="122"/>
        <v>2011_04</v>
      </c>
      <c r="C1126" t="str">
        <f t="shared" si="123"/>
        <v>Apr</v>
      </c>
      <c r="D1126" t="str">
        <f t="shared" si="124"/>
        <v>2011_Apr</v>
      </c>
      <c r="E1126" s="12" t="str">
        <f t="shared" si="125"/>
        <v>30_Apr</v>
      </c>
      <c r="F1126" s="12" t="str">
        <f t="shared" si="126"/>
        <v>Apr-11</v>
      </c>
      <c r="G1126" s="12"/>
    </row>
    <row r="1127" spans="1:7">
      <c r="A1127" s="2">
        <v>40664</v>
      </c>
      <c r="B1127" t="str">
        <f t="shared" si="122"/>
        <v>2011_05</v>
      </c>
      <c r="C1127" t="str">
        <f t="shared" si="123"/>
        <v>May</v>
      </c>
      <c r="D1127" t="str">
        <f t="shared" si="124"/>
        <v>2011_May</v>
      </c>
      <c r="E1127" s="12" t="str">
        <f t="shared" si="125"/>
        <v>01_May</v>
      </c>
      <c r="F1127" s="12" t="str">
        <f t="shared" si="126"/>
        <v>May-11</v>
      </c>
      <c r="G1127" s="12"/>
    </row>
    <row r="1128" spans="1:7">
      <c r="A1128" s="2">
        <v>40665</v>
      </c>
      <c r="B1128" t="str">
        <f t="shared" si="122"/>
        <v>2011_05</v>
      </c>
      <c r="C1128" t="str">
        <f t="shared" si="123"/>
        <v>May</v>
      </c>
      <c r="D1128" t="str">
        <f t="shared" si="124"/>
        <v>2011_May</v>
      </c>
      <c r="E1128" s="12" t="str">
        <f t="shared" si="125"/>
        <v>02_May</v>
      </c>
      <c r="F1128" s="12" t="str">
        <f t="shared" si="126"/>
        <v>May-11</v>
      </c>
      <c r="G1128" s="12"/>
    </row>
    <row r="1129" spans="1:7">
      <c r="A1129" s="2">
        <v>40666</v>
      </c>
      <c r="B1129" t="str">
        <f t="shared" si="122"/>
        <v>2011_05</v>
      </c>
      <c r="C1129" t="str">
        <f t="shared" si="123"/>
        <v>May</v>
      </c>
      <c r="D1129" t="str">
        <f t="shared" si="124"/>
        <v>2011_May</v>
      </c>
      <c r="E1129" s="12" t="str">
        <f t="shared" si="125"/>
        <v>03_May</v>
      </c>
      <c r="F1129" s="12" t="str">
        <f t="shared" si="126"/>
        <v>May-11</v>
      </c>
      <c r="G1129" s="12"/>
    </row>
    <row r="1130" spans="1:7">
      <c r="A1130" s="2">
        <v>40667</v>
      </c>
      <c r="B1130" t="str">
        <f t="shared" si="122"/>
        <v>2011_05</v>
      </c>
      <c r="C1130" t="str">
        <f t="shared" si="123"/>
        <v>May</v>
      </c>
      <c r="D1130" t="str">
        <f t="shared" si="124"/>
        <v>2011_May</v>
      </c>
      <c r="E1130" s="12" t="str">
        <f t="shared" si="125"/>
        <v>04_May</v>
      </c>
      <c r="F1130" s="12" t="str">
        <f t="shared" si="126"/>
        <v>May-11</v>
      </c>
      <c r="G1130" s="12"/>
    </row>
    <row r="1131" spans="1:7">
      <c r="A1131" s="2">
        <v>40668</v>
      </c>
      <c r="B1131" t="str">
        <f t="shared" si="122"/>
        <v>2011_05</v>
      </c>
      <c r="C1131" t="str">
        <f t="shared" si="123"/>
        <v>May</v>
      </c>
      <c r="D1131" t="str">
        <f t="shared" si="124"/>
        <v>2011_May</v>
      </c>
      <c r="E1131" s="12" t="str">
        <f t="shared" si="125"/>
        <v>05_May</v>
      </c>
      <c r="F1131" s="12" t="str">
        <f t="shared" si="126"/>
        <v>May-11</v>
      </c>
      <c r="G1131" s="12"/>
    </row>
    <row r="1132" spans="1:7">
      <c r="A1132" s="2">
        <v>40669</v>
      </c>
      <c r="B1132" t="str">
        <f t="shared" si="122"/>
        <v>2011_05</v>
      </c>
      <c r="C1132" t="str">
        <f t="shared" si="123"/>
        <v>May</v>
      </c>
      <c r="D1132" t="str">
        <f t="shared" si="124"/>
        <v>2011_May</v>
      </c>
      <c r="E1132" s="12" t="str">
        <f t="shared" si="125"/>
        <v>06_May</v>
      </c>
      <c r="F1132" s="12" t="str">
        <f t="shared" si="126"/>
        <v>May-11</v>
      </c>
      <c r="G1132" s="12"/>
    </row>
    <row r="1133" spans="1:7">
      <c r="A1133" s="2">
        <v>40670</v>
      </c>
      <c r="B1133" t="str">
        <f t="shared" si="122"/>
        <v>2011_05</v>
      </c>
      <c r="C1133" t="str">
        <f t="shared" si="123"/>
        <v>May</v>
      </c>
      <c r="D1133" t="str">
        <f t="shared" si="124"/>
        <v>2011_May</v>
      </c>
      <c r="E1133" s="12" t="str">
        <f t="shared" si="125"/>
        <v>07_May</v>
      </c>
      <c r="F1133" s="12" t="str">
        <f t="shared" si="126"/>
        <v>May-11</v>
      </c>
      <c r="G1133" s="12"/>
    </row>
    <row r="1134" spans="1:7">
      <c r="A1134" s="2">
        <v>40671</v>
      </c>
      <c r="B1134" t="str">
        <f t="shared" si="122"/>
        <v>2011_05</v>
      </c>
      <c r="C1134" t="str">
        <f t="shared" si="123"/>
        <v>May</v>
      </c>
      <c r="D1134" t="str">
        <f t="shared" si="124"/>
        <v>2011_May</v>
      </c>
      <c r="E1134" s="12" t="str">
        <f t="shared" si="125"/>
        <v>08_May</v>
      </c>
      <c r="F1134" s="12" t="str">
        <f t="shared" si="126"/>
        <v>May-11</v>
      </c>
      <c r="G1134" s="12"/>
    </row>
    <row r="1135" spans="1:7">
      <c r="A1135" s="2">
        <v>40672</v>
      </c>
      <c r="B1135" t="str">
        <f t="shared" si="122"/>
        <v>2011_05</v>
      </c>
      <c r="C1135" t="str">
        <f t="shared" si="123"/>
        <v>May</v>
      </c>
      <c r="D1135" t="str">
        <f t="shared" si="124"/>
        <v>2011_May</v>
      </c>
      <c r="E1135" s="12" t="str">
        <f t="shared" si="125"/>
        <v>09_May</v>
      </c>
      <c r="F1135" s="12" t="str">
        <f t="shared" si="126"/>
        <v>May-11</v>
      </c>
      <c r="G1135" s="12"/>
    </row>
    <row r="1136" spans="1:7">
      <c r="A1136" s="2">
        <v>40673</v>
      </c>
      <c r="B1136" t="str">
        <f t="shared" si="122"/>
        <v>2011_05</v>
      </c>
      <c r="C1136" t="str">
        <f t="shared" si="123"/>
        <v>May</v>
      </c>
      <c r="D1136" t="str">
        <f t="shared" si="124"/>
        <v>2011_May</v>
      </c>
      <c r="E1136" s="12" t="str">
        <f t="shared" si="125"/>
        <v>10_May</v>
      </c>
      <c r="F1136" s="12" t="str">
        <f t="shared" si="126"/>
        <v>May-11</v>
      </c>
      <c r="G1136" s="12"/>
    </row>
    <row r="1137" spans="1:7">
      <c r="A1137" s="2">
        <v>40674</v>
      </c>
      <c r="B1137" t="str">
        <f t="shared" si="122"/>
        <v>2011_05</v>
      </c>
      <c r="C1137" t="str">
        <f t="shared" si="123"/>
        <v>May</v>
      </c>
      <c r="D1137" t="str">
        <f t="shared" si="124"/>
        <v>2011_May</v>
      </c>
      <c r="E1137" s="12" t="str">
        <f t="shared" si="125"/>
        <v>11_May</v>
      </c>
      <c r="F1137" s="12" t="str">
        <f t="shared" si="126"/>
        <v>May-11</v>
      </c>
      <c r="G1137" s="12"/>
    </row>
    <row r="1138" spans="1:7">
      <c r="A1138" s="2">
        <v>40675</v>
      </c>
      <c r="B1138" t="str">
        <f t="shared" si="122"/>
        <v>2011_05</v>
      </c>
      <c r="C1138" t="str">
        <f t="shared" si="123"/>
        <v>May</v>
      </c>
      <c r="D1138" t="str">
        <f t="shared" si="124"/>
        <v>2011_May</v>
      </c>
      <c r="E1138" s="12" t="str">
        <f t="shared" si="125"/>
        <v>12_May</v>
      </c>
      <c r="F1138" s="12" t="str">
        <f t="shared" si="126"/>
        <v>May-11</v>
      </c>
      <c r="G1138" s="12"/>
    </row>
    <row r="1139" spans="1:7">
      <c r="A1139" s="2">
        <v>40676</v>
      </c>
      <c r="B1139" t="str">
        <f t="shared" si="122"/>
        <v>2011_05</v>
      </c>
      <c r="C1139" t="str">
        <f t="shared" si="123"/>
        <v>May</v>
      </c>
      <c r="D1139" t="str">
        <f t="shared" si="124"/>
        <v>2011_May</v>
      </c>
      <c r="E1139" s="12" t="str">
        <f t="shared" si="125"/>
        <v>13_May</v>
      </c>
      <c r="F1139" s="12" t="str">
        <f t="shared" si="126"/>
        <v>May-11</v>
      </c>
      <c r="G1139" s="12"/>
    </row>
    <row r="1140" spans="1:7">
      <c r="A1140" s="2">
        <v>40677</v>
      </c>
      <c r="B1140" t="str">
        <f t="shared" si="122"/>
        <v>2011_05</v>
      </c>
      <c r="C1140" t="str">
        <f t="shared" si="123"/>
        <v>May</v>
      </c>
      <c r="D1140" t="str">
        <f t="shared" si="124"/>
        <v>2011_May</v>
      </c>
      <c r="E1140" s="12" t="str">
        <f t="shared" si="125"/>
        <v>14_May</v>
      </c>
      <c r="F1140" s="12" t="str">
        <f t="shared" si="126"/>
        <v>May-11</v>
      </c>
      <c r="G1140" s="12"/>
    </row>
    <row r="1141" spans="1:7">
      <c r="A1141" s="2">
        <v>40678</v>
      </c>
      <c r="B1141" t="str">
        <f t="shared" si="122"/>
        <v>2011_05</v>
      </c>
      <c r="C1141" t="str">
        <f t="shared" si="123"/>
        <v>May</v>
      </c>
      <c r="D1141" t="str">
        <f t="shared" si="124"/>
        <v>2011_May</v>
      </c>
      <c r="E1141" s="12" t="str">
        <f t="shared" si="125"/>
        <v>15_May</v>
      </c>
      <c r="F1141" s="12" t="str">
        <f t="shared" si="126"/>
        <v>May-11</v>
      </c>
      <c r="G1141" s="12"/>
    </row>
    <row r="1142" spans="1:7">
      <c r="A1142" s="2">
        <v>40679</v>
      </c>
      <c r="B1142" t="str">
        <f t="shared" si="122"/>
        <v>2011_05</v>
      </c>
      <c r="C1142" t="str">
        <f t="shared" si="123"/>
        <v>May</v>
      </c>
      <c r="D1142" t="str">
        <f t="shared" si="124"/>
        <v>2011_May</v>
      </c>
      <c r="E1142" s="12" t="str">
        <f t="shared" si="125"/>
        <v>16_May</v>
      </c>
      <c r="F1142" s="12" t="str">
        <f t="shared" si="126"/>
        <v>May-11</v>
      </c>
      <c r="G1142" s="12"/>
    </row>
    <row r="1143" spans="1:7">
      <c r="A1143" s="2">
        <v>40680</v>
      </c>
      <c r="B1143" t="str">
        <f t="shared" si="122"/>
        <v>2011_05</v>
      </c>
      <c r="C1143" t="str">
        <f t="shared" si="123"/>
        <v>May</v>
      </c>
      <c r="D1143" t="str">
        <f t="shared" si="124"/>
        <v>2011_May</v>
      </c>
      <c r="E1143" s="12" t="str">
        <f t="shared" si="125"/>
        <v>17_May</v>
      </c>
      <c r="F1143" s="12" t="str">
        <f t="shared" si="126"/>
        <v>May-11</v>
      </c>
      <c r="G1143" s="12"/>
    </row>
    <row r="1144" spans="1:7">
      <c r="A1144" s="2">
        <v>40681</v>
      </c>
      <c r="B1144" t="str">
        <f t="shared" si="122"/>
        <v>2011_05</v>
      </c>
      <c r="C1144" t="str">
        <f t="shared" si="123"/>
        <v>May</v>
      </c>
      <c r="D1144" t="str">
        <f t="shared" si="124"/>
        <v>2011_May</v>
      </c>
      <c r="E1144" s="12" t="str">
        <f t="shared" si="125"/>
        <v>18_May</v>
      </c>
      <c r="F1144" s="12" t="str">
        <f t="shared" si="126"/>
        <v>May-11</v>
      </c>
      <c r="G1144" s="12"/>
    </row>
    <row r="1145" spans="1:7">
      <c r="A1145" s="2">
        <v>40682</v>
      </c>
      <c r="B1145" t="str">
        <f t="shared" si="122"/>
        <v>2011_05</v>
      </c>
      <c r="C1145" t="str">
        <f t="shared" si="123"/>
        <v>May</v>
      </c>
      <c r="D1145" t="str">
        <f t="shared" si="124"/>
        <v>2011_May</v>
      </c>
      <c r="E1145" s="12" t="str">
        <f t="shared" si="125"/>
        <v>19_May</v>
      </c>
      <c r="F1145" s="12" t="str">
        <f t="shared" si="126"/>
        <v>May-11</v>
      </c>
      <c r="G1145" s="12"/>
    </row>
    <row r="1146" spans="1:7">
      <c r="A1146" s="2">
        <v>40683</v>
      </c>
      <c r="B1146" t="str">
        <f t="shared" si="122"/>
        <v>2011_05</v>
      </c>
      <c r="C1146" t="str">
        <f t="shared" si="123"/>
        <v>May</v>
      </c>
      <c r="D1146" t="str">
        <f t="shared" si="124"/>
        <v>2011_May</v>
      </c>
      <c r="E1146" s="12" t="str">
        <f t="shared" si="125"/>
        <v>20_May</v>
      </c>
      <c r="F1146" s="12" t="str">
        <f t="shared" si="126"/>
        <v>May-11</v>
      </c>
      <c r="G1146" s="12"/>
    </row>
    <row r="1147" spans="1:7">
      <c r="A1147" s="2">
        <v>40684</v>
      </c>
      <c r="B1147" t="str">
        <f t="shared" si="122"/>
        <v>2011_05</v>
      </c>
      <c r="C1147" t="str">
        <f t="shared" si="123"/>
        <v>May</v>
      </c>
      <c r="D1147" t="str">
        <f t="shared" si="124"/>
        <v>2011_May</v>
      </c>
      <c r="E1147" s="12" t="str">
        <f t="shared" si="125"/>
        <v>21_May</v>
      </c>
      <c r="F1147" s="12" t="str">
        <f t="shared" si="126"/>
        <v>May-11</v>
      </c>
      <c r="G1147" s="12"/>
    </row>
    <row r="1148" spans="1:7">
      <c r="A1148" s="2">
        <v>40685</v>
      </c>
      <c r="B1148" t="str">
        <f t="shared" si="122"/>
        <v>2011_05</v>
      </c>
      <c r="C1148" t="str">
        <f t="shared" si="123"/>
        <v>May</v>
      </c>
      <c r="D1148" t="str">
        <f t="shared" si="124"/>
        <v>2011_May</v>
      </c>
      <c r="E1148" s="12" t="str">
        <f t="shared" si="125"/>
        <v>22_May</v>
      </c>
      <c r="F1148" s="12" t="str">
        <f t="shared" si="126"/>
        <v>May-11</v>
      </c>
      <c r="G1148" s="12"/>
    </row>
    <row r="1149" spans="1:7">
      <c r="A1149" s="2">
        <v>40686</v>
      </c>
      <c r="B1149" t="str">
        <f t="shared" si="122"/>
        <v>2011_05</v>
      </c>
      <c r="C1149" t="str">
        <f t="shared" si="123"/>
        <v>May</v>
      </c>
      <c r="D1149" t="str">
        <f t="shared" si="124"/>
        <v>2011_May</v>
      </c>
      <c r="E1149" s="12" t="str">
        <f t="shared" si="125"/>
        <v>23_May</v>
      </c>
      <c r="F1149" s="12" t="str">
        <f t="shared" si="126"/>
        <v>May-11</v>
      </c>
      <c r="G1149" s="12"/>
    </row>
    <row r="1150" spans="1:7">
      <c r="A1150" s="2">
        <v>40687</v>
      </c>
      <c r="B1150" t="str">
        <f t="shared" si="122"/>
        <v>2011_05</v>
      </c>
      <c r="C1150" t="str">
        <f t="shared" si="123"/>
        <v>May</v>
      </c>
      <c r="D1150" t="str">
        <f t="shared" si="124"/>
        <v>2011_May</v>
      </c>
      <c r="E1150" s="12" t="str">
        <f t="shared" si="125"/>
        <v>24_May</v>
      </c>
      <c r="F1150" s="12" t="str">
        <f t="shared" si="126"/>
        <v>May-11</v>
      </c>
      <c r="G1150" s="12"/>
    </row>
    <row r="1151" spans="1:7">
      <c r="A1151" s="2">
        <v>40688</v>
      </c>
      <c r="B1151" t="str">
        <f t="shared" si="122"/>
        <v>2011_05</v>
      </c>
      <c r="C1151" t="str">
        <f t="shared" si="123"/>
        <v>May</v>
      </c>
      <c r="D1151" t="str">
        <f t="shared" si="124"/>
        <v>2011_May</v>
      </c>
      <c r="E1151" s="12" t="str">
        <f t="shared" si="125"/>
        <v>25_May</v>
      </c>
      <c r="F1151" s="12" t="str">
        <f t="shared" si="126"/>
        <v>May-11</v>
      </c>
      <c r="G1151" s="12"/>
    </row>
    <row r="1152" spans="1:7">
      <c r="A1152" s="2">
        <v>40689</v>
      </c>
      <c r="B1152" t="str">
        <f t="shared" si="122"/>
        <v>2011_05</v>
      </c>
      <c r="C1152" t="str">
        <f t="shared" si="123"/>
        <v>May</v>
      </c>
      <c r="D1152" t="str">
        <f t="shared" si="124"/>
        <v>2011_May</v>
      </c>
      <c r="E1152" s="12" t="str">
        <f t="shared" si="125"/>
        <v>26_May</v>
      </c>
      <c r="F1152" s="12" t="str">
        <f t="shared" si="126"/>
        <v>May-11</v>
      </c>
      <c r="G1152" s="12"/>
    </row>
    <row r="1153" spans="1:7">
      <c r="A1153" s="2">
        <v>40690</v>
      </c>
      <c r="B1153" t="str">
        <f t="shared" si="122"/>
        <v>2011_05</v>
      </c>
      <c r="C1153" t="str">
        <f t="shared" si="123"/>
        <v>May</v>
      </c>
      <c r="D1153" t="str">
        <f t="shared" si="124"/>
        <v>2011_May</v>
      </c>
      <c r="E1153" s="12" t="str">
        <f t="shared" si="125"/>
        <v>27_May</v>
      </c>
      <c r="F1153" s="12" t="str">
        <f t="shared" si="126"/>
        <v>May-11</v>
      </c>
      <c r="G1153" s="12"/>
    </row>
    <row r="1154" spans="1:7">
      <c r="A1154" s="2">
        <v>40691</v>
      </c>
      <c r="B1154" t="str">
        <f t="shared" ref="B1154:B1217" si="127">TEXT(YEAR(A1154),"0000")&amp;"_"&amp;TEXT(MONTH(A1154),"00")</f>
        <v>2011_05</v>
      </c>
      <c r="C1154" t="str">
        <f t="shared" ref="C1154:C1217" si="128">VLOOKUP(TEXT(MONTH(A1154),"00"),$H$2:$I$13,2,FALSE)</f>
        <v>May</v>
      </c>
      <c r="D1154" t="str">
        <f t="shared" si="124"/>
        <v>2011_May</v>
      </c>
      <c r="E1154" s="12" t="str">
        <f t="shared" si="125"/>
        <v>28_May</v>
      </c>
      <c r="F1154" s="12" t="str">
        <f t="shared" si="126"/>
        <v>May-11</v>
      </c>
      <c r="G1154" s="12"/>
    </row>
    <row r="1155" spans="1:7">
      <c r="A1155" s="2">
        <v>40692</v>
      </c>
      <c r="B1155" t="str">
        <f t="shared" si="127"/>
        <v>2011_05</v>
      </c>
      <c r="C1155" t="str">
        <f t="shared" si="128"/>
        <v>May</v>
      </c>
      <c r="D1155" t="str">
        <f t="shared" ref="D1155:D1218" si="129">TEXT(YEAR(A1155),"0000")&amp;"_"&amp;C1155</f>
        <v>2011_May</v>
      </c>
      <c r="E1155" s="12" t="str">
        <f t="shared" ref="E1155:E1218" si="130">VLOOKUP(DAY(A1155),$G$2:$H$32,2,FALSE)&amp;"_"&amp;C1155</f>
        <v>29_May</v>
      </c>
      <c r="F1155" s="12" t="str">
        <f t="shared" si="126"/>
        <v>May-11</v>
      </c>
      <c r="G1155" s="12"/>
    </row>
    <row r="1156" spans="1:7">
      <c r="A1156" s="2">
        <v>40693</v>
      </c>
      <c r="B1156" t="str">
        <f t="shared" si="127"/>
        <v>2011_05</v>
      </c>
      <c r="C1156" t="str">
        <f t="shared" si="128"/>
        <v>May</v>
      </c>
      <c r="D1156" t="str">
        <f t="shared" si="129"/>
        <v>2011_May</v>
      </c>
      <c r="E1156" s="12" t="str">
        <f t="shared" si="130"/>
        <v>30_May</v>
      </c>
      <c r="F1156" s="12" t="str">
        <f t="shared" ref="F1156:F1219" si="131">C1156&amp;"-"&amp;RIGHT(YEAR(A1156),2)</f>
        <v>May-11</v>
      </c>
      <c r="G1156" s="12"/>
    </row>
    <row r="1157" spans="1:7">
      <c r="A1157" s="2">
        <v>40694</v>
      </c>
      <c r="B1157" t="str">
        <f t="shared" si="127"/>
        <v>2011_05</v>
      </c>
      <c r="C1157" t="str">
        <f t="shared" si="128"/>
        <v>May</v>
      </c>
      <c r="D1157" t="str">
        <f t="shared" si="129"/>
        <v>2011_May</v>
      </c>
      <c r="E1157" s="12" t="str">
        <f t="shared" si="130"/>
        <v>31_May</v>
      </c>
      <c r="F1157" s="12" t="str">
        <f t="shared" si="131"/>
        <v>May-11</v>
      </c>
      <c r="G1157" s="12"/>
    </row>
    <row r="1158" spans="1:7">
      <c r="A1158" s="2">
        <v>40695</v>
      </c>
      <c r="B1158" t="str">
        <f t="shared" si="127"/>
        <v>2011_06</v>
      </c>
      <c r="C1158" t="str">
        <f t="shared" si="128"/>
        <v>Jun</v>
      </c>
      <c r="D1158" t="str">
        <f t="shared" si="129"/>
        <v>2011_Jun</v>
      </c>
      <c r="E1158" s="12" t="str">
        <f t="shared" si="130"/>
        <v>01_Jun</v>
      </c>
      <c r="F1158" s="12" t="str">
        <f t="shared" si="131"/>
        <v>Jun-11</v>
      </c>
      <c r="G1158" s="12"/>
    </row>
    <row r="1159" spans="1:7">
      <c r="A1159" s="2">
        <v>40696</v>
      </c>
      <c r="B1159" t="str">
        <f t="shared" si="127"/>
        <v>2011_06</v>
      </c>
      <c r="C1159" t="str">
        <f t="shared" si="128"/>
        <v>Jun</v>
      </c>
      <c r="D1159" t="str">
        <f t="shared" si="129"/>
        <v>2011_Jun</v>
      </c>
      <c r="E1159" s="12" t="str">
        <f t="shared" si="130"/>
        <v>02_Jun</v>
      </c>
      <c r="F1159" s="12" t="str">
        <f t="shared" si="131"/>
        <v>Jun-11</v>
      </c>
      <c r="G1159" s="12"/>
    </row>
    <row r="1160" spans="1:7">
      <c r="A1160" s="2">
        <v>40697</v>
      </c>
      <c r="B1160" t="str">
        <f t="shared" si="127"/>
        <v>2011_06</v>
      </c>
      <c r="C1160" t="str">
        <f t="shared" si="128"/>
        <v>Jun</v>
      </c>
      <c r="D1160" t="str">
        <f t="shared" si="129"/>
        <v>2011_Jun</v>
      </c>
      <c r="E1160" s="12" t="str">
        <f t="shared" si="130"/>
        <v>03_Jun</v>
      </c>
      <c r="F1160" s="12" t="str">
        <f t="shared" si="131"/>
        <v>Jun-11</v>
      </c>
      <c r="G1160" s="12"/>
    </row>
    <row r="1161" spans="1:7">
      <c r="A1161" s="2">
        <v>40698</v>
      </c>
      <c r="B1161" t="str">
        <f t="shared" si="127"/>
        <v>2011_06</v>
      </c>
      <c r="C1161" t="str">
        <f t="shared" si="128"/>
        <v>Jun</v>
      </c>
      <c r="D1161" t="str">
        <f t="shared" si="129"/>
        <v>2011_Jun</v>
      </c>
      <c r="E1161" s="12" t="str">
        <f t="shared" si="130"/>
        <v>04_Jun</v>
      </c>
      <c r="F1161" s="12" t="str">
        <f t="shared" si="131"/>
        <v>Jun-11</v>
      </c>
      <c r="G1161" s="12"/>
    </row>
    <row r="1162" spans="1:7">
      <c r="A1162" s="2">
        <v>40699</v>
      </c>
      <c r="B1162" t="str">
        <f t="shared" si="127"/>
        <v>2011_06</v>
      </c>
      <c r="C1162" t="str">
        <f t="shared" si="128"/>
        <v>Jun</v>
      </c>
      <c r="D1162" t="str">
        <f t="shared" si="129"/>
        <v>2011_Jun</v>
      </c>
      <c r="E1162" s="12" t="str">
        <f t="shared" si="130"/>
        <v>05_Jun</v>
      </c>
      <c r="F1162" s="12" t="str">
        <f t="shared" si="131"/>
        <v>Jun-11</v>
      </c>
      <c r="G1162" s="12"/>
    </row>
    <row r="1163" spans="1:7">
      <c r="A1163" s="2">
        <v>40700</v>
      </c>
      <c r="B1163" t="str">
        <f t="shared" si="127"/>
        <v>2011_06</v>
      </c>
      <c r="C1163" t="str">
        <f t="shared" si="128"/>
        <v>Jun</v>
      </c>
      <c r="D1163" t="str">
        <f t="shared" si="129"/>
        <v>2011_Jun</v>
      </c>
      <c r="E1163" s="12" t="str">
        <f t="shared" si="130"/>
        <v>06_Jun</v>
      </c>
      <c r="F1163" s="12" t="str">
        <f t="shared" si="131"/>
        <v>Jun-11</v>
      </c>
      <c r="G1163" s="12"/>
    </row>
    <row r="1164" spans="1:7">
      <c r="A1164" s="2">
        <v>40701</v>
      </c>
      <c r="B1164" t="str">
        <f t="shared" si="127"/>
        <v>2011_06</v>
      </c>
      <c r="C1164" t="str">
        <f t="shared" si="128"/>
        <v>Jun</v>
      </c>
      <c r="D1164" t="str">
        <f t="shared" si="129"/>
        <v>2011_Jun</v>
      </c>
      <c r="E1164" s="12" t="str">
        <f t="shared" si="130"/>
        <v>07_Jun</v>
      </c>
      <c r="F1164" s="12" t="str">
        <f t="shared" si="131"/>
        <v>Jun-11</v>
      </c>
      <c r="G1164" s="12"/>
    </row>
    <row r="1165" spans="1:7">
      <c r="A1165" s="2">
        <v>40702</v>
      </c>
      <c r="B1165" t="str">
        <f t="shared" si="127"/>
        <v>2011_06</v>
      </c>
      <c r="C1165" t="str">
        <f t="shared" si="128"/>
        <v>Jun</v>
      </c>
      <c r="D1165" t="str">
        <f t="shared" si="129"/>
        <v>2011_Jun</v>
      </c>
      <c r="E1165" s="12" t="str">
        <f t="shared" si="130"/>
        <v>08_Jun</v>
      </c>
      <c r="F1165" s="12" t="str">
        <f t="shared" si="131"/>
        <v>Jun-11</v>
      </c>
      <c r="G1165" s="12"/>
    </row>
    <row r="1166" spans="1:7">
      <c r="A1166" s="2">
        <v>40703</v>
      </c>
      <c r="B1166" t="str">
        <f t="shared" si="127"/>
        <v>2011_06</v>
      </c>
      <c r="C1166" t="str">
        <f t="shared" si="128"/>
        <v>Jun</v>
      </c>
      <c r="D1166" t="str">
        <f t="shared" si="129"/>
        <v>2011_Jun</v>
      </c>
      <c r="E1166" s="12" t="str">
        <f t="shared" si="130"/>
        <v>09_Jun</v>
      </c>
      <c r="F1166" s="12" t="str">
        <f t="shared" si="131"/>
        <v>Jun-11</v>
      </c>
      <c r="G1166" s="12"/>
    </row>
    <row r="1167" spans="1:7">
      <c r="A1167" s="2">
        <v>40704</v>
      </c>
      <c r="B1167" t="str">
        <f t="shared" si="127"/>
        <v>2011_06</v>
      </c>
      <c r="C1167" t="str">
        <f t="shared" si="128"/>
        <v>Jun</v>
      </c>
      <c r="D1167" t="str">
        <f t="shared" si="129"/>
        <v>2011_Jun</v>
      </c>
      <c r="E1167" s="12" t="str">
        <f t="shared" si="130"/>
        <v>10_Jun</v>
      </c>
      <c r="F1167" s="12" t="str">
        <f t="shared" si="131"/>
        <v>Jun-11</v>
      </c>
      <c r="G1167" s="12"/>
    </row>
    <row r="1168" spans="1:7">
      <c r="A1168" s="2">
        <v>40705</v>
      </c>
      <c r="B1168" t="str">
        <f t="shared" si="127"/>
        <v>2011_06</v>
      </c>
      <c r="C1168" t="str">
        <f t="shared" si="128"/>
        <v>Jun</v>
      </c>
      <c r="D1168" t="str">
        <f t="shared" si="129"/>
        <v>2011_Jun</v>
      </c>
      <c r="E1168" s="12" t="str">
        <f t="shared" si="130"/>
        <v>11_Jun</v>
      </c>
      <c r="F1168" s="12" t="str">
        <f t="shared" si="131"/>
        <v>Jun-11</v>
      </c>
      <c r="G1168" s="12"/>
    </row>
    <row r="1169" spans="1:7">
      <c r="A1169" s="2">
        <v>40706</v>
      </c>
      <c r="B1169" t="str">
        <f t="shared" si="127"/>
        <v>2011_06</v>
      </c>
      <c r="C1169" t="str">
        <f t="shared" si="128"/>
        <v>Jun</v>
      </c>
      <c r="D1169" t="str">
        <f t="shared" si="129"/>
        <v>2011_Jun</v>
      </c>
      <c r="E1169" s="12" t="str">
        <f t="shared" si="130"/>
        <v>12_Jun</v>
      </c>
      <c r="F1169" s="12" t="str">
        <f t="shared" si="131"/>
        <v>Jun-11</v>
      </c>
      <c r="G1169" s="12"/>
    </row>
    <row r="1170" spans="1:7">
      <c r="A1170" s="2">
        <v>40707</v>
      </c>
      <c r="B1170" t="str">
        <f t="shared" si="127"/>
        <v>2011_06</v>
      </c>
      <c r="C1170" t="str">
        <f t="shared" si="128"/>
        <v>Jun</v>
      </c>
      <c r="D1170" t="str">
        <f t="shared" si="129"/>
        <v>2011_Jun</v>
      </c>
      <c r="E1170" s="12" t="str">
        <f t="shared" si="130"/>
        <v>13_Jun</v>
      </c>
      <c r="F1170" s="12" t="str">
        <f t="shared" si="131"/>
        <v>Jun-11</v>
      </c>
      <c r="G1170" s="12"/>
    </row>
    <row r="1171" spans="1:7">
      <c r="A1171" s="2">
        <v>40708</v>
      </c>
      <c r="B1171" t="str">
        <f t="shared" si="127"/>
        <v>2011_06</v>
      </c>
      <c r="C1171" t="str">
        <f t="shared" si="128"/>
        <v>Jun</v>
      </c>
      <c r="D1171" t="str">
        <f t="shared" si="129"/>
        <v>2011_Jun</v>
      </c>
      <c r="E1171" s="12" t="str">
        <f t="shared" si="130"/>
        <v>14_Jun</v>
      </c>
      <c r="F1171" s="12" t="str">
        <f t="shared" si="131"/>
        <v>Jun-11</v>
      </c>
      <c r="G1171" s="12"/>
    </row>
    <row r="1172" spans="1:7">
      <c r="A1172" s="2">
        <v>40709</v>
      </c>
      <c r="B1172" t="str">
        <f t="shared" si="127"/>
        <v>2011_06</v>
      </c>
      <c r="C1172" t="str">
        <f t="shared" si="128"/>
        <v>Jun</v>
      </c>
      <c r="D1172" t="str">
        <f t="shared" si="129"/>
        <v>2011_Jun</v>
      </c>
      <c r="E1172" s="12" t="str">
        <f t="shared" si="130"/>
        <v>15_Jun</v>
      </c>
      <c r="F1172" s="12" t="str">
        <f t="shared" si="131"/>
        <v>Jun-11</v>
      </c>
      <c r="G1172" s="12"/>
    </row>
    <row r="1173" spans="1:7">
      <c r="A1173" s="2">
        <v>40710</v>
      </c>
      <c r="B1173" t="str">
        <f t="shared" si="127"/>
        <v>2011_06</v>
      </c>
      <c r="C1173" t="str">
        <f t="shared" si="128"/>
        <v>Jun</v>
      </c>
      <c r="D1173" t="str">
        <f t="shared" si="129"/>
        <v>2011_Jun</v>
      </c>
      <c r="E1173" s="12" t="str">
        <f t="shared" si="130"/>
        <v>16_Jun</v>
      </c>
      <c r="F1173" s="12" t="str">
        <f t="shared" si="131"/>
        <v>Jun-11</v>
      </c>
      <c r="G1173" s="12"/>
    </row>
    <row r="1174" spans="1:7">
      <c r="A1174" s="2">
        <v>40711</v>
      </c>
      <c r="B1174" t="str">
        <f t="shared" si="127"/>
        <v>2011_06</v>
      </c>
      <c r="C1174" t="str">
        <f t="shared" si="128"/>
        <v>Jun</v>
      </c>
      <c r="D1174" t="str">
        <f t="shared" si="129"/>
        <v>2011_Jun</v>
      </c>
      <c r="E1174" s="12" t="str">
        <f t="shared" si="130"/>
        <v>17_Jun</v>
      </c>
      <c r="F1174" s="12" t="str">
        <f t="shared" si="131"/>
        <v>Jun-11</v>
      </c>
      <c r="G1174" s="12"/>
    </row>
    <row r="1175" spans="1:7">
      <c r="A1175" s="2">
        <v>40712</v>
      </c>
      <c r="B1175" t="str">
        <f t="shared" si="127"/>
        <v>2011_06</v>
      </c>
      <c r="C1175" t="str">
        <f t="shared" si="128"/>
        <v>Jun</v>
      </c>
      <c r="D1175" t="str">
        <f t="shared" si="129"/>
        <v>2011_Jun</v>
      </c>
      <c r="E1175" s="12" t="str">
        <f t="shared" si="130"/>
        <v>18_Jun</v>
      </c>
      <c r="F1175" s="12" t="str">
        <f t="shared" si="131"/>
        <v>Jun-11</v>
      </c>
      <c r="G1175" s="12"/>
    </row>
    <row r="1176" spans="1:7">
      <c r="A1176" s="2">
        <v>40713</v>
      </c>
      <c r="B1176" t="str">
        <f t="shared" si="127"/>
        <v>2011_06</v>
      </c>
      <c r="C1176" t="str">
        <f t="shared" si="128"/>
        <v>Jun</v>
      </c>
      <c r="D1176" t="str">
        <f t="shared" si="129"/>
        <v>2011_Jun</v>
      </c>
      <c r="E1176" s="12" t="str">
        <f t="shared" si="130"/>
        <v>19_Jun</v>
      </c>
      <c r="F1176" s="12" t="str">
        <f t="shared" si="131"/>
        <v>Jun-11</v>
      </c>
      <c r="G1176" s="12"/>
    </row>
    <row r="1177" spans="1:7">
      <c r="A1177" s="2">
        <v>40714</v>
      </c>
      <c r="B1177" t="str">
        <f t="shared" si="127"/>
        <v>2011_06</v>
      </c>
      <c r="C1177" t="str">
        <f t="shared" si="128"/>
        <v>Jun</v>
      </c>
      <c r="D1177" t="str">
        <f t="shared" si="129"/>
        <v>2011_Jun</v>
      </c>
      <c r="E1177" s="12" t="str">
        <f t="shared" si="130"/>
        <v>20_Jun</v>
      </c>
      <c r="F1177" s="12" t="str">
        <f t="shared" si="131"/>
        <v>Jun-11</v>
      </c>
      <c r="G1177" s="12"/>
    </row>
    <row r="1178" spans="1:7">
      <c r="A1178" s="2">
        <v>40715</v>
      </c>
      <c r="B1178" t="str">
        <f t="shared" si="127"/>
        <v>2011_06</v>
      </c>
      <c r="C1178" t="str">
        <f t="shared" si="128"/>
        <v>Jun</v>
      </c>
      <c r="D1178" t="str">
        <f t="shared" si="129"/>
        <v>2011_Jun</v>
      </c>
      <c r="E1178" s="12" t="str">
        <f t="shared" si="130"/>
        <v>21_Jun</v>
      </c>
      <c r="F1178" s="12" t="str">
        <f t="shared" si="131"/>
        <v>Jun-11</v>
      </c>
      <c r="G1178" s="12"/>
    </row>
    <row r="1179" spans="1:7">
      <c r="A1179" s="2">
        <v>40716</v>
      </c>
      <c r="B1179" t="str">
        <f t="shared" si="127"/>
        <v>2011_06</v>
      </c>
      <c r="C1179" t="str">
        <f t="shared" si="128"/>
        <v>Jun</v>
      </c>
      <c r="D1179" t="str">
        <f t="shared" si="129"/>
        <v>2011_Jun</v>
      </c>
      <c r="E1179" s="12" t="str">
        <f t="shared" si="130"/>
        <v>22_Jun</v>
      </c>
      <c r="F1179" s="12" t="str">
        <f t="shared" si="131"/>
        <v>Jun-11</v>
      </c>
      <c r="G1179" s="12"/>
    </row>
    <row r="1180" spans="1:7">
      <c r="A1180" s="2">
        <v>40717</v>
      </c>
      <c r="B1180" t="str">
        <f t="shared" si="127"/>
        <v>2011_06</v>
      </c>
      <c r="C1180" t="str">
        <f t="shared" si="128"/>
        <v>Jun</v>
      </c>
      <c r="D1180" t="str">
        <f t="shared" si="129"/>
        <v>2011_Jun</v>
      </c>
      <c r="E1180" s="12" t="str">
        <f t="shared" si="130"/>
        <v>23_Jun</v>
      </c>
      <c r="F1180" s="12" t="str">
        <f t="shared" si="131"/>
        <v>Jun-11</v>
      </c>
      <c r="G1180" s="12"/>
    </row>
    <row r="1181" spans="1:7">
      <c r="A1181" s="2">
        <v>40718</v>
      </c>
      <c r="B1181" t="str">
        <f t="shared" si="127"/>
        <v>2011_06</v>
      </c>
      <c r="C1181" t="str">
        <f t="shared" si="128"/>
        <v>Jun</v>
      </c>
      <c r="D1181" t="str">
        <f t="shared" si="129"/>
        <v>2011_Jun</v>
      </c>
      <c r="E1181" s="12" t="str">
        <f t="shared" si="130"/>
        <v>24_Jun</v>
      </c>
      <c r="F1181" s="12" t="str">
        <f t="shared" si="131"/>
        <v>Jun-11</v>
      </c>
      <c r="G1181" s="12"/>
    </row>
    <row r="1182" spans="1:7">
      <c r="A1182" s="2">
        <v>40719</v>
      </c>
      <c r="B1182" t="str">
        <f t="shared" si="127"/>
        <v>2011_06</v>
      </c>
      <c r="C1182" t="str">
        <f t="shared" si="128"/>
        <v>Jun</v>
      </c>
      <c r="D1182" t="str">
        <f t="shared" si="129"/>
        <v>2011_Jun</v>
      </c>
      <c r="E1182" s="12" t="str">
        <f t="shared" si="130"/>
        <v>25_Jun</v>
      </c>
      <c r="F1182" s="12" t="str">
        <f t="shared" si="131"/>
        <v>Jun-11</v>
      </c>
      <c r="G1182" s="12"/>
    </row>
    <row r="1183" spans="1:7">
      <c r="A1183" s="2">
        <v>40720</v>
      </c>
      <c r="B1183" t="str">
        <f t="shared" si="127"/>
        <v>2011_06</v>
      </c>
      <c r="C1183" t="str">
        <f t="shared" si="128"/>
        <v>Jun</v>
      </c>
      <c r="D1183" t="str">
        <f t="shared" si="129"/>
        <v>2011_Jun</v>
      </c>
      <c r="E1183" s="12" t="str">
        <f t="shared" si="130"/>
        <v>26_Jun</v>
      </c>
      <c r="F1183" s="12" t="str">
        <f t="shared" si="131"/>
        <v>Jun-11</v>
      </c>
      <c r="G1183" s="12"/>
    </row>
    <row r="1184" spans="1:7">
      <c r="A1184" s="2">
        <v>40721</v>
      </c>
      <c r="B1184" t="str">
        <f t="shared" si="127"/>
        <v>2011_06</v>
      </c>
      <c r="C1184" t="str">
        <f t="shared" si="128"/>
        <v>Jun</v>
      </c>
      <c r="D1184" t="str">
        <f t="shared" si="129"/>
        <v>2011_Jun</v>
      </c>
      <c r="E1184" s="12" t="str">
        <f t="shared" si="130"/>
        <v>27_Jun</v>
      </c>
      <c r="F1184" s="12" t="str">
        <f t="shared" si="131"/>
        <v>Jun-11</v>
      </c>
      <c r="G1184" s="12"/>
    </row>
    <row r="1185" spans="1:7">
      <c r="A1185" s="2">
        <v>40722</v>
      </c>
      <c r="B1185" t="str">
        <f t="shared" si="127"/>
        <v>2011_06</v>
      </c>
      <c r="C1185" t="str">
        <f t="shared" si="128"/>
        <v>Jun</v>
      </c>
      <c r="D1185" t="str">
        <f t="shared" si="129"/>
        <v>2011_Jun</v>
      </c>
      <c r="E1185" s="12" t="str">
        <f t="shared" si="130"/>
        <v>28_Jun</v>
      </c>
      <c r="F1185" s="12" t="str">
        <f t="shared" si="131"/>
        <v>Jun-11</v>
      </c>
      <c r="G1185" s="12"/>
    </row>
    <row r="1186" spans="1:7">
      <c r="A1186" s="2">
        <v>40723</v>
      </c>
      <c r="B1186" t="str">
        <f t="shared" si="127"/>
        <v>2011_06</v>
      </c>
      <c r="C1186" t="str">
        <f t="shared" si="128"/>
        <v>Jun</v>
      </c>
      <c r="D1186" t="str">
        <f t="shared" si="129"/>
        <v>2011_Jun</v>
      </c>
      <c r="E1186" s="12" t="str">
        <f t="shared" si="130"/>
        <v>29_Jun</v>
      </c>
      <c r="F1186" s="12" t="str">
        <f t="shared" si="131"/>
        <v>Jun-11</v>
      </c>
      <c r="G1186" s="12"/>
    </row>
    <row r="1187" spans="1:7">
      <c r="A1187" s="2">
        <v>40724</v>
      </c>
      <c r="B1187" t="str">
        <f t="shared" si="127"/>
        <v>2011_06</v>
      </c>
      <c r="C1187" t="str">
        <f t="shared" si="128"/>
        <v>Jun</v>
      </c>
      <c r="D1187" t="str">
        <f t="shared" si="129"/>
        <v>2011_Jun</v>
      </c>
      <c r="E1187" s="12" t="str">
        <f t="shared" si="130"/>
        <v>30_Jun</v>
      </c>
      <c r="F1187" s="12" t="str">
        <f t="shared" si="131"/>
        <v>Jun-11</v>
      </c>
      <c r="G1187" s="12"/>
    </row>
    <row r="1188" spans="1:7">
      <c r="A1188" s="2">
        <v>40725</v>
      </c>
      <c r="B1188" t="str">
        <f t="shared" si="127"/>
        <v>2011_07</v>
      </c>
      <c r="C1188" t="str">
        <f t="shared" si="128"/>
        <v>Jul</v>
      </c>
      <c r="D1188" t="str">
        <f t="shared" si="129"/>
        <v>2011_Jul</v>
      </c>
      <c r="E1188" s="12" t="str">
        <f t="shared" si="130"/>
        <v>01_Jul</v>
      </c>
      <c r="F1188" s="12" t="str">
        <f t="shared" si="131"/>
        <v>Jul-11</v>
      </c>
      <c r="G1188" s="12"/>
    </row>
    <row r="1189" spans="1:7">
      <c r="A1189" s="2">
        <v>40726</v>
      </c>
      <c r="B1189" t="str">
        <f t="shared" si="127"/>
        <v>2011_07</v>
      </c>
      <c r="C1189" t="str">
        <f t="shared" si="128"/>
        <v>Jul</v>
      </c>
      <c r="D1189" t="str">
        <f t="shared" si="129"/>
        <v>2011_Jul</v>
      </c>
      <c r="E1189" s="12" t="str">
        <f t="shared" si="130"/>
        <v>02_Jul</v>
      </c>
      <c r="F1189" s="12" t="str">
        <f t="shared" si="131"/>
        <v>Jul-11</v>
      </c>
      <c r="G1189" s="12"/>
    </row>
    <row r="1190" spans="1:7">
      <c r="A1190" s="2">
        <v>40727</v>
      </c>
      <c r="B1190" t="str">
        <f t="shared" si="127"/>
        <v>2011_07</v>
      </c>
      <c r="C1190" t="str">
        <f t="shared" si="128"/>
        <v>Jul</v>
      </c>
      <c r="D1190" t="str">
        <f t="shared" si="129"/>
        <v>2011_Jul</v>
      </c>
      <c r="E1190" s="12" t="str">
        <f t="shared" si="130"/>
        <v>03_Jul</v>
      </c>
      <c r="F1190" s="12" t="str">
        <f t="shared" si="131"/>
        <v>Jul-11</v>
      </c>
      <c r="G1190" s="12"/>
    </row>
    <row r="1191" spans="1:7">
      <c r="A1191" s="2">
        <v>40728</v>
      </c>
      <c r="B1191" t="str">
        <f t="shared" si="127"/>
        <v>2011_07</v>
      </c>
      <c r="C1191" t="str">
        <f t="shared" si="128"/>
        <v>Jul</v>
      </c>
      <c r="D1191" t="str">
        <f t="shared" si="129"/>
        <v>2011_Jul</v>
      </c>
      <c r="E1191" s="12" t="str">
        <f t="shared" si="130"/>
        <v>04_Jul</v>
      </c>
      <c r="F1191" s="12" t="str">
        <f t="shared" si="131"/>
        <v>Jul-11</v>
      </c>
      <c r="G1191" s="12"/>
    </row>
    <row r="1192" spans="1:7">
      <c r="A1192" s="2">
        <v>40729</v>
      </c>
      <c r="B1192" t="str">
        <f t="shared" si="127"/>
        <v>2011_07</v>
      </c>
      <c r="C1192" t="str">
        <f t="shared" si="128"/>
        <v>Jul</v>
      </c>
      <c r="D1192" t="str">
        <f t="shared" si="129"/>
        <v>2011_Jul</v>
      </c>
      <c r="E1192" s="12" t="str">
        <f t="shared" si="130"/>
        <v>05_Jul</v>
      </c>
      <c r="F1192" s="12" t="str">
        <f t="shared" si="131"/>
        <v>Jul-11</v>
      </c>
      <c r="G1192" s="12"/>
    </row>
    <row r="1193" spans="1:7">
      <c r="A1193" s="2">
        <v>40730</v>
      </c>
      <c r="B1193" t="str">
        <f t="shared" si="127"/>
        <v>2011_07</v>
      </c>
      <c r="C1193" t="str">
        <f t="shared" si="128"/>
        <v>Jul</v>
      </c>
      <c r="D1193" t="str">
        <f t="shared" si="129"/>
        <v>2011_Jul</v>
      </c>
      <c r="E1193" s="12" t="str">
        <f t="shared" si="130"/>
        <v>06_Jul</v>
      </c>
      <c r="F1193" s="12" t="str">
        <f t="shared" si="131"/>
        <v>Jul-11</v>
      </c>
      <c r="G1193" s="12"/>
    </row>
    <row r="1194" spans="1:7">
      <c r="A1194" s="2">
        <v>40731</v>
      </c>
      <c r="B1194" t="str">
        <f t="shared" si="127"/>
        <v>2011_07</v>
      </c>
      <c r="C1194" t="str">
        <f t="shared" si="128"/>
        <v>Jul</v>
      </c>
      <c r="D1194" t="str">
        <f t="shared" si="129"/>
        <v>2011_Jul</v>
      </c>
      <c r="E1194" s="12" t="str">
        <f t="shared" si="130"/>
        <v>07_Jul</v>
      </c>
      <c r="F1194" s="12" t="str">
        <f t="shared" si="131"/>
        <v>Jul-11</v>
      </c>
      <c r="G1194" s="12"/>
    </row>
    <row r="1195" spans="1:7">
      <c r="A1195" s="2">
        <v>40732</v>
      </c>
      <c r="B1195" t="str">
        <f t="shared" si="127"/>
        <v>2011_07</v>
      </c>
      <c r="C1195" t="str">
        <f t="shared" si="128"/>
        <v>Jul</v>
      </c>
      <c r="D1195" t="str">
        <f t="shared" si="129"/>
        <v>2011_Jul</v>
      </c>
      <c r="E1195" s="12" t="str">
        <f t="shared" si="130"/>
        <v>08_Jul</v>
      </c>
      <c r="F1195" s="12" t="str">
        <f t="shared" si="131"/>
        <v>Jul-11</v>
      </c>
      <c r="G1195" s="12"/>
    </row>
    <row r="1196" spans="1:7">
      <c r="A1196" s="2">
        <v>40733</v>
      </c>
      <c r="B1196" t="str">
        <f t="shared" si="127"/>
        <v>2011_07</v>
      </c>
      <c r="C1196" t="str">
        <f t="shared" si="128"/>
        <v>Jul</v>
      </c>
      <c r="D1196" t="str">
        <f t="shared" si="129"/>
        <v>2011_Jul</v>
      </c>
      <c r="E1196" s="12" t="str">
        <f t="shared" si="130"/>
        <v>09_Jul</v>
      </c>
      <c r="F1196" s="12" t="str">
        <f t="shared" si="131"/>
        <v>Jul-11</v>
      </c>
      <c r="G1196" s="12"/>
    </row>
    <row r="1197" spans="1:7">
      <c r="A1197" s="2">
        <v>40734</v>
      </c>
      <c r="B1197" t="str">
        <f t="shared" si="127"/>
        <v>2011_07</v>
      </c>
      <c r="C1197" t="str">
        <f t="shared" si="128"/>
        <v>Jul</v>
      </c>
      <c r="D1197" t="str">
        <f t="shared" si="129"/>
        <v>2011_Jul</v>
      </c>
      <c r="E1197" s="12" t="str">
        <f t="shared" si="130"/>
        <v>10_Jul</v>
      </c>
      <c r="F1197" s="12" t="str">
        <f t="shared" si="131"/>
        <v>Jul-11</v>
      </c>
      <c r="G1197" s="12"/>
    </row>
    <row r="1198" spans="1:7">
      <c r="A1198" s="2">
        <v>40735</v>
      </c>
      <c r="B1198" t="str">
        <f t="shared" si="127"/>
        <v>2011_07</v>
      </c>
      <c r="C1198" t="str">
        <f t="shared" si="128"/>
        <v>Jul</v>
      </c>
      <c r="D1198" t="str">
        <f t="shared" si="129"/>
        <v>2011_Jul</v>
      </c>
      <c r="E1198" s="12" t="str">
        <f t="shared" si="130"/>
        <v>11_Jul</v>
      </c>
      <c r="F1198" s="12" t="str">
        <f t="shared" si="131"/>
        <v>Jul-11</v>
      </c>
      <c r="G1198" s="12"/>
    </row>
    <row r="1199" spans="1:7">
      <c r="A1199" s="2">
        <v>40736</v>
      </c>
      <c r="B1199" t="str">
        <f t="shared" si="127"/>
        <v>2011_07</v>
      </c>
      <c r="C1199" t="str">
        <f t="shared" si="128"/>
        <v>Jul</v>
      </c>
      <c r="D1199" t="str">
        <f t="shared" si="129"/>
        <v>2011_Jul</v>
      </c>
      <c r="E1199" s="12" t="str">
        <f t="shared" si="130"/>
        <v>12_Jul</v>
      </c>
      <c r="F1199" s="12" t="str">
        <f t="shared" si="131"/>
        <v>Jul-11</v>
      </c>
      <c r="G1199" s="12"/>
    </row>
    <row r="1200" spans="1:7">
      <c r="A1200" s="2">
        <v>40737</v>
      </c>
      <c r="B1200" t="str">
        <f t="shared" si="127"/>
        <v>2011_07</v>
      </c>
      <c r="C1200" t="str">
        <f t="shared" si="128"/>
        <v>Jul</v>
      </c>
      <c r="D1200" t="str">
        <f t="shared" si="129"/>
        <v>2011_Jul</v>
      </c>
      <c r="E1200" s="12" t="str">
        <f t="shared" si="130"/>
        <v>13_Jul</v>
      </c>
      <c r="F1200" s="12" t="str">
        <f t="shared" si="131"/>
        <v>Jul-11</v>
      </c>
      <c r="G1200" s="12"/>
    </row>
    <row r="1201" spans="1:7">
      <c r="A1201" s="2">
        <v>40738</v>
      </c>
      <c r="B1201" t="str">
        <f t="shared" si="127"/>
        <v>2011_07</v>
      </c>
      <c r="C1201" t="str">
        <f t="shared" si="128"/>
        <v>Jul</v>
      </c>
      <c r="D1201" t="str">
        <f t="shared" si="129"/>
        <v>2011_Jul</v>
      </c>
      <c r="E1201" s="12" t="str">
        <f t="shared" si="130"/>
        <v>14_Jul</v>
      </c>
      <c r="F1201" s="12" t="str">
        <f t="shared" si="131"/>
        <v>Jul-11</v>
      </c>
      <c r="G1201" s="12"/>
    </row>
    <row r="1202" spans="1:7">
      <c r="A1202" s="2">
        <v>40739</v>
      </c>
      <c r="B1202" t="str">
        <f t="shared" si="127"/>
        <v>2011_07</v>
      </c>
      <c r="C1202" t="str">
        <f t="shared" si="128"/>
        <v>Jul</v>
      </c>
      <c r="D1202" t="str">
        <f t="shared" si="129"/>
        <v>2011_Jul</v>
      </c>
      <c r="E1202" s="12" t="str">
        <f t="shared" si="130"/>
        <v>15_Jul</v>
      </c>
      <c r="F1202" s="12" t="str">
        <f t="shared" si="131"/>
        <v>Jul-11</v>
      </c>
      <c r="G1202" s="12"/>
    </row>
    <row r="1203" spans="1:7">
      <c r="A1203" s="2">
        <v>40740</v>
      </c>
      <c r="B1203" t="str">
        <f t="shared" si="127"/>
        <v>2011_07</v>
      </c>
      <c r="C1203" t="str">
        <f t="shared" si="128"/>
        <v>Jul</v>
      </c>
      <c r="D1203" t="str">
        <f t="shared" si="129"/>
        <v>2011_Jul</v>
      </c>
      <c r="E1203" s="12" t="str">
        <f t="shared" si="130"/>
        <v>16_Jul</v>
      </c>
      <c r="F1203" s="12" t="str">
        <f t="shared" si="131"/>
        <v>Jul-11</v>
      </c>
      <c r="G1203" s="12"/>
    </row>
    <row r="1204" spans="1:7">
      <c r="A1204" s="2">
        <v>40741</v>
      </c>
      <c r="B1204" t="str">
        <f t="shared" si="127"/>
        <v>2011_07</v>
      </c>
      <c r="C1204" t="str">
        <f t="shared" si="128"/>
        <v>Jul</v>
      </c>
      <c r="D1204" t="str">
        <f t="shared" si="129"/>
        <v>2011_Jul</v>
      </c>
      <c r="E1204" s="12" t="str">
        <f t="shared" si="130"/>
        <v>17_Jul</v>
      </c>
      <c r="F1204" s="12" t="str">
        <f t="shared" si="131"/>
        <v>Jul-11</v>
      </c>
      <c r="G1204" s="12"/>
    </row>
    <row r="1205" spans="1:7">
      <c r="A1205" s="2">
        <v>40742</v>
      </c>
      <c r="B1205" t="str">
        <f t="shared" si="127"/>
        <v>2011_07</v>
      </c>
      <c r="C1205" t="str">
        <f t="shared" si="128"/>
        <v>Jul</v>
      </c>
      <c r="D1205" t="str">
        <f t="shared" si="129"/>
        <v>2011_Jul</v>
      </c>
      <c r="E1205" s="12" t="str">
        <f t="shared" si="130"/>
        <v>18_Jul</v>
      </c>
      <c r="F1205" s="12" t="str">
        <f t="shared" si="131"/>
        <v>Jul-11</v>
      </c>
      <c r="G1205" s="12"/>
    </row>
    <row r="1206" spans="1:7">
      <c r="A1206" s="2">
        <v>40743</v>
      </c>
      <c r="B1206" t="str">
        <f t="shared" si="127"/>
        <v>2011_07</v>
      </c>
      <c r="C1206" t="str">
        <f t="shared" si="128"/>
        <v>Jul</v>
      </c>
      <c r="D1206" t="str">
        <f t="shared" si="129"/>
        <v>2011_Jul</v>
      </c>
      <c r="E1206" s="12" t="str">
        <f t="shared" si="130"/>
        <v>19_Jul</v>
      </c>
      <c r="F1206" s="12" t="str">
        <f t="shared" si="131"/>
        <v>Jul-11</v>
      </c>
      <c r="G1206" s="12"/>
    </row>
    <row r="1207" spans="1:7">
      <c r="A1207" s="2">
        <v>40744</v>
      </c>
      <c r="B1207" t="str">
        <f t="shared" si="127"/>
        <v>2011_07</v>
      </c>
      <c r="C1207" t="str">
        <f t="shared" si="128"/>
        <v>Jul</v>
      </c>
      <c r="D1207" t="str">
        <f t="shared" si="129"/>
        <v>2011_Jul</v>
      </c>
      <c r="E1207" s="12" t="str">
        <f t="shared" si="130"/>
        <v>20_Jul</v>
      </c>
      <c r="F1207" s="12" t="str">
        <f t="shared" si="131"/>
        <v>Jul-11</v>
      </c>
      <c r="G1207" s="12"/>
    </row>
    <row r="1208" spans="1:7">
      <c r="A1208" s="2">
        <v>40745</v>
      </c>
      <c r="B1208" t="str">
        <f t="shared" si="127"/>
        <v>2011_07</v>
      </c>
      <c r="C1208" t="str">
        <f t="shared" si="128"/>
        <v>Jul</v>
      </c>
      <c r="D1208" t="str">
        <f t="shared" si="129"/>
        <v>2011_Jul</v>
      </c>
      <c r="E1208" s="12" t="str">
        <f t="shared" si="130"/>
        <v>21_Jul</v>
      </c>
      <c r="F1208" s="12" t="str">
        <f t="shared" si="131"/>
        <v>Jul-11</v>
      </c>
      <c r="G1208" s="12"/>
    </row>
    <row r="1209" spans="1:7">
      <c r="A1209" s="2">
        <v>40746</v>
      </c>
      <c r="B1209" t="str">
        <f t="shared" si="127"/>
        <v>2011_07</v>
      </c>
      <c r="C1209" t="str">
        <f t="shared" si="128"/>
        <v>Jul</v>
      </c>
      <c r="D1209" t="str">
        <f t="shared" si="129"/>
        <v>2011_Jul</v>
      </c>
      <c r="E1209" s="12" t="str">
        <f t="shared" si="130"/>
        <v>22_Jul</v>
      </c>
      <c r="F1209" s="12" t="str">
        <f t="shared" si="131"/>
        <v>Jul-11</v>
      </c>
      <c r="G1209" s="12"/>
    </row>
    <row r="1210" spans="1:7">
      <c r="A1210" s="2">
        <v>40747</v>
      </c>
      <c r="B1210" t="str">
        <f t="shared" si="127"/>
        <v>2011_07</v>
      </c>
      <c r="C1210" t="str">
        <f t="shared" si="128"/>
        <v>Jul</v>
      </c>
      <c r="D1210" t="str">
        <f t="shared" si="129"/>
        <v>2011_Jul</v>
      </c>
      <c r="E1210" s="12" t="str">
        <f t="shared" si="130"/>
        <v>23_Jul</v>
      </c>
      <c r="F1210" s="12" t="str">
        <f t="shared" si="131"/>
        <v>Jul-11</v>
      </c>
      <c r="G1210" s="12"/>
    </row>
    <row r="1211" spans="1:7">
      <c r="A1211" s="2">
        <v>40748</v>
      </c>
      <c r="B1211" t="str">
        <f t="shared" si="127"/>
        <v>2011_07</v>
      </c>
      <c r="C1211" t="str">
        <f t="shared" si="128"/>
        <v>Jul</v>
      </c>
      <c r="D1211" t="str">
        <f t="shared" si="129"/>
        <v>2011_Jul</v>
      </c>
      <c r="E1211" s="12" t="str">
        <f t="shared" si="130"/>
        <v>24_Jul</v>
      </c>
      <c r="F1211" s="12" t="str">
        <f t="shared" si="131"/>
        <v>Jul-11</v>
      </c>
      <c r="G1211" s="12"/>
    </row>
    <row r="1212" spans="1:7">
      <c r="A1212" s="2">
        <v>40749</v>
      </c>
      <c r="B1212" t="str">
        <f t="shared" si="127"/>
        <v>2011_07</v>
      </c>
      <c r="C1212" t="str">
        <f t="shared" si="128"/>
        <v>Jul</v>
      </c>
      <c r="D1212" t="str">
        <f t="shared" si="129"/>
        <v>2011_Jul</v>
      </c>
      <c r="E1212" s="12" t="str">
        <f t="shared" si="130"/>
        <v>25_Jul</v>
      </c>
      <c r="F1212" s="12" t="str">
        <f t="shared" si="131"/>
        <v>Jul-11</v>
      </c>
      <c r="G1212" s="12"/>
    </row>
    <row r="1213" spans="1:7">
      <c r="A1213" s="2">
        <v>40750</v>
      </c>
      <c r="B1213" t="str">
        <f t="shared" si="127"/>
        <v>2011_07</v>
      </c>
      <c r="C1213" t="str">
        <f t="shared" si="128"/>
        <v>Jul</v>
      </c>
      <c r="D1213" t="str">
        <f t="shared" si="129"/>
        <v>2011_Jul</v>
      </c>
      <c r="E1213" s="12" t="str">
        <f t="shared" si="130"/>
        <v>26_Jul</v>
      </c>
      <c r="F1213" s="12" t="str">
        <f t="shared" si="131"/>
        <v>Jul-11</v>
      </c>
      <c r="G1213" s="12"/>
    </row>
    <row r="1214" spans="1:7">
      <c r="A1214" s="2">
        <v>40751</v>
      </c>
      <c r="B1214" t="str">
        <f t="shared" si="127"/>
        <v>2011_07</v>
      </c>
      <c r="C1214" t="str">
        <f t="shared" si="128"/>
        <v>Jul</v>
      </c>
      <c r="D1214" t="str">
        <f t="shared" si="129"/>
        <v>2011_Jul</v>
      </c>
      <c r="E1214" s="12" t="str">
        <f t="shared" si="130"/>
        <v>27_Jul</v>
      </c>
      <c r="F1214" s="12" t="str">
        <f t="shared" si="131"/>
        <v>Jul-11</v>
      </c>
      <c r="G1214" s="12"/>
    </row>
    <row r="1215" spans="1:7">
      <c r="A1215" s="2">
        <v>40752</v>
      </c>
      <c r="B1215" t="str">
        <f t="shared" si="127"/>
        <v>2011_07</v>
      </c>
      <c r="C1215" t="str">
        <f t="shared" si="128"/>
        <v>Jul</v>
      </c>
      <c r="D1215" t="str">
        <f t="shared" si="129"/>
        <v>2011_Jul</v>
      </c>
      <c r="E1215" s="12" t="str">
        <f t="shared" si="130"/>
        <v>28_Jul</v>
      </c>
      <c r="F1215" s="12" t="str">
        <f t="shared" si="131"/>
        <v>Jul-11</v>
      </c>
      <c r="G1215" s="12"/>
    </row>
    <row r="1216" spans="1:7">
      <c r="A1216" s="2">
        <v>40753</v>
      </c>
      <c r="B1216" t="str">
        <f t="shared" si="127"/>
        <v>2011_07</v>
      </c>
      <c r="C1216" t="str">
        <f t="shared" si="128"/>
        <v>Jul</v>
      </c>
      <c r="D1216" t="str">
        <f t="shared" si="129"/>
        <v>2011_Jul</v>
      </c>
      <c r="E1216" s="12" t="str">
        <f t="shared" si="130"/>
        <v>29_Jul</v>
      </c>
      <c r="F1216" s="12" t="str">
        <f t="shared" si="131"/>
        <v>Jul-11</v>
      </c>
      <c r="G1216" s="12"/>
    </row>
    <row r="1217" spans="1:7">
      <c r="A1217" s="2">
        <v>40754</v>
      </c>
      <c r="B1217" t="str">
        <f t="shared" si="127"/>
        <v>2011_07</v>
      </c>
      <c r="C1217" t="str">
        <f t="shared" si="128"/>
        <v>Jul</v>
      </c>
      <c r="D1217" t="str">
        <f t="shared" si="129"/>
        <v>2011_Jul</v>
      </c>
      <c r="E1217" s="12" t="str">
        <f t="shared" si="130"/>
        <v>30_Jul</v>
      </c>
      <c r="F1217" s="12" t="str">
        <f t="shared" si="131"/>
        <v>Jul-11</v>
      </c>
      <c r="G1217" s="12"/>
    </row>
    <row r="1218" spans="1:7">
      <c r="A1218" s="2">
        <v>40755</v>
      </c>
      <c r="B1218" t="str">
        <f t="shared" ref="B1218:B1281" si="132">TEXT(YEAR(A1218),"0000")&amp;"_"&amp;TEXT(MONTH(A1218),"00")</f>
        <v>2011_07</v>
      </c>
      <c r="C1218" t="str">
        <f t="shared" ref="C1218:C1281" si="133">VLOOKUP(TEXT(MONTH(A1218),"00"),$H$2:$I$13,2,FALSE)</f>
        <v>Jul</v>
      </c>
      <c r="D1218" t="str">
        <f t="shared" si="129"/>
        <v>2011_Jul</v>
      </c>
      <c r="E1218" s="12" t="str">
        <f t="shared" si="130"/>
        <v>31_Jul</v>
      </c>
      <c r="F1218" s="12" t="str">
        <f t="shared" si="131"/>
        <v>Jul-11</v>
      </c>
      <c r="G1218" s="12"/>
    </row>
    <row r="1219" spans="1:7">
      <c r="A1219" s="2">
        <v>40756</v>
      </c>
      <c r="B1219" t="str">
        <f t="shared" si="132"/>
        <v>2011_08</v>
      </c>
      <c r="C1219" t="str">
        <f t="shared" si="133"/>
        <v>Aug</v>
      </c>
      <c r="D1219" t="str">
        <f t="shared" ref="D1219:D1282" si="134">TEXT(YEAR(A1219),"0000")&amp;"_"&amp;C1219</f>
        <v>2011_Aug</v>
      </c>
      <c r="E1219" s="12" t="str">
        <f t="shared" ref="E1219:E1282" si="135">VLOOKUP(DAY(A1219),$G$2:$H$32,2,FALSE)&amp;"_"&amp;C1219</f>
        <v>01_Aug</v>
      </c>
      <c r="F1219" s="12" t="str">
        <f t="shared" si="131"/>
        <v>Aug-11</v>
      </c>
      <c r="G1219" s="12"/>
    </row>
    <row r="1220" spans="1:7">
      <c r="A1220" s="2">
        <v>40757</v>
      </c>
      <c r="B1220" t="str">
        <f t="shared" si="132"/>
        <v>2011_08</v>
      </c>
      <c r="C1220" t="str">
        <f t="shared" si="133"/>
        <v>Aug</v>
      </c>
      <c r="D1220" t="str">
        <f t="shared" si="134"/>
        <v>2011_Aug</v>
      </c>
      <c r="E1220" s="12" t="str">
        <f t="shared" si="135"/>
        <v>02_Aug</v>
      </c>
      <c r="F1220" s="12" t="str">
        <f t="shared" ref="F1220:F1283" si="136">C1220&amp;"-"&amp;RIGHT(YEAR(A1220),2)</f>
        <v>Aug-11</v>
      </c>
      <c r="G1220" s="12"/>
    </row>
    <row r="1221" spans="1:7">
      <c r="A1221" s="2">
        <v>40758</v>
      </c>
      <c r="B1221" t="str">
        <f t="shared" si="132"/>
        <v>2011_08</v>
      </c>
      <c r="C1221" t="str">
        <f t="shared" si="133"/>
        <v>Aug</v>
      </c>
      <c r="D1221" t="str">
        <f t="shared" si="134"/>
        <v>2011_Aug</v>
      </c>
      <c r="E1221" s="12" t="str">
        <f t="shared" si="135"/>
        <v>03_Aug</v>
      </c>
      <c r="F1221" s="12" t="str">
        <f t="shared" si="136"/>
        <v>Aug-11</v>
      </c>
      <c r="G1221" s="12"/>
    </row>
    <row r="1222" spans="1:7">
      <c r="A1222" s="2">
        <v>40759</v>
      </c>
      <c r="B1222" t="str">
        <f t="shared" si="132"/>
        <v>2011_08</v>
      </c>
      <c r="C1222" t="str">
        <f t="shared" si="133"/>
        <v>Aug</v>
      </c>
      <c r="D1222" t="str">
        <f t="shared" si="134"/>
        <v>2011_Aug</v>
      </c>
      <c r="E1222" s="12" t="str">
        <f t="shared" si="135"/>
        <v>04_Aug</v>
      </c>
      <c r="F1222" s="12" t="str">
        <f t="shared" si="136"/>
        <v>Aug-11</v>
      </c>
      <c r="G1222" s="12"/>
    </row>
    <row r="1223" spans="1:7">
      <c r="A1223" s="2">
        <v>40760</v>
      </c>
      <c r="B1223" t="str">
        <f t="shared" si="132"/>
        <v>2011_08</v>
      </c>
      <c r="C1223" t="str">
        <f t="shared" si="133"/>
        <v>Aug</v>
      </c>
      <c r="D1223" t="str">
        <f t="shared" si="134"/>
        <v>2011_Aug</v>
      </c>
      <c r="E1223" s="12" t="str">
        <f t="shared" si="135"/>
        <v>05_Aug</v>
      </c>
      <c r="F1223" s="12" t="str">
        <f t="shared" si="136"/>
        <v>Aug-11</v>
      </c>
      <c r="G1223" s="12"/>
    </row>
    <row r="1224" spans="1:7">
      <c r="A1224" s="2">
        <v>40761</v>
      </c>
      <c r="B1224" t="str">
        <f t="shared" si="132"/>
        <v>2011_08</v>
      </c>
      <c r="C1224" t="str">
        <f t="shared" si="133"/>
        <v>Aug</v>
      </c>
      <c r="D1224" t="str">
        <f t="shared" si="134"/>
        <v>2011_Aug</v>
      </c>
      <c r="E1224" s="12" t="str">
        <f t="shared" si="135"/>
        <v>06_Aug</v>
      </c>
      <c r="F1224" s="12" t="str">
        <f t="shared" si="136"/>
        <v>Aug-11</v>
      </c>
      <c r="G1224" s="12"/>
    </row>
    <row r="1225" spans="1:7">
      <c r="A1225" s="2">
        <v>40762</v>
      </c>
      <c r="B1225" t="str">
        <f t="shared" si="132"/>
        <v>2011_08</v>
      </c>
      <c r="C1225" t="str">
        <f t="shared" si="133"/>
        <v>Aug</v>
      </c>
      <c r="D1225" t="str">
        <f t="shared" si="134"/>
        <v>2011_Aug</v>
      </c>
      <c r="E1225" s="12" t="str">
        <f t="shared" si="135"/>
        <v>07_Aug</v>
      </c>
      <c r="F1225" s="12" t="str">
        <f t="shared" si="136"/>
        <v>Aug-11</v>
      </c>
      <c r="G1225" s="12"/>
    </row>
    <row r="1226" spans="1:7">
      <c r="A1226" s="2">
        <v>40763</v>
      </c>
      <c r="B1226" t="str">
        <f t="shared" si="132"/>
        <v>2011_08</v>
      </c>
      <c r="C1226" t="str">
        <f t="shared" si="133"/>
        <v>Aug</v>
      </c>
      <c r="D1226" t="str">
        <f t="shared" si="134"/>
        <v>2011_Aug</v>
      </c>
      <c r="E1226" s="12" t="str">
        <f t="shared" si="135"/>
        <v>08_Aug</v>
      </c>
      <c r="F1226" s="12" t="str">
        <f t="shared" si="136"/>
        <v>Aug-11</v>
      </c>
      <c r="G1226" s="12"/>
    </row>
    <row r="1227" spans="1:7">
      <c r="A1227" s="2">
        <v>40764</v>
      </c>
      <c r="B1227" t="str">
        <f t="shared" si="132"/>
        <v>2011_08</v>
      </c>
      <c r="C1227" t="str">
        <f t="shared" si="133"/>
        <v>Aug</v>
      </c>
      <c r="D1227" t="str">
        <f t="shared" si="134"/>
        <v>2011_Aug</v>
      </c>
      <c r="E1227" s="12" t="str">
        <f t="shared" si="135"/>
        <v>09_Aug</v>
      </c>
      <c r="F1227" s="12" t="str">
        <f t="shared" si="136"/>
        <v>Aug-11</v>
      </c>
      <c r="G1227" s="12"/>
    </row>
    <row r="1228" spans="1:7">
      <c r="A1228" s="2">
        <v>40765</v>
      </c>
      <c r="B1228" t="str">
        <f t="shared" si="132"/>
        <v>2011_08</v>
      </c>
      <c r="C1228" t="str">
        <f t="shared" si="133"/>
        <v>Aug</v>
      </c>
      <c r="D1228" t="str">
        <f t="shared" si="134"/>
        <v>2011_Aug</v>
      </c>
      <c r="E1228" s="12" t="str">
        <f t="shared" si="135"/>
        <v>10_Aug</v>
      </c>
      <c r="F1228" s="12" t="str">
        <f t="shared" si="136"/>
        <v>Aug-11</v>
      </c>
      <c r="G1228" s="12"/>
    </row>
    <row r="1229" spans="1:7">
      <c r="A1229" s="2">
        <v>40766</v>
      </c>
      <c r="B1229" t="str">
        <f t="shared" si="132"/>
        <v>2011_08</v>
      </c>
      <c r="C1229" t="str">
        <f t="shared" si="133"/>
        <v>Aug</v>
      </c>
      <c r="D1229" t="str">
        <f t="shared" si="134"/>
        <v>2011_Aug</v>
      </c>
      <c r="E1229" s="12" t="str">
        <f t="shared" si="135"/>
        <v>11_Aug</v>
      </c>
      <c r="F1229" s="12" t="str">
        <f t="shared" si="136"/>
        <v>Aug-11</v>
      </c>
      <c r="G1229" s="12"/>
    </row>
    <row r="1230" spans="1:7">
      <c r="A1230" s="2">
        <v>40767</v>
      </c>
      <c r="B1230" t="str">
        <f t="shared" si="132"/>
        <v>2011_08</v>
      </c>
      <c r="C1230" t="str">
        <f t="shared" si="133"/>
        <v>Aug</v>
      </c>
      <c r="D1230" t="str">
        <f t="shared" si="134"/>
        <v>2011_Aug</v>
      </c>
      <c r="E1230" s="12" t="str">
        <f t="shared" si="135"/>
        <v>12_Aug</v>
      </c>
      <c r="F1230" s="12" t="str">
        <f t="shared" si="136"/>
        <v>Aug-11</v>
      </c>
      <c r="G1230" s="12"/>
    </row>
    <row r="1231" spans="1:7">
      <c r="A1231" s="2">
        <v>40768</v>
      </c>
      <c r="B1231" t="str">
        <f t="shared" si="132"/>
        <v>2011_08</v>
      </c>
      <c r="C1231" t="str">
        <f t="shared" si="133"/>
        <v>Aug</v>
      </c>
      <c r="D1231" t="str">
        <f t="shared" si="134"/>
        <v>2011_Aug</v>
      </c>
      <c r="E1231" s="12" t="str">
        <f t="shared" si="135"/>
        <v>13_Aug</v>
      </c>
      <c r="F1231" s="12" t="str">
        <f t="shared" si="136"/>
        <v>Aug-11</v>
      </c>
      <c r="G1231" s="12"/>
    </row>
    <row r="1232" spans="1:7">
      <c r="A1232" s="2">
        <v>40769</v>
      </c>
      <c r="B1232" t="str">
        <f t="shared" si="132"/>
        <v>2011_08</v>
      </c>
      <c r="C1232" t="str">
        <f t="shared" si="133"/>
        <v>Aug</v>
      </c>
      <c r="D1232" t="str">
        <f t="shared" si="134"/>
        <v>2011_Aug</v>
      </c>
      <c r="E1232" s="12" t="str">
        <f t="shared" si="135"/>
        <v>14_Aug</v>
      </c>
      <c r="F1232" s="12" t="str">
        <f t="shared" si="136"/>
        <v>Aug-11</v>
      </c>
      <c r="G1232" s="12"/>
    </row>
    <row r="1233" spans="1:7">
      <c r="A1233" s="2">
        <v>40770</v>
      </c>
      <c r="B1233" t="str">
        <f t="shared" si="132"/>
        <v>2011_08</v>
      </c>
      <c r="C1233" t="str">
        <f t="shared" si="133"/>
        <v>Aug</v>
      </c>
      <c r="D1233" t="str">
        <f t="shared" si="134"/>
        <v>2011_Aug</v>
      </c>
      <c r="E1233" s="12" t="str">
        <f t="shared" si="135"/>
        <v>15_Aug</v>
      </c>
      <c r="F1233" s="12" t="str">
        <f t="shared" si="136"/>
        <v>Aug-11</v>
      </c>
      <c r="G1233" s="12"/>
    </row>
    <row r="1234" spans="1:7">
      <c r="A1234" s="2">
        <v>40771</v>
      </c>
      <c r="B1234" t="str">
        <f t="shared" si="132"/>
        <v>2011_08</v>
      </c>
      <c r="C1234" t="str">
        <f t="shared" si="133"/>
        <v>Aug</v>
      </c>
      <c r="D1234" t="str">
        <f t="shared" si="134"/>
        <v>2011_Aug</v>
      </c>
      <c r="E1234" s="12" t="str">
        <f t="shared" si="135"/>
        <v>16_Aug</v>
      </c>
      <c r="F1234" s="12" t="str">
        <f t="shared" si="136"/>
        <v>Aug-11</v>
      </c>
      <c r="G1234" s="12"/>
    </row>
    <row r="1235" spans="1:7">
      <c r="A1235" s="2">
        <v>40772</v>
      </c>
      <c r="B1235" t="str">
        <f t="shared" si="132"/>
        <v>2011_08</v>
      </c>
      <c r="C1235" t="str">
        <f t="shared" si="133"/>
        <v>Aug</v>
      </c>
      <c r="D1235" t="str">
        <f t="shared" si="134"/>
        <v>2011_Aug</v>
      </c>
      <c r="E1235" s="12" t="str">
        <f t="shared" si="135"/>
        <v>17_Aug</v>
      </c>
      <c r="F1235" s="12" t="str">
        <f t="shared" si="136"/>
        <v>Aug-11</v>
      </c>
      <c r="G1235" s="12"/>
    </row>
    <row r="1236" spans="1:7">
      <c r="A1236" s="2">
        <v>40773</v>
      </c>
      <c r="B1236" t="str">
        <f t="shared" si="132"/>
        <v>2011_08</v>
      </c>
      <c r="C1236" t="str">
        <f t="shared" si="133"/>
        <v>Aug</v>
      </c>
      <c r="D1236" t="str">
        <f t="shared" si="134"/>
        <v>2011_Aug</v>
      </c>
      <c r="E1236" s="12" t="str">
        <f t="shared" si="135"/>
        <v>18_Aug</v>
      </c>
      <c r="F1236" s="12" t="str">
        <f t="shared" si="136"/>
        <v>Aug-11</v>
      </c>
      <c r="G1236" s="12"/>
    </row>
    <row r="1237" spans="1:7">
      <c r="A1237" s="2">
        <v>40774</v>
      </c>
      <c r="B1237" t="str">
        <f t="shared" si="132"/>
        <v>2011_08</v>
      </c>
      <c r="C1237" t="str">
        <f t="shared" si="133"/>
        <v>Aug</v>
      </c>
      <c r="D1237" t="str">
        <f t="shared" si="134"/>
        <v>2011_Aug</v>
      </c>
      <c r="E1237" s="12" t="str">
        <f t="shared" si="135"/>
        <v>19_Aug</v>
      </c>
      <c r="F1237" s="12" t="str">
        <f t="shared" si="136"/>
        <v>Aug-11</v>
      </c>
      <c r="G1237" s="12"/>
    </row>
    <row r="1238" spans="1:7">
      <c r="A1238" s="2">
        <v>40775</v>
      </c>
      <c r="B1238" t="str">
        <f t="shared" si="132"/>
        <v>2011_08</v>
      </c>
      <c r="C1238" t="str">
        <f t="shared" si="133"/>
        <v>Aug</v>
      </c>
      <c r="D1238" t="str">
        <f t="shared" si="134"/>
        <v>2011_Aug</v>
      </c>
      <c r="E1238" s="12" t="str">
        <f t="shared" si="135"/>
        <v>20_Aug</v>
      </c>
      <c r="F1238" s="12" t="str">
        <f t="shared" si="136"/>
        <v>Aug-11</v>
      </c>
      <c r="G1238" s="12"/>
    </row>
    <row r="1239" spans="1:7">
      <c r="A1239" s="2">
        <v>40776</v>
      </c>
      <c r="B1239" t="str">
        <f t="shared" si="132"/>
        <v>2011_08</v>
      </c>
      <c r="C1239" t="str">
        <f t="shared" si="133"/>
        <v>Aug</v>
      </c>
      <c r="D1239" t="str">
        <f t="shared" si="134"/>
        <v>2011_Aug</v>
      </c>
      <c r="E1239" s="12" t="str">
        <f t="shared" si="135"/>
        <v>21_Aug</v>
      </c>
      <c r="F1239" s="12" t="str">
        <f t="shared" si="136"/>
        <v>Aug-11</v>
      </c>
      <c r="G1239" s="12"/>
    </row>
    <row r="1240" spans="1:7">
      <c r="A1240" s="2">
        <v>40777</v>
      </c>
      <c r="B1240" t="str">
        <f t="shared" si="132"/>
        <v>2011_08</v>
      </c>
      <c r="C1240" t="str">
        <f t="shared" si="133"/>
        <v>Aug</v>
      </c>
      <c r="D1240" t="str">
        <f t="shared" si="134"/>
        <v>2011_Aug</v>
      </c>
      <c r="E1240" s="12" t="str">
        <f t="shared" si="135"/>
        <v>22_Aug</v>
      </c>
      <c r="F1240" s="12" t="str">
        <f t="shared" si="136"/>
        <v>Aug-11</v>
      </c>
      <c r="G1240" s="12"/>
    </row>
    <row r="1241" spans="1:7">
      <c r="A1241" s="2">
        <v>40778</v>
      </c>
      <c r="B1241" t="str">
        <f t="shared" si="132"/>
        <v>2011_08</v>
      </c>
      <c r="C1241" t="str">
        <f t="shared" si="133"/>
        <v>Aug</v>
      </c>
      <c r="D1241" t="str">
        <f t="shared" si="134"/>
        <v>2011_Aug</v>
      </c>
      <c r="E1241" s="12" t="str">
        <f t="shared" si="135"/>
        <v>23_Aug</v>
      </c>
      <c r="F1241" s="12" t="str">
        <f t="shared" si="136"/>
        <v>Aug-11</v>
      </c>
      <c r="G1241" s="12"/>
    </row>
    <row r="1242" spans="1:7">
      <c r="A1242" s="2">
        <v>40779</v>
      </c>
      <c r="B1242" t="str">
        <f t="shared" si="132"/>
        <v>2011_08</v>
      </c>
      <c r="C1242" t="str">
        <f t="shared" si="133"/>
        <v>Aug</v>
      </c>
      <c r="D1242" t="str">
        <f t="shared" si="134"/>
        <v>2011_Aug</v>
      </c>
      <c r="E1242" s="12" t="str">
        <f t="shared" si="135"/>
        <v>24_Aug</v>
      </c>
      <c r="F1242" s="12" t="str">
        <f t="shared" si="136"/>
        <v>Aug-11</v>
      </c>
      <c r="G1242" s="12"/>
    </row>
    <row r="1243" spans="1:7">
      <c r="A1243" s="2">
        <v>40780</v>
      </c>
      <c r="B1243" t="str">
        <f t="shared" si="132"/>
        <v>2011_08</v>
      </c>
      <c r="C1243" t="str">
        <f t="shared" si="133"/>
        <v>Aug</v>
      </c>
      <c r="D1243" t="str">
        <f t="shared" si="134"/>
        <v>2011_Aug</v>
      </c>
      <c r="E1243" s="12" t="str">
        <f t="shared" si="135"/>
        <v>25_Aug</v>
      </c>
      <c r="F1243" s="12" t="str">
        <f t="shared" si="136"/>
        <v>Aug-11</v>
      </c>
      <c r="G1243" s="12"/>
    </row>
    <row r="1244" spans="1:7">
      <c r="A1244" s="2">
        <v>40781</v>
      </c>
      <c r="B1244" t="str">
        <f t="shared" si="132"/>
        <v>2011_08</v>
      </c>
      <c r="C1244" t="str">
        <f t="shared" si="133"/>
        <v>Aug</v>
      </c>
      <c r="D1244" t="str">
        <f t="shared" si="134"/>
        <v>2011_Aug</v>
      </c>
      <c r="E1244" s="12" t="str">
        <f t="shared" si="135"/>
        <v>26_Aug</v>
      </c>
      <c r="F1244" s="12" t="str">
        <f t="shared" si="136"/>
        <v>Aug-11</v>
      </c>
      <c r="G1244" s="12"/>
    </row>
    <row r="1245" spans="1:7">
      <c r="A1245" s="2">
        <v>40782</v>
      </c>
      <c r="B1245" t="str">
        <f t="shared" si="132"/>
        <v>2011_08</v>
      </c>
      <c r="C1245" t="str">
        <f t="shared" si="133"/>
        <v>Aug</v>
      </c>
      <c r="D1245" t="str">
        <f t="shared" si="134"/>
        <v>2011_Aug</v>
      </c>
      <c r="E1245" s="12" t="str">
        <f t="shared" si="135"/>
        <v>27_Aug</v>
      </c>
      <c r="F1245" s="12" t="str">
        <f t="shared" si="136"/>
        <v>Aug-11</v>
      </c>
      <c r="G1245" s="12"/>
    </row>
    <row r="1246" spans="1:7">
      <c r="A1246" s="2">
        <v>40783</v>
      </c>
      <c r="B1246" t="str">
        <f t="shared" si="132"/>
        <v>2011_08</v>
      </c>
      <c r="C1246" t="str">
        <f t="shared" si="133"/>
        <v>Aug</v>
      </c>
      <c r="D1246" t="str">
        <f t="shared" si="134"/>
        <v>2011_Aug</v>
      </c>
      <c r="E1246" s="12" t="str">
        <f t="shared" si="135"/>
        <v>28_Aug</v>
      </c>
      <c r="F1246" s="12" t="str">
        <f t="shared" si="136"/>
        <v>Aug-11</v>
      </c>
      <c r="G1246" s="12"/>
    </row>
    <row r="1247" spans="1:7">
      <c r="A1247" s="2">
        <v>40784</v>
      </c>
      <c r="B1247" t="str">
        <f t="shared" si="132"/>
        <v>2011_08</v>
      </c>
      <c r="C1247" t="str">
        <f t="shared" si="133"/>
        <v>Aug</v>
      </c>
      <c r="D1247" t="str">
        <f t="shared" si="134"/>
        <v>2011_Aug</v>
      </c>
      <c r="E1247" s="12" t="str">
        <f t="shared" si="135"/>
        <v>29_Aug</v>
      </c>
      <c r="F1247" s="12" t="str">
        <f t="shared" si="136"/>
        <v>Aug-11</v>
      </c>
      <c r="G1247" s="12"/>
    </row>
    <row r="1248" spans="1:7">
      <c r="A1248" s="2">
        <v>40785</v>
      </c>
      <c r="B1248" t="str">
        <f t="shared" si="132"/>
        <v>2011_08</v>
      </c>
      <c r="C1248" t="str">
        <f t="shared" si="133"/>
        <v>Aug</v>
      </c>
      <c r="D1248" t="str">
        <f t="shared" si="134"/>
        <v>2011_Aug</v>
      </c>
      <c r="E1248" s="12" t="str">
        <f t="shared" si="135"/>
        <v>30_Aug</v>
      </c>
      <c r="F1248" s="12" t="str">
        <f t="shared" si="136"/>
        <v>Aug-11</v>
      </c>
      <c r="G1248" s="12"/>
    </row>
    <row r="1249" spans="1:7">
      <c r="A1249" s="2">
        <v>40786</v>
      </c>
      <c r="B1249" t="str">
        <f t="shared" si="132"/>
        <v>2011_08</v>
      </c>
      <c r="C1249" t="str">
        <f t="shared" si="133"/>
        <v>Aug</v>
      </c>
      <c r="D1249" t="str">
        <f t="shared" si="134"/>
        <v>2011_Aug</v>
      </c>
      <c r="E1249" s="12" t="str">
        <f t="shared" si="135"/>
        <v>31_Aug</v>
      </c>
      <c r="F1249" s="12" t="str">
        <f t="shared" si="136"/>
        <v>Aug-11</v>
      </c>
      <c r="G1249" s="12"/>
    </row>
    <row r="1250" spans="1:7">
      <c r="A1250" s="2">
        <v>40787</v>
      </c>
      <c r="B1250" t="str">
        <f t="shared" si="132"/>
        <v>2011_09</v>
      </c>
      <c r="C1250" t="str">
        <f t="shared" si="133"/>
        <v>Sep</v>
      </c>
      <c r="D1250" t="str">
        <f t="shared" si="134"/>
        <v>2011_Sep</v>
      </c>
      <c r="E1250" s="12" t="str">
        <f t="shared" si="135"/>
        <v>01_Sep</v>
      </c>
      <c r="F1250" s="12" t="str">
        <f t="shared" si="136"/>
        <v>Sep-11</v>
      </c>
      <c r="G1250" s="12"/>
    </row>
    <row r="1251" spans="1:7">
      <c r="A1251" s="2">
        <v>40788</v>
      </c>
      <c r="B1251" t="str">
        <f t="shared" si="132"/>
        <v>2011_09</v>
      </c>
      <c r="C1251" t="str">
        <f t="shared" si="133"/>
        <v>Sep</v>
      </c>
      <c r="D1251" t="str">
        <f t="shared" si="134"/>
        <v>2011_Sep</v>
      </c>
      <c r="E1251" s="12" t="str">
        <f t="shared" si="135"/>
        <v>02_Sep</v>
      </c>
      <c r="F1251" s="12" t="str">
        <f t="shared" si="136"/>
        <v>Sep-11</v>
      </c>
      <c r="G1251" s="12"/>
    </row>
    <row r="1252" spans="1:7">
      <c r="A1252" s="2">
        <v>40789</v>
      </c>
      <c r="B1252" t="str">
        <f t="shared" si="132"/>
        <v>2011_09</v>
      </c>
      <c r="C1252" t="str">
        <f t="shared" si="133"/>
        <v>Sep</v>
      </c>
      <c r="D1252" t="str">
        <f t="shared" si="134"/>
        <v>2011_Sep</v>
      </c>
      <c r="E1252" s="12" t="str">
        <f t="shared" si="135"/>
        <v>03_Sep</v>
      </c>
      <c r="F1252" s="12" t="str">
        <f t="shared" si="136"/>
        <v>Sep-11</v>
      </c>
      <c r="G1252" s="12"/>
    </row>
    <row r="1253" spans="1:7">
      <c r="A1253" s="2">
        <v>40790</v>
      </c>
      <c r="B1253" t="str">
        <f t="shared" si="132"/>
        <v>2011_09</v>
      </c>
      <c r="C1253" t="str">
        <f t="shared" si="133"/>
        <v>Sep</v>
      </c>
      <c r="D1253" t="str">
        <f t="shared" si="134"/>
        <v>2011_Sep</v>
      </c>
      <c r="E1253" s="12" t="str">
        <f t="shared" si="135"/>
        <v>04_Sep</v>
      </c>
      <c r="F1253" s="12" t="str">
        <f t="shared" si="136"/>
        <v>Sep-11</v>
      </c>
      <c r="G1253" s="12"/>
    </row>
    <row r="1254" spans="1:7">
      <c r="A1254" s="2">
        <v>40791</v>
      </c>
      <c r="B1254" t="str">
        <f t="shared" si="132"/>
        <v>2011_09</v>
      </c>
      <c r="C1254" t="str">
        <f t="shared" si="133"/>
        <v>Sep</v>
      </c>
      <c r="D1254" t="str">
        <f t="shared" si="134"/>
        <v>2011_Sep</v>
      </c>
      <c r="E1254" s="12" t="str">
        <f t="shared" si="135"/>
        <v>05_Sep</v>
      </c>
      <c r="F1254" s="12" t="str">
        <f t="shared" si="136"/>
        <v>Sep-11</v>
      </c>
      <c r="G1254" s="12"/>
    </row>
    <row r="1255" spans="1:7">
      <c r="A1255" s="2">
        <v>40792</v>
      </c>
      <c r="B1255" t="str">
        <f t="shared" si="132"/>
        <v>2011_09</v>
      </c>
      <c r="C1255" t="str">
        <f t="shared" si="133"/>
        <v>Sep</v>
      </c>
      <c r="D1255" t="str">
        <f t="shared" si="134"/>
        <v>2011_Sep</v>
      </c>
      <c r="E1255" s="12" t="str">
        <f t="shared" si="135"/>
        <v>06_Sep</v>
      </c>
      <c r="F1255" s="12" t="str">
        <f t="shared" si="136"/>
        <v>Sep-11</v>
      </c>
      <c r="G1255" s="12"/>
    </row>
    <row r="1256" spans="1:7">
      <c r="A1256" s="2">
        <v>40793</v>
      </c>
      <c r="B1256" t="str">
        <f t="shared" si="132"/>
        <v>2011_09</v>
      </c>
      <c r="C1256" t="str">
        <f t="shared" si="133"/>
        <v>Sep</v>
      </c>
      <c r="D1256" t="str">
        <f t="shared" si="134"/>
        <v>2011_Sep</v>
      </c>
      <c r="E1256" s="12" t="str">
        <f t="shared" si="135"/>
        <v>07_Sep</v>
      </c>
      <c r="F1256" s="12" t="str">
        <f t="shared" si="136"/>
        <v>Sep-11</v>
      </c>
      <c r="G1256" s="12"/>
    </row>
    <row r="1257" spans="1:7">
      <c r="A1257" s="2">
        <v>40794</v>
      </c>
      <c r="B1257" t="str">
        <f t="shared" si="132"/>
        <v>2011_09</v>
      </c>
      <c r="C1257" t="str">
        <f t="shared" si="133"/>
        <v>Sep</v>
      </c>
      <c r="D1257" t="str">
        <f t="shared" si="134"/>
        <v>2011_Sep</v>
      </c>
      <c r="E1257" s="12" t="str">
        <f t="shared" si="135"/>
        <v>08_Sep</v>
      </c>
      <c r="F1257" s="12" t="str">
        <f t="shared" si="136"/>
        <v>Sep-11</v>
      </c>
      <c r="G1257" s="12"/>
    </row>
    <row r="1258" spans="1:7">
      <c r="A1258" s="2">
        <v>40795</v>
      </c>
      <c r="B1258" t="str">
        <f t="shared" si="132"/>
        <v>2011_09</v>
      </c>
      <c r="C1258" t="str">
        <f t="shared" si="133"/>
        <v>Sep</v>
      </c>
      <c r="D1258" t="str">
        <f t="shared" si="134"/>
        <v>2011_Sep</v>
      </c>
      <c r="E1258" s="12" t="str">
        <f t="shared" si="135"/>
        <v>09_Sep</v>
      </c>
      <c r="F1258" s="12" t="str">
        <f t="shared" si="136"/>
        <v>Sep-11</v>
      </c>
      <c r="G1258" s="12"/>
    </row>
    <row r="1259" spans="1:7">
      <c r="A1259" s="2">
        <v>40796</v>
      </c>
      <c r="B1259" t="str">
        <f t="shared" si="132"/>
        <v>2011_09</v>
      </c>
      <c r="C1259" t="str">
        <f t="shared" si="133"/>
        <v>Sep</v>
      </c>
      <c r="D1259" t="str">
        <f t="shared" si="134"/>
        <v>2011_Sep</v>
      </c>
      <c r="E1259" s="12" t="str">
        <f t="shared" si="135"/>
        <v>10_Sep</v>
      </c>
      <c r="F1259" s="12" t="str">
        <f t="shared" si="136"/>
        <v>Sep-11</v>
      </c>
      <c r="G1259" s="12"/>
    </row>
    <row r="1260" spans="1:7">
      <c r="A1260" s="2">
        <v>40797</v>
      </c>
      <c r="B1260" t="str">
        <f t="shared" si="132"/>
        <v>2011_09</v>
      </c>
      <c r="C1260" t="str">
        <f t="shared" si="133"/>
        <v>Sep</v>
      </c>
      <c r="D1260" t="str">
        <f t="shared" si="134"/>
        <v>2011_Sep</v>
      </c>
      <c r="E1260" s="12" t="str">
        <f t="shared" si="135"/>
        <v>11_Sep</v>
      </c>
      <c r="F1260" s="12" t="str">
        <f t="shared" si="136"/>
        <v>Sep-11</v>
      </c>
      <c r="G1260" s="12"/>
    </row>
    <row r="1261" spans="1:7">
      <c r="A1261" s="2">
        <v>40798</v>
      </c>
      <c r="B1261" t="str">
        <f t="shared" si="132"/>
        <v>2011_09</v>
      </c>
      <c r="C1261" t="str">
        <f t="shared" si="133"/>
        <v>Sep</v>
      </c>
      <c r="D1261" t="str">
        <f t="shared" si="134"/>
        <v>2011_Sep</v>
      </c>
      <c r="E1261" s="12" t="str">
        <f t="shared" si="135"/>
        <v>12_Sep</v>
      </c>
      <c r="F1261" s="12" t="str">
        <f t="shared" si="136"/>
        <v>Sep-11</v>
      </c>
      <c r="G1261" s="12"/>
    </row>
    <row r="1262" spans="1:7">
      <c r="A1262" s="2">
        <v>40799</v>
      </c>
      <c r="B1262" t="str">
        <f t="shared" si="132"/>
        <v>2011_09</v>
      </c>
      <c r="C1262" t="str">
        <f t="shared" si="133"/>
        <v>Sep</v>
      </c>
      <c r="D1262" t="str">
        <f t="shared" si="134"/>
        <v>2011_Sep</v>
      </c>
      <c r="E1262" s="12" t="str">
        <f t="shared" si="135"/>
        <v>13_Sep</v>
      </c>
      <c r="F1262" s="12" t="str">
        <f t="shared" si="136"/>
        <v>Sep-11</v>
      </c>
      <c r="G1262" s="12"/>
    </row>
    <row r="1263" spans="1:7">
      <c r="A1263" s="2">
        <v>40800</v>
      </c>
      <c r="B1263" t="str">
        <f t="shared" si="132"/>
        <v>2011_09</v>
      </c>
      <c r="C1263" t="str">
        <f t="shared" si="133"/>
        <v>Sep</v>
      </c>
      <c r="D1263" t="str">
        <f t="shared" si="134"/>
        <v>2011_Sep</v>
      </c>
      <c r="E1263" s="12" t="str">
        <f t="shared" si="135"/>
        <v>14_Sep</v>
      </c>
      <c r="F1263" s="12" t="str">
        <f t="shared" si="136"/>
        <v>Sep-11</v>
      </c>
      <c r="G1263" s="12"/>
    </row>
    <row r="1264" spans="1:7">
      <c r="A1264" s="2">
        <v>40801</v>
      </c>
      <c r="B1264" t="str">
        <f t="shared" si="132"/>
        <v>2011_09</v>
      </c>
      <c r="C1264" t="str">
        <f t="shared" si="133"/>
        <v>Sep</v>
      </c>
      <c r="D1264" t="str">
        <f t="shared" si="134"/>
        <v>2011_Sep</v>
      </c>
      <c r="E1264" s="12" t="str">
        <f t="shared" si="135"/>
        <v>15_Sep</v>
      </c>
      <c r="F1264" s="12" t="str">
        <f t="shared" si="136"/>
        <v>Sep-11</v>
      </c>
      <c r="G1264" s="12"/>
    </row>
    <row r="1265" spans="1:7">
      <c r="A1265" s="2">
        <v>40802</v>
      </c>
      <c r="B1265" t="str">
        <f t="shared" si="132"/>
        <v>2011_09</v>
      </c>
      <c r="C1265" t="str">
        <f t="shared" si="133"/>
        <v>Sep</v>
      </c>
      <c r="D1265" t="str">
        <f t="shared" si="134"/>
        <v>2011_Sep</v>
      </c>
      <c r="E1265" s="12" t="str">
        <f t="shared" si="135"/>
        <v>16_Sep</v>
      </c>
      <c r="F1265" s="12" t="str">
        <f t="shared" si="136"/>
        <v>Sep-11</v>
      </c>
      <c r="G1265" s="12"/>
    </row>
    <row r="1266" spans="1:7">
      <c r="A1266" s="2">
        <v>40803</v>
      </c>
      <c r="B1266" t="str">
        <f t="shared" si="132"/>
        <v>2011_09</v>
      </c>
      <c r="C1266" t="str">
        <f t="shared" si="133"/>
        <v>Sep</v>
      </c>
      <c r="D1266" t="str">
        <f t="shared" si="134"/>
        <v>2011_Sep</v>
      </c>
      <c r="E1266" s="12" t="str">
        <f t="shared" si="135"/>
        <v>17_Sep</v>
      </c>
      <c r="F1266" s="12" t="str">
        <f t="shared" si="136"/>
        <v>Sep-11</v>
      </c>
      <c r="G1266" s="12"/>
    </row>
    <row r="1267" spans="1:7">
      <c r="A1267" s="2">
        <v>40804</v>
      </c>
      <c r="B1267" t="str">
        <f t="shared" si="132"/>
        <v>2011_09</v>
      </c>
      <c r="C1267" t="str">
        <f t="shared" si="133"/>
        <v>Sep</v>
      </c>
      <c r="D1267" t="str">
        <f t="shared" si="134"/>
        <v>2011_Sep</v>
      </c>
      <c r="E1267" s="12" t="str">
        <f t="shared" si="135"/>
        <v>18_Sep</v>
      </c>
      <c r="F1267" s="12" t="str">
        <f t="shared" si="136"/>
        <v>Sep-11</v>
      </c>
      <c r="G1267" s="12"/>
    </row>
    <row r="1268" spans="1:7">
      <c r="A1268" s="2">
        <v>40805</v>
      </c>
      <c r="B1268" t="str">
        <f t="shared" si="132"/>
        <v>2011_09</v>
      </c>
      <c r="C1268" t="str">
        <f t="shared" si="133"/>
        <v>Sep</v>
      </c>
      <c r="D1268" t="str">
        <f t="shared" si="134"/>
        <v>2011_Sep</v>
      </c>
      <c r="E1268" s="12" t="str">
        <f t="shared" si="135"/>
        <v>19_Sep</v>
      </c>
      <c r="F1268" s="12" t="str">
        <f t="shared" si="136"/>
        <v>Sep-11</v>
      </c>
      <c r="G1268" s="12"/>
    </row>
    <row r="1269" spans="1:7">
      <c r="A1269" s="2">
        <v>40806</v>
      </c>
      <c r="B1269" t="str">
        <f t="shared" si="132"/>
        <v>2011_09</v>
      </c>
      <c r="C1269" t="str">
        <f t="shared" si="133"/>
        <v>Sep</v>
      </c>
      <c r="D1269" t="str">
        <f t="shared" si="134"/>
        <v>2011_Sep</v>
      </c>
      <c r="E1269" s="12" t="str">
        <f t="shared" si="135"/>
        <v>20_Sep</v>
      </c>
      <c r="F1269" s="12" t="str">
        <f t="shared" si="136"/>
        <v>Sep-11</v>
      </c>
      <c r="G1269" s="12"/>
    </row>
    <row r="1270" spans="1:7">
      <c r="A1270" s="2">
        <v>40807</v>
      </c>
      <c r="B1270" t="str">
        <f t="shared" si="132"/>
        <v>2011_09</v>
      </c>
      <c r="C1270" t="str">
        <f t="shared" si="133"/>
        <v>Sep</v>
      </c>
      <c r="D1270" t="str">
        <f t="shared" si="134"/>
        <v>2011_Sep</v>
      </c>
      <c r="E1270" s="12" t="str">
        <f t="shared" si="135"/>
        <v>21_Sep</v>
      </c>
      <c r="F1270" s="12" t="str">
        <f t="shared" si="136"/>
        <v>Sep-11</v>
      </c>
      <c r="G1270" s="12"/>
    </row>
    <row r="1271" spans="1:7">
      <c r="A1271" s="2">
        <v>40808</v>
      </c>
      <c r="B1271" t="str">
        <f t="shared" si="132"/>
        <v>2011_09</v>
      </c>
      <c r="C1271" t="str">
        <f t="shared" si="133"/>
        <v>Sep</v>
      </c>
      <c r="D1271" t="str">
        <f t="shared" si="134"/>
        <v>2011_Sep</v>
      </c>
      <c r="E1271" s="12" t="str">
        <f t="shared" si="135"/>
        <v>22_Sep</v>
      </c>
      <c r="F1271" s="12" t="str">
        <f t="shared" si="136"/>
        <v>Sep-11</v>
      </c>
      <c r="G1271" s="12"/>
    </row>
    <row r="1272" spans="1:7">
      <c r="A1272" s="2">
        <v>40809</v>
      </c>
      <c r="B1272" t="str">
        <f t="shared" si="132"/>
        <v>2011_09</v>
      </c>
      <c r="C1272" t="str">
        <f t="shared" si="133"/>
        <v>Sep</v>
      </c>
      <c r="D1272" t="str">
        <f t="shared" si="134"/>
        <v>2011_Sep</v>
      </c>
      <c r="E1272" s="12" t="str">
        <f t="shared" si="135"/>
        <v>23_Sep</v>
      </c>
      <c r="F1272" s="12" t="str">
        <f t="shared" si="136"/>
        <v>Sep-11</v>
      </c>
      <c r="G1272" s="12"/>
    </row>
    <row r="1273" spans="1:7">
      <c r="A1273" s="2">
        <v>40810</v>
      </c>
      <c r="B1273" t="str">
        <f t="shared" si="132"/>
        <v>2011_09</v>
      </c>
      <c r="C1273" t="str">
        <f t="shared" si="133"/>
        <v>Sep</v>
      </c>
      <c r="D1273" t="str">
        <f t="shared" si="134"/>
        <v>2011_Sep</v>
      </c>
      <c r="E1273" s="12" t="str">
        <f t="shared" si="135"/>
        <v>24_Sep</v>
      </c>
      <c r="F1273" s="12" t="str">
        <f t="shared" si="136"/>
        <v>Sep-11</v>
      </c>
      <c r="G1273" s="12"/>
    </row>
    <row r="1274" spans="1:7">
      <c r="A1274" s="2">
        <v>40811</v>
      </c>
      <c r="B1274" t="str">
        <f t="shared" si="132"/>
        <v>2011_09</v>
      </c>
      <c r="C1274" t="str">
        <f t="shared" si="133"/>
        <v>Sep</v>
      </c>
      <c r="D1274" t="str">
        <f t="shared" si="134"/>
        <v>2011_Sep</v>
      </c>
      <c r="E1274" s="12" t="str">
        <f t="shared" si="135"/>
        <v>25_Sep</v>
      </c>
      <c r="F1274" s="12" t="str">
        <f t="shared" si="136"/>
        <v>Sep-11</v>
      </c>
      <c r="G1274" s="12"/>
    </row>
    <row r="1275" spans="1:7">
      <c r="A1275" s="2">
        <v>40812</v>
      </c>
      <c r="B1275" t="str">
        <f t="shared" si="132"/>
        <v>2011_09</v>
      </c>
      <c r="C1275" t="str">
        <f t="shared" si="133"/>
        <v>Sep</v>
      </c>
      <c r="D1275" t="str">
        <f t="shared" si="134"/>
        <v>2011_Sep</v>
      </c>
      <c r="E1275" s="12" t="str">
        <f t="shared" si="135"/>
        <v>26_Sep</v>
      </c>
      <c r="F1275" s="12" t="str">
        <f t="shared" si="136"/>
        <v>Sep-11</v>
      </c>
      <c r="G1275" s="12"/>
    </row>
    <row r="1276" spans="1:7">
      <c r="A1276" s="2">
        <v>40813</v>
      </c>
      <c r="B1276" t="str">
        <f t="shared" si="132"/>
        <v>2011_09</v>
      </c>
      <c r="C1276" t="str">
        <f t="shared" si="133"/>
        <v>Sep</v>
      </c>
      <c r="D1276" t="str">
        <f t="shared" si="134"/>
        <v>2011_Sep</v>
      </c>
      <c r="E1276" s="12" t="str">
        <f t="shared" si="135"/>
        <v>27_Sep</v>
      </c>
      <c r="F1276" s="12" t="str">
        <f t="shared" si="136"/>
        <v>Sep-11</v>
      </c>
      <c r="G1276" s="12"/>
    </row>
    <row r="1277" spans="1:7">
      <c r="A1277" s="2">
        <v>40814</v>
      </c>
      <c r="B1277" t="str">
        <f t="shared" si="132"/>
        <v>2011_09</v>
      </c>
      <c r="C1277" t="str">
        <f t="shared" si="133"/>
        <v>Sep</v>
      </c>
      <c r="D1277" t="str">
        <f t="shared" si="134"/>
        <v>2011_Sep</v>
      </c>
      <c r="E1277" s="12" t="str">
        <f t="shared" si="135"/>
        <v>28_Sep</v>
      </c>
      <c r="F1277" s="12" t="str">
        <f t="shared" si="136"/>
        <v>Sep-11</v>
      </c>
      <c r="G1277" s="12"/>
    </row>
    <row r="1278" spans="1:7">
      <c r="A1278" s="2">
        <v>40815</v>
      </c>
      <c r="B1278" t="str">
        <f t="shared" si="132"/>
        <v>2011_09</v>
      </c>
      <c r="C1278" t="str">
        <f t="shared" si="133"/>
        <v>Sep</v>
      </c>
      <c r="D1278" t="str">
        <f t="shared" si="134"/>
        <v>2011_Sep</v>
      </c>
      <c r="E1278" s="12" t="str">
        <f t="shared" si="135"/>
        <v>29_Sep</v>
      </c>
      <c r="F1278" s="12" t="str">
        <f t="shared" si="136"/>
        <v>Sep-11</v>
      </c>
      <c r="G1278" s="12"/>
    </row>
    <row r="1279" spans="1:7">
      <c r="A1279" s="2">
        <v>40816</v>
      </c>
      <c r="B1279" t="str">
        <f t="shared" si="132"/>
        <v>2011_09</v>
      </c>
      <c r="C1279" t="str">
        <f t="shared" si="133"/>
        <v>Sep</v>
      </c>
      <c r="D1279" t="str">
        <f t="shared" si="134"/>
        <v>2011_Sep</v>
      </c>
      <c r="E1279" s="12" t="str">
        <f t="shared" si="135"/>
        <v>30_Sep</v>
      </c>
      <c r="F1279" s="12" t="str">
        <f t="shared" si="136"/>
        <v>Sep-11</v>
      </c>
      <c r="G1279" s="12"/>
    </row>
    <row r="1280" spans="1:7">
      <c r="A1280" s="2">
        <v>40817</v>
      </c>
      <c r="B1280" t="str">
        <f t="shared" si="132"/>
        <v>2011_10</v>
      </c>
      <c r="C1280" t="str">
        <f t="shared" si="133"/>
        <v>Oct</v>
      </c>
      <c r="D1280" t="str">
        <f t="shared" si="134"/>
        <v>2011_Oct</v>
      </c>
      <c r="E1280" s="12" t="str">
        <f t="shared" si="135"/>
        <v>01_Oct</v>
      </c>
      <c r="F1280" s="12" t="str">
        <f t="shared" si="136"/>
        <v>Oct-11</v>
      </c>
      <c r="G1280" s="12"/>
    </row>
    <row r="1281" spans="1:7">
      <c r="A1281" s="2">
        <v>40818</v>
      </c>
      <c r="B1281" t="str">
        <f t="shared" si="132"/>
        <v>2011_10</v>
      </c>
      <c r="C1281" t="str">
        <f t="shared" si="133"/>
        <v>Oct</v>
      </c>
      <c r="D1281" t="str">
        <f t="shared" si="134"/>
        <v>2011_Oct</v>
      </c>
      <c r="E1281" s="12" t="str">
        <f t="shared" si="135"/>
        <v>02_Oct</v>
      </c>
      <c r="F1281" s="12" t="str">
        <f t="shared" si="136"/>
        <v>Oct-11</v>
      </c>
      <c r="G1281" s="12"/>
    </row>
    <row r="1282" spans="1:7">
      <c r="A1282" s="2">
        <v>40819</v>
      </c>
      <c r="B1282" t="str">
        <f t="shared" ref="B1282:B1345" si="137">TEXT(YEAR(A1282),"0000")&amp;"_"&amp;TEXT(MONTH(A1282),"00")</f>
        <v>2011_10</v>
      </c>
      <c r="C1282" t="str">
        <f t="shared" ref="C1282:C1345" si="138">VLOOKUP(TEXT(MONTH(A1282),"00"),$H$2:$I$13,2,FALSE)</f>
        <v>Oct</v>
      </c>
      <c r="D1282" t="str">
        <f t="shared" si="134"/>
        <v>2011_Oct</v>
      </c>
      <c r="E1282" s="12" t="str">
        <f t="shared" si="135"/>
        <v>03_Oct</v>
      </c>
      <c r="F1282" s="12" t="str">
        <f t="shared" si="136"/>
        <v>Oct-11</v>
      </c>
      <c r="G1282" s="12"/>
    </row>
    <row r="1283" spans="1:7">
      <c r="A1283" s="2">
        <v>40820</v>
      </c>
      <c r="B1283" t="str">
        <f t="shared" si="137"/>
        <v>2011_10</v>
      </c>
      <c r="C1283" t="str">
        <f t="shared" si="138"/>
        <v>Oct</v>
      </c>
      <c r="D1283" t="str">
        <f t="shared" ref="D1283:D1346" si="139">TEXT(YEAR(A1283),"0000")&amp;"_"&amp;C1283</f>
        <v>2011_Oct</v>
      </c>
      <c r="E1283" s="12" t="str">
        <f t="shared" ref="E1283:E1346" si="140">VLOOKUP(DAY(A1283),$G$2:$H$32,2,FALSE)&amp;"_"&amp;C1283</f>
        <v>04_Oct</v>
      </c>
      <c r="F1283" s="12" t="str">
        <f t="shared" si="136"/>
        <v>Oct-11</v>
      </c>
      <c r="G1283" s="12"/>
    </row>
    <row r="1284" spans="1:7">
      <c r="A1284" s="2">
        <v>40821</v>
      </c>
      <c r="B1284" t="str">
        <f t="shared" si="137"/>
        <v>2011_10</v>
      </c>
      <c r="C1284" t="str">
        <f t="shared" si="138"/>
        <v>Oct</v>
      </c>
      <c r="D1284" t="str">
        <f t="shared" si="139"/>
        <v>2011_Oct</v>
      </c>
      <c r="E1284" s="12" t="str">
        <f t="shared" si="140"/>
        <v>05_Oct</v>
      </c>
      <c r="F1284" s="12" t="str">
        <f t="shared" ref="F1284:F1347" si="141">C1284&amp;"-"&amp;RIGHT(YEAR(A1284),2)</f>
        <v>Oct-11</v>
      </c>
      <c r="G1284" s="12"/>
    </row>
    <row r="1285" spans="1:7">
      <c r="A1285" s="2">
        <v>40822</v>
      </c>
      <c r="B1285" t="str">
        <f t="shared" si="137"/>
        <v>2011_10</v>
      </c>
      <c r="C1285" t="str">
        <f t="shared" si="138"/>
        <v>Oct</v>
      </c>
      <c r="D1285" t="str">
        <f t="shared" si="139"/>
        <v>2011_Oct</v>
      </c>
      <c r="E1285" s="12" t="str">
        <f t="shared" si="140"/>
        <v>06_Oct</v>
      </c>
      <c r="F1285" s="12" t="str">
        <f t="shared" si="141"/>
        <v>Oct-11</v>
      </c>
      <c r="G1285" s="12"/>
    </row>
    <row r="1286" spans="1:7">
      <c r="A1286" s="2">
        <v>40823</v>
      </c>
      <c r="B1286" t="str">
        <f t="shared" si="137"/>
        <v>2011_10</v>
      </c>
      <c r="C1286" t="str">
        <f t="shared" si="138"/>
        <v>Oct</v>
      </c>
      <c r="D1286" t="str">
        <f t="shared" si="139"/>
        <v>2011_Oct</v>
      </c>
      <c r="E1286" s="12" t="str">
        <f t="shared" si="140"/>
        <v>07_Oct</v>
      </c>
      <c r="F1286" s="12" t="str">
        <f t="shared" si="141"/>
        <v>Oct-11</v>
      </c>
      <c r="G1286" s="12"/>
    </row>
    <row r="1287" spans="1:7">
      <c r="A1287" s="2">
        <v>40824</v>
      </c>
      <c r="B1287" t="str">
        <f t="shared" si="137"/>
        <v>2011_10</v>
      </c>
      <c r="C1287" t="str">
        <f t="shared" si="138"/>
        <v>Oct</v>
      </c>
      <c r="D1287" t="str">
        <f t="shared" si="139"/>
        <v>2011_Oct</v>
      </c>
      <c r="E1287" s="12" t="str">
        <f t="shared" si="140"/>
        <v>08_Oct</v>
      </c>
      <c r="F1287" s="12" t="str">
        <f t="shared" si="141"/>
        <v>Oct-11</v>
      </c>
      <c r="G1287" s="12"/>
    </row>
    <row r="1288" spans="1:7">
      <c r="A1288" s="2">
        <v>40825</v>
      </c>
      <c r="B1288" t="str">
        <f t="shared" si="137"/>
        <v>2011_10</v>
      </c>
      <c r="C1288" t="str">
        <f t="shared" si="138"/>
        <v>Oct</v>
      </c>
      <c r="D1288" t="str">
        <f t="shared" si="139"/>
        <v>2011_Oct</v>
      </c>
      <c r="E1288" s="12" t="str">
        <f t="shared" si="140"/>
        <v>09_Oct</v>
      </c>
      <c r="F1288" s="12" t="str">
        <f t="shared" si="141"/>
        <v>Oct-11</v>
      </c>
      <c r="G1288" s="12"/>
    </row>
    <row r="1289" spans="1:7">
      <c r="A1289" s="2">
        <v>40826</v>
      </c>
      <c r="B1289" t="str">
        <f t="shared" si="137"/>
        <v>2011_10</v>
      </c>
      <c r="C1289" t="str">
        <f t="shared" si="138"/>
        <v>Oct</v>
      </c>
      <c r="D1289" t="str">
        <f t="shared" si="139"/>
        <v>2011_Oct</v>
      </c>
      <c r="E1289" s="12" t="str">
        <f t="shared" si="140"/>
        <v>10_Oct</v>
      </c>
      <c r="F1289" s="12" t="str">
        <f t="shared" si="141"/>
        <v>Oct-11</v>
      </c>
      <c r="G1289" s="12"/>
    </row>
    <row r="1290" spans="1:7">
      <c r="A1290" s="2">
        <v>40827</v>
      </c>
      <c r="B1290" t="str">
        <f t="shared" si="137"/>
        <v>2011_10</v>
      </c>
      <c r="C1290" t="str">
        <f t="shared" si="138"/>
        <v>Oct</v>
      </c>
      <c r="D1290" t="str">
        <f t="shared" si="139"/>
        <v>2011_Oct</v>
      </c>
      <c r="E1290" s="12" t="str">
        <f t="shared" si="140"/>
        <v>11_Oct</v>
      </c>
      <c r="F1290" s="12" t="str">
        <f t="shared" si="141"/>
        <v>Oct-11</v>
      </c>
      <c r="G1290" s="12"/>
    </row>
    <row r="1291" spans="1:7">
      <c r="A1291" s="2">
        <v>40828</v>
      </c>
      <c r="B1291" t="str">
        <f t="shared" si="137"/>
        <v>2011_10</v>
      </c>
      <c r="C1291" t="str">
        <f t="shared" si="138"/>
        <v>Oct</v>
      </c>
      <c r="D1291" t="str">
        <f t="shared" si="139"/>
        <v>2011_Oct</v>
      </c>
      <c r="E1291" s="12" t="str">
        <f t="shared" si="140"/>
        <v>12_Oct</v>
      </c>
      <c r="F1291" s="12" t="str">
        <f t="shared" si="141"/>
        <v>Oct-11</v>
      </c>
      <c r="G1291" s="12"/>
    </row>
    <row r="1292" spans="1:7">
      <c r="A1292" s="2">
        <v>40829</v>
      </c>
      <c r="B1292" t="str">
        <f t="shared" si="137"/>
        <v>2011_10</v>
      </c>
      <c r="C1292" t="str">
        <f t="shared" si="138"/>
        <v>Oct</v>
      </c>
      <c r="D1292" t="str">
        <f t="shared" si="139"/>
        <v>2011_Oct</v>
      </c>
      <c r="E1292" s="12" t="str">
        <f t="shared" si="140"/>
        <v>13_Oct</v>
      </c>
      <c r="F1292" s="12" t="str">
        <f t="shared" si="141"/>
        <v>Oct-11</v>
      </c>
      <c r="G1292" s="12"/>
    </row>
    <row r="1293" spans="1:7">
      <c r="A1293" s="2">
        <v>40830</v>
      </c>
      <c r="B1293" t="str">
        <f t="shared" si="137"/>
        <v>2011_10</v>
      </c>
      <c r="C1293" t="str">
        <f t="shared" si="138"/>
        <v>Oct</v>
      </c>
      <c r="D1293" t="str">
        <f t="shared" si="139"/>
        <v>2011_Oct</v>
      </c>
      <c r="E1293" s="12" t="str">
        <f t="shared" si="140"/>
        <v>14_Oct</v>
      </c>
      <c r="F1293" s="12" t="str">
        <f t="shared" si="141"/>
        <v>Oct-11</v>
      </c>
      <c r="G1293" s="12"/>
    </row>
    <row r="1294" spans="1:7">
      <c r="A1294" s="2">
        <v>40831</v>
      </c>
      <c r="B1294" t="str">
        <f t="shared" si="137"/>
        <v>2011_10</v>
      </c>
      <c r="C1294" t="str">
        <f t="shared" si="138"/>
        <v>Oct</v>
      </c>
      <c r="D1294" t="str">
        <f t="shared" si="139"/>
        <v>2011_Oct</v>
      </c>
      <c r="E1294" s="12" t="str">
        <f t="shared" si="140"/>
        <v>15_Oct</v>
      </c>
      <c r="F1294" s="12" t="str">
        <f t="shared" si="141"/>
        <v>Oct-11</v>
      </c>
      <c r="G1294" s="12"/>
    </row>
    <row r="1295" spans="1:7">
      <c r="A1295" s="2">
        <v>40832</v>
      </c>
      <c r="B1295" t="str">
        <f t="shared" si="137"/>
        <v>2011_10</v>
      </c>
      <c r="C1295" t="str">
        <f t="shared" si="138"/>
        <v>Oct</v>
      </c>
      <c r="D1295" t="str">
        <f t="shared" si="139"/>
        <v>2011_Oct</v>
      </c>
      <c r="E1295" s="12" t="str">
        <f t="shared" si="140"/>
        <v>16_Oct</v>
      </c>
      <c r="F1295" s="12" t="str">
        <f t="shared" si="141"/>
        <v>Oct-11</v>
      </c>
      <c r="G1295" s="12"/>
    </row>
    <row r="1296" spans="1:7">
      <c r="A1296" s="2">
        <v>40833</v>
      </c>
      <c r="B1296" t="str">
        <f t="shared" si="137"/>
        <v>2011_10</v>
      </c>
      <c r="C1296" t="str">
        <f t="shared" si="138"/>
        <v>Oct</v>
      </c>
      <c r="D1296" t="str">
        <f t="shared" si="139"/>
        <v>2011_Oct</v>
      </c>
      <c r="E1296" s="12" t="str">
        <f t="shared" si="140"/>
        <v>17_Oct</v>
      </c>
      <c r="F1296" s="12" t="str">
        <f t="shared" si="141"/>
        <v>Oct-11</v>
      </c>
      <c r="G1296" s="12"/>
    </row>
    <row r="1297" spans="1:7">
      <c r="A1297" s="2">
        <v>40834</v>
      </c>
      <c r="B1297" t="str">
        <f t="shared" si="137"/>
        <v>2011_10</v>
      </c>
      <c r="C1297" t="str">
        <f t="shared" si="138"/>
        <v>Oct</v>
      </c>
      <c r="D1297" t="str">
        <f t="shared" si="139"/>
        <v>2011_Oct</v>
      </c>
      <c r="E1297" s="12" t="str">
        <f t="shared" si="140"/>
        <v>18_Oct</v>
      </c>
      <c r="F1297" s="12" t="str">
        <f t="shared" si="141"/>
        <v>Oct-11</v>
      </c>
      <c r="G1297" s="12"/>
    </row>
    <row r="1298" spans="1:7">
      <c r="A1298" s="2">
        <v>40835</v>
      </c>
      <c r="B1298" t="str">
        <f t="shared" si="137"/>
        <v>2011_10</v>
      </c>
      <c r="C1298" t="str">
        <f t="shared" si="138"/>
        <v>Oct</v>
      </c>
      <c r="D1298" t="str">
        <f t="shared" si="139"/>
        <v>2011_Oct</v>
      </c>
      <c r="E1298" s="12" t="str">
        <f t="shared" si="140"/>
        <v>19_Oct</v>
      </c>
      <c r="F1298" s="12" t="str">
        <f t="shared" si="141"/>
        <v>Oct-11</v>
      </c>
      <c r="G1298" s="12"/>
    </row>
    <row r="1299" spans="1:7">
      <c r="A1299" s="2">
        <v>40836</v>
      </c>
      <c r="B1299" t="str">
        <f t="shared" si="137"/>
        <v>2011_10</v>
      </c>
      <c r="C1299" t="str">
        <f t="shared" si="138"/>
        <v>Oct</v>
      </c>
      <c r="D1299" t="str">
        <f t="shared" si="139"/>
        <v>2011_Oct</v>
      </c>
      <c r="E1299" s="12" t="str">
        <f t="shared" si="140"/>
        <v>20_Oct</v>
      </c>
      <c r="F1299" s="12" t="str">
        <f t="shared" si="141"/>
        <v>Oct-11</v>
      </c>
      <c r="G1299" s="12"/>
    </row>
    <row r="1300" spans="1:7">
      <c r="A1300" s="2">
        <v>40837</v>
      </c>
      <c r="B1300" t="str">
        <f t="shared" si="137"/>
        <v>2011_10</v>
      </c>
      <c r="C1300" t="str">
        <f t="shared" si="138"/>
        <v>Oct</v>
      </c>
      <c r="D1300" t="str">
        <f t="shared" si="139"/>
        <v>2011_Oct</v>
      </c>
      <c r="E1300" s="12" t="str">
        <f t="shared" si="140"/>
        <v>21_Oct</v>
      </c>
      <c r="F1300" s="12" t="str">
        <f t="shared" si="141"/>
        <v>Oct-11</v>
      </c>
      <c r="G1300" s="12"/>
    </row>
    <row r="1301" spans="1:7">
      <c r="A1301" s="2">
        <v>40838</v>
      </c>
      <c r="B1301" t="str">
        <f t="shared" si="137"/>
        <v>2011_10</v>
      </c>
      <c r="C1301" t="str">
        <f t="shared" si="138"/>
        <v>Oct</v>
      </c>
      <c r="D1301" t="str">
        <f t="shared" si="139"/>
        <v>2011_Oct</v>
      </c>
      <c r="E1301" s="12" t="str">
        <f t="shared" si="140"/>
        <v>22_Oct</v>
      </c>
      <c r="F1301" s="12" t="str">
        <f t="shared" si="141"/>
        <v>Oct-11</v>
      </c>
      <c r="G1301" s="12"/>
    </row>
    <row r="1302" spans="1:7">
      <c r="A1302" s="2">
        <v>40839</v>
      </c>
      <c r="B1302" t="str">
        <f t="shared" si="137"/>
        <v>2011_10</v>
      </c>
      <c r="C1302" t="str">
        <f t="shared" si="138"/>
        <v>Oct</v>
      </c>
      <c r="D1302" t="str">
        <f t="shared" si="139"/>
        <v>2011_Oct</v>
      </c>
      <c r="E1302" s="12" t="str">
        <f t="shared" si="140"/>
        <v>23_Oct</v>
      </c>
      <c r="F1302" s="12" t="str">
        <f t="shared" si="141"/>
        <v>Oct-11</v>
      </c>
      <c r="G1302" s="12"/>
    </row>
    <row r="1303" spans="1:7">
      <c r="A1303" s="2">
        <v>40840</v>
      </c>
      <c r="B1303" t="str">
        <f t="shared" si="137"/>
        <v>2011_10</v>
      </c>
      <c r="C1303" t="str">
        <f t="shared" si="138"/>
        <v>Oct</v>
      </c>
      <c r="D1303" t="str">
        <f t="shared" si="139"/>
        <v>2011_Oct</v>
      </c>
      <c r="E1303" s="12" t="str">
        <f t="shared" si="140"/>
        <v>24_Oct</v>
      </c>
      <c r="F1303" s="12" t="str">
        <f t="shared" si="141"/>
        <v>Oct-11</v>
      </c>
      <c r="G1303" s="12"/>
    </row>
    <row r="1304" spans="1:7">
      <c r="A1304" s="2">
        <v>40841</v>
      </c>
      <c r="B1304" t="str">
        <f t="shared" si="137"/>
        <v>2011_10</v>
      </c>
      <c r="C1304" t="str">
        <f t="shared" si="138"/>
        <v>Oct</v>
      </c>
      <c r="D1304" t="str">
        <f t="shared" si="139"/>
        <v>2011_Oct</v>
      </c>
      <c r="E1304" s="12" t="str">
        <f t="shared" si="140"/>
        <v>25_Oct</v>
      </c>
      <c r="F1304" s="12" t="str">
        <f t="shared" si="141"/>
        <v>Oct-11</v>
      </c>
      <c r="G1304" s="12"/>
    </row>
    <row r="1305" spans="1:7">
      <c r="A1305" s="2">
        <v>40842</v>
      </c>
      <c r="B1305" t="str">
        <f t="shared" si="137"/>
        <v>2011_10</v>
      </c>
      <c r="C1305" t="str">
        <f t="shared" si="138"/>
        <v>Oct</v>
      </c>
      <c r="D1305" t="str">
        <f t="shared" si="139"/>
        <v>2011_Oct</v>
      </c>
      <c r="E1305" s="12" t="str">
        <f t="shared" si="140"/>
        <v>26_Oct</v>
      </c>
      <c r="F1305" s="12" t="str">
        <f t="shared" si="141"/>
        <v>Oct-11</v>
      </c>
      <c r="G1305" s="12"/>
    </row>
    <row r="1306" spans="1:7">
      <c r="A1306" s="2">
        <v>40843</v>
      </c>
      <c r="B1306" t="str">
        <f t="shared" si="137"/>
        <v>2011_10</v>
      </c>
      <c r="C1306" t="str">
        <f t="shared" si="138"/>
        <v>Oct</v>
      </c>
      <c r="D1306" t="str">
        <f t="shared" si="139"/>
        <v>2011_Oct</v>
      </c>
      <c r="E1306" s="12" t="str">
        <f t="shared" si="140"/>
        <v>27_Oct</v>
      </c>
      <c r="F1306" s="12" t="str">
        <f t="shared" si="141"/>
        <v>Oct-11</v>
      </c>
      <c r="G1306" s="12"/>
    </row>
    <row r="1307" spans="1:7">
      <c r="A1307" s="2">
        <v>40844</v>
      </c>
      <c r="B1307" t="str">
        <f t="shared" si="137"/>
        <v>2011_10</v>
      </c>
      <c r="C1307" t="str">
        <f t="shared" si="138"/>
        <v>Oct</v>
      </c>
      <c r="D1307" t="str">
        <f t="shared" si="139"/>
        <v>2011_Oct</v>
      </c>
      <c r="E1307" s="12" t="str">
        <f t="shared" si="140"/>
        <v>28_Oct</v>
      </c>
      <c r="F1307" s="12" t="str">
        <f t="shared" si="141"/>
        <v>Oct-11</v>
      </c>
      <c r="G1307" s="12"/>
    </row>
    <row r="1308" spans="1:7">
      <c r="A1308" s="2">
        <v>40845</v>
      </c>
      <c r="B1308" t="str">
        <f t="shared" si="137"/>
        <v>2011_10</v>
      </c>
      <c r="C1308" t="str">
        <f t="shared" si="138"/>
        <v>Oct</v>
      </c>
      <c r="D1308" t="str">
        <f t="shared" si="139"/>
        <v>2011_Oct</v>
      </c>
      <c r="E1308" s="12" t="str">
        <f t="shared" si="140"/>
        <v>29_Oct</v>
      </c>
      <c r="F1308" s="12" t="str">
        <f t="shared" si="141"/>
        <v>Oct-11</v>
      </c>
      <c r="G1308" s="12"/>
    </row>
    <row r="1309" spans="1:7">
      <c r="A1309" s="2">
        <v>40846</v>
      </c>
      <c r="B1309" t="str">
        <f t="shared" si="137"/>
        <v>2011_10</v>
      </c>
      <c r="C1309" t="str">
        <f t="shared" si="138"/>
        <v>Oct</v>
      </c>
      <c r="D1309" t="str">
        <f t="shared" si="139"/>
        <v>2011_Oct</v>
      </c>
      <c r="E1309" s="12" t="str">
        <f t="shared" si="140"/>
        <v>30_Oct</v>
      </c>
      <c r="F1309" s="12" t="str">
        <f t="shared" si="141"/>
        <v>Oct-11</v>
      </c>
      <c r="G1309" s="12"/>
    </row>
    <row r="1310" spans="1:7">
      <c r="A1310" s="2">
        <v>40847</v>
      </c>
      <c r="B1310" t="str">
        <f t="shared" si="137"/>
        <v>2011_10</v>
      </c>
      <c r="C1310" t="str">
        <f t="shared" si="138"/>
        <v>Oct</v>
      </c>
      <c r="D1310" t="str">
        <f t="shared" si="139"/>
        <v>2011_Oct</v>
      </c>
      <c r="E1310" s="12" t="str">
        <f t="shared" si="140"/>
        <v>31_Oct</v>
      </c>
      <c r="F1310" s="12" t="str">
        <f t="shared" si="141"/>
        <v>Oct-11</v>
      </c>
      <c r="G1310" s="12"/>
    </row>
    <row r="1311" spans="1:7">
      <c r="A1311" s="2">
        <v>40848</v>
      </c>
      <c r="B1311" t="str">
        <f t="shared" si="137"/>
        <v>2011_11</v>
      </c>
      <c r="C1311" t="str">
        <f t="shared" si="138"/>
        <v>Nov</v>
      </c>
      <c r="D1311" t="str">
        <f t="shared" si="139"/>
        <v>2011_Nov</v>
      </c>
      <c r="E1311" s="12" t="str">
        <f t="shared" si="140"/>
        <v>01_Nov</v>
      </c>
      <c r="F1311" s="12" t="str">
        <f t="shared" si="141"/>
        <v>Nov-11</v>
      </c>
      <c r="G1311" s="12"/>
    </row>
    <row r="1312" spans="1:7">
      <c r="A1312" s="2">
        <v>40849</v>
      </c>
      <c r="B1312" t="str">
        <f t="shared" si="137"/>
        <v>2011_11</v>
      </c>
      <c r="C1312" t="str">
        <f t="shared" si="138"/>
        <v>Nov</v>
      </c>
      <c r="D1312" t="str">
        <f t="shared" si="139"/>
        <v>2011_Nov</v>
      </c>
      <c r="E1312" s="12" t="str">
        <f t="shared" si="140"/>
        <v>02_Nov</v>
      </c>
      <c r="F1312" s="12" t="str">
        <f t="shared" si="141"/>
        <v>Nov-11</v>
      </c>
      <c r="G1312" s="12"/>
    </row>
    <row r="1313" spans="1:7">
      <c r="A1313" s="2">
        <v>40850</v>
      </c>
      <c r="B1313" t="str">
        <f t="shared" si="137"/>
        <v>2011_11</v>
      </c>
      <c r="C1313" t="str">
        <f t="shared" si="138"/>
        <v>Nov</v>
      </c>
      <c r="D1313" t="str">
        <f t="shared" si="139"/>
        <v>2011_Nov</v>
      </c>
      <c r="E1313" s="12" t="str">
        <f t="shared" si="140"/>
        <v>03_Nov</v>
      </c>
      <c r="F1313" s="12" t="str">
        <f t="shared" si="141"/>
        <v>Nov-11</v>
      </c>
      <c r="G1313" s="12"/>
    </row>
    <row r="1314" spans="1:7">
      <c r="A1314" s="2">
        <v>40851</v>
      </c>
      <c r="B1314" t="str">
        <f t="shared" si="137"/>
        <v>2011_11</v>
      </c>
      <c r="C1314" t="str">
        <f t="shared" si="138"/>
        <v>Nov</v>
      </c>
      <c r="D1314" t="str">
        <f t="shared" si="139"/>
        <v>2011_Nov</v>
      </c>
      <c r="E1314" s="12" t="str">
        <f t="shared" si="140"/>
        <v>04_Nov</v>
      </c>
      <c r="F1314" s="12" t="str">
        <f t="shared" si="141"/>
        <v>Nov-11</v>
      </c>
      <c r="G1314" s="12"/>
    </row>
    <row r="1315" spans="1:7">
      <c r="A1315" s="2">
        <v>40852</v>
      </c>
      <c r="B1315" t="str">
        <f t="shared" si="137"/>
        <v>2011_11</v>
      </c>
      <c r="C1315" t="str">
        <f t="shared" si="138"/>
        <v>Nov</v>
      </c>
      <c r="D1315" t="str">
        <f t="shared" si="139"/>
        <v>2011_Nov</v>
      </c>
      <c r="E1315" s="12" t="str">
        <f t="shared" si="140"/>
        <v>05_Nov</v>
      </c>
      <c r="F1315" s="12" t="str">
        <f t="shared" si="141"/>
        <v>Nov-11</v>
      </c>
      <c r="G1315" s="12"/>
    </row>
    <row r="1316" spans="1:7">
      <c r="A1316" s="2">
        <v>40853</v>
      </c>
      <c r="B1316" t="str">
        <f t="shared" si="137"/>
        <v>2011_11</v>
      </c>
      <c r="C1316" t="str">
        <f t="shared" si="138"/>
        <v>Nov</v>
      </c>
      <c r="D1316" t="str">
        <f t="shared" si="139"/>
        <v>2011_Nov</v>
      </c>
      <c r="E1316" s="12" t="str">
        <f t="shared" si="140"/>
        <v>06_Nov</v>
      </c>
      <c r="F1316" s="12" t="str">
        <f t="shared" si="141"/>
        <v>Nov-11</v>
      </c>
      <c r="G1316" s="12"/>
    </row>
    <row r="1317" spans="1:7">
      <c r="A1317" s="2">
        <v>40854</v>
      </c>
      <c r="B1317" t="str">
        <f t="shared" si="137"/>
        <v>2011_11</v>
      </c>
      <c r="C1317" t="str">
        <f t="shared" si="138"/>
        <v>Nov</v>
      </c>
      <c r="D1317" t="str">
        <f t="shared" si="139"/>
        <v>2011_Nov</v>
      </c>
      <c r="E1317" s="12" t="str">
        <f t="shared" si="140"/>
        <v>07_Nov</v>
      </c>
      <c r="F1317" s="12" t="str">
        <f t="shared" si="141"/>
        <v>Nov-11</v>
      </c>
      <c r="G1317" s="12"/>
    </row>
    <row r="1318" spans="1:7">
      <c r="A1318" s="2">
        <v>40855</v>
      </c>
      <c r="B1318" t="str">
        <f t="shared" si="137"/>
        <v>2011_11</v>
      </c>
      <c r="C1318" t="str">
        <f t="shared" si="138"/>
        <v>Nov</v>
      </c>
      <c r="D1318" t="str">
        <f t="shared" si="139"/>
        <v>2011_Nov</v>
      </c>
      <c r="E1318" s="12" t="str">
        <f t="shared" si="140"/>
        <v>08_Nov</v>
      </c>
      <c r="F1318" s="12" t="str">
        <f t="shared" si="141"/>
        <v>Nov-11</v>
      </c>
      <c r="G1318" s="12"/>
    </row>
    <row r="1319" spans="1:7">
      <c r="A1319" s="2">
        <v>40856</v>
      </c>
      <c r="B1319" t="str">
        <f t="shared" si="137"/>
        <v>2011_11</v>
      </c>
      <c r="C1319" t="str">
        <f t="shared" si="138"/>
        <v>Nov</v>
      </c>
      <c r="D1319" t="str">
        <f t="shared" si="139"/>
        <v>2011_Nov</v>
      </c>
      <c r="E1319" s="12" t="str">
        <f t="shared" si="140"/>
        <v>09_Nov</v>
      </c>
      <c r="F1319" s="12" t="str">
        <f t="shared" si="141"/>
        <v>Nov-11</v>
      </c>
      <c r="G1319" s="12"/>
    </row>
    <row r="1320" spans="1:7">
      <c r="A1320" s="2">
        <v>40857</v>
      </c>
      <c r="B1320" t="str">
        <f t="shared" si="137"/>
        <v>2011_11</v>
      </c>
      <c r="C1320" t="str">
        <f t="shared" si="138"/>
        <v>Nov</v>
      </c>
      <c r="D1320" t="str">
        <f t="shared" si="139"/>
        <v>2011_Nov</v>
      </c>
      <c r="E1320" s="12" t="str">
        <f t="shared" si="140"/>
        <v>10_Nov</v>
      </c>
      <c r="F1320" s="12" t="str">
        <f t="shared" si="141"/>
        <v>Nov-11</v>
      </c>
      <c r="G1320" s="12"/>
    </row>
    <row r="1321" spans="1:7">
      <c r="A1321" s="2">
        <v>40858</v>
      </c>
      <c r="B1321" t="str">
        <f t="shared" si="137"/>
        <v>2011_11</v>
      </c>
      <c r="C1321" t="str">
        <f t="shared" si="138"/>
        <v>Nov</v>
      </c>
      <c r="D1321" t="str">
        <f t="shared" si="139"/>
        <v>2011_Nov</v>
      </c>
      <c r="E1321" s="12" t="str">
        <f t="shared" si="140"/>
        <v>11_Nov</v>
      </c>
      <c r="F1321" s="12" t="str">
        <f t="shared" si="141"/>
        <v>Nov-11</v>
      </c>
      <c r="G1321" s="12"/>
    </row>
    <row r="1322" spans="1:7">
      <c r="A1322" s="2">
        <v>40859</v>
      </c>
      <c r="B1322" t="str">
        <f t="shared" si="137"/>
        <v>2011_11</v>
      </c>
      <c r="C1322" t="str">
        <f t="shared" si="138"/>
        <v>Nov</v>
      </c>
      <c r="D1322" t="str">
        <f t="shared" si="139"/>
        <v>2011_Nov</v>
      </c>
      <c r="E1322" s="12" t="str">
        <f t="shared" si="140"/>
        <v>12_Nov</v>
      </c>
      <c r="F1322" s="12" t="str">
        <f t="shared" si="141"/>
        <v>Nov-11</v>
      </c>
      <c r="G1322" s="12"/>
    </row>
    <row r="1323" spans="1:7">
      <c r="A1323" s="2">
        <v>40860</v>
      </c>
      <c r="B1323" t="str">
        <f t="shared" si="137"/>
        <v>2011_11</v>
      </c>
      <c r="C1323" t="str">
        <f t="shared" si="138"/>
        <v>Nov</v>
      </c>
      <c r="D1323" t="str">
        <f t="shared" si="139"/>
        <v>2011_Nov</v>
      </c>
      <c r="E1323" s="12" t="str">
        <f t="shared" si="140"/>
        <v>13_Nov</v>
      </c>
      <c r="F1323" s="12" t="str">
        <f t="shared" si="141"/>
        <v>Nov-11</v>
      </c>
      <c r="G1323" s="12"/>
    </row>
    <row r="1324" spans="1:7">
      <c r="A1324" s="2">
        <v>40861</v>
      </c>
      <c r="B1324" t="str">
        <f t="shared" si="137"/>
        <v>2011_11</v>
      </c>
      <c r="C1324" t="str">
        <f t="shared" si="138"/>
        <v>Nov</v>
      </c>
      <c r="D1324" t="str">
        <f t="shared" si="139"/>
        <v>2011_Nov</v>
      </c>
      <c r="E1324" s="12" t="str">
        <f t="shared" si="140"/>
        <v>14_Nov</v>
      </c>
      <c r="F1324" s="12" t="str">
        <f t="shared" si="141"/>
        <v>Nov-11</v>
      </c>
      <c r="G1324" s="12"/>
    </row>
    <row r="1325" spans="1:7">
      <c r="A1325" s="2">
        <v>40862</v>
      </c>
      <c r="B1325" t="str">
        <f t="shared" si="137"/>
        <v>2011_11</v>
      </c>
      <c r="C1325" t="str">
        <f t="shared" si="138"/>
        <v>Nov</v>
      </c>
      <c r="D1325" t="str">
        <f t="shared" si="139"/>
        <v>2011_Nov</v>
      </c>
      <c r="E1325" s="12" t="str">
        <f t="shared" si="140"/>
        <v>15_Nov</v>
      </c>
      <c r="F1325" s="12" t="str">
        <f t="shared" si="141"/>
        <v>Nov-11</v>
      </c>
      <c r="G1325" s="12"/>
    </row>
    <row r="1326" spans="1:7">
      <c r="A1326" s="2">
        <v>40863</v>
      </c>
      <c r="B1326" t="str">
        <f t="shared" si="137"/>
        <v>2011_11</v>
      </c>
      <c r="C1326" t="str">
        <f t="shared" si="138"/>
        <v>Nov</v>
      </c>
      <c r="D1326" t="str">
        <f t="shared" si="139"/>
        <v>2011_Nov</v>
      </c>
      <c r="E1326" s="12" t="str">
        <f t="shared" si="140"/>
        <v>16_Nov</v>
      </c>
      <c r="F1326" s="12" t="str">
        <f t="shared" si="141"/>
        <v>Nov-11</v>
      </c>
      <c r="G1326" s="12"/>
    </row>
    <row r="1327" spans="1:7">
      <c r="A1327" s="2">
        <v>40864</v>
      </c>
      <c r="B1327" t="str">
        <f t="shared" si="137"/>
        <v>2011_11</v>
      </c>
      <c r="C1327" t="str">
        <f t="shared" si="138"/>
        <v>Nov</v>
      </c>
      <c r="D1327" t="str">
        <f t="shared" si="139"/>
        <v>2011_Nov</v>
      </c>
      <c r="E1327" s="12" t="str">
        <f t="shared" si="140"/>
        <v>17_Nov</v>
      </c>
      <c r="F1327" s="12" t="str">
        <f t="shared" si="141"/>
        <v>Nov-11</v>
      </c>
      <c r="G1327" s="12"/>
    </row>
    <row r="1328" spans="1:7">
      <c r="A1328" s="2">
        <v>40865</v>
      </c>
      <c r="B1328" t="str">
        <f t="shared" si="137"/>
        <v>2011_11</v>
      </c>
      <c r="C1328" t="str">
        <f t="shared" si="138"/>
        <v>Nov</v>
      </c>
      <c r="D1328" t="str">
        <f t="shared" si="139"/>
        <v>2011_Nov</v>
      </c>
      <c r="E1328" s="12" t="str">
        <f t="shared" si="140"/>
        <v>18_Nov</v>
      </c>
      <c r="F1328" s="12" t="str">
        <f t="shared" si="141"/>
        <v>Nov-11</v>
      </c>
      <c r="G1328" s="12"/>
    </row>
    <row r="1329" spans="1:7">
      <c r="A1329" s="2">
        <v>40866</v>
      </c>
      <c r="B1329" t="str">
        <f t="shared" si="137"/>
        <v>2011_11</v>
      </c>
      <c r="C1329" t="str">
        <f t="shared" si="138"/>
        <v>Nov</v>
      </c>
      <c r="D1329" t="str">
        <f t="shared" si="139"/>
        <v>2011_Nov</v>
      </c>
      <c r="E1329" s="12" t="str">
        <f t="shared" si="140"/>
        <v>19_Nov</v>
      </c>
      <c r="F1329" s="12" t="str">
        <f t="shared" si="141"/>
        <v>Nov-11</v>
      </c>
      <c r="G1329" s="12"/>
    </row>
    <row r="1330" spans="1:7">
      <c r="A1330" s="2">
        <v>40867</v>
      </c>
      <c r="B1330" t="str">
        <f t="shared" si="137"/>
        <v>2011_11</v>
      </c>
      <c r="C1330" t="str">
        <f t="shared" si="138"/>
        <v>Nov</v>
      </c>
      <c r="D1330" t="str">
        <f t="shared" si="139"/>
        <v>2011_Nov</v>
      </c>
      <c r="E1330" s="12" t="str">
        <f t="shared" si="140"/>
        <v>20_Nov</v>
      </c>
      <c r="F1330" s="12" t="str">
        <f t="shared" si="141"/>
        <v>Nov-11</v>
      </c>
      <c r="G1330" s="12"/>
    </row>
    <row r="1331" spans="1:7">
      <c r="A1331" s="2">
        <v>40868</v>
      </c>
      <c r="B1331" t="str">
        <f t="shared" si="137"/>
        <v>2011_11</v>
      </c>
      <c r="C1331" t="str">
        <f t="shared" si="138"/>
        <v>Nov</v>
      </c>
      <c r="D1331" t="str">
        <f t="shared" si="139"/>
        <v>2011_Nov</v>
      </c>
      <c r="E1331" s="12" t="str">
        <f t="shared" si="140"/>
        <v>21_Nov</v>
      </c>
      <c r="F1331" s="12" t="str">
        <f t="shared" si="141"/>
        <v>Nov-11</v>
      </c>
      <c r="G1331" s="12"/>
    </row>
    <row r="1332" spans="1:7">
      <c r="A1332" s="2">
        <v>40869</v>
      </c>
      <c r="B1332" t="str">
        <f t="shared" si="137"/>
        <v>2011_11</v>
      </c>
      <c r="C1332" t="str">
        <f t="shared" si="138"/>
        <v>Nov</v>
      </c>
      <c r="D1332" t="str">
        <f t="shared" si="139"/>
        <v>2011_Nov</v>
      </c>
      <c r="E1332" s="12" t="str">
        <f t="shared" si="140"/>
        <v>22_Nov</v>
      </c>
      <c r="F1332" s="12" t="str">
        <f t="shared" si="141"/>
        <v>Nov-11</v>
      </c>
      <c r="G1332" s="12"/>
    </row>
    <row r="1333" spans="1:7">
      <c r="A1333" s="2">
        <v>40870</v>
      </c>
      <c r="B1333" t="str">
        <f t="shared" si="137"/>
        <v>2011_11</v>
      </c>
      <c r="C1333" t="str">
        <f t="shared" si="138"/>
        <v>Nov</v>
      </c>
      <c r="D1333" t="str">
        <f t="shared" si="139"/>
        <v>2011_Nov</v>
      </c>
      <c r="E1333" s="12" t="str">
        <f t="shared" si="140"/>
        <v>23_Nov</v>
      </c>
      <c r="F1333" s="12" t="str">
        <f t="shared" si="141"/>
        <v>Nov-11</v>
      </c>
      <c r="G1333" s="12"/>
    </row>
    <row r="1334" spans="1:7">
      <c r="A1334" s="2">
        <v>40871</v>
      </c>
      <c r="B1334" t="str">
        <f t="shared" si="137"/>
        <v>2011_11</v>
      </c>
      <c r="C1334" t="str">
        <f t="shared" si="138"/>
        <v>Nov</v>
      </c>
      <c r="D1334" t="str">
        <f t="shared" si="139"/>
        <v>2011_Nov</v>
      </c>
      <c r="E1334" s="12" t="str">
        <f t="shared" si="140"/>
        <v>24_Nov</v>
      </c>
      <c r="F1334" s="12" t="str">
        <f t="shared" si="141"/>
        <v>Nov-11</v>
      </c>
      <c r="G1334" s="12"/>
    </row>
    <row r="1335" spans="1:7">
      <c r="A1335" s="2">
        <v>40872</v>
      </c>
      <c r="B1335" t="str">
        <f t="shared" si="137"/>
        <v>2011_11</v>
      </c>
      <c r="C1335" t="str">
        <f t="shared" si="138"/>
        <v>Nov</v>
      </c>
      <c r="D1335" t="str">
        <f t="shared" si="139"/>
        <v>2011_Nov</v>
      </c>
      <c r="E1335" s="12" t="str">
        <f t="shared" si="140"/>
        <v>25_Nov</v>
      </c>
      <c r="F1335" s="12" t="str">
        <f t="shared" si="141"/>
        <v>Nov-11</v>
      </c>
      <c r="G1335" s="12"/>
    </row>
    <row r="1336" spans="1:7">
      <c r="A1336" s="2">
        <v>40873</v>
      </c>
      <c r="B1336" t="str">
        <f t="shared" si="137"/>
        <v>2011_11</v>
      </c>
      <c r="C1336" t="str">
        <f t="shared" si="138"/>
        <v>Nov</v>
      </c>
      <c r="D1336" t="str">
        <f t="shared" si="139"/>
        <v>2011_Nov</v>
      </c>
      <c r="E1336" s="12" t="str">
        <f t="shared" si="140"/>
        <v>26_Nov</v>
      </c>
      <c r="F1336" s="12" t="str">
        <f t="shared" si="141"/>
        <v>Nov-11</v>
      </c>
      <c r="G1336" s="12"/>
    </row>
    <row r="1337" spans="1:7">
      <c r="A1337" s="2">
        <v>40874</v>
      </c>
      <c r="B1337" t="str">
        <f t="shared" si="137"/>
        <v>2011_11</v>
      </c>
      <c r="C1337" t="str">
        <f t="shared" si="138"/>
        <v>Nov</v>
      </c>
      <c r="D1337" t="str">
        <f t="shared" si="139"/>
        <v>2011_Nov</v>
      </c>
      <c r="E1337" s="12" t="str">
        <f t="shared" si="140"/>
        <v>27_Nov</v>
      </c>
      <c r="F1337" s="12" t="str">
        <f t="shared" si="141"/>
        <v>Nov-11</v>
      </c>
      <c r="G1337" s="12"/>
    </row>
    <row r="1338" spans="1:7">
      <c r="A1338" s="2">
        <v>40875</v>
      </c>
      <c r="B1338" t="str">
        <f t="shared" si="137"/>
        <v>2011_11</v>
      </c>
      <c r="C1338" t="str">
        <f t="shared" si="138"/>
        <v>Nov</v>
      </c>
      <c r="D1338" t="str">
        <f t="shared" si="139"/>
        <v>2011_Nov</v>
      </c>
      <c r="E1338" s="12" t="str">
        <f t="shared" si="140"/>
        <v>28_Nov</v>
      </c>
      <c r="F1338" s="12" t="str">
        <f t="shared" si="141"/>
        <v>Nov-11</v>
      </c>
      <c r="G1338" s="12"/>
    </row>
    <row r="1339" spans="1:7">
      <c r="A1339" s="2">
        <v>40876</v>
      </c>
      <c r="B1339" t="str">
        <f t="shared" si="137"/>
        <v>2011_11</v>
      </c>
      <c r="C1339" t="str">
        <f t="shared" si="138"/>
        <v>Nov</v>
      </c>
      <c r="D1339" t="str">
        <f t="shared" si="139"/>
        <v>2011_Nov</v>
      </c>
      <c r="E1339" s="12" t="str">
        <f t="shared" si="140"/>
        <v>29_Nov</v>
      </c>
      <c r="F1339" s="12" t="str">
        <f t="shared" si="141"/>
        <v>Nov-11</v>
      </c>
      <c r="G1339" s="12"/>
    </row>
    <row r="1340" spans="1:7">
      <c r="A1340" s="2">
        <v>40877</v>
      </c>
      <c r="B1340" t="str">
        <f t="shared" si="137"/>
        <v>2011_11</v>
      </c>
      <c r="C1340" t="str">
        <f t="shared" si="138"/>
        <v>Nov</v>
      </c>
      <c r="D1340" t="str">
        <f t="shared" si="139"/>
        <v>2011_Nov</v>
      </c>
      <c r="E1340" s="12" t="str">
        <f t="shared" si="140"/>
        <v>30_Nov</v>
      </c>
      <c r="F1340" s="12" t="str">
        <f t="shared" si="141"/>
        <v>Nov-11</v>
      </c>
      <c r="G1340" s="12"/>
    </row>
    <row r="1341" spans="1:7">
      <c r="A1341" s="2">
        <v>40878</v>
      </c>
      <c r="B1341" t="str">
        <f t="shared" si="137"/>
        <v>2011_12</v>
      </c>
      <c r="C1341" t="str">
        <f t="shared" si="138"/>
        <v>Dec</v>
      </c>
      <c r="D1341" t="str">
        <f t="shared" si="139"/>
        <v>2011_Dec</v>
      </c>
      <c r="E1341" s="12" t="str">
        <f t="shared" si="140"/>
        <v>01_Dec</v>
      </c>
      <c r="F1341" s="12" t="str">
        <f t="shared" si="141"/>
        <v>Dec-11</v>
      </c>
      <c r="G1341" s="12"/>
    </row>
    <row r="1342" spans="1:7">
      <c r="A1342" s="2">
        <v>40879</v>
      </c>
      <c r="B1342" t="str">
        <f t="shared" si="137"/>
        <v>2011_12</v>
      </c>
      <c r="C1342" t="str">
        <f t="shared" si="138"/>
        <v>Dec</v>
      </c>
      <c r="D1342" t="str">
        <f t="shared" si="139"/>
        <v>2011_Dec</v>
      </c>
      <c r="E1342" s="12" t="str">
        <f t="shared" si="140"/>
        <v>02_Dec</v>
      </c>
      <c r="F1342" s="12" t="str">
        <f t="shared" si="141"/>
        <v>Dec-11</v>
      </c>
      <c r="G1342" s="12"/>
    </row>
    <row r="1343" spans="1:7">
      <c r="A1343" s="2">
        <v>40880</v>
      </c>
      <c r="B1343" t="str">
        <f t="shared" si="137"/>
        <v>2011_12</v>
      </c>
      <c r="C1343" t="str">
        <f t="shared" si="138"/>
        <v>Dec</v>
      </c>
      <c r="D1343" t="str">
        <f t="shared" si="139"/>
        <v>2011_Dec</v>
      </c>
      <c r="E1343" s="12" t="str">
        <f t="shared" si="140"/>
        <v>03_Dec</v>
      </c>
      <c r="F1343" s="12" t="str">
        <f t="shared" si="141"/>
        <v>Dec-11</v>
      </c>
      <c r="G1343" s="12"/>
    </row>
    <row r="1344" spans="1:7">
      <c r="A1344" s="2">
        <v>40881</v>
      </c>
      <c r="B1344" t="str">
        <f t="shared" si="137"/>
        <v>2011_12</v>
      </c>
      <c r="C1344" t="str">
        <f t="shared" si="138"/>
        <v>Dec</v>
      </c>
      <c r="D1344" t="str">
        <f t="shared" si="139"/>
        <v>2011_Dec</v>
      </c>
      <c r="E1344" s="12" t="str">
        <f t="shared" si="140"/>
        <v>04_Dec</v>
      </c>
      <c r="F1344" s="12" t="str">
        <f t="shared" si="141"/>
        <v>Dec-11</v>
      </c>
      <c r="G1344" s="12"/>
    </row>
    <row r="1345" spans="1:7">
      <c r="A1345" s="2">
        <v>40882</v>
      </c>
      <c r="B1345" t="str">
        <f t="shared" si="137"/>
        <v>2011_12</v>
      </c>
      <c r="C1345" t="str">
        <f t="shared" si="138"/>
        <v>Dec</v>
      </c>
      <c r="D1345" t="str">
        <f t="shared" si="139"/>
        <v>2011_Dec</v>
      </c>
      <c r="E1345" s="12" t="str">
        <f t="shared" si="140"/>
        <v>05_Dec</v>
      </c>
      <c r="F1345" s="12" t="str">
        <f t="shared" si="141"/>
        <v>Dec-11</v>
      </c>
      <c r="G1345" s="12"/>
    </row>
    <row r="1346" spans="1:7">
      <c r="A1346" s="2">
        <v>40883</v>
      </c>
      <c r="B1346" t="str">
        <f t="shared" ref="B1346:B1409" si="142">TEXT(YEAR(A1346),"0000")&amp;"_"&amp;TEXT(MONTH(A1346),"00")</f>
        <v>2011_12</v>
      </c>
      <c r="C1346" t="str">
        <f t="shared" ref="C1346:C1409" si="143">VLOOKUP(TEXT(MONTH(A1346),"00"),$H$2:$I$13,2,FALSE)</f>
        <v>Dec</v>
      </c>
      <c r="D1346" t="str">
        <f t="shared" si="139"/>
        <v>2011_Dec</v>
      </c>
      <c r="E1346" s="12" t="str">
        <f t="shared" si="140"/>
        <v>06_Dec</v>
      </c>
      <c r="F1346" s="12" t="str">
        <f t="shared" si="141"/>
        <v>Dec-11</v>
      </c>
      <c r="G1346" s="12"/>
    </row>
    <row r="1347" spans="1:7">
      <c r="A1347" s="2">
        <v>40884</v>
      </c>
      <c r="B1347" t="str">
        <f t="shared" si="142"/>
        <v>2011_12</v>
      </c>
      <c r="C1347" t="str">
        <f t="shared" si="143"/>
        <v>Dec</v>
      </c>
      <c r="D1347" t="str">
        <f t="shared" ref="D1347:D1410" si="144">TEXT(YEAR(A1347),"0000")&amp;"_"&amp;C1347</f>
        <v>2011_Dec</v>
      </c>
      <c r="E1347" s="12" t="str">
        <f t="shared" ref="E1347:E1410" si="145">VLOOKUP(DAY(A1347),$G$2:$H$32,2,FALSE)&amp;"_"&amp;C1347</f>
        <v>07_Dec</v>
      </c>
      <c r="F1347" s="12" t="str">
        <f t="shared" si="141"/>
        <v>Dec-11</v>
      </c>
      <c r="G1347" s="12"/>
    </row>
    <row r="1348" spans="1:7">
      <c r="A1348" s="2">
        <v>40885</v>
      </c>
      <c r="B1348" t="str">
        <f t="shared" si="142"/>
        <v>2011_12</v>
      </c>
      <c r="C1348" t="str">
        <f t="shared" si="143"/>
        <v>Dec</v>
      </c>
      <c r="D1348" t="str">
        <f t="shared" si="144"/>
        <v>2011_Dec</v>
      </c>
      <c r="E1348" s="12" t="str">
        <f t="shared" si="145"/>
        <v>08_Dec</v>
      </c>
      <c r="F1348" s="12" t="str">
        <f t="shared" ref="F1348:F1411" si="146">C1348&amp;"-"&amp;RIGHT(YEAR(A1348),2)</f>
        <v>Dec-11</v>
      </c>
      <c r="G1348" s="12"/>
    </row>
    <row r="1349" spans="1:7">
      <c r="A1349" s="2">
        <v>40886</v>
      </c>
      <c r="B1349" t="str">
        <f t="shared" si="142"/>
        <v>2011_12</v>
      </c>
      <c r="C1349" t="str">
        <f t="shared" si="143"/>
        <v>Dec</v>
      </c>
      <c r="D1349" t="str">
        <f t="shared" si="144"/>
        <v>2011_Dec</v>
      </c>
      <c r="E1349" s="12" t="str">
        <f t="shared" si="145"/>
        <v>09_Dec</v>
      </c>
      <c r="F1349" s="12" t="str">
        <f t="shared" si="146"/>
        <v>Dec-11</v>
      </c>
      <c r="G1349" s="12"/>
    </row>
    <row r="1350" spans="1:7">
      <c r="A1350" s="2">
        <v>40887</v>
      </c>
      <c r="B1350" t="str">
        <f t="shared" si="142"/>
        <v>2011_12</v>
      </c>
      <c r="C1350" t="str">
        <f t="shared" si="143"/>
        <v>Dec</v>
      </c>
      <c r="D1350" t="str">
        <f t="shared" si="144"/>
        <v>2011_Dec</v>
      </c>
      <c r="E1350" s="12" t="str">
        <f t="shared" si="145"/>
        <v>10_Dec</v>
      </c>
      <c r="F1350" s="12" t="str">
        <f t="shared" si="146"/>
        <v>Dec-11</v>
      </c>
      <c r="G1350" s="12"/>
    </row>
    <row r="1351" spans="1:7">
      <c r="A1351" s="2">
        <v>40888</v>
      </c>
      <c r="B1351" t="str">
        <f t="shared" si="142"/>
        <v>2011_12</v>
      </c>
      <c r="C1351" t="str">
        <f t="shared" si="143"/>
        <v>Dec</v>
      </c>
      <c r="D1351" t="str">
        <f t="shared" si="144"/>
        <v>2011_Dec</v>
      </c>
      <c r="E1351" s="12" t="str">
        <f t="shared" si="145"/>
        <v>11_Dec</v>
      </c>
      <c r="F1351" s="12" t="str">
        <f t="shared" si="146"/>
        <v>Dec-11</v>
      </c>
      <c r="G1351" s="12"/>
    </row>
    <row r="1352" spans="1:7">
      <c r="A1352" s="2">
        <v>40889</v>
      </c>
      <c r="B1352" t="str">
        <f t="shared" si="142"/>
        <v>2011_12</v>
      </c>
      <c r="C1352" t="str">
        <f t="shared" si="143"/>
        <v>Dec</v>
      </c>
      <c r="D1352" t="str">
        <f t="shared" si="144"/>
        <v>2011_Dec</v>
      </c>
      <c r="E1352" s="12" t="str">
        <f t="shared" si="145"/>
        <v>12_Dec</v>
      </c>
      <c r="F1352" s="12" t="str">
        <f t="shared" si="146"/>
        <v>Dec-11</v>
      </c>
      <c r="G1352" s="12"/>
    </row>
    <row r="1353" spans="1:7">
      <c r="A1353" s="2">
        <v>40890</v>
      </c>
      <c r="B1353" t="str">
        <f t="shared" si="142"/>
        <v>2011_12</v>
      </c>
      <c r="C1353" t="str">
        <f t="shared" si="143"/>
        <v>Dec</v>
      </c>
      <c r="D1353" t="str">
        <f t="shared" si="144"/>
        <v>2011_Dec</v>
      </c>
      <c r="E1353" s="12" t="str">
        <f t="shared" si="145"/>
        <v>13_Dec</v>
      </c>
      <c r="F1353" s="12" t="str">
        <f t="shared" si="146"/>
        <v>Dec-11</v>
      </c>
      <c r="G1353" s="12"/>
    </row>
    <row r="1354" spans="1:7">
      <c r="A1354" s="2">
        <v>40891</v>
      </c>
      <c r="B1354" t="str">
        <f t="shared" si="142"/>
        <v>2011_12</v>
      </c>
      <c r="C1354" t="str">
        <f t="shared" si="143"/>
        <v>Dec</v>
      </c>
      <c r="D1354" t="str">
        <f t="shared" si="144"/>
        <v>2011_Dec</v>
      </c>
      <c r="E1354" s="12" t="str">
        <f t="shared" si="145"/>
        <v>14_Dec</v>
      </c>
      <c r="F1354" s="12" t="str">
        <f t="shared" si="146"/>
        <v>Dec-11</v>
      </c>
      <c r="G1354" s="12"/>
    </row>
    <row r="1355" spans="1:7">
      <c r="A1355" s="2">
        <v>40892</v>
      </c>
      <c r="B1355" t="str">
        <f t="shared" si="142"/>
        <v>2011_12</v>
      </c>
      <c r="C1355" t="str">
        <f t="shared" si="143"/>
        <v>Dec</v>
      </c>
      <c r="D1355" t="str">
        <f t="shared" si="144"/>
        <v>2011_Dec</v>
      </c>
      <c r="E1355" s="12" t="str">
        <f t="shared" si="145"/>
        <v>15_Dec</v>
      </c>
      <c r="F1355" s="12" t="str">
        <f t="shared" si="146"/>
        <v>Dec-11</v>
      </c>
      <c r="G1355" s="12"/>
    </row>
    <row r="1356" spans="1:7">
      <c r="A1356" s="2">
        <v>40893</v>
      </c>
      <c r="B1356" t="str">
        <f t="shared" si="142"/>
        <v>2011_12</v>
      </c>
      <c r="C1356" t="str">
        <f t="shared" si="143"/>
        <v>Dec</v>
      </c>
      <c r="D1356" t="str">
        <f t="shared" si="144"/>
        <v>2011_Dec</v>
      </c>
      <c r="E1356" s="12" t="str">
        <f t="shared" si="145"/>
        <v>16_Dec</v>
      </c>
      <c r="F1356" s="12" t="str">
        <f t="shared" si="146"/>
        <v>Dec-11</v>
      </c>
      <c r="G1356" s="12"/>
    </row>
    <row r="1357" spans="1:7">
      <c r="A1357" s="2">
        <v>40894</v>
      </c>
      <c r="B1357" t="str">
        <f t="shared" si="142"/>
        <v>2011_12</v>
      </c>
      <c r="C1357" t="str">
        <f t="shared" si="143"/>
        <v>Dec</v>
      </c>
      <c r="D1357" t="str">
        <f t="shared" si="144"/>
        <v>2011_Dec</v>
      </c>
      <c r="E1357" s="12" t="str">
        <f t="shared" si="145"/>
        <v>17_Dec</v>
      </c>
      <c r="F1357" s="12" t="str">
        <f t="shared" si="146"/>
        <v>Dec-11</v>
      </c>
      <c r="G1357" s="12"/>
    </row>
    <row r="1358" spans="1:7">
      <c r="A1358" s="2">
        <v>40895</v>
      </c>
      <c r="B1358" t="str">
        <f t="shared" si="142"/>
        <v>2011_12</v>
      </c>
      <c r="C1358" t="str">
        <f t="shared" si="143"/>
        <v>Dec</v>
      </c>
      <c r="D1358" t="str">
        <f t="shared" si="144"/>
        <v>2011_Dec</v>
      </c>
      <c r="E1358" s="12" t="str">
        <f t="shared" si="145"/>
        <v>18_Dec</v>
      </c>
      <c r="F1358" s="12" t="str">
        <f t="shared" si="146"/>
        <v>Dec-11</v>
      </c>
      <c r="G1358" s="12"/>
    </row>
    <row r="1359" spans="1:7">
      <c r="A1359" s="2">
        <v>40896</v>
      </c>
      <c r="B1359" t="str">
        <f t="shared" si="142"/>
        <v>2011_12</v>
      </c>
      <c r="C1359" t="str">
        <f t="shared" si="143"/>
        <v>Dec</v>
      </c>
      <c r="D1359" t="str">
        <f t="shared" si="144"/>
        <v>2011_Dec</v>
      </c>
      <c r="E1359" s="12" t="str">
        <f t="shared" si="145"/>
        <v>19_Dec</v>
      </c>
      <c r="F1359" s="12" t="str">
        <f t="shared" si="146"/>
        <v>Dec-11</v>
      </c>
      <c r="G1359" s="12"/>
    </row>
    <row r="1360" spans="1:7">
      <c r="A1360" s="2">
        <v>40897</v>
      </c>
      <c r="B1360" t="str">
        <f t="shared" si="142"/>
        <v>2011_12</v>
      </c>
      <c r="C1360" t="str">
        <f t="shared" si="143"/>
        <v>Dec</v>
      </c>
      <c r="D1360" t="str">
        <f t="shared" si="144"/>
        <v>2011_Dec</v>
      </c>
      <c r="E1360" s="12" t="str">
        <f t="shared" si="145"/>
        <v>20_Dec</v>
      </c>
      <c r="F1360" s="12" t="str">
        <f t="shared" si="146"/>
        <v>Dec-11</v>
      </c>
      <c r="G1360" s="12"/>
    </row>
    <row r="1361" spans="1:7">
      <c r="A1361" s="2">
        <v>40898</v>
      </c>
      <c r="B1361" t="str">
        <f t="shared" si="142"/>
        <v>2011_12</v>
      </c>
      <c r="C1361" t="str">
        <f t="shared" si="143"/>
        <v>Dec</v>
      </c>
      <c r="D1361" t="str">
        <f t="shared" si="144"/>
        <v>2011_Dec</v>
      </c>
      <c r="E1361" s="12" t="str">
        <f t="shared" si="145"/>
        <v>21_Dec</v>
      </c>
      <c r="F1361" s="12" t="str">
        <f t="shared" si="146"/>
        <v>Dec-11</v>
      </c>
      <c r="G1361" s="12"/>
    </row>
    <row r="1362" spans="1:7">
      <c r="A1362" s="2">
        <v>40899</v>
      </c>
      <c r="B1362" t="str">
        <f t="shared" si="142"/>
        <v>2011_12</v>
      </c>
      <c r="C1362" t="str">
        <f t="shared" si="143"/>
        <v>Dec</v>
      </c>
      <c r="D1362" t="str">
        <f t="shared" si="144"/>
        <v>2011_Dec</v>
      </c>
      <c r="E1362" s="12" t="str">
        <f t="shared" si="145"/>
        <v>22_Dec</v>
      </c>
      <c r="F1362" s="12" t="str">
        <f t="shared" si="146"/>
        <v>Dec-11</v>
      </c>
      <c r="G1362" s="12"/>
    </row>
    <row r="1363" spans="1:7">
      <c r="A1363" s="2">
        <v>40900</v>
      </c>
      <c r="B1363" t="str">
        <f t="shared" si="142"/>
        <v>2011_12</v>
      </c>
      <c r="C1363" t="str">
        <f t="shared" si="143"/>
        <v>Dec</v>
      </c>
      <c r="D1363" t="str">
        <f t="shared" si="144"/>
        <v>2011_Dec</v>
      </c>
      <c r="E1363" s="12" t="str">
        <f t="shared" si="145"/>
        <v>23_Dec</v>
      </c>
      <c r="F1363" s="12" t="str">
        <f t="shared" si="146"/>
        <v>Dec-11</v>
      </c>
      <c r="G1363" s="12"/>
    </row>
    <row r="1364" spans="1:7">
      <c r="A1364" s="2">
        <v>40901</v>
      </c>
      <c r="B1364" t="str">
        <f t="shared" si="142"/>
        <v>2011_12</v>
      </c>
      <c r="C1364" t="str">
        <f t="shared" si="143"/>
        <v>Dec</v>
      </c>
      <c r="D1364" t="str">
        <f t="shared" si="144"/>
        <v>2011_Dec</v>
      </c>
      <c r="E1364" s="12" t="str">
        <f t="shared" si="145"/>
        <v>24_Dec</v>
      </c>
      <c r="F1364" s="12" t="str">
        <f t="shared" si="146"/>
        <v>Dec-11</v>
      </c>
      <c r="G1364" s="12"/>
    </row>
    <row r="1365" spans="1:7">
      <c r="A1365" s="2">
        <v>40902</v>
      </c>
      <c r="B1365" t="str">
        <f t="shared" si="142"/>
        <v>2011_12</v>
      </c>
      <c r="C1365" t="str">
        <f t="shared" si="143"/>
        <v>Dec</v>
      </c>
      <c r="D1365" t="str">
        <f t="shared" si="144"/>
        <v>2011_Dec</v>
      </c>
      <c r="E1365" s="12" t="str">
        <f t="shared" si="145"/>
        <v>25_Dec</v>
      </c>
      <c r="F1365" s="12" t="str">
        <f t="shared" si="146"/>
        <v>Dec-11</v>
      </c>
      <c r="G1365" s="12"/>
    </row>
    <row r="1366" spans="1:7">
      <c r="A1366" s="2">
        <v>40903</v>
      </c>
      <c r="B1366" t="str">
        <f t="shared" si="142"/>
        <v>2011_12</v>
      </c>
      <c r="C1366" t="str">
        <f t="shared" si="143"/>
        <v>Dec</v>
      </c>
      <c r="D1366" t="str">
        <f t="shared" si="144"/>
        <v>2011_Dec</v>
      </c>
      <c r="E1366" s="12" t="str">
        <f t="shared" si="145"/>
        <v>26_Dec</v>
      </c>
      <c r="F1366" s="12" t="str">
        <f t="shared" si="146"/>
        <v>Dec-11</v>
      </c>
      <c r="G1366" s="12"/>
    </row>
    <row r="1367" spans="1:7">
      <c r="A1367" s="2">
        <v>40904</v>
      </c>
      <c r="B1367" t="str">
        <f t="shared" si="142"/>
        <v>2011_12</v>
      </c>
      <c r="C1367" t="str">
        <f t="shared" si="143"/>
        <v>Dec</v>
      </c>
      <c r="D1367" t="str">
        <f t="shared" si="144"/>
        <v>2011_Dec</v>
      </c>
      <c r="E1367" s="12" t="str">
        <f t="shared" si="145"/>
        <v>27_Dec</v>
      </c>
      <c r="F1367" s="12" t="str">
        <f t="shared" si="146"/>
        <v>Dec-11</v>
      </c>
      <c r="G1367" s="12"/>
    </row>
    <row r="1368" spans="1:7">
      <c r="A1368" s="2">
        <v>40905</v>
      </c>
      <c r="B1368" t="str">
        <f t="shared" si="142"/>
        <v>2011_12</v>
      </c>
      <c r="C1368" t="str">
        <f t="shared" si="143"/>
        <v>Dec</v>
      </c>
      <c r="D1368" t="str">
        <f t="shared" si="144"/>
        <v>2011_Dec</v>
      </c>
      <c r="E1368" s="12" t="str">
        <f t="shared" si="145"/>
        <v>28_Dec</v>
      </c>
      <c r="F1368" s="12" t="str">
        <f t="shared" si="146"/>
        <v>Dec-11</v>
      </c>
      <c r="G1368" s="12"/>
    </row>
    <row r="1369" spans="1:7">
      <c r="A1369" s="2">
        <v>40906</v>
      </c>
      <c r="B1369" t="str">
        <f t="shared" si="142"/>
        <v>2011_12</v>
      </c>
      <c r="C1369" t="str">
        <f t="shared" si="143"/>
        <v>Dec</v>
      </c>
      <c r="D1369" t="str">
        <f t="shared" si="144"/>
        <v>2011_Dec</v>
      </c>
      <c r="E1369" s="12" t="str">
        <f t="shared" si="145"/>
        <v>29_Dec</v>
      </c>
      <c r="F1369" s="12" t="str">
        <f t="shared" si="146"/>
        <v>Dec-11</v>
      </c>
      <c r="G1369" s="12"/>
    </row>
    <row r="1370" spans="1:7">
      <c r="A1370" s="2">
        <v>40907</v>
      </c>
      <c r="B1370" t="str">
        <f t="shared" si="142"/>
        <v>2011_12</v>
      </c>
      <c r="C1370" t="str">
        <f t="shared" si="143"/>
        <v>Dec</v>
      </c>
      <c r="D1370" t="str">
        <f t="shared" si="144"/>
        <v>2011_Dec</v>
      </c>
      <c r="E1370" s="12" t="str">
        <f t="shared" si="145"/>
        <v>30_Dec</v>
      </c>
      <c r="F1370" s="12" t="str">
        <f t="shared" si="146"/>
        <v>Dec-11</v>
      </c>
      <c r="G1370" s="12"/>
    </row>
    <row r="1371" spans="1:7">
      <c r="A1371" s="2">
        <v>40908</v>
      </c>
      <c r="B1371" t="str">
        <f t="shared" si="142"/>
        <v>2011_12</v>
      </c>
      <c r="C1371" t="str">
        <f t="shared" si="143"/>
        <v>Dec</v>
      </c>
      <c r="D1371" t="str">
        <f t="shared" si="144"/>
        <v>2011_Dec</v>
      </c>
      <c r="E1371" s="12" t="str">
        <f t="shared" si="145"/>
        <v>31_Dec</v>
      </c>
      <c r="F1371" s="12" t="str">
        <f t="shared" si="146"/>
        <v>Dec-11</v>
      </c>
      <c r="G1371" s="12"/>
    </row>
    <row r="1372" spans="1:7">
      <c r="A1372" s="2">
        <v>40909</v>
      </c>
      <c r="B1372" t="str">
        <f t="shared" si="142"/>
        <v>2012_01</v>
      </c>
      <c r="C1372" t="str">
        <f t="shared" si="143"/>
        <v>Jan</v>
      </c>
      <c r="D1372" t="str">
        <f t="shared" si="144"/>
        <v>2012_Jan</v>
      </c>
      <c r="E1372" s="12" t="str">
        <f t="shared" si="145"/>
        <v>01_Jan</v>
      </c>
      <c r="F1372" s="12" t="str">
        <f t="shared" si="146"/>
        <v>Jan-12</v>
      </c>
      <c r="G1372" s="12"/>
    </row>
    <row r="1373" spans="1:7">
      <c r="A1373" s="2">
        <v>40910</v>
      </c>
      <c r="B1373" t="str">
        <f t="shared" si="142"/>
        <v>2012_01</v>
      </c>
      <c r="C1373" t="str">
        <f t="shared" si="143"/>
        <v>Jan</v>
      </c>
      <c r="D1373" t="str">
        <f t="shared" si="144"/>
        <v>2012_Jan</v>
      </c>
      <c r="E1373" s="12" t="str">
        <f t="shared" si="145"/>
        <v>02_Jan</v>
      </c>
      <c r="F1373" s="12" t="str">
        <f t="shared" si="146"/>
        <v>Jan-12</v>
      </c>
      <c r="G1373" s="12"/>
    </row>
    <row r="1374" spans="1:7">
      <c r="A1374" s="2">
        <v>40911</v>
      </c>
      <c r="B1374" t="str">
        <f t="shared" si="142"/>
        <v>2012_01</v>
      </c>
      <c r="C1374" t="str">
        <f t="shared" si="143"/>
        <v>Jan</v>
      </c>
      <c r="D1374" t="str">
        <f t="shared" si="144"/>
        <v>2012_Jan</v>
      </c>
      <c r="E1374" s="12" t="str">
        <f t="shared" si="145"/>
        <v>03_Jan</v>
      </c>
      <c r="F1374" s="12" t="str">
        <f t="shared" si="146"/>
        <v>Jan-12</v>
      </c>
      <c r="G1374" s="12"/>
    </row>
    <row r="1375" spans="1:7">
      <c r="A1375" s="2">
        <v>40912</v>
      </c>
      <c r="B1375" t="str">
        <f t="shared" si="142"/>
        <v>2012_01</v>
      </c>
      <c r="C1375" t="str">
        <f t="shared" si="143"/>
        <v>Jan</v>
      </c>
      <c r="D1375" t="str">
        <f t="shared" si="144"/>
        <v>2012_Jan</v>
      </c>
      <c r="E1375" s="12" t="str">
        <f t="shared" si="145"/>
        <v>04_Jan</v>
      </c>
      <c r="F1375" s="12" t="str">
        <f t="shared" si="146"/>
        <v>Jan-12</v>
      </c>
      <c r="G1375" s="12"/>
    </row>
    <row r="1376" spans="1:7">
      <c r="A1376" s="2">
        <v>40913</v>
      </c>
      <c r="B1376" t="str">
        <f t="shared" si="142"/>
        <v>2012_01</v>
      </c>
      <c r="C1376" t="str">
        <f t="shared" si="143"/>
        <v>Jan</v>
      </c>
      <c r="D1376" t="str">
        <f t="shared" si="144"/>
        <v>2012_Jan</v>
      </c>
      <c r="E1376" s="12" t="str">
        <f t="shared" si="145"/>
        <v>05_Jan</v>
      </c>
      <c r="F1376" s="12" t="str">
        <f t="shared" si="146"/>
        <v>Jan-12</v>
      </c>
      <c r="G1376" s="12"/>
    </row>
    <row r="1377" spans="1:7">
      <c r="A1377" s="2">
        <v>40914</v>
      </c>
      <c r="B1377" t="str">
        <f t="shared" si="142"/>
        <v>2012_01</v>
      </c>
      <c r="C1377" t="str">
        <f t="shared" si="143"/>
        <v>Jan</v>
      </c>
      <c r="D1377" t="str">
        <f t="shared" si="144"/>
        <v>2012_Jan</v>
      </c>
      <c r="E1377" s="12" t="str">
        <f t="shared" si="145"/>
        <v>06_Jan</v>
      </c>
      <c r="F1377" s="12" t="str">
        <f t="shared" si="146"/>
        <v>Jan-12</v>
      </c>
      <c r="G1377" s="12"/>
    </row>
    <row r="1378" spans="1:7">
      <c r="A1378" s="2">
        <v>40915</v>
      </c>
      <c r="B1378" t="str">
        <f t="shared" si="142"/>
        <v>2012_01</v>
      </c>
      <c r="C1378" t="str">
        <f t="shared" si="143"/>
        <v>Jan</v>
      </c>
      <c r="D1378" t="str">
        <f t="shared" si="144"/>
        <v>2012_Jan</v>
      </c>
      <c r="E1378" s="12" t="str">
        <f t="shared" si="145"/>
        <v>07_Jan</v>
      </c>
      <c r="F1378" s="12" t="str">
        <f t="shared" si="146"/>
        <v>Jan-12</v>
      </c>
      <c r="G1378" s="12"/>
    </row>
    <row r="1379" spans="1:7">
      <c r="A1379" s="2">
        <v>40916</v>
      </c>
      <c r="B1379" t="str">
        <f t="shared" si="142"/>
        <v>2012_01</v>
      </c>
      <c r="C1379" t="str">
        <f t="shared" si="143"/>
        <v>Jan</v>
      </c>
      <c r="D1379" t="str">
        <f t="shared" si="144"/>
        <v>2012_Jan</v>
      </c>
      <c r="E1379" s="12" t="str">
        <f t="shared" si="145"/>
        <v>08_Jan</v>
      </c>
      <c r="F1379" s="12" t="str">
        <f t="shared" si="146"/>
        <v>Jan-12</v>
      </c>
      <c r="G1379" s="12"/>
    </row>
    <row r="1380" spans="1:7">
      <c r="A1380" s="2">
        <v>40917</v>
      </c>
      <c r="B1380" t="str">
        <f t="shared" si="142"/>
        <v>2012_01</v>
      </c>
      <c r="C1380" t="str">
        <f t="shared" si="143"/>
        <v>Jan</v>
      </c>
      <c r="D1380" t="str">
        <f t="shared" si="144"/>
        <v>2012_Jan</v>
      </c>
      <c r="E1380" s="12" t="str">
        <f t="shared" si="145"/>
        <v>09_Jan</v>
      </c>
      <c r="F1380" s="12" t="str">
        <f t="shared" si="146"/>
        <v>Jan-12</v>
      </c>
      <c r="G1380" s="12"/>
    </row>
    <row r="1381" spans="1:7">
      <c r="A1381" s="2">
        <v>40918</v>
      </c>
      <c r="B1381" t="str">
        <f t="shared" si="142"/>
        <v>2012_01</v>
      </c>
      <c r="C1381" t="str">
        <f t="shared" si="143"/>
        <v>Jan</v>
      </c>
      <c r="D1381" t="str">
        <f t="shared" si="144"/>
        <v>2012_Jan</v>
      </c>
      <c r="E1381" s="12" t="str">
        <f t="shared" si="145"/>
        <v>10_Jan</v>
      </c>
      <c r="F1381" s="12" t="str">
        <f t="shared" si="146"/>
        <v>Jan-12</v>
      </c>
      <c r="G1381" s="12"/>
    </row>
    <row r="1382" spans="1:7">
      <c r="A1382" s="2">
        <v>40919</v>
      </c>
      <c r="B1382" t="str">
        <f t="shared" si="142"/>
        <v>2012_01</v>
      </c>
      <c r="C1382" t="str">
        <f t="shared" si="143"/>
        <v>Jan</v>
      </c>
      <c r="D1382" t="str">
        <f t="shared" si="144"/>
        <v>2012_Jan</v>
      </c>
      <c r="E1382" s="12" t="str">
        <f t="shared" si="145"/>
        <v>11_Jan</v>
      </c>
      <c r="F1382" s="12" t="str">
        <f t="shared" si="146"/>
        <v>Jan-12</v>
      </c>
      <c r="G1382" s="12"/>
    </row>
    <row r="1383" spans="1:7">
      <c r="A1383" s="2">
        <v>40920</v>
      </c>
      <c r="B1383" t="str">
        <f t="shared" si="142"/>
        <v>2012_01</v>
      </c>
      <c r="C1383" t="str">
        <f t="shared" si="143"/>
        <v>Jan</v>
      </c>
      <c r="D1383" t="str">
        <f t="shared" si="144"/>
        <v>2012_Jan</v>
      </c>
      <c r="E1383" s="12" t="str">
        <f t="shared" si="145"/>
        <v>12_Jan</v>
      </c>
      <c r="F1383" s="12" t="str">
        <f t="shared" si="146"/>
        <v>Jan-12</v>
      </c>
      <c r="G1383" s="12"/>
    </row>
    <row r="1384" spans="1:7">
      <c r="A1384" s="2">
        <v>40921</v>
      </c>
      <c r="B1384" t="str">
        <f t="shared" si="142"/>
        <v>2012_01</v>
      </c>
      <c r="C1384" t="str">
        <f t="shared" si="143"/>
        <v>Jan</v>
      </c>
      <c r="D1384" t="str">
        <f t="shared" si="144"/>
        <v>2012_Jan</v>
      </c>
      <c r="E1384" s="12" t="str">
        <f t="shared" si="145"/>
        <v>13_Jan</v>
      </c>
      <c r="F1384" s="12" t="str">
        <f t="shared" si="146"/>
        <v>Jan-12</v>
      </c>
      <c r="G1384" s="12"/>
    </row>
    <row r="1385" spans="1:7">
      <c r="A1385" s="2">
        <v>40922</v>
      </c>
      <c r="B1385" t="str">
        <f t="shared" si="142"/>
        <v>2012_01</v>
      </c>
      <c r="C1385" t="str">
        <f t="shared" si="143"/>
        <v>Jan</v>
      </c>
      <c r="D1385" t="str">
        <f t="shared" si="144"/>
        <v>2012_Jan</v>
      </c>
      <c r="E1385" s="12" t="str">
        <f t="shared" si="145"/>
        <v>14_Jan</v>
      </c>
      <c r="F1385" s="12" t="str">
        <f t="shared" si="146"/>
        <v>Jan-12</v>
      </c>
      <c r="G1385" s="12"/>
    </row>
    <row r="1386" spans="1:7">
      <c r="A1386" s="2">
        <v>40923</v>
      </c>
      <c r="B1386" t="str">
        <f t="shared" si="142"/>
        <v>2012_01</v>
      </c>
      <c r="C1386" t="str">
        <f t="shared" si="143"/>
        <v>Jan</v>
      </c>
      <c r="D1386" t="str">
        <f t="shared" si="144"/>
        <v>2012_Jan</v>
      </c>
      <c r="E1386" s="12" t="str">
        <f t="shared" si="145"/>
        <v>15_Jan</v>
      </c>
      <c r="F1386" s="12" t="str">
        <f t="shared" si="146"/>
        <v>Jan-12</v>
      </c>
      <c r="G1386" s="12"/>
    </row>
    <row r="1387" spans="1:7">
      <c r="A1387" s="2">
        <v>40924</v>
      </c>
      <c r="B1387" t="str">
        <f t="shared" si="142"/>
        <v>2012_01</v>
      </c>
      <c r="C1387" t="str">
        <f t="shared" si="143"/>
        <v>Jan</v>
      </c>
      <c r="D1387" t="str">
        <f t="shared" si="144"/>
        <v>2012_Jan</v>
      </c>
      <c r="E1387" s="12" t="str">
        <f t="shared" si="145"/>
        <v>16_Jan</v>
      </c>
      <c r="F1387" s="12" t="str">
        <f t="shared" si="146"/>
        <v>Jan-12</v>
      </c>
      <c r="G1387" s="12"/>
    </row>
    <row r="1388" spans="1:7">
      <c r="A1388" s="2">
        <v>40925</v>
      </c>
      <c r="B1388" t="str">
        <f t="shared" si="142"/>
        <v>2012_01</v>
      </c>
      <c r="C1388" t="str">
        <f t="shared" si="143"/>
        <v>Jan</v>
      </c>
      <c r="D1388" t="str">
        <f t="shared" si="144"/>
        <v>2012_Jan</v>
      </c>
      <c r="E1388" s="12" t="str">
        <f t="shared" si="145"/>
        <v>17_Jan</v>
      </c>
      <c r="F1388" s="12" t="str">
        <f t="shared" si="146"/>
        <v>Jan-12</v>
      </c>
      <c r="G1388" s="12"/>
    </row>
    <row r="1389" spans="1:7">
      <c r="A1389" s="2">
        <v>40926</v>
      </c>
      <c r="B1389" t="str">
        <f t="shared" si="142"/>
        <v>2012_01</v>
      </c>
      <c r="C1389" t="str">
        <f t="shared" si="143"/>
        <v>Jan</v>
      </c>
      <c r="D1389" t="str">
        <f t="shared" si="144"/>
        <v>2012_Jan</v>
      </c>
      <c r="E1389" s="12" t="str">
        <f t="shared" si="145"/>
        <v>18_Jan</v>
      </c>
      <c r="F1389" s="12" t="str">
        <f t="shared" si="146"/>
        <v>Jan-12</v>
      </c>
      <c r="G1389" s="12"/>
    </row>
    <row r="1390" spans="1:7">
      <c r="A1390" s="2">
        <v>40927</v>
      </c>
      <c r="B1390" t="str">
        <f t="shared" si="142"/>
        <v>2012_01</v>
      </c>
      <c r="C1390" t="str">
        <f t="shared" si="143"/>
        <v>Jan</v>
      </c>
      <c r="D1390" t="str">
        <f t="shared" si="144"/>
        <v>2012_Jan</v>
      </c>
      <c r="E1390" s="12" t="str">
        <f t="shared" si="145"/>
        <v>19_Jan</v>
      </c>
      <c r="F1390" s="12" t="str">
        <f t="shared" si="146"/>
        <v>Jan-12</v>
      </c>
      <c r="G1390" s="12"/>
    </row>
    <row r="1391" spans="1:7">
      <c r="A1391" s="2">
        <v>40928</v>
      </c>
      <c r="B1391" t="str">
        <f t="shared" si="142"/>
        <v>2012_01</v>
      </c>
      <c r="C1391" t="str">
        <f t="shared" si="143"/>
        <v>Jan</v>
      </c>
      <c r="D1391" t="str">
        <f t="shared" si="144"/>
        <v>2012_Jan</v>
      </c>
      <c r="E1391" s="12" t="str">
        <f t="shared" si="145"/>
        <v>20_Jan</v>
      </c>
      <c r="F1391" s="12" t="str">
        <f t="shared" si="146"/>
        <v>Jan-12</v>
      </c>
      <c r="G1391" s="12"/>
    </row>
    <row r="1392" spans="1:7">
      <c r="A1392" s="2">
        <v>40929</v>
      </c>
      <c r="B1392" t="str">
        <f t="shared" si="142"/>
        <v>2012_01</v>
      </c>
      <c r="C1392" t="str">
        <f t="shared" si="143"/>
        <v>Jan</v>
      </c>
      <c r="D1392" t="str">
        <f t="shared" si="144"/>
        <v>2012_Jan</v>
      </c>
      <c r="E1392" s="12" t="str">
        <f t="shared" si="145"/>
        <v>21_Jan</v>
      </c>
      <c r="F1392" s="12" t="str">
        <f t="shared" si="146"/>
        <v>Jan-12</v>
      </c>
      <c r="G1392" s="12"/>
    </row>
    <row r="1393" spans="1:7">
      <c r="A1393" s="2">
        <v>40930</v>
      </c>
      <c r="B1393" t="str">
        <f t="shared" si="142"/>
        <v>2012_01</v>
      </c>
      <c r="C1393" t="str">
        <f t="shared" si="143"/>
        <v>Jan</v>
      </c>
      <c r="D1393" t="str">
        <f t="shared" si="144"/>
        <v>2012_Jan</v>
      </c>
      <c r="E1393" s="12" t="str">
        <f t="shared" si="145"/>
        <v>22_Jan</v>
      </c>
      <c r="F1393" s="12" t="str">
        <f t="shared" si="146"/>
        <v>Jan-12</v>
      </c>
      <c r="G1393" s="12"/>
    </row>
    <row r="1394" spans="1:7">
      <c r="A1394" s="2">
        <v>40931</v>
      </c>
      <c r="B1394" t="str">
        <f t="shared" si="142"/>
        <v>2012_01</v>
      </c>
      <c r="C1394" t="str">
        <f t="shared" si="143"/>
        <v>Jan</v>
      </c>
      <c r="D1394" t="str">
        <f t="shared" si="144"/>
        <v>2012_Jan</v>
      </c>
      <c r="E1394" s="12" t="str">
        <f t="shared" si="145"/>
        <v>23_Jan</v>
      </c>
      <c r="F1394" s="12" t="str">
        <f t="shared" si="146"/>
        <v>Jan-12</v>
      </c>
      <c r="G1394" s="12"/>
    </row>
    <row r="1395" spans="1:7">
      <c r="A1395" s="2">
        <v>40932</v>
      </c>
      <c r="B1395" t="str">
        <f t="shared" si="142"/>
        <v>2012_01</v>
      </c>
      <c r="C1395" t="str">
        <f t="shared" si="143"/>
        <v>Jan</v>
      </c>
      <c r="D1395" t="str">
        <f t="shared" si="144"/>
        <v>2012_Jan</v>
      </c>
      <c r="E1395" s="12" t="str">
        <f t="shared" si="145"/>
        <v>24_Jan</v>
      </c>
      <c r="F1395" s="12" t="str">
        <f t="shared" si="146"/>
        <v>Jan-12</v>
      </c>
      <c r="G1395" s="12"/>
    </row>
    <row r="1396" spans="1:7">
      <c r="A1396" s="2">
        <v>40933</v>
      </c>
      <c r="B1396" t="str">
        <f t="shared" si="142"/>
        <v>2012_01</v>
      </c>
      <c r="C1396" t="str">
        <f t="shared" si="143"/>
        <v>Jan</v>
      </c>
      <c r="D1396" t="str">
        <f t="shared" si="144"/>
        <v>2012_Jan</v>
      </c>
      <c r="E1396" s="12" t="str">
        <f t="shared" si="145"/>
        <v>25_Jan</v>
      </c>
      <c r="F1396" s="12" t="str">
        <f t="shared" si="146"/>
        <v>Jan-12</v>
      </c>
      <c r="G1396" s="12"/>
    </row>
    <row r="1397" spans="1:7">
      <c r="A1397" s="2">
        <v>40934</v>
      </c>
      <c r="B1397" t="str">
        <f t="shared" si="142"/>
        <v>2012_01</v>
      </c>
      <c r="C1397" t="str">
        <f t="shared" si="143"/>
        <v>Jan</v>
      </c>
      <c r="D1397" t="str">
        <f t="shared" si="144"/>
        <v>2012_Jan</v>
      </c>
      <c r="E1397" s="12" t="str">
        <f t="shared" si="145"/>
        <v>26_Jan</v>
      </c>
      <c r="F1397" s="12" t="str">
        <f t="shared" si="146"/>
        <v>Jan-12</v>
      </c>
      <c r="G1397" s="12"/>
    </row>
    <row r="1398" spans="1:7">
      <c r="A1398" s="2">
        <v>40935</v>
      </c>
      <c r="B1398" t="str">
        <f t="shared" si="142"/>
        <v>2012_01</v>
      </c>
      <c r="C1398" t="str">
        <f t="shared" si="143"/>
        <v>Jan</v>
      </c>
      <c r="D1398" t="str">
        <f t="shared" si="144"/>
        <v>2012_Jan</v>
      </c>
      <c r="E1398" s="12" t="str">
        <f t="shared" si="145"/>
        <v>27_Jan</v>
      </c>
      <c r="F1398" s="12" t="str">
        <f t="shared" si="146"/>
        <v>Jan-12</v>
      </c>
      <c r="G1398" s="12"/>
    </row>
    <row r="1399" spans="1:7">
      <c r="A1399" s="2">
        <v>40936</v>
      </c>
      <c r="B1399" t="str">
        <f t="shared" si="142"/>
        <v>2012_01</v>
      </c>
      <c r="C1399" t="str">
        <f t="shared" si="143"/>
        <v>Jan</v>
      </c>
      <c r="D1399" t="str">
        <f t="shared" si="144"/>
        <v>2012_Jan</v>
      </c>
      <c r="E1399" s="12" t="str">
        <f t="shared" si="145"/>
        <v>28_Jan</v>
      </c>
      <c r="F1399" s="12" t="str">
        <f t="shared" si="146"/>
        <v>Jan-12</v>
      </c>
      <c r="G1399" s="12"/>
    </row>
    <row r="1400" spans="1:7">
      <c r="A1400" s="2">
        <v>40937</v>
      </c>
      <c r="B1400" t="str">
        <f t="shared" si="142"/>
        <v>2012_01</v>
      </c>
      <c r="C1400" t="str">
        <f t="shared" si="143"/>
        <v>Jan</v>
      </c>
      <c r="D1400" t="str">
        <f t="shared" si="144"/>
        <v>2012_Jan</v>
      </c>
      <c r="E1400" s="12" t="str">
        <f t="shared" si="145"/>
        <v>29_Jan</v>
      </c>
      <c r="F1400" s="12" t="str">
        <f t="shared" si="146"/>
        <v>Jan-12</v>
      </c>
      <c r="G1400" s="12"/>
    </row>
    <row r="1401" spans="1:7">
      <c r="A1401" s="2">
        <v>40938</v>
      </c>
      <c r="B1401" t="str">
        <f t="shared" si="142"/>
        <v>2012_01</v>
      </c>
      <c r="C1401" t="str">
        <f t="shared" si="143"/>
        <v>Jan</v>
      </c>
      <c r="D1401" t="str">
        <f t="shared" si="144"/>
        <v>2012_Jan</v>
      </c>
      <c r="E1401" s="12" t="str">
        <f t="shared" si="145"/>
        <v>30_Jan</v>
      </c>
      <c r="F1401" s="12" t="str">
        <f t="shared" si="146"/>
        <v>Jan-12</v>
      </c>
      <c r="G1401" s="12"/>
    </row>
    <row r="1402" spans="1:7">
      <c r="A1402" s="2">
        <v>40939</v>
      </c>
      <c r="B1402" t="str">
        <f t="shared" si="142"/>
        <v>2012_01</v>
      </c>
      <c r="C1402" t="str">
        <f t="shared" si="143"/>
        <v>Jan</v>
      </c>
      <c r="D1402" t="str">
        <f t="shared" si="144"/>
        <v>2012_Jan</v>
      </c>
      <c r="E1402" s="12" t="str">
        <f t="shared" si="145"/>
        <v>31_Jan</v>
      </c>
      <c r="F1402" s="12" t="str">
        <f t="shared" si="146"/>
        <v>Jan-12</v>
      </c>
      <c r="G1402" s="12"/>
    </row>
    <row r="1403" spans="1:7">
      <c r="A1403" s="2">
        <v>40940</v>
      </c>
      <c r="B1403" t="str">
        <f t="shared" si="142"/>
        <v>2012_02</v>
      </c>
      <c r="C1403" t="str">
        <f t="shared" si="143"/>
        <v>Feb</v>
      </c>
      <c r="D1403" t="str">
        <f t="shared" si="144"/>
        <v>2012_Feb</v>
      </c>
      <c r="E1403" s="12" t="str">
        <f t="shared" si="145"/>
        <v>01_Feb</v>
      </c>
      <c r="F1403" s="12" t="str">
        <f t="shared" si="146"/>
        <v>Feb-12</v>
      </c>
      <c r="G1403" s="12"/>
    </row>
    <row r="1404" spans="1:7">
      <c r="A1404" s="2">
        <v>40941</v>
      </c>
      <c r="B1404" t="str">
        <f t="shared" si="142"/>
        <v>2012_02</v>
      </c>
      <c r="C1404" t="str">
        <f t="shared" si="143"/>
        <v>Feb</v>
      </c>
      <c r="D1404" t="str">
        <f t="shared" si="144"/>
        <v>2012_Feb</v>
      </c>
      <c r="E1404" s="12" t="str">
        <f t="shared" si="145"/>
        <v>02_Feb</v>
      </c>
      <c r="F1404" s="12" t="str">
        <f t="shared" si="146"/>
        <v>Feb-12</v>
      </c>
      <c r="G1404" s="12"/>
    </row>
    <row r="1405" spans="1:7">
      <c r="A1405" s="2">
        <v>40942</v>
      </c>
      <c r="B1405" t="str">
        <f t="shared" si="142"/>
        <v>2012_02</v>
      </c>
      <c r="C1405" t="str">
        <f t="shared" si="143"/>
        <v>Feb</v>
      </c>
      <c r="D1405" t="str">
        <f t="shared" si="144"/>
        <v>2012_Feb</v>
      </c>
      <c r="E1405" s="12" t="str">
        <f t="shared" si="145"/>
        <v>03_Feb</v>
      </c>
      <c r="F1405" s="12" t="str">
        <f t="shared" si="146"/>
        <v>Feb-12</v>
      </c>
      <c r="G1405" s="12"/>
    </row>
    <row r="1406" spans="1:7">
      <c r="A1406" s="2">
        <v>40943</v>
      </c>
      <c r="B1406" t="str">
        <f t="shared" si="142"/>
        <v>2012_02</v>
      </c>
      <c r="C1406" t="str">
        <f t="shared" si="143"/>
        <v>Feb</v>
      </c>
      <c r="D1406" t="str">
        <f t="shared" si="144"/>
        <v>2012_Feb</v>
      </c>
      <c r="E1406" s="12" t="str">
        <f t="shared" si="145"/>
        <v>04_Feb</v>
      </c>
      <c r="F1406" s="12" t="str">
        <f t="shared" si="146"/>
        <v>Feb-12</v>
      </c>
      <c r="G1406" s="12"/>
    </row>
    <row r="1407" spans="1:7">
      <c r="A1407" s="2">
        <v>40944</v>
      </c>
      <c r="B1407" t="str">
        <f t="shared" si="142"/>
        <v>2012_02</v>
      </c>
      <c r="C1407" t="str">
        <f t="shared" si="143"/>
        <v>Feb</v>
      </c>
      <c r="D1407" t="str">
        <f t="shared" si="144"/>
        <v>2012_Feb</v>
      </c>
      <c r="E1407" s="12" t="str">
        <f t="shared" si="145"/>
        <v>05_Feb</v>
      </c>
      <c r="F1407" s="12" t="str">
        <f t="shared" si="146"/>
        <v>Feb-12</v>
      </c>
      <c r="G1407" s="12"/>
    </row>
    <row r="1408" spans="1:7">
      <c r="A1408" s="2">
        <v>40945</v>
      </c>
      <c r="B1408" t="str">
        <f t="shared" si="142"/>
        <v>2012_02</v>
      </c>
      <c r="C1408" t="str">
        <f t="shared" si="143"/>
        <v>Feb</v>
      </c>
      <c r="D1408" t="str">
        <f t="shared" si="144"/>
        <v>2012_Feb</v>
      </c>
      <c r="E1408" s="12" t="str">
        <f t="shared" si="145"/>
        <v>06_Feb</v>
      </c>
      <c r="F1408" s="12" t="str">
        <f t="shared" si="146"/>
        <v>Feb-12</v>
      </c>
      <c r="G1408" s="12"/>
    </row>
    <row r="1409" spans="1:7">
      <c r="A1409" s="2">
        <v>40946</v>
      </c>
      <c r="B1409" t="str">
        <f t="shared" si="142"/>
        <v>2012_02</v>
      </c>
      <c r="C1409" t="str">
        <f t="shared" si="143"/>
        <v>Feb</v>
      </c>
      <c r="D1409" t="str">
        <f t="shared" si="144"/>
        <v>2012_Feb</v>
      </c>
      <c r="E1409" s="12" t="str">
        <f t="shared" si="145"/>
        <v>07_Feb</v>
      </c>
      <c r="F1409" s="12" t="str">
        <f t="shared" si="146"/>
        <v>Feb-12</v>
      </c>
      <c r="G1409" s="12"/>
    </row>
    <row r="1410" spans="1:7">
      <c r="A1410" s="2">
        <v>40947</v>
      </c>
      <c r="B1410" t="str">
        <f t="shared" ref="B1410:B1473" si="147">TEXT(YEAR(A1410),"0000")&amp;"_"&amp;TEXT(MONTH(A1410),"00")</f>
        <v>2012_02</v>
      </c>
      <c r="C1410" t="str">
        <f t="shared" ref="C1410:C1473" si="148">VLOOKUP(TEXT(MONTH(A1410),"00"),$H$2:$I$13,2,FALSE)</f>
        <v>Feb</v>
      </c>
      <c r="D1410" t="str">
        <f t="shared" si="144"/>
        <v>2012_Feb</v>
      </c>
      <c r="E1410" s="12" t="str">
        <f t="shared" si="145"/>
        <v>08_Feb</v>
      </c>
      <c r="F1410" s="12" t="str">
        <f t="shared" si="146"/>
        <v>Feb-12</v>
      </c>
      <c r="G1410" s="12"/>
    </row>
    <row r="1411" spans="1:7">
      <c r="A1411" s="2">
        <v>40948</v>
      </c>
      <c r="B1411" t="str">
        <f t="shared" si="147"/>
        <v>2012_02</v>
      </c>
      <c r="C1411" t="str">
        <f t="shared" si="148"/>
        <v>Feb</v>
      </c>
      <c r="D1411" t="str">
        <f t="shared" ref="D1411:D1474" si="149">TEXT(YEAR(A1411),"0000")&amp;"_"&amp;C1411</f>
        <v>2012_Feb</v>
      </c>
      <c r="E1411" s="12" t="str">
        <f t="shared" ref="E1411:E1474" si="150">VLOOKUP(DAY(A1411),$G$2:$H$32,2,FALSE)&amp;"_"&amp;C1411</f>
        <v>09_Feb</v>
      </c>
      <c r="F1411" s="12" t="str">
        <f t="shared" si="146"/>
        <v>Feb-12</v>
      </c>
      <c r="G1411" s="12"/>
    </row>
    <row r="1412" spans="1:7">
      <c r="A1412" s="2">
        <v>40949</v>
      </c>
      <c r="B1412" t="str">
        <f t="shared" si="147"/>
        <v>2012_02</v>
      </c>
      <c r="C1412" t="str">
        <f t="shared" si="148"/>
        <v>Feb</v>
      </c>
      <c r="D1412" t="str">
        <f t="shared" si="149"/>
        <v>2012_Feb</v>
      </c>
      <c r="E1412" s="12" t="str">
        <f t="shared" si="150"/>
        <v>10_Feb</v>
      </c>
      <c r="F1412" s="12" t="str">
        <f t="shared" ref="F1412:F1475" si="151">C1412&amp;"-"&amp;RIGHT(YEAR(A1412),2)</f>
        <v>Feb-12</v>
      </c>
      <c r="G1412" s="12"/>
    </row>
    <row r="1413" spans="1:7">
      <c r="A1413" s="2">
        <v>40950</v>
      </c>
      <c r="B1413" t="str">
        <f t="shared" si="147"/>
        <v>2012_02</v>
      </c>
      <c r="C1413" t="str">
        <f t="shared" si="148"/>
        <v>Feb</v>
      </c>
      <c r="D1413" t="str">
        <f t="shared" si="149"/>
        <v>2012_Feb</v>
      </c>
      <c r="E1413" s="12" t="str">
        <f t="shared" si="150"/>
        <v>11_Feb</v>
      </c>
      <c r="F1413" s="12" t="str">
        <f t="shared" si="151"/>
        <v>Feb-12</v>
      </c>
      <c r="G1413" s="12"/>
    </row>
    <row r="1414" spans="1:7">
      <c r="A1414" s="2">
        <v>40951</v>
      </c>
      <c r="B1414" t="str">
        <f t="shared" si="147"/>
        <v>2012_02</v>
      </c>
      <c r="C1414" t="str">
        <f t="shared" si="148"/>
        <v>Feb</v>
      </c>
      <c r="D1414" t="str">
        <f t="shared" si="149"/>
        <v>2012_Feb</v>
      </c>
      <c r="E1414" s="12" t="str">
        <f t="shared" si="150"/>
        <v>12_Feb</v>
      </c>
      <c r="F1414" s="12" t="str">
        <f t="shared" si="151"/>
        <v>Feb-12</v>
      </c>
      <c r="G1414" s="12"/>
    </row>
    <row r="1415" spans="1:7">
      <c r="A1415" s="2">
        <v>40952</v>
      </c>
      <c r="B1415" t="str">
        <f t="shared" si="147"/>
        <v>2012_02</v>
      </c>
      <c r="C1415" t="str">
        <f t="shared" si="148"/>
        <v>Feb</v>
      </c>
      <c r="D1415" t="str">
        <f t="shared" si="149"/>
        <v>2012_Feb</v>
      </c>
      <c r="E1415" s="12" t="str">
        <f t="shared" si="150"/>
        <v>13_Feb</v>
      </c>
      <c r="F1415" s="12" t="str">
        <f t="shared" si="151"/>
        <v>Feb-12</v>
      </c>
      <c r="G1415" s="12"/>
    </row>
    <row r="1416" spans="1:7">
      <c r="A1416" s="2">
        <v>40953</v>
      </c>
      <c r="B1416" t="str">
        <f t="shared" si="147"/>
        <v>2012_02</v>
      </c>
      <c r="C1416" t="str">
        <f t="shared" si="148"/>
        <v>Feb</v>
      </c>
      <c r="D1416" t="str">
        <f t="shared" si="149"/>
        <v>2012_Feb</v>
      </c>
      <c r="E1416" s="12" t="str">
        <f t="shared" si="150"/>
        <v>14_Feb</v>
      </c>
      <c r="F1416" s="12" t="str">
        <f t="shared" si="151"/>
        <v>Feb-12</v>
      </c>
      <c r="G1416" s="12"/>
    </row>
    <row r="1417" spans="1:7">
      <c r="A1417" s="2">
        <v>40954</v>
      </c>
      <c r="B1417" t="str">
        <f t="shared" si="147"/>
        <v>2012_02</v>
      </c>
      <c r="C1417" t="str">
        <f t="shared" si="148"/>
        <v>Feb</v>
      </c>
      <c r="D1417" t="str">
        <f t="shared" si="149"/>
        <v>2012_Feb</v>
      </c>
      <c r="E1417" s="12" t="str">
        <f t="shared" si="150"/>
        <v>15_Feb</v>
      </c>
      <c r="F1417" s="12" t="str">
        <f t="shared" si="151"/>
        <v>Feb-12</v>
      </c>
      <c r="G1417" s="12"/>
    </row>
    <row r="1418" spans="1:7">
      <c r="A1418" s="2">
        <v>40955</v>
      </c>
      <c r="B1418" t="str">
        <f t="shared" si="147"/>
        <v>2012_02</v>
      </c>
      <c r="C1418" t="str">
        <f t="shared" si="148"/>
        <v>Feb</v>
      </c>
      <c r="D1418" t="str">
        <f t="shared" si="149"/>
        <v>2012_Feb</v>
      </c>
      <c r="E1418" s="12" t="str">
        <f t="shared" si="150"/>
        <v>16_Feb</v>
      </c>
      <c r="F1418" s="12" t="str">
        <f t="shared" si="151"/>
        <v>Feb-12</v>
      </c>
      <c r="G1418" s="12"/>
    </row>
    <row r="1419" spans="1:7">
      <c r="A1419" s="2">
        <v>40956</v>
      </c>
      <c r="B1419" t="str">
        <f t="shared" si="147"/>
        <v>2012_02</v>
      </c>
      <c r="C1419" t="str">
        <f t="shared" si="148"/>
        <v>Feb</v>
      </c>
      <c r="D1419" t="str">
        <f t="shared" si="149"/>
        <v>2012_Feb</v>
      </c>
      <c r="E1419" s="12" t="str">
        <f t="shared" si="150"/>
        <v>17_Feb</v>
      </c>
      <c r="F1419" s="12" t="str">
        <f t="shared" si="151"/>
        <v>Feb-12</v>
      </c>
      <c r="G1419" s="12"/>
    </row>
    <row r="1420" spans="1:7">
      <c r="A1420" s="2">
        <v>40957</v>
      </c>
      <c r="B1420" t="str">
        <f t="shared" si="147"/>
        <v>2012_02</v>
      </c>
      <c r="C1420" t="str">
        <f t="shared" si="148"/>
        <v>Feb</v>
      </c>
      <c r="D1420" t="str">
        <f t="shared" si="149"/>
        <v>2012_Feb</v>
      </c>
      <c r="E1420" s="12" t="str">
        <f t="shared" si="150"/>
        <v>18_Feb</v>
      </c>
      <c r="F1420" s="12" t="str">
        <f t="shared" si="151"/>
        <v>Feb-12</v>
      </c>
      <c r="G1420" s="12"/>
    </row>
    <row r="1421" spans="1:7">
      <c r="A1421" s="2">
        <v>40958</v>
      </c>
      <c r="B1421" t="str">
        <f t="shared" si="147"/>
        <v>2012_02</v>
      </c>
      <c r="C1421" t="str">
        <f t="shared" si="148"/>
        <v>Feb</v>
      </c>
      <c r="D1421" t="str">
        <f t="shared" si="149"/>
        <v>2012_Feb</v>
      </c>
      <c r="E1421" s="12" t="str">
        <f t="shared" si="150"/>
        <v>19_Feb</v>
      </c>
      <c r="F1421" s="12" t="str">
        <f t="shared" si="151"/>
        <v>Feb-12</v>
      </c>
      <c r="G1421" s="12"/>
    </row>
    <row r="1422" spans="1:7">
      <c r="A1422" s="2">
        <v>40959</v>
      </c>
      <c r="B1422" t="str">
        <f t="shared" si="147"/>
        <v>2012_02</v>
      </c>
      <c r="C1422" t="str">
        <f t="shared" si="148"/>
        <v>Feb</v>
      </c>
      <c r="D1422" t="str">
        <f t="shared" si="149"/>
        <v>2012_Feb</v>
      </c>
      <c r="E1422" s="12" t="str">
        <f t="shared" si="150"/>
        <v>20_Feb</v>
      </c>
      <c r="F1422" s="12" t="str">
        <f t="shared" si="151"/>
        <v>Feb-12</v>
      </c>
      <c r="G1422" s="12"/>
    </row>
    <row r="1423" spans="1:7">
      <c r="A1423" s="2">
        <v>40960</v>
      </c>
      <c r="B1423" t="str">
        <f t="shared" si="147"/>
        <v>2012_02</v>
      </c>
      <c r="C1423" t="str">
        <f t="shared" si="148"/>
        <v>Feb</v>
      </c>
      <c r="D1423" t="str">
        <f t="shared" si="149"/>
        <v>2012_Feb</v>
      </c>
      <c r="E1423" s="12" t="str">
        <f t="shared" si="150"/>
        <v>21_Feb</v>
      </c>
      <c r="F1423" s="12" t="str">
        <f t="shared" si="151"/>
        <v>Feb-12</v>
      </c>
      <c r="G1423" s="12"/>
    </row>
    <row r="1424" spans="1:7">
      <c r="A1424" s="2">
        <v>40961</v>
      </c>
      <c r="B1424" t="str">
        <f t="shared" si="147"/>
        <v>2012_02</v>
      </c>
      <c r="C1424" t="str">
        <f t="shared" si="148"/>
        <v>Feb</v>
      </c>
      <c r="D1424" t="str">
        <f t="shared" si="149"/>
        <v>2012_Feb</v>
      </c>
      <c r="E1424" s="12" t="str">
        <f t="shared" si="150"/>
        <v>22_Feb</v>
      </c>
      <c r="F1424" s="12" t="str">
        <f t="shared" si="151"/>
        <v>Feb-12</v>
      </c>
      <c r="G1424" s="12"/>
    </row>
    <row r="1425" spans="1:7">
      <c r="A1425" s="2">
        <v>40962</v>
      </c>
      <c r="B1425" t="str">
        <f t="shared" si="147"/>
        <v>2012_02</v>
      </c>
      <c r="C1425" t="str">
        <f t="shared" si="148"/>
        <v>Feb</v>
      </c>
      <c r="D1425" t="str">
        <f t="shared" si="149"/>
        <v>2012_Feb</v>
      </c>
      <c r="E1425" s="12" t="str">
        <f t="shared" si="150"/>
        <v>23_Feb</v>
      </c>
      <c r="F1425" s="12" t="str">
        <f t="shared" si="151"/>
        <v>Feb-12</v>
      </c>
      <c r="G1425" s="12"/>
    </row>
    <row r="1426" spans="1:7">
      <c r="A1426" s="2">
        <v>40963</v>
      </c>
      <c r="B1426" t="str">
        <f t="shared" si="147"/>
        <v>2012_02</v>
      </c>
      <c r="C1426" t="str">
        <f t="shared" si="148"/>
        <v>Feb</v>
      </c>
      <c r="D1426" t="str">
        <f t="shared" si="149"/>
        <v>2012_Feb</v>
      </c>
      <c r="E1426" s="12" t="str">
        <f t="shared" si="150"/>
        <v>24_Feb</v>
      </c>
      <c r="F1426" s="12" t="str">
        <f t="shared" si="151"/>
        <v>Feb-12</v>
      </c>
      <c r="G1426" s="12"/>
    </row>
    <row r="1427" spans="1:7">
      <c r="A1427" s="2">
        <v>40964</v>
      </c>
      <c r="B1427" t="str">
        <f t="shared" si="147"/>
        <v>2012_02</v>
      </c>
      <c r="C1427" t="str">
        <f t="shared" si="148"/>
        <v>Feb</v>
      </c>
      <c r="D1427" t="str">
        <f t="shared" si="149"/>
        <v>2012_Feb</v>
      </c>
      <c r="E1427" s="12" t="str">
        <f t="shared" si="150"/>
        <v>25_Feb</v>
      </c>
      <c r="F1427" s="12" t="str">
        <f t="shared" si="151"/>
        <v>Feb-12</v>
      </c>
      <c r="G1427" s="12"/>
    </row>
    <row r="1428" spans="1:7">
      <c r="A1428" s="2">
        <v>40965</v>
      </c>
      <c r="B1428" t="str">
        <f t="shared" si="147"/>
        <v>2012_02</v>
      </c>
      <c r="C1428" t="str">
        <f t="shared" si="148"/>
        <v>Feb</v>
      </c>
      <c r="D1428" t="str">
        <f t="shared" si="149"/>
        <v>2012_Feb</v>
      </c>
      <c r="E1428" s="12" t="str">
        <f t="shared" si="150"/>
        <v>26_Feb</v>
      </c>
      <c r="F1428" s="12" t="str">
        <f t="shared" si="151"/>
        <v>Feb-12</v>
      </c>
      <c r="G1428" s="12"/>
    </row>
    <row r="1429" spans="1:7">
      <c r="A1429" s="2">
        <v>40966</v>
      </c>
      <c r="B1429" t="str">
        <f t="shared" si="147"/>
        <v>2012_02</v>
      </c>
      <c r="C1429" t="str">
        <f t="shared" si="148"/>
        <v>Feb</v>
      </c>
      <c r="D1429" t="str">
        <f t="shared" si="149"/>
        <v>2012_Feb</v>
      </c>
      <c r="E1429" s="12" t="str">
        <f t="shared" si="150"/>
        <v>27_Feb</v>
      </c>
      <c r="F1429" s="12" t="str">
        <f t="shared" si="151"/>
        <v>Feb-12</v>
      </c>
      <c r="G1429" s="12"/>
    </row>
    <row r="1430" spans="1:7">
      <c r="A1430" s="2">
        <v>40967</v>
      </c>
      <c r="B1430" t="str">
        <f t="shared" si="147"/>
        <v>2012_02</v>
      </c>
      <c r="C1430" t="str">
        <f t="shared" si="148"/>
        <v>Feb</v>
      </c>
      <c r="D1430" t="str">
        <f t="shared" si="149"/>
        <v>2012_Feb</v>
      </c>
      <c r="E1430" s="12" t="str">
        <f t="shared" si="150"/>
        <v>28_Feb</v>
      </c>
      <c r="F1430" s="12" t="str">
        <f t="shared" si="151"/>
        <v>Feb-12</v>
      </c>
      <c r="G1430" s="12"/>
    </row>
    <row r="1431" spans="1:7">
      <c r="A1431" s="2">
        <v>40968</v>
      </c>
      <c r="B1431" t="str">
        <f t="shared" si="147"/>
        <v>2012_02</v>
      </c>
      <c r="C1431" t="str">
        <f t="shared" si="148"/>
        <v>Feb</v>
      </c>
      <c r="D1431" t="str">
        <f t="shared" si="149"/>
        <v>2012_Feb</v>
      </c>
      <c r="E1431" s="12" t="str">
        <f t="shared" si="150"/>
        <v>29_Feb</v>
      </c>
      <c r="F1431" s="12" t="str">
        <f t="shared" si="151"/>
        <v>Feb-12</v>
      </c>
      <c r="G1431" s="12"/>
    </row>
    <row r="1432" spans="1:7">
      <c r="A1432" s="2">
        <v>40969</v>
      </c>
      <c r="B1432" t="str">
        <f t="shared" si="147"/>
        <v>2012_03</v>
      </c>
      <c r="C1432" t="str">
        <f t="shared" si="148"/>
        <v>Mar</v>
      </c>
      <c r="D1432" t="str">
        <f t="shared" si="149"/>
        <v>2012_Mar</v>
      </c>
      <c r="E1432" s="12" t="str">
        <f t="shared" si="150"/>
        <v>01_Mar</v>
      </c>
      <c r="F1432" s="12" t="str">
        <f t="shared" si="151"/>
        <v>Mar-12</v>
      </c>
      <c r="G1432" s="12"/>
    </row>
    <row r="1433" spans="1:7">
      <c r="A1433" s="2">
        <v>40970</v>
      </c>
      <c r="B1433" t="str">
        <f t="shared" si="147"/>
        <v>2012_03</v>
      </c>
      <c r="C1433" t="str">
        <f t="shared" si="148"/>
        <v>Mar</v>
      </c>
      <c r="D1433" t="str">
        <f t="shared" si="149"/>
        <v>2012_Mar</v>
      </c>
      <c r="E1433" s="12" t="str">
        <f t="shared" si="150"/>
        <v>02_Mar</v>
      </c>
      <c r="F1433" s="12" t="str">
        <f t="shared" si="151"/>
        <v>Mar-12</v>
      </c>
      <c r="G1433" s="12"/>
    </row>
    <row r="1434" spans="1:7">
      <c r="A1434" s="2">
        <v>40971</v>
      </c>
      <c r="B1434" t="str">
        <f t="shared" si="147"/>
        <v>2012_03</v>
      </c>
      <c r="C1434" t="str">
        <f t="shared" si="148"/>
        <v>Mar</v>
      </c>
      <c r="D1434" t="str">
        <f t="shared" si="149"/>
        <v>2012_Mar</v>
      </c>
      <c r="E1434" s="12" t="str">
        <f t="shared" si="150"/>
        <v>03_Mar</v>
      </c>
      <c r="F1434" s="12" t="str">
        <f t="shared" si="151"/>
        <v>Mar-12</v>
      </c>
      <c r="G1434" s="12"/>
    </row>
    <row r="1435" spans="1:7">
      <c r="A1435" s="2">
        <v>40972</v>
      </c>
      <c r="B1435" t="str">
        <f t="shared" si="147"/>
        <v>2012_03</v>
      </c>
      <c r="C1435" t="str">
        <f t="shared" si="148"/>
        <v>Mar</v>
      </c>
      <c r="D1435" t="str">
        <f t="shared" si="149"/>
        <v>2012_Mar</v>
      </c>
      <c r="E1435" s="12" t="str">
        <f t="shared" si="150"/>
        <v>04_Mar</v>
      </c>
      <c r="F1435" s="12" t="str">
        <f t="shared" si="151"/>
        <v>Mar-12</v>
      </c>
      <c r="G1435" s="12"/>
    </row>
    <row r="1436" spans="1:7">
      <c r="A1436" s="2">
        <v>40973</v>
      </c>
      <c r="B1436" t="str">
        <f t="shared" si="147"/>
        <v>2012_03</v>
      </c>
      <c r="C1436" t="str">
        <f t="shared" si="148"/>
        <v>Mar</v>
      </c>
      <c r="D1436" t="str">
        <f t="shared" si="149"/>
        <v>2012_Mar</v>
      </c>
      <c r="E1436" s="12" t="str">
        <f t="shared" si="150"/>
        <v>05_Mar</v>
      </c>
      <c r="F1436" s="12" t="str">
        <f t="shared" si="151"/>
        <v>Mar-12</v>
      </c>
      <c r="G1436" s="12"/>
    </row>
    <row r="1437" spans="1:7">
      <c r="A1437" s="2">
        <v>40974</v>
      </c>
      <c r="B1437" t="str">
        <f t="shared" si="147"/>
        <v>2012_03</v>
      </c>
      <c r="C1437" t="str">
        <f t="shared" si="148"/>
        <v>Mar</v>
      </c>
      <c r="D1437" t="str">
        <f t="shared" si="149"/>
        <v>2012_Mar</v>
      </c>
      <c r="E1437" s="12" t="str">
        <f t="shared" si="150"/>
        <v>06_Mar</v>
      </c>
      <c r="F1437" s="12" t="str">
        <f t="shared" si="151"/>
        <v>Mar-12</v>
      </c>
      <c r="G1437" s="12"/>
    </row>
    <row r="1438" spans="1:7">
      <c r="A1438" s="2">
        <v>40975</v>
      </c>
      <c r="B1438" t="str">
        <f t="shared" si="147"/>
        <v>2012_03</v>
      </c>
      <c r="C1438" t="str">
        <f t="shared" si="148"/>
        <v>Mar</v>
      </c>
      <c r="D1438" t="str">
        <f t="shared" si="149"/>
        <v>2012_Mar</v>
      </c>
      <c r="E1438" s="12" t="str">
        <f t="shared" si="150"/>
        <v>07_Mar</v>
      </c>
      <c r="F1438" s="12" t="str">
        <f t="shared" si="151"/>
        <v>Mar-12</v>
      </c>
      <c r="G1438" s="12"/>
    </row>
    <row r="1439" spans="1:7">
      <c r="A1439" s="2">
        <v>40976</v>
      </c>
      <c r="B1439" t="str">
        <f t="shared" si="147"/>
        <v>2012_03</v>
      </c>
      <c r="C1439" t="str">
        <f t="shared" si="148"/>
        <v>Mar</v>
      </c>
      <c r="D1439" t="str">
        <f t="shared" si="149"/>
        <v>2012_Mar</v>
      </c>
      <c r="E1439" s="12" t="str">
        <f t="shared" si="150"/>
        <v>08_Mar</v>
      </c>
      <c r="F1439" s="12" t="str">
        <f t="shared" si="151"/>
        <v>Mar-12</v>
      </c>
      <c r="G1439" s="12"/>
    </row>
    <row r="1440" spans="1:7">
      <c r="A1440" s="2">
        <v>40977</v>
      </c>
      <c r="B1440" t="str">
        <f t="shared" si="147"/>
        <v>2012_03</v>
      </c>
      <c r="C1440" t="str">
        <f t="shared" si="148"/>
        <v>Mar</v>
      </c>
      <c r="D1440" t="str">
        <f t="shared" si="149"/>
        <v>2012_Mar</v>
      </c>
      <c r="E1440" s="12" t="str">
        <f t="shared" si="150"/>
        <v>09_Mar</v>
      </c>
      <c r="F1440" s="12" t="str">
        <f t="shared" si="151"/>
        <v>Mar-12</v>
      </c>
      <c r="G1440" s="12"/>
    </row>
    <row r="1441" spans="1:7">
      <c r="A1441" s="2">
        <v>40978</v>
      </c>
      <c r="B1441" t="str">
        <f t="shared" si="147"/>
        <v>2012_03</v>
      </c>
      <c r="C1441" t="str">
        <f t="shared" si="148"/>
        <v>Mar</v>
      </c>
      <c r="D1441" t="str">
        <f t="shared" si="149"/>
        <v>2012_Mar</v>
      </c>
      <c r="E1441" s="12" t="str">
        <f t="shared" si="150"/>
        <v>10_Mar</v>
      </c>
      <c r="F1441" s="12" t="str">
        <f t="shared" si="151"/>
        <v>Mar-12</v>
      </c>
      <c r="G1441" s="12"/>
    </row>
    <row r="1442" spans="1:7">
      <c r="A1442" s="2">
        <v>40979</v>
      </c>
      <c r="B1442" t="str">
        <f t="shared" si="147"/>
        <v>2012_03</v>
      </c>
      <c r="C1442" t="str">
        <f t="shared" si="148"/>
        <v>Mar</v>
      </c>
      <c r="D1442" t="str">
        <f t="shared" si="149"/>
        <v>2012_Mar</v>
      </c>
      <c r="E1442" s="12" t="str">
        <f t="shared" si="150"/>
        <v>11_Mar</v>
      </c>
      <c r="F1442" s="12" t="str">
        <f t="shared" si="151"/>
        <v>Mar-12</v>
      </c>
      <c r="G1442" s="12"/>
    </row>
    <row r="1443" spans="1:7">
      <c r="A1443" s="2">
        <v>40980</v>
      </c>
      <c r="B1443" t="str">
        <f t="shared" si="147"/>
        <v>2012_03</v>
      </c>
      <c r="C1443" t="str">
        <f t="shared" si="148"/>
        <v>Mar</v>
      </c>
      <c r="D1443" t="str">
        <f t="shared" si="149"/>
        <v>2012_Mar</v>
      </c>
      <c r="E1443" s="12" t="str">
        <f t="shared" si="150"/>
        <v>12_Mar</v>
      </c>
      <c r="F1443" s="12" t="str">
        <f t="shared" si="151"/>
        <v>Mar-12</v>
      </c>
      <c r="G1443" s="12"/>
    </row>
    <row r="1444" spans="1:7">
      <c r="A1444" s="2">
        <v>40981</v>
      </c>
      <c r="B1444" t="str">
        <f t="shared" si="147"/>
        <v>2012_03</v>
      </c>
      <c r="C1444" t="str">
        <f t="shared" si="148"/>
        <v>Mar</v>
      </c>
      <c r="D1444" t="str">
        <f t="shared" si="149"/>
        <v>2012_Mar</v>
      </c>
      <c r="E1444" s="12" t="str">
        <f t="shared" si="150"/>
        <v>13_Mar</v>
      </c>
      <c r="F1444" s="12" t="str">
        <f t="shared" si="151"/>
        <v>Mar-12</v>
      </c>
      <c r="G1444" s="12"/>
    </row>
    <row r="1445" spans="1:7">
      <c r="A1445" s="2">
        <v>40982</v>
      </c>
      <c r="B1445" t="str">
        <f t="shared" si="147"/>
        <v>2012_03</v>
      </c>
      <c r="C1445" t="str">
        <f t="shared" si="148"/>
        <v>Mar</v>
      </c>
      <c r="D1445" t="str">
        <f t="shared" si="149"/>
        <v>2012_Mar</v>
      </c>
      <c r="E1445" s="12" t="str">
        <f t="shared" si="150"/>
        <v>14_Mar</v>
      </c>
      <c r="F1445" s="12" t="str">
        <f t="shared" si="151"/>
        <v>Mar-12</v>
      </c>
      <c r="G1445" s="12"/>
    </row>
    <row r="1446" spans="1:7">
      <c r="A1446" s="2">
        <v>40983</v>
      </c>
      <c r="B1446" t="str">
        <f t="shared" si="147"/>
        <v>2012_03</v>
      </c>
      <c r="C1446" t="str">
        <f t="shared" si="148"/>
        <v>Mar</v>
      </c>
      <c r="D1446" t="str">
        <f t="shared" si="149"/>
        <v>2012_Mar</v>
      </c>
      <c r="E1446" s="12" t="str">
        <f t="shared" si="150"/>
        <v>15_Mar</v>
      </c>
      <c r="F1446" s="12" t="str">
        <f t="shared" si="151"/>
        <v>Mar-12</v>
      </c>
      <c r="G1446" s="12"/>
    </row>
    <row r="1447" spans="1:7">
      <c r="A1447" s="2">
        <v>40984</v>
      </c>
      <c r="B1447" t="str">
        <f t="shared" si="147"/>
        <v>2012_03</v>
      </c>
      <c r="C1447" t="str">
        <f t="shared" si="148"/>
        <v>Mar</v>
      </c>
      <c r="D1447" t="str">
        <f t="shared" si="149"/>
        <v>2012_Mar</v>
      </c>
      <c r="E1447" s="12" t="str">
        <f t="shared" si="150"/>
        <v>16_Mar</v>
      </c>
      <c r="F1447" s="12" t="str">
        <f t="shared" si="151"/>
        <v>Mar-12</v>
      </c>
      <c r="G1447" s="12"/>
    </row>
    <row r="1448" spans="1:7">
      <c r="A1448" s="2">
        <v>40985</v>
      </c>
      <c r="B1448" t="str">
        <f t="shared" si="147"/>
        <v>2012_03</v>
      </c>
      <c r="C1448" t="str">
        <f t="shared" si="148"/>
        <v>Mar</v>
      </c>
      <c r="D1448" t="str">
        <f t="shared" si="149"/>
        <v>2012_Mar</v>
      </c>
      <c r="E1448" s="12" t="str">
        <f t="shared" si="150"/>
        <v>17_Mar</v>
      </c>
      <c r="F1448" s="12" t="str">
        <f t="shared" si="151"/>
        <v>Mar-12</v>
      </c>
      <c r="G1448" s="12"/>
    </row>
    <row r="1449" spans="1:7">
      <c r="A1449" s="2">
        <v>40986</v>
      </c>
      <c r="B1449" t="str">
        <f t="shared" si="147"/>
        <v>2012_03</v>
      </c>
      <c r="C1449" t="str">
        <f t="shared" si="148"/>
        <v>Mar</v>
      </c>
      <c r="D1449" t="str">
        <f t="shared" si="149"/>
        <v>2012_Mar</v>
      </c>
      <c r="E1449" s="12" t="str">
        <f t="shared" si="150"/>
        <v>18_Mar</v>
      </c>
      <c r="F1449" s="12" t="str">
        <f t="shared" si="151"/>
        <v>Mar-12</v>
      </c>
      <c r="G1449" s="12"/>
    </row>
    <row r="1450" spans="1:7">
      <c r="A1450" s="2">
        <v>40987</v>
      </c>
      <c r="B1450" t="str">
        <f t="shared" si="147"/>
        <v>2012_03</v>
      </c>
      <c r="C1450" t="str">
        <f t="shared" si="148"/>
        <v>Mar</v>
      </c>
      <c r="D1450" t="str">
        <f t="shared" si="149"/>
        <v>2012_Mar</v>
      </c>
      <c r="E1450" s="12" t="str">
        <f t="shared" si="150"/>
        <v>19_Mar</v>
      </c>
      <c r="F1450" s="12" t="str">
        <f t="shared" si="151"/>
        <v>Mar-12</v>
      </c>
      <c r="G1450" s="12"/>
    </row>
    <row r="1451" spans="1:7">
      <c r="A1451" s="2">
        <v>40988</v>
      </c>
      <c r="B1451" t="str">
        <f t="shared" si="147"/>
        <v>2012_03</v>
      </c>
      <c r="C1451" t="str">
        <f t="shared" si="148"/>
        <v>Mar</v>
      </c>
      <c r="D1451" t="str">
        <f t="shared" si="149"/>
        <v>2012_Mar</v>
      </c>
      <c r="E1451" s="12" t="str">
        <f t="shared" si="150"/>
        <v>20_Mar</v>
      </c>
      <c r="F1451" s="12" t="str">
        <f t="shared" si="151"/>
        <v>Mar-12</v>
      </c>
      <c r="G1451" s="12"/>
    </row>
    <row r="1452" spans="1:7">
      <c r="A1452" s="2">
        <v>40989</v>
      </c>
      <c r="B1452" t="str">
        <f t="shared" si="147"/>
        <v>2012_03</v>
      </c>
      <c r="C1452" t="str">
        <f t="shared" si="148"/>
        <v>Mar</v>
      </c>
      <c r="D1452" t="str">
        <f t="shared" si="149"/>
        <v>2012_Mar</v>
      </c>
      <c r="E1452" s="12" t="str">
        <f t="shared" si="150"/>
        <v>21_Mar</v>
      </c>
      <c r="F1452" s="12" t="str">
        <f t="shared" si="151"/>
        <v>Mar-12</v>
      </c>
      <c r="G1452" s="12"/>
    </row>
    <row r="1453" spans="1:7">
      <c r="A1453" s="2">
        <v>40990</v>
      </c>
      <c r="B1453" t="str">
        <f t="shared" si="147"/>
        <v>2012_03</v>
      </c>
      <c r="C1453" t="str">
        <f t="shared" si="148"/>
        <v>Mar</v>
      </c>
      <c r="D1453" t="str">
        <f t="shared" si="149"/>
        <v>2012_Mar</v>
      </c>
      <c r="E1453" s="12" t="str">
        <f t="shared" si="150"/>
        <v>22_Mar</v>
      </c>
      <c r="F1453" s="12" t="str">
        <f t="shared" si="151"/>
        <v>Mar-12</v>
      </c>
      <c r="G1453" s="12"/>
    </row>
    <row r="1454" spans="1:7">
      <c r="A1454" s="2">
        <v>40991</v>
      </c>
      <c r="B1454" t="str">
        <f t="shared" si="147"/>
        <v>2012_03</v>
      </c>
      <c r="C1454" t="str">
        <f t="shared" si="148"/>
        <v>Mar</v>
      </c>
      <c r="D1454" t="str">
        <f t="shared" si="149"/>
        <v>2012_Mar</v>
      </c>
      <c r="E1454" s="12" t="str">
        <f t="shared" si="150"/>
        <v>23_Mar</v>
      </c>
      <c r="F1454" s="12" t="str">
        <f t="shared" si="151"/>
        <v>Mar-12</v>
      </c>
      <c r="G1454" s="12"/>
    </row>
    <row r="1455" spans="1:7">
      <c r="A1455" s="2">
        <v>40992</v>
      </c>
      <c r="B1455" t="str">
        <f t="shared" si="147"/>
        <v>2012_03</v>
      </c>
      <c r="C1455" t="str">
        <f t="shared" si="148"/>
        <v>Mar</v>
      </c>
      <c r="D1455" t="str">
        <f t="shared" si="149"/>
        <v>2012_Mar</v>
      </c>
      <c r="E1455" s="12" t="str">
        <f t="shared" si="150"/>
        <v>24_Mar</v>
      </c>
      <c r="F1455" s="12" t="str">
        <f t="shared" si="151"/>
        <v>Mar-12</v>
      </c>
      <c r="G1455" s="12"/>
    </row>
    <row r="1456" spans="1:7">
      <c r="A1456" s="2">
        <v>40993</v>
      </c>
      <c r="B1456" t="str">
        <f t="shared" si="147"/>
        <v>2012_03</v>
      </c>
      <c r="C1456" t="str">
        <f t="shared" si="148"/>
        <v>Mar</v>
      </c>
      <c r="D1456" t="str">
        <f t="shared" si="149"/>
        <v>2012_Mar</v>
      </c>
      <c r="E1456" s="12" t="str">
        <f t="shared" si="150"/>
        <v>25_Mar</v>
      </c>
      <c r="F1456" s="12" t="str">
        <f t="shared" si="151"/>
        <v>Mar-12</v>
      </c>
      <c r="G1456" s="12"/>
    </row>
    <row r="1457" spans="1:7">
      <c r="A1457" s="2">
        <v>40994</v>
      </c>
      <c r="B1457" t="str">
        <f t="shared" si="147"/>
        <v>2012_03</v>
      </c>
      <c r="C1457" t="str">
        <f t="shared" si="148"/>
        <v>Mar</v>
      </c>
      <c r="D1457" t="str">
        <f t="shared" si="149"/>
        <v>2012_Mar</v>
      </c>
      <c r="E1457" s="12" t="str">
        <f t="shared" si="150"/>
        <v>26_Mar</v>
      </c>
      <c r="F1457" s="12" t="str">
        <f t="shared" si="151"/>
        <v>Mar-12</v>
      </c>
      <c r="G1457" s="12"/>
    </row>
    <row r="1458" spans="1:7">
      <c r="A1458" s="2">
        <v>40995</v>
      </c>
      <c r="B1458" t="str">
        <f t="shared" si="147"/>
        <v>2012_03</v>
      </c>
      <c r="C1458" t="str">
        <f t="shared" si="148"/>
        <v>Mar</v>
      </c>
      <c r="D1458" t="str">
        <f t="shared" si="149"/>
        <v>2012_Mar</v>
      </c>
      <c r="E1458" s="12" t="str">
        <f t="shared" si="150"/>
        <v>27_Mar</v>
      </c>
      <c r="F1458" s="12" t="str">
        <f t="shared" si="151"/>
        <v>Mar-12</v>
      </c>
      <c r="G1458" s="12"/>
    </row>
    <row r="1459" spans="1:7">
      <c r="A1459" s="2">
        <v>40996</v>
      </c>
      <c r="B1459" t="str">
        <f t="shared" si="147"/>
        <v>2012_03</v>
      </c>
      <c r="C1459" t="str">
        <f t="shared" si="148"/>
        <v>Mar</v>
      </c>
      <c r="D1459" t="str">
        <f t="shared" si="149"/>
        <v>2012_Mar</v>
      </c>
      <c r="E1459" s="12" t="str">
        <f t="shared" si="150"/>
        <v>28_Mar</v>
      </c>
      <c r="F1459" s="12" t="str">
        <f t="shared" si="151"/>
        <v>Mar-12</v>
      </c>
      <c r="G1459" s="12"/>
    </row>
    <row r="1460" spans="1:7">
      <c r="A1460" s="2">
        <v>40997</v>
      </c>
      <c r="B1460" t="str">
        <f t="shared" si="147"/>
        <v>2012_03</v>
      </c>
      <c r="C1460" t="str">
        <f t="shared" si="148"/>
        <v>Mar</v>
      </c>
      <c r="D1460" t="str">
        <f t="shared" si="149"/>
        <v>2012_Mar</v>
      </c>
      <c r="E1460" s="12" t="str">
        <f t="shared" si="150"/>
        <v>29_Mar</v>
      </c>
      <c r="F1460" s="12" t="str">
        <f t="shared" si="151"/>
        <v>Mar-12</v>
      </c>
      <c r="G1460" s="12"/>
    </row>
    <row r="1461" spans="1:7">
      <c r="A1461" s="2">
        <v>40998</v>
      </c>
      <c r="B1461" t="str">
        <f t="shared" si="147"/>
        <v>2012_03</v>
      </c>
      <c r="C1461" t="str">
        <f t="shared" si="148"/>
        <v>Mar</v>
      </c>
      <c r="D1461" t="str">
        <f t="shared" si="149"/>
        <v>2012_Mar</v>
      </c>
      <c r="E1461" s="12" t="str">
        <f t="shared" si="150"/>
        <v>30_Mar</v>
      </c>
      <c r="F1461" s="12" t="str">
        <f t="shared" si="151"/>
        <v>Mar-12</v>
      </c>
      <c r="G1461" s="12"/>
    </row>
    <row r="1462" spans="1:7">
      <c r="A1462" s="2">
        <v>40999</v>
      </c>
      <c r="B1462" t="str">
        <f t="shared" si="147"/>
        <v>2012_03</v>
      </c>
      <c r="C1462" t="str">
        <f t="shared" si="148"/>
        <v>Mar</v>
      </c>
      <c r="D1462" t="str">
        <f t="shared" si="149"/>
        <v>2012_Mar</v>
      </c>
      <c r="E1462" s="12" t="str">
        <f t="shared" si="150"/>
        <v>31_Mar</v>
      </c>
      <c r="F1462" s="12" t="str">
        <f t="shared" si="151"/>
        <v>Mar-12</v>
      </c>
      <c r="G1462" s="12"/>
    </row>
    <row r="1463" spans="1:7">
      <c r="A1463" s="2">
        <v>41000</v>
      </c>
      <c r="B1463" t="str">
        <f t="shared" si="147"/>
        <v>2012_04</v>
      </c>
      <c r="C1463" t="str">
        <f t="shared" si="148"/>
        <v>Apr</v>
      </c>
      <c r="D1463" t="str">
        <f t="shared" si="149"/>
        <v>2012_Apr</v>
      </c>
      <c r="E1463" s="12" t="str">
        <f t="shared" si="150"/>
        <v>01_Apr</v>
      </c>
      <c r="F1463" s="12" t="str">
        <f t="shared" si="151"/>
        <v>Apr-12</v>
      </c>
      <c r="G1463" s="12"/>
    </row>
    <row r="1464" spans="1:7">
      <c r="A1464" s="2">
        <v>41001</v>
      </c>
      <c r="B1464" t="str">
        <f t="shared" si="147"/>
        <v>2012_04</v>
      </c>
      <c r="C1464" t="str">
        <f t="shared" si="148"/>
        <v>Apr</v>
      </c>
      <c r="D1464" t="str">
        <f t="shared" si="149"/>
        <v>2012_Apr</v>
      </c>
      <c r="E1464" s="12" t="str">
        <f t="shared" si="150"/>
        <v>02_Apr</v>
      </c>
      <c r="F1464" s="12" t="str">
        <f t="shared" si="151"/>
        <v>Apr-12</v>
      </c>
      <c r="G1464" s="12"/>
    </row>
    <row r="1465" spans="1:7">
      <c r="A1465" s="2">
        <v>41002</v>
      </c>
      <c r="B1465" t="str">
        <f t="shared" si="147"/>
        <v>2012_04</v>
      </c>
      <c r="C1465" t="str">
        <f t="shared" si="148"/>
        <v>Apr</v>
      </c>
      <c r="D1465" t="str">
        <f t="shared" si="149"/>
        <v>2012_Apr</v>
      </c>
      <c r="E1465" s="12" t="str">
        <f t="shared" si="150"/>
        <v>03_Apr</v>
      </c>
      <c r="F1465" s="12" t="str">
        <f t="shared" si="151"/>
        <v>Apr-12</v>
      </c>
      <c r="G1465" s="12"/>
    </row>
    <row r="1466" spans="1:7">
      <c r="A1466" s="2">
        <v>41003</v>
      </c>
      <c r="B1466" t="str">
        <f t="shared" si="147"/>
        <v>2012_04</v>
      </c>
      <c r="C1466" t="str">
        <f t="shared" si="148"/>
        <v>Apr</v>
      </c>
      <c r="D1466" t="str">
        <f t="shared" si="149"/>
        <v>2012_Apr</v>
      </c>
      <c r="E1466" s="12" t="str">
        <f t="shared" si="150"/>
        <v>04_Apr</v>
      </c>
      <c r="F1466" s="12" t="str">
        <f t="shared" si="151"/>
        <v>Apr-12</v>
      </c>
      <c r="G1466" s="12"/>
    </row>
    <row r="1467" spans="1:7">
      <c r="A1467" s="2">
        <v>41004</v>
      </c>
      <c r="B1467" t="str">
        <f t="shared" si="147"/>
        <v>2012_04</v>
      </c>
      <c r="C1467" t="str">
        <f t="shared" si="148"/>
        <v>Apr</v>
      </c>
      <c r="D1467" t="str">
        <f t="shared" si="149"/>
        <v>2012_Apr</v>
      </c>
      <c r="E1467" s="12" t="str">
        <f t="shared" si="150"/>
        <v>05_Apr</v>
      </c>
      <c r="F1467" s="12" t="str">
        <f t="shared" si="151"/>
        <v>Apr-12</v>
      </c>
      <c r="G1467" s="12"/>
    </row>
    <row r="1468" spans="1:7">
      <c r="A1468" s="2">
        <v>41005</v>
      </c>
      <c r="B1468" t="str">
        <f t="shared" si="147"/>
        <v>2012_04</v>
      </c>
      <c r="C1468" t="str">
        <f t="shared" si="148"/>
        <v>Apr</v>
      </c>
      <c r="D1468" t="str">
        <f t="shared" si="149"/>
        <v>2012_Apr</v>
      </c>
      <c r="E1468" s="12" t="str">
        <f t="shared" si="150"/>
        <v>06_Apr</v>
      </c>
      <c r="F1468" s="12" t="str">
        <f t="shared" si="151"/>
        <v>Apr-12</v>
      </c>
      <c r="G1468" s="12"/>
    </row>
    <row r="1469" spans="1:7">
      <c r="A1469" s="2">
        <v>41006</v>
      </c>
      <c r="B1469" t="str">
        <f t="shared" si="147"/>
        <v>2012_04</v>
      </c>
      <c r="C1469" t="str">
        <f t="shared" si="148"/>
        <v>Apr</v>
      </c>
      <c r="D1469" t="str">
        <f t="shared" si="149"/>
        <v>2012_Apr</v>
      </c>
      <c r="E1469" s="12" t="str">
        <f t="shared" si="150"/>
        <v>07_Apr</v>
      </c>
      <c r="F1469" s="12" t="str">
        <f t="shared" si="151"/>
        <v>Apr-12</v>
      </c>
      <c r="G1469" s="12"/>
    </row>
    <row r="1470" spans="1:7">
      <c r="A1470" s="2">
        <v>41007</v>
      </c>
      <c r="B1470" t="str">
        <f t="shared" si="147"/>
        <v>2012_04</v>
      </c>
      <c r="C1470" t="str">
        <f t="shared" si="148"/>
        <v>Apr</v>
      </c>
      <c r="D1470" t="str">
        <f t="shared" si="149"/>
        <v>2012_Apr</v>
      </c>
      <c r="E1470" s="12" t="str">
        <f t="shared" si="150"/>
        <v>08_Apr</v>
      </c>
      <c r="F1470" s="12" t="str">
        <f t="shared" si="151"/>
        <v>Apr-12</v>
      </c>
      <c r="G1470" s="12"/>
    </row>
    <row r="1471" spans="1:7">
      <c r="A1471" s="2">
        <v>41008</v>
      </c>
      <c r="B1471" t="str">
        <f t="shared" si="147"/>
        <v>2012_04</v>
      </c>
      <c r="C1471" t="str">
        <f t="shared" si="148"/>
        <v>Apr</v>
      </c>
      <c r="D1471" t="str">
        <f t="shared" si="149"/>
        <v>2012_Apr</v>
      </c>
      <c r="E1471" s="12" t="str">
        <f t="shared" si="150"/>
        <v>09_Apr</v>
      </c>
      <c r="F1471" s="12" t="str">
        <f t="shared" si="151"/>
        <v>Apr-12</v>
      </c>
      <c r="G1471" s="12"/>
    </row>
    <row r="1472" spans="1:7">
      <c r="A1472" s="2">
        <v>41009</v>
      </c>
      <c r="B1472" t="str">
        <f t="shared" si="147"/>
        <v>2012_04</v>
      </c>
      <c r="C1472" t="str">
        <f t="shared" si="148"/>
        <v>Apr</v>
      </c>
      <c r="D1472" t="str">
        <f t="shared" si="149"/>
        <v>2012_Apr</v>
      </c>
      <c r="E1472" s="12" t="str">
        <f t="shared" si="150"/>
        <v>10_Apr</v>
      </c>
      <c r="F1472" s="12" t="str">
        <f t="shared" si="151"/>
        <v>Apr-12</v>
      </c>
      <c r="G1472" s="12"/>
    </row>
    <row r="1473" spans="1:7">
      <c r="A1473" s="2">
        <v>41010</v>
      </c>
      <c r="B1473" t="str">
        <f t="shared" si="147"/>
        <v>2012_04</v>
      </c>
      <c r="C1473" t="str">
        <f t="shared" si="148"/>
        <v>Apr</v>
      </c>
      <c r="D1473" t="str">
        <f t="shared" si="149"/>
        <v>2012_Apr</v>
      </c>
      <c r="E1473" s="12" t="str">
        <f t="shared" si="150"/>
        <v>11_Apr</v>
      </c>
      <c r="F1473" s="12" t="str">
        <f t="shared" si="151"/>
        <v>Apr-12</v>
      </c>
      <c r="G1473" s="12"/>
    </row>
    <row r="1474" spans="1:7">
      <c r="A1474" s="2">
        <v>41011</v>
      </c>
      <c r="B1474" t="str">
        <f t="shared" ref="B1474:B1537" si="152">TEXT(YEAR(A1474),"0000")&amp;"_"&amp;TEXT(MONTH(A1474),"00")</f>
        <v>2012_04</v>
      </c>
      <c r="C1474" t="str">
        <f t="shared" ref="C1474:C1537" si="153">VLOOKUP(TEXT(MONTH(A1474),"00"),$H$2:$I$13,2,FALSE)</f>
        <v>Apr</v>
      </c>
      <c r="D1474" t="str">
        <f t="shared" si="149"/>
        <v>2012_Apr</v>
      </c>
      <c r="E1474" s="12" t="str">
        <f t="shared" si="150"/>
        <v>12_Apr</v>
      </c>
      <c r="F1474" s="12" t="str">
        <f t="shared" si="151"/>
        <v>Apr-12</v>
      </c>
      <c r="G1474" s="12"/>
    </row>
    <row r="1475" spans="1:7">
      <c r="A1475" s="2">
        <v>41012</v>
      </c>
      <c r="B1475" t="str">
        <f t="shared" si="152"/>
        <v>2012_04</v>
      </c>
      <c r="C1475" t="str">
        <f t="shared" si="153"/>
        <v>Apr</v>
      </c>
      <c r="D1475" t="str">
        <f t="shared" ref="D1475:D1538" si="154">TEXT(YEAR(A1475),"0000")&amp;"_"&amp;C1475</f>
        <v>2012_Apr</v>
      </c>
      <c r="E1475" s="12" t="str">
        <f t="shared" ref="E1475:E1538" si="155">VLOOKUP(DAY(A1475),$G$2:$H$32,2,FALSE)&amp;"_"&amp;C1475</f>
        <v>13_Apr</v>
      </c>
      <c r="F1475" s="12" t="str">
        <f t="shared" si="151"/>
        <v>Apr-12</v>
      </c>
      <c r="G1475" s="12"/>
    </row>
    <row r="1476" spans="1:7">
      <c r="A1476" s="2">
        <v>41013</v>
      </c>
      <c r="B1476" t="str">
        <f t="shared" si="152"/>
        <v>2012_04</v>
      </c>
      <c r="C1476" t="str">
        <f t="shared" si="153"/>
        <v>Apr</v>
      </c>
      <c r="D1476" t="str">
        <f t="shared" si="154"/>
        <v>2012_Apr</v>
      </c>
      <c r="E1476" s="12" t="str">
        <f t="shared" si="155"/>
        <v>14_Apr</v>
      </c>
      <c r="F1476" s="12" t="str">
        <f t="shared" ref="F1476:F1539" si="156">C1476&amp;"-"&amp;RIGHT(YEAR(A1476),2)</f>
        <v>Apr-12</v>
      </c>
      <c r="G1476" s="12"/>
    </row>
    <row r="1477" spans="1:7">
      <c r="A1477" s="2">
        <v>41014</v>
      </c>
      <c r="B1477" t="str">
        <f t="shared" si="152"/>
        <v>2012_04</v>
      </c>
      <c r="C1477" t="str">
        <f t="shared" si="153"/>
        <v>Apr</v>
      </c>
      <c r="D1477" t="str">
        <f t="shared" si="154"/>
        <v>2012_Apr</v>
      </c>
      <c r="E1477" s="12" t="str">
        <f t="shared" si="155"/>
        <v>15_Apr</v>
      </c>
      <c r="F1477" s="12" t="str">
        <f t="shared" si="156"/>
        <v>Apr-12</v>
      </c>
      <c r="G1477" s="12"/>
    </row>
    <row r="1478" spans="1:7">
      <c r="A1478" s="2">
        <v>41015</v>
      </c>
      <c r="B1478" t="str">
        <f t="shared" si="152"/>
        <v>2012_04</v>
      </c>
      <c r="C1478" t="str">
        <f t="shared" si="153"/>
        <v>Apr</v>
      </c>
      <c r="D1478" t="str">
        <f t="shared" si="154"/>
        <v>2012_Apr</v>
      </c>
      <c r="E1478" s="12" t="str">
        <f t="shared" si="155"/>
        <v>16_Apr</v>
      </c>
      <c r="F1478" s="12" t="str">
        <f t="shared" si="156"/>
        <v>Apr-12</v>
      </c>
      <c r="G1478" s="12"/>
    </row>
    <row r="1479" spans="1:7">
      <c r="A1479" s="2">
        <v>41016</v>
      </c>
      <c r="B1479" t="str">
        <f t="shared" si="152"/>
        <v>2012_04</v>
      </c>
      <c r="C1479" t="str">
        <f t="shared" si="153"/>
        <v>Apr</v>
      </c>
      <c r="D1479" t="str">
        <f t="shared" si="154"/>
        <v>2012_Apr</v>
      </c>
      <c r="E1479" s="12" t="str">
        <f t="shared" si="155"/>
        <v>17_Apr</v>
      </c>
      <c r="F1479" s="12" t="str">
        <f t="shared" si="156"/>
        <v>Apr-12</v>
      </c>
      <c r="G1479" s="12"/>
    </row>
    <row r="1480" spans="1:7">
      <c r="A1480" s="2">
        <v>41017</v>
      </c>
      <c r="B1480" t="str">
        <f t="shared" si="152"/>
        <v>2012_04</v>
      </c>
      <c r="C1480" t="str">
        <f t="shared" si="153"/>
        <v>Apr</v>
      </c>
      <c r="D1480" t="str">
        <f t="shared" si="154"/>
        <v>2012_Apr</v>
      </c>
      <c r="E1480" s="12" t="str">
        <f t="shared" si="155"/>
        <v>18_Apr</v>
      </c>
      <c r="F1480" s="12" t="str">
        <f t="shared" si="156"/>
        <v>Apr-12</v>
      </c>
      <c r="G1480" s="12"/>
    </row>
    <row r="1481" spans="1:7">
      <c r="A1481" s="2">
        <v>41018</v>
      </c>
      <c r="B1481" t="str">
        <f t="shared" si="152"/>
        <v>2012_04</v>
      </c>
      <c r="C1481" t="str">
        <f t="shared" si="153"/>
        <v>Apr</v>
      </c>
      <c r="D1481" t="str">
        <f t="shared" si="154"/>
        <v>2012_Apr</v>
      </c>
      <c r="E1481" s="12" t="str">
        <f t="shared" si="155"/>
        <v>19_Apr</v>
      </c>
      <c r="F1481" s="12" t="str">
        <f t="shared" si="156"/>
        <v>Apr-12</v>
      </c>
      <c r="G1481" s="12"/>
    </row>
    <row r="1482" spans="1:7">
      <c r="A1482" s="2">
        <v>41019</v>
      </c>
      <c r="B1482" t="str">
        <f t="shared" si="152"/>
        <v>2012_04</v>
      </c>
      <c r="C1482" t="str">
        <f t="shared" si="153"/>
        <v>Apr</v>
      </c>
      <c r="D1482" t="str">
        <f t="shared" si="154"/>
        <v>2012_Apr</v>
      </c>
      <c r="E1482" s="12" t="str">
        <f t="shared" si="155"/>
        <v>20_Apr</v>
      </c>
      <c r="F1482" s="12" t="str">
        <f t="shared" si="156"/>
        <v>Apr-12</v>
      </c>
      <c r="G1482" s="12"/>
    </row>
    <row r="1483" spans="1:7">
      <c r="A1483" s="2">
        <v>41020</v>
      </c>
      <c r="B1483" t="str">
        <f t="shared" si="152"/>
        <v>2012_04</v>
      </c>
      <c r="C1483" t="str">
        <f t="shared" si="153"/>
        <v>Apr</v>
      </c>
      <c r="D1483" t="str">
        <f t="shared" si="154"/>
        <v>2012_Apr</v>
      </c>
      <c r="E1483" s="12" t="str">
        <f t="shared" si="155"/>
        <v>21_Apr</v>
      </c>
      <c r="F1483" s="12" t="str">
        <f t="shared" si="156"/>
        <v>Apr-12</v>
      </c>
      <c r="G1483" s="12"/>
    </row>
    <row r="1484" spans="1:7">
      <c r="A1484" s="2">
        <v>41021</v>
      </c>
      <c r="B1484" t="str">
        <f t="shared" si="152"/>
        <v>2012_04</v>
      </c>
      <c r="C1484" t="str">
        <f t="shared" si="153"/>
        <v>Apr</v>
      </c>
      <c r="D1484" t="str">
        <f t="shared" si="154"/>
        <v>2012_Apr</v>
      </c>
      <c r="E1484" s="12" t="str">
        <f t="shared" si="155"/>
        <v>22_Apr</v>
      </c>
      <c r="F1484" s="12" t="str">
        <f t="shared" si="156"/>
        <v>Apr-12</v>
      </c>
      <c r="G1484" s="12"/>
    </row>
    <row r="1485" spans="1:7">
      <c r="A1485" s="2">
        <v>41022</v>
      </c>
      <c r="B1485" t="str">
        <f t="shared" si="152"/>
        <v>2012_04</v>
      </c>
      <c r="C1485" t="str">
        <f t="shared" si="153"/>
        <v>Apr</v>
      </c>
      <c r="D1485" t="str">
        <f t="shared" si="154"/>
        <v>2012_Apr</v>
      </c>
      <c r="E1485" s="12" t="str">
        <f t="shared" si="155"/>
        <v>23_Apr</v>
      </c>
      <c r="F1485" s="12" t="str">
        <f t="shared" si="156"/>
        <v>Apr-12</v>
      </c>
      <c r="G1485" s="12"/>
    </row>
    <row r="1486" spans="1:7">
      <c r="A1486" s="2">
        <v>41023</v>
      </c>
      <c r="B1486" t="str">
        <f t="shared" si="152"/>
        <v>2012_04</v>
      </c>
      <c r="C1486" t="str">
        <f t="shared" si="153"/>
        <v>Apr</v>
      </c>
      <c r="D1486" t="str">
        <f t="shared" si="154"/>
        <v>2012_Apr</v>
      </c>
      <c r="E1486" s="12" t="str">
        <f t="shared" si="155"/>
        <v>24_Apr</v>
      </c>
      <c r="F1486" s="12" t="str">
        <f t="shared" si="156"/>
        <v>Apr-12</v>
      </c>
      <c r="G1486" s="12"/>
    </row>
    <row r="1487" spans="1:7">
      <c r="A1487" s="2">
        <v>41024</v>
      </c>
      <c r="B1487" t="str">
        <f t="shared" si="152"/>
        <v>2012_04</v>
      </c>
      <c r="C1487" t="str">
        <f t="shared" si="153"/>
        <v>Apr</v>
      </c>
      <c r="D1487" t="str">
        <f t="shared" si="154"/>
        <v>2012_Apr</v>
      </c>
      <c r="E1487" s="12" t="str">
        <f t="shared" si="155"/>
        <v>25_Apr</v>
      </c>
      <c r="F1487" s="12" t="str">
        <f t="shared" si="156"/>
        <v>Apr-12</v>
      </c>
      <c r="G1487" s="12"/>
    </row>
    <row r="1488" spans="1:7">
      <c r="A1488" s="2">
        <v>41025</v>
      </c>
      <c r="B1488" t="str">
        <f t="shared" si="152"/>
        <v>2012_04</v>
      </c>
      <c r="C1488" t="str">
        <f t="shared" si="153"/>
        <v>Apr</v>
      </c>
      <c r="D1488" t="str">
        <f t="shared" si="154"/>
        <v>2012_Apr</v>
      </c>
      <c r="E1488" s="12" t="str">
        <f t="shared" si="155"/>
        <v>26_Apr</v>
      </c>
      <c r="F1488" s="12" t="str">
        <f t="shared" si="156"/>
        <v>Apr-12</v>
      </c>
      <c r="G1488" s="12"/>
    </row>
    <row r="1489" spans="1:7">
      <c r="A1489" s="2">
        <v>41026</v>
      </c>
      <c r="B1489" t="str">
        <f t="shared" si="152"/>
        <v>2012_04</v>
      </c>
      <c r="C1489" t="str">
        <f t="shared" si="153"/>
        <v>Apr</v>
      </c>
      <c r="D1489" t="str">
        <f t="shared" si="154"/>
        <v>2012_Apr</v>
      </c>
      <c r="E1489" s="12" t="str">
        <f t="shared" si="155"/>
        <v>27_Apr</v>
      </c>
      <c r="F1489" s="12" t="str">
        <f t="shared" si="156"/>
        <v>Apr-12</v>
      </c>
      <c r="G1489" s="12"/>
    </row>
    <row r="1490" spans="1:7">
      <c r="A1490" s="2">
        <v>41027</v>
      </c>
      <c r="B1490" t="str">
        <f t="shared" si="152"/>
        <v>2012_04</v>
      </c>
      <c r="C1490" t="str">
        <f t="shared" si="153"/>
        <v>Apr</v>
      </c>
      <c r="D1490" t="str">
        <f t="shared" si="154"/>
        <v>2012_Apr</v>
      </c>
      <c r="E1490" s="12" t="str">
        <f t="shared" si="155"/>
        <v>28_Apr</v>
      </c>
      <c r="F1490" s="12" t="str">
        <f t="shared" si="156"/>
        <v>Apr-12</v>
      </c>
      <c r="G1490" s="12"/>
    </row>
    <row r="1491" spans="1:7">
      <c r="A1491" s="2">
        <v>41028</v>
      </c>
      <c r="B1491" t="str">
        <f t="shared" si="152"/>
        <v>2012_04</v>
      </c>
      <c r="C1491" t="str">
        <f t="shared" si="153"/>
        <v>Apr</v>
      </c>
      <c r="D1491" t="str">
        <f t="shared" si="154"/>
        <v>2012_Apr</v>
      </c>
      <c r="E1491" s="12" t="str">
        <f t="shared" si="155"/>
        <v>29_Apr</v>
      </c>
      <c r="F1491" s="12" t="str">
        <f t="shared" si="156"/>
        <v>Apr-12</v>
      </c>
      <c r="G1491" s="12"/>
    </row>
    <row r="1492" spans="1:7">
      <c r="A1492" s="2">
        <v>41029</v>
      </c>
      <c r="B1492" t="str">
        <f t="shared" si="152"/>
        <v>2012_04</v>
      </c>
      <c r="C1492" t="str">
        <f t="shared" si="153"/>
        <v>Apr</v>
      </c>
      <c r="D1492" t="str">
        <f t="shared" si="154"/>
        <v>2012_Apr</v>
      </c>
      <c r="E1492" s="12" t="str">
        <f t="shared" si="155"/>
        <v>30_Apr</v>
      </c>
      <c r="F1492" s="12" t="str">
        <f t="shared" si="156"/>
        <v>Apr-12</v>
      </c>
      <c r="G1492" s="12"/>
    </row>
    <row r="1493" spans="1:7">
      <c r="A1493" s="2">
        <v>41030</v>
      </c>
      <c r="B1493" t="str">
        <f t="shared" si="152"/>
        <v>2012_05</v>
      </c>
      <c r="C1493" t="str">
        <f t="shared" si="153"/>
        <v>May</v>
      </c>
      <c r="D1493" t="str">
        <f t="shared" si="154"/>
        <v>2012_May</v>
      </c>
      <c r="E1493" s="12" t="str">
        <f t="shared" si="155"/>
        <v>01_May</v>
      </c>
      <c r="F1493" s="12" t="str">
        <f t="shared" si="156"/>
        <v>May-12</v>
      </c>
      <c r="G1493" s="12"/>
    </row>
    <row r="1494" spans="1:7">
      <c r="A1494" s="2">
        <v>41031</v>
      </c>
      <c r="B1494" t="str">
        <f t="shared" si="152"/>
        <v>2012_05</v>
      </c>
      <c r="C1494" t="str">
        <f t="shared" si="153"/>
        <v>May</v>
      </c>
      <c r="D1494" t="str">
        <f t="shared" si="154"/>
        <v>2012_May</v>
      </c>
      <c r="E1494" s="12" t="str">
        <f t="shared" si="155"/>
        <v>02_May</v>
      </c>
      <c r="F1494" s="12" t="str">
        <f t="shared" si="156"/>
        <v>May-12</v>
      </c>
      <c r="G1494" s="12"/>
    </row>
    <row r="1495" spans="1:7">
      <c r="A1495" s="2">
        <v>41032</v>
      </c>
      <c r="B1495" t="str">
        <f t="shared" si="152"/>
        <v>2012_05</v>
      </c>
      <c r="C1495" t="str">
        <f t="shared" si="153"/>
        <v>May</v>
      </c>
      <c r="D1495" t="str">
        <f t="shared" si="154"/>
        <v>2012_May</v>
      </c>
      <c r="E1495" s="12" t="str">
        <f t="shared" si="155"/>
        <v>03_May</v>
      </c>
      <c r="F1495" s="12" t="str">
        <f t="shared" si="156"/>
        <v>May-12</v>
      </c>
      <c r="G1495" s="12"/>
    </row>
    <row r="1496" spans="1:7">
      <c r="A1496" s="2">
        <v>41033</v>
      </c>
      <c r="B1496" t="str">
        <f t="shared" si="152"/>
        <v>2012_05</v>
      </c>
      <c r="C1496" t="str">
        <f t="shared" si="153"/>
        <v>May</v>
      </c>
      <c r="D1496" t="str">
        <f t="shared" si="154"/>
        <v>2012_May</v>
      </c>
      <c r="E1496" s="12" t="str">
        <f t="shared" si="155"/>
        <v>04_May</v>
      </c>
      <c r="F1496" s="12" t="str">
        <f t="shared" si="156"/>
        <v>May-12</v>
      </c>
      <c r="G1496" s="12"/>
    </row>
    <row r="1497" spans="1:7">
      <c r="A1497" s="2">
        <v>41034</v>
      </c>
      <c r="B1497" t="str">
        <f t="shared" si="152"/>
        <v>2012_05</v>
      </c>
      <c r="C1497" t="str">
        <f t="shared" si="153"/>
        <v>May</v>
      </c>
      <c r="D1497" t="str">
        <f t="shared" si="154"/>
        <v>2012_May</v>
      </c>
      <c r="E1497" s="12" t="str">
        <f t="shared" si="155"/>
        <v>05_May</v>
      </c>
      <c r="F1497" s="12" t="str">
        <f t="shared" si="156"/>
        <v>May-12</v>
      </c>
      <c r="G1497" s="12"/>
    </row>
    <row r="1498" spans="1:7">
      <c r="A1498" s="2">
        <v>41035</v>
      </c>
      <c r="B1498" t="str">
        <f t="shared" si="152"/>
        <v>2012_05</v>
      </c>
      <c r="C1498" t="str">
        <f t="shared" si="153"/>
        <v>May</v>
      </c>
      <c r="D1498" t="str">
        <f t="shared" si="154"/>
        <v>2012_May</v>
      </c>
      <c r="E1498" s="12" t="str">
        <f t="shared" si="155"/>
        <v>06_May</v>
      </c>
      <c r="F1498" s="12" t="str">
        <f t="shared" si="156"/>
        <v>May-12</v>
      </c>
      <c r="G1498" s="12"/>
    </row>
    <row r="1499" spans="1:7">
      <c r="A1499" s="2">
        <v>41036</v>
      </c>
      <c r="B1499" t="str">
        <f t="shared" si="152"/>
        <v>2012_05</v>
      </c>
      <c r="C1499" t="str">
        <f t="shared" si="153"/>
        <v>May</v>
      </c>
      <c r="D1499" t="str">
        <f t="shared" si="154"/>
        <v>2012_May</v>
      </c>
      <c r="E1499" s="12" t="str">
        <f t="shared" si="155"/>
        <v>07_May</v>
      </c>
      <c r="F1499" s="12" t="str">
        <f t="shared" si="156"/>
        <v>May-12</v>
      </c>
      <c r="G1499" s="12"/>
    </row>
    <row r="1500" spans="1:7">
      <c r="A1500" s="2">
        <v>41037</v>
      </c>
      <c r="B1500" t="str">
        <f t="shared" si="152"/>
        <v>2012_05</v>
      </c>
      <c r="C1500" t="str">
        <f t="shared" si="153"/>
        <v>May</v>
      </c>
      <c r="D1500" t="str">
        <f t="shared" si="154"/>
        <v>2012_May</v>
      </c>
      <c r="E1500" s="12" t="str">
        <f t="shared" si="155"/>
        <v>08_May</v>
      </c>
      <c r="F1500" s="12" t="str">
        <f t="shared" si="156"/>
        <v>May-12</v>
      </c>
      <c r="G1500" s="12"/>
    </row>
    <row r="1501" spans="1:7">
      <c r="A1501" s="2">
        <v>41038</v>
      </c>
      <c r="B1501" t="str">
        <f t="shared" si="152"/>
        <v>2012_05</v>
      </c>
      <c r="C1501" t="str">
        <f t="shared" si="153"/>
        <v>May</v>
      </c>
      <c r="D1501" t="str">
        <f t="shared" si="154"/>
        <v>2012_May</v>
      </c>
      <c r="E1501" s="12" t="str">
        <f t="shared" si="155"/>
        <v>09_May</v>
      </c>
      <c r="F1501" s="12" t="str">
        <f t="shared" si="156"/>
        <v>May-12</v>
      </c>
      <c r="G1501" s="12"/>
    </row>
    <row r="1502" spans="1:7">
      <c r="A1502" s="2">
        <v>41039</v>
      </c>
      <c r="B1502" t="str">
        <f t="shared" si="152"/>
        <v>2012_05</v>
      </c>
      <c r="C1502" t="str">
        <f t="shared" si="153"/>
        <v>May</v>
      </c>
      <c r="D1502" t="str">
        <f t="shared" si="154"/>
        <v>2012_May</v>
      </c>
      <c r="E1502" s="12" t="str">
        <f t="shared" si="155"/>
        <v>10_May</v>
      </c>
      <c r="F1502" s="12" t="str">
        <f t="shared" si="156"/>
        <v>May-12</v>
      </c>
      <c r="G1502" s="12"/>
    </row>
    <row r="1503" spans="1:7">
      <c r="A1503" s="2">
        <v>41040</v>
      </c>
      <c r="B1503" t="str">
        <f t="shared" si="152"/>
        <v>2012_05</v>
      </c>
      <c r="C1503" t="str">
        <f t="shared" si="153"/>
        <v>May</v>
      </c>
      <c r="D1503" t="str">
        <f t="shared" si="154"/>
        <v>2012_May</v>
      </c>
      <c r="E1503" s="12" t="str">
        <f t="shared" si="155"/>
        <v>11_May</v>
      </c>
      <c r="F1503" s="12" t="str">
        <f t="shared" si="156"/>
        <v>May-12</v>
      </c>
      <c r="G1503" s="12"/>
    </row>
    <row r="1504" spans="1:7">
      <c r="A1504" s="2">
        <v>41041</v>
      </c>
      <c r="B1504" t="str">
        <f t="shared" si="152"/>
        <v>2012_05</v>
      </c>
      <c r="C1504" t="str">
        <f t="shared" si="153"/>
        <v>May</v>
      </c>
      <c r="D1504" t="str">
        <f t="shared" si="154"/>
        <v>2012_May</v>
      </c>
      <c r="E1504" s="12" t="str">
        <f t="shared" si="155"/>
        <v>12_May</v>
      </c>
      <c r="F1504" s="12" t="str">
        <f t="shared" si="156"/>
        <v>May-12</v>
      </c>
      <c r="G1504" s="12"/>
    </row>
    <row r="1505" spans="1:7">
      <c r="A1505" s="2">
        <v>41042</v>
      </c>
      <c r="B1505" t="str">
        <f t="shared" si="152"/>
        <v>2012_05</v>
      </c>
      <c r="C1505" t="str">
        <f t="shared" si="153"/>
        <v>May</v>
      </c>
      <c r="D1505" t="str">
        <f t="shared" si="154"/>
        <v>2012_May</v>
      </c>
      <c r="E1505" s="12" t="str">
        <f t="shared" si="155"/>
        <v>13_May</v>
      </c>
      <c r="F1505" s="12" t="str">
        <f t="shared" si="156"/>
        <v>May-12</v>
      </c>
      <c r="G1505" s="12"/>
    </row>
    <row r="1506" spans="1:7">
      <c r="A1506" s="2">
        <v>41043</v>
      </c>
      <c r="B1506" t="str">
        <f t="shared" si="152"/>
        <v>2012_05</v>
      </c>
      <c r="C1506" t="str">
        <f t="shared" si="153"/>
        <v>May</v>
      </c>
      <c r="D1506" t="str">
        <f t="shared" si="154"/>
        <v>2012_May</v>
      </c>
      <c r="E1506" s="12" t="str">
        <f t="shared" si="155"/>
        <v>14_May</v>
      </c>
      <c r="F1506" s="12" t="str">
        <f t="shared" si="156"/>
        <v>May-12</v>
      </c>
      <c r="G1506" s="12"/>
    </row>
    <row r="1507" spans="1:7">
      <c r="A1507" s="2">
        <v>41044</v>
      </c>
      <c r="B1507" t="str">
        <f t="shared" si="152"/>
        <v>2012_05</v>
      </c>
      <c r="C1507" t="str">
        <f t="shared" si="153"/>
        <v>May</v>
      </c>
      <c r="D1507" t="str">
        <f t="shared" si="154"/>
        <v>2012_May</v>
      </c>
      <c r="E1507" s="12" t="str">
        <f t="shared" si="155"/>
        <v>15_May</v>
      </c>
      <c r="F1507" s="12" t="str">
        <f t="shared" si="156"/>
        <v>May-12</v>
      </c>
      <c r="G1507" s="12"/>
    </row>
    <row r="1508" spans="1:7">
      <c r="A1508" s="2">
        <v>41045</v>
      </c>
      <c r="B1508" t="str">
        <f t="shared" si="152"/>
        <v>2012_05</v>
      </c>
      <c r="C1508" t="str">
        <f t="shared" si="153"/>
        <v>May</v>
      </c>
      <c r="D1508" t="str">
        <f t="shared" si="154"/>
        <v>2012_May</v>
      </c>
      <c r="E1508" s="12" t="str">
        <f t="shared" si="155"/>
        <v>16_May</v>
      </c>
      <c r="F1508" s="12" t="str">
        <f t="shared" si="156"/>
        <v>May-12</v>
      </c>
      <c r="G1508" s="12"/>
    </row>
    <row r="1509" spans="1:7">
      <c r="A1509" s="2">
        <v>41046</v>
      </c>
      <c r="B1509" t="str">
        <f t="shared" si="152"/>
        <v>2012_05</v>
      </c>
      <c r="C1509" t="str">
        <f t="shared" si="153"/>
        <v>May</v>
      </c>
      <c r="D1509" t="str">
        <f t="shared" si="154"/>
        <v>2012_May</v>
      </c>
      <c r="E1509" s="12" t="str">
        <f t="shared" si="155"/>
        <v>17_May</v>
      </c>
      <c r="F1509" s="12" t="str">
        <f t="shared" si="156"/>
        <v>May-12</v>
      </c>
      <c r="G1509" s="12"/>
    </row>
    <row r="1510" spans="1:7">
      <c r="A1510" s="2">
        <v>41047</v>
      </c>
      <c r="B1510" t="str">
        <f t="shared" si="152"/>
        <v>2012_05</v>
      </c>
      <c r="C1510" t="str">
        <f t="shared" si="153"/>
        <v>May</v>
      </c>
      <c r="D1510" t="str">
        <f t="shared" si="154"/>
        <v>2012_May</v>
      </c>
      <c r="E1510" s="12" t="str">
        <f t="shared" si="155"/>
        <v>18_May</v>
      </c>
      <c r="F1510" s="12" t="str">
        <f t="shared" si="156"/>
        <v>May-12</v>
      </c>
      <c r="G1510" s="12"/>
    </row>
    <row r="1511" spans="1:7">
      <c r="A1511" s="2">
        <v>41048</v>
      </c>
      <c r="B1511" t="str">
        <f t="shared" si="152"/>
        <v>2012_05</v>
      </c>
      <c r="C1511" t="str">
        <f t="shared" si="153"/>
        <v>May</v>
      </c>
      <c r="D1511" t="str">
        <f t="shared" si="154"/>
        <v>2012_May</v>
      </c>
      <c r="E1511" s="12" t="str">
        <f t="shared" si="155"/>
        <v>19_May</v>
      </c>
      <c r="F1511" s="12" t="str">
        <f t="shared" si="156"/>
        <v>May-12</v>
      </c>
      <c r="G1511" s="12"/>
    </row>
    <row r="1512" spans="1:7">
      <c r="A1512" s="2">
        <v>41049</v>
      </c>
      <c r="B1512" t="str">
        <f t="shared" si="152"/>
        <v>2012_05</v>
      </c>
      <c r="C1512" t="str">
        <f t="shared" si="153"/>
        <v>May</v>
      </c>
      <c r="D1512" t="str">
        <f t="shared" si="154"/>
        <v>2012_May</v>
      </c>
      <c r="E1512" s="12" t="str">
        <f t="shared" si="155"/>
        <v>20_May</v>
      </c>
      <c r="F1512" s="12" t="str">
        <f t="shared" si="156"/>
        <v>May-12</v>
      </c>
      <c r="G1512" s="12"/>
    </row>
    <row r="1513" spans="1:7">
      <c r="A1513" s="2">
        <v>41050</v>
      </c>
      <c r="B1513" t="str">
        <f t="shared" si="152"/>
        <v>2012_05</v>
      </c>
      <c r="C1513" t="str">
        <f t="shared" si="153"/>
        <v>May</v>
      </c>
      <c r="D1513" t="str">
        <f t="shared" si="154"/>
        <v>2012_May</v>
      </c>
      <c r="E1513" s="12" t="str">
        <f t="shared" si="155"/>
        <v>21_May</v>
      </c>
      <c r="F1513" s="12" t="str">
        <f t="shared" si="156"/>
        <v>May-12</v>
      </c>
      <c r="G1513" s="12"/>
    </row>
    <row r="1514" spans="1:7">
      <c r="A1514" s="2">
        <v>41051</v>
      </c>
      <c r="B1514" t="str">
        <f t="shared" si="152"/>
        <v>2012_05</v>
      </c>
      <c r="C1514" t="str">
        <f t="shared" si="153"/>
        <v>May</v>
      </c>
      <c r="D1514" t="str">
        <f t="shared" si="154"/>
        <v>2012_May</v>
      </c>
      <c r="E1514" s="12" t="str">
        <f t="shared" si="155"/>
        <v>22_May</v>
      </c>
      <c r="F1514" s="12" t="str">
        <f t="shared" si="156"/>
        <v>May-12</v>
      </c>
      <c r="G1514" s="12"/>
    </row>
    <row r="1515" spans="1:7">
      <c r="A1515" s="2">
        <v>41052</v>
      </c>
      <c r="B1515" t="str">
        <f t="shared" si="152"/>
        <v>2012_05</v>
      </c>
      <c r="C1515" t="str">
        <f t="shared" si="153"/>
        <v>May</v>
      </c>
      <c r="D1515" t="str">
        <f t="shared" si="154"/>
        <v>2012_May</v>
      </c>
      <c r="E1515" s="12" t="str">
        <f t="shared" si="155"/>
        <v>23_May</v>
      </c>
      <c r="F1515" s="12" t="str">
        <f t="shared" si="156"/>
        <v>May-12</v>
      </c>
      <c r="G1515" s="12"/>
    </row>
    <row r="1516" spans="1:7">
      <c r="A1516" s="2">
        <v>41053</v>
      </c>
      <c r="B1516" t="str">
        <f t="shared" si="152"/>
        <v>2012_05</v>
      </c>
      <c r="C1516" t="str">
        <f t="shared" si="153"/>
        <v>May</v>
      </c>
      <c r="D1516" t="str">
        <f t="shared" si="154"/>
        <v>2012_May</v>
      </c>
      <c r="E1516" s="12" t="str">
        <f t="shared" si="155"/>
        <v>24_May</v>
      </c>
      <c r="F1516" s="12" t="str">
        <f t="shared" si="156"/>
        <v>May-12</v>
      </c>
      <c r="G1516" s="12"/>
    </row>
    <row r="1517" spans="1:7">
      <c r="A1517" s="2">
        <v>41054</v>
      </c>
      <c r="B1517" t="str">
        <f t="shared" si="152"/>
        <v>2012_05</v>
      </c>
      <c r="C1517" t="str">
        <f t="shared" si="153"/>
        <v>May</v>
      </c>
      <c r="D1517" t="str">
        <f t="shared" si="154"/>
        <v>2012_May</v>
      </c>
      <c r="E1517" s="12" t="str">
        <f t="shared" si="155"/>
        <v>25_May</v>
      </c>
      <c r="F1517" s="12" t="str">
        <f t="shared" si="156"/>
        <v>May-12</v>
      </c>
      <c r="G1517" s="12"/>
    </row>
    <row r="1518" spans="1:7">
      <c r="A1518" s="2">
        <v>41055</v>
      </c>
      <c r="B1518" t="str">
        <f t="shared" si="152"/>
        <v>2012_05</v>
      </c>
      <c r="C1518" t="str">
        <f t="shared" si="153"/>
        <v>May</v>
      </c>
      <c r="D1518" t="str">
        <f t="shared" si="154"/>
        <v>2012_May</v>
      </c>
      <c r="E1518" s="12" t="str">
        <f t="shared" si="155"/>
        <v>26_May</v>
      </c>
      <c r="F1518" s="12" t="str">
        <f t="shared" si="156"/>
        <v>May-12</v>
      </c>
      <c r="G1518" s="12"/>
    </row>
    <row r="1519" spans="1:7">
      <c r="A1519" s="2">
        <v>41056</v>
      </c>
      <c r="B1519" t="str">
        <f t="shared" si="152"/>
        <v>2012_05</v>
      </c>
      <c r="C1519" t="str">
        <f t="shared" si="153"/>
        <v>May</v>
      </c>
      <c r="D1519" t="str">
        <f t="shared" si="154"/>
        <v>2012_May</v>
      </c>
      <c r="E1519" s="12" t="str">
        <f t="shared" si="155"/>
        <v>27_May</v>
      </c>
      <c r="F1519" s="12" t="str">
        <f t="shared" si="156"/>
        <v>May-12</v>
      </c>
      <c r="G1519" s="12"/>
    </row>
    <row r="1520" spans="1:7">
      <c r="A1520" s="2">
        <v>41057</v>
      </c>
      <c r="B1520" t="str">
        <f t="shared" si="152"/>
        <v>2012_05</v>
      </c>
      <c r="C1520" t="str">
        <f t="shared" si="153"/>
        <v>May</v>
      </c>
      <c r="D1520" t="str">
        <f t="shared" si="154"/>
        <v>2012_May</v>
      </c>
      <c r="E1520" s="12" t="str">
        <f t="shared" si="155"/>
        <v>28_May</v>
      </c>
      <c r="F1520" s="12" t="str">
        <f t="shared" si="156"/>
        <v>May-12</v>
      </c>
      <c r="G1520" s="12"/>
    </row>
    <row r="1521" spans="1:7">
      <c r="A1521" s="2">
        <v>41058</v>
      </c>
      <c r="B1521" t="str">
        <f t="shared" si="152"/>
        <v>2012_05</v>
      </c>
      <c r="C1521" t="str">
        <f t="shared" si="153"/>
        <v>May</v>
      </c>
      <c r="D1521" t="str">
        <f t="shared" si="154"/>
        <v>2012_May</v>
      </c>
      <c r="E1521" s="12" t="str">
        <f t="shared" si="155"/>
        <v>29_May</v>
      </c>
      <c r="F1521" s="12" t="str">
        <f t="shared" si="156"/>
        <v>May-12</v>
      </c>
      <c r="G1521" s="12"/>
    </row>
    <row r="1522" spans="1:7">
      <c r="A1522" s="2">
        <v>41059</v>
      </c>
      <c r="B1522" t="str">
        <f t="shared" si="152"/>
        <v>2012_05</v>
      </c>
      <c r="C1522" t="str">
        <f t="shared" si="153"/>
        <v>May</v>
      </c>
      <c r="D1522" t="str">
        <f t="shared" si="154"/>
        <v>2012_May</v>
      </c>
      <c r="E1522" s="12" t="str">
        <f t="shared" si="155"/>
        <v>30_May</v>
      </c>
      <c r="F1522" s="12" t="str">
        <f t="shared" si="156"/>
        <v>May-12</v>
      </c>
      <c r="G1522" s="12"/>
    </row>
    <row r="1523" spans="1:7">
      <c r="A1523" s="2">
        <v>41060</v>
      </c>
      <c r="B1523" t="str">
        <f t="shared" si="152"/>
        <v>2012_05</v>
      </c>
      <c r="C1523" t="str">
        <f t="shared" si="153"/>
        <v>May</v>
      </c>
      <c r="D1523" t="str">
        <f t="shared" si="154"/>
        <v>2012_May</v>
      </c>
      <c r="E1523" s="12" t="str">
        <f t="shared" si="155"/>
        <v>31_May</v>
      </c>
      <c r="F1523" s="12" t="str">
        <f t="shared" si="156"/>
        <v>May-12</v>
      </c>
      <c r="G1523" s="12"/>
    </row>
    <row r="1524" spans="1:7">
      <c r="A1524" s="2">
        <v>41061</v>
      </c>
      <c r="B1524" t="str">
        <f t="shared" si="152"/>
        <v>2012_06</v>
      </c>
      <c r="C1524" t="str">
        <f t="shared" si="153"/>
        <v>Jun</v>
      </c>
      <c r="D1524" t="str">
        <f t="shared" si="154"/>
        <v>2012_Jun</v>
      </c>
      <c r="E1524" s="12" t="str">
        <f t="shared" si="155"/>
        <v>01_Jun</v>
      </c>
      <c r="F1524" s="12" t="str">
        <f t="shared" si="156"/>
        <v>Jun-12</v>
      </c>
      <c r="G1524" s="12"/>
    </row>
    <row r="1525" spans="1:7">
      <c r="A1525" s="2">
        <v>41062</v>
      </c>
      <c r="B1525" t="str">
        <f t="shared" si="152"/>
        <v>2012_06</v>
      </c>
      <c r="C1525" t="str">
        <f t="shared" si="153"/>
        <v>Jun</v>
      </c>
      <c r="D1525" t="str">
        <f t="shared" si="154"/>
        <v>2012_Jun</v>
      </c>
      <c r="E1525" s="12" t="str">
        <f t="shared" si="155"/>
        <v>02_Jun</v>
      </c>
      <c r="F1525" s="12" t="str">
        <f t="shared" si="156"/>
        <v>Jun-12</v>
      </c>
      <c r="G1525" s="12"/>
    </row>
    <row r="1526" spans="1:7">
      <c r="A1526" s="2">
        <v>41063</v>
      </c>
      <c r="B1526" t="str">
        <f t="shared" si="152"/>
        <v>2012_06</v>
      </c>
      <c r="C1526" t="str">
        <f t="shared" si="153"/>
        <v>Jun</v>
      </c>
      <c r="D1526" t="str">
        <f t="shared" si="154"/>
        <v>2012_Jun</v>
      </c>
      <c r="E1526" s="12" t="str">
        <f t="shared" si="155"/>
        <v>03_Jun</v>
      </c>
      <c r="F1526" s="12" t="str">
        <f t="shared" si="156"/>
        <v>Jun-12</v>
      </c>
      <c r="G1526" s="12"/>
    </row>
    <row r="1527" spans="1:7">
      <c r="A1527" s="2">
        <v>41064</v>
      </c>
      <c r="B1527" t="str">
        <f t="shared" si="152"/>
        <v>2012_06</v>
      </c>
      <c r="C1527" t="str">
        <f t="shared" si="153"/>
        <v>Jun</v>
      </c>
      <c r="D1527" t="str">
        <f t="shared" si="154"/>
        <v>2012_Jun</v>
      </c>
      <c r="E1527" s="12" t="str">
        <f t="shared" si="155"/>
        <v>04_Jun</v>
      </c>
      <c r="F1527" s="12" t="str">
        <f t="shared" si="156"/>
        <v>Jun-12</v>
      </c>
      <c r="G1527" s="12"/>
    </row>
    <row r="1528" spans="1:7">
      <c r="A1528" s="2">
        <v>41065</v>
      </c>
      <c r="B1528" t="str">
        <f t="shared" si="152"/>
        <v>2012_06</v>
      </c>
      <c r="C1528" t="str">
        <f t="shared" si="153"/>
        <v>Jun</v>
      </c>
      <c r="D1528" t="str">
        <f t="shared" si="154"/>
        <v>2012_Jun</v>
      </c>
      <c r="E1528" s="12" t="str">
        <f t="shared" si="155"/>
        <v>05_Jun</v>
      </c>
      <c r="F1528" s="12" t="str">
        <f t="shared" si="156"/>
        <v>Jun-12</v>
      </c>
      <c r="G1528" s="12"/>
    </row>
    <row r="1529" spans="1:7">
      <c r="A1529" s="2">
        <v>41066</v>
      </c>
      <c r="B1529" t="str">
        <f t="shared" si="152"/>
        <v>2012_06</v>
      </c>
      <c r="C1529" t="str">
        <f t="shared" si="153"/>
        <v>Jun</v>
      </c>
      <c r="D1529" t="str">
        <f t="shared" si="154"/>
        <v>2012_Jun</v>
      </c>
      <c r="E1529" s="12" t="str">
        <f t="shared" si="155"/>
        <v>06_Jun</v>
      </c>
      <c r="F1529" s="12" t="str">
        <f t="shared" si="156"/>
        <v>Jun-12</v>
      </c>
      <c r="G1529" s="12"/>
    </row>
    <row r="1530" spans="1:7">
      <c r="A1530" s="2">
        <v>41067</v>
      </c>
      <c r="B1530" t="str">
        <f t="shared" si="152"/>
        <v>2012_06</v>
      </c>
      <c r="C1530" t="str">
        <f t="shared" si="153"/>
        <v>Jun</v>
      </c>
      <c r="D1530" t="str">
        <f t="shared" si="154"/>
        <v>2012_Jun</v>
      </c>
      <c r="E1530" s="12" t="str">
        <f t="shared" si="155"/>
        <v>07_Jun</v>
      </c>
      <c r="F1530" s="12" t="str">
        <f t="shared" si="156"/>
        <v>Jun-12</v>
      </c>
      <c r="G1530" s="12"/>
    </row>
    <row r="1531" spans="1:7">
      <c r="A1531" s="2">
        <v>41068</v>
      </c>
      <c r="B1531" t="str">
        <f t="shared" si="152"/>
        <v>2012_06</v>
      </c>
      <c r="C1531" t="str">
        <f t="shared" si="153"/>
        <v>Jun</v>
      </c>
      <c r="D1531" t="str">
        <f t="shared" si="154"/>
        <v>2012_Jun</v>
      </c>
      <c r="E1531" s="12" t="str">
        <f t="shared" si="155"/>
        <v>08_Jun</v>
      </c>
      <c r="F1531" s="12" t="str">
        <f t="shared" si="156"/>
        <v>Jun-12</v>
      </c>
      <c r="G1531" s="12"/>
    </row>
    <row r="1532" spans="1:7">
      <c r="A1532" s="2">
        <v>41069</v>
      </c>
      <c r="B1532" t="str">
        <f t="shared" si="152"/>
        <v>2012_06</v>
      </c>
      <c r="C1532" t="str">
        <f t="shared" si="153"/>
        <v>Jun</v>
      </c>
      <c r="D1532" t="str">
        <f t="shared" si="154"/>
        <v>2012_Jun</v>
      </c>
      <c r="E1532" s="12" t="str">
        <f t="shared" si="155"/>
        <v>09_Jun</v>
      </c>
      <c r="F1532" s="12" t="str">
        <f t="shared" si="156"/>
        <v>Jun-12</v>
      </c>
      <c r="G1532" s="12"/>
    </row>
    <row r="1533" spans="1:7">
      <c r="A1533" s="2">
        <v>41070</v>
      </c>
      <c r="B1533" t="str">
        <f t="shared" si="152"/>
        <v>2012_06</v>
      </c>
      <c r="C1533" t="str">
        <f t="shared" si="153"/>
        <v>Jun</v>
      </c>
      <c r="D1533" t="str">
        <f t="shared" si="154"/>
        <v>2012_Jun</v>
      </c>
      <c r="E1533" s="12" t="str">
        <f t="shared" si="155"/>
        <v>10_Jun</v>
      </c>
      <c r="F1533" s="12" t="str">
        <f t="shared" si="156"/>
        <v>Jun-12</v>
      </c>
      <c r="G1533" s="12"/>
    </row>
    <row r="1534" spans="1:7">
      <c r="A1534" s="2">
        <v>41071</v>
      </c>
      <c r="B1534" t="str">
        <f t="shared" si="152"/>
        <v>2012_06</v>
      </c>
      <c r="C1534" t="str">
        <f t="shared" si="153"/>
        <v>Jun</v>
      </c>
      <c r="D1534" t="str">
        <f t="shared" si="154"/>
        <v>2012_Jun</v>
      </c>
      <c r="E1534" s="12" t="str">
        <f t="shared" si="155"/>
        <v>11_Jun</v>
      </c>
      <c r="F1534" s="12" t="str">
        <f t="shared" si="156"/>
        <v>Jun-12</v>
      </c>
      <c r="G1534" s="12"/>
    </row>
    <row r="1535" spans="1:7">
      <c r="A1535" s="2">
        <v>41072</v>
      </c>
      <c r="B1535" t="str">
        <f t="shared" si="152"/>
        <v>2012_06</v>
      </c>
      <c r="C1535" t="str">
        <f t="shared" si="153"/>
        <v>Jun</v>
      </c>
      <c r="D1535" t="str">
        <f t="shared" si="154"/>
        <v>2012_Jun</v>
      </c>
      <c r="E1535" s="12" t="str">
        <f t="shared" si="155"/>
        <v>12_Jun</v>
      </c>
      <c r="F1535" s="12" t="str">
        <f t="shared" si="156"/>
        <v>Jun-12</v>
      </c>
      <c r="G1535" s="12"/>
    </row>
    <row r="1536" spans="1:7">
      <c r="A1536" s="2">
        <v>41073</v>
      </c>
      <c r="B1536" t="str">
        <f t="shared" si="152"/>
        <v>2012_06</v>
      </c>
      <c r="C1536" t="str">
        <f t="shared" si="153"/>
        <v>Jun</v>
      </c>
      <c r="D1536" t="str">
        <f t="shared" si="154"/>
        <v>2012_Jun</v>
      </c>
      <c r="E1536" s="12" t="str">
        <f t="shared" si="155"/>
        <v>13_Jun</v>
      </c>
      <c r="F1536" s="12" t="str">
        <f t="shared" si="156"/>
        <v>Jun-12</v>
      </c>
      <c r="G1536" s="12"/>
    </row>
    <row r="1537" spans="1:7">
      <c r="A1537" s="2">
        <v>41074</v>
      </c>
      <c r="B1537" t="str">
        <f t="shared" si="152"/>
        <v>2012_06</v>
      </c>
      <c r="C1537" t="str">
        <f t="shared" si="153"/>
        <v>Jun</v>
      </c>
      <c r="D1537" t="str">
        <f t="shared" si="154"/>
        <v>2012_Jun</v>
      </c>
      <c r="E1537" s="12" t="str">
        <f t="shared" si="155"/>
        <v>14_Jun</v>
      </c>
      <c r="F1537" s="12" t="str">
        <f t="shared" si="156"/>
        <v>Jun-12</v>
      </c>
      <c r="G1537" s="12"/>
    </row>
    <row r="1538" spans="1:7">
      <c r="A1538" s="2">
        <v>41075</v>
      </c>
      <c r="B1538" t="str">
        <f t="shared" ref="B1538:B1601" si="157">TEXT(YEAR(A1538),"0000")&amp;"_"&amp;TEXT(MONTH(A1538),"00")</f>
        <v>2012_06</v>
      </c>
      <c r="C1538" t="str">
        <f t="shared" ref="C1538:C1601" si="158">VLOOKUP(TEXT(MONTH(A1538),"00"),$H$2:$I$13,2,FALSE)</f>
        <v>Jun</v>
      </c>
      <c r="D1538" t="str">
        <f t="shared" si="154"/>
        <v>2012_Jun</v>
      </c>
      <c r="E1538" s="12" t="str">
        <f t="shared" si="155"/>
        <v>15_Jun</v>
      </c>
      <c r="F1538" s="12" t="str">
        <f t="shared" si="156"/>
        <v>Jun-12</v>
      </c>
      <c r="G1538" s="12"/>
    </row>
    <row r="1539" spans="1:7">
      <c r="A1539" s="2">
        <v>41076</v>
      </c>
      <c r="B1539" t="str">
        <f t="shared" si="157"/>
        <v>2012_06</v>
      </c>
      <c r="C1539" t="str">
        <f t="shared" si="158"/>
        <v>Jun</v>
      </c>
      <c r="D1539" t="str">
        <f t="shared" ref="D1539:D1602" si="159">TEXT(YEAR(A1539),"0000")&amp;"_"&amp;C1539</f>
        <v>2012_Jun</v>
      </c>
      <c r="E1539" s="12" t="str">
        <f t="shared" ref="E1539:E1602" si="160">VLOOKUP(DAY(A1539),$G$2:$H$32,2,FALSE)&amp;"_"&amp;C1539</f>
        <v>16_Jun</v>
      </c>
      <c r="F1539" s="12" t="str">
        <f t="shared" si="156"/>
        <v>Jun-12</v>
      </c>
      <c r="G1539" s="12"/>
    </row>
    <row r="1540" spans="1:7">
      <c r="A1540" s="2">
        <v>41077</v>
      </c>
      <c r="B1540" t="str">
        <f t="shared" si="157"/>
        <v>2012_06</v>
      </c>
      <c r="C1540" t="str">
        <f t="shared" si="158"/>
        <v>Jun</v>
      </c>
      <c r="D1540" t="str">
        <f t="shared" si="159"/>
        <v>2012_Jun</v>
      </c>
      <c r="E1540" s="12" t="str">
        <f t="shared" si="160"/>
        <v>17_Jun</v>
      </c>
      <c r="F1540" s="12" t="str">
        <f t="shared" ref="F1540:F1603" si="161">C1540&amp;"-"&amp;RIGHT(YEAR(A1540),2)</f>
        <v>Jun-12</v>
      </c>
      <c r="G1540" s="12"/>
    </row>
    <row r="1541" spans="1:7">
      <c r="A1541" s="2">
        <v>41078</v>
      </c>
      <c r="B1541" t="str">
        <f t="shared" si="157"/>
        <v>2012_06</v>
      </c>
      <c r="C1541" t="str">
        <f t="shared" si="158"/>
        <v>Jun</v>
      </c>
      <c r="D1541" t="str">
        <f t="shared" si="159"/>
        <v>2012_Jun</v>
      </c>
      <c r="E1541" s="12" t="str">
        <f t="shared" si="160"/>
        <v>18_Jun</v>
      </c>
      <c r="F1541" s="12" t="str">
        <f t="shared" si="161"/>
        <v>Jun-12</v>
      </c>
      <c r="G1541" s="12"/>
    </row>
    <row r="1542" spans="1:7">
      <c r="A1542" s="2">
        <v>41079</v>
      </c>
      <c r="B1542" t="str">
        <f t="shared" si="157"/>
        <v>2012_06</v>
      </c>
      <c r="C1542" t="str">
        <f t="shared" si="158"/>
        <v>Jun</v>
      </c>
      <c r="D1542" t="str">
        <f t="shared" si="159"/>
        <v>2012_Jun</v>
      </c>
      <c r="E1542" s="12" t="str">
        <f t="shared" si="160"/>
        <v>19_Jun</v>
      </c>
      <c r="F1542" s="12" t="str">
        <f t="shared" si="161"/>
        <v>Jun-12</v>
      </c>
      <c r="G1542" s="12"/>
    </row>
    <row r="1543" spans="1:7">
      <c r="A1543" s="2">
        <v>41080</v>
      </c>
      <c r="B1543" t="str">
        <f t="shared" si="157"/>
        <v>2012_06</v>
      </c>
      <c r="C1543" t="str">
        <f t="shared" si="158"/>
        <v>Jun</v>
      </c>
      <c r="D1543" t="str">
        <f t="shared" si="159"/>
        <v>2012_Jun</v>
      </c>
      <c r="E1543" s="12" t="str">
        <f t="shared" si="160"/>
        <v>20_Jun</v>
      </c>
      <c r="F1543" s="12" t="str">
        <f t="shared" si="161"/>
        <v>Jun-12</v>
      </c>
      <c r="G1543" s="12"/>
    </row>
    <row r="1544" spans="1:7">
      <c r="A1544" s="2">
        <v>41081</v>
      </c>
      <c r="B1544" t="str">
        <f t="shared" si="157"/>
        <v>2012_06</v>
      </c>
      <c r="C1544" t="str">
        <f t="shared" si="158"/>
        <v>Jun</v>
      </c>
      <c r="D1544" t="str">
        <f t="shared" si="159"/>
        <v>2012_Jun</v>
      </c>
      <c r="E1544" s="12" t="str">
        <f t="shared" si="160"/>
        <v>21_Jun</v>
      </c>
      <c r="F1544" s="12" t="str">
        <f t="shared" si="161"/>
        <v>Jun-12</v>
      </c>
      <c r="G1544" s="12"/>
    </row>
    <row r="1545" spans="1:7">
      <c r="A1545" s="2">
        <v>41082</v>
      </c>
      <c r="B1545" t="str">
        <f t="shared" si="157"/>
        <v>2012_06</v>
      </c>
      <c r="C1545" t="str">
        <f t="shared" si="158"/>
        <v>Jun</v>
      </c>
      <c r="D1545" t="str">
        <f t="shared" si="159"/>
        <v>2012_Jun</v>
      </c>
      <c r="E1545" s="12" t="str">
        <f t="shared" si="160"/>
        <v>22_Jun</v>
      </c>
      <c r="F1545" s="12" t="str">
        <f t="shared" si="161"/>
        <v>Jun-12</v>
      </c>
      <c r="G1545" s="12"/>
    </row>
    <row r="1546" spans="1:7">
      <c r="A1546" s="2">
        <v>41083</v>
      </c>
      <c r="B1546" t="str">
        <f t="shared" si="157"/>
        <v>2012_06</v>
      </c>
      <c r="C1546" t="str">
        <f t="shared" si="158"/>
        <v>Jun</v>
      </c>
      <c r="D1546" t="str">
        <f t="shared" si="159"/>
        <v>2012_Jun</v>
      </c>
      <c r="E1546" s="12" t="str">
        <f t="shared" si="160"/>
        <v>23_Jun</v>
      </c>
      <c r="F1546" s="12" t="str">
        <f t="shared" si="161"/>
        <v>Jun-12</v>
      </c>
      <c r="G1546" s="12"/>
    </row>
    <row r="1547" spans="1:7">
      <c r="A1547" s="2">
        <v>41084</v>
      </c>
      <c r="B1547" t="str">
        <f t="shared" si="157"/>
        <v>2012_06</v>
      </c>
      <c r="C1547" t="str">
        <f t="shared" si="158"/>
        <v>Jun</v>
      </c>
      <c r="D1547" t="str">
        <f t="shared" si="159"/>
        <v>2012_Jun</v>
      </c>
      <c r="E1547" s="12" t="str">
        <f t="shared" si="160"/>
        <v>24_Jun</v>
      </c>
      <c r="F1547" s="12" t="str">
        <f t="shared" si="161"/>
        <v>Jun-12</v>
      </c>
      <c r="G1547" s="12"/>
    </row>
    <row r="1548" spans="1:7">
      <c r="A1548" s="2">
        <v>41085</v>
      </c>
      <c r="B1548" t="str">
        <f t="shared" si="157"/>
        <v>2012_06</v>
      </c>
      <c r="C1548" t="str">
        <f t="shared" si="158"/>
        <v>Jun</v>
      </c>
      <c r="D1548" t="str">
        <f t="shared" si="159"/>
        <v>2012_Jun</v>
      </c>
      <c r="E1548" s="12" t="str">
        <f t="shared" si="160"/>
        <v>25_Jun</v>
      </c>
      <c r="F1548" s="12" t="str">
        <f t="shared" si="161"/>
        <v>Jun-12</v>
      </c>
      <c r="G1548" s="12"/>
    </row>
    <row r="1549" spans="1:7">
      <c r="A1549" s="2">
        <v>41086</v>
      </c>
      <c r="B1549" t="str">
        <f t="shared" si="157"/>
        <v>2012_06</v>
      </c>
      <c r="C1549" t="str">
        <f t="shared" si="158"/>
        <v>Jun</v>
      </c>
      <c r="D1549" t="str">
        <f t="shared" si="159"/>
        <v>2012_Jun</v>
      </c>
      <c r="E1549" s="12" t="str">
        <f t="shared" si="160"/>
        <v>26_Jun</v>
      </c>
      <c r="F1549" s="12" t="str">
        <f t="shared" si="161"/>
        <v>Jun-12</v>
      </c>
      <c r="G1549" s="12"/>
    </row>
    <row r="1550" spans="1:7">
      <c r="A1550" s="2">
        <v>41087</v>
      </c>
      <c r="B1550" t="str">
        <f t="shared" si="157"/>
        <v>2012_06</v>
      </c>
      <c r="C1550" t="str">
        <f t="shared" si="158"/>
        <v>Jun</v>
      </c>
      <c r="D1550" t="str">
        <f t="shared" si="159"/>
        <v>2012_Jun</v>
      </c>
      <c r="E1550" s="12" t="str">
        <f t="shared" si="160"/>
        <v>27_Jun</v>
      </c>
      <c r="F1550" s="12" t="str">
        <f t="shared" si="161"/>
        <v>Jun-12</v>
      </c>
      <c r="G1550" s="12"/>
    </row>
    <row r="1551" spans="1:7">
      <c r="A1551" s="2">
        <v>41088</v>
      </c>
      <c r="B1551" t="str">
        <f t="shared" si="157"/>
        <v>2012_06</v>
      </c>
      <c r="C1551" t="str">
        <f t="shared" si="158"/>
        <v>Jun</v>
      </c>
      <c r="D1551" t="str">
        <f t="shared" si="159"/>
        <v>2012_Jun</v>
      </c>
      <c r="E1551" s="12" t="str">
        <f t="shared" si="160"/>
        <v>28_Jun</v>
      </c>
      <c r="F1551" s="12" t="str">
        <f t="shared" si="161"/>
        <v>Jun-12</v>
      </c>
      <c r="G1551" s="12"/>
    </row>
    <row r="1552" spans="1:7">
      <c r="A1552" s="2">
        <v>41089</v>
      </c>
      <c r="B1552" t="str">
        <f t="shared" si="157"/>
        <v>2012_06</v>
      </c>
      <c r="C1552" t="str">
        <f t="shared" si="158"/>
        <v>Jun</v>
      </c>
      <c r="D1552" t="str">
        <f t="shared" si="159"/>
        <v>2012_Jun</v>
      </c>
      <c r="E1552" s="12" t="str">
        <f t="shared" si="160"/>
        <v>29_Jun</v>
      </c>
      <c r="F1552" s="12" t="str">
        <f t="shared" si="161"/>
        <v>Jun-12</v>
      </c>
      <c r="G1552" s="12"/>
    </row>
    <row r="1553" spans="1:7">
      <c r="A1553" s="2">
        <v>41090</v>
      </c>
      <c r="B1553" t="str">
        <f t="shared" si="157"/>
        <v>2012_06</v>
      </c>
      <c r="C1553" t="str">
        <f t="shared" si="158"/>
        <v>Jun</v>
      </c>
      <c r="D1553" t="str">
        <f t="shared" si="159"/>
        <v>2012_Jun</v>
      </c>
      <c r="E1553" s="12" t="str">
        <f t="shared" si="160"/>
        <v>30_Jun</v>
      </c>
      <c r="F1553" s="12" t="str">
        <f t="shared" si="161"/>
        <v>Jun-12</v>
      </c>
      <c r="G1553" s="12"/>
    </row>
    <row r="1554" spans="1:7">
      <c r="A1554" s="2">
        <v>41091</v>
      </c>
      <c r="B1554" t="str">
        <f t="shared" si="157"/>
        <v>2012_07</v>
      </c>
      <c r="C1554" t="str">
        <f t="shared" si="158"/>
        <v>Jul</v>
      </c>
      <c r="D1554" t="str">
        <f t="shared" si="159"/>
        <v>2012_Jul</v>
      </c>
      <c r="E1554" s="12" t="str">
        <f t="shared" si="160"/>
        <v>01_Jul</v>
      </c>
      <c r="F1554" s="12" t="str">
        <f t="shared" si="161"/>
        <v>Jul-12</v>
      </c>
      <c r="G1554" s="12"/>
    </row>
    <row r="1555" spans="1:7">
      <c r="A1555" s="2">
        <v>41092</v>
      </c>
      <c r="B1555" t="str">
        <f t="shared" si="157"/>
        <v>2012_07</v>
      </c>
      <c r="C1555" t="str">
        <f t="shared" si="158"/>
        <v>Jul</v>
      </c>
      <c r="D1555" t="str">
        <f t="shared" si="159"/>
        <v>2012_Jul</v>
      </c>
      <c r="E1555" s="12" t="str">
        <f t="shared" si="160"/>
        <v>02_Jul</v>
      </c>
      <c r="F1555" s="12" t="str">
        <f t="shared" si="161"/>
        <v>Jul-12</v>
      </c>
      <c r="G1555" s="12"/>
    </row>
    <row r="1556" spans="1:7">
      <c r="A1556" s="2">
        <v>41093</v>
      </c>
      <c r="B1556" t="str">
        <f t="shared" si="157"/>
        <v>2012_07</v>
      </c>
      <c r="C1556" t="str">
        <f t="shared" si="158"/>
        <v>Jul</v>
      </c>
      <c r="D1556" t="str">
        <f t="shared" si="159"/>
        <v>2012_Jul</v>
      </c>
      <c r="E1556" s="12" t="str">
        <f t="shared" si="160"/>
        <v>03_Jul</v>
      </c>
      <c r="F1556" s="12" t="str">
        <f t="shared" si="161"/>
        <v>Jul-12</v>
      </c>
      <c r="G1556" s="12"/>
    </row>
    <row r="1557" spans="1:7">
      <c r="A1557" s="2">
        <v>41094</v>
      </c>
      <c r="B1557" t="str">
        <f t="shared" si="157"/>
        <v>2012_07</v>
      </c>
      <c r="C1557" t="str">
        <f t="shared" si="158"/>
        <v>Jul</v>
      </c>
      <c r="D1557" t="str">
        <f t="shared" si="159"/>
        <v>2012_Jul</v>
      </c>
      <c r="E1557" s="12" t="str">
        <f t="shared" si="160"/>
        <v>04_Jul</v>
      </c>
      <c r="F1557" s="12" t="str">
        <f t="shared" si="161"/>
        <v>Jul-12</v>
      </c>
      <c r="G1557" s="12"/>
    </row>
    <row r="1558" spans="1:7">
      <c r="A1558" s="2">
        <v>41095</v>
      </c>
      <c r="B1558" t="str">
        <f t="shared" si="157"/>
        <v>2012_07</v>
      </c>
      <c r="C1558" t="str">
        <f t="shared" si="158"/>
        <v>Jul</v>
      </c>
      <c r="D1558" t="str">
        <f t="shared" si="159"/>
        <v>2012_Jul</v>
      </c>
      <c r="E1558" s="12" t="str">
        <f t="shared" si="160"/>
        <v>05_Jul</v>
      </c>
      <c r="F1558" s="12" t="str">
        <f t="shared" si="161"/>
        <v>Jul-12</v>
      </c>
      <c r="G1558" s="12"/>
    </row>
    <row r="1559" spans="1:7">
      <c r="A1559" s="2">
        <v>41096</v>
      </c>
      <c r="B1559" t="str">
        <f t="shared" si="157"/>
        <v>2012_07</v>
      </c>
      <c r="C1559" t="str">
        <f t="shared" si="158"/>
        <v>Jul</v>
      </c>
      <c r="D1559" t="str">
        <f t="shared" si="159"/>
        <v>2012_Jul</v>
      </c>
      <c r="E1559" s="12" t="str">
        <f t="shared" si="160"/>
        <v>06_Jul</v>
      </c>
      <c r="F1559" s="12" t="str">
        <f t="shared" si="161"/>
        <v>Jul-12</v>
      </c>
      <c r="G1559" s="12"/>
    </row>
    <row r="1560" spans="1:7">
      <c r="A1560" s="2">
        <v>41097</v>
      </c>
      <c r="B1560" t="str">
        <f t="shared" si="157"/>
        <v>2012_07</v>
      </c>
      <c r="C1560" t="str">
        <f t="shared" si="158"/>
        <v>Jul</v>
      </c>
      <c r="D1560" t="str">
        <f t="shared" si="159"/>
        <v>2012_Jul</v>
      </c>
      <c r="E1560" s="12" t="str">
        <f t="shared" si="160"/>
        <v>07_Jul</v>
      </c>
      <c r="F1560" s="12" t="str">
        <f t="shared" si="161"/>
        <v>Jul-12</v>
      </c>
      <c r="G1560" s="12"/>
    </row>
    <row r="1561" spans="1:7">
      <c r="A1561" s="2">
        <v>41098</v>
      </c>
      <c r="B1561" t="str">
        <f t="shared" si="157"/>
        <v>2012_07</v>
      </c>
      <c r="C1561" t="str">
        <f t="shared" si="158"/>
        <v>Jul</v>
      </c>
      <c r="D1561" t="str">
        <f t="shared" si="159"/>
        <v>2012_Jul</v>
      </c>
      <c r="E1561" s="12" t="str">
        <f t="shared" si="160"/>
        <v>08_Jul</v>
      </c>
      <c r="F1561" s="12" t="str">
        <f t="shared" si="161"/>
        <v>Jul-12</v>
      </c>
      <c r="G1561" s="12"/>
    </row>
    <row r="1562" spans="1:7">
      <c r="A1562" s="2">
        <v>41099</v>
      </c>
      <c r="B1562" t="str">
        <f t="shared" si="157"/>
        <v>2012_07</v>
      </c>
      <c r="C1562" t="str">
        <f t="shared" si="158"/>
        <v>Jul</v>
      </c>
      <c r="D1562" t="str">
        <f t="shared" si="159"/>
        <v>2012_Jul</v>
      </c>
      <c r="E1562" s="12" t="str">
        <f t="shared" si="160"/>
        <v>09_Jul</v>
      </c>
      <c r="F1562" s="12" t="str">
        <f t="shared" si="161"/>
        <v>Jul-12</v>
      </c>
      <c r="G1562" s="12"/>
    </row>
    <row r="1563" spans="1:7">
      <c r="A1563" s="2">
        <v>41100</v>
      </c>
      <c r="B1563" t="str">
        <f t="shared" si="157"/>
        <v>2012_07</v>
      </c>
      <c r="C1563" t="str">
        <f t="shared" si="158"/>
        <v>Jul</v>
      </c>
      <c r="D1563" t="str">
        <f t="shared" si="159"/>
        <v>2012_Jul</v>
      </c>
      <c r="E1563" s="12" t="str">
        <f t="shared" si="160"/>
        <v>10_Jul</v>
      </c>
      <c r="F1563" s="12" t="str">
        <f t="shared" si="161"/>
        <v>Jul-12</v>
      </c>
      <c r="G1563" s="12"/>
    </row>
    <row r="1564" spans="1:7">
      <c r="A1564" s="2">
        <v>41101</v>
      </c>
      <c r="B1564" t="str">
        <f t="shared" si="157"/>
        <v>2012_07</v>
      </c>
      <c r="C1564" t="str">
        <f t="shared" si="158"/>
        <v>Jul</v>
      </c>
      <c r="D1564" t="str">
        <f t="shared" si="159"/>
        <v>2012_Jul</v>
      </c>
      <c r="E1564" s="12" t="str">
        <f t="shared" si="160"/>
        <v>11_Jul</v>
      </c>
      <c r="F1564" s="12" t="str">
        <f t="shared" si="161"/>
        <v>Jul-12</v>
      </c>
      <c r="G1564" s="12"/>
    </row>
    <row r="1565" spans="1:7">
      <c r="A1565" s="2">
        <v>41102</v>
      </c>
      <c r="B1565" t="str">
        <f t="shared" si="157"/>
        <v>2012_07</v>
      </c>
      <c r="C1565" t="str">
        <f t="shared" si="158"/>
        <v>Jul</v>
      </c>
      <c r="D1565" t="str">
        <f t="shared" si="159"/>
        <v>2012_Jul</v>
      </c>
      <c r="E1565" s="12" t="str">
        <f t="shared" si="160"/>
        <v>12_Jul</v>
      </c>
      <c r="F1565" s="12" t="str">
        <f t="shared" si="161"/>
        <v>Jul-12</v>
      </c>
      <c r="G1565" s="12"/>
    </row>
    <row r="1566" spans="1:7">
      <c r="A1566" s="2">
        <v>41103</v>
      </c>
      <c r="B1566" t="str">
        <f t="shared" si="157"/>
        <v>2012_07</v>
      </c>
      <c r="C1566" t="str">
        <f t="shared" si="158"/>
        <v>Jul</v>
      </c>
      <c r="D1566" t="str">
        <f t="shared" si="159"/>
        <v>2012_Jul</v>
      </c>
      <c r="E1566" s="12" t="str">
        <f t="shared" si="160"/>
        <v>13_Jul</v>
      </c>
      <c r="F1566" s="12" t="str">
        <f t="shared" si="161"/>
        <v>Jul-12</v>
      </c>
      <c r="G1566" s="12"/>
    </row>
    <row r="1567" spans="1:7">
      <c r="A1567" s="2">
        <v>41104</v>
      </c>
      <c r="B1567" t="str">
        <f t="shared" si="157"/>
        <v>2012_07</v>
      </c>
      <c r="C1567" t="str">
        <f t="shared" si="158"/>
        <v>Jul</v>
      </c>
      <c r="D1567" t="str">
        <f t="shared" si="159"/>
        <v>2012_Jul</v>
      </c>
      <c r="E1567" s="12" t="str">
        <f t="shared" si="160"/>
        <v>14_Jul</v>
      </c>
      <c r="F1567" s="12" t="str">
        <f t="shared" si="161"/>
        <v>Jul-12</v>
      </c>
      <c r="G1567" s="12"/>
    </row>
    <row r="1568" spans="1:7">
      <c r="A1568" s="2">
        <v>41105</v>
      </c>
      <c r="B1568" t="str">
        <f t="shared" si="157"/>
        <v>2012_07</v>
      </c>
      <c r="C1568" t="str">
        <f t="shared" si="158"/>
        <v>Jul</v>
      </c>
      <c r="D1568" t="str">
        <f t="shared" si="159"/>
        <v>2012_Jul</v>
      </c>
      <c r="E1568" s="12" t="str">
        <f t="shared" si="160"/>
        <v>15_Jul</v>
      </c>
      <c r="F1568" s="12" t="str">
        <f t="shared" si="161"/>
        <v>Jul-12</v>
      </c>
      <c r="G1568" s="12"/>
    </row>
    <row r="1569" spans="1:7">
      <c r="A1569" s="2">
        <v>41106</v>
      </c>
      <c r="B1569" t="str">
        <f t="shared" si="157"/>
        <v>2012_07</v>
      </c>
      <c r="C1569" t="str">
        <f t="shared" si="158"/>
        <v>Jul</v>
      </c>
      <c r="D1569" t="str">
        <f t="shared" si="159"/>
        <v>2012_Jul</v>
      </c>
      <c r="E1569" s="12" t="str">
        <f t="shared" si="160"/>
        <v>16_Jul</v>
      </c>
      <c r="F1569" s="12" t="str">
        <f t="shared" si="161"/>
        <v>Jul-12</v>
      </c>
      <c r="G1569" s="12"/>
    </row>
    <row r="1570" spans="1:7">
      <c r="A1570" s="2">
        <v>41107</v>
      </c>
      <c r="B1570" t="str">
        <f t="shared" si="157"/>
        <v>2012_07</v>
      </c>
      <c r="C1570" t="str">
        <f t="shared" si="158"/>
        <v>Jul</v>
      </c>
      <c r="D1570" t="str">
        <f t="shared" si="159"/>
        <v>2012_Jul</v>
      </c>
      <c r="E1570" s="12" t="str">
        <f t="shared" si="160"/>
        <v>17_Jul</v>
      </c>
      <c r="F1570" s="12" t="str">
        <f t="shared" si="161"/>
        <v>Jul-12</v>
      </c>
      <c r="G1570" s="12"/>
    </row>
    <row r="1571" spans="1:7">
      <c r="A1571" s="2">
        <v>41108</v>
      </c>
      <c r="B1571" t="str">
        <f t="shared" si="157"/>
        <v>2012_07</v>
      </c>
      <c r="C1571" t="str">
        <f t="shared" si="158"/>
        <v>Jul</v>
      </c>
      <c r="D1571" t="str">
        <f t="shared" si="159"/>
        <v>2012_Jul</v>
      </c>
      <c r="E1571" s="12" t="str">
        <f t="shared" si="160"/>
        <v>18_Jul</v>
      </c>
      <c r="F1571" s="12" t="str">
        <f t="shared" si="161"/>
        <v>Jul-12</v>
      </c>
      <c r="G1571" s="12"/>
    </row>
    <row r="1572" spans="1:7">
      <c r="A1572" s="2">
        <v>41109</v>
      </c>
      <c r="B1572" t="str">
        <f t="shared" si="157"/>
        <v>2012_07</v>
      </c>
      <c r="C1572" t="str">
        <f t="shared" si="158"/>
        <v>Jul</v>
      </c>
      <c r="D1572" t="str">
        <f t="shared" si="159"/>
        <v>2012_Jul</v>
      </c>
      <c r="E1572" s="12" t="str">
        <f t="shared" si="160"/>
        <v>19_Jul</v>
      </c>
      <c r="F1572" s="12" t="str">
        <f t="shared" si="161"/>
        <v>Jul-12</v>
      </c>
      <c r="G1572" s="12"/>
    </row>
    <row r="1573" spans="1:7">
      <c r="A1573" s="2">
        <v>41110</v>
      </c>
      <c r="B1573" t="str">
        <f t="shared" si="157"/>
        <v>2012_07</v>
      </c>
      <c r="C1573" t="str">
        <f t="shared" si="158"/>
        <v>Jul</v>
      </c>
      <c r="D1573" t="str">
        <f t="shared" si="159"/>
        <v>2012_Jul</v>
      </c>
      <c r="E1573" s="12" t="str">
        <f t="shared" si="160"/>
        <v>20_Jul</v>
      </c>
      <c r="F1573" s="12" t="str">
        <f t="shared" si="161"/>
        <v>Jul-12</v>
      </c>
      <c r="G1573" s="12"/>
    </row>
    <row r="1574" spans="1:7">
      <c r="A1574" s="2">
        <v>41111</v>
      </c>
      <c r="B1574" t="str">
        <f t="shared" si="157"/>
        <v>2012_07</v>
      </c>
      <c r="C1574" t="str">
        <f t="shared" si="158"/>
        <v>Jul</v>
      </c>
      <c r="D1574" t="str">
        <f t="shared" si="159"/>
        <v>2012_Jul</v>
      </c>
      <c r="E1574" s="12" t="str">
        <f t="shared" si="160"/>
        <v>21_Jul</v>
      </c>
      <c r="F1574" s="12" t="str">
        <f t="shared" si="161"/>
        <v>Jul-12</v>
      </c>
      <c r="G1574" s="12"/>
    </row>
    <row r="1575" spans="1:7">
      <c r="A1575" s="2">
        <v>41112</v>
      </c>
      <c r="B1575" t="str">
        <f t="shared" si="157"/>
        <v>2012_07</v>
      </c>
      <c r="C1575" t="str">
        <f t="shared" si="158"/>
        <v>Jul</v>
      </c>
      <c r="D1575" t="str">
        <f t="shared" si="159"/>
        <v>2012_Jul</v>
      </c>
      <c r="E1575" s="12" t="str">
        <f t="shared" si="160"/>
        <v>22_Jul</v>
      </c>
      <c r="F1575" s="12" t="str">
        <f t="shared" si="161"/>
        <v>Jul-12</v>
      </c>
      <c r="G1575" s="12"/>
    </row>
    <row r="1576" spans="1:7">
      <c r="A1576" s="2">
        <v>41113</v>
      </c>
      <c r="B1576" t="str">
        <f t="shared" si="157"/>
        <v>2012_07</v>
      </c>
      <c r="C1576" t="str">
        <f t="shared" si="158"/>
        <v>Jul</v>
      </c>
      <c r="D1576" t="str">
        <f t="shared" si="159"/>
        <v>2012_Jul</v>
      </c>
      <c r="E1576" s="12" t="str">
        <f t="shared" si="160"/>
        <v>23_Jul</v>
      </c>
      <c r="F1576" s="12" t="str">
        <f t="shared" si="161"/>
        <v>Jul-12</v>
      </c>
      <c r="G1576" s="12"/>
    </row>
    <row r="1577" spans="1:7">
      <c r="A1577" s="2">
        <v>41114</v>
      </c>
      <c r="B1577" t="str">
        <f t="shared" si="157"/>
        <v>2012_07</v>
      </c>
      <c r="C1577" t="str">
        <f t="shared" si="158"/>
        <v>Jul</v>
      </c>
      <c r="D1577" t="str">
        <f t="shared" si="159"/>
        <v>2012_Jul</v>
      </c>
      <c r="E1577" s="12" t="str">
        <f t="shared" si="160"/>
        <v>24_Jul</v>
      </c>
      <c r="F1577" s="12" t="str">
        <f t="shared" si="161"/>
        <v>Jul-12</v>
      </c>
      <c r="G1577" s="12"/>
    </row>
    <row r="1578" spans="1:7">
      <c r="A1578" s="2">
        <v>41115</v>
      </c>
      <c r="B1578" t="str">
        <f t="shared" si="157"/>
        <v>2012_07</v>
      </c>
      <c r="C1578" t="str">
        <f t="shared" si="158"/>
        <v>Jul</v>
      </c>
      <c r="D1578" t="str">
        <f t="shared" si="159"/>
        <v>2012_Jul</v>
      </c>
      <c r="E1578" s="12" t="str">
        <f t="shared" si="160"/>
        <v>25_Jul</v>
      </c>
      <c r="F1578" s="12" t="str">
        <f t="shared" si="161"/>
        <v>Jul-12</v>
      </c>
      <c r="G1578" s="12"/>
    </row>
    <row r="1579" spans="1:7">
      <c r="A1579" s="2">
        <v>41116</v>
      </c>
      <c r="B1579" t="str">
        <f t="shared" si="157"/>
        <v>2012_07</v>
      </c>
      <c r="C1579" t="str">
        <f t="shared" si="158"/>
        <v>Jul</v>
      </c>
      <c r="D1579" t="str">
        <f t="shared" si="159"/>
        <v>2012_Jul</v>
      </c>
      <c r="E1579" s="12" t="str">
        <f t="shared" si="160"/>
        <v>26_Jul</v>
      </c>
      <c r="F1579" s="12" t="str">
        <f t="shared" si="161"/>
        <v>Jul-12</v>
      </c>
      <c r="G1579" s="12"/>
    </row>
    <row r="1580" spans="1:7">
      <c r="A1580" s="2">
        <v>41117</v>
      </c>
      <c r="B1580" t="str">
        <f t="shared" si="157"/>
        <v>2012_07</v>
      </c>
      <c r="C1580" t="str">
        <f t="shared" si="158"/>
        <v>Jul</v>
      </c>
      <c r="D1580" t="str">
        <f t="shared" si="159"/>
        <v>2012_Jul</v>
      </c>
      <c r="E1580" s="12" t="str">
        <f t="shared" si="160"/>
        <v>27_Jul</v>
      </c>
      <c r="F1580" s="12" t="str">
        <f t="shared" si="161"/>
        <v>Jul-12</v>
      </c>
      <c r="G1580" s="12"/>
    </row>
    <row r="1581" spans="1:7">
      <c r="A1581" s="2">
        <v>41118</v>
      </c>
      <c r="B1581" t="str">
        <f t="shared" si="157"/>
        <v>2012_07</v>
      </c>
      <c r="C1581" t="str">
        <f t="shared" si="158"/>
        <v>Jul</v>
      </c>
      <c r="D1581" t="str">
        <f t="shared" si="159"/>
        <v>2012_Jul</v>
      </c>
      <c r="E1581" s="12" t="str">
        <f t="shared" si="160"/>
        <v>28_Jul</v>
      </c>
      <c r="F1581" s="12" t="str">
        <f t="shared" si="161"/>
        <v>Jul-12</v>
      </c>
      <c r="G1581" s="12"/>
    </row>
    <row r="1582" spans="1:7">
      <c r="A1582" s="2">
        <v>41119</v>
      </c>
      <c r="B1582" t="str">
        <f t="shared" si="157"/>
        <v>2012_07</v>
      </c>
      <c r="C1582" t="str">
        <f t="shared" si="158"/>
        <v>Jul</v>
      </c>
      <c r="D1582" t="str">
        <f t="shared" si="159"/>
        <v>2012_Jul</v>
      </c>
      <c r="E1582" s="12" t="str">
        <f t="shared" si="160"/>
        <v>29_Jul</v>
      </c>
      <c r="F1582" s="12" t="str">
        <f t="shared" si="161"/>
        <v>Jul-12</v>
      </c>
      <c r="G1582" s="12"/>
    </row>
    <row r="1583" spans="1:7">
      <c r="A1583" s="2">
        <v>41120</v>
      </c>
      <c r="B1583" t="str">
        <f t="shared" si="157"/>
        <v>2012_07</v>
      </c>
      <c r="C1583" t="str">
        <f t="shared" si="158"/>
        <v>Jul</v>
      </c>
      <c r="D1583" t="str">
        <f t="shared" si="159"/>
        <v>2012_Jul</v>
      </c>
      <c r="E1583" s="12" t="str">
        <f t="shared" si="160"/>
        <v>30_Jul</v>
      </c>
      <c r="F1583" s="12" t="str">
        <f t="shared" si="161"/>
        <v>Jul-12</v>
      </c>
      <c r="G1583" s="12"/>
    </row>
    <row r="1584" spans="1:7">
      <c r="A1584" s="2">
        <v>41121</v>
      </c>
      <c r="B1584" t="str">
        <f t="shared" si="157"/>
        <v>2012_07</v>
      </c>
      <c r="C1584" t="str">
        <f t="shared" si="158"/>
        <v>Jul</v>
      </c>
      <c r="D1584" t="str">
        <f t="shared" si="159"/>
        <v>2012_Jul</v>
      </c>
      <c r="E1584" s="12" t="str">
        <f t="shared" si="160"/>
        <v>31_Jul</v>
      </c>
      <c r="F1584" s="12" t="str">
        <f t="shared" si="161"/>
        <v>Jul-12</v>
      </c>
      <c r="G1584" s="12"/>
    </row>
    <row r="1585" spans="1:7">
      <c r="A1585" s="2">
        <v>41122</v>
      </c>
      <c r="B1585" t="str">
        <f t="shared" si="157"/>
        <v>2012_08</v>
      </c>
      <c r="C1585" t="str">
        <f t="shared" si="158"/>
        <v>Aug</v>
      </c>
      <c r="D1585" t="str">
        <f t="shared" si="159"/>
        <v>2012_Aug</v>
      </c>
      <c r="E1585" s="12" t="str">
        <f t="shared" si="160"/>
        <v>01_Aug</v>
      </c>
      <c r="F1585" s="12" t="str">
        <f t="shared" si="161"/>
        <v>Aug-12</v>
      </c>
      <c r="G1585" s="12"/>
    </row>
    <row r="1586" spans="1:7">
      <c r="A1586" s="2">
        <v>41123</v>
      </c>
      <c r="B1586" t="str">
        <f t="shared" si="157"/>
        <v>2012_08</v>
      </c>
      <c r="C1586" t="str">
        <f t="shared" si="158"/>
        <v>Aug</v>
      </c>
      <c r="D1586" t="str">
        <f t="shared" si="159"/>
        <v>2012_Aug</v>
      </c>
      <c r="E1586" s="12" t="str">
        <f t="shared" si="160"/>
        <v>02_Aug</v>
      </c>
      <c r="F1586" s="12" t="str">
        <f t="shared" si="161"/>
        <v>Aug-12</v>
      </c>
      <c r="G1586" s="12"/>
    </row>
    <row r="1587" spans="1:7">
      <c r="A1587" s="2">
        <v>41124</v>
      </c>
      <c r="B1587" t="str">
        <f t="shared" si="157"/>
        <v>2012_08</v>
      </c>
      <c r="C1587" t="str">
        <f t="shared" si="158"/>
        <v>Aug</v>
      </c>
      <c r="D1587" t="str">
        <f t="shared" si="159"/>
        <v>2012_Aug</v>
      </c>
      <c r="E1587" s="12" t="str">
        <f t="shared" si="160"/>
        <v>03_Aug</v>
      </c>
      <c r="F1587" s="12" t="str">
        <f t="shared" si="161"/>
        <v>Aug-12</v>
      </c>
      <c r="G1587" s="12"/>
    </row>
    <row r="1588" spans="1:7">
      <c r="A1588" s="2">
        <v>41125</v>
      </c>
      <c r="B1588" t="str">
        <f t="shared" si="157"/>
        <v>2012_08</v>
      </c>
      <c r="C1588" t="str">
        <f t="shared" si="158"/>
        <v>Aug</v>
      </c>
      <c r="D1588" t="str">
        <f t="shared" si="159"/>
        <v>2012_Aug</v>
      </c>
      <c r="E1588" s="12" t="str">
        <f t="shared" si="160"/>
        <v>04_Aug</v>
      </c>
      <c r="F1588" s="12" t="str">
        <f t="shared" si="161"/>
        <v>Aug-12</v>
      </c>
      <c r="G1588" s="12"/>
    </row>
    <row r="1589" spans="1:7">
      <c r="A1589" s="2">
        <v>41126</v>
      </c>
      <c r="B1589" t="str">
        <f t="shared" si="157"/>
        <v>2012_08</v>
      </c>
      <c r="C1589" t="str">
        <f t="shared" si="158"/>
        <v>Aug</v>
      </c>
      <c r="D1589" t="str">
        <f t="shared" si="159"/>
        <v>2012_Aug</v>
      </c>
      <c r="E1589" s="12" t="str">
        <f t="shared" si="160"/>
        <v>05_Aug</v>
      </c>
      <c r="F1589" s="12" t="str">
        <f t="shared" si="161"/>
        <v>Aug-12</v>
      </c>
      <c r="G1589" s="12"/>
    </row>
    <row r="1590" spans="1:7">
      <c r="A1590" s="2">
        <v>41127</v>
      </c>
      <c r="B1590" t="str">
        <f t="shared" si="157"/>
        <v>2012_08</v>
      </c>
      <c r="C1590" t="str">
        <f t="shared" si="158"/>
        <v>Aug</v>
      </c>
      <c r="D1590" t="str">
        <f t="shared" si="159"/>
        <v>2012_Aug</v>
      </c>
      <c r="E1590" s="12" t="str">
        <f t="shared" si="160"/>
        <v>06_Aug</v>
      </c>
      <c r="F1590" s="12" t="str">
        <f t="shared" si="161"/>
        <v>Aug-12</v>
      </c>
      <c r="G1590" s="12"/>
    </row>
    <row r="1591" spans="1:7">
      <c r="A1591" s="2">
        <v>41128</v>
      </c>
      <c r="B1591" t="str">
        <f t="shared" si="157"/>
        <v>2012_08</v>
      </c>
      <c r="C1591" t="str">
        <f t="shared" si="158"/>
        <v>Aug</v>
      </c>
      <c r="D1591" t="str">
        <f t="shared" si="159"/>
        <v>2012_Aug</v>
      </c>
      <c r="E1591" s="12" t="str">
        <f t="shared" si="160"/>
        <v>07_Aug</v>
      </c>
      <c r="F1591" s="12" t="str">
        <f t="shared" si="161"/>
        <v>Aug-12</v>
      </c>
      <c r="G1591" s="12"/>
    </row>
    <row r="1592" spans="1:7">
      <c r="A1592" s="2">
        <v>41129</v>
      </c>
      <c r="B1592" t="str">
        <f t="shared" si="157"/>
        <v>2012_08</v>
      </c>
      <c r="C1592" t="str">
        <f t="shared" si="158"/>
        <v>Aug</v>
      </c>
      <c r="D1592" t="str">
        <f t="shared" si="159"/>
        <v>2012_Aug</v>
      </c>
      <c r="E1592" s="12" t="str">
        <f t="shared" si="160"/>
        <v>08_Aug</v>
      </c>
      <c r="F1592" s="12" t="str">
        <f t="shared" si="161"/>
        <v>Aug-12</v>
      </c>
      <c r="G1592" s="12"/>
    </row>
    <row r="1593" spans="1:7">
      <c r="A1593" s="2">
        <v>41130</v>
      </c>
      <c r="B1593" t="str">
        <f t="shared" si="157"/>
        <v>2012_08</v>
      </c>
      <c r="C1593" t="str">
        <f t="shared" si="158"/>
        <v>Aug</v>
      </c>
      <c r="D1593" t="str">
        <f t="shared" si="159"/>
        <v>2012_Aug</v>
      </c>
      <c r="E1593" s="12" t="str">
        <f t="shared" si="160"/>
        <v>09_Aug</v>
      </c>
      <c r="F1593" s="12" t="str">
        <f t="shared" si="161"/>
        <v>Aug-12</v>
      </c>
      <c r="G1593" s="12"/>
    </row>
    <row r="1594" spans="1:7">
      <c r="A1594" s="2">
        <v>41131</v>
      </c>
      <c r="B1594" t="str">
        <f t="shared" si="157"/>
        <v>2012_08</v>
      </c>
      <c r="C1594" t="str">
        <f t="shared" si="158"/>
        <v>Aug</v>
      </c>
      <c r="D1594" t="str">
        <f t="shared" si="159"/>
        <v>2012_Aug</v>
      </c>
      <c r="E1594" s="12" t="str">
        <f t="shared" si="160"/>
        <v>10_Aug</v>
      </c>
      <c r="F1594" s="12" t="str">
        <f t="shared" si="161"/>
        <v>Aug-12</v>
      </c>
      <c r="G1594" s="12"/>
    </row>
    <row r="1595" spans="1:7">
      <c r="A1595" s="2">
        <v>41132</v>
      </c>
      <c r="B1595" t="str">
        <f t="shared" si="157"/>
        <v>2012_08</v>
      </c>
      <c r="C1595" t="str">
        <f t="shared" si="158"/>
        <v>Aug</v>
      </c>
      <c r="D1595" t="str">
        <f t="shared" si="159"/>
        <v>2012_Aug</v>
      </c>
      <c r="E1595" s="12" t="str">
        <f t="shared" si="160"/>
        <v>11_Aug</v>
      </c>
      <c r="F1595" s="12" t="str">
        <f t="shared" si="161"/>
        <v>Aug-12</v>
      </c>
      <c r="G1595" s="12"/>
    </row>
    <row r="1596" spans="1:7">
      <c r="A1596" s="2">
        <v>41133</v>
      </c>
      <c r="B1596" t="str">
        <f t="shared" si="157"/>
        <v>2012_08</v>
      </c>
      <c r="C1596" t="str">
        <f t="shared" si="158"/>
        <v>Aug</v>
      </c>
      <c r="D1596" t="str">
        <f t="shared" si="159"/>
        <v>2012_Aug</v>
      </c>
      <c r="E1596" s="12" t="str">
        <f t="shared" si="160"/>
        <v>12_Aug</v>
      </c>
      <c r="F1596" s="12" t="str">
        <f t="shared" si="161"/>
        <v>Aug-12</v>
      </c>
      <c r="G1596" s="12"/>
    </row>
    <row r="1597" spans="1:7">
      <c r="A1597" s="2">
        <v>41134</v>
      </c>
      <c r="B1597" t="str">
        <f t="shared" si="157"/>
        <v>2012_08</v>
      </c>
      <c r="C1597" t="str">
        <f t="shared" si="158"/>
        <v>Aug</v>
      </c>
      <c r="D1597" t="str">
        <f t="shared" si="159"/>
        <v>2012_Aug</v>
      </c>
      <c r="E1597" s="12" t="str">
        <f t="shared" si="160"/>
        <v>13_Aug</v>
      </c>
      <c r="F1597" s="12" t="str">
        <f t="shared" si="161"/>
        <v>Aug-12</v>
      </c>
      <c r="G1597" s="12"/>
    </row>
    <row r="1598" spans="1:7">
      <c r="A1598" s="2">
        <v>41135</v>
      </c>
      <c r="B1598" t="str">
        <f t="shared" si="157"/>
        <v>2012_08</v>
      </c>
      <c r="C1598" t="str">
        <f t="shared" si="158"/>
        <v>Aug</v>
      </c>
      <c r="D1598" t="str">
        <f t="shared" si="159"/>
        <v>2012_Aug</v>
      </c>
      <c r="E1598" s="12" t="str">
        <f t="shared" si="160"/>
        <v>14_Aug</v>
      </c>
      <c r="F1598" s="12" t="str">
        <f t="shared" si="161"/>
        <v>Aug-12</v>
      </c>
      <c r="G1598" s="12"/>
    </row>
    <row r="1599" spans="1:7">
      <c r="A1599" s="2">
        <v>41136</v>
      </c>
      <c r="B1599" t="str">
        <f t="shared" si="157"/>
        <v>2012_08</v>
      </c>
      <c r="C1599" t="str">
        <f t="shared" si="158"/>
        <v>Aug</v>
      </c>
      <c r="D1599" t="str">
        <f t="shared" si="159"/>
        <v>2012_Aug</v>
      </c>
      <c r="E1599" s="12" t="str">
        <f t="shared" si="160"/>
        <v>15_Aug</v>
      </c>
      <c r="F1599" s="12" t="str">
        <f t="shared" si="161"/>
        <v>Aug-12</v>
      </c>
      <c r="G1599" s="12"/>
    </row>
    <row r="1600" spans="1:7">
      <c r="A1600" s="2">
        <v>41137</v>
      </c>
      <c r="B1600" t="str">
        <f t="shared" si="157"/>
        <v>2012_08</v>
      </c>
      <c r="C1600" t="str">
        <f t="shared" si="158"/>
        <v>Aug</v>
      </c>
      <c r="D1600" t="str">
        <f t="shared" si="159"/>
        <v>2012_Aug</v>
      </c>
      <c r="E1600" s="12" t="str">
        <f t="shared" si="160"/>
        <v>16_Aug</v>
      </c>
      <c r="F1600" s="12" t="str">
        <f t="shared" si="161"/>
        <v>Aug-12</v>
      </c>
      <c r="G1600" s="12"/>
    </row>
    <row r="1601" spans="1:7">
      <c r="A1601" s="2">
        <v>41138</v>
      </c>
      <c r="B1601" t="str">
        <f t="shared" si="157"/>
        <v>2012_08</v>
      </c>
      <c r="C1601" t="str">
        <f t="shared" si="158"/>
        <v>Aug</v>
      </c>
      <c r="D1601" t="str">
        <f t="shared" si="159"/>
        <v>2012_Aug</v>
      </c>
      <c r="E1601" s="12" t="str">
        <f t="shared" si="160"/>
        <v>17_Aug</v>
      </c>
      <c r="F1601" s="12" t="str">
        <f t="shared" si="161"/>
        <v>Aug-12</v>
      </c>
      <c r="G1601" s="12"/>
    </row>
    <row r="1602" spans="1:7">
      <c r="A1602" s="2">
        <v>41139</v>
      </c>
      <c r="B1602" t="str">
        <f t="shared" ref="B1602:B1665" si="162">TEXT(YEAR(A1602),"0000")&amp;"_"&amp;TEXT(MONTH(A1602),"00")</f>
        <v>2012_08</v>
      </c>
      <c r="C1602" t="str">
        <f t="shared" ref="C1602:C1665" si="163">VLOOKUP(TEXT(MONTH(A1602),"00"),$H$2:$I$13,2,FALSE)</f>
        <v>Aug</v>
      </c>
      <c r="D1602" t="str">
        <f t="shared" si="159"/>
        <v>2012_Aug</v>
      </c>
      <c r="E1602" s="12" t="str">
        <f t="shared" si="160"/>
        <v>18_Aug</v>
      </c>
      <c r="F1602" s="12" t="str">
        <f t="shared" si="161"/>
        <v>Aug-12</v>
      </c>
      <c r="G1602" s="12"/>
    </row>
    <row r="1603" spans="1:7">
      <c r="A1603" s="2">
        <v>41140</v>
      </c>
      <c r="B1603" t="str">
        <f t="shared" si="162"/>
        <v>2012_08</v>
      </c>
      <c r="C1603" t="str">
        <f t="shared" si="163"/>
        <v>Aug</v>
      </c>
      <c r="D1603" t="str">
        <f t="shared" ref="D1603:D1666" si="164">TEXT(YEAR(A1603),"0000")&amp;"_"&amp;C1603</f>
        <v>2012_Aug</v>
      </c>
      <c r="E1603" s="12" t="str">
        <f t="shared" ref="E1603:E1666" si="165">VLOOKUP(DAY(A1603),$G$2:$H$32,2,FALSE)&amp;"_"&amp;C1603</f>
        <v>19_Aug</v>
      </c>
      <c r="F1603" s="12" t="str">
        <f t="shared" si="161"/>
        <v>Aug-12</v>
      </c>
      <c r="G1603" s="12"/>
    </row>
    <row r="1604" spans="1:7">
      <c r="A1604" s="2">
        <v>41141</v>
      </c>
      <c r="B1604" t="str">
        <f t="shared" si="162"/>
        <v>2012_08</v>
      </c>
      <c r="C1604" t="str">
        <f t="shared" si="163"/>
        <v>Aug</v>
      </c>
      <c r="D1604" t="str">
        <f t="shared" si="164"/>
        <v>2012_Aug</v>
      </c>
      <c r="E1604" s="12" t="str">
        <f t="shared" si="165"/>
        <v>20_Aug</v>
      </c>
      <c r="F1604" s="12" t="str">
        <f t="shared" ref="F1604:F1667" si="166">C1604&amp;"-"&amp;RIGHT(YEAR(A1604),2)</f>
        <v>Aug-12</v>
      </c>
      <c r="G1604" s="12"/>
    </row>
    <row r="1605" spans="1:7">
      <c r="A1605" s="2">
        <v>41142</v>
      </c>
      <c r="B1605" t="str">
        <f t="shared" si="162"/>
        <v>2012_08</v>
      </c>
      <c r="C1605" t="str">
        <f t="shared" si="163"/>
        <v>Aug</v>
      </c>
      <c r="D1605" t="str">
        <f t="shared" si="164"/>
        <v>2012_Aug</v>
      </c>
      <c r="E1605" s="12" t="str">
        <f t="shared" si="165"/>
        <v>21_Aug</v>
      </c>
      <c r="F1605" s="12" t="str">
        <f t="shared" si="166"/>
        <v>Aug-12</v>
      </c>
      <c r="G1605" s="12"/>
    </row>
    <row r="1606" spans="1:7">
      <c r="A1606" s="2">
        <v>41143</v>
      </c>
      <c r="B1606" t="str">
        <f t="shared" si="162"/>
        <v>2012_08</v>
      </c>
      <c r="C1606" t="str">
        <f t="shared" si="163"/>
        <v>Aug</v>
      </c>
      <c r="D1606" t="str">
        <f t="shared" si="164"/>
        <v>2012_Aug</v>
      </c>
      <c r="E1606" s="12" t="str">
        <f t="shared" si="165"/>
        <v>22_Aug</v>
      </c>
      <c r="F1606" s="12" t="str">
        <f t="shared" si="166"/>
        <v>Aug-12</v>
      </c>
      <c r="G1606" s="12"/>
    </row>
    <row r="1607" spans="1:7">
      <c r="A1607" s="2">
        <v>41144</v>
      </c>
      <c r="B1607" t="str">
        <f t="shared" si="162"/>
        <v>2012_08</v>
      </c>
      <c r="C1607" t="str">
        <f t="shared" si="163"/>
        <v>Aug</v>
      </c>
      <c r="D1607" t="str">
        <f t="shared" si="164"/>
        <v>2012_Aug</v>
      </c>
      <c r="E1607" s="12" t="str">
        <f t="shared" si="165"/>
        <v>23_Aug</v>
      </c>
      <c r="F1607" s="12" t="str">
        <f t="shared" si="166"/>
        <v>Aug-12</v>
      </c>
      <c r="G1607" s="12"/>
    </row>
    <row r="1608" spans="1:7">
      <c r="A1608" s="2">
        <v>41145</v>
      </c>
      <c r="B1608" t="str">
        <f t="shared" si="162"/>
        <v>2012_08</v>
      </c>
      <c r="C1608" t="str">
        <f t="shared" si="163"/>
        <v>Aug</v>
      </c>
      <c r="D1608" t="str">
        <f t="shared" si="164"/>
        <v>2012_Aug</v>
      </c>
      <c r="E1608" s="12" t="str">
        <f t="shared" si="165"/>
        <v>24_Aug</v>
      </c>
      <c r="F1608" s="12" t="str">
        <f t="shared" si="166"/>
        <v>Aug-12</v>
      </c>
      <c r="G1608" s="12"/>
    </row>
    <row r="1609" spans="1:7">
      <c r="A1609" s="2">
        <v>41146</v>
      </c>
      <c r="B1609" t="str">
        <f t="shared" si="162"/>
        <v>2012_08</v>
      </c>
      <c r="C1609" t="str">
        <f t="shared" si="163"/>
        <v>Aug</v>
      </c>
      <c r="D1609" t="str">
        <f t="shared" si="164"/>
        <v>2012_Aug</v>
      </c>
      <c r="E1609" s="12" t="str">
        <f t="shared" si="165"/>
        <v>25_Aug</v>
      </c>
      <c r="F1609" s="12" t="str">
        <f t="shared" si="166"/>
        <v>Aug-12</v>
      </c>
      <c r="G1609" s="12"/>
    </row>
    <row r="1610" spans="1:7">
      <c r="A1610" s="2">
        <v>41147</v>
      </c>
      <c r="B1610" t="str">
        <f t="shared" si="162"/>
        <v>2012_08</v>
      </c>
      <c r="C1610" t="str">
        <f t="shared" si="163"/>
        <v>Aug</v>
      </c>
      <c r="D1610" t="str">
        <f t="shared" si="164"/>
        <v>2012_Aug</v>
      </c>
      <c r="E1610" s="12" t="str">
        <f t="shared" si="165"/>
        <v>26_Aug</v>
      </c>
      <c r="F1610" s="12" t="str">
        <f t="shared" si="166"/>
        <v>Aug-12</v>
      </c>
      <c r="G1610" s="12"/>
    </row>
    <row r="1611" spans="1:7">
      <c r="A1611" s="2">
        <v>41148</v>
      </c>
      <c r="B1611" t="str">
        <f t="shared" si="162"/>
        <v>2012_08</v>
      </c>
      <c r="C1611" t="str">
        <f t="shared" si="163"/>
        <v>Aug</v>
      </c>
      <c r="D1611" t="str">
        <f t="shared" si="164"/>
        <v>2012_Aug</v>
      </c>
      <c r="E1611" s="12" t="str">
        <f t="shared" si="165"/>
        <v>27_Aug</v>
      </c>
      <c r="F1611" s="12" t="str">
        <f t="shared" si="166"/>
        <v>Aug-12</v>
      </c>
      <c r="G1611" s="12"/>
    </row>
    <row r="1612" spans="1:7">
      <c r="A1612" s="2">
        <v>41149</v>
      </c>
      <c r="B1612" t="str">
        <f t="shared" si="162"/>
        <v>2012_08</v>
      </c>
      <c r="C1612" t="str">
        <f t="shared" si="163"/>
        <v>Aug</v>
      </c>
      <c r="D1612" t="str">
        <f t="shared" si="164"/>
        <v>2012_Aug</v>
      </c>
      <c r="E1612" s="12" t="str">
        <f t="shared" si="165"/>
        <v>28_Aug</v>
      </c>
      <c r="F1612" s="12" t="str">
        <f t="shared" si="166"/>
        <v>Aug-12</v>
      </c>
      <c r="G1612" s="12"/>
    </row>
    <row r="1613" spans="1:7">
      <c r="A1613" s="2">
        <v>41150</v>
      </c>
      <c r="B1613" t="str">
        <f t="shared" si="162"/>
        <v>2012_08</v>
      </c>
      <c r="C1613" t="str">
        <f t="shared" si="163"/>
        <v>Aug</v>
      </c>
      <c r="D1613" t="str">
        <f t="shared" si="164"/>
        <v>2012_Aug</v>
      </c>
      <c r="E1613" s="12" t="str">
        <f t="shared" si="165"/>
        <v>29_Aug</v>
      </c>
      <c r="F1613" s="12" t="str">
        <f t="shared" si="166"/>
        <v>Aug-12</v>
      </c>
      <c r="G1613" s="12"/>
    </row>
    <row r="1614" spans="1:7">
      <c r="A1614" s="2">
        <v>41151</v>
      </c>
      <c r="B1614" t="str">
        <f t="shared" si="162"/>
        <v>2012_08</v>
      </c>
      <c r="C1614" t="str">
        <f t="shared" si="163"/>
        <v>Aug</v>
      </c>
      <c r="D1614" t="str">
        <f t="shared" si="164"/>
        <v>2012_Aug</v>
      </c>
      <c r="E1614" s="12" t="str">
        <f t="shared" si="165"/>
        <v>30_Aug</v>
      </c>
      <c r="F1614" s="12" t="str">
        <f t="shared" si="166"/>
        <v>Aug-12</v>
      </c>
      <c r="G1614" s="12"/>
    </row>
    <row r="1615" spans="1:7">
      <c r="A1615" s="2">
        <v>41152</v>
      </c>
      <c r="B1615" t="str">
        <f t="shared" si="162"/>
        <v>2012_08</v>
      </c>
      <c r="C1615" t="str">
        <f t="shared" si="163"/>
        <v>Aug</v>
      </c>
      <c r="D1615" t="str">
        <f t="shared" si="164"/>
        <v>2012_Aug</v>
      </c>
      <c r="E1615" s="12" t="str">
        <f t="shared" si="165"/>
        <v>31_Aug</v>
      </c>
      <c r="F1615" s="12" t="str">
        <f t="shared" si="166"/>
        <v>Aug-12</v>
      </c>
      <c r="G1615" s="12"/>
    </row>
    <row r="1616" spans="1:7">
      <c r="A1616" s="2">
        <v>41153</v>
      </c>
      <c r="B1616" t="str">
        <f t="shared" si="162"/>
        <v>2012_09</v>
      </c>
      <c r="C1616" t="str">
        <f t="shared" si="163"/>
        <v>Sep</v>
      </c>
      <c r="D1616" t="str">
        <f t="shared" si="164"/>
        <v>2012_Sep</v>
      </c>
      <c r="E1616" s="12" t="str">
        <f t="shared" si="165"/>
        <v>01_Sep</v>
      </c>
      <c r="F1616" s="12" t="str">
        <f t="shared" si="166"/>
        <v>Sep-12</v>
      </c>
      <c r="G1616" s="12"/>
    </row>
    <row r="1617" spans="1:7">
      <c r="A1617" s="2">
        <v>41154</v>
      </c>
      <c r="B1617" t="str">
        <f t="shared" si="162"/>
        <v>2012_09</v>
      </c>
      <c r="C1617" t="str">
        <f t="shared" si="163"/>
        <v>Sep</v>
      </c>
      <c r="D1617" t="str">
        <f t="shared" si="164"/>
        <v>2012_Sep</v>
      </c>
      <c r="E1617" s="12" t="str">
        <f t="shared" si="165"/>
        <v>02_Sep</v>
      </c>
      <c r="F1617" s="12" t="str">
        <f t="shared" si="166"/>
        <v>Sep-12</v>
      </c>
      <c r="G1617" s="12"/>
    </row>
    <row r="1618" spans="1:7">
      <c r="A1618" s="2">
        <v>41155</v>
      </c>
      <c r="B1618" t="str">
        <f t="shared" si="162"/>
        <v>2012_09</v>
      </c>
      <c r="C1618" t="str">
        <f t="shared" si="163"/>
        <v>Sep</v>
      </c>
      <c r="D1618" t="str">
        <f t="shared" si="164"/>
        <v>2012_Sep</v>
      </c>
      <c r="E1618" s="12" t="str">
        <f t="shared" si="165"/>
        <v>03_Sep</v>
      </c>
      <c r="F1618" s="12" t="str">
        <f t="shared" si="166"/>
        <v>Sep-12</v>
      </c>
      <c r="G1618" s="12"/>
    </row>
    <row r="1619" spans="1:7">
      <c r="A1619" s="2">
        <v>41156</v>
      </c>
      <c r="B1619" t="str">
        <f t="shared" si="162"/>
        <v>2012_09</v>
      </c>
      <c r="C1619" t="str">
        <f t="shared" si="163"/>
        <v>Sep</v>
      </c>
      <c r="D1619" t="str">
        <f t="shared" si="164"/>
        <v>2012_Sep</v>
      </c>
      <c r="E1619" s="12" t="str">
        <f t="shared" si="165"/>
        <v>04_Sep</v>
      </c>
      <c r="F1619" s="12" t="str">
        <f t="shared" si="166"/>
        <v>Sep-12</v>
      </c>
      <c r="G1619" s="12"/>
    </row>
    <row r="1620" spans="1:7">
      <c r="A1620" s="2">
        <v>41157</v>
      </c>
      <c r="B1620" t="str">
        <f t="shared" si="162"/>
        <v>2012_09</v>
      </c>
      <c r="C1620" t="str">
        <f t="shared" si="163"/>
        <v>Sep</v>
      </c>
      <c r="D1620" t="str">
        <f t="shared" si="164"/>
        <v>2012_Sep</v>
      </c>
      <c r="E1620" s="12" t="str">
        <f t="shared" si="165"/>
        <v>05_Sep</v>
      </c>
      <c r="F1620" s="12" t="str">
        <f t="shared" si="166"/>
        <v>Sep-12</v>
      </c>
      <c r="G1620" s="12"/>
    </row>
    <row r="1621" spans="1:7">
      <c r="A1621" s="2">
        <v>41158</v>
      </c>
      <c r="B1621" t="str">
        <f t="shared" si="162"/>
        <v>2012_09</v>
      </c>
      <c r="C1621" t="str">
        <f t="shared" si="163"/>
        <v>Sep</v>
      </c>
      <c r="D1621" t="str">
        <f t="shared" si="164"/>
        <v>2012_Sep</v>
      </c>
      <c r="E1621" s="12" t="str">
        <f t="shared" si="165"/>
        <v>06_Sep</v>
      </c>
      <c r="F1621" s="12" t="str">
        <f t="shared" si="166"/>
        <v>Sep-12</v>
      </c>
      <c r="G1621" s="12"/>
    </row>
    <row r="1622" spans="1:7">
      <c r="A1622" s="2">
        <v>41159</v>
      </c>
      <c r="B1622" t="str">
        <f t="shared" si="162"/>
        <v>2012_09</v>
      </c>
      <c r="C1622" t="str">
        <f t="shared" si="163"/>
        <v>Sep</v>
      </c>
      <c r="D1622" t="str">
        <f t="shared" si="164"/>
        <v>2012_Sep</v>
      </c>
      <c r="E1622" s="12" t="str">
        <f t="shared" si="165"/>
        <v>07_Sep</v>
      </c>
      <c r="F1622" s="12" t="str">
        <f t="shared" si="166"/>
        <v>Sep-12</v>
      </c>
      <c r="G1622" s="12"/>
    </row>
    <row r="1623" spans="1:7">
      <c r="A1623" s="2">
        <v>41160</v>
      </c>
      <c r="B1623" t="str">
        <f t="shared" si="162"/>
        <v>2012_09</v>
      </c>
      <c r="C1623" t="str">
        <f t="shared" si="163"/>
        <v>Sep</v>
      </c>
      <c r="D1623" t="str">
        <f t="shared" si="164"/>
        <v>2012_Sep</v>
      </c>
      <c r="E1623" s="12" t="str">
        <f t="shared" si="165"/>
        <v>08_Sep</v>
      </c>
      <c r="F1623" s="12" t="str">
        <f t="shared" si="166"/>
        <v>Sep-12</v>
      </c>
      <c r="G1623" s="12"/>
    </row>
    <row r="1624" spans="1:7">
      <c r="A1624" s="2">
        <v>41161</v>
      </c>
      <c r="B1624" t="str">
        <f t="shared" si="162"/>
        <v>2012_09</v>
      </c>
      <c r="C1624" t="str">
        <f t="shared" si="163"/>
        <v>Sep</v>
      </c>
      <c r="D1624" t="str">
        <f t="shared" si="164"/>
        <v>2012_Sep</v>
      </c>
      <c r="E1624" s="12" t="str">
        <f t="shared" si="165"/>
        <v>09_Sep</v>
      </c>
      <c r="F1624" s="12" t="str">
        <f t="shared" si="166"/>
        <v>Sep-12</v>
      </c>
      <c r="G1624" s="12"/>
    </row>
    <row r="1625" spans="1:7">
      <c r="A1625" s="2">
        <v>41162</v>
      </c>
      <c r="B1625" t="str">
        <f t="shared" si="162"/>
        <v>2012_09</v>
      </c>
      <c r="C1625" t="str">
        <f t="shared" si="163"/>
        <v>Sep</v>
      </c>
      <c r="D1625" t="str">
        <f t="shared" si="164"/>
        <v>2012_Sep</v>
      </c>
      <c r="E1625" s="12" t="str">
        <f t="shared" si="165"/>
        <v>10_Sep</v>
      </c>
      <c r="F1625" s="12" t="str">
        <f t="shared" si="166"/>
        <v>Sep-12</v>
      </c>
      <c r="G1625" s="12"/>
    </row>
    <row r="1626" spans="1:7">
      <c r="A1626" s="2">
        <v>41163</v>
      </c>
      <c r="B1626" t="str">
        <f t="shared" si="162"/>
        <v>2012_09</v>
      </c>
      <c r="C1626" t="str">
        <f t="shared" si="163"/>
        <v>Sep</v>
      </c>
      <c r="D1626" t="str">
        <f t="shared" si="164"/>
        <v>2012_Sep</v>
      </c>
      <c r="E1626" s="12" t="str">
        <f t="shared" si="165"/>
        <v>11_Sep</v>
      </c>
      <c r="F1626" s="12" t="str">
        <f t="shared" si="166"/>
        <v>Sep-12</v>
      </c>
      <c r="G1626" s="12"/>
    </row>
    <row r="1627" spans="1:7">
      <c r="A1627" s="2">
        <v>41164</v>
      </c>
      <c r="B1627" t="str">
        <f t="shared" si="162"/>
        <v>2012_09</v>
      </c>
      <c r="C1627" t="str">
        <f t="shared" si="163"/>
        <v>Sep</v>
      </c>
      <c r="D1627" t="str">
        <f t="shared" si="164"/>
        <v>2012_Sep</v>
      </c>
      <c r="E1627" s="12" t="str">
        <f t="shared" si="165"/>
        <v>12_Sep</v>
      </c>
      <c r="F1627" s="12" t="str">
        <f t="shared" si="166"/>
        <v>Sep-12</v>
      </c>
      <c r="G1627" s="12"/>
    </row>
    <row r="1628" spans="1:7">
      <c r="A1628" s="2">
        <v>41165</v>
      </c>
      <c r="B1628" t="str">
        <f t="shared" si="162"/>
        <v>2012_09</v>
      </c>
      <c r="C1628" t="str">
        <f t="shared" si="163"/>
        <v>Sep</v>
      </c>
      <c r="D1628" t="str">
        <f t="shared" si="164"/>
        <v>2012_Sep</v>
      </c>
      <c r="E1628" s="12" t="str">
        <f t="shared" si="165"/>
        <v>13_Sep</v>
      </c>
      <c r="F1628" s="12" t="str">
        <f t="shared" si="166"/>
        <v>Sep-12</v>
      </c>
      <c r="G1628" s="12"/>
    </row>
    <row r="1629" spans="1:7">
      <c r="A1629" s="2">
        <v>41166</v>
      </c>
      <c r="B1629" t="str">
        <f t="shared" si="162"/>
        <v>2012_09</v>
      </c>
      <c r="C1629" t="str">
        <f t="shared" si="163"/>
        <v>Sep</v>
      </c>
      <c r="D1629" t="str">
        <f t="shared" si="164"/>
        <v>2012_Sep</v>
      </c>
      <c r="E1629" s="12" t="str">
        <f t="shared" si="165"/>
        <v>14_Sep</v>
      </c>
      <c r="F1629" s="12" t="str">
        <f t="shared" si="166"/>
        <v>Sep-12</v>
      </c>
      <c r="G1629" s="12"/>
    </row>
    <row r="1630" spans="1:7">
      <c r="A1630" s="2">
        <v>41167</v>
      </c>
      <c r="B1630" t="str">
        <f t="shared" si="162"/>
        <v>2012_09</v>
      </c>
      <c r="C1630" t="str">
        <f t="shared" si="163"/>
        <v>Sep</v>
      </c>
      <c r="D1630" t="str">
        <f t="shared" si="164"/>
        <v>2012_Sep</v>
      </c>
      <c r="E1630" s="12" t="str">
        <f t="shared" si="165"/>
        <v>15_Sep</v>
      </c>
      <c r="F1630" s="12" t="str">
        <f t="shared" si="166"/>
        <v>Sep-12</v>
      </c>
      <c r="G1630" s="12"/>
    </row>
    <row r="1631" spans="1:7">
      <c r="A1631" s="2">
        <v>41168</v>
      </c>
      <c r="B1631" t="str">
        <f t="shared" si="162"/>
        <v>2012_09</v>
      </c>
      <c r="C1631" t="str">
        <f t="shared" si="163"/>
        <v>Sep</v>
      </c>
      <c r="D1631" t="str">
        <f t="shared" si="164"/>
        <v>2012_Sep</v>
      </c>
      <c r="E1631" s="12" t="str">
        <f t="shared" si="165"/>
        <v>16_Sep</v>
      </c>
      <c r="F1631" s="12" t="str">
        <f t="shared" si="166"/>
        <v>Sep-12</v>
      </c>
      <c r="G1631" s="12"/>
    </row>
    <row r="1632" spans="1:7">
      <c r="A1632" s="2">
        <v>41169</v>
      </c>
      <c r="B1632" t="str">
        <f t="shared" si="162"/>
        <v>2012_09</v>
      </c>
      <c r="C1632" t="str">
        <f t="shared" si="163"/>
        <v>Sep</v>
      </c>
      <c r="D1632" t="str">
        <f t="shared" si="164"/>
        <v>2012_Sep</v>
      </c>
      <c r="E1632" s="12" t="str">
        <f t="shared" si="165"/>
        <v>17_Sep</v>
      </c>
      <c r="F1632" s="12" t="str">
        <f t="shared" si="166"/>
        <v>Sep-12</v>
      </c>
      <c r="G1632" s="12"/>
    </row>
    <row r="1633" spans="1:7">
      <c r="A1633" s="2">
        <v>41170</v>
      </c>
      <c r="B1633" t="str">
        <f t="shared" si="162"/>
        <v>2012_09</v>
      </c>
      <c r="C1633" t="str">
        <f t="shared" si="163"/>
        <v>Sep</v>
      </c>
      <c r="D1633" t="str">
        <f t="shared" si="164"/>
        <v>2012_Sep</v>
      </c>
      <c r="E1633" s="12" t="str">
        <f t="shared" si="165"/>
        <v>18_Sep</v>
      </c>
      <c r="F1633" s="12" t="str">
        <f t="shared" si="166"/>
        <v>Sep-12</v>
      </c>
      <c r="G1633" s="12"/>
    </row>
    <row r="1634" spans="1:7">
      <c r="A1634" s="2">
        <v>41171</v>
      </c>
      <c r="B1634" t="str">
        <f t="shared" si="162"/>
        <v>2012_09</v>
      </c>
      <c r="C1634" t="str">
        <f t="shared" si="163"/>
        <v>Sep</v>
      </c>
      <c r="D1634" t="str">
        <f t="shared" si="164"/>
        <v>2012_Sep</v>
      </c>
      <c r="E1634" s="12" t="str">
        <f t="shared" si="165"/>
        <v>19_Sep</v>
      </c>
      <c r="F1634" s="12" t="str">
        <f t="shared" si="166"/>
        <v>Sep-12</v>
      </c>
      <c r="G1634" s="12"/>
    </row>
    <row r="1635" spans="1:7">
      <c r="A1635" s="2">
        <v>41172</v>
      </c>
      <c r="B1635" t="str">
        <f t="shared" si="162"/>
        <v>2012_09</v>
      </c>
      <c r="C1635" t="str">
        <f t="shared" si="163"/>
        <v>Sep</v>
      </c>
      <c r="D1635" t="str">
        <f t="shared" si="164"/>
        <v>2012_Sep</v>
      </c>
      <c r="E1635" s="12" t="str">
        <f t="shared" si="165"/>
        <v>20_Sep</v>
      </c>
      <c r="F1635" s="12" t="str">
        <f t="shared" si="166"/>
        <v>Sep-12</v>
      </c>
      <c r="G1635" s="12"/>
    </row>
    <row r="1636" spans="1:7">
      <c r="A1636" s="2">
        <v>41173</v>
      </c>
      <c r="B1636" t="str">
        <f t="shared" si="162"/>
        <v>2012_09</v>
      </c>
      <c r="C1636" t="str">
        <f t="shared" si="163"/>
        <v>Sep</v>
      </c>
      <c r="D1636" t="str">
        <f t="shared" si="164"/>
        <v>2012_Sep</v>
      </c>
      <c r="E1636" s="12" t="str">
        <f t="shared" si="165"/>
        <v>21_Sep</v>
      </c>
      <c r="F1636" s="12" t="str">
        <f t="shared" si="166"/>
        <v>Sep-12</v>
      </c>
      <c r="G1636" s="12"/>
    </row>
    <row r="1637" spans="1:7">
      <c r="A1637" s="2">
        <v>41174</v>
      </c>
      <c r="B1637" t="str">
        <f t="shared" si="162"/>
        <v>2012_09</v>
      </c>
      <c r="C1637" t="str">
        <f t="shared" si="163"/>
        <v>Sep</v>
      </c>
      <c r="D1637" t="str">
        <f t="shared" si="164"/>
        <v>2012_Sep</v>
      </c>
      <c r="E1637" s="12" t="str">
        <f t="shared" si="165"/>
        <v>22_Sep</v>
      </c>
      <c r="F1637" s="12" t="str">
        <f t="shared" si="166"/>
        <v>Sep-12</v>
      </c>
      <c r="G1637" s="12"/>
    </row>
    <row r="1638" spans="1:7">
      <c r="A1638" s="2">
        <v>41175</v>
      </c>
      <c r="B1638" t="str">
        <f t="shared" si="162"/>
        <v>2012_09</v>
      </c>
      <c r="C1638" t="str">
        <f t="shared" si="163"/>
        <v>Sep</v>
      </c>
      <c r="D1638" t="str">
        <f t="shared" si="164"/>
        <v>2012_Sep</v>
      </c>
      <c r="E1638" s="12" t="str">
        <f t="shared" si="165"/>
        <v>23_Sep</v>
      </c>
      <c r="F1638" s="12" t="str">
        <f t="shared" si="166"/>
        <v>Sep-12</v>
      </c>
      <c r="G1638" s="12"/>
    </row>
    <row r="1639" spans="1:7">
      <c r="A1639" s="2">
        <v>41176</v>
      </c>
      <c r="B1639" t="str">
        <f t="shared" si="162"/>
        <v>2012_09</v>
      </c>
      <c r="C1639" t="str">
        <f t="shared" si="163"/>
        <v>Sep</v>
      </c>
      <c r="D1639" t="str">
        <f t="shared" si="164"/>
        <v>2012_Sep</v>
      </c>
      <c r="E1639" s="12" t="str">
        <f t="shared" si="165"/>
        <v>24_Sep</v>
      </c>
      <c r="F1639" s="12" t="str">
        <f t="shared" si="166"/>
        <v>Sep-12</v>
      </c>
      <c r="G1639" s="12"/>
    </row>
    <row r="1640" spans="1:7">
      <c r="A1640" s="2">
        <v>41177</v>
      </c>
      <c r="B1640" t="str">
        <f t="shared" si="162"/>
        <v>2012_09</v>
      </c>
      <c r="C1640" t="str">
        <f t="shared" si="163"/>
        <v>Sep</v>
      </c>
      <c r="D1640" t="str">
        <f t="shared" si="164"/>
        <v>2012_Sep</v>
      </c>
      <c r="E1640" s="12" t="str">
        <f t="shared" si="165"/>
        <v>25_Sep</v>
      </c>
      <c r="F1640" s="12" t="str">
        <f t="shared" si="166"/>
        <v>Sep-12</v>
      </c>
      <c r="G1640" s="12"/>
    </row>
    <row r="1641" spans="1:7">
      <c r="A1641" s="2">
        <v>41178</v>
      </c>
      <c r="B1641" t="str">
        <f t="shared" si="162"/>
        <v>2012_09</v>
      </c>
      <c r="C1641" t="str">
        <f t="shared" si="163"/>
        <v>Sep</v>
      </c>
      <c r="D1641" t="str">
        <f t="shared" si="164"/>
        <v>2012_Sep</v>
      </c>
      <c r="E1641" s="12" t="str">
        <f t="shared" si="165"/>
        <v>26_Sep</v>
      </c>
      <c r="F1641" s="12" t="str">
        <f t="shared" si="166"/>
        <v>Sep-12</v>
      </c>
      <c r="G1641" s="12"/>
    </row>
    <row r="1642" spans="1:7">
      <c r="A1642" s="2">
        <v>41179</v>
      </c>
      <c r="B1642" t="str">
        <f t="shared" si="162"/>
        <v>2012_09</v>
      </c>
      <c r="C1642" t="str">
        <f t="shared" si="163"/>
        <v>Sep</v>
      </c>
      <c r="D1642" t="str">
        <f t="shared" si="164"/>
        <v>2012_Sep</v>
      </c>
      <c r="E1642" s="12" t="str">
        <f t="shared" si="165"/>
        <v>27_Sep</v>
      </c>
      <c r="F1642" s="12" t="str">
        <f t="shared" si="166"/>
        <v>Sep-12</v>
      </c>
      <c r="G1642" s="12"/>
    </row>
    <row r="1643" spans="1:7">
      <c r="A1643" s="2">
        <v>41180</v>
      </c>
      <c r="B1643" t="str">
        <f t="shared" si="162"/>
        <v>2012_09</v>
      </c>
      <c r="C1643" t="str">
        <f t="shared" si="163"/>
        <v>Sep</v>
      </c>
      <c r="D1643" t="str">
        <f t="shared" si="164"/>
        <v>2012_Sep</v>
      </c>
      <c r="E1643" s="12" t="str">
        <f t="shared" si="165"/>
        <v>28_Sep</v>
      </c>
      <c r="F1643" s="12" t="str">
        <f t="shared" si="166"/>
        <v>Sep-12</v>
      </c>
      <c r="G1643" s="12"/>
    </row>
    <row r="1644" spans="1:7">
      <c r="A1644" s="2">
        <v>41181</v>
      </c>
      <c r="B1644" t="str">
        <f t="shared" si="162"/>
        <v>2012_09</v>
      </c>
      <c r="C1644" t="str">
        <f t="shared" si="163"/>
        <v>Sep</v>
      </c>
      <c r="D1644" t="str">
        <f t="shared" si="164"/>
        <v>2012_Sep</v>
      </c>
      <c r="E1644" s="12" t="str">
        <f t="shared" si="165"/>
        <v>29_Sep</v>
      </c>
      <c r="F1644" s="12" t="str">
        <f t="shared" si="166"/>
        <v>Sep-12</v>
      </c>
      <c r="G1644" s="12"/>
    </row>
    <row r="1645" spans="1:7">
      <c r="A1645" s="2">
        <v>41182</v>
      </c>
      <c r="B1645" t="str">
        <f t="shared" si="162"/>
        <v>2012_09</v>
      </c>
      <c r="C1645" t="str">
        <f t="shared" si="163"/>
        <v>Sep</v>
      </c>
      <c r="D1645" t="str">
        <f t="shared" si="164"/>
        <v>2012_Sep</v>
      </c>
      <c r="E1645" s="12" t="str">
        <f t="shared" si="165"/>
        <v>30_Sep</v>
      </c>
      <c r="F1645" s="12" t="str">
        <f t="shared" si="166"/>
        <v>Sep-12</v>
      </c>
      <c r="G1645" s="12"/>
    </row>
    <row r="1646" spans="1:7">
      <c r="A1646" s="2">
        <v>41183</v>
      </c>
      <c r="B1646" t="str">
        <f t="shared" si="162"/>
        <v>2012_10</v>
      </c>
      <c r="C1646" t="str">
        <f t="shared" si="163"/>
        <v>Oct</v>
      </c>
      <c r="D1646" t="str">
        <f t="shared" si="164"/>
        <v>2012_Oct</v>
      </c>
      <c r="E1646" s="12" t="str">
        <f t="shared" si="165"/>
        <v>01_Oct</v>
      </c>
      <c r="F1646" s="12" t="str">
        <f t="shared" si="166"/>
        <v>Oct-12</v>
      </c>
      <c r="G1646" s="12"/>
    </row>
    <row r="1647" spans="1:7">
      <c r="A1647" s="2">
        <v>41184</v>
      </c>
      <c r="B1647" t="str">
        <f t="shared" si="162"/>
        <v>2012_10</v>
      </c>
      <c r="C1647" t="str">
        <f t="shared" si="163"/>
        <v>Oct</v>
      </c>
      <c r="D1647" t="str">
        <f t="shared" si="164"/>
        <v>2012_Oct</v>
      </c>
      <c r="E1647" s="12" t="str">
        <f t="shared" si="165"/>
        <v>02_Oct</v>
      </c>
      <c r="F1647" s="12" t="str">
        <f t="shared" si="166"/>
        <v>Oct-12</v>
      </c>
      <c r="G1647" s="12"/>
    </row>
    <row r="1648" spans="1:7">
      <c r="A1648" s="2">
        <v>41185</v>
      </c>
      <c r="B1648" t="str">
        <f t="shared" si="162"/>
        <v>2012_10</v>
      </c>
      <c r="C1648" t="str">
        <f t="shared" si="163"/>
        <v>Oct</v>
      </c>
      <c r="D1648" t="str">
        <f t="shared" si="164"/>
        <v>2012_Oct</v>
      </c>
      <c r="E1648" s="12" t="str">
        <f t="shared" si="165"/>
        <v>03_Oct</v>
      </c>
      <c r="F1648" s="12" t="str">
        <f t="shared" si="166"/>
        <v>Oct-12</v>
      </c>
      <c r="G1648" s="12"/>
    </row>
    <row r="1649" spans="1:7">
      <c r="A1649" s="2">
        <v>41186</v>
      </c>
      <c r="B1649" t="str">
        <f t="shared" si="162"/>
        <v>2012_10</v>
      </c>
      <c r="C1649" t="str">
        <f t="shared" si="163"/>
        <v>Oct</v>
      </c>
      <c r="D1649" t="str">
        <f t="shared" si="164"/>
        <v>2012_Oct</v>
      </c>
      <c r="E1649" s="12" t="str">
        <f t="shared" si="165"/>
        <v>04_Oct</v>
      </c>
      <c r="F1649" s="12" t="str">
        <f t="shared" si="166"/>
        <v>Oct-12</v>
      </c>
      <c r="G1649" s="12"/>
    </row>
    <row r="1650" spans="1:7">
      <c r="A1650" s="2">
        <v>41187</v>
      </c>
      <c r="B1650" t="str">
        <f t="shared" si="162"/>
        <v>2012_10</v>
      </c>
      <c r="C1650" t="str">
        <f t="shared" si="163"/>
        <v>Oct</v>
      </c>
      <c r="D1650" t="str">
        <f t="shared" si="164"/>
        <v>2012_Oct</v>
      </c>
      <c r="E1650" s="12" t="str">
        <f t="shared" si="165"/>
        <v>05_Oct</v>
      </c>
      <c r="F1650" s="12" t="str">
        <f t="shared" si="166"/>
        <v>Oct-12</v>
      </c>
      <c r="G1650" s="12"/>
    </row>
    <row r="1651" spans="1:7">
      <c r="A1651" s="2">
        <v>41188</v>
      </c>
      <c r="B1651" t="str">
        <f t="shared" si="162"/>
        <v>2012_10</v>
      </c>
      <c r="C1651" t="str">
        <f t="shared" si="163"/>
        <v>Oct</v>
      </c>
      <c r="D1651" t="str">
        <f t="shared" si="164"/>
        <v>2012_Oct</v>
      </c>
      <c r="E1651" s="12" t="str">
        <f t="shared" si="165"/>
        <v>06_Oct</v>
      </c>
      <c r="F1651" s="12" t="str">
        <f t="shared" si="166"/>
        <v>Oct-12</v>
      </c>
      <c r="G1651" s="12"/>
    </row>
    <row r="1652" spans="1:7">
      <c r="A1652" s="2">
        <v>41189</v>
      </c>
      <c r="B1652" t="str">
        <f t="shared" si="162"/>
        <v>2012_10</v>
      </c>
      <c r="C1652" t="str">
        <f t="shared" si="163"/>
        <v>Oct</v>
      </c>
      <c r="D1652" t="str">
        <f t="shared" si="164"/>
        <v>2012_Oct</v>
      </c>
      <c r="E1652" s="12" t="str">
        <f t="shared" si="165"/>
        <v>07_Oct</v>
      </c>
      <c r="F1652" s="12" t="str">
        <f t="shared" si="166"/>
        <v>Oct-12</v>
      </c>
      <c r="G1652" s="12"/>
    </row>
    <row r="1653" spans="1:7">
      <c r="A1653" s="2">
        <v>41190</v>
      </c>
      <c r="B1653" t="str">
        <f t="shared" si="162"/>
        <v>2012_10</v>
      </c>
      <c r="C1653" t="str">
        <f t="shared" si="163"/>
        <v>Oct</v>
      </c>
      <c r="D1653" t="str">
        <f t="shared" si="164"/>
        <v>2012_Oct</v>
      </c>
      <c r="E1653" s="12" t="str">
        <f t="shared" si="165"/>
        <v>08_Oct</v>
      </c>
      <c r="F1653" s="12" t="str">
        <f t="shared" si="166"/>
        <v>Oct-12</v>
      </c>
      <c r="G1653" s="12"/>
    </row>
    <row r="1654" spans="1:7">
      <c r="A1654" s="2">
        <v>41191</v>
      </c>
      <c r="B1654" t="str">
        <f t="shared" si="162"/>
        <v>2012_10</v>
      </c>
      <c r="C1654" t="str">
        <f t="shared" si="163"/>
        <v>Oct</v>
      </c>
      <c r="D1654" t="str">
        <f t="shared" si="164"/>
        <v>2012_Oct</v>
      </c>
      <c r="E1654" s="12" t="str">
        <f t="shared" si="165"/>
        <v>09_Oct</v>
      </c>
      <c r="F1654" s="12" t="str">
        <f t="shared" si="166"/>
        <v>Oct-12</v>
      </c>
      <c r="G1654" s="12"/>
    </row>
    <row r="1655" spans="1:7">
      <c r="A1655" s="2">
        <v>41192</v>
      </c>
      <c r="B1655" t="str">
        <f t="shared" si="162"/>
        <v>2012_10</v>
      </c>
      <c r="C1655" t="str">
        <f t="shared" si="163"/>
        <v>Oct</v>
      </c>
      <c r="D1655" t="str">
        <f t="shared" si="164"/>
        <v>2012_Oct</v>
      </c>
      <c r="E1655" s="12" t="str">
        <f t="shared" si="165"/>
        <v>10_Oct</v>
      </c>
      <c r="F1655" s="12" t="str">
        <f t="shared" si="166"/>
        <v>Oct-12</v>
      </c>
      <c r="G1655" s="12"/>
    </row>
    <row r="1656" spans="1:7">
      <c r="A1656" s="2">
        <v>41193</v>
      </c>
      <c r="B1656" t="str">
        <f t="shared" si="162"/>
        <v>2012_10</v>
      </c>
      <c r="C1656" t="str">
        <f t="shared" si="163"/>
        <v>Oct</v>
      </c>
      <c r="D1656" t="str">
        <f t="shared" si="164"/>
        <v>2012_Oct</v>
      </c>
      <c r="E1656" s="12" t="str">
        <f t="shared" si="165"/>
        <v>11_Oct</v>
      </c>
      <c r="F1656" s="12" t="str">
        <f t="shared" si="166"/>
        <v>Oct-12</v>
      </c>
      <c r="G1656" s="12"/>
    </row>
    <row r="1657" spans="1:7">
      <c r="A1657" s="2">
        <v>41194</v>
      </c>
      <c r="B1657" t="str">
        <f t="shared" si="162"/>
        <v>2012_10</v>
      </c>
      <c r="C1657" t="str">
        <f t="shared" si="163"/>
        <v>Oct</v>
      </c>
      <c r="D1657" t="str">
        <f t="shared" si="164"/>
        <v>2012_Oct</v>
      </c>
      <c r="E1657" s="12" t="str">
        <f t="shared" si="165"/>
        <v>12_Oct</v>
      </c>
      <c r="F1657" s="12" t="str">
        <f t="shared" si="166"/>
        <v>Oct-12</v>
      </c>
      <c r="G1657" s="12"/>
    </row>
    <row r="1658" spans="1:7">
      <c r="A1658" s="2">
        <v>41195</v>
      </c>
      <c r="B1658" t="str">
        <f t="shared" si="162"/>
        <v>2012_10</v>
      </c>
      <c r="C1658" t="str">
        <f t="shared" si="163"/>
        <v>Oct</v>
      </c>
      <c r="D1658" t="str">
        <f t="shared" si="164"/>
        <v>2012_Oct</v>
      </c>
      <c r="E1658" s="12" t="str">
        <f t="shared" si="165"/>
        <v>13_Oct</v>
      </c>
      <c r="F1658" s="12" t="str">
        <f t="shared" si="166"/>
        <v>Oct-12</v>
      </c>
      <c r="G1658" s="12"/>
    </row>
    <row r="1659" spans="1:7">
      <c r="A1659" s="2">
        <v>41196</v>
      </c>
      <c r="B1659" t="str">
        <f t="shared" si="162"/>
        <v>2012_10</v>
      </c>
      <c r="C1659" t="str">
        <f t="shared" si="163"/>
        <v>Oct</v>
      </c>
      <c r="D1659" t="str">
        <f t="shared" si="164"/>
        <v>2012_Oct</v>
      </c>
      <c r="E1659" s="12" t="str">
        <f t="shared" si="165"/>
        <v>14_Oct</v>
      </c>
      <c r="F1659" s="12" t="str">
        <f t="shared" si="166"/>
        <v>Oct-12</v>
      </c>
      <c r="G1659" s="12"/>
    </row>
    <row r="1660" spans="1:7">
      <c r="A1660" s="2">
        <v>41197</v>
      </c>
      <c r="B1660" t="str">
        <f t="shared" si="162"/>
        <v>2012_10</v>
      </c>
      <c r="C1660" t="str">
        <f t="shared" si="163"/>
        <v>Oct</v>
      </c>
      <c r="D1660" t="str">
        <f t="shared" si="164"/>
        <v>2012_Oct</v>
      </c>
      <c r="E1660" s="12" t="str">
        <f t="shared" si="165"/>
        <v>15_Oct</v>
      </c>
      <c r="F1660" s="12" t="str">
        <f t="shared" si="166"/>
        <v>Oct-12</v>
      </c>
      <c r="G1660" s="12"/>
    </row>
    <row r="1661" spans="1:7">
      <c r="A1661" s="2">
        <v>41198</v>
      </c>
      <c r="B1661" t="str">
        <f t="shared" si="162"/>
        <v>2012_10</v>
      </c>
      <c r="C1661" t="str">
        <f t="shared" si="163"/>
        <v>Oct</v>
      </c>
      <c r="D1661" t="str">
        <f t="shared" si="164"/>
        <v>2012_Oct</v>
      </c>
      <c r="E1661" s="12" t="str">
        <f t="shared" si="165"/>
        <v>16_Oct</v>
      </c>
      <c r="F1661" s="12" t="str">
        <f t="shared" si="166"/>
        <v>Oct-12</v>
      </c>
      <c r="G1661" s="12"/>
    </row>
    <row r="1662" spans="1:7">
      <c r="A1662" s="2">
        <v>41199</v>
      </c>
      <c r="B1662" t="str">
        <f t="shared" si="162"/>
        <v>2012_10</v>
      </c>
      <c r="C1662" t="str">
        <f t="shared" si="163"/>
        <v>Oct</v>
      </c>
      <c r="D1662" t="str">
        <f t="shared" si="164"/>
        <v>2012_Oct</v>
      </c>
      <c r="E1662" s="12" t="str">
        <f t="shared" si="165"/>
        <v>17_Oct</v>
      </c>
      <c r="F1662" s="12" t="str">
        <f t="shared" si="166"/>
        <v>Oct-12</v>
      </c>
      <c r="G1662" s="12"/>
    </row>
    <row r="1663" spans="1:7">
      <c r="A1663" s="2">
        <v>41200</v>
      </c>
      <c r="B1663" t="str">
        <f t="shared" si="162"/>
        <v>2012_10</v>
      </c>
      <c r="C1663" t="str">
        <f t="shared" si="163"/>
        <v>Oct</v>
      </c>
      <c r="D1663" t="str">
        <f t="shared" si="164"/>
        <v>2012_Oct</v>
      </c>
      <c r="E1663" s="12" t="str">
        <f t="shared" si="165"/>
        <v>18_Oct</v>
      </c>
      <c r="F1663" s="12" t="str">
        <f t="shared" si="166"/>
        <v>Oct-12</v>
      </c>
      <c r="G1663" s="12"/>
    </row>
    <row r="1664" spans="1:7">
      <c r="A1664" s="2">
        <v>41201</v>
      </c>
      <c r="B1664" t="str">
        <f t="shared" si="162"/>
        <v>2012_10</v>
      </c>
      <c r="C1664" t="str">
        <f t="shared" si="163"/>
        <v>Oct</v>
      </c>
      <c r="D1664" t="str">
        <f t="shared" si="164"/>
        <v>2012_Oct</v>
      </c>
      <c r="E1664" s="12" t="str">
        <f t="shared" si="165"/>
        <v>19_Oct</v>
      </c>
      <c r="F1664" s="12" t="str">
        <f t="shared" si="166"/>
        <v>Oct-12</v>
      </c>
      <c r="G1664" s="12"/>
    </row>
    <row r="1665" spans="1:7">
      <c r="A1665" s="2">
        <v>41202</v>
      </c>
      <c r="B1665" t="str">
        <f t="shared" si="162"/>
        <v>2012_10</v>
      </c>
      <c r="C1665" t="str">
        <f t="shared" si="163"/>
        <v>Oct</v>
      </c>
      <c r="D1665" t="str">
        <f t="shared" si="164"/>
        <v>2012_Oct</v>
      </c>
      <c r="E1665" s="12" t="str">
        <f t="shared" si="165"/>
        <v>20_Oct</v>
      </c>
      <c r="F1665" s="12" t="str">
        <f t="shared" si="166"/>
        <v>Oct-12</v>
      </c>
      <c r="G1665" s="12"/>
    </row>
    <row r="1666" spans="1:7">
      <c r="A1666" s="2">
        <v>41203</v>
      </c>
      <c r="B1666" t="str">
        <f t="shared" ref="B1666:B1729" si="167">TEXT(YEAR(A1666),"0000")&amp;"_"&amp;TEXT(MONTH(A1666),"00")</f>
        <v>2012_10</v>
      </c>
      <c r="C1666" t="str">
        <f t="shared" ref="C1666:C1729" si="168">VLOOKUP(TEXT(MONTH(A1666),"00"),$H$2:$I$13,2,FALSE)</f>
        <v>Oct</v>
      </c>
      <c r="D1666" t="str">
        <f t="shared" si="164"/>
        <v>2012_Oct</v>
      </c>
      <c r="E1666" s="12" t="str">
        <f t="shared" si="165"/>
        <v>21_Oct</v>
      </c>
      <c r="F1666" s="12" t="str">
        <f t="shared" si="166"/>
        <v>Oct-12</v>
      </c>
      <c r="G1666" s="12"/>
    </row>
    <row r="1667" spans="1:7">
      <c r="A1667" s="2">
        <v>41204</v>
      </c>
      <c r="B1667" t="str">
        <f t="shared" si="167"/>
        <v>2012_10</v>
      </c>
      <c r="C1667" t="str">
        <f t="shared" si="168"/>
        <v>Oct</v>
      </c>
      <c r="D1667" t="str">
        <f t="shared" ref="D1667:D1730" si="169">TEXT(YEAR(A1667),"0000")&amp;"_"&amp;C1667</f>
        <v>2012_Oct</v>
      </c>
      <c r="E1667" s="12" t="str">
        <f t="shared" ref="E1667:E1730" si="170">VLOOKUP(DAY(A1667),$G$2:$H$32,2,FALSE)&amp;"_"&amp;C1667</f>
        <v>22_Oct</v>
      </c>
      <c r="F1667" s="12" t="str">
        <f t="shared" si="166"/>
        <v>Oct-12</v>
      </c>
      <c r="G1667" s="12"/>
    </row>
    <row r="1668" spans="1:7">
      <c r="A1668" s="2">
        <v>41205</v>
      </c>
      <c r="B1668" t="str">
        <f t="shared" si="167"/>
        <v>2012_10</v>
      </c>
      <c r="C1668" t="str">
        <f t="shared" si="168"/>
        <v>Oct</v>
      </c>
      <c r="D1668" t="str">
        <f t="shared" si="169"/>
        <v>2012_Oct</v>
      </c>
      <c r="E1668" s="12" t="str">
        <f t="shared" si="170"/>
        <v>23_Oct</v>
      </c>
      <c r="F1668" s="12" t="str">
        <f t="shared" ref="F1668:F1731" si="171">C1668&amp;"-"&amp;RIGHT(YEAR(A1668),2)</f>
        <v>Oct-12</v>
      </c>
      <c r="G1668" s="12"/>
    </row>
    <row r="1669" spans="1:7">
      <c r="A1669" s="2">
        <v>41206</v>
      </c>
      <c r="B1669" t="str">
        <f t="shared" si="167"/>
        <v>2012_10</v>
      </c>
      <c r="C1669" t="str">
        <f t="shared" si="168"/>
        <v>Oct</v>
      </c>
      <c r="D1669" t="str">
        <f t="shared" si="169"/>
        <v>2012_Oct</v>
      </c>
      <c r="E1669" s="12" t="str">
        <f t="shared" si="170"/>
        <v>24_Oct</v>
      </c>
      <c r="F1669" s="12" t="str">
        <f t="shared" si="171"/>
        <v>Oct-12</v>
      </c>
      <c r="G1669" s="12"/>
    </row>
    <row r="1670" spans="1:7">
      <c r="A1670" s="2">
        <v>41207</v>
      </c>
      <c r="B1670" t="str">
        <f t="shared" si="167"/>
        <v>2012_10</v>
      </c>
      <c r="C1670" t="str">
        <f t="shared" si="168"/>
        <v>Oct</v>
      </c>
      <c r="D1670" t="str">
        <f t="shared" si="169"/>
        <v>2012_Oct</v>
      </c>
      <c r="E1670" s="12" t="str">
        <f t="shared" si="170"/>
        <v>25_Oct</v>
      </c>
      <c r="F1670" s="12" t="str">
        <f t="shared" si="171"/>
        <v>Oct-12</v>
      </c>
      <c r="G1670" s="12"/>
    </row>
    <row r="1671" spans="1:7">
      <c r="A1671" s="2">
        <v>41208</v>
      </c>
      <c r="B1671" t="str">
        <f t="shared" si="167"/>
        <v>2012_10</v>
      </c>
      <c r="C1671" t="str">
        <f t="shared" si="168"/>
        <v>Oct</v>
      </c>
      <c r="D1671" t="str">
        <f t="shared" si="169"/>
        <v>2012_Oct</v>
      </c>
      <c r="E1671" s="12" t="str">
        <f t="shared" si="170"/>
        <v>26_Oct</v>
      </c>
      <c r="F1671" s="12" t="str">
        <f t="shared" si="171"/>
        <v>Oct-12</v>
      </c>
      <c r="G1671" s="12"/>
    </row>
    <row r="1672" spans="1:7">
      <c r="A1672" s="2">
        <v>41209</v>
      </c>
      <c r="B1672" t="str">
        <f t="shared" si="167"/>
        <v>2012_10</v>
      </c>
      <c r="C1672" t="str">
        <f t="shared" si="168"/>
        <v>Oct</v>
      </c>
      <c r="D1672" t="str">
        <f t="shared" si="169"/>
        <v>2012_Oct</v>
      </c>
      <c r="E1672" s="12" t="str">
        <f t="shared" si="170"/>
        <v>27_Oct</v>
      </c>
      <c r="F1672" s="12" t="str">
        <f t="shared" si="171"/>
        <v>Oct-12</v>
      </c>
      <c r="G1672" s="12"/>
    </row>
    <row r="1673" spans="1:7">
      <c r="A1673" s="2">
        <v>41210</v>
      </c>
      <c r="B1673" t="str">
        <f t="shared" si="167"/>
        <v>2012_10</v>
      </c>
      <c r="C1673" t="str">
        <f t="shared" si="168"/>
        <v>Oct</v>
      </c>
      <c r="D1673" t="str">
        <f t="shared" si="169"/>
        <v>2012_Oct</v>
      </c>
      <c r="E1673" s="12" t="str">
        <f t="shared" si="170"/>
        <v>28_Oct</v>
      </c>
      <c r="F1673" s="12" t="str">
        <f t="shared" si="171"/>
        <v>Oct-12</v>
      </c>
      <c r="G1673" s="12"/>
    </row>
    <row r="1674" spans="1:7">
      <c r="A1674" s="2">
        <v>41211</v>
      </c>
      <c r="B1674" t="str">
        <f t="shared" si="167"/>
        <v>2012_10</v>
      </c>
      <c r="C1674" t="str">
        <f t="shared" si="168"/>
        <v>Oct</v>
      </c>
      <c r="D1674" t="str">
        <f t="shared" si="169"/>
        <v>2012_Oct</v>
      </c>
      <c r="E1674" s="12" t="str">
        <f t="shared" si="170"/>
        <v>29_Oct</v>
      </c>
      <c r="F1674" s="12" t="str">
        <f t="shared" si="171"/>
        <v>Oct-12</v>
      </c>
      <c r="G1674" s="12"/>
    </row>
    <row r="1675" spans="1:7">
      <c r="A1675" s="2">
        <v>41212</v>
      </c>
      <c r="B1675" t="str">
        <f t="shared" si="167"/>
        <v>2012_10</v>
      </c>
      <c r="C1675" t="str">
        <f t="shared" si="168"/>
        <v>Oct</v>
      </c>
      <c r="D1675" t="str">
        <f t="shared" si="169"/>
        <v>2012_Oct</v>
      </c>
      <c r="E1675" s="12" t="str">
        <f t="shared" si="170"/>
        <v>30_Oct</v>
      </c>
      <c r="F1675" s="12" t="str">
        <f t="shared" si="171"/>
        <v>Oct-12</v>
      </c>
      <c r="G1675" s="12"/>
    </row>
    <row r="1676" spans="1:7">
      <c r="A1676" s="2">
        <v>41213</v>
      </c>
      <c r="B1676" t="str">
        <f t="shared" si="167"/>
        <v>2012_10</v>
      </c>
      <c r="C1676" t="str">
        <f t="shared" si="168"/>
        <v>Oct</v>
      </c>
      <c r="D1676" t="str">
        <f t="shared" si="169"/>
        <v>2012_Oct</v>
      </c>
      <c r="E1676" s="12" t="str">
        <f t="shared" si="170"/>
        <v>31_Oct</v>
      </c>
      <c r="F1676" s="12" t="str">
        <f t="shared" si="171"/>
        <v>Oct-12</v>
      </c>
      <c r="G1676" s="12"/>
    </row>
    <row r="1677" spans="1:7">
      <c r="A1677" s="2">
        <v>41214</v>
      </c>
      <c r="B1677" t="str">
        <f t="shared" si="167"/>
        <v>2012_11</v>
      </c>
      <c r="C1677" t="str">
        <f t="shared" si="168"/>
        <v>Nov</v>
      </c>
      <c r="D1677" t="str">
        <f t="shared" si="169"/>
        <v>2012_Nov</v>
      </c>
      <c r="E1677" s="12" t="str">
        <f t="shared" si="170"/>
        <v>01_Nov</v>
      </c>
      <c r="F1677" s="12" t="str">
        <f t="shared" si="171"/>
        <v>Nov-12</v>
      </c>
      <c r="G1677" s="12"/>
    </row>
    <row r="1678" spans="1:7">
      <c r="A1678" s="2">
        <v>41215</v>
      </c>
      <c r="B1678" t="str">
        <f t="shared" si="167"/>
        <v>2012_11</v>
      </c>
      <c r="C1678" t="str">
        <f t="shared" si="168"/>
        <v>Nov</v>
      </c>
      <c r="D1678" t="str">
        <f t="shared" si="169"/>
        <v>2012_Nov</v>
      </c>
      <c r="E1678" s="12" t="str">
        <f t="shared" si="170"/>
        <v>02_Nov</v>
      </c>
      <c r="F1678" s="12" t="str">
        <f t="shared" si="171"/>
        <v>Nov-12</v>
      </c>
      <c r="G1678" s="12"/>
    </row>
    <row r="1679" spans="1:7">
      <c r="A1679" s="2">
        <v>41216</v>
      </c>
      <c r="B1679" t="str">
        <f t="shared" si="167"/>
        <v>2012_11</v>
      </c>
      <c r="C1679" t="str">
        <f t="shared" si="168"/>
        <v>Nov</v>
      </c>
      <c r="D1679" t="str">
        <f t="shared" si="169"/>
        <v>2012_Nov</v>
      </c>
      <c r="E1679" s="12" t="str">
        <f t="shared" si="170"/>
        <v>03_Nov</v>
      </c>
      <c r="F1679" s="12" t="str">
        <f t="shared" si="171"/>
        <v>Nov-12</v>
      </c>
      <c r="G1679" s="12"/>
    </row>
    <row r="1680" spans="1:7">
      <c r="A1680" s="2">
        <v>41217</v>
      </c>
      <c r="B1680" t="str">
        <f t="shared" si="167"/>
        <v>2012_11</v>
      </c>
      <c r="C1680" t="str">
        <f t="shared" si="168"/>
        <v>Nov</v>
      </c>
      <c r="D1680" t="str">
        <f t="shared" si="169"/>
        <v>2012_Nov</v>
      </c>
      <c r="E1680" s="12" t="str">
        <f t="shared" si="170"/>
        <v>04_Nov</v>
      </c>
      <c r="F1680" s="12" t="str">
        <f t="shared" si="171"/>
        <v>Nov-12</v>
      </c>
      <c r="G1680" s="12"/>
    </row>
    <row r="1681" spans="1:7">
      <c r="A1681" s="2">
        <v>41218</v>
      </c>
      <c r="B1681" t="str">
        <f t="shared" si="167"/>
        <v>2012_11</v>
      </c>
      <c r="C1681" t="str">
        <f t="shared" si="168"/>
        <v>Nov</v>
      </c>
      <c r="D1681" t="str">
        <f t="shared" si="169"/>
        <v>2012_Nov</v>
      </c>
      <c r="E1681" s="12" t="str">
        <f t="shared" si="170"/>
        <v>05_Nov</v>
      </c>
      <c r="F1681" s="12" t="str">
        <f t="shared" si="171"/>
        <v>Nov-12</v>
      </c>
      <c r="G1681" s="12"/>
    </row>
    <row r="1682" spans="1:7">
      <c r="A1682" s="2">
        <v>41219</v>
      </c>
      <c r="B1682" t="str">
        <f t="shared" si="167"/>
        <v>2012_11</v>
      </c>
      <c r="C1682" t="str">
        <f t="shared" si="168"/>
        <v>Nov</v>
      </c>
      <c r="D1682" t="str">
        <f t="shared" si="169"/>
        <v>2012_Nov</v>
      </c>
      <c r="E1682" s="12" t="str">
        <f t="shared" si="170"/>
        <v>06_Nov</v>
      </c>
      <c r="F1682" s="12" t="str">
        <f t="shared" si="171"/>
        <v>Nov-12</v>
      </c>
      <c r="G1682" s="12"/>
    </row>
    <row r="1683" spans="1:7">
      <c r="A1683" s="2">
        <v>41220</v>
      </c>
      <c r="B1683" t="str">
        <f t="shared" si="167"/>
        <v>2012_11</v>
      </c>
      <c r="C1683" t="str">
        <f t="shared" si="168"/>
        <v>Nov</v>
      </c>
      <c r="D1683" t="str">
        <f t="shared" si="169"/>
        <v>2012_Nov</v>
      </c>
      <c r="E1683" s="12" t="str">
        <f t="shared" si="170"/>
        <v>07_Nov</v>
      </c>
      <c r="F1683" s="12" t="str">
        <f t="shared" si="171"/>
        <v>Nov-12</v>
      </c>
      <c r="G1683" s="12"/>
    </row>
    <row r="1684" spans="1:7">
      <c r="A1684" s="2">
        <v>41221</v>
      </c>
      <c r="B1684" t="str">
        <f t="shared" si="167"/>
        <v>2012_11</v>
      </c>
      <c r="C1684" t="str">
        <f t="shared" si="168"/>
        <v>Nov</v>
      </c>
      <c r="D1684" t="str">
        <f t="shared" si="169"/>
        <v>2012_Nov</v>
      </c>
      <c r="E1684" s="12" t="str">
        <f t="shared" si="170"/>
        <v>08_Nov</v>
      </c>
      <c r="F1684" s="12" t="str">
        <f t="shared" si="171"/>
        <v>Nov-12</v>
      </c>
      <c r="G1684" s="12"/>
    </row>
    <row r="1685" spans="1:7">
      <c r="A1685" s="2">
        <v>41222</v>
      </c>
      <c r="B1685" t="str">
        <f t="shared" si="167"/>
        <v>2012_11</v>
      </c>
      <c r="C1685" t="str">
        <f t="shared" si="168"/>
        <v>Nov</v>
      </c>
      <c r="D1685" t="str">
        <f t="shared" si="169"/>
        <v>2012_Nov</v>
      </c>
      <c r="E1685" s="12" t="str">
        <f t="shared" si="170"/>
        <v>09_Nov</v>
      </c>
      <c r="F1685" s="12" t="str">
        <f t="shared" si="171"/>
        <v>Nov-12</v>
      </c>
      <c r="G1685" s="12"/>
    </row>
    <row r="1686" spans="1:7">
      <c r="A1686" s="2">
        <v>41223</v>
      </c>
      <c r="B1686" t="str">
        <f t="shared" si="167"/>
        <v>2012_11</v>
      </c>
      <c r="C1686" t="str">
        <f t="shared" si="168"/>
        <v>Nov</v>
      </c>
      <c r="D1686" t="str">
        <f t="shared" si="169"/>
        <v>2012_Nov</v>
      </c>
      <c r="E1686" s="12" t="str">
        <f t="shared" si="170"/>
        <v>10_Nov</v>
      </c>
      <c r="F1686" s="12" t="str">
        <f t="shared" si="171"/>
        <v>Nov-12</v>
      </c>
      <c r="G1686" s="12"/>
    </row>
    <row r="1687" spans="1:7">
      <c r="A1687" s="2">
        <v>41224</v>
      </c>
      <c r="B1687" t="str">
        <f t="shared" si="167"/>
        <v>2012_11</v>
      </c>
      <c r="C1687" t="str">
        <f t="shared" si="168"/>
        <v>Nov</v>
      </c>
      <c r="D1687" t="str">
        <f t="shared" si="169"/>
        <v>2012_Nov</v>
      </c>
      <c r="E1687" s="12" t="str">
        <f t="shared" si="170"/>
        <v>11_Nov</v>
      </c>
      <c r="F1687" s="12" t="str">
        <f t="shared" si="171"/>
        <v>Nov-12</v>
      </c>
      <c r="G1687" s="12"/>
    </row>
    <row r="1688" spans="1:7">
      <c r="A1688" s="2">
        <v>41225</v>
      </c>
      <c r="B1688" t="str">
        <f t="shared" si="167"/>
        <v>2012_11</v>
      </c>
      <c r="C1688" t="str">
        <f t="shared" si="168"/>
        <v>Nov</v>
      </c>
      <c r="D1688" t="str">
        <f t="shared" si="169"/>
        <v>2012_Nov</v>
      </c>
      <c r="E1688" s="12" t="str">
        <f t="shared" si="170"/>
        <v>12_Nov</v>
      </c>
      <c r="F1688" s="12" t="str">
        <f t="shared" si="171"/>
        <v>Nov-12</v>
      </c>
      <c r="G1688" s="12"/>
    </row>
    <row r="1689" spans="1:7">
      <c r="A1689" s="2">
        <v>41226</v>
      </c>
      <c r="B1689" t="str">
        <f t="shared" si="167"/>
        <v>2012_11</v>
      </c>
      <c r="C1689" t="str">
        <f t="shared" si="168"/>
        <v>Nov</v>
      </c>
      <c r="D1689" t="str">
        <f t="shared" si="169"/>
        <v>2012_Nov</v>
      </c>
      <c r="E1689" s="12" t="str">
        <f t="shared" si="170"/>
        <v>13_Nov</v>
      </c>
      <c r="F1689" s="12" t="str">
        <f t="shared" si="171"/>
        <v>Nov-12</v>
      </c>
      <c r="G1689" s="12"/>
    </row>
    <row r="1690" spans="1:7">
      <c r="A1690" s="2">
        <v>41227</v>
      </c>
      <c r="B1690" t="str">
        <f t="shared" si="167"/>
        <v>2012_11</v>
      </c>
      <c r="C1690" t="str">
        <f t="shared" si="168"/>
        <v>Nov</v>
      </c>
      <c r="D1690" t="str">
        <f t="shared" si="169"/>
        <v>2012_Nov</v>
      </c>
      <c r="E1690" s="12" t="str">
        <f t="shared" si="170"/>
        <v>14_Nov</v>
      </c>
      <c r="F1690" s="12" t="str">
        <f t="shared" si="171"/>
        <v>Nov-12</v>
      </c>
      <c r="G1690" s="12"/>
    </row>
    <row r="1691" spans="1:7">
      <c r="A1691" s="2">
        <v>41228</v>
      </c>
      <c r="B1691" t="str">
        <f t="shared" si="167"/>
        <v>2012_11</v>
      </c>
      <c r="C1691" t="str">
        <f t="shared" si="168"/>
        <v>Nov</v>
      </c>
      <c r="D1691" t="str">
        <f t="shared" si="169"/>
        <v>2012_Nov</v>
      </c>
      <c r="E1691" s="12" t="str">
        <f t="shared" si="170"/>
        <v>15_Nov</v>
      </c>
      <c r="F1691" s="12" t="str">
        <f t="shared" si="171"/>
        <v>Nov-12</v>
      </c>
      <c r="G1691" s="12"/>
    </row>
    <row r="1692" spans="1:7">
      <c r="A1692" s="2">
        <v>41229</v>
      </c>
      <c r="B1692" t="str">
        <f t="shared" si="167"/>
        <v>2012_11</v>
      </c>
      <c r="C1692" t="str">
        <f t="shared" si="168"/>
        <v>Nov</v>
      </c>
      <c r="D1692" t="str">
        <f t="shared" si="169"/>
        <v>2012_Nov</v>
      </c>
      <c r="E1692" s="12" t="str">
        <f t="shared" si="170"/>
        <v>16_Nov</v>
      </c>
      <c r="F1692" s="12" t="str">
        <f t="shared" si="171"/>
        <v>Nov-12</v>
      </c>
      <c r="G1692" s="12"/>
    </row>
    <row r="1693" spans="1:7">
      <c r="A1693" s="2">
        <v>41230</v>
      </c>
      <c r="B1693" t="str">
        <f t="shared" si="167"/>
        <v>2012_11</v>
      </c>
      <c r="C1693" t="str">
        <f t="shared" si="168"/>
        <v>Nov</v>
      </c>
      <c r="D1693" t="str">
        <f t="shared" si="169"/>
        <v>2012_Nov</v>
      </c>
      <c r="E1693" s="12" t="str">
        <f t="shared" si="170"/>
        <v>17_Nov</v>
      </c>
      <c r="F1693" s="12" t="str">
        <f t="shared" si="171"/>
        <v>Nov-12</v>
      </c>
      <c r="G1693" s="12"/>
    </row>
    <row r="1694" spans="1:7">
      <c r="A1694" s="2">
        <v>41231</v>
      </c>
      <c r="B1694" t="str">
        <f t="shared" si="167"/>
        <v>2012_11</v>
      </c>
      <c r="C1694" t="str">
        <f t="shared" si="168"/>
        <v>Nov</v>
      </c>
      <c r="D1694" t="str">
        <f t="shared" si="169"/>
        <v>2012_Nov</v>
      </c>
      <c r="E1694" s="12" t="str">
        <f t="shared" si="170"/>
        <v>18_Nov</v>
      </c>
      <c r="F1694" s="12" t="str">
        <f t="shared" si="171"/>
        <v>Nov-12</v>
      </c>
      <c r="G1694" s="12"/>
    </row>
    <row r="1695" spans="1:7">
      <c r="A1695" s="2">
        <v>41232</v>
      </c>
      <c r="B1695" t="str">
        <f t="shared" si="167"/>
        <v>2012_11</v>
      </c>
      <c r="C1695" t="str">
        <f t="shared" si="168"/>
        <v>Nov</v>
      </c>
      <c r="D1695" t="str">
        <f t="shared" si="169"/>
        <v>2012_Nov</v>
      </c>
      <c r="E1695" s="12" t="str">
        <f t="shared" si="170"/>
        <v>19_Nov</v>
      </c>
      <c r="F1695" s="12" t="str">
        <f t="shared" si="171"/>
        <v>Nov-12</v>
      </c>
      <c r="G1695" s="12"/>
    </row>
    <row r="1696" spans="1:7">
      <c r="A1696" s="2">
        <v>41233</v>
      </c>
      <c r="B1696" t="str">
        <f t="shared" si="167"/>
        <v>2012_11</v>
      </c>
      <c r="C1696" t="str">
        <f t="shared" si="168"/>
        <v>Nov</v>
      </c>
      <c r="D1696" t="str">
        <f t="shared" si="169"/>
        <v>2012_Nov</v>
      </c>
      <c r="E1696" s="12" t="str">
        <f t="shared" si="170"/>
        <v>20_Nov</v>
      </c>
      <c r="F1696" s="12" t="str">
        <f t="shared" si="171"/>
        <v>Nov-12</v>
      </c>
      <c r="G1696" s="12"/>
    </row>
    <row r="1697" spans="1:7">
      <c r="A1697" s="2">
        <v>41234</v>
      </c>
      <c r="B1697" t="str">
        <f t="shared" si="167"/>
        <v>2012_11</v>
      </c>
      <c r="C1697" t="str">
        <f t="shared" si="168"/>
        <v>Nov</v>
      </c>
      <c r="D1697" t="str">
        <f t="shared" si="169"/>
        <v>2012_Nov</v>
      </c>
      <c r="E1697" s="12" t="str">
        <f t="shared" si="170"/>
        <v>21_Nov</v>
      </c>
      <c r="F1697" s="12" t="str">
        <f t="shared" si="171"/>
        <v>Nov-12</v>
      </c>
      <c r="G1697" s="12"/>
    </row>
    <row r="1698" spans="1:7">
      <c r="A1698" s="2">
        <v>41235</v>
      </c>
      <c r="B1698" t="str">
        <f t="shared" si="167"/>
        <v>2012_11</v>
      </c>
      <c r="C1698" t="str">
        <f t="shared" si="168"/>
        <v>Nov</v>
      </c>
      <c r="D1698" t="str">
        <f t="shared" si="169"/>
        <v>2012_Nov</v>
      </c>
      <c r="E1698" s="12" t="str">
        <f t="shared" si="170"/>
        <v>22_Nov</v>
      </c>
      <c r="F1698" s="12" t="str">
        <f t="shared" si="171"/>
        <v>Nov-12</v>
      </c>
      <c r="G1698" s="12"/>
    </row>
    <row r="1699" spans="1:7">
      <c r="A1699" s="2">
        <v>41236</v>
      </c>
      <c r="B1699" t="str">
        <f t="shared" si="167"/>
        <v>2012_11</v>
      </c>
      <c r="C1699" t="str">
        <f t="shared" si="168"/>
        <v>Nov</v>
      </c>
      <c r="D1699" t="str">
        <f t="shared" si="169"/>
        <v>2012_Nov</v>
      </c>
      <c r="E1699" s="12" t="str">
        <f t="shared" si="170"/>
        <v>23_Nov</v>
      </c>
      <c r="F1699" s="12" t="str">
        <f t="shared" si="171"/>
        <v>Nov-12</v>
      </c>
      <c r="G1699" s="12"/>
    </row>
    <row r="1700" spans="1:7">
      <c r="A1700" s="2">
        <v>41237</v>
      </c>
      <c r="B1700" t="str">
        <f t="shared" si="167"/>
        <v>2012_11</v>
      </c>
      <c r="C1700" t="str">
        <f t="shared" si="168"/>
        <v>Nov</v>
      </c>
      <c r="D1700" t="str">
        <f t="shared" si="169"/>
        <v>2012_Nov</v>
      </c>
      <c r="E1700" s="12" t="str">
        <f t="shared" si="170"/>
        <v>24_Nov</v>
      </c>
      <c r="F1700" s="12" t="str">
        <f t="shared" si="171"/>
        <v>Nov-12</v>
      </c>
      <c r="G1700" s="12"/>
    </row>
    <row r="1701" spans="1:7">
      <c r="A1701" s="2">
        <v>41238</v>
      </c>
      <c r="B1701" t="str">
        <f t="shared" si="167"/>
        <v>2012_11</v>
      </c>
      <c r="C1701" t="str">
        <f t="shared" si="168"/>
        <v>Nov</v>
      </c>
      <c r="D1701" t="str">
        <f t="shared" si="169"/>
        <v>2012_Nov</v>
      </c>
      <c r="E1701" s="12" t="str">
        <f t="shared" si="170"/>
        <v>25_Nov</v>
      </c>
      <c r="F1701" s="12" t="str">
        <f t="shared" si="171"/>
        <v>Nov-12</v>
      </c>
      <c r="G1701" s="12"/>
    </row>
    <row r="1702" spans="1:7">
      <c r="A1702" s="2">
        <v>41239</v>
      </c>
      <c r="B1702" t="str">
        <f t="shared" si="167"/>
        <v>2012_11</v>
      </c>
      <c r="C1702" t="str">
        <f t="shared" si="168"/>
        <v>Nov</v>
      </c>
      <c r="D1702" t="str">
        <f t="shared" si="169"/>
        <v>2012_Nov</v>
      </c>
      <c r="E1702" s="12" t="str">
        <f t="shared" si="170"/>
        <v>26_Nov</v>
      </c>
      <c r="F1702" s="12" t="str">
        <f t="shared" si="171"/>
        <v>Nov-12</v>
      </c>
      <c r="G1702" s="12"/>
    </row>
    <row r="1703" spans="1:7">
      <c r="A1703" s="2">
        <v>41240</v>
      </c>
      <c r="B1703" t="str">
        <f t="shared" si="167"/>
        <v>2012_11</v>
      </c>
      <c r="C1703" t="str">
        <f t="shared" si="168"/>
        <v>Nov</v>
      </c>
      <c r="D1703" t="str">
        <f t="shared" si="169"/>
        <v>2012_Nov</v>
      </c>
      <c r="E1703" s="12" t="str">
        <f t="shared" si="170"/>
        <v>27_Nov</v>
      </c>
      <c r="F1703" s="12" t="str">
        <f t="shared" si="171"/>
        <v>Nov-12</v>
      </c>
      <c r="G1703" s="12"/>
    </row>
    <row r="1704" spans="1:7">
      <c r="A1704" s="2">
        <v>41241</v>
      </c>
      <c r="B1704" t="str">
        <f t="shared" si="167"/>
        <v>2012_11</v>
      </c>
      <c r="C1704" t="str">
        <f t="shared" si="168"/>
        <v>Nov</v>
      </c>
      <c r="D1704" t="str">
        <f t="shared" si="169"/>
        <v>2012_Nov</v>
      </c>
      <c r="E1704" s="12" t="str">
        <f t="shared" si="170"/>
        <v>28_Nov</v>
      </c>
      <c r="F1704" s="12" t="str">
        <f t="shared" si="171"/>
        <v>Nov-12</v>
      </c>
      <c r="G1704" s="12"/>
    </row>
    <row r="1705" spans="1:7">
      <c r="A1705" s="2">
        <v>41242</v>
      </c>
      <c r="B1705" t="str">
        <f t="shared" si="167"/>
        <v>2012_11</v>
      </c>
      <c r="C1705" t="str">
        <f t="shared" si="168"/>
        <v>Nov</v>
      </c>
      <c r="D1705" t="str">
        <f t="shared" si="169"/>
        <v>2012_Nov</v>
      </c>
      <c r="E1705" s="12" t="str">
        <f t="shared" si="170"/>
        <v>29_Nov</v>
      </c>
      <c r="F1705" s="12" t="str">
        <f t="shared" si="171"/>
        <v>Nov-12</v>
      </c>
      <c r="G1705" s="12"/>
    </row>
    <row r="1706" spans="1:7">
      <c r="A1706" s="2">
        <v>41243</v>
      </c>
      <c r="B1706" t="str">
        <f t="shared" si="167"/>
        <v>2012_11</v>
      </c>
      <c r="C1706" t="str">
        <f t="shared" si="168"/>
        <v>Nov</v>
      </c>
      <c r="D1706" t="str">
        <f t="shared" si="169"/>
        <v>2012_Nov</v>
      </c>
      <c r="E1706" s="12" t="str">
        <f t="shared" si="170"/>
        <v>30_Nov</v>
      </c>
      <c r="F1706" s="12" t="str">
        <f t="shared" si="171"/>
        <v>Nov-12</v>
      </c>
      <c r="G1706" s="12"/>
    </row>
    <row r="1707" spans="1:7">
      <c r="A1707" s="2">
        <v>41244</v>
      </c>
      <c r="B1707" t="str">
        <f t="shared" si="167"/>
        <v>2012_12</v>
      </c>
      <c r="C1707" t="str">
        <f t="shared" si="168"/>
        <v>Dec</v>
      </c>
      <c r="D1707" t="str">
        <f t="shared" si="169"/>
        <v>2012_Dec</v>
      </c>
      <c r="E1707" s="12" t="str">
        <f t="shared" si="170"/>
        <v>01_Dec</v>
      </c>
      <c r="F1707" s="12" t="str">
        <f t="shared" si="171"/>
        <v>Dec-12</v>
      </c>
      <c r="G1707" s="12"/>
    </row>
    <row r="1708" spans="1:7">
      <c r="A1708" s="2">
        <v>41245</v>
      </c>
      <c r="B1708" t="str">
        <f t="shared" si="167"/>
        <v>2012_12</v>
      </c>
      <c r="C1708" t="str">
        <f t="shared" si="168"/>
        <v>Dec</v>
      </c>
      <c r="D1708" t="str">
        <f t="shared" si="169"/>
        <v>2012_Dec</v>
      </c>
      <c r="E1708" s="12" t="str">
        <f t="shared" si="170"/>
        <v>02_Dec</v>
      </c>
      <c r="F1708" s="12" t="str">
        <f t="shared" si="171"/>
        <v>Dec-12</v>
      </c>
      <c r="G1708" s="12"/>
    </row>
    <row r="1709" spans="1:7">
      <c r="A1709" s="2">
        <v>41246</v>
      </c>
      <c r="B1709" t="str">
        <f t="shared" si="167"/>
        <v>2012_12</v>
      </c>
      <c r="C1709" t="str">
        <f t="shared" si="168"/>
        <v>Dec</v>
      </c>
      <c r="D1709" t="str">
        <f t="shared" si="169"/>
        <v>2012_Dec</v>
      </c>
      <c r="E1709" s="12" t="str">
        <f t="shared" si="170"/>
        <v>03_Dec</v>
      </c>
      <c r="F1709" s="12" t="str">
        <f t="shared" si="171"/>
        <v>Dec-12</v>
      </c>
      <c r="G1709" s="12"/>
    </row>
    <row r="1710" spans="1:7">
      <c r="A1710" s="2">
        <v>41247</v>
      </c>
      <c r="B1710" t="str">
        <f t="shared" si="167"/>
        <v>2012_12</v>
      </c>
      <c r="C1710" t="str">
        <f t="shared" si="168"/>
        <v>Dec</v>
      </c>
      <c r="D1710" t="str">
        <f t="shared" si="169"/>
        <v>2012_Dec</v>
      </c>
      <c r="E1710" s="12" t="str">
        <f t="shared" si="170"/>
        <v>04_Dec</v>
      </c>
      <c r="F1710" s="12" t="str">
        <f t="shared" si="171"/>
        <v>Dec-12</v>
      </c>
      <c r="G1710" s="12"/>
    </row>
    <row r="1711" spans="1:7">
      <c r="A1711" s="2">
        <v>41248</v>
      </c>
      <c r="B1711" t="str">
        <f t="shared" si="167"/>
        <v>2012_12</v>
      </c>
      <c r="C1711" t="str">
        <f t="shared" si="168"/>
        <v>Dec</v>
      </c>
      <c r="D1711" t="str">
        <f t="shared" si="169"/>
        <v>2012_Dec</v>
      </c>
      <c r="E1711" s="12" t="str">
        <f t="shared" si="170"/>
        <v>05_Dec</v>
      </c>
      <c r="F1711" s="12" t="str">
        <f t="shared" si="171"/>
        <v>Dec-12</v>
      </c>
      <c r="G1711" s="12"/>
    </row>
    <row r="1712" spans="1:7">
      <c r="A1712" s="2">
        <v>41249</v>
      </c>
      <c r="B1712" t="str">
        <f t="shared" si="167"/>
        <v>2012_12</v>
      </c>
      <c r="C1712" t="str">
        <f t="shared" si="168"/>
        <v>Dec</v>
      </c>
      <c r="D1712" t="str">
        <f t="shared" si="169"/>
        <v>2012_Dec</v>
      </c>
      <c r="E1712" s="12" t="str">
        <f t="shared" si="170"/>
        <v>06_Dec</v>
      </c>
      <c r="F1712" s="12" t="str">
        <f t="shared" si="171"/>
        <v>Dec-12</v>
      </c>
      <c r="G1712" s="12"/>
    </row>
    <row r="1713" spans="1:7">
      <c r="A1713" s="2">
        <v>41250</v>
      </c>
      <c r="B1713" t="str">
        <f t="shared" si="167"/>
        <v>2012_12</v>
      </c>
      <c r="C1713" t="str">
        <f t="shared" si="168"/>
        <v>Dec</v>
      </c>
      <c r="D1713" t="str">
        <f t="shared" si="169"/>
        <v>2012_Dec</v>
      </c>
      <c r="E1713" s="12" t="str">
        <f t="shared" si="170"/>
        <v>07_Dec</v>
      </c>
      <c r="F1713" s="12" t="str">
        <f t="shared" si="171"/>
        <v>Dec-12</v>
      </c>
      <c r="G1713" s="12"/>
    </row>
    <row r="1714" spans="1:7">
      <c r="A1714" s="2">
        <v>41251</v>
      </c>
      <c r="B1714" t="str">
        <f t="shared" si="167"/>
        <v>2012_12</v>
      </c>
      <c r="C1714" t="str">
        <f t="shared" si="168"/>
        <v>Dec</v>
      </c>
      <c r="D1714" t="str">
        <f t="shared" si="169"/>
        <v>2012_Dec</v>
      </c>
      <c r="E1714" s="12" t="str">
        <f t="shared" si="170"/>
        <v>08_Dec</v>
      </c>
      <c r="F1714" s="12" t="str">
        <f t="shared" si="171"/>
        <v>Dec-12</v>
      </c>
      <c r="G1714" s="12"/>
    </row>
    <row r="1715" spans="1:7">
      <c r="A1715" s="2">
        <v>41252</v>
      </c>
      <c r="B1715" t="str">
        <f t="shared" si="167"/>
        <v>2012_12</v>
      </c>
      <c r="C1715" t="str">
        <f t="shared" si="168"/>
        <v>Dec</v>
      </c>
      <c r="D1715" t="str">
        <f t="shared" si="169"/>
        <v>2012_Dec</v>
      </c>
      <c r="E1715" s="12" t="str">
        <f t="shared" si="170"/>
        <v>09_Dec</v>
      </c>
      <c r="F1715" s="12" t="str">
        <f t="shared" si="171"/>
        <v>Dec-12</v>
      </c>
      <c r="G1715" s="12"/>
    </row>
    <row r="1716" spans="1:7">
      <c r="A1716" s="2">
        <v>41253</v>
      </c>
      <c r="B1716" t="str">
        <f t="shared" si="167"/>
        <v>2012_12</v>
      </c>
      <c r="C1716" t="str">
        <f t="shared" si="168"/>
        <v>Dec</v>
      </c>
      <c r="D1716" t="str">
        <f t="shared" si="169"/>
        <v>2012_Dec</v>
      </c>
      <c r="E1716" s="12" t="str">
        <f t="shared" si="170"/>
        <v>10_Dec</v>
      </c>
      <c r="F1716" s="12" t="str">
        <f t="shared" si="171"/>
        <v>Dec-12</v>
      </c>
      <c r="G1716" s="12"/>
    </row>
    <row r="1717" spans="1:7">
      <c r="A1717" s="2">
        <v>41254</v>
      </c>
      <c r="B1717" t="str">
        <f t="shared" si="167"/>
        <v>2012_12</v>
      </c>
      <c r="C1717" t="str">
        <f t="shared" si="168"/>
        <v>Dec</v>
      </c>
      <c r="D1717" t="str">
        <f t="shared" si="169"/>
        <v>2012_Dec</v>
      </c>
      <c r="E1717" s="12" t="str">
        <f t="shared" si="170"/>
        <v>11_Dec</v>
      </c>
      <c r="F1717" s="12" t="str">
        <f t="shared" si="171"/>
        <v>Dec-12</v>
      </c>
      <c r="G1717" s="12"/>
    </row>
    <row r="1718" spans="1:7">
      <c r="A1718" s="2">
        <v>41255</v>
      </c>
      <c r="B1718" t="str">
        <f t="shared" si="167"/>
        <v>2012_12</v>
      </c>
      <c r="C1718" t="str">
        <f t="shared" si="168"/>
        <v>Dec</v>
      </c>
      <c r="D1718" t="str">
        <f t="shared" si="169"/>
        <v>2012_Dec</v>
      </c>
      <c r="E1718" s="12" t="str">
        <f t="shared" si="170"/>
        <v>12_Dec</v>
      </c>
      <c r="F1718" s="12" t="str">
        <f t="shared" si="171"/>
        <v>Dec-12</v>
      </c>
      <c r="G1718" s="12"/>
    </row>
    <row r="1719" spans="1:7">
      <c r="A1719" s="2">
        <v>41256</v>
      </c>
      <c r="B1719" t="str">
        <f t="shared" si="167"/>
        <v>2012_12</v>
      </c>
      <c r="C1719" t="str">
        <f t="shared" si="168"/>
        <v>Dec</v>
      </c>
      <c r="D1719" t="str">
        <f t="shared" si="169"/>
        <v>2012_Dec</v>
      </c>
      <c r="E1719" s="12" t="str">
        <f t="shared" si="170"/>
        <v>13_Dec</v>
      </c>
      <c r="F1719" s="12" t="str">
        <f t="shared" si="171"/>
        <v>Dec-12</v>
      </c>
      <c r="G1719" s="12"/>
    </row>
    <row r="1720" spans="1:7">
      <c r="A1720" s="2">
        <v>41257</v>
      </c>
      <c r="B1720" t="str">
        <f t="shared" si="167"/>
        <v>2012_12</v>
      </c>
      <c r="C1720" t="str">
        <f t="shared" si="168"/>
        <v>Dec</v>
      </c>
      <c r="D1720" t="str">
        <f t="shared" si="169"/>
        <v>2012_Dec</v>
      </c>
      <c r="E1720" s="12" t="str">
        <f t="shared" si="170"/>
        <v>14_Dec</v>
      </c>
      <c r="F1720" s="12" t="str">
        <f t="shared" si="171"/>
        <v>Dec-12</v>
      </c>
      <c r="G1720" s="12"/>
    </row>
    <row r="1721" spans="1:7">
      <c r="A1721" s="2">
        <v>41258</v>
      </c>
      <c r="B1721" t="str">
        <f t="shared" si="167"/>
        <v>2012_12</v>
      </c>
      <c r="C1721" t="str">
        <f t="shared" si="168"/>
        <v>Dec</v>
      </c>
      <c r="D1721" t="str">
        <f t="shared" si="169"/>
        <v>2012_Dec</v>
      </c>
      <c r="E1721" s="12" t="str">
        <f t="shared" si="170"/>
        <v>15_Dec</v>
      </c>
      <c r="F1721" s="12" t="str">
        <f t="shared" si="171"/>
        <v>Dec-12</v>
      </c>
      <c r="G1721" s="12"/>
    </row>
    <row r="1722" spans="1:7">
      <c r="A1722" s="2">
        <v>41259</v>
      </c>
      <c r="B1722" t="str">
        <f t="shared" si="167"/>
        <v>2012_12</v>
      </c>
      <c r="C1722" t="str">
        <f t="shared" si="168"/>
        <v>Dec</v>
      </c>
      <c r="D1722" t="str">
        <f t="shared" si="169"/>
        <v>2012_Dec</v>
      </c>
      <c r="E1722" s="12" t="str">
        <f t="shared" si="170"/>
        <v>16_Dec</v>
      </c>
      <c r="F1722" s="12" t="str">
        <f t="shared" si="171"/>
        <v>Dec-12</v>
      </c>
      <c r="G1722" s="12"/>
    </row>
    <row r="1723" spans="1:7">
      <c r="A1723" s="2">
        <v>41260</v>
      </c>
      <c r="B1723" t="str">
        <f t="shared" si="167"/>
        <v>2012_12</v>
      </c>
      <c r="C1723" t="str">
        <f t="shared" si="168"/>
        <v>Dec</v>
      </c>
      <c r="D1723" t="str">
        <f t="shared" si="169"/>
        <v>2012_Dec</v>
      </c>
      <c r="E1723" s="12" t="str">
        <f t="shared" si="170"/>
        <v>17_Dec</v>
      </c>
      <c r="F1723" s="12" t="str">
        <f t="shared" si="171"/>
        <v>Dec-12</v>
      </c>
      <c r="G1723" s="12"/>
    </row>
    <row r="1724" spans="1:7">
      <c r="A1724" s="2">
        <v>41261</v>
      </c>
      <c r="B1724" t="str">
        <f t="shared" si="167"/>
        <v>2012_12</v>
      </c>
      <c r="C1724" t="str">
        <f t="shared" si="168"/>
        <v>Dec</v>
      </c>
      <c r="D1724" t="str">
        <f t="shared" si="169"/>
        <v>2012_Dec</v>
      </c>
      <c r="E1724" s="12" t="str">
        <f t="shared" si="170"/>
        <v>18_Dec</v>
      </c>
      <c r="F1724" s="12" t="str">
        <f t="shared" si="171"/>
        <v>Dec-12</v>
      </c>
      <c r="G1724" s="12"/>
    </row>
    <row r="1725" spans="1:7">
      <c r="A1725" s="2">
        <v>41262</v>
      </c>
      <c r="B1725" t="str">
        <f t="shared" si="167"/>
        <v>2012_12</v>
      </c>
      <c r="C1725" t="str">
        <f t="shared" si="168"/>
        <v>Dec</v>
      </c>
      <c r="D1725" t="str">
        <f t="shared" si="169"/>
        <v>2012_Dec</v>
      </c>
      <c r="E1725" s="12" t="str">
        <f t="shared" si="170"/>
        <v>19_Dec</v>
      </c>
      <c r="F1725" s="12" t="str">
        <f t="shared" si="171"/>
        <v>Dec-12</v>
      </c>
      <c r="G1725" s="12"/>
    </row>
    <row r="1726" spans="1:7">
      <c r="A1726" s="2">
        <v>41263</v>
      </c>
      <c r="B1726" t="str">
        <f t="shared" si="167"/>
        <v>2012_12</v>
      </c>
      <c r="C1726" t="str">
        <f t="shared" si="168"/>
        <v>Dec</v>
      </c>
      <c r="D1726" t="str">
        <f t="shared" si="169"/>
        <v>2012_Dec</v>
      </c>
      <c r="E1726" s="12" t="str">
        <f t="shared" si="170"/>
        <v>20_Dec</v>
      </c>
      <c r="F1726" s="12" t="str">
        <f t="shared" si="171"/>
        <v>Dec-12</v>
      </c>
      <c r="G1726" s="12"/>
    </row>
    <row r="1727" spans="1:7">
      <c r="A1727" s="2">
        <v>41264</v>
      </c>
      <c r="B1727" t="str">
        <f t="shared" si="167"/>
        <v>2012_12</v>
      </c>
      <c r="C1727" t="str">
        <f t="shared" si="168"/>
        <v>Dec</v>
      </c>
      <c r="D1727" t="str">
        <f t="shared" si="169"/>
        <v>2012_Dec</v>
      </c>
      <c r="E1727" s="12" t="str">
        <f t="shared" si="170"/>
        <v>21_Dec</v>
      </c>
      <c r="F1727" s="12" t="str">
        <f t="shared" si="171"/>
        <v>Dec-12</v>
      </c>
      <c r="G1727" s="12"/>
    </row>
    <row r="1728" spans="1:7">
      <c r="A1728" s="2">
        <v>41265</v>
      </c>
      <c r="B1728" t="str">
        <f t="shared" si="167"/>
        <v>2012_12</v>
      </c>
      <c r="C1728" t="str">
        <f t="shared" si="168"/>
        <v>Dec</v>
      </c>
      <c r="D1728" t="str">
        <f t="shared" si="169"/>
        <v>2012_Dec</v>
      </c>
      <c r="E1728" s="12" t="str">
        <f t="shared" si="170"/>
        <v>22_Dec</v>
      </c>
      <c r="F1728" s="12" t="str">
        <f t="shared" si="171"/>
        <v>Dec-12</v>
      </c>
      <c r="G1728" s="12"/>
    </row>
    <row r="1729" spans="1:7">
      <c r="A1729" s="2">
        <v>41266</v>
      </c>
      <c r="B1729" t="str">
        <f t="shared" si="167"/>
        <v>2012_12</v>
      </c>
      <c r="C1729" t="str">
        <f t="shared" si="168"/>
        <v>Dec</v>
      </c>
      <c r="D1729" t="str">
        <f t="shared" si="169"/>
        <v>2012_Dec</v>
      </c>
      <c r="E1729" s="12" t="str">
        <f t="shared" si="170"/>
        <v>23_Dec</v>
      </c>
      <c r="F1729" s="12" t="str">
        <f t="shared" si="171"/>
        <v>Dec-12</v>
      </c>
      <c r="G1729" s="12"/>
    </row>
    <row r="1730" spans="1:7">
      <c r="A1730" s="2">
        <v>41267</v>
      </c>
      <c r="B1730" t="str">
        <f t="shared" ref="B1730:B1737" si="172">TEXT(YEAR(A1730),"0000")&amp;"_"&amp;TEXT(MONTH(A1730),"00")</f>
        <v>2012_12</v>
      </c>
      <c r="C1730" t="str">
        <f t="shared" ref="C1730:C1793" si="173">VLOOKUP(TEXT(MONTH(A1730),"00"),$H$2:$I$13,2,FALSE)</f>
        <v>Dec</v>
      </c>
      <c r="D1730" t="str">
        <f t="shared" si="169"/>
        <v>2012_Dec</v>
      </c>
      <c r="E1730" s="12" t="str">
        <f t="shared" si="170"/>
        <v>24_Dec</v>
      </c>
      <c r="F1730" s="12" t="str">
        <f t="shared" si="171"/>
        <v>Dec-12</v>
      </c>
      <c r="G1730" s="12"/>
    </row>
    <row r="1731" spans="1:7">
      <c r="A1731" s="2">
        <v>41268</v>
      </c>
      <c r="B1731" t="str">
        <f t="shared" si="172"/>
        <v>2012_12</v>
      </c>
      <c r="C1731" t="str">
        <f t="shared" si="173"/>
        <v>Dec</v>
      </c>
      <c r="D1731" t="str">
        <f t="shared" ref="D1731:D1794" si="174">TEXT(YEAR(A1731),"0000")&amp;"_"&amp;C1731</f>
        <v>2012_Dec</v>
      </c>
      <c r="E1731" s="12" t="str">
        <f t="shared" ref="E1731:E1794" si="175">VLOOKUP(DAY(A1731),$G$2:$H$32,2,FALSE)&amp;"_"&amp;C1731</f>
        <v>25_Dec</v>
      </c>
      <c r="F1731" s="12" t="str">
        <f t="shared" si="171"/>
        <v>Dec-12</v>
      </c>
      <c r="G1731" s="12"/>
    </row>
    <row r="1732" spans="1:7">
      <c r="A1732" s="2">
        <v>41269</v>
      </c>
      <c r="B1732" t="str">
        <f t="shared" si="172"/>
        <v>2012_12</v>
      </c>
      <c r="C1732" t="str">
        <f t="shared" si="173"/>
        <v>Dec</v>
      </c>
      <c r="D1732" t="str">
        <f t="shared" si="174"/>
        <v>2012_Dec</v>
      </c>
      <c r="E1732" s="12" t="str">
        <f t="shared" si="175"/>
        <v>26_Dec</v>
      </c>
      <c r="F1732" s="12" t="str">
        <f t="shared" ref="F1732:F1795" si="176">C1732&amp;"-"&amp;RIGHT(YEAR(A1732),2)</f>
        <v>Dec-12</v>
      </c>
      <c r="G1732" s="12"/>
    </row>
    <row r="1733" spans="1:7">
      <c r="A1733" s="2">
        <v>41270</v>
      </c>
      <c r="B1733" t="str">
        <f t="shared" si="172"/>
        <v>2012_12</v>
      </c>
      <c r="C1733" t="str">
        <f t="shared" si="173"/>
        <v>Dec</v>
      </c>
      <c r="D1733" t="str">
        <f t="shared" si="174"/>
        <v>2012_Dec</v>
      </c>
      <c r="E1733" s="12" t="str">
        <f t="shared" si="175"/>
        <v>27_Dec</v>
      </c>
      <c r="F1733" s="12" t="str">
        <f t="shared" si="176"/>
        <v>Dec-12</v>
      </c>
      <c r="G1733" s="12"/>
    </row>
    <row r="1734" spans="1:7">
      <c r="A1734" s="2">
        <v>41271</v>
      </c>
      <c r="B1734" t="str">
        <f t="shared" si="172"/>
        <v>2012_12</v>
      </c>
      <c r="C1734" t="str">
        <f t="shared" si="173"/>
        <v>Dec</v>
      </c>
      <c r="D1734" t="str">
        <f t="shared" si="174"/>
        <v>2012_Dec</v>
      </c>
      <c r="E1734" s="12" t="str">
        <f t="shared" si="175"/>
        <v>28_Dec</v>
      </c>
      <c r="F1734" s="12" t="str">
        <f t="shared" si="176"/>
        <v>Dec-12</v>
      </c>
      <c r="G1734" s="12"/>
    </row>
    <row r="1735" spans="1:7">
      <c r="A1735" s="2">
        <v>41272</v>
      </c>
      <c r="B1735" t="str">
        <f t="shared" si="172"/>
        <v>2012_12</v>
      </c>
      <c r="C1735" t="str">
        <f t="shared" si="173"/>
        <v>Dec</v>
      </c>
      <c r="D1735" t="str">
        <f t="shared" si="174"/>
        <v>2012_Dec</v>
      </c>
      <c r="E1735" s="12" t="str">
        <f t="shared" si="175"/>
        <v>29_Dec</v>
      </c>
      <c r="F1735" s="12" t="str">
        <f t="shared" si="176"/>
        <v>Dec-12</v>
      </c>
      <c r="G1735" s="12"/>
    </row>
    <row r="1736" spans="1:7">
      <c r="A1736" s="2">
        <v>41273</v>
      </c>
      <c r="B1736" t="str">
        <f t="shared" si="172"/>
        <v>2012_12</v>
      </c>
      <c r="C1736" t="str">
        <f t="shared" si="173"/>
        <v>Dec</v>
      </c>
      <c r="D1736" t="str">
        <f t="shared" si="174"/>
        <v>2012_Dec</v>
      </c>
      <c r="E1736" s="12" t="str">
        <f t="shared" si="175"/>
        <v>30_Dec</v>
      </c>
      <c r="F1736" s="12" t="str">
        <f t="shared" si="176"/>
        <v>Dec-12</v>
      </c>
      <c r="G1736" s="12"/>
    </row>
    <row r="1737" spans="1:7">
      <c r="A1737" s="2">
        <v>41274</v>
      </c>
      <c r="B1737" t="str">
        <f t="shared" si="172"/>
        <v>2012_12</v>
      </c>
      <c r="C1737" t="str">
        <f t="shared" si="173"/>
        <v>Dec</v>
      </c>
      <c r="D1737" t="str">
        <f t="shared" si="174"/>
        <v>2012_Dec</v>
      </c>
      <c r="E1737" s="12" t="str">
        <f t="shared" si="175"/>
        <v>31_Dec</v>
      </c>
      <c r="F1737" s="12" t="str">
        <f t="shared" si="176"/>
        <v>Dec-12</v>
      </c>
      <c r="G1737" s="12"/>
    </row>
    <row r="1738" spans="1:7">
      <c r="A1738" s="2">
        <v>41275</v>
      </c>
      <c r="B1738" t="str">
        <f>TEXT(YEAR(A1738),"0000")&amp;"_"&amp;TEXT(MONTH(A1738),"00")</f>
        <v>2013_01</v>
      </c>
      <c r="C1738" t="str">
        <f t="shared" si="173"/>
        <v>Jan</v>
      </c>
      <c r="D1738" t="str">
        <f t="shared" si="174"/>
        <v>2013_Jan</v>
      </c>
      <c r="E1738" s="12" t="str">
        <f t="shared" si="175"/>
        <v>01_Jan</v>
      </c>
      <c r="F1738" s="12" t="str">
        <f t="shared" si="176"/>
        <v>Jan-13</v>
      </c>
      <c r="G1738" s="12"/>
    </row>
    <row r="1739" spans="1:7">
      <c r="A1739" s="2">
        <f>A1738+1</f>
        <v>41276</v>
      </c>
      <c r="B1739" t="str">
        <f t="shared" ref="B1739:B1802" si="177">TEXT(YEAR(A1739),"0000")&amp;"_"&amp;TEXT(MONTH(A1739),"00")</f>
        <v>2013_01</v>
      </c>
      <c r="C1739" t="str">
        <f t="shared" si="173"/>
        <v>Jan</v>
      </c>
      <c r="D1739" t="str">
        <f t="shared" si="174"/>
        <v>2013_Jan</v>
      </c>
      <c r="E1739" s="12" t="str">
        <f t="shared" si="175"/>
        <v>02_Jan</v>
      </c>
      <c r="F1739" s="12" t="str">
        <f t="shared" si="176"/>
        <v>Jan-13</v>
      </c>
      <c r="G1739" s="12"/>
    </row>
    <row r="1740" spans="1:7">
      <c r="A1740" s="2">
        <f t="shared" ref="A1740:A1803" si="178">A1739+1</f>
        <v>41277</v>
      </c>
      <c r="B1740" t="str">
        <f t="shared" si="177"/>
        <v>2013_01</v>
      </c>
      <c r="C1740" t="str">
        <f t="shared" si="173"/>
        <v>Jan</v>
      </c>
      <c r="D1740" t="str">
        <f t="shared" si="174"/>
        <v>2013_Jan</v>
      </c>
      <c r="E1740" s="12" t="str">
        <f t="shared" si="175"/>
        <v>03_Jan</v>
      </c>
      <c r="F1740" s="12" t="str">
        <f t="shared" si="176"/>
        <v>Jan-13</v>
      </c>
      <c r="G1740" s="12"/>
    </row>
    <row r="1741" spans="1:7">
      <c r="A1741" s="2">
        <f t="shared" si="178"/>
        <v>41278</v>
      </c>
      <c r="B1741" t="str">
        <f t="shared" si="177"/>
        <v>2013_01</v>
      </c>
      <c r="C1741" t="str">
        <f t="shared" si="173"/>
        <v>Jan</v>
      </c>
      <c r="D1741" t="str">
        <f t="shared" si="174"/>
        <v>2013_Jan</v>
      </c>
      <c r="E1741" s="12" t="str">
        <f t="shared" si="175"/>
        <v>04_Jan</v>
      </c>
      <c r="F1741" s="12" t="str">
        <f t="shared" si="176"/>
        <v>Jan-13</v>
      </c>
      <c r="G1741" s="12"/>
    </row>
    <row r="1742" spans="1:7">
      <c r="A1742" s="2">
        <f t="shared" si="178"/>
        <v>41279</v>
      </c>
      <c r="B1742" t="str">
        <f t="shared" si="177"/>
        <v>2013_01</v>
      </c>
      <c r="C1742" t="str">
        <f t="shared" si="173"/>
        <v>Jan</v>
      </c>
      <c r="D1742" t="str">
        <f t="shared" si="174"/>
        <v>2013_Jan</v>
      </c>
      <c r="E1742" s="12" t="str">
        <f t="shared" si="175"/>
        <v>05_Jan</v>
      </c>
      <c r="F1742" s="12" t="str">
        <f t="shared" si="176"/>
        <v>Jan-13</v>
      </c>
      <c r="G1742" s="12"/>
    </row>
    <row r="1743" spans="1:7">
      <c r="A1743" s="2">
        <f t="shared" si="178"/>
        <v>41280</v>
      </c>
      <c r="B1743" t="str">
        <f t="shared" si="177"/>
        <v>2013_01</v>
      </c>
      <c r="C1743" t="str">
        <f t="shared" si="173"/>
        <v>Jan</v>
      </c>
      <c r="D1743" t="str">
        <f t="shared" si="174"/>
        <v>2013_Jan</v>
      </c>
      <c r="E1743" s="12" t="str">
        <f t="shared" si="175"/>
        <v>06_Jan</v>
      </c>
      <c r="F1743" s="12" t="str">
        <f t="shared" si="176"/>
        <v>Jan-13</v>
      </c>
      <c r="G1743" s="12"/>
    </row>
    <row r="1744" spans="1:7">
      <c r="A1744" s="2">
        <f t="shared" si="178"/>
        <v>41281</v>
      </c>
      <c r="B1744" t="str">
        <f t="shared" si="177"/>
        <v>2013_01</v>
      </c>
      <c r="C1744" t="str">
        <f t="shared" si="173"/>
        <v>Jan</v>
      </c>
      <c r="D1744" t="str">
        <f t="shared" si="174"/>
        <v>2013_Jan</v>
      </c>
      <c r="E1744" s="12" t="str">
        <f t="shared" si="175"/>
        <v>07_Jan</v>
      </c>
      <c r="F1744" s="12" t="str">
        <f t="shared" si="176"/>
        <v>Jan-13</v>
      </c>
      <c r="G1744" s="12"/>
    </row>
    <row r="1745" spans="1:7">
      <c r="A1745" s="2">
        <f t="shared" si="178"/>
        <v>41282</v>
      </c>
      <c r="B1745" t="str">
        <f t="shared" si="177"/>
        <v>2013_01</v>
      </c>
      <c r="C1745" t="str">
        <f t="shared" si="173"/>
        <v>Jan</v>
      </c>
      <c r="D1745" t="str">
        <f t="shared" si="174"/>
        <v>2013_Jan</v>
      </c>
      <c r="E1745" s="12" t="str">
        <f t="shared" si="175"/>
        <v>08_Jan</v>
      </c>
      <c r="F1745" s="12" t="str">
        <f t="shared" si="176"/>
        <v>Jan-13</v>
      </c>
      <c r="G1745" s="12"/>
    </row>
    <row r="1746" spans="1:7">
      <c r="A1746" s="2">
        <f t="shared" si="178"/>
        <v>41283</v>
      </c>
      <c r="B1746" t="str">
        <f t="shared" si="177"/>
        <v>2013_01</v>
      </c>
      <c r="C1746" t="str">
        <f t="shared" si="173"/>
        <v>Jan</v>
      </c>
      <c r="D1746" t="str">
        <f t="shared" si="174"/>
        <v>2013_Jan</v>
      </c>
      <c r="E1746" s="12" t="str">
        <f t="shared" si="175"/>
        <v>09_Jan</v>
      </c>
      <c r="F1746" s="12" t="str">
        <f t="shared" si="176"/>
        <v>Jan-13</v>
      </c>
      <c r="G1746" s="12"/>
    </row>
    <row r="1747" spans="1:7">
      <c r="A1747" s="2">
        <f t="shared" si="178"/>
        <v>41284</v>
      </c>
      <c r="B1747" t="str">
        <f t="shared" si="177"/>
        <v>2013_01</v>
      </c>
      <c r="C1747" t="str">
        <f t="shared" si="173"/>
        <v>Jan</v>
      </c>
      <c r="D1747" t="str">
        <f t="shared" si="174"/>
        <v>2013_Jan</v>
      </c>
      <c r="E1747" s="12" t="str">
        <f t="shared" si="175"/>
        <v>10_Jan</v>
      </c>
      <c r="F1747" s="12" t="str">
        <f t="shared" si="176"/>
        <v>Jan-13</v>
      </c>
      <c r="G1747" s="12"/>
    </row>
    <row r="1748" spans="1:7">
      <c r="A1748" s="2">
        <f t="shared" si="178"/>
        <v>41285</v>
      </c>
      <c r="B1748" t="str">
        <f t="shared" si="177"/>
        <v>2013_01</v>
      </c>
      <c r="C1748" t="str">
        <f t="shared" si="173"/>
        <v>Jan</v>
      </c>
      <c r="D1748" t="str">
        <f t="shared" si="174"/>
        <v>2013_Jan</v>
      </c>
      <c r="E1748" s="12" t="str">
        <f t="shared" si="175"/>
        <v>11_Jan</v>
      </c>
      <c r="F1748" s="12" t="str">
        <f t="shared" si="176"/>
        <v>Jan-13</v>
      </c>
      <c r="G1748" s="12"/>
    </row>
    <row r="1749" spans="1:7">
      <c r="A1749" s="2">
        <f t="shared" si="178"/>
        <v>41286</v>
      </c>
      <c r="B1749" t="str">
        <f t="shared" si="177"/>
        <v>2013_01</v>
      </c>
      <c r="C1749" t="str">
        <f t="shared" si="173"/>
        <v>Jan</v>
      </c>
      <c r="D1749" t="str">
        <f t="shared" si="174"/>
        <v>2013_Jan</v>
      </c>
      <c r="E1749" s="12" t="str">
        <f t="shared" si="175"/>
        <v>12_Jan</v>
      </c>
      <c r="F1749" s="12" t="str">
        <f t="shared" si="176"/>
        <v>Jan-13</v>
      </c>
      <c r="G1749" s="12"/>
    </row>
    <row r="1750" spans="1:7">
      <c r="A1750" s="2">
        <f t="shared" si="178"/>
        <v>41287</v>
      </c>
      <c r="B1750" t="str">
        <f t="shared" si="177"/>
        <v>2013_01</v>
      </c>
      <c r="C1750" t="str">
        <f t="shared" si="173"/>
        <v>Jan</v>
      </c>
      <c r="D1750" t="str">
        <f t="shared" si="174"/>
        <v>2013_Jan</v>
      </c>
      <c r="E1750" s="12" t="str">
        <f t="shared" si="175"/>
        <v>13_Jan</v>
      </c>
      <c r="F1750" s="12" t="str">
        <f t="shared" si="176"/>
        <v>Jan-13</v>
      </c>
      <c r="G1750" s="12"/>
    </row>
    <row r="1751" spans="1:7">
      <c r="A1751" s="2">
        <f t="shared" si="178"/>
        <v>41288</v>
      </c>
      <c r="B1751" t="str">
        <f t="shared" si="177"/>
        <v>2013_01</v>
      </c>
      <c r="C1751" t="str">
        <f t="shared" si="173"/>
        <v>Jan</v>
      </c>
      <c r="D1751" t="str">
        <f t="shared" si="174"/>
        <v>2013_Jan</v>
      </c>
      <c r="E1751" s="12" t="str">
        <f t="shared" si="175"/>
        <v>14_Jan</v>
      </c>
      <c r="F1751" s="12" t="str">
        <f t="shared" si="176"/>
        <v>Jan-13</v>
      </c>
      <c r="G1751" s="12"/>
    </row>
    <row r="1752" spans="1:7">
      <c r="A1752" s="2">
        <f t="shared" si="178"/>
        <v>41289</v>
      </c>
      <c r="B1752" t="str">
        <f t="shared" si="177"/>
        <v>2013_01</v>
      </c>
      <c r="C1752" t="str">
        <f t="shared" si="173"/>
        <v>Jan</v>
      </c>
      <c r="D1752" t="str">
        <f t="shared" si="174"/>
        <v>2013_Jan</v>
      </c>
      <c r="E1752" s="12" t="str">
        <f t="shared" si="175"/>
        <v>15_Jan</v>
      </c>
      <c r="F1752" s="12" t="str">
        <f t="shared" si="176"/>
        <v>Jan-13</v>
      </c>
      <c r="G1752" s="12"/>
    </row>
    <row r="1753" spans="1:7">
      <c r="A1753" s="2">
        <f t="shared" si="178"/>
        <v>41290</v>
      </c>
      <c r="B1753" t="str">
        <f t="shared" si="177"/>
        <v>2013_01</v>
      </c>
      <c r="C1753" t="str">
        <f t="shared" si="173"/>
        <v>Jan</v>
      </c>
      <c r="D1753" t="str">
        <f t="shared" si="174"/>
        <v>2013_Jan</v>
      </c>
      <c r="E1753" s="12" t="str">
        <f t="shared" si="175"/>
        <v>16_Jan</v>
      </c>
      <c r="F1753" s="12" t="str">
        <f t="shared" si="176"/>
        <v>Jan-13</v>
      </c>
      <c r="G1753" s="12"/>
    </row>
    <row r="1754" spans="1:7">
      <c r="A1754" s="2">
        <f t="shared" si="178"/>
        <v>41291</v>
      </c>
      <c r="B1754" t="str">
        <f t="shared" si="177"/>
        <v>2013_01</v>
      </c>
      <c r="C1754" t="str">
        <f t="shared" si="173"/>
        <v>Jan</v>
      </c>
      <c r="D1754" t="str">
        <f t="shared" si="174"/>
        <v>2013_Jan</v>
      </c>
      <c r="E1754" s="12" t="str">
        <f t="shared" si="175"/>
        <v>17_Jan</v>
      </c>
      <c r="F1754" s="12" t="str">
        <f t="shared" si="176"/>
        <v>Jan-13</v>
      </c>
      <c r="G1754" s="12"/>
    </row>
    <row r="1755" spans="1:7">
      <c r="A1755" s="2">
        <f t="shared" si="178"/>
        <v>41292</v>
      </c>
      <c r="B1755" t="str">
        <f t="shared" si="177"/>
        <v>2013_01</v>
      </c>
      <c r="C1755" t="str">
        <f t="shared" si="173"/>
        <v>Jan</v>
      </c>
      <c r="D1755" t="str">
        <f t="shared" si="174"/>
        <v>2013_Jan</v>
      </c>
      <c r="E1755" s="12" t="str">
        <f t="shared" si="175"/>
        <v>18_Jan</v>
      </c>
      <c r="F1755" s="12" t="str">
        <f t="shared" si="176"/>
        <v>Jan-13</v>
      </c>
      <c r="G1755" s="12"/>
    </row>
    <row r="1756" spans="1:7">
      <c r="A1756" s="2">
        <f t="shared" si="178"/>
        <v>41293</v>
      </c>
      <c r="B1756" t="str">
        <f t="shared" si="177"/>
        <v>2013_01</v>
      </c>
      <c r="C1756" t="str">
        <f t="shared" si="173"/>
        <v>Jan</v>
      </c>
      <c r="D1756" t="str">
        <f t="shared" si="174"/>
        <v>2013_Jan</v>
      </c>
      <c r="E1756" s="12" t="str">
        <f t="shared" si="175"/>
        <v>19_Jan</v>
      </c>
      <c r="F1756" s="12" t="str">
        <f t="shared" si="176"/>
        <v>Jan-13</v>
      </c>
      <c r="G1756" s="12"/>
    </row>
    <row r="1757" spans="1:7">
      <c r="A1757" s="2">
        <f t="shared" si="178"/>
        <v>41294</v>
      </c>
      <c r="B1757" t="str">
        <f t="shared" si="177"/>
        <v>2013_01</v>
      </c>
      <c r="C1757" t="str">
        <f t="shared" si="173"/>
        <v>Jan</v>
      </c>
      <c r="D1757" t="str">
        <f t="shared" si="174"/>
        <v>2013_Jan</v>
      </c>
      <c r="E1757" s="12" t="str">
        <f t="shared" si="175"/>
        <v>20_Jan</v>
      </c>
      <c r="F1757" s="12" t="str">
        <f t="shared" si="176"/>
        <v>Jan-13</v>
      </c>
      <c r="G1757" s="12"/>
    </row>
    <row r="1758" spans="1:7">
      <c r="A1758" s="2">
        <f t="shared" si="178"/>
        <v>41295</v>
      </c>
      <c r="B1758" t="str">
        <f t="shared" si="177"/>
        <v>2013_01</v>
      </c>
      <c r="C1758" t="str">
        <f t="shared" si="173"/>
        <v>Jan</v>
      </c>
      <c r="D1758" t="str">
        <f t="shared" si="174"/>
        <v>2013_Jan</v>
      </c>
      <c r="E1758" s="12" t="str">
        <f t="shared" si="175"/>
        <v>21_Jan</v>
      </c>
      <c r="F1758" s="12" t="str">
        <f t="shared" si="176"/>
        <v>Jan-13</v>
      </c>
      <c r="G1758" s="12"/>
    </row>
    <row r="1759" spans="1:7">
      <c r="A1759" s="2">
        <f t="shared" si="178"/>
        <v>41296</v>
      </c>
      <c r="B1759" t="str">
        <f t="shared" si="177"/>
        <v>2013_01</v>
      </c>
      <c r="C1759" t="str">
        <f t="shared" si="173"/>
        <v>Jan</v>
      </c>
      <c r="D1759" t="str">
        <f t="shared" si="174"/>
        <v>2013_Jan</v>
      </c>
      <c r="E1759" s="12" t="str">
        <f t="shared" si="175"/>
        <v>22_Jan</v>
      </c>
      <c r="F1759" s="12" t="str">
        <f t="shared" si="176"/>
        <v>Jan-13</v>
      </c>
      <c r="G1759" s="12"/>
    </row>
    <row r="1760" spans="1:7">
      <c r="A1760" s="2">
        <f t="shared" si="178"/>
        <v>41297</v>
      </c>
      <c r="B1760" t="str">
        <f t="shared" si="177"/>
        <v>2013_01</v>
      </c>
      <c r="C1760" t="str">
        <f t="shared" si="173"/>
        <v>Jan</v>
      </c>
      <c r="D1760" t="str">
        <f t="shared" si="174"/>
        <v>2013_Jan</v>
      </c>
      <c r="E1760" s="12" t="str">
        <f t="shared" si="175"/>
        <v>23_Jan</v>
      </c>
      <c r="F1760" s="12" t="str">
        <f t="shared" si="176"/>
        <v>Jan-13</v>
      </c>
      <c r="G1760" s="12"/>
    </row>
    <row r="1761" spans="1:7">
      <c r="A1761" s="2">
        <f t="shared" si="178"/>
        <v>41298</v>
      </c>
      <c r="B1761" t="str">
        <f t="shared" si="177"/>
        <v>2013_01</v>
      </c>
      <c r="C1761" t="str">
        <f t="shared" si="173"/>
        <v>Jan</v>
      </c>
      <c r="D1761" t="str">
        <f t="shared" si="174"/>
        <v>2013_Jan</v>
      </c>
      <c r="E1761" s="12" t="str">
        <f t="shared" si="175"/>
        <v>24_Jan</v>
      </c>
      <c r="F1761" s="12" t="str">
        <f t="shared" si="176"/>
        <v>Jan-13</v>
      </c>
      <c r="G1761" s="12"/>
    </row>
    <row r="1762" spans="1:7">
      <c r="A1762" s="2">
        <f t="shared" si="178"/>
        <v>41299</v>
      </c>
      <c r="B1762" t="str">
        <f t="shared" si="177"/>
        <v>2013_01</v>
      </c>
      <c r="C1762" t="str">
        <f t="shared" si="173"/>
        <v>Jan</v>
      </c>
      <c r="D1762" t="str">
        <f t="shared" si="174"/>
        <v>2013_Jan</v>
      </c>
      <c r="E1762" s="12" t="str">
        <f t="shared" si="175"/>
        <v>25_Jan</v>
      </c>
      <c r="F1762" s="12" t="str">
        <f t="shared" si="176"/>
        <v>Jan-13</v>
      </c>
      <c r="G1762" s="12"/>
    </row>
    <row r="1763" spans="1:7">
      <c r="A1763" s="2">
        <f t="shared" si="178"/>
        <v>41300</v>
      </c>
      <c r="B1763" t="str">
        <f t="shared" si="177"/>
        <v>2013_01</v>
      </c>
      <c r="C1763" t="str">
        <f t="shared" si="173"/>
        <v>Jan</v>
      </c>
      <c r="D1763" t="str">
        <f t="shared" si="174"/>
        <v>2013_Jan</v>
      </c>
      <c r="E1763" s="12" t="str">
        <f t="shared" si="175"/>
        <v>26_Jan</v>
      </c>
      <c r="F1763" s="12" t="str">
        <f t="shared" si="176"/>
        <v>Jan-13</v>
      </c>
      <c r="G1763" s="12"/>
    </row>
    <row r="1764" spans="1:7">
      <c r="A1764" s="2">
        <f t="shared" si="178"/>
        <v>41301</v>
      </c>
      <c r="B1764" t="str">
        <f t="shared" si="177"/>
        <v>2013_01</v>
      </c>
      <c r="C1764" t="str">
        <f t="shared" si="173"/>
        <v>Jan</v>
      </c>
      <c r="D1764" t="str">
        <f t="shared" si="174"/>
        <v>2013_Jan</v>
      </c>
      <c r="E1764" s="12" t="str">
        <f t="shared" si="175"/>
        <v>27_Jan</v>
      </c>
      <c r="F1764" s="12" t="str">
        <f t="shared" si="176"/>
        <v>Jan-13</v>
      </c>
      <c r="G1764" s="12"/>
    </row>
    <row r="1765" spans="1:7">
      <c r="A1765" s="2">
        <f t="shared" si="178"/>
        <v>41302</v>
      </c>
      <c r="B1765" t="str">
        <f t="shared" si="177"/>
        <v>2013_01</v>
      </c>
      <c r="C1765" t="str">
        <f t="shared" si="173"/>
        <v>Jan</v>
      </c>
      <c r="D1765" t="str">
        <f t="shared" si="174"/>
        <v>2013_Jan</v>
      </c>
      <c r="E1765" s="12" t="str">
        <f t="shared" si="175"/>
        <v>28_Jan</v>
      </c>
      <c r="F1765" s="12" t="str">
        <f t="shared" si="176"/>
        <v>Jan-13</v>
      </c>
      <c r="G1765" s="12"/>
    </row>
    <row r="1766" spans="1:7">
      <c r="A1766" s="2">
        <f t="shared" si="178"/>
        <v>41303</v>
      </c>
      <c r="B1766" t="str">
        <f t="shared" si="177"/>
        <v>2013_01</v>
      </c>
      <c r="C1766" t="str">
        <f t="shared" si="173"/>
        <v>Jan</v>
      </c>
      <c r="D1766" t="str">
        <f t="shared" si="174"/>
        <v>2013_Jan</v>
      </c>
      <c r="E1766" s="12" t="str">
        <f t="shared" si="175"/>
        <v>29_Jan</v>
      </c>
      <c r="F1766" s="12" t="str">
        <f t="shared" si="176"/>
        <v>Jan-13</v>
      </c>
      <c r="G1766" s="12"/>
    </row>
    <row r="1767" spans="1:7">
      <c r="A1767" s="2">
        <f t="shared" si="178"/>
        <v>41304</v>
      </c>
      <c r="B1767" t="str">
        <f t="shared" si="177"/>
        <v>2013_01</v>
      </c>
      <c r="C1767" t="str">
        <f t="shared" si="173"/>
        <v>Jan</v>
      </c>
      <c r="D1767" t="str">
        <f t="shared" si="174"/>
        <v>2013_Jan</v>
      </c>
      <c r="E1767" s="12" t="str">
        <f t="shared" si="175"/>
        <v>30_Jan</v>
      </c>
      <c r="F1767" s="12" t="str">
        <f t="shared" si="176"/>
        <v>Jan-13</v>
      </c>
      <c r="G1767" s="12"/>
    </row>
    <row r="1768" spans="1:7">
      <c r="A1768" s="2">
        <f t="shared" si="178"/>
        <v>41305</v>
      </c>
      <c r="B1768" t="str">
        <f t="shared" si="177"/>
        <v>2013_01</v>
      </c>
      <c r="C1768" t="str">
        <f t="shared" si="173"/>
        <v>Jan</v>
      </c>
      <c r="D1768" t="str">
        <f t="shared" si="174"/>
        <v>2013_Jan</v>
      </c>
      <c r="E1768" s="12" t="str">
        <f t="shared" si="175"/>
        <v>31_Jan</v>
      </c>
      <c r="F1768" s="12" t="str">
        <f t="shared" si="176"/>
        <v>Jan-13</v>
      </c>
      <c r="G1768" s="12"/>
    </row>
    <row r="1769" spans="1:7">
      <c r="A1769" s="2">
        <f t="shared" si="178"/>
        <v>41306</v>
      </c>
      <c r="B1769" t="str">
        <f t="shared" si="177"/>
        <v>2013_02</v>
      </c>
      <c r="C1769" t="str">
        <f t="shared" si="173"/>
        <v>Feb</v>
      </c>
      <c r="D1769" t="str">
        <f t="shared" si="174"/>
        <v>2013_Feb</v>
      </c>
      <c r="E1769" s="12" t="str">
        <f t="shared" si="175"/>
        <v>01_Feb</v>
      </c>
      <c r="F1769" s="12" t="str">
        <f t="shared" si="176"/>
        <v>Feb-13</v>
      </c>
      <c r="G1769" s="12"/>
    </row>
    <row r="1770" spans="1:7">
      <c r="A1770" s="2">
        <f t="shared" si="178"/>
        <v>41307</v>
      </c>
      <c r="B1770" t="str">
        <f t="shared" si="177"/>
        <v>2013_02</v>
      </c>
      <c r="C1770" t="str">
        <f t="shared" si="173"/>
        <v>Feb</v>
      </c>
      <c r="D1770" t="str">
        <f t="shared" si="174"/>
        <v>2013_Feb</v>
      </c>
      <c r="E1770" s="12" t="str">
        <f t="shared" si="175"/>
        <v>02_Feb</v>
      </c>
      <c r="F1770" s="12" t="str">
        <f t="shared" si="176"/>
        <v>Feb-13</v>
      </c>
      <c r="G1770" s="12"/>
    </row>
    <row r="1771" spans="1:7">
      <c r="A1771" s="2">
        <f t="shared" si="178"/>
        <v>41308</v>
      </c>
      <c r="B1771" t="str">
        <f t="shared" si="177"/>
        <v>2013_02</v>
      </c>
      <c r="C1771" t="str">
        <f t="shared" si="173"/>
        <v>Feb</v>
      </c>
      <c r="D1771" t="str">
        <f t="shared" si="174"/>
        <v>2013_Feb</v>
      </c>
      <c r="E1771" s="12" t="str">
        <f t="shared" si="175"/>
        <v>03_Feb</v>
      </c>
      <c r="F1771" s="12" t="str">
        <f t="shared" si="176"/>
        <v>Feb-13</v>
      </c>
      <c r="G1771" s="12"/>
    </row>
    <row r="1772" spans="1:7">
      <c r="A1772" s="2">
        <f t="shared" si="178"/>
        <v>41309</v>
      </c>
      <c r="B1772" t="str">
        <f t="shared" si="177"/>
        <v>2013_02</v>
      </c>
      <c r="C1772" t="str">
        <f t="shared" si="173"/>
        <v>Feb</v>
      </c>
      <c r="D1772" t="str">
        <f t="shared" si="174"/>
        <v>2013_Feb</v>
      </c>
      <c r="E1772" s="12" t="str">
        <f t="shared" si="175"/>
        <v>04_Feb</v>
      </c>
      <c r="F1772" s="12" t="str">
        <f t="shared" si="176"/>
        <v>Feb-13</v>
      </c>
      <c r="G1772" s="12"/>
    </row>
    <row r="1773" spans="1:7">
      <c r="A1773" s="2">
        <f t="shared" si="178"/>
        <v>41310</v>
      </c>
      <c r="B1773" t="str">
        <f t="shared" si="177"/>
        <v>2013_02</v>
      </c>
      <c r="C1773" t="str">
        <f t="shared" si="173"/>
        <v>Feb</v>
      </c>
      <c r="D1773" t="str">
        <f t="shared" si="174"/>
        <v>2013_Feb</v>
      </c>
      <c r="E1773" s="12" t="str">
        <f t="shared" si="175"/>
        <v>05_Feb</v>
      </c>
      <c r="F1773" s="12" t="str">
        <f t="shared" si="176"/>
        <v>Feb-13</v>
      </c>
      <c r="G1773" s="12"/>
    </row>
    <row r="1774" spans="1:7">
      <c r="A1774" s="2">
        <f t="shared" si="178"/>
        <v>41311</v>
      </c>
      <c r="B1774" t="str">
        <f t="shared" si="177"/>
        <v>2013_02</v>
      </c>
      <c r="C1774" t="str">
        <f t="shared" si="173"/>
        <v>Feb</v>
      </c>
      <c r="D1774" t="str">
        <f t="shared" si="174"/>
        <v>2013_Feb</v>
      </c>
      <c r="E1774" s="12" t="str">
        <f t="shared" si="175"/>
        <v>06_Feb</v>
      </c>
      <c r="F1774" s="12" t="str">
        <f t="shared" si="176"/>
        <v>Feb-13</v>
      </c>
      <c r="G1774" s="12"/>
    </row>
    <row r="1775" spans="1:7">
      <c r="A1775" s="2">
        <f t="shared" si="178"/>
        <v>41312</v>
      </c>
      <c r="B1775" t="str">
        <f t="shared" si="177"/>
        <v>2013_02</v>
      </c>
      <c r="C1775" t="str">
        <f t="shared" si="173"/>
        <v>Feb</v>
      </c>
      <c r="D1775" t="str">
        <f t="shared" si="174"/>
        <v>2013_Feb</v>
      </c>
      <c r="E1775" s="12" t="str">
        <f t="shared" si="175"/>
        <v>07_Feb</v>
      </c>
      <c r="F1775" s="12" t="str">
        <f t="shared" si="176"/>
        <v>Feb-13</v>
      </c>
      <c r="G1775" s="12"/>
    </row>
    <row r="1776" spans="1:7">
      <c r="A1776" s="2">
        <f t="shared" si="178"/>
        <v>41313</v>
      </c>
      <c r="B1776" t="str">
        <f t="shared" si="177"/>
        <v>2013_02</v>
      </c>
      <c r="C1776" t="str">
        <f t="shared" si="173"/>
        <v>Feb</v>
      </c>
      <c r="D1776" t="str">
        <f t="shared" si="174"/>
        <v>2013_Feb</v>
      </c>
      <c r="E1776" s="12" t="str">
        <f t="shared" si="175"/>
        <v>08_Feb</v>
      </c>
      <c r="F1776" s="12" t="str">
        <f t="shared" si="176"/>
        <v>Feb-13</v>
      </c>
      <c r="G1776" s="12"/>
    </row>
    <row r="1777" spans="1:7">
      <c r="A1777" s="2">
        <f t="shared" si="178"/>
        <v>41314</v>
      </c>
      <c r="B1777" t="str">
        <f t="shared" si="177"/>
        <v>2013_02</v>
      </c>
      <c r="C1777" t="str">
        <f t="shared" si="173"/>
        <v>Feb</v>
      </c>
      <c r="D1777" t="str">
        <f t="shared" si="174"/>
        <v>2013_Feb</v>
      </c>
      <c r="E1777" s="12" t="str">
        <f t="shared" si="175"/>
        <v>09_Feb</v>
      </c>
      <c r="F1777" s="12" t="str">
        <f t="shared" si="176"/>
        <v>Feb-13</v>
      </c>
      <c r="G1777" s="12"/>
    </row>
    <row r="1778" spans="1:7">
      <c r="A1778" s="2">
        <f t="shared" si="178"/>
        <v>41315</v>
      </c>
      <c r="B1778" t="str">
        <f t="shared" si="177"/>
        <v>2013_02</v>
      </c>
      <c r="C1778" t="str">
        <f t="shared" si="173"/>
        <v>Feb</v>
      </c>
      <c r="D1778" t="str">
        <f t="shared" si="174"/>
        <v>2013_Feb</v>
      </c>
      <c r="E1778" s="12" t="str">
        <f t="shared" si="175"/>
        <v>10_Feb</v>
      </c>
      <c r="F1778" s="12" t="str">
        <f t="shared" si="176"/>
        <v>Feb-13</v>
      </c>
      <c r="G1778" s="12"/>
    </row>
    <row r="1779" spans="1:7">
      <c r="A1779" s="2">
        <f t="shared" si="178"/>
        <v>41316</v>
      </c>
      <c r="B1779" t="str">
        <f t="shared" si="177"/>
        <v>2013_02</v>
      </c>
      <c r="C1779" t="str">
        <f t="shared" si="173"/>
        <v>Feb</v>
      </c>
      <c r="D1779" t="str">
        <f t="shared" si="174"/>
        <v>2013_Feb</v>
      </c>
      <c r="E1779" s="12" t="str">
        <f t="shared" si="175"/>
        <v>11_Feb</v>
      </c>
      <c r="F1779" s="12" t="str">
        <f t="shared" si="176"/>
        <v>Feb-13</v>
      </c>
      <c r="G1779" s="12"/>
    </row>
    <row r="1780" spans="1:7">
      <c r="A1780" s="2">
        <f t="shared" si="178"/>
        <v>41317</v>
      </c>
      <c r="B1780" t="str">
        <f t="shared" si="177"/>
        <v>2013_02</v>
      </c>
      <c r="C1780" t="str">
        <f t="shared" si="173"/>
        <v>Feb</v>
      </c>
      <c r="D1780" t="str">
        <f t="shared" si="174"/>
        <v>2013_Feb</v>
      </c>
      <c r="E1780" s="12" t="str">
        <f t="shared" si="175"/>
        <v>12_Feb</v>
      </c>
      <c r="F1780" s="12" t="str">
        <f t="shared" si="176"/>
        <v>Feb-13</v>
      </c>
      <c r="G1780" s="12"/>
    </row>
    <row r="1781" spans="1:7">
      <c r="A1781" s="2">
        <f t="shared" si="178"/>
        <v>41318</v>
      </c>
      <c r="B1781" t="str">
        <f t="shared" si="177"/>
        <v>2013_02</v>
      </c>
      <c r="C1781" t="str">
        <f t="shared" si="173"/>
        <v>Feb</v>
      </c>
      <c r="D1781" t="str">
        <f t="shared" si="174"/>
        <v>2013_Feb</v>
      </c>
      <c r="E1781" s="12" t="str">
        <f t="shared" si="175"/>
        <v>13_Feb</v>
      </c>
      <c r="F1781" s="12" t="str">
        <f t="shared" si="176"/>
        <v>Feb-13</v>
      </c>
      <c r="G1781" s="12"/>
    </row>
    <row r="1782" spans="1:7">
      <c r="A1782" s="2">
        <f t="shared" si="178"/>
        <v>41319</v>
      </c>
      <c r="B1782" t="str">
        <f t="shared" si="177"/>
        <v>2013_02</v>
      </c>
      <c r="C1782" t="str">
        <f t="shared" si="173"/>
        <v>Feb</v>
      </c>
      <c r="D1782" t="str">
        <f t="shared" si="174"/>
        <v>2013_Feb</v>
      </c>
      <c r="E1782" s="12" t="str">
        <f t="shared" si="175"/>
        <v>14_Feb</v>
      </c>
      <c r="F1782" s="12" t="str">
        <f t="shared" si="176"/>
        <v>Feb-13</v>
      </c>
      <c r="G1782" s="12"/>
    </row>
    <row r="1783" spans="1:7">
      <c r="A1783" s="2">
        <f t="shared" si="178"/>
        <v>41320</v>
      </c>
      <c r="B1783" t="str">
        <f t="shared" si="177"/>
        <v>2013_02</v>
      </c>
      <c r="C1783" t="str">
        <f t="shared" si="173"/>
        <v>Feb</v>
      </c>
      <c r="D1783" t="str">
        <f t="shared" si="174"/>
        <v>2013_Feb</v>
      </c>
      <c r="E1783" s="12" t="str">
        <f t="shared" si="175"/>
        <v>15_Feb</v>
      </c>
      <c r="F1783" s="12" t="str">
        <f t="shared" si="176"/>
        <v>Feb-13</v>
      </c>
      <c r="G1783" s="12"/>
    </row>
    <row r="1784" spans="1:7">
      <c r="A1784" s="2">
        <f t="shared" si="178"/>
        <v>41321</v>
      </c>
      <c r="B1784" t="str">
        <f t="shared" si="177"/>
        <v>2013_02</v>
      </c>
      <c r="C1784" t="str">
        <f t="shared" si="173"/>
        <v>Feb</v>
      </c>
      <c r="D1784" t="str">
        <f t="shared" si="174"/>
        <v>2013_Feb</v>
      </c>
      <c r="E1784" s="12" t="str">
        <f t="shared" si="175"/>
        <v>16_Feb</v>
      </c>
      <c r="F1784" s="12" t="str">
        <f t="shared" si="176"/>
        <v>Feb-13</v>
      </c>
      <c r="G1784" s="12"/>
    </row>
    <row r="1785" spans="1:7">
      <c r="A1785" s="2">
        <f t="shared" si="178"/>
        <v>41322</v>
      </c>
      <c r="B1785" t="str">
        <f t="shared" si="177"/>
        <v>2013_02</v>
      </c>
      <c r="C1785" t="str">
        <f t="shared" si="173"/>
        <v>Feb</v>
      </c>
      <c r="D1785" t="str">
        <f t="shared" si="174"/>
        <v>2013_Feb</v>
      </c>
      <c r="E1785" s="12" t="str">
        <f t="shared" si="175"/>
        <v>17_Feb</v>
      </c>
      <c r="F1785" s="12" t="str">
        <f t="shared" si="176"/>
        <v>Feb-13</v>
      </c>
      <c r="G1785" s="12"/>
    </row>
    <row r="1786" spans="1:7">
      <c r="A1786" s="2">
        <f t="shared" si="178"/>
        <v>41323</v>
      </c>
      <c r="B1786" t="str">
        <f t="shared" si="177"/>
        <v>2013_02</v>
      </c>
      <c r="C1786" t="str">
        <f t="shared" si="173"/>
        <v>Feb</v>
      </c>
      <c r="D1786" t="str">
        <f t="shared" si="174"/>
        <v>2013_Feb</v>
      </c>
      <c r="E1786" s="12" t="str">
        <f t="shared" si="175"/>
        <v>18_Feb</v>
      </c>
      <c r="F1786" s="12" t="str">
        <f t="shared" si="176"/>
        <v>Feb-13</v>
      </c>
      <c r="G1786" s="12"/>
    </row>
    <row r="1787" spans="1:7">
      <c r="A1787" s="2">
        <f t="shared" si="178"/>
        <v>41324</v>
      </c>
      <c r="B1787" t="str">
        <f t="shared" si="177"/>
        <v>2013_02</v>
      </c>
      <c r="C1787" t="str">
        <f t="shared" si="173"/>
        <v>Feb</v>
      </c>
      <c r="D1787" t="str">
        <f t="shared" si="174"/>
        <v>2013_Feb</v>
      </c>
      <c r="E1787" s="12" t="str">
        <f t="shared" si="175"/>
        <v>19_Feb</v>
      </c>
      <c r="F1787" s="12" t="str">
        <f t="shared" si="176"/>
        <v>Feb-13</v>
      </c>
      <c r="G1787" s="12"/>
    </row>
    <row r="1788" spans="1:7">
      <c r="A1788" s="2">
        <f t="shared" si="178"/>
        <v>41325</v>
      </c>
      <c r="B1788" t="str">
        <f t="shared" si="177"/>
        <v>2013_02</v>
      </c>
      <c r="C1788" t="str">
        <f t="shared" si="173"/>
        <v>Feb</v>
      </c>
      <c r="D1788" t="str">
        <f t="shared" si="174"/>
        <v>2013_Feb</v>
      </c>
      <c r="E1788" s="12" t="str">
        <f t="shared" si="175"/>
        <v>20_Feb</v>
      </c>
      <c r="F1788" s="12" t="str">
        <f t="shared" si="176"/>
        <v>Feb-13</v>
      </c>
      <c r="G1788" s="12"/>
    </row>
    <row r="1789" spans="1:7">
      <c r="A1789" s="2">
        <f t="shared" si="178"/>
        <v>41326</v>
      </c>
      <c r="B1789" t="str">
        <f t="shared" si="177"/>
        <v>2013_02</v>
      </c>
      <c r="C1789" t="str">
        <f t="shared" si="173"/>
        <v>Feb</v>
      </c>
      <c r="D1789" t="str">
        <f t="shared" si="174"/>
        <v>2013_Feb</v>
      </c>
      <c r="E1789" s="12" t="str">
        <f t="shared" si="175"/>
        <v>21_Feb</v>
      </c>
      <c r="F1789" s="12" t="str">
        <f t="shared" si="176"/>
        <v>Feb-13</v>
      </c>
      <c r="G1789" s="12"/>
    </row>
    <row r="1790" spans="1:7">
      <c r="A1790" s="2">
        <f t="shared" si="178"/>
        <v>41327</v>
      </c>
      <c r="B1790" t="str">
        <f t="shared" si="177"/>
        <v>2013_02</v>
      </c>
      <c r="C1790" t="str">
        <f t="shared" si="173"/>
        <v>Feb</v>
      </c>
      <c r="D1790" t="str">
        <f t="shared" si="174"/>
        <v>2013_Feb</v>
      </c>
      <c r="E1790" s="12" t="str">
        <f t="shared" si="175"/>
        <v>22_Feb</v>
      </c>
      <c r="F1790" s="12" t="str">
        <f t="shared" si="176"/>
        <v>Feb-13</v>
      </c>
      <c r="G1790" s="12"/>
    </row>
    <row r="1791" spans="1:7">
      <c r="A1791" s="2">
        <f t="shared" si="178"/>
        <v>41328</v>
      </c>
      <c r="B1791" t="str">
        <f t="shared" si="177"/>
        <v>2013_02</v>
      </c>
      <c r="C1791" t="str">
        <f t="shared" si="173"/>
        <v>Feb</v>
      </c>
      <c r="D1791" t="str">
        <f t="shared" si="174"/>
        <v>2013_Feb</v>
      </c>
      <c r="E1791" s="12" t="str">
        <f t="shared" si="175"/>
        <v>23_Feb</v>
      </c>
      <c r="F1791" s="12" t="str">
        <f t="shared" si="176"/>
        <v>Feb-13</v>
      </c>
      <c r="G1791" s="12"/>
    </row>
    <row r="1792" spans="1:7">
      <c r="A1792" s="2">
        <f t="shared" si="178"/>
        <v>41329</v>
      </c>
      <c r="B1792" t="str">
        <f t="shared" si="177"/>
        <v>2013_02</v>
      </c>
      <c r="C1792" t="str">
        <f t="shared" si="173"/>
        <v>Feb</v>
      </c>
      <c r="D1792" t="str">
        <f t="shared" si="174"/>
        <v>2013_Feb</v>
      </c>
      <c r="E1792" s="12" t="str">
        <f t="shared" si="175"/>
        <v>24_Feb</v>
      </c>
      <c r="F1792" s="12" t="str">
        <f t="shared" si="176"/>
        <v>Feb-13</v>
      </c>
      <c r="G1792" s="12"/>
    </row>
    <row r="1793" spans="1:7">
      <c r="A1793" s="2">
        <f t="shared" si="178"/>
        <v>41330</v>
      </c>
      <c r="B1793" t="str">
        <f t="shared" si="177"/>
        <v>2013_02</v>
      </c>
      <c r="C1793" t="str">
        <f t="shared" si="173"/>
        <v>Feb</v>
      </c>
      <c r="D1793" t="str">
        <f t="shared" si="174"/>
        <v>2013_Feb</v>
      </c>
      <c r="E1793" s="12" t="str">
        <f t="shared" si="175"/>
        <v>25_Feb</v>
      </c>
      <c r="F1793" s="12" t="str">
        <f t="shared" si="176"/>
        <v>Feb-13</v>
      </c>
      <c r="G1793" s="12"/>
    </row>
    <row r="1794" spans="1:7">
      <c r="A1794" s="2">
        <f t="shared" si="178"/>
        <v>41331</v>
      </c>
      <c r="B1794" t="str">
        <f t="shared" si="177"/>
        <v>2013_02</v>
      </c>
      <c r="C1794" t="str">
        <f t="shared" ref="C1794:C1857" si="179">VLOOKUP(TEXT(MONTH(A1794),"00"),$H$2:$I$13,2,FALSE)</f>
        <v>Feb</v>
      </c>
      <c r="D1794" t="str">
        <f t="shared" si="174"/>
        <v>2013_Feb</v>
      </c>
      <c r="E1794" s="12" t="str">
        <f t="shared" si="175"/>
        <v>26_Feb</v>
      </c>
      <c r="F1794" s="12" t="str">
        <f t="shared" si="176"/>
        <v>Feb-13</v>
      </c>
      <c r="G1794" s="12"/>
    </row>
    <row r="1795" spans="1:7">
      <c r="A1795" s="2">
        <f t="shared" si="178"/>
        <v>41332</v>
      </c>
      <c r="B1795" t="str">
        <f t="shared" si="177"/>
        <v>2013_02</v>
      </c>
      <c r="C1795" t="str">
        <f t="shared" si="179"/>
        <v>Feb</v>
      </c>
      <c r="D1795" t="str">
        <f t="shared" ref="D1795:D1858" si="180">TEXT(YEAR(A1795),"0000")&amp;"_"&amp;C1795</f>
        <v>2013_Feb</v>
      </c>
      <c r="E1795" s="12" t="str">
        <f t="shared" ref="E1795:E1858" si="181">VLOOKUP(DAY(A1795),$G$2:$H$32,2,FALSE)&amp;"_"&amp;C1795</f>
        <v>27_Feb</v>
      </c>
      <c r="F1795" s="12" t="str">
        <f t="shared" si="176"/>
        <v>Feb-13</v>
      </c>
      <c r="G1795" s="12"/>
    </row>
    <row r="1796" spans="1:7">
      <c r="A1796" s="2">
        <f t="shared" si="178"/>
        <v>41333</v>
      </c>
      <c r="B1796" t="str">
        <f t="shared" si="177"/>
        <v>2013_02</v>
      </c>
      <c r="C1796" t="str">
        <f t="shared" si="179"/>
        <v>Feb</v>
      </c>
      <c r="D1796" t="str">
        <f t="shared" si="180"/>
        <v>2013_Feb</v>
      </c>
      <c r="E1796" s="12" t="str">
        <f t="shared" si="181"/>
        <v>28_Feb</v>
      </c>
      <c r="F1796" s="12" t="str">
        <f t="shared" ref="F1796:F1859" si="182">C1796&amp;"-"&amp;RIGHT(YEAR(A1796),2)</f>
        <v>Feb-13</v>
      </c>
      <c r="G1796" s="12"/>
    </row>
    <row r="1797" spans="1:7">
      <c r="A1797" s="2">
        <f t="shared" si="178"/>
        <v>41334</v>
      </c>
      <c r="B1797" t="str">
        <f t="shared" si="177"/>
        <v>2013_03</v>
      </c>
      <c r="C1797" t="str">
        <f t="shared" si="179"/>
        <v>Mar</v>
      </c>
      <c r="D1797" t="str">
        <f t="shared" si="180"/>
        <v>2013_Mar</v>
      </c>
      <c r="E1797" s="12" t="str">
        <f t="shared" si="181"/>
        <v>01_Mar</v>
      </c>
      <c r="F1797" s="12" t="str">
        <f t="shared" si="182"/>
        <v>Mar-13</v>
      </c>
      <c r="G1797" s="12"/>
    </row>
    <row r="1798" spans="1:7">
      <c r="A1798" s="2">
        <f t="shared" si="178"/>
        <v>41335</v>
      </c>
      <c r="B1798" t="str">
        <f t="shared" si="177"/>
        <v>2013_03</v>
      </c>
      <c r="C1798" t="str">
        <f t="shared" si="179"/>
        <v>Mar</v>
      </c>
      <c r="D1798" t="str">
        <f t="shared" si="180"/>
        <v>2013_Mar</v>
      </c>
      <c r="E1798" s="12" t="str">
        <f t="shared" si="181"/>
        <v>02_Mar</v>
      </c>
      <c r="F1798" s="12" t="str">
        <f t="shared" si="182"/>
        <v>Mar-13</v>
      </c>
      <c r="G1798" s="12"/>
    </row>
    <row r="1799" spans="1:7">
      <c r="A1799" s="2">
        <f t="shared" si="178"/>
        <v>41336</v>
      </c>
      <c r="B1799" t="str">
        <f t="shared" si="177"/>
        <v>2013_03</v>
      </c>
      <c r="C1799" t="str">
        <f t="shared" si="179"/>
        <v>Mar</v>
      </c>
      <c r="D1799" t="str">
        <f t="shared" si="180"/>
        <v>2013_Mar</v>
      </c>
      <c r="E1799" s="12" t="str">
        <f t="shared" si="181"/>
        <v>03_Mar</v>
      </c>
      <c r="F1799" s="12" t="str">
        <f t="shared" si="182"/>
        <v>Mar-13</v>
      </c>
      <c r="G1799" s="12"/>
    </row>
    <row r="1800" spans="1:7">
      <c r="A1800" s="2">
        <f t="shared" si="178"/>
        <v>41337</v>
      </c>
      <c r="B1800" t="str">
        <f t="shared" si="177"/>
        <v>2013_03</v>
      </c>
      <c r="C1800" t="str">
        <f t="shared" si="179"/>
        <v>Mar</v>
      </c>
      <c r="D1800" t="str">
        <f t="shared" si="180"/>
        <v>2013_Mar</v>
      </c>
      <c r="E1800" s="12" t="str">
        <f t="shared" si="181"/>
        <v>04_Mar</v>
      </c>
      <c r="F1800" s="12" t="str">
        <f t="shared" si="182"/>
        <v>Mar-13</v>
      </c>
      <c r="G1800" s="12"/>
    </row>
    <row r="1801" spans="1:7">
      <c r="A1801" s="2">
        <f t="shared" si="178"/>
        <v>41338</v>
      </c>
      <c r="B1801" t="str">
        <f t="shared" si="177"/>
        <v>2013_03</v>
      </c>
      <c r="C1801" t="str">
        <f t="shared" si="179"/>
        <v>Mar</v>
      </c>
      <c r="D1801" t="str">
        <f t="shared" si="180"/>
        <v>2013_Mar</v>
      </c>
      <c r="E1801" s="12" t="str">
        <f t="shared" si="181"/>
        <v>05_Mar</v>
      </c>
      <c r="F1801" s="12" t="str">
        <f t="shared" si="182"/>
        <v>Mar-13</v>
      </c>
      <c r="G1801" s="12"/>
    </row>
    <row r="1802" spans="1:7">
      <c r="A1802" s="2">
        <f t="shared" si="178"/>
        <v>41339</v>
      </c>
      <c r="B1802" t="str">
        <f t="shared" si="177"/>
        <v>2013_03</v>
      </c>
      <c r="C1802" t="str">
        <f t="shared" si="179"/>
        <v>Mar</v>
      </c>
      <c r="D1802" t="str">
        <f t="shared" si="180"/>
        <v>2013_Mar</v>
      </c>
      <c r="E1802" s="12" t="str">
        <f t="shared" si="181"/>
        <v>06_Mar</v>
      </c>
      <c r="F1802" s="12" t="str">
        <f t="shared" si="182"/>
        <v>Mar-13</v>
      </c>
      <c r="G1802" s="12"/>
    </row>
    <row r="1803" spans="1:7">
      <c r="A1803" s="2">
        <f t="shared" si="178"/>
        <v>41340</v>
      </c>
      <c r="B1803" t="str">
        <f t="shared" ref="B1803:B1866" si="183">TEXT(YEAR(A1803),"0000")&amp;"_"&amp;TEXT(MONTH(A1803),"00")</f>
        <v>2013_03</v>
      </c>
      <c r="C1803" t="str">
        <f t="shared" si="179"/>
        <v>Mar</v>
      </c>
      <c r="D1803" t="str">
        <f t="shared" si="180"/>
        <v>2013_Mar</v>
      </c>
      <c r="E1803" s="12" t="str">
        <f t="shared" si="181"/>
        <v>07_Mar</v>
      </c>
      <c r="F1803" s="12" t="str">
        <f t="shared" si="182"/>
        <v>Mar-13</v>
      </c>
      <c r="G1803" s="12"/>
    </row>
    <row r="1804" spans="1:7">
      <c r="A1804" s="2">
        <f t="shared" ref="A1804:A1867" si="184">A1803+1</f>
        <v>41341</v>
      </c>
      <c r="B1804" t="str">
        <f t="shared" si="183"/>
        <v>2013_03</v>
      </c>
      <c r="C1804" t="str">
        <f t="shared" si="179"/>
        <v>Mar</v>
      </c>
      <c r="D1804" t="str">
        <f t="shared" si="180"/>
        <v>2013_Mar</v>
      </c>
      <c r="E1804" s="12" t="str">
        <f t="shared" si="181"/>
        <v>08_Mar</v>
      </c>
      <c r="F1804" s="12" t="str">
        <f t="shared" si="182"/>
        <v>Mar-13</v>
      </c>
      <c r="G1804" s="12"/>
    </row>
    <row r="1805" spans="1:7">
      <c r="A1805" s="2">
        <f t="shared" si="184"/>
        <v>41342</v>
      </c>
      <c r="B1805" t="str">
        <f t="shared" si="183"/>
        <v>2013_03</v>
      </c>
      <c r="C1805" t="str">
        <f t="shared" si="179"/>
        <v>Mar</v>
      </c>
      <c r="D1805" t="str">
        <f t="shared" si="180"/>
        <v>2013_Mar</v>
      </c>
      <c r="E1805" s="12" t="str">
        <f t="shared" si="181"/>
        <v>09_Mar</v>
      </c>
      <c r="F1805" s="12" t="str">
        <f t="shared" si="182"/>
        <v>Mar-13</v>
      </c>
      <c r="G1805" s="12"/>
    </row>
    <row r="1806" spans="1:7">
      <c r="A1806" s="2">
        <f t="shared" si="184"/>
        <v>41343</v>
      </c>
      <c r="B1806" t="str">
        <f t="shared" si="183"/>
        <v>2013_03</v>
      </c>
      <c r="C1806" t="str">
        <f t="shared" si="179"/>
        <v>Mar</v>
      </c>
      <c r="D1806" t="str">
        <f t="shared" si="180"/>
        <v>2013_Mar</v>
      </c>
      <c r="E1806" s="12" t="str">
        <f t="shared" si="181"/>
        <v>10_Mar</v>
      </c>
      <c r="F1806" s="12" t="str">
        <f t="shared" si="182"/>
        <v>Mar-13</v>
      </c>
      <c r="G1806" s="12"/>
    </row>
    <row r="1807" spans="1:7">
      <c r="A1807" s="2">
        <f t="shared" si="184"/>
        <v>41344</v>
      </c>
      <c r="B1807" t="str">
        <f t="shared" si="183"/>
        <v>2013_03</v>
      </c>
      <c r="C1807" t="str">
        <f t="shared" si="179"/>
        <v>Mar</v>
      </c>
      <c r="D1807" t="str">
        <f t="shared" si="180"/>
        <v>2013_Mar</v>
      </c>
      <c r="E1807" s="12" t="str">
        <f t="shared" si="181"/>
        <v>11_Mar</v>
      </c>
      <c r="F1807" s="12" t="str">
        <f t="shared" si="182"/>
        <v>Mar-13</v>
      </c>
      <c r="G1807" s="12"/>
    </row>
    <row r="1808" spans="1:7">
      <c r="A1808" s="2">
        <f t="shared" si="184"/>
        <v>41345</v>
      </c>
      <c r="B1808" t="str">
        <f t="shared" si="183"/>
        <v>2013_03</v>
      </c>
      <c r="C1808" t="str">
        <f t="shared" si="179"/>
        <v>Mar</v>
      </c>
      <c r="D1808" t="str">
        <f t="shared" si="180"/>
        <v>2013_Mar</v>
      </c>
      <c r="E1808" s="12" t="str">
        <f t="shared" si="181"/>
        <v>12_Mar</v>
      </c>
      <c r="F1808" s="12" t="str">
        <f t="shared" si="182"/>
        <v>Mar-13</v>
      </c>
      <c r="G1808" s="12"/>
    </row>
    <row r="1809" spans="1:7">
      <c r="A1809" s="2">
        <f t="shared" si="184"/>
        <v>41346</v>
      </c>
      <c r="B1809" t="str">
        <f t="shared" si="183"/>
        <v>2013_03</v>
      </c>
      <c r="C1809" t="str">
        <f t="shared" si="179"/>
        <v>Mar</v>
      </c>
      <c r="D1809" t="str">
        <f t="shared" si="180"/>
        <v>2013_Mar</v>
      </c>
      <c r="E1809" s="12" t="str">
        <f t="shared" si="181"/>
        <v>13_Mar</v>
      </c>
      <c r="F1809" s="12" t="str">
        <f t="shared" si="182"/>
        <v>Mar-13</v>
      </c>
      <c r="G1809" s="12"/>
    </row>
    <row r="1810" spans="1:7">
      <c r="A1810" s="2">
        <f t="shared" si="184"/>
        <v>41347</v>
      </c>
      <c r="B1810" t="str">
        <f t="shared" si="183"/>
        <v>2013_03</v>
      </c>
      <c r="C1810" t="str">
        <f t="shared" si="179"/>
        <v>Mar</v>
      </c>
      <c r="D1810" t="str">
        <f t="shared" si="180"/>
        <v>2013_Mar</v>
      </c>
      <c r="E1810" s="12" t="str">
        <f t="shared" si="181"/>
        <v>14_Mar</v>
      </c>
      <c r="F1810" s="12" t="str">
        <f t="shared" si="182"/>
        <v>Mar-13</v>
      </c>
      <c r="G1810" s="12"/>
    </row>
    <row r="1811" spans="1:7">
      <c r="A1811" s="2">
        <f t="shared" si="184"/>
        <v>41348</v>
      </c>
      <c r="B1811" t="str">
        <f t="shared" si="183"/>
        <v>2013_03</v>
      </c>
      <c r="C1811" t="str">
        <f t="shared" si="179"/>
        <v>Mar</v>
      </c>
      <c r="D1811" t="str">
        <f t="shared" si="180"/>
        <v>2013_Mar</v>
      </c>
      <c r="E1811" s="12" t="str">
        <f t="shared" si="181"/>
        <v>15_Mar</v>
      </c>
      <c r="F1811" s="12" t="str">
        <f t="shared" si="182"/>
        <v>Mar-13</v>
      </c>
      <c r="G1811" s="12"/>
    </row>
    <row r="1812" spans="1:7">
      <c r="A1812" s="2">
        <f t="shared" si="184"/>
        <v>41349</v>
      </c>
      <c r="B1812" t="str">
        <f t="shared" si="183"/>
        <v>2013_03</v>
      </c>
      <c r="C1812" t="str">
        <f t="shared" si="179"/>
        <v>Mar</v>
      </c>
      <c r="D1812" t="str">
        <f t="shared" si="180"/>
        <v>2013_Mar</v>
      </c>
      <c r="E1812" s="12" t="str">
        <f t="shared" si="181"/>
        <v>16_Mar</v>
      </c>
      <c r="F1812" s="12" t="str">
        <f t="shared" si="182"/>
        <v>Mar-13</v>
      </c>
      <c r="G1812" s="12"/>
    </row>
    <row r="1813" spans="1:7">
      <c r="A1813" s="2">
        <f t="shared" si="184"/>
        <v>41350</v>
      </c>
      <c r="B1813" t="str">
        <f t="shared" si="183"/>
        <v>2013_03</v>
      </c>
      <c r="C1813" t="str">
        <f t="shared" si="179"/>
        <v>Mar</v>
      </c>
      <c r="D1813" t="str">
        <f t="shared" si="180"/>
        <v>2013_Mar</v>
      </c>
      <c r="E1813" s="12" t="str">
        <f t="shared" si="181"/>
        <v>17_Mar</v>
      </c>
      <c r="F1813" s="12" t="str">
        <f t="shared" si="182"/>
        <v>Mar-13</v>
      </c>
      <c r="G1813" s="12"/>
    </row>
    <row r="1814" spans="1:7">
      <c r="A1814" s="2">
        <f t="shared" si="184"/>
        <v>41351</v>
      </c>
      <c r="B1814" t="str">
        <f t="shared" si="183"/>
        <v>2013_03</v>
      </c>
      <c r="C1814" t="str">
        <f t="shared" si="179"/>
        <v>Mar</v>
      </c>
      <c r="D1814" t="str">
        <f t="shared" si="180"/>
        <v>2013_Mar</v>
      </c>
      <c r="E1814" s="12" t="str">
        <f t="shared" si="181"/>
        <v>18_Mar</v>
      </c>
      <c r="F1814" s="12" t="str">
        <f t="shared" si="182"/>
        <v>Mar-13</v>
      </c>
      <c r="G1814" s="12"/>
    </row>
    <row r="1815" spans="1:7">
      <c r="A1815" s="2">
        <f t="shared" si="184"/>
        <v>41352</v>
      </c>
      <c r="B1815" t="str">
        <f t="shared" si="183"/>
        <v>2013_03</v>
      </c>
      <c r="C1815" t="str">
        <f t="shared" si="179"/>
        <v>Mar</v>
      </c>
      <c r="D1815" t="str">
        <f t="shared" si="180"/>
        <v>2013_Mar</v>
      </c>
      <c r="E1815" s="12" t="str">
        <f t="shared" si="181"/>
        <v>19_Mar</v>
      </c>
      <c r="F1815" s="12" t="str">
        <f t="shared" si="182"/>
        <v>Mar-13</v>
      </c>
      <c r="G1815" s="12"/>
    </row>
    <row r="1816" spans="1:7">
      <c r="A1816" s="2">
        <f t="shared" si="184"/>
        <v>41353</v>
      </c>
      <c r="B1816" t="str">
        <f t="shared" si="183"/>
        <v>2013_03</v>
      </c>
      <c r="C1816" t="str">
        <f t="shared" si="179"/>
        <v>Mar</v>
      </c>
      <c r="D1816" t="str">
        <f t="shared" si="180"/>
        <v>2013_Mar</v>
      </c>
      <c r="E1816" s="12" t="str">
        <f t="shared" si="181"/>
        <v>20_Mar</v>
      </c>
      <c r="F1816" s="12" t="str">
        <f t="shared" si="182"/>
        <v>Mar-13</v>
      </c>
      <c r="G1816" s="12"/>
    </row>
    <row r="1817" spans="1:7">
      <c r="A1817" s="2">
        <f t="shared" si="184"/>
        <v>41354</v>
      </c>
      <c r="B1817" t="str">
        <f t="shared" si="183"/>
        <v>2013_03</v>
      </c>
      <c r="C1817" t="str">
        <f t="shared" si="179"/>
        <v>Mar</v>
      </c>
      <c r="D1817" t="str">
        <f t="shared" si="180"/>
        <v>2013_Mar</v>
      </c>
      <c r="E1817" s="12" t="str">
        <f t="shared" si="181"/>
        <v>21_Mar</v>
      </c>
      <c r="F1817" s="12" t="str">
        <f t="shared" si="182"/>
        <v>Mar-13</v>
      </c>
      <c r="G1817" s="12"/>
    </row>
    <row r="1818" spans="1:7">
      <c r="A1818" s="2">
        <f t="shared" si="184"/>
        <v>41355</v>
      </c>
      <c r="B1818" t="str">
        <f t="shared" si="183"/>
        <v>2013_03</v>
      </c>
      <c r="C1818" t="str">
        <f t="shared" si="179"/>
        <v>Mar</v>
      </c>
      <c r="D1818" t="str">
        <f t="shared" si="180"/>
        <v>2013_Mar</v>
      </c>
      <c r="E1818" s="12" t="str">
        <f t="shared" si="181"/>
        <v>22_Mar</v>
      </c>
      <c r="F1818" s="12" t="str">
        <f t="shared" si="182"/>
        <v>Mar-13</v>
      </c>
      <c r="G1818" s="12"/>
    </row>
    <row r="1819" spans="1:7">
      <c r="A1819" s="2">
        <f t="shared" si="184"/>
        <v>41356</v>
      </c>
      <c r="B1819" t="str">
        <f t="shared" si="183"/>
        <v>2013_03</v>
      </c>
      <c r="C1819" t="str">
        <f t="shared" si="179"/>
        <v>Mar</v>
      </c>
      <c r="D1819" t="str">
        <f t="shared" si="180"/>
        <v>2013_Mar</v>
      </c>
      <c r="E1819" s="12" t="str">
        <f t="shared" si="181"/>
        <v>23_Mar</v>
      </c>
      <c r="F1819" s="12" t="str">
        <f t="shared" si="182"/>
        <v>Mar-13</v>
      </c>
      <c r="G1819" s="12"/>
    </row>
    <row r="1820" spans="1:7">
      <c r="A1820" s="2">
        <f t="shared" si="184"/>
        <v>41357</v>
      </c>
      <c r="B1820" t="str">
        <f t="shared" si="183"/>
        <v>2013_03</v>
      </c>
      <c r="C1820" t="str">
        <f t="shared" si="179"/>
        <v>Mar</v>
      </c>
      <c r="D1820" t="str">
        <f t="shared" si="180"/>
        <v>2013_Mar</v>
      </c>
      <c r="E1820" s="12" t="str">
        <f t="shared" si="181"/>
        <v>24_Mar</v>
      </c>
      <c r="F1820" s="12" t="str">
        <f t="shared" si="182"/>
        <v>Mar-13</v>
      </c>
      <c r="G1820" s="12"/>
    </row>
    <row r="1821" spans="1:7">
      <c r="A1821" s="2">
        <f t="shared" si="184"/>
        <v>41358</v>
      </c>
      <c r="B1821" t="str">
        <f t="shared" si="183"/>
        <v>2013_03</v>
      </c>
      <c r="C1821" t="str">
        <f t="shared" si="179"/>
        <v>Mar</v>
      </c>
      <c r="D1821" t="str">
        <f t="shared" si="180"/>
        <v>2013_Mar</v>
      </c>
      <c r="E1821" s="12" t="str">
        <f t="shared" si="181"/>
        <v>25_Mar</v>
      </c>
      <c r="F1821" s="12" t="str">
        <f t="shared" si="182"/>
        <v>Mar-13</v>
      </c>
      <c r="G1821" s="12"/>
    </row>
    <row r="1822" spans="1:7">
      <c r="A1822" s="2">
        <f t="shared" si="184"/>
        <v>41359</v>
      </c>
      <c r="B1822" t="str">
        <f t="shared" si="183"/>
        <v>2013_03</v>
      </c>
      <c r="C1822" t="str">
        <f t="shared" si="179"/>
        <v>Mar</v>
      </c>
      <c r="D1822" t="str">
        <f t="shared" si="180"/>
        <v>2013_Mar</v>
      </c>
      <c r="E1822" s="12" t="str">
        <f t="shared" si="181"/>
        <v>26_Mar</v>
      </c>
      <c r="F1822" s="12" t="str">
        <f t="shared" si="182"/>
        <v>Mar-13</v>
      </c>
      <c r="G1822" s="12"/>
    </row>
    <row r="1823" spans="1:7">
      <c r="A1823" s="2">
        <f t="shared" si="184"/>
        <v>41360</v>
      </c>
      <c r="B1823" t="str">
        <f t="shared" si="183"/>
        <v>2013_03</v>
      </c>
      <c r="C1823" t="str">
        <f t="shared" si="179"/>
        <v>Mar</v>
      </c>
      <c r="D1823" t="str">
        <f t="shared" si="180"/>
        <v>2013_Mar</v>
      </c>
      <c r="E1823" s="12" t="str">
        <f t="shared" si="181"/>
        <v>27_Mar</v>
      </c>
      <c r="F1823" s="12" t="str">
        <f t="shared" si="182"/>
        <v>Mar-13</v>
      </c>
      <c r="G1823" s="12"/>
    </row>
    <row r="1824" spans="1:7">
      <c r="A1824" s="2">
        <f t="shared" si="184"/>
        <v>41361</v>
      </c>
      <c r="B1824" t="str">
        <f t="shared" si="183"/>
        <v>2013_03</v>
      </c>
      <c r="C1824" t="str">
        <f t="shared" si="179"/>
        <v>Mar</v>
      </c>
      <c r="D1824" t="str">
        <f t="shared" si="180"/>
        <v>2013_Mar</v>
      </c>
      <c r="E1824" s="12" t="str">
        <f t="shared" si="181"/>
        <v>28_Mar</v>
      </c>
      <c r="F1824" s="12" t="str">
        <f t="shared" si="182"/>
        <v>Mar-13</v>
      </c>
      <c r="G1824" s="12"/>
    </row>
    <row r="1825" spans="1:7">
      <c r="A1825" s="2">
        <f t="shared" si="184"/>
        <v>41362</v>
      </c>
      <c r="B1825" t="str">
        <f t="shared" si="183"/>
        <v>2013_03</v>
      </c>
      <c r="C1825" t="str">
        <f t="shared" si="179"/>
        <v>Mar</v>
      </c>
      <c r="D1825" t="str">
        <f t="shared" si="180"/>
        <v>2013_Mar</v>
      </c>
      <c r="E1825" s="12" t="str">
        <f t="shared" si="181"/>
        <v>29_Mar</v>
      </c>
      <c r="F1825" s="12" t="str">
        <f t="shared" si="182"/>
        <v>Mar-13</v>
      </c>
      <c r="G1825" s="12"/>
    </row>
    <row r="1826" spans="1:7">
      <c r="A1826" s="2">
        <f t="shared" si="184"/>
        <v>41363</v>
      </c>
      <c r="B1826" t="str">
        <f t="shared" si="183"/>
        <v>2013_03</v>
      </c>
      <c r="C1826" t="str">
        <f t="shared" si="179"/>
        <v>Mar</v>
      </c>
      <c r="D1826" t="str">
        <f t="shared" si="180"/>
        <v>2013_Mar</v>
      </c>
      <c r="E1826" s="12" t="str">
        <f t="shared" si="181"/>
        <v>30_Mar</v>
      </c>
      <c r="F1826" s="12" t="str">
        <f t="shared" si="182"/>
        <v>Mar-13</v>
      </c>
      <c r="G1826" s="12"/>
    </row>
    <row r="1827" spans="1:7">
      <c r="A1827" s="2">
        <f t="shared" si="184"/>
        <v>41364</v>
      </c>
      <c r="B1827" t="str">
        <f t="shared" si="183"/>
        <v>2013_03</v>
      </c>
      <c r="C1827" t="str">
        <f t="shared" si="179"/>
        <v>Mar</v>
      </c>
      <c r="D1827" t="str">
        <f t="shared" si="180"/>
        <v>2013_Mar</v>
      </c>
      <c r="E1827" s="12" t="str">
        <f t="shared" si="181"/>
        <v>31_Mar</v>
      </c>
      <c r="F1827" s="12" t="str">
        <f t="shared" si="182"/>
        <v>Mar-13</v>
      </c>
      <c r="G1827" s="12"/>
    </row>
    <row r="1828" spans="1:7">
      <c r="A1828" s="2">
        <f t="shared" si="184"/>
        <v>41365</v>
      </c>
      <c r="B1828" t="str">
        <f t="shared" si="183"/>
        <v>2013_04</v>
      </c>
      <c r="C1828" t="str">
        <f t="shared" si="179"/>
        <v>Apr</v>
      </c>
      <c r="D1828" t="str">
        <f t="shared" si="180"/>
        <v>2013_Apr</v>
      </c>
      <c r="E1828" s="12" t="str">
        <f t="shared" si="181"/>
        <v>01_Apr</v>
      </c>
      <c r="F1828" s="12" t="str">
        <f t="shared" si="182"/>
        <v>Apr-13</v>
      </c>
      <c r="G1828" s="12"/>
    </row>
    <row r="1829" spans="1:7">
      <c r="A1829" s="2">
        <f t="shared" si="184"/>
        <v>41366</v>
      </c>
      <c r="B1829" t="str">
        <f t="shared" si="183"/>
        <v>2013_04</v>
      </c>
      <c r="C1829" t="str">
        <f t="shared" si="179"/>
        <v>Apr</v>
      </c>
      <c r="D1829" t="str">
        <f t="shared" si="180"/>
        <v>2013_Apr</v>
      </c>
      <c r="E1829" s="12" t="str">
        <f t="shared" si="181"/>
        <v>02_Apr</v>
      </c>
      <c r="F1829" s="12" t="str">
        <f t="shared" si="182"/>
        <v>Apr-13</v>
      </c>
      <c r="G1829" s="12"/>
    </row>
    <row r="1830" spans="1:7">
      <c r="A1830" s="2">
        <f t="shared" si="184"/>
        <v>41367</v>
      </c>
      <c r="B1830" t="str">
        <f t="shared" si="183"/>
        <v>2013_04</v>
      </c>
      <c r="C1830" t="str">
        <f t="shared" si="179"/>
        <v>Apr</v>
      </c>
      <c r="D1830" t="str">
        <f t="shared" si="180"/>
        <v>2013_Apr</v>
      </c>
      <c r="E1830" s="12" t="str">
        <f t="shared" si="181"/>
        <v>03_Apr</v>
      </c>
      <c r="F1830" s="12" t="str">
        <f t="shared" si="182"/>
        <v>Apr-13</v>
      </c>
      <c r="G1830" s="12"/>
    </row>
    <row r="1831" spans="1:7">
      <c r="A1831" s="2">
        <f t="shared" si="184"/>
        <v>41368</v>
      </c>
      <c r="B1831" t="str">
        <f t="shared" si="183"/>
        <v>2013_04</v>
      </c>
      <c r="C1831" t="str">
        <f t="shared" si="179"/>
        <v>Apr</v>
      </c>
      <c r="D1831" t="str">
        <f t="shared" si="180"/>
        <v>2013_Apr</v>
      </c>
      <c r="E1831" s="12" t="str">
        <f t="shared" si="181"/>
        <v>04_Apr</v>
      </c>
      <c r="F1831" s="12" t="str">
        <f t="shared" si="182"/>
        <v>Apr-13</v>
      </c>
      <c r="G1831" s="12"/>
    </row>
    <row r="1832" spans="1:7">
      <c r="A1832" s="2">
        <f t="shared" si="184"/>
        <v>41369</v>
      </c>
      <c r="B1832" t="str">
        <f t="shared" si="183"/>
        <v>2013_04</v>
      </c>
      <c r="C1832" t="str">
        <f t="shared" si="179"/>
        <v>Apr</v>
      </c>
      <c r="D1832" t="str">
        <f t="shared" si="180"/>
        <v>2013_Apr</v>
      </c>
      <c r="E1832" s="12" t="str">
        <f t="shared" si="181"/>
        <v>05_Apr</v>
      </c>
      <c r="F1832" s="12" t="str">
        <f t="shared" si="182"/>
        <v>Apr-13</v>
      </c>
      <c r="G1832" s="12"/>
    </row>
    <row r="1833" spans="1:7">
      <c r="A1833" s="2">
        <f t="shared" si="184"/>
        <v>41370</v>
      </c>
      <c r="B1833" t="str">
        <f t="shared" si="183"/>
        <v>2013_04</v>
      </c>
      <c r="C1833" t="str">
        <f t="shared" si="179"/>
        <v>Apr</v>
      </c>
      <c r="D1833" t="str">
        <f t="shared" si="180"/>
        <v>2013_Apr</v>
      </c>
      <c r="E1833" s="12" t="str">
        <f t="shared" si="181"/>
        <v>06_Apr</v>
      </c>
      <c r="F1833" s="12" t="str">
        <f t="shared" si="182"/>
        <v>Apr-13</v>
      </c>
      <c r="G1833" s="12"/>
    </row>
    <row r="1834" spans="1:7">
      <c r="A1834" s="2">
        <f t="shared" si="184"/>
        <v>41371</v>
      </c>
      <c r="B1834" t="str">
        <f t="shared" si="183"/>
        <v>2013_04</v>
      </c>
      <c r="C1834" t="str">
        <f t="shared" si="179"/>
        <v>Apr</v>
      </c>
      <c r="D1834" t="str">
        <f t="shared" si="180"/>
        <v>2013_Apr</v>
      </c>
      <c r="E1834" s="12" t="str">
        <f t="shared" si="181"/>
        <v>07_Apr</v>
      </c>
      <c r="F1834" s="12" t="str">
        <f t="shared" si="182"/>
        <v>Apr-13</v>
      </c>
      <c r="G1834" s="12"/>
    </row>
    <row r="1835" spans="1:7">
      <c r="A1835" s="2">
        <f t="shared" si="184"/>
        <v>41372</v>
      </c>
      <c r="B1835" t="str">
        <f t="shared" si="183"/>
        <v>2013_04</v>
      </c>
      <c r="C1835" t="str">
        <f t="shared" si="179"/>
        <v>Apr</v>
      </c>
      <c r="D1835" t="str">
        <f t="shared" si="180"/>
        <v>2013_Apr</v>
      </c>
      <c r="E1835" s="12" t="str">
        <f t="shared" si="181"/>
        <v>08_Apr</v>
      </c>
      <c r="F1835" s="12" t="str">
        <f t="shared" si="182"/>
        <v>Apr-13</v>
      </c>
      <c r="G1835" s="12"/>
    </row>
    <row r="1836" spans="1:7">
      <c r="A1836" s="2">
        <f t="shared" si="184"/>
        <v>41373</v>
      </c>
      <c r="B1836" t="str">
        <f t="shared" si="183"/>
        <v>2013_04</v>
      </c>
      <c r="C1836" t="str">
        <f t="shared" si="179"/>
        <v>Apr</v>
      </c>
      <c r="D1836" t="str">
        <f t="shared" si="180"/>
        <v>2013_Apr</v>
      </c>
      <c r="E1836" s="12" t="str">
        <f t="shared" si="181"/>
        <v>09_Apr</v>
      </c>
      <c r="F1836" s="12" t="str">
        <f t="shared" si="182"/>
        <v>Apr-13</v>
      </c>
      <c r="G1836" s="12"/>
    </row>
    <row r="1837" spans="1:7">
      <c r="A1837" s="2">
        <f t="shared" si="184"/>
        <v>41374</v>
      </c>
      <c r="B1837" t="str">
        <f t="shared" si="183"/>
        <v>2013_04</v>
      </c>
      <c r="C1837" t="str">
        <f t="shared" si="179"/>
        <v>Apr</v>
      </c>
      <c r="D1837" t="str">
        <f t="shared" si="180"/>
        <v>2013_Apr</v>
      </c>
      <c r="E1837" s="12" t="str">
        <f t="shared" si="181"/>
        <v>10_Apr</v>
      </c>
      <c r="F1837" s="12" t="str">
        <f t="shared" si="182"/>
        <v>Apr-13</v>
      </c>
      <c r="G1837" s="12"/>
    </row>
    <row r="1838" spans="1:7">
      <c r="A1838" s="2">
        <f t="shared" si="184"/>
        <v>41375</v>
      </c>
      <c r="B1838" t="str">
        <f t="shared" si="183"/>
        <v>2013_04</v>
      </c>
      <c r="C1838" t="str">
        <f t="shared" si="179"/>
        <v>Apr</v>
      </c>
      <c r="D1838" t="str">
        <f t="shared" si="180"/>
        <v>2013_Apr</v>
      </c>
      <c r="E1838" s="12" t="str">
        <f t="shared" si="181"/>
        <v>11_Apr</v>
      </c>
      <c r="F1838" s="12" t="str">
        <f t="shared" si="182"/>
        <v>Apr-13</v>
      </c>
      <c r="G1838" s="12"/>
    </row>
    <row r="1839" spans="1:7">
      <c r="A1839" s="2">
        <f t="shared" si="184"/>
        <v>41376</v>
      </c>
      <c r="B1839" t="str">
        <f t="shared" si="183"/>
        <v>2013_04</v>
      </c>
      <c r="C1839" t="str">
        <f t="shared" si="179"/>
        <v>Apr</v>
      </c>
      <c r="D1839" t="str">
        <f t="shared" si="180"/>
        <v>2013_Apr</v>
      </c>
      <c r="E1839" s="12" t="str">
        <f t="shared" si="181"/>
        <v>12_Apr</v>
      </c>
      <c r="F1839" s="12" t="str">
        <f t="shared" si="182"/>
        <v>Apr-13</v>
      </c>
      <c r="G1839" s="12"/>
    </row>
    <row r="1840" spans="1:7">
      <c r="A1840" s="2">
        <f t="shared" si="184"/>
        <v>41377</v>
      </c>
      <c r="B1840" t="str">
        <f t="shared" si="183"/>
        <v>2013_04</v>
      </c>
      <c r="C1840" t="str">
        <f t="shared" si="179"/>
        <v>Apr</v>
      </c>
      <c r="D1840" t="str">
        <f t="shared" si="180"/>
        <v>2013_Apr</v>
      </c>
      <c r="E1840" s="12" t="str">
        <f t="shared" si="181"/>
        <v>13_Apr</v>
      </c>
      <c r="F1840" s="12" t="str">
        <f t="shared" si="182"/>
        <v>Apr-13</v>
      </c>
      <c r="G1840" s="12"/>
    </row>
    <row r="1841" spans="1:7">
      <c r="A1841" s="2">
        <f t="shared" si="184"/>
        <v>41378</v>
      </c>
      <c r="B1841" t="str">
        <f t="shared" si="183"/>
        <v>2013_04</v>
      </c>
      <c r="C1841" t="str">
        <f t="shared" si="179"/>
        <v>Apr</v>
      </c>
      <c r="D1841" t="str">
        <f t="shared" si="180"/>
        <v>2013_Apr</v>
      </c>
      <c r="E1841" s="12" t="str">
        <f t="shared" si="181"/>
        <v>14_Apr</v>
      </c>
      <c r="F1841" s="12" t="str">
        <f t="shared" si="182"/>
        <v>Apr-13</v>
      </c>
      <c r="G1841" s="12"/>
    </row>
    <row r="1842" spans="1:7">
      <c r="A1842" s="2">
        <f t="shared" si="184"/>
        <v>41379</v>
      </c>
      <c r="B1842" t="str">
        <f t="shared" si="183"/>
        <v>2013_04</v>
      </c>
      <c r="C1842" t="str">
        <f t="shared" si="179"/>
        <v>Apr</v>
      </c>
      <c r="D1842" t="str">
        <f t="shared" si="180"/>
        <v>2013_Apr</v>
      </c>
      <c r="E1842" s="12" t="str">
        <f t="shared" si="181"/>
        <v>15_Apr</v>
      </c>
      <c r="F1842" s="12" t="str">
        <f t="shared" si="182"/>
        <v>Apr-13</v>
      </c>
      <c r="G1842" s="12"/>
    </row>
    <row r="1843" spans="1:7">
      <c r="A1843" s="2">
        <f t="shared" si="184"/>
        <v>41380</v>
      </c>
      <c r="B1843" t="str">
        <f t="shared" si="183"/>
        <v>2013_04</v>
      </c>
      <c r="C1843" t="str">
        <f t="shared" si="179"/>
        <v>Apr</v>
      </c>
      <c r="D1843" t="str">
        <f t="shared" si="180"/>
        <v>2013_Apr</v>
      </c>
      <c r="E1843" s="12" t="str">
        <f t="shared" si="181"/>
        <v>16_Apr</v>
      </c>
      <c r="F1843" s="12" t="str">
        <f t="shared" si="182"/>
        <v>Apr-13</v>
      </c>
      <c r="G1843" s="12"/>
    </row>
    <row r="1844" spans="1:7">
      <c r="A1844" s="2">
        <f t="shared" si="184"/>
        <v>41381</v>
      </c>
      <c r="B1844" t="str">
        <f t="shared" si="183"/>
        <v>2013_04</v>
      </c>
      <c r="C1844" t="str">
        <f t="shared" si="179"/>
        <v>Apr</v>
      </c>
      <c r="D1844" t="str">
        <f t="shared" si="180"/>
        <v>2013_Apr</v>
      </c>
      <c r="E1844" s="12" t="str">
        <f t="shared" si="181"/>
        <v>17_Apr</v>
      </c>
      <c r="F1844" s="12" t="str">
        <f t="shared" si="182"/>
        <v>Apr-13</v>
      </c>
      <c r="G1844" s="12"/>
    </row>
    <row r="1845" spans="1:7">
      <c r="A1845" s="2">
        <f t="shared" si="184"/>
        <v>41382</v>
      </c>
      <c r="B1845" t="str">
        <f t="shared" si="183"/>
        <v>2013_04</v>
      </c>
      <c r="C1845" t="str">
        <f t="shared" si="179"/>
        <v>Apr</v>
      </c>
      <c r="D1845" t="str">
        <f t="shared" si="180"/>
        <v>2013_Apr</v>
      </c>
      <c r="E1845" s="12" t="str">
        <f t="shared" si="181"/>
        <v>18_Apr</v>
      </c>
      <c r="F1845" s="12" t="str">
        <f t="shared" si="182"/>
        <v>Apr-13</v>
      </c>
      <c r="G1845" s="12"/>
    </row>
    <row r="1846" spans="1:7">
      <c r="A1846" s="2">
        <f t="shared" si="184"/>
        <v>41383</v>
      </c>
      <c r="B1846" t="str">
        <f t="shared" si="183"/>
        <v>2013_04</v>
      </c>
      <c r="C1846" t="str">
        <f t="shared" si="179"/>
        <v>Apr</v>
      </c>
      <c r="D1846" t="str">
        <f t="shared" si="180"/>
        <v>2013_Apr</v>
      </c>
      <c r="E1846" s="12" t="str">
        <f t="shared" si="181"/>
        <v>19_Apr</v>
      </c>
      <c r="F1846" s="12" t="str">
        <f t="shared" si="182"/>
        <v>Apr-13</v>
      </c>
      <c r="G1846" s="12"/>
    </row>
    <row r="1847" spans="1:7">
      <c r="A1847" s="2">
        <f t="shared" si="184"/>
        <v>41384</v>
      </c>
      <c r="B1847" t="str">
        <f t="shared" si="183"/>
        <v>2013_04</v>
      </c>
      <c r="C1847" t="str">
        <f t="shared" si="179"/>
        <v>Apr</v>
      </c>
      <c r="D1847" t="str">
        <f t="shared" si="180"/>
        <v>2013_Apr</v>
      </c>
      <c r="E1847" s="12" t="str">
        <f t="shared" si="181"/>
        <v>20_Apr</v>
      </c>
      <c r="F1847" s="12" t="str">
        <f t="shared" si="182"/>
        <v>Apr-13</v>
      </c>
      <c r="G1847" s="12"/>
    </row>
    <row r="1848" spans="1:7">
      <c r="A1848" s="2">
        <f t="shared" si="184"/>
        <v>41385</v>
      </c>
      <c r="B1848" t="str">
        <f t="shared" si="183"/>
        <v>2013_04</v>
      </c>
      <c r="C1848" t="str">
        <f t="shared" si="179"/>
        <v>Apr</v>
      </c>
      <c r="D1848" t="str">
        <f t="shared" si="180"/>
        <v>2013_Apr</v>
      </c>
      <c r="E1848" s="12" t="str">
        <f t="shared" si="181"/>
        <v>21_Apr</v>
      </c>
      <c r="F1848" s="12" t="str">
        <f t="shared" si="182"/>
        <v>Apr-13</v>
      </c>
      <c r="G1848" s="12"/>
    </row>
    <row r="1849" spans="1:7">
      <c r="A1849" s="2">
        <f t="shared" si="184"/>
        <v>41386</v>
      </c>
      <c r="B1849" t="str">
        <f t="shared" si="183"/>
        <v>2013_04</v>
      </c>
      <c r="C1849" t="str">
        <f t="shared" si="179"/>
        <v>Apr</v>
      </c>
      <c r="D1849" t="str">
        <f t="shared" si="180"/>
        <v>2013_Apr</v>
      </c>
      <c r="E1849" s="12" t="str">
        <f t="shared" si="181"/>
        <v>22_Apr</v>
      </c>
      <c r="F1849" s="12" t="str">
        <f t="shared" si="182"/>
        <v>Apr-13</v>
      </c>
      <c r="G1849" s="12"/>
    </row>
    <row r="1850" spans="1:7">
      <c r="A1850" s="2">
        <f t="shared" si="184"/>
        <v>41387</v>
      </c>
      <c r="B1850" t="str">
        <f t="shared" si="183"/>
        <v>2013_04</v>
      </c>
      <c r="C1850" t="str">
        <f t="shared" si="179"/>
        <v>Apr</v>
      </c>
      <c r="D1850" t="str">
        <f t="shared" si="180"/>
        <v>2013_Apr</v>
      </c>
      <c r="E1850" s="12" t="str">
        <f t="shared" si="181"/>
        <v>23_Apr</v>
      </c>
      <c r="F1850" s="12" t="str">
        <f t="shared" si="182"/>
        <v>Apr-13</v>
      </c>
      <c r="G1850" s="12"/>
    </row>
    <row r="1851" spans="1:7">
      <c r="A1851" s="2">
        <f t="shared" si="184"/>
        <v>41388</v>
      </c>
      <c r="B1851" t="str">
        <f t="shared" si="183"/>
        <v>2013_04</v>
      </c>
      <c r="C1851" t="str">
        <f t="shared" si="179"/>
        <v>Apr</v>
      </c>
      <c r="D1851" t="str">
        <f t="shared" si="180"/>
        <v>2013_Apr</v>
      </c>
      <c r="E1851" s="12" t="str">
        <f t="shared" si="181"/>
        <v>24_Apr</v>
      </c>
      <c r="F1851" s="12" t="str">
        <f t="shared" si="182"/>
        <v>Apr-13</v>
      </c>
      <c r="G1851" s="12"/>
    </row>
    <row r="1852" spans="1:7">
      <c r="A1852" s="2">
        <f t="shared" si="184"/>
        <v>41389</v>
      </c>
      <c r="B1852" t="str">
        <f t="shared" si="183"/>
        <v>2013_04</v>
      </c>
      <c r="C1852" t="str">
        <f t="shared" si="179"/>
        <v>Apr</v>
      </c>
      <c r="D1852" t="str">
        <f t="shared" si="180"/>
        <v>2013_Apr</v>
      </c>
      <c r="E1852" s="12" t="str">
        <f t="shared" si="181"/>
        <v>25_Apr</v>
      </c>
      <c r="F1852" s="12" t="str">
        <f t="shared" si="182"/>
        <v>Apr-13</v>
      </c>
      <c r="G1852" s="12"/>
    </row>
    <row r="1853" spans="1:7">
      <c r="A1853" s="2">
        <f t="shared" si="184"/>
        <v>41390</v>
      </c>
      <c r="B1853" t="str">
        <f t="shared" si="183"/>
        <v>2013_04</v>
      </c>
      <c r="C1853" t="str">
        <f t="shared" si="179"/>
        <v>Apr</v>
      </c>
      <c r="D1853" t="str">
        <f t="shared" si="180"/>
        <v>2013_Apr</v>
      </c>
      <c r="E1853" s="12" t="str">
        <f t="shared" si="181"/>
        <v>26_Apr</v>
      </c>
      <c r="F1853" s="12" t="str">
        <f t="shared" si="182"/>
        <v>Apr-13</v>
      </c>
      <c r="G1853" s="12"/>
    </row>
    <row r="1854" spans="1:7">
      <c r="A1854" s="2">
        <f t="shared" si="184"/>
        <v>41391</v>
      </c>
      <c r="B1854" t="str">
        <f t="shared" si="183"/>
        <v>2013_04</v>
      </c>
      <c r="C1854" t="str">
        <f t="shared" si="179"/>
        <v>Apr</v>
      </c>
      <c r="D1854" t="str">
        <f t="shared" si="180"/>
        <v>2013_Apr</v>
      </c>
      <c r="E1854" s="12" t="str">
        <f t="shared" si="181"/>
        <v>27_Apr</v>
      </c>
      <c r="F1854" s="12" t="str">
        <f t="shared" si="182"/>
        <v>Apr-13</v>
      </c>
      <c r="G1854" s="12"/>
    </row>
    <row r="1855" spans="1:7">
      <c r="A1855" s="2">
        <f t="shared" si="184"/>
        <v>41392</v>
      </c>
      <c r="B1855" t="str">
        <f t="shared" si="183"/>
        <v>2013_04</v>
      </c>
      <c r="C1855" t="str">
        <f t="shared" si="179"/>
        <v>Apr</v>
      </c>
      <c r="D1855" t="str">
        <f t="shared" si="180"/>
        <v>2013_Apr</v>
      </c>
      <c r="E1855" s="12" t="str">
        <f t="shared" si="181"/>
        <v>28_Apr</v>
      </c>
      <c r="F1855" s="12" t="str">
        <f t="shared" si="182"/>
        <v>Apr-13</v>
      </c>
      <c r="G1855" s="12"/>
    </row>
    <row r="1856" spans="1:7">
      <c r="A1856" s="2">
        <f t="shared" si="184"/>
        <v>41393</v>
      </c>
      <c r="B1856" t="str">
        <f t="shared" si="183"/>
        <v>2013_04</v>
      </c>
      <c r="C1856" t="str">
        <f t="shared" si="179"/>
        <v>Apr</v>
      </c>
      <c r="D1856" t="str">
        <f t="shared" si="180"/>
        <v>2013_Apr</v>
      </c>
      <c r="E1856" s="12" t="str">
        <f t="shared" si="181"/>
        <v>29_Apr</v>
      </c>
      <c r="F1856" s="12" t="str">
        <f t="shared" si="182"/>
        <v>Apr-13</v>
      </c>
      <c r="G1856" s="12"/>
    </row>
    <row r="1857" spans="1:7">
      <c r="A1857" s="2">
        <f t="shared" si="184"/>
        <v>41394</v>
      </c>
      <c r="B1857" t="str">
        <f t="shared" si="183"/>
        <v>2013_04</v>
      </c>
      <c r="C1857" t="str">
        <f t="shared" si="179"/>
        <v>Apr</v>
      </c>
      <c r="D1857" t="str">
        <f t="shared" si="180"/>
        <v>2013_Apr</v>
      </c>
      <c r="E1857" s="12" t="str">
        <f t="shared" si="181"/>
        <v>30_Apr</v>
      </c>
      <c r="F1857" s="12" t="str">
        <f t="shared" si="182"/>
        <v>Apr-13</v>
      </c>
      <c r="G1857" s="12"/>
    </row>
    <row r="1858" spans="1:7">
      <c r="A1858" s="2">
        <f t="shared" si="184"/>
        <v>41395</v>
      </c>
      <c r="B1858" t="str">
        <f t="shared" si="183"/>
        <v>2013_05</v>
      </c>
      <c r="C1858" t="str">
        <f t="shared" ref="C1858:C1921" si="185">VLOOKUP(TEXT(MONTH(A1858),"00"),$H$2:$I$13,2,FALSE)</f>
        <v>May</v>
      </c>
      <c r="D1858" t="str">
        <f t="shared" si="180"/>
        <v>2013_May</v>
      </c>
      <c r="E1858" s="12" t="str">
        <f t="shared" si="181"/>
        <v>01_May</v>
      </c>
      <c r="F1858" s="12" t="str">
        <f t="shared" si="182"/>
        <v>May-13</v>
      </c>
      <c r="G1858" s="12"/>
    </row>
    <row r="1859" spans="1:7">
      <c r="A1859" s="2">
        <f t="shared" si="184"/>
        <v>41396</v>
      </c>
      <c r="B1859" t="str">
        <f t="shared" si="183"/>
        <v>2013_05</v>
      </c>
      <c r="C1859" t="str">
        <f t="shared" si="185"/>
        <v>May</v>
      </c>
      <c r="D1859" t="str">
        <f t="shared" ref="D1859:D1922" si="186">TEXT(YEAR(A1859),"0000")&amp;"_"&amp;C1859</f>
        <v>2013_May</v>
      </c>
      <c r="E1859" s="12" t="str">
        <f t="shared" ref="E1859:E1922" si="187">VLOOKUP(DAY(A1859),$G$2:$H$32,2,FALSE)&amp;"_"&amp;C1859</f>
        <v>02_May</v>
      </c>
      <c r="F1859" s="12" t="str">
        <f t="shared" si="182"/>
        <v>May-13</v>
      </c>
      <c r="G1859" s="12"/>
    </row>
    <row r="1860" spans="1:7">
      <c r="A1860" s="2">
        <f t="shared" si="184"/>
        <v>41397</v>
      </c>
      <c r="B1860" t="str">
        <f t="shared" si="183"/>
        <v>2013_05</v>
      </c>
      <c r="C1860" t="str">
        <f t="shared" si="185"/>
        <v>May</v>
      </c>
      <c r="D1860" t="str">
        <f t="shared" si="186"/>
        <v>2013_May</v>
      </c>
      <c r="E1860" s="12" t="str">
        <f t="shared" si="187"/>
        <v>03_May</v>
      </c>
      <c r="F1860" s="12" t="str">
        <f t="shared" ref="F1860:F1923" si="188">C1860&amp;"-"&amp;RIGHT(YEAR(A1860),2)</f>
        <v>May-13</v>
      </c>
      <c r="G1860" s="12"/>
    </row>
    <row r="1861" spans="1:7">
      <c r="A1861" s="2">
        <f t="shared" si="184"/>
        <v>41398</v>
      </c>
      <c r="B1861" t="str">
        <f t="shared" si="183"/>
        <v>2013_05</v>
      </c>
      <c r="C1861" t="str">
        <f t="shared" si="185"/>
        <v>May</v>
      </c>
      <c r="D1861" t="str">
        <f t="shared" si="186"/>
        <v>2013_May</v>
      </c>
      <c r="E1861" s="12" t="str">
        <f t="shared" si="187"/>
        <v>04_May</v>
      </c>
      <c r="F1861" s="12" t="str">
        <f t="shared" si="188"/>
        <v>May-13</v>
      </c>
      <c r="G1861" s="12"/>
    </row>
    <row r="1862" spans="1:7">
      <c r="A1862" s="2">
        <f t="shared" si="184"/>
        <v>41399</v>
      </c>
      <c r="B1862" t="str">
        <f t="shared" si="183"/>
        <v>2013_05</v>
      </c>
      <c r="C1862" t="str">
        <f t="shared" si="185"/>
        <v>May</v>
      </c>
      <c r="D1862" t="str">
        <f t="shared" si="186"/>
        <v>2013_May</v>
      </c>
      <c r="E1862" s="12" t="str">
        <f t="shared" si="187"/>
        <v>05_May</v>
      </c>
      <c r="F1862" s="12" t="str">
        <f t="shared" si="188"/>
        <v>May-13</v>
      </c>
      <c r="G1862" s="12"/>
    </row>
    <row r="1863" spans="1:7">
      <c r="A1863" s="2">
        <f t="shared" si="184"/>
        <v>41400</v>
      </c>
      <c r="B1863" t="str">
        <f t="shared" si="183"/>
        <v>2013_05</v>
      </c>
      <c r="C1863" t="str">
        <f t="shared" si="185"/>
        <v>May</v>
      </c>
      <c r="D1863" t="str">
        <f t="shared" si="186"/>
        <v>2013_May</v>
      </c>
      <c r="E1863" s="12" t="str">
        <f t="shared" si="187"/>
        <v>06_May</v>
      </c>
      <c r="F1863" s="12" t="str">
        <f t="shared" si="188"/>
        <v>May-13</v>
      </c>
      <c r="G1863" s="12"/>
    </row>
    <row r="1864" spans="1:7">
      <c r="A1864" s="2">
        <f t="shared" si="184"/>
        <v>41401</v>
      </c>
      <c r="B1864" t="str">
        <f t="shared" si="183"/>
        <v>2013_05</v>
      </c>
      <c r="C1864" t="str">
        <f t="shared" si="185"/>
        <v>May</v>
      </c>
      <c r="D1864" t="str">
        <f t="shared" si="186"/>
        <v>2013_May</v>
      </c>
      <c r="E1864" s="12" t="str">
        <f t="shared" si="187"/>
        <v>07_May</v>
      </c>
      <c r="F1864" s="12" t="str">
        <f t="shared" si="188"/>
        <v>May-13</v>
      </c>
      <c r="G1864" s="12"/>
    </row>
    <row r="1865" spans="1:7">
      <c r="A1865" s="2">
        <f t="shared" si="184"/>
        <v>41402</v>
      </c>
      <c r="B1865" t="str">
        <f t="shared" si="183"/>
        <v>2013_05</v>
      </c>
      <c r="C1865" t="str">
        <f t="shared" si="185"/>
        <v>May</v>
      </c>
      <c r="D1865" t="str">
        <f t="shared" si="186"/>
        <v>2013_May</v>
      </c>
      <c r="E1865" s="12" t="str">
        <f t="shared" si="187"/>
        <v>08_May</v>
      </c>
      <c r="F1865" s="12" t="str">
        <f t="shared" si="188"/>
        <v>May-13</v>
      </c>
      <c r="G1865" s="12"/>
    </row>
    <row r="1866" spans="1:7">
      <c r="A1866" s="2">
        <f t="shared" si="184"/>
        <v>41403</v>
      </c>
      <c r="B1866" t="str">
        <f t="shared" si="183"/>
        <v>2013_05</v>
      </c>
      <c r="C1866" t="str">
        <f t="shared" si="185"/>
        <v>May</v>
      </c>
      <c r="D1866" t="str">
        <f t="shared" si="186"/>
        <v>2013_May</v>
      </c>
      <c r="E1866" s="12" t="str">
        <f t="shared" si="187"/>
        <v>09_May</v>
      </c>
      <c r="F1866" s="12" t="str">
        <f t="shared" si="188"/>
        <v>May-13</v>
      </c>
      <c r="G1866" s="12"/>
    </row>
    <row r="1867" spans="1:7">
      <c r="A1867" s="2">
        <f t="shared" si="184"/>
        <v>41404</v>
      </c>
      <c r="B1867" t="str">
        <f t="shared" ref="B1867:B1930" si="189">TEXT(YEAR(A1867),"0000")&amp;"_"&amp;TEXT(MONTH(A1867),"00")</f>
        <v>2013_05</v>
      </c>
      <c r="C1867" t="str">
        <f t="shared" si="185"/>
        <v>May</v>
      </c>
      <c r="D1867" t="str">
        <f t="shared" si="186"/>
        <v>2013_May</v>
      </c>
      <c r="E1867" s="12" t="str">
        <f t="shared" si="187"/>
        <v>10_May</v>
      </c>
      <c r="F1867" s="12" t="str">
        <f t="shared" si="188"/>
        <v>May-13</v>
      </c>
      <c r="G1867" s="12"/>
    </row>
    <row r="1868" spans="1:7">
      <c r="A1868" s="2">
        <f t="shared" ref="A1868:A1931" si="190">A1867+1</f>
        <v>41405</v>
      </c>
      <c r="B1868" t="str">
        <f t="shared" si="189"/>
        <v>2013_05</v>
      </c>
      <c r="C1868" t="str">
        <f t="shared" si="185"/>
        <v>May</v>
      </c>
      <c r="D1868" t="str">
        <f t="shared" si="186"/>
        <v>2013_May</v>
      </c>
      <c r="E1868" s="12" t="str">
        <f t="shared" si="187"/>
        <v>11_May</v>
      </c>
      <c r="F1868" s="12" t="str">
        <f t="shared" si="188"/>
        <v>May-13</v>
      </c>
      <c r="G1868" s="12"/>
    </row>
    <row r="1869" spans="1:7">
      <c r="A1869" s="2">
        <f t="shared" si="190"/>
        <v>41406</v>
      </c>
      <c r="B1869" t="str">
        <f t="shared" si="189"/>
        <v>2013_05</v>
      </c>
      <c r="C1869" t="str">
        <f t="shared" si="185"/>
        <v>May</v>
      </c>
      <c r="D1869" t="str">
        <f t="shared" si="186"/>
        <v>2013_May</v>
      </c>
      <c r="E1869" s="12" t="str">
        <f t="shared" si="187"/>
        <v>12_May</v>
      </c>
      <c r="F1869" s="12" t="str">
        <f t="shared" si="188"/>
        <v>May-13</v>
      </c>
      <c r="G1869" s="12"/>
    </row>
    <row r="1870" spans="1:7">
      <c r="A1870" s="2">
        <f t="shared" si="190"/>
        <v>41407</v>
      </c>
      <c r="B1870" t="str">
        <f t="shared" si="189"/>
        <v>2013_05</v>
      </c>
      <c r="C1870" t="str">
        <f t="shared" si="185"/>
        <v>May</v>
      </c>
      <c r="D1870" t="str">
        <f t="shared" si="186"/>
        <v>2013_May</v>
      </c>
      <c r="E1870" s="12" t="str">
        <f t="shared" si="187"/>
        <v>13_May</v>
      </c>
      <c r="F1870" s="12" t="str">
        <f t="shared" si="188"/>
        <v>May-13</v>
      </c>
      <c r="G1870" s="12"/>
    </row>
    <row r="1871" spans="1:7">
      <c r="A1871" s="2">
        <f t="shared" si="190"/>
        <v>41408</v>
      </c>
      <c r="B1871" t="str">
        <f t="shared" si="189"/>
        <v>2013_05</v>
      </c>
      <c r="C1871" t="str">
        <f t="shared" si="185"/>
        <v>May</v>
      </c>
      <c r="D1871" t="str">
        <f t="shared" si="186"/>
        <v>2013_May</v>
      </c>
      <c r="E1871" s="12" t="str">
        <f t="shared" si="187"/>
        <v>14_May</v>
      </c>
      <c r="F1871" s="12" t="str">
        <f t="shared" si="188"/>
        <v>May-13</v>
      </c>
      <c r="G1871" s="12"/>
    </row>
    <row r="1872" spans="1:7">
      <c r="A1872" s="2">
        <f t="shared" si="190"/>
        <v>41409</v>
      </c>
      <c r="B1872" t="str">
        <f t="shared" si="189"/>
        <v>2013_05</v>
      </c>
      <c r="C1872" t="str">
        <f t="shared" si="185"/>
        <v>May</v>
      </c>
      <c r="D1872" t="str">
        <f t="shared" si="186"/>
        <v>2013_May</v>
      </c>
      <c r="E1872" s="12" t="str">
        <f t="shared" si="187"/>
        <v>15_May</v>
      </c>
      <c r="F1872" s="12" t="str">
        <f t="shared" si="188"/>
        <v>May-13</v>
      </c>
      <c r="G1872" s="12"/>
    </row>
    <row r="1873" spans="1:7">
      <c r="A1873" s="2">
        <f t="shared" si="190"/>
        <v>41410</v>
      </c>
      <c r="B1873" t="str">
        <f t="shared" si="189"/>
        <v>2013_05</v>
      </c>
      <c r="C1873" t="str">
        <f t="shared" si="185"/>
        <v>May</v>
      </c>
      <c r="D1873" t="str">
        <f t="shared" si="186"/>
        <v>2013_May</v>
      </c>
      <c r="E1873" s="12" t="str">
        <f t="shared" si="187"/>
        <v>16_May</v>
      </c>
      <c r="F1873" s="12" t="str">
        <f t="shared" si="188"/>
        <v>May-13</v>
      </c>
      <c r="G1873" s="12"/>
    </row>
    <row r="1874" spans="1:7">
      <c r="A1874" s="2">
        <f t="shared" si="190"/>
        <v>41411</v>
      </c>
      <c r="B1874" t="str">
        <f t="shared" si="189"/>
        <v>2013_05</v>
      </c>
      <c r="C1874" t="str">
        <f t="shared" si="185"/>
        <v>May</v>
      </c>
      <c r="D1874" t="str">
        <f t="shared" si="186"/>
        <v>2013_May</v>
      </c>
      <c r="E1874" s="12" t="str">
        <f t="shared" si="187"/>
        <v>17_May</v>
      </c>
      <c r="F1874" s="12" t="str">
        <f t="shared" si="188"/>
        <v>May-13</v>
      </c>
      <c r="G1874" s="12"/>
    </row>
    <row r="1875" spans="1:7">
      <c r="A1875" s="2">
        <f t="shared" si="190"/>
        <v>41412</v>
      </c>
      <c r="B1875" t="str">
        <f t="shared" si="189"/>
        <v>2013_05</v>
      </c>
      <c r="C1875" t="str">
        <f t="shared" si="185"/>
        <v>May</v>
      </c>
      <c r="D1875" t="str">
        <f t="shared" si="186"/>
        <v>2013_May</v>
      </c>
      <c r="E1875" s="12" t="str">
        <f t="shared" si="187"/>
        <v>18_May</v>
      </c>
      <c r="F1875" s="12" t="str">
        <f t="shared" si="188"/>
        <v>May-13</v>
      </c>
      <c r="G1875" s="12"/>
    </row>
    <row r="1876" spans="1:7">
      <c r="A1876" s="2">
        <f t="shared" si="190"/>
        <v>41413</v>
      </c>
      <c r="B1876" t="str">
        <f t="shared" si="189"/>
        <v>2013_05</v>
      </c>
      <c r="C1876" t="str">
        <f t="shared" si="185"/>
        <v>May</v>
      </c>
      <c r="D1876" t="str">
        <f t="shared" si="186"/>
        <v>2013_May</v>
      </c>
      <c r="E1876" s="12" t="str">
        <f t="shared" si="187"/>
        <v>19_May</v>
      </c>
      <c r="F1876" s="12" t="str">
        <f t="shared" si="188"/>
        <v>May-13</v>
      </c>
      <c r="G1876" s="12"/>
    </row>
    <row r="1877" spans="1:7">
      <c r="A1877" s="2">
        <f t="shared" si="190"/>
        <v>41414</v>
      </c>
      <c r="B1877" t="str">
        <f t="shared" si="189"/>
        <v>2013_05</v>
      </c>
      <c r="C1877" t="str">
        <f t="shared" si="185"/>
        <v>May</v>
      </c>
      <c r="D1877" t="str">
        <f t="shared" si="186"/>
        <v>2013_May</v>
      </c>
      <c r="E1877" s="12" t="str">
        <f t="shared" si="187"/>
        <v>20_May</v>
      </c>
      <c r="F1877" s="12" t="str">
        <f t="shared" si="188"/>
        <v>May-13</v>
      </c>
      <c r="G1877" s="12"/>
    </row>
    <row r="1878" spans="1:7">
      <c r="A1878" s="2">
        <f t="shared" si="190"/>
        <v>41415</v>
      </c>
      <c r="B1878" t="str">
        <f t="shared" si="189"/>
        <v>2013_05</v>
      </c>
      <c r="C1878" t="str">
        <f t="shared" si="185"/>
        <v>May</v>
      </c>
      <c r="D1878" t="str">
        <f t="shared" si="186"/>
        <v>2013_May</v>
      </c>
      <c r="E1878" s="12" t="str">
        <f t="shared" si="187"/>
        <v>21_May</v>
      </c>
      <c r="F1878" s="12" t="str">
        <f t="shared" si="188"/>
        <v>May-13</v>
      </c>
      <c r="G1878" s="12"/>
    </row>
    <row r="1879" spans="1:7">
      <c r="A1879" s="2">
        <f t="shared" si="190"/>
        <v>41416</v>
      </c>
      <c r="B1879" t="str">
        <f t="shared" si="189"/>
        <v>2013_05</v>
      </c>
      <c r="C1879" t="str">
        <f t="shared" si="185"/>
        <v>May</v>
      </c>
      <c r="D1879" t="str">
        <f t="shared" si="186"/>
        <v>2013_May</v>
      </c>
      <c r="E1879" s="12" t="str">
        <f t="shared" si="187"/>
        <v>22_May</v>
      </c>
      <c r="F1879" s="12" t="str">
        <f t="shared" si="188"/>
        <v>May-13</v>
      </c>
      <c r="G1879" s="12"/>
    </row>
    <row r="1880" spans="1:7">
      <c r="A1880" s="2">
        <f t="shared" si="190"/>
        <v>41417</v>
      </c>
      <c r="B1880" t="str">
        <f t="shared" si="189"/>
        <v>2013_05</v>
      </c>
      <c r="C1880" t="str">
        <f t="shared" si="185"/>
        <v>May</v>
      </c>
      <c r="D1880" t="str">
        <f t="shared" si="186"/>
        <v>2013_May</v>
      </c>
      <c r="E1880" s="12" t="str">
        <f t="shared" si="187"/>
        <v>23_May</v>
      </c>
      <c r="F1880" s="12" t="str">
        <f t="shared" si="188"/>
        <v>May-13</v>
      </c>
      <c r="G1880" s="12"/>
    </row>
    <row r="1881" spans="1:7">
      <c r="A1881" s="2">
        <f t="shared" si="190"/>
        <v>41418</v>
      </c>
      <c r="B1881" t="str">
        <f t="shared" si="189"/>
        <v>2013_05</v>
      </c>
      <c r="C1881" t="str">
        <f t="shared" si="185"/>
        <v>May</v>
      </c>
      <c r="D1881" t="str">
        <f t="shared" si="186"/>
        <v>2013_May</v>
      </c>
      <c r="E1881" s="12" t="str">
        <f t="shared" si="187"/>
        <v>24_May</v>
      </c>
      <c r="F1881" s="12" t="str">
        <f t="shared" si="188"/>
        <v>May-13</v>
      </c>
      <c r="G1881" s="12"/>
    </row>
    <row r="1882" spans="1:7">
      <c r="A1882" s="2">
        <f t="shared" si="190"/>
        <v>41419</v>
      </c>
      <c r="B1882" t="str">
        <f t="shared" si="189"/>
        <v>2013_05</v>
      </c>
      <c r="C1882" t="str">
        <f t="shared" si="185"/>
        <v>May</v>
      </c>
      <c r="D1882" t="str">
        <f t="shared" si="186"/>
        <v>2013_May</v>
      </c>
      <c r="E1882" s="12" t="str">
        <f t="shared" si="187"/>
        <v>25_May</v>
      </c>
      <c r="F1882" s="12" t="str">
        <f t="shared" si="188"/>
        <v>May-13</v>
      </c>
      <c r="G1882" s="12"/>
    </row>
    <row r="1883" spans="1:7">
      <c r="A1883" s="2">
        <f t="shared" si="190"/>
        <v>41420</v>
      </c>
      <c r="B1883" t="str">
        <f t="shared" si="189"/>
        <v>2013_05</v>
      </c>
      <c r="C1883" t="str">
        <f t="shared" si="185"/>
        <v>May</v>
      </c>
      <c r="D1883" t="str">
        <f t="shared" si="186"/>
        <v>2013_May</v>
      </c>
      <c r="E1883" s="12" t="str">
        <f t="shared" si="187"/>
        <v>26_May</v>
      </c>
      <c r="F1883" s="12" t="str">
        <f t="shared" si="188"/>
        <v>May-13</v>
      </c>
      <c r="G1883" s="12"/>
    </row>
    <row r="1884" spans="1:7">
      <c r="A1884" s="2">
        <f t="shared" si="190"/>
        <v>41421</v>
      </c>
      <c r="B1884" t="str">
        <f t="shared" si="189"/>
        <v>2013_05</v>
      </c>
      <c r="C1884" t="str">
        <f t="shared" si="185"/>
        <v>May</v>
      </c>
      <c r="D1884" t="str">
        <f t="shared" si="186"/>
        <v>2013_May</v>
      </c>
      <c r="E1884" s="12" t="str">
        <f t="shared" si="187"/>
        <v>27_May</v>
      </c>
      <c r="F1884" s="12" t="str">
        <f t="shared" si="188"/>
        <v>May-13</v>
      </c>
      <c r="G1884" s="12"/>
    </row>
    <row r="1885" spans="1:7">
      <c r="A1885" s="2">
        <f t="shared" si="190"/>
        <v>41422</v>
      </c>
      <c r="B1885" t="str">
        <f t="shared" si="189"/>
        <v>2013_05</v>
      </c>
      <c r="C1885" t="str">
        <f t="shared" si="185"/>
        <v>May</v>
      </c>
      <c r="D1885" t="str">
        <f t="shared" si="186"/>
        <v>2013_May</v>
      </c>
      <c r="E1885" s="12" t="str">
        <f t="shared" si="187"/>
        <v>28_May</v>
      </c>
      <c r="F1885" s="12" t="str">
        <f t="shared" si="188"/>
        <v>May-13</v>
      </c>
      <c r="G1885" s="12"/>
    </row>
    <row r="1886" spans="1:7">
      <c r="A1886" s="2">
        <f t="shared" si="190"/>
        <v>41423</v>
      </c>
      <c r="B1886" t="str">
        <f t="shared" si="189"/>
        <v>2013_05</v>
      </c>
      <c r="C1886" t="str">
        <f t="shared" si="185"/>
        <v>May</v>
      </c>
      <c r="D1886" t="str">
        <f t="shared" si="186"/>
        <v>2013_May</v>
      </c>
      <c r="E1886" s="12" t="str">
        <f t="shared" si="187"/>
        <v>29_May</v>
      </c>
      <c r="F1886" s="12" t="str">
        <f t="shared" si="188"/>
        <v>May-13</v>
      </c>
      <c r="G1886" s="12"/>
    </row>
    <row r="1887" spans="1:7">
      <c r="A1887" s="2">
        <f t="shared" si="190"/>
        <v>41424</v>
      </c>
      <c r="B1887" t="str">
        <f t="shared" si="189"/>
        <v>2013_05</v>
      </c>
      <c r="C1887" t="str">
        <f t="shared" si="185"/>
        <v>May</v>
      </c>
      <c r="D1887" t="str">
        <f t="shared" si="186"/>
        <v>2013_May</v>
      </c>
      <c r="E1887" s="12" t="str">
        <f t="shared" si="187"/>
        <v>30_May</v>
      </c>
      <c r="F1887" s="12" t="str">
        <f t="shared" si="188"/>
        <v>May-13</v>
      </c>
      <c r="G1887" s="12"/>
    </row>
    <row r="1888" spans="1:7">
      <c r="A1888" s="2">
        <f t="shared" si="190"/>
        <v>41425</v>
      </c>
      <c r="B1888" t="str">
        <f t="shared" si="189"/>
        <v>2013_05</v>
      </c>
      <c r="C1888" t="str">
        <f t="shared" si="185"/>
        <v>May</v>
      </c>
      <c r="D1888" t="str">
        <f t="shared" si="186"/>
        <v>2013_May</v>
      </c>
      <c r="E1888" s="12" t="str">
        <f t="shared" si="187"/>
        <v>31_May</v>
      </c>
      <c r="F1888" s="12" t="str">
        <f t="shared" si="188"/>
        <v>May-13</v>
      </c>
      <c r="G1888" s="12"/>
    </row>
    <row r="1889" spans="1:7">
      <c r="A1889" s="2">
        <f t="shared" si="190"/>
        <v>41426</v>
      </c>
      <c r="B1889" t="str">
        <f t="shared" si="189"/>
        <v>2013_06</v>
      </c>
      <c r="C1889" t="str">
        <f t="shared" si="185"/>
        <v>Jun</v>
      </c>
      <c r="D1889" t="str">
        <f t="shared" si="186"/>
        <v>2013_Jun</v>
      </c>
      <c r="E1889" s="12" t="str">
        <f t="shared" si="187"/>
        <v>01_Jun</v>
      </c>
      <c r="F1889" s="12" t="str">
        <f t="shared" si="188"/>
        <v>Jun-13</v>
      </c>
      <c r="G1889" s="12"/>
    </row>
    <row r="1890" spans="1:7">
      <c r="A1890" s="2">
        <f t="shared" si="190"/>
        <v>41427</v>
      </c>
      <c r="B1890" t="str">
        <f t="shared" si="189"/>
        <v>2013_06</v>
      </c>
      <c r="C1890" t="str">
        <f t="shared" si="185"/>
        <v>Jun</v>
      </c>
      <c r="D1890" t="str">
        <f t="shared" si="186"/>
        <v>2013_Jun</v>
      </c>
      <c r="E1890" s="12" t="str">
        <f t="shared" si="187"/>
        <v>02_Jun</v>
      </c>
      <c r="F1890" s="12" t="str">
        <f t="shared" si="188"/>
        <v>Jun-13</v>
      </c>
      <c r="G1890" s="12"/>
    </row>
    <row r="1891" spans="1:7">
      <c r="A1891" s="2">
        <f t="shared" si="190"/>
        <v>41428</v>
      </c>
      <c r="B1891" t="str">
        <f t="shared" si="189"/>
        <v>2013_06</v>
      </c>
      <c r="C1891" t="str">
        <f t="shared" si="185"/>
        <v>Jun</v>
      </c>
      <c r="D1891" t="str">
        <f t="shared" si="186"/>
        <v>2013_Jun</v>
      </c>
      <c r="E1891" s="12" t="str">
        <f t="shared" si="187"/>
        <v>03_Jun</v>
      </c>
      <c r="F1891" s="12" t="str">
        <f t="shared" si="188"/>
        <v>Jun-13</v>
      </c>
      <c r="G1891" s="12"/>
    </row>
    <row r="1892" spans="1:7">
      <c r="A1892" s="2">
        <f t="shared" si="190"/>
        <v>41429</v>
      </c>
      <c r="B1892" t="str">
        <f t="shared" si="189"/>
        <v>2013_06</v>
      </c>
      <c r="C1892" t="str">
        <f t="shared" si="185"/>
        <v>Jun</v>
      </c>
      <c r="D1892" t="str">
        <f t="shared" si="186"/>
        <v>2013_Jun</v>
      </c>
      <c r="E1892" s="12" t="str">
        <f t="shared" si="187"/>
        <v>04_Jun</v>
      </c>
      <c r="F1892" s="12" t="str">
        <f t="shared" si="188"/>
        <v>Jun-13</v>
      </c>
      <c r="G1892" s="12"/>
    </row>
    <row r="1893" spans="1:7">
      <c r="A1893" s="2">
        <f t="shared" si="190"/>
        <v>41430</v>
      </c>
      <c r="B1893" t="str">
        <f t="shared" si="189"/>
        <v>2013_06</v>
      </c>
      <c r="C1893" t="str">
        <f t="shared" si="185"/>
        <v>Jun</v>
      </c>
      <c r="D1893" t="str">
        <f t="shared" si="186"/>
        <v>2013_Jun</v>
      </c>
      <c r="E1893" s="12" t="str">
        <f t="shared" si="187"/>
        <v>05_Jun</v>
      </c>
      <c r="F1893" s="12" t="str">
        <f t="shared" si="188"/>
        <v>Jun-13</v>
      </c>
      <c r="G1893" s="12"/>
    </row>
    <row r="1894" spans="1:7">
      <c r="A1894" s="2">
        <f t="shared" si="190"/>
        <v>41431</v>
      </c>
      <c r="B1894" t="str">
        <f t="shared" si="189"/>
        <v>2013_06</v>
      </c>
      <c r="C1894" t="str">
        <f t="shared" si="185"/>
        <v>Jun</v>
      </c>
      <c r="D1894" t="str">
        <f t="shared" si="186"/>
        <v>2013_Jun</v>
      </c>
      <c r="E1894" s="12" t="str">
        <f t="shared" si="187"/>
        <v>06_Jun</v>
      </c>
      <c r="F1894" s="12" t="str">
        <f t="shared" si="188"/>
        <v>Jun-13</v>
      </c>
      <c r="G1894" s="12"/>
    </row>
    <row r="1895" spans="1:7">
      <c r="A1895" s="2">
        <f t="shared" si="190"/>
        <v>41432</v>
      </c>
      <c r="B1895" t="str">
        <f t="shared" si="189"/>
        <v>2013_06</v>
      </c>
      <c r="C1895" t="str">
        <f t="shared" si="185"/>
        <v>Jun</v>
      </c>
      <c r="D1895" t="str">
        <f t="shared" si="186"/>
        <v>2013_Jun</v>
      </c>
      <c r="E1895" s="12" t="str">
        <f t="shared" si="187"/>
        <v>07_Jun</v>
      </c>
      <c r="F1895" s="12" t="str">
        <f t="shared" si="188"/>
        <v>Jun-13</v>
      </c>
      <c r="G1895" s="12"/>
    </row>
    <row r="1896" spans="1:7">
      <c r="A1896" s="2">
        <f t="shared" si="190"/>
        <v>41433</v>
      </c>
      <c r="B1896" t="str">
        <f t="shared" si="189"/>
        <v>2013_06</v>
      </c>
      <c r="C1896" t="str">
        <f t="shared" si="185"/>
        <v>Jun</v>
      </c>
      <c r="D1896" t="str">
        <f t="shared" si="186"/>
        <v>2013_Jun</v>
      </c>
      <c r="E1896" s="12" t="str">
        <f t="shared" si="187"/>
        <v>08_Jun</v>
      </c>
      <c r="F1896" s="12" t="str">
        <f t="shared" si="188"/>
        <v>Jun-13</v>
      </c>
      <c r="G1896" s="12"/>
    </row>
    <row r="1897" spans="1:7">
      <c r="A1897" s="2">
        <f t="shared" si="190"/>
        <v>41434</v>
      </c>
      <c r="B1897" t="str">
        <f t="shared" si="189"/>
        <v>2013_06</v>
      </c>
      <c r="C1897" t="str">
        <f t="shared" si="185"/>
        <v>Jun</v>
      </c>
      <c r="D1897" t="str">
        <f t="shared" si="186"/>
        <v>2013_Jun</v>
      </c>
      <c r="E1897" s="12" t="str">
        <f t="shared" si="187"/>
        <v>09_Jun</v>
      </c>
      <c r="F1897" s="12" t="str">
        <f t="shared" si="188"/>
        <v>Jun-13</v>
      </c>
      <c r="G1897" s="12"/>
    </row>
    <row r="1898" spans="1:7">
      <c r="A1898" s="2">
        <f t="shared" si="190"/>
        <v>41435</v>
      </c>
      <c r="B1898" t="str">
        <f t="shared" si="189"/>
        <v>2013_06</v>
      </c>
      <c r="C1898" t="str">
        <f t="shared" si="185"/>
        <v>Jun</v>
      </c>
      <c r="D1898" t="str">
        <f t="shared" si="186"/>
        <v>2013_Jun</v>
      </c>
      <c r="E1898" s="12" t="str">
        <f t="shared" si="187"/>
        <v>10_Jun</v>
      </c>
      <c r="F1898" s="12" t="str">
        <f t="shared" si="188"/>
        <v>Jun-13</v>
      </c>
      <c r="G1898" s="12"/>
    </row>
    <row r="1899" spans="1:7">
      <c r="A1899" s="2">
        <f t="shared" si="190"/>
        <v>41436</v>
      </c>
      <c r="B1899" t="str">
        <f t="shared" si="189"/>
        <v>2013_06</v>
      </c>
      <c r="C1899" t="str">
        <f t="shared" si="185"/>
        <v>Jun</v>
      </c>
      <c r="D1899" t="str">
        <f t="shared" si="186"/>
        <v>2013_Jun</v>
      </c>
      <c r="E1899" s="12" t="str">
        <f t="shared" si="187"/>
        <v>11_Jun</v>
      </c>
      <c r="F1899" s="12" t="str">
        <f t="shared" si="188"/>
        <v>Jun-13</v>
      </c>
      <c r="G1899" s="12"/>
    </row>
    <row r="1900" spans="1:7">
      <c r="A1900" s="2">
        <f t="shared" si="190"/>
        <v>41437</v>
      </c>
      <c r="B1900" t="str">
        <f t="shared" si="189"/>
        <v>2013_06</v>
      </c>
      <c r="C1900" t="str">
        <f t="shared" si="185"/>
        <v>Jun</v>
      </c>
      <c r="D1900" t="str">
        <f t="shared" si="186"/>
        <v>2013_Jun</v>
      </c>
      <c r="E1900" s="12" t="str">
        <f t="shared" si="187"/>
        <v>12_Jun</v>
      </c>
      <c r="F1900" s="12" t="str">
        <f t="shared" si="188"/>
        <v>Jun-13</v>
      </c>
      <c r="G1900" s="12"/>
    </row>
    <row r="1901" spans="1:7">
      <c r="A1901" s="2">
        <f t="shared" si="190"/>
        <v>41438</v>
      </c>
      <c r="B1901" t="str">
        <f t="shared" si="189"/>
        <v>2013_06</v>
      </c>
      <c r="C1901" t="str">
        <f t="shared" si="185"/>
        <v>Jun</v>
      </c>
      <c r="D1901" t="str">
        <f t="shared" si="186"/>
        <v>2013_Jun</v>
      </c>
      <c r="E1901" s="12" t="str">
        <f t="shared" si="187"/>
        <v>13_Jun</v>
      </c>
      <c r="F1901" s="12" t="str">
        <f t="shared" si="188"/>
        <v>Jun-13</v>
      </c>
      <c r="G1901" s="12"/>
    </row>
    <row r="1902" spans="1:7">
      <c r="A1902" s="2">
        <f t="shared" si="190"/>
        <v>41439</v>
      </c>
      <c r="B1902" t="str">
        <f t="shared" si="189"/>
        <v>2013_06</v>
      </c>
      <c r="C1902" t="str">
        <f t="shared" si="185"/>
        <v>Jun</v>
      </c>
      <c r="D1902" t="str">
        <f t="shared" si="186"/>
        <v>2013_Jun</v>
      </c>
      <c r="E1902" s="12" t="str">
        <f t="shared" si="187"/>
        <v>14_Jun</v>
      </c>
      <c r="F1902" s="12" t="str">
        <f t="shared" si="188"/>
        <v>Jun-13</v>
      </c>
      <c r="G1902" s="12"/>
    </row>
    <row r="1903" spans="1:7">
      <c r="A1903" s="2">
        <f t="shared" si="190"/>
        <v>41440</v>
      </c>
      <c r="B1903" t="str">
        <f t="shared" si="189"/>
        <v>2013_06</v>
      </c>
      <c r="C1903" t="str">
        <f t="shared" si="185"/>
        <v>Jun</v>
      </c>
      <c r="D1903" t="str">
        <f t="shared" si="186"/>
        <v>2013_Jun</v>
      </c>
      <c r="E1903" s="12" t="str">
        <f t="shared" si="187"/>
        <v>15_Jun</v>
      </c>
      <c r="F1903" s="12" t="str">
        <f t="shared" si="188"/>
        <v>Jun-13</v>
      </c>
      <c r="G1903" s="12"/>
    </row>
    <row r="1904" spans="1:7">
      <c r="A1904" s="2">
        <f t="shared" si="190"/>
        <v>41441</v>
      </c>
      <c r="B1904" t="str">
        <f t="shared" si="189"/>
        <v>2013_06</v>
      </c>
      <c r="C1904" t="str">
        <f t="shared" si="185"/>
        <v>Jun</v>
      </c>
      <c r="D1904" t="str">
        <f t="shared" si="186"/>
        <v>2013_Jun</v>
      </c>
      <c r="E1904" s="12" t="str">
        <f t="shared" si="187"/>
        <v>16_Jun</v>
      </c>
      <c r="F1904" s="12" t="str">
        <f t="shared" si="188"/>
        <v>Jun-13</v>
      </c>
      <c r="G1904" s="12"/>
    </row>
    <row r="1905" spans="1:7">
      <c r="A1905" s="2">
        <f t="shared" si="190"/>
        <v>41442</v>
      </c>
      <c r="B1905" t="str">
        <f t="shared" si="189"/>
        <v>2013_06</v>
      </c>
      <c r="C1905" t="str">
        <f t="shared" si="185"/>
        <v>Jun</v>
      </c>
      <c r="D1905" t="str">
        <f t="shared" si="186"/>
        <v>2013_Jun</v>
      </c>
      <c r="E1905" s="12" t="str">
        <f t="shared" si="187"/>
        <v>17_Jun</v>
      </c>
      <c r="F1905" s="12" t="str">
        <f t="shared" si="188"/>
        <v>Jun-13</v>
      </c>
      <c r="G1905" s="12"/>
    </row>
    <row r="1906" spans="1:7">
      <c r="A1906" s="2">
        <f t="shared" si="190"/>
        <v>41443</v>
      </c>
      <c r="B1906" t="str">
        <f t="shared" si="189"/>
        <v>2013_06</v>
      </c>
      <c r="C1906" t="str">
        <f t="shared" si="185"/>
        <v>Jun</v>
      </c>
      <c r="D1906" t="str">
        <f t="shared" si="186"/>
        <v>2013_Jun</v>
      </c>
      <c r="E1906" s="12" t="str">
        <f t="shared" si="187"/>
        <v>18_Jun</v>
      </c>
      <c r="F1906" s="12" t="str">
        <f t="shared" si="188"/>
        <v>Jun-13</v>
      </c>
      <c r="G1906" s="12"/>
    </row>
    <row r="1907" spans="1:7">
      <c r="A1907" s="2">
        <f t="shared" si="190"/>
        <v>41444</v>
      </c>
      <c r="B1907" t="str">
        <f t="shared" si="189"/>
        <v>2013_06</v>
      </c>
      <c r="C1907" t="str">
        <f t="shared" si="185"/>
        <v>Jun</v>
      </c>
      <c r="D1907" t="str">
        <f t="shared" si="186"/>
        <v>2013_Jun</v>
      </c>
      <c r="E1907" s="12" t="str">
        <f t="shared" si="187"/>
        <v>19_Jun</v>
      </c>
      <c r="F1907" s="12" t="str">
        <f t="shared" si="188"/>
        <v>Jun-13</v>
      </c>
      <c r="G1907" s="12"/>
    </row>
    <row r="1908" spans="1:7">
      <c r="A1908" s="2">
        <f t="shared" si="190"/>
        <v>41445</v>
      </c>
      <c r="B1908" t="str">
        <f t="shared" si="189"/>
        <v>2013_06</v>
      </c>
      <c r="C1908" t="str">
        <f t="shared" si="185"/>
        <v>Jun</v>
      </c>
      <c r="D1908" t="str">
        <f t="shared" si="186"/>
        <v>2013_Jun</v>
      </c>
      <c r="E1908" s="12" t="str">
        <f t="shared" si="187"/>
        <v>20_Jun</v>
      </c>
      <c r="F1908" s="12" t="str">
        <f t="shared" si="188"/>
        <v>Jun-13</v>
      </c>
      <c r="G1908" s="12"/>
    </row>
    <row r="1909" spans="1:7">
      <c r="A1909" s="2">
        <f t="shared" si="190"/>
        <v>41446</v>
      </c>
      <c r="B1909" t="str">
        <f t="shared" si="189"/>
        <v>2013_06</v>
      </c>
      <c r="C1909" t="str">
        <f t="shared" si="185"/>
        <v>Jun</v>
      </c>
      <c r="D1909" t="str">
        <f t="shared" si="186"/>
        <v>2013_Jun</v>
      </c>
      <c r="E1909" s="12" t="str">
        <f t="shared" si="187"/>
        <v>21_Jun</v>
      </c>
      <c r="F1909" s="12" t="str">
        <f t="shared" si="188"/>
        <v>Jun-13</v>
      </c>
      <c r="G1909" s="12"/>
    </row>
    <row r="1910" spans="1:7">
      <c r="A1910" s="2">
        <f t="shared" si="190"/>
        <v>41447</v>
      </c>
      <c r="B1910" t="str">
        <f t="shared" si="189"/>
        <v>2013_06</v>
      </c>
      <c r="C1910" t="str">
        <f t="shared" si="185"/>
        <v>Jun</v>
      </c>
      <c r="D1910" t="str">
        <f t="shared" si="186"/>
        <v>2013_Jun</v>
      </c>
      <c r="E1910" s="12" t="str">
        <f t="shared" si="187"/>
        <v>22_Jun</v>
      </c>
      <c r="F1910" s="12" t="str">
        <f t="shared" si="188"/>
        <v>Jun-13</v>
      </c>
      <c r="G1910" s="12"/>
    </row>
    <row r="1911" spans="1:7">
      <c r="A1911" s="2">
        <f t="shared" si="190"/>
        <v>41448</v>
      </c>
      <c r="B1911" t="str">
        <f t="shared" si="189"/>
        <v>2013_06</v>
      </c>
      <c r="C1911" t="str">
        <f t="shared" si="185"/>
        <v>Jun</v>
      </c>
      <c r="D1911" t="str">
        <f t="shared" si="186"/>
        <v>2013_Jun</v>
      </c>
      <c r="E1911" s="12" t="str">
        <f t="shared" si="187"/>
        <v>23_Jun</v>
      </c>
      <c r="F1911" s="12" t="str">
        <f t="shared" si="188"/>
        <v>Jun-13</v>
      </c>
      <c r="G1911" s="12"/>
    </row>
    <row r="1912" spans="1:7">
      <c r="A1912" s="2">
        <f t="shared" si="190"/>
        <v>41449</v>
      </c>
      <c r="B1912" t="str">
        <f t="shared" si="189"/>
        <v>2013_06</v>
      </c>
      <c r="C1912" t="str">
        <f t="shared" si="185"/>
        <v>Jun</v>
      </c>
      <c r="D1912" t="str">
        <f t="shared" si="186"/>
        <v>2013_Jun</v>
      </c>
      <c r="E1912" s="12" t="str">
        <f t="shared" si="187"/>
        <v>24_Jun</v>
      </c>
      <c r="F1912" s="12" t="str">
        <f t="shared" si="188"/>
        <v>Jun-13</v>
      </c>
      <c r="G1912" s="12"/>
    </row>
    <row r="1913" spans="1:7">
      <c r="A1913" s="2">
        <f t="shared" si="190"/>
        <v>41450</v>
      </c>
      <c r="B1913" t="str">
        <f t="shared" si="189"/>
        <v>2013_06</v>
      </c>
      <c r="C1913" t="str">
        <f t="shared" si="185"/>
        <v>Jun</v>
      </c>
      <c r="D1913" t="str">
        <f t="shared" si="186"/>
        <v>2013_Jun</v>
      </c>
      <c r="E1913" s="12" t="str">
        <f t="shared" si="187"/>
        <v>25_Jun</v>
      </c>
      <c r="F1913" s="12" t="str">
        <f t="shared" si="188"/>
        <v>Jun-13</v>
      </c>
      <c r="G1913" s="12"/>
    </row>
    <row r="1914" spans="1:7">
      <c r="A1914" s="2">
        <f t="shared" si="190"/>
        <v>41451</v>
      </c>
      <c r="B1914" t="str">
        <f t="shared" si="189"/>
        <v>2013_06</v>
      </c>
      <c r="C1914" t="str">
        <f t="shared" si="185"/>
        <v>Jun</v>
      </c>
      <c r="D1914" t="str">
        <f t="shared" si="186"/>
        <v>2013_Jun</v>
      </c>
      <c r="E1914" s="12" t="str">
        <f t="shared" si="187"/>
        <v>26_Jun</v>
      </c>
      <c r="F1914" s="12" t="str">
        <f t="shared" si="188"/>
        <v>Jun-13</v>
      </c>
      <c r="G1914" s="12"/>
    </row>
    <row r="1915" spans="1:7">
      <c r="A1915" s="2">
        <f t="shared" si="190"/>
        <v>41452</v>
      </c>
      <c r="B1915" t="str">
        <f t="shared" si="189"/>
        <v>2013_06</v>
      </c>
      <c r="C1915" t="str">
        <f t="shared" si="185"/>
        <v>Jun</v>
      </c>
      <c r="D1915" t="str">
        <f t="shared" si="186"/>
        <v>2013_Jun</v>
      </c>
      <c r="E1915" s="12" t="str">
        <f t="shared" si="187"/>
        <v>27_Jun</v>
      </c>
      <c r="F1915" s="12" t="str">
        <f t="shared" si="188"/>
        <v>Jun-13</v>
      </c>
      <c r="G1915" s="12"/>
    </row>
    <row r="1916" spans="1:7">
      <c r="A1916" s="2">
        <f t="shared" si="190"/>
        <v>41453</v>
      </c>
      <c r="B1916" t="str">
        <f t="shared" si="189"/>
        <v>2013_06</v>
      </c>
      <c r="C1916" t="str">
        <f t="shared" si="185"/>
        <v>Jun</v>
      </c>
      <c r="D1916" t="str">
        <f t="shared" si="186"/>
        <v>2013_Jun</v>
      </c>
      <c r="E1916" s="12" t="str">
        <f t="shared" si="187"/>
        <v>28_Jun</v>
      </c>
      <c r="F1916" s="12" t="str">
        <f t="shared" si="188"/>
        <v>Jun-13</v>
      </c>
      <c r="G1916" s="12"/>
    </row>
    <row r="1917" spans="1:7">
      <c r="A1917" s="2">
        <f t="shared" si="190"/>
        <v>41454</v>
      </c>
      <c r="B1917" t="str">
        <f t="shared" si="189"/>
        <v>2013_06</v>
      </c>
      <c r="C1917" t="str">
        <f t="shared" si="185"/>
        <v>Jun</v>
      </c>
      <c r="D1917" t="str">
        <f t="shared" si="186"/>
        <v>2013_Jun</v>
      </c>
      <c r="E1917" s="12" t="str">
        <f t="shared" si="187"/>
        <v>29_Jun</v>
      </c>
      <c r="F1917" s="12" t="str">
        <f t="shared" si="188"/>
        <v>Jun-13</v>
      </c>
      <c r="G1917" s="12"/>
    </row>
    <row r="1918" spans="1:7">
      <c r="A1918" s="2">
        <f t="shared" si="190"/>
        <v>41455</v>
      </c>
      <c r="B1918" t="str">
        <f t="shared" si="189"/>
        <v>2013_06</v>
      </c>
      <c r="C1918" t="str">
        <f t="shared" si="185"/>
        <v>Jun</v>
      </c>
      <c r="D1918" t="str">
        <f t="shared" si="186"/>
        <v>2013_Jun</v>
      </c>
      <c r="E1918" s="12" t="str">
        <f t="shared" si="187"/>
        <v>30_Jun</v>
      </c>
      <c r="F1918" s="12" t="str">
        <f t="shared" si="188"/>
        <v>Jun-13</v>
      </c>
      <c r="G1918" s="12"/>
    </row>
    <row r="1919" spans="1:7">
      <c r="A1919" s="2">
        <f t="shared" si="190"/>
        <v>41456</v>
      </c>
      <c r="B1919" t="str">
        <f t="shared" si="189"/>
        <v>2013_07</v>
      </c>
      <c r="C1919" t="str">
        <f t="shared" si="185"/>
        <v>Jul</v>
      </c>
      <c r="D1919" t="str">
        <f t="shared" si="186"/>
        <v>2013_Jul</v>
      </c>
      <c r="E1919" s="12" t="str">
        <f t="shared" si="187"/>
        <v>01_Jul</v>
      </c>
      <c r="F1919" s="12" t="str">
        <f t="shared" si="188"/>
        <v>Jul-13</v>
      </c>
      <c r="G1919" s="12"/>
    </row>
    <row r="1920" spans="1:7">
      <c r="A1920" s="2">
        <f t="shared" si="190"/>
        <v>41457</v>
      </c>
      <c r="B1920" t="str">
        <f t="shared" si="189"/>
        <v>2013_07</v>
      </c>
      <c r="C1920" t="str">
        <f t="shared" si="185"/>
        <v>Jul</v>
      </c>
      <c r="D1920" t="str">
        <f t="shared" si="186"/>
        <v>2013_Jul</v>
      </c>
      <c r="E1920" s="12" t="str">
        <f t="shared" si="187"/>
        <v>02_Jul</v>
      </c>
      <c r="F1920" s="12" t="str">
        <f t="shared" si="188"/>
        <v>Jul-13</v>
      </c>
      <c r="G1920" s="12"/>
    </row>
    <row r="1921" spans="1:7">
      <c r="A1921" s="2">
        <f t="shared" si="190"/>
        <v>41458</v>
      </c>
      <c r="B1921" t="str">
        <f t="shared" si="189"/>
        <v>2013_07</v>
      </c>
      <c r="C1921" t="str">
        <f t="shared" si="185"/>
        <v>Jul</v>
      </c>
      <c r="D1921" t="str">
        <f t="shared" si="186"/>
        <v>2013_Jul</v>
      </c>
      <c r="E1921" s="12" t="str">
        <f t="shared" si="187"/>
        <v>03_Jul</v>
      </c>
      <c r="F1921" s="12" t="str">
        <f t="shared" si="188"/>
        <v>Jul-13</v>
      </c>
      <c r="G1921" s="12"/>
    </row>
    <row r="1922" spans="1:7">
      <c r="A1922" s="2">
        <f t="shared" si="190"/>
        <v>41459</v>
      </c>
      <c r="B1922" t="str">
        <f t="shared" si="189"/>
        <v>2013_07</v>
      </c>
      <c r="C1922" t="str">
        <f t="shared" ref="C1922:C1985" si="191">VLOOKUP(TEXT(MONTH(A1922),"00"),$H$2:$I$13,2,FALSE)</f>
        <v>Jul</v>
      </c>
      <c r="D1922" t="str">
        <f t="shared" si="186"/>
        <v>2013_Jul</v>
      </c>
      <c r="E1922" s="12" t="str">
        <f t="shared" si="187"/>
        <v>04_Jul</v>
      </c>
      <c r="F1922" s="12" t="str">
        <f t="shared" si="188"/>
        <v>Jul-13</v>
      </c>
      <c r="G1922" s="12"/>
    </row>
    <row r="1923" spans="1:7">
      <c r="A1923" s="2">
        <f t="shared" si="190"/>
        <v>41460</v>
      </c>
      <c r="B1923" t="str">
        <f t="shared" si="189"/>
        <v>2013_07</v>
      </c>
      <c r="C1923" t="str">
        <f t="shared" si="191"/>
        <v>Jul</v>
      </c>
      <c r="D1923" t="str">
        <f t="shared" ref="D1923:D1986" si="192">TEXT(YEAR(A1923),"0000")&amp;"_"&amp;C1923</f>
        <v>2013_Jul</v>
      </c>
      <c r="E1923" s="12" t="str">
        <f t="shared" ref="E1923:E1986" si="193">VLOOKUP(DAY(A1923),$G$2:$H$32,2,FALSE)&amp;"_"&amp;C1923</f>
        <v>05_Jul</v>
      </c>
      <c r="F1923" s="12" t="str">
        <f t="shared" si="188"/>
        <v>Jul-13</v>
      </c>
      <c r="G1923" s="12"/>
    </row>
    <row r="1924" spans="1:7">
      <c r="A1924" s="2">
        <f t="shared" si="190"/>
        <v>41461</v>
      </c>
      <c r="B1924" t="str">
        <f t="shared" si="189"/>
        <v>2013_07</v>
      </c>
      <c r="C1924" t="str">
        <f t="shared" si="191"/>
        <v>Jul</v>
      </c>
      <c r="D1924" t="str">
        <f t="shared" si="192"/>
        <v>2013_Jul</v>
      </c>
      <c r="E1924" s="12" t="str">
        <f t="shared" si="193"/>
        <v>06_Jul</v>
      </c>
      <c r="F1924" s="12" t="str">
        <f t="shared" ref="F1924:F1987" si="194">C1924&amp;"-"&amp;RIGHT(YEAR(A1924),2)</f>
        <v>Jul-13</v>
      </c>
      <c r="G1924" s="12"/>
    </row>
    <row r="1925" spans="1:7">
      <c r="A1925" s="2">
        <f t="shared" si="190"/>
        <v>41462</v>
      </c>
      <c r="B1925" t="str">
        <f t="shared" si="189"/>
        <v>2013_07</v>
      </c>
      <c r="C1925" t="str">
        <f t="shared" si="191"/>
        <v>Jul</v>
      </c>
      <c r="D1925" t="str">
        <f t="shared" si="192"/>
        <v>2013_Jul</v>
      </c>
      <c r="E1925" s="12" t="str">
        <f t="shared" si="193"/>
        <v>07_Jul</v>
      </c>
      <c r="F1925" s="12" t="str">
        <f t="shared" si="194"/>
        <v>Jul-13</v>
      </c>
      <c r="G1925" s="12"/>
    </row>
    <row r="1926" spans="1:7">
      <c r="A1926" s="2">
        <f t="shared" si="190"/>
        <v>41463</v>
      </c>
      <c r="B1926" t="str">
        <f t="shared" si="189"/>
        <v>2013_07</v>
      </c>
      <c r="C1926" t="str">
        <f t="shared" si="191"/>
        <v>Jul</v>
      </c>
      <c r="D1926" t="str">
        <f t="shared" si="192"/>
        <v>2013_Jul</v>
      </c>
      <c r="E1926" s="12" t="str">
        <f t="shared" si="193"/>
        <v>08_Jul</v>
      </c>
      <c r="F1926" s="12" t="str">
        <f t="shared" si="194"/>
        <v>Jul-13</v>
      </c>
      <c r="G1926" s="12"/>
    </row>
    <row r="1927" spans="1:7">
      <c r="A1927" s="2">
        <f t="shared" si="190"/>
        <v>41464</v>
      </c>
      <c r="B1927" t="str">
        <f t="shared" si="189"/>
        <v>2013_07</v>
      </c>
      <c r="C1927" t="str">
        <f t="shared" si="191"/>
        <v>Jul</v>
      </c>
      <c r="D1927" t="str">
        <f t="shared" si="192"/>
        <v>2013_Jul</v>
      </c>
      <c r="E1927" s="12" t="str">
        <f t="shared" si="193"/>
        <v>09_Jul</v>
      </c>
      <c r="F1927" s="12" t="str">
        <f t="shared" si="194"/>
        <v>Jul-13</v>
      </c>
      <c r="G1927" s="12"/>
    </row>
    <row r="1928" spans="1:7">
      <c r="A1928" s="2">
        <f t="shared" si="190"/>
        <v>41465</v>
      </c>
      <c r="B1928" t="str">
        <f t="shared" si="189"/>
        <v>2013_07</v>
      </c>
      <c r="C1928" t="str">
        <f t="shared" si="191"/>
        <v>Jul</v>
      </c>
      <c r="D1928" t="str">
        <f t="shared" si="192"/>
        <v>2013_Jul</v>
      </c>
      <c r="E1928" s="12" t="str">
        <f t="shared" si="193"/>
        <v>10_Jul</v>
      </c>
      <c r="F1928" s="12" t="str">
        <f t="shared" si="194"/>
        <v>Jul-13</v>
      </c>
      <c r="G1928" s="12"/>
    </row>
    <row r="1929" spans="1:7">
      <c r="A1929" s="2">
        <f t="shared" si="190"/>
        <v>41466</v>
      </c>
      <c r="B1929" t="str">
        <f t="shared" si="189"/>
        <v>2013_07</v>
      </c>
      <c r="C1929" t="str">
        <f t="shared" si="191"/>
        <v>Jul</v>
      </c>
      <c r="D1929" t="str">
        <f t="shared" si="192"/>
        <v>2013_Jul</v>
      </c>
      <c r="E1929" s="12" t="str">
        <f t="shared" si="193"/>
        <v>11_Jul</v>
      </c>
      <c r="F1929" s="12" t="str">
        <f t="shared" si="194"/>
        <v>Jul-13</v>
      </c>
      <c r="G1929" s="12"/>
    </row>
    <row r="1930" spans="1:7">
      <c r="A1930" s="2">
        <f t="shared" si="190"/>
        <v>41467</v>
      </c>
      <c r="B1930" t="str">
        <f t="shared" si="189"/>
        <v>2013_07</v>
      </c>
      <c r="C1930" t="str">
        <f t="shared" si="191"/>
        <v>Jul</v>
      </c>
      <c r="D1930" t="str">
        <f t="shared" si="192"/>
        <v>2013_Jul</v>
      </c>
      <c r="E1930" s="12" t="str">
        <f t="shared" si="193"/>
        <v>12_Jul</v>
      </c>
      <c r="F1930" s="12" t="str">
        <f t="shared" si="194"/>
        <v>Jul-13</v>
      </c>
      <c r="G1930" s="12"/>
    </row>
    <row r="1931" spans="1:7">
      <c r="A1931" s="2">
        <f t="shared" si="190"/>
        <v>41468</v>
      </c>
      <c r="B1931" t="str">
        <f t="shared" ref="B1931:B1994" si="195">TEXT(YEAR(A1931),"0000")&amp;"_"&amp;TEXT(MONTH(A1931),"00")</f>
        <v>2013_07</v>
      </c>
      <c r="C1931" t="str">
        <f t="shared" si="191"/>
        <v>Jul</v>
      </c>
      <c r="D1931" t="str">
        <f t="shared" si="192"/>
        <v>2013_Jul</v>
      </c>
      <c r="E1931" s="12" t="str">
        <f t="shared" si="193"/>
        <v>13_Jul</v>
      </c>
      <c r="F1931" s="12" t="str">
        <f t="shared" si="194"/>
        <v>Jul-13</v>
      </c>
      <c r="G1931" s="12"/>
    </row>
    <row r="1932" spans="1:7">
      <c r="A1932" s="2">
        <f t="shared" ref="A1932:A1995" si="196">A1931+1</f>
        <v>41469</v>
      </c>
      <c r="B1932" t="str">
        <f t="shared" si="195"/>
        <v>2013_07</v>
      </c>
      <c r="C1932" t="str">
        <f t="shared" si="191"/>
        <v>Jul</v>
      </c>
      <c r="D1932" t="str">
        <f t="shared" si="192"/>
        <v>2013_Jul</v>
      </c>
      <c r="E1932" s="12" t="str">
        <f t="shared" si="193"/>
        <v>14_Jul</v>
      </c>
      <c r="F1932" s="12" t="str">
        <f t="shared" si="194"/>
        <v>Jul-13</v>
      </c>
      <c r="G1932" s="12"/>
    </row>
    <row r="1933" spans="1:7">
      <c r="A1933" s="2">
        <f t="shared" si="196"/>
        <v>41470</v>
      </c>
      <c r="B1933" t="str">
        <f t="shared" si="195"/>
        <v>2013_07</v>
      </c>
      <c r="C1933" t="str">
        <f t="shared" si="191"/>
        <v>Jul</v>
      </c>
      <c r="D1933" t="str">
        <f t="shared" si="192"/>
        <v>2013_Jul</v>
      </c>
      <c r="E1933" s="12" t="str">
        <f t="shared" si="193"/>
        <v>15_Jul</v>
      </c>
      <c r="F1933" s="12" t="str">
        <f t="shared" si="194"/>
        <v>Jul-13</v>
      </c>
      <c r="G1933" s="12"/>
    </row>
    <row r="1934" spans="1:7">
      <c r="A1934" s="2">
        <f t="shared" si="196"/>
        <v>41471</v>
      </c>
      <c r="B1934" t="str">
        <f t="shared" si="195"/>
        <v>2013_07</v>
      </c>
      <c r="C1934" t="str">
        <f t="shared" si="191"/>
        <v>Jul</v>
      </c>
      <c r="D1934" t="str">
        <f t="shared" si="192"/>
        <v>2013_Jul</v>
      </c>
      <c r="E1934" s="12" t="str">
        <f t="shared" si="193"/>
        <v>16_Jul</v>
      </c>
      <c r="F1934" s="12" t="str">
        <f t="shared" si="194"/>
        <v>Jul-13</v>
      </c>
      <c r="G1934" s="12"/>
    </row>
    <row r="1935" spans="1:7">
      <c r="A1935" s="2">
        <f t="shared" si="196"/>
        <v>41472</v>
      </c>
      <c r="B1935" t="str">
        <f t="shared" si="195"/>
        <v>2013_07</v>
      </c>
      <c r="C1935" t="str">
        <f t="shared" si="191"/>
        <v>Jul</v>
      </c>
      <c r="D1935" t="str">
        <f t="shared" si="192"/>
        <v>2013_Jul</v>
      </c>
      <c r="E1935" s="12" t="str">
        <f t="shared" si="193"/>
        <v>17_Jul</v>
      </c>
      <c r="F1935" s="12" t="str">
        <f t="shared" si="194"/>
        <v>Jul-13</v>
      </c>
      <c r="G1935" s="12"/>
    </row>
    <row r="1936" spans="1:7">
      <c r="A1936" s="2">
        <f t="shared" si="196"/>
        <v>41473</v>
      </c>
      <c r="B1936" t="str">
        <f t="shared" si="195"/>
        <v>2013_07</v>
      </c>
      <c r="C1936" t="str">
        <f t="shared" si="191"/>
        <v>Jul</v>
      </c>
      <c r="D1936" t="str">
        <f t="shared" si="192"/>
        <v>2013_Jul</v>
      </c>
      <c r="E1936" s="12" t="str">
        <f t="shared" si="193"/>
        <v>18_Jul</v>
      </c>
      <c r="F1936" s="12" t="str">
        <f t="shared" si="194"/>
        <v>Jul-13</v>
      </c>
      <c r="G1936" s="12"/>
    </row>
    <row r="1937" spans="1:7">
      <c r="A1937" s="2">
        <f t="shared" si="196"/>
        <v>41474</v>
      </c>
      <c r="B1937" t="str">
        <f t="shared" si="195"/>
        <v>2013_07</v>
      </c>
      <c r="C1937" t="str">
        <f t="shared" si="191"/>
        <v>Jul</v>
      </c>
      <c r="D1937" t="str">
        <f t="shared" si="192"/>
        <v>2013_Jul</v>
      </c>
      <c r="E1937" s="12" t="str">
        <f t="shared" si="193"/>
        <v>19_Jul</v>
      </c>
      <c r="F1937" s="12" t="str">
        <f t="shared" si="194"/>
        <v>Jul-13</v>
      </c>
      <c r="G1937" s="12"/>
    </row>
    <row r="1938" spans="1:7">
      <c r="A1938" s="2">
        <f t="shared" si="196"/>
        <v>41475</v>
      </c>
      <c r="B1938" t="str">
        <f t="shared" si="195"/>
        <v>2013_07</v>
      </c>
      <c r="C1938" t="str">
        <f t="shared" si="191"/>
        <v>Jul</v>
      </c>
      <c r="D1938" t="str">
        <f t="shared" si="192"/>
        <v>2013_Jul</v>
      </c>
      <c r="E1938" s="12" t="str">
        <f t="shared" si="193"/>
        <v>20_Jul</v>
      </c>
      <c r="F1938" s="12" t="str">
        <f t="shared" si="194"/>
        <v>Jul-13</v>
      </c>
      <c r="G1938" s="12"/>
    </row>
    <row r="1939" spans="1:7">
      <c r="A1939" s="2">
        <f t="shared" si="196"/>
        <v>41476</v>
      </c>
      <c r="B1939" t="str">
        <f t="shared" si="195"/>
        <v>2013_07</v>
      </c>
      <c r="C1939" t="str">
        <f t="shared" si="191"/>
        <v>Jul</v>
      </c>
      <c r="D1939" t="str">
        <f t="shared" si="192"/>
        <v>2013_Jul</v>
      </c>
      <c r="E1939" s="12" t="str">
        <f t="shared" si="193"/>
        <v>21_Jul</v>
      </c>
      <c r="F1939" s="12" t="str">
        <f t="shared" si="194"/>
        <v>Jul-13</v>
      </c>
      <c r="G1939" s="12"/>
    </row>
    <row r="1940" spans="1:7">
      <c r="A1940" s="2">
        <f t="shared" si="196"/>
        <v>41477</v>
      </c>
      <c r="B1940" t="str">
        <f t="shared" si="195"/>
        <v>2013_07</v>
      </c>
      <c r="C1940" t="str">
        <f t="shared" si="191"/>
        <v>Jul</v>
      </c>
      <c r="D1940" t="str">
        <f t="shared" si="192"/>
        <v>2013_Jul</v>
      </c>
      <c r="E1940" s="12" t="str">
        <f t="shared" si="193"/>
        <v>22_Jul</v>
      </c>
      <c r="F1940" s="12" t="str">
        <f t="shared" si="194"/>
        <v>Jul-13</v>
      </c>
      <c r="G1940" s="12"/>
    </row>
    <row r="1941" spans="1:7">
      <c r="A1941" s="2">
        <f t="shared" si="196"/>
        <v>41478</v>
      </c>
      <c r="B1941" t="str">
        <f t="shared" si="195"/>
        <v>2013_07</v>
      </c>
      <c r="C1941" t="str">
        <f t="shared" si="191"/>
        <v>Jul</v>
      </c>
      <c r="D1941" t="str">
        <f t="shared" si="192"/>
        <v>2013_Jul</v>
      </c>
      <c r="E1941" s="12" t="str">
        <f t="shared" si="193"/>
        <v>23_Jul</v>
      </c>
      <c r="F1941" s="12" t="str">
        <f t="shared" si="194"/>
        <v>Jul-13</v>
      </c>
      <c r="G1941" s="12"/>
    </row>
    <row r="1942" spans="1:7">
      <c r="A1942" s="2">
        <f t="shared" si="196"/>
        <v>41479</v>
      </c>
      <c r="B1942" t="str">
        <f t="shared" si="195"/>
        <v>2013_07</v>
      </c>
      <c r="C1942" t="str">
        <f t="shared" si="191"/>
        <v>Jul</v>
      </c>
      <c r="D1942" t="str">
        <f t="shared" si="192"/>
        <v>2013_Jul</v>
      </c>
      <c r="E1942" s="12" t="str">
        <f t="shared" si="193"/>
        <v>24_Jul</v>
      </c>
      <c r="F1942" s="12" t="str">
        <f t="shared" si="194"/>
        <v>Jul-13</v>
      </c>
      <c r="G1942" s="12"/>
    </row>
    <row r="1943" spans="1:7">
      <c r="A1943" s="2">
        <f t="shared" si="196"/>
        <v>41480</v>
      </c>
      <c r="B1943" t="str">
        <f t="shared" si="195"/>
        <v>2013_07</v>
      </c>
      <c r="C1943" t="str">
        <f t="shared" si="191"/>
        <v>Jul</v>
      </c>
      <c r="D1943" t="str">
        <f t="shared" si="192"/>
        <v>2013_Jul</v>
      </c>
      <c r="E1943" s="12" t="str">
        <f t="shared" si="193"/>
        <v>25_Jul</v>
      </c>
      <c r="F1943" s="12" t="str">
        <f t="shared" si="194"/>
        <v>Jul-13</v>
      </c>
      <c r="G1943" s="12"/>
    </row>
    <row r="1944" spans="1:7">
      <c r="A1944" s="2">
        <f t="shared" si="196"/>
        <v>41481</v>
      </c>
      <c r="B1944" t="str">
        <f t="shared" si="195"/>
        <v>2013_07</v>
      </c>
      <c r="C1944" t="str">
        <f t="shared" si="191"/>
        <v>Jul</v>
      </c>
      <c r="D1944" t="str">
        <f t="shared" si="192"/>
        <v>2013_Jul</v>
      </c>
      <c r="E1944" s="12" t="str">
        <f t="shared" si="193"/>
        <v>26_Jul</v>
      </c>
      <c r="F1944" s="12" t="str">
        <f t="shared" si="194"/>
        <v>Jul-13</v>
      </c>
      <c r="G1944" s="12"/>
    </row>
    <row r="1945" spans="1:7">
      <c r="A1945" s="2">
        <f t="shared" si="196"/>
        <v>41482</v>
      </c>
      <c r="B1945" t="str">
        <f t="shared" si="195"/>
        <v>2013_07</v>
      </c>
      <c r="C1945" t="str">
        <f t="shared" si="191"/>
        <v>Jul</v>
      </c>
      <c r="D1945" t="str">
        <f t="shared" si="192"/>
        <v>2013_Jul</v>
      </c>
      <c r="E1945" s="12" t="str">
        <f t="shared" si="193"/>
        <v>27_Jul</v>
      </c>
      <c r="F1945" s="12" t="str">
        <f t="shared" si="194"/>
        <v>Jul-13</v>
      </c>
      <c r="G1945" s="12"/>
    </row>
    <row r="1946" spans="1:7">
      <c r="A1946" s="2">
        <f t="shared" si="196"/>
        <v>41483</v>
      </c>
      <c r="B1946" t="str">
        <f t="shared" si="195"/>
        <v>2013_07</v>
      </c>
      <c r="C1946" t="str">
        <f t="shared" si="191"/>
        <v>Jul</v>
      </c>
      <c r="D1946" t="str">
        <f t="shared" si="192"/>
        <v>2013_Jul</v>
      </c>
      <c r="E1946" s="12" t="str">
        <f t="shared" si="193"/>
        <v>28_Jul</v>
      </c>
      <c r="F1946" s="12" t="str">
        <f t="shared" si="194"/>
        <v>Jul-13</v>
      </c>
      <c r="G1946" s="12"/>
    </row>
    <row r="1947" spans="1:7">
      <c r="A1947" s="2">
        <f t="shared" si="196"/>
        <v>41484</v>
      </c>
      <c r="B1947" t="str">
        <f t="shared" si="195"/>
        <v>2013_07</v>
      </c>
      <c r="C1947" t="str">
        <f t="shared" si="191"/>
        <v>Jul</v>
      </c>
      <c r="D1947" t="str">
        <f t="shared" si="192"/>
        <v>2013_Jul</v>
      </c>
      <c r="E1947" s="12" t="str">
        <f t="shared" si="193"/>
        <v>29_Jul</v>
      </c>
      <c r="F1947" s="12" t="str">
        <f t="shared" si="194"/>
        <v>Jul-13</v>
      </c>
      <c r="G1947" s="12"/>
    </row>
    <row r="1948" spans="1:7">
      <c r="A1948" s="2">
        <f t="shared" si="196"/>
        <v>41485</v>
      </c>
      <c r="B1948" t="str">
        <f t="shared" si="195"/>
        <v>2013_07</v>
      </c>
      <c r="C1948" t="str">
        <f t="shared" si="191"/>
        <v>Jul</v>
      </c>
      <c r="D1948" t="str">
        <f t="shared" si="192"/>
        <v>2013_Jul</v>
      </c>
      <c r="E1948" s="12" t="str">
        <f t="shared" si="193"/>
        <v>30_Jul</v>
      </c>
      <c r="F1948" s="12" t="str">
        <f t="shared" si="194"/>
        <v>Jul-13</v>
      </c>
      <c r="G1948" s="12"/>
    </row>
    <row r="1949" spans="1:7">
      <c r="A1949" s="2">
        <f t="shared" si="196"/>
        <v>41486</v>
      </c>
      <c r="B1949" t="str">
        <f t="shared" si="195"/>
        <v>2013_07</v>
      </c>
      <c r="C1949" t="str">
        <f t="shared" si="191"/>
        <v>Jul</v>
      </c>
      <c r="D1949" t="str">
        <f t="shared" si="192"/>
        <v>2013_Jul</v>
      </c>
      <c r="E1949" s="12" t="str">
        <f t="shared" si="193"/>
        <v>31_Jul</v>
      </c>
      <c r="F1949" s="12" t="str">
        <f t="shared" si="194"/>
        <v>Jul-13</v>
      </c>
      <c r="G1949" s="12"/>
    </row>
    <row r="1950" spans="1:7">
      <c r="A1950" s="2">
        <f t="shared" si="196"/>
        <v>41487</v>
      </c>
      <c r="B1950" t="str">
        <f t="shared" si="195"/>
        <v>2013_08</v>
      </c>
      <c r="C1950" t="str">
        <f t="shared" si="191"/>
        <v>Aug</v>
      </c>
      <c r="D1950" t="str">
        <f t="shared" si="192"/>
        <v>2013_Aug</v>
      </c>
      <c r="E1950" s="12" t="str">
        <f t="shared" si="193"/>
        <v>01_Aug</v>
      </c>
      <c r="F1950" s="12" t="str">
        <f t="shared" si="194"/>
        <v>Aug-13</v>
      </c>
      <c r="G1950" s="12"/>
    </row>
    <row r="1951" spans="1:7">
      <c r="A1951" s="2">
        <f t="shared" si="196"/>
        <v>41488</v>
      </c>
      <c r="B1951" t="str">
        <f t="shared" si="195"/>
        <v>2013_08</v>
      </c>
      <c r="C1951" t="str">
        <f t="shared" si="191"/>
        <v>Aug</v>
      </c>
      <c r="D1951" t="str">
        <f t="shared" si="192"/>
        <v>2013_Aug</v>
      </c>
      <c r="E1951" s="12" t="str">
        <f t="shared" si="193"/>
        <v>02_Aug</v>
      </c>
      <c r="F1951" s="12" t="str">
        <f t="shared" si="194"/>
        <v>Aug-13</v>
      </c>
      <c r="G1951" s="12"/>
    </row>
    <row r="1952" spans="1:7">
      <c r="A1952" s="2">
        <f t="shared" si="196"/>
        <v>41489</v>
      </c>
      <c r="B1952" t="str">
        <f t="shared" si="195"/>
        <v>2013_08</v>
      </c>
      <c r="C1952" t="str">
        <f t="shared" si="191"/>
        <v>Aug</v>
      </c>
      <c r="D1952" t="str">
        <f t="shared" si="192"/>
        <v>2013_Aug</v>
      </c>
      <c r="E1952" s="12" t="str">
        <f t="shared" si="193"/>
        <v>03_Aug</v>
      </c>
      <c r="F1952" s="12" t="str">
        <f t="shared" si="194"/>
        <v>Aug-13</v>
      </c>
      <c r="G1952" s="12"/>
    </row>
    <row r="1953" spans="1:7">
      <c r="A1953" s="2">
        <f t="shared" si="196"/>
        <v>41490</v>
      </c>
      <c r="B1953" t="str">
        <f t="shared" si="195"/>
        <v>2013_08</v>
      </c>
      <c r="C1953" t="str">
        <f t="shared" si="191"/>
        <v>Aug</v>
      </c>
      <c r="D1953" t="str">
        <f t="shared" si="192"/>
        <v>2013_Aug</v>
      </c>
      <c r="E1953" s="12" t="str">
        <f t="shared" si="193"/>
        <v>04_Aug</v>
      </c>
      <c r="F1953" s="12" t="str">
        <f t="shared" si="194"/>
        <v>Aug-13</v>
      </c>
      <c r="G1953" s="12"/>
    </row>
    <row r="1954" spans="1:7">
      <c r="A1954" s="2">
        <f t="shared" si="196"/>
        <v>41491</v>
      </c>
      <c r="B1954" t="str">
        <f t="shared" si="195"/>
        <v>2013_08</v>
      </c>
      <c r="C1954" t="str">
        <f t="shared" si="191"/>
        <v>Aug</v>
      </c>
      <c r="D1954" t="str">
        <f t="shared" si="192"/>
        <v>2013_Aug</v>
      </c>
      <c r="E1954" s="12" t="str">
        <f t="shared" si="193"/>
        <v>05_Aug</v>
      </c>
      <c r="F1954" s="12" t="str">
        <f t="shared" si="194"/>
        <v>Aug-13</v>
      </c>
      <c r="G1954" s="12"/>
    </row>
    <row r="1955" spans="1:7">
      <c r="A1955" s="2">
        <f t="shared" si="196"/>
        <v>41492</v>
      </c>
      <c r="B1955" t="str">
        <f t="shared" si="195"/>
        <v>2013_08</v>
      </c>
      <c r="C1955" t="str">
        <f t="shared" si="191"/>
        <v>Aug</v>
      </c>
      <c r="D1955" t="str">
        <f t="shared" si="192"/>
        <v>2013_Aug</v>
      </c>
      <c r="E1955" s="12" t="str">
        <f t="shared" si="193"/>
        <v>06_Aug</v>
      </c>
      <c r="F1955" s="12" t="str">
        <f t="shared" si="194"/>
        <v>Aug-13</v>
      </c>
      <c r="G1955" s="12"/>
    </row>
    <row r="1956" spans="1:7">
      <c r="A1956" s="2">
        <f t="shared" si="196"/>
        <v>41493</v>
      </c>
      <c r="B1956" t="str">
        <f t="shared" si="195"/>
        <v>2013_08</v>
      </c>
      <c r="C1956" t="str">
        <f t="shared" si="191"/>
        <v>Aug</v>
      </c>
      <c r="D1956" t="str">
        <f t="shared" si="192"/>
        <v>2013_Aug</v>
      </c>
      <c r="E1956" s="12" t="str">
        <f t="shared" si="193"/>
        <v>07_Aug</v>
      </c>
      <c r="F1956" s="12" t="str">
        <f t="shared" si="194"/>
        <v>Aug-13</v>
      </c>
      <c r="G1956" s="12"/>
    </row>
    <row r="1957" spans="1:7">
      <c r="A1957" s="2">
        <f t="shared" si="196"/>
        <v>41494</v>
      </c>
      <c r="B1957" t="str">
        <f t="shared" si="195"/>
        <v>2013_08</v>
      </c>
      <c r="C1957" t="str">
        <f t="shared" si="191"/>
        <v>Aug</v>
      </c>
      <c r="D1957" t="str">
        <f t="shared" si="192"/>
        <v>2013_Aug</v>
      </c>
      <c r="E1957" s="12" t="str">
        <f t="shared" si="193"/>
        <v>08_Aug</v>
      </c>
      <c r="F1957" s="12" t="str">
        <f t="shared" si="194"/>
        <v>Aug-13</v>
      </c>
      <c r="G1957" s="12"/>
    </row>
    <row r="1958" spans="1:7">
      <c r="A1958" s="2">
        <f t="shared" si="196"/>
        <v>41495</v>
      </c>
      <c r="B1958" t="str">
        <f t="shared" si="195"/>
        <v>2013_08</v>
      </c>
      <c r="C1958" t="str">
        <f t="shared" si="191"/>
        <v>Aug</v>
      </c>
      <c r="D1958" t="str">
        <f t="shared" si="192"/>
        <v>2013_Aug</v>
      </c>
      <c r="E1958" s="12" t="str">
        <f t="shared" si="193"/>
        <v>09_Aug</v>
      </c>
      <c r="F1958" s="12" t="str">
        <f t="shared" si="194"/>
        <v>Aug-13</v>
      </c>
      <c r="G1958" s="12"/>
    </row>
    <row r="1959" spans="1:7">
      <c r="A1959" s="2">
        <f t="shared" si="196"/>
        <v>41496</v>
      </c>
      <c r="B1959" t="str">
        <f t="shared" si="195"/>
        <v>2013_08</v>
      </c>
      <c r="C1959" t="str">
        <f t="shared" si="191"/>
        <v>Aug</v>
      </c>
      <c r="D1959" t="str">
        <f t="shared" si="192"/>
        <v>2013_Aug</v>
      </c>
      <c r="E1959" s="12" t="str">
        <f t="shared" si="193"/>
        <v>10_Aug</v>
      </c>
      <c r="F1959" s="12" t="str">
        <f t="shared" si="194"/>
        <v>Aug-13</v>
      </c>
      <c r="G1959" s="12"/>
    </row>
    <row r="1960" spans="1:7">
      <c r="A1960" s="2">
        <f t="shared" si="196"/>
        <v>41497</v>
      </c>
      <c r="B1960" t="str">
        <f t="shared" si="195"/>
        <v>2013_08</v>
      </c>
      <c r="C1960" t="str">
        <f t="shared" si="191"/>
        <v>Aug</v>
      </c>
      <c r="D1960" t="str">
        <f t="shared" si="192"/>
        <v>2013_Aug</v>
      </c>
      <c r="E1960" s="12" t="str">
        <f t="shared" si="193"/>
        <v>11_Aug</v>
      </c>
      <c r="F1960" s="12" t="str">
        <f t="shared" si="194"/>
        <v>Aug-13</v>
      </c>
      <c r="G1960" s="12"/>
    </row>
    <row r="1961" spans="1:7">
      <c r="A1961" s="2">
        <f t="shared" si="196"/>
        <v>41498</v>
      </c>
      <c r="B1961" t="str">
        <f t="shared" si="195"/>
        <v>2013_08</v>
      </c>
      <c r="C1961" t="str">
        <f t="shared" si="191"/>
        <v>Aug</v>
      </c>
      <c r="D1961" t="str">
        <f t="shared" si="192"/>
        <v>2013_Aug</v>
      </c>
      <c r="E1961" s="12" t="str">
        <f t="shared" si="193"/>
        <v>12_Aug</v>
      </c>
      <c r="F1961" s="12" t="str">
        <f t="shared" si="194"/>
        <v>Aug-13</v>
      </c>
      <c r="G1961" s="12"/>
    </row>
    <row r="1962" spans="1:7">
      <c r="A1962" s="2">
        <f t="shared" si="196"/>
        <v>41499</v>
      </c>
      <c r="B1962" t="str">
        <f t="shared" si="195"/>
        <v>2013_08</v>
      </c>
      <c r="C1962" t="str">
        <f t="shared" si="191"/>
        <v>Aug</v>
      </c>
      <c r="D1962" t="str">
        <f t="shared" si="192"/>
        <v>2013_Aug</v>
      </c>
      <c r="E1962" s="12" t="str">
        <f t="shared" si="193"/>
        <v>13_Aug</v>
      </c>
      <c r="F1962" s="12" t="str">
        <f t="shared" si="194"/>
        <v>Aug-13</v>
      </c>
      <c r="G1962" s="12"/>
    </row>
    <row r="1963" spans="1:7">
      <c r="A1963" s="2">
        <f t="shared" si="196"/>
        <v>41500</v>
      </c>
      <c r="B1963" t="str">
        <f t="shared" si="195"/>
        <v>2013_08</v>
      </c>
      <c r="C1963" t="str">
        <f t="shared" si="191"/>
        <v>Aug</v>
      </c>
      <c r="D1963" t="str">
        <f t="shared" si="192"/>
        <v>2013_Aug</v>
      </c>
      <c r="E1963" s="12" t="str">
        <f t="shared" si="193"/>
        <v>14_Aug</v>
      </c>
      <c r="F1963" s="12" t="str">
        <f t="shared" si="194"/>
        <v>Aug-13</v>
      </c>
      <c r="G1963" s="12"/>
    </row>
    <row r="1964" spans="1:7">
      <c r="A1964" s="2">
        <f t="shared" si="196"/>
        <v>41501</v>
      </c>
      <c r="B1964" t="str">
        <f t="shared" si="195"/>
        <v>2013_08</v>
      </c>
      <c r="C1964" t="str">
        <f t="shared" si="191"/>
        <v>Aug</v>
      </c>
      <c r="D1964" t="str">
        <f t="shared" si="192"/>
        <v>2013_Aug</v>
      </c>
      <c r="E1964" s="12" t="str">
        <f t="shared" si="193"/>
        <v>15_Aug</v>
      </c>
      <c r="F1964" s="12" t="str">
        <f t="shared" si="194"/>
        <v>Aug-13</v>
      </c>
      <c r="G1964" s="12"/>
    </row>
    <row r="1965" spans="1:7">
      <c r="A1965" s="2">
        <f t="shared" si="196"/>
        <v>41502</v>
      </c>
      <c r="B1965" t="str">
        <f t="shared" si="195"/>
        <v>2013_08</v>
      </c>
      <c r="C1965" t="str">
        <f t="shared" si="191"/>
        <v>Aug</v>
      </c>
      <c r="D1965" t="str">
        <f t="shared" si="192"/>
        <v>2013_Aug</v>
      </c>
      <c r="E1965" s="12" t="str">
        <f t="shared" si="193"/>
        <v>16_Aug</v>
      </c>
      <c r="F1965" s="12" t="str">
        <f t="shared" si="194"/>
        <v>Aug-13</v>
      </c>
      <c r="G1965" s="12"/>
    </row>
    <row r="1966" spans="1:7">
      <c r="A1966" s="2">
        <f t="shared" si="196"/>
        <v>41503</v>
      </c>
      <c r="B1966" t="str">
        <f t="shared" si="195"/>
        <v>2013_08</v>
      </c>
      <c r="C1966" t="str">
        <f t="shared" si="191"/>
        <v>Aug</v>
      </c>
      <c r="D1966" t="str">
        <f t="shared" si="192"/>
        <v>2013_Aug</v>
      </c>
      <c r="E1966" s="12" t="str">
        <f t="shared" si="193"/>
        <v>17_Aug</v>
      </c>
      <c r="F1966" s="12" t="str">
        <f t="shared" si="194"/>
        <v>Aug-13</v>
      </c>
      <c r="G1966" s="12"/>
    </row>
    <row r="1967" spans="1:7">
      <c r="A1967" s="2">
        <f t="shared" si="196"/>
        <v>41504</v>
      </c>
      <c r="B1967" t="str">
        <f t="shared" si="195"/>
        <v>2013_08</v>
      </c>
      <c r="C1967" t="str">
        <f t="shared" si="191"/>
        <v>Aug</v>
      </c>
      <c r="D1967" t="str">
        <f t="shared" si="192"/>
        <v>2013_Aug</v>
      </c>
      <c r="E1967" s="12" t="str">
        <f t="shared" si="193"/>
        <v>18_Aug</v>
      </c>
      <c r="F1967" s="12" t="str">
        <f t="shared" si="194"/>
        <v>Aug-13</v>
      </c>
      <c r="G1967" s="12"/>
    </row>
    <row r="1968" spans="1:7">
      <c r="A1968" s="2">
        <f t="shared" si="196"/>
        <v>41505</v>
      </c>
      <c r="B1968" t="str">
        <f t="shared" si="195"/>
        <v>2013_08</v>
      </c>
      <c r="C1968" t="str">
        <f t="shared" si="191"/>
        <v>Aug</v>
      </c>
      <c r="D1968" t="str">
        <f t="shared" si="192"/>
        <v>2013_Aug</v>
      </c>
      <c r="E1968" s="12" t="str">
        <f t="shared" si="193"/>
        <v>19_Aug</v>
      </c>
      <c r="F1968" s="12" t="str">
        <f t="shared" si="194"/>
        <v>Aug-13</v>
      </c>
      <c r="G1968" s="12"/>
    </row>
    <row r="1969" spans="1:7">
      <c r="A1969" s="2">
        <f t="shared" si="196"/>
        <v>41506</v>
      </c>
      <c r="B1969" t="str">
        <f t="shared" si="195"/>
        <v>2013_08</v>
      </c>
      <c r="C1969" t="str">
        <f t="shared" si="191"/>
        <v>Aug</v>
      </c>
      <c r="D1969" t="str">
        <f t="shared" si="192"/>
        <v>2013_Aug</v>
      </c>
      <c r="E1969" s="12" t="str">
        <f t="shared" si="193"/>
        <v>20_Aug</v>
      </c>
      <c r="F1969" s="12" t="str">
        <f t="shared" si="194"/>
        <v>Aug-13</v>
      </c>
      <c r="G1969" s="12"/>
    </row>
    <row r="1970" spans="1:7">
      <c r="A1970" s="2">
        <f t="shared" si="196"/>
        <v>41507</v>
      </c>
      <c r="B1970" t="str">
        <f t="shared" si="195"/>
        <v>2013_08</v>
      </c>
      <c r="C1970" t="str">
        <f t="shared" si="191"/>
        <v>Aug</v>
      </c>
      <c r="D1970" t="str">
        <f t="shared" si="192"/>
        <v>2013_Aug</v>
      </c>
      <c r="E1970" s="12" t="str">
        <f t="shared" si="193"/>
        <v>21_Aug</v>
      </c>
      <c r="F1970" s="12" t="str">
        <f t="shared" si="194"/>
        <v>Aug-13</v>
      </c>
      <c r="G1970" s="12"/>
    </row>
    <row r="1971" spans="1:7">
      <c r="A1971" s="2">
        <f t="shared" si="196"/>
        <v>41508</v>
      </c>
      <c r="B1971" t="str">
        <f t="shared" si="195"/>
        <v>2013_08</v>
      </c>
      <c r="C1971" t="str">
        <f t="shared" si="191"/>
        <v>Aug</v>
      </c>
      <c r="D1971" t="str">
        <f t="shared" si="192"/>
        <v>2013_Aug</v>
      </c>
      <c r="E1971" s="12" t="str">
        <f t="shared" si="193"/>
        <v>22_Aug</v>
      </c>
      <c r="F1971" s="12" t="str">
        <f t="shared" si="194"/>
        <v>Aug-13</v>
      </c>
      <c r="G1971" s="12"/>
    </row>
    <row r="1972" spans="1:7">
      <c r="A1972" s="2">
        <f t="shared" si="196"/>
        <v>41509</v>
      </c>
      <c r="B1972" t="str">
        <f t="shared" si="195"/>
        <v>2013_08</v>
      </c>
      <c r="C1972" t="str">
        <f t="shared" si="191"/>
        <v>Aug</v>
      </c>
      <c r="D1972" t="str">
        <f t="shared" si="192"/>
        <v>2013_Aug</v>
      </c>
      <c r="E1972" s="12" t="str">
        <f t="shared" si="193"/>
        <v>23_Aug</v>
      </c>
      <c r="F1972" s="12" t="str">
        <f t="shared" si="194"/>
        <v>Aug-13</v>
      </c>
      <c r="G1972" s="12"/>
    </row>
    <row r="1973" spans="1:7">
      <c r="A1973" s="2">
        <f t="shared" si="196"/>
        <v>41510</v>
      </c>
      <c r="B1973" t="str">
        <f t="shared" si="195"/>
        <v>2013_08</v>
      </c>
      <c r="C1973" t="str">
        <f t="shared" si="191"/>
        <v>Aug</v>
      </c>
      <c r="D1973" t="str">
        <f t="shared" si="192"/>
        <v>2013_Aug</v>
      </c>
      <c r="E1973" s="12" t="str">
        <f t="shared" si="193"/>
        <v>24_Aug</v>
      </c>
      <c r="F1973" s="12" t="str">
        <f t="shared" si="194"/>
        <v>Aug-13</v>
      </c>
      <c r="G1973" s="12"/>
    </row>
    <row r="1974" spans="1:7">
      <c r="A1974" s="2">
        <f t="shared" si="196"/>
        <v>41511</v>
      </c>
      <c r="B1974" t="str">
        <f t="shared" si="195"/>
        <v>2013_08</v>
      </c>
      <c r="C1974" t="str">
        <f t="shared" si="191"/>
        <v>Aug</v>
      </c>
      <c r="D1974" t="str">
        <f t="shared" si="192"/>
        <v>2013_Aug</v>
      </c>
      <c r="E1974" s="12" t="str">
        <f t="shared" si="193"/>
        <v>25_Aug</v>
      </c>
      <c r="F1974" s="12" t="str">
        <f t="shared" si="194"/>
        <v>Aug-13</v>
      </c>
      <c r="G1974" s="12"/>
    </row>
    <row r="1975" spans="1:7">
      <c r="A1975" s="2">
        <f t="shared" si="196"/>
        <v>41512</v>
      </c>
      <c r="B1975" t="str">
        <f t="shared" si="195"/>
        <v>2013_08</v>
      </c>
      <c r="C1975" t="str">
        <f t="shared" si="191"/>
        <v>Aug</v>
      </c>
      <c r="D1975" t="str">
        <f t="shared" si="192"/>
        <v>2013_Aug</v>
      </c>
      <c r="E1975" s="12" t="str">
        <f t="shared" si="193"/>
        <v>26_Aug</v>
      </c>
      <c r="F1975" s="12" t="str">
        <f t="shared" si="194"/>
        <v>Aug-13</v>
      </c>
      <c r="G1975" s="12"/>
    </row>
    <row r="1976" spans="1:7">
      <c r="A1976" s="2">
        <f t="shared" si="196"/>
        <v>41513</v>
      </c>
      <c r="B1976" t="str">
        <f t="shared" si="195"/>
        <v>2013_08</v>
      </c>
      <c r="C1976" t="str">
        <f t="shared" si="191"/>
        <v>Aug</v>
      </c>
      <c r="D1976" t="str">
        <f t="shared" si="192"/>
        <v>2013_Aug</v>
      </c>
      <c r="E1976" s="12" t="str">
        <f t="shared" si="193"/>
        <v>27_Aug</v>
      </c>
      <c r="F1976" s="12" t="str">
        <f t="shared" si="194"/>
        <v>Aug-13</v>
      </c>
      <c r="G1976" s="12"/>
    </row>
    <row r="1977" spans="1:7">
      <c r="A1977" s="2">
        <f t="shared" si="196"/>
        <v>41514</v>
      </c>
      <c r="B1977" t="str">
        <f t="shared" si="195"/>
        <v>2013_08</v>
      </c>
      <c r="C1977" t="str">
        <f t="shared" si="191"/>
        <v>Aug</v>
      </c>
      <c r="D1977" t="str">
        <f t="shared" si="192"/>
        <v>2013_Aug</v>
      </c>
      <c r="E1977" s="12" t="str">
        <f t="shared" si="193"/>
        <v>28_Aug</v>
      </c>
      <c r="F1977" s="12" t="str">
        <f t="shared" si="194"/>
        <v>Aug-13</v>
      </c>
      <c r="G1977" s="12"/>
    </row>
    <row r="1978" spans="1:7">
      <c r="A1978" s="2">
        <f t="shared" si="196"/>
        <v>41515</v>
      </c>
      <c r="B1978" t="str">
        <f t="shared" si="195"/>
        <v>2013_08</v>
      </c>
      <c r="C1978" t="str">
        <f t="shared" si="191"/>
        <v>Aug</v>
      </c>
      <c r="D1978" t="str">
        <f t="shared" si="192"/>
        <v>2013_Aug</v>
      </c>
      <c r="E1978" s="12" t="str">
        <f t="shared" si="193"/>
        <v>29_Aug</v>
      </c>
      <c r="F1978" s="12" t="str">
        <f t="shared" si="194"/>
        <v>Aug-13</v>
      </c>
      <c r="G1978" s="12"/>
    </row>
    <row r="1979" spans="1:7">
      <c r="A1979" s="2">
        <f t="shared" si="196"/>
        <v>41516</v>
      </c>
      <c r="B1979" t="str">
        <f t="shared" si="195"/>
        <v>2013_08</v>
      </c>
      <c r="C1979" t="str">
        <f t="shared" si="191"/>
        <v>Aug</v>
      </c>
      <c r="D1979" t="str">
        <f t="shared" si="192"/>
        <v>2013_Aug</v>
      </c>
      <c r="E1979" s="12" t="str">
        <f t="shared" si="193"/>
        <v>30_Aug</v>
      </c>
      <c r="F1979" s="12" t="str">
        <f t="shared" si="194"/>
        <v>Aug-13</v>
      </c>
      <c r="G1979" s="12"/>
    </row>
    <row r="1980" spans="1:7">
      <c r="A1980" s="2">
        <f t="shared" si="196"/>
        <v>41517</v>
      </c>
      <c r="B1980" t="str">
        <f t="shared" si="195"/>
        <v>2013_08</v>
      </c>
      <c r="C1980" t="str">
        <f t="shared" si="191"/>
        <v>Aug</v>
      </c>
      <c r="D1980" t="str">
        <f t="shared" si="192"/>
        <v>2013_Aug</v>
      </c>
      <c r="E1980" s="12" t="str">
        <f t="shared" si="193"/>
        <v>31_Aug</v>
      </c>
      <c r="F1980" s="12" t="str">
        <f t="shared" si="194"/>
        <v>Aug-13</v>
      </c>
      <c r="G1980" s="12"/>
    </row>
    <row r="1981" spans="1:7">
      <c r="A1981" s="2">
        <f t="shared" si="196"/>
        <v>41518</v>
      </c>
      <c r="B1981" t="str">
        <f t="shared" si="195"/>
        <v>2013_09</v>
      </c>
      <c r="C1981" t="str">
        <f t="shared" si="191"/>
        <v>Sep</v>
      </c>
      <c r="D1981" t="str">
        <f t="shared" si="192"/>
        <v>2013_Sep</v>
      </c>
      <c r="E1981" s="12" t="str">
        <f t="shared" si="193"/>
        <v>01_Sep</v>
      </c>
      <c r="F1981" s="12" t="str">
        <f t="shared" si="194"/>
        <v>Sep-13</v>
      </c>
      <c r="G1981" s="12"/>
    </row>
    <row r="1982" spans="1:7">
      <c r="A1982" s="2">
        <f t="shared" si="196"/>
        <v>41519</v>
      </c>
      <c r="B1982" t="str">
        <f t="shared" si="195"/>
        <v>2013_09</v>
      </c>
      <c r="C1982" t="str">
        <f t="shared" si="191"/>
        <v>Sep</v>
      </c>
      <c r="D1982" t="str">
        <f t="shared" si="192"/>
        <v>2013_Sep</v>
      </c>
      <c r="E1982" s="12" t="str">
        <f t="shared" si="193"/>
        <v>02_Sep</v>
      </c>
      <c r="F1982" s="12" t="str">
        <f t="shared" si="194"/>
        <v>Sep-13</v>
      </c>
      <c r="G1982" s="12"/>
    </row>
    <row r="1983" spans="1:7">
      <c r="A1983" s="2">
        <f t="shared" si="196"/>
        <v>41520</v>
      </c>
      <c r="B1983" t="str">
        <f t="shared" si="195"/>
        <v>2013_09</v>
      </c>
      <c r="C1983" t="str">
        <f t="shared" si="191"/>
        <v>Sep</v>
      </c>
      <c r="D1983" t="str">
        <f t="shared" si="192"/>
        <v>2013_Sep</v>
      </c>
      <c r="E1983" s="12" t="str">
        <f t="shared" si="193"/>
        <v>03_Sep</v>
      </c>
      <c r="F1983" s="12" t="str">
        <f t="shared" si="194"/>
        <v>Sep-13</v>
      </c>
      <c r="G1983" s="12"/>
    </row>
    <row r="1984" spans="1:7">
      <c r="A1984" s="2">
        <f t="shared" si="196"/>
        <v>41521</v>
      </c>
      <c r="B1984" t="str">
        <f t="shared" si="195"/>
        <v>2013_09</v>
      </c>
      <c r="C1984" t="str">
        <f t="shared" si="191"/>
        <v>Sep</v>
      </c>
      <c r="D1984" t="str">
        <f t="shared" si="192"/>
        <v>2013_Sep</v>
      </c>
      <c r="E1984" s="12" t="str">
        <f t="shared" si="193"/>
        <v>04_Sep</v>
      </c>
      <c r="F1984" s="12" t="str">
        <f t="shared" si="194"/>
        <v>Sep-13</v>
      </c>
      <c r="G1984" s="12"/>
    </row>
    <row r="1985" spans="1:7">
      <c r="A1985" s="2">
        <f t="shared" si="196"/>
        <v>41522</v>
      </c>
      <c r="B1985" t="str">
        <f t="shared" si="195"/>
        <v>2013_09</v>
      </c>
      <c r="C1985" t="str">
        <f t="shared" si="191"/>
        <v>Sep</v>
      </c>
      <c r="D1985" t="str">
        <f t="shared" si="192"/>
        <v>2013_Sep</v>
      </c>
      <c r="E1985" s="12" t="str">
        <f t="shared" si="193"/>
        <v>05_Sep</v>
      </c>
      <c r="F1985" s="12" t="str">
        <f t="shared" si="194"/>
        <v>Sep-13</v>
      </c>
      <c r="G1985" s="12"/>
    </row>
    <row r="1986" spans="1:7">
      <c r="A1986" s="2">
        <f t="shared" si="196"/>
        <v>41523</v>
      </c>
      <c r="B1986" t="str">
        <f t="shared" si="195"/>
        <v>2013_09</v>
      </c>
      <c r="C1986" t="str">
        <f t="shared" ref="C1986:C2049" si="197">VLOOKUP(TEXT(MONTH(A1986),"00"),$H$2:$I$13,2,FALSE)</f>
        <v>Sep</v>
      </c>
      <c r="D1986" t="str">
        <f t="shared" si="192"/>
        <v>2013_Sep</v>
      </c>
      <c r="E1986" s="12" t="str">
        <f t="shared" si="193"/>
        <v>06_Sep</v>
      </c>
      <c r="F1986" s="12" t="str">
        <f t="shared" si="194"/>
        <v>Sep-13</v>
      </c>
      <c r="G1986" s="12"/>
    </row>
    <row r="1987" spans="1:7">
      <c r="A1987" s="2">
        <f t="shared" si="196"/>
        <v>41524</v>
      </c>
      <c r="B1987" t="str">
        <f t="shared" si="195"/>
        <v>2013_09</v>
      </c>
      <c r="C1987" t="str">
        <f t="shared" si="197"/>
        <v>Sep</v>
      </c>
      <c r="D1987" t="str">
        <f t="shared" ref="D1987:D2050" si="198">TEXT(YEAR(A1987),"0000")&amp;"_"&amp;C1987</f>
        <v>2013_Sep</v>
      </c>
      <c r="E1987" s="12" t="str">
        <f t="shared" ref="E1987:E2050" si="199">VLOOKUP(DAY(A1987),$G$2:$H$32,2,FALSE)&amp;"_"&amp;C1987</f>
        <v>07_Sep</v>
      </c>
      <c r="F1987" s="12" t="str">
        <f t="shared" si="194"/>
        <v>Sep-13</v>
      </c>
      <c r="G1987" s="12"/>
    </row>
    <row r="1988" spans="1:7">
      <c r="A1988" s="2">
        <f t="shared" si="196"/>
        <v>41525</v>
      </c>
      <c r="B1988" t="str">
        <f t="shared" si="195"/>
        <v>2013_09</v>
      </c>
      <c r="C1988" t="str">
        <f t="shared" si="197"/>
        <v>Sep</v>
      </c>
      <c r="D1988" t="str">
        <f t="shared" si="198"/>
        <v>2013_Sep</v>
      </c>
      <c r="E1988" s="12" t="str">
        <f t="shared" si="199"/>
        <v>08_Sep</v>
      </c>
      <c r="F1988" s="12" t="str">
        <f t="shared" ref="F1988:F2051" si="200">C1988&amp;"-"&amp;RIGHT(YEAR(A1988),2)</f>
        <v>Sep-13</v>
      </c>
      <c r="G1988" s="12"/>
    </row>
    <row r="1989" spans="1:7">
      <c r="A1989" s="2">
        <f t="shared" si="196"/>
        <v>41526</v>
      </c>
      <c r="B1989" t="str">
        <f t="shared" si="195"/>
        <v>2013_09</v>
      </c>
      <c r="C1989" t="str">
        <f t="shared" si="197"/>
        <v>Sep</v>
      </c>
      <c r="D1989" t="str">
        <f t="shared" si="198"/>
        <v>2013_Sep</v>
      </c>
      <c r="E1989" s="12" t="str">
        <f t="shared" si="199"/>
        <v>09_Sep</v>
      </c>
      <c r="F1989" s="12" t="str">
        <f t="shared" si="200"/>
        <v>Sep-13</v>
      </c>
      <c r="G1989" s="12"/>
    </row>
    <row r="1990" spans="1:7">
      <c r="A1990" s="2">
        <f t="shared" si="196"/>
        <v>41527</v>
      </c>
      <c r="B1990" t="str">
        <f t="shared" si="195"/>
        <v>2013_09</v>
      </c>
      <c r="C1990" t="str">
        <f t="shared" si="197"/>
        <v>Sep</v>
      </c>
      <c r="D1990" t="str">
        <f t="shared" si="198"/>
        <v>2013_Sep</v>
      </c>
      <c r="E1990" s="12" t="str">
        <f t="shared" si="199"/>
        <v>10_Sep</v>
      </c>
      <c r="F1990" s="12" t="str">
        <f t="shared" si="200"/>
        <v>Sep-13</v>
      </c>
      <c r="G1990" s="12"/>
    </row>
    <row r="1991" spans="1:7">
      <c r="A1991" s="2">
        <f t="shared" si="196"/>
        <v>41528</v>
      </c>
      <c r="B1991" t="str">
        <f t="shared" si="195"/>
        <v>2013_09</v>
      </c>
      <c r="C1991" t="str">
        <f t="shared" si="197"/>
        <v>Sep</v>
      </c>
      <c r="D1991" t="str">
        <f t="shared" si="198"/>
        <v>2013_Sep</v>
      </c>
      <c r="E1991" s="12" t="str">
        <f t="shared" si="199"/>
        <v>11_Sep</v>
      </c>
      <c r="F1991" s="12" t="str">
        <f t="shared" si="200"/>
        <v>Sep-13</v>
      </c>
      <c r="G1991" s="12"/>
    </row>
    <row r="1992" spans="1:7">
      <c r="A1992" s="2">
        <f t="shared" si="196"/>
        <v>41529</v>
      </c>
      <c r="B1992" t="str">
        <f t="shared" si="195"/>
        <v>2013_09</v>
      </c>
      <c r="C1992" t="str">
        <f t="shared" si="197"/>
        <v>Sep</v>
      </c>
      <c r="D1992" t="str">
        <f t="shared" si="198"/>
        <v>2013_Sep</v>
      </c>
      <c r="E1992" s="12" t="str">
        <f t="shared" si="199"/>
        <v>12_Sep</v>
      </c>
      <c r="F1992" s="12" t="str">
        <f t="shared" si="200"/>
        <v>Sep-13</v>
      </c>
      <c r="G1992" s="12"/>
    </row>
    <row r="1993" spans="1:7">
      <c r="A1993" s="2">
        <f t="shared" si="196"/>
        <v>41530</v>
      </c>
      <c r="B1993" t="str">
        <f t="shared" si="195"/>
        <v>2013_09</v>
      </c>
      <c r="C1993" t="str">
        <f t="shared" si="197"/>
        <v>Sep</v>
      </c>
      <c r="D1993" t="str">
        <f t="shared" si="198"/>
        <v>2013_Sep</v>
      </c>
      <c r="E1993" s="12" t="str">
        <f t="shared" si="199"/>
        <v>13_Sep</v>
      </c>
      <c r="F1993" s="12" t="str">
        <f t="shared" si="200"/>
        <v>Sep-13</v>
      </c>
      <c r="G1993" s="12"/>
    </row>
    <row r="1994" spans="1:7">
      <c r="A1994" s="2">
        <f t="shared" si="196"/>
        <v>41531</v>
      </c>
      <c r="B1994" t="str">
        <f t="shared" si="195"/>
        <v>2013_09</v>
      </c>
      <c r="C1994" t="str">
        <f t="shared" si="197"/>
        <v>Sep</v>
      </c>
      <c r="D1994" t="str">
        <f t="shared" si="198"/>
        <v>2013_Sep</v>
      </c>
      <c r="E1994" s="12" t="str">
        <f t="shared" si="199"/>
        <v>14_Sep</v>
      </c>
      <c r="F1994" s="12" t="str">
        <f t="shared" si="200"/>
        <v>Sep-13</v>
      </c>
      <c r="G1994" s="12"/>
    </row>
    <row r="1995" spans="1:7">
      <c r="A1995" s="2">
        <f t="shared" si="196"/>
        <v>41532</v>
      </c>
      <c r="B1995" t="str">
        <f t="shared" ref="B1995:B2058" si="201">TEXT(YEAR(A1995),"0000")&amp;"_"&amp;TEXT(MONTH(A1995),"00")</f>
        <v>2013_09</v>
      </c>
      <c r="C1995" t="str">
        <f t="shared" si="197"/>
        <v>Sep</v>
      </c>
      <c r="D1995" t="str">
        <f t="shared" si="198"/>
        <v>2013_Sep</v>
      </c>
      <c r="E1995" s="12" t="str">
        <f t="shared" si="199"/>
        <v>15_Sep</v>
      </c>
      <c r="F1995" s="12" t="str">
        <f t="shared" si="200"/>
        <v>Sep-13</v>
      </c>
      <c r="G1995" s="12"/>
    </row>
    <row r="1996" spans="1:7">
      <c r="A1996" s="2">
        <f t="shared" ref="A1996:A2059" si="202">A1995+1</f>
        <v>41533</v>
      </c>
      <c r="B1996" t="str">
        <f t="shared" si="201"/>
        <v>2013_09</v>
      </c>
      <c r="C1996" t="str">
        <f t="shared" si="197"/>
        <v>Sep</v>
      </c>
      <c r="D1996" t="str">
        <f t="shared" si="198"/>
        <v>2013_Sep</v>
      </c>
      <c r="E1996" s="12" t="str">
        <f t="shared" si="199"/>
        <v>16_Sep</v>
      </c>
      <c r="F1996" s="12" t="str">
        <f t="shared" si="200"/>
        <v>Sep-13</v>
      </c>
      <c r="G1996" s="12"/>
    </row>
    <row r="1997" spans="1:7">
      <c r="A1997" s="2">
        <f t="shared" si="202"/>
        <v>41534</v>
      </c>
      <c r="B1997" t="str">
        <f t="shared" si="201"/>
        <v>2013_09</v>
      </c>
      <c r="C1997" t="str">
        <f t="shared" si="197"/>
        <v>Sep</v>
      </c>
      <c r="D1997" t="str">
        <f t="shared" si="198"/>
        <v>2013_Sep</v>
      </c>
      <c r="E1997" s="12" t="str">
        <f t="shared" si="199"/>
        <v>17_Sep</v>
      </c>
      <c r="F1997" s="12" t="str">
        <f t="shared" si="200"/>
        <v>Sep-13</v>
      </c>
      <c r="G1997" s="12"/>
    </row>
    <row r="1998" spans="1:7">
      <c r="A1998" s="2">
        <f t="shared" si="202"/>
        <v>41535</v>
      </c>
      <c r="B1998" t="str">
        <f t="shared" si="201"/>
        <v>2013_09</v>
      </c>
      <c r="C1998" t="str">
        <f t="shared" si="197"/>
        <v>Sep</v>
      </c>
      <c r="D1998" t="str">
        <f t="shared" si="198"/>
        <v>2013_Sep</v>
      </c>
      <c r="E1998" s="12" t="str">
        <f t="shared" si="199"/>
        <v>18_Sep</v>
      </c>
      <c r="F1998" s="12" t="str">
        <f t="shared" si="200"/>
        <v>Sep-13</v>
      </c>
      <c r="G1998" s="12"/>
    </row>
    <row r="1999" spans="1:7">
      <c r="A1999" s="2">
        <f t="shared" si="202"/>
        <v>41536</v>
      </c>
      <c r="B1999" t="str">
        <f t="shared" si="201"/>
        <v>2013_09</v>
      </c>
      <c r="C1999" t="str">
        <f t="shared" si="197"/>
        <v>Sep</v>
      </c>
      <c r="D1999" t="str">
        <f t="shared" si="198"/>
        <v>2013_Sep</v>
      </c>
      <c r="E1999" s="12" t="str">
        <f t="shared" si="199"/>
        <v>19_Sep</v>
      </c>
      <c r="F1999" s="12" t="str">
        <f t="shared" si="200"/>
        <v>Sep-13</v>
      </c>
      <c r="G1999" s="12"/>
    </row>
    <row r="2000" spans="1:7">
      <c r="A2000" s="2">
        <f t="shared" si="202"/>
        <v>41537</v>
      </c>
      <c r="B2000" t="str">
        <f t="shared" si="201"/>
        <v>2013_09</v>
      </c>
      <c r="C2000" t="str">
        <f t="shared" si="197"/>
        <v>Sep</v>
      </c>
      <c r="D2000" t="str">
        <f t="shared" si="198"/>
        <v>2013_Sep</v>
      </c>
      <c r="E2000" s="12" t="str">
        <f t="shared" si="199"/>
        <v>20_Sep</v>
      </c>
      <c r="F2000" s="12" t="str">
        <f t="shared" si="200"/>
        <v>Sep-13</v>
      </c>
      <c r="G2000" s="12"/>
    </row>
    <row r="2001" spans="1:7">
      <c r="A2001" s="2">
        <f t="shared" si="202"/>
        <v>41538</v>
      </c>
      <c r="B2001" t="str">
        <f t="shared" si="201"/>
        <v>2013_09</v>
      </c>
      <c r="C2001" t="str">
        <f t="shared" si="197"/>
        <v>Sep</v>
      </c>
      <c r="D2001" t="str">
        <f t="shared" si="198"/>
        <v>2013_Sep</v>
      </c>
      <c r="E2001" s="12" t="str">
        <f t="shared" si="199"/>
        <v>21_Sep</v>
      </c>
      <c r="F2001" s="12" t="str">
        <f t="shared" si="200"/>
        <v>Sep-13</v>
      </c>
      <c r="G2001" s="12"/>
    </row>
    <row r="2002" spans="1:7">
      <c r="A2002" s="2">
        <f t="shared" si="202"/>
        <v>41539</v>
      </c>
      <c r="B2002" t="str">
        <f t="shared" si="201"/>
        <v>2013_09</v>
      </c>
      <c r="C2002" t="str">
        <f t="shared" si="197"/>
        <v>Sep</v>
      </c>
      <c r="D2002" t="str">
        <f t="shared" si="198"/>
        <v>2013_Sep</v>
      </c>
      <c r="E2002" s="12" t="str">
        <f t="shared" si="199"/>
        <v>22_Sep</v>
      </c>
      <c r="F2002" s="12" t="str">
        <f t="shared" si="200"/>
        <v>Sep-13</v>
      </c>
      <c r="G2002" s="12"/>
    </row>
    <row r="2003" spans="1:7">
      <c r="A2003" s="2">
        <f t="shared" si="202"/>
        <v>41540</v>
      </c>
      <c r="B2003" t="str">
        <f t="shared" si="201"/>
        <v>2013_09</v>
      </c>
      <c r="C2003" t="str">
        <f t="shared" si="197"/>
        <v>Sep</v>
      </c>
      <c r="D2003" t="str">
        <f t="shared" si="198"/>
        <v>2013_Sep</v>
      </c>
      <c r="E2003" s="12" t="str">
        <f t="shared" si="199"/>
        <v>23_Sep</v>
      </c>
      <c r="F2003" s="12" t="str">
        <f t="shared" si="200"/>
        <v>Sep-13</v>
      </c>
      <c r="G2003" s="12"/>
    </row>
    <row r="2004" spans="1:7">
      <c r="A2004" s="2">
        <f t="shared" si="202"/>
        <v>41541</v>
      </c>
      <c r="B2004" t="str">
        <f t="shared" si="201"/>
        <v>2013_09</v>
      </c>
      <c r="C2004" t="str">
        <f t="shared" si="197"/>
        <v>Sep</v>
      </c>
      <c r="D2004" t="str">
        <f t="shared" si="198"/>
        <v>2013_Sep</v>
      </c>
      <c r="E2004" s="12" t="str">
        <f t="shared" si="199"/>
        <v>24_Sep</v>
      </c>
      <c r="F2004" s="12" t="str">
        <f t="shared" si="200"/>
        <v>Sep-13</v>
      </c>
      <c r="G2004" s="12"/>
    </row>
    <row r="2005" spans="1:7">
      <c r="A2005" s="2">
        <f t="shared" si="202"/>
        <v>41542</v>
      </c>
      <c r="B2005" t="str">
        <f t="shared" si="201"/>
        <v>2013_09</v>
      </c>
      <c r="C2005" t="str">
        <f t="shared" si="197"/>
        <v>Sep</v>
      </c>
      <c r="D2005" t="str">
        <f t="shared" si="198"/>
        <v>2013_Sep</v>
      </c>
      <c r="E2005" s="12" t="str">
        <f t="shared" si="199"/>
        <v>25_Sep</v>
      </c>
      <c r="F2005" s="12" t="str">
        <f t="shared" si="200"/>
        <v>Sep-13</v>
      </c>
      <c r="G2005" s="12"/>
    </row>
    <row r="2006" spans="1:7">
      <c r="A2006" s="2">
        <f t="shared" si="202"/>
        <v>41543</v>
      </c>
      <c r="B2006" t="str">
        <f t="shared" si="201"/>
        <v>2013_09</v>
      </c>
      <c r="C2006" t="str">
        <f t="shared" si="197"/>
        <v>Sep</v>
      </c>
      <c r="D2006" t="str">
        <f t="shared" si="198"/>
        <v>2013_Sep</v>
      </c>
      <c r="E2006" s="12" t="str">
        <f t="shared" si="199"/>
        <v>26_Sep</v>
      </c>
      <c r="F2006" s="12" t="str">
        <f t="shared" si="200"/>
        <v>Sep-13</v>
      </c>
      <c r="G2006" s="12"/>
    </row>
    <row r="2007" spans="1:7">
      <c r="A2007" s="2">
        <f t="shared" si="202"/>
        <v>41544</v>
      </c>
      <c r="B2007" t="str">
        <f t="shared" si="201"/>
        <v>2013_09</v>
      </c>
      <c r="C2007" t="str">
        <f t="shared" si="197"/>
        <v>Sep</v>
      </c>
      <c r="D2007" t="str">
        <f t="shared" si="198"/>
        <v>2013_Sep</v>
      </c>
      <c r="E2007" s="12" t="str">
        <f t="shared" si="199"/>
        <v>27_Sep</v>
      </c>
      <c r="F2007" s="12" t="str">
        <f t="shared" si="200"/>
        <v>Sep-13</v>
      </c>
      <c r="G2007" s="12"/>
    </row>
    <row r="2008" spans="1:7">
      <c r="A2008" s="2">
        <f t="shared" si="202"/>
        <v>41545</v>
      </c>
      <c r="B2008" t="str">
        <f t="shared" si="201"/>
        <v>2013_09</v>
      </c>
      <c r="C2008" t="str">
        <f t="shared" si="197"/>
        <v>Sep</v>
      </c>
      <c r="D2008" t="str">
        <f t="shared" si="198"/>
        <v>2013_Sep</v>
      </c>
      <c r="E2008" s="12" t="str">
        <f t="shared" si="199"/>
        <v>28_Sep</v>
      </c>
      <c r="F2008" s="12" t="str">
        <f t="shared" si="200"/>
        <v>Sep-13</v>
      </c>
      <c r="G2008" s="12"/>
    </row>
    <row r="2009" spans="1:7">
      <c r="A2009" s="2">
        <f t="shared" si="202"/>
        <v>41546</v>
      </c>
      <c r="B2009" t="str">
        <f t="shared" si="201"/>
        <v>2013_09</v>
      </c>
      <c r="C2009" t="str">
        <f t="shared" si="197"/>
        <v>Sep</v>
      </c>
      <c r="D2009" t="str">
        <f t="shared" si="198"/>
        <v>2013_Sep</v>
      </c>
      <c r="E2009" s="12" t="str">
        <f t="shared" si="199"/>
        <v>29_Sep</v>
      </c>
      <c r="F2009" s="12" t="str">
        <f t="shared" si="200"/>
        <v>Sep-13</v>
      </c>
      <c r="G2009" s="12"/>
    </row>
    <row r="2010" spans="1:7">
      <c r="A2010" s="2">
        <f t="shared" si="202"/>
        <v>41547</v>
      </c>
      <c r="B2010" t="str">
        <f t="shared" si="201"/>
        <v>2013_09</v>
      </c>
      <c r="C2010" t="str">
        <f t="shared" si="197"/>
        <v>Sep</v>
      </c>
      <c r="D2010" t="str">
        <f t="shared" si="198"/>
        <v>2013_Sep</v>
      </c>
      <c r="E2010" s="12" t="str">
        <f t="shared" si="199"/>
        <v>30_Sep</v>
      </c>
      <c r="F2010" s="12" t="str">
        <f t="shared" si="200"/>
        <v>Sep-13</v>
      </c>
      <c r="G2010" s="12"/>
    </row>
    <row r="2011" spans="1:7">
      <c r="A2011" s="2">
        <f t="shared" si="202"/>
        <v>41548</v>
      </c>
      <c r="B2011" t="str">
        <f t="shared" si="201"/>
        <v>2013_10</v>
      </c>
      <c r="C2011" t="str">
        <f t="shared" si="197"/>
        <v>Oct</v>
      </c>
      <c r="D2011" t="str">
        <f t="shared" si="198"/>
        <v>2013_Oct</v>
      </c>
      <c r="E2011" s="12" t="str">
        <f t="shared" si="199"/>
        <v>01_Oct</v>
      </c>
      <c r="F2011" s="12" t="str">
        <f t="shared" si="200"/>
        <v>Oct-13</v>
      </c>
      <c r="G2011" s="12"/>
    </row>
    <row r="2012" spans="1:7">
      <c r="A2012" s="2">
        <f t="shared" si="202"/>
        <v>41549</v>
      </c>
      <c r="B2012" t="str">
        <f t="shared" si="201"/>
        <v>2013_10</v>
      </c>
      <c r="C2012" t="str">
        <f t="shared" si="197"/>
        <v>Oct</v>
      </c>
      <c r="D2012" t="str">
        <f t="shared" si="198"/>
        <v>2013_Oct</v>
      </c>
      <c r="E2012" s="12" t="str">
        <f t="shared" si="199"/>
        <v>02_Oct</v>
      </c>
      <c r="F2012" s="12" t="str">
        <f t="shared" si="200"/>
        <v>Oct-13</v>
      </c>
      <c r="G2012" s="12"/>
    </row>
    <row r="2013" spans="1:7">
      <c r="A2013" s="2">
        <f t="shared" si="202"/>
        <v>41550</v>
      </c>
      <c r="B2013" t="str">
        <f t="shared" si="201"/>
        <v>2013_10</v>
      </c>
      <c r="C2013" t="str">
        <f t="shared" si="197"/>
        <v>Oct</v>
      </c>
      <c r="D2013" t="str">
        <f t="shared" si="198"/>
        <v>2013_Oct</v>
      </c>
      <c r="E2013" s="12" t="str">
        <f t="shared" si="199"/>
        <v>03_Oct</v>
      </c>
      <c r="F2013" s="12" t="str">
        <f t="shared" si="200"/>
        <v>Oct-13</v>
      </c>
      <c r="G2013" s="12"/>
    </row>
    <row r="2014" spans="1:7">
      <c r="A2014" s="2">
        <f t="shared" si="202"/>
        <v>41551</v>
      </c>
      <c r="B2014" t="str">
        <f t="shared" si="201"/>
        <v>2013_10</v>
      </c>
      <c r="C2014" t="str">
        <f t="shared" si="197"/>
        <v>Oct</v>
      </c>
      <c r="D2014" t="str">
        <f t="shared" si="198"/>
        <v>2013_Oct</v>
      </c>
      <c r="E2014" s="12" t="str">
        <f t="shared" si="199"/>
        <v>04_Oct</v>
      </c>
      <c r="F2014" s="12" t="str">
        <f t="shared" si="200"/>
        <v>Oct-13</v>
      </c>
      <c r="G2014" s="12"/>
    </row>
    <row r="2015" spans="1:7">
      <c r="A2015" s="2">
        <f t="shared" si="202"/>
        <v>41552</v>
      </c>
      <c r="B2015" t="str">
        <f t="shared" si="201"/>
        <v>2013_10</v>
      </c>
      <c r="C2015" t="str">
        <f t="shared" si="197"/>
        <v>Oct</v>
      </c>
      <c r="D2015" t="str">
        <f t="shared" si="198"/>
        <v>2013_Oct</v>
      </c>
      <c r="E2015" s="12" t="str">
        <f t="shared" si="199"/>
        <v>05_Oct</v>
      </c>
      <c r="F2015" s="12" t="str">
        <f t="shared" si="200"/>
        <v>Oct-13</v>
      </c>
      <c r="G2015" s="12"/>
    </row>
    <row r="2016" spans="1:7">
      <c r="A2016" s="2">
        <f t="shared" si="202"/>
        <v>41553</v>
      </c>
      <c r="B2016" t="str">
        <f t="shared" si="201"/>
        <v>2013_10</v>
      </c>
      <c r="C2016" t="str">
        <f t="shared" si="197"/>
        <v>Oct</v>
      </c>
      <c r="D2016" t="str">
        <f t="shared" si="198"/>
        <v>2013_Oct</v>
      </c>
      <c r="E2016" s="12" t="str">
        <f t="shared" si="199"/>
        <v>06_Oct</v>
      </c>
      <c r="F2016" s="12" t="str">
        <f t="shared" si="200"/>
        <v>Oct-13</v>
      </c>
      <c r="G2016" s="12"/>
    </row>
    <row r="2017" spans="1:7">
      <c r="A2017" s="2">
        <f t="shared" si="202"/>
        <v>41554</v>
      </c>
      <c r="B2017" t="str">
        <f t="shared" si="201"/>
        <v>2013_10</v>
      </c>
      <c r="C2017" t="str">
        <f t="shared" si="197"/>
        <v>Oct</v>
      </c>
      <c r="D2017" t="str">
        <f t="shared" si="198"/>
        <v>2013_Oct</v>
      </c>
      <c r="E2017" s="12" t="str">
        <f t="shared" si="199"/>
        <v>07_Oct</v>
      </c>
      <c r="F2017" s="12" t="str">
        <f t="shared" si="200"/>
        <v>Oct-13</v>
      </c>
      <c r="G2017" s="12"/>
    </row>
    <row r="2018" spans="1:7">
      <c r="A2018" s="2">
        <f t="shared" si="202"/>
        <v>41555</v>
      </c>
      <c r="B2018" t="str">
        <f t="shared" si="201"/>
        <v>2013_10</v>
      </c>
      <c r="C2018" t="str">
        <f t="shared" si="197"/>
        <v>Oct</v>
      </c>
      <c r="D2018" t="str">
        <f t="shared" si="198"/>
        <v>2013_Oct</v>
      </c>
      <c r="E2018" s="12" t="str">
        <f t="shared" si="199"/>
        <v>08_Oct</v>
      </c>
      <c r="F2018" s="12" t="str">
        <f t="shared" si="200"/>
        <v>Oct-13</v>
      </c>
      <c r="G2018" s="12"/>
    </row>
    <row r="2019" spans="1:7">
      <c r="A2019" s="2">
        <f t="shared" si="202"/>
        <v>41556</v>
      </c>
      <c r="B2019" t="str">
        <f t="shared" si="201"/>
        <v>2013_10</v>
      </c>
      <c r="C2019" t="str">
        <f t="shared" si="197"/>
        <v>Oct</v>
      </c>
      <c r="D2019" t="str">
        <f t="shared" si="198"/>
        <v>2013_Oct</v>
      </c>
      <c r="E2019" s="12" t="str">
        <f t="shared" si="199"/>
        <v>09_Oct</v>
      </c>
      <c r="F2019" s="12" t="str">
        <f t="shared" si="200"/>
        <v>Oct-13</v>
      </c>
      <c r="G2019" s="12"/>
    </row>
    <row r="2020" spans="1:7">
      <c r="A2020" s="2">
        <f t="shared" si="202"/>
        <v>41557</v>
      </c>
      <c r="B2020" t="str">
        <f t="shared" si="201"/>
        <v>2013_10</v>
      </c>
      <c r="C2020" t="str">
        <f t="shared" si="197"/>
        <v>Oct</v>
      </c>
      <c r="D2020" t="str">
        <f t="shared" si="198"/>
        <v>2013_Oct</v>
      </c>
      <c r="E2020" s="12" t="str">
        <f t="shared" si="199"/>
        <v>10_Oct</v>
      </c>
      <c r="F2020" s="12" t="str">
        <f t="shared" si="200"/>
        <v>Oct-13</v>
      </c>
      <c r="G2020" s="12"/>
    </row>
    <row r="2021" spans="1:7">
      <c r="A2021" s="2">
        <f t="shared" si="202"/>
        <v>41558</v>
      </c>
      <c r="B2021" t="str">
        <f t="shared" si="201"/>
        <v>2013_10</v>
      </c>
      <c r="C2021" t="str">
        <f t="shared" si="197"/>
        <v>Oct</v>
      </c>
      <c r="D2021" t="str">
        <f t="shared" si="198"/>
        <v>2013_Oct</v>
      </c>
      <c r="E2021" s="12" t="str">
        <f t="shared" si="199"/>
        <v>11_Oct</v>
      </c>
      <c r="F2021" s="12" t="str">
        <f t="shared" si="200"/>
        <v>Oct-13</v>
      </c>
      <c r="G2021" s="12"/>
    </row>
    <row r="2022" spans="1:7">
      <c r="A2022" s="2">
        <f t="shared" si="202"/>
        <v>41559</v>
      </c>
      <c r="B2022" t="str">
        <f t="shared" si="201"/>
        <v>2013_10</v>
      </c>
      <c r="C2022" t="str">
        <f t="shared" si="197"/>
        <v>Oct</v>
      </c>
      <c r="D2022" t="str">
        <f t="shared" si="198"/>
        <v>2013_Oct</v>
      </c>
      <c r="E2022" s="12" t="str">
        <f t="shared" si="199"/>
        <v>12_Oct</v>
      </c>
      <c r="F2022" s="12" t="str">
        <f t="shared" si="200"/>
        <v>Oct-13</v>
      </c>
      <c r="G2022" s="12"/>
    </row>
    <row r="2023" spans="1:7">
      <c r="A2023" s="2">
        <f t="shared" si="202"/>
        <v>41560</v>
      </c>
      <c r="B2023" t="str">
        <f t="shared" si="201"/>
        <v>2013_10</v>
      </c>
      <c r="C2023" t="str">
        <f t="shared" si="197"/>
        <v>Oct</v>
      </c>
      <c r="D2023" t="str">
        <f t="shared" si="198"/>
        <v>2013_Oct</v>
      </c>
      <c r="E2023" s="12" t="str">
        <f t="shared" si="199"/>
        <v>13_Oct</v>
      </c>
      <c r="F2023" s="12" t="str">
        <f t="shared" si="200"/>
        <v>Oct-13</v>
      </c>
      <c r="G2023" s="12"/>
    </row>
    <row r="2024" spans="1:7">
      <c r="A2024" s="2">
        <f t="shared" si="202"/>
        <v>41561</v>
      </c>
      <c r="B2024" t="str">
        <f t="shared" si="201"/>
        <v>2013_10</v>
      </c>
      <c r="C2024" t="str">
        <f t="shared" si="197"/>
        <v>Oct</v>
      </c>
      <c r="D2024" t="str">
        <f t="shared" si="198"/>
        <v>2013_Oct</v>
      </c>
      <c r="E2024" s="12" t="str">
        <f t="shared" si="199"/>
        <v>14_Oct</v>
      </c>
      <c r="F2024" s="12" t="str">
        <f t="shared" si="200"/>
        <v>Oct-13</v>
      </c>
      <c r="G2024" s="12"/>
    </row>
    <row r="2025" spans="1:7">
      <c r="A2025" s="2">
        <f t="shared" si="202"/>
        <v>41562</v>
      </c>
      <c r="B2025" t="str">
        <f t="shared" si="201"/>
        <v>2013_10</v>
      </c>
      <c r="C2025" t="str">
        <f t="shared" si="197"/>
        <v>Oct</v>
      </c>
      <c r="D2025" t="str">
        <f t="shared" si="198"/>
        <v>2013_Oct</v>
      </c>
      <c r="E2025" s="12" t="str">
        <f t="shared" si="199"/>
        <v>15_Oct</v>
      </c>
      <c r="F2025" s="12" t="str">
        <f t="shared" si="200"/>
        <v>Oct-13</v>
      </c>
      <c r="G2025" s="12"/>
    </row>
    <row r="2026" spans="1:7">
      <c r="A2026" s="2">
        <f t="shared" si="202"/>
        <v>41563</v>
      </c>
      <c r="B2026" t="str">
        <f t="shared" si="201"/>
        <v>2013_10</v>
      </c>
      <c r="C2026" t="str">
        <f t="shared" si="197"/>
        <v>Oct</v>
      </c>
      <c r="D2026" t="str">
        <f t="shared" si="198"/>
        <v>2013_Oct</v>
      </c>
      <c r="E2026" s="12" t="str">
        <f t="shared" si="199"/>
        <v>16_Oct</v>
      </c>
      <c r="F2026" s="12" t="str">
        <f t="shared" si="200"/>
        <v>Oct-13</v>
      </c>
      <c r="G2026" s="12"/>
    </row>
    <row r="2027" spans="1:7">
      <c r="A2027" s="2">
        <f t="shared" si="202"/>
        <v>41564</v>
      </c>
      <c r="B2027" t="str">
        <f t="shared" si="201"/>
        <v>2013_10</v>
      </c>
      <c r="C2027" t="str">
        <f t="shared" si="197"/>
        <v>Oct</v>
      </c>
      <c r="D2027" t="str">
        <f t="shared" si="198"/>
        <v>2013_Oct</v>
      </c>
      <c r="E2027" s="12" t="str">
        <f t="shared" si="199"/>
        <v>17_Oct</v>
      </c>
      <c r="F2027" s="12" t="str">
        <f t="shared" si="200"/>
        <v>Oct-13</v>
      </c>
      <c r="G2027" s="12"/>
    </row>
    <row r="2028" spans="1:7">
      <c r="A2028" s="2">
        <f t="shared" si="202"/>
        <v>41565</v>
      </c>
      <c r="B2028" t="str">
        <f t="shared" si="201"/>
        <v>2013_10</v>
      </c>
      <c r="C2028" t="str">
        <f t="shared" si="197"/>
        <v>Oct</v>
      </c>
      <c r="D2028" t="str">
        <f t="shared" si="198"/>
        <v>2013_Oct</v>
      </c>
      <c r="E2028" s="12" t="str">
        <f t="shared" si="199"/>
        <v>18_Oct</v>
      </c>
      <c r="F2028" s="12" t="str">
        <f t="shared" si="200"/>
        <v>Oct-13</v>
      </c>
      <c r="G2028" s="12"/>
    </row>
    <row r="2029" spans="1:7">
      <c r="A2029" s="2">
        <f t="shared" si="202"/>
        <v>41566</v>
      </c>
      <c r="B2029" t="str">
        <f t="shared" si="201"/>
        <v>2013_10</v>
      </c>
      <c r="C2029" t="str">
        <f t="shared" si="197"/>
        <v>Oct</v>
      </c>
      <c r="D2029" t="str">
        <f t="shared" si="198"/>
        <v>2013_Oct</v>
      </c>
      <c r="E2029" s="12" t="str">
        <f t="shared" si="199"/>
        <v>19_Oct</v>
      </c>
      <c r="F2029" s="12" t="str">
        <f t="shared" si="200"/>
        <v>Oct-13</v>
      </c>
      <c r="G2029" s="12"/>
    </row>
    <row r="2030" spans="1:7">
      <c r="A2030" s="2">
        <f t="shared" si="202"/>
        <v>41567</v>
      </c>
      <c r="B2030" t="str">
        <f t="shared" si="201"/>
        <v>2013_10</v>
      </c>
      <c r="C2030" t="str">
        <f t="shared" si="197"/>
        <v>Oct</v>
      </c>
      <c r="D2030" t="str">
        <f t="shared" si="198"/>
        <v>2013_Oct</v>
      </c>
      <c r="E2030" s="12" t="str">
        <f t="shared" si="199"/>
        <v>20_Oct</v>
      </c>
      <c r="F2030" s="12" t="str">
        <f t="shared" si="200"/>
        <v>Oct-13</v>
      </c>
      <c r="G2030" s="12"/>
    </row>
    <row r="2031" spans="1:7">
      <c r="A2031" s="2">
        <f t="shared" si="202"/>
        <v>41568</v>
      </c>
      <c r="B2031" t="str">
        <f t="shared" si="201"/>
        <v>2013_10</v>
      </c>
      <c r="C2031" t="str">
        <f t="shared" si="197"/>
        <v>Oct</v>
      </c>
      <c r="D2031" t="str">
        <f t="shared" si="198"/>
        <v>2013_Oct</v>
      </c>
      <c r="E2031" s="12" t="str">
        <f t="shared" si="199"/>
        <v>21_Oct</v>
      </c>
      <c r="F2031" s="12" t="str">
        <f t="shared" si="200"/>
        <v>Oct-13</v>
      </c>
      <c r="G2031" s="12"/>
    </row>
    <row r="2032" spans="1:7">
      <c r="A2032" s="2">
        <f t="shared" si="202"/>
        <v>41569</v>
      </c>
      <c r="B2032" t="str">
        <f t="shared" si="201"/>
        <v>2013_10</v>
      </c>
      <c r="C2032" t="str">
        <f t="shared" si="197"/>
        <v>Oct</v>
      </c>
      <c r="D2032" t="str">
        <f t="shared" si="198"/>
        <v>2013_Oct</v>
      </c>
      <c r="E2032" s="12" t="str">
        <f t="shared" si="199"/>
        <v>22_Oct</v>
      </c>
      <c r="F2032" s="12" t="str">
        <f t="shared" si="200"/>
        <v>Oct-13</v>
      </c>
      <c r="G2032" s="12"/>
    </row>
    <row r="2033" spans="1:7">
      <c r="A2033" s="2">
        <f t="shared" si="202"/>
        <v>41570</v>
      </c>
      <c r="B2033" t="str">
        <f t="shared" si="201"/>
        <v>2013_10</v>
      </c>
      <c r="C2033" t="str">
        <f t="shared" si="197"/>
        <v>Oct</v>
      </c>
      <c r="D2033" t="str">
        <f t="shared" si="198"/>
        <v>2013_Oct</v>
      </c>
      <c r="E2033" s="12" t="str">
        <f t="shared" si="199"/>
        <v>23_Oct</v>
      </c>
      <c r="F2033" s="12" t="str">
        <f t="shared" si="200"/>
        <v>Oct-13</v>
      </c>
      <c r="G2033" s="12"/>
    </row>
    <row r="2034" spans="1:7">
      <c r="A2034" s="2">
        <f t="shared" si="202"/>
        <v>41571</v>
      </c>
      <c r="B2034" t="str">
        <f t="shared" si="201"/>
        <v>2013_10</v>
      </c>
      <c r="C2034" t="str">
        <f t="shared" si="197"/>
        <v>Oct</v>
      </c>
      <c r="D2034" t="str">
        <f t="shared" si="198"/>
        <v>2013_Oct</v>
      </c>
      <c r="E2034" s="12" t="str">
        <f t="shared" si="199"/>
        <v>24_Oct</v>
      </c>
      <c r="F2034" s="12" t="str">
        <f t="shared" si="200"/>
        <v>Oct-13</v>
      </c>
      <c r="G2034" s="12"/>
    </row>
    <row r="2035" spans="1:7">
      <c r="A2035" s="2">
        <f t="shared" si="202"/>
        <v>41572</v>
      </c>
      <c r="B2035" t="str">
        <f t="shared" si="201"/>
        <v>2013_10</v>
      </c>
      <c r="C2035" t="str">
        <f t="shared" si="197"/>
        <v>Oct</v>
      </c>
      <c r="D2035" t="str">
        <f t="shared" si="198"/>
        <v>2013_Oct</v>
      </c>
      <c r="E2035" s="12" t="str">
        <f t="shared" si="199"/>
        <v>25_Oct</v>
      </c>
      <c r="F2035" s="12" t="str">
        <f t="shared" si="200"/>
        <v>Oct-13</v>
      </c>
      <c r="G2035" s="12"/>
    </row>
    <row r="2036" spans="1:7">
      <c r="A2036" s="2">
        <f t="shared" si="202"/>
        <v>41573</v>
      </c>
      <c r="B2036" t="str">
        <f t="shared" si="201"/>
        <v>2013_10</v>
      </c>
      <c r="C2036" t="str">
        <f t="shared" si="197"/>
        <v>Oct</v>
      </c>
      <c r="D2036" t="str">
        <f t="shared" si="198"/>
        <v>2013_Oct</v>
      </c>
      <c r="E2036" s="12" t="str">
        <f t="shared" si="199"/>
        <v>26_Oct</v>
      </c>
      <c r="F2036" s="12" t="str">
        <f t="shared" si="200"/>
        <v>Oct-13</v>
      </c>
      <c r="G2036" s="12"/>
    </row>
    <row r="2037" spans="1:7">
      <c r="A2037" s="2">
        <f t="shared" si="202"/>
        <v>41574</v>
      </c>
      <c r="B2037" t="str">
        <f t="shared" si="201"/>
        <v>2013_10</v>
      </c>
      <c r="C2037" t="str">
        <f t="shared" si="197"/>
        <v>Oct</v>
      </c>
      <c r="D2037" t="str">
        <f t="shared" si="198"/>
        <v>2013_Oct</v>
      </c>
      <c r="E2037" s="12" t="str">
        <f t="shared" si="199"/>
        <v>27_Oct</v>
      </c>
      <c r="F2037" s="12" t="str">
        <f t="shared" si="200"/>
        <v>Oct-13</v>
      </c>
      <c r="G2037" s="12"/>
    </row>
    <row r="2038" spans="1:7">
      <c r="A2038" s="2">
        <f t="shared" si="202"/>
        <v>41575</v>
      </c>
      <c r="B2038" t="str">
        <f t="shared" si="201"/>
        <v>2013_10</v>
      </c>
      <c r="C2038" t="str">
        <f t="shared" si="197"/>
        <v>Oct</v>
      </c>
      <c r="D2038" t="str">
        <f t="shared" si="198"/>
        <v>2013_Oct</v>
      </c>
      <c r="E2038" s="12" t="str">
        <f t="shared" si="199"/>
        <v>28_Oct</v>
      </c>
      <c r="F2038" s="12" t="str">
        <f t="shared" si="200"/>
        <v>Oct-13</v>
      </c>
      <c r="G2038" s="12"/>
    </row>
    <row r="2039" spans="1:7">
      <c r="A2039" s="2">
        <f t="shared" si="202"/>
        <v>41576</v>
      </c>
      <c r="B2039" t="str">
        <f t="shared" si="201"/>
        <v>2013_10</v>
      </c>
      <c r="C2039" t="str">
        <f t="shared" si="197"/>
        <v>Oct</v>
      </c>
      <c r="D2039" t="str">
        <f t="shared" si="198"/>
        <v>2013_Oct</v>
      </c>
      <c r="E2039" s="12" t="str">
        <f t="shared" si="199"/>
        <v>29_Oct</v>
      </c>
      <c r="F2039" s="12" t="str">
        <f t="shared" si="200"/>
        <v>Oct-13</v>
      </c>
      <c r="G2039" s="12"/>
    </row>
    <row r="2040" spans="1:7">
      <c r="A2040" s="2">
        <f t="shared" si="202"/>
        <v>41577</v>
      </c>
      <c r="B2040" t="str">
        <f t="shared" si="201"/>
        <v>2013_10</v>
      </c>
      <c r="C2040" t="str">
        <f t="shared" si="197"/>
        <v>Oct</v>
      </c>
      <c r="D2040" t="str">
        <f t="shared" si="198"/>
        <v>2013_Oct</v>
      </c>
      <c r="E2040" s="12" t="str">
        <f t="shared" si="199"/>
        <v>30_Oct</v>
      </c>
      <c r="F2040" s="12" t="str">
        <f t="shared" si="200"/>
        <v>Oct-13</v>
      </c>
      <c r="G2040" s="12"/>
    </row>
    <row r="2041" spans="1:7">
      <c r="A2041" s="2">
        <f t="shared" si="202"/>
        <v>41578</v>
      </c>
      <c r="B2041" t="str">
        <f t="shared" si="201"/>
        <v>2013_10</v>
      </c>
      <c r="C2041" t="str">
        <f t="shared" si="197"/>
        <v>Oct</v>
      </c>
      <c r="D2041" t="str">
        <f t="shared" si="198"/>
        <v>2013_Oct</v>
      </c>
      <c r="E2041" s="12" t="str">
        <f t="shared" si="199"/>
        <v>31_Oct</v>
      </c>
      <c r="F2041" s="12" t="str">
        <f t="shared" si="200"/>
        <v>Oct-13</v>
      </c>
      <c r="G2041" s="12"/>
    </row>
    <row r="2042" spans="1:7">
      <c r="A2042" s="2">
        <f t="shared" si="202"/>
        <v>41579</v>
      </c>
      <c r="B2042" t="str">
        <f t="shared" si="201"/>
        <v>2013_11</v>
      </c>
      <c r="C2042" t="str">
        <f t="shared" si="197"/>
        <v>Nov</v>
      </c>
      <c r="D2042" t="str">
        <f t="shared" si="198"/>
        <v>2013_Nov</v>
      </c>
      <c r="E2042" s="12" t="str">
        <f t="shared" si="199"/>
        <v>01_Nov</v>
      </c>
      <c r="F2042" s="12" t="str">
        <f t="shared" si="200"/>
        <v>Nov-13</v>
      </c>
      <c r="G2042" s="12"/>
    </row>
    <row r="2043" spans="1:7">
      <c r="A2043" s="2">
        <f t="shared" si="202"/>
        <v>41580</v>
      </c>
      <c r="B2043" t="str">
        <f t="shared" si="201"/>
        <v>2013_11</v>
      </c>
      <c r="C2043" t="str">
        <f t="shared" si="197"/>
        <v>Nov</v>
      </c>
      <c r="D2043" t="str">
        <f t="shared" si="198"/>
        <v>2013_Nov</v>
      </c>
      <c r="E2043" s="12" t="str">
        <f t="shared" si="199"/>
        <v>02_Nov</v>
      </c>
      <c r="F2043" s="12" t="str">
        <f t="shared" si="200"/>
        <v>Nov-13</v>
      </c>
      <c r="G2043" s="12"/>
    </row>
    <row r="2044" spans="1:7">
      <c r="A2044" s="2">
        <f t="shared" si="202"/>
        <v>41581</v>
      </c>
      <c r="B2044" t="str">
        <f t="shared" si="201"/>
        <v>2013_11</v>
      </c>
      <c r="C2044" t="str">
        <f t="shared" si="197"/>
        <v>Nov</v>
      </c>
      <c r="D2044" t="str">
        <f t="shared" si="198"/>
        <v>2013_Nov</v>
      </c>
      <c r="E2044" s="12" t="str">
        <f t="shared" si="199"/>
        <v>03_Nov</v>
      </c>
      <c r="F2044" s="12" t="str">
        <f t="shared" si="200"/>
        <v>Nov-13</v>
      </c>
      <c r="G2044" s="12"/>
    </row>
    <row r="2045" spans="1:7">
      <c r="A2045" s="2">
        <f t="shared" si="202"/>
        <v>41582</v>
      </c>
      <c r="B2045" t="str">
        <f t="shared" si="201"/>
        <v>2013_11</v>
      </c>
      <c r="C2045" t="str">
        <f t="shared" si="197"/>
        <v>Nov</v>
      </c>
      <c r="D2045" t="str">
        <f t="shared" si="198"/>
        <v>2013_Nov</v>
      </c>
      <c r="E2045" s="12" t="str">
        <f t="shared" si="199"/>
        <v>04_Nov</v>
      </c>
      <c r="F2045" s="12" t="str">
        <f t="shared" si="200"/>
        <v>Nov-13</v>
      </c>
      <c r="G2045" s="12"/>
    </row>
    <row r="2046" spans="1:7">
      <c r="A2046" s="2">
        <f t="shared" si="202"/>
        <v>41583</v>
      </c>
      <c r="B2046" t="str">
        <f t="shared" si="201"/>
        <v>2013_11</v>
      </c>
      <c r="C2046" t="str">
        <f t="shared" si="197"/>
        <v>Nov</v>
      </c>
      <c r="D2046" t="str">
        <f t="shared" si="198"/>
        <v>2013_Nov</v>
      </c>
      <c r="E2046" s="12" t="str">
        <f t="shared" si="199"/>
        <v>05_Nov</v>
      </c>
      <c r="F2046" s="12" t="str">
        <f t="shared" si="200"/>
        <v>Nov-13</v>
      </c>
      <c r="G2046" s="12"/>
    </row>
    <row r="2047" spans="1:7">
      <c r="A2047" s="2">
        <f t="shared" si="202"/>
        <v>41584</v>
      </c>
      <c r="B2047" t="str">
        <f t="shared" si="201"/>
        <v>2013_11</v>
      </c>
      <c r="C2047" t="str">
        <f t="shared" si="197"/>
        <v>Nov</v>
      </c>
      <c r="D2047" t="str">
        <f t="shared" si="198"/>
        <v>2013_Nov</v>
      </c>
      <c r="E2047" s="12" t="str">
        <f t="shared" si="199"/>
        <v>06_Nov</v>
      </c>
      <c r="F2047" s="12" t="str">
        <f t="shared" si="200"/>
        <v>Nov-13</v>
      </c>
      <c r="G2047" s="12"/>
    </row>
    <row r="2048" spans="1:7">
      <c r="A2048" s="2">
        <f t="shared" si="202"/>
        <v>41585</v>
      </c>
      <c r="B2048" t="str">
        <f t="shared" si="201"/>
        <v>2013_11</v>
      </c>
      <c r="C2048" t="str">
        <f t="shared" si="197"/>
        <v>Nov</v>
      </c>
      <c r="D2048" t="str">
        <f t="shared" si="198"/>
        <v>2013_Nov</v>
      </c>
      <c r="E2048" s="12" t="str">
        <f t="shared" si="199"/>
        <v>07_Nov</v>
      </c>
      <c r="F2048" s="12" t="str">
        <f t="shared" si="200"/>
        <v>Nov-13</v>
      </c>
      <c r="G2048" s="12"/>
    </row>
    <row r="2049" spans="1:7">
      <c r="A2049" s="2">
        <f t="shared" si="202"/>
        <v>41586</v>
      </c>
      <c r="B2049" t="str">
        <f t="shared" si="201"/>
        <v>2013_11</v>
      </c>
      <c r="C2049" t="str">
        <f t="shared" si="197"/>
        <v>Nov</v>
      </c>
      <c r="D2049" t="str">
        <f t="shared" si="198"/>
        <v>2013_Nov</v>
      </c>
      <c r="E2049" s="12" t="str">
        <f t="shared" si="199"/>
        <v>08_Nov</v>
      </c>
      <c r="F2049" s="12" t="str">
        <f t="shared" si="200"/>
        <v>Nov-13</v>
      </c>
      <c r="G2049" s="12"/>
    </row>
    <row r="2050" spans="1:7">
      <c r="A2050" s="2">
        <f t="shared" si="202"/>
        <v>41587</v>
      </c>
      <c r="B2050" t="str">
        <f t="shared" si="201"/>
        <v>2013_11</v>
      </c>
      <c r="C2050" t="str">
        <f t="shared" ref="C2050:C2113" si="203">VLOOKUP(TEXT(MONTH(A2050),"00"),$H$2:$I$13,2,FALSE)</f>
        <v>Nov</v>
      </c>
      <c r="D2050" t="str">
        <f t="shared" si="198"/>
        <v>2013_Nov</v>
      </c>
      <c r="E2050" s="12" t="str">
        <f t="shared" si="199"/>
        <v>09_Nov</v>
      </c>
      <c r="F2050" s="12" t="str">
        <f t="shared" si="200"/>
        <v>Nov-13</v>
      </c>
      <c r="G2050" s="12"/>
    </row>
    <row r="2051" spans="1:7">
      <c r="A2051" s="2">
        <f t="shared" si="202"/>
        <v>41588</v>
      </c>
      <c r="B2051" t="str">
        <f t="shared" si="201"/>
        <v>2013_11</v>
      </c>
      <c r="C2051" t="str">
        <f t="shared" si="203"/>
        <v>Nov</v>
      </c>
      <c r="D2051" t="str">
        <f t="shared" ref="D2051:D2114" si="204">TEXT(YEAR(A2051),"0000")&amp;"_"&amp;C2051</f>
        <v>2013_Nov</v>
      </c>
      <c r="E2051" s="12" t="str">
        <f t="shared" ref="E2051:E2114" si="205">VLOOKUP(DAY(A2051),$G$2:$H$32,2,FALSE)&amp;"_"&amp;C2051</f>
        <v>10_Nov</v>
      </c>
      <c r="F2051" s="12" t="str">
        <f t="shared" si="200"/>
        <v>Nov-13</v>
      </c>
      <c r="G2051" s="12"/>
    </row>
    <row r="2052" spans="1:7">
      <c r="A2052" s="2">
        <f t="shared" si="202"/>
        <v>41589</v>
      </c>
      <c r="B2052" t="str">
        <f t="shared" si="201"/>
        <v>2013_11</v>
      </c>
      <c r="C2052" t="str">
        <f t="shared" si="203"/>
        <v>Nov</v>
      </c>
      <c r="D2052" t="str">
        <f t="shared" si="204"/>
        <v>2013_Nov</v>
      </c>
      <c r="E2052" s="12" t="str">
        <f t="shared" si="205"/>
        <v>11_Nov</v>
      </c>
      <c r="F2052" s="12" t="str">
        <f t="shared" ref="F2052:F2115" si="206">C2052&amp;"-"&amp;RIGHT(YEAR(A2052),2)</f>
        <v>Nov-13</v>
      </c>
      <c r="G2052" s="12"/>
    </row>
    <row r="2053" spans="1:7">
      <c r="A2053" s="2">
        <f t="shared" si="202"/>
        <v>41590</v>
      </c>
      <c r="B2053" t="str">
        <f t="shared" si="201"/>
        <v>2013_11</v>
      </c>
      <c r="C2053" t="str">
        <f t="shared" si="203"/>
        <v>Nov</v>
      </c>
      <c r="D2053" t="str">
        <f t="shared" si="204"/>
        <v>2013_Nov</v>
      </c>
      <c r="E2053" s="12" t="str">
        <f t="shared" si="205"/>
        <v>12_Nov</v>
      </c>
      <c r="F2053" s="12" t="str">
        <f t="shared" si="206"/>
        <v>Nov-13</v>
      </c>
      <c r="G2053" s="12"/>
    </row>
    <row r="2054" spans="1:7">
      <c r="A2054" s="2">
        <f t="shared" si="202"/>
        <v>41591</v>
      </c>
      <c r="B2054" t="str">
        <f t="shared" si="201"/>
        <v>2013_11</v>
      </c>
      <c r="C2054" t="str">
        <f t="shared" si="203"/>
        <v>Nov</v>
      </c>
      <c r="D2054" t="str">
        <f t="shared" si="204"/>
        <v>2013_Nov</v>
      </c>
      <c r="E2054" s="12" t="str">
        <f t="shared" si="205"/>
        <v>13_Nov</v>
      </c>
      <c r="F2054" s="12" t="str">
        <f t="shared" si="206"/>
        <v>Nov-13</v>
      </c>
      <c r="G2054" s="12"/>
    </row>
    <row r="2055" spans="1:7">
      <c r="A2055" s="2">
        <f t="shared" si="202"/>
        <v>41592</v>
      </c>
      <c r="B2055" t="str">
        <f t="shared" si="201"/>
        <v>2013_11</v>
      </c>
      <c r="C2055" t="str">
        <f t="shared" si="203"/>
        <v>Nov</v>
      </c>
      <c r="D2055" t="str">
        <f t="shared" si="204"/>
        <v>2013_Nov</v>
      </c>
      <c r="E2055" s="12" t="str">
        <f t="shared" si="205"/>
        <v>14_Nov</v>
      </c>
      <c r="F2055" s="12" t="str">
        <f t="shared" si="206"/>
        <v>Nov-13</v>
      </c>
      <c r="G2055" s="12"/>
    </row>
    <row r="2056" spans="1:7">
      <c r="A2056" s="2">
        <f t="shared" si="202"/>
        <v>41593</v>
      </c>
      <c r="B2056" t="str">
        <f t="shared" si="201"/>
        <v>2013_11</v>
      </c>
      <c r="C2056" t="str">
        <f t="shared" si="203"/>
        <v>Nov</v>
      </c>
      <c r="D2056" t="str">
        <f t="shared" si="204"/>
        <v>2013_Nov</v>
      </c>
      <c r="E2056" s="12" t="str">
        <f t="shared" si="205"/>
        <v>15_Nov</v>
      </c>
      <c r="F2056" s="12" t="str">
        <f t="shared" si="206"/>
        <v>Nov-13</v>
      </c>
      <c r="G2056" s="12"/>
    </row>
    <row r="2057" spans="1:7">
      <c r="A2057" s="2">
        <f t="shared" si="202"/>
        <v>41594</v>
      </c>
      <c r="B2057" t="str">
        <f t="shared" si="201"/>
        <v>2013_11</v>
      </c>
      <c r="C2057" t="str">
        <f t="shared" si="203"/>
        <v>Nov</v>
      </c>
      <c r="D2057" t="str">
        <f t="shared" si="204"/>
        <v>2013_Nov</v>
      </c>
      <c r="E2057" s="12" t="str">
        <f t="shared" si="205"/>
        <v>16_Nov</v>
      </c>
      <c r="F2057" s="12" t="str">
        <f t="shared" si="206"/>
        <v>Nov-13</v>
      </c>
      <c r="G2057" s="12"/>
    </row>
    <row r="2058" spans="1:7">
      <c r="A2058" s="2">
        <f t="shared" si="202"/>
        <v>41595</v>
      </c>
      <c r="B2058" t="str">
        <f t="shared" si="201"/>
        <v>2013_11</v>
      </c>
      <c r="C2058" t="str">
        <f t="shared" si="203"/>
        <v>Nov</v>
      </c>
      <c r="D2058" t="str">
        <f t="shared" si="204"/>
        <v>2013_Nov</v>
      </c>
      <c r="E2058" s="12" t="str">
        <f t="shared" si="205"/>
        <v>17_Nov</v>
      </c>
      <c r="F2058" s="12" t="str">
        <f t="shared" si="206"/>
        <v>Nov-13</v>
      </c>
      <c r="G2058" s="12"/>
    </row>
    <row r="2059" spans="1:7">
      <c r="A2059" s="2">
        <f t="shared" si="202"/>
        <v>41596</v>
      </c>
      <c r="B2059" t="str">
        <f t="shared" ref="B2059:B2122" si="207">TEXT(YEAR(A2059),"0000")&amp;"_"&amp;TEXT(MONTH(A2059),"00")</f>
        <v>2013_11</v>
      </c>
      <c r="C2059" t="str">
        <f t="shared" si="203"/>
        <v>Nov</v>
      </c>
      <c r="D2059" t="str">
        <f t="shared" si="204"/>
        <v>2013_Nov</v>
      </c>
      <c r="E2059" s="12" t="str">
        <f t="shared" si="205"/>
        <v>18_Nov</v>
      </c>
      <c r="F2059" s="12" t="str">
        <f t="shared" si="206"/>
        <v>Nov-13</v>
      </c>
      <c r="G2059" s="12"/>
    </row>
    <row r="2060" spans="1:7">
      <c r="A2060" s="2">
        <f t="shared" ref="A2060:A2123" si="208">A2059+1</f>
        <v>41597</v>
      </c>
      <c r="B2060" t="str">
        <f t="shared" si="207"/>
        <v>2013_11</v>
      </c>
      <c r="C2060" t="str">
        <f t="shared" si="203"/>
        <v>Nov</v>
      </c>
      <c r="D2060" t="str">
        <f t="shared" si="204"/>
        <v>2013_Nov</v>
      </c>
      <c r="E2060" s="12" t="str">
        <f t="shared" si="205"/>
        <v>19_Nov</v>
      </c>
      <c r="F2060" s="12" t="str">
        <f t="shared" si="206"/>
        <v>Nov-13</v>
      </c>
      <c r="G2060" s="12"/>
    </row>
    <row r="2061" spans="1:7">
      <c r="A2061" s="2">
        <f t="shared" si="208"/>
        <v>41598</v>
      </c>
      <c r="B2061" t="str">
        <f t="shared" si="207"/>
        <v>2013_11</v>
      </c>
      <c r="C2061" t="str">
        <f t="shared" si="203"/>
        <v>Nov</v>
      </c>
      <c r="D2061" t="str">
        <f t="shared" si="204"/>
        <v>2013_Nov</v>
      </c>
      <c r="E2061" s="12" t="str">
        <f t="shared" si="205"/>
        <v>20_Nov</v>
      </c>
      <c r="F2061" s="12" t="str">
        <f t="shared" si="206"/>
        <v>Nov-13</v>
      </c>
      <c r="G2061" s="12"/>
    </row>
    <row r="2062" spans="1:7">
      <c r="A2062" s="2">
        <f t="shared" si="208"/>
        <v>41599</v>
      </c>
      <c r="B2062" t="str">
        <f t="shared" si="207"/>
        <v>2013_11</v>
      </c>
      <c r="C2062" t="str">
        <f t="shared" si="203"/>
        <v>Nov</v>
      </c>
      <c r="D2062" t="str">
        <f t="shared" si="204"/>
        <v>2013_Nov</v>
      </c>
      <c r="E2062" s="12" t="str">
        <f t="shared" si="205"/>
        <v>21_Nov</v>
      </c>
      <c r="F2062" s="12" t="str">
        <f t="shared" si="206"/>
        <v>Nov-13</v>
      </c>
      <c r="G2062" s="12"/>
    </row>
    <row r="2063" spans="1:7">
      <c r="A2063" s="2">
        <f t="shared" si="208"/>
        <v>41600</v>
      </c>
      <c r="B2063" t="str">
        <f t="shared" si="207"/>
        <v>2013_11</v>
      </c>
      <c r="C2063" t="str">
        <f t="shared" si="203"/>
        <v>Nov</v>
      </c>
      <c r="D2063" t="str">
        <f t="shared" si="204"/>
        <v>2013_Nov</v>
      </c>
      <c r="E2063" s="12" t="str">
        <f t="shared" si="205"/>
        <v>22_Nov</v>
      </c>
      <c r="F2063" s="12" t="str">
        <f t="shared" si="206"/>
        <v>Nov-13</v>
      </c>
      <c r="G2063" s="12"/>
    </row>
    <row r="2064" spans="1:7">
      <c r="A2064" s="2">
        <f t="shared" si="208"/>
        <v>41601</v>
      </c>
      <c r="B2064" t="str">
        <f t="shared" si="207"/>
        <v>2013_11</v>
      </c>
      <c r="C2064" t="str">
        <f t="shared" si="203"/>
        <v>Nov</v>
      </c>
      <c r="D2064" t="str">
        <f t="shared" si="204"/>
        <v>2013_Nov</v>
      </c>
      <c r="E2064" s="12" t="str">
        <f t="shared" si="205"/>
        <v>23_Nov</v>
      </c>
      <c r="F2064" s="12" t="str">
        <f t="shared" si="206"/>
        <v>Nov-13</v>
      </c>
      <c r="G2064" s="12"/>
    </row>
    <row r="2065" spans="1:7">
      <c r="A2065" s="2">
        <f t="shared" si="208"/>
        <v>41602</v>
      </c>
      <c r="B2065" t="str">
        <f t="shared" si="207"/>
        <v>2013_11</v>
      </c>
      <c r="C2065" t="str">
        <f t="shared" si="203"/>
        <v>Nov</v>
      </c>
      <c r="D2065" t="str">
        <f t="shared" si="204"/>
        <v>2013_Nov</v>
      </c>
      <c r="E2065" s="12" t="str">
        <f t="shared" si="205"/>
        <v>24_Nov</v>
      </c>
      <c r="F2065" s="12" t="str">
        <f t="shared" si="206"/>
        <v>Nov-13</v>
      </c>
      <c r="G2065" s="12"/>
    </row>
    <row r="2066" spans="1:7">
      <c r="A2066" s="2">
        <f t="shared" si="208"/>
        <v>41603</v>
      </c>
      <c r="B2066" t="str">
        <f t="shared" si="207"/>
        <v>2013_11</v>
      </c>
      <c r="C2066" t="str">
        <f t="shared" si="203"/>
        <v>Nov</v>
      </c>
      <c r="D2066" t="str">
        <f t="shared" si="204"/>
        <v>2013_Nov</v>
      </c>
      <c r="E2066" s="12" t="str">
        <f t="shared" si="205"/>
        <v>25_Nov</v>
      </c>
      <c r="F2066" s="12" t="str">
        <f t="shared" si="206"/>
        <v>Nov-13</v>
      </c>
      <c r="G2066" s="12"/>
    </row>
    <row r="2067" spans="1:7">
      <c r="A2067" s="2">
        <f t="shared" si="208"/>
        <v>41604</v>
      </c>
      <c r="B2067" t="str">
        <f t="shared" si="207"/>
        <v>2013_11</v>
      </c>
      <c r="C2067" t="str">
        <f t="shared" si="203"/>
        <v>Nov</v>
      </c>
      <c r="D2067" t="str">
        <f t="shared" si="204"/>
        <v>2013_Nov</v>
      </c>
      <c r="E2067" s="12" t="str">
        <f t="shared" si="205"/>
        <v>26_Nov</v>
      </c>
      <c r="F2067" s="12" t="str">
        <f t="shared" si="206"/>
        <v>Nov-13</v>
      </c>
      <c r="G2067" s="12"/>
    </row>
    <row r="2068" spans="1:7">
      <c r="A2068" s="2">
        <f t="shared" si="208"/>
        <v>41605</v>
      </c>
      <c r="B2068" t="str">
        <f t="shared" si="207"/>
        <v>2013_11</v>
      </c>
      <c r="C2068" t="str">
        <f t="shared" si="203"/>
        <v>Nov</v>
      </c>
      <c r="D2068" t="str">
        <f t="shared" si="204"/>
        <v>2013_Nov</v>
      </c>
      <c r="E2068" s="12" t="str">
        <f t="shared" si="205"/>
        <v>27_Nov</v>
      </c>
      <c r="F2068" s="12" t="str">
        <f t="shared" si="206"/>
        <v>Nov-13</v>
      </c>
      <c r="G2068" s="12"/>
    </row>
    <row r="2069" spans="1:7">
      <c r="A2069" s="2">
        <f t="shared" si="208"/>
        <v>41606</v>
      </c>
      <c r="B2069" t="str">
        <f t="shared" si="207"/>
        <v>2013_11</v>
      </c>
      <c r="C2069" t="str">
        <f t="shared" si="203"/>
        <v>Nov</v>
      </c>
      <c r="D2069" t="str">
        <f t="shared" si="204"/>
        <v>2013_Nov</v>
      </c>
      <c r="E2069" s="12" t="str">
        <f t="shared" si="205"/>
        <v>28_Nov</v>
      </c>
      <c r="F2069" s="12" t="str">
        <f t="shared" si="206"/>
        <v>Nov-13</v>
      </c>
      <c r="G2069" s="12"/>
    </row>
    <row r="2070" spans="1:7">
      <c r="A2070" s="2">
        <f t="shared" si="208"/>
        <v>41607</v>
      </c>
      <c r="B2070" t="str">
        <f t="shared" si="207"/>
        <v>2013_11</v>
      </c>
      <c r="C2070" t="str">
        <f t="shared" si="203"/>
        <v>Nov</v>
      </c>
      <c r="D2070" t="str">
        <f t="shared" si="204"/>
        <v>2013_Nov</v>
      </c>
      <c r="E2070" s="12" t="str">
        <f t="shared" si="205"/>
        <v>29_Nov</v>
      </c>
      <c r="F2070" s="12" t="str">
        <f t="shared" si="206"/>
        <v>Nov-13</v>
      </c>
      <c r="G2070" s="12"/>
    </row>
    <row r="2071" spans="1:7">
      <c r="A2071" s="2">
        <f t="shared" si="208"/>
        <v>41608</v>
      </c>
      <c r="B2071" t="str">
        <f t="shared" si="207"/>
        <v>2013_11</v>
      </c>
      <c r="C2071" t="str">
        <f t="shared" si="203"/>
        <v>Nov</v>
      </c>
      <c r="D2071" t="str">
        <f t="shared" si="204"/>
        <v>2013_Nov</v>
      </c>
      <c r="E2071" s="12" t="str">
        <f t="shared" si="205"/>
        <v>30_Nov</v>
      </c>
      <c r="F2071" s="12" t="str">
        <f t="shared" si="206"/>
        <v>Nov-13</v>
      </c>
      <c r="G2071" s="12"/>
    </row>
    <row r="2072" spans="1:7">
      <c r="A2072" s="2">
        <f t="shared" si="208"/>
        <v>41609</v>
      </c>
      <c r="B2072" t="str">
        <f t="shared" si="207"/>
        <v>2013_12</v>
      </c>
      <c r="C2072" t="str">
        <f t="shared" si="203"/>
        <v>Dec</v>
      </c>
      <c r="D2072" t="str">
        <f t="shared" si="204"/>
        <v>2013_Dec</v>
      </c>
      <c r="E2072" s="12" t="str">
        <f t="shared" si="205"/>
        <v>01_Dec</v>
      </c>
      <c r="F2072" s="12" t="str">
        <f t="shared" si="206"/>
        <v>Dec-13</v>
      </c>
      <c r="G2072" s="12"/>
    </row>
    <row r="2073" spans="1:7">
      <c r="A2073" s="2">
        <f t="shared" si="208"/>
        <v>41610</v>
      </c>
      <c r="B2073" t="str">
        <f t="shared" si="207"/>
        <v>2013_12</v>
      </c>
      <c r="C2073" t="str">
        <f t="shared" si="203"/>
        <v>Dec</v>
      </c>
      <c r="D2073" t="str">
        <f t="shared" si="204"/>
        <v>2013_Dec</v>
      </c>
      <c r="E2073" s="12" t="str">
        <f t="shared" si="205"/>
        <v>02_Dec</v>
      </c>
      <c r="F2073" s="12" t="str">
        <f t="shared" si="206"/>
        <v>Dec-13</v>
      </c>
      <c r="G2073" s="12"/>
    </row>
    <row r="2074" spans="1:7">
      <c r="A2074" s="2">
        <f t="shared" si="208"/>
        <v>41611</v>
      </c>
      <c r="B2074" t="str">
        <f t="shared" si="207"/>
        <v>2013_12</v>
      </c>
      <c r="C2074" t="str">
        <f t="shared" si="203"/>
        <v>Dec</v>
      </c>
      <c r="D2074" t="str">
        <f t="shared" si="204"/>
        <v>2013_Dec</v>
      </c>
      <c r="E2074" s="12" t="str">
        <f t="shared" si="205"/>
        <v>03_Dec</v>
      </c>
      <c r="F2074" s="12" t="str">
        <f t="shared" si="206"/>
        <v>Dec-13</v>
      </c>
      <c r="G2074" s="12"/>
    </row>
    <row r="2075" spans="1:7">
      <c r="A2075" s="2">
        <f t="shared" si="208"/>
        <v>41612</v>
      </c>
      <c r="B2075" t="str">
        <f t="shared" si="207"/>
        <v>2013_12</v>
      </c>
      <c r="C2075" t="str">
        <f t="shared" si="203"/>
        <v>Dec</v>
      </c>
      <c r="D2075" t="str">
        <f t="shared" si="204"/>
        <v>2013_Dec</v>
      </c>
      <c r="E2075" s="12" t="str">
        <f t="shared" si="205"/>
        <v>04_Dec</v>
      </c>
      <c r="F2075" s="12" t="str">
        <f t="shared" si="206"/>
        <v>Dec-13</v>
      </c>
      <c r="G2075" s="12"/>
    </row>
    <row r="2076" spans="1:7">
      <c r="A2076" s="2">
        <f t="shared" si="208"/>
        <v>41613</v>
      </c>
      <c r="B2076" t="str">
        <f t="shared" si="207"/>
        <v>2013_12</v>
      </c>
      <c r="C2076" t="str">
        <f t="shared" si="203"/>
        <v>Dec</v>
      </c>
      <c r="D2076" t="str">
        <f t="shared" si="204"/>
        <v>2013_Dec</v>
      </c>
      <c r="E2076" s="12" t="str">
        <f t="shared" si="205"/>
        <v>05_Dec</v>
      </c>
      <c r="F2076" s="12" t="str">
        <f t="shared" si="206"/>
        <v>Dec-13</v>
      </c>
      <c r="G2076" s="12"/>
    </row>
    <row r="2077" spans="1:7">
      <c r="A2077" s="2">
        <f t="shared" si="208"/>
        <v>41614</v>
      </c>
      <c r="B2077" t="str">
        <f t="shared" si="207"/>
        <v>2013_12</v>
      </c>
      <c r="C2077" t="str">
        <f t="shared" si="203"/>
        <v>Dec</v>
      </c>
      <c r="D2077" t="str">
        <f t="shared" si="204"/>
        <v>2013_Dec</v>
      </c>
      <c r="E2077" s="12" t="str">
        <f t="shared" si="205"/>
        <v>06_Dec</v>
      </c>
      <c r="F2077" s="12" t="str">
        <f t="shared" si="206"/>
        <v>Dec-13</v>
      </c>
      <c r="G2077" s="12"/>
    </row>
    <row r="2078" spans="1:7">
      <c r="A2078" s="2">
        <f t="shared" si="208"/>
        <v>41615</v>
      </c>
      <c r="B2078" t="str">
        <f t="shared" si="207"/>
        <v>2013_12</v>
      </c>
      <c r="C2078" t="str">
        <f t="shared" si="203"/>
        <v>Dec</v>
      </c>
      <c r="D2078" t="str">
        <f t="shared" si="204"/>
        <v>2013_Dec</v>
      </c>
      <c r="E2078" s="12" t="str">
        <f t="shared" si="205"/>
        <v>07_Dec</v>
      </c>
      <c r="F2078" s="12" t="str">
        <f t="shared" si="206"/>
        <v>Dec-13</v>
      </c>
      <c r="G2078" s="12"/>
    </row>
    <row r="2079" spans="1:7">
      <c r="A2079" s="2">
        <f t="shared" si="208"/>
        <v>41616</v>
      </c>
      <c r="B2079" t="str">
        <f t="shared" si="207"/>
        <v>2013_12</v>
      </c>
      <c r="C2079" t="str">
        <f t="shared" si="203"/>
        <v>Dec</v>
      </c>
      <c r="D2079" t="str">
        <f t="shared" si="204"/>
        <v>2013_Dec</v>
      </c>
      <c r="E2079" s="12" t="str">
        <f t="shared" si="205"/>
        <v>08_Dec</v>
      </c>
      <c r="F2079" s="12" t="str">
        <f t="shared" si="206"/>
        <v>Dec-13</v>
      </c>
      <c r="G2079" s="12"/>
    </row>
    <row r="2080" spans="1:7">
      <c r="A2080" s="2">
        <f t="shared" si="208"/>
        <v>41617</v>
      </c>
      <c r="B2080" t="str">
        <f t="shared" si="207"/>
        <v>2013_12</v>
      </c>
      <c r="C2080" t="str">
        <f t="shared" si="203"/>
        <v>Dec</v>
      </c>
      <c r="D2080" t="str">
        <f t="shared" si="204"/>
        <v>2013_Dec</v>
      </c>
      <c r="E2080" s="12" t="str">
        <f t="shared" si="205"/>
        <v>09_Dec</v>
      </c>
      <c r="F2080" s="12" t="str">
        <f t="shared" si="206"/>
        <v>Dec-13</v>
      </c>
      <c r="G2080" s="12"/>
    </row>
    <row r="2081" spans="1:7">
      <c r="A2081" s="2">
        <f t="shared" si="208"/>
        <v>41618</v>
      </c>
      <c r="B2081" t="str">
        <f t="shared" si="207"/>
        <v>2013_12</v>
      </c>
      <c r="C2081" t="str">
        <f t="shared" si="203"/>
        <v>Dec</v>
      </c>
      <c r="D2081" t="str">
        <f t="shared" si="204"/>
        <v>2013_Dec</v>
      </c>
      <c r="E2081" s="12" t="str">
        <f t="shared" si="205"/>
        <v>10_Dec</v>
      </c>
      <c r="F2081" s="12" t="str">
        <f t="shared" si="206"/>
        <v>Dec-13</v>
      </c>
      <c r="G2081" s="12"/>
    </row>
    <row r="2082" spans="1:7">
      <c r="A2082" s="2">
        <f t="shared" si="208"/>
        <v>41619</v>
      </c>
      <c r="B2082" t="str">
        <f t="shared" si="207"/>
        <v>2013_12</v>
      </c>
      <c r="C2082" t="str">
        <f t="shared" si="203"/>
        <v>Dec</v>
      </c>
      <c r="D2082" t="str">
        <f t="shared" si="204"/>
        <v>2013_Dec</v>
      </c>
      <c r="E2082" s="12" t="str">
        <f t="shared" si="205"/>
        <v>11_Dec</v>
      </c>
      <c r="F2082" s="12" t="str">
        <f t="shared" si="206"/>
        <v>Dec-13</v>
      </c>
      <c r="G2082" s="12"/>
    </row>
    <row r="2083" spans="1:7">
      <c r="A2083" s="2">
        <f t="shared" si="208"/>
        <v>41620</v>
      </c>
      <c r="B2083" t="str">
        <f t="shared" si="207"/>
        <v>2013_12</v>
      </c>
      <c r="C2083" t="str">
        <f t="shared" si="203"/>
        <v>Dec</v>
      </c>
      <c r="D2083" t="str">
        <f t="shared" si="204"/>
        <v>2013_Dec</v>
      </c>
      <c r="E2083" s="12" t="str">
        <f t="shared" si="205"/>
        <v>12_Dec</v>
      </c>
      <c r="F2083" s="12" t="str">
        <f t="shared" si="206"/>
        <v>Dec-13</v>
      </c>
      <c r="G2083" s="12"/>
    </row>
    <row r="2084" spans="1:7">
      <c r="A2084" s="2">
        <f t="shared" si="208"/>
        <v>41621</v>
      </c>
      <c r="B2084" t="str">
        <f t="shared" si="207"/>
        <v>2013_12</v>
      </c>
      <c r="C2084" t="str">
        <f t="shared" si="203"/>
        <v>Dec</v>
      </c>
      <c r="D2084" t="str">
        <f t="shared" si="204"/>
        <v>2013_Dec</v>
      </c>
      <c r="E2084" s="12" t="str">
        <f t="shared" si="205"/>
        <v>13_Dec</v>
      </c>
      <c r="F2084" s="12" t="str">
        <f t="shared" si="206"/>
        <v>Dec-13</v>
      </c>
      <c r="G2084" s="12"/>
    </row>
    <row r="2085" spans="1:7">
      <c r="A2085" s="2">
        <f t="shared" si="208"/>
        <v>41622</v>
      </c>
      <c r="B2085" t="str">
        <f t="shared" si="207"/>
        <v>2013_12</v>
      </c>
      <c r="C2085" t="str">
        <f t="shared" si="203"/>
        <v>Dec</v>
      </c>
      <c r="D2085" t="str">
        <f t="shared" si="204"/>
        <v>2013_Dec</v>
      </c>
      <c r="E2085" s="12" t="str">
        <f t="shared" si="205"/>
        <v>14_Dec</v>
      </c>
      <c r="F2085" s="12" t="str">
        <f t="shared" si="206"/>
        <v>Dec-13</v>
      </c>
      <c r="G2085" s="12"/>
    </row>
    <row r="2086" spans="1:7">
      <c r="A2086" s="2">
        <f t="shared" si="208"/>
        <v>41623</v>
      </c>
      <c r="B2086" t="str">
        <f t="shared" si="207"/>
        <v>2013_12</v>
      </c>
      <c r="C2086" t="str">
        <f t="shared" si="203"/>
        <v>Dec</v>
      </c>
      <c r="D2086" t="str">
        <f t="shared" si="204"/>
        <v>2013_Dec</v>
      </c>
      <c r="E2086" s="12" t="str">
        <f t="shared" si="205"/>
        <v>15_Dec</v>
      </c>
      <c r="F2086" s="12" t="str">
        <f t="shared" si="206"/>
        <v>Dec-13</v>
      </c>
      <c r="G2086" s="12"/>
    </row>
    <row r="2087" spans="1:7">
      <c r="A2087" s="2">
        <f t="shared" si="208"/>
        <v>41624</v>
      </c>
      <c r="B2087" t="str">
        <f t="shared" si="207"/>
        <v>2013_12</v>
      </c>
      <c r="C2087" t="str">
        <f t="shared" si="203"/>
        <v>Dec</v>
      </c>
      <c r="D2087" t="str">
        <f t="shared" si="204"/>
        <v>2013_Dec</v>
      </c>
      <c r="E2087" s="12" t="str">
        <f t="shared" si="205"/>
        <v>16_Dec</v>
      </c>
      <c r="F2087" s="12" t="str">
        <f t="shared" si="206"/>
        <v>Dec-13</v>
      </c>
      <c r="G2087" s="12"/>
    </row>
    <row r="2088" spans="1:7">
      <c r="A2088" s="2">
        <f t="shared" si="208"/>
        <v>41625</v>
      </c>
      <c r="B2088" t="str">
        <f t="shared" si="207"/>
        <v>2013_12</v>
      </c>
      <c r="C2088" t="str">
        <f t="shared" si="203"/>
        <v>Dec</v>
      </c>
      <c r="D2088" t="str">
        <f t="shared" si="204"/>
        <v>2013_Dec</v>
      </c>
      <c r="E2088" s="12" t="str">
        <f t="shared" si="205"/>
        <v>17_Dec</v>
      </c>
      <c r="F2088" s="12" t="str">
        <f t="shared" si="206"/>
        <v>Dec-13</v>
      </c>
      <c r="G2088" s="12"/>
    </row>
    <row r="2089" spans="1:7">
      <c r="A2089" s="2">
        <f t="shared" si="208"/>
        <v>41626</v>
      </c>
      <c r="B2089" t="str">
        <f t="shared" si="207"/>
        <v>2013_12</v>
      </c>
      <c r="C2089" t="str">
        <f t="shared" si="203"/>
        <v>Dec</v>
      </c>
      <c r="D2089" t="str">
        <f t="shared" si="204"/>
        <v>2013_Dec</v>
      </c>
      <c r="E2089" s="12" t="str">
        <f t="shared" si="205"/>
        <v>18_Dec</v>
      </c>
      <c r="F2089" s="12" t="str">
        <f t="shared" si="206"/>
        <v>Dec-13</v>
      </c>
      <c r="G2089" s="12"/>
    </row>
    <row r="2090" spans="1:7">
      <c r="A2090" s="2">
        <f t="shared" si="208"/>
        <v>41627</v>
      </c>
      <c r="B2090" t="str">
        <f t="shared" si="207"/>
        <v>2013_12</v>
      </c>
      <c r="C2090" t="str">
        <f t="shared" si="203"/>
        <v>Dec</v>
      </c>
      <c r="D2090" t="str">
        <f t="shared" si="204"/>
        <v>2013_Dec</v>
      </c>
      <c r="E2090" s="12" t="str">
        <f t="shared" si="205"/>
        <v>19_Dec</v>
      </c>
      <c r="F2090" s="12" t="str">
        <f t="shared" si="206"/>
        <v>Dec-13</v>
      </c>
      <c r="G2090" s="12"/>
    </row>
    <row r="2091" spans="1:7">
      <c r="A2091" s="2">
        <f t="shared" si="208"/>
        <v>41628</v>
      </c>
      <c r="B2091" t="str">
        <f t="shared" si="207"/>
        <v>2013_12</v>
      </c>
      <c r="C2091" t="str">
        <f t="shared" si="203"/>
        <v>Dec</v>
      </c>
      <c r="D2091" t="str">
        <f t="shared" si="204"/>
        <v>2013_Dec</v>
      </c>
      <c r="E2091" s="12" t="str">
        <f t="shared" si="205"/>
        <v>20_Dec</v>
      </c>
      <c r="F2091" s="12" t="str">
        <f t="shared" si="206"/>
        <v>Dec-13</v>
      </c>
      <c r="G2091" s="12"/>
    </row>
    <row r="2092" spans="1:7">
      <c r="A2092" s="2">
        <f t="shared" si="208"/>
        <v>41629</v>
      </c>
      <c r="B2092" t="str">
        <f t="shared" si="207"/>
        <v>2013_12</v>
      </c>
      <c r="C2092" t="str">
        <f t="shared" si="203"/>
        <v>Dec</v>
      </c>
      <c r="D2092" t="str">
        <f t="shared" si="204"/>
        <v>2013_Dec</v>
      </c>
      <c r="E2092" s="12" t="str">
        <f t="shared" si="205"/>
        <v>21_Dec</v>
      </c>
      <c r="F2092" s="12" t="str">
        <f t="shared" si="206"/>
        <v>Dec-13</v>
      </c>
      <c r="G2092" s="12"/>
    </row>
    <row r="2093" spans="1:7">
      <c r="A2093" s="2">
        <f t="shared" si="208"/>
        <v>41630</v>
      </c>
      <c r="B2093" t="str">
        <f t="shared" si="207"/>
        <v>2013_12</v>
      </c>
      <c r="C2093" t="str">
        <f t="shared" si="203"/>
        <v>Dec</v>
      </c>
      <c r="D2093" t="str">
        <f t="shared" si="204"/>
        <v>2013_Dec</v>
      </c>
      <c r="E2093" s="12" t="str">
        <f t="shared" si="205"/>
        <v>22_Dec</v>
      </c>
      <c r="F2093" s="12" t="str">
        <f t="shared" si="206"/>
        <v>Dec-13</v>
      </c>
      <c r="G2093" s="12"/>
    </row>
    <row r="2094" spans="1:7">
      <c r="A2094" s="2">
        <f t="shared" si="208"/>
        <v>41631</v>
      </c>
      <c r="B2094" t="str">
        <f t="shared" si="207"/>
        <v>2013_12</v>
      </c>
      <c r="C2094" t="str">
        <f t="shared" si="203"/>
        <v>Dec</v>
      </c>
      <c r="D2094" t="str">
        <f t="shared" si="204"/>
        <v>2013_Dec</v>
      </c>
      <c r="E2094" s="12" t="str">
        <f t="shared" si="205"/>
        <v>23_Dec</v>
      </c>
      <c r="F2094" s="12" t="str">
        <f t="shared" si="206"/>
        <v>Dec-13</v>
      </c>
      <c r="G2094" s="12"/>
    </row>
    <row r="2095" spans="1:7">
      <c r="A2095" s="2">
        <f t="shared" si="208"/>
        <v>41632</v>
      </c>
      <c r="B2095" t="str">
        <f t="shared" si="207"/>
        <v>2013_12</v>
      </c>
      <c r="C2095" t="str">
        <f t="shared" si="203"/>
        <v>Dec</v>
      </c>
      <c r="D2095" t="str">
        <f t="shared" si="204"/>
        <v>2013_Dec</v>
      </c>
      <c r="E2095" s="12" t="str">
        <f t="shared" si="205"/>
        <v>24_Dec</v>
      </c>
      <c r="F2095" s="12" t="str">
        <f t="shared" si="206"/>
        <v>Dec-13</v>
      </c>
      <c r="G2095" s="12"/>
    </row>
    <row r="2096" spans="1:7">
      <c r="A2096" s="2">
        <f t="shared" si="208"/>
        <v>41633</v>
      </c>
      <c r="B2096" t="str">
        <f t="shared" si="207"/>
        <v>2013_12</v>
      </c>
      <c r="C2096" t="str">
        <f t="shared" si="203"/>
        <v>Dec</v>
      </c>
      <c r="D2096" t="str">
        <f t="shared" si="204"/>
        <v>2013_Dec</v>
      </c>
      <c r="E2096" s="12" t="str">
        <f t="shared" si="205"/>
        <v>25_Dec</v>
      </c>
      <c r="F2096" s="12" t="str">
        <f t="shared" si="206"/>
        <v>Dec-13</v>
      </c>
      <c r="G2096" s="12"/>
    </row>
    <row r="2097" spans="1:7">
      <c r="A2097" s="2">
        <f t="shared" si="208"/>
        <v>41634</v>
      </c>
      <c r="B2097" t="str">
        <f t="shared" si="207"/>
        <v>2013_12</v>
      </c>
      <c r="C2097" t="str">
        <f t="shared" si="203"/>
        <v>Dec</v>
      </c>
      <c r="D2097" t="str">
        <f t="shared" si="204"/>
        <v>2013_Dec</v>
      </c>
      <c r="E2097" s="12" t="str">
        <f t="shared" si="205"/>
        <v>26_Dec</v>
      </c>
      <c r="F2097" s="12" t="str">
        <f t="shared" si="206"/>
        <v>Dec-13</v>
      </c>
      <c r="G2097" s="12"/>
    </row>
    <row r="2098" spans="1:7">
      <c r="A2098" s="2">
        <f t="shared" si="208"/>
        <v>41635</v>
      </c>
      <c r="B2098" t="str">
        <f t="shared" si="207"/>
        <v>2013_12</v>
      </c>
      <c r="C2098" t="str">
        <f t="shared" si="203"/>
        <v>Dec</v>
      </c>
      <c r="D2098" t="str">
        <f t="shared" si="204"/>
        <v>2013_Dec</v>
      </c>
      <c r="E2098" s="12" t="str">
        <f t="shared" si="205"/>
        <v>27_Dec</v>
      </c>
      <c r="F2098" s="12" t="str">
        <f t="shared" si="206"/>
        <v>Dec-13</v>
      </c>
      <c r="G2098" s="12"/>
    </row>
    <row r="2099" spans="1:7">
      <c r="A2099" s="2">
        <f t="shared" si="208"/>
        <v>41636</v>
      </c>
      <c r="B2099" t="str">
        <f t="shared" si="207"/>
        <v>2013_12</v>
      </c>
      <c r="C2099" t="str">
        <f t="shared" si="203"/>
        <v>Dec</v>
      </c>
      <c r="D2099" t="str">
        <f t="shared" si="204"/>
        <v>2013_Dec</v>
      </c>
      <c r="E2099" s="12" t="str">
        <f t="shared" si="205"/>
        <v>28_Dec</v>
      </c>
      <c r="F2099" s="12" t="str">
        <f t="shared" si="206"/>
        <v>Dec-13</v>
      </c>
      <c r="G2099" s="12"/>
    </row>
    <row r="2100" spans="1:7">
      <c r="A2100" s="2">
        <f t="shared" si="208"/>
        <v>41637</v>
      </c>
      <c r="B2100" t="str">
        <f t="shared" si="207"/>
        <v>2013_12</v>
      </c>
      <c r="C2100" t="str">
        <f t="shared" si="203"/>
        <v>Dec</v>
      </c>
      <c r="D2100" t="str">
        <f t="shared" si="204"/>
        <v>2013_Dec</v>
      </c>
      <c r="E2100" s="12" t="str">
        <f t="shared" si="205"/>
        <v>29_Dec</v>
      </c>
      <c r="F2100" s="12" t="str">
        <f t="shared" si="206"/>
        <v>Dec-13</v>
      </c>
      <c r="G2100" s="12"/>
    </row>
    <row r="2101" spans="1:7">
      <c r="A2101" s="2">
        <f t="shared" si="208"/>
        <v>41638</v>
      </c>
      <c r="B2101" t="str">
        <f t="shared" si="207"/>
        <v>2013_12</v>
      </c>
      <c r="C2101" t="str">
        <f t="shared" si="203"/>
        <v>Dec</v>
      </c>
      <c r="D2101" t="str">
        <f t="shared" si="204"/>
        <v>2013_Dec</v>
      </c>
      <c r="E2101" s="12" t="str">
        <f t="shared" si="205"/>
        <v>30_Dec</v>
      </c>
      <c r="F2101" s="12" t="str">
        <f t="shared" si="206"/>
        <v>Dec-13</v>
      </c>
      <c r="G2101" s="12"/>
    </row>
    <row r="2102" spans="1:7">
      <c r="A2102" s="2">
        <f t="shared" si="208"/>
        <v>41639</v>
      </c>
      <c r="B2102" t="str">
        <f t="shared" si="207"/>
        <v>2013_12</v>
      </c>
      <c r="C2102" t="str">
        <f t="shared" si="203"/>
        <v>Dec</v>
      </c>
      <c r="D2102" t="str">
        <f t="shared" si="204"/>
        <v>2013_Dec</v>
      </c>
      <c r="E2102" s="12" t="str">
        <f t="shared" si="205"/>
        <v>31_Dec</v>
      </c>
      <c r="F2102" s="12" t="str">
        <f t="shared" si="206"/>
        <v>Dec-13</v>
      </c>
      <c r="G2102" s="12"/>
    </row>
    <row r="2103" spans="1:7">
      <c r="A2103" s="2">
        <f t="shared" si="208"/>
        <v>41640</v>
      </c>
      <c r="B2103" t="str">
        <f t="shared" si="207"/>
        <v>2014_01</v>
      </c>
      <c r="C2103" t="str">
        <f t="shared" si="203"/>
        <v>Jan</v>
      </c>
      <c r="D2103" t="str">
        <f t="shared" si="204"/>
        <v>2014_Jan</v>
      </c>
      <c r="E2103" s="12" t="str">
        <f t="shared" si="205"/>
        <v>01_Jan</v>
      </c>
      <c r="F2103" s="12" t="str">
        <f t="shared" si="206"/>
        <v>Jan-14</v>
      </c>
      <c r="G2103" s="12"/>
    </row>
    <row r="2104" spans="1:7">
      <c r="A2104" s="2">
        <f t="shared" si="208"/>
        <v>41641</v>
      </c>
      <c r="B2104" t="str">
        <f t="shared" si="207"/>
        <v>2014_01</v>
      </c>
      <c r="C2104" t="str">
        <f t="shared" si="203"/>
        <v>Jan</v>
      </c>
      <c r="D2104" t="str">
        <f t="shared" si="204"/>
        <v>2014_Jan</v>
      </c>
      <c r="E2104" s="12" t="str">
        <f t="shared" si="205"/>
        <v>02_Jan</v>
      </c>
      <c r="F2104" s="12" t="str">
        <f t="shared" si="206"/>
        <v>Jan-14</v>
      </c>
      <c r="G2104" s="12"/>
    </row>
    <row r="2105" spans="1:7">
      <c r="A2105" s="2">
        <f t="shared" si="208"/>
        <v>41642</v>
      </c>
      <c r="B2105" t="str">
        <f t="shared" si="207"/>
        <v>2014_01</v>
      </c>
      <c r="C2105" t="str">
        <f t="shared" si="203"/>
        <v>Jan</v>
      </c>
      <c r="D2105" t="str">
        <f t="shared" si="204"/>
        <v>2014_Jan</v>
      </c>
      <c r="E2105" s="12" t="str">
        <f t="shared" si="205"/>
        <v>03_Jan</v>
      </c>
      <c r="F2105" s="12" t="str">
        <f t="shared" si="206"/>
        <v>Jan-14</v>
      </c>
      <c r="G2105" s="12"/>
    </row>
    <row r="2106" spans="1:7">
      <c r="A2106" s="2">
        <f t="shared" si="208"/>
        <v>41643</v>
      </c>
      <c r="B2106" t="str">
        <f t="shared" si="207"/>
        <v>2014_01</v>
      </c>
      <c r="C2106" t="str">
        <f t="shared" si="203"/>
        <v>Jan</v>
      </c>
      <c r="D2106" t="str">
        <f t="shared" si="204"/>
        <v>2014_Jan</v>
      </c>
      <c r="E2106" s="12" t="str">
        <f t="shared" si="205"/>
        <v>04_Jan</v>
      </c>
      <c r="F2106" s="12" t="str">
        <f t="shared" si="206"/>
        <v>Jan-14</v>
      </c>
      <c r="G2106" s="12"/>
    </row>
    <row r="2107" spans="1:7">
      <c r="A2107" s="2">
        <f t="shared" si="208"/>
        <v>41644</v>
      </c>
      <c r="B2107" t="str">
        <f t="shared" si="207"/>
        <v>2014_01</v>
      </c>
      <c r="C2107" t="str">
        <f t="shared" si="203"/>
        <v>Jan</v>
      </c>
      <c r="D2107" t="str">
        <f t="shared" si="204"/>
        <v>2014_Jan</v>
      </c>
      <c r="E2107" s="12" t="str">
        <f t="shared" si="205"/>
        <v>05_Jan</v>
      </c>
      <c r="F2107" s="12" t="str">
        <f t="shared" si="206"/>
        <v>Jan-14</v>
      </c>
      <c r="G2107" s="12"/>
    </row>
    <row r="2108" spans="1:7">
      <c r="A2108" s="2">
        <f t="shared" si="208"/>
        <v>41645</v>
      </c>
      <c r="B2108" t="str">
        <f t="shared" si="207"/>
        <v>2014_01</v>
      </c>
      <c r="C2108" t="str">
        <f t="shared" si="203"/>
        <v>Jan</v>
      </c>
      <c r="D2108" t="str">
        <f t="shared" si="204"/>
        <v>2014_Jan</v>
      </c>
      <c r="E2108" s="12" t="str">
        <f t="shared" si="205"/>
        <v>06_Jan</v>
      </c>
      <c r="F2108" s="12" t="str">
        <f t="shared" si="206"/>
        <v>Jan-14</v>
      </c>
      <c r="G2108" s="12"/>
    </row>
    <row r="2109" spans="1:7">
      <c r="A2109" s="2">
        <f t="shared" si="208"/>
        <v>41646</v>
      </c>
      <c r="B2109" t="str">
        <f t="shared" si="207"/>
        <v>2014_01</v>
      </c>
      <c r="C2109" t="str">
        <f t="shared" si="203"/>
        <v>Jan</v>
      </c>
      <c r="D2109" t="str">
        <f t="shared" si="204"/>
        <v>2014_Jan</v>
      </c>
      <c r="E2109" s="12" t="str">
        <f t="shared" si="205"/>
        <v>07_Jan</v>
      </c>
      <c r="F2109" s="12" t="str">
        <f t="shared" si="206"/>
        <v>Jan-14</v>
      </c>
      <c r="G2109" s="12"/>
    </row>
    <row r="2110" spans="1:7">
      <c r="A2110" s="2">
        <f t="shared" si="208"/>
        <v>41647</v>
      </c>
      <c r="B2110" t="str">
        <f t="shared" si="207"/>
        <v>2014_01</v>
      </c>
      <c r="C2110" t="str">
        <f t="shared" si="203"/>
        <v>Jan</v>
      </c>
      <c r="D2110" t="str">
        <f t="shared" si="204"/>
        <v>2014_Jan</v>
      </c>
      <c r="E2110" s="12" t="str">
        <f t="shared" si="205"/>
        <v>08_Jan</v>
      </c>
      <c r="F2110" s="12" t="str">
        <f t="shared" si="206"/>
        <v>Jan-14</v>
      </c>
      <c r="G2110" s="12"/>
    </row>
    <row r="2111" spans="1:7">
      <c r="A2111" s="2">
        <f t="shared" si="208"/>
        <v>41648</v>
      </c>
      <c r="B2111" t="str">
        <f t="shared" si="207"/>
        <v>2014_01</v>
      </c>
      <c r="C2111" t="str">
        <f t="shared" si="203"/>
        <v>Jan</v>
      </c>
      <c r="D2111" t="str">
        <f t="shared" si="204"/>
        <v>2014_Jan</v>
      </c>
      <c r="E2111" s="12" t="str">
        <f t="shared" si="205"/>
        <v>09_Jan</v>
      </c>
      <c r="F2111" s="12" t="str">
        <f t="shared" si="206"/>
        <v>Jan-14</v>
      </c>
      <c r="G2111" s="12"/>
    </row>
    <row r="2112" spans="1:7">
      <c r="A2112" s="2">
        <f t="shared" si="208"/>
        <v>41649</v>
      </c>
      <c r="B2112" t="str">
        <f t="shared" si="207"/>
        <v>2014_01</v>
      </c>
      <c r="C2112" t="str">
        <f t="shared" si="203"/>
        <v>Jan</v>
      </c>
      <c r="D2112" t="str">
        <f t="shared" si="204"/>
        <v>2014_Jan</v>
      </c>
      <c r="E2112" s="12" t="str">
        <f t="shared" si="205"/>
        <v>10_Jan</v>
      </c>
      <c r="F2112" s="12" t="str">
        <f t="shared" si="206"/>
        <v>Jan-14</v>
      </c>
      <c r="G2112" s="12"/>
    </row>
    <row r="2113" spans="1:7">
      <c r="A2113" s="2">
        <f t="shared" si="208"/>
        <v>41650</v>
      </c>
      <c r="B2113" t="str">
        <f t="shared" si="207"/>
        <v>2014_01</v>
      </c>
      <c r="C2113" t="str">
        <f t="shared" si="203"/>
        <v>Jan</v>
      </c>
      <c r="D2113" t="str">
        <f t="shared" si="204"/>
        <v>2014_Jan</v>
      </c>
      <c r="E2113" s="12" t="str">
        <f t="shared" si="205"/>
        <v>11_Jan</v>
      </c>
      <c r="F2113" s="12" t="str">
        <f t="shared" si="206"/>
        <v>Jan-14</v>
      </c>
      <c r="G2113" s="12"/>
    </row>
    <row r="2114" spans="1:7">
      <c r="A2114" s="2">
        <f t="shared" si="208"/>
        <v>41651</v>
      </c>
      <c r="B2114" t="str">
        <f t="shared" si="207"/>
        <v>2014_01</v>
      </c>
      <c r="C2114" t="str">
        <f t="shared" ref="C2114:C2177" si="209">VLOOKUP(TEXT(MONTH(A2114),"00"),$H$2:$I$13,2,FALSE)</f>
        <v>Jan</v>
      </c>
      <c r="D2114" t="str">
        <f t="shared" si="204"/>
        <v>2014_Jan</v>
      </c>
      <c r="E2114" s="12" t="str">
        <f t="shared" si="205"/>
        <v>12_Jan</v>
      </c>
      <c r="F2114" s="12" t="str">
        <f t="shared" si="206"/>
        <v>Jan-14</v>
      </c>
      <c r="G2114" s="12"/>
    </row>
    <row r="2115" spans="1:7">
      <c r="A2115" s="2">
        <f t="shared" si="208"/>
        <v>41652</v>
      </c>
      <c r="B2115" t="str">
        <f t="shared" si="207"/>
        <v>2014_01</v>
      </c>
      <c r="C2115" t="str">
        <f t="shared" si="209"/>
        <v>Jan</v>
      </c>
      <c r="D2115" t="str">
        <f t="shared" ref="D2115:D2178" si="210">TEXT(YEAR(A2115),"0000")&amp;"_"&amp;C2115</f>
        <v>2014_Jan</v>
      </c>
      <c r="E2115" s="12" t="str">
        <f t="shared" ref="E2115:E2178" si="211">VLOOKUP(DAY(A2115),$G$2:$H$32,2,FALSE)&amp;"_"&amp;C2115</f>
        <v>13_Jan</v>
      </c>
      <c r="F2115" s="12" t="str">
        <f t="shared" si="206"/>
        <v>Jan-14</v>
      </c>
      <c r="G2115" s="12"/>
    </row>
    <row r="2116" spans="1:7">
      <c r="A2116" s="2">
        <f t="shared" si="208"/>
        <v>41653</v>
      </c>
      <c r="B2116" t="str">
        <f t="shared" si="207"/>
        <v>2014_01</v>
      </c>
      <c r="C2116" t="str">
        <f t="shared" si="209"/>
        <v>Jan</v>
      </c>
      <c r="D2116" t="str">
        <f t="shared" si="210"/>
        <v>2014_Jan</v>
      </c>
      <c r="E2116" s="12" t="str">
        <f t="shared" si="211"/>
        <v>14_Jan</v>
      </c>
      <c r="F2116" s="12" t="str">
        <f t="shared" ref="F2116:F2179" si="212">C2116&amp;"-"&amp;RIGHT(YEAR(A2116),2)</f>
        <v>Jan-14</v>
      </c>
      <c r="G2116" s="12"/>
    </row>
    <row r="2117" spans="1:7">
      <c r="A2117" s="2">
        <f t="shared" si="208"/>
        <v>41654</v>
      </c>
      <c r="B2117" t="str">
        <f t="shared" si="207"/>
        <v>2014_01</v>
      </c>
      <c r="C2117" t="str">
        <f t="shared" si="209"/>
        <v>Jan</v>
      </c>
      <c r="D2117" t="str">
        <f t="shared" si="210"/>
        <v>2014_Jan</v>
      </c>
      <c r="E2117" s="12" t="str">
        <f t="shared" si="211"/>
        <v>15_Jan</v>
      </c>
      <c r="F2117" s="12" t="str">
        <f t="shared" si="212"/>
        <v>Jan-14</v>
      </c>
      <c r="G2117" s="12"/>
    </row>
    <row r="2118" spans="1:7">
      <c r="A2118" s="2">
        <f t="shared" si="208"/>
        <v>41655</v>
      </c>
      <c r="B2118" t="str">
        <f t="shared" si="207"/>
        <v>2014_01</v>
      </c>
      <c r="C2118" t="str">
        <f t="shared" si="209"/>
        <v>Jan</v>
      </c>
      <c r="D2118" t="str">
        <f t="shared" si="210"/>
        <v>2014_Jan</v>
      </c>
      <c r="E2118" s="12" t="str">
        <f t="shared" si="211"/>
        <v>16_Jan</v>
      </c>
      <c r="F2118" s="12" t="str">
        <f t="shared" si="212"/>
        <v>Jan-14</v>
      </c>
      <c r="G2118" s="12"/>
    </row>
    <row r="2119" spans="1:7">
      <c r="A2119" s="2">
        <f t="shared" si="208"/>
        <v>41656</v>
      </c>
      <c r="B2119" t="str">
        <f t="shared" si="207"/>
        <v>2014_01</v>
      </c>
      <c r="C2119" t="str">
        <f t="shared" si="209"/>
        <v>Jan</v>
      </c>
      <c r="D2119" t="str">
        <f t="shared" si="210"/>
        <v>2014_Jan</v>
      </c>
      <c r="E2119" s="12" t="str">
        <f t="shared" si="211"/>
        <v>17_Jan</v>
      </c>
      <c r="F2119" s="12" t="str">
        <f t="shared" si="212"/>
        <v>Jan-14</v>
      </c>
      <c r="G2119" s="12"/>
    </row>
    <row r="2120" spans="1:7">
      <c r="A2120" s="2">
        <f t="shared" si="208"/>
        <v>41657</v>
      </c>
      <c r="B2120" t="str">
        <f t="shared" si="207"/>
        <v>2014_01</v>
      </c>
      <c r="C2120" t="str">
        <f t="shared" si="209"/>
        <v>Jan</v>
      </c>
      <c r="D2120" t="str">
        <f t="shared" si="210"/>
        <v>2014_Jan</v>
      </c>
      <c r="E2120" s="12" t="str">
        <f t="shared" si="211"/>
        <v>18_Jan</v>
      </c>
      <c r="F2120" s="12" t="str">
        <f t="shared" si="212"/>
        <v>Jan-14</v>
      </c>
      <c r="G2120" s="12"/>
    </row>
    <row r="2121" spans="1:7">
      <c r="A2121" s="2">
        <f t="shared" si="208"/>
        <v>41658</v>
      </c>
      <c r="B2121" t="str">
        <f t="shared" si="207"/>
        <v>2014_01</v>
      </c>
      <c r="C2121" t="str">
        <f t="shared" si="209"/>
        <v>Jan</v>
      </c>
      <c r="D2121" t="str">
        <f t="shared" si="210"/>
        <v>2014_Jan</v>
      </c>
      <c r="E2121" s="12" t="str">
        <f t="shared" si="211"/>
        <v>19_Jan</v>
      </c>
      <c r="F2121" s="12" t="str">
        <f t="shared" si="212"/>
        <v>Jan-14</v>
      </c>
      <c r="G2121" s="12"/>
    </row>
    <row r="2122" spans="1:7">
      <c r="A2122" s="2">
        <f t="shared" si="208"/>
        <v>41659</v>
      </c>
      <c r="B2122" t="str">
        <f t="shared" si="207"/>
        <v>2014_01</v>
      </c>
      <c r="C2122" t="str">
        <f t="shared" si="209"/>
        <v>Jan</v>
      </c>
      <c r="D2122" t="str">
        <f t="shared" si="210"/>
        <v>2014_Jan</v>
      </c>
      <c r="E2122" s="12" t="str">
        <f t="shared" si="211"/>
        <v>20_Jan</v>
      </c>
      <c r="F2122" s="12" t="str">
        <f t="shared" si="212"/>
        <v>Jan-14</v>
      </c>
      <c r="G2122" s="12"/>
    </row>
    <row r="2123" spans="1:7">
      <c r="A2123" s="2">
        <f t="shared" si="208"/>
        <v>41660</v>
      </c>
      <c r="B2123" t="str">
        <f t="shared" ref="B2123:B2186" si="213">TEXT(YEAR(A2123),"0000")&amp;"_"&amp;TEXT(MONTH(A2123),"00")</f>
        <v>2014_01</v>
      </c>
      <c r="C2123" t="str">
        <f t="shared" si="209"/>
        <v>Jan</v>
      </c>
      <c r="D2123" t="str">
        <f t="shared" si="210"/>
        <v>2014_Jan</v>
      </c>
      <c r="E2123" s="12" t="str">
        <f t="shared" si="211"/>
        <v>21_Jan</v>
      </c>
      <c r="F2123" s="12" t="str">
        <f t="shared" si="212"/>
        <v>Jan-14</v>
      </c>
      <c r="G2123" s="12"/>
    </row>
    <row r="2124" spans="1:7">
      <c r="A2124" s="2">
        <f t="shared" ref="A2124:A2187" si="214">A2123+1</f>
        <v>41661</v>
      </c>
      <c r="B2124" t="str">
        <f t="shared" si="213"/>
        <v>2014_01</v>
      </c>
      <c r="C2124" t="str">
        <f t="shared" si="209"/>
        <v>Jan</v>
      </c>
      <c r="D2124" t="str">
        <f t="shared" si="210"/>
        <v>2014_Jan</v>
      </c>
      <c r="E2124" s="12" t="str">
        <f t="shared" si="211"/>
        <v>22_Jan</v>
      </c>
      <c r="F2124" s="12" t="str">
        <f t="shared" si="212"/>
        <v>Jan-14</v>
      </c>
      <c r="G2124" s="12"/>
    </row>
    <row r="2125" spans="1:7">
      <c r="A2125" s="2">
        <f t="shared" si="214"/>
        <v>41662</v>
      </c>
      <c r="B2125" t="str">
        <f t="shared" si="213"/>
        <v>2014_01</v>
      </c>
      <c r="C2125" t="str">
        <f t="shared" si="209"/>
        <v>Jan</v>
      </c>
      <c r="D2125" t="str">
        <f t="shared" si="210"/>
        <v>2014_Jan</v>
      </c>
      <c r="E2125" s="12" t="str">
        <f t="shared" si="211"/>
        <v>23_Jan</v>
      </c>
      <c r="F2125" s="12" t="str">
        <f t="shared" si="212"/>
        <v>Jan-14</v>
      </c>
      <c r="G2125" s="12"/>
    </row>
    <row r="2126" spans="1:7">
      <c r="A2126" s="2">
        <f t="shared" si="214"/>
        <v>41663</v>
      </c>
      <c r="B2126" t="str">
        <f t="shared" si="213"/>
        <v>2014_01</v>
      </c>
      <c r="C2126" t="str">
        <f t="shared" si="209"/>
        <v>Jan</v>
      </c>
      <c r="D2126" t="str">
        <f t="shared" si="210"/>
        <v>2014_Jan</v>
      </c>
      <c r="E2126" s="12" t="str">
        <f t="shared" si="211"/>
        <v>24_Jan</v>
      </c>
      <c r="F2126" s="12" t="str">
        <f t="shared" si="212"/>
        <v>Jan-14</v>
      </c>
      <c r="G2126" s="12"/>
    </row>
    <row r="2127" spans="1:7">
      <c r="A2127" s="2">
        <f t="shared" si="214"/>
        <v>41664</v>
      </c>
      <c r="B2127" t="str">
        <f t="shared" si="213"/>
        <v>2014_01</v>
      </c>
      <c r="C2127" t="str">
        <f t="shared" si="209"/>
        <v>Jan</v>
      </c>
      <c r="D2127" t="str">
        <f t="shared" si="210"/>
        <v>2014_Jan</v>
      </c>
      <c r="E2127" s="12" t="str">
        <f t="shared" si="211"/>
        <v>25_Jan</v>
      </c>
      <c r="F2127" s="12" t="str">
        <f t="shared" si="212"/>
        <v>Jan-14</v>
      </c>
      <c r="G2127" s="12"/>
    </row>
    <row r="2128" spans="1:7">
      <c r="A2128" s="2">
        <f t="shared" si="214"/>
        <v>41665</v>
      </c>
      <c r="B2128" t="str">
        <f t="shared" si="213"/>
        <v>2014_01</v>
      </c>
      <c r="C2128" t="str">
        <f t="shared" si="209"/>
        <v>Jan</v>
      </c>
      <c r="D2128" t="str">
        <f t="shared" si="210"/>
        <v>2014_Jan</v>
      </c>
      <c r="E2128" s="12" t="str">
        <f t="shared" si="211"/>
        <v>26_Jan</v>
      </c>
      <c r="F2128" s="12" t="str">
        <f t="shared" si="212"/>
        <v>Jan-14</v>
      </c>
      <c r="G2128" s="12"/>
    </row>
    <row r="2129" spans="1:7">
      <c r="A2129" s="2">
        <f t="shared" si="214"/>
        <v>41666</v>
      </c>
      <c r="B2129" t="str">
        <f t="shared" si="213"/>
        <v>2014_01</v>
      </c>
      <c r="C2129" t="str">
        <f t="shared" si="209"/>
        <v>Jan</v>
      </c>
      <c r="D2129" t="str">
        <f t="shared" si="210"/>
        <v>2014_Jan</v>
      </c>
      <c r="E2129" s="12" t="str">
        <f t="shared" si="211"/>
        <v>27_Jan</v>
      </c>
      <c r="F2129" s="12" t="str">
        <f t="shared" si="212"/>
        <v>Jan-14</v>
      </c>
      <c r="G2129" s="12"/>
    </row>
    <row r="2130" spans="1:7">
      <c r="A2130" s="2">
        <f t="shared" si="214"/>
        <v>41667</v>
      </c>
      <c r="B2130" t="str">
        <f t="shared" si="213"/>
        <v>2014_01</v>
      </c>
      <c r="C2130" t="str">
        <f t="shared" si="209"/>
        <v>Jan</v>
      </c>
      <c r="D2130" t="str">
        <f t="shared" si="210"/>
        <v>2014_Jan</v>
      </c>
      <c r="E2130" s="12" t="str">
        <f t="shared" si="211"/>
        <v>28_Jan</v>
      </c>
      <c r="F2130" s="12" t="str">
        <f t="shared" si="212"/>
        <v>Jan-14</v>
      </c>
      <c r="G2130" s="12"/>
    </row>
    <row r="2131" spans="1:7">
      <c r="A2131" s="2">
        <f t="shared" si="214"/>
        <v>41668</v>
      </c>
      <c r="B2131" t="str">
        <f t="shared" si="213"/>
        <v>2014_01</v>
      </c>
      <c r="C2131" t="str">
        <f t="shared" si="209"/>
        <v>Jan</v>
      </c>
      <c r="D2131" t="str">
        <f t="shared" si="210"/>
        <v>2014_Jan</v>
      </c>
      <c r="E2131" s="12" t="str">
        <f t="shared" si="211"/>
        <v>29_Jan</v>
      </c>
      <c r="F2131" s="12" t="str">
        <f t="shared" si="212"/>
        <v>Jan-14</v>
      </c>
      <c r="G2131" s="12"/>
    </row>
    <row r="2132" spans="1:7">
      <c r="A2132" s="2">
        <f t="shared" si="214"/>
        <v>41669</v>
      </c>
      <c r="B2132" t="str">
        <f t="shared" si="213"/>
        <v>2014_01</v>
      </c>
      <c r="C2132" t="str">
        <f t="shared" si="209"/>
        <v>Jan</v>
      </c>
      <c r="D2132" t="str">
        <f t="shared" si="210"/>
        <v>2014_Jan</v>
      </c>
      <c r="E2132" s="12" t="str">
        <f t="shared" si="211"/>
        <v>30_Jan</v>
      </c>
      <c r="F2132" s="12" t="str">
        <f t="shared" si="212"/>
        <v>Jan-14</v>
      </c>
      <c r="G2132" s="12"/>
    </row>
    <row r="2133" spans="1:7">
      <c r="A2133" s="2">
        <f t="shared" si="214"/>
        <v>41670</v>
      </c>
      <c r="B2133" t="str">
        <f t="shared" si="213"/>
        <v>2014_01</v>
      </c>
      <c r="C2133" t="str">
        <f t="shared" si="209"/>
        <v>Jan</v>
      </c>
      <c r="D2133" t="str">
        <f t="shared" si="210"/>
        <v>2014_Jan</v>
      </c>
      <c r="E2133" s="12" t="str">
        <f t="shared" si="211"/>
        <v>31_Jan</v>
      </c>
      <c r="F2133" s="12" t="str">
        <f t="shared" si="212"/>
        <v>Jan-14</v>
      </c>
      <c r="G2133" s="12"/>
    </row>
    <row r="2134" spans="1:7">
      <c r="A2134" s="2">
        <f t="shared" si="214"/>
        <v>41671</v>
      </c>
      <c r="B2134" t="str">
        <f t="shared" si="213"/>
        <v>2014_02</v>
      </c>
      <c r="C2134" t="str">
        <f t="shared" si="209"/>
        <v>Feb</v>
      </c>
      <c r="D2134" t="str">
        <f t="shared" si="210"/>
        <v>2014_Feb</v>
      </c>
      <c r="E2134" s="12" t="str">
        <f t="shared" si="211"/>
        <v>01_Feb</v>
      </c>
      <c r="F2134" s="12" t="str">
        <f t="shared" si="212"/>
        <v>Feb-14</v>
      </c>
      <c r="G2134" s="12"/>
    </row>
    <row r="2135" spans="1:7">
      <c r="A2135" s="2">
        <f t="shared" si="214"/>
        <v>41672</v>
      </c>
      <c r="B2135" t="str">
        <f t="shared" si="213"/>
        <v>2014_02</v>
      </c>
      <c r="C2135" t="str">
        <f t="shared" si="209"/>
        <v>Feb</v>
      </c>
      <c r="D2135" t="str">
        <f t="shared" si="210"/>
        <v>2014_Feb</v>
      </c>
      <c r="E2135" s="12" t="str">
        <f t="shared" si="211"/>
        <v>02_Feb</v>
      </c>
      <c r="F2135" s="12" t="str">
        <f t="shared" si="212"/>
        <v>Feb-14</v>
      </c>
      <c r="G2135" s="12"/>
    </row>
    <row r="2136" spans="1:7">
      <c r="A2136" s="2">
        <f t="shared" si="214"/>
        <v>41673</v>
      </c>
      <c r="B2136" t="str">
        <f t="shared" si="213"/>
        <v>2014_02</v>
      </c>
      <c r="C2136" t="str">
        <f t="shared" si="209"/>
        <v>Feb</v>
      </c>
      <c r="D2136" t="str">
        <f t="shared" si="210"/>
        <v>2014_Feb</v>
      </c>
      <c r="E2136" s="12" t="str">
        <f t="shared" si="211"/>
        <v>03_Feb</v>
      </c>
      <c r="F2136" s="12" t="str">
        <f t="shared" si="212"/>
        <v>Feb-14</v>
      </c>
      <c r="G2136" s="12"/>
    </row>
    <row r="2137" spans="1:7">
      <c r="A2137" s="2">
        <f t="shared" si="214"/>
        <v>41674</v>
      </c>
      <c r="B2137" t="str">
        <f t="shared" si="213"/>
        <v>2014_02</v>
      </c>
      <c r="C2137" t="str">
        <f t="shared" si="209"/>
        <v>Feb</v>
      </c>
      <c r="D2137" t="str">
        <f t="shared" si="210"/>
        <v>2014_Feb</v>
      </c>
      <c r="E2137" s="12" t="str">
        <f t="shared" si="211"/>
        <v>04_Feb</v>
      </c>
      <c r="F2137" s="12" t="str">
        <f t="shared" si="212"/>
        <v>Feb-14</v>
      </c>
      <c r="G2137" s="12"/>
    </row>
    <row r="2138" spans="1:7">
      <c r="A2138" s="2">
        <f t="shared" si="214"/>
        <v>41675</v>
      </c>
      <c r="B2138" t="str">
        <f t="shared" si="213"/>
        <v>2014_02</v>
      </c>
      <c r="C2138" t="str">
        <f t="shared" si="209"/>
        <v>Feb</v>
      </c>
      <c r="D2138" t="str">
        <f t="shared" si="210"/>
        <v>2014_Feb</v>
      </c>
      <c r="E2138" s="12" t="str">
        <f t="shared" si="211"/>
        <v>05_Feb</v>
      </c>
      <c r="F2138" s="12" t="str">
        <f t="shared" si="212"/>
        <v>Feb-14</v>
      </c>
      <c r="G2138" s="12"/>
    </row>
    <row r="2139" spans="1:7">
      <c r="A2139" s="2">
        <f t="shared" si="214"/>
        <v>41676</v>
      </c>
      <c r="B2139" t="str">
        <f t="shared" si="213"/>
        <v>2014_02</v>
      </c>
      <c r="C2139" t="str">
        <f t="shared" si="209"/>
        <v>Feb</v>
      </c>
      <c r="D2139" t="str">
        <f t="shared" si="210"/>
        <v>2014_Feb</v>
      </c>
      <c r="E2139" s="12" t="str">
        <f t="shared" si="211"/>
        <v>06_Feb</v>
      </c>
      <c r="F2139" s="12" t="str">
        <f t="shared" si="212"/>
        <v>Feb-14</v>
      </c>
      <c r="G2139" s="12"/>
    </row>
    <row r="2140" spans="1:7">
      <c r="A2140" s="2">
        <f t="shared" si="214"/>
        <v>41677</v>
      </c>
      <c r="B2140" t="str">
        <f t="shared" si="213"/>
        <v>2014_02</v>
      </c>
      <c r="C2140" t="str">
        <f t="shared" si="209"/>
        <v>Feb</v>
      </c>
      <c r="D2140" t="str">
        <f t="shared" si="210"/>
        <v>2014_Feb</v>
      </c>
      <c r="E2140" s="12" t="str">
        <f t="shared" si="211"/>
        <v>07_Feb</v>
      </c>
      <c r="F2140" s="12" t="str">
        <f t="shared" si="212"/>
        <v>Feb-14</v>
      </c>
      <c r="G2140" s="12"/>
    </row>
    <row r="2141" spans="1:7">
      <c r="A2141" s="2">
        <f t="shared" si="214"/>
        <v>41678</v>
      </c>
      <c r="B2141" t="str">
        <f t="shared" si="213"/>
        <v>2014_02</v>
      </c>
      <c r="C2141" t="str">
        <f t="shared" si="209"/>
        <v>Feb</v>
      </c>
      <c r="D2141" t="str">
        <f t="shared" si="210"/>
        <v>2014_Feb</v>
      </c>
      <c r="E2141" s="12" t="str">
        <f t="shared" si="211"/>
        <v>08_Feb</v>
      </c>
      <c r="F2141" s="12" t="str">
        <f t="shared" si="212"/>
        <v>Feb-14</v>
      </c>
      <c r="G2141" s="12"/>
    </row>
    <row r="2142" spans="1:7">
      <c r="A2142" s="2">
        <f t="shared" si="214"/>
        <v>41679</v>
      </c>
      <c r="B2142" t="str">
        <f t="shared" si="213"/>
        <v>2014_02</v>
      </c>
      <c r="C2142" t="str">
        <f t="shared" si="209"/>
        <v>Feb</v>
      </c>
      <c r="D2142" t="str">
        <f t="shared" si="210"/>
        <v>2014_Feb</v>
      </c>
      <c r="E2142" s="12" t="str">
        <f t="shared" si="211"/>
        <v>09_Feb</v>
      </c>
      <c r="F2142" s="12" t="str">
        <f t="shared" si="212"/>
        <v>Feb-14</v>
      </c>
      <c r="G2142" s="12"/>
    </row>
    <row r="2143" spans="1:7">
      <c r="A2143" s="2">
        <f t="shared" si="214"/>
        <v>41680</v>
      </c>
      <c r="B2143" t="str">
        <f t="shared" si="213"/>
        <v>2014_02</v>
      </c>
      <c r="C2143" t="str">
        <f t="shared" si="209"/>
        <v>Feb</v>
      </c>
      <c r="D2143" t="str">
        <f t="shared" si="210"/>
        <v>2014_Feb</v>
      </c>
      <c r="E2143" s="12" t="str">
        <f t="shared" si="211"/>
        <v>10_Feb</v>
      </c>
      <c r="F2143" s="12" t="str">
        <f t="shared" si="212"/>
        <v>Feb-14</v>
      </c>
      <c r="G2143" s="12"/>
    </row>
    <row r="2144" spans="1:7">
      <c r="A2144" s="2">
        <f t="shared" si="214"/>
        <v>41681</v>
      </c>
      <c r="B2144" t="str">
        <f t="shared" si="213"/>
        <v>2014_02</v>
      </c>
      <c r="C2144" t="str">
        <f t="shared" si="209"/>
        <v>Feb</v>
      </c>
      <c r="D2144" t="str">
        <f t="shared" si="210"/>
        <v>2014_Feb</v>
      </c>
      <c r="E2144" s="12" t="str">
        <f t="shared" si="211"/>
        <v>11_Feb</v>
      </c>
      <c r="F2144" s="12" t="str">
        <f t="shared" si="212"/>
        <v>Feb-14</v>
      </c>
      <c r="G2144" s="12"/>
    </row>
    <row r="2145" spans="1:7">
      <c r="A2145" s="2">
        <f t="shared" si="214"/>
        <v>41682</v>
      </c>
      <c r="B2145" t="str">
        <f t="shared" si="213"/>
        <v>2014_02</v>
      </c>
      <c r="C2145" t="str">
        <f t="shared" si="209"/>
        <v>Feb</v>
      </c>
      <c r="D2145" t="str">
        <f t="shared" si="210"/>
        <v>2014_Feb</v>
      </c>
      <c r="E2145" s="12" t="str">
        <f t="shared" si="211"/>
        <v>12_Feb</v>
      </c>
      <c r="F2145" s="12" t="str">
        <f t="shared" si="212"/>
        <v>Feb-14</v>
      </c>
      <c r="G2145" s="12"/>
    </row>
    <row r="2146" spans="1:7">
      <c r="A2146" s="2">
        <f t="shared" si="214"/>
        <v>41683</v>
      </c>
      <c r="B2146" t="str">
        <f t="shared" si="213"/>
        <v>2014_02</v>
      </c>
      <c r="C2146" t="str">
        <f t="shared" si="209"/>
        <v>Feb</v>
      </c>
      <c r="D2146" t="str">
        <f t="shared" si="210"/>
        <v>2014_Feb</v>
      </c>
      <c r="E2146" s="12" t="str">
        <f t="shared" si="211"/>
        <v>13_Feb</v>
      </c>
      <c r="F2146" s="12" t="str">
        <f t="shared" si="212"/>
        <v>Feb-14</v>
      </c>
      <c r="G2146" s="12"/>
    </row>
    <row r="2147" spans="1:7">
      <c r="A2147" s="2">
        <f t="shared" si="214"/>
        <v>41684</v>
      </c>
      <c r="B2147" t="str">
        <f t="shared" si="213"/>
        <v>2014_02</v>
      </c>
      <c r="C2147" t="str">
        <f t="shared" si="209"/>
        <v>Feb</v>
      </c>
      <c r="D2147" t="str">
        <f t="shared" si="210"/>
        <v>2014_Feb</v>
      </c>
      <c r="E2147" s="12" t="str">
        <f t="shared" si="211"/>
        <v>14_Feb</v>
      </c>
      <c r="F2147" s="12" t="str">
        <f t="shared" si="212"/>
        <v>Feb-14</v>
      </c>
      <c r="G2147" s="12"/>
    </row>
    <row r="2148" spans="1:7">
      <c r="A2148" s="2">
        <f t="shared" si="214"/>
        <v>41685</v>
      </c>
      <c r="B2148" t="str">
        <f t="shared" si="213"/>
        <v>2014_02</v>
      </c>
      <c r="C2148" t="str">
        <f t="shared" si="209"/>
        <v>Feb</v>
      </c>
      <c r="D2148" t="str">
        <f t="shared" si="210"/>
        <v>2014_Feb</v>
      </c>
      <c r="E2148" s="12" t="str">
        <f t="shared" si="211"/>
        <v>15_Feb</v>
      </c>
      <c r="F2148" s="12" t="str">
        <f t="shared" si="212"/>
        <v>Feb-14</v>
      </c>
      <c r="G2148" s="12"/>
    </row>
    <row r="2149" spans="1:7">
      <c r="A2149" s="2">
        <f t="shared" si="214"/>
        <v>41686</v>
      </c>
      <c r="B2149" t="str">
        <f t="shared" si="213"/>
        <v>2014_02</v>
      </c>
      <c r="C2149" t="str">
        <f t="shared" si="209"/>
        <v>Feb</v>
      </c>
      <c r="D2149" t="str">
        <f t="shared" si="210"/>
        <v>2014_Feb</v>
      </c>
      <c r="E2149" s="12" t="str">
        <f t="shared" si="211"/>
        <v>16_Feb</v>
      </c>
      <c r="F2149" s="12" t="str">
        <f t="shared" si="212"/>
        <v>Feb-14</v>
      </c>
      <c r="G2149" s="12"/>
    </row>
    <row r="2150" spans="1:7">
      <c r="A2150" s="2">
        <f t="shared" si="214"/>
        <v>41687</v>
      </c>
      <c r="B2150" t="str">
        <f t="shared" si="213"/>
        <v>2014_02</v>
      </c>
      <c r="C2150" t="str">
        <f t="shared" si="209"/>
        <v>Feb</v>
      </c>
      <c r="D2150" t="str">
        <f t="shared" si="210"/>
        <v>2014_Feb</v>
      </c>
      <c r="E2150" s="12" t="str">
        <f t="shared" si="211"/>
        <v>17_Feb</v>
      </c>
      <c r="F2150" s="12" t="str">
        <f t="shared" si="212"/>
        <v>Feb-14</v>
      </c>
      <c r="G2150" s="12"/>
    </row>
    <row r="2151" spans="1:7">
      <c r="A2151" s="2">
        <f t="shared" si="214"/>
        <v>41688</v>
      </c>
      <c r="B2151" t="str">
        <f t="shared" si="213"/>
        <v>2014_02</v>
      </c>
      <c r="C2151" t="str">
        <f t="shared" si="209"/>
        <v>Feb</v>
      </c>
      <c r="D2151" t="str">
        <f t="shared" si="210"/>
        <v>2014_Feb</v>
      </c>
      <c r="E2151" s="12" t="str">
        <f t="shared" si="211"/>
        <v>18_Feb</v>
      </c>
      <c r="F2151" s="12" t="str">
        <f t="shared" si="212"/>
        <v>Feb-14</v>
      </c>
      <c r="G2151" s="12"/>
    </row>
    <row r="2152" spans="1:7">
      <c r="A2152" s="2">
        <f t="shared" si="214"/>
        <v>41689</v>
      </c>
      <c r="B2152" t="str">
        <f t="shared" si="213"/>
        <v>2014_02</v>
      </c>
      <c r="C2152" t="str">
        <f t="shared" si="209"/>
        <v>Feb</v>
      </c>
      <c r="D2152" t="str">
        <f t="shared" si="210"/>
        <v>2014_Feb</v>
      </c>
      <c r="E2152" s="12" t="str">
        <f t="shared" si="211"/>
        <v>19_Feb</v>
      </c>
      <c r="F2152" s="12" t="str">
        <f t="shared" si="212"/>
        <v>Feb-14</v>
      </c>
      <c r="G2152" s="12"/>
    </row>
    <row r="2153" spans="1:7">
      <c r="A2153" s="2">
        <f t="shared" si="214"/>
        <v>41690</v>
      </c>
      <c r="B2153" t="str">
        <f t="shared" si="213"/>
        <v>2014_02</v>
      </c>
      <c r="C2153" t="str">
        <f t="shared" si="209"/>
        <v>Feb</v>
      </c>
      <c r="D2153" t="str">
        <f t="shared" si="210"/>
        <v>2014_Feb</v>
      </c>
      <c r="E2153" s="12" t="str">
        <f t="shared" si="211"/>
        <v>20_Feb</v>
      </c>
      <c r="F2153" s="12" t="str">
        <f t="shared" si="212"/>
        <v>Feb-14</v>
      </c>
      <c r="G2153" s="12"/>
    </row>
    <row r="2154" spans="1:7">
      <c r="A2154" s="2">
        <f t="shared" si="214"/>
        <v>41691</v>
      </c>
      <c r="B2154" t="str">
        <f t="shared" si="213"/>
        <v>2014_02</v>
      </c>
      <c r="C2154" t="str">
        <f t="shared" si="209"/>
        <v>Feb</v>
      </c>
      <c r="D2154" t="str">
        <f t="shared" si="210"/>
        <v>2014_Feb</v>
      </c>
      <c r="E2154" s="12" t="str">
        <f t="shared" si="211"/>
        <v>21_Feb</v>
      </c>
      <c r="F2154" s="12" t="str">
        <f t="shared" si="212"/>
        <v>Feb-14</v>
      </c>
      <c r="G2154" s="12"/>
    </row>
    <row r="2155" spans="1:7">
      <c r="A2155" s="2">
        <f t="shared" si="214"/>
        <v>41692</v>
      </c>
      <c r="B2155" t="str">
        <f t="shared" si="213"/>
        <v>2014_02</v>
      </c>
      <c r="C2155" t="str">
        <f t="shared" si="209"/>
        <v>Feb</v>
      </c>
      <c r="D2155" t="str">
        <f t="shared" si="210"/>
        <v>2014_Feb</v>
      </c>
      <c r="E2155" s="12" t="str">
        <f t="shared" si="211"/>
        <v>22_Feb</v>
      </c>
      <c r="F2155" s="12" t="str">
        <f t="shared" si="212"/>
        <v>Feb-14</v>
      </c>
      <c r="G2155" s="12"/>
    </row>
    <row r="2156" spans="1:7">
      <c r="A2156" s="2">
        <f t="shared" si="214"/>
        <v>41693</v>
      </c>
      <c r="B2156" t="str">
        <f t="shared" si="213"/>
        <v>2014_02</v>
      </c>
      <c r="C2156" t="str">
        <f t="shared" si="209"/>
        <v>Feb</v>
      </c>
      <c r="D2156" t="str">
        <f t="shared" si="210"/>
        <v>2014_Feb</v>
      </c>
      <c r="E2156" s="12" t="str">
        <f t="shared" si="211"/>
        <v>23_Feb</v>
      </c>
      <c r="F2156" s="12" t="str">
        <f t="shared" si="212"/>
        <v>Feb-14</v>
      </c>
      <c r="G2156" s="12"/>
    </row>
    <row r="2157" spans="1:7">
      <c r="A2157" s="2">
        <f t="shared" si="214"/>
        <v>41694</v>
      </c>
      <c r="B2157" t="str">
        <f t="shared" si="213"/>
        <v>2014_02</v>
      </c>
      <c r="C2157" t="str">
        <f t="shared" si="209"/>
        <v>Feb</v>
      </c>
      <c r="D2157" t="str">
        <f t="shared" si="210"/>
        <v>2014_Feb</v>
      </c>
      <c r="E2157" s="12" t="str">
        <f t="shared" si="211"/>
        <v>24_Feb</v>
      </c>
      <c r="F2157" s="12" t="str">
        <f t="shared" si="212"/>
        <v>Feb-14</v>
      </c>
      <c r="G2157" s="12"/>
    </row>
    <row r="2158" spans="1:7">
      <c r="A2158" s="2">
        <f t="shared" si="214"/>
        <v>41695</v>
      </c>
      <c r="B2158" t="str">
        <f t="shared" si="213"/>
        <v>2014_02</v>
      </c>
      <c r="C2158" t="str">
        <f t="shared" si="209"/>
        <v>Feb</v>
      </c>
      <c r="D2158" t="str">
        <f t="shared" si="210"/>
        <v>2014_Feb</v>
      </c>
      <c r="E2158" s="12" t="str">
        <f t="shared" si="211"/>
        <v>25_Feb</v>
      </c>
      <c r="F2158" s="12" t="str">
        <f t="shared" si="212"/>
        <v>Feb-14</v>
      </c>
      <c r="G2158" s="12"/>
    </row>
    <row r="2159" spans="1:7">
      <c r="A2159" s="2">
        <f t="shared" si="214"/>
        <v>41696</v>
      </c>
      <c r="B2159" t="str">
        <f t="shared" si="213"/>
        <v>2014_02</v>
      </c>
      <c r="C2159" t="str">
        <f t="shared" si="209"/>
        <v>Feb</v>
      </c>
      <c r="D2159" t="str">
        <f t="shared" si="210"/>
        <v>2014_Feb</v>
      </c>
      <c r="E2159" s="12" t="str">
        <f t="shared" si="211"/>
        <v>26_Feb</v>
      </c>
      <c r="F2159" s="12" t="str">
        <f t="shared" si="212"/>
        <v>Feb-14</v>
      </c>
      <c r="G2159" s="12"/>
    </row>
    <row r="2160" spans="1:7">
      <c r="A2160" s="2">
        <f t="shared" si="214"/>
        <v>41697</v>
      </c>
      <c r="B2160" t="str">
        <f t="shared" si="213"/>
        <v>2014_02</v>
      </c>
      <c r="C2160" t="str">
        <f t="shared" si="209"/>
        <v>Feb</v>
      </c>
      <c r="D2160" t="str">
        <f t="shared" si="210"/>
        <v>2014_Feb</v>
      </c>
      <c r="E2160" s="12" t="str">
        <f t="shared" si="211"/>
        <v>27_Feb</v>
      </c>
      <c r="F2160" s="12" t="str">
        <f t="shared" si="212"/>
        <v>Feb-14</v>
      </c>
      <c r="G2160" s="12"/>
    </row>
    <row r="2161" spans="1:7">
      <c r="A2161" s="2">
        <f t="shared" si="214"/>
        <v>41698</v>
      </c>
      <c r="B2161" t="str">
        <f t="shared" si="213"/>
        <v>2014_02</v>
      </c>
      <c r="C2161" t="str">
        <f t="shared" si="209"/>
        <v>Feb</v>
      </c>
      <c r="D2161" t="str">
        <f t="shared" si="210"/>
        <v>2014_Feb</v>
      </c>
      <c r="E2161" s="12" t="str">
        <f t="shared" si="211"/>
        <v>28_Feb</v>
      </c>
      <c r="F2161" s="12" t="str">
        <f t="shared" si="212"/>
        <v>Feb-14</v>
      </c>
      <c r="G2161" s="12"/>
    </row>
    <row r="2162" spans="1:7">
      <c r="A2162" s="2">
        <f t="shared" si="214"/>
        <v>41699</v>
      </c>
      <c r="B2162" t="str">
        <f t="shared" si="213"/>
        <v>2014_03</v>
      </c>
      <c r="C2162" t="str">
        <f t="shared" si="209"/>
        <v>Mar</v>
      </c>
      <c r="D2162" t="str">
        <f t="shared" si="210"/>
        <v>2014_Mar</v>
      </c>
      <c r="E2162" s="12" t="str">
        <f t="shared" si="211"/>
        <v>01_Mar</v>
      </c>
      <c r="F2162" s="12" t="str">
        <f t="shared" si="212"/>
        <v>Mar-14</v>
      </c>
      <c r="G2162" s="12"/>
    </row>
    <row r="2163" spans="1:7">
      <c r="A2163" s="2">
        <f t="shared" si="214"/>
        <v>41700</v>
      </c>
      <c r="B2163" t="str">
        <f t="shared" si="213"/>
        <v>2014_03</v>
      </c>
      <c r="C2163" t="str">
        <f t="shared" si="209"/>
        <v>Mar</v>
      </c>
      <c r="D2163" t="str">
        <f t="shared" si="210"/>
        <v>2014_Mar</v>
      </c>
      <c r="E2163" s="12" t="str">
        <f t="shared" si="211"/>
        <v>02_Mar</v>
      </c>
      <c r="F2163" s="12" t="str">
        <f t="shared" si="212"/>
        <v>Mar-14</v>
      </c>
      <c r="G2163" s="12"/>
    </row>
    <row r="2164" spans="1:7">
      <c r="A2164" s="2">
        <f t="shared" si="214"/>
        <v>41701</v>
      </c>
      <c r="B2164" t="str">
        <f t="shared" si="213"/>
        <v>2014_03</v>
      </c>
      <c r="C2164" t="str">
        <f t="shared" si="209"/>
        <v>Mar</v>
      </c>
      <c r="D2164" t="str">
        <f t="shared" si="210"/>
        <v>2014_Mar</v>
      </c>
      <c r="E2164" s="12" t="str">
        <f t="shared" si="211"/>
        <v>03_Mar</v>
      </c>
      <c r="F2164" s="12" t="str">
        <f t="shared" si="212"/>
        <v>Mar-14</v>
      </c>
      <c r="G2164" s="12"/>
    </row>
    <row r="2165" spans="1:7">
      <c r="A2165" s="2">
        <f t="shared" si="214"/>
        <v>41702</v>
      </c>
      <c r="B2165" t="str">
        <f t="shared" si="213"/>
        <v>2014_03</v>
      </c>
      <c r="C2165" t="str">
        <f t="shared" si="209"/>
        <v>Mar</v>
      </c>
      <c r="D2165" t="str">
        <f t="shared" si="210"/>
        <v>2014_Mar</v>
      </c>
      <c r="E2165" s="12" t="str">
        <f t="shared" si="211"/>
        <v>04_Mar</v>
      </c>
      <c r="F2165" s="12" t="str">
        <f t="shared" si="212"/>
        <v>Mar-14</v>
      </c>
      <c r="G2165" s="12"/>
    </row>
    <row r="2166" spans="1:7">
      <c r="A2166" s="2">
        <f t="shared" si="214"/>
        <v>41703</v>
      </c>
      <c r="B2166" t="str">
        <f t="shared" si="213"/>
        <v>2014_03</v>
      </c>
      <c r="C2166" t="str">
        <f t="shared" si="209"/>
        <v>Mar</v>
      </c>
      <c r="D2166" t="str">
        <f t="shared" si="210"/>
        <v>2014_Mar</v>
      </c>
      <c r="E2166" s="12" t="str">
        <f t="shared" si="211"/>
        <v>05_Mar</v>
      </c>
      <c r="F2166" s="12" t="str">
        <f t="shared" si="212"/>
        <v>Mar-14</v>
      </c>
      <c r="G2166" s="12"/>
    </row>
    <row r="2167" spans="1:7">
      <c r="A2167" s="2">
        <f t="shared" si="214"/>
        <v>41704</v>
      </c>
      <c r="B2167" t="str">
        <f t="shared" si="213"/>
        <v>2014_03</v>
      </c>
      <c r="C2167" t="str">
        <f t="shared" si="209"/>
        <v>Mar</v>
      </c>
      <c r="D2167" t="str">
        <f t="shared" si="210"/>
        <v>2014_Mar</v>
      </c>
      <c r="E2167" s="12" t="str">
        <f t="shared" si="211"/>
        <v>06_Mar</v>
      </c>
      <c r="F2167" s="12" t="str">
        <f t="shared" si="212"/>
        <v>Mar-14</v>
      </c>
      <c r="G2167" s="12"/>
    </row>
    <row r="2168" spans="1:7">
      <c r="A2168" s="2">
        <f t="shared" si="214"/>
        <v>41705</v>
      </c>
      <c r="B2168" t="str">
        <f t="shared" si="213"/>
        <v>2014_03</v>
      </c>
      <c r="C2168" t="str">
        <f t="shared" si="209"/>
        <v>Mar</v>
      </c>
      <c r="D2168" t="str">
        <f t="shared" si="210"/>
        <v>2014_Mar</v>
      </c>
      <c r="E2168" s="12" t="str">
        <f t="shared" si="211"/>
        <v>07_Mar</v>
      </c>
      <c r="F2168" s="12" t="str">
        <f t="shared" si="212"/>
        <v>Mar-14</v>
      </c>
      <c r="G2168" s="12"/>
    </row>
    <row r="2169" spans="1:7">
      <c r="A2169" s="2">
        <f t="shared" si="214"/>
        <v>41706</v>
      </c>
      <c r="B2169" t="str">
        <f t="shared" si="213"/>
        <v>2014_03</v>
      </c>
      <c r="C2169" t="str">
        <f t="shared" si="209"/>
        <v>Mar</v>
      </c>
      <c r="D2169" t="str">
        <f t="shared" si="210"/>
        <v>2014_Mar</v>
      </c>
      <c r="E2169" s="12" t="str">
        <f t="shared" si="211"/>
        <v>08_Mar</v>
      </c>
      <c r="F2169" s="12" t="str">
        <f t="shared" si="212"/>
        <v>Mar-14</v>
      </c>
      <c r="G2169" s="12"/>
    </row>
    <row r="2170" spans="1:7">
      <c r="A2170" s="2">
        <f t="shared" si="214"/>
        <v>41707</v>
      </c>
      <c r="B2170" t="str">
        <f t="shared" si="213"/>
        <v>2014_03</v>
      </c>
      <c r="C2170" t="str">
        <f t="shared" si="209"/>
        <v>Mar</v>
      </c>
      <c r="D2170" t="str">
        <f t="shared" si="210"/>
        <v>2014_Mar</v>
      </c>
      <c r="E2170" s="12" t="str">
        <f t="shared" si="211"/>
        <v>09_Mar</v>
      </c>
      <c r="F2170" s="12" t="str">
        <f t="shared" si="212"/>
        <v>Mar-14</v>
      </c>
      <c r="G2170" s="12"/>
    </row>
    <row r="2171" spans="1:7">
      <c r="A2171" s="2">
        <f t="shared" si="214"/>
        <v>41708</v>
      </c>
      <c r="B2171" t="str">
        <f t="shared" si="213"/>
        <v>2014_03</v>
      </c>
      <c r="C2171" t="str">
        <f t="shared" si="209"/>
        <v>Mar</v>
      </c>
      <c r="D2171" t="str">
        <f t="shared" si="210"/>
        <v>2014_Mar</v>
      </c>
      <c r="E2171" s="12" t="str">
        <f t="shared" si="211"/>
        <v>10_Mar</v>
      </c>
      <c r="F2171" s="12" t="str">
        <f t="shared" si="212"/>
        <v>Mar-14</v>
      </c>
      <c r="G2171" s="12"/>
    </row>
    <row r="2172" spans="1:7">
      <c r="A2172" s="2">
        <f t="shared" si="214"/>
        <v>41709</v>
      </c>
      <c r="B2172" t="str">
        <f t="shared" si="213"/>
        <v>2014_03</v>
      </c>
      <c r="C2172" t="str">
        <f t="shared" si="209"/>
        <v>Mar</v>
      </c>
      <c r="D2172" t="str">
        <f t="shared" si="210"/>
        <v>2014_Mar</v>
      </c>
      <c r="E2172" s="12" t="str">
        <f t="shared" si="211"/>
        <v>11_Mar</v>
      </c>
      <c r="F2172" s="12" t="str">
        <f t="shared" si="212"/>
        <v>Mar-14</v>
      </c>
      <c r="G2172" s="12"/>
    </row>
    <row r="2173" spans="1:7">
      <c r="A2173" s="2">
        <f t="shared" si="214"/>
        <v>41710</v>
      </c>
      <c r="B2173" t="str">
        <f t="shared" si="213"/>
        <v>2014_03</v>
      </c>
      <c r="C2173" t="str">
        <f t="shared" si="209"/>
        <v>Mar</v>
      </c>
      <c r="D2173" t="str">
        <f t="shared" si="210"/>
        <v>2014_Mar</v>
      </c>
      <c r="E2173" s="12" t="str">
        <f t="shared" si="211"/>
        <v>12_Mar</v>
      </c>
      <c r="F2173" s="12" t="str">
        <f t="shared" si="212"/>
        <v>Mar-14</v>
      </c>
      <c r="G2173" s="12"/>
    </row>
    <row r="2174" spans="1:7">
      <c r="A2174" s="2">
        <f t="shared" si="214"/>
        <v>41711</v>
      </c>
      <c r="B2174" t="str">
        <f t="shared" si="213"/>
        <v>2014_03</v>
      </c>
      <c r="C2174" t="str">
        <f t="shared" si="209"/>
        <v>Mar</v>
      </c>
      <c r="D2174" t="str">
        <f t="shared" si="210"/>
        <v>2014_Mar</v>
      </c>
      <c r="E2174" s="12" t="str">
        <f t="shared" si="211"/>
        <v>13_Mar</v>
      </c>
      <c r="F2174" s="12" t="str">
        <f t="shared" si="212"/>
        <v>Mar-14</v>
      </c>
      <c r="G2174" s="12"/>
    </row>
    <row r="2175" spans="1:7">
      <c r="A2175" s="2">
        <f t="shared" si="214"/>
        <v>41712</v>
      </c>
      <c r="B2175" t="str">
        <f t="shared" si="213"/>
        <v>2014_03</v>
      </c>
      <c r="C2175" t="str">
        <f t="shared" si="209"/>
        <v>Mar</v>
      </c>
      <c r="D2175" t="str">
        <f t="shared" si="210"/>
        <v>2014_Mar</v>
      </c>
      <c r="E2175" s="12" t="str">
        <f t="shared" si="211"/>
        <v>14_Mar</v>
      </c>
      <c r="F2175" s="12" t="str">
        <f t="shared" si="212"/>
        <v>Mar-14</v>
      </c>
      <c r="G2175" s="12"/>
    </row>
    <row r="2176" spans="1:7">
      <c r="A2176" s="2">
        <f t="shared" si="214"/>
        <v>41713</v>
      </c>
      <c r="B2176" t="str">
        <f t="shared" si="213"/>
        <v>2014_03</v>
      </c>
      <c r="C2176" t="str">
        <f t="shared" si="209"/>
        <v>Mar</v>
      </c>
      <c r="D2176" t="str">
        <f t="shared" si="210"/>
        <v>2014_Mar</v>
      </c>
      <c r="E2176" s="12" t="str">
        <f t="shared" si="211"/>
        <v>15_Mar</v>
      </c>
      <c r="F2176" s="12" t="str">
        <f t="shared" si="212"/>
        <v>Mar-14</v>
      </c>
      <c r="G2176" s="12"/>
    </row>
    <row r="2177" spans="1:7">
      <c r="A2177" s="2">
        <f t="shared" si="214"/>
        <v>41714</v>
      </c>
      <c r="B2177" t="str">
        <f t="shared" si="213"/>
        <v>2014_03</v>
      </c>
      <c r="C2177" t="str">
        <f t="shared" si="209"/>
        <v>Mar</v>
      </c>
      <c r="D2177" t="str">
        <f t="shared" si="210"/>
        <v>2014_Mar</v>
      </c>
      <c r="E2177" s="12" t="str">
        <f t="shared" si="211"/>
        <v>16_Mar</v>
      </c>
      <c r="F2177" s="12" t="str">
        <f t="shared" si="212"/>
        <v>Mar-14</v>
      </c>
      <c r="G2177" s="12"/>
    </row>
    <row r="2178" spans="1:7">
      <c r="A2178" s="2">
        <f t="shared" si="214"/>
        <v>41715</v>
      </c>
      <c r="B2178" t="str">
        <f t="shared" si="213"/>
        <v>2014_03</v>
      </c>
      <c r="C2178" t="str">
        <f t="shared" ref="C2178:C2241" si="215">VLOOKUP(TEXT(MONTH(A2178),"00"),$H$2:$I$13,2,FALSE)</f>
        <v>Mar</v>
      </c>
      <c r="D2178" t="str">
        <f t="shared" si="210"/>
        <v>2014_Mar</v>
      </c>
      <c r="E2178" s="12" t="str">
        <f t="shared" si="211"/>
        <v>17_Mar</v>
      </c>
      <c r="F2178" s="12" t="str">
        <f t="shared" si="212"/>
        <v>Mar-14</v>
      </c>
      <c r="G2178" s="12"/>
    </row>
    <row r="2179" spans="1:7">
      <c r="A2179" s="2">
        <f t="shared" si="214"/>
        <v>41716</v>
      </c>
      <c r="B2179" t="str">
        <f t="shared" si="213"/>
        <v>2014_03</v>
      </c>
      <c r="C2179" t="str">
        <f t="shared" si="215"/>
        <v>Mar</v>
      </c>
      <c r="D2179" t="str">
        <f t="shared" ref="D2179:D2242" si="216">TEXT(YEAR(A2179),"0000")&amp;"_"&amp;C2179</f>
        <v>2014_Mar</v>
      </c>
      <c r="E2179" s="12" t="str">
        <f t="shared" ref="E2179:E2242" si="217">VLOOKUP(DAY(A2179),$G$2:$H$32,2,FALSE)&amp;"_"&amp;C2179</f>
        <v>18_Mar</v>
      </c>
      <c r="F2179" s="12" t="str">
        <f t="shared" si="212"/>
        <v>Mar-14</v>
      </c>
      <c r="G2179" s="12"/>
    </row>
    <row r="2180" spans="1:7">
      <c r="A2180" s="2">
        <f t="shared" si="214"/>
        <v>41717</v>
      </c>
      <c r="B2180" t="str">
        <f t="shared" si="213"/>
        <v>2014_03</v>
      </c>
      <c r="C2180" t="str">
        <f t="shared" si="215"/>
        <v>Mar</v>
      </c>
      <c r="D2180" t="str">
        <f t="shared" si="216"/>
        <v>2014_Mar</v>
      </c>
      <c r="E2180" s="12" t="str">
        <f t="shared" si="217"/>
        <v>19_Mar</v>
      </c>
      <c r="F2180" s="12" t="str">
        <f t="shared" ref="F2180:F2243" si="218">C2180&amp;"-"&amp;RIGHT(YEAR(A2180),2)</f>
        <v>Mar-14</v>
      </c>
      <c r="G2180" s="12"/>
    </row>
    <row r="2181" spans="1:7">
      <c r="A2181" s="2">
        <f t="shared" si="214"/>
        <v>41718</v>
      </c>
      <c r="B2181" t="str">
        <f t="shared" si="213"/>
        <v>2014_03</v>
      </c>
      <c r="C2181" t="str">
        <f t="shared" si="215"/>
        <v>Mar</v>
      </c>
      <c r="D2181" t="str">
        <f t="shared" si="216"/>
        <v>2014_Mar</v>
      </c>
      <c r="E2181" s="12" t="str">
        <f t="shared" si="217"/>
        <v>20_Mar</v>
      </c>
      <c r="F2181" s="12" t="str">
        <f t="shared" si="218"/>
        <v>Mar-14</v>
      </c>
      <c r="G2181" s="12"/>
    </row>
    <row r="2182" spans="1:7">
      <c r="A2182" s="2">
        <f t="shared" si="214"/>
        <v>41719</v>
      </c>
      <c r="B2182" t="str">
        <f t="shared" si="213"/>
        <v>2014_03</v>
      </c>
      <c r="C2182" t="str">
        <f t="shared" si="215"/>
        <v>Mar</v>
      </c>
      <c r="D2182" t="str">
        <f t="shared" si="216"/>
        <v>2014_Mar</v>
      </c>
      <c r="E2182" s="12" t="str">
        <f t="shared" si="217"/>
        <v>21_Mar</v>
      </c>
      <c r="F2182" s="12" t="str">
        <f t="shared" si="218"/>
        <v>Mar-14</v>
      </c>
      <c r="G2182" s="12"/>
    </row>
    <row r="2183" spans="1:7">
      <c r="A2183" s="2">
        <f t="shared" si="214"/>
        <v>41720</v>
      </c>
      <c r="B2183" t="str">
        <f t="shared" si="213"/>
        <v>2014_03</v>
      </c>
      <c r="C2183" t="str">
        <f t="shared" si="215"/>
        <v>Mar</v>
      </c>
      <c r="D2183" t="str">
        <f t="shared" si="216"/>
        <v>2014_Mar</v>
      </c>
      <c r="E2183" s="12" t="str">
        <f t="shared" si="217"/>
        <v>22_Mar</v>
      </c>
      <c r="F2183" s="12" t="str">
        <f t="shared" si="218"/>
        <v>Mar-14</v>
      </c>
      <c r="G2183" s="12"/>
    </row>
    <row r="2184" spans="1:7">
      <c r="A2184" s="2">
        <f t="shared" si="214"/>
        <v>41721</v>
      </c>
      <c r="B2184" t="str">
        <f t="shared" si="213"/>
        <v>2014_03</v>
      </c>
      <c r="C2184" t="str">
        <f t="shared" si="215"/>
        <v>Mar</v>
      </c>
      <c r="D2184" t="str">
        <f t="shared" si="216"/>
        <v>2014_Mar</v>
      </c>
      <c r="E2184" s="12" t="str">
        <f t="shared" si="217"/>
        <v>23_Mar</v>
      </c>
      <c r="F2184" s="12" t="str">
        <f t="shared" si="218"/>
        <v>Mar-14</v>
      </c>
      <c r="G2184" s="12"/>
    </row>
    <row r="2185" spans="1:7">
      <c r="A2185" s="2">
        <f t="shared" si="214"/>
        <v>41722</v>
      </c>
      <c r="B2185" t="str">
        <f t="shared" si="213"/>
        <v>2014_03</v>
      </c>
      <c r="C2185" t="str">
        <f t="shared" si="215"/>
        <v>Mar</v>
      </c>
      <c r="D2185" t="str">
        <f t="shared" si="216"/>
        <v>2014_Mar</v>
      </c>
      <c r="E2185" s="12" t="str">
        <f t="shared" si="217"/>
        <v>24_Mar</v>
      </c>
      <c r="F2185" s="12" t="str">
        <f t="shared" si="218"/>
        <v>Mar-14</v>
      </c>
      <c r="G2185" s="12"/>
    </row>
    <row r="2186" spans="1:7">
      <c r="A2186" s="2">
        <f t="shared" si="214"/>
        <v>41723</v>
      </c>
      <c r="B2186" t="str">
        <f t="shared" si="213"/>
        <v>2014_03</v>
      </c>
      <c r="C2186" t="str">
        <f t="shared" si="215"/>
        <v>Mar</v>
      </c>
      <c r="D2186" t="str">
        <f t="shared" si="216"/>
        <v>2014_Mar</v>
      </c>
      <c r="E2186" s="12" t="str">
        <f t="shared" si="217"/>
        <v>25_Mar</v>
      </c>
      <c r="F2186" s="12" t="str">
        <f t="shared" si="218"/>
        <v>Mar-14</v>
      </c>
      <c r="G2186" s="12"/>
    </row>
    <row r="2187" spans="1:7">
      <c r="A2187" s="2">
        <f t="shared" si="214"/>
        <v>41724</v>
      </c>
      <c r="B2187" t="str">
        <f t="shared" ref="B2187:B2250" si="219">TEXT(YEAR(A2187),"0000")&amp;"_"&amp;TEXT(MONTH(A2187),"00")</f>
        <v>2014_03</v>
      </c>
      <c r="C2187" t="str">
        <f t="shared" si="215"/>
        <v>Mar</v>
      </c>
      <c r="D2187" t="str">
        <f t="shared" si="216"/>
        <v>2014_Mar</v>
      </c>
      <c r="E2187" s="12" t="str">
        <f t="shared" si="217"/>
        <v>26_Mar</v>
      </c>
      <c r="F2187" s="12" t="str">
        <f t="shared" si="218"/>
        <v>Mar-14</v>
      </c>
      <c r="G2187" s="12"/>
    </row>
    <row r="2188" spans="1:7">
      <c r="A2188" s="2">
        <f t="shared" ref="A2188:A2251" si="220">A2187+1</f>
        <v>41725</v>
      </c>
      <c r="B2188" t="str">
        <f t="shared" si="219"/>
        <v>2014_03</v>
      </c>
      <c r="C2188" t="str">
        <f t="shared" si="215"/>
        <v>Mar</v>
      </c>
      <c r="D2188" t="str">
        <f t="shared" si="216"/>
        <v>2014_Mar</v>
      </c>
      <c r="E2188" s="12" t="str">
        <f t="shared" si="217"/>
        <v>27_Mar</v>
      </c>
      <c r="F2188" s="12" t="str">
        <f t="shared" si="218"/>
        <v>Mar-14</v>
      </c>
      <c r="G2188" s="12"/>
    </row>
    <row r="2189" spans="1:7">
      <c r="A2189" s="2">
        <f t="shared" si="220"/>
        <v>41726</v>
      </c>
      <c r="B2189" t="str">
        <f t="shared" si="219"/>
        <v>2014_03</v>
      </c>
      <c r="C2189" t="str">
        <f t="shared" si="215"/>
        <v>Mar</v>
      </c>
      <c r="D2189" t="str">
        <f t="shared" si="216"/>
        <v>2014_Mar</v>
      </c>
      <c r="E2189" s="12" t="str">
        <f t="shared" si="217"/>
        <v>28_Mar</v>
      </c>
      <c r="F2189" s="12" t="str">
        <f t="shared" si="218"/>
        <v>Mar-14</v>
      </c>
      <c r="G2189" s="12"/>
    </row>
    <row r="2190" spans="1:7">
      <c r="A2190" s="2">
        <f t="shared" si="220"/>
        <v>41727</v>
      </c>
      <c r="B2190" t="str">
        <f t="shared" si="219"/>
        <v>2014_03</v>
      </c>
      <c r="C2190" t="str">
        <f t="shared" si="215"/>
        <v>Mar</v>
      </c>
      <c r="D2190" t="str">
        <f t="shared" si="216"/>
        <v>2014_Mar</v>
      </c>
      <c r="E2190" s="12" t="str">
        <f t="shared" si="217"/>
        <v>29_Mar</v>
      </c>
      <c r="F2190" s="12" t="str">
        <f t="shared" si="218"/>
        <v>Mar-14</v>
      </c>
      <c r="G2190" s="12"/>
    </row>
    <row r="2191" spans="1:7">
      <c r="A2191" s="2">
        <f t="shared" si="220"/>
        <v>41728</v>
      </c>
      <c r="B2191" t="str">
        <f t="shared" si="219"/>
        <v>2014_03</v>
      </c>
      <c r="C2191" t="str">
        <f t="shared" si="215"/>
        <v>Mar</v>
      </c>
      <c r="D2191" t="str">
        <f t="shared" si="216"/>
        <v>2014_Mar</v>
      </c>
      <c r="E2191" s="12" t="str">
        <f t="shared" si="217"/>
        <v>30_Mar</v>
      </c>
      <c r="F2191" s="12" t="str">
        <f t="shared" si="218"/>
        <v>Mar-14</v>
      </c>
      <c r="G2191" s="12"/>
    </row>
    <row r="2192" spans="1:7">
      <c r="A2192" s="2">
        <f t="shared" si="220"/>
        <v>41729</v>
      </c>
      <c r="B2192" t="str">
        <f t="shared" si="219"/>
        <v>2014_03</v>
      </c>
      <c r="C2192" t="str">
        <f t="shared" si="215"/>
        <v>Mar</v>
      </c>
      <c r="D2192" t="str">
        <f t="shared" si="216"/>
        <v>2014_Mar</v>
      </c>
      <c r="E2192" s="12" t="str">
        <f t="shared" si="217"/>
        <v>31_Mar</v>
      </c>
      <c r="F2192" s="12" t="str">
        <f t="shared" si="218"/>
        <v>Mar-14</v>
      </c>
      <c r="G2192" s="12"/>
    </row>
    <row r="2193" spans="1:7">
      <c r="A2193" s="2">
        <f t="shared" si="220"/>
        <v>41730</v>
      </c>
      <c r="B2193" t="str">
        <f t="shared" si="219"/>
        <v>2014_04</v>
      </c>
      <c r="C2193" t="str">
        <f t="shared" si="215"/>
        <v>Apr</v>
      </c>
      <c r="D2193" t="str">
        <f t="shared" si="216"/>
        <v>2014_Apr</v>
      </c>
      <c r="E2193" s="12" t="str">
        <f t="shared" si="217"/>
        <v>01_Apr</v>
      </c>
      <c r="F2193" s="12" t="str">
        <f t="shared" si="218"/>
        <v>Apr-14</v>
      </c>
      <c r="G2193" s="12"/>
    </row>
    <row r="2194" spans="1:7">
      <c r="A2194" s="2">
        <f t="shared" si="220"/>
        <v>41731</v>
      </c>
      <c r="B2194" t="str">
        <f t="shared" si="219"/>
        <v>2014_04</v>
      </c>
      <c r="C2194" t="str">
        <f t="shared" si="215"/>
        <v>Apr</v>
      </c>
      <c r="D2194" t="str">
        <f t="shared" si="216"/>
        <v>2014_Apr</v>
      </c>
      <c r="E2194" s="12" t="str">
        <f t="shared" si="217"/>
        <v>02_Apr</v>
      </c>
      <c r="F2194" s="12" t="str">
        <f t="shared" si="218"/>
        <v>Apr-14</v>
      </c>
      <c r="G2194" s="12"/>
    </row>
    <row r="2195" spans="1:7">
      <c r="A2195" s="2">
        <f t="shared" si="220"/>
        <v>41732</v>
      </c>
      <c r="B2195" t="str">
        <f t="shared" si="219"/>
        <v>2014_04</v>
      </c>
      <c r="C2195" t="str">
        <f t="shared" si="215"/>
        <v>Apr</v>
      </c>
      <c r="D2195" t="str">
        <f t="shared" si="216"/>
        <v>2014_Apr</v>
      </c>
      <c r="E2195" s="12" t="str">
        <f t="shared" si="217"/>
        <v>03_Apr</v>
      </c>
      <c r="F2195" s="12" t="str">
        <f t="shared" si="218"/>
        <v>Apr-14</v>
      </c>
      <c r="G2195" s="12"/>
    </row>
    <row r="2196" spans="1:7">
      <c r="A2196" s="2">
        <f t="shared" si="220"/>
        <v>41733</v>
      </c>
      <c r="B2196" t="str">
        <f t="shared" si="219"/>
        <v>2014_04</v>
      </c>
      <c r="C2196" t="str">
        <f t="shared" si="215"/>
        <v>Apr</v>
      </c>
      <c r="D2196" t="str">
        <f t="shared" si="216"/>
        <v>2014_Apr</v>
      </c>
      <c r="E2196" s="12" t="str">
        <f t="shared" si="217"/>
        <v>04_Apr</v>
      </c>
      <c r="F2196" s="12" t="str">
        <f t="shared" si="218"/>
        <v>Apr-14</v>
      </c>
      <c r="G2196" s="12"/>
    </row>
    <row r="2197" spans="1:7">
      <c r="A2197" s="2">
        <f t="shared" si="220"/>
        <v>41734</v>
      </c>
      <c r="B2197" t="str">
        <f t="shared" si="219"/>
        <v>2014_04</v>
      </c>
      <c r="C2197" t="str">
        <f t="shared" si="215"/>
        <v>Apr</v>
      </c>
      <c r="D2197" t="str">
        <f t="shared" si="216"/>
        <v>2014_Apr</v>
      </c>
      <c r="E2197" s="12" t="str">
        <f t="shared" si="217"/>
        <v>05_Apr</v>
      </c>
      <c r="F2197" s="12" t="str">
        <f t="shared" si="218"/>
        <v>Apr-14</v>
      </c>
      <c r="G2197" s="12"/>
    </row>
    <row r="2198" spans="1:7">
      <c r="A2198" s="2">
        <f t="shared" si="220"/>
        <v>41735</v>
      </c>
      <c r="B2198" t="str">
        <f t="shared" si="219"/>
        <v>2014_04</v>
      </c>
      <c r="C2198" t="str">
        <f t="shared" si="215"/>
        <v>Apr</v>
      </c>
      <c r="D2198" t="str">
        <f t="shared" si="216"/>
        <v>2014_Apr</v>
      </c>
      <c r="E2198" s="12" t="str">
        <f t="shared" si="217"/>
        <v>06_Apr</v>
      </c>
      <c r="F2198" s="12" t="str">
        <f t="shared" si="218"/>
        <v>Apr-14</v>
      </c>
      <c r="G2198" s="12"/>
    </row>
    <row r="2199" spans="1:7">
      <c r="A2199" s="2">
        <f t="shared" si="220"/>
        <v>41736</v>
      </c>
      <c r="B2199" t="str">
        <f t="shared" si="219"/>
        <v>2014_04</v>
      </c>
      <c r="C2199" t="str">
        <f t="shared" si="215"/>
        <v>Apr</v>
      </c>
      <c r="D2199" t="str">
        <f t="shared" si="216"/>
        <v>2014_Apr</v>
      </c>
      <c r="E2199" s="12" t="str">
        <f t="shared" si="217"/>
        <v>07_Apr</v>
      </c>
      <c r="F2199" s="12" t="str">
        <f t="shared" si="218"/>
        <v>Apr-14</v>
      </c>
      <c r="G2199" s="12"/>
    </row>
    <row r="2200" spans="1:7">
      <c r="A2200" s="2">
        <f t="shared" si="220"/>
        <v>41737</v>
      </c>
      <c r="B2200" t="str">
        <f t="shared" si="219"/>
        <v>2014_04</v>
      </c>
      <c r="C2200" t="str">
        <f t="shared" si="215"/>
        <v>Apr</v>
      </c>
      <c r="D2200" t="str">
        <f t="shared" si="216"/>
        <v>2014_Apr</v>
      </c>
      <c r="E2200" s="12" t="str">
        <f t="shared" si="217"/>
        <v>08_Apr</v>
      </c>
      <c r="F2200" s="12" t="str">
        <f t="shared" si="218"/>
        <v>Apr-14</v>
      </c>
      <c r="G2200" s="12"/>
    </row>
    <row r="2201" spans="1:7">
      <c r="A2201" s="2">
        <f t="shared" si="220"/>
        <v>41738</v>
      </c>
      <c r="B2201" t="str">
        <f t="shared" si="219"/>
        <v>2014_04</v>
      </c>
      <c r="C2201" t="str">
        <f t="shared" si="215"/>
        <v>Apr</v>
      </c>
      <c r="D2201" t="str">
        <f t="shared" si="216"/>
        <v>2014_Apr</v>
      </c>
      <c r="E2201" s="12" t="str">
        <f t="shared" si="217"/>
        <v>09_Apr</v>
      </c>
      <c r="F2201" s="12" t="str">
        <f t="shared" si="218"/>
        <v>Apr-14</v>
      </c>
      <c r="G2201" s="12"/>
    </row>
    <row r="2202" spans="1:7">
      <c r="A2202" s="2">
        <f t="shared" si="220"/>
        <v>41739</v>
      </c>
      <c r="B2202" t="str">
        <f t="shared" si="219"/>
        <v>2014_04</v>
      </c>
      <c r="C2202" t="str">
        <f t="shared" si="215"/>
        <v>Apr</v>
      </c>
      <c r="D2202" t="str">
        <f t="shared" si="216"/>
        <v>2014_Apr</v>
      </c>
      <c r="E2202" s="12" t="str">
        <f t="shared" si="217"/>
        <v>10_Apr</v>
      </c>
      <c r="F2202" s="12" t="str">
        <f t="shared" si="218"/>
        <v>Apr-14</v>
      </c>
      <c r="G2202" s="12"/>
    </row>
    <row r="2203" spans="1:7">
      <c r="A2203" s="2">
        <f t="shared" si="220"/>
        <v>41740</v>
      </c>
      <c r="B2203" t="str">
        <f t="shared" si="219"/>
        <v>2014_04</v>
      </c>
      <c r="C2203" t="str">
        <f t="shared" si="215"/>
        <v>Apr</v>
      </c>
      <c r="D2203" t="str">
        <f t="shared" si="216"/>
        <v>2014_Apr</v>
      </c>
      <c r="E2203" s="12" t="str">
        <f t="shared" si="217"/>
        <v>11_Apr</v>
      </c>
      <c r="F2203" s="12" t="str">
        <f t="shared" si="218"/>
        <v>Apr-14</v>
      </c>
      <c r="G2203" s="12"/>
    </row>
    <row r="2204" spans="1:7">
      <c r="A2204" s="2">
        <f t="shared" si="220"/>
        <v>41741</v>
      </c>
      <c r="B2204" t="str">
        <f t="shared" si="219"/>
        <v>2014_04</v>
      </c>
      <c r="C2204" t="str">
        <f t="shared" si="215"/>
        <v>Apr</v>
      </c>
      <c r="D2204" t="str">
        <f t="shared" si="216"/>
        <v>2014_Apr</v>
      </c>
      <c r="E2204" s="12" t="str">
        <f t="shared" si="217"/>
        <v>12_Apr</v>
      </c>
      <c r="F2204" s="12" t="str">
        <f t="shared" si="218"/>
        <v>Apr-14</v>
      </c>
      <c r="G2204" s="12"/>
    </row>
    <row r="2205" spans="1:7">
      <c r="A2205" s="2">
        <f t="shared" si="220"/>
        <v>41742</v>
      </c>
      <c r="B2205" t="str">
        <f t="shared" si="219"/>
        <v>2014_04</v>
      </c>
      <c r="C2205" t="str">
        <f t="shared" si="215"/>
        <v>Apr</v>
      </c>
      <c r="D2205" t="str">
        <f t="shared" si="216"/>
        <v>2014_Apr</v>
      </c>
      <c r="E2205" s="12" t="str">
        <f t="shared" si="217"/>
        <v>13_Apr</v>
      </c>
      <c r="F2205" s="12" t="str">
        <f t="shared" si="218"/>
        <v>Apr-14</v>
      </c>
      <c r="G2205" s="12"/>
    </row>
    <row r="2206" spans="1:7">
      <c r="A2206" s="2">
        <f t="shared" si="220"/>
        <v>41743</v>
      </c>
      <c r="B2206" t="str">
        <f t="shared" si="219"/>
        <v>2014_04</v>
      </c>
      <c r="C2206" t="str">
        <f t="shared" si="215"/>
        <v>Apr</v>
      </c>
      <c r="D2206" t="str">
        <f t="shared" si="216"/>
        <v>2014_Apr</v>
      </c>
      <c r="E2206" s="12" t="str">
        <f t="shared" si="217"/>
        <v>14_Apr</v>
      </c>
      <c r="F2206" s="12" t="str">
        <f t="shared" si="218"/>
        <v>Apr-14</v>
      </c>
      <c r="G2206" s="12"/>
    </row>
    <row r="2207" spans="1:7">
      <c r="A2207" s="2">
        <f t="shared" si="220"/>
        <v>41744</v>
      </c>
      <c r="B2207" t="str">
        <f t="shared" si="219"/>
        <v>2014_04</v>
      </c>
      <c r="C2207" t="str">
        <f t="shared" si="215"/>
        <v>Apr</v>
      </c>
      <c r="D2207" t="str">
        <f t="shared" si="216"/>
        <v>2014_Apr</v>
      </c>
      <c r="E2207" s="12" t="str">
        <f t="shared" si="217"/>
        <v>15_Apr</v>
      </c>
      <c r="F2207" s="12" t="str">
        <f t="shared" si="218"/>
        <v>Apr-14</v>
      </c>
      <c r="G2207" s="12"/>
    </row>
    <row r="2208" spans="1:7">
      <c r="A2208" s="2">
        <f t="shared" si="220"/>
        <v>41745</v>
      </c>
      <c r="B2208" t="str">
        <f t="shared" si="219"/>
        <v>2014_04</v>
      </c>
      <c r="C2208" t="str">
        <f t="shared" si="215"/>
        <v>Apr</v>
      </c>
      <c r="D2208" t="str">
        <f t="shared" si="216"/>
        <v>2014_Apr</v>
      </c>
      <c r="E2208" s="12" t="str">
        <f t="shared" si="217"/>
        <v>16_Apr</v>
      </c>
      <c r="F2208" s="12" t="str">
        <f t="shared" si="218"/>
        <v>Apr-14</v>
      </c>
      <c r="G2208" s="12"/>
    </row>
    <row r="2209" spans="1:7">
      <c r="A2209" s="2">
        <f t="shared" si="220"/>
        <v>41746</v>
      </c>
      <c r="B2209" t="str">
        <f t="shared" si="219"/>
        <v>2014_04</v>
      </c>
      <c r="C2209" t="str">
        <f t="shared" si="215"/>
        <v>Apr</v>
      </c>
      <c r="D2209" t="str">
        <f t="shared" si="216"/>
        <v>2014_Apr</v>
      </c>
      <c r="E2209" s="12" t="str">
        <f t="shared" si="217"/>
        <v>17_Apr</v>
      </c>
      <c r="F2209" s="12" t="str">
        <f t="shared" si="218"/>
        <v>Apr-14</v>
      </c>
      <c r="G2209" s="12"/>
    </row>
    <row r="2210" spans="1:7">
      <c r="A2210" s="2">
        <f t="shared" si="220"/>
        <v>41747</v>
      </c>
      <c r="B2210" t="str">
        <f t="shared" si="219"/>
        <v>2014_04</v>
      </c>
      <c r="C2210" t="str">
        <f t="shared" si="215"/>
        <v>Apr</v>
      </c>
      <c r="D2210" t="str">
        <f t="shared" si="216"/>
        <v>2014_Apr</v>
      </c>
      <c r="E2210" s="12" t="str">
        <f t="shared" si="217"/>
        <v>18_Apr</v>
      </c>
      <c r="F2210" s="12" t="str">
        <f t="shared" si="218"/>
        <v>Apr-14</v>
      </c>
      <c r="G2210" s="12"/>
    </row>
    <row r="2211" spans="1:7">
      <c r="A2211" s="2">
        <f t="shared" si="220"/>
        <v>41748</v>
      </c>
      <c r="B2211" t="str">
        <f t="shared" si="219"/>
        <v>2014_04</v>
      </c>
      <c r="C2211" t="str">
        <f t="shared" si="215"/>
        <v>Apr</v>
      </c>
      <c r="D2211" t="str">
        <f t="shared" si="216"/>
        <v>2014_Apr</v>
      </c>
      <c r="E2211" s="12" t="str">
        <f t="shared" si="217"/>
        <v>19_Apr</v>
      </c>
      <c r="F2211" s="12" t="str">
        <f t="shared" si="218"/>
        <v>Apr-14</v>
      </c>
      <c r="G2211" s="12"/>
    </row>
    <row r="2212" spans="1:7">
      <c r="A2212" s="2">
        <f t="shared" si="220"/>
        <v>41749</v>
      </c>
      <c r="B2212" t="str">
        <f t="shared" si="219"/>
        <v>2014_04</v>
      </c>
      <c r="C2212" t="str">
        <f t="shared" si="215"/>
        <v>Apr</v>
      </c>
      <c r="D2212" t="str">
        <f t="shared" si="216"/>
        <v>2014_Apr</v>
      </c>
      <c r="E2212" s="12" t="str">
        <f t="shared" si="217"/>
        <v>20_Apr</v>
      </c>
      <c r="F2212" s="12" t="str">
        <f t="shared" si="218"/>
        <v>Apr-14</v>
      </c>
      <c r="G2212" s="12"/>
    </row>
    <row r="2213" spans="1:7">
      <c r="A2213" s="2">
        <f t="shared" si="220"/>
        <v>41750</v>
      </c>
      <c r="B2213" t="str">
        <f t="shared" si="219"/>
        <v>2014_04</v>
      </c>
      <c r="C2213" t="str">
        <f t="shared" si="215"/>
        <v>Apr</v>
      </c>
      <c r="D2213" t="str">
        <f t="shared" si="216"/>
        <v>2014_Apr</v>
      </c>
      <c r="E2213" s="12" t="str">
        <f t="shared" si="217"/>
        <v>21_Apr</v>
      </c>
      <c r="F2213" s="12" t="str">
        <f t="shared" si="218"/>
        <v>Apr-14</v>
      </c>
      <c r="G2213" s="12"/>
    </row>
    <row r="2214" spans="1:7">
      <c r="A2214" s="2">
        <f t="shared" si="220"/>
        <v>41751</v>
      </c>
      <c r="B2214" t="str">
        <f t="shared" si="219"/>
        <v>2014_04</v>
      </c>
      <c r="C2214" t="str">
        <f t="shared" si="215"/>
        <v>Apr</v>
      </c>
      <c r="D2214" t="str">
        <f t="shared" si="216"/>
        <v>2014_Apr</v>
      </c>
      <c r="E2214" s="12" t="str">
        <f t="shared" si="217"/>
        <v>22_Apr</v>
      </c>
      <c r="F2214" s="12" t="str">
        <f t="shared" si="218"/>
        <v>Apr-14</v>
      </c>
      <c r="G2214" s="12"/>
    </row>
    <row r="2215" spans="1:7">
      <c r="A2215" s="2">
        <f t="shared" si="220"/>
        <v>41752</v>
      </c>
      <c r="B2215" t="str">
        <f t="shared" si="219"/>
        <v>2014_04</v>
      </c>
      <c r="C2215" t="str">
        <f t="shared" si="215"/>
        <v>Apr</v>
      </c>
      <c r="D2215" t="str">
        <f t="shared" si="216"/>
        <v>2014_Apr</v>
      </c>
      <c r="E2215" s="12" t="str">
        <f t="shared" si="217"/>
        <v>23_Apr</v>
      </c>
      <c r="F2215" s="12" t="str">
        <f t="shared" si="218"/>
        <v>Apr-14</v>
      </c>
      <c r="G2215" s="12"/>
    </row>
    <row r="2216" spans="1:7">
      <c r="A2216" s="2">
        <f t="shared" si="220"/>
        <v>41753</v>
      </c>
      <c r="B2216" t="str">
        <f t="shared" si="219"/>
        <v>2014_04</v>
      </c>
      <c r="C2216" t="str">
        <f t="shared" si="215"/>
        <v>Apr</v>
      </c>
      <c r="D2216" t="str">
        <f t="shared" si="216"/>
        <v>2014_Apr</v>
      </c>
      <c r="E2216" s="12" t="str">
        <f t="shared" si="217"/>
        <v>24_Apr</v>
      </c>
      <c r="F2216" s="12" t="str">
        <f t="shared" si="218"/>
        <v>Apr-14</v>
      </c>
      <c r="G2216" s="12"/>
    </row>
    <row r="2217" spans="1:7">
      <c r="A2217" s="2">
        <f t="shared" si="220"/>
        <v>41754</v>
      </c>
      <c r="B2217" t="str">
        <f t="shared" si="219"/>
        <v>2014_04</v>
      </c>
      <c r="C2217" t="str">
        <f t="shared" si="215"/>
        <v>Apr</v>
      </c>
      <c r="D2217" t="str">
        <f t="shared" si="216"/>
        <v>2014_Apr</v>
      </c>
      <c r="E2217" s="12" t="str">
        <f t="shared" si="217"/>
        <v>25_Apr</v>
      </c>
      <c r="F2217" s="12" t="str">
        <f t="shared" si="218"/>
        <v>Apr-14</v>
      </c>
      <c r="G2217" s="12"/>
    </row>
    <row r="2218" spans="1:7">
      <c r="A2218" s="2">
        <f t="shared" si="220"/>
        <v>41755</v>
      </c>
      <c r="B2218" t="str">
        <f t="shared" si="219"/>
        <v>2014_04</v>
      </c>
      <c r="C2218" t="str">
        <f t="shared" si="215"/>
        <v>Apr</v>
      </c>
      <c r="D2218" t="str">
        <f t="shared" si="216"/>
        <v>2014_Apr</v>
      </c>
      <c r="E2218" s="12" t="str">
        <f t="shared" si="217"/>
        <v>26_Apr</v>
      </c>
      <c r="F2218" s="12" t="str">
        <f t="shared" si="218"/>
        <v>Apr-14</v>
      </c>
      <c r="G2218" s="12"/>
    </row>
    <row r="2219" spans="1:7">
      <c r="A2219" s="2">
        <f t="shared" si="220"/>
        <v>41756</v>
      </c>
      <c r="B2219" t="str">
        <f t="shared" si="219"/>
        <v>2014_04</v>
      </c>
      <c r="C2219" t="str">
        <f t="shared" si="215"/>
        <v>Apr</v>
      </c>
      <c r="D2219" t="str">
        <f t="shared" si="216"/>
        <v>2014_Apr</v>
      </c>
      <c r="E2219" s="12" t="str">
        <f t="shared" si="217"/>
        <v>27_Apr</v>
      </c>
      <c r="F2219" s="12" t="str">
        <f t="shared" si="218"/>
        <v>Apr-14</v>
      </c>
      <c r="G2219" s="12"/>
    </row>
    <row r="2220" spans="1:7">
      <c r="A2220" s="2">
        <f t="shared" si="220"/>
        <v>41757</v>
      </c>
      <c r="B2220" t="str">
        <f t="shared" si="219"/>
        <v>2014_04</v>
      </c>
      <c r="C2220" t="str">
        <f t="shared" si="215"/>
        <v>Apr</v>
      </c>
      <c r="D2220" t="str">
        <f t="shared" si="216"/>
        <v>2014_Apr</v>
      </c>
      <c r="E2220" s="12" t="str">
        <f t="shared" si="217"/>
        <v>28_Apr</v>
      </c>
      <c r="F2220" s="12" t="str">
        <f t="shared" si="218"/>
        <v>Apr-14</v>
      </c>
      <c r="G2220" s="12"/>
    </row>
    <row r="2221" spans="1:7">
      <c r="A2221" s="2">
        <f t="shared" si="220"/>
        <v>41758</v>
      </c>
      <c r="B2221" t="str">
        <f t="shared" si="219"/>
        <v>2014_04</v>
      </c>
      <c r="C2221" t="str">
        <f t="shared" si="215"/>
        <v>Apr</v>
      </c>
      <c r="D2221" t="str">
        <f t="shared" si="216"/>
        <v>2014_Apr</v>
      </c>
      <c r="E2221" s="12" t="str">
        <f t="shared" si="217"/>
        <v>29_Apr</v>
      </c>
      <c r="F2221" s="12" t="str">
        <f t="shared" si="218"/>
        <v>Apr-14</v>
      </c>
      <c r="G2221" s="12"/>
    </row>
    <row r="2222" spans="1:7">
      <c r="A2222" s="2">
        <f t="shared" si="220"/>
        <v>41759</v>
      </c>
      <c r="B2222" t="str">
        <f t="shared" si="219"/>
        <v>2014_04</v>
      </c>
      <c r="C2222" t="str">
        <f t="shared" si="215"/>
        <v>Apr</v>
      </c>
      <c r="D2222" t="str">
        <f t="shared" si="216"/>
        <v>2014_Apr</v>
      </c>
      <c r="E2222" s="12" t="str">
        <f t="shared" si="217"/>
        <v>30_Apr</v>
      </c>
      <c r="F2222" s="12" t="str">
        <f t="shared" si="218"/>
        <v>Apr-14</v>
      </c>
      <c r="G2222" s="12"/>
    </row>
    <row r="2223" spans="1:7">
      <c r="A2223" s="2">
        <f t="shared" si="220"/>
        <v>41760</v>
      </c>
      <c r="B2223" t="str">
        <f t="shared" si="219"/>
        <v>2014_05</v>
      </c>
      <c r="C2223" t="str">
        <f t="shared" si="215"/>
        <v>May</v>
      </c>
      <c r="D2223" t="str">
        <f t="shared" si="216"/>
        <v>2014_May</v>
      </c>
      <c r="E2223" s="12" t="str">
        <f t="shared" si="217"/>
        <v>01_May</v>
      </c>
      <c r="F2223" s="12" t="str">
        <f t="shared" si="218"/>
        <v>May-14</v>
      </c>
      <c r="G2223" s="12"/>
    </row>
    <row r="2224" spans="1:7">
      <c r="A2224" s="2">
        <f t="shared" si="220"/>
        <v>41761</v>
      </c>
      <c r="B2224" t="str">
        <f t="shared" si="219"/>
        <v>2014_05</v>
      </c>
      <c r="C2224" t="str">
        <f t="shared" si="215"/>
        <v>May</v>
      </c>
      <c r="D2224" t="str">
        <f t="shared" si="216"/>
        <v>2014_May</v>
      </c>
      <c r="E2224" s="12" t="str">
        <f t="shared" si="217"/>
        <v>02_May</v>
      </c>
      <c r="F2224" s="12" t="str">
        <f t="shared" si="218"/>
        <v>May-14</v>
      </c>
      <c r="G2224" s="12"/>
    </row>
    <row r="2225" spans="1:7">
      <c r="A2225" s="2">
        <f t="shared" si="220"/>
        <v>41762</v>
      </c>
      <c r="B2225" t="str">
        <f t="shared" si="219"/>
        <v>2014_05</v>
      </c>
      <c r="C2225" t="str">
        <f t="shared" si="215"/>
        <v>May</v>
      </c>
      <c r="D2225" t="str">
        <f t="shared" si="216"/>
        <v>2014_May</v>
      </c>
      <c r="E2225" s="12" t="str">
        <f t="shared" si="217"/>
        <v>03_May</v>
      </c>
      <c r="F2225" s="12" t="str">
        <f t="shared" si="218"/>
        <v>May-14</v>
      </c>
      <c r="G2225" s="12"/>
    </row>
    <row r="2226" spans="1:7">
      <c r="A2226" s="2">
        <f t="shared" si="220"/>
        <v>41763</v>
      </c>
      <c r="B2226" t="str">
        <f t="shared" si="219"/>
        <v>2014_05</v>
      </c>
      <c r="C2226" t="str">
        <f t="shared" si="215"/>
        <v>May</v>
      </c>
      <c r="D2226" t="str">
        <f t="shared" si="216"/>
        <v>2014_May</v>
      </c>
      <c r="E2226" s="12" t="str">
        <f t="shared" si="217"/>
        <v>04_May</v>
      </c>
      <c r="F2226" s="12" t="str">
        <f t="shared" si="218"/>
        <v>May-14</v>
      </c>
      <c r="G2226" s="12"/>
    </row>
    <row r="2227" spans="1:7">
      <c r="A2227" s="2">
        <f t="shared" si="220"/>
        <v>41764</v>
      </c>
      <c r="B2227" t="str">
        <f t="shared" si="219"/>
        <v>2014_05</v>
      </c>
      <c r="C2227" t="str">
        <f t="shared" si="215"/>
        <v>May</v>
      </c>
      <c r="D2227" t="str">
        <f t="shared" si="216"/>
        <v>2014_May</v>
      </c>
      <c r="E2227" s="12" t="str">
        <f t="shared" si="217"/>
        <v>05_May</v>
      </c>
      <c r="F2227" s="12" t="str">
        <f t="shared" si="218"/>
        <v>May-14</v>
      </c>
      <c r="G2227" s="12"/>
    </row>
    <row r="2228" spans="1:7">
      <c r="A2228" s="2">
        <f t="shared" si="220"/>
        <v>41765</v>
      </c>
      <c r="B2228" t="str">
        <f t="shared" si="219"/>
        <v>2014_05</v>
      </c>
      <c r="C2228" t="str">
        <f t="shared" si="215"/>
        <v>May</v>
      </c>
      <c r="D2228" t="str">
        <f t="shared" si="216"/>
        <v>2014_May</v>
      </c>
      <c r="E2228" s="12" t="str">
        <f t="shared" si="217"/>
        <v>06_May</v>
      </c>
      <c r="F2228" s="12" t="str">
        <f t="shared" si="218"/>
        <v>May-14</v>
      </c>
      <c r="G2228" s="12"/>
    </row>
    <row r="2229" spans="1:7">
      <c r="A2229" s="2">
        <f t="shared" si="220"/>
        <v>41766</v>
      </c>
      <c r="B2229" t="str">
        <f t="shared" si="219"/>
        <v>2014_05</v>
      </c>
      <c r="C2229" t="str">
        <f t="shared" si="215"/>
        <v>May</v>
      </c>
      <c r="D2229" t="str">
        <f t="shared" si="216"/>
        <v>2014_May</v>
      </c>
      <c r="E2229" s="12" t="str">
        <f t="shared" si="217"/>
        <v>07_May</v>
      </c>
      <c r="F2229" s="12" t="str">
        <f t="shared" si="218"/>
        <v>May-14</v>
      </c>
      <c r="G2229" s="12"/>
    </row>
    <row r="2230" spans="1:7">
      <c r="A2230" s="2">
        <f t="shared" si="220"/>
        <v>41767</v>
      </c>
      <c r="B2230" t="str">
        <f t="shared" si="219"/>
        <v>2014_05</v>
      </c>
      <c r="C2230" t="str">
        <f t="shared" si="215"/>
        <v>May</v>
      </c>
      <c r="D2230" t="str">
        <f t="shared" si="216"/>
        <v>2014_May</v>
      </c>
      <c r="E2230" s="12" t="str">
        <f t="shared" si="217"/>
        <v>08_May</v>
      </c>
      <c r="F2230" s="12" t="str">
        <f t="shared" si="218"/>
        <v>May-14</v>
      </c>
      <c r="G2230" s="12"/>
    </row>
    <row r="2231" spans="1:7">
      <c r="A2231" s="2">
        <f t="shared" si="220"/>
        <v>41768</v>
      </c>
      <c r="B2231" t="str">
        <f t="shared" si="219"/>
        <v>2014_05</v>
      </c>
      <c r="C2231" t="str">
        <f t="shared" si="215"/>
        <v>May</v>
      </c>
      <c r="D2231" t="str">
        <f t="shared" si="216"/>
        <v>2014_May</v>
      </c>
      <c r="E2231" s="12" t="str">
        <f t="shared" si="217"/>
        <v>09_May</v>
      </c>
      <c r="F2231" s="12" t="str">
        <f t="shared" si="218"/>
        <v>May-14</v>
      </c>
      <c r="G2231" s="12"/>
    </row>
    <row r="2232" spans="1:7">
      <c r="A2232" s="2">
        <f t="shared" si="220"/>
        <v>41769</v>
      </c>
      <c r="B2232" t="str">
        <f t="shared" si="219"/>
        <v>2014_05</v>
      </c>
      <c r="C2232" t="str">
        <f t="shared" si="215"/>
        <v>May</v>
      </c>
      <c r="D2232" t="str">
        <f t="shared" si="216"/>
        <v>2014_May</v>
      </c>
      <c r="E2232" s="12" t="str">
        <f t="shared" si="217"/>
        <v>10_May</v>
      </c>
      <c r="F2232" s="12" t="str">
        <f t="shared" si="218"/>
        <v>May-14</v>
      </c>
      <c r="G2232" s="12"/>
    </row>
    <row r="2233" spans="1:7">
      <c r="A2233" s="2">
        <f t="shared" si="220"/>
        <v>41770</v>
      </c>
      <c r="B2233" t="str">
        <f t="shared" si="219"/>
        <v>2014_05</v>
      </c>
      <c r="C2233" t="str">
        <f t="shared" si="215"/>
        <v>May</v>
      </c>
      <c r="D2233" t="str">
        <f t="shared" si="216"/>
        <v>2014_May</v>
      </c>
      <c r="E2233" s="12" t="str">
        <f t="shared" si="217"/>
        <v>11_May</v>
      </c>
      <c r="F2233" s="12" t="str">
        <f t="shared" si="218"/>
        <v>May-14</v>
      </c>
      <c r="G2233" s="12"/>
    </row>
    <row r="2234" spans="1:7">
      <c r="A2234" s="2">
        <f t="shared" si="220"/>
        <v>41771</v>
      </c>
      <c r="B2234" t="str">
        <f t="shared" si="219"/>
        <v>2014_05</v>
      </c>
      <c r="C2234" t="str">
        <f t="shared" si="215"/>
        <v>May</v>
      </c>
      <c r="D2234" t="str">
        <f t="shared" si="216"/>
        <v>2014_May</v>
      </c>
      <c r="E2234" s="12" t="str">
        <f t="shared" si="217"/>
        <v>12_May</v>
      </c>
      <c r="F2234" s="12" t="str">
        <f t="shared" si="218"/>
        <v>May-14</v>
      </c>
      <c r="G2234" s="12"/>
    </row>
    <row r="2235" spans="1:7">
      <c r="A2235" s="2">
        <f t="shared" si="220"/>
        <v>41772</v>
      </c>
      <c r="B2235" t="str">
        <f t="shared" si="219"/>
        <v>2014_05</v>
      </c>
      <c r="C2235" t="str">
        <f t="shared" si="215"/>
        <v>May</v>
      </c>
      <c r="D2235" t="str">
        <f t="shared" si="216"/>
        <v>2014_May</v>
      </c>
      <c r="E2235" s="12" t="str">
        <f t="shared" si="217"/>
        <v>13_May</v>
      </c>
      <c r="F2235" s="12" t="str">
        <f t="shared" si="218"/>
        <v>May-14</v>
      </c>
      <c r="G2235" s="12"/>
    </row>
    <row r="2236" spans="1:7">
      <c r="A2236" s="2">
        <f t="shared" si="220"/>
        <v>41773</v>
      </c>
      <c r="B2236" t="str">
        <f t="shared" si="219"/>
        <v>2014_05</v>
      </c>
      <c r="C2236" t="str">
        <f t="shared" si="215"/>
        <v>May</v>
      </c>
      <c r="D2236" t="str">
        <f t="shared" si="216"/>
        <v>2014_May</v>
      </c>
      <c r="E2236" s="12" t="str">
        <f t="shared" si="217"/>
        <v>14_May</v>
      </c>
      <c r="F2236" s="12" t="str">
        <f t="shared" si="218"/>
        <v>May-14</v>
      </c>
      <c r="G2236" s="12"/>
    </row>
    <row r="2237" spans="1:7">
      <c r="A2237" s="2">
        <f t="shared" si="220"/>
        <v>41774</v>
      </c>
      <c r="B2237" t="str">
        <f t="shared" si="219"/>
        <v>2014_05</v>
      </c>
      <c r="C2237" t="str">
        <f t="shared" si="215"/>
        <v>May</v>
      </c>
      <c r="D2237" t="str">
        <f t="shared" si="216"/>
        <v>2014_May</v>
      </c>
      <c r="E2237" s="12" t="str">
        <f t="shared" si="217"/>
        <v>15_May</v>
      </c>
      <c r="F2237" s="12" t="str">
        <f t="shared" si="218"/>
        <v>May-14</v>
      </c>
      <c r="G2237" s="12"/>
    </row>
    <row r="2238" spans="1:7">
      <c r="A2238" s="2">
        <f t="shared" si="220"/>
        <v>41775</v>
      </c>
      <c r="B2238" t="str">
        <f t="shared" si="219"/>
        <v>2014_05</v>
      </c>
      <c r="C2238" t="str">
        <f t="shared" si="215"/>
        <v>May</v>
      </c>
      <c r="D2238" t="str">
        <f t="shared" si="216"/>
        <v>2014_May</v>
      </c>
      <c r="E2238" s="12" t="str">
        <f t="shared" si="217"/>
        <v>16_May</v>
      </c>
      <c r="F2238" s="12" t="str">
        <f t="shared" si="218"/>
        <v>May-14</v>
      </c>
      <c r="G2238" s="12"/>
    </row>
    <row r="2239" spans="1:7">
      <c r="A2239" s="2">
        <f t="shared" si="220"/>
        <v>41776</v>
      </c>
      <c r="B2239" t="str">
        <f t="shared" si="219"/>
        <v>2014_05</v>
      </c>
      <c r="C2239" t="str">
        <f t="shared" si="215"/>
        <v>May</v>
      </c>
      <c r="D2239" t="str">
        <f t="shared" si="216"/>
        <v>2014_May</v>
      </c>
      <c r="E2239" s="12" t="str">
        <f t="shared" si="217"/>
        <v>17_May</v>
      </c>
      <c r="F2239" s="12" t="str">
        <f t="shared" si="218"/>
        <v>May-14</v>
      </c>
      <c r="G2239" s="12"/>
    </row>
    <row r="2240" spans="1:7">
      <c r="A2240" s="2">
        <f t="shared" si="220"/>
        <v>41777</v>
      </c>
      <c r="B2240" t="str">
        <f t="shared" si="219"/>
        <v>2014_05</v>
      </c>
      <c r="C2240" t="str">
        <f t="shared" si="215"/>
        <v>May</v>
      </c>
      <c r="D2240" t="str">
        <f t="shared" si="216"/>
        <v>2014_May</v>
      </c>
      <c r="E2240" s="12" t="str">
        <f t="shared" si="217"/>
        <v>18_May</v>
      </c>
      <c r="F2240" s="12" t="str">
        <f t="shared" si="218"/>
        <v>May-14</v>
      </c>
      <c r="G2240" s="12"/>
    </row>
    <row r="2241" spans="1:7">
      <c r="A2241" s="2">
        <f t="shared" si="220"/>
        <v>41778</v>
      </c>
      <c r="B2241" t="str">
        <f t="shared" si="219"/>
        <v>2014_05</v>
      </c>
      <c r="C2241" t="str">
        <f t="shared" si="215"/>
        <v>May</v>
      </c>
      <c r="D2241" t="str">
        <f t="shared" si="216"/>
        <v>2014_May</v>
      </c>
      <c r="E2241" s="12" t="str">
        <f t="shared" si="217"/>
        <v>19_May</v>
      </c>
      <c r="F2241" s="12" t="str">
        <f t="shared" si="218"/>
        <v>May-14</v>
      </c>
      <c r="G2241" s="12"/>
    </row>
    <row r="2242" spans="1:7">
      <c r="A2242" s="2">
        <f t="shared" si="220"/>
        <v>41779</v>
      </c>
      <c r="B2242" t="str">
        <f t="shared" si="219"/>
        <v>2014_05</v>
      </c>
      <c r="C2242" t="str">
        <f t="shared" ref="C2242:C2305" si="221">VLOOKUP(TEXT(MONTH(A2242),"00"),$H$2:$I$13,2,FALSE)</f>
        <v>May</v>
      </c>
      <c r="D2242" t="str">
        <f t="shared" si="216"/>
        <v>2014_May</v>
      </c>
      <c r="E2242" s="12" t="str">
        <f t="shared" si="217"/>
        <v>20_May</v>
      </c>
      <c r="F2242" s="12" t="str">
        <f t="shared" si="218"/>
        <v>May-14</v>
      </c>
      <c r="G2242" s="12"/>
    </row>
    <row r="2243" spans="1:7">
      <c r="A2243" s="2">
        <f t="shared" si="220"/>
        <v>41780</v>
      </c>
      <c r="B2243" t="str">
        <f t="shared" si="219"/>
        <v>2014_05</v>
      </c>
      <c r="C2243" t="str">
        <f t="shared" si="221"/>
        <v>May</v>
      </c>
      <c r="D2243" t="str">
        <f t="shared" ref="D2243:D2306" si="222">TEXT(YEAR(A2243),"0000")&amp;"_"&amp;C2243</f>
        <v>2014_May</v>
      </c>
      <c r="E2243" s="12" t="str">
        <f t="shared" ref="E2243:E2306" si="223">VLOOKUP(DAY(A2243),$G$2:$H$32,2,FALSE)&amp;"_"&amp;C2243</f>
        <v>21_May</v>
      </c>
      <c r="F2243" s="12" t="str">
        <f t="shared" si="218"/>
        <v>May-14</v>
      </c>
      <c r="G2243" s="12"/>
    </row>
    <row r="2244" spans="1:7">
      <c r="A2244" s="2">
        <f t="shared" si="220"/>
        <v>41781</v>
      </c>
      <c r="B2244" t="str">
        <f t="shared" si="219"/>
        <v>2014_05</v>
      </c>
      <c r="C2244" t="str">
        <f t="shared" si="221"/>
        <v>May</v>
      </c>
      <c r="D2244" t="str">
        <f t="shared" si="222"/>
        <v>2014_May</v>
      </c>
      <c r="E2244" s="12" t="str">
        <f t="shared" si="223"/>
        <v>22_May</v>
      </c>
      <c r="F2244" s="12" t="str">
        <f t="shared" ref="F2244:F2307" si="224">C2244&amp;"-"&amp;RIGHT(YEAR(A2244),2)</f>
        <v>May-14</v>
      </c>
      <c r="G2244" s="12"/>
    </row>
    <row r="2245" spans="1:7">
      <c r="A2245" s="2">
        <f t="shared" si="220"/>
        <v>41782</v>
      </c>
      <c r="B2245" t="str">
        <f t="shared" si="219"/>
        <v>2014_05</v>
      </c>
      <c r="C2245" t="str">
        <f t="shared" si="221"/>
        <v>May</v>
      </c>
      <c r="D2245" t="str">
        <f t="shared" si="222"/>
        <v>2014_May</v>
      </c>
      <c r="E2245" s="12" t="str">
        <f t="shared" si="223"/>
        <v>23_May</v>
      </c>
      <c r="F2245" s="12" t="str">
        <f t="shared" si="224"/>
        <v>May-14</v>
      </c>
      <c r="G2245" s="12"/>
    </row>
    <row r="2246" spans="1:7">
      <c r="A2246" s="2">
        <f t="shared" si="220"/>
        <v>41783</v>
      </c>
      <c r="B2246" t="str">
        <f t="shared" si="219"/>
        <v>2014_05</v>
      </c>
      <c r="C2246" t="str">
        <f t="shared" si="221"/>
        <v>May</v>
      </c>
      <c r="D2246" t="str">
        <f t="shared" si="222"/>
        <v>2014_May</v>
      </c>
      <c r="E2246" s="12" t="str">
        <f t="shared" si="223"/>
        <v>24_May</v>
      </c>
      <c r="F2246" s="12" t="str">
        <f t="shared" si="224"/>
        <v>May-14</v>
      </c>
      <c r="G2246" s="12"/>
    </row>
    <row r="2247" spans="1:7">
      <c r="A2247" s="2">
        <f t="shared" si="220"/>
        <v>41784</v>
      </c>
      <c r="B2247" t="str">
        <f t="shared" si="219"/>
        <v>2014_05</v>
      </c>
      <c r="C2247" t="str">
        <f t="shared" si="221"/>
        <v>May</v>
      </c>
      <c r="D2247" t="str">
        <f t="shared" si="222"/>
        <v>2014_May</v>
      </c>
      <c r="E2247" s="12" t="str">
        <f t="shared" si="223"/>
        <v>25_May</v>
      </c>
      <c r="F2247" s="12" t="str">
        <f t="shared" si="224"/>
        <v>May-14</v>
      </c>
      <c r="G2247" s="12"/>
    </row>
    <row r="2248" spans="1:7">
      <c r="A2248" s="2">
        <f t="shared" si="220"/>
        <v>41785</v>
      </c>
      <c r="B2248" t="str">
        <f t="shared" si="219"/>
        <v>2014_05</v>
      </c>
      <c r="C2248" t="str">
        <f t="shared" si="221"/>
        <v>May</v>
      </c>
      <c r="D2248" t="str">
        <f t="shared" si="222"/>
        <v>2014_May</v>
      </c>
      <c r="E2248" s="12" t="str">
        <f t="shared" si="223"/>
        <v>26_May</v>
      </c>
      <c r="F2248" s="12" t="str">
        <f t="shared" si="224"/>
        <v>May-14</v>
      </c>
      <c r="G2248" s="12"/>
    </row>
    <row r="2249" spans="1:7">
      <c r="A2249" s="2">
        <f t="shared" si="220"/>
        <v>41786</v>
      </c>
      <c r="B2249" t="str">
        <f t="shared" si="219"/>
        <v>2014_05</v>
      </c>
      <c r="C2249" t="str">
        <f t="shared" si="221"/>
        <v>May</v>
      </c>
      <c r="D2249" t="str">
        <f t="shared" si="222"/>
        <v>2014_May</v>
      </c>
      <c r="E2249" s="12" t="str">
        <f t="shared" si="223"/>
        <v>27_May</v>
      </c>
      <c r="F2249" s="12" t="str">
        <f t="shared" si="224"/>
        <v>May-14</v>
      </c>
      <c r="G2249" s="12"/>
    </row>
    <row r="2250" spans="1:7">
      <c r="A2250" s="2">
        <f t="shared" si="220"/>
        <v>41787</v>
      </c>
      <c r="B2250" t="str">
        <f t="shared" si="219"/>
        <v>2014_05</v>
      </c>
      <c r="C2250" t="str">
        <f t="shared" si="221"/>
        <v>May</v>
      </c>
      <c r="D2250" t="str">
        <f t="shared" si="222"/>
        <v>2014_May</v>
      </c>
      <c r="E2250" s="12" t="str">
        <f t="shared" si="223"/>
        <v>28_May</v>
      </c>
      <c r="F2250" s="12" t="str">
        <f t="shared" si="224"/>
        <v>May-14</v>
      </c>
      <c r="G2250" s="12"/>
    </row>
    <row r="2251" spans="1:7">
      <c r="A2251" s="2">
        <f t="shared" si="220"/>
        <v>41788</v>
      </c>
      <c r="B2251" t="str">
        <f t="shared" ref="B2251:B2314" si="225">TEXT(YEAR(A2251),"0000")&amp;"_"&amp;TEXT(MONTH(A2251),"00")</f>
        <v>2014_05</v>
      </c>
      <c r="C2251" t="str">
        <f t="shared" si="221"/>
        <v>May</v>
      </c>
      <c r="D2251" t="str">
        <f t="shared" si="222"/>
        <v>2014_May</v>
      </c>
      <c r="E2251" s="12" t="str">
        <f t="shared" si="223"/>
        <v>29_May</v>
      </c>
      <c r="F2251" s="12" t="str">
        <f t="shared" si="224"/>
        <v>May-14</v>
      </c>
      <c r="G2251" s="12"/>
    </row>
    <row r="2252" spans="1:7">
      <c r="A2252" s="2">
        <f t="shared" ref="A2252:A2315" si="226">A2251+1</f>
        <v>41789</v>
      </c>
      <c r="B2252" t="str">
        <f t="shared" si="225"/>
        <v>2014_05</v>
      </c>
      <c r="C2252" t="str">
        <f t="shared" si="221"/>
        <v>May</v>
      </c>
      <c r="D2252" t="str">
        <f t="shared" si="222"/>
        <v>2014_May</v>
      </c>
      <c r="E2252" s="12" t="str">
        <f t="shared" si="223"/>
        <v>30_May</v>
      </c>
      <c r="F2252" s="12" t="str">
        <f t="shared" si="224"/>
        <v>May-14</v>
      </c>
      <c r="G2252" s="12"/>
    </row>
    <row r="2253" spans="1:7">
      <c r="A2253" s="2">
        <f t="shared" si="226"/>
        <v>41790</v>
      </c>
      <c r="B2253" t="str">
        <f t="shared" si="225"/>
        <v>2014_05</v>
      </c>
      <c r="C2253" t="str">
        <f t="shared" si="221"/>
        <v>May</v>
      </c>
      <c r="D2253" t="str">
        <f t="shared" si="222"/>
        <v>2014_May</v>
      </c>
      <c r="E2253" s="12" t="str">
        <f t="shared" si="223"/>
        <v>31_May</v>
      </c>
      <c r="F2253" s="12" t="str">
        <f t="shared" si="224"/>
        <v>May-14</v>
      </c>
      <c r="G2253" s="12"/>
    </row>
    <row r="2254" spans="1:7">
      <c r="A2254" s="2">
        <f t="shared" si="226"/>
        <v>41791</v>
      </c>
      <c r="B2254" t="str">
        <f t="shared" si="225"/>
        <v>2014_06</v>
      </c>
      <c r="C2254" t="str">
        <f t="shared" si="221"/>
        <v>Jun</v>
      </c>
      <c r="D2254" t="str">
        <f t="shared" si="222"/>
        <v>2014_Jun</v>
      </c>
      <c r="E2254" s="12" t="str">
        <f t="shared" si="223"/>
        <v>01_Jun</v>
      </c>
      <c r="F2254" s="12" t="str">
        <f t="shared" si="224"/>
        <v>Jun-14</v>
      </c>
      <c r="G2254" s="12"/>
    </row>
    <row r="2255" spans="1:7">
      <c r="A2255" s="2">
        <f t="shared" si="226"/>
        <v>41792</v>
      </c>
      <c r="B2255" t="str">
        <f t="shared" si="225"/>
        <v>2014_06</v>
      </c>
      <c r="C2255" t="str">
        <f t="shared" si="221"/>
        <v>Jun</v>
      </c>
      <c r="D2255" t="str">
        <f t="shared" si="222"/>
        <v>2014_Jun</v>
      </c>
      <c r="E2255" s="12" t="str">
        <f t="shared" si="223"/>
        <v>02_Jun</v>
      </c>
      <c r="F2255" s="12" t="str">
        <f t="shared" si="224"/>
        <v>Jun-14</v>
      </c>
      <c r="G2255" s="12"/>
    </row>
    <row r="2256" spans="1:7">
      <c r="A2256" s="2">
        <f t="shared" si="226"/>
        <v>41793</v>
      </c>
      <c r="B2256" t="str">
        <f t="shared" si="225"/>
        <v>2014_06</v>
      </c>
      <c r="C2256" t="str">
        <f t="shared" si="221"/>
        <v>Jun</v>
      </c>
      <c r="D2256" t="str">
        <f t="shared" si="222"/>
        <v>2014_Jun</v>
      </c>
      <c r="E2256" s="12" t="str">
        <f t="shared" si="223"/>
        <v>03_Jun</v>
      </c>
      <c r="F2256" s="12" t="str">
        <f t="shared" si="224"/>
        <v>Jun-14</v>
      </c>
      <c r="G2256" s="12"/>
    </row>
    <row r="2257" spans="1:7">
      <c r="A2257" s="2">
        <f t="shared" si="226"/>
        <v>41794</v>
      </c>
      <c r="B2257" t="str">
        <f t="shared" si="225"/>
        <v>2014_06</v>
      </c>
      <c r="C2257" t="str">
        <f t="shared" si="221"/>
        <v>Jun</v>
      </c>
      <c r="D2257" t="str">
        <f t="shared" si="222"/>
        <v>2014_Jun</v>
      </c>
      <c r="E2257" s="12" t="str">
        <f t="shared" si="223"/>
        <v>04_Jun</v>
      </c>
      <c r="F2257" s="12" t="str">
        <f t="shared" si="224"/>
        <v>Jun-14</v>
      </c>
      <c r="G2257" s="12"/>
    </row>
    <row r="2258" spans="1:7">
      <c r="A2258" s="2">
        <f t="shared" si="226"/>
        <v>41795</v>
      </c>
      <c r="B2258" t="str">
        <f t="shared" si="225"/>
        <v>2014_06</v>
      </c>
      <c r="C2258" t="str">
        <f t="shared" si="221"/>
        <v>Jun</v>
      </c>
      <c r="D2258" t="str">
        <f t="shared" si="222"/>
        <v>2014_Jun</v>
      </c>
      <c r="E2258" s="12" t="str">
        <f t="shared" si="223"/>
        <v>05_Jun</v>
      </c>
      <c r="F2258" s="12" t="str">
        <f t="shared" si="224"/>
        <v>Jun-14</v>
      </c>
      <c r="G2258" s="12"/>
    </row>
    <row r="2259" spans="1:7">
      <c r="A2259" s="2">
        <f t="shared" si="226"/>
        <v>41796</v>
      </c>
      <c r="B2259" t="str">
        <f t="shared" si="225"/>
        <v>2014_06</v>
      </c>
      <c r="C2259" t="str">
        <f t="shared" si="221"/>
        <v>Jun</v>
      </c>
      <c r="D2259" t="str">
        <f t="shared" si="222"/>
        <v>2014_Jun</v>
      </c>
      <c r="E2259" s="12" t="str">
        <f t="shared" si="223"/>
        <v>06_Jun</v>
      </c>
      <c r="F2259" s="12" t="str">
        <f t="shared" si="224"/>
        <v>Jun-14</v>
      </c>
      <c r="G2259" s="12"/>
    </row>
    <row r="2260" spans="1:7">
      <c r="A2260" s="2">
        <f t="shared" si="226"/>
        <v>41797</v>
      </c>
      <c r="B2260" t="str">
        <f t="shared" si="225"/>
        <v>2014_06</v>
      </c>
      <c r="C2260" t="str">
        <f t="shared" si="221"/>
        <v>Jun</v>
      </c>
      <c r="D2260" t="str">
        <f t="shared" si="222"/>
        <v>2014_Jun</v>
      </c>
      <c r="E2260" s="12" t="str">
        <f t="shared" si="223"/>
        <v>07_Jun</v>
      </c>
      <c r="F2260" s="12" t="str">
        <f t="shared" si="224"/>
        <v>Jun-14</v>
      </c>
      <c r="G2260" s="12"/>
    </row>
    <row r="2261" spans="1:7">
      <c r="A2261" s="2">
        <f t="shared" si="226"/>
        <v>41798</v>
      </c>
      <c r="B2261" t="str">
        <f t="shared" si="225"/>
        <v>2014_06</v>
      </c>
      <c r="C2261" t="str">
        <f t="shared" si="221"/>
        <v>Jun</v>
      </c>
      <c r="D2261" t="str">
        <f t="shared" si="222"/>
        <v>2014_Jun</v>
      </c>
      <c r="E2261" s="12" t="str">
        <f t="shared" si="223"/>
        <v>08_Jun</v>
      </c>
      <c r="F2261" s="12" t="str">
        <f t="shared" si="224"/>
        <v>Jun-14</v>
      </c>
      <c r="G2261" s="12"/>
    </row>
    <row r="2262" spans="1:7">
      <c r="A2262" s="2">
        <f t="shared" si="226"/>
        <v>41799</v>
      </c>
      <c r="B2262" t="str">
        <f t="shared" si="225"/>
        <v>2014_06</v>
      </c>
      <c r="C2262" t="str">
        <f t="shared" si="221"/>
        <v>Jun</v>
      </c>
      <c r="D2262" t="str">
        <f t="shared" si="222"/>
        <v>2014_Jun</v>
      </c>
      <c r="E2262" s="12" t="str">
        <f t="shared" si="223"/>
        <v>09_Jun</v>
      </c>
      <c r="F2262" s="12" t="str">
        <f t="shared" si="224"/>
        <v>Jun-14</v>
      </c>
      <c r="G2262" s="12"/>
    </row>
    <row r="2263" spans="1:7">
      <c r="A2263" s="2">
        <f t="shared" si="226"/>
        <v>41800</v>
      </c>
      <c r="B2263" t="str">
        <f t="shared" si="225"/>
        <v>2014_06</v>
      </c>
      <c r="C2263" t="str">
        <f t="shared" si="221"/>
        <v>Jun</v>
      </c>
      <c r="D2263" t="str">
        <f t="shared" si="222"/>
        <v>2014_Jun</v>
      </c>
      <c r="E2263" s="12" t="str">
        <f t="shared" si="223"/>
        <v>10_Jun</v>
      </c>
      <c r="F2263" s="12" t="str">
        <f t="shared" si="224"/>
        <v>Jun-14</v>
      </c>
      <c r="G2263" s="12"/>
    </row>
    <row r="2264" spans="1:7">
      <c r="A2264" s="2">
        <f t="shared" si="226"/>
        <v>41801</v>
      </c>
      <c r="B2264" t="str">
        <f t="shared" si="225"/>
        <v>2014_06</v>
      </c>
      <c r="C2264" t="str">
        <f t="shared" si="221"/>
        <v>Jun</v>
      </c>
      <c r="D2264" t="str">
        <f t="shared" si="222"/>
        <v>2014_Jun</v>
      </c>
      <c r="E2264" s="12" t="str">
        <f t="shared" si="223"/>
        <v>11_Jun</v>
      </c>
      <c r="F2264" s="12" t="str">
        <f t="shared" si="224"/>
        <v>Jun-14</v>
      </c>
      <c r="G2264" s="12"/>
    </row>
    <row r="2265" spans="1:7">
      <c r="A2265" s="2">
        <f t="shared" si="226"/>
        <v>41802</v>
      </c>
      <c r="B2265" t="str">
        <f t="shared" si="225"/>
        <v>2014_06</v>
      </c>
      <c r="C2265" t="str">
        <f t="shared" si="221"/>
        <v>Jun</v>
      </c>
      <c r="D2265" t="str">
        <f t="shared" si="222"/>
        <v>2014_Jun</v>
      </c>
      <c r="E2265" s="12" t="str">
        <f t="shared" si="223"/>
        <v>12_Jun</v>
      </c>
      <c r="F2265" s="12" t="str">
        <f t="shared" si="224"/>
        <v>Jun-14</v>
      </c>
      <c r="G2265" s="12"/>
    </row>
    <row r="2266" spans="1:7">
      <c r="A2266" s="2">
        <f t="shared" si="226"/>
        <v>41803</v>
      </c>
      <c r="B2266" t="str">
        <f t="shared" si="225"/>
        <v>2014_06</v>
      </c>
      <c r="C2266" t="str">
        <f t="shared" si="221"/>
        <v>Jun</v>
      </c>
      <c r="D2266" t="str">
        <f t="shared" si="222"/>
        <v>2014_Jun</v>
      </c>
      <c r="E2266" s="12" t="str">
        <f t="shared" si="223"/>
        <v>13_Jun</v>
      </c>
      <c r="F2266" s="12" t="str">
        <f t="shared" si="224"/>
        <v>Jun-14</v>
      </c>
      <c r="G2266" s="12"/>
    </row>
    <row r="2267" spans="1:7">
      <c r="A2267" s="2">
        <f t="shared" si="226"/>
        <v>41804</v>
      </c>
      <c r="B2267" t="str">
        <f t="shared" si="225"/>
        <v>2014_06</v>
      </c>
      <c r="C2267" t="str">
        <f t="shared" si="221"/>
        <v>Jun</v>
      </c>
      <c r="D2267" t="str">
        <f t="shared" si="222"/>
        <v>2014_Jun</v>
      </c>
      <c r="E2267" s="12" t="str">
        <f t="shared" si="223"/>
        <v>14_Jun</v>
      </c>
      <c r="F2267" s="12" t="str">
        <f t="shared" si="224"/>
        <v>Jun-14</v>
      </c>
      <c r="G2267" s="12"/>
    </row>
    <row r="2268" spans="1:7">
      <c r="A2268" s="2">
        <f t="shared" si="226"/>
        <v>41805</v>
      </c>
      <c r="B2268" t="str">
        <f t="shared" si="225"/>
        <v>2014_06</v>
      </c>
      <c r="C2268" t="str">
        <f t="shared" si="221"/>
        <v>Jun</v>
      </c>
      <c r="D2268" t="str">
        <f t="shared" si="222"/>
        <v>2014_Jun</v>
      </c>
      <c r="E2268" s="12" t="str">
        <f t="shared" si="223"/>
        <v>15_Jun</v>
      </c>
      <c r="F2268" s="12" t="str">
        <f t="shared" si="224"/>
        <v>Jun-14</v>
      </c>
      <c r="G2268" s="12"/>
    </row>
    <row r="2269" spans="1:7">
      <c r="A2269" s="2">
        <f t="shared" si="226"/>
        <v>41806</v>
      </c>
      <c r="B2269" t="str">
        <f t="shared" si="225"/>
        <v>2014_06</v>
      </c>
      <c r="C2269" t="str">
        <f t="shared" si="221"/>
        <v>Jun</v>
      </c>
      <c r="D2269" t="str">
        <f t="shared" si="222"/>
        <v>2014_Jun</v>
      </c>
      <c r="E2269" s="12" t="str">
        <f t="shared" si="223"/>
        <v>16_Jun</v>
      </c>
      <c r="F2269" s="12" t="str">
        <f t="shared" si="224"/>
        <v>Jun-14</v>
      </c>
      <c r="G2269" s="12"/>
    </row>
    <row r="2270" spans="1:7">
      <c r="A2270" s="2">
        <f t="shared" si="226"/>
        <v>41807</v>
      </c>
      <c r="B2270" t="str">
        <f t="shared" si="225"/>
        <v>2014_06</v>
      </c>
      <c r="C2270" t="str">
        <f t="shared" si="221"/>
        <v>Jun</v>
      </c>
      <c r="D2270" t="str">
        <f t="shared" si="222"/>
        <v>2014_Jun</v>
      </c>
      <c r="E2270" s="12" t="str">
        <f t="shared" si="223"/>
        <v>17_Jun</v>
      </c>
      <c r="F2270" s="12" t="str">
        <f t="shared" si="224"/>
        <v>Jun-14</v>
      </c>
      <c r="G2270" s="12"/>
    </row>
    <row r="2271" spans="1:7">
      <c r="A2271" s="2">
        <f t="shared" si="226"/>
        <v>41808</v>
      </c>
      <c r="B2271" t="str">
        <f t="shared" si="225"/>
        <v>2014_06</v>
      </c>
      <c r="C2271" t="str">
        <f t="shared" si="221"/>
        <v>Jun</v>
      </c>
      <c r="D2271" t="str">
        <f t="shared" si="222"/>
        <v>2014_Jun</v>
      </c>
      <c r="E2271" s="12" t="str">
        <f t="shared" si="223"/>
        <v>18_Jun</v>
      </c>
      <c r="F2271" s="12" t="str">
        <f t="shared" si="224"/>
        <v>Jun-14</v>
      </c>
      <c r="G2271" s="12"/>
    </row>
    <row r="2272" spans="1:7">
      <c r="A2272" s="2">
        <f t="shared" si="226"/>
        <v>41809</v>
      </c>
      <c r="B2272" t="str">
        <f t="shared" si="225"/>
        <v>2014_06</v>
      </c>
      <c r="C2272" t="str">
        <f t="shared" si="221"/>
        <v>Jun</v>
      </c>
      <c r="D2272" t="str">
        <f t="shared" si="222"/>
        <v>2014_Jun</v>
      </c>
      <c r="E2272" s="12" t="str">
        <f t="shared" si="223"/>
        <v>19_Jun</v>
      </c>
      <c r="F2272" s="12" t="str">
        <f t="shared" si="224"/>
        <v>Jun-14</v>
      </c>
      <c r="G2272" s="12"/>
    </row>
    <row r="2273" spans="1:7">
      <c r="A2273" s="2">
        <f t="shared" si="226"/>
        <v>41810</v>
      </c>
      <c r="B2273" t="str">
        <f t="shared" si="225"/>
        <v>2014_06</v>
      </c>
      <c r="C2273" t="str">
        <f t="shared" si="221"/>
        <v>Jun</v>
      </c>
      <c r="D2273" t="str">
        <f t="shared" si="222"/>
        <v>2014_Jun</v>
      </c>
      <c r="E2273" s="12" t="str">
        <f t="shared" si="223"/>
        <v>20_Jun</v>
      </c>
      <c r="F2273" s="12" t="str">
        <f t="shared" si="224"/>
        <v>Jun-14</v>
      </c>
      <c r="G2273" s="12"/>
    </row>
    <row r="2274" spans="1:7">
      <c r="A2274" s="2">
        <f t="shared" si="226"/>
        <v>41811</v>
      </c>
      <c r="B2274" t="str">
        <f t="shared" si="225"/>
        <v>2014_06</v>
      </c>
      <c r="C2274" t="str">
        <f t="shared" si="221"/>
        <v>Jun</v>
      </c>
      <c r="D2274" t="str">
        <f t="shared" si="222"/>
        <v>2014_Jun</v>
      </c>
      <c r="E2274" s="12" t="str">
        <f t="shared" si="223"/>
        <v>21_Jun</v>
      </c>
      <c r="F2274" s="12" t="str">
        <f t="shared" si="224"/>
        <v>Jun-14</v>
      </c>
      <c r="G2274" s="12"/>
    </row>
    <row r="2275" spans="1:7">
      <c r="A2275" s="2">
        <f t="shared" si="226"/>
        <v>41812</v>
      </c>
      <c r="B2275" t="str">
        <f t="shared" si="225"/>
        <v>2014_06</v>
      </c>
      <c r="C2275" t="str">
        <f t="shared" si="221"/>
        <v>Jun</v>
      </c>
      <c r="D2275" t="str">
        <f t="shared" si="222"/>
        <v>2014_Jun</v>
      </c>
      <c r="E2275" s="12" t="str">
        <f t="shared" si="223"/>
        <v>22_Jun</v>
      </c>
      <c r="F2275" s="12" t="str">
        <f t="shared" si="224"/>
        <v>Jun-14</v>
      </c>
      <c r="G2275" s="12"/>
    </row>
    <row r="2276" spans="1:7">
      <c r="A2276" s="2">
        <f t="shared" si="226"/>
        <v>41813</v>
      </c>
      <c r="B2276" t="str">
        <f t="shared" si="225"/>
        <v>2014_06</v>
      </c>
      <c r="C2276" t="str">
        <f t="shared" si="221"/>
        <v>Jun</v>
      </c>
      <c r="D2276" t="str">
        <f t="shared" si="222"/>
        <v>2014_Jun</v>
      </c>
      <c r="E2276" s="12" t="str">
        <f t="shared" si="223"/>
        <v>23_Jun</v>
      </c>
      <c r="F2276" s="12" t="str">
        <f t="shared" si="224"/>
        <v>Jun-14</v>
      </c>
      <c r="G2276" s="12"/>
    </row>
    <row r="2277" spans="1:7">
      <c r="A2277" s="2">
        <f t="shared" si="226"/>
        <v>41814</v>
      </c>
      <c r="B2277" t="str">
        <f t="shared" si="225"/>
        <v>2014_06</v>
      </c>
      <c r="C2277" t="str">
        <f t="shared" si="221"/>
        <v>Jun</v>
      </c>
      <c r="D2277" t="str">
        <f t="shared" si="222"/>
        <v>2014_Jun</v>
      </c>
      <c r="E2277" s="12" t="str">
        <f t="shared" si="223"/>
        <v>24_Jun</v>
      </c>
      <c r="F2277" s="12" t="str">
        <f t="shared" si="224"/>
        <v>Jun-14</v>
      </c>
      <c r="G2277" s="12"/>
    </row>
    <row r="2278" spans="1:7">
      <c r="A2278" s="2">
        <f t="shared" si="226"/>
        <v>41815</v>
      </c>
      <c r="B2278" t="str">
        <f t="shared" si="225"/>
        <v>2014_06</v>
      </c>
      <c r="C2278" t="str">
        <f t="shared" si="221"/>
        <v>Jun</v>
      </c>
      <c r="D2278" t="str">
        <f t="shared" si="222"/>
        <v>2014_Jun</v>
      </c>
      <c r="E2278" s="12" t="str">
        <f t="shared" si="223"/>
        <v>25_Jun</v>
      </c>
      <c r="F2278" s="12" t="str">
        <f t="shared" si="224"/>
        <v>Jun-14</v>
      </c>
      <c r="G2278" s="12"/>
    </row>
    <row r="2279" spans="1:7">
      <c r="A2279" s="2">
        <f t="shared" si="226"/>
        <v>41816</v>
      </c>
      <c r="B2279" t="str">
        <f t="shared" si="225"/>
        <v>2014_06</v>
      </c>
      <c r="C2279" t="str">
        <f t="shared" si="221"/>
        <v>Jun</v>
      </c>
      <c r="D2279" t="str">
        <f t="shared" si="222"/>
        <v>2014_Jun</v>
      </c>
      <c r="E2279" s="12" t="str">
        <f t="shared" si="223"/>
        <v>26_Jun</v>
      </c>
      <c r="F2279" s="12" t="str">
        <f t="shared" si="224"/>
        <v>Jun-14</v>
      </c>
      <c r="G2279" s="12"/>
    </row>
    <row r="2280" spans="1:7">
      <c r="A2280" s="2">
        <f t="shared" si="226"/>
        <v>41817</v>
      </c>
      <c r="B2280" t="str">
        <f t="shared" si="225"/>
        <v>2014_06</v>
      </c>
      <c r="C2280" t="str">
        <f t="shared" si="221"/>
        <v>Jun</v>
      </c>
      <c r="D2280" t="str">
        <f t="shared" si="222"/>
        <v>2014_Jun</v>
      </c>
      <c r="E2280" s="12" t="str">
        <f t="shared" si="223"/>
        <v>27_Jun</v>
      </c>
      <c r="F2280" s="12" t="str">
        <f t="shared" si="224"/>
        <v>Jun-14</v>
      </c>
      <c r="G2280" s="12"/>
    </row>
    <row r="2281" spans="1:7">
      <c r="A2281" s="2">
        <f t="shared" si="226"/>
        <v>41818</v>
      </c>
      <c r="B2281" t="str">
        <f t="shared" si="225"/>
        <v>2014_06</v>
      </c>
      <c r="C2281" t="str">
        <f t="shared" si="221"/>
        <v>Jun</v>
      </c>
      <c r="D2281" t="str">
        <f t="shared" si="222"/>
        <v>2014_Jun</v>
      </c>
      <c r="E2281" s="12" t="str">
        <f t="shared" si="223"/>
        <v>28_Jun</v>
      </c>
      <c r="F2281" s="12" t="str">
        <f t="shared" si="224"/>
        <v>Jun-14</v>
      </c>
      <c r="G2281" s="12"/>
    </row>
    <row r="2282" spans="1:7">
      <c r="A2282" s="2">
        <f t="shared" si="226"/>
        <v>41819</v>
      </c>
      <c r="B2282" t="str">
        <f t="shared" si="225"/>
        <v>2014_06</v>
      </c>
      <c r="C2282" t="str">
        <f t="shared" si="221"/>
        <v>Jun</v>
      </c>
      <c r="D2282" t="str">
        <f t="shared" si="222"/>
        <v>2014_Jun</v>
      </c>
      <c r="E2282" s="12" t="str">
        <f t="shared" si="223"/>
        <v>29_Jun</v>
      </c>
      <c r="F2282" s="12" t="str">
        <f t="shared" si="224"/>
        <v>Jun-14</v>
      </c>
      <c r="G2282" s="12"/>
    </row>
    <row r="2283" spans="1:7">
      <c r="A2283" s="2">
        <f t="shared" si="226"/>
        <v>41820</v>
      </c>
      <c r="B2283" t="str">
        <f t="shared" si="225"/>
        <v>2014_06</v>
      </c>
      <c r="C2283" t="str">
        <f t="shared" si="221"/>
        <v>Jun</v>
      </c>
      <c r="D2283" t="str">
        <f t="shared" si="222"/>
        <v>2014_Jun</v>
      </c>
      <c r="E2283" s="12" t="str">
        <f t="shared" si="223"/>
        <v>30_Jun</v>
      </c>
      <c r="F2283" s="12" t="str">
        <f t="shared" si="224"/>
        <v>Jun-14</v>
      </c>
      <c r="G2283" s="12"/>
    </row>
    <row r="2284" spans="1:7">
      <c r="A2284" s="2">
        <f t="shared" si="226"/>
        <v>41821</v>
      </c>
      <c r="B2284" t="str">
        <f t="shared" si="225"/>
        <v>2014_07</v>
      </c>
      <c r="C2284" t="str">
        <f t="shared" si="221"/>
        <v>Jul</v>
      </c>
      <c r="D2284" t="str">
        <f t="shared" si="222"/>
        <v>2014_Jul</v>
      </c>
      <c r="E2284" s="12" t="str">
        <f t="shared" si="223"/>
        <v>01_Jul</v>
      </c>
      <c r="F2284" s="12" t="str">
        <f t="shared" si="224"/>
        <v>Jul-14</v>
      </c>
      <c r="G2284" s="12"/>
    </row>
    <row r="2285" spans="1:7">
      <c r="A2285" s="2">
        <f t="shared" si="226"/>
        <v>41822</v>
      </c>
      <c r="B2285" t="str">
        <f t="shared" si="225"/>
        <v>2014_07</v>
      </c>
      <c r="C2285" t="str">
        <f t="shared" si="221"/>
        <v>Jul</v>
      </c>
      <c r="D2285" t="str">
        <f t="shared" si="222"/>
        <v>2014_Jul</v>
      </c>
      <c r="E2285" s="12" t="str">
        <f t="shared" si="223"/>
        <v>02_Jul</v>
      </c>
      <c r="F2285" s="12" t="str">
        <f t="shared" si="224"/>
        <v>Jul-14</v>
      </c>
      <c r="G2285" s="12"/>
    </row>
    <row r="2286" spans="1:7">
      <c r="A2286" s="2">
        <f t="shared" si="226"/>
        <v>41823</v>
      </c>
      <c r="B2286" t="str">
        <f t="shared" si="225"/>
        <v>2014_07</v>
      </c>
      <c r="C2286" t="str">
        <f t="shared" si="221"/>
        <v>Jul</v>
      </c>
      <c r="D2286" t="str">
        <f t="shared" si="222"/>
        <v>2014_Jul</v>
      </c>
      <c r="E2286" s="12" t="str">
        <f t="shared" si="223"/>
        <v>03_Jul</v>
      </c>
      <c r="F2286" s="12" t="str">
        <f t="shared" si="224"/>
        <v>Jul-14</v>
      </c>
      <c r="G2286" s="12"/>
    </row>
    <row r="2287" spans="1:7">
      <c r="A2287" s="2">
        <f t="shared" si="226"/>
        <v>41824</v>
      </c>
      <c r="B2287" t="str">
        <f t="shared" si="225"/>
        <v>2014_07</v>
      </c>
      <c r="C2287" t="str">
        <f t="shared" si="221"/>
        <v>Jul</v>
      </c>
      <c r="D2287" t="str">
        <f t="shared" si="222"/>
        <v>2014_Jul</v>
      </c>
      <c r="E2287" s="12" t="str">
        <f t="shared" si="223"/>
        <v>04_Jul</v>
      </c>
      <c r="F2287" s="12" t="str">
        <f t="shared" si="224"/>
        <v>Jul-14</v>
      </c>
      <c r="G2287" s="12"/>
    </row>
    <row r="2288" spans="1:7">
      <c r="A2288" s="2">
        <f t="shared" si="226"/>
        <v>41825</v>
      </c>
      <c r="B2288" t="str">
        <f t="shared" si="225"/>
        <v>2014_07</v>
      </c>
      <c r="C2288" t="str">
        <f t="shared" si="221"/>
        <v>Jul</v>
      </c>
      <c r="D2288" t="str">
        <f t="shared" si="222"/>
        <v>2014_Jul</v>
      </c>
      <c r="E2288" s="12" t="str">
        <f t="shared" si="223"/>
        <v>05_Jul</v>
      </c>
      <c r="F2288" s="12" t="str">
        <f t="shared" si="224"/>
        <v>Jul-14</v>
      </c>
      <c r="G2288" s="12"/>
    </row>
    <row r="2289" spans="1:7">
      <c r="A2289" s="2">
        <f t="shared" si="226"/>
        <v>41826</v>
      </c>
      <c r="B2289" t="str">
        <f t="shared" si="225"/>
        <v>2014_07</v>
      </c>
      <c r="C2289" t="str">
        <f t="shared" si="221"/>
        <v>Jul</v>
      </c>
      <c r="D2289" t="str">
        <f t="shared" si="222"/>
        <v>2014_Jul</v>
      </c>
      <c r="E2289" s="12" t="str">
        <f t="shared" si="223"/>
        <v>06_Jul</v>
      </c>
      <c r="F2289" s="12" t="str">
        <f t="shared" si="224"/>
        <v>Jul-14</v>
      </c>
      <c r="G2289" s="12"/>
    </row>
    <row r="2290" spans="1:7">
      <c r="A2290" s="2">
        <f t="shared" si="226"/>
        <v>41827</v>
      </c>
      <c r="B2290" t="str">
        <f t="shared" si="225"/>
        <v>2014_07</v>
      </c>
      <c r="C2290" t="str">
        <f t="shared" si="221"/>
        <v>Jul</v>
      </c>
      <c r="D2290" t="str">
        <f t="shared" si="222"/>
        <v>2014_Jul</v>
      </c>
      <c r="E2290" s="12" t="str">
        <f t="shared" si="223"/>
        <v>07_Jul</v>
      </c>
      <c r="F2290" s="12" t="str">
        <f t="shared" si="224"/>
        <v>Jul-14</v>
      </c>
      <c r="G2290" s="12"/>
    </row>
    <row r="2291" spans="1:7">
      <c r="A2291" s="2">
        <f t="shared" si="226"/>
        <v>41828</v>
      </c>
      <c r="B2291" t="str">
        <f t="shared" si="225"/>
        <v>2014_07</v>
      </c>
      <c r="C2291" t="str">
        <f t="shared" si="221"/>
        <v>Jul</v>
      </c>
      <c r="D2291" t="str">
        <f t="shared" si="222"/>
        <v>2014_Jul</v>
      </c>
      <c r="E2291" s="12" t="str">
        <f t="shared" si="223"/>
        <v>08_Jul</v>
      </c>
      <c r="F2291" s="12" t="str">
        <f t="shared" si="224"/>
        <v>Jul-14</v>
      </c>
      <c r="G2291" s="12"/>
    </row>
    <row r="2292" spans="1:7">
      <c r="A2292" s="2">
        <f t="shared" si="226"/>
        <v>41829</v>
      </c>
      <c r="B2292" t="str">
        <f t="shared" si="225"/>
        <v>2014_07</v>
      </c>
      <c r="C2292" t="str">
        <f t="shared" si="221"/>
        <v>Jul</v>
      </c>
      <c r="D2292" t="str">
        <f t="shared" si="222"/>
        <v>2014_Jul</v>
      </c>
      <c r="E2292" s="12" t="str">
        <f t="shared" si="223"/>
        <v>09_Jul</v>
      </c>
      <c r="F2292" s="12" t="str">
        <f t="shared" si="224"/>
        <v>Jul-14</v>
      </c>
      <c r="G2292" s="12"/>
    </row>
    <row r="2293" spans="1:7">
      <c r="A2293" s="2">
        <f t="shared" si="226"/>
        <v>41830</v>
      </c>
      <c r="B2293" t="str">
        <f t="shared" si="225"/>
        <v>2014_07</v>
      </c>
      <c r="C2293" t="str">
        <f t="shared" si="221"/>
        <v>Jul</v>
      </c>
      <c r="D2293" t="str">
        <f t="shared" si="222"/>
        <v>2014_Jul</v>
      </c>
      <c r="E2293" s="12" t="str">
        <f t="shared" si="223"/>
        <v>10_Jul</v>
      </c>
      <c r="F2293" s="12" t="str">
        <f t="shared" si="224"/>
        <v>Jul-14</v>
      </c>
      <c r="G2293" s="12"/>
    </row>
    <row r="2294" spans="1:7">
      <c r="A2294" s="2">
        <f t="shared" si="226"/>
        <v>41831</v>
      </c>
      <c r="B2294" t="str">
        <f t="shared" si="225"/>
        <v>2014_07</v>
      </c>
      <c r="C2294" t="str">
        <f t="shared" si="221"/>
        <v>Jul</v>
      </c>
      <c r="D2294" t="str">
        <f t="shared" si="222"/>
        <v>2014_Jul</v>
      </c>
      <c r="E2294" s="12" t="str">
        <f t="shared" si="223"/>
        <v>11_Jul</v>
      </c>
      <c r="F2294" s="12" t="str">
        <f t="shared" si="224"/>
        <v>Jul-14</v>
      </c>
      <c r="G2294" s="12"/>
    </row>
    <row r="2295" spans="1:7">
      <c r="A2295" s="2">
        <f t="shared" si="226"/>
        <v>41832</v>
      </c>
      <c r="B2295" t="str">
        <f t="shared" si="225"/>
        <v>2014_07</v>
      </c>
      <c r="C2295" t="str">
        <f t="shared" si="221"/>
        <v>Jul</v>
      </c>
      <c r="D2295" t="str">
        <f t="shared" si="222"/>
        <v>2014_Jul</v>
      </c>
      <c r="E2295" s="12" t="str">
        <f t="shared" si="223"/>
        <v>12_Jul</v>
      </c>
      <c r="F2295" s="12" t="str">
        <f t="shared" si="224"/>
        <v>Jul-14</v>
      </c>
      <c r="G2295" s="12"/>
    </row>
    <row r="2296" spans="1:7">
      <c r="A2296" s="2">
        <f t="shared" si="226"/>
        <v>41833</v>
      </c>
      <c r="B2296" t="str">
        <f t="shared" si="225"/>
        <v>2014_07</v>
      </c>
      <c r="C2296" t="str">
        <f t="shared" si="221"/>
        <v>Jul</v>
      </c>
      <c r="D2296" t="str">
        <f t="shared" si="222"/>
        <v>2014_Jul</v>
      </c>
      <c r="E2296" s="12" t="str">
        <f t="shared" si="223"/>
        <v>13_Jul</v>
      </c>
      <c r="F2296" s="12" t="str">
        <f t="shared" si="224"/>
        <v>Jul-14</v>
      </c>
      <c r="G2296" s="12"/>
    </row>
    <row r="2297" spans="1:7">
      <c r="A2297" s="2">
        <f t="shared" si="226"/>
        <v>41834</v>
      </c>
      <c r="B2297" t="str">
        <f t="shared" si="225"/>
        <v>2014_07</v>
      </c>
      <c r="C2297" t="str">
        <f t="shared" si="221"/>
        <v>Jul</v>
      </c>
      <c r="D2297" t="str">
        <f t="shared" si="222"/>
        <v>2014_Jul</v>
      </c>
      <c r="E2297" s="12" t="str">
        <f t="shared" si="223"/>
        <v>14_Jul</v>
      </c>
      <c r="F2297" s="12" t="str">
        <f t="shared" si="224"/>
        <v>Jul-14</v>
      </c>
      <c r="G2297" s="12"/>
    </row>
    <row r="2298" spans="1:7">
      <c r="A2298" s="2">
        <f t="shared" si="226"/>
        <v>41835</v>
      </c>
      <c r="B2298" t="str">
        <f t="shared" si="225"/>
        <v>2014_07</v>
      </c>
      <c r="C2298" t="str">
        <f t="shared" si="221"/>
        <v>Jul</v>
      </c>
      <c r="D2298" t="str">
        <f t="shared" si="222"/>
        <v>2014_Jul</v>
      </c>
      <c r="E2298" s="12" t="str">
        <f t="shared" si="223"/>
        <v>15_Jul</v>
      </c>
      <c r="F2298" s="12" t="str">
        <f t="shared" si="224"/>
        <v>Jul-14</v>
      </c>
      <c r="G2298" s="12"/>
    </row>
    <row r="2299" spans="1:7">
      <c r="A2299" s="2">
        <f t="shared" si="226"/>
        <v>41836</v>
      </c>
      <c r="B2299" t="str">
        <f t="shared" si="225"/>
        <v>2014_07</v>
      </c>
      <c r="C2299" t="str">
        <f t="shared" si="221"/>
        <v>Jul</v>
      </c>
      <c r="D2299" t="str">
        <f t="shared" si="222"/>
        <v>2014_Jul</v>
      </c>
      <c r="E2299" s="12" t="str">
        <f t="shared" si="223"/>
        <v>16_Jul</v>
      </c>
      <c r="F2299" s="12" t="str">
        <f t="shared" si="224"/>
        <v>Jul-14</v>
      </c>
      <c r="G2299" s="12"/>
    </row>
    <row r="2300" spans="1:7">
      <c r="A2300" s="2">
        <f t="shared" si="226"/>
        <v>41837</v>
      </c>
      <c r="B2300" t="str">
        <f t="shared" si="225"/>
        <v>2014_07</v>
      </c>
      <c r="C2300" t="str">
        <f t="shared" si="221"/>
        <v>Jul</v>
      </c>
      <c r="D2300" t="str">
        <f t="shared" si="222"/>
        <v>2014_Jul</v>
      </c>
      <c r="E2300" s="12" t="str">
        <f t="shared" si="223"/>
        <v>17_Jul</v>
      </c>
      <c r="F2300" s="12" t="str">
        <f t="shared" si="224"/>
        <v>Jul-14</v>
      </c>
      <c r="G2300" s="12"/>
    </row>
    <row r="2301" spans="1:7">
      <c r="A2301" s="2">
        <f t="shared" si="226"/>
        <v>41838</v>
      </c>
      <c r="B2301" t="str">
        <f t="shared" si="225"/>
        <v>2014_07</v>
      </c>
      <c r="C2301" t="str">
        <f t="shared" si="221"/>
        <v>Jul</v>
      </c>
      <c r="D2301" t="str">
        <f t="shared" si="222"/>
        <v>2014_Jul</v>
      </c>
      <c r="E2301" s="12" t="str">
        <f t="shared" si="223"/>
        <v>18_Jul</v>
      </c>
      <c r="F2301" s="12" t="str">
        <f t="shared" si="224"/>
        <v>Jul-14</v>
      </c>
      <c r="G2301" s="12"/>
    </row>
    <row r="2302" spans="1:7">
      <c r="A2302" s="2">
        <f t="shared" si="226"/>
        <v>41839</v>
      </c>
      <c r="B2302" t="str">
        <f t="shared" si="225"/>
        <v>2014_07</v>
      </c>
      <c r="C2302" t="str">
        <f t="shared" si="221"/>
        <v>Jul</v>
      </c>
      <c r="D2302" t="str">
        <f t="shared" si="222"/>
        <v>2014_Jul</v>
      </c>
      <c r="E2302" s="12" t="str">
        <f t="shared" si="223"/>
        <v>19_Jul</v>
      </c>
      <c r="F2302" s="12" t="str">
        <f t="shared" si="224"/>
        <v>Jul-14</v>
      </c>
      <c r="G2302" s="12"/>
    </row>
    <row r="2303" spans="1:7">
      <c r="A2303" s="2">
        <f t="shared" si="226"/>
        <v>41840</v>
      </c>
      <c r="B2303" t="str">
        <f t="shared" si="225"/>
        <v>2014_07</v>
      </c>
      <c r="C2303" t="str">
        <f t="shared" si="221"/>
        <v>Jul</v>
      </c>
      <c r="D2303" t="str">
        <f t="shared" si="222"/>
        <v>2014_Jul</v>
      </c>
      <c r="E2303" s="12" t="str">
        <f t="shared" si="223"/>
        <v>20_Jul</v>
      </c>
      <c r="F2303" s="12" t="str">
        <f t="shared" si="224"/>
        <v>Jul-14</v>
      </c>
      <c r="G2303" s="12"/>
    </row>
    <row r="2304" spans="1:7">
      <c r="A2304" s="2">
        <f t="shared" si="226"/>
        <v>41841</v>
      </c>
      <c r="B2304" t="str">
        <f t="shared" si="225"/>
        <v>2014_07</v>
      </c>
      <c r="C2304" t="str">
        <f t="shared" si="221"/>
        <v>Jul</v>
      </c>
      <c r="D2304" t="str">
        <f t="shared" si="222"/>
        <v>2014_Jul</v>
      </c>
      <c r="E2304" s="12" t="str">
        <f t="shared" si="223"/>
        <v>21_Jul</v>
      </c>
      <c r="F2304" s="12" t="str">
        <f t="shared" si="224"/>
        <v>Jul-14</v>
      </c>
      <c r="G2304" s="12"/>
    </row>
    <row r="2305" spans="1:7">
      <c r="A2305" s="2">
        <f t="shared" si="226"/>
        <v>41842</v>
      </c>
      <c r="B2305" t="str">
        <f t="shared" si="225"/>
        <v>2014_07</v>
      </c>
      <c r="C2305" t="str">
        <f t="shared" si="221"/>
        <v>Jul</v>
      </c>
      <c r="D2305" t="str">
        <f t="shared" si="222"/>
        <v>2014_Jul</v>
      </c>
      <c r="E2305" s="12" t="str">
        <f t="shared" si="223"/>
        <v>22_Jul</v>
      </c>
      <c r="F2305" s="12" t="str">
        <f t="shared" si="224"/>
        <v>Jul-14</v>
      </c>
      <c r="G2305" s="12"/>
    </row>
    <row r="2306" spans="1:7">
      <c r="A2306" s="2">
        <f t="shared" si="226"/>
        <v>41843</v>
      </c>
      <c r="B2306" t="str">
        <f t="shared" si="225"/>
        <v>2014_07</v>
      </c>
      <c r="C2306" t="str">
        <f t="shared" ref="C2306:C2369" si="227">VLOOKUP(TEXT(MONTH(A2306),"00"),$H$2:$I$13,2,FALSE)</f>
        <v>Jul</v>
      </c>
      <c r="D2306" t="str">
        <f t="shared" si="222"/>
        <v>2014_Jul</v>
      </c>
      <c r="E2306" s="12" t="str">
        <f t="shared" si="223"/>
        <v>23_Jul</v>
      </c>
      <c r="F2306" s="12" t="str">
        <f t="shared" si="224"/>
        <v>Jul-14</v>
      </c>
      <c r="G2306" s="12"/>
    </row>
    <row r="2307" spans="1:7">
      <c r="A2307" s="2">
        <f t="shared" si="226"/>
        <v>41844</v>
      </c>
      <c r="B2307" t="str">
        <f t="shared" si="225"/>
        <v>2014_07</v>
      </c>
      <c r="C2307" t="str">
        <f t="shared" si="227"/>
        <v>Jul</v>
      </c>
      <c r="D2307" t="str">
        <f t="shared" ref="D2307:D2370" si="228">TEXT(YEAR(A2307),"0000")&amp;"_"&amp;C2307</f>
        <v>2014_Jul</v>
      </c>
      <c r="E2307" s="12" t="str">
        <f t="shared" ref="E2307:E2370" si="229">VLOOKUP(DAY(A2307),$G$2:$H$32,2,FALSE)&amp;"_"&amp;C2307</f>
        <v>24_Jul</v>
      </c>
      <c r="F2307" s="12" t="str">
        <f t="shared" si="224"/>
        <v>Jul-14</v>
      </c>
      <c r="G2307" s="12"/>
    </row>
    <row r="2308" spans="1:7">
      <c r="A2308" s="2">
        <f t="shared" si="226"/>
        <v>41845</v>
      </c>
      <c r="B2308" t="str">
        <f t="shared" si="225"/>
        <v>2014_07</v>
      </c>
      <c r="C2308" t="str">
        <f t="shared" si="227"/>
        <v>Jul</v>
      </c>
      <c r="D2308" t="str">
        <f t="shared" si="228"/>
        <v>2014_Jul</v>
      </c>
      <c r="E2308" s="12" t="str">
        <f t="shared" si="229"/>
        <v>25_Jul</v>
      </c>
      <c r="F2308" s="12" t="str">
        <f t="shared" ref="F2308:F2371" si="230">C2308&amp;"-"&amp;RIGHT(YEAR(A2308),2)</f>
        <v>Jul-14</v>
      </c>
      <c r="G2308" s="12"/>
    </row>
    <row r="2309" spans="1:7">
      <c r="A2309" s="2">
        <f t="shared" si="226"/>
        <v>41846</v>
      </c>
      <c r="B2309" t="str">
        <f t="shared" si="225"/>
        <v>2014_07</v>
      </c>
      <c r="C2309" t="str">
        <f t="shared" si="227"/>
        <v>Jul</v>
      </c>
      <c r="D2309" t="str">
        <f t="shared" si="228"/>
        <v>2014_Jul</v>
      </c>
      <c r="E2309" s="12" t="str">
        <f t="shared" si="229"/>
        <v>26_Jul</v>
      </c>
      <c r="F2309" s="12" t="str">
        <f t="shared" si="230"/>
        <v>Jul-14</v>
      </c>
      <c r="G2309" s="12"/>
    </row>
    <row r="2310" spans="1:7">
      <c r="A2310" s="2">
        <f t="shared" si="226"/>
        <v>41847</v>
      </c>
      <c r="B2310" t="str">
        <f t="shared" si="225"/>
        <v>2014_07</v>
      </c>
      <c r="C2310" t="str">
        <f t="shared" si="227"/>
        <v>Jul</v>
      </c>
      <c r="D2310" t="str">
        <f t="shared" si="228"/>
        <v>2014_Jul</v>
      </c>
      <c r="E2310" s="12" t="str">
        <f t="shared" si="229"/>
        <v>27_Jul</v>
      </c>
      <c r="F2310" s="12" t="str">
        <f t="shared" si="230"/>
        <v>Jul-14</v>
      </c>
      <c r="G2310" s="12"/>
    </row>
    <row r="2311" spans="1:7">
      <c r="A2311" s="2">
        <f t="shared" si="226"/>
        <v>41848</v>
      </c>
      <c r="B2311" t="str">
        <f t="shared" si="225"/>
        <v>2014_07</v>
      </c>
      <c r="C2311" t="str">
        <f t="shared" si="227"/>
        <v>Jul</v>
      </c>
      <c r="D2311" t="str">
        <f t="shared" si="228"/>
        <v>2014_Jul</v>
      </c>
      <c r="E2311" s="12" t="str">
        <f t="shared" si="229"/>
        <v>28_Jul</v>
      </c>
      <c r="F2311" s="12" t="str">
        <f t="shared" si="230"/>
        <v>Jul-14</v>
      </c>
      <c r="G2311" s="12"/>
    </row>
    <row r="2312" spans="1:7">
      <c r="A2312" s="2">
        <f t="shared" si="226"/>
        <v>41849</v>
      </c>
      <c r="B2312" t="str">
        <f t="shared" si="225"/>
        <v>2014_07</v>
      </c>
      <c r="C2312" t="str">
        <f t="shared" si="227"/>
        <v>Jul</v>
      </c>
      <c r="D2312" t="str">
        <f t="shared" si="228"/>
        <v>2014_Jul</v>
      </c>
      <c r="E2312" s="12" t="str">
        <f t="shared" si="229"/>
        <v>29_Jul</v>
      </c>
      <c r="F2312" s="12" t="str">
        <f t="shared" si="230"/>
        <v>Jul-14</v>
      </c>
      <c r="G2312" s="12"/>
    </row>
    <row r="2313" spans="1:7">
      <c r="A2313" s="2">
        <f t="shared" si="226"/>
        <v>41850</v>
      </c>
      <c r="B2313" t="str">
        <f t="shared" si="225"/>
        <v>2014_07</v>
      </c>
      <c r="C2313" t="str">
        <f t="shared" si="227"/>
        <v>Jul</v>
      </c>
      <c r="D2313" t="str">
        <f t="shared" si="228"/>
        <v>2014_Jul</v>
      </c>
      <c r="E2313" s="12" t="str">
        <f t="shared" si="229"/>
        <v>30_Jul</v>
      </c>
      <c r="F2313" s="12" t="str">
        <f t="shared" si="230"/>
        <v>Jul-14</v>
      </c>
      <c r="G2313" s="12"/>
    </row>
    <row r="2314" spans="1:7">
      <c r="A2314" s="2">
        <f t="shared" si="226"/>
        <v>41851</v>
      </c>
      <c r="B2314" t="str">
        <f t="shared" si="225"/>
        <v>2014_07</v>
      </c>
      <c r="C2314" t="str">
        <f t="shared" si="227"/>
        <v>Jul</v>
      </c>
      <c r="D2314" t="str">
        <f t="shared" si="228"/>
        <v>2014_Jul</v>
      </c>
      <c r="E2314" s="12" t="str">
        <f t="shared" si="229"/>
        <v>31_Jul</v>
      </c>
      <c r="F2314" s="12" t="str">
        <f t="shared" si="230"/>
        <v>Jul-14</v>
      </c>
      <c r="G2314" s="12"/>
    </row>
    <row r="2315" spans="1:7">
      <c r="A2315" s="2">
        <f t="shared" si="226"/>
        <v>41852</v>
      </c>
      <c r="B2315" t="str">
        <f t="shared" ref="B2315:B2378" si="231">TEXT(YEAR(A2315),"0000")&amp;"_"&amp;TEXT(MONTH(A2315),"00")</f>
        <v>2014_08</v>
      </c>
      <c r="C2315" t="str">
        <f t="shared" si="227"/>
        <v>Aug</v>
      </c>
      <c r="D2315" t="str">
        <f t="shared" si="228"/>
        <v>2014_Aug</v>
      </c>
      <c r="E2315" s="12" t="str">
        <f t="shared" si="229"/>
        <v>01_Aug</v>
      </c>
      <c r="F2315" s="12" t="str">
        <f t="shared" si="230"/>
        <v>Aug-14</v>
      </c>
      <c r="G2315" s="12"/>
    </row>
    <row r="2316" spans="1:7">
      <c r="A2316" s="2">
        <f t="shared" ref="A2316:A2379" si="232">A2315+1</f>
        <v>41853</v>
      </c>
      <c r="B2316" t="str">
        <f t="shared" si="231"/>
        <v>2014_08</v>
      </c>
      <c r="C2316" t="str">
        <f t="shared" si="227"/>
        <v>Aug</v>
      </c>
      <c r="D2316" t="str">
        <f t="shared" si="228"/>
        <v>2014_Aug</v>
      </c>
      <c r="E2316" s="12" t="str">
        <f t="shared" si="229"/>
        <v>02_Aug</v>
      </c>
      <c r="F2316" s="12" t="str">
        <f t="shared" si="230"/>
        <v>Aug-14</v>
      </c>
      <c r="G2316" s="12"/>
    </row>
    <row r="2317" spans="1:7">
      <c r="A2317" s="2">
        <f t="shared" si="232"/>
        <v>41854</v>
      </c>
      <c r="B2317" t="str">
        <f t="shared" si="231"/>
        <v>2014_08</v>
      </c>
      <c r="C2317" t="str">
        <f t="shared" si="227"/>
        <v>Aug</v>
      </c>
      <c r="D2317" t="str">
        <f t="shared" si="228"/>
        <v>2014_Aug</v>
      </c>
      <c r="E2317" s="12" t="str">
        <f t="shared" si="229"/>
        <v>03_Aug</v>
      </c>
      <c r="F2317" s="12" t="str">
        <f t="shared" si="230"/>
        <v>Aug-14</v>
      </c>
      <c r="G2317" s="12"/>
    </row>
    <row r="2318" spans="1:7">
      <c r="A2318" s="2">
        <f t="shared" si="232"/>
        <v>41855</v>
      </c>
      <c r="B2318" t="str">
        <f t="shared" si="231"/>
        <v>2014_08</v>
      </c>
      <c r="C2318" t="str">
        <f t="shared" si="227"/>
        <v>Aug</v>
      </c>
      <c r="D2318" t="str">
        <f t="shared" si="228"/>
        <v>2014_Aug</v>
      </c>
      <c r="E2318" s="12" t="str">
        <f t="shared" si="229"/>
        <v>04_Aug</v>
      </c>
      <c r="F2318" s="12" t="str">
        <f t="shared" si="230"/>
        <v>Aug-14</v>
      </c>
      <c r="G2318" s="12"/>
    </row>
    <row r="2319" spans="1:7">
      <c r="A2319" s="2">
        <f t="shared" si="232"/>
        <v>41856</v>
      </c>
      <c r="B2319" t="str">
        <f t="shared" si="231"/>
        <v>2014_08</v>
      </c>
      <c r="C2319" t="str">
        <f t="shared" si="227"/>
        <v>Aug</v>
      </c>
      <c r="D2319" t="str">
        <f t="shared" si="228"/>
        <v>2014_Aug</v>
      </c>
      <c r="E2319" s="12" t="str">
        <f t="shared" si="229"/>
        <v>05_Aug</v>
      </c>
      <c r="F2319" s="12" t="str">
        <f t="shared" si="230"/>
        <v>Aug-14</v>
      </c>
      <c r="G2319" s="12"/>
    </row>
    <row r="2320" spans="1:7">
      <c r="A2320" s="2">
        <f t="shared" si="232"/>
        <v>41857</v>
      </c>
      <c r="B2320" t="str">
        <f t="shared" si="231"/>
        <v>2014_08</v>
      </c>
      <c r="C2320" t="str">
        <f t="shared" si="227"/>
        <v>Aug</v>
      </c>
      <c r="D2320" t="str">
        <f t="shared" si="228"/>
        <v>2014_Aug</v>
      </c>
      <c r="E2320" s="12" t="str">
        <f t="shared" si="229"/>
        <v>06_Aug</v>
      </c>
      <c r="F2320" s="12" t="str">
        <f t="shared" si="230"/>
        <v>Aug-14</v>
      </c>
      <c r="G2320" s="12"/>
    </row>
    <row r="2321" spans="1:7">
      <c r="A2321" s="2">
        <f t="shared" si="232"/>
        <v>41858</v>
      </c>
      <c r="B2321" t="str">
        <f t="shared" si="231"/>
        <v>2014_08</v>
      </c>
      <c r="C2321" t="str">
        <f t="shared" si="227"/>
        <v>Aug</v>
      </c>
      <c r="D2321" t="str">
        <f t="shared" si="228"/>
        <v>2014_Aug</v>
      </c>
      <c r="E2321" s="12" t="str">
        <f t="shared" si="229"/>
        <v>07_Aug</v>
      </c>
      <c r="F2321" s="12" t="str">
        <f t="shared" si="230"/>
        <v>Aug-14</v>
      </c>
      <c r="G2321" s="12"/>
    </row>
    <row r="2322" spans="1:7">
      <c r="A2322" s="2">
        <f t="shared" si="232"/>
        <v>41859</v>
      </c>
      <c r="B2322" t="str">
        <f t="shared" si="231"/>
        <v>2014_08</v>
      </c>
      <c r="C2322" t="str">
        <f t="shared" si="227"/>
        <v>Aug</v>
      </c>
      <c r="D2322" t="str">
        <f t="shared" si="228"/>
        <v>2014_Aug</v>
      </c>
      <c r="E2322" s="12" t="str">
        <f t="shared" si="229"/>
        <v>08_Aug</v>
      </c>
      <c r="F2322" s="12" t="str">
        <f t="shared" si="230"/>
        <v>Aug-14</v>
      </c>
      <c r="G2322" s="12"/>
    </row>
    <row r="2323" spans="1:7">
      <c r="A2323" s="2">
        <f t="shared" si="232"/>
        <v>41860</v>
      </c>
      <c r="B2323" t="str">
        <f t="shared" si="231"/>
        <v>2014_08</v>
      </c>
      <c r="C2323" t="str">
        <f t="shared" si="227"/>
        <v>Aug</v>
      </c>
      <c r="D2323" t="str">
        <f t="shared" si="228"/>
        <v>2014_Aug</v>
      </c>
      <c r="E2323" s="12" t="str">
        <f t="shared" si="229"/>
        <v>09_Aug</v>
      </c>
      <c r="F2323" s="12" t="str">
        <f t="shared" si="230"/>
        <v>Aug-14</v>
      </c>
      <c r="G2323" s="12"/>
    </row>
    <row r="2324" spans="1:7">
      <c r="A2324" s="2">
        <f t="shared" si="232"/>
        <v>41861</v>
      </c>
      <c r="B2324" t="str">
        <f t="shared" si="231"/>
        <v>2014_08</v>
      </c>
      <c r="C2324" t="str">
        <f t="shared" si="227"/>
        <v>Aug</v>
      </c>
      <c r="D2324" t="str">
        <f t="shared" si="228"/>
        <v>2014_Aug</v>
      </c>
      <c r="E2324" s="12" t="str">
        <f t="shared" si="229"/>
        <v>10_Aug</v>
      </c>
      <c r="F2324" s="12" t="str">
        <f t="shared" si="230"/>
        <v>Aug-14</v>
      </c>
      <c r="G2324" s="12"/>
    </row>
    <row r="2325" spans="1:7">
      <c r="A2325" s="2">
        <f t="shared" si="232"/>
        <v>41862</v>
      </c>
      <c r="B2325" t="str">
        <f t="shared" si="231"/>
        <v>2014_08</v>
      </c>
      <c r="C2325" t="str">
        <f t="shared" si="227"/>
        <v>Aug</v>
      </c>
      <c r="D2325" t="str">
        <f t="shared" si="228"/>
        <v>2014_Aug</v>
      </c>
      <c r="E2325" s="12" t="str">
        <f t="shared" si="229"/>
        <v>11_Aug</v>
      </c>
      <c r="F2325" s="12" t="str">
        <f t="shared" si="230"/>
        <v>Aug-14</v>
      </c>
      <c r="G2325" s="12"/>
    </row>
    <row r="2326" spans="1:7">
      <c r="A2326" s="2">
        <f t="shared" si="232"/>
        <v>41863</v>
      </c>
      <c r="B2326" t="str">
        <f t="shared" si="231"/>
        <v>2014_08</v>
      </c>
      <c r="C2326" t="str">
        <f t="shared" si="227"/>
        <v>Aug</v>
      </c>
      <c r="D2326" t="str">
        <f t="shared" si="228"/>
        <v>2014_Aug</v>
      </c>
      <c r="E2326" s="12" t="str">
        <f t="shared" si="229"/>
        <v>12_Aug</v>
      </c>
      <c r="F2326" s="12" t="str">
        <f t="shared" si="230"/>
        <v>Aug-14</v>
      </c>
      <c r="G2326" s="12"/>
    </row>
    <row r="2327" spans="1:7">
      <c r="A2327" s="2">
        <f t="shared" si="232"/>
        <v>41864</v>
      </c>
      <c r="B2327" t="str">
        <f t="shared" si="231"/>
        <v>2014_08</v>
      </c>
      <c r="C2327" t="str">
        <f t="shared" si="227"/>
        <v>Aug</v>
      </c>
      <c r="D2327" t="str">
        <f t="shared" si="228"/>
        <v>2014_Aug</v>
      </c>
      <c r="E2327" s="12" t="str">
        <f t="shared" si="229"/>
        <v>13_Aug</v>
      </c>
      <c r="F2327" s="12" t="str">
        <f t="shared" si="230"/>
        <v>Aug-14</v>
      </c>
      <c r="G2327" s="12"/>
    </row>
    <row r="2328" spans="1:7">
      <c r="A2328" s="2">
        <f t="shared" si="232"/>
        <v>41865</v>
      </c>
      <c r="B2328" t="str">
        <f t="shared" si="231"/>
        <v>2014_08</v>
      </c>
      <c r="C2328" t="str">
        <f t="shared" si="227"/>
        <v>Aug</v>
      </c>
      <c r="D2328" t="str">
        <f t="shared" si="228"/>
        <v>2014_Aug</v>
      </c>
      <c r="E2328" s="12" t="str">
        <f t="shared" si="229"/>
        <v>14_Aug</v>
      </c>
      <c r="F2328" s="12" t="str">
        <f t="shared" si="230"/>
        <v>Aug-14</v>
      </c>
      <c r="G2328" s="12"/>
    </row>
    <row r="2329" spans="1:7">
      <c r="A2329" s="2">
        <f t="shared" si="232"/>
        <v>41866</v>
      </c>
      <c r="B2329" t="str">
        <f t="shared" si="231"/>
        <v>2014_08</v>
      </c>
      <c r="C2329" t="str">
        <f t="shared" si="227"/>
        <v>Aug</v>
      </c>
      <c r="D2329" t="str">
        <f t="shared" si="228"/>
        <v>2014_Aug</v>
      </c>
      <c r="E2329" s="12" t="str">
        <f t="shared" si="229"/>
        <v>15_Aug</v>
      </c>
      <c r="F2329" s="12" t="str">
        <f t="shared" si="230"/>
        <v>Aug-14</v>
      </c>
      <c r="G2329" s="12"/>
    </row>
    <row r="2330" spans="1:7">
      <c r="A2330" s="2">
        <f t="shared" si="232"/>
        <v>41867</v>
      </c>
      <c r="B2330" t="str">
        <f t="shared" si="231"/>
        <v>2014_08</v>
      </c>
      <c r="C2330" t="str">
        <f t="shared" si="227"/>
        <v>Aug</v>
      </c>
      <c r="D2330" t="str">
        <f t="shared" si="228"/>
        <v>2014_Aug</v>
      </c>
      <c r="E2330" s="12" t="str">
        <f t="shared" si="229"/>
        <v>16_Aug</v>
      </c>
      <c r="F2330" s="12" t="str">
        <f t="shared" si="230"/>
        <v>Aug-14</v>
      </c>
      <c r="G2330" s="12"/>
    </row>
    <row r="2331" spans="1:7">
      <c r="A2331" s="2">
        <f t="shared" si="232"/>
        <v>41868</v>
      </c>
      <c r="B2331" t="str">
        <f t="shared" si="231"/>
        <v>2014_08</v>
      </c>
      <c r="C2331" t="str">
        <f t="shared" si="227"/>
        <v>Aug</v>
      </c>
      <c r="D2331" t="str">
        <f t="shared" si="228"/>
        <v>2014_Aug</v>
      </c>
      <c r="E2331" s="12" t="str">
        <f t="shared" si="229"/>
        <v>17_Aug</v>
      </c>
      <c r="F2331" s="12" t="str">
        <f t="shared" si="230"/>
        <v>Aug-14</v>
      </c>
      <c r="G2331" s="12"/>
    </row>
    <row r="2332" spans="1:7">
      <c r="A2332" s="2">
        <f t="shared" si="232"/>
        <v>41869</v>
      </c>
      <c r="B2332" t="str">
        <f t="shared" si="231"/>
        <v>2014_08</v>
      </c>
      <c r="C2332" t="str">
        <f t="shared" si="227"/>
        <v>Aug</v>
      </c>
      <c r="D2332" t="str">
        <f t="shared" si="228"/>
        <v>2014_Aug</v>
      </c>
      <c r="E2332" s="12" t="str">
        <f t="shared" si="229"/>
        <v>18_Aug</v>
      </c>
      <c r="F2332" s="12" t="str">
        <f t="shared" si="230"/>
        <v>Aug-14</v>
      </c>
      <c r="G2332" s="12"/>
    </row>
    <row r="2333" spans="1:7">
      <c r="A2333" s="2">
        <f t="shared" si="232"/>
        <v>41870</v>
      </c>
      <c r="B2333" t="str">
        <f t="shared" si="231"/>
        <v>2014_08</v>
      </c>
      <c r="C2333" t="str">
        <f t="shared" si="227"/>
        <v>Aug</v>
      </c>
      <c r="D2333" t="str">
        <f t="shared" si="228"/>
        <v>2014_Aug</v>
      </c>
      <c r="E2333" s="12" t="str">
        <f t="shared" si="229"/>
        <v>19_Aug</v>
      </c>
      <c r="F2333" s="12" t="str">
        <f t="shared" si="230"/>
        <v>Aug-14</v>
      </c>
      <c r="G2333" s="12"/>
    </row>
    <row r="2334" spans="1:7">
      <c r="A2334" s="2">
        <f t="shared" si="232"/>
        <v>41871</v>
      </c>
      <c r="B2334" t="str">
        <f t="shared" si="231"/>
        <v>2014_08</v>
      </c>
      <c r="C2334" t="str">
        <f t="shared" si="227"/>
        <v>Aug</v>
      </c>
      <c r="D2334" t="str">
        <f t="shared" si="228"/>
        <v>2014_Aug</v>
      </c>
      <c r="E2334" s="12" t="str">
        <f t="shared" si="229"/>
        <v>20_Aug</v>
      </c>
      <c r="F2334" s="12" t="str">
        <f t="shared" si="230"/>
        <v>Aug-14</v>
      </c>
      <c r="G2334" s="12"/>
    </row>
    <row r="2335" spans="1:7">
      <c r="A2335" s="2">
        <f t="shared" si="232"/>
        <v>41872</v>
      </c>
      <c r="B2335" t="str">
        <f t="shared" si="231"/>
        <v>2014_08</v>
      </c>
      <c r="C2335" t="str">
        <f t="shared" si="227"/>
        <v>Aug</v>
      </c>
      <c r="D2335" t="str">
        <f t="shared" si="228"/>
        <v>2014_Aug</v>
      </c>
      <c r="E2335" s="12" t="str">
        <f t="shared" si="229"/>
        <v>21_Aug</v>
      </c>
      <c r="F2335" s="12" t="str">
        <f t="shared" si="230"/>
        <v>Aug-14</v>
      </c>
      <c r="G2335" s="12"/>
    </row>
    <row r="2336" spans="1:7">
      <c r="A2336" s="2">
        <f t="shared" si="232"/>
        <v>41873</v>
      </c>
      <c r="B2336" t="str">
        <f t="shared" si="231"/>
        <v>2014_08</v>
      </c>
      <c r="C2336" t="str">
        <f t="shared" si="227"/>
        <v>Aug</v>
      </c>
      <c r="D2336" t="str">
        <f t="shared" si="228"/>
        <v>2014_Aug</v>
      </c>
      <c r="E2336" s="12" t="str">
        <f t="shared" si="229"/>
        <v>22_Aug</v>
      </c>
      <c r="F2336" s="12" t="str">
        <f t="shared" si="230"/>
        <v>Aug-14</v>
      </c>
      <c r="G2336" s="12"/>
    </row>
    <row r="2337" spans="1:7">
      <c r="A2337" s="2">
        <f t="shared" si="232"/>
        <v>41874</v>
      </c>
      <c r="B2337" t="str">
        <f t="shared" si="231"/>
        <v>2014_08</v>
      </c>
      <c r="C2337" t="str">
        <f t="shared" si="227"/>
        <v>Aug</v>
      </c>
      <c r="D2337" t="str">
        <f t="shared" si="228"/>
        <v>2014_Aug</v>
      </c>
      <c r="E2337" s="12" t="str">
        <f t="shared" si="229"/>
        <v>23_Aug</v>
      </c>
      <c r="F2337" s="12" t="str">
        <f t="shared" si="230"/>
        <v>Aug-14</v>
      </c>
      <c r="G2337" s="12"/>
    </row>
    <row r="2338" spans="1:7">
      <c r="A2338" s="2">
        <f t="shared" si="232"/>
        <v>41875</v>
      </c>
      <c r="B2338" t="str">
        <f t="shared" si="231"/>
        <v>2014_08</v>
      </c>
      <c r="C2338" t="str">
        <f t="shared" si="227"/>
        <v>Aug</v>
      </c>
      <c r="D2338" t="str">
        <f t="shared" si="228"/>
        <v>2014_Aug</v>
      </c>
      <c r="E2338" s="12" t="str">
        <f t="shared" si="229"/>
        <v>24_Aug</v>
      </c>
      <c r="F2338" s="12" t="str">
        <f t="shared" si="230"/>
        <v>Aug-14</v>
      </c>
      <c r="G2338" s="12"/>
    </row>
    <row r="2339" spans="1:7">
      <c r="A2339" s="2">
        <f t="shared" si="232"/>
        <v>41876</v>
      </c>
      <c r="B2339" t="str">
        <f t="shared" si="231"/>
        <v>2014_08</v>
      </c>
      <c r="C2339" t="str">
        <f t="shared" si="227"/>
        <v>Aug</v>
      </c>
      <c r="D2339" t="str">
        <f t="shared" si="228"/>
        <v>2014_Aug</v>
      </c>
      <c r="E2339" s="12" t="str">
        <f t="shared" si="229"/>
        <v>25_Aug</v>
      </c>
      <c r="F2339" s="12" t="str">
        <f t="shared" si="230"/>
        <v>Aug-14</v>
      </c>
      <c r="G2339" s="12"/>
    </row>
    <row r="2340" spans="1:7">
      <c r="A2340" s="2">
        <f t="shared" si="232"/>
        <v>41877</v>
      </c>
      <c r="B2340" t="str">
        <f t="shared" si="231"/>
        <v>2014_08</v>
      </c>
      <c r="C2340" t="str">
        <f t="shared" si="227"/>
        <v>Aug</v>
      </c>
      <c r="D2340" t="str">
        <f t="shared" si="228"/>
        <v>2014_Aug</v>
      </c>
      <c r="E2340" s="12" t="str">
        <f t="shared" si="229"/>
        <v>26_Aug</v>
      </c>
      <c r="F2340" s="12" t="str">
        <f t="shared" si="230"/>
        <v>Aug-14</v>
      </c>
      <c r="G2340" s="12"/>
    </row>
    <row r="2341" spans="1:7">
      <c r="A2341" s="2">
        <f t="shared" si="232"/>
        <v>41878</v>
      </c>
      <c r="B2341" t="str">
        <f t="shared" si="231"/>
        <v>2014_08</v>
      </c>
      <c r="C2341" t="str">
        <f t="shared" si="227"/>
        <v>Aug</v>
      </c>
      <c r="D2341" t="str">
        <f t="shared" si="228"/>
        <v>2014_Aug</v>
      </c>
      <c r="E2341" s="12" t="str">
        <f t="shared" si="229"/>
        <v>27_Aug</v>
      </c>
      <c r="F2341" s="12" t="str">
        <f t="shared" si="230"/>
        <v>Aug-14</v>
      </c>
      <c r="G2341" s="12"/>
    </row>
    <row r="2342" spans="1:7">
      <c r="A2342" s="2">
        <f t="shared" si="232"/>
        <v>41879</v>
      </c>
      <c r="B2342" t="str">
        <f t="shared" si="231"/>
        <v>2014_08</v>
      </c>
      <c r="C2342" t="str">
        <f t="shared" si="227"/>
        <v>Aug</v>
      </c>
      <c r="D2342" t="str">
        <f t="shared" si="228"/>
        <v>2014_Aug</v>
      </c>
      <c r="E2342" s="12" t="str">
        <f t="shared" si="229"/>
        <v>28_Aug</v>
      </c>
      <c r="F2342" s="12" t="str">
        <f t="shared" si="230"/>
        <v>Aug-14</v>
      </c>
      <c r="G2342" s="12"/>
    </row>
    <row r="2343" spans="1:7">
      <c r="A2343" s="2">
        <f t="shared" si="232"/>
        <v>41880</v>
      </c>
      <c r="B2343" t="str">
        <f t="shared" si="231"/>
        <v>2014_08</v>
      </c>
      <c r="C2343" t="str">
        <f t="shared" si="227"/>
        <v>Aug</v>
      </c>
      <c r="D2343" t="str">
        <f t="shared" si="228"/>
        <v>2014_Aug</v>
      </c>
      <c r="E2343" s="12" t="str">
        <f t="shared" si="229"/>
        <v>29_Aug</v>
      </c>
      <c r="F2343" s="12" t="str">
        <f t="shared" si="230"/>
        <v>Aug-14</v>
      </c>
      <c r="G2343" s="12"/>
    </row>
    <row r="2344" spans="1:7">
      <c r="A2344" s="2">
        <f t="shared" si="232"/>
        <v>41881</v>
      </c>
      <c r="B2344" t="str">
        <f t="shared" si="231"/>
        <v>2014_08</v>
      </c>
      <c r="C2344" t="str">
        <f t="shared" si="227"/>
        <v>Aug</v>
      </c>
      <c r="D2344" t="str">
        <f t="shared" si="228"/>
        <v>2014_Aug</v>
      </c>
      <c r="E2344" s="12" t="str">
        <f t="shared" si="229"/>
        <v>30_Aug</v>
      </c>
      <c r="F2344" s="12" t="str">
        <f t="shared" si="230"/>
        <v>Aug-14</v>
      </c>
      <c r="G2344" s="12"/>
    </row>
    <row r="2345" spans="1:7">
      <c r="A2345" s="2">
        <f t="shared" si="232"/>
        <v>41882</v>
      </c>
      <c r="B2345" t="str">
        <f t="shared" si="231"/>
        <v>2014_08</v>
      </c>
      <c r="C2345" t="str">
        <f t="shared" si="227"/>
        <v>Aug</v>
      </c>
      <c r="D2345" t="str">
        <f t="shared" si="228"/>
        <v>2014_Aug</v>
      </c>
      <c r="E2345" s="12" t="str">
        <f t="shared" si="229"/>
        <v>31_Aug</v>
      </c>
      <c r="F2345" s="12" t="str">
        <f t="shared" si="230"/>
        <v>Aug-14</v>
      </c>
      <c r="G2345" s="12"/>
    </row>
    <row r="2346" spans="1:7">
      <c r="A2346" s="2">
        <f t="shared" si="232"/>
        <v>41883</v>
      </c>
      <c r="B2346" t="str">
        <f t="shared" si="231"/>
        <v>2014_09</v>
      </c>
      <c r="C2346" t="str">
        <f t="shared" si="227"/>
        <v>Sep</v>
      </c>
      <c r="D2346" t="str">
        <f t="shared" si="228"/>
        <v>2014_Sep</v>
      </c>
      <c r="E2346" s="12" t="str">
        <f t="shared" si="229"/>
        <v>01_Sep</v>
      </c>
      <c r="F2346" s="12" t="str">
        <f t="shared" si="230"/>
        <v>Sep-14</v>
      </c>
      <c r="G2346" s="12"/>
    </row>
    <row r="2347" spans="1:7">
      <c r="A2347" s="2">
        <f t="shared" si="232"/>
        <v>41884</v>
      </c>
      <c r="B2347" t="str">
        <f t="shared" si="231"/>
        <v>2014_09</v>
      </c>
      <c r="C2347" t="str">
        <f t="shared" si="227"/>
        <v>Sep</v>
      </c>
      <c r="D2347" t="str">
        <f t="shared" si="228"/>
        <v>2014_Sep</v>
      </c>
      <c r="E2347" s="12" t="str">
        <f t="shared" si="229"/>
        <v>02_Sep</v>
      </c>
      <c r="F2347" s="12" t="str">
        <f t="shared" si="230"/>
        <v>Sep-14</v>
      </c>
      <c r="G2347" s="12"/>
    </row>
    <row r="2348" spans="1:7">
      <c r="A2348" s="2">
        <f t="shared" si="232"/>
        <v>41885</v>
      </c>
      <c r="B2348" t="str">
        <f t="shared" si="231"/>
        <v>2014_09</v>
      </c>
      <c r="C2348" t="str">
        <f t="shared" si="227"/>
        <v>Sep</v>
      </c>
      <c r="D2348" t="str">
        <f t="shared" si="228"/>
        <v>2014_Sep</v>
      </c>
      <c r="E2348" s="12" t="str">
        <f t="shared" si="229"/>
        <v>03_Sep</v>
      </c>
      <c r="F2348" s="12" t="str">
        <f t="shared" si="230"/>
        <v>Sep-14</v>
      </c>
      <c r="G2348" s="12"/>
    </row>
    <row r="2349" spans="1:7">
      <c r="A2349" s="2">
        <f t="shared" si="232"/>
        <v>41886</v>
      </c>
      <c r="B2349" t="str">
        <f t="shared" si="231"/>
        <v>2014_09</v>
      </c>
      <c r="C2349" t="str">
        <f t="shared" si="227"/>
        <v>Sep</v>
      </c>
      <c r="D2349" t="str">
        <f t="shared" si="228"/>
        <v>2014_Sep</v>
      </c>
      <c r="E2349" s="12" t="str">
        <f t="shared" si="229"/>
        <v>04_Sep</v>
      </c>
      <c r="F2349" s="12" t="str">
        <f t="shared" si="230"/>
        <v>Sep-14</v>
      </c>
      <c r="G2349" s="12"/>
    </row>
    <row r="2350" spans="1:7">
      <c r="A2350" s="2">
        <f t="shared" si="232"/>
        <v>41887</v>
      </c>
      <c r="B2350" t="str">
        <f t="shared" si="231"/>
        <v>2014_09</v>
      </c>
      <c r="C2350" t="str">
        <f t="shared" si="227"/>
        <v>Sep</v>
      </c>
      <c r="D2350" t="str">
        <f t="shared" si="228"/>
        <v>2014_Sep</v>
      </c>
      <c r="E2350" s="12" t="str">
        <f t="shared" si="229"/>
        <v>05_Sep</v>
      </c>
      <c r="F2350" s="12" t="str">
        <f t="shared" si="230"/>
        <v>Sep-14</v>
      </c>
      <c r="G2350" s="12"/>
    </row>
    <row r="2351" spans="1:7">
      <c r="A2351" s="2">
        <f t="shared" si="232"/>
        <v>41888</v>
      </c>
      <c r="B2351" t="str">
        <f t="shared" si="231"/>
        <v>2014_09</v>
      </c>
      <c r="C2351" t="str">
        <f t="shared" si="227"/>
        <v>Sep</v>
      </c>
      <c r="D2351" t="str">
        <f t="shared" si="228"/>
        <v>2014_Sep</v>
      </c>
      <c r="E2351" s="12" t="str">
        <f t="shared" si="229"/>
        <v>06_Sep</v>
      </c>
      <c r="F2351" s="12" t="str">
        <f t="shared" si="230"/>
        <v>Sep-14</v>
      </c>
      <c r="G2351" s="12"/>
    </row>
    <row r="2352" spans="1:7">
      <c r="A2352" s="2">
        <f t="shared" si="232"/>
        <v>41889</v>
      </c>
      <c r="B2352" t="str">
        <f t="shared" si="231"/>
        <v>2014_09</v>
      </c>
      <c r="C2352" t="str">
        <f t="shared" si="227"/>
        <v>Sep</v>
      </c>
      <c r="D2352" t="str">
        <f t="shared" si="228"/>
        <v>2014_Sep</v>
      </c>
      <c r="E2352" s="12" t="str">
        <f t="shared" si="229"/>
        <v>07_Sep</v>
      </c>
      <c r="F2352" s="12" t="str">
        <f t="shared" si="230"/>
        <v>Sep-14</v>
      </c>
      <c r="G2352" s="12"/>
    </row>
    <row r="2353" spans="1:7">
      <c r="A2353" s="2">
        <f t="shared" si="232"/>
        <v>41890</v>
      </c>
      <c r="B2353" t="str">
        <f t="shared" si="231"/>
        <v>2014_09</v>
      </c>
      <c r="C2353" t="str">
        <f t="shared" si="227"/>
        <v>Sep</v>
      </c>
      <c r="D2353" t="str">
        <f t="shared" si="228"/>
        <v>2014_Sep</v>
      </c>
      <c r="E2353" s="12" t="str">
        <f t="shared" si="229"/>
        <v>08_Sep</v>
      </c>
      <c r="F2353" s="12" t="str">
        <f t="shared" si="230"/>
        <v>Sep-14</v>
      </c>
      <c r="G2353" s="12"/>
    </row>
    <row r="2354" spans="1:7">
      <c r="A2354" s="2">
        <f t="shared" si="232"/>
        <v>41891</v>
      </c>
      <c r="B2354" t="str">
        <f t="shared" si="231"/>
        <v>2014_09</v>
      </c>
      <c r="C2354" t="str">
        <f t="shared" si="227"/>
        <v>Sep</v>
      </c>
      <c r="D2354" t="str">
        <f t="shared" si="228"/>
        <v>2014_Sep</v>
      </c>
      <c r="E2354" s="12" t="str">
        <f t="shared" si="229"/>
        <v>09_Sep</v>
      </c>
      <c r="F2354" s="12" t="str">
        <f t="shared" si="230"/>
        <v>Sep-14</v>
      </c>
      <c r="G2354" s="12"/>
    </row>
    <row r="2355" spans="1:7">
      <c r="A2355" s="2">
        <f t="shared" si="232"/>
        <v>41892</v>
      </c>
      <c r="B2355" t="str">
        <f t="shared" si="231"/>
        <v>2014_09</v>
      </c>
      <c r="C2355" t="str">
        <f t="shared" si="227"/>
        <v>Sep</v>
      </c>
      <c r="D2355" t="str">
        <f t="shared" si="228"/>
        <v>2014_Sep</v>
      </c>
      <c r="E2355" s="12" t="str">
        <f t="shared" si="229"/>
        <v>10_Sep</v>
      </c>
      <c r="F2355" s="12" t="str">
        <f t="shared" si="230"/>
        <v>Sep-14</v>
      </c>
      <c r="G2355" s="12"/>
    </row>
    <row r="2356" spans="1:7">
      <c r="A2356" s="2">
        <f t="shared" si="232"/>
        <v>41893</v>
      </c>
      <c r="B2356" t="str">
        <f t="shared" si="231"/>
        <v>2014_09</v>
      </c>
      <c r="C2356" t="str">
        <f t="shared" si="227"/>
        <v>Sep</v>
      </c>
      <c r="D2356" t="str">
        <f t="shared" si="228"/>
        <v>2014_Sep</v>
      </c>
      <c r="E2356" s="12" t="str">
        <f t="shared" si="229"/>
        <v>11_Sep</v>
      </c>
      <c r="F2356" s="12" t="str">
        <f t="shared" si="230"/>
        <v>Sep-14</v>
      </c>
      <c r="G2356" s="12"/>
    </row>
    <row r="2357" spans="1:7">
      <c r="A2357" s="2">
        <f t="shared" si="232"/>
        <v>41894</v>
      </c>
      <c r="B2357" t="str">
        <f t="shared" si="231"/>
        <v>2014_09</v>
      </c>
      <c r="C2357" t="str">
        <f t="shared" si="227"/>
        <v>Sep</v>
      </c>
      <c r="D2357" t="str">
        <f t="shared" si="228"/>
        <v>2014_Sep</v>
      </c>
      <c r="E2357" s="12" t="str">
        <f t="shared" si="229"/>
        <v>12_Sep</v>
      </c>
      <c r="F2357" s="12" t="str">
        <f t="shared" si="230"/>
        <v>Sep-14</v>
      </c>
      <c r="G2357" s="12"/>
    </row>
    <row r="2358" spans="1:7">
      <c r="A2358" s="2">
        <f t="shared" si="232"/>
        <v>41895</v>
      </c>
      <c r="B2358" t="str">
        <f t="shared" si="231"/>
        <v>2014_09</v>
      </c>
      <c r="C2358" t="str">
        <f t="shared" si="227"/>
        <v>Sep</v>
      </c>
      <c r="D2358" t="str">
        <f t="shared" si="228"/>
        <v>2014_Sep</v>
      </c>
      <c r="E2358" s="12" t="str">
        <f t="shared" si="229"/>
        <v>13_Sep</v>
      </c>
      <c r="F2358" s="12" t="str">
        <f t="shared" si="230"/>
        <v>Sep-14</v>
      </c>
      <c r="G2358" s="12"/>
    </row>
    <row r="2359" spans="1:7">
      <c r="A2359" s="2">
        <f t="shared" si="232"/>
        <v>41896</v>
      </c>
      <c r="B2359" t="str">
        <f t="shared" si="231"/>
        <v>2014_09</v>
      </c>
      <c r="C2359" t="str">
        <f t="shared" si="227"/>
        <v>Sep</v>
      </c>
      <c r="D2359" t="str">
        <f t="shared" si="228"/>
        <v>2014_Sep</v>
      </c>
      <c r="E2359" s="12" t="str">
        <f t="shared" si="229"/>
        <v>14_Sep</v>
      </c>
      <c r="F2359" s="12" t="str">
        <f t="shared" si="230"/>
        <v>Sep-14</v>
      </c>
      <c r="G2359" s="12"/>
    </row>
    <row r="2360" spans="1:7">
      <c r="A2360" s="2">
        <f t="shared" si="232"/>
        <v>41897</v>
      </c>
      <c r="B2360" t="str">
        <f t="shared" si="231"/>
        <v>2014_09</v>
      </c>
      <c r="C2360" t="str">
        <f t="shared" si="227"/>
        <v>Sep</v>
      </c>
      <c r="D2360" t="str">
        <f t="shared" si="228"/>
        <v>2014_Sep</v>
      </c>
      <c r="E2360" s="12" t="str">
        <f t="shared" si="229"/>
        <v>15_Sep</v>
      </c>
      <c r="F2360" s="12" t="str">
        <f t="shared" si="230"/>
        <v>Sep-14</v>
      </c>
      <c r="G2360" s="12"/>
    </row>
    <row r="2361" spans="1:7">
      <c r="A2361" s="2">
        <f t="shared" si="232"/>
        <v>41898</v>
      </c>
      <c r="B2361" t="str">
        <f t="shared" si="231"/>
        <v>2014_09</v>
      </c>
      <c r="C2361" t="str">
        <f t="shared" si="227"/>
        <v>Sep</v>
      </c>
      <c r="D2361" t="str">
        <f t="shared" si="228"/>
        <v>2014_Sep</v>
      </c>
      <c r="E2361" s="12" t="str">
        <f t="shared" si="229"/>
        <v>16_Sep</v>
      </c>
      <c r="F2361" s="12" t="str">
        <f t="shared" si="230"/>
        <v>Sep-14</v>
      </c>
      <c r="G2361" s="12"/>
    </row>
    <row r="2362" spans="1:7">
      <c r="A2362" s="2">
        <f t="shared" si="232"/>
        <v>41899</v>
      </c>
      <c r="B2362" t="str">
        <f t="shared" si="231"/>
        <v>2014_09</v>
      </c>
      <c r="C2362" t="str">
        <f t="shared" si="227"/>
        <v>Sep</v>
      </c>
      <c r="D2362" t="str">
        <f t="shared" si="228"/>
        <v>2014_Sep</v>
      </c>
      <c r="E2362" s="12" t="str">
        <f t="shared" si="229"/>
        <v>17_Sep</v>
      </c>
      <c r="F2362" s="12" t="str">
        <f t="shared" si="230"/>
        <v>Sep-14</v>
      </c>
      <c r="G2362" s="12"/>
    </row>
    <row r="2363" spans="1:7">
      <c r="A2363" s="2">
        <f t="shared" si="232"/>
        <v>41900</v>
      </c>
      <c r="B2363" t="str">
        <f t="shared" si="231"/>
        <v>2014_09</v>
      </c>
      <c r="C2363" t="str">
        <f t="shared" si="227"/>
        <v>Sep</v>
      </c>
      <c r="D2363" t="str">
        <f t="shared" si="228"/>
        <v>2014_Sep</v>
      </c>
      <c r="E2363" s="12" t="str">
        <f t="shared" si="229"/>
        <v>18_Sep</v>
      </c>
      <c r="F2363" s="12" t="str">
        <f t="shared" si="230"/>
        <v>Sep-14</v>
      </c>
      <c r="G2363" s="12"/>
    </row>
    <row r="2364" spans="1:7">
      <c r="A2364" s="2">
        <f t="shared" si="232"/>
        <v>41901</v>
      </c>
      <c r="B2364" t="str">
        <f t="shared" si="231"/>
        <v>2014_09</v>
      </c>
      <c r="C2364" t="str">
        <f t="shared" si="227"/>
        <v>Sep</v>
      </c>
      <c r="D2364" t="str">
        <f t="shared" si="228"/>
        <v>2014_Sep</v>
      </c>
      <c r="E2364" s="12" t="str">
        <f t="shared" si="229"/>
        <v>19_Sep</v>
      </c>
      <c r="F2364" s="12" t="str">
        <f t="shared" si="230"/>
        <v>Sep-14</v>
      </c>
      <c r="G2364" s="12"/>
    </row>
    <row r="2365" spans="1:7">
      <c r="A2365" s="2">
        <f t="shared" si="232"/>
        <v>41902</v>
      </c>
      <c r="B2365" t="str">
        <f t="shared" si="231"/>
        <v>2014_09</v>
      </c>
      <c r="C2365" t="str">
        <f t="shared" si="227"/>
        <v>Sep</v>
      </c>
      <c r="D2365" t="str">
        <f t="shared" si="228"/>
        <v>2014_Sep</v>
      </c>
      <c r="E2365" s="12" t="str">
        <f t="shared" si="229"/>
        <v>20_Sep</v>
      </c>
      <c r="F2365" s="12" t="str">
        <f t="shared" si="230"/>
        <v>Sep-14</v>
      </c>
      <c r="G2365" s="12"/>
    </row>
    <row r="2366" spans="1:7">
      <c r="A2366" s="2">
        <f t="shared" si="232"/>
        <v>41903</v>
      </c>
      <c r="B2366" t="str">
        <f t="shared" si="231"/>
        <v>2014_09</v>
      </c>
      <c r="C2366" t="str">
        <f t="shared" si="227"/>
        <v>Sep</v>
      </c>
      <c r="D2366" t="str">
        <f t="shared" si="228"/>
        <v>2014_Sep</v>
      </c>
      <c r="E2366" s="12" t="str">
        <f t="shared" si="229"/>
        <v>21_Sep</v>
      </c>
      <c r="F2366" s="12" t="str">
        <f t="shared" si="230"/>
        <v>Sep-14</v>
      </c>
      <c r="G2366" s="12"/>
    </row>
    <row r="2367" spans="1:7">
      <c r="A2367" s="2">
        <f t="shared" si="232"/>
        <v>41904</v>
      </c>
      <c r="B2367" t="str">
        <f t="shared" si="231"/>
        <v>2014_09</v>
      </c>
      <c r="C2367" t="str">
        <f t="shared" si="227"/>
        <v>Sep</v>
      </c>
      <c r="D2367" t="str">
        <f t="shared" si="228"/>
        <v>2014_Sep</v>
      </c>
      <c r="E2367" s="12" t="str">
        <f t="shared" si="229"/>
        <v>22_Sep</v>
      </c>
      <c r="F2367" s="12" t="str">
        <f t="shared" si="230"/>
        <v>Sep-14</v>
      </c>
      <c r="G2367" s="12"/>
    </row>
    <row r="2368" spans="1:7">
      <c r="A2368" s="2">
        <f t="shared" si="232"/>
        <v>41905</v>
      </c>
      <c r="B2368" t="str">
        <f t="shared" si="231"/>
        <v>2014_09</v>
      </c>
      <c r="C2368" t="str">
        <f t="shared" si="227"/>
        <v>Sep</v>
      </c>
      <c r="D2368" t="str">
        <f t="shared" si="228"/>
        <v>2014_Sep</v>
      </c>
      <c r="E2368" s="12" t="str">
        <f t="shared" si="229"/>
        <v>23_Sep</v>
      </c>
      <c r="F2368" s="12" t="str">
        <f t="shared" si="230"/>
        <v>Sep-14</v>
      </c>
      <c r="G2368" s="12"/>
    </row>
    <row r="2369" spans="1:7">
      <c r="A2369" s="2">
        <f t="shared" si="232"/>
        <v>41906</v>
      </c>
      <c r="B2369" t="str">
        <f t="shared" si="231"/>
        <v>2014_09</v>
      </c>
      <c r="C2369" t="str">
        <f t="shared" si="227"/>
        <v>Sep</v>
      </c>
      <c r="D2369" t="str">
        <f t="shared" si="228"/>
        <v>2014_Sep</v>
      </c>
      <c r="E2369" s="12" t="str">
        <f t="shared" si="229"/>
        <v>24_Sep</v>
      </c>
      <c r="F2369" s="12" t="str">
        <f t="shared" si="230"/>
        <v>Sep-14</v>
      </c>
      <c r="G2369" s="12"/>
    </row>
    <row r="2370" spans="1:7">
      <c r="A2370" s="2">
        <f t="shared" si="232"/>
        <v>41907</v>
      </c>
      <c r="B2370" t="str">
        <f t="shared" si="231"/>
        <v>2014_09</v>
      </c>
      <c r="C2370" t="str">
        <f t="shared" ref="C2370:C2433" si="233">VLOOKUP(TEXT(MONTH(A2370),"00"),$H$2:$I$13,2,FALSE)</f>
        <v>Sep</v>
      </c>
      <c r="D2370" t="str">
        <f t="shared" si="228"/>
        <v>2014_Sep</v>
      </c>
      <c r="E2370" s="12" t="str">
        <f t="shared" si="229"/>
        <v>25_Sep</v>
      </c>
      <c r="F2370" s="12" t="str">
        <f t="shared" si="230"/>
        <v>Sep-14</v>
      </c>
      <c r="G2370" s="12"/>
    </row>
    <row r="2371" spans="1:7">
      <c r="A2371" s="2">
        <f t="shared" si="232"/>
        <v>41908</v>
      </c>
      <c r="B2371" t="str">
        <f t="shared" si="231"/>
        <v>2014_09</v>
      </c>
      <c r="C2371" t="str">
        <f t="shared" si="233"/>
        <v>Sep</v>
      </c>
      <c r="D2371" t="str">
        <f t="shared" ref="D2371:D2434" si="234">TEXT(YEAR(A2371),"0000")&amp;"_"&amp;C2371</f>
        <v>2014_Sep</v>
      </c>
      <c r="E2371" s="12" t="str">
        <f t="shared" ref="E2371:E2434" si="235">VLOOKUP(DAY(A2371),$G$2:$H$32,2,FALSE)&amp;"_"&amp;C2371</f>
        <v>26_Sep</v>
      </c>
      <c r="F2371" s="12" t="str">
        <f t="shared" si="230"/>
        <v>Sep-14</v>
      </c>
      <c r="G2371" s="12"/>
    </row>
    <row r="2372" spans="1:7">
      <c r="A2372" s="2">
        <f t="shared" si="232"/>
        <v>41909</v>
      </c>
      <c r="B2372" t="str">
        <f t="shared" si="231"/>
        <v>2014_09</v>
      </c>
      <c r="C2372" t="str">
        <f t="shared" si="233"/>
        <v>Sep</v>
      </c>
      <c r="D2372" t="str">
        <f t="shared" si="234"/>
        <v>2014_Sep</v>
      </c>
      <c r="E2372" s="12" t="str">
        <f t="shared" si="235"/>
        <v>27_Sep</v>
      </c>
      <c r="F2372" s="12" t="str">
        <f t="shared" ref="F2372:F2435" si="236">C2372&amp;"-"&amp;RIGHT(YEAR(A2372),2)</f>
        <v>Sep-14</v>
      </c>
      <c r="G2372" s="12"/>
    </row>
    <row r="2373" spans="1:7">
      <c r="A2373" s="2">
        <f t="shared" si="232"/>
        <v>41910</v>
      </c>
      <c r="B2373" t="str">
        <f t="shared" si="231"/>
        <v>2014_09</v>
      </c>
      <c r="C2373" t="str">
        <f t="shared" si="233"/>
        <v>Sep</v>
      </c>
      <c r="D2373" t="str">
        <f t="shared" si="234"/>
        <v>2014_Sep</v>
      </c>
      <c r="E2373" s="12" t="str">
        <f t="shared" si="235"/>
        <v>28_Sep</v>
      </c>
      <c r="F2373" s="12" t="str">
        <f t="shared" si="236"/>
        <v>Sep-14</v>
      </c>
      <c r="G2373" s="12"/>
    </row>
    <row r="2374" spans="1:7">
      <c r="A2374" s="2">
        <f t="shared" si="232"/>
        <v>41911</v>
      </c>
      <c r="B2374" t="str">
        <f t="shared" si="231"/>
        <v>2014_09</v>
      </c>
      <c r="C2374" t="str">
        <f t="shared" si="233"/>
        <v>Sep</v>
      </c>
      <c r="D2374" t="str">
        <f t="shared" si="234"/>
        <v>2014_Sep</v>
      </c>
      <c r="E2374" s="12" t="str">
        <f t="shared" si="235"/>
        <v>29_Sep</v>
      </c>
      <c r="F2374" s="12" t="str">
        <f t="shared" si="236"/>
        <v>Sep-14</v>
      </c>
      <c r="G2374" s="12"/>
    </row>
    <row r="2375" spans="1:7">
      <c r="A2375" s="2">
        <f t="shared" si="232"/>
        <v>41912</v>
      </c>
      <c r="B2375" t="str">
        <f t="shared" si="231"/>
        <v>2014_09</v>
      </c>
      <c r="C2375" t="str">
        <f t="shared" si="233"/>
        <v>Sep</v>
      </c>
      <c r="D2375" t="str">
        <f t="shared" si="234"/>
        <v>2014_Sep</v>
      </c>
      <c r="E2375" s="12" t="str">
        <f t="shared" si="235"/>
        <v>30_Sep</v>
      </c>
      <c r="F2375" s="12" t="str">
        <f t="shared" si="236"/>
        <v>Sep-14</v>
      </c>
      <c r="G2375" s="12"/>
    </row>
    <row r="2376" spans="1:7">
      <c r="A2376" s="2">
        <f t="shared" si="232"/>
        <v>41913</v>
      </c>
      <c r="B2376" t="str">
        <f t="shared" si="231"/>
        <v>2014_10</v>
      </c>
      <c r="C2376" t="str">
        <f t="shared" si="233"/>
        <v>Oct</v>
      </c>
      <c r="D2376" t="str">
        <f t="shared" si="234"/>
        <v>2014_Oct</v>
      </c>
      <c r="E2376" s="12" t="str">
        <f t="shared" si="235"/>
        <v>01_Oct</v>
      </c>
      <c r="F2376" s="12" t="str">
        <f t="shared" si="236"/>
        <v>Oct-14</v>
      </c>
      <c r="G2376" s="12"/>
    </row>
    <row r="2377" spans="1:7">
      <c r="A2377" s="2">
        <f t="shared" si="232"/>
        <v>41914</v>
      </c>
      <c r="B2377" t="str">
        <f t="shared" si="231"/>
        <v>2014_10</v>
      </c>
      <c r="C2377" t="str">
        <f t="shared" si="233"/>
        <v>Oct</v>
      </c>
      <c r="D2377" t="str">
        <f t="shared" si="234"/>
        <v>2014_Oct</v>
      </c>
      <c r="E2377" s="12" t="str">
        <f t="shared" si="235"/>
        <v>02_Oct</v>
      </c>
      <c r="F2377" s="12" t="str">
        <f t="shared" si="236"/>
        <v>Oct-14</v>
      </c>
      <c r="G2377" s="12"/>
    </row>
    <row r="2378" spans="1:7">
      <c r="A2378" s="2">
        <f t="shared" si="232"/>
        <v>41915</v>
      </c>
      <c r="B2378" t="str">
        <f t="shared" si="231"/>
        <v>2014_10</v>
      </c>
      <c r="C2378" t="str">
        <f t="shared" si="233"/>
        <v>Oct</v>
      </c>
      <c r="D2378" t="str">
        <f t="shared" si="234"/>
        <v>2014_Oct</v>
      </c>
      <c r="E2378" s="12" t="str">
        <f t="shared" si="235"/>
        <v>03_Oct</v>
      </c>
      <c r="F2378" s="12" t="str">
        <f t="shared" si="236"/>
        <v>Oct-14</v>
      </c>
      <c r="G2378" s="12"/>
    </row>
    <row r="2379" spans="1:7">
      <c r="A2379" s="2">
        <f t="shared" si="232"/>
        <v>41916</v>
      </c>
      <c r="B2379" t="str">
        <f t="shared" ref="B2379:B2442" si="237">TEXT(YEAR(A2379),"0000")&amp;"_"&amp;TEXT(MONTH(A2379),"00")</f>
        <v>2014_10</v>
      </c>
      <c r="C2379" t="str">
        <f t="shared" si="233"/>
        <v>Oct</v>
      </c>
      <c r="D2379" t="str">
        <f t="shared" si="234"/>
        <v>2014_Oct</v>
      </c>
      <c r="E2379" s="12" t="str">
        <f t="shared" si="235"/>
        <v>04_Oct</v>
      </c>
      <c r="F2379" s="12" t="str">
        <f t="shared" si="236"/>
        <v>Oct-14</v>
      </c>
      <c r="G2379" s="12"/>
    </row>
    <row r="2380" spans="1:7">
      <c r="A2380" s="2">
        <f t="shared" ref="A2380:A2443" si="238">A2379+1</f>
        <v>41917</v>
      </c>
      <c r="B2380" t="str">
        <f t="shared" si="237"/>
        <v>2014_10</v>
      </c>
      <c r="C2380" t="str">
        <f t="shared" si="233"/>
        <v>Oct</v>
      </c>
      <c r="D2380" t="str">
        <f t="shared" si="234"/>
        <v>2014_Oct</v>
      </c>
      <c r="E2380" s="12" t="str">
        <f t="shared" si="235"/>
        <v>05_Oct</v>
      </c>
      <c r="F2380" s="12" t="str">
        <f t="shared" si="236"/>
        <v>Oct-14</v>
      </c>
      <c r="G2380" s="12"/>
    </row>
    <row r="2381" spans="1:7">
      <c r="A2381" s="2">
        <f t="shared" si="238"/>
        <v>41918</v>
      </c>
      <c r="B2381" t="str">
        <f t="shared" si="237"/>
        <v>2014_10</v>
      </c>
      <c r="C2381" t="str">
        <f t="shared" si="233"/>
        <v>Oct</v>
      </c>
      <c r="D2381" t="str">
        <f t="shared" si="234"/>
        <v>2014_Oct</v>
      </c>
      <c r="E2381" s="12" t="str">
        <f t="shared" si="235"/>
        <v>06_Oct</v>
      </c>
      <c r="F2381" s="12" t="str">
        <f t="shared" si="236"/>
        <v>Oct-14</v>
      </c>
      <c r="G2381" s="12"/>
    </row>
    <row r="2382" spans="1:7">
      <c r="A2382" s="2">
        <f t="shared" si="238"/>
        <v>41919</v>
      </c>
      <c r="B2382" t="str">
        <f t="shared" si="237"/>
        <v>2014_10</v>
      </c>
      <c r="C2382" t="str">
        <f t="shared" si="233"/>
        <v>Oct</v>
      </c>
      <c r="D2382" t="str">
        <f t="shared" si="234"/>
        <v>2014_Oct</v>
      </c>
      <c r="E2382" s="12" t="str">
        <f t="shared" si="235"/>
        <v>07_Oct</v>
      </c>
      <c r="F2382" s="12" t="str">
        <f t="shared" si="236"/>
        <v>Oct-14</v>
      </c>
      <c r="G2382" s="12"/>
    </row>
    <row r="2383" spans="1:7">
      <c r="A2383" s="2">
        <f t="shared" si="238"/>
        <v>41920</v>
      </c>
      <c r="B2383" t="str">
        <f t="shared" si="237"/>
        <v>2014_10</v>
      </c>
      <c r="C2383" t="str">
        <f t="shared" si="233"/>
        <v>Oct</v>
      </c>
      <c r="D2383" t="str">
        <f t="shared" si="234"/>
        <v>2014_Oct</v>
      </c>
      <c r="E2383" s="12" t="str">
        <f t="shared" si="235"/>
        <v>08_Oct</v>
      </c>
      <c r="F2383" s="12" t="str">
        <f t="shared" si="236"/>
        <v>Oct-14</v>
      </c>
      <c r="G2383" s="12"/>
    </row>
    <row r="2384" spans="1:7">
      <c r="A2384" s="2">
        <f t="shared" si="238"/>
        <v>41921</v>
      </c>
      <c r="B2384" t="str">
        <f t="shared" si="237"/>
        <v>2014_10</v>
      </c>
      <c r="C2384" t="str">
        <f t="shared" si="233"/>
        <v>Oct</v>
      </c>
      <c r="D2384" t="str">
        <f t="shared" si="234"/>
        <v>2014_Oct</v>
      </c>
      <c r="E2384" s="12" t="str">
        <f t="shared" si="235"/>
        <v>09_Oct</v>
      </c>
      <c r="F2384" s="12" t="str">
        <f t="shared" si="236"/>
        <v>Oct-14</v>
      </c>
      <c r="G2384" s="12"/>
    </row>
    <row r="2385" spans="1:7">
      <c r="A2385" s="2">
        <f t="shared" si="238"/>
        <v>41922</v>
      </c>
      <c r="B2385" t="str">
        <f t="shared" si="237"/>
        <v>2014_10</v>
      </c>
      <c r="C2385" t="str">
        <f t="shared" si="233"/>
        <v>Oct</v>
      </c>
      <c r="D2385" t="str">
        <f t="shared" si="234"/>
        <v>2014_Oct</v>
      </c>
      <c r="E2385" s="12" t="str">
        <f t="shared" si="235"/>
        <v>10_Oct</v>
      </c>
      <c r="F2385" s="12" t="str">
        <f t="shared" si="236"/>
        <v>Oct-14</v>
      </c>
      <c r="G2385" s="12"/>
    </row>
    <row r="2386" spans="1:7">
      <c r="A2386" s="2">
        <f t="shared" si="238"/>
        <v>41923</v>
      </c>
      <c r="B2386" t="str">
        <f t="shared" si="237"/>
        <v>2014_10</v>
      </c>
      <c r="C2386" t="str">
        <f t="shared" si="233"/>
        <v>Oct</v>
      </c>
      <c r="D2386" t="str">
        <f t="shared" si="234"/>
        <v>2014_Oct</v>
      </c>
      <c r="E2386" s="12" t="str">
        <f t="shared" si="235"/>
        <v>11_Oct</v>
      </c>
      <c r="F2386" s="12" t="str">
        <f t="shared" si="236"/>
        <v>Oct-14</v>
      </c>
      <c r="G2386" s="12"/>
    </row>
    <row r="2387" spans="1:7">
      <c r="A2387" s="2">
        <f t="shared" si="238"/>
        <v>41924</v>
      </c>
      <c r="B2387" t="str">
        <f t="shared" si="237"/>
        <v>2014_10</v>
      </c>
      <c r="C2387" t="str">
        <f t="shared" si="233"/>
        <v>Oct</v>
      </c>
      <c r="D2387" t="str">
        <f t="shared" si="234"/>
        <v>2014_Oct</v>
      </c>
      <c r="E2387" s="12" t="str">
        <f t="shared" si="235"/>
        <v>12_Oct</v>
      </c>
      <c r="F2387" s="12" t="str">
        <f t="shared" si="236"/>
        <v>Oct-14</v>
      </c>
      <c r="G2387" s="12"/>
    </row>
    <row r="2388" spans="1:7">
      <c r="A2388" s="2">
        <f t="shared" si="238"/>
        <v>41925</v>
      </c>
      <c r="B2388" t="str">
        <f t="shared" si="237"/>
        <v>2014_10</v>
      </c>
      <c r="C2388" t="str">
        <f t="shared" si="233"/>
        <v>Oct</v>
      </c>
      <c r="D2388" t="str">
        <f t="shared" si="234"/>
        <v>2014_Oct</v>
      </c>
      <c r="E2388" s="12" t="str">
        <f t="shared" si="235"/>
        <v>13_Oct</v>
      </c>
      <c r="F2388" s="12" t="str">
        <f t="shared" si="236"/>
        <v>Oct-14</v>
      </c>
      <c r="G2388" s="12"/>
    </row>
    <row r="2389" spans="1:7">
      <c r="A2389" s="2">
        <f t="shared" si="238"/>
        <v>41926</v>
      </c>
      <c r="B2389" t="str">
        <f t="shared" si="237"/>
        <v>2014_10</v>
      </c>
      <c r="C2389" t="str">
        <f t="shared" si="233"/>
        <v>Oct</v>
      </c>
      <c r="D2389" t="str">
        <f t="shared" si="234"/>
        <v>2014_Oct</v>
      </c>
      <c r="E2389" s="12" t="str">
        <f t="shared" si="235"/>
        <v>14_Oct</v>
      </c>
      <c r="F2389" s="12" t="str">
        <f t="shared" si="236"/>
        <v>Oct-14</v>
      </c>
      <c r="G2389" s="12"/>
    </row>
    <row r="2390" spans="1:7">
      <c r="A2390" s="2">
        <f t="shared" si="238"/>
        <v>41927</v>
      </c>
      <c r="B2390" t="str">
        <f t="shared" si="237"/>
        <v>2014_10</v>
      </c>
      <c r="C2390" t="str">
        <f t="shared" si="233"/>
        <v>Oct</v>
      </c>
      <c r="D2390" t="str">
        <f t="shared" si="234"/>
        <v>2014_Oct</v>
      </c>
      <c r="E2390" s="12" t="str">
        <f t="shared" si="235"/>
        <v>15_Oct</v>
      </c>
      <c r="F2390" s="12" t="str">
        <f t="shared" si="236"/>
        <v>Oct-14</v>
      </c>
      <c r="G2390" s="12"/>
    </row>
    <row r="2391" spans="1:7">
      <c r="A2391" s="2">
        <f t="shared" si="238"/>
        <v>41928</v>
      </c>
      <c r="B2391" t="str">
        <f t="shared" si="237"/>
        <v>2014_10</v>
      </c>
      <c r="C2391" t="str">
        <f t="shared" si="233"/>
        <v>Oct</v>
      </c>
      <c r="D2391" t="str">
        <f t="shared" si="234"/>
        <v>2014_Oct</v>
      </c>
      <c r="E2391" s="12" t="str">
        <f t="shared" si="235"/>
        <v>16_Oct</v>
      </c>
      <c r="F2391" s="12" t="str">
        <f t="shared" si="236"/>
        <v>Oct-14</v>
      </c>
      <c r="G2391" s="12"/>
    </row>
    <row r="2392" spans="1:7">
      <c r="A2392" s="2">
        <f t="shared" si="238"/>
        <v>41929</v>
      </c>
      <c r="B2392" t="str">
        <f t="shared" si="237"/>
        <v>2014_10</v>
      </c>
      <c r="C2392" t="str">
        <f t="shared" si="233"/>
        <v>Oct</v>
      </c>
      <c r="D2392" t="str">
        <f t="shared" si="234"/>
        <v>2014_Oct</v>
      </c>
      <c r="E2392" s="12" t="str">
        <f t="shared" si="235"/>
        <v>17_Oct</v>
      </c>
      <c r="F2392" s="12" t="str">
        <f t="shared" si="236"/>
        <v>Oct-14</v>
      </c>
      <c r="G2392" s="12"/>
    </row>
    <row r="2393" spans="1:7">
      <c r="A2393" s="2">
        <f t="shared" si="238"/>
        <v>41930</v>
      </c>
      <c r="B2393" t="str">
        <f t="shared" si="237"/>
        <v>2014_10</v>
      </c>
      <c r="C2393" t="str">
        <f t="shared" si="233"/>
        <v>Oct</v>
      </c>
      <c r="D2393" t="str">
        <f t="shared" si="234"/>
        <v>2014_Oct</v>
      </c>
      <c r="E2393" s="12" t="str">
        <f t="shared" si="235"/>
        <v>18_Oct</v>
      </c>
      <c r="F2393" s="12" t="str">
        <f t="shared" si="236"/>
        <v>Oct-14</v>
      </c>
      <c r="G2393" s="12"/>
    </row>
    <row r="2394" spans="1:7">
      <c r="A2394" s="2">
        <f t="shared" si="238"/>
        <v>41931</v>
      </c>
      <c r="B2394" t="str">
        <f t="shared" si="237"/>
        <v>2014_10</v>
      </c>
      <c r="C2394" t="str">
        <f t="shared" si="233"/>
        <v>Oct</v>
      </c>
      <c r="D2394" t="str">
        <f t="shared" si="234"/>
        <v>2014_Oct</v>
      </c>
      <c r="E2394" s="12" t="str">
        <f t="shared" si="235"/>
        <v>19_Oct</v>
      </c>
      <c r="F2394" s="12" t="str">
        <f t="shared" si="236"/>
        <v>Oct-14</v>
      </c>
      <c r="G2394" s="12"/>
    </row>
    <row r="2395" spans="1:7">
      <c r="A2395" s="2">
        <f t="shared" si="238"/>
        <v>41932</v>
      </c>
      <c r="B2395" t="str">
        <f t="shared" si="237"/>
        <v>2014_10</v>
      </c>
      <c r="C2395" t="str">
        <f t="shared" si="233"/>
        <v>Oct</v>
      </c>
      <c r="D2395" t="str">
        <f t="shared" si="234"/>
        <v>2014_Oct</v>
      </c>
      <c r="E2395" s="12" t="str">
        <f t="shared" si="235"/>
        <v>20_Oct</v>
      </c>
      <c r="F2395" s="12" t="str">
        <f t="shared" si="236"/>
        <v>Oct-14</v>
      </c>
      <c r="G2395" s="12"/>
    </row>
    <row r="2396" spans="1:7">
      <c r="A2396" s="2">
        <f t="shared" si="238"/>
        <v>41933</v>
      </c>
      <c r="B2396" t="str">
        <f t="shared" si="237"/>
        <v>2014_10</v>
      </c>
      <c r="C2396" t="str">
        <f t="shared" si="233"/>
        <v>Oct</v>
      </c>
      <c r="D2396" t="str">
        <f t="shared" si="234"/>
        <v>2014_Oct</v>
      </c>
      <c r="E2396" s="12" t="str">
        <f t="shared" si="235"/>
        <v>21_Oct</v>
      </c>
      <c r="F2396" s="12" t="str">
        <f t="shared" si="236"/>
        <v>Oct-14</v>
      </c>
      <c r="G2396" s="12"/>
    </row>
    <row r="2397" spans="1:7">
      <c r="A2397" s="2">
        <f t="shared" si="238"/>
        <v>41934</v>
      </c>
      <c r="B2397" t="str">
        <f t="shared" si="237"/>
        <v>2014_10</v>
      </c>
      <c r="C2397" t="str">
        <f t="shared" si="233"/>
        <v>Oct</v>
      </c>
      <c r="D2397" t="str">
        <f t="shared" si="234"/>
        <v>2014_Oct</v>
      </c>
      <c r="E2397" s="12" t="str">
        <f t="shared" si="235"/>
        <v>22_Oct</v>
      </c>
      <c r="F2397" s="12" t="str">
        <f t="shared" si="236"/>
        <v>Oct-14</v>
      </c>
      <c r="G2397" s="12"/>
    </row>
    <row r="2398" spans="1:7">
      <c r="A2398" s="2">
        <f t="shared" si="238"/>
        <v>41935</v>
      </c>
      <c r="B2398" t="str">
        <f t="shared" si="237"/>
        <v>2014_10</v>
      </c>
      <c r="C2398" t="str">
        <f t="shared" si="233"/>
        <v>Oct</v>
      </c>
      <c r="D2398" t="str">
        <f t="shared" si="234"/>
        <v>2014_Oct</v>
      </c>
      <c r="E2398" s="12" t="str">
        <f t="shared" si="235"/>
        <v>23_Oct</v>
      </c>
      <c r="F2398" s="12" t="str">
        <f t="shared" si="236"/>
        <v>Oct-14</v>
      </c>
      <c r="G2398" s="12"/>
    </row>
    <row r="2399" spans="1:7">
      <c r="A2399" s="2">
        <f t="shared" si="238"/>
        <v>41936</v>
      </c>
      <c r="B2399" t="str">
        <f t="shared" si="237"/>
        <v>2014_10</v>
      </c>
      <c r="C2399" t="str">
        <f t="shared" si="233"/>
        <v>Oct</v>
      </c>
      <c r="D2399" t="str">
        <f t="shared" si="234"/>
        <v>2014_Oct</v>
      </c>
      <c r="E2399" s="12" t="str">
        <f t="shared" si="235"/>
        <v>24_Oct</v>
      </c>
      <c r="F2399" s="12" t="str">
        <f t="shared" si="236"/>
        <v>Oct-14</v>
      </c>
      <c r="G2399" s="12"/>
    </row>
    <row r="2400" spans="1:7">
      <c r="A2400" s="2">
        <f t="shared" si="238"/>
        <v>41937</v>
      </c>
      <c r="B2400" t="str">
        <f t="shared" si="237"/>
        <v>2014_10</v>
      </c>
      <c r="C2400" t="str">
        <f t="shared" si="233"/>
        <v>Oct</v>
      </c>
      <c r="D2400" t="str">
        <f t="shared" si="234"/>
        <v>2014_Oct</v>
      </c>
      <c r="E2400" s="12" t="str">
        <f t="shared" si="235"/>
        <v>25_Oct</v>
      </c>
      <c r="F2400" s="12" t="str">
        <f t="shared" si="236"/>
        <v>Oct-14</v>
      </c>
      <c r="G2400" s="12"/>
    </row>
    <row r="2401" spans="1:7">
      <c r="A2401" s="2">
        <f t="shared" si="238"/>
        <v>41938</v>
      </c>
      <c r="B2401" t="str">
        <f t="shared" si="237"/>
        <v>2014_10</v>
      </c>
      <c r="C2401" t="str">
        <f t="shared" si="233"/>
        <v>Oct</v>
      </c>
      <c r="D2401" t="str">
        <f t="shared" si="234"/>
        <v>2014_Oct</v>
      </c>
      <c r="E2401" s="12" t="str">
        <f t="shared" si="235"/>
        <v>26_Oct</v>
      </c>
      <c r="F2401" s="12" t="str">
        <f t="shared" si="236"/>
        <v>Oct-14</v>
      </c>
      <c r="G2401" s="12"/>
    </row>
    <row r="2402" spans="1:7">
      <c r="A2402" s="2">
        <f t="shared" si="238"/>
        <v>41939</v>
      </c>
      <c r="B2402" t="str">
        <f t="shared" si="237"/>
        <v>2014_10</v>
      </c>
      <c r="C2402" t="str">
        <f t="shared" si="233"/>
        <v>Oct</v>
      </c>
      <c r="D2402" t="str">
        <f t="shared" si="234"/>
        <v>2014_Oct</v>
      </c>
      <c r="E2402" s="12" t="str">
        <f t="shared" si="235"/>
        <v>27_Oct</v>
      </c>
      <c r="F2402" s="12" t="str">
        <f t="shared" si="236"/>
        <v>Oct-14</v>
      </c>
      <c r="G2402" s="12"/>
    </row>
    <row r="2403" spans="1:7">
      <c r="A2403" s="2">
        <f t="shared" si="238"/>
        <v>41940</v>
      </c>
      <c r="B2403" t="str">
        <f t="shared" si="237"/>
        <v>2014_10</v>
      </c>
      <c r="C2403" t="str">
        <f t="shared" si="233"/>
        <v>Oct</v>
      </c>
      <c r="D2403" t="str">
        <f t="shared" si="234"/>
        <v>2014_Oct</v>
      </c>
      <c r="E2403" s="12" t="str">
        <f t="shared" si="235"/>
        <v>28_Oct</v>
      </c>
      <c r="F2403" s="12" t="str">
        <f t="shared" si="236"/>
        <v>Oct-14</v>
      </c>
      <c r="G2403" s="12"/>
    </row>
    <row r="2404" spans="1:7">
      <c r="A2404" s="2">
        <f t="shared" si="238"/>
        <v>41941</v>
      </c>
      <c r="B2404" t="str">
        <f t="shared" si="237"/>
        <v>2014_10</v>
      </c>
      <c r="C2404" t="str">
        <f t="shared" si="233"/>
        <v>Oct</v>
      </c>
      <c r="D2404" t="str">
        <f t="shared" si="234"/>
        <v>2014_Oct</v>
      </c>
      <c r="E2404" s="12" t="str">
        <f t="shared" si="235"/>
        <v>29_Oct</v>
      </c>
      <c r="F2404" s="12" t="str">
        <f t="shared" si="236"/>
        <v>Oct-14</v>
      </c>
      <c r="G2404" s="12"/>
    </row>
    <row r="2405" spans="1:7">
      <c r="A2405" s="2">
        <f t="shared" si="238"/>
        <v>41942</v>
      </c>
      <c r="B2405" t="str">
        <f t="shared" si="237"/>
        <v>2014_10</v>
      </c>
      <c r="C2405" t="str">
        <f t="shared" si="233"/>
        <v>Oct</v>
      </c>
      <c r="D2405" t="str">
        <f t="shared" si="234"/>
        <v>2014_Oct</v>
      </c>
      <c r="E2405" s="12" t="str">
        <f t="shared" si="235"/>
        <v>30_Oct</v>
      </c>
      <c r="F2405" s="12" t="str">
        <f t="shared" si="236"/>
        <v>Oct-14</v>
      </c>
      <c r="G2405" s="12"/>
    </row>
    <row r="2406" spans="1:7">
      <c r="A2406" s="2">
        <f t="shared" si="238"/>
        <v>41943</v>
      </c>
      <c r="B2406" t="str">
        <f t="shared" si="237"/>
        <v>2014_10</v>
      </c>
      <c r="C2406" t="str">
        <f t="shared" si="233"/>
        <v>Oct</v>
      </c>
      <c r="D2406" t="str">
        <f t="shared" si="234"/>
        <v>2014_Oct</v>
      </c>
      <c r="E2406" s="12" t="str">
        <f t="shared" si="235"/>
        <v>31_Oct</v>
      </c>
      <c r="F2406" s="12" t="str">
        <f t="shared" si="236"/>
        <v>Oct-14</v>
      </c>
      <c r="G2406" s="12"/>
    </row>
    <row r="2407" spans="1:7">
      <c r="A2407" s="2">
        <f t="shared" si="238"/>
        <v>41944</v>
      </c>
      <c r="B2407" t="str">
        <f t="shared" si="237"/>
        <v>2014_11</v>
      </c>
      <c r="C2407" t="str">
        <f t="shared" si="233"/>
        <v>Nov</v>
      </c>
      <c r="D2407" t="str">
        <f t="shared" si="234"/>
        <v>2014_Nov</v>
      </c>
      <c r="E2407" s="12" t="str">
        <f t="shared" si="235"/>
        <v>01_Nov</v>
      </c>
      <c r="F2407" s="12" t="str">
        <f t="shared" si="236"/>
        <v>Nov-14</v>
      </c>
      <c r="G2407" s="12"/>
    </row>
    <row r="2408" spans="1:7">
      <c r="A2408" s="2">
        <f t="shared" si="238"/>
        <v>41945</v>
      </c>
      <c r="B2408" t="str">
        <f t="shared" si="237"/>
        <v>2014_11</v>
      </c>
      <c r="C2408" t="str">
        <f t="shared" si="233"/>
        <v>Nov</v>
      </c>
      <c r="D2408" t="str">
        <f t="shared" si="234"/>
        <v>2014_Nov</v>
      </c>
      <c r="E2408" s="12" t="str">
        <f t="shared" si="235"/>
        <v>02_Nov</v>
      </c>
      <c r="F2408" s="12" t="str">
        <f t="shared" si="236"/>
        <v>Nov-14</v>
      </c>
      <c r="G2408" s="12"/>
    </row>
    <row r="2409" spans="1:7">
      <c r="A2409" s="2">
        <f t="shared" si="238"/>
        <v>41946</v>
      </c>
      <c r="B2409" t="str">
        <f t="shared" si="237"/>
        <v>2014_11</v>
      </c>
      <c r="C2409" t="str">
        <f t="shared" si="233"/>
        <v>Nov</v>
      </c>
      <c r="D2409" t="str">
        <f t="shared" si="234"/>
        <v>2014_Nov</v>
      </c>
      <c r="E2409" s="12" t="str">
        <f t="shared" si="235"/>
        <v>03_Nov</v>
      </c>
      <c r="F2409" s="12" t="str">
        <f t="shared" si="236"/>
        <v>Nov-14</v>
      </c>
      <c r="G2409" s="12"/>
    </row>
    <row r="2410" spans="1:7">
      <c r="A2410" s="2">
        <f t="shared" si="238"/>
        <v>41947</v>
      </c>
      <c r="B2410" t="str">
        <f t="shared" si="237"/>
        <v>2014_11</v>
      </c>
      <c r="C2410" t="str">
        <f t="shared" si="233"/>
        <v>Nov</v>
      </c>
      <c r="D2410" t="str">
        <f t="shared" si="234"/>
        <v>2014_Nov</v>
      </c>
      <c r="E2410" s="12" t="str">
        <f t="shared" si="235"/>
        <v>04_Nov</v>
      </c>
      <c r="F2410" s="12" t="str">
        <f t="shared" si="236"/>
        <v>Nov-14</v>
      </c>
      <c r="G2410" s="12"/>
    </row>
    <row r="2411" spans="1:7">
      <c r="A2411" s="2">
        <f t="shared" si="238"/>
        <v>41948</v>
      </c>
      <c r="B2411" t="str">
        <f t="shared" si="237"/>
        <v>2014_11</v>
      </c>
      <c r="C2411" t="str">
        <f t="shared" si="233"/>
        <v>Nov</v>
      </c>
      <c r="D2411" t="str">
        <f t="shared" si="234"/>
        <v>2014_Nov</v>
      </c>
      <c r="E2411" s="12" t="str">
        <f t="shared" si="235"/>
        <v>05_Nov</v>
      </c>
      <c r="F2411" s="12" t="str">
        <f t="shared" si="236"/>
        <v>Nov-14</v>
      </c>
      <c r="G2411" s="12"/>
    </row>
    <row r="2412" spans="1:7">
      <c r="A2412" s="2">
        <f t="shared" si="238"/>
        <v>41949</v>
      </c>
      <c r="B2412" t="str">
        <f t="shared" si="237"/>
        <v>2014_11</v>
      </c>
      <c r="C2412" t="str">
        <f t="shared" si="233"/>
        <v>Nov</v>
      </c>
      <c r="D2412" t="str">
        <f t="shared" si="234"/>
        <v>2014_Nov</v>
      </c>
      <c r="E2412" s="12" t="str">
        <f t="shared" si="235"/>
        <v>06_Nov</v>
      </c>
      <c r="F2412" s="12" t="str">
        <f t="shared" si="236"/>
        <v>Nov-14</v>
      </c>
      <c r="G2412" s="12"/>
    </row>
    <row r="2413" spans="1:7">
      <c r="A2413" s="2">
        <f t="shared" si="238"/>
        <v>41950</v>
      </c>
      <c r="B2413" t="str">
        <f t="shared" si="237"/>
        <v>2014_11</v>
      </c>
      <c r="C2413" t="str">
        <f t="shared" si="233"/>
        <v>Nov</v>
      </c>
      <c r="D2413" t="str">
        <f t="shared" si="234"/>
        <v>2014_Nov</v>
      </c>
      <c r="E2413" s="12" t="str">
        <f t="shared" si="235"/>
        <v>07_Nov</v>
      </c>
      <c r="F2413" s="12" t="str">
        <f t="shared" si="236"/>
        <v>Nov-14</v>
      </c>
      <c r="G2413" s="12"/>
    </row>
    <row r="2414" spans="1:7">
      <c r="A2414" s="2">
        <f t="shared" si="238"/>
        <v>41951</v>
      </c>
      <c r="B2414" t="str">
        <f t="shared" si="237"/>
        <v>2014_11</v>
      </c>
      <c r="C2414" t="str">
        <f t="shared" si="233"/>
        <v>Nov</v>
      </c>
      <c r="D2414" t="str">
        <f t="shared" si="234"/>
        <v>2014_Nov</v>
      </c>
      <c r="E2414" s="12" t="str">
        <f t="shared" si="235"/>
        <v>08_Nov</v>
      </c>
      <c r="F2414" s="12" t="str">
        <f t="shared" si="236"/>
        <v>Nov-14</v>
      </c>
      <c r="G2414" s="12"/>
    </row>
    <row r="2415" spans="1:7">
      <c r="A2415" s="2">
        <f t="shared" si="238"/>
        <v>41952</v>
      </c>
      <c r="B2415" t="str">
        <f t="shared" si="237"/>
        <v>2014_11</v>
      </c>
      <c r="C2415" t="str">
        <f t="shared" si="233"/>
        <v>Nov</v>
      </c>
      <c r="D2415" t="str">
        <f t="shared" si="234"/>
        <v>2014_Nov</v>
      </c>
      <c r="E2415" s="12" t="str">
        <f t="shared" si="235"/>
        <v>09_Nov</v>
      </c>
      <c r="F2415" s="12" t="str">
        <f t="shared" si="236"/>
        <v>Nov-14</v>
      </c>
      <c r="G2415" s="12"/>
    </row>
    <row r="2416" spans="1:7">
      <c r="A2416" s="2">
        <f t="shared" si="238"/>
        <v>41953</v>
      </c>
      <c r="B2416" t="str">
        <f t="shared" si="237"/>
        <v>2014_11</v>
      </c>
      <c r="C2416" t="str">
        <f t="shared" si="233"/>
        <v>Nov</v>
      </c>
      <c r="D2416" t="str">
        <f t="shared" si="234"/>
        <v>2014_Nov</v>
      </c>
      <c r="E2416" s="12" t="str">
        <f t="shared" si="235"/>
        <v>10_Nov</v>
      </c>
      <c r="F2416" s="12" t="str">
        <f t="shared" si="236"/>
        <v>Nov-14</v>
      </c>
      <c r="G2416" s="12"/>
    </row>
    <row r="2417" spans="1:7">
      <c r="A2417" s="2">
        <f t="shared" si="238"/>
        <v>41954</v>
      </c>
      <c r="B2417" t="str">
        <f t="shared" si="237"/>
        <v>2014_11</v>
      </c>
      <c r="C2417" t="str">
        <f t="shared" si="233"/>
        <v>Nov</v>
      </c>
      <c r="D2417" t="str">
        <f t="shared" si="234"/>
        <v>2014_Nov</v>
      </c>
      <c r="E2417" s="12" t="str">
        <f t="shared" si="235"/>
        <v>11_Nov</v>
      </c>
      <c r="F2417" s="12" t="str">
        <f t="shared" si="236"/>
        <v>Nov-14</v>
      </c>
      <c r="G2417" s="12"/>
    </row>
    <row r="2418" spans="1:7">
      <c r="A2418" s="2">
        <f t="shared" si="238"/>
        <v>41955</v>
      </c>
      <c r="B2418" t="str">
        <f t="shared" si="237"/>
        <v>2014_11</v>
      </c>
      <c r="C2418" t="str">
        <f t="shared" si="233"/>
        <v>Nov</v>
      </c>
      <c r="D2418" t="str">
        <f t="shared" si="234"/>
        <v>2014_Nov</v>
      </c>
      <c r="E2418" s="12" t="str">
        <f t="shared" si="235"/>
        <v>12_Nov</v>
      </c>
      <c r="F2418" s="12" t="str">
        <f t="shared" si="236"/>
        <v>Nov-14</v>
      </c>
      <c r="G2418" s="12"/>
    </row>
    <row r="2419" spans="1:7">
      <c r="A2419" s="2">
        <f t="shared" si="238"/>
        <v>41956</v>
      </c>
      <c r="B2419" t="str">
        <f t="shared" si="237"/>
        <v>2014_11</v>
      </c>
      <c r="C2419" t="str">
        <f t="shared" si="233"/>
        <v>Nov</v>
      </c>
      <c r="D2419" t="str">
        <f t="shared" si="234"/>
        <v>2014_Nov</v>
      </c>
      <c r="E2419" s="12" t="str">
        <f t="shared" si="235"/>
        <v>13_Nov</v>
      </c>
      <c r="F2419" s="12" t="str">
        <f t="shared" si="236"/>
        <v>Nov-14</v>
      </c>
      <c r="G2419" s="12"/>
    </row>
    <row r="2420" spans="1:7">
      <c r="A2420" s="2">
        <f t="shared" si="238"/>
        <v>41957</v>
      </c>
      <c r="B2420" t="str">
        <f t="shared" si="237"/>
        <v>2014_11</v>
      </c>
      <c r="C2420" t="str">
        <f t="shared" si="233"/>
        <v>Nov</v>
      </c>
      <c r="D2420" t="str">
        <f t="shared" si="234"/>
        <v>2014_Nov</v>
      </c>
      <c r="E2420" s="12" t="str">
        <f t="shared" si="235"/>
        <v>14_Nov</v>
      </c>
      <c r="F2420" s="12" t="str">
        <f t="shared" si="236"/>
        <v>Nov-14</v>
      </c>
      <c r="G2420" s="12"/>
    </row>
    <row r="2421" spans="1:7">
      <c r="A2421" s="2">
        <f t="shared" si="238"/>
        <v>41958</v>
      </c>
      <c r="B2421" t="str">
        <f t="shared" si="237"/>
        <v>2014_11</v>
      </c>
      <c r="C2421" t="str">
        <f t="shared" si="233"/>
        <v>Nov</v>
      </c>
      <c r="D2421" t="str">
        <f t="shared" si="234"/>
        <v>2014_Nov</v>
      </c>
      <c r="E2421" s="12" t="str">
        <f t="shared" si="235"/>
        <v>15_Nov</v>
      </c>
      <c r="F2421" s="12" t="str">
        <f t="shared" si="236"/>
        <v>Nov-14</v>
      </c>
      <c r="G2421" s="12"/>
    </row>
    <row r="2422" spans="1:7">
      <c r="A2422" s="2">
        <f t="shared" si="238"/>
        <v>41959</v>
      </c>
      <c r="B2422" t="str">
        <f t="shared" si="237"/>
        <v>2014_11</v>
      </c>
      <c r="C2422" t="str">
        <f t="shared" si="233"/>
        <v>Nov</v>
      </c>
      <c r="D2422" t="str">
        <f t="shared" si="234"/>
        <v>2014_Nov</v>
      </c>
      <c r="E2422" s="12" t="str">
        <f t="shared" si="235"/>
        <v>16_Nov</v>
      </c>
      <c r="F2422" s="12" t="str">
        <f t="shared" si="236"/>
        <v>Nov-14</v>
      </c>
      <c r="G2422" s="12"/>
    </row>
    <row r="2423" spans="1:7">
      <c r="A2423" s="2">
        <f t="shared" si="238"/>
        <v>41960</v>
      </c>
      <c r="B2423" t="str">
        <f t="shared" si="237"/>
        <v>2014_11</v>
      </c>
      <c r="C2423" t="str">
        <f t="shared" si="233"/>
        <v>Nov</v>
      </c>
      <c r="D2423" t="str">
        <f t="shared" si="234"/>
        <v>2014_Nov</v>
      </c>
      <c r="E2423" s="12" t="str">
        <f t="shared" si="235"/>
        <v>17_Nov</v>
      </c>
      <c r="F2423" s="12" t="str">
        <f t="shared" si="236"/>
        <v>Nov-14</v>
      </c>
      <c r="G2423" s="12"/>
    </row>
    <row r="2424" spans="1:7">
      <c r="A2424" s="2">
        <f t="shared" si="238"/>
        <v>41961</v>
      </c>
      <c r="B2424" t="str">
        <f t="shared" si="237"/>
        <v>2014_11</v>
      </c>
      <c r="C2424" t="str">
        <f t="shared" si="233"/>
        <v>Nov</v>
      </c>
      <c r="D2424" t="str">
        <f t="shared" si="234"/>
        <v>2014_Nov</v>
      </c>
      <c r="E2424" s="12" t="str">
        <f t="shared" si="235"/>
        <v>18_Nov</v>
      </c>
      <c r="F2424" s="12" t="str">
        <f t="shared" si="236"/>
        <v>Nov-14</v>
      </c>
      <c r="G2424" s="12"/>
    </row>
    <row r="2425" spans="1:7">
      <c r="A2425" s="2">
        <f t="shared" si="238"/>
        <v>41962</v>
      </c>
      <c r="B2425" t="str">
        <f t="shared" si="237"/>
        <v>2014_11</v>
      </c>
      <c r="C2425" t="str">
        <f t="shared" si="233"/>
        <v>Nov</v>
      </c>
      <c r="D2425" t="str">
        <f t="shared" si="234"/>
        <v>2014_Nov</v>
      </c>
      <c r="E2425" s="12" t="str">
        <f t="shared" si="235"/>
        <v>19_Nov</v>
      </c>
      <c r="F2425" s="12" t="str">
        <f t="shared" si="236"/>
        <v>Nov-14</v>
      </c>
      <c r="G2425" s="12"/>
    </row>
    <row r="2426" spans="1:7">
      <c r="A2426" s="2">
        <f t="shared" si="238"/>
        <v>41963</v>
      </c>
      <c r="B2426" t="str">
        <f t="shared" si="237"/>
        <v>2014_11</v>
      </c>
      <c r="C2426" t="str">
        <f t="shared" si="233"/>
        <v>Nov</v>
      </c>
      <c r="D2426" t="str">
        <f t="shared" si="234"/>
        <v>2014_Nov</v>
      </c>
      <c r="E2426" s="12" t="str">
        <f t="shared" si="235"/>
        <v>20_Nov</v>
      </c>
      <c r="F2426" s="12" t="str">
        <f t="shared" si="236"/>
        <v>Nov-14</v>
      </c>
      <c r="G2426" s="12"/>
    </row>
    <row r="2427" spans="1:7">
      <c r="A2427" s="2">
        <f t="shared" si="238"/>
        <v>41964</v>
      </c>
      <c r="B2427" t="str">
        <f t="shared" si="237"/>
        <v>2014_11</v>
      </c>
      <c r="C2427" t="str">
        <f t="shared" si="233"/>
        <v>Nov</v>
      </c>
      <c r="D2427" t="str">
        <f t="shared" si="234"/>
        <v>2014_Nov</v>
      </c>
      <c r="E2427" s="12" t="str">
        <f t="shared" si="235"/>
        <v>21_Nov</v>
      </c>
      <c r="F2427" s="12" t="str">
        <f t="shared" si="236"/>
        <v>Nov-14</v>
      </c>
      <c r="G2427" s="12"/>
    </row>
    <row r="2428" spans="1:7">
      <c r="A2428" s="2">
        <f t="shared" si="238"/>
        <v>41965</v>
      </c>
      <c r="B2428" t="str">
        <f t="shared" si="237"/>
        <v>2014_11</v>
      </c>
      <c r="C2428" t="str">
        <f t="shared" si="233"/>
        <v>Nov</v>
      </c>
      <c r="D2428" t="str">
        <f t="shared" si="234"/>
        <v>2014_Nov</v>
      </c>
      <c r="E2428" s="12" t="str">
        <f t="shared" si="235"/>
        <v>22_Nov</v>
      </c>
      <c r="F2428" s="12" t="str">
        <f t="shared" si="236"/>
        <v>Nov-14</v>
      </c>
      <c r="G2428" s="12"/>
    </row>
    <row r="2429" spans="1:7">
      <c r="A2429" s="2">
        <f t="shared" si="238"/>
        <v>41966</v>
      </c>
      <c r="B2429" t="str">
        <f t="shared" si="237"/>
        <v>2014_11</v>
      </c>
      <c r="C2429" t="str">
        <f t="shared" si="233"/>
        <v>Nov</v>
      </c>
      <c r="D2429" t="str">
        <f t="shared" si="234"/>
        <v>2014_Nov</v>
      </c>
      <c r="E2429" s="12" t="str">
        <f t="shared" si="235"/>
        <v>23_Nov</v>
      </c>
      <c r="F2429" s="12" t="str">
        <f t="shared" si="236"/>
        <v>Nov-14</v>
      </c>
      <c r="G2429" s="12"/>
    </row>
    <row r="2430" spans="1:7">
      <c r="A2430" s="2">
        <f t="shared" si="238"/>
        <v>41967</v>
      </c>
      <c r="B2430" t="str">
        <f t="shared" si="237"/>
        <v>2014_11</v>
      </c>
      <c r="C2430" t="str">
        <f t="shared" si="233"/>
        <v>Nov</v>
      </c>
      <c r="D2430" t="str">
        <f t="shared" si="234"/>
        <v>2014_Nov</v>
      </c>
      <c r="E2430" s="12" t="str">
        <f t="shared" si="235"/>
        <v>24_Nov</v>
      </c>
      <c r="F2430" s="12" t="str">
        <f t="shared" si="236"/>
        <v>Nov-14</v>
      </c>
      <c r="G2430" s="12"/>
    </row>
    <row r="2431" spans="1:7">
      <c r="A2431" s="2">
        <f t="shared" si="238"/>
        <v>41968</v>
      </c>
      <c r="B2431" t="str">
        <f t="shared" si="237"/>
        <v>2014_11</v>
      </c>
      <c r="C2431" t="str">
        <f t="shared" si="233"/>
        <v>Nov</v>
      </c>
      <c r="D2431" t="str">
        <f t="shared" si="234"/>
        <v>2014_Nov</v>
      </c>
      <c r="E2431" s="12" t="str">
        <f t="shared" si="235"/>
        <v>25_Nov</v>
      </c>
      <c r="F2431" s="12" t="str">
        <f t="shared" si="236"/>
        <v>Nov-14</v>
      </c>
      <c r="G2431" s="12"/>
    </row>
    <row r="2432" spans="1:7">
      <c r="A2432" s="2">
        <f t="shared" si="238"/>
        <v>41969</v>
      </c>
      <c r="B2432" t="str">
        <f t="shared" si="237"/>
        <v>2014_11</v>
      </c>
      <c r="C2432" t="str">
        <f t="shared" si="233"/>
        <v>Nov</v>
      </c>
      <c r="D2432" t="str">
        <f t="shared" si="234"/>
        <v>2014_Nov</v>
      </c>
      <c r="E2432" s="12" t="str">
        <f t="shared" si="235"/>
        <v>26_Nov</v>
      </c>
      <c r="F2432" s="12" t="str">
        <f t="shared" si="236"/>
        <v>Nov-14</v>
      </c>
      <c r="G2432" s="12"/>
    </row>
    <row r="2433" spans="1:7">
      <c r="A2433" s="2">
        <f t="shared" si="238"/>
        <v>41970</v>
      </c>
      <c r="B2433" t="str">
        <f t="shared" si="237"/>
        <v>2014_11</v>
      </c>
      <c r="C2433" t="str">
        <f t="shared" si="233"/>
        <v>Nov</v>
      </c>
      <c r="D2433" t="str">
        <f t="shared" si="234"/>
        <v>2014_Nov</v>
      </c>
      <c r="E2433" s="12" t="str">
        <f t="shared" si="235"/>
        <v>27_Nov</v>
      </c>
      <c r="F2433" s="12" t="str">
        <f t="shared" si="236"/>
        <v>Nov-14</v>
      </c>
      <c r="G2433" s="12"/>
    </row>
    <row r="2434" spans="1:7">
      <c r="A2434" s="2">
        <f t="shared" si="238"/>
        <v>41971</v>
      </c>
      <c r="B2434" t="str">
        <f t="shared" si="237"/>
        <v>2014_11</v>
      </c>
      <c r="C2434" t="str">
        <f t="shared" ref="C2434:C2497" si="239">VLOOKUP(TEXT(MONTH(A2434),"00"),$H$2:$I$13,2,FALSE)</f>
        <v>Nov</v>
      </c>
      <c r="D2434" t="str">
        <f t="shared" si="234"/>
        <v>2014_Nov</v>
      </c>
      <c r="E2434" s="12" t="str">
        <f t="shared" si="235"/>
        <v>28_Nov</v>
      </c>
      <c r="F2434" s="12" t="str">
        <f t="shared" si="236"/>
        <v>Nov-14</v>
      </c>
      <c r="G2434" s="12"/>
    </row>
    <row r="2435" spans="1:7">
      <c r="A2435" s="2">
        <f t="shared" si="238"/>
        <v>41972</v>
      </c>
      <c r="B2435" t="str">
        <f t="shared" si="237"/>
        <v>2014_11</v>
      </c>
      <c r="C2435" t="str">
        <f t="shared" si="239"/>
        <v>Nov</v>
      </c>
      <c r="D2435" t="str">
        <f t="shared" ref="D2435:D2498" si="240">TEXT(YEAR(A2435),"0000")&amp;"_"&amp;C2435</f>
        <v>2014_Nov</v>
      </c>
      <c r="E2435" s="12" t="str">
        <f t="shared" ref="E2435:E2498" si="241">VLOOKUP(DAY(A2435),$G$2:$H$32,2,FALSE)&amp;"_"&amp;C2435</f>
        <v>29_Nov</v>
      </c>
      <c r="F2435" s="12" t="str">
        <f t="shared" si="236"/>
        <v>Nov-14</v>
      </c>
      <c r="G2435" s="12"/>
    </row>
    <row r="2436" spans="1:7">
      <c r="A2436" s="2">
        <f t="shared" si="238"/>
        <v>41973</v>
      </c>
      <c r="B2436" t="str">
        <f t="shared" si="237"/>
        <v>2014_11</v>
      </c>
      <c r="C2436" t="str">
        <f t="shared" si="239"/>
        <v>Nov</v>
      </c>
      <c r="D2436" t="str">
        <f t="shared" si="240"/>
        <v>2014_Nov</v>
      </c>
      <c r="E2436" s="12" t="str">
        <f t="shared" si="241"/>
        <v>30_Nov</v>
      </c>
      <c r="F2436" s="12" t="str">
        <f t="shared" ref="F2436:F2499" si="242">C2436&amp;"-"&amp;RIGHT(YEAR(A2436),2)</f>
        <v>Nov-14</v>
      </c>
      <c r="G2436" s="12"/>
    </row>
    <row r="2437" spans="1:7">
      <c r="A2437" s="2">
        <f t="shared" si="238"/>
        <v>41974</v>
      </c>
      <c r="B2437" t="str">
        <f t="shared" si="237"/>
        <v>2014_12</v>
      </c>
      <c r="C2437" t="str">
        <f t="shared" si="239"/>
        <v>Dec</v>
      </c>
      <c r="D2437" t="str">
        <f t="shared" si="240"/>
        <v>2014_Dec</v>
      </c>
      <c r="E2437" s="12" t="str">
        <f t="shared" si="241"/>
        <v>01_Dec</v>
      </c>
      <c r="F2437" s="12" t="str">
        <f t="shared" si="242"/>
        <v>Dec-14</v>
      </c>
      <c r="G2437" s="12"/>
    </row>
    <row r="2438" spans="1:7">
      <c r="A2438" s="2">
        <f t="shared" si="238"/>
        <v>41975</v>
      </c>
      <c r="B2438" t="str">
        <f t="shared" si="237"/>
        <v>2014_12</v>
      </c>
      <c r="C2438" t="str">
        <f t="shared" si="239"/>
        <v>Dec</v>
      </c>
      <c r="D2438" t="str">
        <f t="shared" si="240"/>
        <v>2014_Dec</v>
      </c>
      <c r="E2438" s="12" t="str">
        <f t="shared" si="241"/>
        <v>02_Dec</v>
      </c>
      <c r="F2438" s="12" t="str">
        <f t="shared" si="242"/>
        <v>Dec-14</v>
      </c>
      <c r="G2438" s="12"/>
    </row>
    <row r="2439" spans="1:7">
      <c r="A2439" s="2">
        <f t="shared" si="238"/>
        <v>41976</v>
      </c>
      <c r="B2439" t="str">
        <f t="shared" si="237"/>
        <v>2014_12</v>
      </c>
      <c r="C2439" t="str">
        <f t="shared" si="239"/>
        <v>Dec</v>
      </c>
      <c r="D2439" t="str">
        <f t="shared" si="240"/>
        <v>2014_Dec</v>
      </c>
      <c r="E2439" s="12" t="str">
        <f t="shared" si="241"/>
        <v>03_Dec</v>
      </c>
      <c r="F2439" s="12" t="str">
        <f t="shared" si="242"/>
        <v>Dec-14</v>
      </c>
      <c r="G2439" s="12"/>
    </row>
    <row r="2440" spans="1:7">
      <c r="A2440" s="2">
        <f t="shared" si="238"/>
        <v>41977</v>
      </c>
      <c r="B2440" t="str">
        <f t="shared" si="237"/>
        <v>2014_12</v>
      </c>
      <c r="C2440" t="str">
        <f t="shared" si="239"/>
        <v>Dec</v>
      </c>
      <c r="D2440" t="str">
        <f t="shared" si="240"/>
        <v>2014_Dec</v>
      </c>
      <c r="E2440" s="12" t="str">
        <f t="shared" si="241"/>
        <v>04_Dec</v>
      </c>
      <c r="F2440" s="12" t="str">
        <f t="shared" si="242"/>
        <v>Dec-14</v>
      </c>
      <c r="G2440" s="12"/>
    </row>
    <row r="2441" spans="1:7">
      <c r="A2441" s="2">
        <f t="shared" si="238"/>
        <v>41978</v>
      </c>
      <c r="B2441" t="str">
        <f t="shared" si="237"/>
        <v>2014_12</v>
      </c>
      <c r="C2441" t="str">
        <f t="shared" si="239"/>
        <v>Dec</v>
      </c>
      <c r="D2441" t="str">
        <f t="shared" si="240"/>
        <v>2014_Dec</v>
      </c>
      <c r="E2441" s="12" t="str">
        <f t="shared" si="241"/>
        <v>05_Dec</v>
      </c>
      <c r="F2441" s="12" t="str">
        <f t="shared" si="242"/>
        <v>Dec-14</v>
      </c>
      <c r="G2441" s="12"/>
    </row>
    <row r="2442" spans="1:7">
      <c r="A2442" s="2">
        <f t="shared" si="238"/>
        <v>41979</v>
      </c>
      <c r="B2442" t="str">
        <f t="shared" si="237"/>
        <v>2014_12</v>
      </c>
      <c r="C2442" t="str">
        <f t="shared" si="239"/>
        <v>Dec</v>
      </c>
      <c r="D2442" t="str">
        <f t="shared" si="240"/>
        <v>2014_Dec</v>
      </c>
      <c r="E2442" s="12" t="str">
        <f t="shared" si="241"/>
        <v>06_Dec</v>
      </c>
      <c r="F2442" s="12" t="str">
        <f t="shared" si="242"/>
        <v>Dec-14</v>
      </c>
      <c r="G2442" s="12"/>
    </row>
    <row r="2443" spans="1:7">
      <c r="A2443" s="2">
        <f t="shared" si="238"/>
        <v>41980</v>
      </c>
      <c r="B2443" t="str">
        <f t="shared" ref="B2443:B2506" si="243">TEXT(YEAR(A2443),"0000")&amp;"_"&amp;TEXT(MONTH(A2443),"00")</f>
        <v>2014_12</v>
      </c>
      <c r="C2443" t="str">
        <f t="shared" si="239"/>
        <v>Dec</v>
      </c>
      <c r="D2443" t="str">
        <f t="shared" si="240"/>
        <v>2014_Dec</v>
      </c>
      <c r="E2443" s="12" t="str">
        <f t="shared" si="241"/>
        <v>07_Dec</v>
      </c>
      <c r="F2443" s="12" t="str">
        <f t="shared" si="242"/>
        <v>Dec-14</v>
      </c>
      <c r="G2443" s="12"/>
    </row>
    <row r="2444" spans="1:7">
      <c r="A2444" s="2">
        <f t="shared" ref="A2444:A2507" si="244">A2443+1</f>
        <v>41981</v>
      </c>
      <c r="B2444" t="str">
        <f t="shared" si="243"/>
        <v>2014_12</v>
      </c>
      <c r="C2444" t="str">
        <f t="shared" si="239"/>
        <v>Dec</v>
      </c>
      <c r="D2444" t="str">
        <f t="shared" si="240"/>
        <v>2014_Dec</v>
      </c>
      <c r="E2444" s="12" t="str">
        <f t="shared" si="241"/>
        <v>08_Dec</v>
      </c>
      <c r="F2444" s="12" t="str">
        <f t="shared" si="242"/>
        <v>Dec-14</v>
      </c>
      <c r="G2444" s="12"/>
    </row>
    <row r="2445" spans="1:7">
      <c r="A2445" s="2">
        <f t="shared" si="244"/>
        <v>41982</v>
      </c>
      <c r="B2445" t="str">
        <f t="shared" si="243"/>
        <v>2014_12</v>
      </c>
      <c r="C2445" t="str">
        <f t="shared" si="239"/>
        <v>Dec</v>
      </c>
      <c r="D2445" t="str">
        <f t="shared" si="240"/>
        <v>2014_Dec</v>
      </c>
      <c r="E2445" s="12" t="str">
        <f t="shared" si="241"/>
        <v>09_Dec</v>
      </c>
      <c r="F2445" s="12" t="str">
        <f t="shared" si="242"/>
        <v>Dec-14</v>
      </c>
      <c r="G2445" s="12"/>
    </row>
    <row r="2446" spans="1:7">
      <c r="A2446" s="2">
        <f t="shared" si="244"/>
        <v>41983</v>
      </c>
      <c r="B2446" t="str">
        <f t="shared" si="243"/>
        <v>2014_12</v>
      </c>
      <c r="C2446" t="str">
        <f t="shared" si="239"/>
        <v>Dec</v>
      </c>
      <c r="D2446" t="str">
        <f t="shared" si="240"/>
        <v>2014_Dec</v>
      </c>
      <c r="E2446" s="12" t="str">
        <f t="shared" si="241"/>
        <v>10_Dec</v>
      </c>
      <c r="F2446" s="12" t="str">
        <f t="shared" si="242"/>
        <v>Dec-14</v>
      </c>
      <c r="G2446" s="12"/>
    </row>
    <row r="2447" spans="1:7">
      <c r="A2447" s="2">
        <f t="shared" si="244"/>
        <v>41984</v>
      </c>
      <c r="B2447" t="str">
        <f t="shared" si="243"/>
        <v>2014_12</v>
      </c>
      <c r="C2447" t="str">
        <f t="shared" si="239"/>
        <v>Dec</v>
      </c>
      <c r="D2447" t="str">
        <f t="shared" si="240"/>
        <v>2014_Dec</v>
      </c>
      <c r="E2447" s="12" t="str">
        <f t="shared" si="241"/>
        <v>11_Dec</v>
      </c>
      <c r="F2447" s="12" t="str">
        <f t="shared" si="242"/>
        <v>Dec-14</v>
      </c>
      <c r="G2447" s="12"/>
    </row>
    <row r="2448" spans="1:7">
      <c r="A2448" s="2">
        <f t="shared" si="244"/>
        <v>41985</v>
      </c>
      <c r="B2448" t="str">
        <f t="shared" si="243"/>
        <v>2014_12</v>
      </c>
      <c r="C2448" t="str">
        <f t="shared" si="239"/>
        <v>Dec</v>
      </c>
      <c r="D2448" t="str">
        <f t="shared" si="240"/>
        <v>2014_Dec</v>
      </c>
      <c r="E2448" s="12" t="str">
        <f t="shared" si="241"/>
        <v>12_Dec</v>
      </c>
      <c r="F2448" s="12" t="str">
        <f t="shared" si="242"/>
        <v>Dec-14</v>
      </c>
      <c r="G2448" s="12"/>
    </row>
    <row r="2449" spans="1:7">
      <c r="A2449" s="2">
        <f t="shared" si="244"/>
        <v>41986</v>
      </c>
      <c r="B2449" t="str">
        <f t="shared" si="243"/>
        <v>2014_12</v>
      </c>
      <c r="C2449" t="str">
        <f t="shared" si="239"/>
        <v>Dec</v>
      </c>
      <c r="D2449" t="str">
        <f t="shared" si="240"/>
        <v>2014_Dec</v>
      </c>
      <c r="E2449" s="12" t="str">
        <f t="shared" si="241"/>
        <v>13_Dec</v>
      </c>
      <c r="F2449" s="12" t="str">
        <f t="shared" si="242"/>
        <v>Dec-14</v>
      </c>
      <c r="G2449" s="12"/>
    </row>
    <row r="2450" spans="1:7">
      <c r="A2450" s="2">
        <f t="shared" si="244"/>
        <v>41987</v>
      </c>
      <c r="B2450" t="str">
        <f t="shared" si="243"/>
        <v>2014_12</v>
      </c>
      <c r="C2450" t="str">
        <f t="shared" si="239"/>
        <v>Dec</v>
      </c>
      <c r="D2450" t="str">
        <f t="shared" si="240"/>
        <v>2014_Dec</v>
      </c>
      <c r="E2450" s="12" t="str">
        <f t="shared" si="241"/>
        <v>14_Dec</v>
      </c>
      <c r="F2450" s="12" t="str">
        <f t="shared" si="242"/>
        <v>Dec-14</v>
      </c>
      <c r="G2450" s="12"/>
    </row>
    <row r="2451" spans="1:7">
      <c r="A2451" s="2">
        <f t="shared" si="244"/>
        <v>41988</v>
      </c>
      <c r="B2451" t="str">
        <f t="shared" si="243"/>
        <v>2014_12</v>
      </c>
      <c r="C2451" t="str">
        <f t="shared" si="239"/>
        <v>Dec</v>
      </c>
      <c r="D2451" t="str">
        <f t="shared" si="240"/>
        <v>2014_Dec</v>
      </c>
      <c r="E2451" s="12" t="str">
        <f t="shared" si="241"/>
        <v>15_Dec</v>
      </c>
      <c r="F2451" s="12" t="str">
        <f t="shared" si="242"/>
        <v>Dec-14</v>
      </c>
      <c r="G2451" s="12"/>
    </row>
    <row r="2452" spans="1:7">
      <c r="A2452" s="2">
        <f t="shared" si="244"/>
        <v>41989</v>
      </c>
      <c r="B2452" t="str">
        <f t="shared" si="243"/>
        <v>2014_12</v>
      </c>
      <c r="C2452" t="str">
        <f t="shared" si="239"/>
        <v>Dec</v>
      </c>
      <c r="D2452" t="str">
        <f t="shared" si="240"/>
        <v>2014_Dec</v>
      </c>
      <c r="E2452" s="12" t="str">
        <f t="shared" si="241"/>
        <v>16_Dec</v>
      </c>
      <c r="F2452" s="12" t="str">
        <f t="shared" si="242"/>
        <v>Dec-14</v>
      </c>
      <c r="G2452" s="12"/>
    </row>
    <row r="2453" spans="1:7">
      <c r="A2453" s="2">
        <f t="shared" si="244"/>
        <v>41990</v>
      </c>
      <c r="B2453" t="str">
        <f t="shared" si="243"/>
        <v>2014_12</v>
      </c>
      <c r="C2453" t="str">
        <f t="shared" si="239"/>
        <v>Dec</v>
      </c>
      <c r="D2453" t="str">
        <f t="shared" si="240"/>
        <v>2014_Dec</v>
      </c>
      <c r="E2453" s="12" t="str">
        <f t="shared" si="241"/>
        <v>17_Dec</v>
      </c>
      <c r="F2453" s="12" t="str">
        <f t="shared" si="242"/>
        <v>Dec-14</v>
      </c>
      <c r="G2453" s="12"/>
    </row>
    <row r="2454" spans="1:7">
      <c r="A2454" s="2">
        <f t="shared" si="244"/>
        <v>41991</v>
      </c>
      <c r="B2454" t="str">
        <f t="shared" si="243"/>
        <v>2014_12</v>
      </c>
      <c r="C2454" t="str">
        <f t="shared" si="239"/>
        <v>Dec</v>
      </c>
      <c r="D2454" t="str">
        <f t="shared" si="240"/>
        <v>2014_Dec</v>
      </c>
      <c r="E2454" s="12" t="str">
        <f t="shared" si="241"/>
        <v>18_Dec</v>
      </c>
      <c r="F2454" s="12" t="str">
        <f t="shared" si="242"/>
        <v>Dec-14</v>
      </c>
      <c r="G2454" s="12"/>
    </row>
    <row r="2455" spans="1:7">
      <c r="A2455" s="2">
        <f t="shared" si="244"/>
        <v>41992</v>
      </c>
      <c r="B2455" t="str">
        <f t="shared" si="243"/>
        <v>2014_12</v>
      </c>
      <c r="C2455" t="str">
        <f t="shared" si="239"/>
        <v>Dec</v>
      </c>
      <c r="D2455" t="str">
        <f t="shared" si="240"/>
        <v>2014_Dec</v>
      </c>
      <c r="E2455" s="12" t="str">
        <f t="shared" si="241"/>
        <v>19_Dec</v>
      </c>
      <c r="F2455" s="12" t="str">
        <f t="shared" si="242"/>
        <v>Dec-14</v>
      </c>
      <c r="G2455" s="12"/>
    </row>
    <row r="2456" spans="1:7">
      <c r="A2456" s="2">
        <f t="shared" si="244"/>
        <v>41993</v>
      </c>
      <c r="B2456" t="str">
        <f t="shared" si="243"/>
        <v>2014_12</v>
      </c>
      <c r="C2456" t="str">
        <f t="shared" si="239"/>
        <v>Dec</v>
      </c>
      <c r="D2456" t="str">
        <f t="shared" si="240"/>
        <v>2014_Dec</v>
      </c>
      <c r="E2456" s="12" t="str">
        <f t="shared" si="241"/>
        <v>20_Dec</v>
      </c>
      <c r="F2456" s="12" t="str">
        <f t="shared" si="242"/>
        <v>Dec-14</v>
      </c>
      <c r="G2456" s="12"/>
    </row>
    <row r="2457" spans="1:7">
      <c r="A2457" s="2">
        <f t="shared" si="244"/>
        <v>41994</v>
      </c>
      <c r="B2457" t="str">
        <f t="shared" si="243"/>
        <v>2014_12</v>
      </c>
      <c r="C2457" t="str">
        <f t="shared" si="239"/>
        <v>Dec</v>
      </c>
      <c r="D2457" t="str">
        <f t="shared" si="240"/>
        <v>2014_Dec</v>
      </c>
      <c r="E2457" s="12" t="str">
        <f t="shared" si="241"/>
        <v>21_Dec</v>
      </c>
      <c r="F2457" s="12" t="str">
        <f t="shared" si="242"/>
        <v>Dec-14</v>
      </c>
      <c r="G2457" s="12"/>
    </row>
    <row r="2458" spans="1:7">
      <c r="A2458" s="2">
        <f t="shared" si="244"/>
        <v>41995</v>
      </c>
      <c r="B2458" t="str">
        <f t="shared" si="243"/>
        <v>2014_12</v>
      </c>
      <c r="C2458" t="str">
        <f t="shared" si="239"/>
        <v>Dec</v>
      </c>
      <c r="D2458" t="str">
        <f t="shared" si="240"/>
        <v>2014_Dec</v>
      </c>
      <c r="E2458" s="12" t="str">
        <f t="shared" si="241"/>
        <v>22_Dec</v>
      </c>
      <c r="F2458" s="12" t="str">
        <f t="shared" si="242"/>
        <v>Dec-14</v>
      </c>
      <c r="G2458" s="12"/>
    </row>
    <row r="2459" spans="1:7">
      <c r="A2459" s="2">
        <f t="shared" si="244"/>
        <v>41996</v>
      </c>
      <c r="B2459" t="str">
        <f t="shared" si="243"/>
        <v>2014_12</v>
      </c>
      <c r="C2459" t="str">
        <f t="shared" si="239"/>
        <v>Dec</v>
      </c>
      <c r="D2459" t="str">
        <f t="shared" si="240"/>
        <v>2014_Dec</v>
      </c>
      <c r="E2459" s="12" t="str">
        <f t="shared" si="241"/>
        <v>23_Dec</v>
      </c>
      <c r="F2459" s="12" t="str">
        <f t="shared" si="242"/>
        <v>Dec-14</v>
      </c>
      <c r="G2459" s="12"/>
    </row>
    <row r="2460" spans="1:7">
      <c r="A2460" s="2">
        <f t="shared" si="244"/>
        <v>41997</v>
      </c>
      <c r="B2460" t="str">
        <f t="shared" si="243"/>
        <v>2014_12</v>
      </c>
      <c r="C2460" t="str">
        <f t="shared" si="239"/>
        <v>Dec</v>
      </c>
      <c r="D2460" t="str">
        <f t="shared" si="240"/>
        <v>2014_Dec</v>
      </c>
      <c r="E2460" s="12" t="str">
        <f t="shared" si="241"/>
        <v>24_Dec</v>
      </c>
      <c r="F2460" s="12" t="str">
        <f t="shared" si="242"/>
        <v>Dec-14</v>
      </c>
      <c r="G2460" s="12"/>
    </row>
    <row r="2461" spans="1:7">
      <c r="A2461" s="2">
        <f t="shared" si="244"/>
        <v>41998</v>
      </c>
      <c r="B2461" t="str">
        <f t="shared" si="243"/>
        <v>2014_12</v>
      </c>
      <c r="C2461" t="str">
        <f t="shared" si="239"/>
        <v>Dec</v>
      </c>
      <c r="D2461" t="str">
        <f t="shared" si="240"/>
        <v>2014_Dec</v>
      </c>
      <c r="E2461" s="12" t="str">
        <f t="shared" si="241"/>
        <v>25_Dec</v>
      </c>
      <c r="F2461" s="12" t="str">
        <f t="shared" si="242"/>
        <v>Dec-14</v>
      </c>
      <c r="G2461" s="12"/>
    </row>
    <row r="2462" spans="1:7">
      <c r="A2462" s="2">
        <f t="shared" si="244"/>
        <v>41999</v>
      </c>
      <c r="B2462" t="str">
        <f t="shared" si="243"/>
        <v>2014_12</v>
      </c>
      <c r="C2462" t="str">
        <f t="shared" si="239"/>
        <v>Dec</v>
      </c>
      <c r="D2462" t="str">
        <f t="shared" si="240"/>
        <v>2014_Dec</v>
      </c>
      <c r="E2462" s="12" t="str">
        <f t="shared" si="241"/>
        <v>26_Dec</v>
      </c>
      <c r="F2462" s="12" t="str">
        <f t="shared" si="242"/>
        <v>Dec-14</v>
      </c>
      <c r="G2462" s="12"/>
    </row>
    <row r="2463" spans="1:7">
      <c r="A2463" s="2">
        <f t="shared" si="244"/>
        <v>42000</v>
      </c>
      <c r="B2463" t="str">
        <f t="shared" si="243"/>
        <v>2014_12</v>
      </c>
      <c r="C2463" t="str">
        <f t="shared" si="239"/>
        <v>Dec</v>
      </c>
      <c r="D2463" t="str">
        <f t="shared" si="240"/>
        <v>2014_Dec</v>
      </c>
      <c r="E2463" s="12" t="str">
        <f t="shared" si="241"/>
        <v>27_Dec</v>
      </c>
      <c r="F2463" s="12" t="str">
        <f t="shared" si="242"/>
        <v>Dec-14</v>
      </c>
      <c r="G2463" s="12"/>
    </row>
    <row r="2464" spans="1:7">
      <c r="A2464" s="2">
        <f t="shared" si="244"/>
        <v>42001</v>
      </c>
      <c r="B2464" t="str">
        <f t="shared" si="243"/>
        <v>2014_12</v>
      </c>
      <c r="C2464" t="str">
        <f t="shared" si="239"/>
        <v>Dec</v>
      </c>
      <c r="D2464" t="str">
        <f t="shared" si="240"/>
        <v>2014_Dec</v>
      </c>
      <c r="E2464" s="12" t="str">
        <f t="shared" si="241"/>
        <v>28_Dec</v>
      </c>
      <c r="F2464" s="12" t="str">
        <f t="shared" si="242"/>
        <v>Dec-14</v>
      </c>
      <c r="G2464" s="12"/>
    </row>
    <row r="2465" spans="1:7">
      <c r="A2465" s="2">
        <f t="shared" si="244"/>
        <v>42002</v>
      </c>
      <c r="B2465" t="str">
        <f t="shared" si="243"/>
        <v>2014_12</v>
      </c>
      <c r="C2465" t="str">
        <f t="shared" si="239"/>
        <v>Dec</v>
      </c>
      <c r="D2465" t="str">
        <f t="shared" si="240"/>
        <v>2014_Dec</v>
      </c>
      <c r="E2465" s="12" t="str">
        <f t="shared" si="241"/>
        <v>29_Dec</v>
      </c>
      <c r="F2465" s="12" t="str">
        <f t="shared" si="242"/>
        <v>Dec-14</v>
      </c>
      <c r="G2465" s="12"/>
    </row>
    <row r="2466" spans="1:7">
      <c r="A2466" s="2">
        <f t="shared" si="244"/>
        <v>42003</v>
      </c>
      <c r="B2466" t="str">
        <f t="shared" si="243"/>
        <v>2014_12</v>
      </c>
      <c r="C2466" t="str">
        <f t="shared" si="239"/>
        <v>Dec</v>
      </c>
      <c r="D2466" t="str">
        <f t="shared" si="240"/>
        <v>2014_Dec</v>
      </c>
      <c r="E2466" s="12" t="str">
        <f t="shared" si="241"/>
        <v>30_Dec</v>
      </c>
      <c r="F2466" s="12" t="str">
        <f t="shared" si="242"/>
        <v>Dec-14</v>
      </c>
      <c r="G2466" s="12"/>
    </row>
    <row r="2467" spans="1:7">
      <c r="A2467" s="2">
        <f t="shared" si="244"/>
        <v>42004</v>
      </c>
      <c r="B2467" t="str">
        <f t="shared" si="243"/>
        <v>2014_12</v>
      </c>
      <c r="C2467" t="str">
        <f t="shared" si="239"/>
        <v>Dec</v>
      </c>
      <c r="D2467" t="str">
        <f t="shared" si="240"/>
        <v>2014_Dec</v>
      </c>
      <c r="E2467" s="12" t="str">
        <f t="shared" si="241"/>
        <v>31_Dec</v>
      </c>
      <c r="F2467" s="12" t="str">
        <f t="shared" si="242"/>
        <v>Dec-14</v>
      </c>
      <c r="G2467" s="12"/>
    </row>
    <row r="2468" spans="1:7">
      <c r="A2468" s="2">
        <f t="shared" si="244"/>
        <v>42005</v>
      </c>
      <c r="B2468" t="str">
        <f t="shared" si="243"/>
        <v>2015_01</v>
      </c>
      <c r="C2468" t="str">
        <f t="shared" si="239"/>
        <v>Jan</v>
      </c>
      <c r="D2468" t="str">
        <f t="shared" si="240"/>
        <v>2015_Jan</v>
      </c>
      <c r="E2468" s="12" t="str">
        <f t="shared" si="241"/>
        <v>01_Jan</v>
      </c>
      <c r="F2468" s="12" t="str">
        <f t="shared" si="242"/>
        <v>Jan-15</v>
      </c>
      <c r="G2468" s="12"/>
    </row>
    <row r="2469" spans="1:7">
      <c r="A2469" s="2">
        <f t="shared" si="244"/>
        <v>42006</v>
      </c>
      <c r="B2469" t="str">
        <f t="shared" si="243"/>
        <v>2015_01</v>
      </c>
      <c r="C2469" t="str">
        <f t="shared" si="239"/>
        <v>Jan</v>
      </c>
      <c r="D2469" t="str">
        <f t="shared" si="240"/>
        <v>2015_Jan</v>
      </c>
      <c r="E2469" s="12" t="str">
        <f t="shared" si="241"/>
        <v>02_Jan</v>
      </c>
      <c r="F2469" s="12" t="str">
        <f t="shared" si="242"/>
        <v>Jan-15</v>
      </c>
      <c r="G2469" s="12"/>
    </row>
    <row r="2470" spans="1:7">
      <c r="A2470" s="2">
        <f t="shared" si="244"/>
        <v>42007</v>
      </c>
      <c r="B2470" t="str">
        <f t="shared" si="243"/>
        <v>2015_01</v>
      </c>
      <c r="C2470" t="str">
        <f t="shared" si="239"/>
        <v>Jan</v>
      </c>
      <c r="D2470" t="str">
        <f t="shared" si="240"/>
        <v>2015_Jan</v>
      </c>
      <c r="E2470" s="12" t="str">
        <f t="shared" si="241"/>
        <v>03_Jan</v>
      </c>
      <c r="F2470" s="12" t="str">
        <f t="shared" si="242"/>
        <v>Jan-15</v>
      </c>
      <c r="G2470" s="12"/>
    </row>
    <row r="2471" spans="1:7">
      <c r="A2471" s="2">
        <f t="shared" si="244"/>
        <v>42008</v>
      </c>
      <c r="B2471" t="str">
        <f t="shared" si="243"/>
        <v>2015_01</v>
      </c>
      <c r="C2471" t="str">
        <f t="shared" si="239"/>
        <v>Jan</v>
      </c>
      <c r="D2471" t="str">
        <f t="shared" si="240"/>
        <v>2015_Jan</v>
      </c>
      <c r="E2471" s="12" t="str">
        <f t="shared" si="241"/>
        <v>04_Jan</v>
      </c>
      <c r="F2471" s="12" t="str">
        <f t="shared" si="242"/>
        <v>Jan-15</v>
      </c>
      <c r="G2471" s="12"/>
    </row>
    <row r="2472" spans="1:7">
      <c r="A2472" s="2">
        <f t="shared" si="244"/>
        <v>42009</v>
      </c>
      <c r="B2472" t="str">
        <f t="shared" si="243"/>
        <v>2015_01</v>
      </c>
      <c r="C2472" t="str">
        <f t="shared" si="239"/>
        <v>Jan</v>
      </c>
      <c r="D2472" t="str">
        <f t="shared" si="240"/>
        <v>2015_Jan</v>
      </c>
      <c r="E2472" s="12" t="str">
        <f t="shared" si="241"/>
        <v>05_Jan</v>
      </c>
      <c r="F2472" s="12" t="str">
        <f t="shared" si="242"/>
        <v>Jan-15</v>
      </c>
      <c r="G2472" s="12"/>
    </row>
    <row r="2473" spans="1:7">
      <c r="A2473" s="2">
        <f t="shared" si="244"/>
        <v>42010</v>
      </c>
      <c r="B2473" t="str">
        <f t="shared" si="243"/>
        <v>2015_01</v>
      </c>
      <c r="C2473" t="str">
        <f t="shared" si="239"/>
        <v>Jan</v>
      </c>
      <c r="D2473" t="str">
        <f t="shared" si="240"/>
        <v>2015_Jan</v>
      </c>
      <c r="E2473" s="12" t="str">
        <f t="shared" si="241"/>
        <v>06_Jan</v>
      </c>
      <c r="F2473" s="12" t="str">
        <f t="shared" si="242"/>
        <v>Jan-15</v>
      </c>
      <c r="G2473" s="12"/>
    </row>
    <row r="2474" spans="1:7">
      <c r="A2474" s="2">
        <f t="shared" si="244"/>
        <v>42011</v>
      </c>
      <c r="B2474" t="str">
        <f t="shared" si="243"/>
        <v>2015_01</v>
      </c>
      <c r="C2474" t="str">
        <f t="shared" si="239"/>
        <v>Jan</v>
      </c>
      <c r="D2474" t="str">
        <f t="shared" si="240"/>
        <v>2015_Jan</v>
      </c>
      <c r="E2474" s="12" t="str">
        <f t="shared" si="241"/>
        <v>07_Jan</v>
      </c>
      <c r="F2474" s="12" t="str">
        <f t="shared" si="242"/>
        <v>Jan-15</v>
      </c>
      <c r="G2474" s="12"/>
    </row>
    <row r="2475" spans="1:7">
      <c r="A2475" s="2">
        <f t="shared" si="244"/>
        <v>42012</v>
      </c>
      <c r="B2475" t="str">
        <f t="shared" si="243"/>
        <v>2015_01</v>
      </c>
      <c r="C2475" t="str">
        <f t="shared" si="239"/>
        <v>Jan</v>
      </c>
      <c r="D2475" t="str">
        <f t="shared" si="240"/>
        <v>2015_Jan</v>
      </c>
      <c r="E2475" s="12" t="str">
        <f t="shared" si="241"/>
        <v>08_Jan</v>
      </c>
      <c r="F2475" s="12" t="str">
        <f t="shared" si="242"/>
        <v>Jan-15</v>
      </c>
      <c r="G2475" s="12"/>
    </row>
    <row r="2476" spans="1:7">
      <c r="A2476" s="2">
        <f t="shared" si="244"/>
        <v>42013</v>
      </c>
      <c r="B2476" t="str">
        <f t="shared" si="243"/>
        <v>2015_01</v>
      </c>
      <c r="C2476" t="str">
        <f t="shared" si="239"/>
        <v>Jan</v>
      </c>
      <c r="D2476" t="str">
        <f t="shared" si="240"/>
        <v>2015_Jan</v>
      </c>
      <c r="E2476" s="12" t="str">
        <f t="shared" si="241"/>
        <v>09_Jan</v>
      </c>
      <c r="F2476" s="12" t="str">
        <f t="shared" si="242"/>
        <v>Jan-15</v>
      </c>
      <c r="G2476" s="12"/>
    </row>
    <row r="2477" spans="1:7">
      <c r="A2477" s="2">
        <f t="shared" si="244"/>
        <v>42014</v>
      </c>
      <c r="B2477" t="str">
        <f t="shared" si="243"/>
        <v>2015_01</v>
      </c>
      <c r="C2477" t="str">
        <f t="shared" si="239"/>
        <v>Jan</v>
      </c>
      <c r="D2477" t="str">
        <f t="shared" si="240"/>
        <v>2015_Jan</v>
      </c>
      <c r="E2477" s="12" t="str">
        <f t="shared" si="241"/>
        <v>10_Jan</v>
      </c>
      <c r="F2477" s="12" t="str">
        <f t="shared" si="242"/>
        <v>Jan-15</v>
      </c>
      <c r="G2477" s="12"/>
    </row>
    <row r="2478" spans="1:7">
      <c r="A2478" s="2">
        <f t="shared" si="244"/>
        <v>42015</v>
      </c>
      <c r="B2478" t="str">
        <f t="shared" si="243"/>
        <v>2015_01</v>
      </c>
      <c r="C2478" t="str">
        <f t="shared" si="239"/>
        <v>Jan</v>
      </c>
      <c r="D2478" t="str">
        <f t="shared" si="240"/>
        <v>2015_Jan</v>
      </c>
      <c r="E2478" s="12" t="str">
        <f t="shared" si="241"/>
        <v>11_Jan</v>
      </c>
      <c r="F2478" s="12" t="str">
        <f t="shared" si="242"/>
        <v>Jan-15</v>
      </c>
      <c r="G2478" s="12"/>
    </row>
    <row r="2479" spans="1:7">
      <c r="A2479" s="2">
        <f t="shared" si="244"/>
        <v>42016</v>
      </c>
      <c r="B2479" t="str">
        <f t="shared" si="243"/>
        <v>2015_01</v>
      </c>
      <c r="C2479" t="str">
        <f t="shared" si="239"/>
        <v>Jan</v>
      </c>
      <c r="D2479" t="str">
        <f t="shared" si="240"/>
        <v>2015_Jan</v>
      </c>
      <c r="E2479" s="12" t="str">
        <f t="shared" si="241"/>
        <v>12_Jan</v>
      </c>
      <c r="F2479" s="12" t="str">
        <f t="shared" si="242"/>
        <v>Jan-15</v>
      </c>
      <c r="G2479" s="12"/>
    </row>
    <row r="2480" spans="1:7">
      <c r="A2480" s="2">
        <f t="shared" si="244"/>
        <v>42017</v>
      </c>
      <c r="B2480" t="str">
        <f t="shared" si="243"/>
        <v>2015_01</v>
      </c>
      <c r="C2480" t="str">
        <f t="shared" si="239"/>
        <v>Jan</v>
      </c>
      <c r="D2480" t="str">
        <f t="shared" si="240"/>
        <v>2015_Jan</v>
      </c>
      <c r="E2480" s="12" t="str">
        <f t="shared" si="241"/>
        <v>13_Jan</v>
      </c>
      <c r="F2480" s="12" t="str">
        <f t="shared" si="242"/>
        <v>Jan-15</v>
      </c>
      <c r="G2480" s="12"/>
    </row>
    <row r="2481" spans="1:7">
      <c r="A2481" s="2">
        <f t="shared" si="244"/>
        <v>42018</v>
      </c>
      <c r="B2481" t="str">
        <f t="shared" si="243"/>
        <v>2015_01</v>
      </c>
      <c r="C2481" t="str">
        <f t="shared" si="239"/>
        <v>Jan</v>
      </c>
      <c r="D2481" t="str">
        <f t="shared" si="240"/>
        <v>2015_Jan</v>
      </c>
      <c r="E2481" s="12" t="str">
        <f t="shared" si="241"/>
        <v>14_Jan</v>
      </c>
      <c r="F2481" s="12" t="str">
        <f t="shared" si="242"/>
        <v>Jan-15</v>
      </c>
      <c r="G2481" s="12"/>
    </row>
    <row r="2482" spans="1:7">
      <c r="A2482" s="2">
        <f t="shared" si="244"/>
        <v>42019</v>
      </c>
      <c r="B2482" t="str">
        <f t="shared" si="243"/>
        <v>2015_01</v>
      </c>
      <c r="C2482" t="str">
        <f t="shared" si="239"/>
        <v>Jan</v>
      </c>
      <c r="D2482" t="str">
        <f t="shared" si="240"/>
        <v>2015_Jan</v>
      </c>
      <c r="E2482" s="12" t="str">
        <f t="shared" si="241"/>
        <v>15_Jan</v>
      </c>
      <c r="F2482" s="12" t="str">
        <f t="shared" si="242"/>
        <v>Jan-15</v>
      </c>
      <c r="G2482" s="12"/>
    </row>
    <row r="2483" spans="1:7">
      <c r="A2483" s="2">
        <f t="shared" si="244"/>
        <v>42020</v>
      </c>
      <c r="B2483" t="str">
        <f t="shared" si="243"/>
        <v>2015_01</v>
      </c>
      <c r="C2483" t="str">
        <f t="shared" si="239"/>
        <v>Jan</v>
      </c>
      <c r="D2483" t="str">
        <f t="shared" si="240"/>
        <v>2015_Jan</v>
      </c>
      <c r="E2483" s="12" t="str">
        <f t="shared" si="241"/>
        <v>16_Jan</v>
      </c>
      <c r="F2483" s="12" t="str">
        <f t="shared" si="242"/>
        <v>Jan-15</v>
      </c>
      <c r="G2483" s="12"/>
    </row>
    <row r="2484" spans="1:7">
      <c r="A2484" s="2">
        <f t="shared" si="244"/>
        <v>42021</v>
      </c>
      <c r="B2484" t="str">
        <f t="shared" si="243"/>
        <v>2015_01</v>
      </c>
      <c r="C2484" t="str">
        <f t="shared" si="239"/>
        <v>Jan</v>
      </c>
      <c r="D2484" t="str">
        <f t="shared" si="240"/>
        <v>2015_Jan</v>
      </c>
      <c r="E2484" s="12" t="str">
        <f t="shared" si="241"/>
        <v>17_Jan</v>
      </c>
      <c r="F2484" s="12" t="str">
        <f t="shared" si="242"/>
        <v>Jan-15</v>
      </c>
      <c r="G2484" s="12"/>
    </row>
    <row r="2485" spans="1:7">
      <c r="A2485" s="2">
        <f t="shared" si="244"/>
        <v>42022</v>
      </c>
      <c r="B2485" t="str">
        <f t="shared" si="243"/>
        <v>2015_01</v>
      </c>
      <c r="C2485" t="str">
        <f t="shared" si="239"/>
        <v>Jan</v>
      </c>
      <c r="D2485" t="str">
        <f t="shared" si="240"/>
        <v>2015_Jan</v>
      </c>
      <c r="E2485" s="12" t="str">
        <f t="shared" si="241"/>
        <v>18_Jan</v>
      </c>
      <c r="F2485" s="12" t="str">
        <f t="shared" si="242"/>
        <v>Jan-15</v>
      </c>
      <c r="G2485" s="12"/>
    </row>
    <row r="2486" spans="1:7">
      <c r="A2486" s="2">
        <f t="shared" si="244"/>
        <v>42023</v>
      </c>
      <c r="B2486" t="str">
        <f t="shared" si="243"/>
        <v>2015_01</v>
      </c>
      <c r="C2486" t="str">
        <f t="shared" si="239"/>
        <v>Jan</v>
      </c>
      <c r="D2486" t="str">
        <f t="shared" si="240"/>
        <v>2015_Jan</v>
      </c>
      <c r="E2486" s="12" t="str">
        <f t="shared" si="241"/>
        <v>19_Jan</v>
      </c>
      <c r="F2486" s="12" t="str">
        <f t="shared" si="242"/>
        <v>Jan-15</v>
      </c>
      <c r="G2486" s="12"/>
    </row>
    <row r="2487" spans="1:7">
      <c r="A2487" s="2">
        <f t="shared" si="244"/>
        <v>42024</v>
      </c>
      <c r="B2487" t="str">
        <f t="shared" si="243"/>
        <v>2015_01</v>
      </c>
      <c r="C2487" t="str">
        <f t="shared" si="239"/>
        <v>Jan</v>
      </c>
      <c r="D2487" t="str">
        <f t="shared" si="240"/>
        <v>2015_Jan</v>
      </c>
      <c r="E2487" s="12" t="str">
        <f t="shared" si="241"/>
        <v>20_Jan</v>
      </c>
      <c r="F2487" s="12" t="str">
        <f t="shared" si="242"/>
        <v>Jan-15</v>
      </c>
      <c r="G2487" s="12"/>
    </row>
    <row r="2488" spans="1:7">
      <c r="A2488" s="2">
        <f t="shared" si="244"/>
        <v>42025</v>
      </c>
      <c r="B2488" t="str">
        <f t="shared" si="243"/>
        <v>2015_01</v>
      </c>
      <c r="C2488" t="str">
        <f t="shared" si="239"/>
        <v>Jan</v>
      </c>
      <c r="D2488" t="str">
        <f t="shared" si="240"/>
        <v>2015_Jan</v>
      </c>
      <c r="E2488" s="12" t="str">
        <f t="shared" si="241"/>
        <v>21_Jan</v>
      </c>
      <c r="F2488" s="12" t="str">
        <f t="shared" si="242"/>
        <v>Jan-15</v>
      </c>
      <c r="G2488" s="12"/>
    </row>
    <row r="2489" spans="1:7">
      <c r="A2489" s="2">
        <f t="shared" si="244"/>
        <v>42026</v>
      </c>
      <c r="B2489" t="str">
        <f t="shared" si="243"/>
        <v>2015_01</v>
      </c>
      <c r="C2489" t="str">
        <f t="shared" si="239"/>
        <v>Jan</v>
      </c>
      <c r="D2489" t="str">
        <f t="shared" si="240"/>
        <v>2015_Jan</v>
      </c>
      <c r="E2489" s="12" t="str">
        <f t="shared" si="241"/>
        <v>22_Jan</v>
      </c>
      <c r="F2489" s="12" t="str">
        <f t="shared" si="242"/>
        <v>Jan-15</v>
      </c>
      <c r="G2489" s="12"/>
    </row>
    <row r="2490" spans="1:7">
      <c r="A2490" s="2">
        <f t="shared" si="244"/>
        <v>42027</v>
      </c>
      <c r="B2490" t="str">
        <f t="shared" si="243"/>
        <v>2015_01</v>
      </c>
      <c r="C2490" t="str">
        <f t="shared" si="239"/>
        <v>Jan</v>
      </c>
      <c r="D2490" t="str">
        <f t="shared" si="240"/>
        <v>2015_Jan</v>
      </c>
      <c r="E2490" s="12" t="str">
        <f t="shared" si="241"/>
        <v>23_Jan</v>
      </c>
      <c r="F2490" s="12" t="str">
        <f t="shared" si="242"/>
        <v>Jan-15</v>
      </c>
      <c r="G2490" s="12"/>
    </row>
    <row r="2491" spans="1:7">
      <c r="A2491" s="2">
        <f t="shared" si="244"/>
        <v>42028</v>
      </c>
      <c r="B2491" t="str">
        <f t="shared" si="243"/>
        <v>2015_01</v>
      </c>
      <c r="C2491" t="str">
        <f t="shared" si="239"/>
        <v>Jan</v>
      </c>
      <c r="D2491" t="str">
        <f t="shared" si="240"/>
        <v>2015_Jan</v>
      </c>
      <c r="E2491" s="12" t="str">
        <f t="shared" si="241"/>
        <v>24_Jan</v>
      </c>
      <c r="F2491" s="12" t="str">
        <f t="shared" si="242"/>
        <v>Jan-15</v>
      </c>
      <c r="G2491" s="12"/>
    </row>
    <row r="2492" spans="1:7">
      <c r="A2492" s="2">
        <f t="shared" si="244"/>
        <v>42029</v>
      </c>
      <c r="B2492" t="str">
        <f t="shared" si="243"/>
        <v>2015_01</v>
      </c>
      <c r="C2492" t="str">
        <f t="shared" si="239"/>
        <v>Jan</v>
      </c>
      <c r="D2492" t="str">
        <f t="shared" si="240"/>
        <v>2015_Jan</v>
      </c>
      <c r="E2492" s="12" t="str">
        <f t="shared" si="241"/>
        <v>25_Jan</v>
      </c>
      <c r="F2492" s="12" t="str">
        <f t="shared" si="242"/>
        <v>Jan-15</v>
      </c>
      <c r="G2492" s="12"/>
    </row>
    <row r="2493" spans="1:7">
      <c r="A2493" s="2">
        <f t="shared" si="244"/>
        <v>42030</v>
      </c>
      <c r="B2493" t="str">
        <f t="shared" si="243"/>
        <v>2015_01</v>
      </c>
      <c r="C2493" t="str">
        <f t="shared" si="239"/>
        <v>Jan</v>
      </c>
      <c r="D2493" t="str">
        <f t="shared" si="240"/>
        <v>2015_Jan</v>
      </c>
      <c r="E2493" s="12" t="str">
        <f t="shared" si="241"/>
        <v>26_Jan</v>
      </c>
      <c r="F2493" s="12" t="str">
        <f t="shared" si="242"/>
        <v>Jan-15</v>
      </c>
      <c r="G2493" s="12"/>
    </row>
    <row r="2494" spans="1:7">
      <c r="A2494" s="2">
        <f t="shared" si="244"/>
        <v>42031</v>
      </c>
      <c r="B2494" t="str">
        <f t="shared" si="243"/>
        <v>2015_01</v>
      </c>
      <c r="C2494" t="str">
        <f t="shared" si="239"/>
        <v>Jan</v>
      </c>
      <c r="D2494" t="str">
        <f t="shared" si="240"/>
        <v>2015_Jan</v>
      </c>
      <c r="E2494" s="12" t="str">
        <f t="shared" si="241"/>
        <v>27_Jan</v>
      </c>
      <c r="F2494" s="12" t="str">
        <f t="shared" si="242"/>
        <v>Jan-15</v>
      </c>
      <c r="G2494" s="12"/>
    </row>
    <row r="2495" spans="1:7">
      <c r="A2495" s="2">
        <f t="shared" si="244"/>
        <v>42032</v>
      </c>
      <c r="B2495" t="str">
        <f t="shared" si="243"/>
        <v>2015_01</v>
      </c>
      <c r="C2495" t="str">
        <f t="shared" si="239"/>
        <v>Jan</v>
      </c>
      <c r="D2495" t="str">
        <f t="shared" si="240"/>
        <v>2015_Jan</v>
      </c>
      <c r="E2495" s="12" t="str">
        <f t="shared" si="241"/>
        <v>28_Jan</v>
      </c>
      <c r="F2495" s="12" t="str">
        <f t="shared" si="242"/>
        <v>Jan-15</v>
      </c>
      <c r="G2495" s="12"/>
    </row>
    <row r="2496" spans="1:7">
      <c r="A2496" s="2">
        <f t="shared" si="244"/>
        <v>42033</v>
      </c>
      <c r="B2496" t="str">
        <f t="shared" si="243"/>
        <v>2015_01</v>
      </c>
      <c r="C2496" t="str">
        <f t="shared" si="239"/>
        <v>Jan</v>
      </c>
      <c r="D2496" t="str">
        <f t="shared" si="240"/>
        <v>2015_Jan</v>
      </c>
      <c r="E2496" s="12" t="str">
        <f t="shared" si="241"/>
        <v>29_Jan</v>
      </c>
      <c r="F2496" s="12" t="str">
        <f t="shared" si="242"/>
        <v>Jan-15</v>
      </c>
      <c r="G2496" s="12"/>
    </row>
    <row r="2497" spans="1:7">
      <c r="A2497" s="2">
        <f t="shared" si="244"/>
        <v>42034</v>
      </c>
      <c r="B2497" t="str">
        <f t="shared" si="243"/>
        <v>2015_01</v>
      </c>
      <c r="C2497" t="str">
        <f t="shared" si="239"/>
        <v>Jan</v>
      </c>
      <c r="D2497" t="str">
        <f t="shared" si="240"/>
        <v>2015_Jan</v>
      </c>
      <c r="E2497" s="12" t="str">
        <f t="shared" si="241"/>
        <v>30_Jan</v>
      </c>
      <c r="F2497" s="12" t="str">
        <f t="shared" si="242"/>
        <v>Jan-15</v>
      </c>
      <c r="G2497" s="12"/>
    </row>
    <row r="2498" spans="1:7">
      <c r="A2498" s="2">
        <f t="shared" si="244"/>
        <v>42035</v>
      </c>
      <c r="B2498" t="str">
        <f t="shared" si="243"/>
        <v>2015_01</v>
      </c>
      <c r="C2498" t="str">
        <f t="shared" ref="C2498:C2561" si="245">VLOOKUP(TEXT(MONTH(A2498),"00"),$H$2:$I$13,2,FALSE)</f>
        <v>Jan</v>
      </c>
      <c r="D2498" t="str">
        <f t="shared" si="240"/>
        <v>2015_Jan</v>
      </c>
      <c r="E2498" s="12" t="str">
        <f t="shared" si="241"/>
        <v>31_Jan</v>
      </c>
      <c r="F2498" s="12" t="str">
        <f t="shared" si="242"/>
        <v>Jan-15</v>
      </c>
      <c r="G2498" s="12"/>
    </row>
    <row r="2499" spans="1:7">
      <c r="A2499" s="2">
        <f t="shared" si="244"/>
        <v>42036</v>
      </c>
      <c r="B2499" t="str">
        <f t="shared" si="243"/>
        <v>2015_02</v>
      </c>
      <c r="C2499" t="str">
        <f t="shared" si="245"/>
        <v>Feb</v>
      </c>
      <c r="D2499" t="str">
        <f t="shared" ref="D2499:D2562" si="246">TEXT(YEAR(A2499),"0000")&amp;"_"&amp;C2499</f>
        <v>2015_Feb</v>
      </c>
      <c r="E2499" s="12" t="str">
        <f t="shared" ref="E2499:E2562" si="247">VLOOKUP(DAY(A2499),$G$2:$H$32,2,FALSE)&amp;"_"&amp;C2499</f>
        <v>01_Feb</v>
      </c>
      <c r="F2499" s="12" t="str">
        <f t="shared" si="242"/>
        <v>Feb-15</v>
      </c>
      <c r="G2499" s="12"/>
    </row>
    <row r="2500" spans="1:7">
      <c r="A2500" s="2">
        <f t="shared" si="244"/>
        <v>42037</v>
      </c>
      <c r="B2500" t="str">
        <f t="shared" si="243"/>
        <v>2015_02</v>
      </c>
      <c r="C2500" t="str">
        <f t="shared" si="245"/>
        <v>Feb</v>
      </c>
      <c r="D2500" t="str">
        <f t="shared" si="246"/>
        <v>2015_Feb</v>
      </c>
      <c r="E2500" s="12" t="str">
        <f t="shared" si="247"/>
        <v>02_Feb</v>
      </c>
      <c r="F2500" s="12" t="str">
        <f t="shared" ref="F2500:F2563" si="248">C2500&amp;"-"&amp;RIGHT(YEAR(A2500),2)</f>
        <v>Feb-15</v>
      </c>
      <c r="G2500" s="12"/>
    </row>
    <row r="2501" spans="1:7">
      <c r="A2501" s="2">
        <f t="shared" si="244"/>
        <v>42038</v>
      </c>
      <c r="B2501" t="str">
        <f t="shared" si="243"/>
        <v>2015_02</v>
      </c>
      <c r="C2501" t="str">
        <f t="shared" si="245"/>
        <v>Feb</v>
      </c>
      <c r="D2501" t="str">
        <f t="shared" si="246"/>
        <v>2015_Feb</v>
      </c>
      <c r="E2501" s="12" t="str">
        <f t="shared" si="247"/>
        <v>03_Feb</v>
      </c>
      <c r="F2501" s="12" t="str">
        <f t="shared" si="248"/>
        <v>Feb-15</v>
      </c>
      <c r="G2501" s="12"/>
    </row>
    <row r="2502" spans="1:7">
      <c r="A2502" s="2">
        <f t="shared" si="244"/>
        <v>42039</v>
      </c>
      <c r="B2502" t="str">
        <f t="shared" si="243"/>
        <v>2015_02</v>
      </c>
      <c r="C2502" t="str">
        <f t="shared" si="245"/>
        <v>Feb</v>
      </c>
      <c r="D2502" t="str">
        <f t="shared" si="246"/>
        <v>2015_Feb</v>
      </c>
      <c r="E2502" s="12" t="str">
        <f t="shared" si="247"/>
        <v>04_Feb</v>
      </c>
      <c r="F2502" s="12" t="str">
        <f t="shared" si="248"/>
        <v>Feb-15</v>
      </c>
      <c r="G2502" s="12"/>
    </row>
    <row r="2503" spans="1:7">
      <c r="A2503" s="2">
        <f t="shared" si="244"/>
        <v>42040</v>
      </c>
      <c r="B2503" t="str">
        <f t="shared" si="243"/>
        <v>2015_02</v>
      </c>
      <c r="C2503" t="str">
        <f t="shared" si="245"/>
        <v>Feb</v>
      </c>
      <c r="D2503" t="str">
        <f t="shared" si="246"/>
        <v>2015_Feb</v>
      </c>
      <c r="E2503" s="12" t="str">
        <f t="shared" si="247"/>
        <v>05_Feb</v>
      </c>
      <c r="F2503" s="12" t="str">
        <f t="shared" si="248"/>
        <v>Feb-15</v>
      </c>
      <c r="G2503" s="12"/>
    </row>
    <row r="2504" spans="1:7">
      <c r="A2504" s="2">
        <f t="shared" si="244"/>
        <v>42041</v>
      </c>
      <c r="B2504" t="str">
        <f t="shared" si="243"/>
        <v>2015_02</v>
      </c>
      <c r="C2504" t="str">
        <f t="shared" si="245"/>
        <v>Feb</v>
      </c>
      <c r="D2504" t="str">
        <f t="shared" si="246"/>
        <v>2015_Feb</v>
      </c>
      <c r="E2504" s="12" t="str">
        <f t="shared" si="247"/>
        <v>06_Feb</v>
      </c>
      <c r="F2504" s="12" t="str">
        <f t="shared" si="248"/>
        <v>Feb-15</v>
      </c>
      <c r="G2504" s="12"/>
    </row>
    <row r="2505" spans="1:7">
      <c r="A2505" s="2">
        <f t="shared" si="244"/>
        <v>42042</v>
      </c>
      <c r="B2505" t="str">
        <f t="shared" si="243"/>
        <v>2015_02</v>
      </c>
      <c r="C2505" t="str">
        <f t="shared" si="245"/>
        <v>Feb</v>
      </c>
      <c r="D2505" t="str">
        <f t="shared" si="246"/>
        <v>2015_Feb</v>
      </c>
      <c r="E2505" s="12" t="str">
        <f t="shared" si="247"/>
        <v>07_Feb</v>
      </c>
      <c r="F2505" s="12" t="str">
        <f t="shared" si="248"/>
        <v>Feb-15</v>
      </c>
      <c r="G2505" s="12"/>
    </row>
    <row r="2506" spans="1:7">
      <c r="A2506" s="2">
        <f t="shared" si="244"/>
        <v>42043</v>
      </c>
      <c r="B2506" t="str">
        <f t="shared" si="243"/>
        <v>2015_02</v>
      </c>
      <c r="C2506" t="str">
        <f t="shared" si="245"/>
        <v>Feb</v>
      </c>
      <c r="D2506" t="str">
        <f t="shared" si="246"/>
        <v>2015_Feb</v>
      </c>
      <c r="E2506" s="12" t="str">
        <f t="shared" si="247"/>
        <v>08_Feb</v>
      </c>
      <c r="F2506" s="12" t="str">
        <f t="shared" si="248"/>
        <v>Feb-15</v>
      </c>
      <c r="G2506" s="12"/>
    </row>
    <row r="2507" spans="1:7">
      <c r="A2507" s="2">
        <f t="shared" si="244"/>
        <v>42044</v>
      </c>
      <c r="B2507" t="str">
        <f t="shared" ref="B2507:B2570" si="249">TEXT(YEAR(A2507),"0000")&amp;"_"&amp;TEXT(MONTH(A2507),"00")</f>
        <v>2015_02</v>
      </c>
      <c r="C2507" t="str">
        <f t="shared" si="245"/>
        <v>Feb</v>
      </c>
      <c r="D2507" t="str">
        <f t="shared" si="246"/>
        <v>2015_Feb</v>
      </c>
      <c r="E2507" s="12" t="str">
        <f t="shared" si="247"/>
        <v>09_Feb</v>
      </c>
      <c r="F2507" s="12" t="str">
        <f t="shared" si="248"/>
        <v>Feb-15</v>
      </c>
      <c r="G2507" s="12"/>
    </row>
    <row r="2508" spans="1:7">
      <c r="A2508" s="2">
        <f t="shared" ref="A2508:A2571" si="250">A2507+1</f>
        <v>42045</v>
      </c>
      <c r="B2508" t="str">
        <f t="shared" si="249"/>
        <v>2015_02</v>
      </c>
      <c r="C2508" t="str">
        <f t="shared" si="245"/>
        <v>Feb</v>
      </c>
      <c r="D2508" t="str">
        <f t="shared" si="246"/>
        <v>2015_Feb</v>
      </c>
      <c r="E2508" s="12" t="str">
        <f t="shared" si="247"/>
        <v>10_Feb</v>
      </c>
      <c r="F2508" s="12" t="str">
        <f t="shared" si="248"/>
        <v>Feb-15</v>
      </c>
      <c r="G2508" s="12"/>
    </row>
    <row r="2509" spans="1:7">
      <c r="A2509" s="2">
        <f t="shared" si="250"/>
        <v>42046</v>
      </c>
      <c r="B2509" t="str">
        <f t="shared" si="249"/>
        <v>2015_02</v>
      </c>
      <c r="C2509" t="str">
        <f t="shared" si="245"/>
        <v>Feb</v>
      </c>
      <c r="D2509" t="str">
        <f t="shared" si="246"/>
        <v>2015_Feb</v>
      </c>
      <c r="E2509" s="12" t="str">
        <f t="shared" si="247"/>
        <v>11_Feb</v>
      </c>
      <c r="F2509" s="12" t="str">
        <f t="shared" si="248"/>
        <v>Feb-15</v>
      </c>
      <c r="G2509" s="12"/>
    </row>
    <row r="2510" spans="1:7">
      <c r="A2510" s="2">
        <f t="shared" si="250"/>
        <v>42047</v>
      </c>
      <c r="B2510" t="str">
        <f t="shared" si="249"/>
        <v>2015_02</v>
      </c>
      <c r="C2510" t="str">
        <f t="shared" si="245"/>
        <v>Feb</v>
      </c>
      <c r="D2510" t="str">
        <f t="shared" si="246"/>
        <v>2015_Feb</v>
      </c>
      <c r="E2510" s="12" t="str">
        <f t="shared" si="247"/>
        <v>12_Feb</v>
      </c>
      <c r="F2510" s="12" t="str">
        <f t="shared" si="248"/>
        <v>Feb-15</v>
      </c>
      <c r="G2510" s="12"/>
    </row>
    <row r="2511" spans="1:7">
      <c r="A2511" s="2">
        <f t="shared" si="250"/>
        <v>42048</v>
      </c>
      <c r="B2511" t="str">
        <f t="shared" si="249"/>
        <v>2015_02</v>
      </c>
      <c r="C2511" t="str">
        <f t="shared" si="245"/>
        <v>Feb</v>
      </c>
      <c r="D2511" t="str">
        <f t="shared" si="246"/>
        <v>2015_Feb</v>
      </c>
      <c r="E2511" s="12" t="str">
        <f t="shared" si="247"/>
        <v>13_Feb</v>
      </c>
      <c r="F2511" s="12" t="str">
        <f t="shared" si="248"/>
        <v>Feb-15</v>
      </c>
      <c r="G2511" s="12"/>
    </row>
    <row r="2512" spans="1:7">
      <c r="A2512" s="2">
        <f t="shared" si="250"/>
        <v>42049</v>
      </c>
      <c r="B2512" t="str">
        <f t="shared" si="249"/>
        <v>2015_02</v>
      </c>
      <c r="C2512" t="str">
        <f t="shared" si="245"/>
        <v>Feb</v>
      </c>
      <c r="D2512" t="str">
        <f t="shared" si="246"/>
        <v>2015_Feb</v>
      </c>
      <c r="E2512" s="12" t="str">
        <f t="shared" si="247"/>
        <v>14_Feb</v>
      </c>
      <c r="F2512" s="12" t="str">
        <f t="shared" si="248"/>
        <v>Feb-15</v>
      </c>
      <c r="G2512" s="12"/>
    </row>
    <row r="2513" spans="1:7">
      <c r="A2513" s="2">
        <f t="shared" si="250"/>
        <v>42050</v>
      </c>
      <c r="B2513" t="str">
        <f t="shared" si="249"/>
        <v>2015_02</v>
      </c>
      <c r="C2513" t="str">
        <f t="shared" si="245"/>
        <v>Feb</v>
      </c>
      <c r="D2513" t="str">
        <f t="shared" si="246"/>
        <v>2015_Feb</v>
      </c>
      <c r="E2513" s="12" t="str">
        <f t="shared" si="247"/>
        <v>15_Feb</v>
      </c>
      <c r="F2513" s="12" t="str">
        <f t="shared" si="248"/>
        <v>Feb-15</v>
      </c>
      <c r="G2513" s="12"/>
    </row>
    <row r="2514" spans="1:7">
      <c r="A2514" s="2">
        <f t="shared" si="250"/>
        <v>42051</v>
      </c>
      <c r="B2514" t="str">
        <f t="shared" si="249"/>
        <v>2015_02</v>
      </c>
      <c r="C2514" t="str">
        <f t="shared" si="245"/>
        <v>Feb</v>
      </c>
      <c r="D2514" t="str">
        <f t="shared" si="246"/>
        <v>2015_Feb</v>
      </c>
      <c r="E2514" s="12" t="str">
        <f t="shared" si="247"/>
        <v>16_Feb</v>
      </c>
      <c r="F2514" s="12" t="str">
        <f t="shared" si="248"/>
        <v>Feb-15</v>
      </c>
      <c r="G2514" s="12"/>
    </row>
    <row r="2515" spans="1:7">
      <c r="A2515" s="2">
        <f t="shared" si="250"/>
        <v>42052</v>
      </c>
      <c r="B2515" t="str">
        <f t="shared" si="249"/>
        <v>2015_02</v>
      </c>
      <c r="C2515" t="str">
        <f t="shared" si="245"/>
        <v>Feb</v>
      </c>
      <c r="D2515" t="str">
        <f t="shared" si="246"/>
        <v>2015_Feb</v>
      </c>
      <c r="E2515" s="12" t="str">
        <f t="shared" si="247"/>
        <v>17_Feb</v>
      </c>
      <c r="F2515" s="12" t="str">
        <f t="shared" si="248"/>
        <v>Feb-15</v>
      </c>
      <c r="G2515" s="12"/>
    </row>
    <row r="2516" spans="1:7">
      <c r="A2516" s="2">
        <f t="shared" si="250"/>
        <v>42053</v>
      </c>
      <c r="B2516" t="str">
        <f t="shared" si="249"/>
        <v>2015_02</v>
      </c>
      <c r="C2516" t="str">
        <f t="shared" si="245"/>
        <v>Feb</v>
      </c>
      <c r="D2516" t="str">
        <f t="shared" si="246"/>
        <v>2015_Feb</v>
      </c>
      <c r="E2516" s="12" t="str">
        <f t="shared" si="247"/>
        <v>18_Feb</v>
      </c>
      <c r="F2516" s="12" t="str">
        <f t="shared" si="248"/>
        <v>Feb-15</v>
      </c>
      <c r="G2516" s="12"/>
    </row>
    <row r="2517" spans="1:7">
      <c r="A2517" s="2">
        <f t="shared" si="250"/>
        <v>42054</v>
      </c>
      <c r="B2517" t="str">
        <f t="shared" si="249"/>
        <v>2015_02</v>
      </c>
      <c r="C2517" t="str">
        <f t="shared" si="245"/>
        <v>Feb</v>
      </c>
      <c r="D2517" t="str">
        <f t="shared" si="246"/>
        <v>2015_Feb</v>
      </c>
      <c r="E2517" s="12" t="str">
        <f t="shared" si="247"/>
        <v>19_Feb</v>
      </c>
      <c r="F2517" s="12" t="str">
        <f t="shared" si="248"/>
        <v>Feb-15</v>
      </c>
      <c r="G2517" s="12"/>
    </row>
    <row r="2518" spans="1:7">
      <c r="A2518" s="2">
        <f t="shared" si="250"/>
        <v>42055</v>
      </c>
      <c r="B2518" t="str">
        <f t="shared" si="249"/>
        <v>2015_02</v>
      </c>
      <c r="C2518" t="str">
        <f t="shared" si="245"/>
        <v>Feb</v>
      </c>
      <c r="D2518" t="str">
        <f t="shared" si="246"/>
        <v>2015_Feb</v>
      </c>
      <c r="E2518" s="12" t="str">
        <f t="shared" si="247"/>
        <v>20_Feb</v>
      </c>
      <c r="F2518" s="12" t="str">
        <f t="shared" si="248"/>
        <v>Feb-15</v>
      </c>
      <c r="G2518" s="12"/>
    </row>
    <row r="2519" spans="1:7">
      <c r="A2519" s="2">
        <f t="shared" si="250"/>
        <v>42056</v>
      </c>
      <c r="B2519" t="str">
        <f t="shared" si="249"/>
        <v>2015_02</v>
      </c>
      <c r="C2519" t="str">
        <f t="shared" si="245"/>
        <v>Feb</v>
      </c>
      <c r="D2519" t="str">
        <f t="shared" si="246"/>
        <v>2015_Feb</v>
      </c>
      <c r="E2519" s="12" t="str">
        <f t="shared" si="247"/>
        <v>21_Feb</v>
      </c>
      <c r="F2519" s="12" t="str">
        <f t="shared" si="248"/>
        <v>Feb-15</v>
      </c>
      <c r="G2519" s="12"/>
    </row>
    <row r="2520" spans="1:7">
      <c r="A2520" s="2">
        <f t="shared" si="250"/>
        <v>42057</v>
      </c>
      <c r="B2520" t="str">
        <f t="shared" si="249"/>
        <v>2015_02</v>
      </c>
      <c r="C2520" t="str">
        <f t="shared" si="245"/>
        <v>Feb</v>
      </c>
      <c r="D2520" t="str">
        <f t="shared" si="246"/>
        <v>2015_Feb</v>
      </c>
      <c r="E2520" s="12" t="str">
        <f t="shared" si="247"/>
        <v>22_Feb</v>
      </c>
      <c r="F2520" s="12" t="str">
        <f t="shared" si="248"/>
        <v>Feb-15</v>
      </c>
      <c r="G2520" s="12"/>
    </row>
    <row r="2521" spans="1:7">
      <c r="A2521" s="2">
        <f t="shared" si="250"/>
        <v>42058</v>
      </c>
      <c r="B2521" t="str">
        <f t="shared" si="249"/>
        <v>2015_02</v>
      </c>
      <c r="C2521" t="str">
        <f t="shared" si="245"/>
        <v>Feb</v>
      </c>
      <c r="D2521" t="str">
        <f t="shared" si="246"/>
        <v>2015_Feb</v>
      </c>
      <c r="E2521" s="12" t="str">
        <f t="shared" si="247"/>
        <v>23_Feb</v>
      </c>
      <c r="F2521" s="12" t="str">
        <f t="shared" si="248"/>
        <v>Feb-15</v>
      </c>
      <c r="G2521" s="12"/>
    </row>
    <row r="2522" spans="1:7">
      <c r="A2522" s="2">
        <f t="shared" si="250"/>
        <v>42059</v>
      </c>
      <c r="B2522" t="str">
        <f t="shared" si="249"/>
        <v>2015_02</v>
      </c>
      <c r="C2522" t="str">
        <f t="shared" si="245"/>
        <v>Feb</v>
      </c>
      <c r="D2522" t="str">
        <f t="shared" si="246"/>
        <v>2015_Feb</v>
      </c>
      <c r="E2522" s="12" t="str">
        <f t="shared" si="247"/>
        <v>24_Feb</v>
      </c>
      <c r="F2522" s="12" t="str">
        <f t="shared" si="248"/>
        <v>Feb-15</v>
      </c>
      <c r="G2522" s="12"/>
    </row>
    <row r="2523" spans="1:7">
      <c r="A2523" s="2">
        <f t="shared" si="250"/>
        <v>42060</v>
      </c>
      <c r="B2523" t="str">
        <f t="shared" si="249"/>
        <v>2015_02</v>
      </c>
      <c r="C2523" t="str">
        <f t="shared" si="245"/>
        <v>Feb</v>
      </c>
      <c r="D2523" t="str">
        <f t="shared" si="246"/>
        <v>2015_Feb</v>
      </c>
      <c r="E2523" s="12" t="str">
        <f t="shared" si="247"/>
        <v>25_Feb</v>
      </c>
      <c r="F2523" s="12" t="str">
        <f t="shared" si="248"/>
        <v>Feb-15</v>
      </c>
      <c r="G2523" s="12"/>
    </row>
    <row r="2524" spans="1:7">
      <c r="A2524" s="2">
        <f t="shared" si="250"/>
        <v>42061</v>
      </c>
      <c r="B2524" t="str">
        <f t="shared" si="249"/>
        <v>2015_02</v>
      </c>
      <c r="C2524" t="str">
        <f t="shared" si="245"/>
        <v>Feb</v>
      </c>
      <c r="D2524" t="str">
        <f t="shared" si="246"/>
        <v>2015_Feb</v>
      </c>
      <c r="E2524" s="12" t="str">
        <f t="shared" si="247"/>
        <v>26_Feb</v>
      </c>
      <c r="F2524" s="12" t="str">
        <f t="shared" si="248"/>
        <v>Feb-15</v>
      </c>
      <c r="G2524" s="12"/>
    </row>
    <row r="2525" spans="1:7">
      <c r="A2525" s="2">
        <f t="shared" si="250"/>
        <v>42062</v>
      </c>
      <c r="B2525" t="str">
        <f t="shared" si="249"/>
        <v>2015_02</v>
      </c>
      <c r="C2525" t="str">
        <f t="shared" si="245"/>
        <v>Feb</v>
      </c>
      <c r="D2525" t="str">
        <f t="shared" si="246"/>
        <v>2015_Feb</v>
      </c>
      <c r="E2525" s="12" t="str">
        <f t="shared" si="247"/>
        <v>27_Feb</v>
      </c>
      <c r="F2525" s="12" t="str">
        <f t="shared" si="248"/>
        <v>Feb-15</v>
      </c>
      <c r="G2525" s="12"/>
    </row>
    <row r="2526" spans="1:7">
      <c r="A2526" s="2">
        <f t="shared" si="250"/>
        <v>42063</v>
      </c>
      <c r="B2526" t="str">
        <f t="shared" si="249"/>
        <v>2015_02</v>
      </c>
      <c r="C2526" t="str">
        <f t="shared" si="245"/>
        <v>Feb</v>
      </c>
      <c r="D2526" t="str">
        <f t="shared" si="246"/>
        <v>2015_Feb</v>
      </c>
      <c r="E2526" s="12" t="str">
        <f t="shared" si="247"/>
        <v>28_Feb</v>
      </c>
      <c r="F2526" s="12" t="str">
        <f t="shared" si="248"/>
        <v>Feb-15</v>
      </c>
      <c r="G2526" s="12"/>
    </row>
    <row r="2527" spans="1:7">
      <c r="A2527" s="2">
        <f t="shared" si="250"/>
        <v>42064</v>
      </c>
      <c r="B2527" t="str">
        <f t="shared" si="249"/>
        <v>2015_03</v>
      </c>
      <c r="C2527" t="str">
        <f t="shared" si="245"/>
        <v>Mar</v>
      </c>
      <c r="D2527" t="str">
        <f t="shared" si="246"/>
        <v>2015_Mar</v>
      </c>
      <c r="E2527" s="12" t="str">
        <f t="shared" si="247"/>
        <v>01_Mar</v>
      </c>
      <c r="F2527" s="12" t="str">
        <f t="shared" si="248"/>
        <v>Mar-15</v>
      </c>
      <c r="G2527" s="12"/>
    </row>
    <row r="2528" spans="1:7">
      <c r="A2528" s="2">
        <f t="shared" si="250"/>
        <v>42065</v>
      </c>
      <c r="B2528" t="str">
        <f t="shared" si="249"/>
        <v>2015_03</v>
      </c>
      <c r="C2528" t="str">
        <f t="shared" si="245"/>
        <v>Mar</v>
      </c>
      <c r="D2528" t="str">
        <f t="shared" si="246"/>
        <v>2015_Mar</v>
      </c>
      <c r="E2528" s="12" t="str">
        <f t="shared" si="247"/>
        <v>02_Mar</v>
      </c>
      <c r="F2528" s="12" t="str">
        <f t="shared" si="248"/>
        <v>Mar-15</v>
      </c>
      <c r="G2528" s="12"/>
    </row>
    <row r="2529" spans="1:7">
      <c r="A2529" s="2">
        <f t="shared" si="250"/>
        <v>42066</v>
      </c>
      <c r="B2529" t="str">
        <f t="shared" si="249"/>
        <v>2015_03</v>
      </c>
      <c r="C2529" t="str">
        <f t="shared" si="245"/>
        <v>Mar</v>
      </c>
      <c r="D2529" t="str">
        <f t="shared" si="246"/>
        <v>2015_Mar</v>
      </c>
      <c r="E2529" s="12" t="str">
        <f t="shared" si="247"/>
        <v>03_Mar</v>
      </c>
      <c r="F2529" s="12" t="str">
        <f t="shared" si="248"/>
        <v>Mar-15</v>
      </c>
      <c r="G2529" s="12"/>
    </row>
    <row r="2530" spans="1:7">
      <c r="A2530" s="2">
        <f t="shared" si="250"/>
        <v>42067</v>
      </c>
      <c r="B2530" t="str">
        <f t="shared" si="249"/>
        <v>2015_03</v>
      </c>
      <c r="C2530" t="str">
        <f t="shared" si="245"/>
        <v>Mar</v>
      </c>
      <c r="D2530" t="str">
        <f t="shared" si="246"/>
        <v>2015_Mar</v>
      </c>
      <c r="E2530" s="12" t="str">
        <f t="shared" si="247"/>
        <v>04_Mar</v>
      </c>
      <c r="F2530" s="12" t="str">
        <f t="shared" si="248"/>
        <v>Mar-15</v>
      </c>
      <c r="G2530" s="12"/>
    </row>
    <row r="2531" spans="1:7">
      <c r="A2531" s="2">
        <f t="shared" si="250"/>
        <v>42068</v>
      </c>
      <c r="B2531" t="str">
        <f t="shared" si="249"/>
        <v>2015_03</v>
      </c>
      <c r="C2531" t="str">
        <f t="shared" si="245"/>
        <v>Mar</v>
      </c>
      <c r="D2531" t="str">
        <f t="shared" si="246"/>
        <v>2015_Mar</v>
      </c>
      <c r="E2531" s="12" t="str">
        <f t="shared" si="247"/>
        <v>05_Mar</v>
      </c>
      <c r="F2531" s="12" t="str">
        <f t="shared" si="248"/>
        <v>Mar-15</v>
      </c>
      <c r="G2531" s="12"/>
    </row>
    <row r="2532" spans="1:7">
      <c r="A2532" s="2">
        <f t="shared" si="250"/>
        <v>42069</v>
      </c>
      <c r="B2532" t="str">
        <f t="shared" si="249"/>
        <v>2015_03</v>
      </c>
      <c r="C2532" t="str">
        <f t="shared" si="245"/>
        <v>Mar</v>
      </c>
      <c r="D2532" t="str">
        <f t="shared" si="246"/>
        <v>2015_Mar</v>
      </c>
      <c r="E2532" s="12" t="str">
        <f t="shared" si="247"/>
        <v>06_Mar</v>
      </c>
      <c r="F2532" s="12" t="str">
        <f t="shared" si="248"/>
        <v>Mar-15</v>
      </c>
      <c r="G2532" s="12"/>
    </row>
    <row r="2533" spans="1:7">
      <c r="A2533" s="2">
        <f t="shared" si="250"/>
        <v>42070</v>
      </c>
      <c r="B2533" t="str">
        <f t="shared" si="249"/>
        <v>2015_03</v>
      </c>
      <c r="C2533" t="str">
        <f t="shared" si="245"/>
        <v>Mar</v>
      </c>
      <c r="D2533" t="str">
        <f t="shared" si="246"/>
        <v>2015_Mar</v>
      </c>
      <c r="E2533" s="12" t="str">
        <f t="shared" si="247"/>
        <v>07_Mar</v>
      </c>
      <c r="F2533" s="12" t="str">
        <f t="shared" si="248"/>
        <v>Mar-15</v>
      </c>
      <c r="G2533" s="12"/>
    </row>
    <row r="2534" spans="1:7">
      <c r="A2534" s="2">
        <f t="shared" si="250"/>
        <v>42071</v>
      </c>
      <c r="B2534" t="str">
        <f t="shared" si="249"/>
        <v>2015_03</v>
      </c>
      <c r="C2534" t="str">
        <f t="shared" si="245"/>
        <v>Mar</v>
      </c>
      <c r="D2534" t="str">
        <f t="shared" si="246"/>
        <v>2015_Mar</v>
      </c>
      <c r="E2534" s="12" t="str">
        <f t="shared" si="247"/>
        <v>08_Mar</v>
      </c>
      <c r="F2534" s="12" t="str">
        <f t="shared" si="248"/>
        <v>Mar-15</v>
      </c>
      <c r="G2534" s="12"/>
    </row>
    <row r="2535" spans="1:7">
      <c r="A2535" s="2">
        <f t="shared" si="250"/>
        <v>42072</v>
      </c>
      <c r="B2535" t="str">
        <f t="shared" si="249"/>
        <v>2015_03</v>
      </c>
      <c r="C2535" t="str">
        <f t="shared" si="245"/>
        <v>Mar</v>
      </c>
      <c r="D2535" t="str">
        <f t="shared" si="246"/>
        <v>2015_Mar</v>
      </c>
      <c r="E2535" s="12" t="str">
        <f t="shared" si="247"/>
        <v>09_Mar</v>
      </c>
      <c r="F2535" s="12" t="str">
        <f t="shared" si="248"/>
        <v>Mar-15</v>
      </c>
      <c r="G2535" s="12"/>
    </row>
    <row r="2536" spans="1:7">
      <c r="A2536" s="2">
        <f t="shared" si="250"/>
        <v>42073</v>
      </c>
      <c r="B2536" t="str">
        <f t="shared" si="249"/>
        <v>2015_03</v>
      </c>
      <c r="C2536" t="str">
        <f t="shared" si="245"/>
        <v>Mar</v>
      </c>
      <c r="D2536" t="str">
        <f t="shared" si="246"/>
        <v>2015_Mar</v>
      </c>
      <c r="E2536" s="12" t="str">
        <f t="shared" si="247"/>
        <v>10_Mar</v>
      </c>
      <c r="F2536" s="12" t="str">
        <f t="shared" si="248"/>
        <v>Mar-15</v>
      </c>
      <c r="G2536" s="12"/>
    </row>
    <row r="2537" spans="1:7">
      <c r="A2537" s="2">
        <f t="shared" si="250"/>
        <v>42074</v>
      </c>
      <c r="B2537" t="str">
        <f t="shared" si="249"/>
        <v>2015_03</v>
      </c>
      <c r="C2537" t="str">
        <f t="shared" si="245"/>
        <v>Mar</v>
      </c>
      <c r="D2537" t="str">
        <f t="shared" si="246"/>
        <v>2015_Mar</v>
      </c>
      <c r="E2537" s="12" t="str">
        <f t="shared" si="247"/>
        <v>11_Mar</v>
      </c>
      <c r="F2537" s="12" t="str">
        <f t="shared" si="248"/>
        <v>Mar-15</v>
      </c>
      <c r="G2537" s="12"/>
    </row>
    <row r="2538" spans="1:7">
      <c r="A2538" s="2">
        <f t="shared" si="250"/>
        <v>42075</v>
      </c>
      <c r="B2538" t="str">
        <f t="shared" si="249"/>
        <v>2015_03</v>
      </c>
      <c r="C2538" t="str">
        <f t="shared" si="245"/>
        <v>Mar</v>
      </c>
      <c r="D2538" t="str">
        <f t="shared" si="246"/>
        <v>2015_Mar</v>
      </c>
      <c r="E2538" s="12" t="str">
        <f t="shared" si="247"/>
        <v>12_Mar</v>
      </c>
      <c r="F2538" s="12" t="str">
        <f t="shared" si="248"/>
        <v>Mar-15</v>
      </c>
      <c r="G2538" s="12"/>
    </row>
    <row r="2539" spans="1:7">
      <c r="A2539" s="2">
        <f t="shared" si="250"/>
        <v>42076</v>
      </c>
      <c r="B2539" t="str">
        <f t="shared" si="249"/>
        <v>2015_03</v>
      </c>
      <c r="C2539" t="str">
        <f t="shared" si="245"/>
        <v>Mar</v>
      </c>
      <c r="D2539" t="str">
        <f t="shared" si="246"/>
        <v>2015_Mar</v>
      </c>
      <c r="E2539" s="12" t="str">
        <f t="shared" si="247"/>
        <v>13_Mar</v>
      </c>
      <c r="F2539" s="12" t="str">
        <f t="shared" si="248"/>
        <v>Mar-15</v>
      </c>
      <c r="G2539" s="12"/>
    </row>
    <row r="2540" spans="1:7">
      <c r="A2540" s="2">
        <f t="shared" si="250"/>
        <v>42077</v>
      </c>
      <c r="B2540" t="str">
        <f t="shared" si="249"/>
        <v>2015_03</v>
      </c>
      <c r="C2540" t="str">
        <f t="shared" si="245"/>
        <v>Mar</v>
      </c>
      <c r="D2540" t="str">
        <f t="shared" si="246"/>
        <v>2015_Mar</v>
      </c>
      <c r="E2540" s="12" t="str">
        <f t="shared" si="247"/>
        <v>14_Mar</v>
      </c>
      <c r="F2540" s="12" t="str">
        <f t="shared" si="248"/>
        <v>Mar-15</v>
      </c>
      <c r="G2540" s="12"/>
    </row>
    <row r="2541" spans="1:7">
      <c r="A2541" s="2">
        <f t="shared" si="250"/>
        <v>42078</v>
      </c>
      <c r="B2541" t="str">
        <f t="shared" si="249"/>
        <v>2015_03</v>
      </c>
      <c r="C2541" t="str">
        <f t="shared" si="245"/>
        <v>Mar</v>
      </c>
      <c r="D2541" t="str">
        <f t="shared" si="246"/>
        <v>2015_Mar</v>
      </c>
      <c r="E2541" s="12" t="str">
        <f t="shared" si="247"/>
        <v>15_Mar</v>
      </c>
      <c r="F2541" s="12" t="str">
        <f t="shared" si="248"/>
        <v>Mar-15</v>
      </c>
      <c r="G2541" s="12"/>
    </row>
    <row r="2542" spans="1:7">
      <c r="A2542" s="2">
        <f t="shared" si="250"/>
        <v>42079</v>
      </c>
      <c r="B2542" t="str">
        <f t="shared" si="249"/>
        <v>2015_03</v>
      </c>
      <c r="C2542" t="str">
        <f t="shared" si="245"/>
        <v>Mar</v>
      </c>
      <c r="D2542" t="str">
        <f t="shared" si="246"/>
        <v>2015_Mar</v>
      </c>
      <c r="E2542" s="12" t="str">
        <f t="shared" si="247"/>
        <v>16_Mar</v>
      </c>
      <c r="F2542" s="12" t="str">
        <f t="shared" si="248"/>
        <v>Mar-15</v>
      </c>
      <c r="G2542" s="12"/>
    </row>
    <row r="2543" spans="1:7">
      <c r="A2543" s="2">
        <f t="shared" si="250"/>
        <v>42080</v>
      </c>
      <c r="B2543" t="str">
        <f t="shared" si="249"/>
        <v>2015_03</v>
      </c>
      <c r="C2543" t="str">
        <f t="shared" si="245"/>
        <v>Mar</v>
      </c>
      <c r="D2543" t="str">
        <f t="shared" si="246"/>
        <v>2015_Mar</v>
      </c>
      <c r="E2543" s="12" t="str">
        <f t="shared" si="247"/>
        <v>17_Mar</v>
      </c>
      <c r="F2543" s="12" t="str">
        <f t="shared" si="248"/>
        <v>Mar-15</v>
      </c>
      <c r="G2543" s="12"/>
    </row>
    <row r="2544" spans="1:7">
      <c r="A2544" s="2">
        <f t="shared" si="250"/>
        <v>42081</v>
      </c>
      <c r="B2544" t="str">
        <f t="shared" si="249"/>
        <v>2015_03</v>
      </c>
      <c r="C2544" t="str">
        <f t="shared" si="245"/>
        <v>Mar</v>
      </c>
      <c r="D2544" t="str">
        <f t="shared" si="246"/>
        <v>2015_Mar</v>
      </c>
      <c r="E2544" s="12" t="str">
        <f t="shared" si="247"/>
        <v>18_Mar</v>
      </c>
      <c r="F2544" s="12" t="str">
        <f t="shared" si="248"/>
        <v>Mar-15</v>
      </c>
      <c r="G2544" s="12"/>
    </row>
    <row r="2545" spans="1:7">
      <c r="A2545" s="2">
        <f t="shared" si="250"/>
        <v>42082</v>
      </c>
      <c r="B2545" t="str">
        <f t="shared" si="249"/>
        <v>2015_03</v>
      </c>
      <c r="C2545" t="str">
        <f t="shared" si="245"/>
        <v>Mar</v>
      </c>
      <c r="D2545" t="str">
        <f t="shared" si="246"/>
        <v>2015_Mar</v>
      </c>
      <c r="E2545" s="12" t="str">
        <f t="shared" si="247"/>
        <v>19_Mar</v>
      </c>
      <c r="F2545" s="12" t="str">
        <f t="shared" si="248"/>
        <v>Mar-15</v>
      </c>
      <c r="G2545" s="12"/>
    </row>
    <row r="2546" spans="1:7">
      <c r="A2546" s="2">
        <f t="shared" si="250"/>
        <v>42083</v>
      </c>
      <c r="B2546" t="str">
        <f t="shared" si="249"/>
        <v>2015_03</v>
      </c>
      <c r="C2546" t="str">
        <f t="shared" si="245"/>
        <v>Mar</v>
      </c>
      <c r="D2546" t="str">
        <f t="shared" si="246"/>
        <v>2015_Mar</v>
      </c>
      <c r="E2546" s="12" t="str">
        <f t="shared" si="247"/>
        <v>20_Mar</v>
      </c>
      <c r="F2546" s="12" t="str">
        <f t="shared" si="248"/>
        <v>Mar-15</v>
      </c>
      <c r="G2546" s="12"/>
    </row>
    <row r="2547" spans="1:7">
      <c r="A2547" s="2">
        <f t="shared" si="250"/>
        <v>42084</v>
      </c>
      <c r="B2547" t="str">
        <f t="shared" si="249"/>
        <v>2015_03</v>
      </c>
      <c r="C2547" t="str">
        <f t="shared" si="245"/>
        <v>Mar</v>
      </c>
      <c r="D2547" t="str">
        <f t="shared" si="246"/>
        <v>2015_Mar</v>
      </c>
      <c r="E2547" s="12" t="str">
        <f t="shared" si="247"/>
        <v>21_Mar</v>
      </c>
      <c r="F2547" s="12" t="str">
        <f t="shared" si="248"/>
        <v>Mar-15</v>
      </c>
      <c r="G2547" s="12"/>
    </row>
    <row r="2548" spans="1:7">
      <c r="A2548" s="2">
        <f t="shared" si="250"/>
        <v>42085</v>
      </c>
      <c r="B2548" t="str">
        <f t="shared" si="249"/>
        <v>2015_03</v>
      </c>
      <c r="C2548" t="str">
        <f t="shared" si="245"/>
        <v>Mar</v>
      </c>
      <c r="D2548" t="str">
        <f t="shared" si="246"/>
        <v>2015_Mar</v>
      </c>
      <c r="E2548" s="12" t="str">
        <f t="shared" si="247"/>
        <v>22_Mar</v>
      </c>
      <c r="F2548" s="12" t="str">
        <f t="shared" si="248"/>
        <v>Mar-15</v>
      </c>
      <c r="G2548" s="12"/>
    </row>
    <row r="2549" spans="1:7">
      <c r="A2549" s="2">
        <f t="shared" si="250"/>
        <v>42086</v>
      </c>
      <c r="B2549" t="str">
        <f t="shared" si="249"/>
        <v>2015_03</v>
      </c>
      <c r="C2549" t="str">
        <f t="shared" si="245"/>
        <v>Mar</v>
      </c>
      <c r="D2549" t="str">
        <f t="shared" si="246"/>
        <v>2015_Mar</v>
      </c>
      <c r="E2549" s="12" t="str">
        <f t="shared" si="247"/>
        <v>23_Mar</v>
      </c>
      <c r="F2549" s="12" t="str">
        <f t="shared" si="248"/>
        <v>Mar-15</v>
      </c>
      <c r="G2549" s="12"/>
    </row>
    <row r="2550" spans="1:7">
      <c r="A2550" s="2">
        <f t="shared" si="250"/>
        <v>42087</v>
      </c>
      <c r="B2550" t="str">
        <f t="shared" si="249"/>
        <v>2015_03</v>
      </c>
      <c r="C2550" t="str">
        <f t="shared" si="245"/>
        <v>Mar</v>
      </c>
      <c r="D2550" t="str">
        <f t="shared" si="246"/>
        <v>2015_Mar</v>
      </c>
      <c r="E2550" s="12" t="str">
        <f t="shared" si="247"/>
        <v>24_Mar</v>
      </c>
      <c r="F2550" s="12" t="str">
        <f t="shared" si="248"/>
        <v>Mar-15</v>
      </c>
      <c r="G2550" s="12"/>
    </row>
    <row r="2551" spans="1:7">
      <c r="A2551" s="2">
        <f t="shared" si="250"/>
        <v>42088</v>
      </c>
      <c r="B2551" t="str">
        <f t="shared" si="249"/>
        <v>2015_03</v>
      </c>
      <c r="C2551" t="str">
        <f t="shared" si="245"/>
        <v>Mar</v>
      </c>
      <c r="D2551" t="str">
        <f t="shared" si="246"/>
        <v>2015_Mar</v>
      </c>
      <c r="E2551" s="12" t="str">
        <f t="shared" si="247"/>
        <v>25_Mar</v>
      </c>
      <c r="F2551" s="12" t="str">
        <f t="shared" si="248"/>
        <v>Mar-15</v>
      </c>
      <c r="G2551" s="12"/>
    </row>
    <row r="2552" spans="1:7">
      <c r="A2552" s="2">
        <f t="shared" si="250"/>
        <v>42089</v>
      </c>
      <c r="B2552" t="str">
        <f t="shared" si="249"/>
        <v>2015_03</v>
      </c>
      <c r="C2552" t="str">
        <f t="shared" si="245"/>
        <v>Mar</v>
      </c>
      <c r="D2552" t="str">
        <f t="shared" si="246"/>
        <v>2015_Mar</v>
      </c>
      <c r="E2552" s="12" t="str">
        <f t="shared" si="247"/>
        <v>26_Mar</v>
      </c>
      <c r="F2552" s="12" t="str">
        <f t="shared" si="248"/>
        <v>Mar-15</v>
      </c>
      <c r="G2552" s="12"/>
    </row>
    <row r="2553" spans="1:7">
      <c r="A2553" s="2">
        <f t="shared" si="250"/>
        <v>42090</v>
      </c>
      <c r="B2553" t="str">
        <f t="shared" si="249"/>
        <v>2015_03</v>
      </c>
      <c r="C2553" t="str">
        <f t="shared" si="245"/>
        <v>Mar</v>
      </c>
      <c r="D2553" t="str">
        <f t="shared" si="246"/>
        <v>2015_Mar</v>
      </c>
      <c r="E2553" s="12" t="str">
        <f t="shared" si="247"/>
        <v>27_Mar</v>
      </c>
      <c r="F2553" s="12" t="str">
        <f t="shared" si="248"/>
        <v>Mar-15</v>
      </c>
      <c r="G2553" s="12"/>
    </row>
    <row r="2554" spans="1:7">
      <c r="A2554" s="2">
        <f t="shared" si="250"/>
        <v>42091</v>
      </c>
      <c r="B2554" t="str">
        <f t="shared" si="249"/>
        <v>2015_03</v>
      </c>
      <c r="C2554" t="str">
        <f t="shared" si="245"/>
        <v>Mar</v>
      </c>
      <c r="D2554" t="str">
        <f t="shared" si="246"/>
        <v>2015_Mar</v>
      </c>
      <c r="E2554" s="12" t="str">
        <f t="shared" si="247"/>
        <v>28_Mar</v>
      </c>
      <c r="F2554" s="12" t="str">
        <f t="shared" si="248"/>
        <v>Mar-15</v>
      </c>
      <c r="G2554" s="12"/>
    </row>
    <row r="2555" spans="1:7">
      <c r="A2555" s="2">
        <f t="shared" si="250"/>
        <v>42092</v>
      </c>
      <c r="B2555" t="str">
        <f t="shared" si="249"/>
        <v>2015_03</v>
      </c>
      <c r="C2555" t="str">
        <f t="shared" si="245"/>
        <v>Mar</v>
      </c>
      <c r="D2555" t="str">
        <f t="shared" si="246"/>
        <v>2015_Mar</v>
      </c>
      <c r="E2555" s="12" t="str">
        <f t="shared" si="247"/>
        <v>29_Mar</v>
      </c>
      <c r="F2555" s="12" t="str">
        <f t="shared" si="248"/>
        <v>Mar-15</v>
      </c>
      <c r="G2555" s="12"/>
    </row>
    <row r="2556" spans="1:7">
      <c r="A2556" s="2">
        <f t="shared" si="250"/>
        <v>42093</v>
      </c>
      <c r="B2556" t="str">
        <f t="shared" si="249"/>
        <v>2015_03</v>
      </c>
      <c r="C2556" t="str">
        <f t="shared" si="245"/>
        <v>Mar</v>
      </c>
      <c r="D2556" t="str">
        <f t="shared" si="246"/>
        <v>2015_Mar</v>
      </c>
      <c r="E2556" s="12" t="str">
        <f t="shared" si="247"/>
        <v>30_Mar</v>
      </c>
      <c r="F2556" s="12" t="str">
        <f t="shared" si="248"/>
        <v>Mar-15</v>
      </c>
      <c r="G2556" s="12"/>
    </row>
    <row r="2557" spans="1:7">
      <c r="A2557" s="2">
        <f t="shared" si="250"/>
        <v>42094</v>
      </c>
      <c r="B2557" t="str">
        <f t="shared" si="249"/>
        <v>2015_03</v>
      </c>
      <c r="C2557" t="str">
        <f t="shared" si="245"/>
        <v>Mar</v>
      </c>
      <c r="D2557" t="str">
        <f t="shared" si="246"/>
        <v>2015_Mar</v>
      </c>
      <c r="E2557" s="12" t="str">
        <f t="shared" si="247"/>
        <v>31_Mar</v>
      </c>
      <c r="F2557" s="12" t="str">
        <f t="shared" si="248"/>
        <v>Mar-15</v>
      </c>
      <c r="G2557" s="12"/>
    </row>
    <row r="2558" spans="1:7">
      <c r="A2558" s="2">
        <f t="shared" si="250"/>
        <v>42095</v>
      </c>
      <c r="B2558" t="str">
        <f t="shared" si="249"/>
        <v>2015_04</v>
      </c>
      <c r="C2558" t="str">
        <f t="shared" si="245"/>
        <v>Apr</v>
      </c>
      <c r="D2558" t="str">
        <f t="shared" si="246"/>
        <v>2015_Apr</v>
      </c>
      <c r="E2558" s="12" t="str">
        <f t="shared" si="247"/>
        <v>01_Apr</v>
      </c>
      <c r="F2558" s="12" t="str">
        <f t="shared" si="248"/>
        <v>Apr-15</v>
      </c>
      <c r="G2558" s="12"/>
    </row>
    <row r="2559" spans="1:7">
      <c r="A2559" s="2">
        <f t="shared" si="250"/>
        <v>42096</v>
      </c>
      <c r="B2559" t="str">
        <f t="shared" si="249"/>
        <v>2015_04</v>
      </c>
      <c r="C2559" t="str">
        <f t="shared" si="245"/>
        <v>Apr</v>
      </c>
      <c r="D2559" t="str">
        <f t="shared" si="246"/>
        <v>2015_Apr</v>
      </c>
      <c r="E2559" s="12" t="str">
        <f t="shared" si="247"/>
        <v>02_Apr</v>
      </c>
      <c r="F2559" s="12" t="str">
        <f t="shared" si="248"/>
        <v>Apr-15</v>
      </c>
      <c r="G2559" s="12"/>
    </row>
    <row r="2560" spans="1:7">
      <c r="A2560" s="2">
        <f t="shared" si="250"/>
        <v>42097</v>
      </c>
      <c r="B2560" t="str">
        <f t="shared" si="249"/>
        <v>2015_04</v>
      </c>
      <c r="C2560" t="str">
        <f t="shared" si="245"/>
        <v>Apr</v>
      </c>
      <c r="D2560" t="str">
        <f t="shared" si="246"/>
        <v>2015_Apr</v>
      </c>
      <c r="E2560" s="12" t="str">
        <f t="shared" si="247"/>
        <v>03_Apr</v>
      </c>
      <c r="F2560" s="12" t="str">
        <f t="shared" si="248"/>
        <v>Apr-15</v>
      </c>
      <c r="G2560" s="12"/>
    </row>
    <row r="2561" spans="1:7">
      <c r="A2561" s="2">
        <f t="shared" si="250"/>
        <v>42098</v>
      </c>
      <c r="B2561" t="str">
        <f t="shared" si="249"/>
        <v>2015_04</v>
      </c>
      <c r="C2561" t="str">
        <f t="shared" si="245"/>
        <v>Apr</v>
      </c>
      <c r="D2561" t="str">
        <f t="shared" si="246"/>
        <v>2015_Apr</v>
      </c>
      <c r="E2561" s="12" t="str">
        <f t="shared" si="247"/>
        <v>04_Apr</v>
      </c>
      <c r="F2561" s="12" t="str">
        <f t="shared" si="248"/>
        <v>Apr-15</v>
      </c>
      <c r="G2561" s="12"/>
    </row>
    <row r="2562" spans="1:7">
      <c r="A2562" s="2">
        <f t="shared" si="250"/>
        <v>42099</v>
      </c>
      <c r="B2562" t="str">
        <f t="shared" si="249"/>
        <v>2015_04</v>
      </c>
      <c r="C2562" t="str">
        <f t="shared" ref="C2562:C2625" si="251">VLOOKUP(TEXT(MONTH(A2562),"00"),$H$2:$I$13,2,FALSE)</f>
        <v>Apr</v>
      </c>
      <c r="D2562" t="str">
        <f t="shared" si="246"/>
        <v>2015_Apr</v>
      </c>
      <c r="E2562" s="12" t="str">
        <f t="shared" si="247"/>
        <v>05_Apr</v>
      </c>
      <c r="F2562" s="12" t="str">
        <f t="shared" si="248"/>
        <v>Apr-15</v>
      </c>
      <c r="G2562" s="12"/>
    </row>
    <row r="2563" spans="1:7">
      <c r="A2563" s="2">
        <f t="shared" si="250"/>
        <v>42100</v>
      </c>
      <c r="B2563" t="str">
        <f t="shared" si="249"/>
        <v>2015_04</v>
      </c>
      <c r="C2563" t="str">
        <f t="shared" si="251"/>
        <v>Apr</v>
      </c>
      <c r="D2563" t="str">
        <f t="shared" ref="D2563:D2626" si="252">TEXT(YEAR(A2563),"0000")&amp;"_"&amp;C2563</f>
        <v>2015_Apr</v>
      </c>
      <c r="E2563" s="12" t="str">
        <f t="shared" ref="E2563:E2626" si="253">VLOOKUP(DAY(A2563),$G$2:$H$32,2,FALSE)&amp;"_"&amp;C2563</f>
        <v>06_Apr</v>
      </c>
      <c r="F2563" s="12" t="str">
        <f t="shared" si="248"/>
        <v>Apr-15</v>
      </c>
      <c r="G2563" s="12"/>
    </row>
    <row r="2564" spans="1:7">
      <c r="A2564" s="2">
        <f t="shared" si="250"/>
        <v>42101</v>
      </c>
      <c r="B2564" t="str">
        <f t="shared" si="249"/>
        <v>2015_04</v>
      </c>
      <c r="C2564" t="str">
        <f t="shared" si="251"/>
        <v>Apr</v>
      </c>
      <c r="D2564" t="str">
        <f t="shared" si="252"/>
        <v>2015_Apr</v>
      </c>
      <c r="E2564" s="12" t="str">
        <f t="shared" si="253"/>
        <v>07_Apr</v>
      </c>
      <c r="F2564" s="12" t="str">
        <f t="shared" ref="F2564:F2627" si="254">C2564&amp;"-"&amp;RIGHT(YEAR(A2564),2)</f>
        <v>Apr-15</v>
      </c>
      <c r="G2564" s="12"/>
    </row>
    <row r="2565" spans="1:7">
      <c r="A2565" s="2">
        <f t="shared" si="250"/>
        <v>42102</v>
      </c>
      <c r="B2565" t="str">
        <f t="shared" si="249"/>
        <v>2015_04</v>
      </c>
      <c r="C2565" t="str">
        <f t="shared" si="251"/>
        <v>Apr</v>
      </c>
      <c r="D2565" t="str">
        <f t="shared" si="252"/>
        <v>2015_Apr</v>
      </c>
      <c r="E2565" s="12" t="str">
        <f t="shared" si="253"/>
        <v>08_Apr</v>
      </c>
      <c r="F2565" s="12" t="str">
        <f t="shared" si="254"/>
        <v>Apr-15</v>
      </c>
      <c r="G2565" s="12"/>
    </row>
    <row r="2566" spans="1:7">
      <c r="A2566" s="2">
        <f t="shared" si="250"/>
        <v>42103</v>
      </c>
      <c r="B2566" t="str">
        <f t="shared" si="249"/>
        <v>2015_04</v>
      </c>
      <c r="C2566" t="str">
        <f t="shared" si="251"/>
        <v>Apr</v>
      </c>
      <c r="D2566" t="str">
        <f t="shared" si="252"/>
        <v>2015_Apr</v>
      </c>
      <c r="E2566" s="12" t="str">
        <f t="shared" si="253"/>
        <v>09_Apr</v>
      </c>
      <c r="F2566" s="12" t="str">
        <f t="shared" si="254"/>
        <v>Apr-15</v>
      </c>
      <c r="G2566" s="12"/>
    </row>
    <row r="2567" spans="1:7">
      <c r="A2567" s="2">
        <f t="shared" si="250"/>
        <v>42104</v>
      </c>
      <c r="B2567" t="str">
        <f t="shared" si="249"/>
        <v>2015_04</v>
      </c>
      <c r="C2567" t="str">
        <f t="shared" si="251"/>
        <v>Apr</v>
      </c>
      <c r="D2567" t="str">
        <f t="shared" si="252"/>
        <v>2015_Apr</v>
      </c>
      <c r="E2567" s="12" t="str">
        <f t="shared" si="253"/>
        <v>10_Apr</v>
      </c>
      <c r="F2567" s="12" t="str">
        <f t="shared" si="254"/>
        <v>Apr-15</v>
      </c>
      <c r="G2567" s="12"/>
    </row>
    <row r="2568" spans="1:7">
      <c r="A2568" s="2">
        <f t="shared" si="250"/>
        <v>42105</v>
      </c>
      <c r="B2568" t="str">
        <f t="shared" si="249"/>
        <v>2015_04</v>
      </c>
      <c r="C2568" t="str">
        <f t="shared" si="251"/>
        <v>Apr</v>
      </c>
      <c r="D2568" t="str">
        <f t="shared" si="252"/>
        <v>2015_Apr</v>
      </c>
      <c r="E2568" s="12" t="str">
        <f t="shared" si="253"/>
        <v>11_Apr</v>
      </c>
      <c r="F2568" s="12" t="str">
        <f t="shared" si="254"/>
        <v>Apr-15</v>
      </c>
      <c r="G2568" s="12"/>
    </row>
    <row r="2569" spans="1:7">
      <c r="A2569" s="2">
        <f t="shared" si="250"/>
        <v>42106</v>
      </c>
      <c r="B2569" t="str">
        <f t="shared" si="249"/>
        <v>2015_04</v>
      </c>
      <c r="C2569" t="str">
        <f t="shared" si="251"/>
        <v>Apr</v>
      </c>
      <c r="D2569" t="str">
        <f t="shared" si="252"/>
        <v>2015_Apr</v>
      </c>
      <c r="E2569" s="12" t="str">
        <f t="shared" si="253"/>
        <v>12_Apr</v>
      </c>
      <c r="F2569" s="12" t="str">
        <f t="shared" si="254"/>
        <v>Apr-15</v>
      </c>
      <c r="G2569" s="12"/>
    </row>
    <row r="2570" spans="1:7">
      <c r="A2570" s="2">
        <f t="shared" si="250"/>
        <v>42107</v>
      </c>
      <c r="B2570" t="str">
        <f t="shared" si="249"/>
        <v>2015_04</v>
      </c>
      <c r="C2570" t="str">
        <f t="shared" si="251"/>
        <v>Apr</v>
      </c>
      <c r="D2570" t="str">
        <f t="shared" si="252"/>
        <v>2015_Apr</v>
      </c>
      <c r="E2570" s="12" t="str">
        <f t="shared" si="253"/>
        <v>13_Apr</v>
      </c>
      <c r="F2570" s="12" t="str">
        <f t="shared" si="254"/>
        <v>Apr-15</v>
      </c>
      <c r="G2570" s="12"/>
    </row>
    <row r="2571" spans="1:7">
      <c r="A2571" s="2">
        <f t="shared" si="250"/>
        <v>42108</v>
      </c>
      <c r="B2571" t="str">
        <f t="shared" ref="B2571:B2634" si="255">TEXT(YEAR(A2571),"0000")&amp;"_"&amp;TEXT(MONTH(A2571),"00")</f>
        <v>2015_04</v>
      </c>
      <c r="C2571" t="str">
        <f t="shared" si="251"/>
        <v>Apr</v>
      </c>
      <c r="D2571" t="str">
        <f t="shared" si="252"/>
        <v>2015_Apr</v>
      </c>
      <c r="E2571" s="12" t="str">
        <f t="shared" si="253"/>
        <v>14_Apr</v>
      </c>
      <c r="F2571" s="12" t="str">
        <f t="shared" si="254"/>
        <v>Apr-15</v>
      </c>
      <c r="G2571" s="12"/>
    </row>
    <row r="2572" spans="1:7">
      <c r="A2572" s="2">
        <f t="shared" ref="A2572:A2635" si="256">A2571+1</f>
        <v>42109</v>
      </c>
      <c r="B2572" t="str">
        <f t="shared" si="255"/>
        <v>2015_04</v>
      </c>
      <c r="C2572" t="str">
        <f t="shared" si="251"/>
        <v>Apr</v>
      </c>
      <c r="D2572" t="str">
        <f t="shared" si="252"/>
        <v>2015_Apr</v>
      </c>
      <c r="E2572" s="12" t="str">
        <f t="shared" si="253"/>
        <v>15_Apr</v>
      </c>
      <c r="F2572" s="12" t="str">
        <f t="shared" si="254"/>
        <v>Apr-15</v>
      </c>
      <c r="G2572" s="12"/>
    </row>
    <row r="2573" spans="1:7">
      <c r="A2573" s="2">
        <f t="shared" si="256"/>
        <v>42110</v>
      </c>
      <c r="B2573" t="str">
        <f t="shared" si="255"/>
        <v>2015_04</v>
      </c>
      <c r="C2573" t="str">
        <f t="shared" si="251"/>
        <v>Apr</v>
      </c>
      <c r="D2573" t="str">
        <f t="shared" si="252"/>
        <v>2015_Apr</v>
      </c>
      <c r="E2573" s="12" t="str">
        <f t="shared" si="253"/>
        <v>16_Apr</v>
      </c>
      <c r="F2573" s="12" t="str">
        <f t="shared" si="254"/>
        <v>Apr-15</v>
      </c>
      <c r="G2573" s="12"/>
    </row>
    <row r="2574" spans="1:7">
      <c r="A2574" s="2">
        <f t="shared" si="256"/>
        <v>42111</v>
      </c>
      <c r="B2574" t="str">
        <f t="shared" si="255"/>
        <v>2015_04</v>
      </c>
      <c r="C2574" t="str">
        <f t="shared" si="251"/>
        <v>Apr</v>
      </c>
      <c r="D2574" t="str">
        <f t="shared" si="252"/>
        <v>2015_Apr</v>
      </c>
      <c r="E2574" s="12" t="str">
        <f t="shared" si="253"/>
        <v>17_Apr</v>
      </c>
      <c r="F2574" s="12" t="str">
        <f t="shared" si="254"/>
        <v>Apr-15</v>
      </c>
      <c r="G2574" s="12"/>
    </row>
    <row r="2575" spans="1:7">
      <c r="A2575" s="2">
        <f t="shared" si="256"/>
        <v>42112</v>
      </c>
      <c r="B2575" t="str">
        <f t="shared" si="255"/>
        <v>2015_04</v>
      </c>
      <c r="C2575" t="str">
        <f t="shared" si="251"/>
        <v>Apr</v>
      </c>
      <c r="D2575" t="str">
        <f t="shared" si="252"/>
        <v>2015_Apr</v>
      </c>
      <c r="E2575" s="12" t="str">
        <f t="shared" si="253"/>
        <v>18_Apr</v>
      </c>
      <c r="F2575" s="12" t="str">
        <f t="shared" si="254"/>
        <v>Apr-15</v>
      </c>
      <c r="G2575" s="12"/>
    </row>
    <row r="2576" spans="1:7">
      <c r="A2576" s="2">
        <f t="shared" si="256"/>
        <v>42113</v>
      </c>
      <c r="B2576" t="str">
        <f t="shared" si="255"/>
        <v>2015_04</v>
      </c>
      <c r="C2576" t="str">
        <f t="shared" si="251"/>
        <v>Apr</v>
      </c>
      <c r="D2576" t="str">
        <f t="shared" si="252"/>
        <v>2015_Apr</v>
      </c>
      <c r="E2576" s="12" t="str">
        <f t="shared" si="253"/>
        <v>19_Apr</v>
      </c>
      <c r="F2576" s="12" t="str">
        <f t="shared" si="254"/>
        <v>Apr-15</v>
      </c>
      <c r="G2576" s="12"/>
    </row>
    <row r="2577" spans="1:7">
      <c r="A2577" s="2">
        <f t="shared" si="256"/>
        <v>42114</v>
      </c>
      <c r="B2577" t="str">
        <f t="shared" si="255"/>
        <v>2015_04</v>
      </c>
      <c r="C2577" t="str">
        <f t="shared" si="251"/>
        <v>Apr</v>
      </c>
      <c r="D2577" t="str">
        <f t="shared" si="252"/>
        <v>2015_Apr</v>
      </c>
      <c r="E2577" s="12" t="str">
        <f t="shared" si="253"/>
        <v>20_Apr</v>
      </c>
      <c r="F2577" s="12" t="str">
        <f t="shared" si="254"/>
        <v>Apr-15</v>
      </c>
      <c r="G2577" s="12"/>
    </row>
    <row r="2578" spans="1:7">
      <c r="A2578" s="2">
        <f t="shared" si="256"/>
        <v>42115</v>
      </c>
      <c r="B2578" t="str">
        <f t="shared" si="255"/>
        <v>2015_04</v>
      </c>
      <c r="C2578" t="str">
        <f t="shared" si="251"/>
        <v>Apr</v>
      </c>
      <c r="D2578" t="str">
        <f t="shared" si="252"/>
        <v>2015_Apr</v>
      </c>
      <c r="E2578" s="12" t="str">
        <f t="shared" si="253"/>
        <v>21_Apr</v>
      </c>
      <c r="F2578" s="12" t="str">
        <f t="shared" si="254"/>
        <v>Apr-15</v>
      </c>
      <c r="G2578" s="12"/>
    </row>
    <row r="2579" spans="1:7">
      <c r="A2579" s="2">
        <f t="shared" si="256"/>
        <v>42116</v>
      </c>
      <c r="B2579" t="str">
        <f t="shared" si="255"/>
        <v>2015_04</v>
      </c>
      <c r="C2579" t="str">
        <f t="shared" si="251"/>
        <v>Apr</v>
      </c>
      <c r="D2579" t="str">
        <f t="shared" si="252"/>
        <v>2015_Apr</v>
      </c>
      <c r="E2579" s="12" t="str">
        <f t="shared" si="253"/>
        <v>22_Apr</v>
      </c>
      <c r="F2579" s="12" t="str">
        <f t="shared" si="254"/>
        <v>Apr-15</v>
      </c>
      <c r="G2579" s="12"/>
    </row>
    <row r="2580" spans="1:7">
      <c r="A2580" s="2">
        <f t="shared" si="256"/>
        <v>42117</v>
      </c>
      <c r="B2580" t="str">
        <f t="shared" si="255"/>
        <v>2015_04</v>
      </c>
      <c r="C2580" t="str">
        <f t="shared" si="251"/>
        <v>Apr</v>
      </c>
      <c r="D2580" t="str">
        <f t="shared" si="252"/>
        <v>2015_Apr</v>
      </c>
      <c r="E2580" s="12" t="str">
        <f t="shared" si="253"/>
        <v>23_Apr</v>
      </c>
      <c r="F2580" s="12" t="str">
        <f t="shared" si="254"/>
        <v>Apr-15</v>
      </c>
      <c r="G2580" s="12"/>
    </row>
    <row r="2581" spans="1:7">
      <c r="A2581" s="2">
        <f t="shared" si="256"/>
        <v>42118</v>
      </c>
      <c r="B2581" t="str">
        <f t="shared" si="255"/>
        <v>2015_04</v>
      </c>
      <c r="C2581" t="str">
        <f t="shared" si="251"/>
        <v>Apr</v>
      </c>
      <c r="D2581" t="str">
        <f t="shared" si="252"/>
        <v>2015_Apr</v>
      </c>
      <c r="E2581" s="12" t="str">
        <f t="shared" si="253"/>
        <v>24_Apr</v>
      </c>
      <c r="F2581" s="12" t="str">
        <f t="shared" si="254"/>
        <v>Apr-15</v>
      </c>
      <c r="G2581" s="12"/>
    </row>
    <row r="2582" spans="1:7">
      <c r="A2582" s="2">
        <f t="shared" si="256"/>
        <v>42119</v>
      </c>
      <c r="B2582" t="str">
        <f t="shared" si="255"/>
        <v>2015_04</v>
      </c>
      <c r="C2582" t="str">
        <f t="shared" si="251"/>
        <v>Apr</v>
      </c>
      <c r="D2582" t="str">
        <f t="shared" si="252"/>
        <v>2015_Apr</v>
      </c>
      <c r="E2582" s="12" t="str">
        <f t="shared" si="253"/>
        <v>25_Apr</v>
      </c>
      <c r="F2582" s="12" t="str">
        <f t="shared" si="254"/>
        <v>Apr-15</v>
      </c>
      <c r="G2582" s="12"/>
    </row>
    <row r="2583" spans="1:7">
      <c r="A2583" s="2">
        <f t="shared" si="256"/>
        <v>42120</v>
      </c>
      <c r="B2583" t="str">
        <f t="shared" si="255"/>
        <v>2015_04</v>
      </c>
      <c r="C2583" t="str">
        <f t="shared" si="251"/>
        <v>Apr</v>
      </c>
      <c r="D2583" t="str">
        <f t="shared" si="252"/>
        <v>2015_Apr</v>
      </c>
      <c r="E2583" s="12" t="str">
        <f t="shared" si="253"/>
        <v>26_Apr</v>
      </c>
      <c r="F2583" s="12" t="str">
        <f t="shared" si="254"/>
        <v>Apr-15</v>
      </c>
      <c r="G2583" s="12"/>
    </row>
    <row r="2584" spans="1:7">
      <c r="A2584" s="2">
        <f t="shared" si="256"/>
        <v>42121</v>
      </c>
      <c r="B2584" t="str">
        <f t="shared" si="255"/>
        <v>2015_04</v>
      </c>
      <c r="C2584" t="str">
        <f t="shared" si="251"/>
        <v>Apr</v>
      </c>
      <c r="D2584" t="str">
        <f t="shared" si="252"/>
        <v>2015_Apr</v>
      </c>
      <c r="E2584" s="12" t="str">
        <f t="shared" si="253"/>
        <v>27_Apr</v>
      </c>
      <c r="F2584" s="12" t="str">
        <f t="shared" si="254"/>
        <v>Apr-15</v>
      </c>
      <c r="G2584" s="12"/>
    </row>
    <row r="2585" spans="1:7">
      <c r="A2585" s="2">
        <f t="shared" si="256"/>
        <v>42122</v>
      </c>
      <c r="B2585" t="str">
        <f t="shared" si="255"/>
        <v>2015_04</v>
      </c>
      <c r="C2585" t="str">
        <f t="shared" si="251"/>
        <v>Apr</v>
      </c>
      <c r="D2585" t="str">
        <f t="shared" si="252"/>
        <v>2015_Apr</v>
      </c>
      <c r="E2585" s="12" t="str">
        <f t="shared" si="253"/>
        <v>28_Apr</v>
      </c>
      <c r="F2585" s="12" t="str">
        <f t="shared" si="254"/>
        <v>Apr-15</v>
      </c>
      <c r="G2585" s="12"/>
    </row>
    <row r="2586" spans="1:7">
      <c r="A2586" s="2">
        <f t="shared" si="256"/>
        <v>42123</v>
      </c>
      <c r="B2586" t="str">
        <f t="shared" si="255"/>
        <v>2015_04</v>
      </c>
      <c r="C2586" t="str">
        <f t="shared" si="251"/>
        <v>Apr</v>
      </c>
      <c r="D2586" t="str">
        <f t="shared" si="252"/>
        <v>2015_Apr</v>
      </c>
      <c r="E2586" s="12" t="str">
        <f t="shared" si="253"/>
        <v>29_Apr</v>
      </c>
      <c r="F2586" s="12" t="str">
        <f t="shared" si="254"/>
        <v>Apr-15</v>
      </c>
      <c r="G2586" s="12"/>
    </row>
    <row r="2587" spans="1:7">
      <c r="A2587" s="2">
        <f t="shared" si="256"/>
        <v>42124</v>
      </c>
      <c r="B2587" t="str">
        <f t="shared" si="255"/>
        <v>2015_04</v>
      </c>
      <c r="C2587" t="str">
        <f t="shared" si="251"/>
        <v>Apr</v>
      </c>
      <c r="D2587" t="str">
        <f t="shared" si="252"/>
        <v>2015_Apr</v>
      </c>
      <c r="E2587" s="12" t="str">
        <f t="shared" si="253"/>
        <v>30_Apr</v>
      </c>
      <c r="F2587" s="12" t="str">
        <f t="shared" si="254"/>
        <v>Apr-15</v>
      </c>
      <c r="G2587" s="12"/>
    </row>
    <row r="2588" spans="1:7">
      <c r="A2588" s="2">
        <f t="shared" si="256"/>
        <v>42125</v>
      </c>
      <c r="B2588" t="str">
        <f t="shared" si="255"/>
        <v>2015_05</v>
      </c>
      <c r="C2588" t="str">
        <f t="shared" si="251"/>
        <v>May</v>
      </c>
      <c r="D2588" t="str">
        <f t="shared" si="252"/>
        <v>2015_May</v>
      </c>
      <c r="E2588" s="12" t="str">
        <f t="shared" si="253"/>
        <v>01_May</v>
      </c>
      <c r="F2588" s="12" t="str">
        <f t="shared" si="254"/>
        <v>May-15</v>
      </c>
      <c r="G2588" s="12"/>
    </row>
    <row r="2589" spans="1:7">
      <c r="A2589" s="2">
        <f t="shared" si="256"/>
        <v>42126</v>
      </c>
      <c r="B2589" t="str">
        <f t="shared" si="255"/>
        <v>2015_05</v>
      </c>
      <c r="C2589" t="str">
        <f t="shared" si="251"/>
        <v>May</v>
      </c>
      <c r="D2589" t="str">
        <f t="shared" si="252"/>
        <v>2015_May</v>
      </c>
      <c r="E2589" s="12" t="str">
        <f t="shared" si="253"/>
        <v>02_May</v>
      </c>
      <c r="F2589" s="12" t="str">
        <f t="shared" si="254"/>
        <v>May-15</v>
      </c>
      <c r="G2589" s="12"/>
    </row>
    <row r="2590" spans="1:7">
      <c r="A2590" s="2">
        <f t="shared" si="256"/>
        <v>42127</v>
      </c>
      <c r="B2590" t="str">
        <f t="shared" si="255"/>
        <v>2015_05</v>
      </c>
      <c r="C2590" t="str">
        <f t="shared" si="251"/>
        <v>May</v>
      </c>
      <c r="D2590" t="str">
        <f t="shared" si="252"/>
        <v>2015_May</v>
      </c>
      <c r="E2590" s="12" t="str">
        <f t="shared" si="253"/>
        <v>03_May</v>
      </c>
      <c r="F2590" s="12" t="str">
        <f t="shared" si="254"/>
        <v>May-15</v>
      </c>
      <c r="G2590" s="12"/>
    </row>
    <row r="2591" spans="1:7">
      <c r="A2591" s="2">
        <f t="shared" si="256"/>
        <v>42128</v>
      </c>
      <c r="B2591" t="str">
        <f t="shared" si="255"/>
        <v>2015_05</v>
      </c>
      <c r="C2591" t="str">
        <f t="shared" si="251"/>
        <v>May</v>
      </c>
      <c r="D2591" t="str">
        <f t="shared" si="252"/>
        <v>2015_May</v>
      </c>
      <c r="E2591" s="12" t="str">
        <f t="shared" si="253"/>
        <v>04_May</v>
      </c>
      <c r="F2591" s="12" t="str">
        <f t="shared" si="254"/>
        <v>May-15</v>
      </c>
      <c r="G2591" s="12"/>
    </row>
    <row r="2592" spans="1:7">
      <c r="A2592" s="2">
        <f t="shared" si="256"/>
        <v>42129</v>
      </c>
      <c r="B2592" t="str">
        <f t="shared" si="255"/>
        <v>2015_05</v>
      </c>
      <c r="C2592" t="str">
        <f t="shared" si="251"/>
        <v>May</v>
      </c>
      <c r="D2592" t="str">
        <f t="shared" si="252"/>
        <v>2015_May</v>
      </c>
      <c r="E2592" s="12" t="str">
        <f t="shared" si="253"/>
        <v>05_May</v>
      </c>
      <c r="F2592" s="12" t="str">
        <f t="shared" si="254"/>
        <v>May-15</v>
      </c>
      <c r="G2592" s="12"/>
    </row>
    <row r="2593" spans="1:7">
      <c r="A2593" s="2">
        <f t="shared" si="256"/>
        <v>42130</v>
      </c>
      <c r="B2593" t="str">
        <f t="shared" si="255"/>
        <v>2015_05</v>
      </c>
      <c r="C2593" t="str">
        <f t="shared" si="251"/>
        <v>May</v>
      </c>
      <c r="D2593" t="str">
        <f t="shared" si="252"/>
        <v>2015_May</v>
      </c>
      <c r="E2593" s="12" t="str">
        <f t="shared" si="253"/>
        <v>06_May</v>
      </c>
      <c r="F2593" s="12" t="str">
        <f t="shared" si="254"/>
        <v>May-15</v>
      </c>
      <c r="G2593" s="12"/>
    </row>
    <row r="2594" spans="1:7">
      <c r="A2594" s="2">
        <f t="shared" si="256"/>
        <v>42131</v>
      </c>
      <c r="B2594" t="str">
        <f t="shared" si="255"/>
        <v>2015_05</v>
      </c>
      <c r="C2594" t="str">
        <f t="shared" si="251"/>
        <v>May</v>
      </c>
      <c r="D2594" t="str">
        <f t="shared" si="252"/>
        <v>2015_May</v>
      </c>
      <c r="E2594" s="12" t="str">
        <f t="shared" si="253"/>
        <v>07_May</v>
      </c>
      <c r="F2594" s="12" t="str">
        <f t="shared" si="254"/>
        <v>May-15</v>
      </c>
      <c r="G2594" s="12"/>
    </row>
    <row r="2595" spans="1:7">
      <c r="A2595" s="2">
        <f t="shared" si="256"/>
        <v>42132</v>
      </c>
      <c r="B2595" t="str">
        <f t="shared" si="255"/>
        <v>2015_05</v>
      </c>
      <c r="C2595" t="str">
        <f t="shared" si="251"/>
        <v>May</v>
      </c>
      <c r="D2595" t="str">
        <f t="shared" si="252"/>
        <v>2015_May</v>
      </c>
      <c r="E2595" s="12" t="str">
        <f t="shared" si="253"/>
        <v>08_May</v>
      </c>
      <c r="F2595" s="12" t="str">
        <f t="shared" si="254"/>
        <v>May-15</v>
      </c>
      <c r="G2595" s="12"/>
    </row>
    <row r="2596" spans="1:7">
      <c r="A2596" s="2">
        <f t="shared" si="256"/>
        <v>42133</v>
      </c>
      <c r="B2596" t="str">
        <f t="shared" si="255"/>
        <v>2015_05</v>
      </c>
      <c r="C2596" t="str">
        <f t="shared" si="251"/>
        <v>May</v>
      </c>
      <c r="D2596" t="str">
        <f t="shared" si="252"/>
        <v>2015_May</v>
      </c>
      <c r="E2596" s="12" t="str">
        <f t="shared" si="253"/>
        <v>09_May</v>
      </c>
      <c r="F2596" s="12" t="str">
        <f t="shared" si="254"/>
        <v>May-15</v>
      </c>
      <c r="G2596" s="12"/>
    </row>
    <row r="2597" spans="1:7">
      <c r="A2597" s="2">
        <f t="shared" si="256"/>
        <v>42134</v>
      </c>
      <c r="B2597" t="str">
        <f t="shared" si="255"/>
        <v>2015_05</v>
      </c>
      <c r="C2597" t="str">
        <f t="shared" si="251"/>
        <v>May</v>
      </c>
      <c r="D2597" t="str">
        <f t="shared" si="252"/>
        <v>2015_May</v>
      </c>
      <c r="E2597" s="12" t="str">
        <f t="shared" si="253"/>
        <v>10_May</v>
      </c>
      <c r="F2597" s="12" t="str">
        <f t="shared" si="254"/>
        <v>May-15</v>
      </c>
      <c r="G2597" s="12"/>
    </row>
    <row r="2598" spans="1:7">
      <c r="A2598" s="2">
        <f t="shared" si="256"/>
        <v>42135</v>
      </c>
      <c r="B2598" t="str">
        <f t="shared" si="255"/>
        <v>2015_05</v>
      </c>
      <c r="C2598" t="str">
        <f t="shared" si="251"/>
        <v>May</v>
      </c>
      <c r="D2598" t="str">
        <f t="shared" si="252"/>
        <v>2015_May</v>
      </c>
      <c r="E2598" s="12" t="str">
        <f t="shared" si="253"/>
        <v>11_May</v>
      </c>
      <c r="F2598" s="12" t="str">
        <f t="shared" si="254"/>
        <v>May-15</v>
      </c>
      <c r="G2598" s="12"/>
    </row>
    <row r="2599" spans="1:7">
      <c r="A2599" s="2">
        <f t="shared" si="256"/>
        <v>42136</v>
      </c>
      <c r="B2599" t="str">
        <f t="shared" si="255"/>
        <v>2015_05</v>
      </c>
      <c r="C2599" t="str">
        <f t="shared" si="251"/>
        <v>May</v>
      </c>
      <c r="D2599" t="str">
        <f t="shared" si="252"/>
        <v>2015_May</v>
      </c>
      <c r="E2599" s="12" t="str">
        <f t="shared" si="253"/>
        <v>12_May</v>
      </c>
      <c r="F2599" s="12" t="str">
        <f t="shared" si="254"/>
        <v>May-15</v>
      </c>
      <c r="G2599" s="12"/>
    </row>
    <row r="2600" spans="1:7">
      <c r="A2600" s="2">
        <f t="shared" si="256"/>
        <v>42137</v>
      </c>
      <c r="B2600" t="str">
        <f t="shared" si="255"/>
        <v>2015_05</v>
      </c>
      <c r="C2600" t="str">
        <f t="shared" si="251"/>
        <v>May</v>
      </c>
      <c r="D2600" t="str">
        <f t="shared" si="252"/>
        <v>2015_May</v>
      </c>
      <c r="E2600" s="12" t="str">
        <f t="shared" si="253"/>
        <v>13_May</v>
      </c>
      <c r="F2600" s="12" t="str">
        <f t="shared" si="254"/>
        <v>May-15</v>
      </c>
      <c r="G2600" s="12"/>
    </row>
    <row r="2601" spans="1:7">
      <c r="A2601" s="2">
        <f t="shared" si="256"/>
        <v>42138</v>
      </c>
      <c r="B2601" t="str">
        <f t="shared" si="255"/>
        <v>2015_05</v>
      </c>
      <c r="C2601" t="str">
        <f t="shared" si="251"/>
        <v>May</v>
      </c>
      <c r="D2601" t="str">
        <f t="shared" si="252"/>
        <v>2015_May</v>
      </c>
      <c r="E2601" s="12" t="str">
        <f t="shared" si="253"/>
        <v>14_May</v>
      </c>
      <c r="F2601" s="12" t="str">
        <f t="shared" si="254"/>
        <v>May-15</v>
      </c>
      <c r="G2601" s="12"/>
    </row>
    <row r="2602" spans="1:7">
      <c r="A2602" s="2">
        <f t="shared" si="256"/>
        <v>42139</v>
      </c>
      <c r="B2602" t="str">
        <f t="shared" si="255"/>
        <v>2015_05</v>
      </c>
      <c r="C2602" t="str">
        <f t="shared" si="251"/>
        <v>May</v>
      </c>
      <c r="D2602" t="str">
        <f t="shared" si="252"/>
        <v>2015_May</v>
      </c>
      <c r="E2602" s="12" t="str">
        <f t="shared" si="253"/>
        <v>15_May</v>
      </c>
      <c r="F2602" s="12" t="str">
        <f t="shared" si="254"/>
        <v>May-15</v>
      </c>
      <c r="G2602" s="12"/>
    </row>
    <row r="2603" spans="1:7">
      <c r="A2603" s="2">
        <f t="shared" si="256"/>
        <v>42140</v>
      </c>
      <c r="B2603" t="str">
        <f t="shared" si="255"/>
        <v>2015_05</v>
      </c>
      <c r="C2603" t="str">
        <f t="shared" si="251"/>
        <v>May</v>
      </c>
      <c r="D2603" t="str">
        <f t="shared" si="252"/>
        <v>2015_May</v>
      </c>
      <c r="E2603" s="12" t="str">
        <f t="shared" si="253"/>
        <v>16_May</v>
      </c>
      <c r="F2603" s="12" t="str">
        <f t="shared" si="254"/>
        <v>May-15</v>
      </c>
      <c r="G2603" s="12"/>
    </row>
    <row r="2604" spans="1:7">
      <c r="A2604" s="2">
        <f t="shared" si="256"/>
        <v>42141</v>
      </c>
      <c r="B2604" t="str">
        <f t="shared" si="255"/>
        <v>2015_05</v>
      </c>
      <c r="C2604" t="str">
        <f t="shared" si="251"/>
        <v>May</v>
      </c>
      <c r="D2604" t="str">
        <f t="shared" si="252"/>
        <v>2015_May</v>
      </c>
      <c r="E2604" s="12" t="str">
        <f t="shared" si="253"/>
        <v>17_May</v>
      </c>
      <c r="F2604" s="12" t="str">
        <f t="shared" si="254"/>
        <v>May-15</v>
      </c>
      <c r="G2604" s="12"/>
    </row>
    <row r="2605" spans="1:7">
      <c r="A2605" s="2">
        <f t="shared" si="256"/>
        <v>42142</v>
      </c>
      <c r="B2605" t="str">
        <f t="shared" si="255"/>
        <v>2015_05</v>
      </c>
      <c r="C2605" t="str">
        <f t="shared" si="251"/>
        <v>May</v>
      </c>
      <c r="D2605" t="str">
        <f t="shared" si="252"/>
        <v>2015_May</v>
      </c>
      <c r="E2605" s="12" t="str">
        <f t="shared" si="253"/>
        <v>18_May</v>
      </c>
      <c r="F2605" s="12" t="str">
        <f t="shared" si="254"/>
        <v>May-15</v>
      </c>
      <c r="G2605" s="12"/>
    </row>
    <row r="2606" spans="1:7">
      <c r="A2606" s="2">
        <f t="shared" si="256"/>
        <v>42143</v>
      </c>
      <c r="B2606" t="str">
        <f t="shared" si="255"/>
        <v>2015_05</v>
      </c>
      <c r="C2606" t="str">
        <f t="shared" si="251"/>
        <v>May</v>
      </c>
      <c r="D2606" t="str">
        <f t="shared" si="252"/>
        <v>2015_May</v>
      </c>
      <c r="E2606" s="12" t="str">
        <f t="shared" si="253"/>
        <v>19_May</v>
      </c>
      <c r="F2606" s="12" t="str">
        <f t="shared" si="254"/>
        <v>May-15</v>
      </c>
      <c r="G2606" s="12"/>
    </row>
    <row r="2607" spans="1:7">
      <c r="A2607" s="2">
        <f t="shared" si="256"/>
        <v>42144</v>
      </c>
      <c r="B2607" t="str">
        <f t="shared" si="255"/>
        <v>2015_05</v>
      </c>
      <c r="C2607" t="str">
        <f t="shared" si="251"/>
        <v>May</v>
      </c>
      <c r="D2607" t="str">
        <f t="shared" si="252"/>
        <v>2015_May</v>
      </c>
      <c r="E2607" s="12" t="str">
        <f t="shared" si="253"/>
        <v>20_May</v>
      </c>
      <c r="F2607" s="12" t="str">
        <f t="shared" si="254"/>
        <v>May-15</v>
      </c>
      <c r="G2607" s="12"/>
    </row>
    <row r="2608" spans="1:7">
      <c r="A2608" s="2">
        <f t="shared" si="256"/>
        <v>42145</v>
      </c>
      <c r="B2608" t="str">
        <f t="shared" si="255"/>
        <v>2015_05</v>
      </c>
      <c r="C2608" t="str">
        <f t="shared" si="251"/>
        <v>May</v>
      </c>
      <c r="D2608" t="str">
        <f t="shared" si="252"/>
        <v>2015_May</v>
      </c>
      <c r="E2608" s="12" t="str">
        <f t="shared" si="253"/>
        <v>21_May</v>
      </c>
      <c r="F2608" s="12" t="str">
        <f t="shared" si="254"/>
        <v>May-15</v>
      </c>
      <c r="G2608" s="12"/>
    </row>
    <row r="2609" spans="1:7">
      <c r="A2609" s="2">
        <f t="shared" si="256"/>
        <v>42146</v>
      </c>
      <c r="B2609" t="str">
        <f t="shared" si="255"/>
        <v>2015_05</v>
      </c>
      <c r="C2609" t="str">
        <f t="shared" si="251"/>
        <v>May</v>
      </c>
      <c r="D2609" t="str">
        <f t="shared" si="252"/>
        <v>2015_May</v>
      </c>
      <c r="E2609" s="12" t="str">
        <f t="shared" si="253"/>
        <v>22_May</v>
      </c>
      <c r="F2609" s="12" t="str">
        <f t="shared" si="254"/>
        <v>May-15</v>
      </c>
      <c r="G2609" s="12"/>
    </row>
    <row r="2610" spans="1:7">
      <c r="A2610" s="2">
        <f t="shared" si="256"/>
        <v>42147</v>
      </c>
      <c r="B2610" t="str">
        <f t="shared" si="255"/>
        <v>2015_05</v>
      </c>
      <c r="C2610" t="str">
        <f t="shared" si="251"/>
        <v>May</v>
      </c>
      <c r="D2610" t="str">
        <f t="shared" si="252"/>
        <v>2015_May</v>
      </c>
      <c r="E2610" s="12" t="str">
        <f t="shared" si="253"/>
        <v>23_May</v>
      </c>
      <c r="F2610" s="12" t="str">
        <f t="shared" si="254"/>
        <v>May-15</v>
      </c>
      <c r="G2610" s="12"/>
    </row>
    <row r="2611" spans="1:7">
      <c r="A2611" s="2">
        <f t="shared" si="256"/>
        <v>42148</v>
      </c>
      <c r="B2611" t="str">
        <f t="shared" si="255"/>
        <v>2015_05</v>
      </c>
      <c r="C2611" t="str">
        <f t="shared" si="251"/>
        <v>May</v>
      </c>
      <c r="D2611" t="str">
        <f t="shared" si="252"/>
        <v>2015_May</v>
      </c>
      <c r="E2611" s="12" t="str">
        <f t="shared" si="253"/>
        <v>24_May</v>
      </c>
      <c r="F2611" s="12" t="str">
        <f t="shared" si="254"/>
        <v>May-15</v>
      </c>
      <c r="G2611" s="12"/>
    </row>
    <row r="2612" spans="1:7">
      <c r="A2612" s="2">
        <f t="shared" si="256"/>
        <v>42149</v>
      </c>
      <c r="B2612" t="str">
        <f t="shared" si="255"/>
        <v>2015_05</v>
      </c>
      <c r="C2612" t="str">
        <f t="shared" si="251"/>
        <v>May</v>
      </c>
      <c r="D2612" t="str">
        <f t="shared" si="252"/>
        <v>2015_May</v>
      </c>
      <c r="E2612" s="12" t="str">
        <f t="shared" si="253"/>
        <v>25_May</v>
      </c>
      <c r="F2612" s="12" t="str">
        <f t="shared" si="254"/>
        <v>May-15</v>
      </c>
      <c r="G2612" s="12"/>
    </row>
    <row r="2613" spans="1:7">
      <c r="A2613" s="2">
        <f t="shared" si="256"/>
        <v>42150</v>
      </c>
      <c r="B2613" t="str">
        <f t="shared" si="255"/>
        <v>2015_05</v>
      </c>
      <c r="C2613" t="str">
        <f t="shared" si="251"/>
        <v>May</v>
      </c>
      <c r="D2613" t="str">
        <f t="shared" si="252"/>
        <v>2015_May</v>
      </c>
      <c r="E2613" s="12" t="str">
        <f t="shared" si="253"/>
        <v>26_May</v>
      </c>
      <c r="F2613" s="12" t="str">
        <f t="shared" si="254"/>
        <v>May-15</v>
      </c>
      <c r="G2613" s="12"/>
    </row>
    <row r="2614" spans="1:7">
      <c r="A2614" s="2">
        <f t="shared" si="256"/>
        <v>42151</v>
      </c>
      <c r="B2614" t="str">
        <f t="shared" si="255"/>
        <v>2015_05</v>
      </c>
      <c r="C2614" t="str">
        <f t="shared" si="251"/>
        <v>May</v>
      </c>
      <c r="D2614" t="str">
        <f t="shared" si="252"/>
        <v>2015_May</v>
      </c>
      <c r="E2614" s="12" t="str">
        <f t="shared" si="253"/>
        <v>27_May</v>
      </c>
      <c r="F2614" s="12" t="str">
        <f t="shared" si="254"/>
        <v>May-15</v>
      </c>
      <c r="G2614" s="12"/>
    </row>
    <row r="2615" spans="1:7">
      <c r="A2615" s="2">
        <f t="shared" si="256"/>
        <v>42152</v>
      </c>
      <c r="B2615" t="str">
        <f t="shared" si="255"/>
        <v>2015_05</v>
      </c>
      <c r="C2615" t="str">
        <f t="shared" si="251"/>
        <v>May</v>
      </c>
      <c r="D2615" t="str">
        <f t="shared" si="252"/>
        <v>2015_May</v>
      </c>
      <c r="E2615" s="12" t="str">
        <f t="shared" si="253"/>
        <v>28_May</v>
      </c>
      <c r="F2615" s="12" t="str">
        <f t="shared" si="254"/>
        <v>May-15</v>
      </c>
      <c r="G2615" s="12"/>
    </row>
    <row r="2616" spans="1:7">
      <c r="A2616" s="2">
        <f t="shared" si="256"/>
        <v>42153</v>
      </c>
      <c r="B2616" t="str">
        <f t="shared" si="255"/>
        <v>2015_05</v>
      </c>
      <c r="C2616" t="str">
        <f t="shared" si="251"/>
        <v>May</v>
      </c>
      <c r="D2616" t="str">
        <f t="shared" si="252"/>
        <v>2015_May</v>
      </c>
      <c r="E2616" s="12" t="str">
        <f t="shared" si="253"/>
        <v>29_May</v>
      </c>
      <c r="F2616" s="12" t="str">
        <f t="shared" si="254"/>
        <v>May-15</v>
      </c>
      <c r="G2616" s="12"/>
    </row>
    <row r="2617" spans="1:7">
      <c r="A2617" s="2">
        <f t="shared" si="256"/>
        <v>42154</v>
      </c>
      <c r="B2617" t="str">
        <f t="shared" si="255"/>
        <v>2015_05</v>
      </c>
      <c r="C2617" t="str">
        <f t="shared" si="251"/>
        <v>May</v>
      </c>
      <c r="D2617" t="str">
        <f t="shared" si="252"/>
        <v>2015_May</v>
      </c>
      <c r="E2617" s="12" t="str">
        <f t="shared" si="253"/>
        <v>30_May</v>
      </c>
      <c r="F2617" s="12" t="str">
        <f t="shared" si="254"/>
        <v>May-15</v>
      </c>
      <c r="G2617" s="12"/>
    </row>
    <row r="2618" spans="1:7">
      <c r="A2618" s="2">
        <f t="shared" si="256"/>
        <v>42155</v>
      </c>
      <c r="B2618" t="str">
        <f t="shared" si="255"/>
        <v>2015_05</v>
      </c>
      <c r="C2618" t="str">
        <f t="shared" si="251"/>
        <v>May</v>
      </c>
      <c r="D2618" t="str">
        <f t="shared" si="252"/>
        <v>2015_May</v>
      </c>
      <c r="E2618" s="12" t="str">
        <f t="shared" si="253"/>
        <v>31_May</v>
      </c>
      <c r="F2618" s="12" t="str">
        <f t="shared" si="254"/>
        <v>May-15</v>
      </c>
      <c r="G2618" s="12"/>
    </row>
    <row r="2619" spans="1:7">
      <c r="A2619" s="2">
        <f t="shared" si="256"/>
        <v>42156</v>
      </c>
      <c r="B2619" t="str">
        <f t="shared" si="255"/>
        <v>2015_06</v>
      </c>
      <c r="C2619" t="str">
        <f t="shared" si="251"/>
        <v>Jun</v>
      </c>
      <c r="D2619" t="str">
        <f t="shared" si="252"/>
        <v>2015_Jun</v>
      </c>
      <c r="E2619" s="12" t="str">
        <f t="shared" si="253"/>
        <v>01_Jun</v>
      </c>
      <c r="F2619" s="12" t="str">
        <f t="shared" si="254"/>
        <v>Jun-15</v>
      </c>
      <c r="G2619" s="12"/>
    </row>
    <row r="2620" spans="1:7">
      <c r="A2620" s="2">
        <f t="shared" si="256"/>
        <v>42157</v>
      </c>
      <c r="B2620" t="str">
        <f t="shared" si="255"/>
        <v>2015_06</v>
      </c>
      <c r="C2620" t="str">
        <f t="shared" si="251"/>
        <v>Jun</v>
      </c>
      <c r="D2620" t="str">
        <f t="shared" si="252"/>
        <v>2015_Jun</v>
      </c>
      <c r="E2620" s="12" t="str">
        <f t="shared" si="253"/>
        <v>02_Jun</v>
      </c>
      <c r="F2620" s="12" t="str">
        <f t="shared" si="254"/>
        <v>Jun-15</v>
      </c>
      <c r="G2620" s="12"/>
    </row>
    <row r="2621" spans="1:7">
      <c r="A2621" s="2">
        <f t="shared" si="256"/>
        <v>42158</v>
      </c>
      <c r="B2621" t="str">
        <f t="shared" si="255"/>
        <v>2015_06</v>
      </c>
      <c r="C2621" t="str">
        <f t="shared" si="251"/>
        <v>Jun</v>
      </c>
      <c r="D2621" t="str">
        <f t="shared" si="252"/>
        <v>2015_Jun</v>
      </c>
      <c r="E2621" s="12" t="str">
        <f t="shared" si="253"/>
        <v>03_Jun</v>
      </c>
      <c r="F2621" s="12" t="str">
        <f t="shared" si="254"/>
        <v>Jun-15</v>
      </c>
      <c r="G2621" s="12"/>
    </row>
    <row r="2622" spans="1:7">
      <c r="A2622" s="2">
        <f t="shared" si="256"/>
        <v>42159</v>
      </c>
      <c r="B2622" t="str">
        <f t="shared" si="255"/>
        <v>2015_06</v>
      </c>
      <c r="C2622" t="str">
        <f t="shared" si="251"/>
        <v>Jun</v>
      </c>
      <c r="D2622" t="str">
        <f t="shared" si="252"/>
        <v>2015_Jun</v>
      </c>
      <c r="E2622" s="12" t="str">
        <f t="shared" si="253"/>
        <v>04_Jun</v>
      </c>
      <c r="F2622" s="12" t="str">
        <f t="shared" si="254"/>
        <v>Jun-15</v>
      </c>
      <c r="G2622" s="12"/>
    </row>
    <row r="2623" spans="1:7">
      <c r="A2623" s="2">
        <f t="shared" si="256"/>
        <v>42160</v>
      </c>
      <c r="B2623" t="str">
        <f t="shared" si="255"/>
        <v>2015_06</v>
      </c>
      <c r="C2623" t="str">
        <f t="shared" si="251"/>
        <v>Jun</v>
      </c>
      <c r="D2623" t="str">
        <f t="shared" si="252"/>
        <v>2015_Jun</v>
      </c>
      <c r="E2623" s="12" t="str">
        <f t="shared" si="253"/>
        <v>05_Jun</v>
      </c>
      <c r="F2623" s="12" t="str">
        <f t="shared" si="254"/>
        <v>Jun-15</v>
      </c>
      <c r="G2623" s="12"/>
    </row>
    <row r="2624" spans="1:7">
      <c r="A2624" s="2">
        <f t="shared" si="256"/>
        <v>42161</v>
      </c>
      <c r="B2624" t="str">
        <f t="shared" si="255"/>
        <v>2015_06</v>
      </c>
      <c r="C2624" t="str">
        <f t="shared" si="251"/>
        <v>Jun</v>
      </c>
      <c r="D2624" t="str">
        <f t="shared" si="252"/>
        <v>2015_Jun</v>
      </c>
      <c r="E2624" s="12" t="str">
        <f t="shared" si="253"/>
        <v>06_Jun</v>
      </c>
      <c r="F2624" s="12" t="str">
        <f t="shared" si="254"/>
        <v>Jun-15</v>
      </c>
      <c r="G2624" s="12"/>
    </row>
    <row r="2625" spans="1:7">
      <c r="A2625" s="2">
        <f t="shared" si="256"/>
        <v>42162</v>
      </c>
      <c r="B2625" t="str">
        <f t="shared" si="255"/>
        <v>2015_06</v>
      </c>
      <c r="C2625" t="str">
        <f t="shared" si="251"/>
        <v>Jun</v>
      </c>
      <c r="D2625" t="str">
        <f t="shared" si="252"/>
        <v>2015_Jun</v>
      </c>
      <c r="E2625" s="12" t="str">
        <f t="shared" si="253"/>
        <v>07_Jun</v>
      </c>
      <c r="F2625" s="12" t="str">
        <f t="shared" si="254"/>
        <v>Jun-15</v>
      </c>
      <c r="G2625" s="12"/>
    </row>
    <row r="2626" spans="1:7">
      <c r="A2626" s="2">
        <f t="shared" si="256"/>
        <v>42163</v>
      </c>
      <c r="B2626" t="str">
        <f t="shared" si="255"/>
        <v>2015_06</v>
      </c>
      <c r="C2626" t="str">
        <f t="shared" ref="C2626:C2689" si="257">VLOOKUP(TEXT(MONTH(A2626),"00"),$H$2:$I$13,2,FALSE)</f>
        <v>Jun</v>
      </c>
      <c r="D2626" t="str">
        <f t="shared" si="252"/>
        <v>2015_Jun</v>
      </c>
      <c r="E2626" s="12" t="str">
        <f t="shared" si="253"/>
        <v>08_Jun</v>
      </c>
      <c r="F2626" s="12" t="str">
        <f t="shared" si="254"/>
        <v>Jun-15</v>
      </c>
      <c r="G2626" s="12"/>
    </row>
    <row r="2627" spans="1:7">
      <c r="A2627" s="2">
        <f t="shared" si="256"/>
        <v>42164</v>
      </c>
      <c r="B2627" t="str">
        <f t="shared" si="255"/>
        <v>2015_06</v>
      </c>
      <c r="C2627" t="str">
        <f t="shared" si="257"/>
        <v>Jun</v>
      </c>
      <c r="D2627" t="str">
        <f t="shared" ref="D2627:D2690" si="258">TEXT(YEAR(A2627),"0000")&amp;"_"&amp;C2627</f>
        <v>2015_Jun</v>
      </c>
      <c r="E2627" s="12" t="str">
        <f t="shared" ref="E2627:E2690" si="259">VLOOKUP(DAY(A2627),$G$2:$H$32,2,FALSE)&amp;"_"&amp;C2627</f>
        <v>09_Jun</v>
      </c>
      <c r="F2627" s="12" t="str">
        <f t="shared" si="254"/>
        <v>Jun-15</v>
      </c>
      <c r="G2627" s="12"/>
    </row>
    <row r="2628" spans="1:7">
      <c r="A2628" s="2">
        <f t="shared" si="256"/>
        <v>42165</v>
      </c>
      <c r="B2628" t="str">
        <f t="shared" si="255"/>
        <v>2015_06</v>
      </c>
      <c r="C2628" t="str">
        <f t="shared" si="257"/>
        <v>Jun</v>
      </c>
      <c r="D2628" t="str">
        <f t="shared" si="258"/>
        <v>2015_Jun</v>
      </c>
      <c r="E2628" s="12" t="str">
        <f t="shared" si="259"/>
        <v>10_Jun</v>
      </c>
      <c r="F2628" s="12" t="str">
        <f t="shared" ref="F2628:F2691" si="260">C2628&amp;"-"&amp;RIGHT(YEAR(A2628),2)</f>
        <v>Jun-15</v>
      </c>
      <c r="G2628" s="12"/>
    </row>
    <row r="2629" spans="1:7">
      <c r="A2629" s="2">
        <f t="shared" si="256"/>
        <v>42166</v>
      </c>
      <c r="B2629" t="str">
        <f t="shared" si="255"/>
        <v>2015_06</v>
      </c>
      <c r="C2629" t="str">
        <f t="shared" si="257"/>
        <v>Jun</v>
      </c>
      <c r="D2629" t="str">
        <f t="shared" si="258"/>
        <v>2015_Jun</v>
      </c>
      <c r="E2629" s="12" t="str">
        <f t="shared" si="259"/>
        <v>11_Jun</v>
      </c>
      <c r="F2629" s="12" t="str">
        <f t="shared" si="260"/>
        <v>Jun-15</v>
      </c>
      <c r="G2629" s="12"/>
    </row>
    <row r="2630" spans="1:7">
      <c r="A2630" s="2">
        <f t="shared" si="256"/>
        <v>42167</v>
      </c>
      <c r="B2630" t="str">
        <f t="shared" si="255"/>
        <v>2015_06</v>
      </c>
      <c r="C2630" t="str">
        <f t="shared" si="257"/>
        <v>Jun</v>
      </c>
      <c r="D2630" t="str">
        <f t="shared" si="258"/>
        <v>2015_Jun</v>
      </c>
      <c r="E2630" s="12" t="str">
        <f t="shared" si="259"/>
        <v>12_Jun</v>
      </c>
      <c r="F2630" s="12" t="str">
        <f t="shared" si="260"/>
        <v>Jun-15</v>
      </c>
      <c r="G2630" s="12"/>
    </row>
    <row r="2631" spans="1:7">
      <c r="A2631" s="2">
        <f t="shared" si="256"/>
        <v>42168</v>
      </c>
      <c r="B2631" t="str">
        <f t="shared" si="255"/>
        <v>2015_06</v>
      </c>
      <c r="C2631" t="str">
        <f t="shared" si="257"/>
        <v>Jun</v>
      </c>
      <c r="D2631" t="str">
        <f t="shared" si="258"/>
        <v>2015_Jun</v>
      </c>
      <c r="E2631" s="12" t="str">
        <f t="shared" si="259"/>
        <v>13_Jun</v>
      </c>
      <c r="F2631" s="12" t="str">
        <f t="shared" si="260"/>
        <v>Jun-15</v>
      </c>
      <c r="G2631" s="12"/>
    </row>
    <row r="2632" spans="1:7">
      <c r="A2632" s="2">
        <f t="shared" si="256"/>
        <v>42169</v>
      </c>
      <c r="B2632" t="str">
        <f t="shared" si="255"/>
        <v>2015_06</v>
      </c>
      <c r="C2632" t="str">
        <f t="shared" si="257"/>
        <v>Jun</v>
      </c>
      <c r="D2632" t="str">
        <f t="shared" si="258"/>
        <v>2015_Jun</v>
      </c>
      <c r="E2632" s="12" t="str">
        <f t="shared" si="259"/>
        <v>14_Jun</v>
      </c>
      <c r="F2632" s="12" t="str">
        <f t="shared" si="260"/>
        <v>Jun-15</v>
      </c>
      <c r="G2632" s="12"/>
    </row>
    <row r="2633" spans="1:7">
      <c r="A2633" s="2">
        <f t="shared" si="256"/>
        <v>42170</v>
      </c>
      <c r="B2633" t="str">
        <f t="shared" si="255"/>
        <v>2015_06</v>
      </c>
      <c r="C2633" t="str">
        <f t="shared" si="257"/>
        <v>Jun</v>
      </c>
      <c r="D2633" t="str">
        <f t="shared" si="258"/>
        <v>2015_Jun</v>
      </c>
      <c r="E2633" s="12" t="str">
        <f t="shared" si="259"/>
        <v>15_Jun</v>
      </c>
      <c r="F2633" s="12" t="str">
        <f t="shared" si="260"/>
        <v>Jun-15</v>
      </c>
      <c r="G2633" s="12"/>
    </row>
    <row r="2634" spans="1:7">
      <c r="A2634" s="2">
        <f t="shared" si="256"/>
        <v>42171</v>
      </c>
      <c r="B2634" t="str">
        <f t="shared" si="255"/>
        <v>2015_06</v>
      </c>
      <c r="C2634" t="str">
        <f t="shared" si="257"/>
        <v>Jun</v>
      </c>
      <c r="D2634" t="str">
        <f t="shared" si="258"/>
        <v>2015_Jun</v>
      </c>
      <c r="E2634" s="12" t="str">
        <f t="shared" si="259"/>
        <v>16_Jun</v>
      </c>
      <c r="F2634" s="12" t="str">
        <f t="shared" si="260"/>
        <v>Jun-15</v>
      </c>
      <c r="G2634" s="12"/>
    </row>
    <row r="2635" spans="1:7">
      <c r="A2635" s="2">
        <f t="shared" si="256"/>
        <v>42172</v>
      </c>
      <c r="B2635" t="str">
        <f t="shared" ref="B2635:B2698" si="261">TEXT(YEAR(A2635),"0000")&amp;"_"&amp;TEXT(MONTH(A2635),"00")</f>
        <v>2015_06</v>
      </c>
      <c r="C2635" t="str">
        <f t="shared" si="257"/>
        <v>Jun</v>
      </c>
      <c r="D2635" t="str">
        <f t="shared" si="258"/>
        <v>2015_Jun</v>
      </c>
      <c r="E2635" s="12" t="str">
        <f t="shared" si="259"/>
        <v>17_Jun</v>
      </c>
      <c r="F2635" s="12" t="str">
        <f t="shared" si="260"/>
        <v>Jun-15</v>
      </c>
      <c r="G2635" s="12"/>
    </row>
    <row r="2636" spans="1:7">
      <c r="A2636" s="2">
        <f t="shared" ref="A2636:A2699" si="262">A2635+1</f>
        <v>42173</v>
      </c>
      <c r="B2636" t="str">
        <f t="shared" si="261"/>
        <v>2015_06</v>
      </c>
      <c r="C2636" t="str">
        <f t="shared" si="257"/>
        <v>Jun</v>
      </c>
      <c r="D2636" t="str">
        <f t="shared" si="258"/>
        <v>2015_Jun</v>
      </c>
      <c r="E2636" s="12" t="str">
        <f t="shared" si="259"/>
        <v>18_Jun</v>
      </c>
      <c r="F2636" s="12" t="str">
        <f t="shared" si="260"/>
        <v>Jun-15</v>
      </c>
      <c r="G2636" s="12"/>
    </row>
    <row r="2637" spans="1:7">
      <c r="A2637" s="2">
        <f t="shared" si="262"/>
        <v>42174</v>
      </c>
      <c r="B2637" t="str">
        <f t="shared" si="261"/>
        <v>2015_06</v>
      </c>
      <c r="C2637" t="str">
        <f t="shared" si="257"/>
        <v>Jun</v>
      </c>
      <c r="D2637" t="str">
        <f t="shared" si="258"/>
        <v>2015_Jun</v>
      </c>
      <c r="E2637" s="12" t="str">
        <f t="shared" si="259"/>
        <v>19_Jun</v>
      </c>
      <c r="F2637" s="12" t="str">
        <f t="shared" si="260"/>
        <v>Jun-15</v>
      </c>
      <c r="G2637" s="12"/>
    </row>
    <row r="2638" spans="1:7">
      <c r="A2638" s="2">
        <f t="shared" si="262"/>
        <v>42175</v>
      </c>
      <c r="B2638" t="str">
        <f t="shared" si="261"/>
        <v>2015_06</v>
      </c>
      <c r="C2638" t="str">
        <f t="shared" si="257"/>
        <v>Jun</v>
      </c>
      <c r="D2638" t="str">
        <f t="shared" si="258"/>
        <v>2015_Jun</v>
      </c>
      <c r="E2638" s="12" t="str">
        <f t="shared" si="259"/>
        <v>20_Jun</v>
      </c>
      <c r="F2638" s="12" t="str">
        <f t="shared" si="260"/>
        <v>Jun-15</v>
      </c>
      <c r="G2638" s="12"/>
    </row>
    <row r="2639" spans="1:7">
      <c r="A2639" s="2">
        <f t="shared" si="262"/>
        <v>42176</v>
      </c>
      <c r="B2639" t="str">
        <f t="shared" si="261"/>
        <v>2015_06</v>
      </c>
      <c r="C2639" t="str">
        <f t="shared" si="257"/>
        <v>Jun</v>
      </c>
      <c r="D2639" t="str">
        <f t="shared" si="258"/>
        <v>2015_Jun</v>
      </c>
      <c r="E2639" s="12" t="str">
        <f t="shared" si="259"/>
        <v>21_Jun</v>
      </c>
      <c r="F2639" s="12" t="str">
        <f t="shared" si="260"/>
        <v>Jun-15</v>
      </c>
      <c r="G2639" s="12"/>
    </row>
    <row r="2640" spans="1:7">
      <c r="A2640" s="2">
        <f t="shared" si="262"/>
        <v>42177</v>
      </c>
      <c r="B2640" t="str">
        <f t="shared" si="261"/>
        <v>2015_06</v>
      </c>
      <c r="C2640" t="str">
        <f t="shared" si="257"/>
        <v>Jun</v>
      </c>
      <c r="D2640" t="str">
        <f t="shared" si="258"/>
        <v>2015_Jun</v>
      </c>
      <c r="E2640" s="12" t="str">
        <f t="shared" si="259"/>
        <v>22_Jun</v>
      </c>
      <c r="F2640" s="12" t="str">
        <f t="shared" si="260"/>
        <v>Jun-15</v>
      </c>
      <c r="G2640" s="12"/>
    </row>
    <row r="2641" spans="1:7">
      <c r="A2641" s="2">
        <f t="shared" si="262"/>
        <v>42178</v>
      </c>
      <c r="B2641" t="str">
        <f t="shared" si="261"/>
        <v>2015_06</v>
      </c>
      <c r="C2641" t="str">
        <f t="shared" si="257"/>
        <v>Jun</v>
      </c>
      <c r="D2641" t="str">
        <f t="shared" si="258"/>
        <v>2015_Jun</v>
      </c>
      <c r="E2641" s="12" t="str">
        <f t="shared" si="259"/>
        <v>23_Jun</v>
      </c>
      <c r="F2641" s="12" t="str">
        <f t="shared" si="260"/>
        <v>Jun-15</v>
      </c>
      <c r="G2641" s="12"/>
    </row>
    <row r="2642" spans="1:7">
      <c r="A2642" s="2">
        <f t="shared" si="262"/>
        <v>42179</v>
      </c>
      <c r="B2642" t="str">
        <f t="shared" si="261"/>
        <v>2015_06</v>
      </c>
      <c r="C2642" t="str">
        <f t="shared" si="257"/>
        <v>Jun</v>
      </c>
      <c r="D2642" t="str">
        <f t="shared" si="258"/>
        <v>2015_Jun</v>
      </c>
      <c r="E2642" s="12" t="str">
        <f t="shared" si="259"/>
        <v>24_Jun</v>
      </c>
      <c r="F2642" s="12" t="str">
        <f t="shared" si="260"/>
        <v>Jun-15</v>
      </c>
      <c r="G2642" s="12"/>
    </row>
    <row r="2643" spans="1:7">
      <c r="A2643" s="2">
        <f t="shared" si="262"/>
        <v>42180</v>
      </c>
      <c r="B2643" t="str">
        <f t="shared" si="261"/>
        <v>2015_06</v>
      </c>
      <c r="C2643" t="str">
        <f t="shared" si="257"/>
        <v>Jun</v>
      </c>
      <c r="D2643" t="str">
        <f t="shared" si="258"/>
        <v>2015_Jun</v>
      </c>
      <c r="E2643" s="12" t="str">
        <f t="shared" si="259"/>
        <v>25_Jun</v>
      </c>
      <c r="F2643" s="12" t="str">
        <f t="shared" si="260"/>
        <v>Jun-15</v>
      </c>
      <c r="G2643" s="12"/>
    </row>
    <row r="2644" spans="1:7">
      <c r="A2644" s="2">
        <f t="shared" si="262"/>
        <v>42181</v>
      </c>
      <c r="B2644" t="str">
        <f t="shared" si="261"/>
        <v>2015_06</v>
      </c>
      <c r="C2644" t="str">
        <f t="shared" si="257"/>
        <v>Jun</v>
      </c>
      <c r="D2644" t="str">
        <f t="shared" si="258"/>
        <v>2015_Jun</v>
      </c>
      <c r="E2644" s="12" t="str">
        <f t="shared" si="259"/>
        <v>26_Jun</v>
      </c>
      <c r="F2644" s="12" t="str">
        <f t="shared" si="260"/>
        <v>Jun-15</v>
      </c>
      <c r="G2644" s="12"/>
    </row>
    <row r="2645" spans="1:7">
      <c r="A2645" s="2">
        <f t="shared" si="262"/>
        <v>42182</v>
      </c>
      <c r="B2645" t="str">
        <f t="shared" si="261"/>
        <v>2015_06</v>
      </c>
      <c r="C2645" t="str">
        <f t="shared" si="257"/>
        <v>Jun</v>
      </c>
      <c r="D2645" t="str">
        <f t="shared" si="258"/>
        <v>2015_Jun</v>
      </c>
      <c r="E2645" s="12" t="str">
        <f t="shared" si="259"/>
        <v>27_Jun</v>
      </c>
      <c r="F2645" s="12" t="str">
        <f t="shared" si="260"/>
        <v>Jun-15</v>
      </c>
      <c r="G2645" s="12"/>
    </row>
    <row r="2646" spans="1:7">
      <c r="A2646" s="2">
        <f t="shared" si="262"/>
        <v>42183</v>
      </c>
      <c r="B2646" t="str">
        <f t="shared" si="261"/>
        <v>2015_06</v>
      </c>
      <c r="C2646" t="str">
        <f t="shared" si="257"/>
        <v>Jun</v>
      </c>
      <c r="D2646" t="str">
        <f t="shared" si="258"/>
        <v>2015_Jun</v>
      </c>
      <c r="E2646" s="12" t="str">
        <f t="shared" si="259"/>
        <v>28_Jun</v>
      </c>
      <c r="F2646" s="12" t="str">
        <f t="shared" si="260"/>
        <v>Jun-15</v>
      </c>
      <c r="G2646" s="12"/>
    </row>
    <row r="2647" spans="1:7">
      <c r="A2647" s="2">
        <f t="shared" si="262"/>
        <v>42184</v>
      </c>
      <c r="B2647" t="str">
        <f t="shared" si="261"/>
        <v>2015_06</v>
      </c>
      <c r="C2647" t="str">
        <f t="shared" si="257"/>
        <v>Jun</v>
      </c>
      <c r="D2647" t="str">
        <f t="shared" si="258"/>
        <v>2015_Jun</v>
      </c>
      <c r="E2647" s="12" t="str">
        <f t="shared" si="259"/>
        <v>29_Jun</v>
      </c>
      <c r="F2647" s="12" t="str">
        <f t="shared" si="260"/>
        <v>Jun-15</v>
      </c>
      <c r="G2647" s="12"/>
    </row>
    <row r="2648" spans="1:7">
      <c r="A2648" s="2">
        <f t="shared" si="262"/>
        <v>42185</v>
      </c>
      <c r="B2648" t="str">
        <f t="shared" si="261"/>
        <v>2015_06</v>
      </c>
      <c r="C2648" t="str">
        <f t="shared" si="257"/>
        <v>Jun</v>
      </c>
      <c r="D2648" t="str">
        <f t="shared" si="258"/>
        <v>2015_Jun</v>
      </c>
      <c r="E2648" s="12" t="str">
        <f t="shared" si="259"/>
        <v>30_Jun</v>
      </c>
      <c r="F2648" s="12" t="str">
        <f t="shared" si="260"/>
        <v>Jun-15</v>
      </c>
      <c r="G2648" s="12"/>
    </row>
    <row r="2649" spans="1:7">
      <c r="A2649" s="2">
        <f t="shared" si="262"/>
        <v>42186</v>
      </c>
      <c r="B2649" t="str">
        <f t="shared" si="261"/>
        <v>2015_07</v>
      </c>
      <c r="C2649" t="str">
        <f t="shared" si="257"/>
        <v>Jul</v>
      </c>
      <c r="D2649" t="str">
        <f t="shared" si="258"/>
        <v>2015_Jul</v>
      </c>
      <c r="E2649" s="12" t="str">
        <f t="shared" si="259"/>
        <v>01_Jul</v>
      </c>
      <c r="F2649" s="12" t="str">
        <f t="shared" si="260"/>
        <v>Jul-15</v>
      </c>
      <c r="G2649" s="12"/>
    </row>
    <row r="2650" spans="1:7">
      <c r="A2650" s="2">
        <f t="shared" si="262"/>
        <v>42187</v>
      </c>
      <c r="B2650" t="str">
        <f t="shared" si="261"/>
        <v>2015_07</v>
      </c>
      <c r="C2650" t="str">
        <f t="shared" si="257"/>
        <v>Jul</v>
      </c>
      <c r="D2650" t="str">
        <f t="shared" si="258"/>
        <v>2015_Jul</v>
      </c>
      <c r="E2650" s="12" t="str">
        <f t="shared" si="259"/>
        <v>02_Jul</v>
      </c>
      <c r="F2650" s="12" t="str">
        <f t="shared" si="260"/>
        <v>Jul-15</v>
      </c>
      <c r="G2650" s="12"/>
    </row>
    <row r="2651" spans="1:7">
      <c r="A2651" s="2">
        <f t="shared" si="262"/>
        <v>42188</v>
      </c>
      <c r="B2651" t="str">
        <f t="shared" si="261"/>
        <v>2015_07</v>
      </c>
      <c r="C2651" t="str">
        <f t="shared" si="257"/>
        <v>Jul</v>
      </c>
      <c r="D2651" t="str">
        <f t="shared" si="258"/>
        <v>2015_Jul</v>
      </c>
      <c r="E2651" s="12" t="str">
        <f t="shared" si="259"/>
        <v>03_Jul</v>
      </c>
      <c r="F2651" s="12" t="str">
        <f t="shared" si="260"/>
        <v>Jul-15</v>
      </c>
      <c r="G2651" s="12"/>
    </row>
    <row r="2652" spans="1:7">
      <c r="A2652" s="2">
        <f t="shared" si="262"/>
        <v>42189</v>
      </c>
      <c r="B2652" t="str">
        <f t="shared" si="261"/>
        <v>2015_07</v>
      </c>
      <c r="C2652" t="str">
        <f t="shared" si="257"/>
        <v>Jul</v>
      </c>
      <c r="D2652" t="str">
        <f t="shared" si="258"/>
        <v>2015_Jul</v>
      </c>
      <c r="E2652" s="12" t="str">
        <f t="shared" si="259"/>
        <v>04_Jul</v>
      </c>
      <c r="F2652" s="12" t="str">
        <f t="shared" si="260"/>
        <v>Jul-15</v>
      </c>
      <c r="G2652" s="12"/>
    </row>
    <row r="2653" spans="1:7">
      <c r="A2653" s="2">
        <f t="shared" si="262"/>
        <v>42190</v>
      </c>
      <c r="B2653" t="str">
        <f t="shared" si="261"/>
        <v>2015_07</v>
      </c>
      <c r="C2653" t="str">
        <f t="shared" si="257"/>
        <v>Jul</v>
      </c>
      <c r="D2653" t="str">
        <f t="shared" si="258"/>
        <v>2015_Jul</v>
      </c>
      <c r="E2653" s="12" t="str">
        <f t="shared" si="259"/>
        <v>05_Jul</v>
      </c>
      <c r="F2653" s="12" t="str">
        <f t="shared" si="260"/>
        <v>Jul-15</v>
      </c>
      <c r="G2653" s="12"/>
    </row>
    <row r="2654" spans="1:7">
      <c r="A2654" s="2">
        <f t="shared" si="262"/>
        <v>42191</v>
      </c>
      <c r="B2654" t="str">
        <f t="shared" si="261"/>
        <v>2015_07</v>
      </c>
      <c r="C2654" t="str">
        <f t="shared" si="257"/>
        <v>Jul</v>
      </c>
      <c r="D2654" t="str">
        <f t="shared" si="258"/>
        <v>2015_Jul</v>
      </c>
      <c r="E2654" s="12" t="str">
        <f t="shared" si="259"/>
        <v>06_Jul</v>
      </c>
      <c r="F2654" s="12" t="str">
        <f t="shared" si="260"/>
        <v>Jul-15</v>
      </c>
      <c r="G2654" s="12"/>
    </row>
    <row r="2655" spans="1:7">
      <c r="A2655" s="2">
        <f t="shared" si="262"/>
        <v>42192</v>
      </c>
      <c r="B2655" t="str">
        <f t="shared" si="261"/>
        <v>2015_07</v>
      </c>
      <c r="C2655" t="str">
        <f t="shared" si="257"/>
        <v>Jul</v>
      </c>
      <c r="D2655" t="str">
        <f t="shared" si="258"/>
        <v>2015_Jul</v>
      </c>
      <c r="E2655" s="12" t="str">
        <f t="shared" si="259"/>
        <v>07_Jul</v>
      </c>
      <c r="F2655" s="12" t="str">
        <f t="shared" si="260"/>
        <v>Jul-15</v>
      </c>
      <c r="G2655" s="12"/>
    </row>
    <row r="2656" spans="1:7">
      <c r="A2656" s="2">
        <f t="shared" si="262"/>
        <v>42193</v>
      </c>
      <c r="B2656" t="str">
        <f t="shared" si="261"/>
        <v>2015_07</v>
      </c>
      <c r="C2656" t="str">
        <f t="shared" si="257"/>
        <v>Jul</v>
      </c>
      <c r="D2656" t="str">
        <f t="shared" si="258"/>
        <v>2015_Jul</v>
      </c>
      <c r="E2656" s="12" t="str">
        <f t="shared" si="259"/>
        <v>08_Jul</v>
      </c>
      <c r="F2656" s="12" t="str">
        <f t="shared" si="260"/>
        <v>Jul-15</v>
      </c>
      <c r="G2656" s="12"/>
    </row>
    <row r="2657" spans="1:7">
      <c r="A2657" s="2">
        <f t="shared" si="262"/>
        <v>42194</v>
      </c>
      <c r="B2657" t="str">
        <f t="shared" si="261"/>
        <v>2015_07</v>
      </c>
      <c r="C2657" t="str">
        <f t="shared" si="257"/>
        <v>Jul</v>
      </c>
      <c r="D2657" t="str">
        <f t="shared" si="258"/>
        <v>2015_Jul</v>
      </c>
      <c r="E2657" s="12" t="str">
        <f t="shared" si="259"/>
        <v>09_Jul</v>
      </c>
      <c r="F2657" s="12" t="str">
        <f t="shared" si="260"/>
        <v>Jul-15</v>
      </c>
      <c r="G2657" s="12"/>
    </row>
    <row r="2658" spans="1:7">
      <c r="A2658" s="2">
        <f t="shared" si="262"/>
        <v>42195</v>
      </c>
      <c r="B2658" t="str">
        <f t="shared" si="261"/>
        <v>2015_07</v>
      </c>
      <c r="C2658" t="str">
        <f t="shared" si="257"/>
        <v>Jul</v>
      </c>
      <c r="D2658" t="str">
        <f t="shared" si="258"/>
        <v>2015_Jul</v>
      </c>
      <c r="E2658" s="12" t="str">
        <f t="shared" si="259"/>
        <v>10_Jul</v>
      </c>
      <c r="F2658" s="12" t="str">
        <f t="shared" si="260"/>
        <v>Jul-15</v>
      </c>
      <c r="G2658" s="12"/>
    </row>
    <row r="2659" spans="1:7">
      <c r="A2659" s="2">
        <f t="shared" si="262"/>
        <v>42196</v>
      </c>
      <c r="B2659" t="str">
        <f t="shared" si="261"/>
        <v>2015_07</v>
      </c>
      <c r="C2659" t="str">
        <f t="shared" si="257"/>
        <v>Jul</v>
      </c>
      <c r="D2659" t="str">
        <f t="shared" si="258"/>
        <v>2015_Jul</v>
      </c>
      <c r="E2659" s="12" t="str">
        <f t="shared" si="259"/>
        <v>11_Jul</v>
      </c>
      <c r="F2659" s="12" t="str">
        <f t="shared" si="260"/>
        <v>Jul-15</v>
      </c>
      <c r="G2659" s="12"/>
    </row>
    <row r="2660" spans="1:7">
      <c r="A2660" s="2">
        <f t="shared" si="262"/>
        <v>42197</v>
      </c>
      <c r="B2660" t="str">
        <f t="shared" si="261"/>
        <v>2015_07</v>
      </c>
      <c r="C2660" t="str">
        <f t="shared" si="257"/>
        <v>Jul</v>
      </c>
      <c r="D2660" t="str">
        <f t="shared" si="258"/>
        <v>2015_Jul</v>
      </c>
      <c r="E2660" s="12" t="str">
        <f t="shared" si="259"/>
        <v>12_Jul</v>
      </c>
      <c r="F2660" s="12" t="str">
        <f t="shared" si="260"/>
        <v>Jul-15</v>
      </c>
      <c r="G2660" s="12"/>
    </row>
    <row r="2661" spans="1:7">
      <c r="A2661" s="2">
        <f t="shared" si="262"/>
        <v>42198</v>
      </c>
      <c r="B2661" t="str">
        <f t="shared" si="261"/>
        <v>2015_07</v>
      </c>
      <c r="C2661" t="str">
        <f t="shared" si="257"/>
        <v>Jul</v>
      </c>
      <c r="D2661" t="str">
        <f t="shared" si="258"/>
        <v>2015_Jul</v>
      </c>
      <c r="E2661" s="12" t="str">
        <f t="shared" si="259"/>
        <v>13_Jul</v>
      </c>
      <c r="F2661" s="12" t="str">
        <f t="shared" si="260"/>
        <v>Jul-15</v>
      </c>
      <c r="G2661" s="12"/>
    </row>
    <row r="2662" spans="1:7">
      <c r="A2662" s="2">
        <f t="shared" si="262"/>
        <v>42199</v>
      </c>
      <c r="B2662" t="str">
        <f t="shared" si="261"/>
        <v>2015_07</v>
      </c>
      <c r="C2662" t="str">
        <f t="shared" si="257"/>
        <v>Jul</v>
      </c>
      <c r="D2662" t="str">
        <f t="shared" si="258"/>
        <v>2015_Jul</v>
      </c>
      <c r="E2662" s="12" t="str">
        <f t="shared" si="259"/>
        <v>14_Jul</v>
      </c>
      <c r="F2662" s="12" t="str">
        <f t="shared" si="260"/>
        <v>Jul-15</v>
      </c>
      <c r="G2662" s="12"/>
    </row>
    <row r="2663" spans="1:7">
      <c r="A2663" s="2">
        <f t="shared" si="262"/>
        <v>42200</v>
      </c>
      <c r="B2663" t="str">
        <f t="shared" si="261"/>
        <v>2015_07</v>
      </c>
      <c r="C2663" t="str">
        <f t="shared" si="257"/>
        <v>Jul</v>
      </c>
      <c r="D2663" t="str">
        <f t="shared" si="258"/>
        <v>2015_Jul</v>
      </c>
      <c r="E2663" s="12" t="str">
        <f t="shared" si="259"/>
        <v>15_Jul</v>
      </c>
      <c r="F2663" s="12" t="str">
        <f t="shared" si="260"/>
        <v>Jul-15</v>
      </c>
      <c r="G2663" s="12"/>
    </row>
    <row r="2664" spans="1:7">
      <c r="A2664" s="2">
        <f t="shared" si="262"/>
        <v>42201</v>
      </c>
      <c r="B2664" t="str">
        <f t="shared" si="261"/>
        <v>2015_07</v>
      </c>
      <c r="C2664" t="str">
        <f t="shared" si="257"/>
        <v>Jul</v>
      </c>
      <c r="D2664" t="str">
        <f t="shared" si="258"/>
        <v>2015_Jul</v>
      </c>
      <c r="E2664" s="12" t="str">
        <f t="shared" si="259"/>
        <v>16_Jul</v>
      </c>
      <c r="F2664" s="12" t="str">
        <f t="shared" si="260"/>
        <v>Jul-15</v>
      </c>
      <c r="G2664" s="12"/>
    </row>
    <row r="2665" spans="1:7">
      <c r="A2665" s="2">
        <f t="shared" si="262"/>
        <v>42202</v>
      </c>
      <c r="B2665" t="str">
        <f t="shared" si="261"/>
        <v>2015_07</v>
      </c>
      <c r="C2665" t="str">
        <f t="shared" si="257"/>
        <v>Jul</v>
      </c>
      <c r="D2665" t="str">
        <f t="shared" si="258"/>
        <v>2015_Jul</v>
      </c>
      <c r="E2665" s="12" t="str">
        <f t="shared" si="259"/>
        <v>17_Jul</v>
      </c>
      <c r="F2665" s="12" t="str">
        <f t="shared" si="260"/>
        <v>Jul-15</v>
      </c>
      <c r="G2665" s="12"/>
    </row>
    <row r="2666" spans="1:7">
      <c r="A2666" s="2">
        <f t="shared" si="262"/>
        <v>42203</v>
      </c>
      <c r="B2666" t="str">
        <f t="shared" si="261"/>
        <v>2015_07</v>
      </c>
      <c r="C2666" t="str">
        <f t="shared" si="257"/>
        <v>Jul</v>
      </c>
      <c r="D2666" t="str">
        <f t="shared" si="258"/>
        <v>2015_Jul</v>
      </c>
      <c r="E2666" s="12" t="str">
        <f t="shared" si="259"/>
        <v>18_Jul</v>
      </c>
      <c r="F2666" s="12" t="str">
        <f t="shared" si="260"/>
        <v>Jul-15</v>
      </c>
      <c r="G2666" s="12"/>
    </row>
    <row r="2667" spans="1:7">
      <c r="A2667" s="2">
        <f t="shared" si="262"/>
        <v>42204</v>
      </c>
      <c r="B2667" t="str">
        <f t="shared" si="261"/>
        <v>2015_07</v>
      </c>
      <c r="C2667" t="str">
        <f t="shared" si="257"/>
        <v>Jul</v>
      </c>
      <c r="D2667" t="str">
        <f t="shared" si="258"/>
        <v>2015_Jul</v>
      </c>
      <c r="E2667" s="12" t="str">
        <f t="shared" si="259"/>
        <v>19_Jul</v>
      </c>
      <c r="F2667" s="12" t="str">
        <f t="shared" si="260"/>
        <v>Jul-15</v>
      </c>
      <c r="G2667" s="12"/>
    </row>
    <row r="2668" spans="1:7">
      <c r="A2668" s="2">
        <f t="shared" si="262"/>
        <v>42205</v>
      </c>
      <c r="B2668" t="str">
        <f t="shared" si="261"/>
        <v>2015_07</v>
      </c>
      <c r="C2668" t="str">
        <f t="shared" si="257"/>
        <v>Jul</v>
      </c>
      <c r="D2668" t="str">
        <f t="shared" si="258"/>
        <v>2015_Jul</v>
      </c>
      <c r="E2668" s="12" t="str">
        <f t="shared" si="259"/>
        <v>20_Jul</v>
      </c>
      <c r="F2668" s="12" t="str">
        <f t="shared" si="260"/>
        <v>Jul-15</v>
      </c>
      <c r="G2668" s="12"/>
    </row>
    <row r="2669" spans="1:7">
      <c r="A2669" s="2">
        <f t="shared" si="262"/>
        <v>42206</v>
      </c>
      <c r="B2669" t="str">
        <f t="shared" si="261"/>
        <v>2015_07</v>
      </c>
      <c r="C2669" t="str">
        <f t="shared" si="257"/>
        <v>Jul</v>
      </c>
      <c r="D2669" t="str">
        <f t="shared" si="258"/>
        <v>2015_Jul</v>
      </c>
      <c r="E2669" s="12" t="str">
        <f t="shared" si="259"/>
        <v>21_Jul</v>
      </c>
      <c r="F2669" s="12" t="str">
        <f t="shared" si="260"/>
        <v>Jul-15</v>
      </c>
      <c r="G2669" s="12"/>
    </row>
    <row r="2670" spans="1:7">
      <c r="A2670" s="2">
        <f t="shared" si="262"/>
        <v>42207</v>
      </c>
      <c r="B2670" t="str">
        <f t="shared" si="261"/>
        <v>2015_07</v>
      </c>
      <c r="C2670" t="str">
        <f t="shared" si="257"/>
        <v>Jul</v>
      </c>
      <c r="D2670" t="str">
        <f t="shared" si="258"/>
        <v>2015_Jul</v>
      </c>
      <c r="E2670" s="12" t="str">
        <f t="shared" si="259"/>
        <v>22_Jul</v>
      </c>
      <c r="F2670" s="12" t="str">
        <f t="shared" si="260"/>
        <v>Jul-15</v>
      </c>
      <c r="G2670" s="12"/>
    </row>
    <row r="2671" spans="1:7">
      <c r="A2671" s="2">
        <f t="shared" si="262"/>
        <v>42208</v>
      </c>
      <c r="B2671" t="str">
        <f t="shared" si="261"/>
        <v>2015_07</v>
      </c>
      <c r="C2671" t="str">
        <f t="shared" si="257"/>
        <v>Jul</v>
      </c>
      <c r="D2671" t="str">
        <f t="shared" si="258"/>
        <v>2015_Jul</v>
      </c>
      <c r="E2671" s="12" t="str">
        <f t="shared" si="259"/>
        <v>23_Jul</v>
      </c>
      <c r="F2671" s="12" t="str">
        <f t="shared" si="260"/>
        <v>Jul-15</v>
      </c>
      <c r="G2671" s="12"/>
    </row>
    <row r="2672" spans="1:7">
      <c r="A2672" s="2">
        <f t="shared" si="262"/>
        <v>42209</v>
      </c>
      <c r="B2672" t="str">
        <f t="shared" si="261"/>
        <v>2015_07</v>
      </c>
      <c r="C2672" t="str">
        <f t="shared" si="257"/>
        <v>Jul</v>
      </c>
      <c r="D2672" t="str">
        <f t="shared" si="258"/>
        <v>2015_Jul</v>
      </c>
      <c r="E2672" s="12" t="str">
        <f t="shared" si="259"/>
        <v>24_Jul</v>
      </c>
      <c r="F2672" s="12" t="str">
        <f t="shared" si="260"/>
        <v>Jul-15</v>
      </c>
      <c r="G2672" s="12"/>
    </row>
    <row r="2673" spans="1:7">
      <c r="A2673" s="2">
        <f t="shared" si="262"/>
        <v>42210</v>
      </c>
      <c r="B2673" t="str">
        <f t="shared" si="261"/>
        <v>2015_07</v>
      </c>
      <c r="C2673" t="str">
        <f t="shared" si="257"/>
        <v>Jul</v>
      </c>
      <c r="D2673" t="str">
        <f t="shared" si="258"/>
        <v>2015_Jul</v>
      </c>
      <c r="E2673" s="12" t="str">
        <f t="shared" si="259"/>
        <v>25_Jul</v>
      </c>
      <c r="F2673" s="12" t="str">
        <f t="shared" si="260"/>
        <v>Jul-15</v>
      </c>
      <c r="G2673" s="12"/>
    </row>
    <row r="2674" spans="1:7">
      <c r="A2674" s="2">
        <f t="shared" si="262"/>
        <v>42211</v>
      </c>
      <c r="B2674" t="str">
        <f t="shared" si="261"/>
        <v>2015_07</v>
      </c>
      <c r="C2674" t="str">
        <f t="shared" si="257"/>
        <v>Jul</v>
      </c>
      <c r="D2674" t="str">
        <f t="shared" si="258"/>
        <v>2015_Jul</v>
      </c>
      <c r="E2674" s="12" t="str">
        <f t="shared" si="259"/>
        <v>26_Jul</v>
      </c>
      <c r="F2674" s="12" t="str">
        <f t="shared" si="260"/>
        <v>Jul-15</v>
      </c>
      <c r="G2674" s="12"/>
    </row>
    <row r="2675" spans="1:7">
      <c r="A2675" s="2">
        <f t="shared" si="262"/>
        <v>42212</v>
      </c>
      <c r="B2675" t="str">
        <f t="shared" si="261"/>
        <v>2015_07</v>
      </c>
      <c r="C2675" t="str">
        <f t="shared" si="257"/>
        <v>Jul</v>
      </c>
      <c r="D2675" t="str">
        <f t="shared" si="258"/>
        <v>2015_Jul</v>
      </c>
      <c r="E2675" s="12" t="str">
        <f t="shared" si="259"/>
        <v>27_Jul</v>
      </c>
      <c r="F2675" s="12" t="str">
        <f t="shared" si="260"/>
        <v>Jul-15</v>
      </c>
      <c r="G2675" s="12"/>
    </row>
    <row r="2676" spans="1:7">
      <c r="A2676" s="2">
        <f t="shared" si="262"/>
        <v>42213</v>
      </c>
      <c r="B2676" t="str">
        <f t="shared" si="261"/>
        <v>2015_07</v>
      </c>
      <c r="C2676" t="str">
        <f t="shared" si="257"/>
        <v>Jul</v>
      </c>
      <c r="D2676" t="str">
        <f t="shared" si="258"/>
        <v>2015_Jul</v>
      </c>
      <c r="E2676" s="12" t="str">
        <f t="shared" si="259"/>
        <v>28_Jul</v>
      </c>
      <c r="F2676" s="12" t="str">
        <f t="shared" si="260"/>
        <v>Jul-15</v>
      </c>
      <c r="G2676" s="12"/>
    </row>
    <row r="2677" spans="1:7">
      <c r="A2677" s="2">
        <f t="shared" si="262"/>
        <v>42214</v>
      </c>
      <c r="B2677" t="str">
        <f t="shared" si="261"/>
        <v>2015_07</v>
      </c>
      <c r="C2677" t="str">
        <f t="shared" si="257"/>
        <v>Jul</v>
      </c>
      <c r="D2677" t="str">
        <f t="shared" si="258"/>
        <v>2015_Jul</v>
      </c>
      <c r="E2677" s="12" t="str">
        <f t="shared" si="259"/>
        <v>29_Jul</v>
      </c>
      <c r="F2677" s="12" t="str">
        <f t="shared" si="260"/>
        <v>Jul-15</v>
      </c>
      <c r="G2677" s="12"/>
    </row>
    <row r="2678" spans="1:7">
      <c r="A2678" s="2">
        <f t="shared" si="262"/>
        <v>42215</v>
      </c>
      <c r="B2678" t="str">
        <f t="shared" si="261"/>
        <v>2015_07</v>
      </c>
      <c r="C2678" t="str">
        <f t="shared" si="257"/>
        <v>Jul</v>
      </c>
      <c r="D2678" t="str">
        <f t="shared" si="258"/>
        <v>2015_Jul</v>
      </c>
      <c r="E2678" s="12" t="str">
        <f t="shared" si="259"/>
        <v>30_Jul</v>
      </c>
      <c r="F2678" s="12" t="str">
        <f t="shared" si="260"/>
        <v>Jul-15</v>
      </c>
      <c r="G2678" s="12"/>
    </row>
    <row r="2679" spans="1:7">
      <c r="A2679" s="2">
        <f t="shared" si="262"/>
        <v>42216</v>
      </c>
      <c r="B2679" t="str">
        <f t="shared" si="261"/>
        <v>2015_07</v>
      </c>
      <c r="C2679" t="str">
        <f t="shared" si="257"/>
        <v>Jul</v>
      </c>
      <c r="D2679" t="str">
        <f t="shared" si="258"/>
        <v>2015_Jul</v>
      </c>
      <c r="E2679" s="12" t="str">
        <f t="shared" si="259"/>
        <v>31_Jul</v>
      </c>
      <c r="F2679" s="12" t="str">
        <f t="shared" si="260"/>
        <v>Jul-15</v>
      </c>
      <c r="G2679" s="12"/>
    </row>
    <row r="2680" spans="1:7">
      <c r="A2680" s="2">
        <f t="shared" si="262"/>
        <v>42217</v>
      </c>
      <c r="B2680" t="str">
        <f t="shared" si="261"/>
        <v>2015_08</v>
      </c>
      <c r="C2680" t="str">
        <f t="shared" si="257"/>
        <v>Aug</v>
      </c>
      <c r="D2680" t="str">
        <f t="shared" si="258"/>
        <v>2015_Aug</v>
      </c>
      <c r="E2680" s="12" t="str">
        <f t="shared" si="259"/>
        <v>01_Aug</v>
      </c>
      <c r="F2680" s="12" t="str">
        <f t="shared" si="260"/>
        <v>Aug-15</v>
      </c>
      <c r="G2680" s="12"/>
    </row>
    <row r="2681" spans="1:7">
      <c r="A2681" s="2">
        <f t="shared" si="262"/>
        <v>42218</v>
      </c>
      <c r="B2681" t="str">
        <f t="shared" si="261"/>
        <v>2015_08</v>
      </c>
      <c r="C2681" t="str">
        <f t="shared" si="257"/>
        <v>Aug</v>
      </c>
      <c r="D2681" t="str">
        <f t="shared" si="258"/>
        <v>2015_Aug</v>
      </c>
      <c r="E2681" s="12" t="str">
        <f t="shared" si="259"/>
        <v>02_Aug</v>
      </c>
      <c r="F2681" s="12" t="str">
        <f t="shared" si="260"/>
        <v>Aug-15</v>
      </c>
      <c r="G2681" s="12"/>
    </row>
    <row r="2682" spans="1:7">
      <c r="A2682" s="2">
        <f t="shared" si="262"/>
        <v>42219</v>
      </c>
      <c r="B2682" t="str">
        <f t="shared" si="261"/>
        <v>2015_08</v>
      </c>
      <c r="C2682" t="str">
        <f t="shared" si="257"/>
        <v>Aug</v>
      </c>
      <c r="D2682" t="str">
        <f t="shared" si="258"/>
        <v>2015_Aug</v>
      </c>
      <c r="E2682" s="12" t="str">
        <f t="shared" si="259"/>
        <v>03_Aug</v>
      </c>
      <c r="F2682" s="12" t="str">
        <f t="shared" si="260"/>
        <v>Aug-15</v>
      </c>
      <c r="G2682" s="12"/>
    </row>
    <row r="2683" spans="1:7">
      <c r="A2683" s="2">
        <f t="shared" si="262"/>
        <v>42220</v>
      </c>
      <c r="B2683" t="str">
        <f t="shared" si="261"/>
        <v>2015_08</v>
      </c>
      <c r="C2683" t="str">
        <f t="shared" si="257"/>
        <v>Aug</v>
      </c>
      <c r="D2683" t="str">
        <f t="shared" si="258"/>
        <v>2015_Aug</v>
      </c>
      <c r="E2683" s="12" t="str">
        <f t="shared" si="259"/>
        <v>04_Aug</v>
      </c>
      <c r="F2683" s="12" t="str">
        <f t="shared" si="260"/>
        <v>Aug-15</v>
      </c>
      <c r="G2683" s="12"/>
    </row>
    <row r="2684" spans="1:7">
      <c r="A2684" s="2">
        <f t="shared" si="262"/>
        <v>42221</v>
      </c>
      <c r="B2684" t="str">
        <f t="shared" si="261"/>
        <v>2015_08</v>
      </c>
      <c r="C2684" t="str">
        <f t="shared" si="257"/>
        <v>Aug</v>
      </c>
      <c r="D2684" t="str">
        <f t="shared" si="258"/>
        <v>2015_Aug</v>
      </c>
      <c r="E2684" s="12" t="str">
        <f t="shared" si="259"/>
        <v>05_Aug</v>
      </c>
      <c r="F2684" s="12" t="str">
        <f t="shared" si="260"/>
        <v>Aug-15</v>
      </c>
      <c r="G2684" s="12"/>
    </row>
    <row r="2685" spans="1:7">
      <c r="A2685" s="2">
        <f t="shared" si="262"/>
        <v>42222</v>
      </c>
      <c r="B2685" t="str">
        <f t="shared" si="261"/>
        <v>2015_08</v>
      </c>
      <c r="C2685" t="str">
        <f t="shared" si="257"/>
        <v>Aug</v>
      </c>
      <c r="D2685" t="str">
        <f t="shared" si="258"/>
        <v>2015_Aug</v>
      </c>
      <c r="E2685" s="12" t="str">
        <f t="shared" si="259"/>
        <v>06_Aug</v>
      </c>
      <c r="F2685" s="12" t="str">
        <f t="shared" si="260"/>
        <v>Aug-15</v>
      </c>
      <c r="G2685" s="12"/>
    </row>
    <row r="2686" spans="1:7">
      <c r="A2686" s="2">
        <f t="shared" si="262"/>
        <v>42223</v>
      </c>
      <c r="B2686" t="str">
        <f t="shared" si="261"/>
        <v>2015_08</v>
      </c>
      <c r="C2686" t="str">
        <f t="shared" si="257"/>
        <v>Aug</v>
      </c>
      <c r="D2686" t="str">
        <f t="shared" si="258"/>
        <v>2015_Aug</v>
      </c>
      <c r="E2686" s="12" t="str">
        <f t="shared" si="259"/>
        <v>07_Aug</v>
      </c>
      <c r="F2686" s="12" t="str">
        <f t="shared" si="260"/>
        <v>Aug-15</v>
      </c>
      <c r="G2686" s="12"/>
    </row>
    <row r="2687" spans="1:7">
      <c r="A2687" s="2">
        <f t="shared" si="262"/>
        <v>42224</v>
      </c>
      <c r="B2687" t="str">
        <f t="shared" si="261"/>
        <v>2015_08</v>
      </c>
      <c r="C2687" t="str">
        <f t="shared" si="257"/>
        <v>Aug</v>
      </c>
      <c r="D2687" t="str">
        <f t="shared" si="258"/>
        <v>2015_Aug</v>
      </c>
      <c r="E2687" s="12" t="str">
        <f t="shared" si="259"/>
        <v>08_Aug</v>
      </c>
      <c r="F2687" s="12" t="str">
        <f t="shared" si="260"/>
        <v>Aug-15</v>
      </c>
      <c r="G2687" s="12"/>
    </row>
    <row r="2688" spans="1:7">
      <c r="A2688" s="2">
        <f t="shared" si="262"/>
        <v>42225</v>
      </c>
      <c r="B2688" t="str">
        <f t="shared" si="261"/>
        <v>2015_08</v>
      </c>
      <c r="C2688" t="str">
        <f t="shared" si="257"/>
        <v>Aug</v>
      </c>
      <c r="D2688" t="str">
        <f t="shared" si="258"/>
        <v>2015_Aug</v>
      </c>
      <c r="E2688" s="12" t="str">
        <f t="shared" si="259"/>
        <v>09_Aug</v>
      </c>
      <c r="F2688" s="12" t="str">
        <f t="shared" si="260"/>
        <v>Aug-15</v>
      </c>
      <c r="G2688" s="12"/>
    </row>
    <row r="2689" spans="1:7">
      <c r="A2689" s="2">
        <f t="shared" si="262"/>
        <v>42226</v>
      </c>
      <c r="B2689" t="str">
        <f t="shared" si="261"/>
        <v>2015_08</v>
      </c>
      <c r="C2689" t="str">
        <f t="shared" si="257"/>
        <v>Aug</v>
      </c>
      <c r="D2689" t="str">
        <f t="shared" si="258"/>
        <v>2015_Aug</v>
      </c>
      <c r="E2689" s="12" t="str">
        <f t="shared" si="259"/>
        <v>10_Aug</v>
      </c>
      <c r="F2689" s="12" t="str">
        <f t="shared" si="260"/>
        <v>Aug-15</v>
      </c>
      <c r="G2689" s="12"/>
    </row>
    <row r="2690" spans="1:7">
      <c r="A2690" s="2">
        <f t="shared" si="262"/>
        <v>42227</v>
      </c>
      <c r="B2690" t="str">
        <f t="shared" si="261"/>
        <v>2015_08</v>
      </c>
      <c r="C2690" t="str">
        <f t="shared" ref="C2690:C2753" si="263">VLOOKUP(TEXT(MONTH(A2690),"00"),$H$2:$I$13,2,FALSE)</f>
        <v>Aug</v>
      </c>
      <c r="D2690" t="str">
        <f t="shared" si="258"/>
        <v>2015_Aug</v>
      </c>
      <c r="E2690" s="12" t="str">
        <f t="shared" si="259"/>
        <v>11_Aug</v>
      </c>
      <c r="F2690" s="12" t="str">
        <f t="shared" si="260"/>
        <v>Aug-15</v>
      </c>
      <c r="G2690" s="12"/>
    </row>
    <row r="2691" spans="1:7">
      <c r="A2691" s="2">
        <f t="shared" si="262"/>
        <v>42228</v>
      </c>
      <c r="B2691" t="str">
        <f t="shared" si="261"/>
        <v>2015_08</v>
      </c>
      <c r="C2691" t="str">
        <f t="shared" si="263"/>
        <v>Aug</v>
      </c>
      <c r="D2691" t="str">
        <f t="shared" ref="D2691:D2754" si="264">TEXT(YEAR(A2691),"0000")&amp;"_"&amp;C2691</f>
        <v>2015_Aug</v>
      </c>
      <c r="E2691" s="12" t="str">
        <f t="shared" ref="E2691:E2754" si="265">VLOOKUP(DAY(A2691),$G$2:$H$32,2,FALSE)&amp;"_"&amp;C2691</f>
        <v>12_Aug</v>
      </c>
      <c r="F2691" s="12" t="str">
        <f t="shared" si="260"/>
        <v>Aug-15</v>
      </c>
      <c r="G2691" s="12"/>
    </row>
    <row r="2692" spans="1:7">
      <c r="A2692" s="2">
        <f t="shared" si="262"/>
        <v>42229</v>
      </c>
      <c r="B2692" t="str">
        <f t="shared" si="261"/>
        <v>2015_08</v>
      </c>
      <c r="C2692" t="str">
        <f t="shared" si="263"/>
        <v>Aug</v>
      </c>
      <c r="D2692" t="str">
        <f t="shared" si="264"/>
        <v>2015_Aug</v>
      </c>
      <c r="E2692" s="12" t="str">
        <f t="shared" si="265"/>
        <v>13_Aug</v>
      </c>
      <c r="F2692" s="12" t="str">
        <f t="shared" ref="F2692:F2755" si="266">C2692&amp;"-"&amp;RIGHT(YEAR(A2692),2)</f>
        <v>Aug-15</v>
      </c>
      <c r="G2692" s="12"/>
    </row>
    <row r="2693" spans="1:7">
      <c r="A2693" s="2">
        <f t="shared" si="262"/>
        <v>42230</v>
      </c>
      <c r="B2693" t="str">
        <f t="shared" si="261"/>
        <v>2015_08</v>
      </c>
      <c r="C2693" t="str">
        <f t="shared" si="263"/>
        <v>Aug</v>
      </c>
      <c r="D2693" t="str">
        <f t="shared" si="264"/>
        <v>2015_Aug</v>
      </c>
      <c r="E2693" s="12" t="str">
        <f t="shared" si="265"/>
        <v>14_Aug</v>
      </c>
      <c r="F2693" s="12" t="str">
        <f t="shared" si="266"/>
        <v>Aug-15</v>
      </c>
      <c r="G2693" s="12"/>
    </row>
    <row r="2694" spans="1:7">
      <c r="A2694" s="2">
        <f t="shared" si="262"/>
        <v>42231</v>
      </c>
      <c r="B2694" t="str">
        <f t="shared" si="261"/>
        <v>2015_08</v>
      </c>
      <c r="C2694" t="str">
        <f t="shared" si="263"/>
        <v>Aug</v>
      </c>
      <c r="D2694" t="str">
        <f t="shared" si="264"/>
        <v>2015_Aug</v>
      </c>
      <c r="E2694" s="12" t="str">
        <f t="shared" si="265"/>
        <v>15_Aug</v>
      </c>
      <c r="F2694" s="12" t="str">
        <f t="shared" si="266"/>
        <v>Aug-15</v>
      </c>
      <c r="G2694" s="12"/>
    </row>
    <row r="2695" spans="1:7">
      <c r="A2695" s="2">
        <f t="shared" si="262"/>
        <v>42232</v>
      </c>
      <c r="B2695" t="str">
        <f t="shared" si="261"/>
        <v>2015_08</v>
      </c>
      <c r="C2695" t="str">
        <f t="shared" si="263"/>
        <v>Aug</v>
      </c>
      <c r="D2695" t="str">
        <f t="shared" si="264"/>
        <v>2015_Aug</v>
      </c>
      <c r="E2695" s="12" t="str">
        <f t="shared" si="265"/>
        <v>16_Aug</v>
      </c>
      <c r="F2695" s="12" t="str">
        <f t="shared" si="266"/>
        <v>Aug-15</v>
      </c>
      <c r="G2695" s="12"/>
    </row>
    <row r="2696" spans="1:7">
      <c r="A2696" s="2">
        <f t="shared" si="262"/>
        <v>42233</v>
      </c>
      <c r="B2696" t="str">
        <f t="shared" si="261"/>
        <v>2015_08</v>
      </c>
      <c r="C2696" t="str">
        <f t="shared" si="263"/>
        <v>Aug</v>
      </c>
      <c r="D2696" t="str">
        <f t="shared" si="264"/>
        <v>2015_Aug</v>
      </c>
      <c r="E2696" s="12" t="str">
        <f t="shared" si="265"/>
        <v>17_Aug</v>
      </c>
      <c r="F2696" s="12" t="str">
        <f t="shared" si="266"/>
        <v>Aug-15</v>
      </c>
      <c r="G2696" s="12"/>
    </row>
    <row r="2697" spans="1:7">
      <c r="A2697" s="2">
        <f t="shared" si="262"/>
        <v>42234</v>
      </c>
      <c r="B2697" t="str">
        <f t="shared" si="261"/>
        <v>2015_08</v>
      </c>
      <c r="C2697" t="str">
        <f t="shared" si="263"/>
        <v>Aug</v>
      </c>
      <c r="D2697" t="str">
        <f t="shared" si="264"/>
        <v>2015_Aug</v>
      </c>
      <c r="E2697" s="12" t="str">
        <f t="shared" si="265"/>
        <v>18_Aug</v>
      </c>
      <c r="F2697" s="12" t="str">
        <f t="shared" si="266"/>
        <v>Aug-15</v>
      </c>
      <c r="G2697" s="12"/>
    </row>
    <row r="2698" spans="1:7">
      <c r="A2698" s="2">
        <f t="shared" si="262"/>
        <v>42235</v>
      </c>
      <c r="B2698" t="str">
        <f t="shared" si="261"/>
        <v>2015_08</v>
      </c>
      <c r="C2698" t="str">
        <f t="shared" si="263"/>
        <v>Aug</v>
      </c>
      <c r="D2698" t="str">
        <f t="shared" si="264"/>
        <v>2015_Aug</v>
      </c>
      <c r="E2698" s="12" t="str">
        <f t="shared" si="265"/>
        <v>19_Aug</v>
      </c>
      <c r="F2698" s="12" t="str">
        <f t="shared" si="266"/>
        <v>Aug-15</v>
      </c>
      <c r="G2698" s="12"/>
    </row>
    <row r="2699" spans="1:7">
      <c r="A2699" s="2">
        <f t="shared" si="262"/>
        <v>42236</v>
      </c>
      <c r="B2699" t="str">
        <f t="shared" ref="B2699:B2762" si="267">TEXT(YEAR(A2699),"0000")&amp;"_"&amp;TEXT(MONTH(A2699),"00")</f>
        <v>2015_08</v>
      </c>
      <c r="C2699" t="str">
        <f t="shared" si="263"/>
        <v>Aug</v>
      </c>
      <c r="D2699" t="str">
        <f t="shared" si="264"/>
        <v>2015_Aug</v>
      </c>
      <c r="E2699" s="12" t="str">
        <f t="shared" si="265"/>
        <v>20_Aug</v>
      </c>
      <c r="F2699" s="12" t="str">
        <f t="shared" si="266"/>
        <v>Aug-15</v>
      </c>
      <c r="G2699" s="12"/>
    </row>
    <row r="2700" spans="1:7">
      <c r="A2700" s="2">
        <f t="shared" ref="A2700:A2763" si="268">A2699+1</f>
        <v>42237</v>
      </c>
      <c r="B2700" t="str">
        <f t="shared" si="267"/>
        <v>2015_08</v>
      </c>
      <c r="C2700" t="str">
        <f t="shared" si="263"/>
        <v>Aug</v>
      </c>
      <c r="D2700" t="str">
        <f t="shared" si="264"/>
        <v>2015_Aug</v>
      </c>
      <c r="E2700" s="12" t="str">
        <f t="shared" si="265"/>
        <v>21_Aug</v>
      </c>
      <c r="F2700" s="12" t="str">
        <f t="shared" si="266"/>
        <v>Aug-15</v>
      </c>
      <c r="G2700" s="12"/>
    </row>
    <row r="2701" spans="1:7">
      <c r="A2701" s="2">
        <f t="shared" si="268"/>
        <v>42238</v>
      </c>
      <c r="B2701" t="str">
        <f t="shared" si="267"/>
        <v>2015_08</v>
      </c>
      <c r="C2701" t="str">
        <f t="shared" si="263"/>
        <v>Aug</v>
      </c>
      <c r="D2701" t="str">
        <f t="shared" si="264"/>
        <v>2015_Aug</v>
      </c>
      <c r="E2701" s="12" t="str">
        <f t="shared" si="265"/>
        <v>22_Aug</v>
      </c>
      <c r="F2701" s="12" t="str">
        <f t="shared" si="266"/>
        <v>Aug-15</v>
      </c>
      <c r="G2701" s="12"/>
    </row>
    <row r="2702" spans="1:7">
      <c r="A2702" s="2">
        <f t="shared" si="268"/>
        <v>42239</v>
      </c>
      <c r="B2702" t="str">
        <f t="shared" si="267"/>
        <v>2015_08</v>
      </c>
      <c r="C2702" t="str">
        <f t="shared" si="263"/>
        <v>Aug</v>
      </c>
      <c r="D2702" t="str">
        <f t="shared" si="264"/>
        <v>2015_Aug</v>
      </c>
      <c r="E2702" s="12" t="str">
        <f t="shared" si="265"/>
        <v>23_Aug</v>
      </c>
      <c r="F2702" s="12" t="str">
        <f t="shared" si="266"/>
        <v>Aug-15</v>
      </c>
      <c r="G2702" s="12"/>
    </row>
    <row r="2703" spans="1:7">
      <c r="A2703" s="2">
        <f t="shared" si="268"/>
        <v>42240</v>
      </c>
      <c r="B2703" t="str">
        <f t="shared" si="267"/>
        <v>2015_08</v>
      </c>
      <c r="C2703" t="str">
        <f t="shared" si="263"/>
        <v>Aug</v>
      </c>
      <c r="D2703" t="str">
        <f t="shared" si="264"/>
        <v>2015_Aug</v>
      </c>
      <c r="E2703" s="12" t="str">
        <f t="shared" si="265"/>
        <v>24_Aug</v>
      </c>
      <c r="F2703" s="12" t="str">
        <f t="shared" si="266"/>
        <v>Aug-15</v>
      </c>
      <c r="G2703" s="12"/>
    </row>
    <row r="2704" spans="1:7">
      <c r="A2704" s="2">
        <f t="shared" si="268"/>
        <v>42241</v>
      </c>
      <c r="B2704" t="str">
        <f t="shared" si="267"/>
        <v>2015_08</v>
      </c>
      <c r="C2704" t="str">
        <f t="shared" si="263"/>
        <v>Aug</v>
      </c>
      <c r="D2704" t="str">
        <f t="shared" si="264"/>
        <v>2015_Aug</v>
      </c>
      <c r="E2704" s="12" t="str">
        <f t="shared" si="265"/>
        <v>25_Aug</v>
      </c>
      <c r="F2704" s="12" t="str">
        <f t="shared" si="266"/>
        <v>Aug-15</v>
      </c>
      <c r="G2704" s="12"/>
    </row>
    <row r="2705" spans="1:7">
      <c r="A2705" s="2">
        <f t="shared" si="268"/>
        <v>42242</v>
      </c>
      <c r="B2705" t="str">
        <f t="shared" si="267"/>
        <v>2015_08</v>
      </c>
      <c r="C2705" t="str">
        <f t="shared" si="263"/>
        <v>Aug</v>
      </c>
      <c r="D2705" t="str">
        <f t="shared" si="264"/>
        <v>2015_Aug</v>
      </c>
      <c r="E2705" s="12" t="str">
        <f t="shared" si="265"/>
        <v>26_Aug</v>
      </c>
      <c r="F2705" s="12" t="str">
        <f t="shared" si="266"/>
        <v>Aug-15</v>
      </c>
      <c r="G2705" s="12"/>
    </row>
    <row r="2706" spans="1:7">
      <c r="A2706" s="2">
        <f t="shared" si="268"/>
        <v>42243</v>
      </c>
      <c r="B2706" t="str">
        <f t="shared" si="267"/>
        <v>2015_08</v>
      </c>
      <c r="C2706" t="str">
        <f t="shared" si="263"/>
        <v>Aug</v>
      </c>
      <c r="D2706" t="str">
        <f t="shared" si="264"/>
        <v>2015_Aug</v>
      </c>
      <c r="E2706" s="12" t="str">
        <f t="shared" si="265"/>
        <v>27_Aug</v>
      </c>
      <c r="F2706" s="12" t="str">
        <f t="shared" si="266"/>
        <v>Aug-15</v>
      </c>
      <c r="G2706" s="12"/>
    </row>
    <row r="2707" spans="1:7">
      <c r="A2707" s="2">
        <f t="shared" si="268"/>
        <v>42244</v>
      </c>
      <c r="B2707" t="str">
        <f t="shared" si="267"/>
        <v>2015_08</v>
      </c>
      <c r="C2707" t="str">
        <f t="shared" si="263"/>
        <v>Aug</v>
      </c>
      <c r="D2707" t="str">
        <f t="shared" si="264"/>
        <v>2015_Aug</v>
      </c>
      <c r="E2707" s="12" t="str">
        <f t="shared" si="265"/>
        <v>28_Aug</v>
      </c>
      <c r="F2707" s="12" t="str">
        <f t="shared" si="266"/>
        <v>Aug-15</v>
      </c>
      <c r="G2707" s="12"/>
    </row>
    <row r="2708" spans="1:7">
      <c r="A2708" s="2">
        <f t="shared" si="268"/>
        <v>42245</v>
      </c>
      <c r="B2708" t="str">
        <f t="shared" si="267"/>
        <v>2015_08</v>
      </c>
      <c r="C2708" t="str">
        <f t="shared" si="263"/>
        <v>Aug</v>
      </c>
      <c r="D2708" t="str">
        <f t="shared" si="264"/>
        <v>2015_Aug</v>
      </c>
      <c r="E2708" s="12" t="str">
        <f t="shared" si="265"/>
        <v>29_Aug</v>
      </c>
      <c r="F2708" s="12" t="str">
        <f t="shared" si="266"/>
        <v>Aug-15</v>
      </c>
      <c r="G2708" s="12"/>
    </row>
    <row r="2709" spans="1:7">
      <c r="A2709" s="2">
        <f t="shared" si="268"/>
        <v>42246</v>
      </c>
      <c r="B2709" t="str">
        <f t="shared" si="267"/>
        <v>2015_08</v>
      </c>
      <c r="C2709" t="str">
        <f t="shared" si="263"/>
        <v>Aug</v>
      </c>
      <c r="D2709" t="str">
        <f t="shared" si="264"/>
        <v>2015_Aug</v>
      </c>
      <c r="E2709" s="12" t="str">
        <f t="shared" si="265"/>
        <v>30_Aug</v>
      </c>
      <c r="F2709" s="12" t="str">
        <f t="shared" si="266"/>
        <v>Aug-15</v>
      </c>
      <c r="G2709" s="12"/>
    </row>
    <row r="2710" spans="1:7">
      <c r="A2710" s="2">
        <f t="shared" si="268"/>
        <v>42247</v>
      </c>
      <c r="B2710" t="str">
        <f t="shared" si="267"/>
        <v>2015_08</v>
      </c>
      <c r="C2710" t="str">
        <f t="shared" si="263"/>
        <v>Aug</v>
      </c>
      <c r="D2710" t="str">
        <f t="shared" si="264"/>
        <v>2015_Aug</v>
      </c>
      <c r="E2710" s="12" t="str">
        <f t="shared" si="265"/>
        <v>31_Aug</v>
      </c>
      <c r="F2710" s="12" t="str">
        <f t="shared" si="266"/>
        <v>Aug-15</v>
      </c>
      <c r="G2710" s="12"/>
    </row>
    <row r="2711" spans="1:7">
      <c r="A2711" s="2">
        <f t="shared" si="268"/>
        <v>42248</v>
      </c>
      <c r="B2711" t="str">
        <f t="shared" si="267"/>
        <v>2015_09</v>
      </c>
      <c r="C2711" t="str">
        <f t="shared" si="263"/>
        <v>Sep</v>
      </c>
      <c r="D2711" t="str">
        <f t="shared" si="264"/>
        <v>2015_Sep</v>
      </c>
      <c r="E2711" s="12" t="str">
        <f t="shared" si="265"/>
        <v>01_Sep</v>
      </c>
      <c r="F2711" s="12" t="str">
        <f t="shared" si="266"/>
        <v>Sep-15</v>
      </c>
      <c r="G2711" s="12"/>
    </row>
    <row r="2712" spans="1:7">
      <c r="A2712" s="2">
        <f t="shared" si="268"/>
        <v>42249</v>
      </c>
      <c r="B2712" t="str">
        <f t="shared" si="267"/>
        <v>2015_09</v>
      </c>
      <c r="C2712" t="str">
        <f t="shared" si="263"/>
        <v>Sep</v>
      </c>
      <c r="D2712" t="str">
        <f t="shared" si="264"/>
        <v>2015_Sep</v>
      </c>
      <c r="E2712" s="12" t="str">
        <f t="shared" si="265"/>
        <v>02_Sep</v>
      </c>
      <c r="F2712" s="12" t="str">
        <f t="shared" si="266"/>
        <v>Sep-15</v>
      </c>
      <c r="G2712" s="12"/>
    </row>
    <row r="2713" spans="1:7">
      <c r="A2713" s="2">
        <f t="shared" si="268"/>
        <v>42250</v>
      </c>
      <c r="B2713" t="str">
        <f t="shared" si="267"/>
        <v>2015_09</v>
      </c>
      <c r="C2713" t="str">
        <f t="shared" si="263"/>
        <v>Sep</v>
      </c>
      <c r="D2713" t="str">
        <f t="shared" si="264"/>
        <v>2015_Sep</v>
      </c>
      <c r="E2713" s="12" t="str">
        <f t="shared" si="265"/>
        <v>03_Sep</v>
      </c>
      <c r="F2713" s="12" t="str">
        <f t="shared" si="266"/>
        <v>Sep-15</v>
      </c>
      <c r="G2713" s="12"/>
    </row>
    <row r="2714" spans="1:7">
      <c r="A2714" s="2">
        <f t="shared" si="268"/>
        <v>42251</v>
      </c>
      <c r="B2714" t="str">
        <f t="shared" si="267"/>
        <v>2015_09</v>
      </c>
      <c r="C2714" t="str">
        <f t="shared" si="263"/>
        <v>Sep</v>
      </c>
      <c r="D2714" t="str">
        <f t="shared" si="264"/>
        <v>2015_Sep</v>
      </c>
      <c r="E2714" s="12" t="str">
        <f t="shared" si="265"/>
        <v>04_Sep</v>
      </c>
      <c r="F2714" s="12" t="str">
        <f t="shared" si="266"/>
        <v>Sep-15</v>
      </c>
      <c r="G2714" s="12"/>
    </row>
    <row r="2715" spans="1:7">
      <c r="A2715" s="2">
        <f t="shared" si="268"/>
        <v>42252</v>
      </c>
      <c r="B2715" t="str">
        <f t="shared" si="267"/>
        <v>2015_09</v>
      </c>
      <c r="C2715" t="str">
        <f t="shared" si="263"/>
        <v>Sep</v>
      </c>
      <c r="D2715" t="str">
        <f t="shared" si="264"/>
        <v>2015_Sep</v>
      </c>
      <c r="E2715" s="12" t="str">
        <f t="shared" si="265"/>
        <v>05_Sep</v>
      </c>
      <c r="F2715" s="12" t="str">
        <f t="shared" si="266"/>
        <v>Sep-15</v>
      </c>
      <c r="G2715" s="12"/>
    </row>
    <row r="2716" spans="1:7">
      <c r="A2716" s="2">
        <f t="shared" si="268"/>
        <v>42253</v>
      </c>
      <c r="B2716" t="str">
        <f t="shared" si="267"/>
        <v>2015_09</v>
      </c>
      <c r="C2716" t="str">
        <f t="shared" si="263"/>
        <v>Sep</v>
      </c>
      <c r="D2716" t="str">
        <f t="shared" si="264"/>
        <v>2015_Sep</v>
      </c>
      <c r="E2716" s="12" t="str">
        <f t="shared" si="265"/>
        <v>06_Sep</v>
      </c>
      <c r="F2716" s="12" t="str">
        <f t="shared" si="266"/>
        <v>Sep-15</v>
      </c>
      <c r="G2716" s="12"/>
    </row>
    <row r="2717" spans="1:7">
      <c r="A2717" s="2">
        <f t="shared" si="268"/>
        <v>42254</v>
      </c>
      <c r="B2717" t="str">
        <f t="shared" si="267"/>
        <v>2015_09</v>
      </c>
      <c r="C2717" t="str">
        <f t="shared" si="263"/>
        <v>Sep</v>
      </c>
      <c r="D2717" t="str">
        <f t="shared" si="264"/>
        <v>2015_Sep</v>
      </c>
      <c r="E2717" s="12" t="str">
        <f t="shared" si="265"/>
        <v>07_Sep</v>
      </c>
      <c r="F2717" s="12" t="str">
        <f t="shared" si="266"/>
        <v>Sep-15</v>
      </c>
      <c r="G2717" s="12"/>
    </row>
    <row r="2718" spans="1:7">
      <c r="A2718" s="2">
        <f t="shared" si="268"/>
        <v>42255</v>
      </c>
      <c r="B2718" t="str">
        <f t="shared" si="267"/>
        <v>2015_09</v>
      </c>
      <c r="C2718" t="str">
        <f t="shared" si="263"/>
        <v>Sep</v>
      </c>
      <c r="D2718" t="str">
        <f t="shared" si="264"/>
        <v>2015_Sep</v>
      </c>
      <c r="E2718" s="12" t="str">
        <f t="shared" si="265"/>
        <v>08_Sep</v>
      </c>
      <c r="F2718" s="12" t="str">
        <f t="shared" si="266"/>
        <v>Sep-15</v>
      </c>
      <c r="G2718" s="12"/>
    </row>
    <row r="2719" spans="1:7">
      <c r="A2719" s="2">
        <f t="shared" si="268"/>
        <v>42256</v>
      </c>
      <c r="B2719" t="str">
        <f t="shared" si="267"/>
        <v>2015_09</v>
      </c>
      <c r="C2719" t="str">
        <f t="shared" si="263"/>
        <v>Sep</v>
      </c>
      <c r="D2719" t="str">
        <f t="shared" si="264"/>
        <v>2015_Sep</v>
      </c>
      <c r="E2719" s="12" t="str">
        <f t="shared" si="265"/>
        <v>09_Sep</v>
      </c>
      <c r="F2719" s="12" t="str">
        <f t="shared" si="266"/>
        <v>Sep-15</v>
      </c>
      <c r="G2719" s="12"/>
    </row>
    <row r="2720" spans="1:7">
      <c r="A2720" s="2">
        <f t="shared" si="268"/>
        <v>42257</v>
      </c>
      <c r="B2720" t="str">
        <f t="shared" si="267"/>
        <v>2015_09</v>
      </c>
      <c r="C2720" t="str">
        <f t="shared" si="263"/>
        <v>Sep</v>
      </c>
      <c r="D2720" t="str">
        <f t="shared" si="264"/>
        <v>2015_Sep</v>
      </c>
      <c r="E2720" s="12" t="str">
        <f t="shared" si="265"/>
        <v>10_Sep</v>
      </c>
      <c r="F2720" s="12" t="str">
        <f t="shared" si="266"/>
        <v>Sep-15</v>
      </c>
      <c r="G2720" s="12"/>
    </row>
    <row r="2721" spans="1:7">
      <c r="A2721" s="2">
        <f t="shared" si="268"/>
        <v>42258</v>
      </c>
      <c r="B2721" t="str">
        <f t="shared" si="267"/>
        <v>2015_09</v>
      </c>
      <c r="C2721" t="str">
        <f t="shared" si="263"/>
        <v>Sep</v>
      </c>
      <c r="D2721" t="str">
        <f t="shared" si="264"/>
        <v>2015_Sep</v>
      </c>
      <c r="E2721" s="12" t="str">
        <f t="shared" si="265"/>
        <v>11_Sep</v>
      </c>
      <c r="F2721" s="12" t="str">
        <f t="shared" si="266"/>
        <v>Sep-15</v>
      </c>
      <c r="G2721" s="12"/>
    </row>
    <row r="2722" spans="1:7">
      <c r="A2722" s="2">
        <f t="shared" si="268"/>
        <v>42259</v>
      </c>
      <c r="B2722" t="str">
        <f t="shared" si="267"/>
        <v>2015_09</v>
      </c>
      <c r="C2722" t="str">
        <f t="shared" si="263"/>
        <v>Sep</v>
      </c>
      <c r="D2722" t="str">
        <f t="shared" si="264"/>
        <v>2015_Sep</v>
      </c>
      <c r="E2722" s="12" t="str">
        <f t="shared" si="265"/>
        <v>12_Sep</v>
      </c>
      <c r="F2722" s="12" t="str">
        <f t="shared" si="266"/>
        <v>Sep-15</v>
      </c>
      <c r="G2722" s="12"/>
    </row>
    <row r="2723" spans="1:7">
      <c r="A2723" s="2">
        <f t="shared" si="268"/>
        <v>42260</v>
      </c>
      <c r="B2723" t="str">
        <f t="shared" si="267"/>
        <v>2015_09</v>
      </c>
      <c r="C2723" t="str">
        <f t="shared" si="263"/>
        <v>Sep</v>
      </c>
      <c r="D2723" t="str">
        <f t="shared" si="264"/>
        <v>2015_Sep</v>
      </c>
      <c r="E2723" s="12" t="str">
        <f t="shared" si="265"/>
        <v>13_Sep</v>
      </c>
      <c r="F2723" s="12" t="str">
        <f t="shared" si="266"/>
        <v>Sep-15</v>
      </c>
      <c r="G2723" s="12"/>
    </row>
    <row r="2724" spans="1:7">
      <c r="A2724" s="2">
        <f t="shared" si="268"/>
        <v>42261</v>
      </c>
      <c r="B2724" t="str">
        <f t="shared" si="267"/>
        <v>2015_09</v>
      </c>
      <c r="C2724" t="str">
        <f t="shared" si="263"/>
        <v>Sep</v>
      </c>
      <c r="D2724" t="str">
        <f t="shared" si="264"/>
        <v>2015_Sep</v>
      </c>
      <c r="E2724" s="12" t="str">
        <f t="shared" si="265"/>
        <v>14_Sep</v>
      </c>
      <c r="F2724" s="12" t="str">
        <f t="shared" si="266"/>
        <v>Sep-15</v>
      </c>
      <c r="G2724" s="12"/>
    </row>
    <row r="2725" spans="1:7">
      <c r="A2725" s="2">
        <f t="shared" si="268"/>
        <v>42262</v>
      </c>
      <c r="B2725" t="str">
        <f t="shared" si="267"/>
        <v>2015_09</v>
      </c>
      <c r="C2725" t="str">
        <f t="shared" si="263"/>
        <v>Sep</v>
      </c>
      <c r="D2725" t="str">
        <f t="shared" si="264"/>
        <v>2015_Sep</v>
      </c>
      <c r="E2725" s="12" t="str">
        <f t="shared" si="265"/>
        <v>15_Sep</v>
      </c>
      <c r="F2725" s="12" t="str">
        <f t="shared" si="266"/>
        <v>Sep-15</v>
      </c>
      <c r="G2725" s="12"/>
    </row>
    <row r="2726" spans="1:7">
      <c r="A2726" s="2">
        <f t="shared" si="268"/>
        <v>42263</v>
      </c>
      <c r="B2726" t="str">
        <f t="shared" si="267"/>
        <v>2015_09</v>
      </c>
      <c r="C2726" t="str">
        <f t="shared" si="263"/>
        <v>Sep</v>
      </c>
      <c r="D2726" t="str">
        <f t="shared" si="264"/>
        <v>2015_Sep</v>
      </c>
      <c r="E2726" s="12" t="str">
        <f t="shared" si="265"/>
        <v>16_Sep</v>
      </c>
      <c r="F2726" s="12" t="str">
        <f t="shared" si="266"/>
        <v>Sep-15</v>
      </c>
      <c r="G2726" s="12"/>
    </row>
    <row r="2727" spans="1:7">
      <c r="A2727" s="2">
        <f t="shared" si="268"/>
        <v>42264</v>
      </c>
      <c r="B2727" t="str">
        <f t="shared" si="267"/>
        <v>2015_09</v>
      </c>
      <c r="C2727" t="str">
        <f t="shared" si="263"/>
        <v>Sep</v>
      </c>
      <c r="D2727" t="str">
        <f t="shared" si="264"/>
        <v>2015_Sep</v>
      </c>
      <c r="E2727" s="12" t="str">
        <f t="shared" si="265"/>
        <v>17_Sep</v>
      </c>
      <c r="F2727" s="12" t="str">
        <f t="shared" si="266"/>
        <v>Sep-15</v>
      </c>
      <c r="G2727" s="12"/>
    </row>
    <row r="2728" spans="1:7">
      <c r="A2728" s="2">
        <f t="shared" si="268"/>
        <v>42265</v>
      </c>
      <c r="B2728" t="str">
        <f t="shared" si="267"/>
        <v>2015_09</v>
      </c>
      <c r="C2728" t="str">
        <f t="shared" si="263"/>
        <v>Sep</v>
      </c>
      <c r="D2728" t="str">
        <f t="shared" si="264"/>
        <v>2015_Sep</v>
      </c>
      <c r="E2728" s="12" t="str">
        <f t="shared" si="265"/>
        <v>18_Sep</v>
      </c>
      <c r="F2728" s="12" t="str">
        <f t="shared" si="266"/>
        <v>Sep-15</v>
      </c>
      <c r="G2728" s="12"/>
    </row>
    <row r="2729" spans="1:7">
      <c r="A2729" s="2">
        <f t="shared" si="268"/>
        <v>42266</v>
      </c>
      <c r="B2729" t="str">
        <f t="shared" si="267"/>
        <v>2015_09</v>
      </c>
      <c r="C2729" t="str">
        <f t="shared" si="263"/>
        <v>Sep</v>
      </c>
      <c r="D2729" t="str">
        <f t="shared" si="264"/>
        <v>2015_Sep</v>
      </c>
      <c r="E2729" s="12" t="str">
        <f t="shared" si="265"/>
        <v>19_Sep</v>
      </c>
      <c r="F2729" s="12" t="str">
        <f t="shared" si="266"/>
        <v>Sep-15</v>
      </c>
      <c r="G2729" s="12"/>
    </row>
    <row r="2730" spans="1:7">
      <c r="A2730" s="2">
        <f t="shared" si="268"/>
        <v>42267</v>
      </c>
      <c r="B2730" t="str">
        <f t="shared" si="267"/>
        <v>2015_09</v>
      </c>
      <c r="C2730" t="str">
        <f t="shared" si="263"/>
        <v>Sep</v>
      </c>
      <c r="D2730" t="str">
        <f t="shared" si="264"/>
        <v>2015_Sep</v>
      </c>
      <c r="E2730" s="12" t="str">
        <f t="shared" si="265"/>
        <v>20_Sep</v>
      </c>
      <c r="F2730" s="12" t="str">
        <f t="shared" si="266"/>
        <v>Sep-15</v>
      </c>
      <c r="G2730" s="12"/>
    </row>
    <row r="2731" spans="1:7">
      <c r="A2731" s="2">
        <f t="shared" si="268"/>
        <v>42268</v>
      </c>
      <c r="B2731" t="str">
        <f t="shared" si="267"/>
        <v>2015_09</v>
      </c>
      <c r="C2731" t="str">
        <f t="shared" si="263"/>
        <v>Sep</v>
      </c>
      <c r="D2731" t="str">
        <f t="shared" si="264"/>
        <v>2015_Sep</v>
      </c>
      <c r="E2731" s="12" t="str">
        <f t="shared" si="265"/>
        <v>21_Sep</v>
      </c>
      <c r="F2731" s="12" t="str">
        <f t="shared" si="266"/>
        <v>Sep-15</v>
      </c>
      <c r="G2731" s="12"/>
    </row>
    <row r="2732" spans="1:7">
      <c r="A2732" s="2">
        <f t="shared" si="268"/>
        <v>42269</v>
      </c>
      <c r="B2732" t="str">
        <f t="shared" si="267"/>
        <v>2015_09</v>
      </c>
      <c r="C2732" t="str">
        <f t="shared" si="263"/>
        <v>Sep</v>
      </c>
      <c r="D2732" t="str">
        <f t="shared" si="264"/>
        <v>2015_Sep</v>
      </c>
      <c r="E2732" s="12" t="str">
        <f t="shared" si="265"/>
        <v>22_Sep</v>
      </c>
      <c r="F2732" s="12" t="str">
        <f t="shared" si="266"/>
        <v>Sep-15</v>
      </c>
      <c r="G2732" s="12"/>
    </row>
    <row r="2733" spans="1:7">
      <c r="A2733" s="2">
        <f t="shared" si="268"/>
        <v>42270</v>
      </c>
      <c r="B2733" t="str">
        <f t="shared" si="267"/>
        <v>2015_09</v>
      </c>
      <c r="C2733" t="str">
        <f t="shared" si="263"/>
        <v>Sep</v>
      </c>
      <c r="D2733" t="str">
        <f t="shared" si="264"/>
        <v>2015_Sep</v>
      </c>
      <c r="E2733" s="12" t="str">
        <f t="shared" si="265"/>
        <v>23_Sep</v>
      </c>
      <c r="F2733" s="12" t="str">
        <f t="shared" si="266"/>
        <v>Sep-15</v>
      </c>
      <c r="G2733" s="12"/>
    </row>
    <row r="2734" spans="1:7">
      <c r="A2734" s="2">
        <f t="shared" si="268"/>
        <v>42271</v>
      </c>
      <c r="B2734" t="str">
        <f t="shared" si="267"/>
        <v>2015_09</v>
      </c>
      <c r="C2734" t="str">
        <f t="shared" si="263"/>
        <v>Sep</v>
      </c>
      <c r="D2734" t="str">
        <f t="shared" si="264"/>
        <v>2015_Sep</v>
      </c>
      <c r="E2734" s="12" t="str">
        <f t="shared" si="265"/>
        <v>24_Sep</v>
      </c>
      <c r="F2734" s="12" t="str">
        <f t="shared" si="266"/>
        <v>Sep-15</v>
      </c>
      <c r="G2734" s="12"/>
    </row>
    <row r="2735" spans="1:7">
      <c r="A2735" s="2">
        <f t="shared" si="268"/>
        <v>42272</v>
      </c>
      <c r="B2735" t="str">
        <f t="shared" si="267"/>
        <v>2015_09</v>
      </c>
      <c r="C2735" t="str">
        <f t="shared" si="263"/>
        <v>Sep</v>
      </c>
      <c r="D2735" t="str">
        <f t="shared" si="264"/>
        <v>2015_Sep</v>
      </c>
      <c r="E2735" s="12" t="str">
        <f t="shared" si="265"/>
        <v>25_Sep</v>
      </c>
      <c r="F2735" s="12" t="str">
        <f t="shared" si="266"/>
        <v>Sep-15</v>
      </c>
      <c r="G2735" s="12"/>
    </row>
    <row r="2736" spans="1:7">
      <c r="A2736" s="2">
        <f t="shared" si="268"/>
        <v>42273</v>
      </c>
      <c r="B2736" t="str">
        <f t="shared" si="267"/>
        <v>2015_09</v>
      </c>
      <c r="C2736" t="str">
        <f t="shared" si="263"/>
        <v>Sep</v>
      </c>
      <c r="D2736" t="str">
        <f t="shared" si="264"/>
        <v>2015_Sep</v>
      </c>
      <c r="E2736" s="12" t="str">
        <f t="shared" si="265"/>
        <v>26_Sep</v>
      </c>
      <c r="F2736" s="12" t="str">
        <f t="shared" si="266"/>
        <v>Sep-15</v>
      </c>
      <c r="G2736" s="12"/>
    </row>
    <row r="2737" spans="1:7">
      <c r="A2737" s="2">
        <f t="shared" si="268"/>
        <v>42274</v>
      </c>
      <c r="B2737" t="str">
        <f t="shared" si="267"/>
        <v>2015_09</v>
      </c>
      <c r="C2737" t="str">
        <f t="shared" si="263"/>
        <v>Sep</v>
      </c>
      <c r="D2737" t="str">
        <f t="shared" si="264"/>
        <v>2015_Sep</v>
      </c>
      <c r="E2737" s="12" t="str">
        <f t="shared" si="265"/>
        <v>27_Sep</v>
      </c>
      <c r="F2737" s="12" t="str">
        <f t="shared" si="266"/>
        <v>Sep-15</v>
      </c>
      <c r="G2737" s="12"/>
    </row>
    <row r="2738" spans="1:7">
      <c r="A2738" s="2">
        <f t="shared" si="268"/>
        <v>42275</v>
      </c>
      <c r="B2738" t="str">
        <f t="shared" si="267"/>
        <v>2015_09</v>
      </c>
      <c r="C2738" t="str">
        <f t="shared" si="263"/>
        <v>Sep</v>
      </c>
      <c r="D2738" t="str">
        <f t="shared" si="264"/>
        <v>2015_Sep</v>
      </c>
      <c r="E2738" s="12" t="str">
        <f t="shared" si="265"/>
        <v>28_Sep</v>
      </c>
      <c r="F2738" s="12" t="str">
        <f t="shared" si="266"/>
        <v>Sep-15</v>
      </c>
      <c r="G2738" s="12"/>
    </row>
    <row r="2739" spans="1:7">
      <c r="A2739" s="2">
        <f t="shared" si="268"/>
        <v>42276</v>
      </c>
      <c r="B2739" t="str">
        <f t="shared" si="267"/>
        <v>2015_09</v>
      </c>
      <c r="C2739" t="str">
        <f t="shared" si="263"/>
        <v>Sep</v>
      </c>
      <c r="D2739" t="str">
        <f t="shared" si="264"/>
        <v>2015_Sep</v>
      </c>
      <c r="E2739" s="12" t="str">
        <f t="shared" si="265"/>
        <v>29_Sep</v>
      </c>
      <c r="F2739" s="12" t="str">
        <f t="shared" si="266"/>
        <v>Sep-15</v>
      </c>
      <c r="G2739" s="12"/>
    </row>
    <row r="2740" spans="1:7">
      <c r="A2740" s="2">
        <f t="shared" si="268"/>
        <v>42277</v>
      </c>
      <c r="B2740" t="str">
        <f t="shared" si="267"/>
        <v>2015_09</v>
      </c>
      <c r="C2740" t="str">
        <f t="shared" si="263"/>
        <v>Sep</v>
      </c>
      <c r="D2740" t="str">
        <f t="shared" si="264"/>
        <v>2015_Sep</v>
      </c>
      <c r="E2740" s="12" t="str">
        <f t="shared" si="265"/>
        <v>30_Sep</v>
      </c>
      <c r="F2740" s="12" t="str">
        <f t="shared" si="266"/>
        <v>Sep-15</v>
      </c>
      <c r="G2740" s="12"/>
    </row>
    <row r="2741" spans="1:7">
      <c r="A2741" s="2">
        <f t="shared" si="268"/>
        <v>42278</v>
      </c>
      <c r="B2741" t="str">
        <f t="shared" si="267"/>
        <v>2015_10</v>
      </c>
      <c r="C2741" t="str">
        <f t="shared" si="263"/>
        <v>Oct</v>
      </c>
      <c r="D2741" t="str">
        <f t="shared" si="264"/>
        <v>2015_Oct</v>
      </c>
      <c r="E2741" s="12" t="str">
        <f t="shared" si="265"/>
        <v>01_Oct</v>
      </c>
      <c r="F2741" s="12" t="str">
        <f t="shared" si="266"/>
        <v>Oct-15</v>
      </c>
      <c r="G2741" s="12"/>
    </row>
    <row r="2742" spans="1:7">
      <c r="A2742" s="2">
        <f t="shared" si="268"/>
        <v>42279</v>
      </c>
      <c r="B2742" t="str">
        <f t="shared" si="267"/>
        <v>2015_10</v>
      </c>
      <c r="C2742" t="str">
        <f t="shared" si="263"/>
        <v>Oct</v>
      </c>
      <c r="D2742" t="str">
        <f t="shared" si="264"/>
        <v>2015_Oct</v>
      </c>
      <c r="E2742" s="12" t="str">
        <f t="shared" si="265"/>
        <v>02_Oct</v>
      </c>
      <c r="F2742" s="12" t="str">
        <f t="shared" si="266"/>
        <v>Oct-15</v>
      </c>
      <c r="G2742" s="12"/>
    </row>
    <row r="2743" spans="1:7">
      <c r="A2743" s="2">
        <f t="shared" si="268"/>
        <v>42280</v>
      </c>
      <c r="B2743" t="str">
        <f t="shared" si="267"/>
        <v>2015_10</v>
      </c>
      <c r="C2743" t="str">
        <f t="shared" si="263"/>
        <v>Oct</v>
      </c>
      <c r="D2743" t="str">
        <f t="shared" si="264"/>
        <v>2015_Oct</v>
      </c>
      <c r="E2743" s="12" t="str">
        <f t="shared" si="265"/>
        <v>03_Oct</v>
      </c>
      <c r="F2743" s="12" t="str">
        <f t="shared" si="266"/>
        <v>Oct-15</v>
      </c>
      <c r="G2743" s="12"/>
    </row>
    <row r="2744" spans="1:7">
      <c r="A2744" s="2">
        <f t="shared" si="268"/>
        <v>42281</v>
      </c>
      <c r="B2744" t="str">
        <f t="shared" si="267"/>
        <v>2015_10</v>
      </c>
      <c r="C2744" t="str">
        <f t="shared" si="263"/>
        <v>Oct</v>
      </c>
      <c r="D2744" t="str">
        <f t="shared" si="264"/>
        <v>2015_Oct</v>
      </c>
      <c r="E2744" s="12" t="str">
        <f t="shared" si="265"/>
        <v>04_Oct</v>
      </c>
      <c r="F2744" s="12" t="str">
        <f t="shared" si="266"/>
        <v>Oct-15</v>
      </c>
      <c r="G2744" s="12"/>
    </row>
    <row r="2745" spans="1:7">
      <c r="A2745" s="2">
        <f t="shared" si="268"/>
        <v>42282</v>
      </c>
      <c r="B2745" t="str">
        <f t="shared" si="267"/>
        <v>2015_10</v>
      </c>
      <c r="C2745" t="str">
        <f t="shared" si="263"/>
        <v>Oct</v>
      </c>
      <c r="D2745" t="str">
        <f t="shared" si="264"/>
        <v>2015_Oct</v>
      </c>
      <c r="E2745" s="12" t="str">
        <f t="shared" si="265"/>
        <v>05_Oct</v>
      </c>
      <c r="F2745" s="12" t="str">
        <f t="shared" si="266"/>
        <v>Oct-15</v>
      </c>
      <c r="G2745" s="12"/>
    </row>
    <row r="2746" spans="1:7">
      <c r="A2746" s="2">
        <f t="shared" si="268"/>
        <v>42283</v>
      </c>
      <c r="B2746" t="str">
        <f t="shared" si="267"/>
        <v>2015_10</v>
      </c>
      <c r="C2746" t="str">
        <f t="shared" si="263"/>
        <v>Oct</v>
      </c>
      <c r="D2746" t="str">
        <f t="shared" si="264"/>
        <v>2015_Oct</v>
      </c>
      <c r="E2746" s="12" t="str">
        <f t="shared" si="265"/>
        <v>06_Oct</v>
      </c>
      <c r="F2746" s="12" t="str">
        <f t="shared" si="266"/>
        <v>Oct-15</v>
      </c>
      <c r="G2746" s="12"/>
    </row>
    <row r="2747" spans="1:7">
      <c r="A2747" s="2">
        <f t="shared" si="268"/>
        <v>42284</v>
      </c>
      <c r="B2747" t="str">
        <f t="shared" si="267"/>
        <v>2015_10</v>
      </c>
      <c r="C2747" t="str">
        <f t="shared" si="263"/>
        <v>Oct</v>
      </c>
      <c r="D2747" t="str">
        <f t="shared" si="264"/>
        <v>2015_Oct</v>
      </c>
      <c r="E2747" s="12" t="str">
        <f t="shared" si="265"/>
        <v>07_Oct</v>
      </c>
      <c r="F2747" s="12" t="str">
        <f t="shared" si="266"/>
        <v>Oct-15</v>
      </c>
      <c r="G2747" s="12"/>
    </row>
    <row r="2748" spans="1:7">
      <c r="A2748" s="2">
        <f t="shared" si="268"/>
        <v>42285</v>
      </c>
      <c r="B2748" t="str">
        <f t="shared" si="267"/>
        <v>2015_10</v>
      </c>
      <c r="C2748" t="str">
        <f t="shared" si="263"/>
        <v>Oct</v>
      </c>
      <c r="D2748" t="str">
        <f t="shared" si="264"/>
        <v>2015_Oct</v>
      </c>
      <c r="E2748" s="12" t="str">
        <f t="shared" si="265"/>
        <v>08_Oct</v>
      </c>
      <c r="F2748" s="12" t="str">
        <f t="shared" si="266"/>
        <v>Oct-15</v>
      </c>
      <c r="G2748" s="12"/>
    </row>
    <row r="2749" spans="1:7">
      <c r="A2749" s="2">
        <f t="shared" si="268"/>
        <v>42286</v>
      </c>
      <c r="B2749" t="str">
        <f t="shared" si="267"/>
        <v>2015_10</v>
      </c>
      <c r="C2749" t="str">
        <f t="shared" si="263"/>
        <v>Oct</v>
      </c>
      <c r="D2749" t="str">
        <f t="shared" si="264"/>
        <v>2015_Oct</v>
      </c>
      <c r="E2749" s="12" t="str">
        <f t="shared" si="265"/>
        <v>09_Oct</v>
      </c>
      <c r="F2749" s="12" t="str">
        <f t="shared" si="266"/>
        <v>Oct-15</v>
      </c>
      <c r="G2749" s="12"/>
    </row>
    <row r="2750" spans="1:7">
      <c r="A2750" s="2">
        <f t="shared" si="268"/>
        <v>42287</v>
      </c>
      <c r="B2750" t="str">
        <f t="shared" si="267"/>
        <v>2015_10</v>
      </c>
      <c r="C2750" t="str">
        <f t="shared" si="263"/>
        <v>Oct</v>
      </c>
      <c r="D2750" t="str">
        <f t="shared" si="264"/>
        <v>2015_Oct</v>
      </c>
      <c r="E2750" s="12" t="str">
        <f t="shared" si="265"/>
        <v>10_Oct</v>
      </c>
      <c r="F2750" s="12" t="str">
        <f t="shared" si="266"/>
        <v>Oct-15</v>
      </c>
      <c r="G2750" s="12"/>
    </row>
    <row r="2751" spans="1:7">
      <c r="A2751" s="2">
        <f t="shared" si="268"/>
        <v>42288</v>
      </c>
      <c r="B2751" t="str">
        <f t="shared" si="267"/>
        <v>2015_10</v>
      </c>
      <c r="C2751" t="str">
        <f t="shared" si="263"/>
        <v>Oct</v>
      </c>
      <c r="D2751" t="str">
        <f t="shared" si="264"/>
        <v>2015_Oct</v>
      </c>
      <c r="E2751" s="12" t="str">
        <f t="shared" si="265"/>
        <v>11_Oct</v>
      </c>
      <c r="F2751" s="12" t="str">
        <f t="shared" si="266"/>
        <v>Oct-15</v>
      </c>
      <c r="G2751" s="12"/>
    </row>
    <row r="2752" spans="1:7">
      <c r="A2752" s="2">
        <f t="shared" si="268"/>
        <v>42289</v>
      </c>
      <c r="B2752" t="str">
        <f t="shared" si="267"/>
        <v>2015_10</v>
      </c>
      <c r="C2752" t="str">
        <f t="shared" si="263"/>
        <v>Oct</v>
      </c>
      <c r="D2752" t="str">
        <f t="shared" si="264"/>
        <v>2015_Oct</v>
      </c>
      <c r="E2752" s="12" t="str">
        <f t="shared" si="265"/>
        <v>12_Oct</v>
      </c>
      <c r="F2752" s="12" t="str">
        <f t="shared" si="266"/>
        <v>Oct-15</v>
      </c>
      <c r="G2752" s="12"/>
    </row>
    <row r="2753" spans="1:7">
      <c r="A2753" s="2">
        <f t="shared" si="268"/>
        <v>42290</v>
      </c>
      <c r="B2753" t="str">
        <f t="shared" si="267"/>
        <v>2015_10</v>
      </c>
      <c r="C2753" t="str">
        <f t="shared" si="263"/>
        <v>Oct</v>
      </c>
      <c r="D2753" t="str">
        <f t="shared" si="264"/>
        <v>2015_Oct</v>
      </c>
      <c r="E2753" s="12" t="str">
        <f t="shared" si="265"/>
        <v>13_Oct</v>
      </c>
      <c r="F2753" s="12" t="str">
        <f t="shared" si="266"/>
        <v>Oct-15</v>
      </c>
      <c r="G2753" s="12"/>
    </row>
    <row r="2754" spans="1:7">
      <c r="A2754" s="2">
        <f t="shared" si="268"/>
        <v>42291</v>
      </c>
      <c r="B2754" t="str">
        <f t="shared" si="267"/>
        <v>2015_10</v>
      </c>
      <c r="C2754" t="str">
        <f t="shared" ref="C2754:C2817" si="269">VLOOKUP(TEXT(MONTH(A2754),"00"),$H$2:$I$13,2,FALSE)</f>
        <v>Oct</v>
      </c>
      <c r="D2754" t="str">
        <f t="shared" si="264"/>
        <v>2015_Oct</v>
      </c>
      <c r="E2754" s="12" t="str">
        <f t="shared" si="265"/>
        <v>14_Oct</v>
      </c>
      <c r="F2754" s="12" t="str">
        <f t="shared" si="266"/>
        <v>Oct-15</v>
      </c>
      <c r="G2754" s="12"/>
    </row>
    <row r="2755" spans="1:7">
      <c r="A2755" s="2">
        <f t="shared" si="268"/>
        <v>42292</v>
      </c>
      <c r="B2755" t="str">
        <f t="shared" si="267"/>
        <v>2015_10</v>
      </c>
      <c r="C2755" t="str">
        <f t="shared" si="269"/>
        <v>Oct</v>
      </c>
      <c r="D2755" t="str">
        <f t="shared" ref="D2755:D2818" si="270">TEXT(YEAR(A2755),"0000")&amp;"_"&amp;C2755</f>
        <v>2015_Oct</v>
      </c>
      <c r="E2755" s="12" t="str">
        <f t="shared" ref="E2755:E2818" si="271">VLOOKUP(DAY(A2755),$G$2:$H$32,2,FALSE)&amp;"_"&amp;C2755</f>
        <v>15_Oct</v>
      </c>
      <c r="F2755" s="12" t="str">
        <f t="shared" si="266"/>
        <v>Oct-15</v>
      </c>
      <c r="G2755" s="12"/>
    </row>
    <row r="2756" spans="1:7">
      <c r="A2756" s="2">
        <f t="shared" si="268"/>
        <v>42293</v>
      </c>
      <c r="B2756" t="str">
        <f t="shared" si="267"/>
        <v>2015_10</v>
      </c>
      <c r="C2756" t="str">
        <f t="shared" si="269"/>
        <v>Oct</v>
      </c>
      <c r="D2756" t="str">
        <f t="shared" si="270"/>
        <v>2015_Oct</v>
      </c>
      <c r="E2756" s="12" t="str">
        <f t="shared" si="271"/>
        <v>16_Oct</v>
      </c>
      <c r="F2756" s="12" t="str">
        <f t="shared" ref="F2756:F2819" si="272">C2756&amp;"-"&amp;RIGHT(YEAR(A2756),2)</f>
        <v>Oct-15</v>
      </c>
      <c r="G2756" s="12"/>
    </row>
    <row r="2757" spans="1:7">
      <c r="A2757" s="2">
        <f t="shared" si="268"/>
        <v>42294</v>
      </c>
      <c r="B2757" t="str">
        <f t="shared" si="267"/>
        <v>2015_10</v>
      </c>
      <c r="C2757" t="str">
        <f t="shared" si="269"/>
        <v>Oct</v>
      </c>
      <c r="D2757" t="str">
        <f t="shared" si="270"/>
        <v>2015_Oct</v>
      </c>
      <c r="E2757" s="12" t="str">
        <f t="shared" si="271"/>
        <v>17_Oct</v>
      </c>
      <c r="F2757" s="12" t="str">
        <f t="shared" si="272"/>
        <v>Oct-15</v>
      </c>
      <c r="G2757" s="12"/>
    </row>
    <row r="2758" spans="1:7">
      <c r="A2758" s="2">
        <f t="shared" si="268"/>
        <v>42295</v>
      </c>
      <c r="B2758" t="str">
        <f t="shared" si="267"/>
        <v>2015_10</v>
      </c>
      <c r="C2758" t="str">
        <f t="shared" si="269"/>
        <v>Oct</v>
      </c>
      <c r="D2758" t="str">
        <f t="shared" si="270"/>
        <v>2015_Oct</v>
      </c>
      <c r="E2758" s="12" t="str">
        <f t="shared" si="271"/>
        <v>18_Oct</v>
      </c>
      <c r="F2758" s="12" t="str">
        <f t="shared" si="272"/>
        <v>Oct-15</v>
      </c>
      <c r="G2758" s="12"/>
    </row>
    <row r="2759" spans="1:7">
      <c r="A2759" s="2">
        <f t="shared" si="268"/>
        <v>42296</v>
      </c>
      <c r="B2759" t="str">
        <f t="shared" si="267"/>
        <v>2015_10</v>
      </c>
      <c r="C2759" t="str">
        <f t="shared" si="269"/>
        <v>Oct</v>
      </c>
      <c r="D2759" t="str">
        <f t="shared" si="270"/>
        <v>2015_Oct</v>
      </c>
      <c r="E2759" s="12" t="str">
        <f t="shared" si="271"/>
        <v>19_Oct</v>
      </c>
      <c r="F2759" s="12" t="str">
        <f t="shared" si="272"/>
        <v>Oct-15</v>
      </c>
      <c r="G2759" s="12"/>
    </row>
    <row r="2760" spans="1:7">
      <c r="A2760" s="2">
        <f t="shared" si="268"/>
        <v>42297</v>
      </c>
      <c r="B2760" t="str">
        <f t="shared" si="267"/>
        <v>2015_10</v>
      </c>
      <c r="C2760" t="str">
        <f t="shared" si="269"/>
        <v>Oct</v>
      </c>
      <c r="D2760" t="str">
        <f t="shared" si="270"/>
        <v>2015_Oct</v>
      </c>
      <c r="E2760" s="12" t="str">
        <f t="shared" si="271"/>
        <v>20_Oct</v>
      </c>
      <c r="F2760" s="12" t="str">
        <f t="shared" si="272"/>
        <v>Oct-15</v>
      </c>
      <c r="G2760" s="12"/>
    </row>
    <row r="2761" spans="1:7">
      <c r="A2761" s="2">
        <f t="shared" si="268"/>
        <v>42298</v>
      </c>
      <c r="B2761" t="str">
        <f t="shared" si="267"/>
        <v>2015_10</v>
      </c>
      <c r="C2761" t="str">
        <f t="shared" si="269"/>
        <v>Oct</v>
      </c>
      <c r="D2761" t="str">
        <f t="shared" si="270"/>
        <v>2015_Oct</v>
      </c>
      <c r="E2761" s="12" t="str">
        <f t="shared" si="271"/>
        <v>21_Oct</v>
      </c>
      <c r="F2761" s="12" t="str">
        <f t="shared" si="272"/>
        <v>Oct-15</v>
      </c>
      <c r="G2761" s="12"/>
    </row>
    <row r="2762" spans="1:7">
      <c r="A2762" s="2">
        <f t="shared" si="268"/>
        <v>42299</v>
      </c>
      <c r="B2762" t="str">
        <f t="shared" si="267"/>
        <v>2015_10</v>
      </c>
      <c r="C2762" t="str">
        <f t="shared" si="269"/>
        <v>Oct</v>
      </c>
      <c r="D2762" t="str">
        <f t="shared" si="270"/>
        <v>2015_Oct</v>
      </c>
      <c r="E2762" s="12" t="str">
        <f t="shared" si="271"/>
        <v>22_Oct</v>
      </c>
      <c r="F2762" s="12" t="str">
        <f t="shared" si="272"/>
        <v>Oct-15</v>
      </c>
      <c r="G2762" s="12"/>
    </row>
    <row r="2763" spans="1:7">
      <c r="A2763" s="2">
        <f t="shared" si="268"/>
        <v>42300</v>
      </c>
      <c r="B2763" t="str">
        <f t="shared" ref="B2763:B2826" si="273">TEXT(YEAR(A2763),"0000")&amp;"_"&amp;TEXT(MONTH(A2763),"00")</f>
        <v>2015_10</v>
      </c>
      <c r="C2763" t="str">
        <f t="shared" si="269"/>
        <v>Oct</v>
      </c>
      <c r="D2763" t="str">
        <f t="shared" si="270"/>
        <v>2015_Oct</v>
      </c>
      <c r="E2763" s="12" t="str">
        <f t="shared" si="271"/>
        <v>23_Oct</v>
      </c>
      <c r="F2763" s="12" t="str">
        <f t="shared" si="272"/>
        <v>Oct-15</v>
      </c>
      <c r="G2763" s="12"/>
    </row>
    <row r="2764" spans="1:7">
      <c r="A2764" s="2">
        <f t="shared" ref="A2764:A2827" si="274">A2763+1</f>
        <v>42301</v>
      </c>
      <c r="B2764" t="str">
        <f t="shared" si="273"/>
        <v>2015_10</v>
      </c>
      <c r="C2764" t="str">
        <f t="shared" si="269"/>
        <v>Oct</v>
      </c>
      <c r="D2764" t="str">
        <f t="shared" si="270"/>
        <v>2015_Oct</v>
      </c>
      <c r="E2764" s="12" t="str">
        <f t="shared" si="271"/>
        <v>24_Oct</v>
      </c>
      <c r="F2764" s="12" t="str">
        <f t="shared" si="272"/>
        <v>Oct-15</v>
      </c>
      <c r="G2764" s="12"/>
    </row>
    <row r="2765" spans="1:7">
      <c r="A2765" s="2">
        <f t="shared" si="274"/>
        <v>42302</v>
      </c>
      <c r="B2765" t="str">
        <f t="shared" si="273"/>
        <v>2015_10</v>
      </c>
      <c r="C2765" t="str">
        <f t="shared" si="269"/>
        <v>Oct</v>
      </c>
      <c r="D2765" t="str">
        <f t="shared" si="270"/>
        <v>2015_Oct</v>
      </c>
      <c r="E2765" s="12" t="str">
        <f t="shared" si="271"/>
        <v>25_Oct</v>
      </c>
      <c r="F2765" s="12" t="str">
        <f t="shared" si="272"/>
        <v>Oct-15</v>
      </c>
      <c r="G2765" s="12"/>
    </row>
    <row r="2766" spans="1:7">
      <c r="A2766" s="2">
        <f t="shared" si="274"/>
        <v>42303</v>
      </c>
      <c r="B2766" t="str">
        <f t="shared" si="273"/>
        <v>2015_10</v>
      </c>
      <c r="C2766" t="str">
        <f t="shared" si="269"/>
        <v>Oct</v>
      </c>
      <c r="D2766" t="str">
        <f t="shared" si="270"/>
        <v>2015_Oct</v>
      </c>
      <c r="E2766" s="12" t="str">
        <f t="shared" si="271"/>
        <v>26_Oct</v>
      </c>
      <c r="F2766" s="12" t="str">
        <f t="shared" si="272"/>
        <v>Oct-15</v>
      </c>
      <c r="G2766" s="12"/>
    </row>
    <row r="2767" spans="1:7">
      <c r="A2767" s="2">
        <f t="shared" si="274"/>
        <v>42304</v>
      </c>
      <c r="B2767" t="str">
        <f t="shared" si="273"/>
        <v>2015_10</v>
      </c>
      <c r="C2767" t="str">
        <f t="shared" si="269"/>
        <v>Oct</v>
      </c>
      <c r="D2767" t="str">
        <f t="shared" si="270"/>
        <v>2015_Oct</v>
      </c>
      <c r="E2767" s="12" t="str">
        <f t="shared" si="271"/>
        <v>27_Oct</v>
      </c>
      <c r="F2767" s="12" t="str">
        <f t="shared" si="272"/>
        <v>Oct-15</v>
      </c>
      <c r="G2767" s="12"/>
    </row>
    <row r="2768" spans="1:7">
      <c r="A2768" s="2">
        <f t="shared" si="274"/>
        <v>42305</v>
      </c>
      <c r="B2768" t="str">
        <f t="shared" si="273"/>
        <v>2015_10</v>
      </c>
      <c r="C2768" t="str">
        <f t="shared" si="269"/>
        <v>Oct</v>
      </c>
      <c r="D2768" t="str">
        <f t="shared" si="270"/>
        <v>2015_Oct</v>
      </c>
      <c r="E2768" s="12" t="str">
        <f t="shared" si="271"/>
        <v>28_Oct</v>
      </c>
      <c r="F2768" s="12" t="str">
        <f t="shared" si="272"/>
        <v>Oct-15</v>
      </c>
      <c r="G2768" s="12"/>
    </row>
    <row r="2769" spans="1:7">
      <c r="A2769" s="2">
        <f t="shared" si="274"/>
        <v>42306</v>
      </c>
      <c r="B2769" t="str">
        <f t="shared" si="273"/>
        <v>2015_10</v>
      </c>
      <c r="C2769" t="str">
        <f t="shared" si="269"/>
        <v>Oct</v>
      </c>
      <c r="D2769" t="str">
        <f t="shared" si="270"/>
        <v>2015_Oct</v>
      </c>
      <c r="E2769" s="12" t="str">
        <f t="shared" si="271"/>
        <v>29_Oct</v>
      </c>
      <c r="F2769" s="12" t="str">
        <f t="shared" si="272"/>
        <v>Oct-15</v>
      </c>
      <c r="G2769" s="12"/>
    </row>
    <row r="2770" spans="1:7">
      <c r="A2770" s="2">
        <f t="shared" si="274"/>
        <v>42307</v>
      </c>
      <c r="B2770" t="str">
        <f t="shared" si="273"/>
        <v>2015_10</v>
      </c>
      <c r="C2770" t="str">
        <f t="shared" si="269"/>
        <v>Oct</v>
      </c>
      <c r="D2770" t="str">
        <f t="shared" si="270"/>
        <v>2015_Oct</v>
      </c>
      <c r="E2770" s="12" t="str">
        <f t="shared" si="271"/>
        <v>30_Oct</v>
      </c>
      <c r="F2770" s="12" t="str">
        <f t="shared" si="272"/>
        <v>Oct-15</v>
      </c>
      <c r="G2770" s="12"/>
    </row>
    <row r="2771" spans="1:7">
      <c r="A2771" s="2">
        <f t="shared" si="274"/>
        <v>42308</v>
      </c>
      <c r="B2771" t="str">
        <f t="shared" si="273"/>
        <v>2015_10</v>
      </c>
      <c r="C2771" t="str">
        <f t="shared" si="269"/>
        <v>Oct</v>
      </c>
      <c r="D2771" t="str">
        <f t="shared" si="270"/>
        <v>2015_Oct</v>
      </c>
      <c r="E2771" s="12" t="str">
        <f t="shared" si="271"/>
        <v>31_Oct</v>
      </c>
      <c r="F2771" s="12" t="str">
        <f t="shared" si="272"/>
        <v>Oct-15</v>
      </c>
      <c r="G2771" s="12"/>
    </row>
    <row r="2772" spans="1:7">
      <c r="A2772" s="2">
        <f t="shared" si="274"/>
        <v>42309</v>
      </c>
      <c r="B2772" t="str">
        <f t="shared" si="273"/>
        <v>2015_11</v>
      </c>
      <c r="C2772" t="str">
        <f t="shared" si="269"/>
        <v>Nov</v>
      </c>
      <c r="D2772" t="str">
        <f t="shared" si="270"/>
        <v>2015_Nov</v>
      </c>
      <c r="E2772" s="12" t="str">
        <f t="shared" si="271"/>
        <v>01_Nov</v>
      </c>
      <c r="F2772" s="12" t="str">
        <f t="shared" si="272"/>
        <v>Nov-15</v>
      </c>
      <c r="G2772" s="12"/>
    </row>
    <row r="2773" spans="1:7">
      <c r="A2773" s="2">
        <f t="shared" si="274"/>
        <v>42310</v>
      </c>
      <c r="B2773" t="str">
        <f t="shared" si="273"/>
        <v>2015_11</v>
      </c>
      <c r="C2773" t="str">
        <f t="shared" si="269"/>
        <v>Nov</v>
      </c>
      <c r="D2773" t="str">
        <f t="shared" si="270"/>
        <v>2015_Nov</v>
      </c>
      <c r="E2773" s="12" t="str">
        <f t="shared" si="271"/>
        <v>02_Nov</v>
      </c>
      <c r="F2773" s="12" t="str">
        <f t="shared" si="272"/>
        <v>Nov-15</v>
      </c>
      <c r="G2773" s="12"/>
    </row>
    <row r="2774" spans="1:7">
      <c r="A2774" s="2">
        <f t="shared" si="274"/>
        <v>42311</v>
      </c>
      <c r="B2774" t="str">
        <f t="shared" si="273"/>
        <v>2015_11</v>
      </c>
      <c r="C2774" t="str">
        <f t="shared" si="269"/>
        <v>Nov</v>
      </c>
      <c r="D2774" t="str">
        <f t="shared" si="270"/>
        <v>2015_Nov</v>
      </c>
      <c r="E2774" s="12" t="str">
        <f t="shared" si="271"/>
        <v>03_Nov</v>
      </c>
      <c r="F2774" s="12" t="str">
        <f t="shared" si="272"/>
        <v>Nov-15</v>
      </c>
      <c r="G2774" s="12"/>
    </row>
    <row r="2775" spans="1:7">
      <c r="A2775" s="2">
        <f t="shared" si="274"/>
        <v>42312</v>
      </c>
      <c r="B2775" t="str">
        <f t="shared" si="273"/>
        <v>2015_11</v>
      </c>
      <c r="C2775" t="str">
        <f t="shared" si="269"/>
        <v>Nov</v>
      </c>
      <c r="D2775" t="str">
        <f t="shared" si="270"/>
        <v>2015_Nov</v>
      </c>
      <c r="E2775" s="12" t="str">
        <f t="shared" si="271"/>
        <v>04_Nov</v>
      </c>
      <c r="F2775" s="12" t="str">
        <f t="shared" si="272"/>
        <v>Nov-15</v>
      </c>
      <c r="G2775" s="12"/>
    </row>
    <row r="2776" spans="1:7">
      <c r="A2776" s="2">
        <f t="shared" si="274"/>
        <v>42313</v>
      </c>
      <c r="B2776" t="str">
        <f t="shared" si="273"/>
        <v>2015_11</v>
      </c>
      <c r="C2776" t="str">
        <f t="shared" si="269"/>
        <v>Nov</v>
      </c>
      <c r="D2776" t="str">
        <f t="shared" si="270"/>
        <v>2015_Nov</v>
      </c>
      <c r="E2776" s="12" t="str">
        <f t="shared" si="271"/>
        <v>05_Nov</v>
      </c>
      <c r="F2776" s="12" t="str">
        <f t="shared" si="272"/>
        <v>Nov-15</v>
      </c>
      <c r="G2776" s="12"/>
    </row>
    <row r="2777" spans="1:7">
      <c r="A2777" s="2">
        <f t="shared" si="274"/>
        <v>42314</v>
      </c>
      <c r="B2777" t="str">
        <f t="shared" si="273"/>
        <v>2015_11</v>
      </c>
      <c r="C2777" t="str">
        <f t="shared" si="269"/>
        <v>Nov</v>
      </c>
      <c r="D2777" t="str">
        <f t="shared" si="270"/>
        <v>2015_Nov</v>
      </c>
      <c r="E2777" s="12" t="str">
        <f t="shared" si="271"/>
        <v>06_Nov</v>
      </c>
      <c r="F2777" s="12" t="str">
        <f t="shared" si="272"/>
        <v>Nov-15</v>
      </c>
      <c r="G2777" s="12"/>
    </row>
    <row r="2778" spans="1:7">
      <c r="A2778" s="2">
        <f t="shared" si="274"/>
        <v>42315</v>
      </c>
      <c r="B2778" t="str">
        <f t="shared" si="273"/>
        <v>2015_11</v>
      </c>
      <c r="C2778" t="str">
        <f t="shared" si="269"/>
        <v>Nov</v>
      </c>
      <c r="D2778" t="str">
        <f t="shared" si="270"/>
        <v>2015_Nov</v>
      </c>
      <c r="E2778" s="12" t="str">
        <f t="shared" si="271"/>
        <v>07_Nov</v>
      </c>
      <c r="F2778" s="12" t="str">
        <f t="shared" si="272"/>
        <v>Nov-15</v>
      </c>
      <c r="G2778" s="12"/>
    </row>
    <row r="2779" spans="1:7">
      <c r="A2779" s="2">
        <f t="shared" si="274"/>
        <v>42316</v>
      </c>
      <c r="B2779" t="str">
        <f t="shared" si="273"/>
        <v>2015_11</v>
      </c>
      <c r="C2779" t="str">
        <f t="shared" si="269"/>
        <v>Nov</v>
      </c>
      <c r="D2779" t="str">
        <f t="shared" si="270"/>
        <v>2015_Nov</v>
      </c>
      <c r="E2779" s="12" t="str">
        <f t="shared" si="271"/>
        <v>08_Nov</v>
      </c>
      <c r="F2779" s="12" t="str">
        <f t="shared" si="272"/>
        <v>Nov-15</v>
      </c>
      <c r="G2779" s="12"/>
    </row>
    <row r="2780" spans="1:7">
      <c r="A2780" s="2">
        <f t="shared" si="274"/>
        <v>42317</v>
      </c>
      <c r="B2780" t="str">
        <f t="shared" si="273"/>
        <v>2015_11</v>
      </c>
      <c r="C2780" t="str">
        <f t="shared" si="269"/>
        <v>Nov</v>
      </c>
      <c r="D2780" t="str">
        <f t="shared" si="270"/>
        <v>2015_Nov</v>
      </c>
      <c r="E2780" s="12" t="str">
        <f t="shared" si="271"/>
        <v>09_Nov</v>
      </c>
      <c r="F2780" s="12" t="str">
        <f t="shared" si="272"/>
        <v>Nov-15</v>
      </c>
      <c r="G2780" s="12"/>
    </row>
    <row r="2781" spans="1:7">
      <c r="A2781" s="2">
        <f t="shared" si="274"/>
        <v>42318</v>
      </c>
      <c r="B2781" t="str">
        <f t="shared" si="273"/>
        <v>2015_11</v>
      </c>
      <c r="C2781" t="str">
        <f t="shared" si="269"/>
        <v>Nov</v>
      </c>
      <c r="D2781" t="str">
        <f t="shared" si="270"/>
        <v>2015_Nov</v>
      </c>
      <c r="E2781" s="12" t="str">
        <f t="shared" si="271"/>
        <v>10_Nov</v>
      </c>
      <c r="F2781" s="12" t="str">
        <f t="shared" si="272"/>
        <v>Nov-15</v>
      </c>
      <c r="G2781" s="12"/>
    </row>
    <row r="2782" spans="1:7">
      <c r="A2782" s="2">
        <f t="shared" si="274"/>
        <v>42319</v>
      </c>
      <c r="B2782" t="str">
        <f t="shared" si="273"/>
        <v>2015_11</v>
      </c>
      <c r="C2782" t="str">
        <f t="shared" si="269"/>
        <v>Nov</v>
      </c>
      <c r="D2782" t="str">
        <f t="shared" si="270"/>
        <v>2015_Nov</v>
      </c>
      <c r="E2782" s="12" t="str">
        <f t="shared" si="271"/>
        <v>11_Nov</v>
      </c>
      <c r="F2782" s="12" t="str">
        <f t="shared" si="272"/>
        <v>Nov-15</v>
      </c>
      <c r="G2782" s="12"/>
    </row>
    <row r="2783" spans="1:7">
      <c r="A2783" s="2">
        <f t="shared" si="274"/>
        <v>42320</v>
      </c>
      <c r="B2783" t="str">
        <f t="shared" si="273"/>
        <v>2015_11</v>
      </c>
      <c r="C2783" t="str">
        <f t="shared" si="269"/>
        <v>Nov</v>
      </c>
      <c r="D2783" t="str">
        <f t="shared" si="270"/>
        <v>2015_Nov</v>
      </c>
      <c r="E2783" s="12" t="str">
        <f t="shared" si="271"/>
        <v>12_Nov</v>
      </c>
      <c r="F2783" s="12" t="str">
        <f t="shared" si="272"/>
        <v>Nov-15</v>
      </c>
      <c r="G2783" s="12"/>
    </row>
    <row r="2784" spans="1:7">
      <c r="A2784" s="2">
        <f t="shared" si="274"/>
        <v>42321</v>
      </c>
      <c r="B2784" t="str">
        <f t="shared" si="273"/>
        <v>2015_11</v>
      </c>
      <c r="C2784" t="str">
        <f t="shared" si="269"/>
        <v>Nov</v>
      </c>
      <c r="D2784" t="str">
        <f t="shared" si="270"/>
        <v>2015_Nov</v>
      </c>
      <c r="E2784" s="12" t="str">
        <f t="shared" si="271"/>
        <v>13_Nov</v>
      </c>
      <c r="F2784" s="12" t="str">
        <f t="shared" si="272"/>
        <v>Nov-15</v>
      </c>
      <c r="G2784" s="12"/>
    </row>
    <row r="2785" spans="1:7">
      <c r="A2785" s="2">
        <f t="shared" si="274"/>
        <v>42322</v>
      </c>
      <c r="B2785" t="str">
        <f t="shared" si="273"/>
        <v>2015_11</v>
      </c>
      <c r="C2785" t="str">
        <f t="shared" si="269"/>
        <v>Nov</v>
      </c>
      <c r="D2785" t="str">
        <f t="shared" si="270"/>
        <v>2015_Nov</v>
      </c>
      <c r="E2785" s="12" t="str">
        <f t="shared" si="271"/>
        <v>14_Nov</v>
      </c>
      <c r="F2785" s="12" t="str">
        <f t="shared" si="272"/>
        <v>Nov-15</v>
      </c>
      <c r="G2785" s="12"/>
    </row>
    <row r="2786" spans="1:7">
      <c r="A2786" s="2">
        <f t="shared" si="274"/>
        <v>42323</v>
      </c>
      <c r="B2786" t="str">
        <f t="shared" si="273"/>
        <v>2015_11</v>
      </c>
      <c r="C2786" t="str">
        <f t="shared" si="269"/>
        <v>Nov</v>
      </c>
      <c r="D2786" t="str">
        <f t="shared" si="270"/>
        <v>2015_Nov</v>
      </c>
      <c r="E2786" s="12" t="str">
        <f t="shared" si="271"/>
        <v>15_Nov</v>
      </c>
      <c r="F2786" s="12" t="str">
        <f t="shared" si="272"/>
        <v>Nov-15</v>
      </c>
      <c r="G2786" s="12"/>
    </row>
    <row r="2787" spans="1:7">
      <c r="A2787" s="2">
        <f t="shared" si="274"/>
        <v>42324</v>
      </c>
      <c r="B2787" t="str">
        <f t="shared" si="273"/>
        <v>2015_11</v>
      </c>
      <c r="C2787" t="str">
        <f t="shared" si="269"/>
        <v>Nov</v>
      </c>
      <c r="D2787" t="str">
        <f t="shared" si="270"/>
        <v>2015_Nov</v>
      </c>
      <c r="E2787" s="12" t="str">
        <f t="shared" si="271"/>
        <v>16_Nov</v>
      </c>
      <c r="F2787" s="12" t="str">
        <f t="shared" si="272"/>
        <v>Nov-15</v>
      </c>
      <c r="G2787" s="12"/>
    </row>
    <row r="2788" spans="1:7">
      <c r="A2788" s="2">
        <f t="shared" si="274"/>
        <v>42325</v>
      </c>
      <c r="B2788" t="str">
        <f t="shared" si="273"/>
        <v>2015_11</v>
      </c>
      <c r="C2788" t="str">
        <f t="shared" si="269"/>
        <v>Nov</v>
      </c>
      <c r="D2788" t="str">
        <f t="shared" si="270"/>
        <v>2015_Nov</v>
      </c>
      <c r="E2788" s="12" t="str">
        <f t="shared" si="271"/>
        <v>17_Nov</v>
      </c>
      <c r="F2788" s="12" t="str">
        <f t="shared" si="272"/>
        <v>Nov-15</v>
      </c>
      <c r="G2788" s="12"/>
    </row>
    <row r="2789" spans="1:7">
      <c r="A2789" s="2">
        <f t="shared" si="274"/>
        <v>42326</v>
      </c>
      <c r="B2789" t="str">
        <f t="shared" si="273"/>
        <v>2015_11</v>
      </c>
      <c r="C2789" t="str">
        <f t="shared" si="269"/>
        <v>Nov</v>
      </c>
      <c r="D2789" t="str">
        <f t="shared" si="270"/>
        <v>2015_Nov</v>
      </c>
      <c r="E2789" s="12" t="str">
        <f t="shared" si="271"/>
        <v>18_Nov</v>
      </c>
      <c r="F2789" s="12" t="str">
        <f t="shared" si="272"/>
        <v>Nov-15</v>
      </c>
      <c r="G2789" s="12"/>
    </row>
    <row r="2790" spans="1:7">
      <c r="A2790" s="2">
        <f t="shared" si="274"/>
        <v>42327</v>
      </c>
      <c r="B2790" t="str">
        <f t="shared" si="273"/>
        <v>2015_11</v>
      </c>
      <c r="C2790" t="str">
        <f t="shared" si="269"/>
        <v>Nov</v>
      </c>
      <c r="D2790" t="str">
        <f t="shared" si="270"/>
        <v>2015_Nov</v>
      </c>
      <c r="E2790" s="12" t="str">
        <f t="shared" si="271"/>
        <v>19_Nov</v>
      </c>
      <c r="F2790" s="12" t="str">
        <f t="shared" si="272"/>
        <v>Nov-15</v>
      </c>
      <c r="G2790" s="12"/>
    </row>
    <row r="2791" spans="1:7">
      <c r="A2791" s="2">
        <f t="shared" si="274"/>
        <v>42328</v>
      </c>
      <c r="B2791" t="str">
        <f t="shared" si="273"/>
        <v>2015_11</v>
      </c>
      <c r="C2791" t="str">
        <f t="shared" si="269"/>
        <v>Nov</v>
      </c>
      <c r="D2791" t="str">
        <f t="shared" si="270"/>
        <v>2015_Nov</v>
      </c>
      <c r="E2791" s="12" t="str">
        <f t="shared" si="271"/>
        <v>20_Nov</v>
      </c>
      <c r="F2791" s="12" t="str">
        <f t="shared" si="272"/>
        <v>Nov-15</v>
      </c>
      <c r="G2791" s="12"/>
    </row>
    <row r="2792" spans="1:7">
      <c r="A2792" s="2">
        <f t="shared" si="274"/>
        <v>42329</v>
      </c>
      <c r="B2792" t="str">
        <f t="shared" si="273"/>
        <v>2015_11</v>
      </c>
      <c r="C2792" t="str">
        <f t="shared" si="269"/>
        <v>Nov</v>
      </c>
      <c r="D2792" t="str">
        <f t="shared" si="270"/>
        <v>2015_Nov</v>
      </c>
      <c r="E2792" s="12" t="str">
        <f t="shared" si="271"/>
        <v>21_Nov</v>
      </c>
      <c r="F2792" s="12" t="str">
        <f t="shared" si="272"/>
        <v>Nov-15</v>
      </c>
      <c r="G2792" s="12"/>
    </row>
    <row r="2793" spans="1:7">
      <c r="A2793" s="2">
        <f t="shared" si="274"/>
        <v>42330</v>
      </c>
      <c r="B2793" t="str">
        <f t="shared" si="273"/>
        <v>2015_11</v>
      </c>
      <c r="C2793" t="str">
        <f t="shared" si="269"/>
        <v>Nov</v>
      </c>
      <c r="D2793" t="str">
        <f t="shared" si="270"/>
        <v>2015_Nov</v>
      </c>
      <c r="E2793" s="12" t="str">
        <f t="shared" si="271"/>
        <v>22_Nov</v>
      </c>
      <c r="F2793" s="12" t="str">
        <f t="shared" si="272"/>
        <v>Nov-15</v>
      </c>
      <c r="G2793" s="12"/>
    </row>
    <row r="2794" spans="1:7">
      <c r="A2794" s="2">
        <f t="shared" si="274"/>
        <v>42331</v>
      </c>
      <c r="B2794" t="str">
        <f t="shared" si="273"/>
        <v>2015_11</v>
      </c>
      <c r="C2794" t="str">
        <f t="shared" si="269"/>
        <v>Nov</v>
      </c>
      <c r="D2794" t="str">
        <f t="shared" si="270"/>
        <v>2015_Nov</v>
      </c>
      <c r="E2794" s="12" t="str">
        <f t="shared" si="271"/>
        <v>23_Nov</v>
      </c>
      <c r="F2794" s="12" t="str">
        <f t="shared" si="272"/>
        <v>Nov-15</v>
      </c>
      <c r="G2794" s="12"/>
    </row>
    <row r="2795" spans="1:7">
      <c r="A2795" s="2">
        <f t="shared" si="274"/>
        <v>42332</v>
      </c>
      <c r="B2795" t="str">
        <f t="shared" si="273"/>
        <v>2015_11</v>
      </c>
      <c r="C2795" t="str">
        <f t="shared" si="269"/>
        <v>Nov</v>
      </c>
      <c r="D2795" t="str">
        <f t="shared" si="270"/>
        <v>2015_Nov</v>
      </c>
      <c r="E2795" s="12" t="str">
        <f t="shared" si="271"/>
        <v>24_Nov</v>
      </c>
      <c r="F2795" s="12" t="str">
        <f t="shared" si="272"/>
        <v>Nov-15</v>
      </c>
      <c r="G2795" s="12"/>
    </row>
    <row r="2796" spans="1:7">
      <c r="A2796" s="2">
        <f t="shared" si="274"/>
        <v>42333</v>
      </c>
      <c r="B2796" t="str">
        <f t="shared" si="273"/>
        <v>2015_11</v>
      </c>
      <c r="C2796" t="str">
        <f t="shared" si="269"/>
        <v>Nov</v>
      </c>
      <c r="D2796" t="str">
        <f t="shared" si="270"/>
        <v>2015_Nov</v>
      </c>
      <c r="E2796" s="12" t="str">
        <f t="shared" si="271"/>
        <v>25_Nov</v>
      </c>
      <c r="F2796" s="12" t="str">
        <f t="shared" si="272"/>
        <v>Nov-15</v>
      </c>
      <c r="G2796" s="12"/>
    </row>
    <row r="2797" spans="1:7">
      <c r="A2797" s="2">
        <f t="shared" si="274"/>
        <v>42334</v>
      </c>
      <c r="B2797" t="str">
        <f t="shared" si="273"/>
        <v>2015_11</v>
      </c>
      <c r="C2797" t="str">
        <f t="shared" si="269"/>
        <v>Nov</v>
      </c>
      <c r="D2797" t="str">
        <f t="shared" si="270"/>
        <v>2015_Nov</v>
      </c>
      <c r="E2797" s="12" t="str">
        <f t="shared" si="271"/>
        <v>26_Nov</v>
      </c>
      <c r="F2797" s="12" t="str">
        <f t="shared" si="272"/>
        <v>Nov-15</v>
      </c>
      <c r="G2797" s="12"/>
    </row>
    <row r="2798" spans="1:7">
      <c r="A2798" s="2">
        <f t="shared" si="274"/>
        <v>42335</v>
      </c>
      <c r="B2798" t="str">
        <f t="shared" si="273"/>
        <v>2015_11</v>
      </c>
      <c r="C2798" t="str">
        <f t="shared" si="269"/>
        <v>Nov</v>
      </c>
      <c r="D2798" t="str">
        <f t="shared" si="270"/>
        <v>2015_Nov</v>
      </c>
      <c r="E2798" s="12" t="str">
        <f t="shared" si="271"/>
        <v>27_Nov</v>
      </c>
      <c r="F2798" s="12" t="str">
        <f t="shared" si="272"/>
        <v>Nov-15</v>
      </c>
      <c r="G2798" s="12"/>
    </row>
    <row r="2799" spans="1:7">
      <c r="A2799" s="2">
        <f t="shared" si="274"/>
        <v>42336</v>
      </c>
      <c r="B2799" t="str">
        <f t="shared" si="273"/>
        <v>2015_11</v>
      </c>
      <c r="C2799" t="str">
        <f t="shared" si="269"/>
        <v>Nov</v>
      </c>
      <c r="D2799" t="str">
        <f t="shared" si="270"/>
        <v>2015_Nov</v>
      </c>
      <c r="E2799" s="12" t="str">
        <f t="shared" si="271"/>
        <v>28_Nov</v>
      </c>
      <c r="F2799" s="12" t="str">
        <f t="shared" si="272"/>
        <v>Nov-15</v>
      </c>
      <c r="G2799" s="12"/>
    </row>
    <row r="2800" spans="1:7">
      <c r="A2800" s="2">
        <f t="shared" si="274"/>
        <v>42337</v>
      </c>
      <c r="B2800" t="str">
        <f t="shared" si="273"/>
        <v>2015_11</v>
      </c>
      <c r="C2800" t="str">
        <f t="shared" si="269"/>
        <v>Nov</v>
      </c>
      <c r="D2800" t="str">
        <f t="shared" si="270"/>
        <v>2015_Nov</v>
      </c>
      <c r="E2800" s="12" t="str">
        <f t="shared" si="271"/>
        <v>29_Nov</v>
      </c>
      <c r="F2800" s="12" t="str">
        <f t="shared" si="272"/>
        <v>Nov-15</v>
      </c>
      <c r="G2800" s="12"/>
    </row>
    <row r="2801" spans="1:7">
      <c r="A2801" s="2">
        <f t="shared" si="274"/>
        <v>42338</v>
      </c>
      <c r="B2801" t="str">
        <f t="shared" si="273"/>
        <v>2015_11</v>
      </c>
      <c r="C2801" t="str">
        <f t="shared" si="269"/>
        <v>Nov</v>
      </c>
      <c r="D2801" t="str">
        <f t="shared" si="270"/>
        <v>2015_Nov</v>
      </c>
      <c r="E2801" s="12" t="str">
        <f t="shared" si="271"/>
        <v>30_Nov</v>
      </c>
      <c r="F2801" s="12" t="str">
        <f t="shared" si="272"/>
        <v>Nov-15</v>
      </c>
      <c r="G2801" s="12"/>
    </row>
    <row r="2802" spans="1:7">
      <c r="A2802" s="2">
        <f t="shared" si="274"/>
        <v>42339</v>
      </c>
      <c r="B2802" t="str">
        <f t="shared" si="273"/>
        <v>2015_12</v>
      </c>
      <c r="C2802" t="str">
        <f t="shared" si="269"/>
        <v>Dec</v>
      </c>
      <c r="D2802" t="str">
        <f t="shared" si="270"/>
        <v>2015_Dec</v>
      </c>
      <c r="E2802" s="12" t="str">
        <f t="shared" si="271"/>
        <v>01_Dec</v>
      </c>
      <c r="F2802" s="12" t="str">
        <f t="shared" si="272"/>
        <v>Dec-15</v>
      </c>
      <c r="G2802" s="12"/>
    </row>
    <row r="2803" spans="1:7">
      <c r="A2803" s="2">
        <f t="shared" si="274"/>
        <v>42340</v>
      </c>
      <c r="B2803" t="str">
        <f t="shared" si="273"/>
        <v>2015_12</v>
      </c>
      <c r="C2803" t="str">
        <f t="shared" si="269"/>
        <v>Dec</v>
      </c>
      <c r="D2803" t="str">
        <f t="shared" si="270"/>
        <v>2015_Dec</v>
      </c>
      <c r="E2803" s="12" t="str">
        <f t="shared" si="271"/>
        <v>02_Dec</v>
      </c>
      <c r="F2803" s="12" t="str">
        <f t="shared" si="272"/>
        <v>Dec-15</v>
      </c>
      <c r="G2803" s="12"/>
    </row>
    <row r="2804" spans="1:7">
      <c r="A2804" s="2">
        <f t="shared" si="274"/>
        <v>42341</v>
      </c>
      <c r="B2804" t="str">
        <f t="shared" si="273"/>
        <v>2015_12</v>
      </c>
      <c r="C2804" t="str">
        <f t="shared" si="269"/>
        <v>Dec</v>
      </c>
      <c r="D2804" t="str">
        <f t="shared" si="270"/>
        <v>2015_Dec</v>
      </c>
      <c r="E2804" s="12" t="str">
        <f t="shared" si="271"/>
        <v>03_Dec</v>
      </c>
      <c r="F2804" s="12" t="str">
        <f t="shared" si="272"/>
        <v>Dec-15</v>
      </c>
      <c r="G2804" s="12"/>
    </row>
    <row r="2805" spans="1:7">
      <c r="A2805" s="2">
        <f t="shared" si="274"/>
        <v>42342</v>
      </c>
      <c r="B2805" t="str">
        <f t="shared" si="273"/>
        <v>2015_12</v>
      </c>
      <c r="C2805" t="str">
        <f t="shared" si="269"/>
        <v>Dec</v>
      </c>
      <c r="D2805" t="str">
        <f t="shared" si="270"/>
        <v>2015_Dec</v>
      </c>
      <c r="E2805" s="12" t="str">
        <f t="shared" si="271"/>
        <v>04_Dec</v>
      </c>
      <c r="F2805" s="12" t="str">
        <f t="shared" si="272"/>
        <v>Dec-15</v>
      </c>
      <c r="G2805" s="12"/>
    </row>
    <row r="2806" spans="1:7">
      <c r="A2806" s="2">
        <f t="shared" si="274"/>
        <v>42343</v>
      </c>
      <c r="B2806" t="str">
        <f t="shared" si="273"/>
        <v>2015_12</v>
      </c>
      <c r="C2806" t="str">
        <f t="shared" si="269"/>
        <v>Dec</v>
      </c>
      <c r="D2806" t="str">
        <f t="shared" si="270"/>
        <v>2015_Dec</v>
      </c>
      <c r="E2806" s="12" t="str">
        <f t="shared" si="271"/>
        <v>05_Dec</v>
      </c>
      <c r="F2806" s="12" t="str">
        <f t="shared" si="272"/>
        <v>Dec-15</v>
      </c>
      <c r="G2806" s="12"/>
    </row>
    <row r="2807" spans="1:7">
      <c r="A2807" s="2">
        <f t="shared" si="274"/>
        <v>42344</v>
      </c>
      <c r="B2807" t="str">
        <f t="shared" si="273"/>
        <v>2015_12</v>
      </c>
      <c r="C2807" t="str">
        <f t="shared" si="269"/>
        <v>Dec</v>
      </c>
      <c r="D2807" t="str">
        <f t="shared" si="270"/>
        <v>2015_Dec</v>
      </c>
      <c r="E2807" s="12" t="str">
        <f t="shared" si="271"/>
        <v>06_Dec</v>
      </c>
      <c r="F2807" s="12" t="str">
        <f t="shared" si="272"/>
        <v>Dec-15</v>
      </c>
      <c r="G2807" s="12"/>
    </row>
    <row r="2808" spans="1:7">
      <c r="A2808" s="2">
        <f t="shared" si="274"/>
        <v>42345</v>
      </c>
      <c r="B2808" t="str">
        <f t="shared" si="273"/>
        <v>2015_12</v>
      </c>
      <c r="C2808" t="str">
        <f t="shared" si="269"/>
        <v>Dec</v>
      </c>
      <c r="D2808" t="str">
        <f t="shared" si="270"/>
        <v>2015_Dec</v>
      </c>
      <c r="E2808" s="12" t="str">
        <f t="shared" si="271"/>
        <v>07_Dec</v>
      </c>
      <c r="F2808" s="12" t="str">
        <f t="shared" si="272"/>
        <v>Dec-15</v>
      </c>
      <c r="G2808" s="12"/>
    </row>
    <row r="2809" spans="1:7">
      <c r="A2809" s="2">
        <f t="shared" si="274"/>
        <v>42346</v>
      </c>
      <c r="B2809" t="str">
        <f t="shared" si="273"/>
        <v>2015_12</v>
      </c>
      <c r="C2809" t="str">
        <f t="shared" si="269"/>
        <v>Dec</v>
      </c>
      <c r="D2809" t="str">
        <f t="shared" si="270"/>
        <v>2015_Dec</v>
      </c>
      <c r="E2809" s="12" t="str">
        <f t="shared" si="271"/>
        <v>08_Dec</v>
      </c>
      <c r="F2809" s="12" t="str">
        <f t="shared" si="272"/>
        <v>Dec-15</v>
      </c>
      <c r="G2809" s="12"/>
    </row>
    <row r="2810" spans="1:7">
      <c r="A2810" s="2">
        <f t="shared" si="274"/>
        <v>42347</v>
      </c>
      <c r="B2810" t="str">
        <f t="shared" si="273"/>
        <v>2015_12</v>
      </c>
      <c r="C2810" t="str">
        <f t="shared" si="269"/>
        <v>Dec</v>
      </c>
      <c r="D2810" t="str">
        <f t="shared" si="270"/>
        <v>2015_Dec</v>
      </c>
      <c r="E2810" s="12" t="str">
        <f t="shared" si="271"/>
        <v>09_Dec</v>
      </c>
      <c r="F2810" s="12" t="str">
        <f t="shared" si="272"/>
        <v>Dec-15</v>
      </c>
      <c r="G2810" s="12"/>
    </row>
    <row r="2811" spans="1:7">
      <c r="A2811" s="2">
        <f t="shared" si="274"/>
        <v>42348</v>
      </c>
      <c r="B2811" t="str">
        <f t="shared" si="273"/>
        <v>2015_12</v>
      </c>
      <c r="C2811" t="str">
        <f t="shared" si="269"/>
        <v>Dec</v>
      </c>
      <c r="D2811" t="str">
        <f t="shared" si="270"/>
        <v>2015_Dec</v>
      </c>
      <c r="E2811" s="12" t="str">
        <f t="shared" si="271"/>
        <v>10_Dec</v>
      </c>
      <c r="F2811" s="12" t="str">
        <f t="shared" si="272"/>
        <v>Dec-15</v>
      </c>
      <c r="G2811" s="12"/>
    </row>
    <row r="2812" spans="1:7">
      <c r="A2812" s="2">
        <f t="shared" si="274"/>
        <v>42349</v>
      </c>
      <c r="B2812" t="str">
        <f t="shared" si="273"/>
        <v>2015_12</v>
      </c>
      <c r="C2812" t="str">
        <f t="shared" si="269"/>
        <v>Dec</v>
      </c>
      <c r="D2812" t="str">
        <f t="shared" si="270"/>
        <v>2015_Dec</v>
      </c>
      <c r="E2812" s="12" t="str">
        <f t="shared" si="271"/>
        <v>11_Dec</v>
      </c>
      <c r="F2812" s="12" t="str">
        <f t="shared" si="272"/>
        <v>Dec-15</v>
      </c>
      <c r="G2812" s="12"/>
    </row>
    <row r="2813" spans="1:7">
      <c r="A2813" s="2">
        <f t="shared" si="274"/>
        <v>42350</v>
      </c>
      <c r="B2813" t="str">
        <f t="shared" si="273"/>
        <v>2015_12</v>
      </c>
      <c r="C2813" t="str">
        <f t="shared" si="269"/>
        <v>Dec</v>
      </c>
      <c r="D2813" t="str">
        <f t="shared" si="270"/>
        <v>2015_Dec</v>
      </c>
      <c r="E2813" s="12" t="str">
        <f t="shared" si="271"/>
        <v>12_Dec</v>
      </c>
      <c r="F2813" s="12" t="str">
        <f t="shared" si="272"/>
        <v>Dec-15</v>
      </c>
      <c r="G2813" s="12"/>
    </row>
    <row r="2814" spans="1:7">
      <c r="A2814" s="2">
        <f t="shared" si="274"/>
        <v>42351</v>
      </c>
      <c r="B2814" t="str">
        <f t="shared" si="273"/>
        <v>2015_12</v>
      </c>
      <c r="C2814" t="str">
        <f t="shared" si="269"/>
        <v>Dec</v>
      </c>
      <c r="D2814" t="str">
        <f t="shared" si="270"/>
        <v>2015_Dec</v>
      </c>
      <c r="E2814" s="12" t="str">
        <f t="shared" si="271"/>
        <v>13_Dec</v>
      </c>
      <c r="F2814" s="12" t="str">
        <f t="shared" si="272"/>
        <v>Dec-15</v>
      </c>
      <c r="G2814" s="12"/>
    </row>
    <row r="2815" spans="1:7">
      <c r="A2815" s="2">
        <f t="shared" si="274"/>
        <v>42352</v>
      </c>
      <c r="B2815" t="str">
        <f t="shared" si="273"/>
        <v>2015_12</v>
      </c>
      <c r="C2815" t="str">
        <f t="shared" si="269"/>
        <v>Dec</v>
      </c>
      <c r="D2815" t="str">
        <f t="shared" si="270"/>
        <v>2015_Dec</v>
      </c>
      <c r="E2815" s="12" t="str">
        <f t="shared" si="271"/>
        <v>14_Dec</v>
      </c>
      <c r="F2815" s="12" t="str">
        <f t="shared" si="272"/>
        <v>Dec-15</v>
      </c>
      <c r="G2815" s="12"/>
    </row>
    <row r="2816" spans="1:7">
      <c r="A2816" s="2">
        <f t="shared" si="274"/>
        <v>42353</v>
      </c>
      <c r="B2816" t="str">
        <f t="shared" si="273"/>
        <v>2015_12</v>
      </c>
      <c r="C2816" t="str">
        <f t="shared" si="269"/>
        <v>Dec</v>
      </c>
      <c r="D2816" t="str">
        <f t="shared" si="270"/>
        <v>2015_Dec</v>
      </c>
      <c r="E2816" s="12" t="str">
        <f t="shared" si="271"/>
        <v>15_Dec</v>
      </c>
      <c r="F2816" s="12" t="str">
        <f t="shared" si="272"/>
        <v>Dec-15</v>
      </c>
      <c r="G2816" s="12"/>
    </row>
    <row r="2817" spans="1:7">
      <c r="A2817" s="2">
        <f t="shared" si="274"/>
        <v>42354</v>
      </c>
      <c r="B2817" t="str">
        <f t="shared" si="273"/>
        <v>2015_12</v>
      </c>
      <c r="C2817" t="str">
        <f t="shared" si="269"/>
        <v>Dec</v>
      </c>
      <c r="D2817" t="str">
        <f t="shared" si="270"/>
        <v>2015_Dec</v>
      </c>
      <c r="E2817" s="12" t="str">
        <f t="shared" si="271"/>
        <v>16_Dec</v>
      </c>
      <c r="F2817" s="12" t="str">
        <f t="shared" si="272"/>
        <v>Dec-15</v>
      </c>
      <c r="G2817" s="12"/>
    </row>
    <row r="2818" spans="1:7">
      <c r="A2818" s="2">
        <f t="shared" si="274"/>
        <v>42355</v>
      </c>
      <c r="B2818" t="str">
        <f t="shared" si="273"/>
        <v>2015_12</v>
      </c>
      <c r="C2818" t="str">
        <f t="shared" ref="C2818:C2881" si="275">VLOOKUP(TEXT(MONTH(A2818),"00"),$H$2:$I$13,2,FALSE)</f>
        <v>Dec</v>
      </c>
      <c r="D2818" t="str">
        <f t="shared" si="270"/>
        <v>2015_Dec</v>
      </c>
      <c r="E2818" s="12" t="str">
        <f t="shared" si="271"/>
        <v>17_Dec</v>
      </c>
      <c r="F2818" s="12" t="str">
        <f t="shared" si="272"/>
        <v>Dec-15</v>
      </c>
      <c r="G2818" s="12"/>
    </row>
    <row r="2819" spans="1:7">
      <c r="A2819" s="2">
        <f t="shared" si="274"/>
        <v>42356</v>
      </c>
      <c r="B2819" t="str">
        <f t="shared" si="273"/>
        <v>2015_12</v>
      </c>
      <c r="C2819" t="str">
        <f t="shared" si="275"/>
        <v>Dec</v>
      </c>
      <c r="D2819" t="str">
        <f t="shared" ref="D2819:D2882" si="276">TEXT(YEAR(A2819),"0000")&amp;"_"&amp;C2819</f>
        <v>2015_Dec</v>
      </c>
      <c r="E2819" s="12" t="str">
        <f t="shared" ref="E2819:E2882" si="277">VLOOKUP(DAY(A2819),$G$2:$H$32,2,FALSE)&amp;"_"&amp;C2819</f>
        <v>18_Dec</v>
      </c>
      <c r="F2819" s="12" t="str">
        <f t="shared" si="272"/>
        <v>Dec-15</v>
      </c>
      <c r="G2819" s="12"/>
    </row>
    <row r="2820" spans="1:7">
      <c r="A2820" s="2">
        <f t="shared" si="274"/>
        <v>42357</v>
      </c>
      <c r="B2820" t="str">
        <f t="shared" si="273"/>
        <v>2015_12</v>
      </c>
      <c r="C2820" t="str">
        <f t="shared" si="275"/>
        <v>Dec</v>
      </c>
      <c r="D2820" t="str">
        <f t="shared" si="276"/>
        <v>2015_Dec</v>
      </c>
      <c r="E2820" s="12" t="str">
        <f t="shared" si="277"/>
        <v>19_Dec</v>
      </c>
      <c r="F2820" s="12" t="str">
        <f t="shared" ref="F2820:F2883" si="278">C2820&amp;"-"&amp;RIGHT(YEAR(A2820),2)</f>
        <v>Dec-15</v>
      </c>
      <c r="G2820" s="12"/>
    </row>
    <row r="2821" spans="1:7">
      <c r="A2821" s="2">
        <f t="shared" si="274"/>
        <v>42358</v>
      </c>
      <c r="B2821" t="str">
        <f t="shared" si="273"/>
        <v>2015_12</v>
      </c>
      <c r="C2821" t="str">
        <f t="shared" si="275"/>
        <v>Dec</v>
      </c>
      <c r="D2821" t="str">
        <f t="shared" si="276"/>
        <v>2015_Dec</v>
      </c>
      <c r="E2821" s="12" t="str">
        <f t="shared" si="277"/>
        <v>20_Dec</v>
      </c>
      <c r="F2821" s="12" t="str">
        <f t="shared" si="278"/>
        <v>Dec-15</v>
      </c>
      <c r="G2821" s="12"/>
    </row>
    <row r="2822" spans="1:7">
      <c r="A2822" s="2">
        <f t="shared" si="274"/>
        <v>42359</v>
      </c>
      <c r="B2822" t="str">
        <f t="shared" si="273"/>
        <v>2015_12</v>
      </c>
      <c r="C2822" t="str">
        <f t="shared" si="275"/>
        <v>Dec</v>
      </c>
      <c r="D2822" t="str">
        <f t="shared" si="276"/>
        <v>2015_Dec</v>
      </c>
      <c r="E2822" s="12" t="str">
        <f t="shared" si="277"/>
        <v>21_Dec</v>
      </c>
      <c r="F2822" s="12" t="str">
        <f t="shared" si="278"/>
        <v>Dec-15</v>
      </c>
      <c r="G2822" s="12"/>
    </row>
    <row r="2823" spans="1:7">
      <c r="A2823" s="2">
        <f t="shared" si="274"/>
        <v>42360</v>
      </c>
      <c r="B2823" t="str">
        <f t="shared" si="273"/>
        <v>2015_12</v>
      </c>
      <c r="C2823" t="str">
        <f t="shared" si="275"/>
        <v>Dec</v>
      </c>
      <c r="D2823" t="str">
        <f t="shared" si="276"/>
        <v>2015_Dec</v>
      </c>
      <c r="E2823" s="12" t="str">
        <f t="shared" si="277"/>
        <v>22_Dec</v>
      </c>
      <c r="F2823" s="12" t="str">
        <f t="shared" si="278"/>
        <v>Dec-15</v>
      </c>
      <c r="G2823" s="12"/>
    </row>
    <row r="2824" spans="1:7">
      <c r="A2824" s="2">
        <f t="shared" si="274"/>
        <v>42361</v>
      </c>
      <c r="B2824" t="str">
        <f t="shared" si="273"/>
        <v>2015_12</v>
      </c>
      <c r="C2824" t="str">
        <f t="shared" si="275"/>
        <v>Dec</v>
      </c>
      <c r="D2824" t="str">
        <f t="shared" si="276"/>
        <v>2015_Dec</v>
      </c>
      <c r="E2824" s="12" t="str">
        <f t="shared" si="277"/>
        <v>23_Dec</v>
      </c>
      <c r="F2824" s="12" t="str">
        <f t="shared" si="278"/>
        <v>Dec-15</v>
      </c>
      <c r="G2824" s="12"/>
    </row>
    <row r="2825" spans="1:7">
      <c r="A2825" s="2">
        <f t="shared" si="274"/>
        <v>42362</v>
      </c>
      <c r="B2825" t="str">
        <f t="shared" si="273"/>
        <v>2015_12</v>
      </c>
      <c r="C2825" t="str">
        <f t="shared" si="275"/>
        <v>Dec</v>
      </c>
      <c r="D2825" t="str">
        <f t="shared" si="276"/>
        <v>2015_Dec</v>
      </c>
      <c r="E2825" s="12" t="str">
        <f t="shared" si="277"/>
        <v>24_Dec</v>
      </c>
      <c r="F2825" s="12" t="str">
        <f t="shared" si="278"/>
        <v>Dec-15</v>
      </c>
      <c r="G2825" s="12"/>
    </row>
    <row r="2826" spans="1:7">
      <c r="A2826" s="2">
        <f t="shared" si="274"/>
        <v>42363</v>
      </c>
      <c r="B2826" t="str">
        <f t="shared" si="273"/>
        <v>2015_12</v>
      </c>
      <c r="C2826" t="str">
        <f t="shared" si="275"/>
        <v>Dec</v>
      </c>
      <c r="D2826" t="str">
        <f t="shared" si="276"/>
        <v>2015_Dec</v>
      </c>
      <c r="E2826" s="12" t="str">
        <f t="shared" si="277"/>
        <v>25_Dec</v>
      </c>
      <c r="F2826" s="12" t="str">
        <f t="shared" si="278"/>
        <v>Dec-15</v>
      </c>
      <c r="G2826" s="12"/>
    </row>
    <row r="2827" spans="1:7">
      <c r="A2827" s="2">
        <f t="shared" si="274"/>
        <v>42364</v>
      </c>
      <c r="B2827" t="str">
        <f t="shared" ref="B2827:B2890" si="279">TEXT(YEAR(A2827),"0000")&amp;"_"&amp;TEXT(MONTH(A2827),"00")</f>
        <v>2015_12</v>
      </c>
      <c r="C2827" t="str">
        <f t="shared" si="275"/>
        <v>Dec</v>
      </c>
      <c r="D2827" t="str">
        <f t="shared" si="276"/>
        <v>2015_Dec</v>
      </c>
      <c r="E2827" s="12" t="str">
        <f t="shared" si="277"/>
        <v>26_Dec</v>
      </c>
      <c r="F2827" s="12" t="str">
        <f t="shared" si="278"/>
        <v>Dec-15</v>
      </c>
      <c r="G2827" s="12"/>
    </row>
    <row r="2828" spans="1:7">
      <c r="A2828" s="2">
        <f t="shared" ref="A2828:A2891" si="280">A2827+1</f>
        <v>42365</v>
      </c>
      <c r="B2828" t="str">
        <f t="shared" si="279"/>
        <v>2015_12</v>
      </c>
      <c r="C2828" t="str">
        <f t="shared" si="275"/>
        <v>Dec</v>
      </c>
      <c r="D2828" t="str">
        <f t="shared" si="276"/>
        <v>2015_Dec</v>
      </c>
      <c r="E2828" s="12" t="str">
        <f t="shared" si="277"/>
        <v>27_Dec</v>
      </c>
      <c r="F2828" s="12" t="str">
        <f t="shared" si="278"/>
        <v>Dec-15</v>
      </c>
      <c r="G2828" s="12"/>
    </row>
    <row r="2829" spans="1:7">
      <c r="A2829" s="2">
        <f t="shared" si="280"/>
        <v>42366</v>
      </c>
      <c r="B2829" t="str">
        <f t="shared" si="279"/>
        <v>2015_12</v>
      </c>
      <c r="C2829" t="str">
        <f t="shared" si="275"/>
        <v>Dec</v>
      </c>
      <c r="D2829" t="str">
        <f t="shared" si="276"/>
        <v>2015_Dec</v>
      </c>
      <c r="E2829" s="12" t="str">
        <f t="shared" si="277"/>
        <v>28_Dec</v>
      </c>
      <c r="F2829" s="12" t="str">
        <f t="shared" si="278"/>
        <v>Dec-15</v>
      </c>
      <c r="G2829" s="12"/>
    </row>
    <row r="2830" spans="1:7">
      <c r="A2830" s="2">
        <f t="shared" si="280"/>
        <v>42367</v>
      </c>
      <c r="B2830" t="str">
        <f t="shared" si="279"/>
        <v>2015_12</v>
      </c>
      <c r="C2830" t="str">
        <f t="shared" si="275"/>
        <v>Dec</v>
      </c>
      <c r="D2830" t="str">
        <f t="shared" si="276"/>
        <v>2015_Dec</v>
      </c>
      <c r="E2830" s="12" t="str">
        <f t="shared" si="277"/>
        <v>29_Dec</v>
      </c>
      <c r="F2830" s="12" t="str">
        <f t="shared" si="278"/>
        <v>Dec-15</v>
      </c>
      <c r="G2830" s="12"/>
    </row>
    <row r="2831" spans="1:7">
      <c r="A2831" s="2">
        <f t="shared" si="280"/>
        <v>42368</v>
      </c>
      <c r="B2831" t="str">
        <f t="shared" si="279"/>
        <v>2015_12</v>
      </c>
      <c r="C2831" t="str">
        <f t="shared" si="275"/>
        <v>Dec</v>
      </c>
      <c r="D2831" t="str">
        <f t="shared" si="276"/>
        <v>2015_Dec</v>
      </c>
      <c r="E2831" s="12" t="str">
        <f t="shared" si="277"/>
        <v>30_Dec</v>
      </c>
      <c r="F2831" s="12" t="str">
        <f t="shared" si="278"/>
        <v>Dec-15</v>
      </c>
      <c r="G2831" s="12"/>
    </row>
    <row r="2832" spans="1:7">
      <c r="A2832" s="2">
        <f t="shared" si="280"/>
        <v>42369</v>
      </c>
      <c r="B2832" t="str">
        <f t="shared" si="279"/>
        <v>2015_12</v>
      </c>
      <c r="C2832" t="str">
        <f t="shared" si="275"/>
        <v>Dec</v>
      </c>
      <c r="D2832" t="str">
        <f t="shared" si="276"/>
        <v>2015_Dec</v>
      </c>
      <c r="E2832" s="12" t="str">
        <f t="shared" si="277"/>
        <v>31_Dec</v>
      </c>
      <c r="F2832" s="12" t="str">
        <f t="shared" si="278"/>
        <v>Dec-15</v>
      </c>
      <c r="G2832" s="12"/>
    </row>
    <row r="2833" spans="1:7">
      <c r="A2833" s="2">
        <f t="shared" si="280"/>
        <v>42370</v>
      </c>
      <c r="B2833" t="str">
        <f t="shared" si="279"/>
        <v>2016_01</v>
      </c>
      <c r="C2833" t="str">
        <f t="shared" si="275"/>
        <v>Jan</v>
      </c>
      <c r="D2833" t="str">
        <f t="shared" si="276"/>
        <v>2016_Jan</v>
      </c>
      <c r="E2833" s="12" t="str">
        <f t="shared" si="277"/>
        <v>01_Jan</v>
      </c>
      <c r="F2833" s="12" t="str">
        <f t="shared" si="278"/>
        <v>Jan-16</v>
      </c>
      <c r="G2833" s="12"/>
    </row>
    <row r="2834" spans="1:7">
      <c r="A2834" s="2">
        <f t="shared" si="280"/>
        <v>42371</v>
      </c>
      <c r="B2834" t="str">
        <f t="shared" si="279"/>
        <v>2016_01</v>
      </c>
      <c r="C2834" t="str">
        <f t="shared" si="275"/>
        <v>Jan</v>
      </c>
      <c r="D2834" t="str">
        <f t="shared" si="276"/>
        <v>2016_Jan</v>
      </c>
      <c r="E2834" s="12" t="str">
        <f t="shared" si="277"/>
        <v>02_Jan</v>
      </c>
      <c r="F2834" s="12" t="str">
        <f t="shared" si="278"/>
        <v>Jan-16</v>
      </c>
      <c r="G2834" s="12"/>
    </row>
    <row r="2835" spans="1:7">
      <c r="A2835" s="2">
        <f t="shared" si="280"/>
        <v>42372</v>
      </c>
      <c r="B2835" t="str">
        <f t="shared" si="279"/>
        <v>2016_01</v>
      </c>
      <c r="C2835" t="str">
        <f t="shared" si="275"/>
        <v>Jan</v>
      </c>
      <c r="D2835" t="str">
        <f t="shared" si="276"/>
        <v>2016_Jan</v>
      </c>
      <c r="E2835" s="12" t="str">
        <f t="shared" si="277"/>
        <v>03_Jan</v>
      </c>
      <c r="F2835" s="12" t="str">
        <f t="shared" si="278"/>
        <v>Jan-16</v>
      </c>
      <c r="G2835" s="12"/>
    </row>
    <row r="2836" spans="1:7">
      <c r="A2836" s="2">
        <f t="shared" si="280"/>
        <v>42373</v>
      </c>
      <c r="B2836" t="str">
        <f t="shared" si="279"/>
        <v>2016_01</v>
      </c>
      <c r="C2836" t="str">
        <f t="shared" si="275"/>
        <v>Jan</v>
      </c>
      <c r="D2836" t="str">
        <f t="shared" si="276"/>
        <v>2016_Jan</v>
      </c>
      <c r="E2836" s="12" t="str">
        <f t="shared" si="277"/>
        <v>04_Jan</v>
      </c>
      <c r="F2836" s="12" t="str">
        <f t="shared" si="278"/>
        <v>Jan-16</v>
      </c>
      <c r="G2836" s="12"/>
    </row>
    <row r="2837" spans="1:7">
      <c r="A2837" s="2">
        <f t="shared" si="280"/>
        <v>42374</v>
      </c>
      <c r="B2837" t="str">
        <f t="shared" si="279"/>
        <v>2016_01</v>
      </c>
      <c r="C2837" t="str">
        <f t="shared" si="275"/>
        <v>Jan</v>
      </c>
      <c r="D2837" t="str">
        <f t="shared" si="276"/>
        <v>2016_Jan</v>
      </c>
      <c r="E2837" s="12" t="str">
        <f t="shared" si="277"/>
        <v>05_Jan</v>
      </c>
      <c r="F2837" s="12" t="str">
        <f t="shared" si="278"/>
        <v>Jan-16</v>
      </c>
      <c r="G2837" s="12"/>
    </row>
    <row r="2838" spans="1:7">
      <c r="A2838" s="2">
        <f t="shared" si="280"/>
        <v>42375</v>
      </c>
      <c r="B2838" t="str">
        <f t="shared" si="279"/>
        <v>2016_01</v>
      </c>
      <c r="C2838" t="str">
        <f t="shared" si="275"/>
        <v>Jan</v>
      </c>
      <c r="D2838" t="str">
        <f t="shared" si="276"/>
        <v>2016_Jan</v>
      </c>
      <c r="E2838" s="12" t="str">
        <f t="shared" si="277"/>
        <v>06_Jan</v>
      </c>
      <c r="F2838" s="12" t="str">
        <f t="shared" si="278"/>
        <v>Jan-16</v>
      </c>
      <c r="G2838" s="12"/>
    </row>
    <row r="2839" spans="1:7">
      <c r="A2839" s="2">
        <f t="shared" si="280"/>
        <v>42376</v>
      </c>
      <c r="B2839" t="str">
        <f t="shared" si="279"/>
        <v>2016_01</v>
      </c>
      <c r="C2839" t="str">
        <f t="shared" si="275"/>
        <v>Jan</v>
      </c>
      <c r="D2839" t="str">
        <f t="shared" si="276"/>
        <v>2016_Jan</v>
      </c>
      <c r="E2839" s="12" t="str">
        <f t="shared" si="277"/>
        <v>07_Jan</v>
      </c>
      <c r="F2839" s="12" t="str">
        <f t="shared" si="278"/>
        <v>Jan-16</v>
      </c>
      <c r="G2839" s="12"/>
    </row>
    <row r="2840" spans="1:7">
      <c r="A2840" s="2">
        <f t="shared" si="280"/>
        <v>42377</v>
      </c>
      <c r="B2840" t="str">
        <f t="shared" si="279"/>
        <v>2016_01</v>
      </c>
      <c r="C2840" t="str">
        <f t="shared" si="275"/>
        <v>Jan</v>
      </c>
      <c r="D2840" t="str">
        <f t="shared" si="276"/>
        <v>2016_Jan</v>
      </c>
      <c r="E2840" s="12" t="str">
        <f t="shared" si="277"/>
        <v>08_Jan</v>
      </c>
      <c r="F2840" s="12" t="str">
        <f t="shared" si="278"/>
        <v>Jan-16</v>
      </c>
      <c r="G2840" s="12"/>
    </row>
    <row r="2841" spans="1:7">
      <c r="A2841" s="2">
        <f t="shared" si="280"/>
        <v>42378</v>
      </c>
      <c r="B2841" t="str">
        <f t="shared" si="279"/>
        <v>2016_01</v>
      </c>
      <c r="C2841" t="str">
        <f t="shared" si="275"/>
        <v>Jan</v>
      </c>
      <c r="D2841" t="str">
        <f t="shared" si="276"/>
        <v>2016_Jan</v>
      </c>
      <c r="E2841" s="12" t="str">
        <f t="shared" si="277"/>
        <v>09_Jan</v>
      </c>
      <c r="F2841" s="12" t="str">
        <f t="shared" si="278"/>
        <v>Jan-16</v>
      </c>
      <c r="G2841" s="12"/>
    </row>
    <row r="2842" spans="1:7">
      <c r="A2842" s="2">
        <f t="shared" si="280"/>
        <v>42379</v>
      </c>
      <c r="B2842" t="str">
        <f t="shared" si="279"/>
        <v>2016_01</v>
      </c>
      <c r="C2842" t="str">
        <f t="shared" si="275"/>
        <v>Jan</v>
      </c>
      <c r="D2842" t="str">
        <f t="shared" si="276"/>
        <v>2016_Jan</v>
      </c>
      <c r="E2842" s="12" t="str">
        <f t="shared" si="277"/>
        <v>10_Jan</v>
      </c>
      <c r="F2842" s="12" t="str">
        <f t="shared" si="278"/>
        <v>Jan-16</v>
      </c>
      <c r="G2842" s="12"/>
    </row>
    <row r="2843" spans="1:7">
      <c r="A2843" s="2">
        <f t="shared" si="280"/>
        <v>42380</v>
      </c>
      <c r="B2843" t="str">
        <f t="shared" si="279"/>
        <v>2016_01</v>
      </c>
      <c r="C2843" t="str">
        <f t="shared" si="275"/>
        <v>Jan</v>
      </c>
      <c r="D2843" t="str">
        <f t="shared" si="276"/>
        <v>2016_Jan</v>
      </c>
      <c r="E2843" s="12" t="str">
        <f t="shared" si="277"/>
        <v>11_Jan</v>
      </c>
      <c r="F2843" s="12" t="str">
        <f t="shared" si="278"/>
        <v>Jan-16</v>
      </c>
      <c r="G2843" s="12"/>
    </row>
    <row r="2844" spans="1:7">
      <c r="A2844" s="2">
        <f t="shared" si="280"/>
        <v>42381</v>
      </c>
      <c r="B2844" t="str">
        <f t="shared" si="279"/>
        <v>2016_01</v>
      </c>
      <c r="C2844" t="str">
        <f t="shared" si="275"/>
        <v>Jan</v>
      </c>
      <c r="D2844" t="str">
        <f t="shared" si="276"/>
        <v>2016_Jan</v>
      </c>
      <c r="E2844" s="12" t="str">
        <f t="shared" si="277"/>
        <v>12_Jan</v>
      </c>
      <c r="F2844" s="12" t="str">
        <f t="shared" si="278"/>
        <v>Jan-16</v>
      </c>
      <c r="G2844" s="12"/>
    </row>
    <row r="2845" spans="1:7">
      <c r="A2845" s="2">
        <f t="shared" si="280"/>
        <v>42382</v>
      </c>
      <c r="B2845" t="str">
        <f t="shared" si="279"/>
        <v>2016_01</v>
      </c>
      <c r="C2845" t="str">
        <f t="shared" si="275"/>
        <v>Jan</v>
      </c>
      <c r="D2845" t="str">
        <f t="shared" si="276"/>
        <v>2016_Jan</v>
      </c>
      <c r="E2845" s="12" t="str">
        <f t="shared" si="277"/>
        <v>13_Jan</v>
      </c>
      <c r="F2845" s="12" t="str">
        <f t="shared" si="278"/>
        <v>Jan-16</v>
      </c>
      <c r="G2845" s="12"/>
    </row>
    <row r="2846" spans="1:7">
      <c r="A2846" s="2">
        <f t="shared" si="280"/>
        <v>42383</v>
      </c>
      <c r="B2846" t="str">
        <f t="shared" si="279"/>
        <v>2016_01</v>
      </c>
      <c r="C2846" t="str">
        <f t="shared" si="275"/>
        <v>Jan</v>
      </c>
      <c r="D2846" t="str">
        <f t="shared" si="276"/>
        <v>2016_Jan</v>
      </c>
      <c r="E2846" s="12" t="str">
        <f t="shared" si="277"/>
        <v>14_Jan</v>
      </c>
      <c r="F2846" s="12" t="str">
        <f t="shared" si="278"/>
        <v>Jan-16</v>
      </c>
      <c r="G2846" s="12"/>
    </row>
    <row r="2847" spans="1:7">
      <c r="A2847" s="2">
        <f t="shared" si="280"/>
        <v>42384</v>
      </c>
      <c r="B2847" t="str">
        <f t="shared" si="279"/>
        <v>2016_01</v>
      </c>
      <c r="C2847" t="str">
        <f t="shared" si="275"/>
        <v>Jan</v>
      </c>
      <c r="D2847" t="str">
        <f t="shared" si="276"/>
        <v>2016_Jan</v>
      </c>
      <c r="E2847" s="12" t="str">
        <f t="shared" si="277"/>
        <v>15_Jan</v>
      </c>
      <c r="F2847" s="12" t="str">
        <f t="shared" si="278"/>
        <v>Jan-16</v>
      </c>
      <c r="G2847" s="12"/>
    </row>
    <row r="2848" spans="1:7">
      <c r="A2848" s="2">
        <f t="shared" si="280"/>
        <v>42385</v>
      </c>
      <c r="B2848" t="str">
        <f t="shared" si="279"/>
        <v>2016_01</v>
      </c>
      <c r="C2848" t="str">
        <f t="shared" si="275"/>
        <v>Jan</v>
      </c>
      <c r="D2848" t="str">
        <f t="shared" si="276"/>
        <v>2016_Jan</v>
      </c>
      <c r="E2848" s="12" t="str">
        <f t="shared" si="277"/>
        <v>16_Jan</v>
      </c>
      <c r="F2848" s="12" t="str">
        <f t="shared" si="278"/>
        <v>Jan-16</v>
      </c>
      <c r="G2848" s="12"/>
    </row>
    <row r="2849" spans="1:7">
      <c r="A2849" s="2">
        <f t="shared" si="280"/>
        <v>42386</v>
      </c>
      <c r="B2849" t="str">
        <f t="shared" si="279"/>
        <v>2016_01</v>
      </c>
      <c r="C2849" t="str">
        <f t="shared" si="275"/>
        <v>Jan</v>
      </c>
      <c r="D2849" t="str">
        <f t="shared" si="276"/>
        <v>2016_Jan</v>
      </c>
      <c r="E2849" s="12" t="str">
        <f t="shared" si="277"/>
        <v>17_Jan</v>
      </c>
      <c r="F2849" s="12" t="str">
        <f t="shared" si="278"/>
        <v>Jan-16</v>
      </c>
      <c r="G2849" s="12"/>
    </row>
    <row r="2850" spans="1:7">
      <c r="A2850" s="2">
        <f t="shared" si="280"/>
        <v>42387</v>
      </c>
      <c r="B2850" t="str">
        <f t="shared" si="279"/>
        <v>2016_01</v>
      </c>
      <c r="C2850" t="str">
        <f t="shared" si="275"/>
        <v>Jan</v>
      </c>
      <c r="D2850" t="str">
        <f t="shared" si="276"/>
        <v>2016_Jan</v>
      </c>
      <c r="E2850" s="12" t="str">
        <f t="shared" si="277"/>
        <v>18_Jan</v>
      </c>
      <c r="F2850" s="12" t="str">
        <f t="shared" si="278"/>
        <v>Jan-16</v>
      </c>
      <c r="G2850" s="12"/>
    </row>
    <row r="2851" spans="1:7">
      <c r="A2851" s="2">
        <f t="shared" si="280"/>
        <v>42388</v>
      </c>
      <c r="B2851" t="str">
        <f t="shared" si="279"/>
        <v>2016_01</v>
      </c>
      <c r="C2851" t="str">
        <f t="shared" si="275"/>
        <v>Jan</v>
      </c>
      <c r="D2851" t="str">
        <f t="shared" si="276"/>
        <v>2016_Jan</v>
      </c>
      <c r="E2851" s="12" t="str">
        <f t="shared" si="277"/>
        <v>19_Jan</v>
      </c>
      <c r="F2851" s="12" t="str">
        <f t="shared" si="278"/>
        <v>Jan-16</v>
      </c>
      <c r="G2851" s="12"/>
    </row>
    <row r="2852" spans="1:7">
      <c r="A2852" s="2">
        <f t="shared" si="280"/>
        <v>42389</v>
      </c>
      <c r="B2852" t="str">
        <f t="shared" si="279"/>
        <v>2016_01</v>
      </c>
      <c r="C2852" t="str">
        <f t="shared" si="275"/>
        <v>Jan</v>
      </c>
      <c r="D2852" t="str">
        <f t="shared" si="276"/>
        <v>2016_Jan</v>
      </c>
      <c r="E2852" s="12" t="str">
        <f t="shared" si="277"/>
        <v>20_Jan</v>
      </c>
      <c r="F2852" s="12" t="str">
        <f t="shared" si="278"/>
        <v>Jan-16</v>
      </c>
      <c r="G2852" s="12"/>
    </row>
    <row r="2853" spans="1:7">
      <c r="A2853" s="2">
        <f t="shared" si="280"/>
        <v>42390</v>
      </c>
      <c r="B2853" t="str">
        <f t="shared" si="279"/>
        <v>2016_01</v>
      </c>
      <c r="C2853" t="str">
        <f t="shared" si="275"/>
        <v>Jan</v>
      </c>
      <c r="D2853" t="str">
        <f t="shared" si="276"/>
        <v>2016_Jan</v>
      </c>
      <c r="E2853" s="12" t="str">
        <f t="shared" si="277"/>
        <v>21_Jan</v>
      </c>
      <c r="F2853" s="12" t="str">
        <f t="shared" si="278"/>
        <v>Jan-16</v>
      </c>
      <c r="G2853" s="12"/>
    </row>
    <row r="2854" spans="1:7">
      <c r="A2854" s="2">
        <f t="shared" si="280"/>
        <v>42391</v>
      </c>
      <c r="B2854" t="str">
        <f t="shared" si="279"/>
        <v>2016_01</v>
      </c>
      <c r="C2854" t="str">
        <f t="shared" si="275"/>
        <v>Jan</v>
      </c>
      <c r="D2854" t="str">
        <f t="shared" si="276"/>
        <v>2016_Jan</v>
      </c>
      <c r="E2854" s="12" t="str">
        <f t="shared" si="277"/>
        <v>22_Jan</v>
      </c>
      <c r="F2854" s="12" t="str">
        <f t="shared" si="278"/>
        <v>Jan-16</v>
      </c>
      <c r="G2854" s="12"/>
    </row>
    <row r="2855" spans="1:7">
      <c r="A2855" s="2">
        <f t="shared" si="280"/>
        <v>42392</v>
      </c>
      <c r="B2855" t="str">
        <f t="shared" si="279"/>
        <v>2016_01</v>
      </c>
      <c r="C2855" t="str">
        <f t="shared" si="275"/>
        <v>Jan</v>
      </c>
      <c r="D2855" t="str">
        <f t="shared" si="276"/>
        <v>2016_Jan</v>
      </c>
      <c r="E2855" s="12" t="str">
        <f t="shared" si="277"/>
        <v>23_Jan</v>
      </c>
      <c r="F2855" s="12" t="str">
        <f t="shared" si="278"/>
        <v>Jan-16</v>
      </c>
      <c r="G2855" s="12"/>
    </row>
    <row r="2856" spans="1:7">
      <c r="A2856" s="2">
        <f t="shared" si="280"/>
        <v>42393</v>
      </c>
      <c r="B2856" t="str">
        <f t="shared" si="279"/>
        <v>2016_01</v>
      </c>
      <c r="C2856" t="str">
        <f t="shared" si="275"/>
        <v>Jan</v>
      </c>
      <c r="D2856" t="str">
        <f t="shared" si="276"/>
        <v>2016_Jan</v>
      </c>
      <c r="E2856" s="12" t="str">
        <f t="shared" si="277"/>
        <v>24_Jan</v>
      </c>
      <c r="F2856" s="12" t="str">
        <f t="shared" si="278"/>
        <v>Jan-16</v>
      </c>
      <c r="G2856" s="12"/>
    </row>
    <row r="2857" spans="1:7">
      <c r="A2857" s="2">
        <f t="shared" si="280"/>
        <v>42394</v>
      </c>
      <c r="B2857" t="str">
        <f t="shared" si="279"/>
        <v>2016_01</v>
      </c>
      <c r="C2857" t="str">
        <f t="shared" si="275"/>
        <v>Jan</v>
      </c>
      <c r="D2857" t="str">
        <f t="shared" si="276"/>
        <v>2016_Jan</v>
      </c>
      <c r="E2857" s="12" t="str">
        <f t="shared" si="277"/>
        <v>25_Jan</v>
      </c>
      <c r="F2857" s="12" t="str">
        <f t="shared" si="278"/>
        <v>Jan-16</v>
      </c>
      <c r="G2857" s="12"/>
    </row>
    <row r="2858" spans="1:7">
      <c r="A2858" s="2">
        <f t="shared" si="280"/>
        <v>42395</v>
      </c>
      <c r="B2858" t="str">
        <f t="shared" si="279"/>
        <v>2016_01</v>
      </c>
      <c r="C2858" t="str">
        <f t="shared" si="275"/>
        <v>Jan</v>
      </c>
      <c r="D2858" t="str">
        <f t="shared" si="276"/>
        <v>2016_Jan</v>
      </c>
      <c r="E2858" s="12" t="str">
        <f t="shared" si="277"/>
        <v>26_Jan</v>
      </c>
      <c r="F2858" s="12" t="str">
        <f t="shared" si="278"/>
        <v>Jan-16</v>
      </c>
      <c r="G2858" s="12"/>
    </row>
    <row r="2859" spans="1:7">
      <c r="A2859" s="2">
        <f t="shared" si="280"/>
        <v>42396</v>
      </c>
      <c r="B2859" t="str">
        <f t="shared" si="279"/>
        <v>2016_01</v>
      </c>
      <c r="C2859" t="str">
        <f t="shared" si="275"/>
        <v>Jan</v>
      </c>
      <c r="D2859" t="str">
        <f t="shared" si="276"/>
        <v>2016_Jan</v>
      </c>
      <c r="E2859" s="12" t="str">
        <f t="shared" si="277"/>
        <v>27_Jan</v>
      </c>
      <c r="F2859" s="12" t="str">
        <f t="shared" si="278"/>
        <v>Jan-16</v>
      </c>
      <c r="G2859" s="12"/>
    </row>
    <row r="2860" spans="1:7">
      <c r="A2860" s="2">
        <f t="shared" si="280"/>
        <v>42397</v>
      </c>
      <c r="B2860" t="str">
        <f t="shared" si="279"/>
        <v>2016_01</v>
      </c>
      <c r="C2860" t="str">
        <f t="shared" si="275"/>
        <v>Jan</v>
      </c>
      <c r="D2860" t="str">
        <f t="shared" si="276"/>
        <v>2016_Jan</v>
      </c>
      <c r="E2860" s="12" t="str">
        <f t="shared" si="277"/>
        <v>28_Jan</v>
      </c>
      <c r="F2860" s="12" t="str">
        <f t="shared" si="278"/>
        <v>Jan-16</v>
      </c>
      <c r="G2860" s="12"/>
    </row>
    <row r="2861" spans="1:7">
      <c r="A2861" s="2">
        <f t="shared" si="280"/>
        <v>42398</v>
      </c>
      <c r="B2861" t="str">
        <f t="shared" si="279"/>
        <v>2016_01</v>
      </c>
      <c r="C2861" t="str">
        <f t="shared" si="275"/>
        <v>Jan</v>
      </c>
      <c r="D2861" t="str">
        <f t="shared" si="276"/>
        <v>2016_Jan</v>
      </c>
      <c r="E2861" s="12" t="str">
        <f t="shared" si="277"/>
        <v>29_Jan</v>
      </c>
      <c r="F2861" s="12" t="str">
        <f t="shared" si="278"/>
        <v>Jan-16</v>
      </c>
      <c r="G2861" s="12"/>
    </row>
    <row r="2862" spans="1:7">
      <c r="A2862" s="2">
        <f t="shared" si="280"/>
        <v>42399</v>
      </c>
      <c r="B2862" t="str">
        <f t="shared" si="279"/>
        <v>2016_01</v>
      </c>
      <c r="C2862" t="str">
        <f t="shared" si="275"/>
        <v>Jan</v>
      </c>
      <c r="D2862" t="str">
        <f t="shared" si="276"/>
        <v>2016_Jan</v>
      </c>
      <c r="E2862" s="12" t="str">
        <f t="shared" si="277"/>
        <v>30_Jan</v>
      </c>
      <c r="F2862" s="12" t="str">
        <f t="shared" si="278"/>
        <v>Jan-16</v>
      </c>
      <c r="G2862" s="12"/>
    </row>
    <row r="2863" spans="1:7">
      <c r="A2863" s="2">
        <f t="shared" si="280"/>
        <v>42400</v>
      </c>
      <c r="B2863" t="str">
        <f t="shared" si="279"/>
        <v>2016_01</v>
      </c>
      <c r="C2863" t="str">
        <f t="shared" si="275"/>
        <v>Jan</v>
      </c>
      <c r="D2863" t="str">
        <f t="shared" si="276"/>
        <v>2016_Jan</v>
      </c>
      <c r="E2863" s="12" t="str">
        <f t="shared" si="277"/>
        <v>31_Jan</v>
      </c>
      <c r="F2863" s="12" t="str">
        <f t="shared" si="278"/>
        <v>Jan-16</v>
      </c>
      <c r="G2863" s="12"/>
    </row>
    <row r="2864" spans="1:7">
      <c r="A2864" s="2">
        <f t="shared" si="280"/>
        <v>42401</v>
      </c>
      <c r="B2864" t="str">
        <f t="shared" si="279"/>
        <v>2016_02</v>
      </c>
      <c r="C2864" t="str">
        <f t="shared" si="275"/>
        <v>Feb</v>
      </c>
      <c r="D2864" t="str">
        <f t="shared" si="276"/>
        <v>2016_Feb</v>
      </c>
      <c r="E2864" s="12" t="str">
        <f t="shared" si="277"/>
        <v>01_Feb</v>
      </c>
      <c r="F2864" s="12" t="str">
        <f t="shared" si="278"/>
        <v>Feb-16</v>
      </c>
      <c r="G2864" s="12"/>
    </row>
    <row r="2865" spans="1:7">
      <c r="A2865" s="2">
        <f t="shared" si="280"/>
        <v>42402</v>
      </c>
      <c r="B2865" t="str">
        <f t="shared" si="279"/>
        <v>2016_02</v>
      </c>
      <c r="C2865" t="str">
        <f t="shared" si="275"/>
        <v>Feb</v>
      </c>
      <c r="D2865" t="str">
        <f t="shared" si="276"/>
        <v>2016_Feb</v>
      </c>
      <c r="E2865" s="12" t="str">
        <f t="shared" si="277"/>
        <v>02_Feb</v>
      </c>
      <c r="F2865" s="12" t="str">
        <f t="shared" si="278"/>
        <v>Feb-16</v>
      </c>
      <c r="G2865" s="12"/>
    </row>
    <row r="2866" spans="1:7">
      <c r="A2866" s="2">
        <f t="shared" si="280"/>
        <v>42403</v>
      </c>
      <c r="B2866" t="str">
        <f t="shared" si="279"/>
        <v>2016_02</v>
      </c>
      <c r="C2866" t="str">
        <f t="shared" si="275"/>
        <v>Feb</v>
      </c>
      <c r="D2866" t="str">
        <f t="shared" si="276"/>
        <v>2016_Feb</v>
      </c>
      <c r="E2866" s="12" t="str">
        <f t="shared" si="277"/>
        <v>03_Feb</v>
      </c>
      <c r="F2866" s="12" t="str">
        <f t="shared" si="278"/>
        <v>Feb-16</v>
      </c>
      <c r="G2866" s="12"/>
    </row>
    <row r="2867" spans="1:7">
      <c r="A2867" s="2">
        <f t="shared" si="280"/>
        <v>42404</v>
      </c>
      <c r="B2867" t="str">
        <f t="shared" si="279"/>
        <v>2016_02</v>
      </c>
      <c r="C2867" t="str">
        <f t="shared" si="275"/>
        <v>Feb</v>
      </c>
      <c r="D2867" t="str">
        <f t="shared" si="276"/>
        <v>2016_Feb</v>
      </c>
      <c r="E2867" s="12" t="str">
        <f t="shared" si="277"/>
        <v>04_Feb</v>
      </c>
      <c r="F2867" s="12" t="str">
        <f t="shared" si="278"/>
        <v>Feb-16</v>
      </c>
      <c r="G2867" s="12"/>
    </row>
    <row r="2868" spans="1:7">
      <c r="A2868" s="2">
        <f t="shared" si="280"/>
        <v>42405</v>
      </c>
      <c r="B2868" t="str">
        <f t="shared" si="279"/>
        <v>2016_02</v>
      </c>
      <c r="C2868" t="str">
        <f t="shared" si="275"/>
        <v>Feb</v>
      </c>
      <c r="D2868" t="str">
        <f t="shared" si="276"/>
        <v>2016_Feb</v>
      </c>
      <c r="E2868" s="12" t="str">
        <f t="shared" si="277"/>
        <v>05_Feb</v>
      </c>
      <c r="F2868" s="12" t="str">
        <f t="shared" si="278"/>
        <v>Feb-16</v>
      </c>
      <c r="G2868" s="12"/>
    </row>
    <row r="2869" spans="1:7">
      <c r="A2869" s="2">
        <f t="shared" si="280"/>
        <v>42406</v>
      </c>
      <c r="B2869" t="str">
        <f t="shared" si="279"/>
        <v>2016_02</v>
      </c>
      <c r="C2869" t="str">
        <f t="shared" si="275"/>
        <v>Feb</v>
      </c>
      <c r="D2869" t="str">
        <f t="shared" si="276"/>
        <v>2016_Feb</v>
      </c>
      <c r="E2869" s="12" t="str">
        <f t="shared" si="277"/>
        <v>06_Feb</v>
      </c>
      <c r="F2869" s="12" t="str">
        <f t="shared" si="278"/>
        <v>Feb-16</v>
      </c>
      <c r="G2869" s="12"/>
    </row>
    <row r="2870" spans="1:7">
      <c r="A2870" s="2">
        <f t="shared" si="280"/>
        <v>42407</v>
      </c>
      <c r="B2870" t="str">
        <f t="shared" si="279"/>
        <v>2016_02</v>
      </c>
      <c r="C2870" t="str">
        <f t="shared" si="275"/>
        <v>Feb</v>
      </c>
      <c r="D2870" t="str">
        <f t="shared" si="276"/>
        <v>2016_Feb</v>
      </c>
      <c r="E2870" s="12" t="str">
        <f t="shared" si="277"/>
        <v>07_Feb</v>
      </c>
      <c r="F2870" s="12" t="str">
        <f t="shared" si="278"/>
        <v>Feb-16</v>
      </c>
      <c r="G2870" s="12"/>
    </row>
    <row r="2871" spans="1:7">
      <c r="A2871" s="2">
        <f t="shared" si="280"/>
        <v>42408</v>
      </c>
      <c r="B2871" t="str">
        <f t="shared" si="279"/>
        <v>2016_02</v>
      </c>
      <c r="C2871" t="str">
        <f t="shared" si="275"/>
        <v>Feb</v>
      </c>
      <c r="D2871" t="str">
        <f t="shared" si="276"/>
        <v>2016_Feb</v>
      </c>
      <c r="E2871" s="12" t="str">
        <f t="shared" si="277"/>
        <v>08_Feb</v>
      </c>
      <c r="F2871" s="12" t="str">
        <f t="shared" si="278"/>
        <v>Feb-16</v>
      </c>
      <c r="G2871" s="12"/>
    </row>
    <row r="2872" spans="1:7">
      <c r="A2872" s="2">
        <f t="shared" si="280"/>
        <v>42409</v>
      </c>
      <c r="B2872" t="str">
        <f t="shared" si="279"/>
        <v>2016_02</v>
      </c>
      <c r="C2872" t="str">
        <f t="shared" si="275"/>
        <v>Feb</v>
      </c>
      <c r="D2872" t="str">
        <f t="shared" si="276"/>
        <v>2016_Feb</v>
      </c>
      <c r="E2872" s="12" t="str">
        <f t="shared" si="277"/>
        <v>09_Feb</v>
      </c>
      <c r="F2872" s="12" t="str">
        <f t="shared" si="278"/>
        <v>Feb-16</v>
      </c>
      <c r="G2872" s="12"/>
    </row>
    <row r="2873" spans="1:7">
      <c r="A2873" s="2">
        <f t="shared" si="280"/>
        <v>42410</v>
      </c>
      <c r="B2873" t="str">
        <f t="shared" si="279"/>
        <v>2016_02</v>
      </c>
      <c r="C2873" t="str">
        <f t="shared" si="275"/>
        <v>Feb</v>
      </c>
      <c r="D2873" t="str">
        <f t="shared" si="276"/>
        <v>2016_Feb</v>
      </c>
      <c r="E2873" s="12" t="str">
        <f t="shared" si="277"/>
        <v>10_Feb</v>
      </c>
      <c r="F2873" s="12" t="str">
        <f t="shared" si="278"/>
        <v>Feb-16</v>
      </c>
      <c r="G2873" s="12"/>
    </row>
    <row r="2874" spans="1:7">
      <c r="A2874" s="2">
        <f t="shared" si="280"/>
        <v>42411</v>
      </c>
      <c r="B2874" t="str">
        <f t="shared" si="279"/>
        <v>2016_02</v>
      </c>
      <c r="C2874" t="str">
        <f t="shared" si="275"/>
        <v>Feb</v>
      </c>
      <c r="D2874" t="str">
        <f t="shared" si="276"/>
        <v>2016_Feb</v>
      </c>
      <c r="E2874" s="12" t="str">
        <f t="shared" si="277"/>
        <v>11_Feb</v>
      </c>
      <c r="F2874" s="12" t="str">
        <f t="shared" si="278"/>
        <v>Feb-16</v>
      </c>
      <c r="G2874" s="12"/>
    </row>
    <row r="2875" spans="1:7">
      <c r="A2875" s="2">
        <f t="shared" si="280"/>
        <v>42412</v>
      </c>
      <c r="B2875" t="str">
        <f t="shared" si="279"/>
        <v>2016_02</v>
      </c>
      <c r="C2875" t="str">
        <f t="shared" si="275"/>
        <v>Feb</v>
      </c>
      <c r="D2875" t="str">
        <f t="shared" si="276"/>
        <v>2016_Feb</v>
      </c>
      <c r="E2875" s="12" t="str">
        <f t="shared" si="277"/>
        <v>12_Feb</v>
      </c>
      <c r="F2875" s="12" t="str">
        <f t="shared" si="278"/>
        <v>Feb-16</v>
      </c>
      <c r="G2875" s="12"/>
    </row>
    <row r="2876" spans="1:7">
      <c r="A2876" s="2">
        <f t="shared" si="280"/>
        <v>42413</v>
      </c>
      <c r="B2876" t="str">
        <f t="shared" si="279"/>
        <v>2016_02</v>
      </c>
      <c r="C2876" t="str">
        <f t="shared" si="275"/>
        <v>Feb</v>
      </c>
      <c r="D2876" t="str">
        <f t="shared" si="276"/>
        <v>2016_Feb</v>
      </c>
      <c r="E2876" s="12" t="str">
        <f t="shared" si="277"/>
        <v>13_Feb</v>
      </c>
      <c r="F2876" s="12" t="str">
        <f t="shared" si="278"/>
        <v>Feb-16</v>
      </c>
      <c r="G2876" s="12"/>
    </row>
    <row r="2877" spans="1:7">
      <c r="A2877" s="2">
        <f t="shared" si="280"/>
        <v>42414</v>
      </c>
      <c r="B2877" t="str">
        <f t="shared" si="279"/>
        <v>2016_02</v>
      </c>
      <c r="C2877" t="str">
        <f t="shared" si="275"/>
        <v>Feb</v>
      </c>
      <c r="D2877" t="str">
        <f t="shared" si="276"/>
        <v>2016_Feb</v>
      </c>
      <c r="E2877" s="12" t="str">
        <f t="shared" si="277"/>
        <v>14_Feb</v>
      </c>
      <c r="F2877" s="12" t="str">
        <f t="shared" si="278"/>
        <v>Feb-16</v>
      </c>
      <c r="G2877" s="12"/>
    </row>
    <row r="2878" spans="1:7">
      <c r="A2878" s="2">
        <f t="shared" si="280"/>
        <v>42415</v>
      </c>
      <c r="B2878" t="str">
        <f t="shared" si="279"/>
        <v>2016_02</v>
      </c>
      <c r="C2878" t="str">
        <f t="shared" si="275"/>
        <v>Feb</v>
      </c>
      <c r="D2878" t="str">
        <f t="shared" si="276"/>
        <v>2016_Feb</v>
      </c>
      <c r="E2878" s="12" t="str">
        <f t="shared" si="277"/>
        <v>15_Feb</v>
      </c>
      <c r="F2878" s="12" t="str">
        <f t="shared" si="278"/>
        <v>Feb-16</v>
      </c>
      <c r="G2878" s="12"/>
    </row>
    <row r="2879" spans="1:7">
      <c r="A2879" s="2">
        <f t="shared" si="280"/>
        <v>42416</v>
      </c>
      <c r="B2879" t="str">
        <f t="shared" si="279"/>
        <v>2016_02</v>
      </c>
      <c r="C2879" t="str">
        <f t="shared" si="275"/>
        <v>Feb</v>
      </c>
      <c r="D2879" t="str">
        <f t="shared" si="276"/>
        <v>2016_Feb</v>
      </c>
      <c r="E2879" s="12" t="str">
        <f t="shared" si="277"/>
        <v>16_Feb</v>
      </c>
      <c r="F2879" s="12" t="str">
        <f t="shared" si="278"/>
        <v>Feb-16</v>
      </c>
      <c r="G2879" s="12"/>
    </row>
    <row r="2880" spans="1:7">
      <c r="A2880" s="2">
        <f t="shared" si="280"/>
        <v>42417</v>
      </c>
      <c r="B2880" t="str">
        <f t="shared" si="279"/>
        <v>2016_02</v>
      </c>
      <c r="C2880" t="str">
        <f t="shared" si="275"/>
        <v>Feb</v>
      </c>
      <c r="D2880" t="str">
        <f t="shared" si="276"/>
        <v>2016_Feb</v>
      </c>
      <c r="E2880" s="12" t="str">
        <f t="shared" si="277"/>
        <v>17_Feb</v>
      </c>
      <c r="F2880" s="12" t="str">
        <f t="shared" si="278"/>
        <v>Feb-16</v>
      </c>
      <c r="G2880" s="12"/>
    </row>
    <row r="2881" spans="1:7">
      <c r="A2881" s="2">
        <f t="shared" si="280"/>
        <v>42418</v>
      </c>
      <c r="B2881" t="str">
        <f t="shared" si="279"/>
        <v>2016_02</v>
      </c>
      <c r="C2881" t="str">
        <f t="shared" si="275"/>
        <v>Feb</v>
      </c>
      <c r="D2881" t="str">
        <f t="shared" si="276"/>
        <v>2016_Feb</v>
      </c>
      <c r="E2881" s="12" t="str">
        <f t="shared" si="277"/>
        <v>18_Feb</v>
      </c>
      <c r="F2881" s="12" t="str">
        <f t="shared" si="278"/>
        <v>Feb-16</v>
      </c>
      <c r="G2881" s="12"/>
    </row>
    <row r="2882" spans="1:7">
      <c r="A2882" s="2">
        <f t="shared" si="280"/>
        <v>42419</v>
      </c>
      <c r="B2882" t="str">
        <f t="shared" si="279"/>
        <v>2016_02</v>
      </c>
      <c r="C2882" t="str">
        <f t="shared" ref="C2882:C2945" si="281">VLOOKUP(TEXT(MONTH(A2882),"00"),$H$2:$I$13,2,FALSE)</f>
        <v>Feb</v>
      </c>
      <c r="D2882" t="str">
        <f t="shared" si="276"/>
        <v>2016_Feb</v>
      </c>
      <c r="E2882" s="12" t="str">
        <f t="shared" si="277"/>
        <v>19_Feb</v>
      </c>
      <c r="F2882" s="12" t="str">
        <f t="shared" si="278"/>
        <v>Feb-16</v>
      </c>
      <c r="G2882" s="12"/>
    </row>
    <row r="2883" spans="1:7">
      <c r="A2883" s="2">
        <f t="shared" si="280"/>
        <v>42420</v>
      </c>
      <c r="B2883" t="str">
        <f t="shared" si="279"/>
        <v>2016_02</v>
      </c>
      <c r="C2883" t="str">
        <f t="shared" si="281"/>
        <v>Feb</v>
      </c>
      <c r="D2883" t="str">
        <f t="shared" ref="D2883:D2946" si="282">TEXT(YEAR(A2883),"0000")&amp;"_"&amp;C2883</f>
        <v>2016_Feb</v>
      </c>
      <c r="E2883" s="12" t="str">
        <f t="shared" ref="E2883:E2946" si="283">VLOOKUP(DAY(A2883),$G$2:$H$32,2,FALSE)&amp;"_"&amp;C2883</f>
        <v>20_Feb</v>
      </c>
      <c r="F2883" s="12" t="str">
        <f t="shared" si="278"/>
        <v>Feb-16</v>
      </c>
      <c r="G2883" s="12"/>
    </row>
    <row r="2884" spans="1:7">
      <c r="A2884" s="2">
        <f t="shared" si="280"/>
        <v>42421</v>
      </c>
      <c r="B2884" t="str">
        <f t="shared" si="279"/>
        <v>2016_02</v>
      </c>
      <c r="C2884" t="str">
        <f t="shared" si="281"/>
        <v>Feb</v>
      </c>
      <c r="D2884" t="str">
        <f t="shared" si="282"/>
        <v>2016_Feb</v>
      </c>
      <c r="E2884" s="12" t="str">
        <f t="shared" si="283"/>
        <v>21_Feb</v>
      </c>
      <c r="F2884" s="12" t="str">
        <f t="shared" ref="F2884:F2947" si="284">C2884&amp;"-"&amp;RIGHT(YEAR(A2884),2)</f>
        <v>Feb-16</v>
      </c>
      <c r="G2884" s="12"/>
    </row>
    <row r="2885" spans="1:7">
      <c r="A2885" s="2">
        <f t="shared" si="280"/>
        <v>42422</v>
      </c>
      <c r="B2885" t="str">
        <f t="shared" si="279"/>
        <v>2016_02</v>
      </c>
      <c r="C2885" t="str">
        <f t="shared" si="281"/>
        <v>Feb</v>
      </c>
      <c r="D2885" t="str">
        <f t="shared" si="282"/>
        <v>2016_Feb</v>
      </c>
      <c r="E2885" s="12" t="str">
        <f t="shared" si="283"/>
        <v>22_Feb</v>
      </c>
      <c r="F2885" s="12" t="str">
        <f t="shared" si="284"/>
        <v>Feb-16</v>
      </c>
      <c r="G2885" s="12"/>
    </row>
    <row r="2886" spans="1:7">
      <c r="A2886" s="2">
        <f t="shared" si="280"/>
        <v>42423</v>
      </c>
      <c r="B2886" t="str">
        <f t="shared" si="279"/>
        <v>2016_02</v>
      </c>
      <c r="C2886" t="str">
        <f t="shared" si="281"/>
        <v>Feb</v>
      </c>
      <c r="D2886" t="str">
        <f t="shared" si="282"/>
        <v>2016_Feb</v>
      </c>
      <c r="E2886" s="12" t="str">
        <f t="shared" si="283"/>
        <v>23_Feb</v>
      </c>
      <c r="F2886" s="12" t="str">
        <f t="shared" si="284"/>
        <v>Feb-16</v>
      </c>
      <c r="G2886" s="12"/>
    </row>
    <row r="2887" spans="1:7">
      <c r="A2887" s="2">
        <f t="shared" si="280"/>
        <v>42424</v>
      </c>
      <c r="B2887" t="str">
        <f t="shared" si="279"/>
        <v>2016_02</v>
      </c>
      <c r="C2887" t="str">
        <f t="shared" si="281"/>
        <v>Feb</v>
      </c>
      <c r="D2887" t="str">
        <f t="shared" si="282"/>
        <v>2016_Feb</v>
      </c>
      <c r="E2887" s="12" t="str">
        <f t="shared" si="283"/>
        <v>24_Feb</v>
      </c>
      <c r="F2887" s="12" t="str">
        <f t="shared" si="284"/>
        <v>Feb-16</v>
      </c>
      <c r="G2887" s="12"/>
    </row>
    <row r="2888" spans="1:7">
      <c r="A2888" s="2">
        <f t="shared" si="280"/>
        <v>42425</v>
      </c>
      <c r="B2888" t="str">
        <f t="shared" si="279"/>
        <v>2016_02</v>
      </c>
      <c r="C2888" t="str">
        <f t="shared" si="281"/>
        <v>Feb</v>
      </c>
      <c r="D2888" t="str">
        <f t="shared" si="282"/>
        <v>2016_Feb</v>
      </c>
      <c r="E2888" s="12" t="str">
        <f t="shared" si="283"/>
        <v>25_Feb</v>
      </c>
      <c r="F2888" s="12" t="str">
        <f t="shared" si="284"/>
        <v>Feb-16</v>
      </c>
      <c r="G2888" s="12"/>
    </row>
    <row r="2889" spans="1:7">
      <c r="A2889" s="2">
        <f t="shared" si="280"/>
        <v>42426</v>
      </c>
      <c r="B2889" t="str">
        <f t="shared" si="279"/>
        <v>2016_02</v>
      </c>
      <c r="C2889" t="str">
        <f t="shared" si="281"/>
        <v>Feb</v>
      </c>
      <c r="D2889" t="str">
        <f t="shared" si="282"/>
        <v>2016_Feb</v>
      </c>
      <c r="E2889" s="12" t="str">
        <f t="shared" si="283"/>
        <v>26_Feb</v>
      </c>
      <c r="F2889" s="12" t="str">
        <f t="shared" si="284"/>
        <v>Feb-16</v>
      </c>
      <c r="G2889" s="12"/>
    </row>
    <row r="2890" spans="1:7">
      <c r="A2890" s="2">
        <f t="shared" si="280"/>
        <v>42427</v>
      </c>
      <c r="B2890" t="str">
        <f t="shared" si="279"/>
        <v>2016_02</v>
      </c>
      <c r="C2890" t="str">
        <f t="shared" si="281"/>
        <v>Feb</v>
      </c>
      <c r="D2890" t="str">
        <f t="shared" si="282"/>
        <v>2016_Feb</v>
      </c>
      <c r="E2890" s="12" t="str">
        <f t="shared" si="283"/>
        <v>27_Feb</v>
      </c>
      <c r="F2890" s="12" t="str">
        <f t="shared" si="284"/>
        <v>Feb-16</v>
      </c>
      <c r="G2890" s="12"/>
    </row>
    <row r="2891" spans="1:7">
      <c r="A2891" s="2">
        <f t="shared" si="280"/>
        <v>42428</v>
      </c>
      <c r="B2891" t="str">
        <f t="shared" ref="B2891:B2954" si="285">TEXT(YEAR(A2891),"0000")&amp;"_"&amp;TEXT(MONTH(A2891),"00")</f>
        <v>2016_02</v>
      </c>
      <c r="C2891" t="str">
        <f t="shared" si="281"/>
        <v>Feb</v>
      </c>
      <c r="D2891" t="str">
        <f t="shared" si="282"/>
        <v>2016_Feb</v>
      </c>
      <c r="E2891" s="12" t="str">
        <f t="shared" si="283"/>
        <v>28_Feb</v>
      </c>
      <c r="F2891" s="12" t="str">
        <f t="shared" si="284"/>
        <v>Feb-16</v>
      </c>
      <c r="G2891" s="12"/>
    </row>
    <row r="2892" spans="1:7">
      <c r="A2892" s="2">
        <f t="shared" ref="A2892:A2955" si="286">A2891+1</f>
        <v>42429</v>
      </c>
      <c r="B2892" t="str">
        <f t="shared" si="285"/>
        <v>2016_02</v>
      </c>
      <c r="C2892" t="str">
        <f t="shared" si="281"/>
        <v>Feb</v>
      </c>
      <c r="D2892" t="str">
        <f t="shared" si="282"/>
        <v>2016_Feb</v>
      </c>
      <c r="E2892" s="12" t="str">
        <f t="shared" si="283"/>
        <v>29_Feb</v>
      </c>
      <c r="F2892" s="12" t="str">
        <f t="shared" si="284"/>
        <v>Feb-16</v>
      </c>
      <c r="G2892" s="12"/>
    </row>
    <row r="2893" spans="1:7">
      <c r="A2893" s="2">
        <f t="shared" si="286"/>
        <v>42430</v>
      </c>
      <c r="B2893" t="str">
        <f t="shared" si="285"/>
        <v>2016_03</v>
      </c>
      <c r="C2893" t="str">
        <f t="shared" si="281"/>
        <v>Mar</v>
      </c>
      <c r="D2893" t="str">
        <f t="shared" si="282"/>
        <v>2016_Mar</v>
      </c>
      <c r="E2893" s="12" t="str">
        <f t="shared" si="283"/>
        <v>01_Mar</v>
      </c>
      <c r="F2893" s="12" t="str">
        <f t="shared" si="284"/>
        <v>Mar-16</v>
      </c>
      <c r="G2893" s="12"/>
    </row>
    <row r="2894" spans="1:7">
      <c r="A2894" s="2">
        <f t="shared" si="286"/>
        <v>42431</v>
      </c>
      <c r="B2894" t="str">
        <f t="shared" si="285"/>
        <v>2016_03</v>
      </c>
      <c r="C2894" t="str">
        <f t="shared" si="281"/>
        <v>Mar</v>
      </c>
      <c r="D2894" t="str">
        <f t="shared" si="282"/>
        <v>2016_Mar</v>
      </c>
      <c r="E2894" s="12" t="str">
        <f t="shared" si="283"/>
        <v>02_Mar</v>
      </c>
      <c r="F2894" s="12" t="str">
        <f t="shared" si="284"/>
        <v>Mar-16</v>
      </c>
      <c r="G2894" s="12"/>
    </row>
    <row r="2895" spans="1:7">
      <c r="A2895" s="2">
        <f t="shared" si="286"/>
        <v>42432</v>
      </c>
      <c r="B2895" t="str">
        <f t="shared" si="285"/>
        <v>2016_03</v>
      </c>
      <c r="C2895" t="str">
        <f t="shared" si="281"/>
        <v>Mar</v>
      </c>
      <c r="D2895" t="str">
        <f t="shared" si="282"/>
        <v>2016_Mar</v>
      </c>
      <c r="E2895" s="12" t="str">
        <f t="shared" si="283"/>
        <v>03_Mar</v>
      </c>
      <c r="F2895" s="12" t="str">
        <f t="shared" si="284"/>
        <v>Mar-16</v>
      </c>
      <c r="G2895" s="12"/>
    </row>
    <row r="2896" spans="1:7">
      <c r="A2896" s="2">
        <f t="shared" si="286"/>
        <v>42433</v>
      </c>
      <c r="B2896" t="str">
        <f t="shared" si="285"/>
        <v>2016_03</v>
      </c>
      <c r="C2896" t="str">
        <f t="shared" si="281"/>
        <v>Mar</v>
      </c>
      <c r="D2896" t="str">
        <f t="shared" si="282"/>
        <v>2016_Mar</v>
      </c>
      <c r="E2896" s="12" t="str">
        <f t="shared" si="283"/>
        <v>04_Mar</v>
      </c>
      <c r="F2896" s="12" t="str">
        <f t="shared" si="284"/>
        <v>Mar-16</v>
      </c>
      <c r="G2896" s="12"/>
    </row>
    <row r="2897" spans="1:7">
      <c r="A2897" s="2">
        <f t="shared" si="286"/>
        <v>42434</v>
      </c>
      <c r="B2897" t="str">
        <f t="shared" si="285"/>
        <v>2016_03</v>
      </c>
      <c r="C2897" t="str">
        <f t="shared" si="281"/>
        <v>Mar</v>
      </c>
      <c r="D2897" t="str">
        <f t="shared" si="282"/>
        <v>2016_Mar</v>
      </c>
      <c r="E2897" s="12" t="str">
        <f t="shared" si="283"/>
        <v>05_Mar</v>
      </c>
      <c r="F2897" s="12" t="str">
        <f t="shared" si="284"/>
        <v>Mar-16</v>
      </c>
      <c r="G2897" s="12"/>
    </row>
    <row r="2898" spans="1:7">
      <c r="A2898" s="2">
        <f t="shared" si="286"/>
        <v>42435</v>
      </c>
      <c r="B2898" t="str">
        <f t="shared" si="285"/>
        <v>2016_03</v>
      </c>
      <c r="C2898" t="str">
        <f t="shared" si="281"/>
        <v>Mar</v>
      </c>
      <c r="D2898" t="str">
        <f t="shared" si="282"/>
        <v>2016_Mar</v>
      </c>
      <c r="E2898" s="12" t="str">
        <f t="shared" si="283"/>
        <v>06_Mar</v>
      </c>
      <c r="F2898" s="12" t="str">
        <f t="shared" si="284"/>
        <v>Mar-16</v>
      </c>
      <c r="G2898" s="12"/>
    </row>
    <row r="2899" spans="1:7">
      <c r="A2899" s="2">
        <f t="shared" si="286"/>
        <v>42436</v>
      </c>
      <c r="B2899" t="str">
        <f t="shared" si="285"/>
        <v>2016_03</v>
      </c>
      <c r="C2899" t="str">
        <f t="shared" si="281"/>
        <v>Mar</v>
      </c>
      <c r="D2899" t="str">
        <f t="shared" si="282"/>
        <v>2016_Mar</v>
      </c>
      <c r="E2899" s="12" t="str">
        <f t="shared" si="283"/>
        <v>07_Mar</v>
      </c>
      <c r="F2899" s="12" t="str">
        <f t="shared" si="284"/>
        <v>Mar-16</v>
      </c>
      <c r="G2899" s="12"/>
    </row>
    <row r="2900" spans="1:7">
      <c r="A2900" s="2">
        <f t="shared" si="286"/>
        <v>42437</v>
      </c>
      <c r="B2900" t="str">
        <f t="shared" si="285"/>
        <v>2016_03</v>
      </c>
      <c r="C2900" t="str">
        <f t="shared" si="281"/>
        <v>Mar</v>
      </c>
      <c r="D2900" t="str">
        <f t="shared" si="282"/>
        <v>2016_Mar</v>
      </c>
      <c r="E2900" s="12" t="str">
        <f t="shared" si="283"/>
        <v>08_Mar</v>
      </c>
      <c r="F2900" s="12" t="str">
        <f t="shared" si="284"/>
        <v>Mar-16</v>
      </c>
      <c r="G2900" s="12"/>
    </row>
    <row r="2901" spans="1:7">
      <c r="A2901" s="2">
        <f t="shared" si="286"/>
        <v>42438</v>
      </c>
      <c r="B2901" t="str">
        <f t="shared" si="285"/>
        <v>2016_03</v>
      </c>
      <c r="C2901" t="str">
        <f t="shared" si="281"/>
        <v>Mar</v>
      </c>
      <c r="D2901" t="str">
        <f t="shared" si="282"/>
        <v>2016_Mar</v>
      </c>
      <c r="E2901" s="12" t="str">
        <f t="shared" si="283"/>
        <v>09_Mar</v>
      </c>
      <c r="F2901" s="12" t="str">
        <f t="shared" si="284"/>
        <v>Mar-16</v>
      </c>
      <c r="G2901" s="12"/>
    </row>
    <row r="2902" spans="1:7">
      <c r="A2902" s="2">
        <f t="shared" si="286"/>
        <v>42439</v>
      </c>
      <c r="B2902" t="str">
        <f t="shared" si="285"/>
        <v>2016_03</v>
      </c>
      <c r="C2902" t="str">
        <f t="shared" si="281"/>
        <v>Mar</v>
      </c>
      <c r="D2902" t="str">
        <f t="shared" si="282"/>
        <v>2016_Mar</v>
      </c>
      <c r="E2902" s="12" t="str">
        <f t="shared" si="283"/>
        <v>10_Mar</v>
      </c>
      <c r="F2902" s="12" t="str">
        <f t="shared" si="284"/>
        <v>Mar-16</v>
      </c>
      <c r="G2902" s="12"/>
    </row>
    <row r="2903" spans="1:7">
      <c r="A2903" s="2">
        <f t="shared" si="286"/>
        <v>42440</v>
      </c>
      <c r="B2903" t="str">
        <f t="shared" si="285"/>
        <v>2016_03</v>
      </c>
      <c r="C2903" t="str">
        <f t="shared" si="281"/>
        <v>Mar</v>
      </c>
      <c r="D2903" t="str">
        <f t="shared" si="282"/>
        <v>2016_Mar</v>
      </c>
      <c r="E2903" s="12" t="str">
        <f t="shared" si="283"/>
        <v>11_Mar</v>
      </c>
      <c r="F2903" s="12" t="str">
        <f t="shared" si="284"/>
        <v>Mar-16</v>
      </c>
      <c r="G2903" s="12"/>
    </row>
    <row r="2904" spans="1:7">
      <c r="A2904" s="2">
        <f t="shared" si="286"/>
        <v>42441</v>
      </c>
      <c r="B2904" t="str">
        <f t="shared" si="285"/>
        <v>2016_03</v>
      </c>
      <c r="C2904" t="str">
        <f t="shared" si="281"/>
        <v>Mar</v>
      </c>
      <c r="D2904" t="str">
        <f t="shared" si="282"/>
        <v>2016_Mar</v>
      </c>
      <c r="E2904" s="12" t="str">
        <f t="shared" si="283"/>
        <v>12_Mar</v>
      </c>
      <c r="F2904" s="12" t="str">
        <f t="shared" si="284"/>
        <v>Mar-16</v>
      </c>
      <c r="G2904" s="12"/>
    </row>
    <row r="2905" spans="1:7">
      <c r="A2905" s="2">
        <f t="shared" si="286"/>
        <v>42442</v>
      </c>
      <c r="B2905" t="str">
        <f t="shared" si="285"/>
        <v>2016_03</v>
      </c>
      <c r="C2905" t="str">
        <f t="shared" si="281"/>
        <v>Mar</v>
      </c>
      <c r="D2905" t="str">
        <f t="shared" si="282"/>
        <v>2016_Mar</v>
      </c>
      <c r="E2905" s="12" t="str">
        <f t="shared" si="283"/>
        <v>13_Mar</v>
      </c>
      <c r="F2905" s="12" t="str">
        <f t="shared" si="284"/>
        <v>Mar-16</v>
      </c>
      <c r="G2905" s="12"/>
    </row>
    <row r="2906" spans="1:7">
      <c r="A2906" s="2">
        <f t="shared" si="286"/>
        <v>42443</v>
      </c>
      <c r="B2906" t="str">
        <f t="shared" si="285"/>
        <v>2016_03</v>
      </c>
      <c r="C2906" t="str">
        <f t="shared" si="281"/>
        <v>Mar</v>
      </c>
      <c r="D2906" t="str">
        <f t="shared" si="282"/>
        <v>2016_Mar</v>
      </c>
      <c r="E2906" s="12" t="str">
        <f t="shared" si="283"/>
        <v>14_Mar</v>
      </c>
      <c r="F2906" s="12" t="str">
        <f t="shared" si="284"/>
        <v>Mar-16</v>
      </c>
      <c r="G2906" s="12"/>
    </row>
    <row r="2907" spans="1:7">
      <c r="A2907" s="2">
        <f t="shared" si="286"/>
        <v>42444</v>
      </c>
      <c r="B2907" t="str">
        <f t="shared" si="285"/>
        <v>2016_03</v>
      </c>
      <c r="C2907" t="str">
        <f t="shared" si="281"/>
        <v>Mar</v>
      </c>
      <c r="D2907" t="str">
        <f t="shared" si="282"/>
        <v>2016_Mar</v>
      </c>
      <c r="E2907" s="12" t="str">
        <f t="shared" si="283"/>
        <v>15_Mar</v>
      </c>
      <c r="F2907" s="12" t="str">
        <f t="shared" si="284"/>
        <v>Mar-16</v>
      </c>
      <c r="G2907" s="12"/>
    </row>
    <row r="2908" spans="1:7">
      <c r="A2908" s="2">
        <f t="shared" si="286"/>
        <v>42445</v>
      </c>
      <c r="B2908" t="str">
        <f t="shared" si="285"/>
        <v>2016_03</v>
      </c>
      <c r="C2908" t="str">
        <f t="shared" si="281"/>
        <v>Mar</v>
      </c>
      <c r="D2908" t="str">
        <f t="shared" si="282"/>
        <v>2016_Mar</v>
      </c>
      <c r="E2908" s="12" t="str">
        <f t="shared" si="283"/>
        <v>16_Mar</v>
      </c>
      <c r="F2908" s="12" t="str">
        <f t="shared" si="284"/>
        <v>Mar-16</v>
      </c>
      <c r="G2908" s="12"/>
    </row>
    <row r="2909" spans="1:7">
      <c r="A2909" s="2">
        <f t="shared" si="286"/>
        <v>42446</v>
      </c>
      <c r="B2909" t="str">
        <f t="shared" si="285"/>
        <v>2016_03</v>
      </c>
      <c r="C2909" t="str">
        <f t="shared" si="281"/>
        <v>Mar</v>
      </c>
      <c r="D2909" t="str">
        <f t="shared" si="282"/>
        <v>2016_Mar</v>
      </c>
      <c r="E2909" s="12" t="str">
        <f t="shared" si="283"/>
        <v>17_Mar</v>
      </c>
      <c r="F2909" s="12" t="str">
        <f t="shared" si="284"/>
        <v>Mar-16</v>
      </c>
      <c r="G2909" s="12"/>
    </row>
    <row r="2910" spans="1:7">
      <c r="A2910" s="2">
        <f t="shared" si="286"/>
        <v>42447</v>
      </c>
      <c r="B2910" t="str">
        <f t="shared" si="285"/>
        <v>2016_03</v>
      </c>
      <c r="C2910" t="str">
        <f t="shared" si="281"/>
        <v>Mar</v>
      </c>
      <c r="D2910" t="str">
        <f t="shared" si="282"/>
        <v>2016_Mar</v>
      </c>
      <c r="E2910" s="12" t="str">
        <f t="shared" si="283"/>
        <v>18_Mar</v>
      </c>
      <c r="F2910" s="12" t="str">
        <f t="shared" si="284"/>
        <v>Mar-16</v>
      </c>
      <c r="G2910" s="12"/>
    </row>
    <row r="2911" spans="1:7">
      <c r="A2911" s="2">
        <f t="shared" si="286"/>
        <v>42448</v>
      </c>
      <c r="B2911" t="str">
        <f t="shared" si="285"/>
        <v>2016_03</v>
      </c>
      <c r="C2911" t="str">
        <f t="shared" si="281"/>
        <v>Mar</v>
      </c>
      <c r="D2911" t="str">
        <f t="shared" si="282"/>
        <v>2016_Mar</v>
      </c>
      <c r="E2911" s="12" t="str">
        <f t="shared" si="283"/>
        <v>19_Mar</v>
      </c>
      <c r="F2911" s="12" t="str">
        <f t="shared" si="284"/>
        <v>Mar-16</v>
      </c>
      <c r="G2911" s="12"/>
    </row>
    <row r="2912" spans="1:7">
      <c r="A2912" s="2">
        <f t="shared" si="286"/>
        <v>42449</v>
      </c>
      <c r="B2912" t="str">
        <f t="shared" si="285"/>
        <v>2016_03</v>
      </c>
      <c r="C2912" t="str">
        <f t="shared" si="281"/>
        <v>Mar</v>
      </c>
      <c r="D2912" t="str">
        <f t="shared" si="282"/>
        <v>2016_Mar</v>
      </c>
      <c r="E2912" s="12" t="str">
        <f t="shared" si="283"/>
        <v>20_Mar</v>
      </c>
      <c r="F2912" s="12" t="str">
        <f t="shared" si="284"/>
        <v>Mar-16</v>
      </c>
      <c r="G2912" s="12"/>
    </row>
    <row r="2913" spans="1:7">
      <c r="A2913" s="2">
        <f t="shared" si="286"/>
        <v>42450</v>
      </c>
      <c r="B2913" t="str">
        <f t="shared" si="285"/>
        <v>2016_03</v>
      </c>
      <c r="C2913" t="str">
        <f t="shared" si="281"/>
        <v>Mar</v>
      </c>
      <c r="D2913" t="str">
        <f t="shared" si="282"/>
        <v>2016_Mar</v>
      </c>
      <c r="E2913" s="12" t="str">
        <f t="shared" si="283"/>
        <v>21_Mar</v>
      </c>
      <c r="F2913" s="12" t="str">
        <f t="shared" si="284"/>
        <v>Mar-16</v>
      </c>
      <c r="G2913" s="12"/>
    </row>
    <row r="2914" spans="1:7">
      <c r="A2914" s="2">
        <f t="shared" si="286"/>
        <v>42451</v>
      </c>
      <c r="B2914" t="str">
        <f t="shared" si="285"/>
        <v>2016_03</v>
      </c>
      <c r="C2914" t="str">
        <f t="shared" si="281"/>
        <v>Mar</v>
      </c>
      <c r="D2914" t="str">
        <f t="shared" si="282"/>
        <v>2016_Mar</v>
      </c>
      <c r="E2914" s="12" t="str">
        <f t="shared" si="283"/>
        <v>22_Mar</v>
      </c>
      <c r="F2914" s="12" t="str">
        <f t="shared" si="284"/>
        <v>Mar-16</v>
      </c>
      <c r="G2914" s="12"/>
    </row>
    <row r="2915" spans="1:7">
      <c r="A2915" s="2">
        <f t="shared" si="286"/>
        <v>42452</v>
      </c>
      <c r="B2915" t="str">
        <f t="shared" si="285"/>
        <v>2016_03</v>
      </c>
      <c r="C2915" t="str">
        <f t="shared" si="281"/>
        <v>Mar</v>
      </c>
      <c r="D2915" t="str">
        <f t="shared" si="282"/>
        <v>2016_Mar</v>
      </c>
      <c r="E2915" s="12" t="str">
        <f t="shared" si="283"/>
        <v>23_Mar</v>
      </c>
      <c r="F2915" s="12" t="str">
        <f t="shared" si="284"/>
        <v>Mar-16</v>
      </c>
      <c r="G2915" s="12"/>
    </row>
    <row r="2916" spans="1:7">
      <c r="A2916" s="2">
        <f t="shared" si="286"/>
        <v>42453</v>
      </c>
      <c r="B2916" t="str">
        <f t="shared" si="285"/>
        <v>2016_03</v>
      </c>
      <c r="C2916" t="str">
        <f t="shared" si="281"/>
        <v>Mar</v>
      </c>
      <c r="D2916" t="str">
        <f t="shared" si="282"/>
        <v>2016_Mar</v>
      </c>
      <c r="E2916" s="12" t="str">
        <f t="shared" si="283"/>
        <v>24_Mar</v>
      </c>
      <c r="F2916" s="12" t="str">
        <f t="shared" si="284"/>
        <v>Mar-16</v>
      </c>
      <c r="G2916" s="12"/>
    </row>
    <row r="2917" spans="1:7">
      <c r="A2917" s="2">
        <f t="shared" si="286"/>
        <v>42454</v>
      </c>
      <c r="B2917" t="str">
        <f t="shared" si="285"/>
        <v>2016_03</v>
      </c>
      <c r="C2917" t="str">
        <f t="shared" si="281"/>
        <v>Mar</v>
      </c>
      <c r="D2917" t="str">
        <f t="shared" si="282"/>
        <v>2016_Mar</v>
      </c>
      <c r="E2917" s="12" t="str">
        <f t="shared" si="283"/>
        <v>25_Mar</v>
      </c>
      <c r="F2917" s="12" t="str">
        <f t="shared" si="284"/>
        <v>Mar-16</v>
      </c>
      <c r="G2917" s="12"/>
    </row>
    <row r="2918" spans="1:7">
      <c r="A2918" s="2">
        <f t="shared" si="286"/>
        <v>42455</v>
      </c>
      <c r="B2918" t="str">
        <f t="shared" si="285"/>
        <v>2016_03</v>
      </c>
      <c r="C2918" t="str">
        <f t="shared" si="281"/>
        <v>Mar</v>
      </c>
      <c r="D2918" t="str">
        <f t="shared" si="282"/>
        <v>2016_Mar</v>
      </c>
      <c r="E2918" s="12" t="str">
        <f t="shared" si="283"/>
        <v>26_Mar</v>
      </c>
      <c r="F2918" s="12" t="str">
        <f t="shared" si="284"/>
        <v>Mar-16</v>
      </c>
      <c r="G2918" s="12"/>
    </row>
    <row r="2919" spans="1:7">
      <c r="A2919" s="2">
        <f t="shared" si="286"/>
        <v>42456</v>
      </c>
      <c r="B2919" t="str">
        <f t="shared" si="285"/>
        <v>2016_03</v>
      </c>
      <c r="C2919" t="str">
        <f t="shared" si="281"/>
        <v>Mar</v>
      </c>
      <c r="D2919" t="str">
        <f t="shared" si="282"/>
        <v>2016_Mar</v>
      </c>
      <c r="E2919" s="12" t="str">
        <f t="shared" si="283"/>
        <v>27_Mar</v>
      </c>
      <c r="F2919" s="12" t="str">
        <f t="shared" si="284"/>
        <v>Mar-16</v>
      </c>
      <c r="G2919" s="12"/>
    </row>
    <row r="2920" spans="1:7">
      <c r="A2920" s="2">
        <f t="shared" si="286"/>
        <v>42457</v>
      </c>
      <c r="B2920" t="str">
        <f t="shared" si="285"/>
        <v>2016_03</v>
      </c>
      <c r="C2920" t="str">
        <f t="shared" si="281"/>
        <v>Mar</v>
      </c>
      <c r="D2920" t="str">
        <f t="shared" si="282"/>
        <v>2016_Mar</v>
      </c>
      <c r="E2920" s="12" t="str">
        <f t="shared" si="283"/>
        <v>28_Mar</v>
      </c>
      <c r="F2920" s="12" t="str">
        <f t="shared" si="284"/>
        <v>Mar-16</v>
      </c>
      <c r="G2920" s="12"/>
    </row>
    <row r="2921" spans="1:7">
      <c r="A2921" s="2">
        <f t="shared" si="286"/>
        <v>42458</v>
      </c>
      <c r="B2921" t="str">
        <f t="shared" si="285"/>
        <v>2016_03</v>
      </c>
      <c r="C2921" t="str">
        <f t="shared" si="281"/>
        <v>Mar</v>
      </c>
      <c r="D2921" t="str">
        <f t="shared" si="282"/>
        <v>2016_Mar</v>
      </c>
      <c r="E2921" s="12" t="str">
        <f t="shared" si="283"/>
        <v>29_Mar</v>
      </c>
      <c r="F2921" s="12" t="str">
        <f t="shared" si="284"/>
        <v>Mar-16</v>
      </c>
      <c r="G2921" s="12"/>
    </row>
    <row r="2922" spans="1:7">
      <c r="A2922" s="2">
        <f t="shared" si="286"/>
        <v>42459</v>
      </c>
      <c r="B2922" t="str">
        <f t="shared" si="285"/>
        <v>2016_03</v>
      </c>
      <c r="C2922" t="str">
        <f t="shared" si="281"/>
        <v>Mar</v>
      </c>
      <c r="D2922" t="str">
        <f t="shared" si="282"/>
        <v>2016_Mar</v>
      </c>
      <c r="E2922" s="12" t="str">
        <f t="shared" si="283"/>
        <v>30_Mar</v>
      </c>
      <c r="F2922" s="12" t="str">
        <f t="shared" si="284"/>
        <v>Mar-16</v>
      </c>
      <c r="G2922" s="12"/>
    </row>
    <row r="2923" spans="1:7">
      <c r="A2923" s="2">
        <f t="shared" si="286"/>
        <v>42460</v>
      </c>
      <c r="B2923" t="str">
        <f t="shared" si="285"/>
        <v>2016_03</v>
      </c>
      <c r="C2923" t="str">
        <f t="shared" si="281"/>
        <v>Mar</v>
      </c>
      <c r="D2923" t="str">
        <f t="shared" si="282"/>
        <v>2016_Mar</v>
      </c>
      <c r="E2923" s="12" t="str">
        <f t="shared" si="283"/>
        <v>31_Mar</v>
      </c>
      <c r="F2923" s="12" t="str">
        <f t="shared" si="284"/>
        <v>Mar-16</v>
      </c>
      <c r="G2923" s="12"/>
    </row>
    <row r="2924" spans="1:7">
      <c r="A2924" s="2">
        <f t="shared" si="286"/>
        <v>42461</v>
      </c>
      <c r="B2924" t="str">
        <f t="shared" si="285"/>
        <v>2016_04</v>
      </c>
      <c r="C2924" t="str">
        <f t="shared" si="281"/>
        <v>Apr</v>
      </c>
      <c r="D2924" t="str">
        <f t="shared" si="282"/>
        <v>2016_Apr</v>
      </c>
      <c r="E2924" s="12" t="str">
        <f t="shared" si="283"/>
        <v>01_Apr</v>
      </c>
      <c r="F2924" s="12" t="str">
        <f t="shared" si="284"/>
        <v>Apr-16</v>
      </c>
      <c r="G2924" s="12"/>
    </row>
    <row r="2925" spans="1:7">
      <c r="A2925" s="2">
        <f t="shared" si="286"/>
        <v>42462</v>
      </c>
      <c r="B2925" t="str">
        <f t="shared" si="285"/>
        <v>2016_04</v>
      </c>
      <c r="C2925" t="str">
        <f t="shared" si="281"/>
        <v>Apr</v>
      </c>
      <c r="D2925" t="str">
        <f t="shared" si="282"/>
        <v>2016_Apr</v>
      </c>
      <c r="E2925" s="12" t="str">
        <f t="shared" si="283"/>
        <v>02_Apr</v>
      </c>
      <c r="F2925" s="12" t="str">
        <f t="shared" si="284"/>
        <v>Apr-16</v>
      </c>
      <c r="G2925" s="12"/>
    </row>
    <row r="2926" spans="1:7">
      <c r="A2926" s="2">
        <f t="shared" si="286"/>
        <v>42463</v>
      </c>
      <c r="B2926" t="str">
        <f t="shared" si="285"/>
        <v>2016_04</v>
      </c>
      <c r="C2926" t="str">
        <f t="shared" si="281"/>
        <v>Apr</v>
      </c>
      <c r="D2926" t="str">
        <f t="shared" si="282"/>
        <v>2016_Apr</v>
      </c>
      <c r="E2926" s="12" t="str">
        <f t="shared" si="283"/>
        <v>03_Apr</v>
      </c>
      <c r="F2926" s="12" t="str">
        <f t="shared" si="284"/>
        <v>Apr-16</v>
      </c>
      <c r="G2926" s="12"/>
    </row>
    <row r="2927" spans="1:7">
      <c r="A2927" s="2">
        <f t="shared" si="286"/>
        <v>42464</v>
      </c>
      <c r="B2927" t="str">
        <f t="shared" si="285"/>
        <v>2016_04</v>
      </c>
      <c r="C2927" t="str">
        <f t="shared" si="281"/>
        <v>Apr</v>
      </c>
      <c r="D2927" t="str">
        <f t="shared" si="282"/>
        <v>2016_Apr</v>
      </c>
      <c r="E2927" s="12" t="str">
        <f t="shared" si="283"/>
        <v>04_Apr</v>
      </c>
      <c r="F2927" s="12" t="str">
        <f t="shared" si="284"/>
        <v>Apr-16</v>
      </c>
      <c r="G2927" s="12"/>
    </row>
    <row r="2928" spans="1:7">
      <c r="A2928" s="2">
        <f t="shared" si="286"/>
        <v>42465</v>
      </c>
      <c r="B2928" t="str">
        <f t="shared" si="285"/>
        <v>2016_04</v>
      </c>
      <c r="C2928" t="str">
        <f t="shared" si="281"/>
        <v>Apr</v>
      </c>
      <c r="D2928" t="str">
        <f t="shared" si="282"/>
        <v>2016_Apr</v>
      </c>
      <c r="E2928" s="12" t="str">
        <f t="shared" si="283"/>
        <v>05_Apr</v>
      </c>
      <c r="F2928" s="12" t="str">
        <f t="shared" si="284"/>
        <v>Apr-16</v>
      </c>
      <c r="G2928" s="12"/>
    </row>
    <row r="2929" spans="1:7">
      <c r="A2929" s="2">
        <f t="shared" si="286"/>
        <v>42466</v>
      </c>
      <c r="B2929" t="str">
        <f t="shared" si="285"/>
        <v>2016_04</v>
      </c>
      <c r="C2929" t="str">
        <f t="shared" si="281"/>
        <v>Apr</v>
      </c>
      <c r="D2929" t="str">
        <f t="shared" si="282"/>
        <v>2016_Apr</v>
      </c>
      <c r="E2929" s="12" t="str">
        <f t="shared" si="283"/>
        <v>06_Apr</v>
      </c>
      <c r="F2929" s="12" t="str">
        <f t="shared" si="284"/>
        <v>Apr-16</v>
      </c>
      <c r="G2929" s="12"/>
    </row>
    <row r="2930" spans="1:7">
      <c r="A2930" s="2">
        <f t="shared" si="286"/>
        <v>42467</v>
      </c>
      <c r="B2930" t="str">
        <f t="shared" si="285"/>
        <v>2016_04</v>
      </c>
      <c r="C2930" t="str">
        <f t="shared" si="281"/>
        <v>Apr</v>
      </c>
      <c r="D2930" t="str">
        <f t="shared" si="282"/>
        <v>2016_Apr</v>
      </c>
      <c r="E2930" s="12" t="str">
        <f t="shared" si="283"/>
        <v>07_Apr</v>
      </c>
      <c r="F2930" s="12" t="str">
        <f t="shared" si="284"/>
        <v>Apr-16</v>
      </c>
      <c r="G2930" s="12"/>
    </row>
    <row r="2931" spans="1:7">
      <c r="A2931" s="2">
        <f t="shared" si="286"/>
        <v>42468</v>
      </c>
      <c r="B2931" t="str">
        <f t="shared" si="285"/>
        <v>2016_04</v>
      </c>
      <c r="C2931" t="str">
        <f t="shared" si="281"/>
        <v>Apr</v>
      </c>
      <c r="D2931" t="str">
        <f t="shared" si="282"/>
        <v>2016_Apr</v>
      </c>
      <c r="E2931" s="12" t="str">
        <f t="shared" si="283"/>
        <v>08_Apr</v>
      </c>
      <c r="F2931" s="12" t="str">
        <f t="shared" si="284"/>
        <v>Apr-16</v>
      </c>
      <c r="G2931" s="12"/>
    </row>
    <row r="2932" spans="1:7">
      <c r="A2932" s="2">
        <f t="shared" si="286"/>
        <v>42469</v>
      </c>
      <c r="B2932" t="str">
        <f t="shared" si="285"/>
        <v>2016_04</v>
      </c>
      <c r="C2932" t="str">
        <f t="shared" si="281"/>
        <v>Apr</v>
      </c>
      <c r="D2932" t="str">
        <f t="shared" si="282"/>
        <v>2016_Apr</v>
      </c>
      <c r="E2932" s="12" t="str">
        <f t="shared" si="283"/>
        <v>09_Apr</v>
      </c>
      <c r="F2932" s="12" t="str">
        <f t="shared" si="284"/>
        <v>Apr-16</v>
      </c>
      <c r="G2932" s="12"/>
    </row>
    <row r="2933" spans="1:7">
      <c r="A2933" s="2">
        <f t="shared" si="286"/>
        <v>42470</v>
      </c>
      <c r="B2933" t="str">
        <f t="shared" si="285"/>
        <v>2016_04</v>
      </c>
      <c r="C2933" t="str">
        <f t="shared" si="281"/>
        <v>Apr</v>
      </c>
      <c r="D2933" t="str">
        <f t="shared" si="282"/>
        <v>2016_Apr</v>
      </c>
      <c r="E2933" s="12" t="str">
        <f t="shared" si="283"/>
        <v>10_Apr</v>
      </c>
      <c r="F2933" s="12" t="str">
        <f t="shared" si="284"/>
        <v>Apr-16</v>
      </c>
      <c r="G2933" s="12"/>
    </row>
    <row r="2934" spans="1:7">
      <c r="A2934" s="2">
        <f t="shared" si="286"/>
        <v>42471</v>
      </c>
      <c r="B2934" t="str">
        <f t="shared" si="285"/>
        <v>2016_04</v>
      </c>
      <c r="C2934" t="str">
        <f t="shared" si="281"/>
        <v>Apr</v>
      </c>
      <c r="D2934" t="str">
        <f t="shared" si="282"/>
        <v>2016_Apr</v>
      </c>
      <c r="E2934" s="12" t="str">
        <f t="shared" si="283"/>
        <v>11_Apr</v>
      </c>
      <c r="F2934" s="12" t="str">
        <f t="shared" si="284"/>
        <v>Apr-16</v>
      </c>
      <c r="G2934" s="12"/>
    </row>
    <row r="2935" spans="1:7">
      <c r="A2935" s="2">
        <f t="shared" si="286"/>
        <v>42472</v>
      </c>
      <c r="B2935" t="str">
        <f t="shared" si="285"/>
        <v>2016_04</v>
      </c>
      <c r="C2935" t="str">
        <f t="shared" si="281"/>
        <v>Apr</v>
      </c>
      <c r="D2935" t="str">
        <f t="shared" si="282"/>
        <v>2016_Apr</v>
      </c>
      <c r="E2935" s="12" t="str">
        <f t="shared" si="283"/>
        <v>12_Apr</v>
      </c>
      <c r="F2935" s="12" t="str">
        <f t="shared" si="284"/>
        <v>Apr-16</v>
      </c>
      <c r="G2935" s="12"/>
    </row>
    <row r="2936" spans="1:7">
      <c r="A2936" s="2">
        <f t="shared" si="286"/>
        <v>42473</v>
      </c>
      <c r="B2936" t="str">
        <f t="shared" si="285"/>
        <v>2016_04</v>
      </c>
      <c r="C2936" t="str">
        <f t="shared" si="281"/>
        <v>Apr</v>
      </c>
      <c r="D2936" t="str">
        <f t="shared" si="282"/>
        <v>2016_Apr</v>
      </c>
      <c r="E2936" s="12" t="str">
        <f t="shared" si="283"/>
        <v>13_Apr</v>
      </c>
      <c r="F2936" s="12" t="str">
        <f t="shared" si="284"/>
        <v>Apr-16</v>
      </c>
      <c r="G2936" s="12"/>
    </row>
    <row r="2937" spans="1:7">
      <c r="A2937" s="2">
        <f t="shared" si="286"/>
        <v>42474</v>
      </c>
      <c r="B2937" t="str">
        <f t="shared" si="285"/>
        <v>2016_04</v>
      </c>
      <c r="C2937" t="str">
        <f t="shared" si="281"/>
        <v>Apr</v>
      </c>
      <c r="D2937" t="str">
        <f t="shared" si="282"/>
        <v>2016_Apr</v>
      </c>
      <c r="E2937" s="12" t="str">
        <f t="shared" si="283"/>
        <v>14_Apr</v>
      </c>
      <c r="F2937" s="12" t="str">
        <f t="shared" si="284"/>
        <v>Apr-16</v>
      </c>
      <c r="G2937" s="12"/>
    </row>
    <row r="2938" spans="1:7">
      <c r="A2938" s="2">
        <f t="shared" si="286"/>
        <v>42475</v>
      </c>
      <c r="B2938" t="str">
        <f t="shared" si="285"/>
        <v>2016_04</v>
      </c>
      <c r="C2938" t="str">
        <f t="shared" si="281"/>
        <v>Apr</v>
      </c>
      <c r="D2938" t="str">
        <f t="shared" si="282"/>
        <v>2016_Apr</v>
      </c>
      <c r="E2938" s="12" t="str">
        <f t="shared" si="283"/>
        <v>15_Apr</v>
      </c>
      <c r="F2938" s="12" t="str">
        <f t="shared" si="284"/>
        <v>Apr-16</v>
      </c>
      <c r="G2938" s="12"/>
    </row>
    <row r="2939" spans="1:7">
      <c r="A2939" s="2">
        <f t="shared" si="286"/>
        <v>42476</v>
      </c>
      <c r="B2939" t="str">
        <f t="shared" si="285"/>
        <v>2016_04</v>
      </c>
      <c r="C2939" t="str">
        <f t="shared" si="281"/>
        <v>Apr</v>
      </c>
      <c r="D2939" t="str">
        <f t="shared" si="282"/>
        <v>2016_Apr</v>
      </c>
      <c r="E2939" s="12" t="str">
        <f t="shared" si="283"/>
        <v>16_Apr</v>
      </c>
      <c r="F2939" s="12" t="str">
        <f t="shared" si="284"/>
        <v>Apr-16</v>
      </c>
      <c r="G2939" s="12"/>
    </row>
    <row r="2940" spans="1:7">
      <c r="A2940" s="2">
        <f t="shared" si="286"/>
        <v>42477</v>
      </c>
      <c r="B2940" t="str">
        <f t="shared" si="285"/>
        <v>2016_04</v>
      </c>
      <c r="C2940" t="str">
        <f t="shared" si="281"/>
        <v>Apr</v>
      </c>
      <c r="D2940" t="str">
        <f t="shared" si="282"/>
        <v>2016_Apr</v>
      </c>
      <c r="E2940" s="12" t="str">
        <f t="shared" si="283"/>
        <v>17_Apr</v>
      </c>
      <c r="F2940" s="12" t="str">
        <f t="shared" si="284"/>
        <v>Apr-16</v>
      </c>
      <c r="G2940" s="12"/>
    </row>
    <row r="2941" spans="1:7">
      <c r="A2941" s="2">
        <f t="shared" si="286"/>
        <v>42478</v>
      </c>
      <c r="B2941" t="str">
        <f t="shared" si="285"/>
        <v>2016_04</v>
      </c>
      <c r="C2941" t="str">
        <f t="shared" si="281"/>
        <v>Apr</v>
      </c>
      <c r="D2941" t="str">
        <f t="shared" si="282"/>
        <v>2016_Apr</v>
      </c>
      <c r="E2941" s="12" t="str">
        <f t="shared" si="283"/>
        <v>18_Apr</v>
      </c>
      <c r="F2941" s="12" t="str">
        <f t="shared" si="284"/>
        <v>Apr-16</v>
      </c>
      <c r="G2941" s="12"/>
    </row>
    <row r="2942" spans="1:7">
      <c r="A2942" s="2">
        <f t="shared" si="286"/>
        <v>42479</v>
      </c>
      <c r="B2942" t="str">
        <f t="shared" si="285"/>
        <v>2016_04</v>
      </c>
      <c r="C2942" t="str">
        <f t="shared" si="281"/>
        <v>Apr</v>
      </c>
      <c r="D2942" t="str">
        <f t="shared" si="282"/>
        <v>2016_Apr</v>
      </c>
      <c r="E2942" s="12" t="str">
        <f t="shared" si="283"/>
        <v>19_Apr</v>
      </c>
      <c r="F2942" s="12" t="str">
        <f t="shared" si="284"/>
        <v>Apr-16</v>
      </c>
      <c r="G2942" s="12"/>
    </row>
    <row r="2943" spans="1:7">
      <c r="A2943" s="2">
        <f t="shared" si="286"/>
        <v>42480</v>
      </c>
      <c r="B2943" t="str">
        <f t="shared" si="285"/>
        <v>2016_04</v>
      </c>
      <c r="C2943" t="str">
        <f t="shared" si="281"/>
        <v>Apr</v>
      </c>
      <c r="D2943" t="str">
        <f t="shared" si="282"/>
        <v>2016_Apr</v>
      </c>
      <c r="E2943" s="12" t="str">
        <f t="shared" si="283"/>
        <v>20_Apr</v>
      </c>
      <c r="F2943" s="12" t="str">
        <f t="shared" si="284"/>
        <v>Apr-16</v>
      </c>
      <c r="G2943" s="12"/>
    </row>
    <row r="2944" spans="1:7">
      <c r="A2944" s="2">
        <f t="shared" si="286"/>
        <v>42481</v>
      </c>
      <c r="B2944" t="str">
        <f t="shared" si="285"/>
        <v>2016_04</v>
      </c>
      <c r="C2944" t="str">
        <f t="shared" si="281"/>
        <v>Apr</v>
      </c>
      <c r="D2944" t="str">
        <f t="shared" si="282"/>
        <v>2016_Apr</v>
      </c>
      <c r="E2944" s="12" t="str">
        <f t="shared" si="283"/>
        <v>21_Apr</v>
      </c>
      <c r="F2944" s="12" t="str">
        <f t="shared" si="284"/>
        <v>Apr-16</v>
      </c>
      <c r="G2944" s="12"/>
    </row>
    <row r="2945" spans="1:7">
      <c r="A2945" s="2">
        <f t="shared" si="286"/>
        <v>42482</v>
      </c>
      <c r="B2945" t="str">
        <f t="shared" si="285"/>
        <v>2016_04</v>
      </c>
      <c r="C2945" t="str">
        <f t="shared" si="281"/>
        <v>Apr</v>
      </c>
      <c r="D2945" t="str">
        <f t="shared" si="282"/>
        <v>2016_Apr</v>
      </c>
      <c r="E2945" s="12" t="str">
        <f t="shared" si="283"/>
        <v>22_Apr</v>
      </c>
      <c r="F2945" s="12" t="str">
        <f t="shared" si="284"/>
        <v>Apr-16</v>
      </c>
      <c r="G2945" s="12"/>
    </row>
    <row r="2946" spans="1:7">
      <c r="A2946" s="2">
        <f t="shared" si="286"/>
        <v>42483</v>
      </c>
      <c r="B2946" t="str">
        <f t="shared" si="285"/>
        <v>2016_04</v>
      </c>
      <c r="C2946" t="str">
        <f t="shared" ref="C2946:C3009" si="287">VLOOKUP(TEXT(MONTH(A2946),"00"),$H$2:$I$13,2,FALSE)</f>
        <v>Apr</v>
      </c>
      <c r="D2946" t="str">
        <f t="shared" si="282"/>
        <v>2016_Apr</v>
      </c>
      <c r="E2946" s="12" t="str">
        <f t="shared" si="283"/>
        <v>23_Apr</v>
      </c>
      <c r="F2946" s="12" t="str">
        <f t="shared" si="284"/>
        <v>Apr-16</v>
      </c>
      <c r="G2946" s="12"/>
    </row>
    <row r="2947" spans="1:7">
      <c r="A2947" s="2">
        <f t="shared" si="286"/>
        <v>42484</v>
      </c>
      <c r="B2947" t="str">
        <f t="shared" si="285"/>
        <v>2016_04</v>
      </c>
      <c r="C2947" t="str">
        <f t="shared" si="287"/>
        <v>Apr</v>
      </c>
      <c r="D2947" t="str">
        <f t="shared" ref="D2947:D3010" si="288">TEXT(YEAR(A2947),"0000")&amp;"_"&amp;C2947</f>
        <v>2016_Apr</v>
      </c>
      <c r="E2947" s="12" t="str">
        <f t="shared" ref="E2947:E3010" si="289">VLOOKUP(DAY(A2947),$G$2:$H$32,2,FALSE)&amp;"_"&amp;C2947</f>
        <v>24_Apr</v>
      </c>
      <c r="F2947" s="12" t="str">
        <f t="shared" si="284"/>
        <v>Apr-16</v>
      </c>
      <c r="G2947" s="12"/>
    </row>
    <row r="2948" spans="1:7">
      <c r="A2948" s="2">
        <f t="shared" si="286"/>
        <v>42485</v>
      </c>
      <c r="B2948" t="str">
        <f t="shared" si="285"/>
        <v>2016_04</v>
      </c>
      <c r="C2948" t="str">
        <f t="shared" si="287"/>
        <v>Apr</v>
      </c>
      <c r="D2948" t="str">
        <f t="shared" si="288"/>
        <v>2016_Apr</v>
      </c>
      <c r="E2948" s="12" t="str">
        <f t="shared" si="289"/>
        <v>25_Apr</v>
      </c>
      <c r="F2948" s="12" t="str">
        <f t="shared" ref="F2948:F3011" si="290">C2948&amp;"-"&amp;RIGHT(YEAR(A2948),2)</f>
        <v>Apr-16</v>
      </c>
      <c r="G2948" s="12"/>
    </row>
    <row r="2949" spans="1:7">
      <c r="A2949" s="2">
        <f t="shared" si="286"/>
        <v>42486</v>
      </c>
      <c r="B2949" t="str">
        <f t="shared" si="285"/>
        <v>2016_04</v>
      </c>
      <c r="C2949" t="str">
        <f t="shared" si="287"/>
        <v>Apr</v>
      </c>
      <c r="D2949" t="str">
        <f t="shared" si="288"/>
        <v>2016_Apr</v>
      </c>
      <c r="E2949" s="12" t="str">
        <f t="shared" si="289"/>
        <v>26_Apr</v>
      </c>
      <c r="F2949" s="12" t="str">
        <f t="shared" si="290"/>
        <v>Apr-16</v>
      </c>
      <c r="G2949" s="12"/>
    </row>
    <row r="2950" spans="1:7">
      <c r="A2950" s="2">
        <f t="shared" si="286"/>
        <v>42487</v>
      </c>
      <c r="B2950" t="str">
        <f t="shared" si="285"/>
        <v>2016_04</v>
      </c>
      <c r="C2950" t="str">
        <f t="shared" si="287"/>
        <v>Apr</v>
      </c>
      <c r="D2950" t="str">
        <f t="shared" si="288"/>
        <v>2016_Apr</v>
      </c>
      <c r="E2950" s="12" t="str">
        <f t="shared" si="289"/>
        <v>27_Apr</v>
      </c>
      <c r="F2950" s="12" t="str">
        <f t="shared" si="290"/>
        <v>Apr-16</v>
      </c>
      <c r="G2950" s="12"/>
    </row>
    <row r="2951" spans="1:7">
      <c r="A2951" s="2">
        <f t="shared" si="286"/>
        <v>42488</v>
      </c>
      <c r="B2951" t="str">
        <f t="shared" si="285"/>
        <v>2016_04</v>
      </c>
      <c r="C2951" t="str">
        <f t="shared" si="287"/>
        <v>Apr</v>
      </c>
      <c r="D2951" t="str">
        <f t="shared" si="288"/>
        <v>2016_Apr</v>
      </c>
      <c r="E2951" s="12" t="str">
        <f t="shared" si="289"/>
        <v>28_Apr</v>
      </c>
      <c r="F2951" s="12" t="str">
        <f t="shared" si="290"/>
        <v>Apr-16</v>
      </c>
      <c r="G2951" s="12"/>
    </row>
    <row r="2952" spans="1:7">
      <c r="A2952" s="2">
        <f t="shared" si="286"/>
        <v>42489</v>
      </c>
      <c r="B2952" t="str">
        <f t="shared" si="285"/>
        <v>2016_04</v>
      </c>
      <c r="C2952" t="str">
        <f t="shared" si="287"/>
        <v>Apr</v>
      </c>
      <c r="D2952" t="str">
        <f t="shared" si="288"/>
        <v>2016_Apr</v>
      </c>
      <c r="E2952" s="12" t="str">
        <f t="shared" si="289"/>
        <v>29_Apr</v>
      </c>
      <c r="F2952" s="12" t="str">
        <f t="shared" si="290"/>
        <v>Apr-16</v>
      </c>
      <c r="G2952" s="12"/>
    </row>
    <row r="2953" spans="1:7">
      <c r="A2953" s="2">
        <f t="shared" si="286"/>
        <v>42490</v>
      </c>
      <c r="B2953" t="str">
        <f t="shared" si="285"/>
        <v>2016_04</v>
      </c>
      <c r="C2953" t="str">
        <f t="shared" si="287"/>
        <v>Apr</v>
      </c>
      <c r="D2953" t="str">
        <f t="shared" si="288"/>
        <v>2016_Apr</v>
      </c>
      <c r="E2953" s="12" t="str">
        <f t="shared" si="289"/>
        <v>30_Apr</v>
      </c>
      <c r="F2953" s="12" t="str">
        <f t="shared" si="290"/>
        <v>Apr-16</v>
      </c>
      <c r="G2953" s="12"/>
    </row>
    <row r="2954" spans="1:7">
      <c r="A2954" s="2">
        <f t="shared" si="286"/>
        <v>42491</v>
      </c>
      <c r="B2954" t="str">
        <f t="shared" si="285"/>
        <v>2016_05</v>
      </c>
      <c r="C2954" t="str">
        <f t="shared" si="287"/>
        <v>May</v>
      </c>
      <c r="D2954" t="str">
        <f t="shared" si="288"/>
        <v>2016_May</v>
      </c>
      <c r="E2954" s="12" t="str">
        <f t="shared" si="289"/>
        <v>01_May</v>
      </c>
      <c r="F2954" s="12" t="str">
        <f t="shared" si="290"/>
        <v>May-16</v>
      </c>
      <c r="G2954" s="12"/>
    </row>
    <row r="2955" spans="1:7">
      <c r="A2955" s="2">
        <f t="shared" si="286"/>
        <v>42492</v>
      </c>
      <c r="B2955" t="str">
        <f t="shared" ref="B2955:B3018" si="291">TEXT(YEAR(A2955),"0000")&amp;"_"&amp;TEXT(MONTH(A2955),"00")</f>
        <v>2016_05</v>
      </c>
      <c r="C2955" t="str">
        <f t="shared" si="287"/>
        <v>May</v>
      </c>
      <c r="D2955" t="str">
        <f t="shared" si="288"/>
        <v>2016_May</v>
      </c>
      <c r="E2955" s="12" t="str">
        <f t="shared" si="289"/>
        <v>02_May</v>
      </c>
      <c r="F2955" s="12" t="str">
        <f t="shared" si="290"/>
        <v>May-16</v>
      </c>
      <c r="G2955" s="12"/>
    </row>
    <row r="2956" spans="1:7">
      <c r="A2956" s="2">
        <f t="shared" ref="A2956:A3019" si="292">A2955+1</f>
        <v>42493</v>
      </c>
      <c r="B2956" t="str">
        <f t="shared" si="291"/>
        <v>2016_05</v>
      </c>
      <c r="C2956" t="str">
        <f t="shared" si="287"/>
        <v>May</v>
      </c>
      <c r="D2956" t="str">
        <f t="shared" si="288"/>
        <v>2016_May</v>
      </c>
      <c r="E2956" s="12" t="str">
        <f t="shared" si="289"/>
        <v>03_May</v>
      </c>
      <c r="F2956" s="12" t="str">
        <f t="shared" si="290"/>
        <v>May-16</v>
      </c>
      <c r="G2956" s="12"/>
    </row>
    <row r="2957" spans="1:7">
      <c r="A2957" s="2">
        <f t="shared" si="292"/>
        <v>42494</v>
      </c>
      <c r="B2957" t="str">
        <f t="shared" si="291"/>
        <v>2016_05</v>
      </c>
      <c r="C2957" t="str">
        <f t="shared" si="287"/>
        <v>May</v>
      </c>
      <c r="D2957" t="str">
        <f t="shared" si="288"/>
        <v>2016_May</v>
      </c>
      <c r="E2957" s="12" t="str">
        <f t="shared" si="289"/>
        <v>04_May</v>
      </c>
      <c r="F2957" s="12" t="str">
        <f t="shared" si="290"/>
        <v>May-16</v>
      </c>
      <c r="G2957" s="12"/>
    </row>
    <row r="2958" spans="1:7">
      <c r="A2958" s="2">
        <f t="shared" si="292"/>
        <v>42495</v>
      </c>
      <c r="B2958" t="str">
        <f t="shared" si="291"/>
        <v>2016_05</v>
      </c>
      <c r="C2958" t="str">
        <f t="shared" si="287"/>
        <v>May</v>
      </c>
      <c r="D2958" t="str">
        <f t="shared" si="288"/>
        <v>2016_May</v>
      </c>
      <c r="E2958" s="12" t="str">
        <f t="shared" si="289"/>
        <v>05_May</v>
      </c>
      <c r="F2958" s="12" t="str">
        <f t="shared" si="290"/>
        <v>May-16</v>
      </c>
      <c r="G2958" s="12"/>
    </row>
    <row r="2959" spans="1:7">
      <c r="A2959" s="2">
        <f t="shared" si="292"/>
        <v>42496</v>
      </c>
      <c r="B2959" t="str">
        <f t="shared" si="291"/>
        <v>2016_05</v>
      </c>
      <c r="C2959" t="str">
        <f t="shared" si="287"/>
        <v>May</v>
      </c>
      <c r="D2959" t="str">
        <f t="shared" si="288"/>
        <v>2016_May</v>
      </c>
      <c r="E2959" s="12" t="str">
        <f t="shared" si="289"/>
        <v>06_May</v>
      </c>
      <c r="F2959" s="12" t="str">
        <f t="shared" si="290"/>
        <v>May-16</v>
      </c>
      <c r="G2959" s="12"/>
    </row>
    <row r="2960" spans="1:7">
      <c r="A2960" s="2">
        <f t="shared" si="292"/>
        <v>42497</v>
      </c>
      <c r="B2960" t="str">
        <f t="shared" si="291"/>
        <v>2016_05</v>
      </c>
      <c r="C2960" t="str">
        <f t="shared" si="287"/>
        <v>May</v>
      </c>
      <c r="D2960" t="str">
        <f t="shared" si="288"/>
        <v>2016_May</v>
      </c>
      <c r="E2960" s="12" t="str">
        <f t="shared" si="289"/>
        <v>07_May</v>
      </c>
      <c r="F2960" s="12" t="str">
        <f t="shared" si="290"/>
        <v>May-16</v>
      </c>
      <c r="G2960" s="12"/>
    </row>
    <row r="2961" spans="1:7">
      <c r="A2961" s="2">
        <f t="shared" si="292"/>
        <v>42498</v>
      </c>
      <c r="B2961" t="str">
        <f t="shared" si="291"/>
        <v>2016_05</v>
      </c>
      <c r="C2961" t="str">
        <f t="shared" si="287"/>
        <v>May</v>
      </c>
      <c r="D2961" t="str">
        <f t="shared" si="288"/>
        <v>2016_May</v>
      </c>
      <c r="E2961" s="12" t="str">
        <f t="shared" si="289"/>
        <v>08_May</v>
      </c>
      <c r="F2961" s="12" t="str">
        <f t="shared" si="290"/>
        <v>May-16</v>
      </c>
      <c r="G2961" s="12"/>
    </row>
    <row r="2962" spans="1:7">
      <c r="A2962" s="2">
        <f t="shared" si="292"/>
        <v>42499</v>
      </c>
      <c r="B2962" t="str">
        <f t="shared" si="291"/>
        <v>2016_05</v>
      </c>
      <c r="C2962" t="str">
        <f t="shared" si="287"/>
        <v>May</v>
      </c>
      <c r="D2962" t="str">
        <f t="shared" si="288"/>
        <v>2016_May</v>
      </c>
      <c r="E2962" s="12" t="str">
        <f t="shared" si="289"/>
        <v>09_May</v>
      </c>
      <c r="F2962" s="12" t="str">
        <f t="shared" si="290"/>
        <v>May-16</v>
      </c>
      <c r="G2962" s="12"/>
    </row>
    <row r="2963" spans="1:7">
      <c r="A2963" s="2">
        <f t="shared" si="292"/>
        <v>42500</v>
      </c>
      <c r="B2963" t="str">
        <f t="shared" si="291"/>
        <v>2016_05</v>
      </c>
      <c r="C2963" t="str">
        <f t="shared" si="287"/>
        <v>May</v>
      </c>
      <c r="D2963" t="str">
        <f t="shared" si="288"/>
        <v>2016_May</v>
      </c>
      <c r="E2963" s="12" t="str">
        <f t="shared" si="289"/>
        <v>10_May</v>
      </c>
      <c r="F2963" s="12" t="str">
        <f t="shared" si="290"/>
        <v>May-16</v>
      </c>
      <c r="G2963" s="12"/>
    </row>
    <row r="2964" spans="1:7">
      <c r="A2964" s="2">
        <f t="shared" si="292"/>
        <v>42501</v>
      </c>
      <c r="B2964" t="str">
        <f t="shared" si="291"/>
        <v>2016_05</v>
      </c>
      <c r="C2964" t="str">
        <f t="shared" si="287"/>
        <v>May</v>
      </c>
      <c r="D2964" t="str">
        <f t="shared" si="288"/>
        <v>2016_May</v>
      </c>
      <c r="E2964" s="12" t="str">
        <f t="shared" si="289"/>
        <v>11_May</v>
      </c>
      <c r="F2964" s="12" t="str">
        <f t="shared" si="290"/>
        <v>May-16</v>
      </c>
      <c r="G2964" s="12"/>
    </row>
    <row r="2965" spans="1:7">
      <c r="A2965" s="2">
        <f t="shared" si="292"/>
        <v>42502</v>
      </c>
      <c r="B2965" t="str">
        <f t="shared" si="291"/>
        <v>2016_05</v>
      </c>
      <c r="C2965" t="str">
        <f t="shared" si="287"/>
        <v>May</v>
      </c>
      <c r="D2965" t="str">
        <f t="shared" si="288"/>
        <v>2016_May</v>
      </c>
      <c r="E2965" s="12" t="str">
        <f t="shared" si="289"/>
        <v>12_May</v>
      </c>
      <c r="F2965" s="12" t="str">
        <f t="shared" si="290"/>
        <v>May-16</v>
      </c>
      <c r="G2965" s="12"/>
    </row>
    <row r="2966" spans="1:7">
      <c r="A2966" s="2">
        <f t="shared" si="292"/>
        <v>42503</v>
      </c>
      <c r="B2966" t="str">
        <f t="shared" si="291"/>
        <v>2016_05</v>
      </c>
      <c r="C2966" t="str">
        <f t="shared" si="287"/>
        <v>May</v>
      </c>
      <c r="D2966" t="str">
        <f t="shared" si="288"/>
        <v>2016_May</v>
      </c>
      <c r="E2966" s="12" t="str">
        <f t="shared" si="289"/>
        <v>13_May</v>
      </c>
      <c r="F2966" s="12" t="str">
        <f t="shared" si="290"/>
        <v>May-16</v>
      </c>
      <c r="G2966" s="12"/>
    </row>
    <row r="2967" spans="1:7">
      <c r="A2967" s="2">
        <f t="shared" si="292"/>
        <v>42504</v>
      </c>
      <c r="B2967" t="str">
        <f t="shared" si="291"/>
        <v>2016_05</v>
      </c>
      <c r="C2967" t="str">
        <f t="shared" si="287"/>
        <v>May</v>
      </c>
      <c r="D2967" t="str">
        <f t="shared" si="288"/>
        <v>2016_May</v>
      </c>
      <c r="E2967" s="12" t="str">
        <f t="shared" si="289"/>
        <v>14_May</v>
      </c>
      <c r="F2967" s="12" t="str">
        <f t="shared" si="290"/>
        <v>May-16</v>
      </c>
      <c r="G2967" s="12"/>
    </row>
    <row r="2968" spans="1:7">
      <c r="A2968" s="2">
        <f t="shared" si="292"/>
        <v>42505</v>
      </c>
      <c r="B2968" t="str">
        <f t="shared" si="291"/>
        <v>2016_05</v>
      </c>
      <c r="C2968" t="str">
        <f t="shared" si="287"/>
        <v>May</v>
      </c>
      <c r="D2968" t="str">
        <f t="shared" si="288"/>
        <v>2016_May</v>
      </c>
      <c r="E2968" s="12" t="str">
        <f t="shared" si="289"/>
        <v>15_May</v>
      </c>
      <c r="F2968" s="12" t="str">
        <f t="shared" si="290"/>
        <v>May-16</v>
      </c>
      <c r="G2968" s="12"/>
    </row>
    <row r="2969" spans="1:7">
      <c r="A2969" s="2">
        <f t="shared" si="292"/>
        <v>42506</v>
      </c>
      <c r="B2969" t="str">
        <f t="shared" si="291"/>
        <v>2016_05</v>
      </c>
      <c r="C2969" t="str">
        <f t="shared" si="287"/>
        <v>May</v>
      </c>
      <c r="D2969" t="str">
        <f t="shared" si="288"/>
        <v>2016_May</v>
      </c>
      <c r="E2969" s="12" t="str">
        <f t="shared" si="289"/>
        <v>16_May</v>
      </c>
      <c r="F2969" s="12" t="str">
        <f t="shared" si="290"/>
        <v>May-16</v>
      </c>
      <c r="G2969" s="12"/>
    </row>
    <row r="2970" spans="1:7">
      <c r="A2970" s="2">
        <f t="shared" si="292"/>
        <v>42507</v>
      </c>
      <c r="B2970" t="str">
        <f t="shared" si="291"/>
        <v>2016_05</v>
      </c>
      <c r="C2970" t="str">
        <f t="shared" si="287"/>
        <v>May</v>
      </c>
      <c r="D2970" t="str">
        <f t="shared" si="288"/>
        <v>2016_May</v>
      </c>
      <c r="E2970" s="12" t="str">
        <f t="shared" si="289"/>
        <v>17_May</v>
      </c>
      <c r="F2970" s="12" t="str">
        <f t="shared" si="290"/>
        <v>May-16</v>
      </c>
      <c r="G2970" s="12"/>
    </row>
    <row r="2971" spans="1:7">
      <c r="A2971" s="2">
        <f t="shared" si="292"/>
        <v>42508</v>
      </c>
      <c r="B2971" t="str">
        <f t="shared" si="291"/>
        <v>2016_05</v>
      </c>
      <c r="C2971" t="str">
        <f t="shared" si="287"/>
        <v>May</v>
      </c>
      <c r="D2971" t="str">
        <f t="shared" si="288"/>
        <v>2016_May</v>
      </c>
      <c r="E2971" s="12" t="str">
        <f t="shared" si="289"/>
        <v>18_May</v>
      </c>
      <c r="F2971" s="12" t="str">
        <f t="shared" si="290"/>
        <v>May-16</v>
      </c>
      <c r="G2971" s="12"/>
    </row>
    <row r="2972" spans="1:7">
      <c r="A2972" s="2">
        <f t="shared" si="292"/>
        <v>42509</v>
      </c>
      <c r="B2972" t="str">
        <f t="shared" si="291"/>
        <v>2016_05</v>
      </c>
      <c r="C2972" t="str">
        <f t="shared" si="287"/>
        <v>May</v>
      </c>
      <c r="D2972" t="str">
        <f t="shared" si="288"/>
        <v>2016_May</v>
      </c>
      <c r="E2972" s="12" t="str">
        <f t="shared" si="289"/>
        <v>19_May</v>
      </c>
      <c r="F2972" s="12" t="str">
        <f t="shared" si="290"/>
        <v>May-16</v>
      </c>
      <c r="G2972" s="12"/>
    </row>
    <row r="2973" spans="1:7">
      <c r="A2973" s="2">
        <f t="shared" si="292"/>
        <v>42510</v>
      </c>
      <c r="B2973" t="str">
        <f t="shared" si="291"/>
        <v>2016_05</v>
      </c>
      <c r="C2973" t="str">
        <f t="shared" si="287"/>
        <v>May</v>
      </c>
      <c r="D2973" t="str">
        <f t="shared" si="288"/>
        <v>2016_May</v>
      </c>
      <c r="E2973" s="12" t="str">
        <f t="shared" si="289"/>
        <v>20_May</v>
      </c>
      <c r="F2973" s="12" t="str">
        <f t="shared" si="290"/>
        <v>May-16</v>
      </c>
      <c r="G2973" s="12"/>
    </row>
    <row r="2974" spans="1:7">
      <c r="A2974" s="2">
        <f t="shared" si="292"/>
        <v>42511</v>
      </c>
      <c r="B2974" t="str">
        <f t="shared" si="291"/>
        <v>2016_05</v>
      </c>
      <c r="C2974" t="str">
        <f t="shared" si="287"/>
        <v>May</v>
      </c>
      <c r="D2974" t="str">
        <f t="shared" si="288"/>
        <v>2016_May</v>
      </c>
      <c r="E2974" s="12" t="str">
        <f t="shared" si="289"/>
        <v>21_May</v>
      </c>
      <c r="F2974" s="12" t="str">
        <f t="shared" si="290"/>
        <v>May-16</v>
      </c>
      <c r="G2974" s="12"/>
    </row>
    <row r="2975" spans="1:7">
      <c r="A2975" s="2">
        <f t="shared" si="292"/>
        <v>42512</v>
      </c>
      <c r="B2975" t="str">
        <f t="shared" si="291"/>
        <v>2016_05</v>
      </c>
      <c r="C2975" t="str">
        <f t="shared" si="287"/>
        <v>May</v>
      </c>
      <c r="D2975" t="str">
        <f t="shared" si="288"/>
        <v>2016_May</v>
      </c>
      <c r="E2975" s="12" t="str">
        <f t="shared" si="289"/>
        <v>22_May</v>
      </c>
      <c r="F2975" s="12" t="str">
        <f t="shared" si="290"/>
        <v>May-16</v>
      </c>
      <c r="G2975" s="12"/>
    </row>
    <row r="2976" spans="1:7">
      <c r="A2976" s="2">
        <f t="shared" si="292"/>
        <v>42513</v>
      </c>
      <c r="B2976" t="str">
        <f t="shared" si="291"/>
        <v>2016_05</v>
      </c>
      <c r="C2976" t="str">
        <f t="shared" si="287"/>
        <v>May</v>
      </c>
      <c r="D2976" t="str">
        <f t="shared" si="288"/>
        <v>2016_May</v>
      </c>
      <c r="E2976" s="12" t="str">
        <f t="shared" si="289"/>
        <v>23_May</v>
      </c>
      <c r="F2976" s="12" t="str">
        <f t="shared" si="290"/>
        <v>May-16</v>
      </c>
      <c r="G2976" s="12"/>
    </row>
    <row r="2977" spans="1:7">
      <c r="A2977" s="2">
        <f t="shared" si="292"/>
        <v>42514</v>
      </c>
      <c r="B2977" t="str">
        <f t="shared" si="291"/>
        <v>2016_05</v>
      </c>
      <c r="C2977" t="str">
        <f t="shared" si="287"/>
        <v>May</v>
      </c>
      <c r="D2977" t="str">
        <f t="shared" si="288"/>
        <v>2016_May</v>
      </c>
      <c r="E2977" s="12" t="str">
        <f t="shared" si="289"/>
        <v>24_May</v>
      </c>
      <c r="F2977" s="12" t="str">
        <f t="shared" si="290"/>
        <v>May-16</v>
      </c>
      <c r="G2977" s="12"/>
    </row>
    <row r="2978" spans="1:7">
      <c r="A2978" s="2">
        <f t="shared" si="292"/>
        <v>42515</v>
      </c>
      <c r="B2978" t="str">
        <f t="shared" si="291"/>
        <v>2016_05</v>
      </c>
      <c r="C2978" t="str">
        <f t="shared" si="287"/>
        <v>May</v>
      </c>
      <c r="D2978" t="str">
        <f t="shared" si="288"/>
        <v>2016_May</v>
      </c>
      <c r="E2978" s="12" t="str">
        <f t="shared" si="289"/>
        <v>25_May</v>
      </c>
      <c r="F2978" s="12" t="str">
        <f t="shared" si="290"/>
        <v>May-16</v>
      </c>
      <c r="G2978" s="12"/>
    </row>
    <row r="2979" spans="1:7">
      <c r="A2979" s="2">
        <f t="shared" si="292"/>
        <v>42516</v>
      </c>
      <c r="B2979" t="str">
        <f t="shared" si="291"/>
        <v>2016_05</v>
      </c>
      <c r="C2979" t="str">
        <f t="shared" si="287"/>
        <v>May</v>
      </c>
      <c r="D2979" t="str">
        <f t="shared" si="288"/>
        <v>2016_May</v>
      </c>
      <c r="E2979" s="12" t="str">
        <f t="shared" si="289"/>
        <v>26_May</v>
      </c>
      <c r="F2979" s="12" t="str">
        <f t="shared" si="290"/>
        <v>May-16</v>
      </c>
      <c r="G2979" s="12"/>
    </row>
    <row r="2980" spans="1:7">
      <c r="A2980" s="2">
        <f t="shared" si="292"/>
        <v>42517</v>
      </c>
      <c r="B2980" t="str">
        <f t="shared" si="291"/>
        <v>2016_05</v>
      </c>
      <c r="C2980" t="str">
        <f t="shared" si="287"/>
        <v>May</v>
      </c>
      <c r="D2980" t="str">
        <f t="shared" si="288"/>
        <v>2016_May</v>
      </c>
      <c r="E2980" s="12" t="str">
        <f t="shared" si="289"/>
        <v>27_May</v>
      </c>
      <c r="F2980" s="12" t="str">
        <f t="shared" si="290"/>
        <v>May-16</v>
      </c>
      <c r="G2980" s="12"/>
    </row>
    <row r="2981" spans="1:7">
      <c r="A2981" s="2">
        <f t="shared" si="292"/>
        <v>42518</v>
      </c>
      <c r="B2981" t="str">
        <f t="shared" si="291"/>
        <v>2016_05</v>
      </c>
      <c r="C2981" t="str">
        <f t="shared" si="287"/>
        <v>May</v>
      </c>
      <c r="D2981" t="str">
        <f t="shared" si="288"/>
        <v>2016_May</v>
      </c>
      <c r="E2981" s="12" t="str">
        <f t="shared" si="289"/>
        <v>28_May</v>
      </c>
      <c r="F2981" s="12" t="str">
        <f t="shared" si="290"/>
        <v>May-16</v>
      </c>
      <c r="G2981" s="12"/>
    </row>
    <row r="2982" spans="1:7">
      <c r="A2982" s="2">
        <f t="shared" si="292"/>
        <v>42519</v>
      </c>
      <c r="B2982" t="str">
        <f t="shared" si="291"/>
        <v>2016_05</v>
      </c>
      <c r="C2982" t="str">
        <f t="shared" si="287"/>
        <v>May</v>
      </c>
      <c r="D2982" t="str">
        <f t="shared" si="288"/>
        <v>2016_May</v>
      </c>
      <c r="E2982" s="12" t="str">
        <f t="shared" si="289"/>
        <v>29_May</v>
      </c>
      <c r="F2982" s="12" t="str">
        <f t="shared" si="290"/>
        <v>May-16</v>
      </c>
      <c r="G2982" s="12"/>
    </row>
    <row r="2983" spans="1:7">
      <c r="A2983" s="2">
        <f t="shared" si="292"/>
        <v>42520</v>
      </c>
      <c r="B2983" t="str">
        <f t="shared" si="291"/>
        <v>2016_05</v>
      </c>
      <c r="C2983" t="str">
        <f t="shared" si="287"/>
        <v>May</v>
      </c>
      <c r="D2983" t="str">
        <f t="shared" si="288"/>
        <v>2016_May</v>
      </c>
      <c r="E2983" s="12" t="str">
        <f t="shared" si="289"/>
        <v>30_May</v>
      </c>
      <c r="F2983" s="12" t="str">
        <f t="shared" si="290"/>
        <v>May-16</v>
      </c>
      <c r="G2983" s="12"/>
    </row>
    <row r="2984" spans="1:7">
      <c r="A2984" s="2">
        <f t="shared" si="292"/>
        <v>42521</v>
      </c>
      <c r="B2984" t="str">
        <f t="shared" si="291"/>
        <v>2016_05</v>
      </c>
      <c r="C2984" t="str">
        <f t="shared" si="287"/>
        <v>May</v>
      </c>
      <c r="D2984" t="str">
        <f t="shared" si="288"/>
        <v>2016_May</v>
      </c>
      <c r="E2984" s="12" t="str">
        <f t="shared" si="289"/>
        <v>31_May</v>
      </c>
      <c r="F2984" s="12" t="str">
        <f t="shared" si="290"/>
        <v>May-16</v>
      </c>
      <c r="G2984" s="12"/>
    </row>
    <row r="2985" spans="1:7">
      <c r="A2985" s="2">
        <f t="shared" si="292"/>
        <v>42522</v>
      </c>
      <c r="B2985" t="str">
        <f t="shared" si="291"/>
        <v>2016_06</v>
      </c>
      <c r="C2985" t="str">
        <f t="shared" si="287"/>
        <v>Jun</v>
      </c>
      <c r="D2985" t="str">
        <f t="shared" si="288"/>
        <v>2016_Jun</v>
      </c>
      <c r="E2985" s="12" t="str">
        <f t="shared" si="289"/>
        <v>01_Jun</v>
      </c>
      <c r="F2985" s="12" t="str">
        <f t="shared" si="290"/>
        <v>Jun-16</v>
      </c>
      <c r="G2985" s="12"/>
    </row>
    <row r="2986" spans="1:7">
      <c r="A2986" s="2">
        <f t="shared" si="292"/>
        <v>42523</v>
      </c>
      <c r="B2986" t="str">
        <f t="shared" si="291"/>
        <v>2016_06</v>
      </c>
      <c r="C2986" t="str">
        <f t="shared" si="287"/>
        <v>Jun</v>
      </c>
      <c r="D2986" t="str">
        <f t="shared" si="288"/>
        <v>2016_Jun</v>
      </c>
      <c r="E2986" s="12" t="str">
        <f t="shared" si="289"/>
        <v>02_Jun</v>
      </c>
      <c r="F2986" s="12" t="str">
        <f t="shared" si="290"/>
        <v>Jun-16</v>
      </c>
      <c r="G2986" s="12"/>
    </row>
    <row r="2987" spans="1:7">
      <c r="A2987" s="2">
        <f t="shared" si="292"/>
        <v>42524</v>
      </c>
      <c r="B2987" t="str">
        <f t="shared" si="291"/>
        <v>2016_06</v>
      </c>
      <c r="C2987" t="str">
        <f t="shared" si="287"/>
        <v>Jun</v>
      </c>
      <c r="D2987" t="str">
        <f t="shared" si="288"/>
        <v>2016_Jun</v>
      </c>
      <c r="E2987" s="12" t="str">
        <f t="shared" si="289"/>
        <v>03_Jun</v>
      </c>
      <c r="F2987" s="12" t="str">
        <f t="shared" si="290"/>
        <v>Jun-16</v>
      </c>
      <c r="G2987" s="12"/>
    </row>
    <row r="2988" spans="1:7">
      <c r="A2988" s="2">
        <f t="shared" si="292"/>
        <v>42525</v>
      </c>
      <c r="B2988" t="str">
        <f t="shared" si="291"/>
        <v>2016_06</v>
      </c>
      <c r="C2988" t="str">
        <f t="shared" si="287"/>
        <v>Jun</v>
      </c>
      <c r="D2988" t="str">
        <f t="shared" si="288"/>
        <v>2016_Jun</v>
      </c>
      <c r="E2988" s="12" t="str">
        <f t="shared" si="289"/>
        <v>04_Jun</v>
      </c>
      <c r="F2988" s="12" t="str">
        <f t="shared" si="290"/>
        <v>Jun-16</v>
      </c>
      <c r="G2988" s="12"/>
    </row>
    <row r="2989" spans="1:7">
      <c r="A2989" s="2">
        <f t="shared" si="292"/>
        <v>42526</v>
      </c>
      <c r="B2989" t="str">
        <f t="shared" si="291"/>
        <v>2016_06</v>
      </c>
      <c r="C2989" t="str">
        <f t="shared" si="287"/>
        <v>Jun</v>
      </c>
      <c r="D2989" t="str">
        <f t="shared" si="288"/>
        <v>2016_Jun</v>
      </c>
      <c r="E2989" s="12" t="str">
        <f t="shared" si="289"/>
        <v>05_Jun</v>
      </c>
      <c r="F2989" s="12" t="str">
        <f t="shared" si="290"/>
        <v>Jun-16</v>
      </c>
      <c r="G2989" s="12"/>
    </row>
    <row r="2990" spans="1:7">
      <c r="A2990" s="2">
        <f t="shared" si="292"/>
        <v>42527</v>
      </c>
      <c r="B2990" t="str">
        <f t="shared" si="291"/>
        <v>2016_06</v>
      </c>
      <c r="C2990" t="str">
        <f t="shared" si="287"/>
        <v>Jun</v>
      </c>
      <c r="D2990" t="str">
        <f t="shared" si="288"/>
        <v>2016_Jun</v>
      </c>
      <c r="E2990" s="12" t="str">
        <f t="shared" si="289"/>
        <v>06_Jun</v>
      </c>
      <c r="F2990" s="12" t="str">
        <f t="shared" si="290"/>
        <v>Jun-16</v>
      </c>
      <c r="G2990" s="12"/>
    </row>
    <row r="2991" spans="1:7">
      <c r="A2991" s="2">
        <f t="shared" si="292"/>
        <v>42528</v>
      </c>
      <c r="B2991" t="str">
        <f t="shared" si="291"/>
        <v>2016_06</v>
      </c>
      <c r="C2991" t="str">
        <f t="shared" si="287"/>
        <v>Jun</v>
      </c>
      <c r="D2991" t="str">
        <f t="shared" si="288"/>
        <v>2016_Jun</v>
      </c>
      <c r="E2991" s="12" t="str">
        <f t="shared" si="289"/>
        <v>07_Jun</v>
      </c>
      <c r="F2991" s="12" t="str">
        <f t="shared" si="290"/>
        <v>Jun-16</v>
      </c>
      <c r="G2991" s="12"/>
    </row>
    <row r="2992" spans="1:7">
      <c r="A2992" s="2">
        <f t="shared" si="292"/>
        <v>42529</v>
      </c>
      <c r="B2992" t="str">
        <f t="shared" si="291"/>
        <v>2016_06</v>
      </c>
      <c r="C2992" t="str">
        <f t="shared" si="287"/>
        <v>Jun</v>
      </c>
      <c r="D2992" t="str">
        <f t="shared" si="288"/>
        <v>2016_Jun</v>
      </c>
      <c r="E2992" s="12" t="str">
        <f t="shared" si="289"/>
        <v>08_Jun</v>
      </c>
      <c r="F2992" s="12" t="str">
        <f t="shared" si="290"/>
        <v>Jun-16</v>
      </c>
      <c r="G2992" s="12"/>
    </row>
    <row r="2993" spans="1:7">
      <c r="A2993" s="2">
        <f t="shared" si="292"/>
        <v>42530</v>
      </c>
      <c r="B2993" t="str">
        <f t="shared" si="291"/>
        <v>2016_06</v>
      </c>
      <c r="C2993" t="str">
        <f t="shared" si="287"/>
        <v>Jun</v>
      </c>
      <c r="D2993" t="str">
        <f t="shared" si="288"/>
        <v>2016_Jun</v>
      </c>
      <c r="E2993" s="12" t="str">
        <f t="shared" si="289"/>
        <v>09_Jun</v>
      </c>
      <c r="F2993" s="12" t="str">
        <f t="shared" si="290"/>
        <v>Jun-16</v>
      </c>
      <c r="G2993" s="12"/>
    </row>
    <row r="2994" spans="1:7">
      <c r="A2994" s="2">
        <f t="shared" si="292"/>
        <v>42531</v>
      </c>
      <c r="B2994" t="str">
        <f t="shared" si="291"/>
        <v>2016_06</v>
      </c>
      <c r="C2994" t="str">
        <f t="shared" si="287"/>
        <v>Jun</v>
      </c>
      <c r="D2994" t="str">
        <f t="shared" si="288"/>
        <v>2016_Jun</v>
      </c>
      <c r="E2994" s="12" t="str">
        <f t="shared" si="289"/>
        <v>10_Jun</v>
      </c>
      <c r="F2994" s="12" t="str">
        <f t="shared" si="290"/>
        <v>Jun-16</v>
      </c>
      <c r="G2994" s="12"/>
    </row>
    <row r="2995" spans="1:7">
      <c r="A2995" s="2">
        <f t="shared" si="292"/>
        <v>42532</v>
      </c>
      <c r="B2995" t="str">
        <f t="shared" si="291"/>
        <v>2016_06</v>
      </c>
      <c r="C2995" t="str">
        <f t="shared" si="287"/>
        <v>Jun</v>
      </c>
      <c r="D2995" t="str">
        <f t="shared" si="288"/>
        <v>2016_Jun</v>
      </c>
      <c r="E2995" s="12" t="str">
        <f t="shared" si="289"/>
        <v>11_Jun</v>
      </c>
      <c r="F2995" s="12" t="str">
        <f t="shared" si="290"/>
        <v>Jun-16</v>
      </c>
      <c r="G2995" s="12"/>
    </row>
    <row r="2996" spans="1:7">
      <c r="A2996" s="2">
        <f t="shared" si="292"/>
        <v>42533</v>
      </c>
      <c r="B2996" t="str">
        <f t="shared" si="291"/>
        <v>2016_06</v>
      </c>
      <c r="C2996" t="str">
        <f t="shared" si="287"/>
        <v>Jun</v>
      </c>
      <c r="D2996" t="str">
        <f t="shared" si="288"/>
        <v>2016_Jun</v>
      </c>
      <c r="E2996" s="12" t="str">
        <f t="shared" si="289"/>
        <v>12_Jun</v>
      </c>
      <c r="F2996" s="12" t="str">
        <f t="shared" si="290"/>
        <v>Jun-16</v>
      </c>
      <c r="G2996" s="12"/>
    </row>
    <row r="2997" spans="1:7">
      <c r="A2997" s="2">
        <f t="shared" si="292"/>
        <v>42534</v>
      </c>
      <c r="B2997" t="str">
        <f t="shared" si="291"/>
        <v>2016_06</v>
      </c>
      <c r="C2997" t="str">
        <f t="shared" si="287"/>
        <v>Jun</v>
      </c>
      <c r="D2997" t="str">
        <f t="shared" si="288"/>
        <v>2016_Jun</v>
      </c>
      <c r="E2997" s="12" t="str">
        <f t="shared" si="289"/>
        <v>13_Jun</v>
      </c>
      <c r="F2997" s="12" t="str">
        <f t="shared" si="290"/>
        <v>Jun-16</v>
      </c>
      <c r="G2997" s="12"/>
    </row>
    <row r="2998" spans="1:7">
      <c r="A2998" s="2">
        <f t="shared" si="292"/>
        <v>42535</v>
      </c>
      <c r="B2998" t="str">
        <f t="shared" si="291"/>
        <v>2016_06</v>
      </c>
      <c r="C2998" t="str">
        <f t="shared" si="287"/>
        <v>Jun</v>
      </c>
      <c r="D2998" t="str">
        <f t="shared" si="288"/>
        <v>2016_Jun</v>
      </c>
      <c r="E2998" s="12" t="str">
        <f t="shared" si="289"/>
        <v>14_Jun</v>
      </c>
      <c r="F2998" s="12" t="str">
        <f t="shared" si="290"/>
        <v>Jun-16</v>
      </c>
      <c r="G2998" s="12"/>
    </row>
    <row r="2999" spans="1:7">
      <c r="A2999" s="2">
        <f t="shared" si="292"/>
        <v>42536</v>
      </c>
      <c r="B2999" t="str">
        <f t="shared" si="291"/>
        <v>2016_06</v>
      </c>
      <c r="C2999" t="str">
        <f t="shared" si="287"/>
        <v>Jun</v>
      </c>
      <c r="D2999" t="str">
        <f t="shared" si="288"/>
        <v>2016_Jun</v>
      </c>
      <c r="E2999" s="12" t="str">
        <f t="shared" si="289"/>
        <v>15_Jun</v>
      </c>
      <c r="F2999" s="12" t="str">
        <f t="shared" si="290"/>
        <v>Jun-16</v>
      </c>
      <c r="G2999" s="12"/>
    </row>
    <row r="3000" spans="1:7">
      <c r="A3000" s="2">
        <f t="shared" si="292"/>
        <v>42537</v>
      </c>
      <c r="B3000" t="str">
        <f t="shared" si="291"/>
        <v>2016_06</v>
      </c>
      <c r="C3000" t="str">
        <f t="shared" si="287"/>
        <v>Jun</v>
      </c>
      <c r="D3000" t="str">
        <f t="shared" si="288"/>
        <v>2016_Jun</v>
      </c>
      <c r="E3000" s="12" t="str">
        <f t="shared" si="289"/>
        <v>16_Jun</v>
      </c>
      <c r="F3000" s="12" t="str">
        <f t="shared" si="290"/>
        <v>Jun-16</v>
      </c>
      <c r="G3000" s="12"/>
    </row>
    <row r="3001" spans="1:7">
      <c r="A3001" s="2">
        <f t="shared" si="292"/>
        <v>42538</v>
      </c>
      <c r="B3001" t="str">
        <f t="shared" si="291"/>
        <v>2016_06</v>
      </c>
      <c r="C3001" t="str">
        <f t="shared" si="287"/>
        <v>Jun</v>
      </c>
      <c r="D3001" t="str">
        <f t="shared" si="288"/>
        <v>2016_Jun</v>
      </c>
      <c r="E3001" s="12" t="str">
        <f t="shared" si="289"/>
        <v>17_Jun</v>
      </c>
      <c r="F3001" s="12" t="str">
        <f t="shared" si="290"/>
        <v>Jun-16</v>
      </c>
      <c r="G3001" s="12"/>
    </row>
    <row r="3002" spans="1:7">
      <c r="A3002" s="2">
        <f t="shared" si="292"/>
        <v>42539</v>
      </c>
      <c r="B3002" t="str">
        <f t="shared" si="291"/>
        <v>2016_06</v>
      </c>
      <c r="C3002" t="str">
        <f t="shared" si="287"/>
        <v>Jun</v>
      </c>
      <c r="D3002" t="str">
        <f t="shared" si="288"/>
        <v>2016_Jun</v>
      </c>
      <c r="E3002" s="12" t="str">
        <f t="shared" si="289"/>
        <v>18_Jun</v>
      </c>
      <c r="F3002" s="12" t="str">
        <f t="shared" si="290"/>
        <v>Jun-16</v>
      </c>
      <c r="G3002" s="12"/>
    </row>
    <row r="3003" spans="1:7">
      <c r="A3003" s="2">
        <f t="shared" si="292"/>
        <v>42540</v>
      </c>
      <c r="B3003" t="str">
        <f t="shared" si="291"/>
        <v>2016_06</v>
      </c>
      <c r="C3003" t="str">
        <f t="shared" si="287"/>
        <v>Jun</v>
      </c>
      <c r="D3003" t="str">
        <f t="shared" si="288"/>
        <v>2016_Jun</v>
      </c>
      <c r="E3003" s="12" t="str">
        <f t="shared" si="289"/>
        <v>19_Jun</v>
      </c>
      <c r="F3003" s="12" t="str">
        <f t="shared" si="290"/>
        <v>Jun-16</v>
      </c>
      <c r="G3003" s="12"/>
    </row>
    <row r="3004" spans="1:7">
      <c r="A3004" s="2">
        <f t="shared" si="292"/>
        <v>42541</v>
      </c>
      <c r="B3004" t="str">
        <f t="shared" si="291"/>
        <v>2016_06</v>
      </c>
      <c r="C3004" t="str">
        <f t="shared" si="287"/>
        <v>Jun</v>
      </c>
      <c r="D3004" t="str">
        <f t="shared" si="288"/>
        <v>2016_Jun</v>
      </c>
      <c r="E3004" s="12" t="str">
        <f t="shared" si="289"/>
        <v>20_Jun</v>
      </c>
      <c r="F3004" s="12" t="str">
        <f t="shared" si="290"/>
        <v>Jun-16</v>
      </c>
      <c r="G3004" s="12"/>
    </row>
    <row r="3005" spans="1:7">
      <c r="A3005" s="2">
        <f t="shared" si="292"/>
        <v>42542</v>
      </c>
      <c r="B3005" t="str">
        <f t="shared" si="291"/>
        <v>2016_06</v>
      </c>
      <c r="C3005" t="str">
        <f t="shared" si="287"/>
        <v>Jun</v>
      </c>
      <c r="D3005" t="str">
        <f t="shared" si="288"/>
        <v>2016_Jun</v>
      </c>
      <c r="E3005" s="12" t="str">
        <f t="shared" si="289"/>
        <v>21_Jun</v>
      </c>
      <c r="F3005" s="12" t="str">
        <f t="shared" si="290"/>
        <v>Jun-16</v>
      </c>
      <c r="G3005" s="12"/>
    </row>
    <row r="3006" spans="1:7">
      <c r="A3006" s="2">
        <f t="shared" si="292"/>
        <v>42543</v>
      </c>
      <c r="B3006" t="str">
        <f t="shared" si="291"/>
        <v>2016_06</v>
      </c>
      <c r="C3006" t="str">
        <f t="shared" si="287"/>
        <v>Jun</v>
      </c>
      <c r="D3006" t="str">
        <f t="shared" si="288"/>
        <v>2016_Jun</v>
      </c>
      <c r="E3006" s="12" t="str">
        <f t="shared" si="289"/>
        <v>22_Jun</v>
      </c>
      <c r="F3006" s="12" t="str">
        <f t="shared" si="290"/>
        <v>Jun-16</v>
      </c>
      <c r="G3006" s="12"/>
    </row>
    <row r="3007" spans="1:7">
      <c r="A3007" s="2">
        <f t="shared" si="292"/>
        <v>42544</v>
      </c>
      <c r="B3007" t="str">
        <f t="shared" si="291"/>
        <v>2016_06</v>
      </c>
      <c r="C3007" t="str">
        <f t="shared" si="287"/>
        <v>Jun</v>
      </c>
      <c r="D3007" t="str">
        <f t="shared" si="288"/>
        <v>2016_Jun</v>
      </c>
      <c r="E3007" s="12" t="str">
        <f t="shared" si="289"/>
        <v>23_Jun</v>
      </c>
      <c r="F3007" s="12" t="str">
        <f t="shared" si="290"/>
        <v>Jun-16</v>
      </c>
      <c r="G3007" s="12"/>
    </row>
    <row r="3008" spans="1:7">
      <c r="A3008" s="2">
        <f t="shared" si="292"/>
        <v>42545</v>
      </c>
      <c r="B3008" t="str">
        <f t="shared" si="291"/>
        <v>2016_06</v>
      </c>
      <c r="C3008" t="str">
        <f t="shared" si="287"/>
        <v>Jun</v>
      </c>
      <c r="D3008" t="str">
        <f t="shared" si="288"/>
        <v>2016_Jun</v>
      </c>
      <c r="E3008" s="12" t="str">
        <f t="shared" si="289"/>
        <v>24_Jun</v>
      </c>
      <c r="F3008" s="12" t="str">
        <f t="shared" si="290"/>
        <v>Jun-16</v>
      </c>
      <c r="G3008" s="12"/>
    </row>
    <row r="3009" spans="1:7">
      <c r="A3009" s="2">
        <f t="shared" si="292"/>
        <v>42546</v>
      </c>
      <c r="B3009" t="str">
        <f t="shared" si="291"/>
        <v>2016_06</v>
      </c>
      <c r="C3009" t="str">
        <f t="shared" si="287"/>
        <v>Jun</v>
      </c>
      <c r="D3009" t="str">
        <f t="shared" si="288"/>
        <v>2016_Jun</v>
      </c>
      <c r="E3009" s="12" t="str">
        <f t="shared" si="289"/>
        <v>25_Jun</v>
      </c>
      <c r="F3009" s="12" t="str">
        <f t="shared" si="290"/>
        <v>Jun-16</v>
      </c>
      <c r="G3009" s="12"/>
    </row>
    <row r="3010" spans="1:7">
      <c r="A3010" s="2">
        <f t="shared" si="292"/>
        <v>42547</v>
      </c>
      <c r="B3010" t="str">
        <f t="shared" si="291"/>
        <v>2016_06</v>
      </c>
      <c r="C3010" t="str">
        <f t="shared" ref="C3010:C3073" si="293">VLOOKUP(TEXT(MONTH(A3010),"00"),$H$2:$I$13,2,FALSE)</f>
        <v>Jun</v>
      </c>
      <c r="D3010" t="str">
        <f t="shared" si="288"/>
        <v>2016_Jun</v>
      </c>
      <c r="E3010" s="12" t="str">
        <f t="shared" si="289"/>
        <v>26_Jun</v>
      </c>
      <c r="F3010" s="12" t="str">
        <f t="shared" si="290"/>
        <v>Jun-16</v>
      </c>
      <c r="G3010" s="12"/>
    </row>
    <row r="3011" spans="1:7">
      <c r="A3011" s="2">
        <f t="shared" si="292"/>
        <v>42548</v>
      </c>
      <c r="B3011" t="str">
        <f t="shared" si="291"/>
        <v>2016_06</v>
      </c>
      <c r="C3011" t="str">
        <f t="shared" si="293"/>
        <v>Jun</v>
      </c>
      <c r="D3011" t="str">
        <f t="shared" ref="D3011:D3074" si="294">TEXT(YEAR(A3011),"0000")&amp;"_"&amp;C3011</f>
        <v>2016_Jun</v>
      </c>
      <c r="E3011" s="12" t="str">
        <f t="shared" ref="E3011:E3074" si="295">VLOOKUP(DAY(A3011),$G$2:$H$32,2,FALSE)&amp;"_"&amp;C3011</f>
        <v>27_Jun</v>
      </c>
      <c r="F3011" s="12" t="str">
        <f t="shared" si="290"/>
        <v>Jun-16</v>
      </c>
      <c r="G3011" s="12"/>
    </row>
    <row r="3012" spans="1:7">
      <c r="A3012" s="2">
        <f t="shared" si="292"/>
        <v>42549</v>
      </c>
      <c r="B3012" t="str">
        <f t="shared" si="291"/>
        <v>2016_06</v>
      </c>
      <c r="C3012" t="str">
        <f t="shared" si="293"/>
        <v>Jun</v>
      </c>
      <c r="D3012" t="str">
        <f t="shared" si="294"/>
        <v>2016_Jun</v>
      </c>
      <c r="E3012" s="12" t="str">
        <f t="shared" si="295"/>
        <v>28_Jun</v>
      </c>
      <c r="F3012" s="12" t="str">
        <f t="shared" ref="F3012:F3075" si="296">C3012&amp;"-"&amp;RIGHT(YEAR(A3012),2)</f>
        <v>Jun-16</v>
      </c>
      <c r="G3012" s="12"/>
    </row>
    <row r="3013" spans="1:7">
      <c r="A3013" s="2">
        <f t="shared" si="292"/>
        <v>42550</v>
      </c>
      <c r="B3013" t="str">
        <f t="shared" si="291"/>
        <v>2016_06</v>
      </c>
      <c r="C3013" t="str">
        <f t="shared" si="293"/>
        <v>Jun</v>
      </c>
      <c r="D3013" t="str">
        <f t="shared" si="294"/>
        <v>2016_Jun</v>
      </c>
      <c r="E3013" s="12" t="str">
        <f t="shared" si="295"/>
        <v>29_Jun</v>
      </c>
      <c r="F3013" s="12" t="str">
        <f t="shared" si="296"/>
        <v>Jun-16</v>
      </c>
      <c r="G3013" s="12"/>
    </row>
    <row r="3014" spans="1:7">
      <c r="A3014" s="2">
        <f t="shared" si="292"/>
        <v>42551</v>
      </c>
      <c r="B3014" t="str">
        <f t="shared" si="291"/>
        <v>2016_06</v>
      </c>
      <c r="C3014" t="str">
        <f t="shared" si="293"/>
        <v>Jun</v>
      </c>
      <c r="D3014" t="str">
        <f t="shared" si="294"/>
        <v>2016_Jun</v>
      </c>
      <c r="E3014" s="12" t="str">
        <f t="shared" si="295"/>
        <v>30_Jun</v>
      </c>
      <c r="F3014" s="12" t="str">
        <f t="shared" si="296"/>
        <v>Jun-16</v>
      </c>
      <c r="G3014" s="12"/>
    </row>
    <row r="3015" spans="1:7">
      <c r="A3015" s="2">
        <f t="shared" si="292"/>
        <v>42552</v>
      </c>
      <c r="B3015" t="str">
        <f t="shared" si="291"/>
        <v>2016_07</v>
      </c>
      <c r="C3015" t="str">
        <f t="shared" si="293"/>
        <v>Jul</v>
      </c>
      <c r="D3015" t="str">
        <f t="shared" si="294"/>
        <v>2016_Jul</v>
      </c>
      <c r="E3015" s="12" t="str">
        <f t="shared" si="295"/>
        <v>01_Jul</v>
      </c>
      <c r="F3015" s="12" t="str">
        <f t="shared" si="296"/>
        <v>Jul-16</v>
      </c>
      <c r="G3015" s="12"/>
    </row>
    <row r="3016" spans="1:7">
      <c r="A3016" s="2">
        <f t="shared" si="292"/>
        <v>42553</v>
      </c>
      <c r="B3016" t="str">
        <f t="shared" si="291"/>
        <v>2016_07</v>
      </c>
      <c r="C3016" t="str">
        <f t="shared" si="293"/>
        <v>Jul</v>
      </c>
      <c r="D3016" t="str">
        <f t="shared" si="294"/>
        <v>2016_Jul</v>
      </c>
      <c r="E3016" s="12" t="str">
        <f t="shared" si="295"/>
        <v>02_Jul</v>
      </c>
      <c r="F3016" s="12" t="str">
        <f t="shared" si="296"/>
        <v>Jul-16</v>
      </c>
      <c r="G3016" s="12"/>
    </row>
    <row r="3017" spans="1:7">
      <c r="A3017" s="2">
        <f t="shared" si="292"/>
        <v>42554</v>
      </c>
      <c r="B3017" t="str">
        <f t="shared" si="291"/>
        <v>2016_07</v>
      </c>
      <c r="C3017" t="str">
        <f t="shared" si="293"/>
        <v>Jul</v>
      </c>
      <c r="D3017" t="str">
        <f t="shared" si="294"/>
        <v>2016_Jul</v>
      </c>
      <c r="E3017" s="12" t="str">
        <f t="shared" si="295"/>
        <v>03_Jul</v>
      </c>
      <c r="F3017" s="12" t="str">
        <f t="shared" si="296"/>
        <v>Jul-16</v>
      </c>
      <c r="G3017" s="12"/>
    </row>
    <row r="3018" spans="1:7">
      <c r="A3018" s="2">
        <f t="shared" si="292"/>
        <v>42555</v>
      </c>
      <c r="B3018" t="str">
        <f t="shared" si="291"/>
        <v>2016_07</v>
      </c>
      <c r="C3018" t="str">
        <f t="shared" si="293"/>
        <v>Jul</v>
      </c>
      <c r="D3018" t="str">
        <f t="shared" si="294"/>
        <v>2016_Jul</v>
      </c>
      <c r="E3018" s="12" t="str">
        <f t="shared" si="295"/>
        <v>04_Jul</v>
      </c>
      <c r="F3018" s="12" t="str">
        <f t="shared" si="296"/>
        <v>Jul-16</v>
      </c>
      <c r="G3018" s="12"/>
    </row>
    <row r="3019" spans="1:7">
      <c r="A3019" s="2">
        <f t="shared" si="292"/>
        <v>42556</v>
      </c>
      <c r="B3019" t="str">
        <f t="shared" ref="B3019:B3082" si="297">TEXT(YEAR(A3019),"0000")&amp;"_"&amp;TEXT(MONTH(A3019),"00")</f>
        <v>2016_07</v>
      </c>
      <c r="C3019" t="str">
        <f t="shared" si="293"/>
        <v>Jul</v>
      </c>
      <c r="D3019" t="str">
        <f t="shared" si="294"/>
        <v>2016_Jul</v>
      </c>
      <c r="E3019" s="12" t="str">
        <f t="shared" si="295"/>
        <v>05_Jul</v>
      </c>
      <c r="F3019" s="12" t="str">
        <f t="shared" si="296"/>
        <v>Jul-16</v>
      </c>
      <c r="G3019" s="12"/>
    </row>
    <row r="3020" spans="1:7">
      <c r="A3020" s="2">
        <f t="shared" ref="A3020:A3083" si="298">A3019+1</f>
        <v>42557</v>
      </c>
      <c r="B3020" t="str">
        <f t="shared" si="297"/>
        <v>2016_07</v>
      </c>
      <c r="C3020" t="str">
        <f t="shared" si="293"/>
        <v>Jul</v>
      </c>
      <c r="D3020" t="str">
        <f t="shared" si="294"/>
        <v>2016_Jul</v>
      </c>
      <c r="E3020" s="12" t="str">
        <f t="shared" si="295"/>
        <v>06_Jul</v>
      </c>
      <c r="F3020" s="12" t="str">
        <f t="shared" si="296"/>
        <v>Jul-16</v>
      </c>
      <c r="G3020" s="12"/>
    </row>
    <row r="3021" spans="1:7">
      <c r="A3021" s="2">
        <f t="shared" si="298"/>
        <v>42558</v>
      </c>
      <c r="B3021" t="str">
        <f t="shared" si="297"/>
        <v>2016_07</v>
      </c>
      <c r="C3021" t="str">
        <f t="shared" si="293"/>
        <v>Jul</v>
      </c>
      <c r="D3021" t="str">
        <f t="shared" si="294"/>
        <v>2016_Jul</v>
      </c>
      <c r="E3021" s="12" t="str">
        <f t="shared" si="295"/>
        <v>07_Jul</v>
      </c>
      <c r="F3021" s="12" t="str">
        <f t="shared" si="296"/>
        <v>Jul-16</v>
      </c>
      <c r="G3021" s="12"/>
    </row>
    <row r="3022" spans="1:7">
      <c r="A3022" s="2">
        <f t="shared" si="298"/>
        <v>42559</v>
      </c>
      <c r="B3022" t="str">
        <f t="shared" si="297"/>
        <v>2016_07</v>
      </c>
      <c r="C3022" t="str">
        <f t="shared" si="293"/>
        <v>Jul</v>
      </c>
      <c r="D3022" t="str">
        <f t="shared" si="294"/>
        <v>2016_Jul</v>
      </c>
      <c r="E3022" s="12" t="str">
        <f t="shared" si="295"/>
        <v>08_Jul</v>
      </c>
      <c r="F3022" s="12" t="str">
        <f t="shared" si="296"/>
        <v>Jul-16</v>
      </c>
      <c r="G3022" s="12"/>
    </row>
    <row r="3023" spans="1:7">
      <c r="A3023" s="2">
        <f t="shared" si="298"/>
        <v>42560</v>
      </c>
      <c r="B3023" t="str">
        <f t="shared" si="297"/>
        <v>2016_07</v>
      </c>
      <c r="C3023" t="str">
        <f t="shared" si="293"/>
        <v>Jul</v>
      </c>
      <c r="D3023" t="str">
        <f t="shared" si="294"/>
        <v>2016_Jul</v>
      </c>
      <c r="E3023" s="12" t="str">
        <f t="shared" si="295"/>
        <v>09_Jul</v>
      </c>
      <c r="F3023" s="12" t="str">
        <f t="shared" si="296"/>
        <v>Jul-16</v>
      </c>
      <c r="G3023" s="12"/>
    </row>
    <row r="3024" spans="1:7">
      <c r="A3024" s="2">
        <f t="shared" si="298"/>
        <v>42561</v>
      </c>
      <c r="B3024" t="str">
        <f t="shared" si="297"/>
        <v>2016_07</v>
      </c>
      <c r="C3024" t="str">
        <f t="shared" si="293"/>
        <v>Jul</v>
      </c>
      <c r="D3024" t="str">
        <f t="shared" si="294"/>
        <v>2016_Jul</v>
      </c>
      <c r="E3024" s="12" t="str">
        <f t="shared" si="295"/>
        <v>10_Jul</v>
      </c>
      <c r="F3024" s="12" t="str">
        <f t="shared" si="296"/>
        <v>Jul-16</v>
      </c>
      <c r="G3024" s="12"/>
    </row>
    <row r="3025" spans="1:7">
      <c r="A3025" s="2">
        <f t="shared" si="298"/>
        <v>42562</v>
      </c>
      <c r="B3025" t="str">
        <f t="shared" si="297"/>
        <v>2016_07</v>
      </c>
      <c r="C3025" t="str">
        <f t="shared" si="293"/>
        <v>Jul</v>
      </c>
      <c r="D3025" t="str">
        <f t="shared" si="294"/>
        <v>2016_Jul</v>
      </c>
      <c r="E3025" s="12" t="str">
        <f t="shared" si="295"/>
        <v>11_Jul</v>
      </c>
      <c r="F3025" s="12" t="str">
        <f t="shared" si="296"/>
        <v>Jul-16</v>
      </c>
      <c r="G3025" s="12"/>
    </row>
    <row r="3026" spans="1:7">
      <c r="A3026" s="2">
        <f t="shared" si="298"/>
        <v>42563</v>
      </c>
      <c r="B3026" t="str">
        <f t="shared" si="297"/>
        <v>2016_07</v>
      </c>
      <c r="C3026" t="str">
        <f t="shared" si="293"/>
        <v>Jul</v>
      </c>
      <c r="D3026" t="str">
        <f t="shared" si="294"/>
        <v>2016_Jul</v>
      </c>
      <c r="E3026" s="12" t="str">
        <f t="shared" si="295"/>
        <v>12_Jul</v>
      </c>
      <c r="F3026" s="12" t="str">
        <f t="shared" si="296"/>
        <v>Jul-16</v>
      </c>
      <c r="G3026" s="12"/>
    </row>
    <row r="3027" spans="1:7">
      <c r="A3027" s="2">
        <f t="shared" si="298"/>
        <v>42564</v>
      </c>
      <c r="B3027" t="str">
        <f t="shared" si="297"/>
        <v>2016_07</v>
      </c>
      <c r="C3027" t="str">
        <f t="shared" si="293"/>
        <v>Jul</v>
      </c>
      <c r="D3027" t="str">
        <f t="shared" si="294"/>
        <v>2016_Jul</v>
      </c>
      <c r="E3027" s="12" t="str">
        <f t="shared" si="295"/>
        <v>13_Jul</v>
      </c>
      <c r="F3027" s="12" t="str">
        <f t="shared" si="296"/>
        <v>Jul-16</v>
      </c>
      <c r="G3027" s="12"/>
    </row>
    <row r="3028" spans="1:7">
      <c r="A3028" s="2">
        <f t="shared" si="298"/>
        <v>42565</v>
      </c>
      <c r="B3028" t="str">
        <f t="shared" si="297"/>
        <v>2016_07</v>
      </c>
      <c r="C3028" t="str">
        <f t="shared" si="293"/>
        <v>Jul</v>
      </c>
      <c r="D3028" t="str">
        <f t="shared" si="294"/>
        <v>2016_Jul</v>
      </c>
      <c r="E3028" s="12" t="str">
        <f t="shared" si="295"/>
        <v>14_Jul</v>
      </c>
      <c r="F3028" s="12" t="str">
        <f t="shared" si="296"/>
        <v>Jul-16</v>
      </c>
      <c r="G3028" s="12"/>
    </row>
    <row r="3029" spans="1:7">
      <c r="A3029" s="2">
        <f t="shared" si="298"/>
        <v>42566</v>
      </c>
      <c r="B3029" t="str">
        <f t="shared" si="297"/>
        <v>2016_07</v>
      </c>
      <c r="C3029" t="str">
        <f t="shared" si="293"/>
        <v>Jul</v>
      </c>
      <c r="D3029" t="str">
        <f t="shared" si="294"/>
        <v>2016_Jul</v>
      </c>
      <c r="E3029" s="12" t="str">
        <f t="shared" si="295"/>
        <v>15_Jul</v>
      </c>
      <c r="F3029" s="12" t="str">
        <f t="shared" si="296"/>
        <v>Jul-16</v>
      </c>
      <c r="G3029" s="12"/>
    </row>
    <row r="3030" spans="1:7">
      <c r="A3030" s="2">
        <f t="shared" si="298"/>
        <v>42567</v>
      </c>
      <c r="B3030" t="str">
        <f t="shared" si="297"/>
        <v>2016_07</v>
      </c>
      <c r="C3030" t="str">
        <f t="shared" si="293"/>
        <v>Jul</v>
      </c>
      <c r="D3030" t="str">
        <f t="shared" si="294"/>
        <v>2016_Jul</v>
      </c>
      <c r="E3030" s="12" t="str">
        <f t="shared" si="295"/>
        <v>16_Jul</v>
      </c>
      <c r="F3030" s="12" t="str">
        <f t="shared" si="296"/>
        <v>Jul-16</v>
      </c>
      <c r="G3030" s="12"/>
    </row>
    <row r="3031" spans="1:7">
      <c r="A3031" s="2">
        <f t="shared" si="298"/>
        <v>42568</v>
      </c>
      <c r="B3031" t="str">
        <f t="shared" si="297"/>
        <v>2016_07</v>
      </c>
      <c r="C3031" t="str">
        <f t="shared" si="293"/>
        <v>Jul</v>
      </c>
      <c r="D3031" t="str">
        <f t="shared" si="294"/>
        <v>2016_Jul</v>
      </c>
      <c r="E3031" s="12" t="str">
        <f t="shared" si="295"/>
        <v>17_Jul</v>
      </c>
      <c r="F3031" s="12" t="str">
        <f t="shared" si="296"/>
        <v>Jul-16</v>
      </c>
      <c r="G3031" s="12"/>
    </row>
    <row r="3032" spans="1:7">
      <c r="A3032" s="2">
        <f t="shared" si="298"/>
        <v>42569</v>
      </c>
      <c r="B3032" t="str">
        <f t="shared" si="297"/>
        <v>2016_07</v>
      </c>
      <c r="C3032" t="str">
        <f t="shared" si="293"/>
        <v>Jul</v>
      </c>
      <c r="D3032" t="str">
        <f t="shared" si="294"/>
        <v>2016_Jul</v>
      </c>
      <c r="E3032" s="12" t="str">
        <f t="shared" si="295"/>
        <v>18_Jul</v>
      </c>
      <c r="F3032" s="12" t="str">
        <f t="shared" si="296"/>
        <v>Jul-16</v>
      </c>
      <c r="G3032" s="12"/>
    </row>
    <row r="3033" spans="1:7">
      <c r="A3033" s="2">
        <f t="shared" si="298"/>
        <v>42570</v>
      </c>
      <c r="B3033" t="str">
        <f t="shared" si="297"/>
        <v>2016_07</v>
      </c>
      <c r="C3033" t="str">
        <f t="shared" si="293"/>
        <v>Jul</v>
      </c>
      <c r="D3033" t="str">
        <f t="shared" si="294"/>
        <v>2016_Jul</v>
      </c>
      <c r="E3033" s="12" t="str">
        <f t="shared" si="295"/>
        <v>19_Jul</v>
      </c>
      <c r="F3033" s="12" t="str">
        <f t="shared" si="296"/>
        <v>Jul-16</v>
      </c>
      <c r="G3033" s="12"/>
    </row>
    <row r="3034" spans="1:7">
      <c r="A3034" s="2">
        <f t="shared" si="298"/>
        <v>42571</v>
      </c>
      <c r="B3034" t="str">
        <f t="shared" si="297"/>
        <v>2016_07</v>
      </c>
      <c r="C3034" t="str">
        <f t="shared" si="293"/>
        <v>Jul</v>
      </c>
      <c r="D3034" t="str">
        <f t="shared" si="294"/>
        <v>2016_Jul</v>
      </c>
      <c r="E3034" s="12" t="str">
        <f t="shared" si="295"/>
        <v>20_Jul</v>
      </c>
      <c r="F3034" s="12" t="str">
        <f t="shared" si="296"/>
        <v>Jul-16</v>
      </c>
      <c r="G3034" s="12"/>
    </row>
    <row r="3035" spans="1:7">
      <c r="A3035" s="2">
        <f t="shared" si="298"/>
        <v>42572</v>
      </c>
      <c r="B3035" t="str">
        <f t="shared" si="297"/>
        <v>2016_07</v>
      </c>
      <c r="C3035" t="str">
        <f t="shared" si="293"/>
        <v>Jul</v>
      </c>
      <c r="D3035" t="str">
        <f t="shared" si="294"/>
        <v>2016_Jul</v>
      </c>
      <c r="E3035" s="12" t="str">
        <f t="shared" si="295"/>
        <v>21_Jul</v>
      </c>
      <c r="F3035" s="12" t="str">
        <f t="shared" si="296"/>
        <v>Jul-16</v>
      </c>
      <c r="G3035" s="12"/>
    </row>
    <row r="3036" spans="1:7">
      <c r="A3036" s="2">
        <f t="shared" si="298"/>
        <v>42573</v>
      </c>
      <c r="B3036" t="str">
        <f t="shared" si="297"/>
        <v>2016_07</v>
      </c>
      <c r="C3036" t="str">
        <f t="shared" si="293"/>
        <v>Jul</v>
      </c>
      <c r="D3036" t="str">
        <f t="shared" si="294"/>
        <v>2016_Jul</v>
      </c>
      <c r="E3036" s="12" t="str">
        <f t="shared" si="295"/>
        <v>22_Jul</v>
      </c>
      <c r="F3036" s="12" t="str">
        <f t="shared" si="296"/>
        <v>Jul-16</v>
      </c>
      <c r="G3036" s="12"/>
    </row>
    <row r="3037" spans="1:7">
      <c r="A3037" s="2">
        <f t="shared" si="298"/>
        <v>42574</v>
      </c>
      <c r="B3037" t="str">
        <f t="shared" si="297"/>
        <v>2016_07</v>
      </c>
      <c r="C3037" t="str">
        <f t="shared" si="293"/>
        <v>Jul</v>
      </c>
      <c r="D3037" t="str">
        <f t="shared" si="294"/>
        <v>2016_Jul</v>
      </c>
      <c r="E3037" s="12" t="str">
        <f t="shared" si="295"/>
        <v>23_Jul</v>
      </c>
      <c r="F3037" s="12" t="str">
        <f t="shared" si="296"/>
        <v>Jul-16</v>
      </c>
      <c r="G3037" s="12"/>
    </row>
    <row r="3038" spans="1:7">
      <c r="A3038" s="2">
        <f t="shared" si="298"/>
        <v>42575</v>
      </c>
      <c r="B3038" t="str">
        <f t="shared" si="297"/>
        <v>2016_07</v>
      </c>
      <c r="C3038" t="str">
        <f t="shared" si="293"/>
        <v>Jul</v>
      </c>
      <c r="D3038" t="str">
        <f t="shared" si="294"/>
        <v>2016_Jul</v>
      </c>
      <c r="E3038" s="12" t="str">
        <f t="shared" si="295"/>
        <v>24_Jul</v>
      </c>
      <c r="F3038" s="12" t="str">
        <f t="shared" si="296"/>
        <v>Jul-16</v>
      </c>
      <c r="G3038" s="12"/>
    </row>
    <row r="3039" spans="1:7">
      <c r="A3039" s="2">
        <f t="shared" si="298"/>
        <v>42576</v>
      </c>
      <c r="B3039" t="str">
        <f t="shared" si="297"/>
        <v>2016_07</v>
      </c>
      <c r="C3039" t="str">
        <f t="shared" si="293"/>
        <v>Jul</v>
      </c>
      <c r="D3039" t="str">
        <f t="shared" si="294"/>
        <v>2016_Jul</v>
      </c>
      <c r="E3039" s="12" t="str">
        <f t="shared" si="295"/>
        <v>25_Jul</v>
      </c>
      <c r="F3039" s="12" t="str">
        <f t="shared" si="296"/>
        <v>Jul-16</v>
      </c>
      <c r="G3039" s="12"/>
    </row>
    <row r="3040" spans="1:7">
      <c r="A3040" s="2">
        <f t="shared" si="298"/>
        <v>42577</v>
      </c>
      <c r="B3040" t="str">
        <f t="shared" si="297"/>
        <v>2016_07</v>
      </c>
      <c r="C3040" t="str">
        <f t="shared" si="293"/>
        <v>Jul</v>
      </c>
      <c r="D3040" t="str">
        <f t="shared" si="294"/>
        <v>2016_Jul</v>
      </c>
      <c r="E3040" s="12" t="str">
        <f t="shared" si="295"/>
        <v>26_Jul</v>
      </c>
      <c r="F3040" s="12" t="str">
        <f t="shared" si="296"/>
        <v>Jul-16</v>
      </c>
      <c r="G3040" s="12"/>
    </row>
    <row r="3041" spans="1:7">
      <c r="A3041" s="2">
        <f t="shared" si="298"/>
        <v>42578</v>
      </c>
      <c r="B3041" t="str">
        <f t="shared" si="297"/>
        <v>2016_07</v>
      </c>
      <c r="C3041" t="str">
        <f t="shared" si="293"/>
        <v>Jul</v>
      </c>
      <c r="D3041" t="str">
        <f t="shared" si="294"/>
        <v>2016_Jul</v>
      </c>
      <c r="E3041" s="12" t="str">
        <f t="shared" si="295"/>
        <v>27_Jul</v>
      </c>
      <c r="F3041" s="12" t="str">
        <f t="shared" si="296"/>
        <v>Jul-16</v>
      </c>
      <c r="G3041" s="12"/>
    </row>
    <row r="3042" spans="1:7">
      <c r="A3042" s="2">
        <f t="shared" si="298"/>
        <v>42579</v>
      </c>
      <c r="B3042" t="str">
        <f t="shared" si="297"/>
        <v>2016_07</v>
      </c>
      <c r="C3042" t="str">
        <f t="shared" si="293"/>
        <v>Jul</v>
      </c>
      <c r="D3042" t="str">
        <f t="shared" si="294"/>
        <v>2016_Jul</v>
      </c>
      <c r="E3042" s="12" t="str">
        <f t="shared" si="295"/>
        <v>28_Jul</v>
      </c>
      <c r="F3042" s="12" t="str">
        <f t="shared" si="296"/>
        <v>Jul-16</v>
      </c>
      <c r="G3042" s="12"/>
    </row>
    <row r="3043" spans="1:7">
      <c r="A3043" s="2">
        <f t="shared" si="298"/>
        <v>42580</v>
      </c>
      <c r="B3043" t="str">
        <f t="shared" si="297"/>
        <v>2016_07</v>
      </c>
      <c r="C3043" t="str">
        <f t="shared" si="293"/>
        <v>Jul</v>
      </c>
      <c r="D3043" t="str">
        <f t="shared" si="294"/>
        <v>2016_Jul</v>
      </c>
      <c r="E3043" s="12" t="str">
        <f t="shared" si="295"/>
        <v>29_Jul</v>
      </c>
      <c r="F3043" s="12" t="str">
        <f t="shared" si="296"/>
        <v>Jul-16</v>
      </c>
      <c r="G3043" s="12"/>
    </row>
    <row r="3044" spans="1:7">
      <c r="A3044" s="2">
        <f t="shared" si="298"/>
        <v>42581</v>
      </c>
      <c r="B3044" t="str">
        <f t="shared" si="297"/>
        <v>2016_07</v>
      </c>
      <c r="C3044" t="str">
        <f t="shared" si="293"/>
        <v>Jul</v>
      </c>
      <c r="D3044" t="str">
        <f t="shared" si="294"/>
        <v>2016_Jul</v>
      </c>
      <c r="E3044" s="12" t="str">
        <f t="shared" si="295"/>
        <v>30_Jul</v>
      </c>
      <c r="F3044" s="12" t="str">
        <f t="shared" si="296"/>
        <v>Jul-16</v>
      </c>
      <c r="G3044" s="12"/>
    </row>
    <row r="3045" spans="1:7">
      <c r="A3045" s="2">
        <f t="shared" si="298"/>
        <v>42582</v>
      </c>
      <c r="B3045" t="str">
        <f t="shared" si="297"/>
        <v>2016_07</v>
      </c>
      <c r="C3045" t="str">
        <f t="shared" si="293"/>
        <v>Jul</v>
      </c>
      <c r="D3045" t="str">
        <f t="shared" si="294"/>
        <v>2016_Jul</v>
      </c>
      <c r="E3045" s="12" t="str">
        <f t="shared" si="295"/>
        <v>31_Jul</v>
      </c>
      <c r="F3045" s="12" t="str">
        <f t="shared" si="296"/>
        <v>Jul-16</v>
      </c>
      <c r="G3045" s="12"/>
    </row>
    <row r="3046" spans="1:7">
      <c r="A3046" s="2">
        <f t="shared" si="298"/>
        <v>42583</v>
      </c>
      <c r="B3046" t="str">
        <f t="shared" si="297"/>
        <v>2016_08</v>
      </c>
      <c r="C3046" t="str">
        <f t="shared" si="293"/>
        <v>Aug</v>
      </c>
      <c r="D3046" t="str">
        <f t="shared" si="294"/>
        <v>2016_Aug</v>
      </c>
      <c r="E3046" s="12" t="str">
        <f t="shared" si="295"/>
        <v>01_Aug</v>
      </c>
      <c r="F3046" s="12" t="str">
        <f t="shared" si="296"/>
        <v>Aug-16</v>
      </c>
      <c r="G3046" s="12"/>
    </row>
    <row r="3047" spans="1:7">
      <c r="A3047" s="2">
        <f t="shared" si="298"/>
        <v>42584</v>
      </c>
      <c r="B3047" t="str">
        <f t="shared" si="297"/>
        <v>2016_08</v>
      </c>
      <c r="C3047" t="str">
        <f t="shared" si="293"/>
        <v>Aug</v>
      </c>
      <c r="D3047" t="str">
        <f t="shared" si="294"/>
        <v>2016_Aug</v>
      </c>
      <c r="E3047" s="12" t="str">
        <f t="shared" si="295"/>
        <v>02_Aug</v>
      </c>
      <c r="F3047" s="12" t="str">
        <f t="shared" si="296"/>
        <v>Aug-16</v>
      </c>
      <c r="G3047" s="12"/>
    </row>
    <row r="3048" spans="1:7">
      <c r="A3048" s="2">
        <f t="shared" si="298"/>
        <v>42585</v>
      </c>
      <c r="B3048" t="str">
        <f t="shared" si="297"/>
        <v>2016_08</v>
      </c>
      <c r="C3048" t="str">
        <f t="shared" si="293"/>
        <v>Aug</v>
      </c>
      <c r="D3048" t="str">
        <f t="shared" si="294"/>
        <v>2016_Aug</v>
      </c>
      <c r="E3048" s="12" t="str">
        <f t="shared" si="295"/>
        <v>03_Aug</v>
      </c>
      <c r="F3048" s="12" t="str">
        <f t="shared" si="296"/>
        <v>Aug-16</v>
      </c>
      <c r="G3048" s="12"/>
    </row>
    <row r="3049" spans="1:7">
      <c r="A3049" s="2">
        <f t="shared" si="298"/>
        <v>42586</v>
      </c>
      <c r="B3049" t="str">
        <f t="shared" si="297"/>
        <v>2016_08</v>
      </c>
      <c r="C3049" t="str">
        <f t="shared" si="293"/>
        <v>Aug</v>
      </c>
      <c r="D3049" t="str">
        <f t="shared" si="294"/>
        <v>2016_Aug</v>
      </c>
      <c r="E3049" s="12" t="str">
        <f t="shared" si="295"/>
        <v>04_Aug</v>
      </c>
      <c r="F3049" s="12" t="str">
        <f t="shared" si="296"/>
        <v>Aug-16</v>
      </c>
      <c r="G3049" s="12"/>
    </row>
    <row r="3050" spans="1:7">
      <c r="A3050" s="2">
        <f t="shared" si="298"/>
        <v>42587</v>
      </c>
      <c r="B3050" t="str">
        <f t="shared" si="297"/>
        <v>2016_08</v>
      </c>
      <c r="C3050" t="str">
        <f t="shared" si="293"/>
        <v>Aug</v>
      </c>
      <c r="D3050" t="str">
        <f t="shared" si="294"/>
        <v>2016_Aug</v>
      </c>
      <c r="E3050" s="12" t="str">
        <f t="shared" si="295"/>
        <v>05_Aug</v>
      </c>
      <c r="F3050" s="12" t="str">
        <f t="shared" si="296"/>
        <v>Aug-16</v>
      </c>
      <c r="G3050" s="12"/>
    </row>
    <row r="3051" spans="1:7">
      <c r="A3051" s="2">
        <f t="shared" si="298"/>
        <v>42588</v>
      </c>
      <c r="B3051" t="str">
        <f t="shared" si="297"/>
        <v>2016_08</v>
      </c>
      <c r="C3051" t="str">
        <f t="shared" si="293"/>
        <v>Aug</v>
      </c>
      <c r="D3051" t="str">
        <f t="shared" si="294"/>
        <v>2016_Aug</v>
      </c>
      <c r="E3051" s="12" t="str">
        <f t="shared" si="295"/>
        <v>06_Aug</v>
      </c>
      <c r="F3051" s="12" t="str">
        <f t="shared" si="296"/>
        <v>Aug-16</v>
      </c>
      <c r="G3051" s="12"/>
    </row>
    <row r="3052" spans="1:7">
      <c r="A3052" s="2">
        <f t="shared" si="298"/>
        <v>42589</v>
      </c>
      <c r="B3052" t="str">
        <f t="shared" si="297"/>
        <v>2016_08</v>
      </c>
      <c r="C3052" t="str">
        <f t="shared" si="293"/>
        <v>Aug</v>
      </c>
      <c r="D3052" t="str">
        <f t="shared" si="294"/>
        <v>2016_Aug</v>
      </c>
      <c r="E3052" s="12" t="str">
        <f t="shared" si="295"/>
        <v>07_Aug</v>
      </c>
      <c r="F3052" s="12" t="str">
        <f t="shared" si="296"/>
        <v>Aug-16</v>
      </c>
      <c r="G3052" s="12"/>
    </row>
    <row r="3053" spans="1:7">
      <c r="A3053" s="2">
        <f t="shared" si="298"/>
        <v>42590</v>
      </c>
      <c r="B3053" t="str">
        <f t="shared" si="297"/>
        <v>2016_08</v>
      </c>
      <c r="C3053" t="str">
        <f t="shared" si="293"/>
        <v>Aug</v>
      </c>
      <c r="D3053" t="str">
        <f t="shared" si="294"/>
        <v>2016_Aug</v>
      </c>
      <c r="E3053" s="12" t="str">
        <f t="shared" si="295"/>
        <v>08_Aug</v>
      </c>
      <c r="F3053" s="12" t="str">
        <f t="shared" si="296"/>
        <v>Aug-16</v>
      </c>
      <c r="G3053" s="12"/>
    </row>
    <row r="3054" spans="1:7">
      <c r="A3054" s="2">
        <f t="shared" si="298"/>
        <v>42591</v>
      </c>
      <c r="B3054" t="str">
        <f t="shared" si="297"/>
        <v>2016_08</v>
      </c>
      <c r="C3054" t="str">
        <f t="shared" si="293"/>
        <v>Aug</v>
      </c>
      <c r="D3054" t="str">
        <f t="shared" si="294"/>
        <v>2016_Aug</v>
      </c>
      <c r="E3054" s="12" t="str">
        <f t="shared" si="295"/>
        <v>09_Aug</v>
      </c>
      <c r="F3054" s="12" t="str">
        <f t="shared" si="296"/>
        <v>Aug-16</v>
      </c>
      <c r="G3054" s="12"/>
    </row>
    <row r="3055" spans="1:7">
      <c r="A3055" s="2">
        <f t="shared" si="298"/>
        <v>42592</v>
      </c>
      <c r="B3055" t="str">
        <f t="shared" si="297"/>
        <v>2016_08</v>
      </c>
      <c r="C3055" t="str">
        <f t="shared" si="293"/>
        <v>Aug</v>
      </c>
      <c r="D3055" t="str">
        <f t="shared" si="294"/>
        <v>2016_Aug</v>
      </c>
      <c r="E3055" s="12" t="str">
        <f t="shared" si="295"/>
        <v>10_Aug</v>
      </c>
      <c r="F3055" s="12" t="str">
        <f t="shared" si="296"/>
        <v>Aug-16</v>
      </c>
      <c r="G3055" s="12"/>
    </row>
    <row r="3056" spans="1:7">
      <c r="A3056" s="2">
        <f t="shared" si="298"/>
        <v>42593</v>
      </c>
      <c r="B3056" t="str">
        <f t="shared" si="297"/>
        <v>2016_08</v>
      </c>
      <c r="C3056" t="str">
        <f t="shared" si="293"/>
        <v>Aug</v>
      </c>
      <c r="D3056" t="str">
        <f t="shared" si="294"/>
        <v>2016_Aug</v>
      </c>
      <c r="E3056" s="12" t="str">
        <f t="shared" si="295"/>
        <v>11_Aug</v>
      </c>
      <c r="F3056" s="12" t="str">
        <f t="shared" si="296"/>
        <v>Aug-16</v>
      </c>
      <c r="G3056" s="12"/>
    </row>
    <row r="3057" spans="1:7">
      <c r="A3057" s="2">
        <f t="shared" si="298"/>
        <v>42594</v>
      </c>
      <c r="B3057" t="str">
        <f t="shared" si="297"/>
        <v>2016_08</v>
      </c>
      <c r="C3057" t="str">
        <f t="shared" si="293"/>
        <v>Aug</v>
      </c>
      <c r="D3057" t="str">
        <f t="shared" si="294"/>
        <v>2016_Aug</v>
      </c>
      <c r="E3057" s="12" t="str">
        <f t="shared" si="295"/>
        <v>12_Aug</v>
      </c>
      <c r="F3057" s="12" t="str">
        <f t="shared" si="296"/>
        <v>Aug-16</v>
      </c>
      <c r="G3057" s="12"/>
    </row>
    <row r="3058" spans="1:7">
      <c r="A3058" s="2">
        <f t="shared" si="298"/>
        <v>42595</v>
      </c>
      <c r="B3058" t="str">
        <f t="shared" si="297"/>
        <v>2016_08</v>
      </c>
      <c r="C3058" t="str">
        <f t="shared" si="293"/>
        <v>Aug</v>
      </c>
      <c r="D3058" t="str">
        <f t="shared" si="294"/>
        <v>2016_Aug</v>
      </c>
      <c r="E3058" s="12" t="str">
        <f t="shared" si="295"/>
        <v>13_Aug</v>
      </c>
      <c r="F3058" s="12" t="str">
        <f t="shared" si="296"/>
        <v>Aug-16</v>
      </c>
      <c r="G3058" s="12"/>
    </row>
    <row r="3059" spans="1:7">
      <c r="A3059" s="2">
        <f t="shared" si="298"/>
        <v>42596</v>
      </c>
      <c r="B3059" t="str">
        <f t="shared" si="297"/>
        <v>2016_08</v>
      </c>
      <c r="C3059" t="str">
        <f t="shared" si="293"/>
        <v>Aug</v>
      </c>
      <c r="D3059" t="str">
        <f t="shared" si="294"/>
        <v>2016_Aug</v>
      </c>
      <c r="E3059" s="12" t="str">
        <f t="shared" si="295"/>
        <v>14_Aug</v>
      </c>
      <c r="F3059" s="12" t="str">
        <f t="shared" si="296"/>
        <v>Aug-16</v>
      </c>
      <c r="G3059" s="12"/>
    </row>
    <row r="3060" spans="1:7">
      <c r="A3060" s="2">
        <f t="shared" si="298"/>
        <v>42597</v>
      </c>
      <c r="B3060" t="str">
        <f t="shared" si="297"/>
        <v>2016_08</v>
      </c>
      <c r="C3060" t="str">
        <f t="shared" si="293"/>
        <v>Aug</v>
      </c>
      <c r="D3060" t="str">
        <f t="shared" si="294"/>
        <v>2016_Aug</v>
      </c>
      <c r="E3060" s="12" t="str">
        <f t="shared" si="295"/>
        <v>15_Aug</v>
      </c>
      <c r="F3060" s="12" t="str">
        <f t="shared" si="296"/>
        <v>Aug-16</v>
      </c>
      <c r="G3060" s="12"/>
    </row>
    <row r="3061" spans="1:7">
      <c r="A3061" s="2">
        <f t="shared" si="298"/>
        <v>42598</v>
      </c>
      <c r="B3061" t="str">
        <f t="shared" si="297"/>
        <v>2016_08</v>
      </c>
      <c r="C3061" t="str">
        <f t="shared" si="293"/>
        <v>Aug</v>
      </c>
      <c r="D3061" t="str">
        <f t="shared" si="294"/>
        <v>2016_Aug</v>
      </c>
      <c r="E3061" s="12" t="str">
        <f t="shared" si="295"/>
        <v>16_Aug</v>
      </c>
      <c r="F3061" s="12" t="str">
        <f t="shared" si="296"/>
        <v>Aug-16</v>
      </c>
      <c r="G3061" s="12"/>
    </row>
    <row r="3062" spans="1:7">
      <c r="A3062" s="2">
        <f t="shared" si="298"/>
        <v>42599</v>
      </c>
      <c r="B3062" t="str">
        <f t="shared" si="297"/>
        <v>2016_08</v>
      </c>
      <c r="C3062" t="str">
        <f t="shared" si="293"/>
        <v>Aug</v>
      </c>
      <c r="D3062" t="str">
        <f t="shared" si="294"/>
        <v>2016_Aug</v>
      </c>
      <c r="E3062" s="12" t="str">
        <f t="shared" si="295"/>
        <v>17_Aug</v>
      </c>
      <c r="F3062" s="12" t="str">
        <f t="shared" si="296"/>
        <v>Aug-16</v>
      </c>
      <c r="G3062" s="12"/>
    </row>
    <row r="3063" spans="1:7">
      <c r="A3063" s="2">
        <f t="shared" si="298"/>
        <v>42600</v>
      </c>
      <c r="B3063" t="str">
        <f t="shared" si="297"/>
        <v>2016_08</v>
      </c>
      <c r="C3063" t="str">
        <f t="shared" si="293"/>
        <v>Aug</v>
      </c>
      <c r="D3063" t="str">
        <f t="shared" si="294"/>
        <v>2016_Aug</v>
      </c>
      <c r="E3063" s="12" t="str">
        <f t="shared" si="295"/>
        <v>18_Aug</v>
      </c>
      <c r="F3063" s="12" t="str">
        <f t="shared" si="296"/>
        <v>Aug-16</v>
      </c>
      <c r="G3063" s="12"/>
    </row>
    <row r="3064" spans="1:7">
      <c r="A3064" s="2">
        <f t="shared" si="298"/>
        <v>42601</v>
      </c>
      <c r="B3064" t="str">
        <f t="shared" si="297"/>
        <v>2016_08</v>
      </c>
      <c r="C3064" t="str">
        <f t="shared" si="293"/>
        <v>Aug</v>
      </c>
      <c r="D3064" t="str">
        <f t="shared" si="294"/>
        <v>2016_Aug</v>
      </c>
      <c r="E3064" s="12" t="str">
        <f t="shared" si="295"/>
        <v>19_Aug</v>
      </c>
      <c r="F3064" s="12" t="str">
        <f t="shared" si="296"/>
        <v>Aug-16</v>
      </c>
      <c r="G3064" s="12"/>
    </row>
    <row r="3065" spans="1:7">
      <c r="A3065" s="2">
        <f t="shared" si="298"/>
        <v>42602</v>
      </c>
      <c r="B3065" t="str">
        <f t="shared" si="297"/>
        <v>2016_08</v>
      </c>
      <c r="C3065" t="str">
        <f t="shared" si="293"/>
        <v>Aug</v>
      </c>
      <c r="D3065" t="str">
        <f t="shared" si="294"/>
        <v>2016_Aug</v>
      </c>
      <c r="E3065" s="12" t="str">
        <f t="shared" si="295"/>
        <v>20_Aug</v>
      </c>
      <c r="F3065" s="12" t="str">
        <f t="shared" si="296"/>
        <v>Aug-16</v>
      </c>
      <c r="G3065" s="12"/>
    </row>
    <row r="3066" spans="1:7">
      <c r="A3066" s="2">
        <f t="shared" si="298"/>
        <v>42603</v>
      </c>
      <c r="B3066" t="str">
        <f t="shared" si="297"/>
        <v>2016_08</v>
      </c>
      <c r="C3066" t="str">
        <f t="shared" si="293"/>
        <v>Aug</v>
      </c>
      <c r="D3066" t="str">
        <f t="shared" si="294"/>
        <v>2016_Aug</v>
      </c>
      <c r="E3066" s="12" t="str">
        <f t="shared" si="295"/>
        <v>21_Aug</v>
      </c>
      <c r="F3066" s="12" t="str">
        <f t="shared" si="296"/>
        <v>Aug-16</v>
      </c>
      <c r="G3066" s="12"/>
    </row>
    <row r="3067" spans="1:7">
      <c r="A3067" s="2">
        <f t="shared" si="298"/>
        <v>42604</v>
      </c>
      <c r="B3067" t="str">
        <f t="shared" si="297"/>
        <v>2016_08</v>
      </c>
      <c r="C3067" t="str">
        <f t="shared" si="293"/>
        <v>Aug</v>
      </c>
      <c r="D3067" t="str">
        <f t="shared" si="294"/>
        <v>2016_Aug</v>
      </c>
      <c r="E3067" s="12" t="str">
        <f t="shared" si="295"/>
        <v>22_Aug</v>
      </c>
      <c r="F3067" s="12" t="str">
        <f t="shared" si="296"/>
        <v>Aug-16</v>
      </c>
      <c r="G3067" s="12"/>
    </row>
    <row r="3068" spans="1:7">
      <c r="A3068" s="2">
        <f t="shared" si="298"/>
        <v>42605</v>
      </c>
      <c r="B3068" t="str">
        <f t="shared" si="297"/>
        <v>2016_08</v>
      </c>
      <c r="C3068" t="str">
        <f t="shared" si="293"/>
        <v>Aug</v>
      </c>
      <c r="D3068" t="str">
        <f t="shared" si="294"/>
        <v>2016_Aug</v>
      </c>
      <c r="E3068" s="12" t="str">
        <f t="shared" si="295"/>
        <v>23_Aug</v>
      </c>
      <c r="F3068" s="12" t="str">
        <f t="shared" si="296"/>
        <v>Aug-16</v>
      </c>
      <c r="G3068" s="12"/>
    </row>
    <row r="3069" spans="1:7">
      <c r="A3069" s="2">
        <f t="shared" si="298"/>
        <v>42606</v>
      </c>
      <c r="B3069" t="str">
        <f t="shared" si="297"/>
        <v>2016_08</v>
      </c>
      <c r="C3069" t="str">
        <f t="shared" si="293"/>
        <v>Aug</v>
      </c>
      <c r="D3069" t="str">
        <f t="shared" si="294"/>
        <v>2016_Aug</v>
      </c>
      <c r="E3069" s="12" t="str">
        <f t="shared" si="295"/>
        <v>24_Aug</v>
      </c>
      <c r="F3069" s="12" t="str">
        <f t="shared" si="296"/>
        <v>Aug-16</v>
      </c>
      <c r="G3069" s="12"/>
    </row>
    <row r="3070" spans="1:7">
      <c r="A3070" s="2">
        <f t="shared" si="298"/>
        <v>42607</v>
      </c>
      <c r="B3070" t="str">
        <f t="shared" si="297"/>
        <v>2016_08</v>
      </c>
      <c r="C3070" t="str">
        <f t="shared" si="293"/>
        <v>Aug</v>
      </c>
      <c r="D3070" t="str">
        <f t="shared" si="294"/>
        <v>2016_Aug</v>
      </c>
      <c r="E3070" s="12" t="str">
        <f t="shared" si="295"/>
        <v>25_Aug</v>
      </c>
      <c r="F3070" s="12" t="str">
        <f t="shared" si="296"/>
        <v>Aug-16</v>
      </c>
      <c r="G3070" s="12"/>
    </row>
    <row r="3071" spans="1:7">
      <c r="A3071" s="2">
        <f t="shared" si="298"/>
        <v>42608</v>
      </c>
      <c r="B3071" t="str">
        <f t="shared" si="297"/>
        <v>2016_08</v>
      </c>
      <c r="C3071" t="str">
        <f t="shared" si="293"/>
        <v>Aug</v>
      </c>
      <c r="D3071" t="str">
        <f t="shared" si="294"/>
        <v>2016_Aug</v>
      </c>
      <c r="E3071" s="12" t="str">
        <f t="shared" si="295"/>
        <v>26_Aug</v>
      </c>
      <c r="F3071" s="12" t="str">
        <f t="shared" si="296"/>
        <v>Aug-16</v>
      </c>
      <c r="G3071" s="12"/>
    </row>
    <row r="3072" spans="1:7">
      <c r="A3072" s="2">
        <f t="shared" si="298"/>
        <v>42609</v>
      </c>
      <c r="B3072" t="str">
        <f t="shared" si="297"/>
        <v>2016_08</v>
      </c>
      <c r="C3072" t="str">
        <f t="shared" si="293"/>
        <v>Aug</v>
      </c>
      <c r="D3072" t="str">
        <f t="shared" si="294"/>
        <v>2016_Aug</v>
      </c>
      <c r="E3072" s="12" t="str">
        <f t="shared" si="295"/>
        <v>27_Aug</v>
      </c>
      <c r="F3072" s="12" t="str">
        <f t="shared" si="296"/>
        <v>Aug-16</v>
      </c>
      <c r="G3072" s="12"/>
    </row>
    <row r="3073" spans="1:7">
      <c r="A3073" s="2">
        <f t="shared" si="298"/>
        <v>42610</v>
      </c>
      <c r="B3073" t="str">
        <f t="shared" si="297"/>
        <v>2016_08</v>
      </c>
      <c r="C3073" t="str">
        <f t="shared" si="293"/>
        <v>Aug</v>
      </c>
      <c r="D3073" t="str">
        <f t="shared" si="294"/>
        <v>2016_Aug</v>
      </c>
      <c r="E3073" s="12" t="str">
        <f t="shared" si="295"/>
        <v>28_Aug</v>
      </c>
      <c r="F3073" s="12" t="str">
        <f t="shared" si="296"/>
        <v>Aug-16</v>
      </c>
      <c r="G3073" s="12"/>
    </row>
    <row r="3074" spans="1:7">
      <c r="A3074" s="2">
        <f t="shared" si="298"/>
        <v>42611</v>
      </c>
      <c r="B3074" t="str">
        <f t="shared" si="297"/>
        <v>2016_08</v>
      </c>
      <c r="C3074" t="str">
        <f t="shared" ref="C3074:C3137" si="299">VLOOKUP(TEXT(MONTH(A3074),"00"),$H$2:$I$13,2,FALSE)</f>
        <v>Aug</v>
      </c>
      <c r="D3074" t="str">
        <f t="shared" si="294"/>
        <v>2016_Aug</v>
      </c>
      <c r="E3074" s="12" t="str">
        <f t="shared" si="295"/>
        <v>29_Aug</v>
      </c>
      <c r="F3074" s="12" t="str">
        <f t="shared" si="296"/>
        <v>Aug-16</v>
      </c>
      <c r="G3074" s="12"/>
    </row>
    <row r="3075" spans="1:7">
      <c r="A3075" s="2">
        <f t="shared" si="298"/>
        <v>42612</v>
      </c>
      <c r="B3075" t="str">
        <f t="shared" si="297"/>
        <v>2016_08</v>
      </c>
      <c r="C3075" t="str">
        <f t="shared" si="299"/>
        <v>Aug</v>
      </c>
      <c r="D3075" t="str">
        <f t="shared" ref="D3075:D3138" si="300">TEXT(YEAR(A3075),"0000")&amp;"_"&amp;C3075</f>
        <v>2016_Aug</v>
      </c>
      <c r="E3075" s="12" t="str">
        <f t="shared" ref="E3075:E3138" si="301">VLOOKUP(DAY(A3075),$G$2:$H$32,2,FALSE)&amp;"_"&amp;C3075</f>
        <v>30_Aug</v>
      </c>
      <c r="F3075" s="12" t="str">
        <f t="shared" si="296"/>
        <v>Aug-16</v>
      </c>
      <c r="G3075" s="12"/>
    </row>
    <row r="3076" spans="1:7">
      <c r="A3076" s="2">
        <f t="shared" si="298"/>
        <v>42613</v>
      </c>
      <c r="B3076" t="str">
        <f t="shared" si="297"/>
        <v>2016_08</v>
      </c>
      <c r="C3076" t="str">
        <f t="shared" si="299"/>
        <v>Aug</v>
      </c>
      <c r="D3076" t="str">
        <f t="shared" si="300"/>
        <v>2016_Aug</v>
      </c>
      <c r="E3076" s="12" t="str">
        <f t="shared" si="301"/>
        <v>31_Aug</v>
      </c>
      <c r="F3076" s="12" t="str">
        <f t="shared" ref="F3076:F3139" si="302">C3076&amp;"-"&amp;RIGHT(YEAR(A3076),2)</f>
        <v>Aug-16</v>
      </c>
      <c r="G3076" s="12"/>
    </row>
    <row r="3077" spans="1:7">
      <c r="A3077" s="2">
        <f t="shared" si="298"/>
        <v>42614</v>
      </c>
      <c r="B3077" t="str">
        <f t="shared" si="297"/>
        <v>2016_09</v>
      </c>
      <c r="C3077" t="str">
        <f t="shared" si="299"/>
        <v>Sep</v>
      </c>
      <c r="D3077" t="str">
        <f t="shared" si="300"/>
        <v>2016_Sep</v>
      </c>
      <c r="E3077" s="12" t="str">
        <f t="shared" si="301"/>
        <v>01_Sep</v>
      </c>
      <c r="F3077" s="12" t="str">
        <f t="shared" si="302"/>
        <v>Sep-16</v>
      </c>
      <c r="G3077" s="12"/>
    </row>
    <row r="3078" spans="1:7">
      <c r="A3078" s="2">
        <f t="shared" si="298"/>
        <v>42615</v>
      </c>
      <c r="B3078" t="str">
        <f t="shared" si="297"/>
        <v>2016_09</v>
      </c>
      <c r="C3078" t="str">
        <f t="shared" si="299"/>
        <v>Sep</v>
      </c>
      <c r="D3078" t="str">
        <f t="shared" si="300"/>
        <v>2016_Sep</v>
      </c>
      <c r="E3078" s="12" t="str">
        <f t="shared" si="301"/>
        <v>02_Sep</v>
      </c>
      <c r="F3078" s="12" t="str">
        <f t="shared" si="302"/>
        <v>Sep-16</v>
      </c>
      <c r="G3078" s="12"/>
    </row>
    <row r="3079" spans="1:7">
      <c r="A3079" s="2">
        <f t="shared" si="298"/>
        <v>42616</v>
      </c>
      <c r="B3079" t="str">
        <f t="shared" si="297"/>
        <v>2016_09</v>
      </c>
      <c r="C3079" t="str">
        <f t="shared" si="299"/>
        <v>Sep</v>
      </c>
      <c r="D3079" t="str">
        <f t="shared" si="300"/>
        <v>2016_Sep</v>
      </c>
      <c r="E3079" s="12" t="str">
        <f t="shared" si="301"/>
        <v>03_Sep</v>
      </c>
      <c r="F3079" s="12" t="str">
        <f t="shared" si="302"/>
        <v>Sep-16</v>
      </c>
      <c r="G3079" s="12"/>
    </row>
    <row r="3080" spans="1:7">
      <c r="A3080" s="2">
        <f t="shared" si="298"/>
        <v>42617</v>
      </c>
      <c r="B3080" t="str">
        <f t="shared" si="297"/>
        <v>2016_09</v>
      </c>
      <c r="C3080" t="str">
        <f t="shared" si="299"/>
        <v>Sep</v>
      </c>
      <c r="D3080" t="str">
        <f t="shared" si="300"/>
        <v>2016_Sep</v>
      </c>
      <c r="E3080" s="12" t="str">
        <f t="shared" si="301"/>
        <v>04_Sep</v>
      </c>
      <c r="F3080" s="12" t="str">
        <f t="shared" si="302"/>
        <v>Sep-16</v>
      </c>
      <c r="G3080" s="12"/>
    </row>
    <row r="3081" spans="1:7">
      <c r="A3081" s="2">
        <f t="shared" si="298"/>
        <v>42618</v>
      </c>
      <c r="B3081" t="str">
        <f t="shared" si="297"/>
        <v>2016_09</v>
      </c>
      <c r="C3081" t="str">
        <f t="shared" si="299"/>
        <v>Sep</v>
      </c>
      <c r="D3081" t="str">
        <f t="shared" si="300"/>
        <v>2016_Sep</v>
      </c>
      <c r="E3081" s="12" t="str">
        <f t="shared" si="301"/>
        <v>05_Sep</v>
      </c>
      <c r="F3081" s="12" t="str">
        <f t="shared" si="302"/>
        <v>Sep-16</v>
      </c>
      <c r="G3081" s="12"/>
    </row>
    <row r="3082" spans="1:7">
      <c r="A3082" s="2">
        <f t="shared" si="298"/>
        <v>42619</v>
      </c>
      <c r="B3082" t="str">
        <f t="shared" si="297"/>
        <v>2016_09</v>
      </c>
      <c r="C3082" t="str">
        <f t="shared" si="299"/>
        <v>Sep</v>
      </c>
      <c r="D3082" t="str">
        <f t="shared" si="300"/>
        <v>2016_Sep</v>
      </c>
      <c r="E3082" s="12" t="str">
        <f t="shared" si="301"/>
        <v>06_Sep</v>
      </c>
      <c r="F3082" s="12" t="str">
        <f t="shared" si="302"/>
        <v>Sep-16</v>
      </c>
      <c r="G3082" s="12"/>
    </row>
    <row r="3083" spans="1:7">
      <c r="A3083" s="2">
        <f t="shared" si="298"/>
        <v>42620</v>
      </c>
      <c r="B3083" t="str">
        <f t="shared" ref="B3083:B3146" si="303">TEXT(YEAR(A3083),"0000")&amp;"_"&amp;TEXT(MONTH(A3083),"00")</f>
        <v>2016_09</v>
      </c>
      <c r="C3083" t="str">
        <f t="shared" si="299"/>
        <v>Sep</v>
      </c>
      <c r="D3083" t="str">
        <f t="shared" si="300"/>
        <v>2016_Sep</v>
      </c>
      <c r="E3083" s="12" t="str">
        <f t="shared" si="301"/>
        <v>07_Sep</v>
      </c>
      <c r="F3083" s="12" t="str">
        <f t="shared" si="302"/>
        <v>Sep-16</v>
      </c>
      <c r="G3083" s="12"/>
    </row>
    <row r="3084" spans="1:7">
      <c r="A3084" s="2">
        <f t="shared" ref="A3084:A3147" si="304">A3083+1</f>
        <v>42621</v>
      </c>
      <c r="B3084" t="str">
        <f t="shared" si="303"/>
        <v>2016_09</v>
      </c>
      <c r="C3084" t="str">
        <f t="shared" si="299"/>
        <v>Sep</v>
      </c>
      <c r="D3084" t="str">
        <f t="shared" si="300"/>
        <v>2016_Sep</v>
      </c>
      <c r="E3084" s="12" t="str">
        <f t="shared" si="301"/>
        <v>08_Sep</v>
      </c>
      <c r="F3084" s="12" t="str">
        <f t="shared" si="302"/>
        <v>Sep-16</v>
      </c>
      <c r="G3084" s="12"/>
    </row>
    <row r="3085" spans="1:7">
      <c r="A3085" s="2">
        <f t="shared" si="304"/>
        <v>42622</v>
      </c>
      <c r="B3085" t="str">
        <f t="shared" si="303"/>
        <v>2016_09</v>
      </c>
      <c r="C3085" t="str">
        <f t="shared" si="299"/>
        <v>Sep</v>
      </c>
      <c r="D3085" t="str">
        <f t="shared" si="300"/>
        <v>2016_Sep</v>
      </c>
      <c r="E3085" s="12" t="str">
        <f t="shared" si="301"/>
        <v>09_Sep</v>
      </c>
      <c r="F3085" s="12" t="str">
        <f t="shared" si="302"/>
        <v>Sep-16</v>
      </c>
      <c r="G3085" s="12"/>
    </row>
    <row r="3086" spans="1:7">
      <c r="A3086" s="2">
        <f t="shared" si="304"/>
        <v>42623</v>
      </c>
      <c r="B3086" t="str">
        <f t="shared" si="303"/>
        <v>2016_09</v>
      </c>
      <c r="C3086" t="str">
        <f t="shared" si="299"/>
        <v>Sep</v>
      </c>
      <c r="D3086" t="str">
        <f t="shared" si="300"/>
        <v>2016_Sep</v>
      </c>
      <c r="E3086" s="12" t="str">
        <f t="shared" si="301"/>
        <v>10_Sep</v>
      </c>
      <c r="F3086" s="12" t="str">
        <f t="shared" si="302"/>
        <v>Sep-16</v>
      </c>
      <c r="G3086" s="12"/>
    </row>
    <row r="3087" spans="1:7">
      <c r="A3087" s="2">
        <f t="shared" si="304"/>
        <v>42624</v>
      </c>
      <c r="B3087" t="str">
        <f t="shared" si="303"/>
        <v>2016_09</v>
      </c>
      <c r="C3087" t="str">
        <f t="shared" si="299"/>
        <v>Sep</v>
      </c>
      <c r="D3087" t="str">
        <f t="shared" si="300"/>
        <v>2016_Sep</v>
      </c>
      <c r="E3087" s="12" t="str">
        <f t="shared" si="301"/>
        <v>11_Sep</v>
      </c>
      <c r="F3087" s="12" t="str">
        <f t="shared" si="302"/>
        <v>Sep-16</v>
      </c>
      <c r="G3087" s="12"/>
    </row>
    <row r="3088" spans="1:7">
      <c r="A3088" s="2">
        <f t="shared" si="304"/>
        <v>42625</v>
      </c>
      <c r="B3088" t="str">
        <f t="shared" si="303"/>
        <v>2016_09</v>
      </c>
      <c r="C3088" t="str">
        <f t="shared" si="299"/>
        <v>Sep</v>
      </c>
      <c r="D3088" t="str">
        <f t="shared" si="300"/>
        <v>2016_Sep</v>
      </c>
      <c r="E3088" s="12" t="str">
        <f t="shared" si="301"/>
        <v>12_Sep</v>
      </c>
      <c r="F3088" s="12" t="str">
        <f t="shared" si="302"/>
        <v>Sep-16</v>
      </c>
      <c r="G3088" s="12"/>
    </row>
    <row r="3089" spans="1:7">
      <c r="A3089" s="2">
        <f t="shared" si="304"/>
        <v>42626</v>
      </c>
      <c r="B3089" t="str">
        <f t="shared" si="303"/>
        <v>2016_09</v>
      </c>
      <c r="C3089" t="str">
        <f t="shared" si="299"/>
        <v>Sep</v>
      </c>
      <c r="D3089" t="str">
        <f t="shared" si="300"/>
        <v>2016_Sep</v>
      </c>
      <c r="E3089" s="12" t="str">
        <f t="shared" si="301"/>
        <v>13_Sep</v>
      </c>
      <c r="F3089" s="12" t="str">
        <f t="shared" si="302"/>
        <v>Sep-16</v>
      </c>
      <c r="G3089" s="12"/>
    </row>
    <row r="3090" spans="1:7">
      <c r="A3090" s="2">
        <f t="shared" si="304"/>
        <v>42627</v>
      </c>
      <c r="B3090" t="str">
        <f t="shared" si="303"/>
        <v>2016_09</v>
      </c>
      <c r="C3090" t="str">
        <f t="shared" si="299"/>
        <v>Sep</v>
      </c>
      <c r="D3090" t="str">
        <f t="shared" si="300"/>
        <v>2016_Sep</v>
      </c>
      <c r="E3090" s="12" t="str">
        <f t="shared" si="301"/>
        <v>14_Sep</v>
      </c>
      <c r="F3090" s="12" t="str">
        <f t="shared" si="302"/>
        <v>Sep-16</v>
      </c>
      <c r="G3090" s="12"/>
    </row>
    <row r="3091" spans="1:7">
      <c r="A3091" s="2">
        <f t="shared" si="304"/>
        <v>42628</v>
      </c>
      <c r="B3091" t="str">
        <f t="shared" si="303"/>
        <v>2016_09</v>
      </c>
      <c r="C3091" t="str">
        <f t="shared" si="299"/>
        <v>Sep</v>
      </c>
      <c r="D3091" t="str">
        <f t="shared" si="300"/>
        <v>2016_Sep</v>
      </c>
      <c r="E3091" s="12" t="str">
        <f t="shared" si="301"/>
        <v>15_Sep</v>
      </c>
      <c r="F3091" s="12" t="str">
        <f t="shared" si="302"/>
        <v>Sep-16</v>
      </c>
      <c r="G3091" s="12"/>
    </row>
    <row r="3092" spans="1:7">
      <c r="A3092" s="2">
        <f t="shared" si="304"/>
        <v>42629</v>
      </c>
      <c r="B3092" t="str">
        <f t="shared" si="303"/>
        <v>2016_09</v>
      </c>
      <c r="C3092" t="str">
        <f t="shared" si="299"/>
        <v>Sep</v>
      </c>
      <c r="D3092" t="str">
        <f t="shared" si="300"/>
        <v>2016_Sep</v>
      </c>
      <c r="E3092" s="12" t="str">
        <f t="shared" si="301"/>
        <v>16_Sep</v>
      </c>
      <c r="F3092" s="12" t="str">
        <f t="shared" si="302"/>
        <v>Sep-16</v>
      </c>
      <c r="G3092" s="12"/>
    </row>
    <row r="3093" spans="1:7">
      <c r="A3093" s="2">
        <f t="shared" si="304"/>
        <v>42630</v>
      </c>
      <c r="B3093" t="str">
        <f t="shared" si="303"/>
        <v>2016_09</v>
      </c>
      <c r="C3093" t="str">
        <f t="shared" si="299"/>
        <v>Sep</v>
      </c>
      <c r="D3093" t="str">
        <f t="shared" si="300"/>
        <v>2016_Sep</v>
      </c>
      <c r="E3093" s="12" t="str">
        <f t="shared" si="301"/>
        <v>17_Sep</v>
      </c>
      <c r="F3093" s="12" t="str">
        <f t="shared" si="302"/>
        <v>Sep-16</v>
      </c>
      <c r="G3093" s="12"/>
    </row>
    <row r="3094" spans="1:7">
      <c r="A3094" s="2">
        <f t="shared" si="304"/>
        <v>42631</v>
      </c>
      <c r="B3094" t="str">
        <f t="shared" si="303"/>
        <v>2016_09</v>
      </c>
      <c r="C3094" t="str">
        <f t="shared" si="299"/>
        <v>Sep</v>
      </c>
      <c r="D3094" t="str">
        <f t="shared" si="300"/>
        <v>2016_Sep</v>
      </c>
      <c r="E3094" s="12" t="str">
        <f t="shared" si="301"/>
        <v>18_Sep</v>
      </c>
      <c r="F3094" s="12" t="str">
        <f t="shared" si="302"/>
        <v>Sep-16</v>
      </c>
      <c r="G3094" s="12"/>
    </row>
    <row r="3095" spans="1:7">
      <c r="A3095" s="2">
        <f t="shared" si="304"/>
        <v>42632</v>
      </c>
      <c r="B3095" t="str">
        <f t="shared" si="303"/>
        <v>2016_09</v>
      </c>
      <c r="C3095" t="str">
        <f t="shared" si="299"/>
        <v>Sep</v>
      </c>
      <c r="D3095" t="str">
        <f t="shared" si="300"/>
        <v>2016_Sep</v>
      </c>
      <c r="E3095" s="12" t="str">
        <f t="shared" si="301"/>
        <v>19_Sep</v>
      </c>
      <c r="F3095" s="12" t="str">
        <f t="shared" si="302"/>
        <v>Sep-16</v>
      </c>
      <c r="G3095" s="12"/>
    </row>
    <row r="3096" spans="1:7">
      <c r="A3096" s="2">
        <f t="shared" si="304"/>
        <v>42633</v>
      </c>
      <c r="B3096" t="str">
        <f t="shared" si="303"/>
        <v>2016_09</v>
      </c>
      <c r="C3096" t="str">
        <f t="shared" si="299"/>
        <v>Sep</v>
      </c>
      <c r="D3096" t="str">
        <f t="shared" si="300"/>
        <v>2016_Sep</v>
      </c>
      <c r="E3096" s="12" t="str">
        <f t="shared" si="301"/>
        <v>20_Sep</v>
      </c>
      <c r="F3096" s="12" t="str">
        <f t="shared" si="302"/>
        <v>Sep-16</v>
      </c>
      <c r="G3096" s="12"/>
    </row>
    <row r="3097" spans="1:7">
      <c r="A3097" s="2">
        <f t="shared" si="304"/>
        <v>42634</v>
      </c>
      <c r="B3097" t="str">
        <f t="shared" si="303"/>
        <v>2016_09</v>
      </c>
      <c r="C3097" t="str">
        <f t="shared" si="299"/>
        <v>Sep</v>
      </c>
      <c r="D3097" t="str">
        <f t="shared" si="300"/>
        <v>2016_Sep</v>
      </c>
      <c r="E3097" s="12" t="str">
        <f t="shared" si="301"/>
        <v>21_Sep</v>
      </c>
      <c r="F3097" s="12" t="str">
        <f t="shared" si="302"/>
        <v>Sep-16</v>
      </c>
      <c r="G3097" s="12"/>
    </row>
    <row r="3098" spans="1:7">
      <c r="A3098" s="2">
        <f t="shared" si="304"/>
        <v>42635</v>
      </c>
      <c r="B3098" t="str">
        <f t="shared" si="303"/>
        <v>2016_09</v>
      </c>
      <c r="C3098" t="str">
        <f t="shared" si="299"/>
        <v>Sep</v>
      </c>
      <c r="D3098" t="str">
        <f t="shared" si="300"/>
        <v>2016_Sep</v>
      </c>
      <c r="E3098" s="12" t="str">
        <f t="shared" si="301"/>
        <v>22_Sep</v>
      </c>
      <c r="F3098" s="12" t="str">
        <f t="shared" si="302"/>
        <v>Sep-16</v>
      </c>
      <c r="G3098" s="12"/>
    </row>
    <row r="3099" spans="1:7">
      <c r="A3099" s="2">
        <f t="shared" si="304"/>
        <v>42636</v>
      </c>
      <c r="B3099" t="str">
        <f t="shared" si="303"/>
        <v>2016_09</v>
      </c>
      <c r="C3099" t="str">
        <f t="shared" si="299"/>
        <v>Sep</v>
      </c>
      <c r="D3099" t="str">
        <f t="shared" si="300"/>
        <v>2016_Sep</v>
      </c>
      <c r="E3099" s="12" t="str">
        <f t="shared" si="301"/>
        <v>23_Sep</v>
      </c>
      <c r="F3099" s="12" t="str">
        <f t="shared" si="302"/>
        <v>Sep-16</v>
      </c>
      <c r="G3099" s="12"/>
    </row>
    <row r="3100" spans="1:7">
      <c r="A3100" s="2">
        <f t="shared" si="304"/>
        <v>42637</v>
      </c>
      <c r="B3100" t="str">
        <f t="shared" si="303"/>
        <v>2016_09</v>
      </c>
      <c r="C3100" t="str">
        <f t="shared" si="299"/>
        <v>Sep</v>
      </c>
      <c r="D3100" t="str">
        <f t="shared" si="300"/>
        <v>2016_Sep</v>
      </c>
      <c r="E3100" s="12" t="str">
        <f t="shared" si="301"/>
        <v>24_Sep</v>
      </c>
      <c r="F3100" s="12" t="str">
        <f t="shared" si="302"/>
        <v>Sep-16</v>
      </c>
      <c r="G3100" s="12"/>
    </row>
    <row r="3101" spans="1:7">
      <c r="A3101" s="2">
        <f t="shared" si="304"/>
        <v>42638</v>
      </c>
      <c r="B3101" t="str">
        <f t="shared" si="303"/>
        <v>2016_09</v>
      </c>
      <c r="C3101" t="str">
        <f t="shared" si="299"/>
        <v>Sep</v>
      </c>
      <c r="D3101" t="str">
        <f t="shared" si="300"/>
        <v>2016_Sep</v>
      </c>
      <c r="E3101" s="12" t="str">
        <f t="shared" si="301"/>
        <v>25_Sep</v>
      </c>
      <c r="F3101" s="12" t="str">
        <f t="shared" si="302"/>
        <v>Sep-16</v>
      </c>
      <c r="G3101" s="12"/>
    </row>
    <row r="3102" spans="1:7">
      <c r="A3102" s="2">
        <f t="shared" si="304"/>
        <v>42639</v>
      </c>
      <c r="B3102" t="str">
        <f t="shared" si="303"/>
        <v>2016_09</v>
      </c>
      <c r="C3102" t="str">
        <f t="shared" si="299"/>
        <v>Sep</v>
      </c>
      <c r="D3102" t="str">
        <f t="shared" si="300"/>
        <v>2016_Sep</v>
      </c>
      <c r="E3102" s="12" t="str">
        <f t="shared" si="301"/>
        <v>26_Sep</v>
      </c>
      <c r="F3102" s="12" t="str">
        <f t="shared" si="302"/>
        <v>Sep-16</v>
      </c>
      <c r="G3102" s="12"/>
    </row>
    <row r="3103" spans="1:7">
      <c r="A3103" s="2">
        <f t="shared" si="304"/>
        <v>42640</v>
      </c>
      <c r="B3103" t="str">
        <f t="shared" si="303"/>
        <v>2016_09</v>
      </c>
      <c r="C3103" t="str">
        <f t="shared" si="299"/>
        <v>Sep</v>
      </c>
      <c r="D3103" t="str">
        <f t="shared" si="300"/>
        <v>2016_Sep</v>
      </c>
      <c r="E3103" s="12" t="str">
        <f t="shared" si="301"/>
        <v>27_Sep</v>
      </c>
      <c r="F3103" s="12" t="str">
        <f t="shared" si="302"/>
        <v>Sep-16</v>
      </c>
      <c r="G3103" s="12"/>
    </row>
    <row r="3104" spans="1:7">
      <c r="A3104" s="2">
        <f t="shared" si="304"/>
        <v>42641</v>
      </c>
      <c r="B3104" t="str">
        <f t="shared" si="303"/>
        <v>2016_09</v>
      </c>
      <c r="C3104" t="str">
        <f t="shared" si="299"/>
        <v>Sep</v>
      </c>
      <c r="D3104" t="str">
        <f t="shared" si="300"/>
        <v>2016_Sep</v>
      </c>
      <c r="E3104" s="12" t="str">
        <f t="shared" si="301"/>
        <v>28_Sep</v>
      </c>
      <c r="F3104" s="12" t="str">
        <f t="shared" si="302"/>
        <v>Sep-16</v>
      </c>
      <c r="G3104" s="12"/>
    </row>
    <row r="3105" spans="1:7">
      <c r="A3105" s="2">
        <f t="shared" si="304"/>
        <v>42642</v>
      </c>
      <c r="B3105" t="str">
        <f t="shared" si="303"/>
        <v>2016_09</v>
      </c>
      <c r="C3105" t="str">
        <f t="shared" si="299"/>
        <v>Sep</v>
      </c>
      <c r="D3105" t="str">
        <f t="shared" si="300"/>
        <v>2016_Sep</v>
      </c>
      <c r="E3105" s="12" t="str">
        <f t="shared" si="301"/>
        <v>29_Sep</v>
      </c>
      <c r="F3105" s="12" t="str">
        <f t="shared" si="302"/>
        <v>Sep-16</v>
      </c>
      <c r="G3105" s="12"/>
    </row>
    <row r="3106" spans="1:7">
      <c r="A3106" s="2">
        <f t="shared" si="304"/>
        <v>42643</v>
      </c>
      <c r="B3106" t="str">
        <f t="shared" si="303"/>
        <v>2016_09</v>
      </c>
      <c r="C3106" t="str">
        <f t="shared" si="299"/>
        <v>Sep</v>
      </c>
      <c r="D3106" t="str">
        <f t="shared" si="300"/>
        <v>2016_Sep</v>
      </c>
      <c r="E3106" s="12" t="str">
        <f t="shared" si="301"/>
        <v>30_Sep</v>
      </c>
      <c r="F3106" s="12" t="str">
        <f t="shared" si="302"/>
        <v>Sep-16</v>
      </c>
      <c r="G3106" s="12"/>
    </row>
    <row r="3107" spans="1:7">
      <c r="A3107" s="2">
        <f t="shared" si="304"/>
        <v>42644</v>
      </c>
      <c r="B3107" t="str">
        <f t="shared" si="303"/>
        <v>2016_10</v>
      </c>
      <c r="C3107" t="str">
        <f t="shared" si="299"/>
        <v>Oct</v>
      </c>
      <c r="D3107" t="str">
        <f t="shared" si="300"/>
        <v>2016_Oct</v>
      </c>
      <c r="E3107" s="12" t="str">
        <f t="shared" si="301"/>
        <v>01_Oct</v>
      </c>
      <c r="F3107" s="12" t="str">
        <f t="shared" si="302"/>
        <v>Oct-16</v>
      </c>
      <c r="G3107" s="12"/>
    </row>
    <row r="3108" spans="1:7">
      <c r="A3108" s="2">
        <f t="shared" si="304"/>
        <v>42645</v>
      </c>
      <c r="B3108" t="str">
        <f t="shared" si="303"/>
        <v>2016_10</v>
      </c>
      <c r="C3108" t="str">
        <f t="shared" si="299"/>
        <v>Oct</v>
      </c>
      <c r="D3108" t="str">
        <f t="shared" si="300"/>
        <v>2016_Oct</v>
      </c>
      <c r="E3108" s="12" t="str">
        <f t="shared" si="301"/>
        <v>02_Oct</v>
      </c>
      <c r="F3108" s="12" t="str">
        <f t="shared" si="302"/>
        <v>Oct-16</v>
      </c>
      <c r="G3108" s="12"/>
    </row>
    <row r="3109" spans="1:7">
      <c r="A3109" s="2">
        <f t="shared" si="304"/>
        <v>42646</v>
      </c>
      <c r="B3109" t="str">
        <f t="shared" si="303"/>
        <v>2016_10</v>
      </c>
      <c r="C3109" t="str">
        <f t="shared" si="299"/>
        <v>Oct</v>
      </c>
      <c r="D3109" t="str">
        <f t="shared" si="300"/>
        <v>2016_Oct</v>
      </c>
      <c r="E3109" s="12" t="str">
        <f t="shared" si="301"/>
        <v>03_Oct</v>
      </c>
      <c r="F3109" s="12" t="str">
        <f t="shared" si="302"/>
        <v>Oct-16</v>
      </c>
      <c r="G3109" s="12"/>
    </row>
    <row r="3110" spans="1:7">
      <c r="A3110" s="2">
        <f t="shared" si="304"/>
        <v>42647</v>
      </c>
      <c r="B3110" t="str">
        <f t="shared" si="303"/>
        <v>2016_10</v>
      </c>
      <c r="C3110" t="str">
        <f t="shared" si="299"/>
        <v>Oct</v>
      </c>
      <c r="D3110" t="str">
        <f t="shared" si="300"/>
        <v>2016_Oct</v>
      </c>
      <c r="E3110" s="12" t="str">
        <f t="shared" si="301"/>
        <v>04_Oct</v>
      </c>
      <c r="F3110" s="12" t="str">
        <f t="shared" si="302"/>
        <v>Oct-16</v>
      </c>
      <c r="G3110" s="12"/>
    </row>
    <row r="3111" spans="1:7">
      <c r="A3111" s="2">
        <f t="shared" si="304"/>
        <v>42648</v>
      </c>
      <c r="B3111" t="str">
        <f t="shared" si="303"/>
        <v>2016_10</v>
      </c>
      <c r="C3111" t="str">
        <f t="shared" si="299"/>
        <v>Oct</v>
      </c>
      <c r="D3111" t="str">
        <f t="shared" si="300"/>
        <v>2016_Oct</v>
      </c>
      <c r="E3111" s="12" t="str">
        <f t="shared" si="301"/>
        <v>05_Oct</v>
      </c>
      <c r="F3111" s="12" t="str">
        <f t="shared" si="302"/>
        <v>Oct-16</v>
      </c>
      <c r="G3111" s="12"/>
    </row>
    <row r="3112" spans="1:7">
      <c r="A3112" s="2">
        <f t="shared" si="304"/>
        <v>42649</v>
      </c>
      <c r="B3112" t="str">
        <f t="shared" si="303"/>
        <v>2016_10</v>
      </c>
      <c r="C3112" t="str">
        <f t="shared" si="299"/>
        <v>Oct</v>
      </c>
      <c r="D3112" t="str">
        <f t="shared" si="300"/>
        <v>2016_Oct</v>
      </c>
      <c r="E3112" s="12" t="str">
        <f t="shared" si="301"/>
        <v>06_Oct</v>
      </c>
      <c r="F3112" s="12" t="str">
        <f t="shared" si="302"/>
        <v>Oct-16</v>
      </c>
      <c r="G3112" s="12"/>
    </row>
    <row r="3113" spans="1:7">
      <c r="A3113" s="2">
        <f t="shared" si="304"/>
        <v>42650</v>
      </c>
      <c r="B3113" t="str">
        <f t="shared" si="303"/>
        <v>2016_10</v>
      </c>
      <c r="C3113" t="str">
        <f t="shared" si="299"/>
        <v>Oct</v>
      </c>
      <c r="D3113" t="str">
        <f t="shared" si="300"/>
        <v>2016_Oct</v>
      </c>
      <c r="E3113" s="12" t="str">
        <f t="shared" si="301"/>
        <v>07_Oct</v>
      </c>
      <c r="F3113" s="12" t="str">
        <f t="shared" si="302"/>
        <v>Oct-16</v>
      </c>
      <c r="G3113" s="12"/>
    </row>
    <row r="3114" spans="1:7">
      <c r="A3114" s="2">
        <f t="shared" si="304"/>
        <v>42651</v>
      </c>
      <c r="B3114" t="str">
        <f t="shared" si="303"/>
        <v>2016_10</v>
      </c>
      <c r="C3114" t="str">
        <f t="shared" si="299"/>
        <v>Oct</v>
      </c>
      <c r="D3114" t="str">
        <f t="shared" si="300"/>
        <v>2016_Oct</v>
      </c>
      <c r="E3114" s="12" t="str">
        <f t="shared" si="301"/>
        <v>08_Oct</v>
      </c>
      <c r="F3114" s="12" t="str">
        <f t="shared" si="302"/>
        <v>Oct-16</v>
      </c>
      <c r="G3114" s="12"/>
    </row>
    <row r="3115" spans="1:7">
      <c r="A3115" s="2">
        <f t="shared" si="304"/>
        <v>42652</v>
      </c>
      <c r="B3115" t="str">
        <f t="shared" si="303"/>
        <v>2016_10</v>
      </c>
      <c r="C3115" t="str">
        <f t="shared" si="299"/>
        <v>Oct</v>
      </c>
      <c r="D3115" t="str">
        <f t="shared" si="300"/>
        <v>2016_Oct</v>
      </c>
      <c r="E3115" s="12" t="str">
        <f t="shared" si="301"/>
        <v>09_Oct</v>
      </c>
      <c r="F3115" s="12" t="str">
        <f t="shared" si="302"/>
        <v>Oct-16</v>
      </c>
      <c r="G3115" s="12"/>
    </row>
    <row r="3116" spans="1:7">
      <c r="A3116" s="2">
        <f t="shared" si="304"/>
        <v>42653</v>
      </c>
      <c r="B3116" t="str">
        <f t="shared" si="303"/>
        <v>2016_10</v>
      </c>
      <c r="C3116" t="str">
        <f t="shared" si="299"/>
        <v>Oct</v>
      </c>
      <c r="D3116" t="str">
        <f t="shared" si="300"/>
        <v>2016_Oct</v>
      </c>
      <c r="E3116" s="12" t="str">
        <f t="shared" si="301"/>
        <v>10_Oct</v>
      </c>
      <c r="F3116" s="12" t="str">
        <f t="shared" si="302"/>
        <v>Oct-16</v>
      </c>
      <c r="G3116" s="12"/>
    </row>
    <row r="3117" spans="1:7">
      <c r="A3117" s="2">
        <f t="shared" si="304"/>
        <v>42654</v>
      </c>
      <c r="B3117" t="str">
        <f t="shared" si="303"/>
        <v>2016_10</v>
      </c>
      <c r="C3117" t="str">
        <f t="shared" si="299"/>
        <v>Oct</v>
      </c>
      <c r="D3117" t="str">
        <f t="shared" si="300"/>
        <v>2016_Oct</v>
      </c>
      <c r="E3117" s="12" t="str">
        <f t="shared" si="301"/>
        <v>11_Oct</v>
      </c>
      <c r="F3117" s="12" t="str">
        <f t="shared" si="302"/>
        <v>Oct-16</v>
      </c>
      <c r="G3117" s="12"/>
    </row>
    <row r="3118" spans="1:7">
      <c r="A3118" s="2">
        <f t="shared" si="304"/>
        <v>42655</v>
      </c>
      <c r="B3118" t="str">
        <f t="shared" si="303"/>
        <v>2016_10</v>
      </c>
      <c r="C3118" t="str">
        <f t="shared" si="299"/>
        <v>Oct</v>
      </c>
      <c r="D3118" t="str">
        <f t="shared" si="300"/>
        <v>2016_Oct</v>
      </c>
      <c r="E3118" s="12" t="str">
        <f t="shared" si="301"/>
        <v>12_Oct</v>
      </c>
      <c r="F3118" s="12" t="str">
        <f t="shared" si="302"/>
        <v>Oct-16</v>
      </c>
      <c r="G3118" s="12"/>
    </row>
    <row r="3119" spans="1:7">
      <c r="A3119" s="2">
        <f t="shared" si="304"/>
        <v>42656</v>
      </c>
      <c r="B3119" t="str">
        <f t="shared" si="303"/>
        <v>2016_10</v>
      </c>
      <c r="C3119" t="str">
        <f t="shared" si="299"/>
        <v>Oct</v>
      </c>
      <c r="D3119" t="str">
        <f t="shared" si="300"/>
        <v>2016_Oct</v>
      </c>
      <c r="E3119" s="12" t="str">
        <f t="shared" si="301"/>
        <v>13_Oct</v>
      </c>
      <c r="F3119" s="12" t="str">
        <f t="shared" si="302"/>
        <v>Oct-16</v>
      </c>
      <c r="G3119" s="12"/>
    </row>
    <row r="3120" spans="1:7">
      <c r="A3120" s="2">
        <f t="shared" si="304"/>
        <v>42657</v>
      </c>
      <c r="B3120" t="str">
        <f t="shared" si="303"/>
        <v>2016_10</v>
      </c>
      <c r="C3120" t="str">
        <f t="shared" si="299"/>
        <v>Oct</v>
      </c>
      <c r="D3120" t="str">
        <f t="shared" si="300"/>
        <v>2016_Oct</v>
      </c>
      <c r="E3120" s="12" t="str">
        <f t="shared" si="301"/>
        <v>14_Oct</v>
      </c>
      <c r="F3120" s="12" t="str">
        <f t="shared" si="302"/>
        <v>Oct-16</v>
      </c>
      <c r="G3120" s="12"/>
    </row>
    <row r="3121" spans="1:7">
      <c r="A3121" s="2">
        <f t="shared" si="304"/>
        <v>42658</v>
      </c>
      <c r="B3121" t="str">
        <f t="shared" si="303"/>
        <v>2016_10</v>
      </c>
      <c r="C3121" t="str">
        <f t="shared" si="299"/>
        <v>Oct</v>
      </c>
      <c r="D3121" t="str">
        <f t="shared" si="300"/>
        <v>2016_Oct</v>
      </c>
      <c r="E3121" s="12" t="str">
        <f t="shared" si="301"/>
        <v>15_Oct</v>
      </c>
      <c r="F3121" s="12" t="str">
        <f t="shared" si="302"/>
        <v>Oct-16</v>
      </c>
      <c r="G3121" s="12"/>
    </row>
    <row r="3122" spans="1:7">
      <c r="A3122" s="2">
        <f t="shared" si="304"/>
        <v>42659</v>
      </c>
      <c r="B3122" t="str">
        <f t="shared" si="303"/>
        <v>2016_10</v>
      </c>
      <c r="C3122" t="str">
        <f t="shared" si="299"/>
        <v>Oct</v>
      </c>
      <c r="D3122" t="str">
        <f t="shared" si="300"/>
        <v>2016_Oct</v>
      </c>
      <c r="E3122" s="12" t="str">
        <f t="shared" si="301"/>
        <v>16_Oct</v>
      </c>
      <c r="F3122" s="12" t="str">
        <f t="shared" si="302"/>
        <v>Oct-16</v>
      </c>
      <c r="G3122" s="12"/>
    </row>
    <row r="3123" spans="1:7">
      <c r="A3123" s="2">
        <f t="shared" si="304"/>
        <v>42660</v>
      </c>
      <c r="B3123" t="str">
        <f t="shared" si="303"/>
        <v>2016_10</v>
      </c>
      <c r="C3123" t="str">
        <f t="shared" si="299"/>
        <v>Oct</v>
      </c>
      <c r="D3123" t="str">
        <f t="shared" si="300"/>
        <v>2016_Oct</v>
      </c>
      <c r="E3123" s="12" t="str">
        <f t="shared" si="301"/>
        <v>17_Oct</v>
      </c>
      <c r="F3123" s="12" t="str">
        <f t="shared" si="302"/>
        <v>Oct-16</v>
      </c>
      <c r="G3123" s="12"/>
    </row>
    <row r="3124" spans="1:7">
      <c r="A3124" s="2">
        <f t="shared" si="304"/>
        <v>42661</v>
      </c>
      <c r="B3124" t="str">
        <f t="shared" si="303"/>
        <v>2016_10</v>
      </c>
      <c r="C3124" t="str">
        <f t="shared" si="299"/>
        <v>Oct</v>
      </c>
      <c r="D3124" t="str">
        <f t="shared" si="300"/>
        <v>2016_Oct</v>
      </c>
      <c r="E3124" s="12" t="str">
        <f t="shared" si="301"/>
        <v>18_Oct</v>
      </c>
      <c r="F3124" s="12" t="str">
        <f t="shared" si="302"/>
        <v>Oct-16</v>
      </c>
      <c r="G3124" s="12"/>
    </row>
    <row r="3125" spans="1:7">
      <c r="A3125" s="2">
        <f t="shared" si="304"/>
        <v>42662</v>
      </c>
      <c r="B3125" t="str">
        <f t="shared" si="303"/>
        <v>2016_10</v>
      </c>
      <c r="C3125" t="str">
        <f t="shared" si="299"/>
        <v>Oct</v>
      </c>
      <c r="D3125" t="str">
        <f t="shared" si="300"/>
        <v>2016_Oct</v>
      </c>
      <c r="E3125" s="12" t="str">
        <f t="shared" si="301"/>
        <v>19_Oct</v>
      </c>
      <c r="F3125" s="12" t="str">
        <f t="shared" si="302"/>
        <v>Oct-16</v>
      </c>
      <c r="G3125" s="12"/>
    </row>
    <row r="3126" spans="1:7">
      <c r="A3126" s="2">
        <f t="shared" si="304"/>
        <v>42663</v>
      </c>
      <c r="B3126" t="str">
        <f t="shared" si="303"/>
        <v>2016_10</v>
      </c>
      <c r="C3126" t="str">
        <f t="shared" si="299"/>
        <v>Oct</v>
      </c>
      <c r="D3126" t="str">
        <f t="shared" si="300"/>
        <v>2016_Oct</v>
      </c>
      <c r="E3126" s="12" t="str">
        <f t="shared" si="301"/>
        <v>20_Oct</v>
      </c>
      <c r="F3126" s="12" t="str">
        <f t="shared" si="302"/>
        <v>Oct-16</v>
      </c>
      <c r="G3126" s="12"/>
    </row>
    <row r="3127" spans="1:7">
      <c r="A3127" s="2">
        <f t="shared" si="304"/>
        <v>42664</v>
      </c>
      <c r="B3127" t="str">
        <f t="shared" si="303"/>
        <v>2016_10</v>
      </c>
      <c r="C3127" t="str">
        <f t="shared" si="299"/>
        <v>Oct</v>
      </c>
      <c r="D3127" t="str">
        <f t="shared" si="300"/>
        <v>2016_Oct</v>
      </c>
      <c r="E3127" s="12" t="str">
        <f t="shared" si="301"/>
        <v>21_Oct</v>
      </c>
      <c r="F3127" s="12" t="str">
        <f t="shared" si="302"/>
        <v>Oct-16</v>
      </c>
      <c r="G3127" s="12"/>
    </row>
    <row r="3128" spans="1:7">
      <c r="A3128" s="2">
        <f t="shared" si="304"/>
        <v>42665</v>
      </c>
      <c r="B3128" t="str">
        <f t="shared" si="303"/>
        <v>2016_10</v>
      </c>
      <c r="C3128" t="str">
        <f t="shared" si="299"/>
        <v>Oct</v>
      </c>
      <c r="D3128" t="str">
        <f t="shared" si="300"/>
        <v>2016_Oct</v>
      </c>
      <c r="E3128" s="12" t="str">
        <f t="shared" si="301"/>
        <v>22_Oct</v>
      </c>
      <c r="F3128" s="12" t="str">
        <f t="shared" si="302"/>
        <v>Oct-16</v>
      </c>
      <c r="G3128" s="12"/>
    </row>
    <row r="3129" spans="1:7">
      <c r="A3129" s="2">
        <f t="shared" si="304"/>
        <v>42666</v>
      </c>
      <c r="B3129" t="str">
        <f t="shared" si="303"/>
        <v>2016_10</v>
      </c>
      <c r="C3129" t="str">
        <f t="shared" si="299"/>
        <v>Oct</v>
      </c>
      <c r="D3129" t="str">
        <f t="shared" si="300"/>
        <v>2016_Oct</v>
      </c>
      <c r="E3129" s="12" t="str">
        <f t="shared" si="301"/>
        <v>23_Oct</v>
      </c>
      <c r="F3129" s="12" t="str">
        <f t="shared" si="302"/>
        <v>Oct-16</v>
      </c>
      <c r="G3129" s="12"/>
    </row>
    <row r="3130" spans="1:7">
      <c r="A3130" s="2">
        <f t="shared" si="304"/>
        <v>42667</v>
      </c>
      <c r="B3130" t="str">
        <f t="shared" si="303"/>
        <v>2016_10</v>
      </c>
      <c r="C3130" t="str">
        <f t="shared" si="299"/>
        <v>Oct</v>
      </c>
      <c r="D3130" t="str">
        <f t="shared" si="300"/>
        <v>2016_Oct</v>
      </c>
      <c r="E3130" s="12" t="str">
        <f t="shared" si="301"/>
        <v>24_Oct</v>
      </c>
      <c r="F3130" s="12" t="str">
        <f t="shared" si="302"/>
        <v>Oct-16</v>
      </c>
      <c r="G3130" s="12"/>
    </row>
    <row r="3131" spans="1:7">
      <c r="A3131" s="2">
        <f t="shared" si="304"/>
        <v>42668</v>
      </c>
      <c r="B3131" t="str">
        <f t="shared" si="303"/>
        <v>2016_10</v>
      </c>
      <c r="C3131" t="str">
        <f t="shared" si="299"/>
        <v>Oct</v>
      </c>
      <c r="D3131" t="str">
        <f t="shared" si="300"/>
        <v>2016_Oct</v>
      </c>
      <c r="E3131" s="12" t="str">
        <f t="shared" si="301"/>
        <v>25_Oct</v>
      </c>
      <c r="F3131" s="12" t="str">
        <f t="shared" si="302"/>
        <v>Oct-16</v>
      </c>
      <c r="G3131" s="12"/>
    </row>
    <row r="3132" spans="1:7">
      <c r="A3132" s="2">
        <f t="shared" si="304"/>
        <v>42669</v>
      </c>
      <c r="B3132" t="str">
        <f t="shared" si="303"/>
        <v>2016_10</v>
      </c>
      <c r="C3132" t="str">
        <f t="shared" si="299"/>
        <v>Oct</v>
      </c>
      <c r="D3132" t="str">
        <f t="shared" si="300"/>
        <v>2016_Oct</v>
      </c>
      <c r="E3132" s="12" t="str">
        <f t="shared" si="301"/>
        <v>26_Oct</v>
      </c>
      <c r="F3132" s="12" t="str">
        <f t="shared" si="302"/>
        <v>Oct-16</v>
      </c>
      <c r="G3132" s="12"/>
    </row>
    <row r="3133" spans="1:7">
      <c r="A3133" s="2">
        <f t="shared" si="304"/>
        <v>42670</v>
      </c>
      <c r="B3133" t="str">
        <f t="shared" si="303"/>
        <v>2016_10</v>
      </c>
      <c r="C3133" t="str">
        <f t="shared" si="299"/>
        <v>Oct</v>
      </c>
      <c r="D3133" t="str">
        <f t="shared" si="300"/>
        <v>2016_Oct</v>
      </c>
      <c r="E3133" s="12" t="str">
        <f t="shared" si="301"/>
        <v>27_Oct</v>
      </c>
      <c r="F3133" s="12" t="str">
        <f t="shared" si="302"/>
        <v>Oct-16</v>
      </c>
      <c r="G3133" s="12"/>
    </row>
    <row r="3134" spans="1:7">
      <c r="A3134" s="2">
        <f t="shared" si="304"/>
        <v>42671</v>
      </c>
      <c r="B3134" t="str">
        <f t="shared" si="303"/>
        <v>2016_10</v>
      </c>
      <c r="C3134" t="str">
        <f t="shared" si="299"/>
        <v>Oct</v>
      </c>
      <c r="D3134" t="str">
        <f t="shared" si="300"/>
        <v>2016_Oct</v>
      </c>
      <c r="E3134" s="12" t="str">
        <f t="shared" si="301"/>
        <v>28_Oct</v>
      </c>
      <c r="F3134" s="12" t="str">
        <f t="shared" si="302"/>
        <v>Oct-16</v>
      </c>
      <c r="G3134" s="12"/>
    </row>
    <row r="3135" spans="1:7">
      <c r="A3135" s="2">
        <f t="shared" si="304"/>
        <v>42672</v>
      </c>
      <c r="B3135" t="str">
        <f t="shared" si="303"/>
        <v>2016_10</v>
      </c>
      <c r="C3135" t="str">
        <f t="shared" si="299"/>
        <v>Oct</v>
      </c>
      <c r="D3135" t="str">
        <f t="shared" si="300"/>
        <v>2016_Oct</v>
      </c>
      <c r="E3135" s="12" t="str">
        <f t="shared" si="301"/>
        <v>29_Oct</v>
      </c>
      <c r="F3135" s="12" t="str">
        <f t="shared" si="302"/>
        <v>Oct-16</v>
      </c>
      <c r="G3135" s="12"/>
    </row>
    <row r="3136" spans="1:7">
      <c r="A3136" s="2">
        <f t="shared" si="304"/>
        <v>42673</v>
      </c>
      <c r="B3136" t="str">
        <f t="shared" si="303"/>
        <v>2016_10</v>
      </c>
      <c r="C3136" t="str">
        <f t="shared" si="299"/>
        <v>Oct</v>
      </c>
      <c r="D3136" t="str">
        <f t="shared" si="300"/>
        <v>2016_Oct</v>
      </c>
      <c r="E3136" s="12" t="str">
        <f t="shared" si="301"/>
        <v>30_Oct</v>
      </c>
      <c r="F3136" s="12" t="str">
        <f t="shared" si="302"/>
        <v>Oct-16</v>
      </c>
      <c r="G3136" s="12"/>
    </row>
    <row r="3137" spans="1:7">
      <c r="A3137" s="2">
        <f t="shared" si="304"/>
        <v>42674</v>
      </c>
      <c r="B3137" t="str">
        <f t="shared" si="303"/>
        <v>2016_10</v>
      </c>
      <c r="C3137" t="str">
        <f t="shared" si="299"/>
        <v>Oct</v>
      </c>
      <c r="D3137" t="str">
        <f t="shared" si="300"/>
        <v>2016_Oct</v>
      </c>
      <c r="E3137" s="12" t="str">
        <f t="shared" si="301"/>
        <v>31_Oct</v>
      </c>
      <c r="F3137" s="12" t="str">
        <f t="shared" si="302"/>
        <v>Oct-16</v>
      </c>
      <c r="G3137" s="12"/>
    </row>
    <row r="3138" spans="1:7">
      <c r="A3138" s="2">
        <f t="shared" si="304"/>
        <v>42675</v>
      </c>
      <c r="B3138" t="str">
        <f t="shared" si="303"/>
        <v>2016_11</v>
      </c>
      <c r="C3138" t="str">
        <f t="shared" ref="C3138:C3201" si="305">VLOOKUP(TEXT(MONTH(A3138),"00"),$H$2:$I$13,2,FALSE)</f>
        <v>Nov</v>
      </c>
      <c r="D3138" t="str">
        <f t="shared" si="300"/>
        <v>2016_Nov</v>
      </c>
      <c r="E3138" s="12" t="str">
        <f t="shared" si="301"/>
        <v>01_Nov</v>
      </c>
      <c r="F3138" s="12" t="str">
        <f t="shared" si="302"/>
        <v>Nov-16</v>
      </c>
      <c r="G3138" s="12"/>
    </row>
    <row r="3139" spans="1:7">
      <c r="A3139" s="2">
        <f t="shared" si="304"/>
        <v>42676</v>
      </c>
      <c r="B3139" t="str">
        <f t="shared" si="303"/>
        <v>2016_11</v>
      </c>
      <c r="C3139" t="str">
        <f t="shared" si="305"/>
        <v>Nov</v>
      </c>
      <c r="D3139" t="str">
        <f t="shared" ref="D3139:D3202" si="306">TEXT(YEAR(A3139),"0000")&amp;"_"&amp;C3139</f>
        <v>2016_Nov</v>
      </c>
      <c r="E3139" s="12" t="str">
        <f t="shared" ref="E3139:E3202" si="307">VLOOKUP(DAY(A3139),$G$2:$H$32,2,FALSE)&amp;"_"&amp;C3139</f>
        <v>02_Nov</v>
      </c>
      <c r="F3139" s="12" t="str">
        <f t="shared" si="302"/>
        <v>Nov-16</v>
      </c>
      <c r="G3139" s="12"/>
    </row>
    <row r="3140" spans="1:7">
      <c r="A3140" s="2">
        <f t="shared" si="304"/>
        <v>42677</v>
      </c>
      <c r="B3140" t="str">
        <f t="shared" si="303"/>
        <v>2016_11</v>
      </c>
      <c r="C3140" t="str">
        <f t="shared" si="305"/>
        <v>Nov</v>
      </c>
      <c r="D3140" t="str">
        <f t="shared" si="306"/>
        <v>2016_Nov</v>
      </c>
      <c r="E3140" s="12" t="str">
        <f t="shared" si="307"/>
        <v>03_Nov</v>
      </c>
      <c r="F3140" s="12" t="str">
        <f t="shared" ref="F3140:F3203" si="308">C3140&amp;"-"&amp;RIGHT(YEAR(A3140),2)</f>
        <v>Nov-16</v>
      </c>
      <c r="G3140" s="12"/>
    </row>
    <row r="3141" spans="1:7">
      <c r="A3141" s="2">
        <f t="shared" si="304"/>
        <v>42678</v>
      </c>
      <c r="B3141" t="str">
        <f t="shared" si="303"/>
        <v>2016_11</v>
      </c>
      <c r="C3141" t="str">
        <f t="shared" si="305"/>
        <v>Nov</v>
      </c>
      <c r="D3141" t="str">
        <f t="shared" si="306"/>
        <v>2016_Nov</v>
      </c>
      <c r="E3141" s="12" t="str">
        <f t="shared" si="307"/>
        <v>04_Nov</v>
      </c>
      <c r="F3141" s="12" t="str">
        <f t="shared" si="308"/>
        <v>Nov-16</v>
      </c>
      <c r="G3141" s="12"/>
    </row>
    <row r="3142" spans="1:7">
      <c r="A3142" s="2">
        <f t="shared" si="304"/>
        <v>42679</v>
      </c>
      <c r="B3142" t="str">
        <f t="shared" si="303"/>
        <v>2016_11</v>
      </c>
      <c r="C3142" t="str">
        <f t="shared" si="305"/>
        <v>Nov</v>
      </c>
      <c r="D3142" t="str">
        <f t="shared" si="306"/>
        <v>2016_Nov</v>
      </c>
      <c r="E3142" s="12" t="str">
        <f t="shared" si="307"/>
        <v>05_Nov</v>
      </c>
      <c r="F3142" s="12" t="str">
        <f t="shared" si="308"/>
        <v>Nov-16</v>
      </c>
      <c r="G3142" s="12"/>
    </row>
    <row r="3143" spans="1:7">
      <c r="A3143" s="2">
        <f t="shared" si="304"/>
        <v>42680</v>
      </c>
      <c r="B3143" t="str">
        <f t="shared" si="303"/>
        <v>2016_11</v>
      </c>
      <c r="C3143" t="str">
        <f t="shared" si="305"/>
        <v>Nov</v>
      </c>
      <c r="D3143" t="str">
        <f t="shared" si="306"/>
        <v>2016_Nov</v>
      </c>
      <c r="E3143" s="12" t="str">
        <f t="shared" si="307"/>
        <v>06_Nov</v>
      </c>
      <c r="F3143" s="12" t="str">
        <f t="shared" si="308"/>
        <v>Nov-16</v>
      </c>
      <c r="G3143" s="12"/>
    </row>
    <row r="3144" spans="1:7">
      <c r="A3144" s="2">
        <f t="shared" si="304"/>
        <v>42681</v>
      </c>
      <c r="B3144" t="str">
        <f t="shared" si="303"/>
        <v>2016_11</v>
      </c>
      <c r="C3144" t="str">
        <f t="shared" si="305"/>
        <v>Nov</v>
      </c>
      <c r="D3144" t="str">
        <f t="shared" si="306"/>
        <v>2016_Nov</v>
      </c>
      <c r="E3144" s="12" t="str">
        <f t="shared" si="307"/>
        <v>07_Nov</v>
      </c>
      <c r="F3144" s="12" t="str">
        <f t="shared" si="308"/>
        <v>Nov-16</v>
      </c>
      <c r="G3144" s="12"/>
    </row>
    <row r="3145" spans="1:7">
      <c r="A3145" s="2">
        <f t="shared" si="304"/>
        <v>42682</v>
      </c>
      <c r="B3145" t="str">
        <f t="shared" si="303"/>
        <v>2016_11</v>
      </c>
      <c r="C3145" t="str">
        <f t="shared" si="305"/>
        <v>Nov</v>
      </c>
      <c r="D3145" t="str">
        <f t="shared" si="306"/>
        <v>2016_Nov</v>
      </c>
      <c r="E3145" s="12" t="str">
        <f t="shared" si="307"/>
        <v>08_Nov</v>
      </c>
      <c r="F3145" s="12" t="str">
        <f t="shared" si="308"/>
        <v>Nov-16</v>
      </c>
      <c r="G3145" s="12"/>
    </row>
    <row r="3146" spans="1:7">
      <c r="A3146" s="2">
        <f t="shared" si="304"/>
        <v>42683</v>
      </c>
      <c r="B3146" t="str">
        <f t="shared" si="303"/>
        <v>2016_11</v>
      </c>
      <c r="C3146" t="str">
        <f t="shared" si="305"/>
        <v>Nov</v>
      </c>
      <c r="D3146" t="str">
        <f t="shared" si="306"/>
        <v>2016_Nov</v>
      </c>
      <c r="E3146" s="12" t="str">
        <f t="shared" si="307"/>
        <v>09_Nov</v>
      </c>
      <c r="F3146" s="12" t="str">
        <f t="shared" si="308"/>
        <v>Nov-16</v>
      </c>
      <c r="G3146" s="12"/>
    </row>
    <row r="3147" spans="1:7">
      <c r="A3147" s="2">
        <f t="shared" si="304"/>
        <v>42684</v>
      </c>
      <c r="B3147" t="str">
        <f t="shared" ref="B3147:B3210" si="309">TEXT(YEAR(A3147),"0000")&amp;"_"&amp;TEXT(MONTH(A3147),"00")</f>
        <v>2016_11</v>
      </c>
      <c r="C3147" t="str">
        <f t="shared" si="305"/>
        <v>Nov</v>
      </c>
      <c r="D3147" t="str">
        <f t="shared" si="306"/>
        <v>2016_Nov</v>
      </c>
      <c r="E3147" s="12" t="str">
        <f t="shared" si="307"/>
        <v>10_Nov</v>
      </c>
      <c r="F3147" s="12" t="str">
        <f t="shared" si="308"/>
        <v>Nov-16</v>
      </c>
      <c r="G3147" s="12"/>
    </row>
    <row r="3148" spans="1:7">
      <c r="A3148" s="2">
        <f t="shared" ref="A3148:A3211" si="310">A3147+1</f>
        <v>42685</v>
      </c>
      <c r="B3148" t="str">
        <f t="shared" si="309"/>
        <v>2016_11</v>
      </c>
      <c r="C3148" t="str">
        <f t="shared" si="305"/>
        <v>Nov</v>
      </c>
      <c r="D3148" t="str">
        <f t="shared" si="306"/>
        <v>2016_Nov</v>
      </c>
      <c r="E3148" s="12" t="str">
        <f t="shared" si="307"/>
        <v>11_Nov</v>
      </c>
      <c r="F3148" s="12" t="str">
        <f t="shared" si="308"/>
        <v>Nov-16</v>
      </c>
      <c r="G3148" s="12"/>
    </row>
    <row r="3149" spans="1:7">
      <c r="A3149" s="2">
        <f t="shared" si="310"/>
        <v>42686</v>
      </c>
      <c r="B3149" t="str">
        <f t="shared" si="309"/>
        <v>2016_11</v>
      </c>
      <c r="C3149" t="str">
        <f t="shared" si="305"/>
        <v>Nov</v>
      </c>
      <c r="D3149" t="str">
        <f t="shared" si="306"/>
        <v>2016_Nov</v>
      </c>
      <c r="E3149" s="12" t="str">
        <f t="shared" si="307"/>
        <v>12_Nov</v>
      </c>
      <c r="F3149" s="12" t="str">
        <f t="shared" si="308"/>
        <v>Nov-16</v>
      </c>
      <c r="G3149" s="12"/>
    </row>
    <row r="3150" spans="1:7">
      <c r="A3150" s="2">
        <f t="shared" si="310"/>
        <v>42687</v>
      </c>
      <c r="B3150" t="str">
        <f t="shared" si="309"/>
        <v>2016_11</v>
      </c>
      <c r="C3150" t="str">
        <f t="shared" si="305"/>
        <v>Nov</v>
      </c>
      <c r="D3150" t="str">
        <f t="shared" si="306"/>
        <v>2016_Nov</v>
      </c>
      <c r="E3150" s="12" t="str">
        <f t="shared" si="307"/>
        <v>13_Nov</v>
      </c>
      <c r="F3150" s="12" t="str">
        <f t="shared" si="308"/>
        <v>Nov-16</v>
      </c>
      <c r="G3150" s="12"/>
    </row>
    <row r="3151" spans="1:7">
      <c r="A3151" s="2">
        <f t="shared" si="310"/>
        <v>42688</v>
      </c>
      <c r="B3151" t="str">
        <f t="shared" si="309"/>
        <v>2016_11</v>
      </c>
      <c r="C3151" t="str">
        <f t="shared" si="305"/>
        <v>Nov</v>
      </c>
      <c r="D3151" t="str">
        <f t="shared" si="306"/>
        <v>2016_Nov</v>
      </c>
      <c r="E3151" s="12" t="str">
        <f t="shared" si="307"/>
        <v>14_Nov</v>
      </c>
      <c r="F3151" s="12" t="str">
        <f t="shared" si="308"/>
        <v>Nov-16</v>
      </c>
      <c r="G3151" s="12"/>
    </row>
    <row r="3152" spans="1:7">
      <c r="A3152" s="2">
        <f t="shared" si="310"/>
        <v>42689</v>
      </c>
      <c r="B3152" t="str">
        <f t="shared" si="309"/>
        <v>2016_11</v>
      </c>
      <c r="C3152" t="str">
        <f t="shared" si="305"/>
        <v>Nov</v>
      </c>
      <c r="D3152" t="str">
        <f t="shared" si="306"/>
        <v>2016_Nov</v>
      </c>
      <c r="E3152" s="12" t="str">
        <f t="shared" si="307"/>
        <v>15_Nov</v>
      </c>
      <c r="F3152" s="12" t="str">
        <f t="shared" si="308"/>
        <v>Nov-16</v>
      </c>
      <c r="G3152" s="12"/>
    </row>
    <row r="3153" spans="1:7">
      <c r="A3153" s="2">
        <f t="shared" si="310"/>
        <v>42690</v>
      </c>
      <c r="B3153" t="str">
        <f t="shared" si="309"/>
        <v>2016_11</v>
      </c>
      <c r="C3153" t="str">
        <f t="shared" si="305"/>
        <v>Nov</v>
      </c>
      <c r="D3153" t="str">
        <f t="shared" si="306"/>
        <v>2016_Nov</v>
      </c>
      <c r="E3153" s="12" t="str">
        <f t="shared" si="307"/>
        <v>16_Nov</v>
      </c>
      <c r="F3153" s="12" t="str">
        <f t="shared" si="308"/>
        <v>Nov-16</v>
      </c>
      <c r="G3153" s="12"/>
    </row>
    <row r="3154" spans="1:7">
      <c r="A3154" s="2">
        <f t="shared" si="310"/>
        <v>42691</v>
      </c>
      <c r="B3154" t="str">
        <f t="shared" si="309"/>
        <v>2016_11</v>
      </c>
      <c r="C3154" t="str">
        <f t="shared" si="305"/>
        <v>Nov</v>
      </c>
      <c r="D3154" t="str">
        <f t="shared" si="306"/>
        <v>2016_Nov</v>
      </c>
      <c r="E3154" s="12" t="str">
        <f t="shared" si="307"/>
        <v>17_Nov</v>
      </c>
      <c r="F3154" s="12" t="str">
        <f t="shared" si="308"/>
        <v>Nov-16</v>
      </c>
      <c r="G3154" s="12"/>
    </row>
    <row r="3155" spans="1:7">
      <c r="A3155" s="2">
        <f t="shared" si="310"/>
        <v>42692</v>
      </c>
      <c r="B3155" t="str">
        <f t="shared" si="309"/>
        <v>2016_11</v>
      </c>
      <c r="C3155" t="str">
        <f t="shared" si="305"/>
        <v>Nov</v>
      </c>
      <c r="D3155" t="str">
        <f t="shared" si="306"/>
        <v>2016_Nov</v>
      </c>
      <c r="E3155" s="12" t="str">
        <f t="shared" si="307"/>
        <v>18_Nov</v>
      </c>
      <c r="F3155" s="12" t="str">
        <f t="shared" si="308"/>
        <v>Nov-16</v>
      </c>
      <c r="G3155" s="12"/>
    </row>
    <row r="3156" spans="1:7">
      <c r="A3156" s="2">
        <f t="shared" si="310"/>
        <v>42693</v>
      </c>
      <c r="B3156" t="str">
        <f t="shared" si="309"/>
        <v>2016_11</v>
      </c>
      <c r="C3156" t="str">
        <f t="shared" si="305"/>
        <v>Nov</v>
      </c>
      <c r="D3156" t="str">
        <f t="shared" si="306"/>
        <v>2016_Nov</v>
      </c>
      <c r="E3156" s="12" t="str">
        <f t="shared" si="307"/>
        <v>19_Nov</v>
      </c>
      <c r="F3156" s="12" t="str">
        <f t="shared" si="308"/>
        <v>Nov-16</v>
      </c>
      <c r="G3156" s="12"/>
    </row>
    <row r="3157" spans="1:7">
      <c r="A3157" s="2">
        <f t="shared" si="310"/>
        <v>42694</v>
      </c>
      <c r="B3157" t="str">
        <f t="shared" si="309"/>
        <v>2016_11</v>
      </c>
      <c r="C3157" t="str">
        <f t="shared" si="305"/>
        <v>Nov</v>
      </c>
      <c r="D3157" t="str">
        <f t="shared" si="306"/>
        <v>2016_Nov</v>
      </c>
      <c r="E3157" s="12" t="str">
        <f t="shared" si="307"/>
        <v>20_Nov</v>
      </c>
      <c r="F3157" s="12" t="str">
        <f t="shared" si="308"/>
        <v>Nov-16</v>
      </c>
      <c r="G3157" s="12"/>
    </row>
    <row r="3158" spans="1:7">
      <c r="A3158" s="2">
        <f t="shared" si="310"/>
        <v>42695</v>
      </c>
      <c r="B3158" t="str">
        <f t="shared" si="309"/>
        <v>2016_11</v>
      </c>
      <c r="C3158" t="str">
        <f t="shared" si="305"/>
        <v>Nov</v>
      </c>
      <c r="D3158" t="str">
        <f t="shared" si="306"/>
        <v>2016_Nov</v>
      </c>
      <c r="E3158" s="12" t="str">
        <f t="shared" si="307"/>
        <v>21_Nov</v>
      </c>
      <c r="F3158" s="12" t="str">
        <f t="shared" si="308"/>
        <v>Nov-16</v>
      </c>
      <c r="G3158" s="12"/>
    </row>
    <row r="3159" spans="1:7">
      <c r="A3159" s="2">
        <f t="shared" si="310"/>
        <v>42696</v>
      </c>
      <c r="B3159" t="str">
        <f t="shared" si="309"/>
        <v>2016_11</v>
      </c>
      <c r="C3159" t="str">
        <f t="shared" si="305"/>
        <v>Nov</v>
      </c>
      <c r="D3159" t="str">
        <f t="shared" si="306"/>
        <v>2016_Nov</v>
      </c>
      <c r="E3159" s="12" t="str">
        <f t="shared" si="307"/>
        <v>22_Nov</v>
      </c>
      <c r="F3159" s="12" t="str">
        <f t="shared" si="308"/>
        <v>Nov-16</v>
      </c>
      <c r="G3159" s="12"/>
    </row>
    <row r="3160" spans="1:7">
      <c r="A3160" s="2">
        <f t="shared" si="310"/>
        <v>42697</v>
      </c>
      <c r="B3160" t="str">
        <f t="shared" si="309"/>
        <v>2016_11</v>
      </c>
      <c r="C3160" t="str">
        <f t="shared" si="305"/>
        <v>Nov</v>
      </c>
      <c r="D3160" t="str">
        <f t="shared" si="306"/>
        <v>2016_Nov</v>
      </c>
      <c r="E3160" s="12" t="str">
        <f t="shared" si="307"/>
        <v>23_Nov</v>
      </c>
      <c r="F3160" s="12" t="str">
        <f t="shared" si="308"/>
        <v>Nov-16</v>
      </c>
      <c r="G3160" s="12"/>
    </row>
    <row r="3161" spans="1:7">
      <c r="A3161" s="2">
        <f t="shared" si="310"/>
        <v>42698</v>
      </c>
      <c r="B3161" t="str">
        <f t="shared" si="309"/>
        <v>2016_11</v>
      </c>
      <c r="C3161" t="str">
        <f t="shared" si="305"/>
        <v>Nov</v>
      </c>
      <c r="D3161" t="str">
        <f t="shared" si="306"/>
        <v>2016_Nov</v>
      </c>
      <c r="E3161" s="12" t="str">
        <f t="shared" si="307"/>
        <v>24_Nov</v>
      </c>
      <c r="F3161" s="12" t="str">
        <f t="shared" si="308"/>
        <v>Nov-16</v>
      </c>
      <c r="G3161" s="12"/>
    </row>
    <row r="3162" spans="1:7">
      <c r="A3162" s="2">
        <f t="shared" si="310"/>
        <v>42699</v>
      </c>
      <c r="B3162" t="str">
        <f t="shared" si="309"/>
        <v>2016_11</v>
      </c>
      <c r="C3162" t="str">
        <f t="shared" si="305"/>
        <v>Nov</v>
      </c>
      <c r="D3162" t="str">
        <f t="shared" si="306"/>
        <v>2016_Nov</v>
      </c>
      <c r="E3162" s="12" t="str">
        <f t="shared" si="307"/>
        <v>25_Nov</v>
      </c>
      <c r="F3162" s="12" t="str">
        <f t="shared" si="308"/>
        <v>Nov-16</v>
      </c>
      <c r="G3162" s="12"/>
    </row>
    <row r="3163" spans="1:7">
      <c r="A3163" s="2">
        <f t="shared" si="310"/>
        <v>42700</v>
      </c>
      <c r="B3163" t="str">
        <f t="shared" si="309"/>
        <v>2016_11</v>
      </c>
      <c r="C3163" t="str">
        <f t="shared" si="305"/>
        <v>Nov</v>
      </c>
      <c r="D3163" t="str">
        <f t="shared" si="306"/>
        <v>2016_Nov</v>
      </c>
      <c r="E3163" s="12" t="str">
        <f t="shared" si="307"/>
        <v>26_Nov</v>
      </c>
      <c r="F3163" s="12" t="str">
        <f t="shared" si="308"/>
        <v>Nov-16</v>
      </c>
      <c r="G3163" s="12"/>
    </row>
    <row r="3164" spans="1:7">
      <c r="A3164" s="2">
        <f t="shared" si="310"/>
        <v>42701</v>
      </c>
      <c r="B3164" t="str">
        <f t="shared" si="309"/>
        <v>2016_11</v>
      </c>
      <c r="C3164" t="str">
        <f t="shared" si="305"/>
        <v>Nov</v>
      </c>
      <c r="D3164" t="str">
        <f t="shared" si="306"/>
        <v>2016_Nov</v>
      </c>
      <c r="E3164" s="12" t="str">
        <f t="shared" si="307"/>
        <v>27_Nov</v>
      </c>
      <c r="F3164" s="12" t="str">
        <f t="shared" si="308"/>
        <v>Nov-16</v>
      </c>
      <c r="G3164" s="12"/>
    </row>
    <row r="3165" spans="1:7">
      <c r="A3165" s="2">
        <f t="shared" si="310"/>
        <v>42702</v>
      </c>
      <c r="B3165" t="str">
        <f t="shared" si="309"/>
        <v>2016_11</v>
      </c>
      <c r="C3165" t="str">
        <f t="shared" si="305"/>
        <v>Nov</v>
      </c>
      <c r="D3165" t="str">
        <f t="shared" si="306"/>
        <v>2016_Nov</v>
      </c>
      <c r="E3165" s="12" t="str">
        <f t="shared" si="307"/>
        <v>28_Nov</v>
      </c>
      <c r="F3165" s="12" t="str">
        <f t="shared" si="308"/>
        <v>Nov-16</v>
      </c>
      <c r="G3165" s="12"/>
    </row>
    <row r="3166" spans="1:7">
      <c r="A3166" s="2">
        <f t="shared" si="310"/>
        <v>42703</v>
      </c>
      <c r="B3166" t="str">
        <f t="shared" si="309"/>
        <v>2016_11</v>
      </c>
      <c r="C3166" t="str">
        <f t="shared" si="305"/>
        <v>Nov</v>
      </c>
      <c r="D3166" t="str">
        <f t="shared" si="306"/>
        <v>2016_Nov</v>
      </c>
      <c r="E3166" s="12" t="str">
        <f t="shared" si="307"/>
        <v>29_Nov</v>
      </c>
      <c r="F3166" s="12" t="str">
        <f t="shared" si="308"/>
        <v>Nov-16</v>
      </c>
      <c r="G3166" s="12"/>
    </row>
    <row r="3167" spans="1:7">
      <c r="A3167" s="2">
        <f t="shared" si="310"/>
        <v>42704</v>
      </c>
      <c r="B3167" t="str">
        <f t="shared" si="309"/>
        <v>2016_11</v>
      </c>
      <c r="C3167" t="str">
        <f t="shared" si="305"/>
        <v>Nov</v>
      </c>
      <c r="D3167" t="str">
        <f t="shared" si="306"/>
        <v>2016_Nov</v>
      </c>
      <c r="E3167" s="12" t="str">
        <f t="shared" si="307"/>
        <v>30_Nov</v>
      </c>
      <c r="F3167" s="12" t="str">
        <f t="shared" si="308"/>
        <v>Nov-16</v>
      </c>
      <c r="G3167" s="12"/>
    </row>
    <row r="3168" spans="1:7">
      <c r="A3168" s="2">
        <f t="shared" si="310"/>
        <v>42705</v>
      </c>
      <c r="B3168" t="str">
        <f t="shared" si="309"/>
        <v>2016_12</v>
      </c>
      <c r="C3168" t="str">
        <f t="shared" si="305"/>
        <v>Dec</v>
      </c>
      <c r="D3168" t="str">
        <f t="shared" si="306"/>
        <v>2016_Dec</v>
      </c>
      <c r="E3168" s="12" t="str">
        <f t="shared" si="307"/>
        <v>01_Dec</v>
      </c>
      <c r="F3168" s="12" t="str">
        <f t="shared" si="308"/>
        <v>Dec-16</v>
      </c>
      <c r="G3168" s="12"/>
    </row>
    <row r="3169" spans="1:7">
      <c r="A3169" s="2">
        <f t="shared" si="310"/>
        <v>42706</v>
      </c>
      <c r="B3169" t="str">
        <f t="shared" si="309"/>
        <v>2016_12</v>
      </c>
      <c r="C3169" t="str">
        <f t="shared" si="305"/>
        <v>Dec</v>
      </c>
      <c r="D3169" t="str">
        <f t="shared" si="306"/>
        <v>2016_Dec</v>
      </c>
      <c r="E3169" s="12" t="str">
        <f t="shared" si="307"/>
        <v>02_Dec</v>
      </c>
      <c r="F3169" s="12" t="str">
        <f t="shared" si="308"/>
        <v>Dec-16</v>
      </c>
      <c r="G3169" s="12"/>
    </row>
    <row r="3170" spans="1:7">
      <c r="A3170" s="2">
        <f t="shared" si="310"/>
        <v>42707</v>
      </c>
      <c r="B3170" t="str">
        <f t="shared" si="309"/>
        <v>2016_12</v>
      </c>
      <c r="C3170" t="str">
        <f t="shared" si="305"/>
        <v>Dec</v>
      </c>
      <c r="D3170" t="str">
        <f t="shared" si="306"/>
        <v>2016_Dec</v>
      </c>
      <c r="E3170" s="12" t="str">
        <f t="shared" si="307"/>
        <v>03_Dec</v>
      </c>
      <c r="F3170" s="12" t="str">
        <f t="shared" si="308"/>
        <v>Dec-16</v>
      </c>
      <c r="G3170" s="12"/>
    </row>
    <row r="3171" spans="1:7">
      <c r="A3171" s="2">
        <f t="shared" si="310"/>
        <v>42708</v>
      </c>
      <c r="B3171" t="str">
        <f t="shared" si="309"/>
        <v>2016_12</v>
      </c>
      <c r="C3171" t="str">
        <f t="shared" si="305"/>
        <v>Dec</v>
      </c>
      <c r="D3171" t="str">
        <f t="shared" si="306"/>
        <v>2016_Dec</v>
      </c>
      <c r="E3171" s="12" t="str">
        <f t="shared" si="307"/>
        <v>04_Dec</v>
      </c>
      <c r="F3171" s="12" t="str">
        <f t="shared" si="308"/>
        <v>Dec-16</v>
      </c>
      <c r="G3171" s="12"/>
    </row>
    <row r="3172" spans="1:7">
      <c r="A3172" s="2">
        <f t="shared" si="310"/>
        <v>42709</v>
      </c>
      <c r="B3172" t="str">
        <f t="shared" si="309"/>
        <v>2016_12</v>
      </c>
      <c r="C3172" t="str">
        <f t="shared" si="305"/>
        <v>Dec</v>
      </c>
      <c r="D3172" t="str">
        <f t="shared" si="306"/>
        <v>2016_Dec</v>
      </c>
      <c r="E3172" s="12" t="str">
        <f t="shared" si="307"/>
        <v>05_Dec</v>
      </c>
      <c r="F3172" s="12" t="str">
        <f t="shared" si="308"/>
        <v>Dec-16</v>
      </c>
      <c r="G3172" s="12"/>
    </row>
    <row r="3173" spans="1:7">
      <c r="A3173" s="2">
        <f t="shared" si="310"/>
        <v>42710</v>
      </c>
      <c r="B3173" t="str">
        <f t="shared" si="309"/>
        <v>2016_12</v>
      </c>
      <c r="C3173" t="str">
        <f t="shared" si="305"/>
        <v>Dec</v>
      </c>
      <c r="D3173" t="str">
        <f t="shared" si="306"/>
        <v>2016_Dec</v>
      </c>
      <c r="E3173" s="12" t="str">
        <f t="shared" si="307"/>
        <v>06_Dec</v>
      </c>
      <c r="F3173" s="12" t="str">
        <f t="shared" si="308"/>
        <v>Dec-16</v>
      </c>
      <c r="G3173" s="12"/>
    </row>
    <row r="3174" spans="1:7">
      <c r="A3174" s="2">
        <f t="shared" si="310"/>
        <v>42711</v>
      </c>
      <c r="B3174" t="str">
        <f t="shared" si="309"/>
        <v>2016_12</v>
      </c>
      <c r="C3174" t="str">
        <f t="shared" si="305"/>
        <v>Dec</v>
      </c>
      <c r="D3174" t="str">
        <f t="shared" si="306"/>
        <v>2016_Dec</v>
      </c>
      <c r="E3174" s="12" t="str">
        <f t="shared" si="307"/>
        <v>07_Dec</v>
      </c>
      <c r="F3174" s="12" t="str">
        <f t="shared" si="308"/>
        <v>Dec-16</v>
      </c>
      <c r="G3174" s="12"/>
    </row>
    <row r="3175" spans="1:7">
      <c r="A3175" s="2">
        <f t="shared" si="310"/>
        <v>42712</v>
      </c>
      <c r="B3175" t="str">
        <f t="shared" si="309"/>
        <v>2016_12</v>
      </c>
      <c r="C3175" t="str">
        <f t="shared" si="305"/>
        <v>Dec</v>
      </c>
      <c r="D3175" t="str">
        <f t="shared" si="306"/>
        <v>2016_Dec</v>
      </c>
      <c r="E3175" s="12" t="str">
        <f t="shared" si="307"/>
        <v>08_Dec</v>
      </c>
      <c r="F3175" s="12" t="str">
        <f t="shared" si="308"/>
        <v>Dec-16</v>
      </c>
      <c r="G3175" s="12"/>
    </row>
    <row r="3176" spans="1:7">
      <c r="A3176" s="2">
        <f t="shared" si="310"/>
        <v>42713</v>
      </c>
      <c r="B3176" t="str">
        <f t="shared" si="309"/>
        <v>2016_12</v>
      </c>
      <c r="C3176" t="str">
        <f t="shared" si="305"/>
        <v>Dec</v>
      </c>
      <c r="D3176" t="str">
        <f t="shared" si="306"/>
        <v>2016_Dec</v>
      </c>
      <c r="E3176" s="12" t="str">
        <f t="shared" si="307"/>
        <v>09_Dec</v>
      </c>
      <c r="F3176" s="12" t="str">
        <f t="shared" si="308"/>
        <v>Dec-16</v>
      </c>
      <c r="G3176" s="12"/>
    </row>
    <row r="3177" spans="1:7">
      <c r="A3177" s="2">
        <f t="shared" si="310"/>
        <v>42714</v>
      </c>
      <c r="B3177" t="str">
        <f t="shared" si="309"/>
        <v>2016_12</v>
      </c>
      <c r="C3177" t="str">
        <f t="shared" si="305"/>
        <v>Dec</v>
      </c>
      <c r="D3177" t="str">
        <f t="shared" si="306"/>
        <v>2016_Dec</v>
      </c>
      <c r="E3177" s="12" t="str">
        <f t="shared" si="307"/>
        <v>10_Dec</v>
      </c>
      <c r="F3177" s="12" t="str">
        <f t="shared" si="308"/>
        <v>Dec-16</v>
      </c>
      <c r="G3177" s="12"/>
    </row>
    <row r="3178" spans="1:7">
      <c r="A3178" s="2">
        <f t="shared" si="310"/>
        <v>42715</v>
      </c>
      <c r="B3178" t="str">
        <f t="shared" si="309"/>
        <v>2016_12</v>
      </c>
      <c r="C3178" t="str">
        <f t="shared" si="305"/>
        <v>Dec</v>
      </c>
      <c r="D3178" t="str">
        <f t="shared" si="306"/>
        <v>2016_Dec</v>
      </c>
      <c r="E3178" s="12" t="str">
        <f t="shared" si="307"/>
        <v>11_Dec</v>
      </c>
      <c r="F3178" s="12" t="str">
        <f t="shared" si="308"/>
        <v>Dec-16</v>
      </c>
      <c r="G3178" s="12"/>
    </row>
    <row r="3179" spans="1:7">
      <c r="A3179" s="2">
        <f t="shared" si="310"/>
        <v>42716</v>
      </c>
      <c r="B3179" t="str">
        <f t="shared" si="309"/>
        <v>2016_12</v>
      </c>
      <c r="C3179" t="str">
        <f t="shared" si="305"/>
        <v>Dec</v>
      </c>
      <c r="D3179" t="str">
        <f t="shared" si="306"/>
        <v>2016_Dec</v>
      </c>
      <c r="E3179" s="12" t="str">
        <f t="shared" si="307"/>
        <v>12_Dec</v>
      </c>
      <c r="F3179" s="12" t="str">
        <f t="shared" si="308"/>
        <v>Dec-16</v>
      </c>
      <c r="G3179" s="12"/>
    </row>
    <row r="3180" spans="1:7">
      <c r="A3180" s="2">
        <f t="shared" si="310"/>
        <v>42717</v>
      </c>
      <c r="B3180" t="str">
        <f t="shared" si="309"/>
        <v>2016_12</v>
      </c>
      <c r="C3180" t="str">
        <f t="shared" si="305"/>
        <v>Dec</v>
      </c>
      <c r="D3180" t="str">
        <f t="shared" si="306"/>
        <v>2016_Dec</v>
      </c>
      <c r="E3180" s="12" t="str">
        <f t="shared" si="307"/>
        <v>13_Dec</v>
      </c>
      <c r="F3180" s="12" t="str">
        <f t="shared" si="308"/>
        <v>Dec-16</v>
      </c>
      <c r="G3180" s="12"/>
    </row>
    <row r="3181" spans="1:7">
      <c r="A3181" s="2">
        <f t="shared" si="310"/>
        <v>42718</v>
      </c>
      <c r="B3181" t="str">
        <f t="shared" si="309"/>
        <v>2016_12</v>
      </c>
      <c r="C3181" t="str">
        <f t="shared" si="305"/>
        <v>Dec</v>
      </c>
      <c r="D3181" t="str">
        <f t="shared" si="306"/>
        <v>2016_Dec</v>
      </c>
      <c r="E3181" s="12" t="str">
        <f t="shared" si="307"/>
        <v>14_Dec</v>
      </c>
      <c r="F3181" s="12" t="str">
        <f t="shared" si="308"/>
        <v>Dec-16</v>
      </c>
      <c r="G3181" s="12"/>
    </row>
    <row r="3182" spans="1:7">
      <c r="A3182" s="2">
        <f t="shared" si="310"/>
        <v>42719</v>
      </c>
      <c r="B3182" t="str">
        <f t="shared" si="309"/>
        <v>2016_12</v>
      </c>
      <c r="C3182" t="str">
        <f t="shared" si="305"/>
        <v>Dec</v>
      </c>
      <c r="D3182" t="str">
        <f t="shared" si="306"/>
        <v>2016_Dec</v>
      </c>
      <c r="E3182" s="12" t="str">
        <f t="shared" si="307"/>
        <v>15_Dec</v>
      </c>
      <c r="F3182" s="12" t="str">
        <f t="shared" si="308"/>
        <v>Dec-16</v>
      </c>
      <c r="G3182" s="12"/>
    </row>
    <row r="3183" spans="1:7">
      <c r="A3183" s="2">
        <f t="shared" si="310"/>
        <v>42720</v>
      </c>
      <c r="B3183" t="str">
        <f t="shared" si="309"/>
        <v>2016_12</v>
      </c>
      <c r="C3183" t="str">
        <f t="shared" si="305"/>
        <v>Dec</v>
      </c>
      <c r="D3183" t="str">
        <f t="shared" si="306"/>
        <v>2016_Dec</v>
      </c>
      <c r="E3183" s="12" t="str">
        <f t="shared" si="307"/>
        <v>16_Dec</v>
      </c>
      <c r="F3183" s="12" t="str">
        <f t="shared" si="308"/>
        <v>Dec-16</v>
      </c>
      <c r="G3183" s="12"/>
    </row>
    <row r="3184" spans="1:7">
      <c r="A3184" s="2">
        <f t="shared" si="310"/>
        <v>42721</v>
      </c>
      <c r="B3184" t="str">
        <f t="shared" si="309"/>
        <v>2016_12</v>
      </c>
      <c r="C3184" t="str">
        <f t="shared" si="305"/>
        <v>Dec</v>
      </c>
      <c r="D3184" t="str">
        <f t="shared" si="306"/>
        <v>2016_Dec</v>
      </c>
      <c r="E3184" s="12" t="str">
        <f t="shared" si="307"/>
        <v>17_Dec</v>
      </c>
      <c r="F3184" s="12" t="str">
        <f t="shared" si="308"/>
        <v>Dec-16</v>
      </c>
      <c r="G3184" s="12"/>
    </row>
    <row r="3185" spans="1:7">
      <c r="A3185" s="2">
        <f t="shared" si="310"/>
        <v>42722</v>
      </c>
      <c r="B3185" t="str">
        <f t="shared" si="309"/>
        <v>2016_12</v>
      </c>
      <c r="C3185" t="str">
        <f t="shared" si="305"/>
        <v>Dec</v>
      </c>
      <c r="D3185" t="str">
        <f t="shared" si="306"/>
        <v>2016_Dec</v>
      </c>
      <c r="E3185" s="12" t="str">
        <f t="shared" si="307"/>
        <v>18_Dec</v>
      </c>
      <c r="F3185" s="12" t="str">
        <f t="shared" si="308"/>
        <v>Dec-16</v>
      </c>
      <c r="G3185" s="12"/>
    </row>
    <row r="3186" spans="1:7">
      <c r="A3186" s="2">
        <f t="shared" si="310"/>
        <v>42723</v>
      </c>
      <c r="B3186" t="str">
        <f t="shared" si="309"/>
        <v>2016_12</v>
      </c>
      <c r="C3186" t="str">
        <f t="shared" si="305"/>
        <v>Dec</v>
      </c>
      <c r="D3186" t="str">
        <f t="shared" si="306"/>
        <v>2016_Dec</v>
      </c>
      <c r="E3186" s="12" t="str">
        <f t="shared" si="307"/>
        <v>19_Dec</v>
      </c>
      <c r="F3186" s="12" t="str">
        <f t="shared" si="308"/>
        <v>Dec-16</v>
      </c>
      <c r="G3186" s="12"/>
    </row>
    <row r="3187" spans="1:7">
      <c r="A3187" s="2">
        <f t="shared" si="310"/>
        <v>42724</v>
      </c>
      <c r="B3187" t="str">
        <f t="shared" si="309"/>
        <v>2016_12</v>
      </c>
      <c r="C3187" t="str">
        <f t="shared" si="305"/>
        <v>Dec</v>
      </c>
      <c r="D3187" t="str">
        <f t="shared" si="306"/>
        <v>2016_Dec</v>
      </c>
      <c r="E3187" s="12" t="str">
        <f t="shared" si="307"/>
        <v>20_Dec</v>
      </c>
      <c r="F3187" s="12" t="str">
        <f t="shared" si="308"/>
        <v>Dec-16</v>
      </c>
      <c r="G3187" s="12"/>
    </row>
    <row r="3188" spans="1:7">
      <c r="A3188" s="2">
        <f t="shared" si="310"/>
        <v>42725</v>
      </c>
      <c r="B3188" t="str">
        <f t="shared" si="309"/>
        <v>2016_12</v>
      </c>
      <c r="C3188" t="str">
        <f t="shared" si="305"/>
        <v>Dec</v>
      </c>
      <c r="D3188" t="str">
        <f t="shared" si="306"/>
        <v>2016_Dec</v>
      </c>
      <c r="E3188" s="12" t="str">
        <f t="shared" si="307"/>
        <v>21_Dec</v>
      </c>
      <c r="F3188" s="12" t="str">
        <f t="shared" si="308"/>
        <v>Dec-16</v>
      </c>
      <c r="G3188" s="12"/>
    </row>
    <row r="3189" spans="1:7">
      <c r="A3189" s="2">
        <f t="shared" si="310"/>
        <v>42726</v>
      </c>
      <c r="B3189" t="str">
        <f t="shared" si="309"/>
        <v>2016_12</v>
      </c>
      <c r="C3189" t="str">
        <f t="shared" si="305"/>
        <v>Dec</v>
      </c>
      <c r="D3189" t="str">
        <f t="shared" si="306"/>
        <v>2016_Dec</v>
      </c>
      <c r="E3189" s="12" t="str">
        <f t="shared" si="307"/>
        <v>22_Dec</v>
      </c>
      <c r="F3189" s="12" t="str">
        <f t="shared" si="308"/>
        <v>Dec-16</v>
      </c>
      <c r="G3189" s="12"/>
    </row>
    <row r="3190" spans="1:7">
      <c r="A3190" s="2">
        <f t="shared" si="310"/>
        <v>42727</v>
      </c>
      <c r="B3190" t="str">
        <f t="shared" si="309"/>
        <v>2016_12</v>
      </c>
      <c r="C3190" t="str">
        <f t="shared" si="305"/>
        <v>Dec</v>
      </c>
      <c r="D3190" t="str">
        <f t="shared" si="306"/>
        <v>2016_Dec</v>
      </c>
      <c r="E3190" s="12" t="str">
        <f t="shared" si="307"/>
        <v>23_Dec</v>
      </c>
      <c r="F3190" s="12" t="str">
        <f t="shared" si="308"/>
        <v>Dec-16</v>
      </c>
      <c r="G3190" s="12"/>
    </row>
    <row r="3191" spans="1:7">
      <c r="A3191" s="2">
        <f t="shared" si="310"/>
        <v>42728</v>
      </c>
      <c r="B3191" t="str">
        <f t="shared" si="309"/>
        <v>2016_12</v>
      </c>
      <c r="C3191" t="str">
        <f t="shared" si="305"/>
        <v>Dec</v>
      </c>
      <c r="D3191" t="str">
        <f t="shared" si="306"/>
        <v>2016_Dec</v>
      </c>
      <c r="E3191" s="12" t="str">
        <f t="shared" si="307"/>
        <v>24_Dec</v>
      </c>
      <c r="F3191" s="12" t="str">
        <f t="shared" si="308"/>
        <v>Dec-16</v>
      </c>
      <c r="G3191" s="12"/>
    </row>
    <row r="3192" spans="1:7">
      <c r="A3192" s="2">
        <f t="shared" si="310"/>
        <v>42729</v>
      </c>
      <c r="B3192" t="str">
        <f t="shared" si="309"/>
        <v>2016_12</v>
      </c>
      <c r="C3192" t="str">
        <f t="shared" si="305"/>
        <v>Dec</v>
      </c>
      <c r="D3192" t="str">
        <f t="shared" si="306"/>
        <v>2016_Dec</v>
      </c>
      <c r="E3192" s="12" t="str">
        <f t="shared" si="307"/>
        <v>25_Dec</v>
      </c>
      <c r="F3192" s="12" t="str">
        <f t="shared" si="308"/>
        <v>Dec-16</v>
      </c>
      <c r="G3192" s="12"/>
    </row>
    <row r="3193" spans="1:7">
      <c r="A3193" s="2">
        <f t="shared" si="310"/>
        <v>42730</v>
      </c>
      <c r="B3193" t="str">
        <f t="shared" si="309"/>
        <v>2016_12</v>
      </c>
      <c r="C3193" t="str">
        <f t="shared" si="305"/>
        <v>Dec</v>
      </c>
      <c r="D3193" t="str">
        <f t="shared" si="306"/>
        <v>2016_Dec</v>
      </c>
      <c r="E3193" s="12" t="str">
        <f t="shared" si="307"/>
        <v>26_Dec</v>
      </c>
      <c r="F3193" s="12" t="str">
        <f t="shared" si="308"/>
        <v>Dec-16</v>
      </c>
      <c r="G3193" s="12"/>
    </row>
    <row r="3194" spans="1:7">
      <c r="A3194" s="2">
        <f t="shared" si="310"/>
        <v>42731</v>
      </c>
      <c r="B3194" t="str">
        <f t="shared" si="309"/>
        <v>2016_12</v>
      </c>
      <c r="C3194" t="str">
        <f t="shared" si="305"/>
        <v>Dec</v>
      </c>
      <c r="D3194" t="str">
        <f t="shared" si="306"/>
        <v>2016_Dec</v>
      </c>
      <c r="E3194" s="12" t="str">
        <f t="shared" si="307"/>
        <v>27_Dec</v>
      </c>
      <c r="F3194" s="12" t="str">
        <f t="shared" si="308"/>
        <v>Dec-16</v>
      </c>
      <c r="G3194" s="12"/>
    </row>
    <row r="3195" spans="1:7">
      <c r="A3195" s="2">
        <f t="shared" si="310"/>
        <v>42732</v>
      </c>
      <c r="B3195" t="str">
        <f t="shared" si="309"/>
        <v>2016_12</v>
      </c>
      <c r="C3195" t="str">
        <f t="shared" si="305"/>
        <v>Dec</v>
      </c>
      <c r="D3195" t="str">
        <f t="shared" si="306"/>
        <v>2016_Dec</v>
      </c>
      <c r="E3195" s="12" t="str">
        <f t="shared" si="307"/>
        <v>28_Dec</v>
      </c>
      <c r="F3195" s="12" t="str">
        <f t="shared" si="308"/>
        <v>Dec-16</v>
      </c>
      <c r="G3195" s="12"/>
    </row>
    <row r="3196" spans="1:7">
      <c r="A3196" s="2">
        <f t="shared" si="310"/>
        <v>42733</v>
      </c>
      <c r="B3196" t="str">
        <f t="shared" si="309"/>
        <v>2016_12</v>
      </c>
      <c r="C3196" t="str">
        <f t="shared" si="305"/>
        <v>Dec</v>
      </c>
      <c r="D3196" t="str">
        <f t="shared" si="306"/>
        <v>2016_Dec</v>
      </c>
      <c r="E3196" s="12" t="str">
        <f t="shared" si="307"/>
        <v>29_Dec</v>
      </c>
      <c r="F3196" s="12" t="str">
        <f t="shared" si="308"/>
        <v>Dec-16</v>
      </c>
      <c r="G3196" s="12"/>
    </row>
    <row r="3197" spans="1:7">
      <c r="A3197" s="2">
        <f t="shared" si="310"/>
        <v>42734</v>
      </c>
      <c r="B3197" t="str">
        <f t="shared" si="309"/>
        <v>2016_12</v>
      </c>
      <c r="C3197" t="str">
        <f t="shared" si="305"/>
        <v>Dec</v>
      </c>
      <c r="D3197" t="str">
        <f t="shared" si="306"/>
        <v>2016_Dec</v>
      </c>
      <c r="E3197" s="12" t="str">
        <f t="shared" si="307"/>
        <v>30_Dec</v>
      </c>
      <c r="F3197" s="12" t="str">
        <f t="shared" si="308"/>
        <v>Dec-16</v>
      </c>
      <c r="G3197" s="12"/>
    </row>
    <row r="3198" spans="1:7">
      <c r="A3198" s="2">
        <f t="shared" si="310"/>
        <v>42735</v>
      </c>
      <c r="B3198" t="str">
        <f t="shared" si="309"/>
        <v>2016_12</v>
      </c>
      <c r="C3198" t="str">
        <f t="shared" si="305"/>
        <v>Dec</v>
      </c>
      <c r="D3198" t="str">
        <f t="shared" si="306"/>
        <v>2016_Dec</v>
      </c>
      <c r="E3198" s="12" t="str">
        <f t="shared" si="307"/>
        <v>31_Dec</v>
      </c>
      <c r="F3198" s="12" t="str">
        <f t="shared" si="308"/>
        <v>Dec-16</v>
      </c>
      <c r="G3198" s="12"/>
    </row>
    <row r="3199" spans="1:7">
      <c r="A3199" s="2">
        <f t="shared" si="310"/>
        <v>42736</v>
      </c>
      <c r="B3199" t="str">
        <f t="shared" si="309"/>
        <v>2017_01</v>
      </c>
      <c r="C3199" t="str">
        <f t="shared" si="305"/>
        <v>Jan</v>
      </c>
      <c r="D3199" t="str">
        <f t="shared" si="306"/>
        <v>2017_Jan</v>
      </c>
      <c r="E3199" s="12" t="str">
        <f t="shared" si="307"/>
        <v>01_Jan</v>
      </c>
      <c r="F3199" s="12" t="str">
        <f t="shared" si="308"/>
        <v>Jan-17</v>
      </c>
      <c r="G3199" s="12"/>
    </row>
    <row r="3200" spans="1:7">
      <c r="A3200" s="2">
        <f t="shared" si="310"/>
        <v>42737</v>
      </c>
      <c r="B3200" t="str">
        <f t="shared" si="309"/>
        <v>2017_01</v>
      </c>
      <c r="C3200" t="str">
        <f t="shared" si="305"/>
        <v>Jan</v>
      </c>
      <c r="D3200" t="str">
        <f t="shared" si="306"/>
        <v>2017_Jan</v>
      </c>
      <c r="E3200" s="12" t="str">
        <f t="shared" si="307"/>
        <v>02_Jan</v>
      </c>
      <c r="F3200" s="12" t="str">
        <f t="shared" si="308"/>
        <v>Jan-17</v>
      </c>
      <c r="G3200" s="12"/>
    </row>
    <row r="3201" spans="1:7">
      <c r="A3201" s="2">
        <f t="shared" si="310"/>
        <v>42738</v>
      </c>
      <c r="B3201" t="str">
        <f t="shared" si="309"/>
        <v>2017_01</v>
      </c>
      <c r="C3201" t="str">
        <f t="shared" si="305"/>
        <v>Jan</v>
      </c>
      <c r="D3201" t="str">
        <f t="shared" si="306"/>
        <v>2017_Jan</v>
      </c>
      <c r="E3201" s="12" t="str">
        <f t="shared" si="307"/>
        <v>03_Jan</v>
      </c>
      <c r="F3201" s="12" t="str">
        <f t="shared" si="308"/>
        <v>Jan-17</v>
      </c>
      <c r="G3201" s="12"/>
    </row>
    <row r="3202" spans="1:7">
      <c r="A3202" s="2">
        <f t="shared" si="310"/>
        <v>42739</v>
      </c>
      <c r="B3202" t="str">
        <f t="shared" si="309"/>
        <v>2017_01</v>
      </c>
      <c r="C3202" t="str">
        <f t="shared" ref="C3202:C3265" si="311">VLOOKUP(TEXT(MONTH(A3202),"00"),$H$2:$I$13,2,FALSE)</f>
        <v>Jan</v>
      </c>
      <c r="D3202" t="str">
        <f t="shared" si="306"/>
        <v>2017_Jan</v>
      </c>
      <c r="E3202" s="12" t="str">
        <f t="shared" si="307"/>
        <v>04_Jan</v>
      </c>
      <c r="F3202" s="12" t="str">
        <f t="shared" si="308"/>
        <v>Jan-17</v>
      </c>
      <c r="G3202" s="12"/>
    </row>
    <row r="3203" spans="1:7">
      <c r="A3203" s="2">
        <f t="shared" si="310"/>
        <v>42740</v>
      </c>
      <c r="B3203" t="str">
        <f t="shared" si="309"/>
        <v>2017_01</v>
      </c>
      <c r="C3203" t="str">
        <f t="shared" si="311"/>
        <v>Jan</v>
      </c>
      <c r="D3203" t="str">
        <f t="shared" ref="D3203:D3266" si="312">TEXT(YEAR(A3203),"0000")&amp;"_"&amp;C3203</f>
        <v>2017_Jan</v>
      </c>
      <c r="E3203" s="12" t="str">
        <f t="shared" ref="E3203:E3266" si="313">VLOOKUP(DAY(A3203),$G$2:$H$32,2,FALSE)&amp;"_"&amp;C3203</f>
        <v>05_Jan</v>
      </c>
      <c r="F3203" s="12" t="str">
        <f t="shared" si="308"/>
        <v>Jan-17</v>
      </c>
      <c r="G3203" s="12"/>
    </row>
    <row r="3204" spans="1:7">
      <c r="A3204" s="2">
        <f t="shared" si="310"/>
        <v>42741</v>
      </c>
      <c r="B3204" t="str">
        <f t="shared" si="309"/>
        <v>2017_01</v>
      </c>
      <c r="C3204" t="str">
        <f t="shared" si="311"/>
        <v>Jan</v>
      </c>
      <c r="D3204" t="str">
        <f t="shared" si="312"/>
        <v>2017_Jan</v>
      </c>
      <c r="E3204" s="12" t="str">
        <f t="shared" si="313"/>
        <v>06_Jan</v>
      </c>
      <c r="F3204" s="12" t="str">
        <f t="shared" ref="F3204:F3267" si="314">C3204&amp;"-"&amp;RIGHT(YEAR(A3204),2)</f>
        <v>Jan-17</v>
      </c>
      <c r="G3204" s="12"/>
    </row>
    <row r="3205" spans="1:7">
      <c r="A3205" s="2">
        <f t="shared" si="310"/>
        <v>42742</v>
      </c>
      <c r="B3205" t="str">
        <f t="shared" si="309"/>
        <v>2017_01</v>
      </c>
      <c r="C3205" t="str">
        <f t="shared" si="311"/>
        <v>Jan</v>
      </c>
      <c r="D3205" t="str">
        <f t="shared" si="312"/>
        <v>2017_Jan</v>
      </c>
      <c r="E3205" s="12" t="str">
        <f t="shared" si="313"/>
        <v>07_Jan</v>
      </c>
      <c r="F3205" s="12" t="str">
        <f t="shared" si="314"/>
        <v>Jan-17</v>
      </c>
      <c r="G3205" s="12"/>
    </row>
    <row r="3206" spans="1:7">
      <c r="A3206" s="2">
        <f t="shared" si="310"/>
        <v>42743</v>
      </c>
      <c r="B3206" t="str">
        <f t="shared" si="309"/>
        <v>2017_01</v>
      </c>
      <c r="C3206" t="str">
        <f t="shared" si="311"/>
        <v>Jan</v>
      </c>
      <c r="D3206" t="str">
        <f t="shared" si="312"/>
        <v>2017_Jan</v>
      </c>
      <c r="E3206" s="12" t="str">
        <f t="shared" si="313"/>
        <v>08_Jan</v>
      </c>
      <c r="F3206" s="12" t="str">
        <f t="shared" si="314"/>
        <v>Jan-17</v>
      </c>
      <c r="G3206" s="12"/>
    </row>
    <row r="3207" spans="1:7">
      <c r="A3207" s="2">
        <f t="shared" si="310"/>
        <v>42744</v>
      </c>
      <c r="B3207" t="str">
        <f t="shared" si="309"/>
        <v>2017_01</v>
      </c>
      <c r="C3207" t="str">
        <f t="shared" si="311"/>
        <v>Jan</v>
      </c>
      <c r="D3207" t="str">
        <f t="shared" si="312"/>
        <v>2017_Jan</v>
      </c>
      <c r="E3207" s="12" t="str">
        <f t="shared" si="313"/>
        <v>09_Jan</v>
      </c>
      <c r="F3207" s="12" t="str">
        <f t="shared" si="314"/>
        <v>Jan-17</v>
      </c>
      <c r="G3207" s="12"/>
    </row>
    <row r="3208" spans="1:7">
      <c r="A3208" s="2">
        <f t="shared" si="310"/>
        <v>42745</v>
      </c>
      <c r="B3208" t="str">
        <f t="shared" si="309"/>
        <v>2017_01</v>
      </c>
      <c r="C3208" t="str">
        <f t="shared" si="311"/>
        <v>Jan</v>
      </c>
      <c r="D3208" t="str">
        <f t="shared" si="312"/>
        <v>2017_Jan</v>
      </c>
      <c r="E3208" s="12" t="str">
        <f t="shared" si="313"/>
        <v>10_Jan</v>
      </c>
      <c r="F3208" s="12" t="str">
        <f t="shared" si="314"/>
        <v>Jan-17</v>
      </c>
      <c r="G3208" s="12"/>
    </row>
    <row r="3209" spans="1:7">
      <c r="A3209" s="2">
        <f t="shared" si="310"/>
        <v>42746</v>
      </c>
      <c r="B3209" t="str">
        <f t="shared" si="309"/>
        <v>2017_01</v>
      </c>
      <c r="C3209" t="str">
        <f t="shared" si="311"/>
        <v>Jan</v>
      </c>
      <c r="D3209" t="str">
        <f t="shared" si="312"/>
        <v>2017_Jan</v>
      </c>
      <c r="E3209" s="12" t="str">
        <f t="shared" si="313"/>
        <v>11_Jan</v>
      </c>
      <c r="F3209" s="12" t="str">
        <f t="shared" si="314"/>
        <v>Jan-17</v>
      </c>
      <c r="G3209" s="12"/>
    </row>
    <row r="3210" spans="1:7">
      <c r="A3210" s="2">
        <f t="shared" si="310"/>
        <v>42747</v>
      </c>
      <c r="B3210" t="str">
        <f t="shared" si="309"/>
        <v>2017_01</v>
      </c>
      <c r="C3210" t="str">
        <f t="shared" si="311"/>
        <v>Jan</v>
      </c>
      <c r="D3210" t="str">
        <f t="shared" si="312"/>
        <v>2017_Jan</v>
      </c>
      <c r="E3210" s="12" t="str">
        <f t="shared" si="313"/>
        <v>12_Jan</v>
      </c>
      <c r="F3210" s="12" t="str">
        <f t="shared" si="314"/>
        <v>Jan-17</v>
      </c>
      <c r="G3210" s="12"/>
    </row>
    <row r="3211" spans="1:7">
      <c r="A3211" s="2">
        <f t="shared" si="310"/>
        <v>42748</v>
      </c>
      <c r="B3211" t="str">
        <f t="shared" ref="B3211:B3274" si="315">TEXT(YEAR(A3211),"0000")&amp;"_"&amp;TEXT(MONTH(A3211),"00")</f>
        <v>2017_01</v>
      </c>
      <c r="C3211" t="str">
        <f t="shared" si="311"/>
        <v>Jan</v>
      </c>
      <c r="D3211" t="str">
        <f t="shared" si="312"/>
        <v>2017_Jan</v>
      </c>
      <c r="E3211" s="12" t="str">
        <f t="shared" si="313"/>
        <v>13_Jan</v>
      </c>
      <c r="F3211" s="12" t="str">
        <f t="shared" si="314"/>
        <v>Jan-17</v>
      </c>
      <c r="G3211" s="12"/>
    </row>
    <row r="3212" spans="1:7">
      <c r="A3212" s="2">
        <f t="shared" ref="A3212:A3275" si="316">A3211+1</f>
        <v>42749</v>
      </c>
      <c r="B3212" t="str">
        <f t="shared" si="315"/>
        <v>2017_01</v>
      </c>
      <c r="C3212" t="str">
        <f t="shared" si="311"/>
        <v>Jan</v>
      </c>
      <c r="D3212" t="str">
        <f t="shared" si="312"/>
        <v>2017_Jan</v>
      </c>
      <c r="E3212" s="12" t="str">
        <f t="shared" si="313"/>
        <v>14_Jan</v>
      </c>
      <c r="F3212" s="12" t="str">
        <f t="shared" si="314"/>
        <v>Jan-17</v>
      </c>
      <c r="G3212" s="12"/>
    </row>
    <row r="3213" spans="1:7">
      <c r="A3213" s="2">
        <f t="shared" si="316"/>
        <v>42750</v>
      </c>
      <c r="B3213" t="str">
        <f t="shared" si="315"/>
        <v>2017_01</v>
      </c>
      <c r="C3213" t="str">
        <f t="shared" si="311"/>
        <v>Jan</v>
      </c>
      <c r="D3213" t="str">
        <f t="shared" si="312"/>
        <v>2017_Jan</v>
      </c>
      <c r="E3213" s="12" t="str">
        <f t="shared" si="313"/>
        <v>15_Jan</v>
      </c>
      <c r="F3213" s="12" t="str">
        <f t="shared" si="314"/>
        <v>Jan-17</v>
      </c>
      <c r="G3213" s="12"/>
    </row>
    <row r="3214" spans="1:7">
      <c r="A3214" s="2">
        <f t="shared" si="316"/>
        <v>42751</v>
      </c>
      <c r="B3214" t="str">
        <f t="shared" si="315"/>
        <v>2017_01</v>
      </c>
      <c r="C3214" t="str">
        <f t="shared" si="311"/>
        <v>Jan</v>
      </c>
      <c r="D3214" t="str">
        <f t="shared" si="312"/>
        <v>2017_Jan</v>
      </c>
      <c r="E3214" s="12" t="str">
        <f t="shared" si="313"/>
        <v>16_Jan</v>
      </c>
      <c r="F3214" s="12" t="str">
        <f t="shared" si="314"/>
        <v>Jan-17</v>
      </c>
      <c r="G3214" s="12"/>
    </row>
    <row r="3215" spans="1:7">
      <c r="A3215" s="2">
        <f t="shared" si="316"/>
        <v>42752</v>
      </c>
      <c r="B3215" t="str">
        <f t="shared" si="315"/>
        <v>2017_01</v>
      </c>
      <c r="C3215" t="str">
        <f t="shared" si="311"/>
        <v>Jan</v>
      </c>
      <c r="D3215" t="str">
        <f t="shared" si="312"/>
        <v>2017_Jan</v>
      </c>
      <c r="E3215" s="12" t="str">
        <f t="shared" si="313"/>
        <v>17_Jan</v>
      </c>
      <c r="F3215" s="12" t="str">
        <f t="shared" si="314"/>
        <v>Jan-17</v>
      </c>
      <c r="G3215" s="12"/>
    </row>
    <row r="3216" spans="1:7">
      <c r="A3216" s="2">
        <f t="shared" si="316"/>
        <v>42753</v>
      </c>
      <c r="B3216" t="str">
        <f t="shared" si="315"/>
        <v>2017_01</v>
      </c>
      <c r="C3216" t="str">
        <f t="shared" si="311"/>
        <v>Jan</v>
      </c>
      <c r="D3216" t="str">
        <f t="shared" si="312"/>
        <v>2017_Jan</v>
      </c>
      <c r="E3216" s="12" t="str">
        <f t="shared" si="313"/>
        <v>18_Jan</v>
      </c>
      <c r="F3216" s="12" t="str">
        <f t="shared" si="314"/>
        <v>Jan-17</v>
      </c>
      <c r="G3216" s="12"/>
    </row>
    <row r="3217" spans="1:7">
      <c r="A3217" s="2">
        <f t="shared" si="316"/>
        <v>42754</v>
      </c>
      <c r="B3217" t="str">
        <f t="shared" si="315"/>
        <v>2017_01</v>
      </c>
      <c r="C3217" t="str">
        <f t="shared" si="311"/>
        <v>Jan</v>
      </c>
      <c r="D3217" t="str">
        <f t="shared" si="312"/>
        <v>2017_Jan</v>
      </c>
      <c r="E3217" s="12" t="str">
        <f t="shared" si="313"/>
        <v>19_Jan</v>
      </c>
      <c r="F3217" s="12" t="str">
        <f t="shared" si="314"/>
        <v>Jan-17</v>
      </c>
      <c r="G3217" s="12"/>
    </row>
    <row r="3218" spans="1:7">
      <c r="A3218" s="2">
        <f t="shared" si="316"/>
        <v>42755</v>
      </c>
      <c r="B3218" t="str">
        <f t="shared" si="315"/>
        <v>2017_01</v>
      </c>
      <c r="C3218" t="str">
        <f t="shared" si="311"/>
        <v>Jan</v>
      </c>
      <c r="D3218" t="str">
        <f t="shared" si="312"/>
        <v>2017_Jan</v>
      </c>
      <c r="E3218" s="12" t="str">
        <f t="shared" si="313"/>
        <v>20_Jan</v>
      </c>
      <c r="F3218" s="12" t="str">
        <f t="shared" si="314"/>
        <v>Jan-17</v>
      </c>
      <c r="G3218" s="12"/>
    </row>
    <row r="3219" spans="1:7">
      <c r="A3219" s="2">
        <f t="shared" si="316"/>
        <v>42756</v>
      </c>
      <c r="B3219" t="str">
        <f t="shared" si="315"/>
        <v>2017_01</v>
      </c>
      <c r="C3219" t="str">
        <f t="shared" si="311"/>
        <v>Jan</v>
      </c>
      <c r="D3219" t="str">
        <f t="shared" si="312"/>
        <v>2017_Jan</v>
      </c>
      <c r="E3219" s="12" t="str">
        <f t="shared" si="313"/>
        <v>21_Jan</v>
      </c>
      <c r="F3219" s="12" t="str">
        <f t="shared" si="314"/>
        <v>Jan-17</v>
      </c>
      <c r="G3219" s="12"/>
    </row>
    <row r="3220" spans="1:7">
      <c r="A3220" s="2">
        <f t="shared" si="316"/>
        <v>42757</v>
      </c>
      <c r="B3220" t="str">
        <f t="shared" si="315"/>
        <v>2017_01</v>
      </c>
      <c r="C3220" t="str">
        <f t="shared" si="311"/>
        <v>Jan</v>
      </c>
      <c r="D3220" t="str">
        <f t="shared" si="312"/>
        <v>2017_Jan</v>
      </c>
      <c r="E3220" s="12" t="str">
        <f t="shared" si="313"/>
        <v>22_Jan</v>
      </c>
      <c r="F3220" s="12" t="str">
        <f t="shared" si="314"/>
        <v>Jan-17</v>
      </c>
      <c r="G3220" s="12"/>
    </row>
    <row r="3221" spans="1:7">
      <c r="A3221" s="2">
        <f t="shared" si="316"/>
        <v>42758</v>
      </c>
      <c r="B3221" t="str">
        <f t="shared" si="315"/>
        <v>2017_01</v>
      </c>
      <c r="C3221" t="str">
        <f t="shared" si="311"/>
        <v>Jan</v>
      </c>
      <c r="D3221" t="str">
        <f t="shared" si="312"/>
        <v>2017_Jan</v>
      </c>
      <c r="E3221" s="12" t="str">
        <f t="shared" si="313"/>
        <v>23_Jan</v>
      </c>
      <c r="F3221" s="12" t="str">
        <f t="shared" si="314"/>
        <v>Jan-17</v>
      </c>
      <c r="G3221" s="12"/>
    </row>
    <row r="3222" spans="1:7">
      <c r="A3222" s="2">
        <f t="shared" si="316"/>
        <v>42759</v>
      </c>
      <c r="B3222" t="str">
        <f t="shared" si="315"/>
        <v>2017_01</v>
      </c>
      <c r="C3222" t="str">
        <f t="shared" si="311"/>
        <v>Jan</v>
      </c>
      <c r="D3222" t="str">
        <f t="shared" si="312"/>
        <v>2017_Jan</v>
      </c>
      <c r="E3222" s="12" t="str">
        <f t="shared" si="313"/>
        <v>24_Jan</v>
      </c>
      <c r="F3222" s="12" t="str">
        <f t="shared" si="314"/>
        <v>Jan-17</v>
      </c>
      <c r="G3222" s="12"/>
    </row>
    <row r="3223" spans="1:7">
      <c r="A3223" s="2">
        <f t="shared" si="316"/>
        <v>42760</v>
      </c>
      <c r="B3223" t="str">
        <f t="shared" si="315"/>
        <v>2017_01</v>
      </c>
      <c r="C3223" t="str">
        <f t="shared" si="311"/>
        <v>Jan</v>
      </c>
      <c r="D3223" t="str">
        <f t="shared" si="312"/>
        <v>2017_Jan</v>
      </c>
      <c r="E3223" s="12" t="str">
        <f t="shared" si="313"/>
        <v>25_Jan</v>
      </c>
      <c r="F3223" s="12" t="str">
        <f t="shared" si="314"/>
        <v>Jan-17</v>
      </c>
      <c r="G3223" s="12"/>
    </row>
    <row r="3224" spans="1:7">
      <c r="A3224" s="2">
        <f t="shared" si="316"/>
        <v>42761</v>
      </c>
      <c r="B3224" t="str">
        <f t="shared" si="315"/>
        <v>2017_01</v>
      </c>
      <c r="C3224" t="str">
        <f t="shared" si="311"/>
        <v>Jan</v>
      </c>
      <c r="D3224" t="str">
        <f t="shared" si="312"/>
        <v>2017_Jan</v>
      </c>
      <c r="E3224" s="12" t="str">
        <f t="shared" si="313"/>
        <v>26_Jan</v>
      </c>
      <c r="F3224" s="12" t="str">
        <f t="shared" si="314"/>
        <v>Jan-17</v>
      </c>
      <c r="G3224" s="12"/>
    </row>
    <row r="3225" spans="1:7">
      <c r="A3225" s="2">
        <f t="shared" si="316"/>
        <v>42762</v>
      </c>
      <c r="B3225" t="str">
        <f t="shared" si="315"/>
        <v>2017_01</v>
      </c>
      <c r="C3225" t="str">
        <f t="shared" si="311"/>
        <v>Jan</v>
      </c>
      <c r="D3225" t="str">
        <f t="shared" si="312"/>
        <v>2017_Jan</v>
      </c>
      <c r="E3225" s="12" t="str">
        <f t="shared" si="313"/>
        <v>27_Jan</v>
      </c>
      <c r="F3225" s="12" t="str">
        <f t="shared" si="314"/>
        <v>Jan-17</v>
      </c>
      <c r="G3225" s="12"/>
    </row>
    <row r="3226" spans="1:7">
      <c r="A3226" s="2">
        <f t="shared" si="316"/>
        <v>42763</v>
      </c>
      <c r="B3226" t="str">
        <f t="shared" si="315"/>
        <v>2017_01</v>
      </c>
      <c r="C3226" t="str">
        <f t="shared" si="311"/>
        <v>Jan</v>
      </c>
      <c r="D3226" t="str">
        <f t="shared" si="312"/>
        <v>2017_Jan</v>
      </c>
      <c r="E3226" s="12" t="str">
        <f t="shared" si="313"/>
        <v>28_Jan</v>
      </c>
      <c r="F3226" s="12" t="str">
        <f t="shared" si="314"/>
        <v>Jan-17</v>
      </c>
      <c r="G3226" s="12"/>
    </row>
    <row r="3227" spans="1:7">
      <c r="A3227" s="2">
        <f t="shared" si="316"/>
        <v>42764</v>
      </c>
      <c r="B3227" t="str">
        <f t="shared" si="315"/>
        <v>2017_01</v>
      </c>
      <c r="C3227" t="str">
        <f t="shared" si="311"/>
        <v>Jan</v>
      </c>
      <c r="D3227" t="str">
        <f t="shared" si="312"/>
        <v>2017_Jan</v>
      </c>
      <c r="E3227" s="12" t="str">
        <f t="shared" si="313"/>
        <v>29_Jan</v>
      </c>
      <c r="F3227" s="12" t="str">
        <f t="shared" si="314"/>
        <v>Jan-17</v>
      </c>
      <c r="G3227" s="12"/>
    </row>
    <row r="3228" spans="1:7">
      <c r="A3228" s="2">
        <f t="shared" si="316"/>
        <v>42765</v>
      </c>
      <c r="B3228" t="str">
        <f t="shared" si="315"/>
        <v>2017_01</v>
      </c>
      <c r="C3228" t="str">
        <f t="shared" si="311"/>
        <v>Jan</v>
      </c>
      <c r="D3228" t="str">
        <f t="shared" si="312"/>
        <v>2017_Jan</v>
      </c>
      <c r="E3228" s="12" t="str">
        <f t="shared" si="313"/>
        <v>30_Jan</v>
      </c>
      <c r="F3228" s="12" t="str">
        <f t="shared" si="314"/>
        <v>Jan-17</v>
      </c>
      <c r="G3228" s="12"/>
    </row>
    <row r="3229" spans="1:7">
      <c r="A3229" s="2">
        <f t="shared" si="316"/>
        <v>42766</v>
      </c>
      <c r="B3229" t="str">
        <f t="shared" si="315"/>
        <v>2017_01</v>
      </c>
      <c r="C3229" t="str">
        <f t="shared" si="311"/>
        <v>Jan</v>
      </c>
      <c r="D3229" t="str">
        <f t="shared" si="312"/>
        <v>2017_Jan</v>
      </c>
      <c r="E3229" s="12" t="str">
        <f t="shared" si="313"/>
        <v>31_Jan</v>
      </c>
      <c r="F3229" s="12" t="str">
        <f t="shared" si="314"/>
        <v>Jan-17</v>
      </c>
      <c r="G3229" s="12"/>
    </row>
    <row r="3230" spans="1:7">
      <c r="A3230" s="2">
        <f t="shared" si="316"/>
        <v>42767</v>
      </c>
      <c r="B3230" t="str">
        <f t="shared" si="315"/>
        <v>2017_02</v>
      </c>
      <c r="C3230" t="str">
        <f t="shared" si="311"/>
        <v>Feb</v>
      </c>
      <c r="D3230" t="str">
        <f t="shared" si="312"/>
        <v>2017_Feb</v>
      </c>
      <c r="E3230" s="12" t="str">
        <f t="shared" si="313"/>
        <v>01_Feb</v>
      </c>
      <c r="F3230" s="12" t="str">
        <f t="shared" si="314"/>
        <v>Feb-17</v>
      </c>
      <c r="G3230" s="12"/>
    </row>
    <row r="3231" spans="1:7">
      <c r="A3231" s="2">
        <f t="shared" si="316"/>
        <v>42768</v>
      </c>
      <c r="B3231" t="str">
        <f t="shared" si="315"/>
        <v>2017_02</v>
      </c>
      <c r="C3231" t="str">
        <f t="shared" si="311"/>
        <v>Feb</v>
      </c>
      <c r="D3231" t="str">
        <f t="shared" si="312"/>
        <v>2017_Feb</v>
      </c>
      <c r="E3231" s="12" t="str">
        <f t="shared" si="313"/>
        <v>02_Feb</v>
      </c>
      <c r="F3231" s="12" t="str">
        <f t="shared" si="314"/>
        <v>Feb-17</v>
      </c>
      <c r="G3231" s="12"/>
    </row>
    <row r="3232" spans="1:7">
      <c r="A3232" s="2">
        <f t="shared" si="316"/>
        <v>42769</v>
      </c>
      <c r="B3232" t="str">
        <f t="shared" si="315"/>
        <v>2017_02</v>
      </c>
      <c r="C3232" t="str">
        <f t="shared" si="311"/>
        <v>Feb</v>
      </c>
      <c r="D3232" t="str">
        <f t="shared" si="312"/>
        <v>2017_Feb</v>
      </c>
      <c r="E3232" s="12" t="str">
        <f t="shared" si="313"/>
        <v>03_Feb</v>
      </c>
      <c r="F3232" s="12" t="str">
        <f t="shared" si="314"/>
        <v>Feb-17</v>
      </c>
      <c r="G3232" s="12"/>
    </row>
    <row r="3233" spans="1:7">
      <c r="A3233" s="2">
        <f t="shared" si="316"/>
        <v>42770</v>
      </c>
      <c r="B3233" t="str">
        <f t="shared" si="315"/>
        <v>2017_02</v>
      </c>
      <c r="C3233" t="str">
        <f t="shared" si="311"/>
        <v>Feb</v>
      </c>
      <c r="D3233" t="str">
        <f t="shared" si="312"/>
        <v>2017_Feb</v>
      </c>
      <c r="E3233" s="12" t="str">
        <f t="shared" si="313"/>
        <v>04_Feb</v>
      </c>
      <c r="F3233" s="12" t="str">
        <f t="shared" si="314"/>
        <v>Feb-17</v>
      </c>
      <c r="G3233" s="12"/>
    </row>
    <row r="3234" spans="1:7">
      <c r="A3234" s="2">
        <f t="shared" si="316"/>
        <v>42771</v>
      </c>
      <c r="B3234" t="str">
        <f t="shared" si="315"/>
        <v>2017_02</v>
      </c>
      <c r="C3234" t="str">
        <f t="shared" si="311"/>
        <v>Feb</v>
      </c>
      <c r="D3234" t="str">
        <f t="shared" si="312"/>
        <v>2017_Feb</v>
      </c>
      <c r="E3234" s="12" t="str">
        <f t="shared" si="313"/>
        <v>05_Feb</v>
      </c>
      <c r="F3234" s="12" t="str">
        <f t="shared" si="314"/>
        <v>Feb-17</v>
      </c>
      <c r="G3234" s="12"/>
    </row>
    <row r="3235" spans="1:7">
      <c r="A3235" s="2">
        <f t="shared" si="316"/>
        <v>42772</v>
      </c>
      <c r="B3235" t="str">
        <f t="shared" si="315"/>
        <v>2017_02</v>
      </c>
      <c r="C3235" t="str">
        <f t="shared" si="311"/>
        <v>Feb</v>
      </c>
      <c r="D3235" t="str">
        <f t="shared" si="312"/>
        <v>2017_Feb</v>
      </c>
      <c r="E3235" s="12" t="str">
        <f t="shared" si="313"/>
        <v>06_Feb</v>
      </c>
      <c r="F3235" s="12" t="str">
        <f t="shared" si="314"/>
        <v>Feb-17</v>
      </c>
      <c r="G3235" s="12"/>
    </row>
    <row r="3236" spans="1:7">
      <c r="A3236" s="2">
        <f t="shared" si="316"/>
        <v>42773</v>
      </c>
      <c r="B3236" t="str">
        <f t="shared" si="315"/>
        <v>2017_02</v>
      </c>
      <c r="C3236" t="str">
        <f t="shared" si="311"/>
        <v>Feb</v>
      </c>
      <c r="D3236" t="str">
        <f t="shared" si="312"/>
        <v>2017_Feb</v>
      </c>
      <c r="E3236" s="12" t="str">
        <f t="shared" si="313"/>
        <v>07_Feb</v>
      </c>
      <c r="F3236" s="12" t="str">
        <f t="shared" si="314"/>
        <v>Feb-17</v>
      </c>
      <c r="G3236" s="12"/>
    </row>
    <row r="3237" spans="1:7">
      <c r="A3237" s="2">
        <f t="shared" si="316"/>
        <v>42774</v>
      </c>
      <c r="B3237" t="str">
        <f t="shared" si="315"/>
        <v>2017_02</v>
      </c>
      <c r="C3237" t="str">
        <f t="shared" si="311"/>
        <v>Feb</v>
      </c>
      <c r="D3237" t="str">
        <f t="shared" si="312"/>
        <v>2017_Feb</v>
      </c>
      <c r="E3237" s="12" t="str">
        <f t="shared" si="313"/>
        <v>08_Feb</v>
      </c>
      <c r="F3237" s="12" t="str">
        <f t="shared" si="314"/>
        <v>Feb-17</v>
      </c>
      <c r="G3237" s="12"/>
    </row>
    <row r="3238" spans="1:7">
      <c r="A3238" s="2">
        <f t="shared" si="316"/>
        <v>42775</v>
      </c>
      <c r="B3238" t="str">
        <f t="shared" si="315"/>
        <v>2017_02</v>
      </c>
      <c r="C3238" t="str">
        <f t="shared" si="311"/>
        <v>Feb</v>
      </c>
      <c r="D3238" t="str">
        <f t="shared" si="312"/>
        <v>2017_Feb</v>
      </c>
      <c r="E3238" s="12" t="str">
        <f t="shared" si="313"/>
        <v>09_Feb</v>
      </c>
      <c r="F3238" s="12" t="str">
        <f t="shared" si="314"/>
        <v>Feb-17</v>
      </c>
      <c r="G3238" s="12"/>
    </row>
    <row r="3239" spans="1:7">
      <c r="A3239" s="2">
        <f t="shared" si="316"/>
        <v>42776</v>
      </c>
      <c r="B3239" t="str">
        <f t="shared" si="315"/>
        <v>2017_02</v>
      </c>
      <c r="C3239" t="str">
        <f t="shared" si="311"/>
        <v>Feb</v>
      </c>
      <c r="D3239" t="str">
        <f t="shared" si="312"/>
        <v>2017_Feb</v>
      </c>
      <c r="E3239" s="12" t="str">
        <f t="shared" si="313"/>
        <v>10_Feb</v>
      </c>
      <c r="F3239" s="12" t="str">
        <f t="shared" si="314"/>
        <v>Feb-17</v>
      </c>
      <c r="G3239" s="12"/>
    </row>
    <row r="3240" spans="1:7">
      <c r="A3240" s="2">
        <f t="shared" si="316"/>
        <v>42777</v>
      </c>
      <c r="B3240" t="str">
        <f t="shared" si="315"/>
        <v>2017_02</v>
      </c>
      <c r="C3240" t="str">
        <f t="shared" si="311"/>
        <v>Feb</v>
      </c>
      <c r="D3240" t="str">
        <f t="shared" si="312"/>
        <v>2017_Feb</v>
      </c>
      <c r="E3240" s="12" t="str">
        <f t="shared" si="313"/>
        <v>11_Feb</v>
      </c>
      <c r="F3240" s="12" t="str">
        <f t="shared" si="314"/>
        <v>Feb-17</v>
      </c>
      <c r="G3240" s="12"/>
    </row>
    <row r="3241" spans="1:7">
      <c r="A3241" s="2">
        <f t="shared" si="316"/>
        <v>42778</v>
      </c>
      <c r="B3241" t="str">
        <f t="shared" si="315"/>
        <v>2017_02</v>
      </c>
      <c r="C3241" t="str">
        <f t="shared" si="311"/>
        <v>Feb</v>
      </c>
      <c r="D3241" t="str">
        <f t="shared" si="312"/>
        <v>2017_Feb</v>
      </c>
      <c r="E3241" s="12" t="str">
        <f t="shared" si="313"/>
        <v>12_Feb</v>
      </c>
      <c r="F3241" s="12" t="str">
        <f t="shared" si="314"/>
        <v>Feb-17</v>
      </c>
      <c r="G3241" s="12"/>
    </row>
    <row r="3242" spans="1:7">
      <c r="A3242" s="2">
        <f t="shared" si="316"/>
        <v>42779</v>
      </c>
      <c r="B3242" t="str">
        <f t="shared" si="315"/>
        <v>2017_02</v>
      </c>
      <c r="C3242" t="str">
        <f t="shared" si="311"/>
        <v>Feb</v>
      </c>
      <c r="D3242" t="str">
        <f t="shared" si="312"/>
        <v>2017_Feb</v>
      </c>
      <c r="E3242" s="12" t="str">
        <f t="shared" si="313"/>
        <v>13_Feb</v>
      </c>
      <c r="F3242" s="12" t="str">
        <f t="shared" si="314"/>
        <v>Feb-17</v>
      </c>
      <c r="G3242" s="12"/>
    </row>
    <row r="3243" spans="1:7">
      <c r="A3243" s="2">
        <f t="shared" si="316"/>
        <v>42780</v>
      </c>
      <c r="B3243" t="str">
        <f t="shared" si="315"/>
        <v>2017_02</v>
      </c>
      <c r="C3243" t="str">
        <f t="shared" si="311"/>
        <v>Feb</v>
      </c>
      <c r="D3243" t="str">
        <f t="shared" si="312"/>
        <v>2017_Feb</v>
      </c>
      <c r="E3243" s="12" t="str">
        <f t="shared" si="313"/>
        <v>14_Feb</v>
      </c>
      <c r="F3243" s="12" t="str">
        <f t="shared" si="314"/>
        <v>Feb-17</v>
      </c>
      <c r="G3243" s="12"/>
    </row>
    <row r="3244" spans="1:7">
      <c r="A3244" s="2">
        <f t="shared" si="316"/>
        <v>42781</v>
      </c>
      <c r="B3244" t="str">
        <f t="shared" si="315"/>
        <v>2017_02</v>
      </c>
      <c r="C3244" t="str">
        <f t="shared" si="311"/>
        <v>Feb</v>
      </c>
      <c r="D3244" t="str">
        <f t="shared" si="312"/>
        <v>2017_Feb</v>
      </c>
      <c r="E3244" s="12" t="str">
        <f t="shared" si="313"/>
        <v>15_Feb</v>
      </c>
      <c r="F3244" s="12" t="str">
        <f t="shared" si="314"/>
        <v>Feb-17</v>
      </c>
      <c r="G3244" s="12"/>
    </row>
    <row r="3245" spans="1:7">
      <c r="A3245" s="2">
        <f t="shared" si="316"/>
        <v>42782</v>
      </c>
      <c r="B3245" t="str">
        <f t="shared" si="315"/>
        <v>2017_02</v>
      </c>
      <c r="C3245" t="str">
        <f t="shared" si="311"/>
        <v>Feb</v>
      </c>
      <c r="D3245" t="str">
        <f t="shared" si="312"/>
        <v>2017_Feb</v>
      </c>
      <c r="E3245" s="12" t="str">
        <f t="shared" si="313"/>
        <v>16_Feb</v>
      </c>
      <c r="F3245" s="12" t="str">
        <f t="shared" si="314"/>
        <v>Feb-17</v>
      </c>
      <c r="G3245" s="12"/>
    </row>
    <row r="3246" spans="1:7">
      <c r="A3246" s="2">
        <f t="shared" si="316"/>
        <v>42783</v>
      </c>
      <c r="B3246" t="str">
        <f t="shared" si="315"/>
        <v>2017_02</v>
      </c>
      <c r="C3246" t="str">
        <f t="shared" si="311"/>
        <v>Feb</v>
      </c>
      <c r="D3246" t="str">
        <f t="shared" si="312"/>
        <v>2017_Feb</v>
      </c>
      <c r="E3246" s="12" t="str">
        <f t="shared" si="313"/>
        <v>17_Feb</v>
      </c>
      <c r="F3246" s="12" t="str">
        <f t="shared" si="314"/>
        <v>Feb-17</v>
      </c>
      <c r="G3246" s="12"/>
    </row>
    <row r="3247" spans="1:7">
      <c r="A3247" s="2">
        <f t="shared" si="316"/>
        <v>42784</v>
      </c>
      <c r="B3247" t="str">
        <f t="shared" si="315"/>
        <v>2017_02</v>
      </c>
      <c r="C3247" t="str">
        <f t="shared" si="311"/>
        <v>Feb</v>
      </c>
      <c r="D3247" t="str">
        <f t="shared" si="312"/>
        <v>2017_Feb</v>
      </c>
      <c r="E3247" s="12" t="str">
        <f t="shared" si="313"/>
        <v>18_Feb</v>
      </c>
      <c r="F3247" s="12" t="str">
        <f t="shared" si="314"/>
        <v>Feb-17</v>
      </c>
      <c r="G3247" s="12"/>
    </row>
    <row r="3248" spans="1:7">
      <c r="A3248" s="2">
        <f t="shared" si="316"/>
        <v>42785</v>
      </c>
      <c r="B3248" t="str">
        <f t="shared" si="315"/>
        <v>2017_02</v>
      </c>
      <c r="C3248" t="str">
        <f t="shared" si="311"/>
        <v>Feb</v>
      </c>
      <c r="D3248" t="str">
        <f t="shared" si="312"/>
        <v>2017_Feb</v>
      </c>
      <c r="E3248" s="12" t="str">
        <f t="shared" si="313"/>
        <v>19_Feb</v>
      </c>
      <c r="F3248" s="12" t="str">
        <f t="shared" si="314"/>
        <v>Feb-17</v>
      </c>
      <c r="G3248" s="12"/>
    </row>
    <row r="3249" spans="1:7">
      <c r="A3249" s="2">
        <f t="shared" si="316"/>
        <v>42786</v>
      </c>
      <c r="B3249" t="str">
        <f t="shared" si="315"/>
        <v>2017_02</v>
      </c>
      <c r="C3249" t="str">
        <f t="shared" si="311"/>
        <v>Feb</v>
      </c>
      <c r="D3249" t="str">
        <f t="shared" si="312"/>
        <v>2017_Feb</v>
      </c>
      <c r="E3249" s="12" t="str">
        <f t="shared" si="313"/>
        <v>20_Feb</v>
      </c>
      <c r="F3249" s="12" t="str">
        <f t="shared" si="314"/>
        <v>Feb-17</v>
      </c>
      <c r="G3249" s="12"/>
    </row>
    <row r="3250" spans="1:7">
      <c r="A3250" s="2">
        <f t="shared" si="316"/>
        <v>42787</v>
      </c>
      <c r="B3250" t="str">
        <f t="shared" si="315"/>
        <v>2017_02</v>
      </c>
      <c r="C3250" t="str">
        <f t="shared" si="311"/>
        <v>Feb</v>
      </c>
      <c r="D3250" t="str">
        <f t="shared" si="312"/>
        <v>2017_Feb</v>
      </c>
      <c r="E3250" s="12" t="str">
        <f t="shared" si="313"/>
        <v>21_Feb</v>
      </c>
      <c r="F3250" s="12" t="str">
        <f t="shared" si="314"/>
        <v>Feb-17</v>
      </c>
      <c r="G3250" s="12"/>
    </row>
    <row r="3251" spans="1:7">
      <c r="A3251" s="2">
        <f t="shared" si="316"/>
        <v>42788</v>
      </c>
      <c r="B3251" t="str">
        <f t="shared" si="315"/>
        <v>2017_02</v>
      </c>
      <c r="C3251" t="str">
        <f t="shared" si="311"/>
        <v>Feb</v>
      </c>
      <c r="D3251" t="str">
        <f t="shared" si="312"/>
        <v>2017_Feb</v>
      </c>
      <c r="E3251" s="12" t="str">
        <f t="shared" si="313"/>
        <v>22_Feb</v>
      </c>
      <c r="F3251" s="12" t="str">
        <f t="shared" si="314"/>
        <v>Feb-17</v>
      </c>
      <c r="G3251" s="12"/>
    </row>
    <row r="3252" spans="1:7">
      <c r="A3252" s="2">
        <f t="shared" si="316"/>
        <v>42789</v>
      </c>
      <c r="B3252" t="str">
        <f t="shared" si="315"/>
        <v>2017_02</v>
      </c>
      <c r="C3252" t="str">
        <f t="shared" si="311"/>
        <v>Feb</v>
      </c>
      <c r="D3252" t="str">
        <f t="shared" si="312"/>
        <v>2017_Feb</v>
      </c>
      <c r="E3252" s="12" t="str">
        <f t="shared" si="313"/>
        <v>23_Feb</v>
      </c>
      <c r="F3252" s="12" t="str">
        <f t="shared" si="314"/>
        <v>Feb-17</v>
      </c>
      <c r="G3252" s="12"/>
    </row>
    <row r="3253" spans="1:7">
      <c r="A3253" s="2">
        <f t="shared" si="316"/>
        <v>42790</v>
      </c>
      <c r="B3253" t="str">
        <f t="shared" si="315"/>
        <v>2017_02</v>
      </c>
      <c r="C3253" t="str">
        <f t="shared" si="311"/>
        <v>Feb</v>
      </c>
      <c r="D3253" t="str">
        <f t="shared" si="312"/>
        <v>2017_Feb</v>
      </c>
      <c r="E3253" s="12" t="str">
        <f t="shared" si="313"/>
        <v>24_Feb</v>
      </c>
      <c r="F3253" s="12" t="str">
        <f t="shared" si="314"/>
        <v>Feb-17</v>
      </c>
      <c r="G3253" s="12"/>
    </row>
    <row r="3254" spans="1:7">
      <c r="A3254" s="2">
        <f t="shared" si="316"/>
        <v>42791</v>
      </c>
      <c r="B3254" t="str">
        <f t="shared" si="315"/>
        <v>2017_02</v>
      </c>
      <c r="C3254" t="str">
        <f t="shared" si="311"/>
        <v>Feb</v>
      </c>
      <c r="D3254" t="str">
        <f t="shared" si="312"/>
        <v>2017_Feb</v>
      </c>
      <c r="E3254" s="12" t="str">
        <f t="shared" si="313"/>
        <v>25_Feb</v>
      </c>
      <c r="F3254" s="12" t="str">
        <f t="shared" si="314"/>
        <v>Feb-17</v>
      </c>
      <c r="G3254" s="12"/>
    </row>
    <row r="3255" spans="1:7">
      <c r="A3255" s="2">
        <f t="shared" si="316"/>
        <v>42792</v>
      </c>
      <c r="B3255" t="str">
        <f t="shared" si="315"/>
        <v>2017_02</v>
      </c>
      <c r="C3255" t="str">
        <f t="shared" si="311"/>
        <v>Feb</v>
      </c>
      <c r="D3255" t="str">
        <f t="shared" si="312"/>
        <v>2017_Feb</v>
      </c>
      <c r="E3255" s="12" t="str">
        <f t="shared" si="313"/>
        <v>26_Feb</v>
      </c>
      <c r="F3255" s="12" t="str">
        <f t="shared" si="314"/>
        <v>Feb-17</v>
      </c>
      <c r="G3255" s="12"/>
    </row>
    <row r="3256" spans="1:7">
      <c r="A3256" s="2">
        <f t="shared" si="316"/>
        <v>42793</v>
      </c>
      <c r="B3256" t="str">
        <f t="shared" si="315"/>
        <v>2017_02</v>
      </c>
      <c r="C3256" t="str">
        <f t="shared" si="311"/>
        <v>Feb</v>
      </c>
      <c r="D3256" t="str">
        <f t="shared" si="312"/>
        <v>2017_Feb</v>
      </c>
      <c r="E3256" s="12" t="str">
        <f t="shared" si="313"/>
        <v>27_Feb</v>
      </c>
      <c r="F3256" s="12" t="str">
        <f t="shared" si="314"/>
        <v>Feb-17</v>
      </c>
      <c r="G3256" s="12"/>
    </row>
    <row r="3257" spans="1:7">
      <c r="A3257" s="2">
        <f t="shared" si="316"/>
        <v>42794</v>
      </c>
      <c r="B3257" t="str">
        <f t="shared" si="315"/>
        <v>2017_02</v>
      </c>
      <c r="C3257" t="str">
        <f t="shared" si="311"/>
        <v>Feb</v>
      </c>
      <c r="D3257" t="str">
        <f t="shared" si="312"/>
        <v>2017_Feb</v>
      </c>
      <c r="E3257" s="12" t="str">
        <f t="shared" si="313"/>
        <v>28_Feb</v>
      </c>
      <c r="F3257" s="12" t="str">
        <f t="shared" si="314"/>
        <v>Feb-17</v>
      </c>
      <c r="G3257" s="12"/>
    </row>
    <row r="3258" spans="1:7">
      <c r="A3258" s="2">
        <f t="shared" si="316"/>
        <v>42795</v>
      </c>
      <c r="B3258" t="str">
        <f t="shared" si="315"/>
        <v>2017_03</v>
      </c>
      <c r="C3258" t="str">
        <f t="shared" si="311"/>
        <v>Mar</v>
      </c>
      <c r="D3258" t="str">
        <f t="shared" si="312"/>
        <v>2017_Mar</v>
      </c>
      <c r="E3258" s="12" t="str">
        <f t="shared" si="313"/>
        <v>01_Mar</v>
      </c>
      <c r="F3258" s="12" t="str">
        <f t="shared" si="314"/>
        <v>Mar-17</v>
      </c>
      <c r="G3258" s="12"/>
    </row>
    <row r="3259" spans="1:7">
      <c r="A3259" s="2">
        <f t="shared" si="316"/>
        <v>42796</v>
      </c>
      <c r="B3259" t="str">
        <f t="shared" si="315"/>
        <v>2017_03</v>
      </c>
      <c r="C3259" t="str">
        <f t="shared" si="311"/>
        <v>Mar</v>
      </c>
      <c r="D3259" t="str">
        <f t="shared" si="312"/>
        <v>2017_Mar</v>
      </c>
      <c r="E3259" s="12" t="str">
        <f t="shared" si="313"/>
        <v>02_Mar</v>
      </c>
      <c r="F3259" s="12" t="str">
        <f t="shared" si="314"/>
        <v>Mar-17</v>
      </c>
      <c r="G3259" s="12"/>
    </row>
    <row r="3260" spans="1:7">
      <c r="A3260" s="2">
        <f t="shared" si="316"/>
        <v>42797</v>
      </c>
      <c r="B3260" t="str">
        <f t="shared" si="315"/>
        <v>2017_03</v>
      </c>
      <c r="C3260" t="str">
        <f t="shared" si="311"/>
        <v>Mar</v>
      </c>
      <c r="D3260" t="str">
        <f t="shared" si="312"/>
        <v>2017_Mar</v>
      </c>
      <c r="E3260" s="12" t="str">
        <f t="shared" si="313"/>
        <v>03_Mar</v>
      </c>
      <c r="F3260" s="12" t="str">
        <f t="shared" si="314"/>
        <v>Mar-17</v>
      </c>
      <c r="G3260" s="12"/>
    </row>
    <row r="3261" spans="1:7">
      <c r="A3261" s="2">
        <f t="shared" si="316"/>
        <v>42798</v>
      </c>
      <c r="B3261" t="str">
        <f t="shared" si="315"/>
        <v>2017_03</v>
      </c>
      <c r="C3261" t="str">
        <f t="shared" si="311"/>
        <v>Mar</v>
      </c>
      <c r="D3261" t="str">
        <f t="shared" si="312"/>
        <v>2017_Mar</v>
      </c>
      <c r="E3261" s="12" t="str">
        <f t="shared" si="313"/>
        <v>04_Mar</v>
      </c>
      <c r="F3261" s="12" t="str">
        <f t="shared" si="314"/>
        <v>Mar-17</v>
      </c>
      <c r="G3261" s="12"/>
    </row>
    <row r="3262" spans="1:7">
      <c r="A3262" s="2">
        <f t="shared" si="316"/>
        <v>42799</v>
      </c>
      <c r="B3262" t="str">
        <f t="shared" si="315"/>
        <v>2017_03</v>
      </c>
      <c r="C3262" t="str">
        <f t="shared" si="311"/>
        <v>Mar</v>
      </c>
      <c r="D3262" t="str">
        <f t="shared" si="312"/>
        <v>2017_Mar</v>
      </c>
      <c r="E3262" s="12" t="str">
        <f t="shared" si="313"/>
        <v>05_Mar</v>
      </c>
      <c r="F3262" s="12" t="str">
        <f t="shared" si="314"/>
        <v>Mar-17</v>
      </c>
      <c r="G3262" s="12"/>
    </row>
    <row r="3263" spans="1:7">
      <c r="A3263" s="2">
        <f t="shared" si="316"/>
        <v>42800</v>
      </c>
      <c r="B3263" t="str">
        <f t="shared" si="315"/>
        <v>2017_03</v>
      </c>
      <c r="C3263" t="str">
        <f t="shared" si="311"/>
        <v>Mar</v>
      </c>
      <c r="D3263" t="str">
        <f t="shared" si="312"/>
        <v>2017_Mar</v>
      </c>
      <c r="E3263" s="12" t="str">
        <f t="shared" si="313"/>
        <v>06_Mar</v>
      </c>
      <c r="F3263" s="12" t="str">
        <f t="shared" si="314"/>
        <v>Mar-17</v>
      </c>
      <c r="G3263" s="12"/>
    </row>
    <row r="3264" spans="1:7">
      <c r="A3264" s="2">
        <f t="shared" si="316"/>
        <v>42801</v>
      </c>
      <c r="B3264" t="str">
        <f t="shared" si="315"/>
        <v>2017_03</v>
      </c>
      <c r="C3264" t="str">
        <f t="shared" si="311"/>
        <v>Mar</v>
      </c>
      <c r="D3264" t="str">
        <f t="shared" si="312"/>
        <v>2017_Mar</v>
      </c>
      <c r="E3264" s="12" t="str">
        <f t="shared" si="313"/>
        <v>07_Mar</v>
      </c>
      <c r="F3264" s="12" t="str">
        <f t="shared" si="314"/>
        <v>Mar-17</v>
      </c>
      <c r="G3264" s="12"/>
    </row>
    <row r="3265" spans="1:7">
      <c r="A3265" s="2">
        <f t="shared" si="316"/>
        <v>42802</v>
      </c>
      <c r="B3265" t="str">
        <f t="shared" si="315"/>
        <v>2017_03</v>
      </c>
      <c r="C3265" t="str">
        <f t="shared" si="311"/>
        <v>Mar</v>
      </c>
      <c r="D3265" t="str">
        <f t="shared" si="312"/>
        <v>2017_Mar</v>
      </c>
      <c r="E3265" s="12" t="str">
        <f t="shared" si="313"/>
        <v>08_Mar</v>
      </c>
      <c r="F3265" s="12" t="str">
        <f t="shared" si="314"/>
        <v>Mar-17</v>
      </c>
      <c r="G3265" s="12"/>
    </row>
    <row r="3266" spans="1:7">
      <c r="A3266" s="2">
        <f t="shared" si="316"/>
        <v>42803</v>
      </c>
      <c r="B3266" t="str">
        <f t="shared" si="315"/>
        <v>2017_03</v>
      </c>
      <c r="C3266" t="str">
        <f t="shared" ref="C3266:C3329" si="317">VLOOKUP(TEXT(MONTH(A3266),"00"),$H$2:$I$13,2,FALSE)</f>
        <v>Mar</v>
      </c>
      <c r="D3266" t="str">
        <f t="shared" si="312"/>
        <v>2017_Mar</v>
      </c>
      <c r="E3266" s="12" t="str">
        <f t="shared" si="313"/>
        <v>09_Mar</v>
      </c>
      <c r="F3266" s="12" t="str">
        <f t="shared" si="314"/>
        <v>Mar-17</v>
      </c>
      <c r="G3266" s="12"/>
    </row>
    <row r="3267" spans="1:7">
      <c r="A3267" s="2">
        <f t="shared" si="316"/>
        <v>42804</v>
      </c>
      <c r="B3267" t="str">
        <f t="shared" si="315"/>
        <v>2017_03</v>
      </c>
      <c r="C3267" t="str">
        <f t="shared" si="317"/>
        <v>Mar</v>
      </c>
      <c r="D3267" t="str">
        <f t="shared" ref="D3267:D3330" si="318">TEXT(YEAR(A3267),"0000")&amp;"_"&amp;C3267</f>
        <v>2017_Mar</v>
      </c>
      <c r="E3267" s="12" t="str">
        <f t="shared" ref="E3267:E3330" si="319">VLOOKUP(DAY(A3267),$G$2:$H$32,2,FALSE)&amp;"_"&amp;C3267</f>
        <v>10_Mar</v>
      </c>
      <c r="F3267" s="12" t="str">
        <f t="shared" si="314"/>
        <v>Mar-17</v>
      </c>
      <c r="G3267" s="12"/>
    </row>
    <row r="3268" spans="1:7">
      <c r="A3268" s="2">
        <f t="shared" si="316"/>
        <v>42805</v>
      </c>
      <c r="B3268" t="str">
        <f t="shared" si="315"/>
        <v>2017_03</v>
      </c>
      <c r="C3268" t="str">
        <f t="shared" si="317"/>
        <v>Mar</v>
      </c>
      <c r="D3268" t="str">
        <f t="shared" si="318"/>
        <v>2017_Mar</v>
      </c>
      <c r="E3268" s="12" t="str">
        <f t="shared" si="319"/>
        <v>11_Mar</v>
      </c>
      <c r="F3268" s="12" t="str">
        <f t="shared" ref="F3268:F3331" si="320">C3268&amp;"-"&amp;RIGHT(YEAR(A3268),2)</f>
        <v>Mar-17</v>
      </c>
      <c r="G3268" s="12"/>
    </row>
    <row r="3269" spans="1:7">
      <c r="A3269" s="2">
        <f t="shared" si="316"/>
        <v>42806</v>
      </c>
      <c r="B3269" t="str">
        <f t="shared" si="315"/>
        <v>2017_03</v>
      </c>
      <c r="C3269" t="str">
        <f t="shared" si="317"/>
        <v>Mar</v>
      </c>
      <c r="D3269" t="str">
        <f t="shared" si="318"/>
        <v>2017_Mar</v>
      </c>
      <c r="E3269" s="12" t="str">
        <f t="shared" si="319"/>
        <v>12_Mar</v>
      </c>
      <c r="F3269" s="12" t="str">
        <f t="shared" si="320"/>
        <v>Mar-17</v>
      </c>
      <c r="G3269" s="12"/>
    </row>
    <row r="3270" spans="1:7">
      <c r="A3270" s="2">
        <f t="shared" si="316"/>
        <v>42807</v>
      </c>
      <c r="B3270" t="str">
        <f t="shared" si="315"/>
        <v>2017_03</v>
      </c>
      <c r="C3270" t="str">
        <f t="shared" si="317"/>
        <v>Mar</v>
      </c>
      <c r="D3270" t="str">
        <f t="shared" si="318"/>
        <v>2017_Mar</v>
      </c>
      <c r="E3270" s="12" t="str">
        <f t="shared" si="319"/>
        <v>13_Mar</v>
      </c>
      <c r="F3270" s="12" t="str">
        <f t="shared" si="320"/>
        <v>Mar-17</v>
      </c>
      <c r="G3270" s="12"/>
    </row>
    <row r="3271" spans="1:7">
      <c r="A3271" s="2">
        <f t="shared" si="316"/>
        <v>42808</v>
      </c>
      <c r="B3271" t="str">
        <f t="shared" si="315"/>
        <v>2017_03</v>
      </c>
      <c r="C3271" t="str">
        <f t="shared" si="317"/>
        <v>Mar</v>
      </c>
      <c r="D3271" t="str">
        <f t="shared" si="318"/>
        <v>2017_Mar</v>
      </c>
      <c r="E3271" s="12" t="str">
        <f t="shared" si="319"/>
        <v>14_Mar</v>
      </c>
      <c r="F3271" s="12" t="str">
        <f t="shared" si="320"/>
        <v>Mar-17</v>
      </c>
      <c r="G3271" s="12"/>
    </row>
    <row r="3272" spans="1:7">
      <c r="A3272" s="2">
        <f t="shared" si="316"/>
        <v>42809</v>
      </c>
      <c r="B3272" t="str">
        <f t="shared" si="315"/>
        <v>2017_03</v>
      </c>
      <c r="C3272" t="str">
        <f t="shared" si="317"/>
        <v>Mar</v>
      </c>
      <c r="D3272" t="str">
        <f t="shared" si="318"/>
        <v>2017_Mar</v>
      </c>
      <c r="E3272" s="12" t="str">
        <f t="shared" si="319"/>
        <v>15_Mar</v>
      </c>
      <c r="F3272" s="12" t="str">
        <f t="shared" si="320"/>
        <v>Mar-17</v>
      </c>
      <c r="G3272" s="12"/>
    </row>
    <row r="3273" spans="1:7">
      <c r="A3273" s="2">
        <f t="shared" si="316"/>
        <v>42810</v>
      </c>
      <c r="B3273" t="str">
        <f t="shared" si="315"/>
        <v>2017_03</v>
      </c>
      <c r="C3273" t="str">
        <f t="shared" si="317"/>
        <v>Mar</v>
      </c>
      <c r="D3273" t="str">
        <f t="shared" si="318"/>
        <v>2017_Mar</v>
      </c>
      <c r="E3273" s="12" t="str">
        <f t="shared" si="319"/>
        <v>16_Mar</v>
      </c>
      <c r="F3273" s="12" t="str">
        <f t="shared" si="320"/>
        <v>Mar-17</v>
      </c>
      <c r="G3273" s="12"/>
    </row>
    <row r="3274" spans="1:7">
      <c r="A3274" s="2">
        <f t="shared" si="316"/>
        <v>42811</v>
      </c>
      <c r="B3274" t="str">
        <f t="shared" si="315"/>
        <v>2017_03</v>
      </c>
      <c r="C3274" t="str">
        <f t="shared" si="317"/>
        <v>Mar</v>
      </c>
      <c r="D3274" t="str">
        <f t="shared" si="318"/>
        <v>2017_Mar</v>
      </c>
      <c r="E3274" s="12" t="str">
        <f t="shared" si="319"/>
        <v>17_Mar</v>
      </c>
      <c r="F3274" s="12" t="str">
        <f t="shared" si="320"/>
        <v>Mar-17</v>
      </c>
      <c r="G3274" s="12"/>
    </row>
    <row r="3275" spans="1:7">
      <c r="A3275" s="2">
        <f t="shared" si="316"/>
        <v>42812</v>
      </c>
      <c r="B3275" t="str">
        <f t="shared" ref="B3275:B3338" si="321">TEXT(YEAR(A3275),"0000")&amp;"_"&amp;TEXT(MONTH(A3275),"00")</f>
        <v>2017_03</v>
      </c>
      <c r="C3275" t="str">
        <f t="shared" si="317"/>
        <v>Mar</v>
      </c>
      <c r="D3275" t="str">
        <f t="shared" si="318"/>
        <v>2017_Mar</v>
      </c>
      <c r="E3275" s="12" t="str">
        <f t="shared" si="319"/>
        <v>18_Mar</v>
      </c>
      <c r="F3275" s="12" t="str">
        <f t="shared" si="320"/>
        <v>Mar-17</v>
      </c>
      <c r="G3275" s="12"/>
    </row>
    <row r="3276" spans="1:7">
      <c r="A3276" s="2">
        <f t="shared" ref="A3276:A3339" si="322">A3275+1</f>
        <v>42813</v>
      </c>
      <c r="B3276" t="str">
        <f t="shared" si="321"/>
        <v>2017_03</v>
      </c>
      <c r="C3276" t="str">
        <f t="shared" si="317"/>
        <v>Mar</v>
      </c>
      <c r="D3276" t="str">
        <f t="shared" si="318"/>
        <v>2017_Mar</v>
      </c>
      <c r="E3276" s="12" t="str">
        <f t="shared" si="319"/>
        <v>19_Mar</v>
      </c>
      <c r="F3276" s="12" t="str">
        <f t="shared" si="320"/>
        <v>Mar-17</v>
      </c>
      <c r="G3276" s="12"/>
    </row>
    <row r="3277" spans="1:7">
      <c r="A3277" s="2">
        <f t="shared" si="322"/>
        <v>42814</v>
      </c>
      <c r="B3277" t="str">
        <f t="shared" si="321"/>
        <v>2017_03</v>
      </c>
      <c r="C3277" t="str">
        <f t="shared" si="317"/>
        <v>Mar</v>
      </c>
      <c r="D3277" t="str">
        <f t="shared" si="318"/>
        <v>2017_Mar</v>
      </c>
      <c r="E3277" s="12" t="str">
        <f t="shared" si="319"/>
        <v>20_Mar</v>
      </c>
      <c r="F3277" s="12" t="str">
        <f t="shared" si="320"/>
        <v>Mar-17</v>
      </c>
      <c r="G3277" s="12"/>
    </row>
    <row r="3278" spans="1:7">
      <c r="A3278" s="2">
        <f t="shared" si="322"/>
        <v>42815</v>
      </c>
      <c r="B3278" t="str">
        <f t="shared" si="321"/>
        <v>2017_03</v>
      </c>
      <c r="C3278" t="str">
        <f t="shared" si="317"/>
        <v>Mar</v>
      </c>
      <c r="D3278" t="str">
        <f t="shared" si="318"/>
        <v>2017_Mar</v>
      </c>
      <c r="E3278" s="12" t="str">
        <f t="shared" si="319"/>
        <v>21_Mar</v>
      </c>
      <c r="F3278" s="12" t="str">
        <f t="shared" si="320"/>
        <v>Mar-17</v>
      </c>
      <c r="G3278" s="12"/>
    </row>
    <row r="3279" spans="1:7">
      <c r="A3279" s="2">
        <f t="shared" si="322"/>
        <v>42816</v>
      </c>
      <c r="B3279" t="str">
        <f t="shared" si="321"/>
        <v>2017_03</v>
      </c>
      <c r="C3279" t="str">
        <f t="shared" si="317"/>
        <v>Mar</v>
      </c>
      <c r="D3279" t="str">
        <f t="shared" si="318"/>
        <v>2017_Mar</v>
      </c>
      <c r="E3279" s="12" t="str">
        <f t="shared" si="319"/>
        <v>22_Mar</v>
      </c>
      <c r="F3279" s="12" t="str">
        <f t="shared" si="320"/>
        <v>Mar-17</v>
      </c>
      <c r="G3279" s="12"/>
    </row>
    <row r="3280" spans="1:7">
      <c r="A3280" s="2">
        <f t="shared" si="322"/>
        <v>42817</v>
      </c>
      <c r="B3280" t="str">
        <f t="shared" si="321"/>
        <v>2017_03</v>
      </c>
      <c r="C3280" t="str">
        <f t="shared" si="317"/>
        <v>Mar</v>
      </c>
      <c r="D3280" t="str">
        <f t="shared" si="318"/>
        <v>2017_Mar</v>
      </c>
      <c r="E3280" s="12" t="str">
        <f t="shared" si="319"/>
        <v>23_Mar</v>
      </c>
      <c r="F3280" s="12" t="str">
        <f t="shared" si="320"/>
        <v>Mar-17</v>
      </c>
      <c r="G3280" s="12"/>
    </row>
    <row r="3281" spans="1:7">
      <c r="A3281" s="2">
        <f t="shared" si="322"/>
        <v>42818</v>
      </c>
      <c r="B3281" t="str">
        <f t="shared" si="321"/>
        <v>2017_03</v>
      </c>
      <c r="C3281" t="str">
        <f t="shared" si="317"/>
        <v>Mar</v>
      </c>
      <c r="D3281" t="str">
        <f t="shared" si="318"/>
        <v>2017_Mar</v>
      </c>
      <c r="E3281" s="12" t="str">
        <f t="shared" si="319"/>
        <v>24_Mar</v>
      </c>
      <c r="F3281" s="12" t="str">
        <f t="shared" si="320"/>
        <v>Mar-17</v>
      </c>
      <c r="G3281" s="12"/>
    </row>
    <row r="3282" spans="1:7">
      <c r="A3282" s="2">
        <f t="shared" si="322"/>
        <v>42819</v>
      </c>
      <c r="B3282" t="str">
        <f t="shared" si="321"/>
        <v>2017_03</v>
      </c>
      <c r="C3282" t="str">
        <f t="shared" si="317"/>
        <v>Mar</v>
      </c>
      <c r="D3282" t="str">
        <f t="shared" si="318"/>
        <v>2017_Mar</v>
      </c>
      <c r="E3282" s="12" t="str">
        <f t="shared" si="319"/>
        <v>25_Mar</v>
      </c>
      <c r="F3282" s="12" t="str">
        <f t="shared" si="320"/>
        <v>Mar-17</v>
      </c>
      <c r="G3282" s="12"/>
    </row>
    <row r="3283" spans="1:7">
      <c r="A3283" s="2">
        <f t="shared" si="322"/>
        <v>42820</v>
      </c>
      <c r="B3283" t="str">
        <f t="shared" si="321"/>
        <v>2017_03</v>
      </c>
      <c r="C3283" t="str">
        <f t="shared" si="317"/>
        <v>Mar</v>
      </c>
      <c r="D3283" t="str">
        <f t="shared" si="318"/>
        <v>2017_Mar</v>
      </c>
      <c r="E3283" s="12" t="str">
        <f t="shared" si="319"/>
        <v>26_Mar</v>
      </c>
      <c r="F3283" s="12" t="str">
        <f t="shared" si="320"/>
        <v>Mar-17</v>
      </c>
      <c r="G3283" s="12"/>
    </row>
    <row r="3284" spans="1:7">
      <c r="A3284" s="2">
        <f t="shared" si="322"/>
        <v>42821</v>
      </c>
      <c r="B3284" t="str">
        <f t="shared" si="321"/>
        <v>2017_03</v>
      </c>
      <c r="C3284" t="str">
        <f t="shared" si="317"/>
        <v>Mar</v>
      </c>
      <c r="D3284" t="str">
        <f t="shared" si="318"/>
        <v>2017_Mar</v>
      </c>
      <c r="E3284" s="12" t="str">
        <f t="shared" si="319"/>
        <v>27_Mar</v>
      </c>
      <c r="F3284" s="12" t="str">
        <f t="shared" si="320"/>
        <v>Mar-17</v>
      </c>
      <c r="G3284" s="12"/>
    </row>
    <row r="3285" spans="1:7">
      <c r="A3285" s="2">
        <f t="shared" si="322"/>
        <v>42822</v>
      </c>
      <c r="B3285" t="str">
        <f t="shared" si="321"/>
        <v>2017_03</v>
      </c>
      <c r="C3285" t="str">
        <f t="shared" si="317"/>
        <v>Mar</v>
      </c>
      <c r="D3285" t="str">
        <f t="shared" si="318"/>
        <v>2017_Mar</v>
      </c>
      <c r="E3285" s="12" t="str">
        <f t="shared" si="319"/>
        <v>28_Mar</v>
      </c>
      <c r="F3285" s="12" t="str">
        <f t="shared" si="320"/>
        <v>Mar-17</v>
      </c>
      <c r="G3285" s="12"/>
    </row>
    <row r="3286" spans="1:7">
      <c r="A3286" s="2">
        <f t="shared" si="322"/>
        <v>42823</v>
      </c>
      <c r="B3286" t="str">
        <f t="shared" si="321"/>
        <v>2017_03</v>
      </c>
      <c r="C3286" t="str">
        <f t="shared" si="317"/>
        <v>Mar</v>
      </c>
      <c r="D3286" t="str">
        <f t="shared" si="318"/>
        <v>2017_Mar</v>
      </c>
      <c r="E3286" s="12" t="str">
        <f t="shared" si="319"/>
        <v>29_Mar</v>
      </c>
      <c r="F3286" s="12" t="str">
        <f t="shared" si="320"/>
        <v>Mar-17</v>
      </c>
      <c r="G3286" s="12"/>
    </row>
    <row r="3287" spans="1:7">
      <c r="A3287" s="2">
        <f t="shared" si="322"/>
        <v>42824</v>
      </c>
      <c r="B3287" t="str">
        <f t="shared" si="321"/>
        <v>2017_03</v>
      </c>
      <c r="C3287" t="str">
        <f t="shared" si="317"/>
        <v>Mar</v>
      </c>
      <c r="D3287" t="str">
        <f t="shared" si="318"/>
        <v>2017_Mar</v>
      </c>
      <c r="E3287" s="12" t="str">
        <f t="shared" si="319"/>
        <v>30_Mar</v>
      </c>
      <c r="F3287" s="12" t="str">
        <f t="shared" si="320"/>
        <v>Mar-17</v>
      </c>
      <c r="G3287" s="12"/>
    </row>
    <row r="3288" spans="1:7">
      <c r="A3288" s="2">
        <f t="shared" si="322"/>
        <v>42825</v>
      </c>
      <c r="B3288" t="str">
        <f t="shared" si="321"/>
        <v>2017_03</v>
      </c>
      <c r="C3288" t="str">
        <f t="shared" si="317"/>
        <v>Mar</v>
      </c>
      <c r="D3288" t="str">
        <f t="shared" si="318"/>
        <v>2017_Mar</v>
      </c>
      <c r="E3288" s="12" t="str">
        <f t="shared" si="319"/>
        <v>31_Mar</v>
      </c>
      <c r="F3288" s="12" t="str">
        <f t="shared" si="320"/>
        <v>Mar-17</v>
      </c>
      <c r="G3288" s="12"/>
    </row>
    <row r="3289" spans="1:7">
      <c r="A3289" s="2">
        <f t="shared" si="322"/>
        <v>42826</v>
      </c>
      <c r="B3289" t="str">
        <f t="shared" si="321"/>
        <v>2017_04</v>
      </c>
      <c r="C3289" t="str">
        <f t="shared" si="317"/>
        <v>Apr</v>
      </c>
      <c r="D3289" t="str">
        <f t="shared" si="318"/>
        <v>2017_Apr</v>
      </c>
      <c r="E3289" s="12" t="str">
        <f t="shared" si="319"/>
        <v>01_Apr</v>
      </c>
      <c r="F3289" s="12" t="str">
        <f t="shared" si="320"/>
        <v>Apr-17</v>
      </c>
      <c r="G3289" s="12"/>
    </row>
    <row r="3290" spans="1:7">
      <c r="A3290" s="2">
        <f t="shared" si="322"/>
        <v>42827</v>
      </c>
      <c r="B3290" t="str">
        <f t="shared" si="321"/>
        <v>2017_04</v>
      </c>
      <c r="C3290" t="str">
        <f t="shared" si="317"/>
        <v>Apr</v>
      </c>
      <c r="D3290" t="str">
        <f t="shared" si="318"/>
        <v>2017_Apr</v>
      </c>
      <c r="E3290" s="12" t="str">
        <f t="shared" si="319"/>
        <v>02_Apr</v>
      </c>
      <c r="F3290" s="12" t="str">
        <f t="shared" si="320"/>
        <v>Apr-17</v>
      </c>
      <c r="G3290" s="12"/>
    </row>
    <row r="3291" spans="1:7">
      <c r="A3291" s="2">
        <f t="shared" si="322"/>
        <v>42828</v>
      </c>
      <c r="B3291" t="str">
        <f t="shared" si="321"/>
        <v>2017_04</v>
      </c>
      <c r="C3291" t="str">
        <f t="shared" si="317"/>
        <v>Apr</v>
      </c>
      <c r="D3291" t="str">
        <f t="shared" si="318"/>
        <v>2017_Apr</v>
      </c>
      <c r="E3291" s="12" t="str">
        <f t="shared" si="319"/>
        <v>03_Apr</v>
      </c>
      <c r="F3291" s="12" t="str">
        <f t="shared" si="320"/>
        <v>Apr-17</v>
      </c>
      <c r="G3291" s="12"/>
    </row>
    <row r="3292" spans="1:7">
      <c r="A3292" s="2">
        <f t="shared" si="322"/>
        <v>42829</v>
      </c>
      <c r="B3292" t="str">
        <f t="shared" si="321"/>
        <v>2017_04</v>
      </c>
      <c r="C3292" t="str">
        <f t="shared" si="317"/>
        <v>Apr</v>
      </c>
      <c r="D3292" t="str">
        <f t="shared" si="318"/>
        <v>2017_Apr</v>
      </c>
      <c r="E3292" s="12" t="str">
        <f t="shared" si="319"/>
        <v>04_Apr</v>
      </c>
      <c r="F3292" s="12" t="str">
        <f t="shared" si="320"/>
        <v>Apr-17</v>
      </c>
      <c r="G3292" s="12"/>
    </row>
    <row r="3293" spans="1:7">
      <c r="A3293" s="2">
        <f t="shared" si="322"/>
        <v>42830</v>
      </c>
      <c r="B3293" t="str">
        <f t="shared" si="321"/>
        <v>2017_04</v>
      </c>
      <c r="C3293" t="str">
        <f t="shared" si="317"/>
        <v>Apr</v>
      </c>
      <c r="D3293" t="str">
        <f t="shared" si="318"/>
        <v>2017_Apr</v>
      </c>
      <c r="E3293" s="12" t="str">
        <f t="shared" si="319"/>
        <v>05_Apr</v>
      </c>
      <c r="F3293" s="12" t="str">
        <f t="shared" si="320"/>
        <v>Apr-17</v>
      </c>
      <c r="G3293" s="12"/>
    </row>
    <row r="3294" spans="1:7">
      <c r="A3294" s="2">
        <f t="shared" si="322"/>
        <v>42831</v>
      </c>
      <c r="B3294" t="str">
        <f t="shared" si="321"/>
        <v>2017_04</v>
      </c>
      <c r="C3294" t="str">
        <f t="shared" si="317"/>
        <v>Apr</v>
      </c>
      <c r="D3294" t="str">
        <f t="shared" si="318"/>
        <v>2017_Apr</v>
      </c>
      <c r="E3294" s="12" t="str">
        <f t="shared" si="319"/>
        <v>06_Apr</v>
      </c>
      <c r="F3294" s="12" t="str">
        <f t="shared" si="320"/>
        <v>Apr-17</v>
      </c>
      <c r="G3294" s="12"/>
    </row>
    <row r="3295" spans="1:7">
      <c r="A3295" s="2">
        <f t="shared" si="322"/>
        <v>42832</v>
      </c>
      <c r="B3295" t="str">
        <f t="shared" si="321"/>
        <v>2017_04</v>
      </c>
      <c r="C3295" t="str">
        <f t="shared" si="317"/>
        <v>Apr</v>
      </c>
      <c r="D3295" t="str">
        <f t="shared" si="318"/>
        <v>2017_Apr</v>
      </c>
      <c r="E3295" s="12" t="str">
        <f t="shared" si="319"/>
        <v>07_Apr</v>
      </c>
      <c r="F3295" s="12" t="str">
        <f t="shared" si="320"/>
        <v>Apr-17</v>
      </c>
      <c r="G3295" s="12"/>
    </row>
    <row r="3296" spans="1:7">
      <c r="A3296" s="2">
        <f t="shared" si="322"/>
        <v>42833</v>
      </c>
      <c r="B3296" t="str">
        <f t="shared" si="321"/>
        <v>2017_04</v>
      </c>
      <c r="C3296" t="str">
        <f t="shared" si="317"/>
        <v>Apr</v>
      </c>
      <c r="D3296" t="str">
        <f t="shared" si="318"/>
        <v>2017_Apr</v>
      </c>
      <c r="E3296" s="12" t="str">
        <f t="shared" si="319"/>
        <v>08_Apr</v>
      </c>
      <c r="F3296" s="12" t="str">
        <f t="shared" si="320"/>
        <v>Apr-17</v>
      </c>
      <c r="G3296" s="12"/>
    </row>
    <row r="3297" spans="1:7">
      <c r="A3297" s="2">
        <f t="shared" si="322"/>
        <v>42834</v>
      </c>
      <c r="B3297" t="str">
        <f t="shared" si="321"/>
        <v>2017_04</v>
      </c>
      <c r="C3297" t="str">
        <f t="shared" si="317"/>
        <v>Apr</v>
      </c>
      <c r="D3297" t="str">
        <f t="shared" si="318"/>
        <v>2017_Apr</v>
      </c>
      <c r="E3297" s="12" t="str">
        <f t="shared" si="319"/>
        <v>09_Apr</v>
      </c>
      <c r="F3297" s="12" t="str">
        <f t="shared" si="320"/>
        <v>Apr-17</v>
      </c>
      <c r="G3297" s="12"/>
    </row>
    <row r="3298" spans="1:7">
      <c r="A3298" s="2">
        <f t="shared" si="322"/>
        <v>42835</v>
      </c>
      <c r="B3298" t="str">
        <f t="shared" si="321"/>
        <v>2017_04</v>
      </c>
      <c r="C3298" t="str">
        <f t="shared" si="317"/>
        <v>Apr</v>
      </c>
      <c r="D3298" t="str">
        <f t="shared" si="318"/>
        <v>2017_Apr</v>
      </c>
      <c r="E3298" s="12" t="str">
        <f t="shared" si="319"/>
        <v>10_Apr</v>
      </c>
      <c r="F3298" s="12" t="str">
        <f t="shared" si="320"/>
        <v>Apr-17</v>
      </c>
      <c r="G3298" s="12"/>
    </row>
    <row r="3299" spans="1:7">
      <c r="A3299" s="2">
        <f t="shared" si="322"/>
        <v>42836</v>
      </c>
      <c r="B3299" t="str">
        <f t="shared" si="321"/>
        <v>2017_04</v>
      </c>
      <c r="C3299" t="str">
        <f t="shared" si="317"/>
        <v>Apr</v>
      </c>
      <c r="D3299" t="str">
        <f t="shared" si="318"/>
        <v>2017_Apr</v>
      </c>
      <c r="E3299" s="12" t="str">
        <f t="shared" si="319"/>
        <v>11_Apr</v>
      </c>
      <c r="F3299" s="12" t="str">
        <f t="shared" si="320"/>
        <v>Apr-17</v>
      </c>
      <c r="G3299" s="12"/>
    </row>
    <row r="3300" spans="1:7">
      <c r="A3300" s="2">
        <f t="shared" si="322"/>
        <v>42837</v>
      </c>
      <c r="B3300" t="str">
        <f t="shared" si="321"/>
        <v>2017_04</v>
      </c>
      <c r="C3300" t="str">
        <f t="shared" si="317"/>
        <v>Apr</v>
      </c>
      <c r="D3300" t="str">
        <f t="shared" si="318"/>
        <v>2017_Apr</v>
      </c>
      <c r="E3300" s="12" t="str">
        <f t="shared" si="319"/>
        <v>12_Apr</v>
      </c>
      <c r="F3300" s="12" t="str">
        <f t="shared" si="320"/>
        <v>Apr-17</v>
      </c>
      <c r="G3300" s="12"/>
    </row>
    <row r="3301" spans="1:7">
      <c r="A3301" s="2">
        <f t="shared" si="322"/>
        <v>42838</v>
      </c>
      <c r="B3301" t="str">
        <f t="shared" si="321"/>
        <v>2017_04</v>
      </c>
      <c r="C3301" t="str">
        <f t="shared" si="317"/>
        <v>Apr</v>
      </c>
      <c r="D3301" t="str">
        <f t="shared" si="318"/>
        <v>2017_Apr</v>
      </c>
      <c r="E3301" s="12" t="str">
        <f t="shared" si="319"/>
        <v>13_Apr</v>
      </c>
      <c r="F3301" s="12" t="str">
        <f t="shared" si="320"/>
        <v>Apr-17</v>
      </c>
      <c r="G3301" s="12"/>
    </row>
    <row r="3302" spans="1:7">
      <c r="A3302" s="2">
        <f t="shared" si="322"/>
        <v>42839</v>
      </c>
      <c r="B3302" t="str">
        <f t="shared" si="321"/>
        <v>2017_04</v>
      </c>
      <c r="C3302" t="str">
        <f t="shared" si="317"/>
        <v>Apr</v>
      </c>
      <c r="D3302" t="str">
        <f t="shared" si="318"/>
        <v>2017_Apr</v>
      </c>
      <c r="E3302" s="12" t="str">
        <f t="shared" si="319"/>
        <v>14_Apr</v>
      </c>
      <c r="F3302" s="12" t="str">
        <f t="shared" si="320"/>
        <v>Apr-17</v>
      </c>
      <c r="G3302" s="12"/>
    </row>
    <row r="3303" spans="1:7">
      <c r="A3303" s="2">
        <f t="shared" si="322"/>
        <v>42840</v>
      </c>
      <c r="B3303" t="str">
        <f t="shared" si="321"/>
        <v>2017_04</v>
      </c>
      <c r="C3303" t="str">
        <f t="shared" si="317"/>
        <v>Apr</v>
      </c>
      <c r="D3303" t="str">
        <f t="shared" si="318"/>
        <v>2017_Apr</v>
      </c>
      <c r="E3303" s="12" t="str">
        <f t="shared" si="319"/>
        <v>15_Apr</v>
      </c>
      <c r="F3303" s="12" t="str">
        <f t="shared" si="320"/>
        <v>Apr-17</v>
      </c>
      <c r="G3303" s="12"/>
    </row>
    <row r="3304" spans="1:7">
      <c r="A3304" s="2">
        <f t="shared" si="322"/>
        <v>42841</v>
      </c>
      <c r="B3304" t="str">
        <f t="shared" si="321"/>
        <v>2017_04</v>
      </c>
      <c r="C3304" t="str">
        <f t="shared" si="317"/>
        <v>Apr</v>
      </c>
      <c r="D3304" t="str">
        <f t="shared" si="318"/>
        <v>2017_Apr</v>
      </c>
      <c r="E3304" s="12" t="str">
        <f t="shared" si="319"/>
        <v>16_Apr</v>
      </c>
      <c r="F3304" s="12" t="str">
        <f t="shared" si="320"/>
        <v>Apr-17</v>
      </c>
      <c r="G3304" s="12"/>
    </row>
    <row r="3305" spans="1:7">
      <c r="A3305" s="2">
        <f t="shared" si="322"/>
        <v>42842</v>
      </c>
      <c r="B3305" t="str">
        <f t="shared" si="321"/>
        <v>2017_04</v>
      </c>
      <c r="C3305" t="str">
        <f t="shared" si="317"/>
        <v>Apr</v>
      </c>
      <c r="D3305" t="str">
        <f t="shared" si="318"/>
        <v>2017_Apr</v>
      </c>
      <c r="E3305" s="12" t="str">
        <f t="shared" si="319"/>
        <v>17_Apr</v>
      </c>
      <c r="F3305" s="12" t="str">
        <f t="shared" si="320"/>
        <v>Apr-17</v>
      </c>
      <c r="G3305" s="12"/>
    </row>
    <row r="3306" spans="1:7">
      <c r="A3306" s="2">
        <f t="shared" si="322"/>
        <v>42843</v>
      </c>
      <c r="B3306" t="str">
        <f t="shared" si="321"/>
        <v>2017_04</v>
      </c>
      <c r="C3306" t="str">
        <f t="shared" si="317"/>
        <v>Apr</v>
      </c>
      <c r="D3306" t="str">
        <f t="shared" si="318"/>
        <v>2017_Apr</v>
      </c>
      <c r="E3306" s="12" t="str">
        <f t="shared" si="319"/>
        <v>18_Apr</v>
      </c>
      <c r="F3306" s="12" t="str">
        <f t="shared" si="320"/>
        <v>Apr-17</v>
      </c>
      <c r="G3306" s="12"/>
    </row>
    <row r="3307" spans="1:7">
      <c r="A3307" s="2">
        <f t="shared" si="322"/>
        <v>42844</v>
      </c>
      <c r="B3307" t="str">
        <f t="shared" si="321"/>
        <v>2017_04</v>
      </c>
      <c r="C3307" t="str">
        <f t="shared" si="317"/>
        <v>Apr</v>
      </c>
      <c r="D3307" t="str">
        <f t="shared" si="318"/>
        <v>2017_Apr</v>
      </c>
      <c r="E3307" s="12" t="str">
        <f t="shared" si="319"/>
        <v>19_Apr</v>
      </c>
      <c r="F3307" s="12" t="str">
        <f t="shared" si="320"/>
        <v>Apr-17</v>
      </c>
      <c r="G3307" s="12"/>
    </row>
    <row r="3308" spans="1:7">
      <c r="A3308" s="2">
        <f t="shared" si="322"/>
        <v>42845</v>
      </c>
      <c r="B3308" t="str">
        <f t="shared" si="321"/>
        <v>2017_04</v>
      </c>
      <c r="C3308" t="str">
        <f t="shared" si="317"/>
        <v>Apr</v>
      </c>
      <c r="D3308" t="str">
        <f t="shared" si="318"/>
        <v>2017_Apr</v>
      </c>
      <c r="E3308" s="12" t="str">
        <f t="shared" si="319"/>
        <v>20_Apr</v>
      </c>
      <c r="F3308" s="12" t="str">
        <f t="shared" si="320"/>
        <v>Apr-17</v>
      </c>
      <c r="G3308" s="12"/>
    </row>
    <row r="3309" spans="1:7">
      <c r="A3309" s="2">
        <f t="shared" si="322"/>
        <v>42846</v>
      </c>
      <c r="B3309" t="str">
        <f t="shared" si="321"/>
        <v>2017_04</v>
      </c>
      <c r="C3309" t="str">
        <f t="shared" si="317"/>
        <v>Apr</v>
      </c>
      <c r="D3309" t="str">
        <f t="shared" si="318"/>
        <v>2017_Apr</v>
      </c>
      <c r="E3309" s="12" t="str">
        <f t="shared" si="319"/>
        <v>21_Apr</v>
      </c>
      <c r="F3309" s="12" t="str">
        <f t="shared" si="320"/>
        <v>Apr-17</v>
      </c>
      <c r="G3309" s="12"/>
    </row>
    <row r="3310" spans="1:7">
      <c r="A3310" s="2">
        <f t="shared" si="322"/>
        <v>42847</v>
      </c>
      <c r="B3310" t="str">
        <f t="shared" si="321"/>
        <v>2017_04</v>
      </c>
      <c r="C3310" t="str">
        <f t="shared" si="317"/>
        <v>Apr</v>
      </c>
      <c r="D3310" t="str">
        <f t="shared" si="318"/>
        <v>2017_Apr</v>
      </c>
      <c r="E3310" s="12" t="str">
        <f t="shared" si="319"/>
        <v>22_Apr</v>
      </c>
      <c r="F3310" s="12" t="str">
        <f t="shared" si="320"/>
        <v>Apr-17</v>
      </c>
      <c r="G3310" s="12"/>
    </row>
    <row r="3311" spans="1:7">
      <c r="A3311" s="2">
        <f t="shared" si="322"/>
        <v>42848</v>
      </c>
      <c r="B3311" t="str">
        <f t="shared" si="321"/>
        <v>2017_04</v>
      </c>
      <c r="C3311" t="str">
        <f t="shared" si="317"/>
        <v>Apr</v>
      </c>
      <c r="D3311" t="str">
        <f t="shared" si="318"/>
        <v>2017_Apr</v>
      </c>
      <c r="E3311" s="12" t="str">
        <f t="shared" si="319"/>
        <v>23_Apr</v>
      </c>
      <c r="F3311" s="12" t="str">
        <f t="shared" si="320"/>
        <v>Apr-17</v>
      </c>
      <c r="G3311" s="12"/>
    </row>
    <row r="3312" spans="1:7">
      <c r="A3312" s="2">
        <f t="shared" si="322"/>
        <v>42849</v>
      </c>
      <c r="B3312" t="str">
        <f t="shared" si="321"/>
        <v>2017_04</v>
      </c>
      <c r="C3312" t="str">
        <f t="shared" si="317"/>
        <v>Apr</v>
      </c>
      <c r="D3312" t="str">
        <f t="shared" si="318"/>
        <v>2017_Apr</v>
      </c>
      <c r="E3312" s="12" t="str">
        <f t="shared" si="319"/>
        <v>24_Apr</v>
      </c>
      <c r="F3312" s="12" t="str">
        <f t="shared" si="320"/>
        <v>Apr-17</v>
      </c>
      <c r="G3312" s="12"/>
    </row>
    <row r="3313" spans="1:7">
      <c r="A3313" s="2">
        <f t="shared" si="322"/>
        <v>42850</v>
      </c>
      <c r="B3313" t="str">
        <f t="shared" si="321"/>
        <v>2017_04</v>
      </c>
      <c r="C3313" t="str">
        <f t="shared" si="317"/>
        <v>Apr</v>
      </c>
      <c r="D3313" t="str">
        <f t="shared" si="318"/>
        <v>2017_Apr</v>
      </c>
      <c r="E3313" s="12" t="str">
        <f t="shared" si="319"/>
        <v>25_Apr</v>
      </c>
      <c r="F3313" s="12" t="str">
        <f t="shared" si="320"/>
        <v>Apr-17</v>
      </c>
      <c r="G3313" s="12"/>
    </row>
    <row r="3314" spans="1:7">
      <c r="A3314" s="2">
        <f t="shared" si="322"/>
        <v>42851</v>
      </c>
      <c r="B3314" t="str">
        <f t="shared" si="321"/>
        <v>2017_04</v>
      </c>
      <c r="C3314" t="str">
        <f t="shared" si="317"/>
        <v>Apr</v>
      </c>
      <c r="D3314" t="str">
        <f t="shared" si="318"/>
        <v>2017_Apr</v>
      </c>
      <c r="E3314" s="12" t="str">
        <f t="shared" si="319"/>
        <v>26_Apr</v>
      </c>
      <c r="F3314" s="12" t="str">
        <f t="shared" si="320"/>
        <v>Apr-17</v>
      </c>
      <c r="G3314" s="12"/>
    </row>
    <row r="3315" spans="1:7">
      <c r="A3315" s="2">
        <f t="shared" si="322"/>
        <v>42852</v>
      </c>
      <c r="B3315" t="str">
        <f t="shared" si="321"/>
        <v>2017_04</v>
      </c>
      <c r="C3315" t="str">
        <f t="shared" si="317"/>
        <v>Apr</v>
      </c>
      <c r="D3315" t="str">
        <f t="shared" si="318"/>
        <v>2017_Apr</v>
      </c>
      <c r="E3315" s="12" t="str">
        <f t="shared" si="319"/>
        <v>27_Apr</v>
      </c>
      <c r="F3315" s="12" t="str">
        <f t="shared" si="320"/>
        <v>Apr-17</v>
      </c>
      <c r="G3315" s="12"/>
    </row>
    <row r="3316" spans="1:7">
      <c r="A3316" s="2">
        <f t="shared" si="322"/>
        <v>42853</v>
      </c>
      <c r="B3316" t="str">
        <f t="shared" si="321"/>
        <v>2017_04</v>
      </c>
      <c r="C3316" t="str">
        <f t="shared" si="317"/>
        <v>Apr</v>
      </c>
      <c r="D3316" t="str">
        <f t="shared" si="318"/>
        <v>2017_Apr</v>
      </c>
      <c r="E3316" s="12" t="str">
        <f t="shared" si="319"/>
        <v>28_Apr</v>
      </c>
      <c r="F3316" s="12" t="str">
        <f t="shared" si="320"/>
        <v>Apr-17</v>
      </c>
      <c r="G3316" s="12"/>
    </row>
    <row r="3317" spans="1:7">
      <c r="A3317" s="2">
        <f t="shared" si="322"/>
        <v>42854</v>
      </c>
      <c r="B3317" t="str">
        <f t="shared" si="321"/>
        <v>2017_04</v>
      </c>
      <c r="C3317" t="str">
        <f t="shared" si="317"/>
        <v>Apr</v>
      </c>
      <c r="D3317" t="str">
        <f t="shared" si="318"/>
        <v>2017_Apr</v>
      </c>
      <c r="E3317" s="12" t="str">
        <f t="shared" si="319"/>
        <v>29_Apr</v>
      </c>
      <c r="F3317" s="12" t="str">
        <f t="shared" si="320"/>
        <v>Apr-17</v>
      </c>
      <c r="G3317" s="12"/>
    </row>
    <row r="3318" spans="1:7">
      <c r="A3318" s="2">
        <f t="shared" si="322"/>
        <v>42855</v>
      </c>
      <c r="B3318" t="str">
        <f t="shared" si="321"/>
        <v>2017_04</v>
      </c>
      <c r="C3318" t="str">
        <f t="shared" si="317"/>
        <v>Apr</v>
      </c>
      <c r="D3318" t="str">
        <f t="shared" si="318"/>
        <v>2017_Apr</v>
      </c>
      <c r="E3318" s="12" t="str">
        <f t="shared" si="319"/>
        <v>30_Apr</v>
      </c>
      <c r="F3318" s="12" t="str">
        <f t="shared" si="320"/>
        <v>Apr-17</v>
      </c>
      <c r="G3318" s="12"/>
    </row>
    <row r="3319" spans="1:7">
      <c r="A3319" s="2">
        <f t="shared" si="322"/>
        <v>42856</v>
      </c>
      <c r="B3319" t="str">
        <f t="shared" si="321"/>
        <v>2017_05</v>
      </c>
      <c r="C3319" t="str">
        <f t="shared" si="317"/>
        <v>May</v>
      </c>
      <c r="D3319" t="str">
        <f t="shared" si="318"/>
        <v>2017_May</v>
      </c>
      <c r="E3319" s="12" t="str">
        <f t="shared" si="319"/>
        <v>01_May</v>
      </c>
      <c r="F3319" s="12" t="str">
        <f t="shared" si="320"/>
        <v>May-17</v>
      </c>
      <c r="G3319" s="12"/>
    </row>
    <row r="3320" spans="1:7">
      <c r="A3320" s="2">
        <f t="shared" si="322"/>
        <v>42857</v>
      </c>
      <c r="B3320" t="str">
        <f t="shared" si="321"/>
        <v>2017_05</v>
      </c>
      <c r="C3320" t="str">
        <f t="shared" si="317"/>
        <v>May</v>
      </c>
      <c r="D3320" t="str">
        <f t="shared" si="318"/>
        <v>2017_May</v>
      </c>
      <c r="E3320" s="12" t="str">
        <f t="shared" si="319"/>
        <v>02_May</v>
      </c>
      <c r="F3320" s="12" t="str">
        <f t="shared" si="320"/>
        <v>May-17</v>
      </c>
      <c r="G3320" s="12"/>
    </row>
    <row r="3321" spans="1:7">
      <c r="A3321" s="2">
        <f t="shared" si="322"/>
        <v>42858</v>
      </c>
      <c r="B3321" t="str">
        <f t="shared" si="321"/>
        <v>2017_05</v>
      </c>
      <c r="C3321" t="str">
        <f t="shared" si="317"/>
        <v>May</v>
      </c>
      <c r="D3321" t="str">
        <f t="shared" si="318"/>
        <v>2017_May</v>
      </c>
      <c r="E3321" s="12" t="str">
        <f t="shared" si="319"/>
        <v>03_May</v>
      </c>
      <c r="F3321" s="12" t="str">
        <f t="shared" si="320"/>
        <v>May-17</v>
      </c>
      <c r="G3321" s="12"/>
    </row>
    <row r="3322" spans="1:7">
      <c r="A3322" s="2">
        <f t="shared" si="322"/>
        <v>42859</v>
      </c>
      <c r="B3322" t="str">
        <f t="shared" si="321"/>
        <v>2017_05</v>
      </c>
      <c r="C3322" t="str">
        <f t="shared" si="317"/>
        <v>May</v>
      </c>
      <c r="D3322" t="str">
        <f t="shared" si="318"/>
        <v>2017_May</v>
      </c>
      <c r="E3322" s="12" t="str">
        <f t="shared" si="319"/>
        <v>04_May</v>
      </c>
      <c r="F3322" s="12" t="str">
        <f t="shared" si="320"/>
        <v>May-17</v>
      </c>
      <c r="G3322" s="12"/>
    </row>
    <row r="3323" spans="1:7">
      <c r="A3323" s="2">
        <f t="shared" si="322"/>
        <v>42860</v>
      </c>
      <c r="B3323" t="str">
        <f t="shared" si="321"/>
        <v>2017_05</v>
      </c>
      <c r="C3323" t="str">
        <f t="shared" si="317"/>
        <v>May</v>
      </c>
      <c r="D3323" t="str">
        <f t="shared" si="318"/>
        <v>2017_May</v>
      </c>
      <c r="E3323" s="12" t="str">
        <f t="shared" si="319"/>
        <v>05_May</v>
      </c>
      <c r="F3323" s="12" t="str">
        <f t="shared" si="320"/>
        <v>May-17</v>
      </c>
      <c r="G3323" s="12"/>
    </row>
    <row r="3324" spans="1:7">
      <c r="A3324" s="2">
        <f t="shared" si="322"/>
        <v>42861</v>
      </c>
      <c r="B3324" t="str">
        <f t="shared" si="321"/>
        <v>2017_05</v>
      </c>
      <c r="C3324" t="str">
        <f t="shared" si="317"/>
        <v>May</v>
      </c>
      <c r="D3324" t="str">
        <f t="shared" si="318"/>
        <v>2017_May</v>
      </c>
      <c r="E3324" s="12" t="str">
        <f t="shared" si="319"/>
        <v>06_May</v>
      </c>
      <c r="F3324" s="12" t="str">
        <f t="shared" si="320"/>
        <v>May-17</v>
      </c>
      <c r="G3324" s="12"/>
    </row>
    <row r="3325" spans="1:7">
      <c r="A3325" s="2">
        <f t="shared" si="322"/>
        <v>42862</v>
      </c>
      <c r="B3325" t="str">
        <f t="shared" si="321"/>
        <v>2017_05</v>
      </c>
      <c r="C3325" t="str">
        <f t="shared" si="317"/>
        <v>May</v>
      </c>
      <c r="D3325" t="str">
        <f t="shared" si="318"/>
        <v>2017_May</v>
      </c>
      <c r="E3325" s="12" t="str">
        <f t="shared" si="319"/>
        <v>07_May</v>
      </c>
      <c r="F3325" s="12" t="str">
        <f t="shared" si="320"/>
        <v>May-17</v>
      </c>
      <c r="G3325" s="12"/>
    </row>
    <row r="3326" spans="1:7">
      <c r="A3326" s="2">
        <f t="shared" si="322"/>
        <v>42863</v>
      </c>
      <c r="B3326" t="str">
        <f t="shared" si="321"/>
        <v>2017_05</v>
      </c>
      <c r="C3326" t="str">
        <f t="shared" si="317"/>
        <v>May</v>
      </c>
      <c r="D3326" t="str">
        <f t="shared" si="318"/>
        <v>2017_May</v>
      </c>
      <c r="E3326" s="12" t="str">
        <f t="shared" si="319"/>
        <v>08_May</v>
      </c>
      <c r="F3326" s="12" t="str">
        <f t="shared" si="320"/>
        <v>May-17</v>
      </c>
      <c r="G3326" s="12"/>
    </row>
    <row r="3327" spans="1:7">
      <c r="A3327" s="2">
        <f t="shared" si="322"/>
        <v>42864</v>
      </c>
      <c r="B3327" t="str">
        <f t="shared" si="321"/>
        <v>2017_05</v>
      </c>
      <c r="C3327" t="str">
        <f t="shared" si="317"/>
        <v>May</v>
      </c>
      <c r="D3327" t="str">
        <f t="shared" si="318"/>
        <v>2017_May</v>
      </c>
      <c r="E3327" s="12" t="str">
        <f t="shared" si="319"/>
        <v>09_May</v>
      </c>
      <c r="F3327" s="12" t="str">
        <f t="shared" si="320"/>
        <v>May-17</v>
      </c>
      <c r="G3327" s="12"/>
    </row>
    <row r="3328" spans="1:7">
      <c r="A3328" s="2">
        <f t="shared" si="322"/>
        <v>42865</v>
      </c>
      <c r="B3328" t="str">
        <f t="shared" si="321"/>
        <v>2017_05</v>
      </c>
      <c r="C3328" t="str">
        <f t="shared" si="317"/>
        <v>May</v>
      </c>
      <c r="D3328" t="str">
        <f t="shared" si="318"/>
        <v>2017_May</v>
      </c>
      <c r="E3328" s="12" t="str">
        <f t="shared" si="319"/>
        <v>10_May</v>
      </c>
      <c r="F3328" s="12" t="str">
        <f t="shared" si="320"/>
        <v>May-17</v>
      </c>
      <c r="G3328" s="12"/>
    </row>
    <row r="3329" spans="1:7">
      <c r="A3329" s="2">
        <f t="shared" si="322"/>
        <v>42866</v>
      </c>
      <c r="B3329" t="str">
        <f t="shared" si="321"/>
        <v>2017_05</v>
      </c>
      <c r="C3329" t="str">
        <f t="shared" si="317"/>
        <v>May</v>
      </c>
      <c r="D3329" t="str">
        <f t="shared" si="318"/>
        <v>2017_May</v>
      </c>
      <c r="E3329" s="12" t="str">
        <f t="shared" si="319"/>
        <v>11_May</v>
      </c>
      <c r="F3329" s="12" t="str">
        <f t="shared" si="320"/>
        <v>May-17</v>
      </c>
      <c r="G3329" s="12"/>
    </row>
    <row r="3330" spans="1:7">
      <c r="A3330" s="2">
        <f t="shared" si="322"/>
        <v>42867</v>
      </c>
      <c r="B3330" t="str">
        <f t="shared" si="321"/>
        <v>2017_05</v>
      </c>
      <c r="C3330" t="str">
        <f t="shared" ref="C3330:C3393" si="323">VLOOKUP(TEXT(MONTH(A3330),"00"),$H$2:$I$13,2,FALSE)</f>
        <v>May</v>
      </c>
      <c r="D3330" t="str">
        <f t="shared" si="318"/>
        <v>2017_May</v>
      </c>
      <c r="E3330" s="12" t="str">
        <f t="shared" si="319"/>
        <v>12_May</v>
      </c>
      <c r="F3330" s="12" t="str">
        <f t="shared" si="320"/>
        <v>May-17</v>
      </c>
      <c r="G3330" s="12"/>
    </row>
    <row r="3331" spans="1:7">
      <c r="A3331" s="2">
        <f t="shared" si="322"/>
        <v>42868</v>
      </c>
      <c r="B3331" t="str">
        <f t="shared" si="321"/>
        <v>2017_05</v>
      </c>
      <c r="C3331" t="str">
        <f t="shared" si="323"/>
        <v>May</v>
      </c>
      <c r="D3331" t="str">
        <f t="shared" ref="D3331:D3394" si="324">TEXT(YEAR(A3331),"0000")&amp;"_"&amp;C3331</f>
        <v>2017_May</v>
      </c>
      <c r="E3331" s="12" t="str">
        <f t="shared" ref="E3331:E3394" si="325">VLOOKUP(DAY(A3331),$G$2:$H$32,2,FALSE)&amp;"_"&amp;C3331</f>
        <v>13_May</v>
      </c>
      <c r="F3331" s="12" t="str">
        <f t="shared" si="320"/>
        <v>May-17</v>
      </c>
      <c r="G3331" s="12"/>
    </row>
    <row r="3332" spans="1:7">
      <c r="A3332" s="2">
        <f t="shared" si="322"/>
        <v>42869</v>
      </c>
      <c r="B3332" t="str">
        <f t="shared" si="321"/>
        <v>2017_05</v>
      </c>
      <c r="C3332" t="str">
        <f t="shared" si="323"/>
        <v>May</v>
      </c>
      <c r="D3332" t="str">
        <f t="shared" si="324"/>
        <v>2017_May</v>
      </c>
      <c r="E3332" s="12" t="str">
        <f t="shared" si="325"/>
        <v>14_May</v>
      </c>
      <c r="F3332" s="12" t="str">
        <f t="shared" ref="F3332:F3395" si="326">C3332&amp;"-"&amp;RIGHT(YEAR(A3332),2)</f>
        <v>May-17</v>
      </c>
      <c r="G3332" s="12"/>
    </row>
    <row r="3333" spans="1:7">
      <c r="A3333" s="2">
        <f t="shared" si="322"/>
        <v>42870</v>
      </c>
      <c r="B3333" t="str">
        <f t="shared" si="321"/>
        <v>2017_05</v>
      </c>
      <c r="C3333" t="str">
        <f t="shared" si="323"/>
        <v>May</v>
      </c>
      <c r="D3333" t="str">
        <f t="shared" si="324"/>
        <v>2017_May</v>
      </c>
      <c r="E3333" s="12" t="str">
        <f t="shared" si="325"/>
        <v>15_May</v>
      </c>
      <c r="F3333" s="12" t="str">
        <f t="shared" si="326"/>
        <v>May-17</v>
      </c>
      <c r="G3333" s="12"/>
    </row>
    <row r="3334" spans="1:7">
      <c r="A3334" s="2">
        <f t="shared" si="322"/>
        <v>42871</v>
      </c>
      <c r="B3334" t="str">
        <f t="shared" si="321"/>
        <v>2017_05</v>
      </c>
      <c r="C3334" t="str">
        <f t="shared" si="323"/>
        <v>May</v>
      </c>
      <c r="D3334" t="str">
        <f t="shared" si="324"/>
        <v>2017_May</v>
      </c>
      <c r="E3334" s="12" t="str">
        <f t="shared" si="325"/>
        <v>16_May</v>
      </c>
      <c r="F3334" s="12" t="str">
        <f t="shared" si="326"/>
        <v>May-17</v>
      </c>
      <c r="G3334" s="12"/>
    </row>
    <row r="3335" spans="1:7">
      <c r="A3335" s="2">
        <f t="shared" si="322"/>
        <v>42872</v>
      </c>
      <c r="B3335" t="str">
        <f t="shared" si="321"/>
        <v>2017_05</v>
      </c>
      <c r="C3335" t="str">
        <f t="shared" si="323"/>
        <v>May</v>
      </c>
      <c r="D3335" t="str">
        <f t="shared" si="324"/>
        <v>2017_May</v>
      </c>
      <c r="E3335" s="12" t="str">
        <f t="shared" si="325"/>
        <v>17_May</v>
      </c>
      <c r="F3335" s="12" t="str">
        <f t="shared" si="326"/>
        <v>May-17</v>
      </c>
      <c r="G3335" s="12"/>
    </row>
    <row r="3336" spans="1:7">
      <c r="A3336" s="2">
        <f t="shared" si="322"/>
        <v>42873</v>
      </c>
      <c r="B3336" t="str">
        <f t="shared" si="321"/>
        <v>2017_05</v>
      </c>
      <c r="C3336" t="str">
        <f t="shared" si="323"/>
        <v>May</v>
      </c>
      <c r="D3336" t="str">
        <f t="shared" si="324"/>
        <v>2017_May</v>
      </c>
      <c r="E3336" s="12" t="str">
        <f t="shared" si="325"/>
        <v>18_May</v>
      </c>
      <c r="F3336" s="12" t="str">
        <f t="shared" si="326"/>
        <v>May-17</v>
      </c>
      <c r="G3336" s="12"/>
    </row>
    <row r="3337" spans="1:7">
      <c r="A3337" s="2">
        <f t="shared" si="322"/>
        <v>42874</v>
      </c>
      <c r="B3337" t="str">
        <f t="shared" si="321"/>
        <v>2017_05</v>
      </c>
      <c r="C3337" t="str">
        <f t="shared" si="323"/>
        <v>May</v>
      </c>
      <c r="D3337" t="str">
        <f t="shared" si="324"/>
        <v>2017_May</v>
      </c>
      <c r="E3337" s="12" t="str">
        <f t="shared" si="325"/>
        <v>19_May</v>
      </c>
      <c r="F3337" s="12" t="str">
        <f t="shared" si="326"/>
        <v>May-17</v>
      </c>
      <c r="G3337" s="12"/>
    </row>
    <row r="3338" spans="1:7">
      <c r="A3338" s="2">
        <f t="shared" si="322"/>
        <v>42875</v>
      </c>
      <c r="B3338" t="str">
        <f t="shared" si="321"/>
        <v>2017_05</v>
      </c>
      <c r="C3338" t="str">
        <f t="shared" si="323"/>
        <v>May</v>
      </c>
      <c r="D3338" t="str">
        <f t="shared" si="324"/>
        <v>2017_May</v>
      </c>
      <c r="E3338" s="12" t="str">
        <f t="shared" si="325"/>
        <v>20_May</v>
      </c>
      <c r="F3338" s="12" t="str">
        <f t="shared" si="326"/>
        <v>May-17</v>
      </c>
      <c r="G3338" s="12"/>
    </row>
    <row r="3339" spans="1:7">
      <c r="A3339" s="2">
        <f t="shared" si="322"/>
        <v>42876</v>
      </c>
      <c r="B3339" t="str">
        <f t="shared" ref="B3339:B3402" si="327">TEXT(YEAR(A3339),"0000")&amp;"_"&amp;TEXT(MONTH(A3339),"00")</f>
        <v>2017_05</v>
      </c>
      <c r="C3339" t="str">
        <f t="shared" si="323"/>
        <v>May</v>
      </c>
      <c r="D3339" t="str">
        <f t="shared" si="324"/>
        <v>2017_May</v>
      </c>
      <c r="E3339" s="12" t="str">
        <f t="shared" si="325"/>
        <v>21_May</v>
      </c>
      <c r="F3339" s="12" t="str">
        <f t="shared" si="326"/>
        <v>May-17</v>
      </c>
      <c r="G3339" s="12"/>
    </row>
    <row r="3340" spans="1:7">
      <c r="A3340" s="2">
        <f t="shared" ref="A3340:A3403" si="328">A3339+1</f>
        <v>42877</v>
      </c>
      <c r="B3340" t="str">
        <f t="shared" si="327"/>
        <v>2017_05</v>
      </c>
      <c r="C3340" t="str">
        <f t="shared" si="323"/>
        <v>May</v>
      </c>
      <c r="D3340" t="str">
        <f t="shared" si="324"/>
        <v>2017_May</v>
      </c>
      <c r="E3340" s="12" t="str">
        <f t="shared" si="325"/>
        <v>22_May</v>
      </c>
      <c r="F3340" s="12" t="str">
        <f t="shared" si="326"/>
        <v>May-17</v>
      </c>
      <c r="G3340" s="12"/>
    </row>
    <row r="3341" spans="1:7">
      <c r="A3341" s="2">
        <f t="shared" si="328"/>
        <v>42878</v>
      </c>
      <c r="B3341" t="str">
        <f t="shared" si="327"/>
        <v>2017_05</v>
      </c>
      <c r="C3341" t="str">
        <f t="shared" si="323"/>
        <v>May</v>
      </c>
      <c r="D3341" t="str">
        <f t="shared" si="324"/>
        <v>2017_May</v>
      </c>
      <c r="E3341" s="12" t="str">
        <f t="shared" si="325"/>
        <v>23_May</v>
      </c>
      <c r="F3341" s="12" t="str">
        <f t="shared" si="326"/>
        <v>May-17</v>
      </c>
      <c r="G3341" s="12"/>
    </row>
    <row r="3342" spans="1:7">
      <c r="A3342" s="2">
        <f t="shared" si="328"/>
        <v>42879</v>
      </c>
      <c r="B3342" t="str">
        <f t="shared" si="327"/>
        <v>2017_05</v>
      </c>
      <c r="C3342" t="str">
        <f t="shared" si="323"/>
        <v>May</v>
      </c>
      <c r="D3342" t="str">
        <f t="shared" si="324"/>
        <v>2017_May</v>
      </c>
      <c r="E3342" s="12" t="str">
        <f t="shared" si="325"/>
        <v>24_May</v>
      </c>
      <c r="F3342" s="12" t="str">
        <f t="shared" si="326"/>
        <v>May-17</v>
      </c>
      <c r="G3342" s="12"/>
    </row>
    <row r="3343" spans="1:7">
      <c r="A3343" s="2">
        <f t="shared" si="328"/>
        <v>42880</v>
      </c>
      <c r="B3343" t="str">
        <f t="shared" si="327"/>
        <v>2017_05</v>
      </c>
      <c r="C3343" t="str">
        <f t="shared" si="323"/>
        <v>May</v>
      </c>
      <c r="D3343" t="str">
        <f t="shared" si="324"/>
        <v>2017_May</v>
      </c>
      <c r="E3343" s="12" t="str">
        <f t="shared" si="325"/>
        <v>25_May</v>
      </c>
      <c r="F3343" s="12" t="str">
        <f t="shared" si="326"/>
        <v>May-17</v>
      </c>
      <c r="G3343" s="12"/>
    </row>
    <row r="3344" spans="1:7">
      <c r="A3344" s="2">
        <f t="shared" si="328"/>
        <v>42881</v>
      </c>
      <c r="B3344" t="str">
        <f t="shared" si="327"/>
        <v>2017_05</v>
      </c>
      <c r="C3344" t="str">
        <f t="shared" si="323"/>
        <v>May</v>
      </c>
      <c r="D3344" t="str">
        <f t="shared" si="324"/>
        <v>2017_May</v>
      </c>
      <c r="E3344" s="12" t="str">
        <f t="shared" si="325"/>
        <v>26_May</v>
      </c>
      <c r="F3344" s="12" t="str">
        <f t="shared" si="326"/>
        <v>May-17</v>
      </c>
      <c r="G3344" s="12"/>
    </row>
    <row r="3345" spans="1:7">
      <c r="A3345" s="2">
        <f t="shared" si="328"/>
        <v>42882</v>
      </c>
      <c r="B3345" t="str">
        <f t="shared" si="327"/>
        <v>2017_05</v>
      </c>
      <c r="C3345" t="str">
        <f t="shared" si="323"/>
        <v>May</v>
      </c>
      <c r="D3345" t="str">
        <f t="shared" si="324"/>
        <v>2017_May</v>
      </c>
      <c r="E3345" s="12" t="str">
        <f t="shared" si="325"/>
        <v>27_May</v>
      </c>
      <c r="F3345" s="12" t="str">
        <f t="shared" si="326"/>
        <v>May-17</v>
      </c>
      <c r="G3345" s="12"/>
    </row>
    <row r="3346" spans="1:7">
      <c r="A3346" s="2">
        <f t="shared" si="328"/>
        <v>42883</v>
      </c>
      <c r="B3346" t="str">
        <f t="shared" si="327"/>
        <v>2017_05</v>
      </c>
      <c r="C3346" t="str">
        <f t="shared" si="323"/>
        <v>May</v>
      </c>
      <c r="D3346" t="str">
        <f t="shared" si="324"/>
        <v>2017_May</v>
      </c>
      <c r="E3346" s="12" t="str">
        <f t="shared" si="325"/>
        <v>28_May</v>
      </c>
      <c r="F3346" s="12" t="str">
        <f t="shared" si="326"/>
        <v>May-17</v>
      </c>
      <c r="G3346" s="12"/>
    </row>
    <row r="3347" spans="1:7">
      <c r="A3347" s="2">
        <f t="shared" si="328"/>
        <v>42884</v>
      </c>
      <c r="B3347" t="str">
        <f t="shared" si="327"/>
        <v>2017_05</v>
      </c>
      <c r="C3347" t="str">
        <f t="shared" si="323"/>
        <v>May</v>
      </c>
      <c r="D3347" t="str">
        <f t="shared" si="324"/>
        <v>2017_May</v>
      </c>
      <c r="E3347" s="12" t="str">
        <f t="shared" si="325"/>
        <v>29_May</v>
      </c>
      <c r="F3347" s="12" t="str">
        <f t="shared" si="326"/>
        <v>May-17</v>
      </c>
      <c r="G3347" s="12"/>
    </row>
    <row r="3348" spans="1:7">
      <c r="A3348" s="2">
        <f t="shared" si="328"/>
        <v>42885</v>
      </c>
      <c r="B3348" t="str">
        <f t="shared" si="327"/>
        <v>2017_05</v>
      </c>
      <c r="C3348" t="str">
        <f t="shared" si="323"/>
        <v>May</v>
      </c>
      <c r="D3348" t="str">
        <f t="shared" si="324"/>
        <v>2017_May</v>
      </c>
      <c r="E3348" s="12" t="str">
        <f t="shared" si="325"/>
        <v>30_May</v>
      </c>
      <c r="F3348" s="12" t="str">
        <f t="shared" si="326"/>
        <v>May-17</v>
      </c>
      <c r="G3348" s="12"/>
    </row>
    <row r="3349" spans="1:7">
      <c r="A3349" s="2">
        <f t="shared" si="328"/>
        <v>42886</v>
      </c>
      <c r="B3349" t="str">
        <f t="shared" si="327"/>
        <v>2017_05</v>
      </c>
      <c r="C3349" t="str">
        <f t="shared" si="323"/>
        <v>May</v>
      </c>
      <c r="D3349" t="str">
        <f t="shared" si="324"/>
        <v>2017_May</v>
      </c>
      <c r="E3349" s="12" t="str">
        <f t="shared" si="325"/>
        <v>31_May</v>
      </c>
      <c r="F3349" s="12" t="str">
        <f t="shared" si="326"/>
        <v>May-17</v>
      </c>
      <c r="G3349" s="12"/>
    </row>
    <row r="3350" spans="1:7">
      <c r="A3350" s="2">
        <f t="shared" si="328"/>
        <v>42887</v>
      </c>
      <c r="B3350" t="str">
        <f t="shared" si="327"/>
        <v>2017_06</v>
      </c>
      <c r="C3350" t="str">
        <f t="shared" si="323"/>
        <v>Jun</v>
      </c>
      <c r="D3350" t="str">
        <f t="shared" si="324"/>
        <v>2017_Jun</v>
      </c>
      <c r="E3350" s="12" t="str">
        <f t="shared" si="325"/>
        <v>01_Jun</v>
      </c>
      <c r="F3350" s="12" t="str">
        <f t="shared" si="326"/>
        <v>Jun-17</v>
      </c>
      <c r="G3350" s="12"/>
    </row>
    <row r="3351" spans="1:7">
      <c r="A3351" s="2">
        <f t="shared" si="328"/>
        <v>42888</v>
      </c>
      <c r="B3351" t="str">
        <f t="shared" si="327"/>
        <v>2017_06</v>
      </c>
      <c r="C3351" t="str">
        <f t="shared" si="323"/>
        <v>Jun</v>
      </c>
      <c r="D3351" t="str">
        <f t="shared" si="324"/>
        <v>2017_Jun</v>
      </c>
      <c r="E3351" s="12" t="str">
        <f t="shared" si="325"/>
        <v>02_Jun</v>
      </c>
      <c r="F3351" s="12" t="str">
        <f t="shared" si="326"/>
        <v>Jun-17</v>
      </c>
      <c r="G3351" s="12"/>
    </row>
    <row r="3352" spans="1:7">
      <c r="A3352" s="2">
        <f t="shared" si="328"/>
        <v>42889</v>
      </c>
      <c r="B3352" t="str">
        <f t="shared" si="327"/>
        <v>2017_06</v>
      </c>
      <c r="C3352" t="str">
        <f t="shared" si="323"/>
        <v>Jun</v>
      </c>
      <c r="D3352" t="str">
        <f t="shared" si="324"/>
        <v>2017_Jun</v>
      </c>
      <c r="E3352" s="12" t="str">
        <f t="shared" si="325"/>
        <v>03_Jun</v>
      </c>
      <c r="F3352" s="12" t="str">
        <f t="shared" si="326"/>
        <v>Jun-17</v>
      </c>
      <c r="G3352" s="12"/>
    </row>
    <row r="3353" spans="1:7">
      <c r="A3353" s="2">
        <f t="shared" si="328"/>
        <v>42890</v>
      </c>
      <c r="B3353" t="str">
        <f t="shared" si="327"/>
        <v>2017_06</v>
      </c>
      <c r="C3353" t="str">
        <f t="shared" si="323"/>
        <v>Jun</v>
      </c>
      <c r="D3353" t="str">
        <f t="shared" si="324"/>
        <v>2017_Jun</v>
      </c>
      <c r="E3353" s="12" t="str">
        <f t="shared" si="325"/>
        <v>04_Jun</v>
      </c>
      <c r="F3353" s="12" t="str">
        <f t="shared" si="326"/>
        <v>Jun-17</v>
      </c>
      <c r="G3353" s="12"/>
    </row>
    <row r="3354" spans="1:7">
      <c r="A3354" s="2">
        <f t="shared" si="328"/>
        <v>42891</v>
      </c>
      <c r="B3354" t="str">
        <f t="shared" si="327"/>
        <v>2017_06</v>
      </c>
      <c r="C3354" t="str">
        <f t="shared" si="323"/>
        <v>Jun</v>
      </c>
      <c r="D3354" t="str">
        <f t="shared" si="324"/>
        <v>2017_Jun</v>
      </c>
      <c r="E3354" s="12" t="str">
        <f t="shared" si="325"/>
        <v>05_Jun</v>
      </c>
      <c r="F3354" s="12" t="str">
        <f t="shared" si="326"/>
        <v>Jun-17</v>
      </c>
      <c r="G3354" s="12"/>
    </row>
    <row r="3355" spans="1:7">
      <c r="A3355" s="2">
        <f t="shared" si="328"/>
        <v>42892</v>
      </c>
      <c r="B3355" t="str">
        <f t="shared" si="327"/>
        <v>2017_06</v>
      </c>
      <c r="C3355" t="str">
        <f t="shared" si="323"/>
        <v>Jun</v>
      </c>
      <c r="D3355" t="str">
        <f t="shared" si="324"/>
        <v>2017_Jun</v>
      </c>
      <c r="E3355" s="12" t="str">
        <f t="shared" si="325"/>
        <v>06_Jun</v>
      </c>
      <c r="F3355" s="12" t="str">
        <f t="shared" si="326"/>
        <v>Jun-17</v>
      </c>
      <c r="G3355" s="12"/>
    </row>
    <row r="3356" spans="1:7">
      <c r="A3356" s="2">
        <f t="shared" si="328"/>
        <v>42893</v>
      </c>
      <c r="B3356" t="str">
        <f t="shared" si="327"/>
        <v>2017_06</v>
      </c>
      <c r="C3356" t="str">
        <f t="shared" si="323"/>
        <v>Jun</v>
      </c>
      <c r="D3356" t="str">
        <f t="shared" si="324"/>
        <v>2017_Jun</v>
      </c>
      <c r="E3356" s="12" t="str">
        <f t="shared" si="325"/>
        <v>07_Jun</v>
      </c>
      <c r="F3356" s="12" t="str">
        <f t="shared" si="326"/>
        <v>Jun-17</v>
      </c>
      <c r="G3356" s="12"/>
    </row>
    <row r="3357" spans="1:7">
      <c r="A3357" s="2">
        <f t="shared" si="328"/>
        <v>42894</v>
      </c>
      <c r="B3357" t="str">
        <f t="shared" si="327"/>
        <v>2017_06</v>
      </c>
      <c r="C3357" t="str">
        <f t="shared" si="323"/>
        <v>Jun</v>
      </c>
      <c r="D3357" t="str">
        <f t="shared" si="324"/>
        <v>2017_Jun</v>
      </c>
      <c r="E3357" s="12" t="str">
        <f t="shared" si="325"/>
        <v>08_Jun</v>
      </c>
      <c r="F3357" s="12" t="str">
        <f t="shared" si="326"/>
        <v>Jun-17</v>
      </c>
      <c r="G3357" s="12"/>
    </row>
    <row r="3358" spans="1:7">
      <c r="A3358" s="2">
        <f t="shared" si="328"/>
        <v>42895</v>
      </c>
      <c r="B3358" t="str">
        <f t="shared" si="327"/>
        <v>2017_06</v>
      </c>
      <c r="C3358" t="str">
        <f t="shared" si="323"/>
        <v>Jun</v>
      </c>
      <c r="D3358" t="str">
        <f t="shared" si="324"/>
        <v>2017_Jun</v>
      </c>
      <c r="E3358" s="12" t="str">
        <f t="shared" si="325"/>
        <v>09_Jun</v>
      </c>
      <c r="F3358" s="12" t="str">
        <f t="shared" si="326"/>
        <v>Jun-17</v>
      </c>
      <c r="G3358" s="12"/>
    </row>
    <row r="3359" spans="1:7">
      <c r="A3359" s="2">
        <f t="shared" si="328"/>
        <v>42896</v>
      </c>
      <c r="B3359" t="str">
        <f t="shared" si="327"/>
        <v>2017_06</v>
      </c>
      <c r="C3359" t="str">
        <f t="shared" si="323"/>
        <v>Jun</v>
      </c>
      <c r="D3359" t="str">
        <f t="shared" si="324"/>
        <v>2017_Jun</v>
      </c>
      <c r="E3359" s="12" t="str">
        <f t="shared" si="325"/>
        <v>10_Jun</v>
      </c>
      <c r="F3359" s="12" t="str">
        <f t="shared" si="326"/>
        <v>Jun-17</v>
      </c>
      <c r="G3359" s="12"/>
    </row>
    <row r="3360" spans="1:7">
      <c r="A3360" s="2">
        <f t="shared" si="328"/>
        <v>42897</v>
      </c>
      <c r="B3360" t="str">
        <f t="shared" si="327"/>
        <v>2017_06</v>
      </c>
      <c r="C3360" t="str">
        <f t="shared" si="323"/>
        <v>Jun</v>
      </c>
      <c r="D3360" t="str">
        <f t="shared" si="324"/>
        <v>2017_Jun</v>
      </c>
      <c r="E3360" s="12" t="str">
        <f t="shared" si="325"/>
        <v>11_Jun</v>
      </c>
      <c r="F3360" s="12" t="str">
        <f t="shared" si="326"/>
        <v>Jun-17</v>
      </c>
      <c r="G3360" s="12"/>
    </row>
    <row r="3361" spans="1:7">
      <c r="A3361" s="2">
        <f t="shared" si="328"/>
        <v>42898</v>
      </c>
      <c r="B3361" t="str">
        <f t="shared" si="327"/>
        <v>2017_06</v>
      </c>
      <c r="C3361" t="str">
        <f t="shared" si="323"/>
        <v>Jun</v>
      </c>
      <c r="D3361" t="str">
        <f t="shared" si="324"/>
        <v>2017_Jun</v>
      </c>
      <c r="E3361" s="12" t="str">
        <f t="shared" si="325"/>
        <v>12_Jun</v>
      </c>
      <c r="F3361" s="12" t="str">
        <f t="shared" si="326"/>
        <v>Jun-17</v>
      </c>
      <c r="G3361" s="12"/>
    </row>
    <row r="3362" spans="1:7">
      <c r="A3362" s="2">
        <f t="shared" si="328"/>
        <v>42899</v>
      </c>
      <c r="B3362" t="str">
        <f t="shared" si="327"/>
        <v>2017_06</v>
      </c>
      <c r="C3362" t="str">
        <f t="shared" si="323"/>
        <v>Jun</v>
      </c>
      <c r="D3362" t="str">
        <f t="shared" si="324"/>
        <v>2017_Jun</v>
      </c>
      <c r="E3362" s="12" t="str">
        <f t="shared" si="325"/>
        <v>13_Jun</v>
      </c>
      <c r="F3362" s="12" t="str">
        <f t="shared" si="326"/>
        <v>Jun-17</v>
      </c>
      <c r="G3362" s="12"/>
    </row>
    <row r="3363" spans="1:7">
      <c r="A3363" s="2">
        <f t="shared" si="328"/>
        <v>42900</v>
      </c>
      <c r="B3363" t="str">
        <f t="shared" si="327"/>
        <v>2017_06</v>
      </c>
      <c r="C3363" t="str">
        <f t="shared" si="323"/>
        <v>Jun</v>
      </c>
      <c r="D3363" t="str">
        <f t="shared" si="324"/>
        <v>2017_Jun</v>
      </c>
      <c r="E3363" s="12" t="str">
        <f t="shared" si="325"/>
        <v>14_Jun</v>
      </c>
      <c r="F3363" s="12" t="str">
        <f t="shared" si="326"/>
        <v>Jun-17</v>
      </c>
      <c r="G3363" s="12"/>
    </row>
    <row r="3364" spans="1:7">
      <c r="A3364" s="2">
        <f t="shared" si="328"/>
        <v>42901</v>
      </c>
      <c r="B3364" t="str">
        <f t="shared" si="327"/>
        <v>2017_06</v>
      </c>
      <c r="C3364" t="str">
        <f t="shared" si="323"/>
        <v>Jun</v>
      </c>
      <c r="D3364" t="str">
        <f t="shared" si="324"/>
        <v>2017_Jun</v>
      </c>
      <c r="E3364" s="12" t="str">
        <f t="shared" si="325"/>
        <v>15_Jun</v>
      </c>
      <c r="F3364" s="12" t="str">
        <f t="shared" si="326"/>
        <v>Jun-17</v>
      </c>
      <c r="G3364" s="12"/>
    </row>
    <row r="3365" spans="1:7">
      <c r="A3365" s="2">
        <f t="shared" si="328"/>
        <v>42902</v>
      </c>
      <c r="B3365" t="str">
        <f t="shared" si="327"/>
        <v>2017_06</v>
      </c>
      <c r="C3365" t="str">
        <f t="shared" si="323"/>
        <v>Jun</v>
      </c>
      <c r="D3365" t="str">
        <f t="shared" si="324"/>
        <v>2017_Jun</v>
      </c>
      <c r="E3365" s="12" t="str">
        <f t="shared" si="325"/>
        <v>16_Jun</v>
      </c>
      <c r="F3365" s="12" t="str">
        <f t="shared" si="326"/>
        <v>Jun-17</v>
      </c>
      <c r="G3365" s="12"/>
    </row>
    <row r="3366" spans="1:7">
      <c r="A3366" s="2">
        <f t="shared" si="328"/>
        <v>42903</v>
      </c>
      <c r="B3366" t="str">
        <f t="shared" si="327"/>
        <v>2017_06</v>
      </c>
      <c r="C3366" t="str">
        <f t="shared" si="323"/>
        <v>Jun</v>
      </c>
      <c r="D3366" t="str">
        <f t="shared" si="324"/>
        <v>2017_Jun</v>
      </c>
      <c r="E3366" s="12" t="str">
        <f t="shared" si="325"/>
        <v>17_Jun</v>
      </c>
      <c r="F3366" s="12" t="str">
        <f t="shared" si="326"/>
        <v>Jun-17</v>
      </c>
      <c r="G3366" s="12"/>
    </row>
    <row r="3367" spans="1:7">
      <c r="A3367" s="2">
        <f t="shared" si="328"/>
        <v>42904</v>
      </c>
      <c r="B3367" t="str">
        <f t="shared" si="327"/>
        <v>2017_06</v>
      </c>
      <c r="C3367" t="str">
        <f t="shared" si="323"/>
        <v>Jun</v>
      </c>
      <c r="D3367" t="str">
        <f t="shared" si="324"/>
        <v>2017_Jun</v>
      </c>
      <c r="E3367" s="12" t="str">
        <f t="shared" si="325"/>
        <v>18_Jun</v>
      </c>
      <c r="F3367" s="12" t="str">
        <f t="shared" si="326"/>
        <v>Jun-17</v>
      </c>
      <c r="G3367" s="12"/>
    </row>
    <row r="3368" spans="1:7">
      <c r="A3368" s="2">
        <f t="shared" si="328"/>
        <v>42905</v>
      </c>
      <c r="B3368" t="str">
        <f t="shared" si="327"/>
        <v>2017_06</v>
      </c>
      <c r="C3368" t="str">
        <f t="shared" si="323"/>
        <v>Jun</v>
      </c>
      <c r="D3368" t="str">
        <f t="shared" si="324"/>
        <v>2017_Jun</v>
      </c>
      <c r="E3368" s="12" t="str">
        <f t="shared" si="325"/>
        <v>19_Jun</v>
      </c>
      <c r="F3368" s="12" t="str">
        <f t="shared" si="326"/>
        <v>Jun-17</v>
      </c>
      <c r="G3368" s="12"/>
    </row>
    <row r="3369" spans="1:7">
      <c r="A3369" s="2">
        <f t="shared" si="328"/>
        <v>42906</v>
      </c>
      <c r="B3369" t="str">
        <f t="shared" si="327"/>
        <v>2017_06</v>
      </c>
      <c r="C3369" t="str">
        <f t="shared" si="323"/>
        <v>Jun</v>
      </c>
      <c r="D3369" t="str">
        <f t="shared" si="324"/>
        <v>2017_Jun</v>
      </c>
      <c r="E3369" s="12" t="str">
        <f t="shared" si="325"/>
        <v>20_Jun</v>
      </c>
      <c r="F3369" s="12" t="str">
        <f t="shared" si="326"/>
        <v>Jun-17</v>
      </c>
      <c r="G3369" s="12"/>
    </row>
    <row r="3370" spans="1:7">
      <c r="A3370" s="2">
        <f t="shared" si="328"/>
        <v>42907</v>
      </c>
      <c r="B3370" t="str">
        <f t="shared" si="327"/>
        <v>2017_06</v>
      </c>
      <c r="C3370" t="str">
        <f t="shared" si="323"/>
        <v>Jun</v>
      </c>
      <c r="D3370" t="str">
        <f t="shared" si="324"/>
        <v>2017_Jun</v>
      </c>
      <c r="E3370" s="12" t="str">
        <f t="shared" si="325"/>
        <v>21_Jun</v>
      </c>
      <c r="F3370" s="12" t="str">
        <f t="shared" si="326"/>
        <v>Jun-17</v>
      </c>
      <c r="G3370" s="12"/>
    </row>
    <row r="3371" spans="1:7">
      <c r="A3371" s="2">
        <f t="shared" si="328"/>
        <v>42908</v>
      </c>
      <c r="B3371" t="str">
        <f t="shared" si="327"/>
        <v>2017_06</v>
      </c>
      <c r="C3371" t="str">
        <f t="shared" si="323"/>
        <v>Jun</v>
      </c>
      <c r="D3371" t="str">
        <f t="shared" si="324"/>
        <v>2017_Jun</v>
      </c>
      <c r="E3371" s="12" t="str">
        <f t="shared" si="325"/>
        <v>22_Jun</v>
      </c>
      <c r="F3371" s="12" t="str">
        <f t="shared" si="326"/>
        <v>Jun-17</v>
      </c>
      <c r="G3371" s="12"/>
    </row>
    <row r="3372" spans="1:7">
      <c r="A3372" s="2">
        <f t="shared" si="328"/>
        <v>42909</v>
      </c>
      <c r="B3372" t="str">
        <f t="shared" si="327"/>
        <v>2017_06</v>
      </c>
      <c r="C3372" t="str">
        <f t="shared" si="323"/>
        <v>Jun</v>
      </c>
      <c r="D3372" t="str">
        <f t="shared" si="324"/>
        <v>2017_Jun</v>
      </c>
      <c r="E3372" s="12" t="str">
        <f t="shared" si="325"/>
        <v>23_Jun</v>
      </c>
      <c r="F3372" s="12" t="str">
        <f t="shared" si="326"/>
        <v>Jun-17</v>
      </c>
      <c r="G3372" s="12"/>
    </row>
    <row r="3373" spans="1:7">
      <c r="A3373" s="2">
        <f t="shared" si="328"/>
        <v>42910</v>
      </c>
      <c r="B3373" t="str">
        <f t="shared" si="327"/>
        <v>2017_06</v>
      </c>
      <c r="C3373" t="str">
        <f t="shared" si="323"/>
        <v>Jun</v>
      </c>
      <c r="D3373" t="str">
        <f t="shared" si="324"/>
        <v>2017_Jun</v>
      </c>
      <c r="E3373" s="12" t="str">
        <f t="shared" si="325"/>
        <v>24_Jun</v>
      </c>
      <c r="F3373" s="12" t="str">
        <f t="shared" si="326"/>
        <v>Jun-17</v>
      </c>
      <c r="G3373" s="12"/>
    </row>
    <row r="3374" spans="1:7">
      <c r="A3374" s="2">
        <f t="shared" si="328"/>
        <v>42911</v>
      </c>
      <c r="B3374" t="str">
        <f t="shared" si="327"/>
        <v>2017_06</v>
      </c>
      <c r="C3374" t="str">
        <f t="shared" si="323"/>
        <v>Jun</v>
      </c>
      <c r="D3374" t="str">
        <f t="shared" si="324"/>
        <v>2017_Jun</v>
      </c>
      <c r="E3374" s="12" t="str">
        <f t="shared" si="325"/>
        <v>25_Jun</v>
      </c>
      <c r="F3374" s="12" t="str">
        <f t="shared" si="326"/>
        <v>Jun-17</v>
      </c>
      <c r="G3374" s="12"/>
    </row>
    <row r="3375" spans="1:7">
      <c r="A3375" s="2">
        <f t="shared" si="328"/>
        <v>42912</v>
      </c>
      <c r="B3375" t="str">
        <f t="shared" si="327"/>
        <v>2017_06</v>
      </c>
      <c r="C3375" t="str">
        <f t="shared" si="323"/>
        <v>Jun</v>
      </c>
      <c r="D3375" t="str">
        <f t="shared" si="324"/>
        <v>2017_Jun</v>
      </c>
      <c r="E3375" s="12" t="str">
        <f t="shared" si="325"/>
        <v>26_Jun</v>
      </c>
      <c r="F3375" s="12" t="str">
        <f t="shared" si="326"/>
        <v>Jun-17</v>
      </c>
      <c r="G3375" s="12"/>
    </row>
    <row r="3376" spans="1:7">
      <c r="A3376" s="2">
        <f t="shared" si="328"/>
        <v>42913</v>
      </c>
      <c r="B3376" t="str">
        <f t="shared" si="327"/>
        <v>2017_06</v>
      </c>
      <c r="C3376" t="str">
        <f t="shared" si="323"/>
        <v>Jun</v>
      </c>
      <c r="D3376" t="str">
        <f t="shared" si="324"/>
        <v>2017_Jun</v>
      </c>
      <c r="E3376" s="12" t="str">
        <f t="shared" si="325"/>
        <v>27_Jun</v>
      </c>
      <c r="F3376" s="12" t="str">
        <f t="shared" si="326"/>
        <v>Jun-17</v>
      </c>
      <c r="G3376" s="12"/>
    </row>
    <row r="3377" spans="1:7">
      <c r="A3377" s="2">
        <f t="shared" si="328"/>
        <v>42914</v>
      </c>
      <c r="B3377" t="str">
        <f t="shared" si="327"/>
        <v>2017_06</v>
      </c>
      <c r="C3377" t="str">
        <f t="shared" si="323"/>
        <v>Jun</v>
      </c>
      <c r="D3377" t="str">
        <f t="shared" si="324"/>
        <v>2017_Jun</v>
      </c>
      <c r="E3377" s="12" t="str">
        <f t="shared" si="325"/>
        <v>28_Jun</v>
      </c>
      <c r="F3377" s="12" t="str">
        <f t="shared" si="326"/>
        <v>Jun-17</v>
      </c>
      <c r="G3377" s="12"/>
    </row>
    <row r="3378" spans="1:7">
      <c r="A3378" s="2">
        <f t="shared" si="328"/>
        <v>42915</v>
      </c>
      <c r="B3378" t="str">
        <f t="shared" si="327"/>
        <v>2017_06</v>
      </c>
      <c r="C3378" t="str">
        <f t="shared" si="323"/>
        <v>Jun</v>
      </c>
      <c r="D3378" t="str">
        <f t="shared" si="324"/>
        <v>2017_Jun</v>
      </c>
      <c r="E3378" s="12" t="str">
        <f t="shared" si="325"/>
        <v>29_Jun</v>
      </c>
      <c r="F3378" s="12" t="str">
        <f t="shared" si="326"/>
        <v>Jun-17</v>
      </c>
      <c r="G3378" s="12"/>
    </row>
    <row r="3379" spans="1:7">
      <c r="A3379" s="2">
        <f t="shared" si="328"/>
        <v>42916</v>
      </c>
      <c r="B3379" t="str">
        <f t="shared" si="327"/>
        <v>2017_06</v>
      </c>
      <c r="C3379" t="str">
        <f t="shared" si="323"/>
        <v>Jun</v>
      </c>
      <c r="D3379" t="str">
        <f t="shared" si="324"/>
        <v>2017_Jun</v>
      </c>
      <c r="E3379" s="12" t="str">
        <f t="shared" si="325"/>
        <v>30_Jun</v>
      </c>
      <c r="F3379" s="12" t="str">
        <f t="shared" si="326"/>
        <v>Jun-17</v>
      </c>
      <c r="G3379" s="12"/>
    </row>
    <row r="3380" spans="1:7">
      <c r="A3380" s="2">
        <f t="shared" si="328"/>
        <v>42917</v>
      </c>
      <c r="B3380" t="str">
        <f t="shared" si="327"/>
        <v>2017_07</v>
      </c>
      <c r="C3380" t="str">
        <f t="shared" si="323"/>
        <v>Jul</v>
      </c>
      <c r="D3380" t="str">
        <f t="shared" si="324"/>
        <v>2017_Jul</v>
      </c>
      <c r="E3380" s="12" t="str">
        <f t="shared" si="325"/>
        <v>01_Jul</v>
      </c>
      <c r="F3380" s="12" t="str">
        <f t="shared" si="326"/>
        <v>Jul-17</v>
      </c>
      <c r="G3380" s="12"/>
    </row>
    <row r="3381" spans="1:7">
      <c r="A3381" s="2">
        <f t="shared" si="328"/>
        <v>42918</v>
      </c>
      <c r="B3381" t="str">
        <f t="shared" si="327"/>
        <v>2017_07</v>
      </c>
      <c r="C3381" t="str">
        <f t="shared" si="323"/>
        <v>Jul</v>
      </c>
      <c r="D3381" t="str">
        <f t="shared" si="324"/>
        <v>2017_Jul</v>
      </c>
      <c r="E3381" s="12" t="str">
        <f t="shared" si="325"/>
        <v>02_Jul</v>
      </c>
      <c r="F3381" s="12" t="str">
        <f t="shared" si="326"/>
        <v>Jul-17</v>
      </c>
      <c r="G3381" s="12"/>
    </row>
    <row r="3382" spans="1:7">
      <c r="A3382" s="2">
        <f t="shared" si="328"/>
        <v>42919</v>
      </c>
      <c r="B3382" t="str">
        <f t="shared" si="327"/>
        <v>2017_07</v>
      </c>
      <c r="C3382" t="str">
        <f t="shared" si="323"/>
        <v>Jul</v>
      </c>
      <c r="D3382" t="str">
        <f t="shared" si="324"/>
        <v>2017_Jul</v>
      </c>
      <c r="E3382" s="12" t="str">
        <f t="shared" si="325"/>
        <v>03_Jul</v>
      </c>
      <c r="F3382" s="12" t="str">
        <f t="shared" si="326"/>
        <v>Jul-17</v>
      </c>
      <c r="G3382" s="12"/>
    </row>
    <row r="3383" spans="1:7">
      <c r="A3383" s="2">
        <f t="shared" si="328"/>
        <v>42920</v>
      </c>
      <c r="B3383" t="str">
        <f t="shared" si="327"/>
        <v>2017_07</v>
      </c>
      <c r="C3383" t="str">
        <f t="shared" si="323"/>
        <v>Jul</v>
      </c>
      <c r="D3383" t="str">
        <f t="shared" si="324"/>
        <v>2017_Jul</v>
      </c>
      <c r="E3383" s="12" t="str">
        <f t="shared" si="325"/>
        <v>04_Jul</v>
      </c>
      <c r="F3383" s="12" t="str">
        <f t="shared" si="326"/>
        <v>Jul-17</v>
      </c>
      <c r="G3383" s="12"/>
    </row>
    <row r="3384" spans="1:7">
      <c r="A3384" s="2">
        <f t="shared" si="328"/>
        <v>42921</v>
      </c>
      <c r="B3384" t="str">
        <f t="shared" si="327"/>
        <v>2017_07</v>
      </c>
      <c r="C3384" t="str">
        <f t="shared" si="323"/>
        <v>Jul</v>
      </c>
      <c r="D3384" t="str">
        <f t="shared" si="324"/>
        <v>2017_Jul</v>
      </c>
      <c r="E3384" s="12" t="str">
        <f t="shared" si="325"/>
        <v>05_Jul</v>
      </c>
      <c r="F3384" s="12" t="str">
        <f t="shared" si="326"/>
        <v>Jul-17</v>
      </c>
      <c r="G3384" s="12"/>
    </row>
    <row r="3385" spans="1:7">
      <c r="A3385" s="2">
        <f t="shared" si="328"/>
        <v>42922</v>
      </c>
      <c r="B3385" t="str">
        <f t="shared" si="327"/>
        <v>2017_07</v>
      </c>
      <c r="C3385" t="str">
        <f t="shared" si="323"/>
        <v>Jul</v>
      </c>
      <c r="D3385" t="str">
        <f t="shared" si="324"/>
        <v>2017_Jul</v>
      </c>
      <c r="E3385" s="12" t="str">
        <f t="shared" si="325"/>
        <v>06_Jul</v>
      </c>
      <c r="F3385" s="12" t="str">
        <f t="shared" si="326"/>
        <v>Jul-17</v>
      </c>
      <c r="G3385" s="12"/>
    </row>
    <row r="3386" spans="1:7">
      <c r="A3386" s="2">
        <f t="shared" si="328"/>
        <v>42923</v>
      </c>
      <c r="B3386" t="str">
        <f t="shared" si="327"/>
        <v>2017_07</v>
      </c>
      <c r="C3386" t="str">
        <f t="shared" si="323"/>
        <v>Jul</v>
      </c>
      <c r="D3386" t="str">
        <f t="shared" si="324"/>
        <v>2017_Jul</v>
      </c>
      <c r="E3386" s="12" t="str">
        <f t="shared" si="325"/>
        <v>07_Jul</v>
      </c>
      <c r="F3386" s="12" t="str">
        <f t="shared" si="326"/>
        <v>Jul-17</v>
      </c>
      <c r="G3386" s="12"/>
    </row>
    <row r="3387" spans="1:7">
      <c r="A3387" s="2">
        <f t="shared" si="328"/>
        <v>42924</v>
      </c>
      <c r="B3387" t="str">
        <f t="shared" si="327"/>
        <v>2017_07</v>
      </c>
      <c r="C3387" t="str">
        <f t="shared" si="323"/>
        <v>Jul</v>
      </c>
      <c r="D3387" t="str">
        <f t="shared" si="324"/>
        <v>2017_Jul</v>
      </c>
      <c r="E3387" s="12" t="str">
        <f t="shared" si="325"/>
        <v>08_Jul</v>
      </c>
      <c r="F3387" s="12" t="str">
        <f t="shared" si="326"/>
        <v>Jul-17</v>
      </c>
      <c r="G3387" s="12"/>
    </row>
    <row r="3388" spans="1:7">
      <c r="A3388" s="2">
        <f t="shared" si="328"/>
        <v>42925</v>
      </c>
      <c r="B3388" t="str">
        <f t="shared" si="327"/>
        <v>2017_07</v>
      </c>
      <c r="C3388" t="str">
        <f t="shared" si="323"/>
        <v>Jul</v>
      </c>
      <c r="D3388" t="str">
        <f t="shared" si="324"/>
        <v>2017_Jul</v>
      </c>
      <c r="E3388" s="12" t="str">
        <f t="shared" si="325"/>
        <v>09_Jul</v>
      </c>
      <c r="F3388" s="12" t="str">
        <f t="shared" si="326"/>
        <v>Jul-17</v>
      </c>
      <c r="G3388" s="12"/>
    </row>
    <row r="3389" spans="1:7">
      <c r="A3389" s="2">
        <f t="shared" si="328"/>
        <v>42926</v>
      </c>
      <c r="B3389" t="str">
        <f t="shared" si="327"/>
        <v>2017_07</v>
      </c>
      <c r="C3389" t="str">
        <f t="shared" si="323"/>
        <v>Jul</v>
      </c>
      <c r="D3389" t="str">
        <f t="shared" si="324"/>
        <v>2017_Jul</v>
      </c>
      <c r="E3389" s="12" t="str">
        <f t="shared" si="325"/>
        <v>10_Jul</v>
      </c>
      <c r="F3389" s="12" t="str">
        <f t="shared" si="326"/>
        <v>Jul-17</v>
      </c>
      <c r="G3389" s="12"/>
    </row>
    <row r="3390" spans="1:7">
      <c r="A3390" s="2">
        <f t="shared" si="328"/>
        <v>42927</v>
      </c>
      <c r="B3390" t="str">
        <f t="shared" si="327"/>
        <v>2017_07</v>
      </c>
      <c r="C3390" t="str">
        <f t="shared" si="323"/>
        <v>Jul</v>
      </c>
      <c r="D3390" t="str">
        <f t="shared" si="324"/>
        <v>2017_Jul</v>
      </c>
      <c r="E3390" s="12" t="str">
        <f t="shared" si="325"/>
        <v>11_Jul</v>
      </c>
      <c r="F3390" s="12" t="str">
        <f t="shared" si="326"/>
        <v>Jul-17</v>
      </c>
      <c r="G3390" s="12"/>
    </row>
    <row r="3391" spans="1:7">
      <c r="A3391" s="2">
        <f t="shared" si="328"/>
        <v>42928</v>
      </c>
      <c r="B3391" t="str">
        <f t="shared" si="327"/>
        <v>2017_07</v>
      </c>
      <c r="C3391" t="str">
        <f t="shared" si="323"/>
        <v>Jul</v>
      </c>
      <c r="D3391" t="str">
        <f t="shared" si="324"/>
        <v>2017_Jul</v>
      </c>
      <c r="E3391" s="12" t="str">
        <f t="shared" si="325"/>
        <v>12_Jul</v>
      </c>
      <c r="F3391" s="12" t="str">
        <f t="shared" si="326"/>
        <v>Jul-17</v>
      </c>
      <c r="G3391" s="12"/>
    </row>
    <row r="3392" spans="1:7">
      <c r="A3392" s="2">
        <f t="shared" si="328"/>
        <v>42929</v>
      </c>
      <c r="B3392" t="str">
        <f t="shared" si="327"/>
        <v>2017_07</v>
      </c>
      <c r="C3392" t="str">
        <f t="shared" si="323"/>
        <v>Jul</v>
      </c>
      <c r="D3392" t="str">
        <f t="shared" si="324"/>
        <v>2017_Jul</v>
      </c>
      <c r="E3392" s="12" t="str">
        <f t="shared" si="325"/>
        <v>13_Jul</v>
      </c>
      <c r="F3392" s="12" t="str">
        <f t="shared" si="326"/>
        <v>Jul-17</v>
      </c>
      <c r="G3392" s="12"/>
    </row>
    <row r="3393" spans="1:7">
      <c r="A3393" s="2">
        <f t="shared" si="328"/>
        <v>42930</v>
      </c>
      <c r="B3393" t="str">
        <f t="shared" si="327"/>
        <v>2017_07</v>
      </c>
      <c r="C3393" t="str">
        <f t="shared" si="323"/>
        <v>Jul</v>
      </c>
      <c r="D3393" t="str">
        <f t="shared" si="324"/>
        <v>2017_Jul</v>
      </c>
      <c r="E3393" s="12" t="str">
        <f t="shared" si="325"/>
        <v>14_Jul</v>
      </c>
      <c r="F3393" s="12" t="str">
        <f t="shared" si="326"/>
        <v>Jul-17</v>
      </c>
      <c r="G3393" s="12"/>
    </row>
    <row r="3394" spans="1:7">
      <c r="A3394" s="2">
        <f t="shared" si="328"/>
        <v>42931</v>
      </c>
      <c r="B3394" t="str">
        <f t="shared" si="327"/>
        <v>2017_07</v>
      </c>
      <c r="C3394" t="str">
        <f t="shared" ref="C3394:C3457" si="329">VLOOKUP(TEXT(MONTH(A3394),"00"),$H$2:$I$13,2,FALSE)</f>
        <v>Jul</v>
      </c>
      <c r="D3394" t="str">
        <f t="shared" si="324"/>
        <v>2017_Jul</v>
      </c>
      <c r="E3394" s="12" t="str">
        <f t="shared" si="325"/>
        <v>15_Jul</v>
      </c>
      <c r="F3394" s="12" t="str">
        <f t="shared" si="326"/>
        <v>Jul-17</v>
      </c>
      <c r="G3394" s="12"/>
    </row>
    <row r="3395" spans="1:7">
      <c r="A3395" s="2">
        <f t="shared" si="328"/>
        <v>42932</v>
      </c>
      <c r="B3395" t="str">
        <f t="shared" si="327"/>
        <v>2017_07</v>
      </c>
      <c r="C3395" t="str">
        <f t="shared" si="329"/>
        <v>Jul</v>
      </c>
      <c r="D3395" t="str">
        <f t="shared" ref="D3395:D3458" si="330">TEXT(YEAR(A3395),"0000")&amp;"_"&amp;C3395</f>
        <v>2017_Jul</v>
      </c>
      <c r="E3395" s="12" t="str">
        <f t="shared" ref="E3395:E3458" si="331">VLOOKUP(DAY(A3395),$G$2:$H$32,2,FALSE)&amp;"_"&amp;C3395</f>
        <v>16_Jul</v>
      </c>
      <c r="F3395" s="12" t="str">
        <f t="shared" si="326"/>
        <v>Jul-17</v>
      </c>
      <c r="G3395" s="12"/>
    </row>
    <row r="3396" spans="1:7">
      <c r="A3396" s="2">
        <f t="shared" si="328"/>
        <v>42933</v>
      </c>
      <c r="B3396" t="str">
        <f t="shared" si="327"/>
        <v>2017_07</v>
      </c>
      <c r="C3396" t="str">
        <f t="shared" si="329"/>
        <v>Jul</v>
      </c>
      <c r="D3396" t="str">
        <f t="shared" si="330"/>
        <v>2017_Jul</v>
      </c>
      <c r="E3396" s="12" t="str">
        <f t="shared" si="331"/>
        <v>17_Jul</v>
      </c>
      <c r="F3396" s="12" t="str">
        <f t="shared" ref="F3396:F3459" si="332">C3396&amp;"-"&amp;RIGHT(YEAR(A3396),2)</f>
        <v>Jul-17</v>
      </c>
      <c r="G3396" s="12"/>
    </row>
    <row r="3397" spans="1:7">
      <c r="A3397" s="2">
        <f t="shared" si="328"/>
        <v>42934</v>
      </c>
      <c r="B3397" t="str">
        <f t="shared" si="327"/>
        <v>2017_07</v>
      </c>
      <c r="C3397" t="str">
        <f t="shared" si="329"/>
        <v>Jul</v>
      </c>
      <c r="D3397" t="str">
        <f t="shared" si="330"/>
        <v>2017_Jul</v>
      </c>
      <c r="E3397" s="12" t="str">
        <f t="shared" si="331"/>
        <v>18_Jul</v>
      </c>
      <c r="F3397" s="12" t="str">
        <f t="shared" si="332"/>
        <v>Jul-17</v>
      </c>
      <c r="G3397" s="12"/>
    </row>
    <row r="3398" spans="1:7">
      <c r="A3398" s="2">
        <f t="shared" si="328"/>
        <v>42935</v>
      </c>
      <c r="B3398" t="str">
        <f t="shared" si="327"/>
        <v>2017_07</v>
      </c>
      <c r="C3398" t="str">
        <f t="shared" si="329"/>
        <v>Jul</v>
      </c>
      <c r="D3398" t="str">
        <f t="shared" si="330"/>
        <v>2017_Jul</v>
      </c>
      <c r="E3398" s="12" t="str">
        <f t="shared" si="331"/>
        <v>19_Jul</v>
      </c>
      <c r="F3398" s="12" t="str">
        <f t="shared" si="332"/>
        <v>Jul-17</v>
      </c>
      <c r="G3398" s="12"/>
    </row>
    <row r="3399" spans="1:7">
      <c r="A3399" s="2">
        <f t="shared" si="328"/>
        <v>42936</v>
      </c>
      <c r="B3399" t="str">
        <f t="shared" si="327"/>
        <v>2017_07</v>
      </c>
      <c r="C3399" t="str">
        <f t="shared" si="329"/>
        <v>Jul</v>
      </c>
      <c r="D3399" t="str">
        <f t="shared" si="330"/>
        <v>2017_Jul</v>
      </c>
      <c r="E3399" s="12" t="str">
        <f t="shared" si="331"/>
        <v>20_Jul</v>
      </c>
      <c r="F3399" s="12" t="str">
        <f t="shared" si="332"/>
        <v>Jul-17</v>
      </c>
      <c r="G3399" s="12"/>
    </row>
    <row r="3400" spans="1:7">
      <c r="A3400" s="2">
        <f t="shared" si="328"/>
        <v>42937</v>
      </c>
      <c r="B3400" t="str">
        <f t="shared" si="327"/>
        <v>2017_07</v>
      </c>
      <c r="C3400" t="str">
        <f t="shared" si="329"/>
        <v>Jul</v>
      </c>
      <c r="D3400" t="str">
        <f t="shared" si="330"/>
        <v>2017_Jul</v>
      </c>
      <c r="E3400" s="12" t="str">
        <f t="shared" si="331"/>
        <v>21_Jul</v>
      </c>
      <c r="F3400" s="12" t="str">
        <f t="shared" si="332"/>
        <v>Jul-17</v>
      </c>
      <c r="G3400" s="12"/>
    </row>
    <row r="3401" spans="1:7">
      <c r="A3401" s="2">
        <f t="shared" si="328"/>
        <v>42938</v>
      </c>
      <c r="B3401" t="str">
        <f t="shared" si="327"/>
        <v>2017_07</v>
      </c>
      <c r="C3401" t="str">
        <f t="shared" si="329"/>
        <v>Jul</v>
      </c>
      <c r="D3401" t="str">
        <f t="shared" si="330"/>
        <v>2017_Jul</v>
      </c>
      <c r="E3401" s="12" t="str">
        <f t="shared" si="331"/>
        <v>22_Jul</v>
      </c>
      <c r="F3401" s="12" t="str">
        <f t="shared" si="332"/>
        <v>Jul-17</v>
      </c>
      <c r="G3401" s="12"/>
    </row>
    <row r="3402" spans="1:7">
      <c r="A3402" s="2">
        <f t="shared" si="328"/>
        <v>42939</v>
      </c>
      <c r="B3402" t="str">
        <f t="shared" si="327"/>
        <v>2017_07</v>
      </c>
      <c r="C3402" t="str">
        <f t="shared" si="329"/>
        <v>Jul</v>
      </c>
      <c r="D3402" t="str">
        <f t="shared" si="330"/>
        <v>2017_Jul</v>
      </c>
      <c r="E3402" s="12" t="str">
        <f t="shared" si="331"/>
        <v>23_Jul</v>
      </c>
      <c r="F3402" s="12" t="str">
        <f t="shared" si="332"/>
        <v>Jul-17</v>
      </c>
      <c r="G3402" s="12"/>
    </row>
    <row r="3403" spans="1:7">
      <c r="A3403" s="2">
        <f t="shared" si="328"/>
        <v>42940</v>
      </c>
      <c r="B3403" t="str">
        <f t="shared" ref="B3403:B3466" si="333">TEXT(YEAR(A3403),"0000")&amp;"_"&amp;TEXT(MONTH(A3403),"00")</f>
        <v>2017_07</v>
      </c>
      <c r="C3403" t="str">
        <f t="shared" si="329"/>
        <v>Jul</v>
      </c>
      <c r="D3403" t="str">
        <f t="shared" si="330"/>
        <v>2017_Jul</v>
      </c>
      <c r="E3403" s="12" t="str">
        <f t="shared" si="331"/>
        <v>24_Jul</v>
      </c>
      <c r="F3403" s="12" t="str">
        <f t="shared" si="332"/>
        <v>Jul-17</v>
      </c>
      <c r="G3403" s="12"/>
    </row>
    <row r="3404" spans="1:7">
      <c r="A3404" s="2">
        <f t="shared" ref="A3404:A3467" si="334">A3403+1</f>
        <v>42941</v>
      </c>
      <c r="B3404" t="str">
        <f t="shared" si="333"/>
        <v>2017_07</v>
      </c>
      <c r="C3404" t="str">
        <f t="shared" si="329"/>
        <v>Jul</v>
      </c>
      <c r="D3404" t="str">
        <f t="shared" si="330"/>
        <v>2017_Jul</v>
      </c>
      <c r="E3404" s="12" t="str">
        <f t="shared" si="331"/>
        <v>25_Jul</v>
      </c>
      <c r="F3404" s="12" t="str">
        <f t="shared" si="332"/>
        <v>Jul-17</v>
      </c>
      <c r="G3404" s="12"/>
    </row>
    <row r="3405" spans="1:7">
      <c r="A3405" s="2">
        <f t="shared" si="334"/>
        <v>42942</v>
      </c>
      <c r="B3405" t="str">
        <f t="shared" si="333"/>
        <v>2017_07</v>
      </c>
      <c r="C3405" t="str">
        <f t="shared" si="329"/>
        <v>Jul</v>
      </c>
      <c r="D3405" t="str">
        <f t="shared" si="330"/>
        <v>2017_Jul</v>
      </c>
      <c r="E3405" s="12" t="str">
        <f t="shared" si="331"/>
        <v>26_Jul</v>
      </c>
      <c r="F3405" s="12" t="str">
        <f t="shared" si="332"/>
        <v>Jul-17</v>
      </c>
      <c r="G3405" s="12"/>
    </row>
    <row r="3406" spans="1:7">
      <c r="A3406" s="2">
        <f t="shared" si="334"/>
        <v>42943</v>
      </c>
      <c r="B3406" t="str">
        <f t="shared" si="333"/>
        <v>2017_07</v>
      </c>
      <c r="C3406" t="str">
        <f t="shared" si="329"/>
        <v>Jul</v>
      </c>
      <c r="D3406" t="str">
        <f t="shared" si="330"/>
        <v>2017_Jul</v>
      </c>
      <c r="E3406" s="12" t="str">
        <f t="shared" si="331"/>
        <v>27_Jul</v>
      </c>
      <c r="F3406" s="12" t="str">
        <f t="shared" si="332"/>
        <v>Jul-17</v>
      </c>
      <c r="G3406" s="12"/>
    </row>
    <row r="3407" spans="1:7">
      <c r="A3407" s="2">
        <f t="shared" si="334"/>
        <v>42944</v>
      </c>
      <c r="B3407" t="str">
        <f t="shared" si="333"/>
        <v>2017_07</v>
      </c>
      <c r="C3407" t="str">
        <f t="shared" si="329"/>
        <v>Jul</v>
      </c>
      <c r="D3407" t="str">
        <f t="shared" si="330"/>
        <v>2017_Jul</v>
      </c>
      <c r="E3407" s="12" t="str">
        <f t="shared" si="331"/>
        <v>28_Jul</v>
      </c>
      <c r="F3407" s="12" t="str">
        <f t="shared" si="332"/>
        <v>Jul-17</v>
      </c>
      <c r="G3407" s="12"/>
    </row>
    <row r="3408" spans="1:7">
      <c r="A3408" s="2">
        <f t="shared" si="334"/>
        <v>42945</v>
      </c>
      <c r="B3408" t="str">
        <f t="shared" si="333"/>
        <v>2017_07</v>
      </c>
      <c r="C3408" t="str">
        <f t="shared" si="329"/>
        <v>Jul</v>
      </c>
      <c r="D3408" t="str">
        <f t="shared" si="330"/>
        <v>2017_Jul</v>
      </c>
      <c r="E3408" s="12" t="str">
        <f t="shared" si="331"/>
        <v>29_Jul</v>
      </c>
      <c r="F3408" s="12" t="str">
        <f t="shared" si="332"/>
        <v>Jul-17</v>
      </c>
      <c r="G3408" s="12"/>
    </row>
    <row r="3409" spans="1:7">
      <c r="A3409" s="2">
        <f t="shared" si="334"/>
        <v>42946</v>
      </c>
      <c r="B3409" t="str">
        <f t="shared" si="333"/>
        <v>2017_07</v>
      </c>
      <c r="C3409" t="str">
        <f t="shared" si="329"/>
        <v>Jul</v>
      </c>
      <c r="D3409" t="str">
        <f t="shared" si="330"/>
        <v>2017_Jul</v>
      </c>
      <c r="E3409" s="12" t="str">
        <f t="shared" si="331"/>
        <v>30_Jul</v>
      </c>
      <c r="F3409" s="12" t="str">
        <f t="shared" si="332"/>
        <v>Jul-17</v>
      </c>
      <c r="G3409" s="12"/>
    </row>
    <row r="3410" spans="1:7">
      <c r="A3410" s="2">
        <f t="shared" si="334"/>
        <v>42947</v>
      </c>
      <c r="B3410" t="str">
        <f t="shared" si="333"/>
        <v>2017_07</v>
      </c>
      <c r="C3410" t="str">
        <f t="shared" si="329"/>
        <v>Jul</v>
      </c>
      <c r="D3410" t="str">
        <f t="shared" si="330"/>
        <v>2017_Jul</v>
      </c>
      <c r="E3410" s="12" t="str">
        <f t="shared" si="331"/>
        <v>31_Jul</v>
      </c>
      <c r="F3410" s="12" t="str">
        <f t="shared" si="332"/>
        <v>Jul-17</v>
      </c>
      <c r="G3410" s="12"/>
    </row>
    <row r="3411" spans="1:7">
      <c r="A3411" s="2">
        <f t="shared" si="334"/>
        <v>42948</v>
      </c>
      <c r="B3411" t="str">
        <f t="shared" si="333"/>
        <v>2017_08</v>
      </c>
      <c r="C3411" t="str">
        <f t="shared" si="329"/>
        <v>Aug</v>
      </c>
      <c r="D3411" t="str">
        <f t="shared" si="330"/>
        <v>2017_Aug</v>
      </c>
      <c r="E3411" s="12" t="str">
        <f t="shared" si="331"/>
        <v>01_Aug</v>
      </c>
      <c r="F3411" s="12" t="str">
        <f t="shared" si="332"/>
        <v>Aug-17</v>
      </c>
      <c r="G3411" s="12"/>
    </row>
    <row r="3412" spans="1:7">
      <c r="A3412" s="2">
        <f t="shared" si="334"/>
        <v>42949</v>
      </c>
      <c r="B3412" t="str">
        <f t="shared" si="333"/>
        <v>2017_08</v>
      </c>
      <c r="C3412" t="str">
        <f t="shared" si="329"/>
        <v>Aug</v>
      </c>
      <c r="D3412" t="str">
        <f t="shared" si="330"/>
        <v>2017_Aug</v>
      </c>
      <c r="E3412" s="12" t="str">
        <f t="shared" si="331"/>
        <v>02_Aug</v>
      </c>
      <c r="F3412" s="12" t="str">
        <f t="shared" si="332"/>
        <v>Aug-17</v>
      </c>
      <c r="G3412" s="12"/>
    </row>
    <row r="3413" spans="1:7">
      <c r="A3413" s="2">
        <f t="shared" si="334"/>
        <v>42950</v>
      </c>
      <c r="B3413" t="str">
        <f t="shared" si="333"/>
        <v>2017_08</v>
      </c>
      <c r="C3413" t="str">
        <f t="shared" si="329"/>
        <v>Aug</v>
      </c>
      <c r="D3413" t="str">
        <f t="shared" si="330"/>
        <v>2017_Aug</v>
      </c>
      <c r="E3413" s="12" t="str">
        <f t="shared" si="331"/>
        <v>03_Aug</v>
      </c>
      <c r="F3413" s="12" t="str">
        <f t="shared" si="332"/>
        <v>Aug-17</v>
      </c>
      <c r="G3413" s="12"/>
    </row>
    <row r="3414" spans="1:7">
      <c r="A3414" s="2">
        <f t="shared" si="334"/>
        <v>42951</v>
      </c>
      <c r="B3414" t="str">
        <f t="shared" si="333"/>
        <v>2017_08</v>
      </c>
      <c r="C3414" t="str">
        <f t="shared" si="329"/>
        <v>Aug</v>
      </c>
      <c r="D3414" t="str">
        <f t="shared" si="330"/>
        <v>2017_Aug</v>
      </c>
      <c r="E3414" s="12" t="str">
        <f t="shared" si="331"/>
        <v>04_Aug</v>
      </c>
      <c r="F3414" s="12" t="str">
        <f t="shared" si="332"/>
        <v>Aug-17</v>
      </c>
      <c r="G3414" s="12"/>
    </row>
    <row r="3415" spans="1:7">
      <c r="A3415" s="2">
        <f t="shared" si="334"/>
        <v>42952</v>
      </c>
      <c r="B3415" t="str">
        <f t="shared" si="333"/>
        <v>2017_08</v>
      </c>
      <c r="C3415" t="str">
        <f t="shared" si="329"/>
        <v>Aug</v>
      </c>
      <c r="D3415" t="str">
        <f t="shared" si="330"/>
        <v>2017_Aug</v>
      </c>
      <c r="E3415" s="12" t="str">
        <f t="shared" si="331"/>
        <v>05_Aug</v>
      </c>
      <c r="F3415" s="12" t="str">
        <f t="shared" si="332"/>
        <v>Aug-17</v>
      </c>
      <c r="G3415" s="12"/>
    </row>
    <row r="3416" spans="1:7">
      <c r="A3416" s="2">
        <f t="shared" si="334"/>
        <v>42953</v>
      </c>
      <c r="B3416" t="str">
        <f t="shared" si="333"/>
        <v>2017_08</v>
      </c>
      <c r="C3416" t="str">
        <f t="shared" si="329"/>
        <v>Aug</v>
      </c>
      <c r="D3416" t="str">
        <f t="shared" si="330"/>
        <v>2017_Aug</v>
      </c>
      <c r="E3416" s="12" t="str">
        <f t="shared" si="331"/>
        <v>06_Aug</v>
      </c>
      <c r="F3416" s="12" t="str">
        <f t="shared" si="332"/>
        <v>Aug-17</v>
      </c>
      <c r="G3416" s="12"/>
    </row>
    <row r="3417" spans="1:7">
      <c r="A3417" s="2">
        <f t="shared" si="334"/>
        <v>42954</v>
      </c>
      <c r="B3417" t="str">
        <f t="shared" si="333"/>
        <v>2017_08</v>
      </c>
      <c r="C3417" t="str">
        <f t="shared" si="329"/>
        <v>Aug</v>
      </c>
      <c r="D3417" t="str">
        <f t="shared" si="330"/>
        <v>2017_Aug</v>
      </c>
      <c r="E3417" s="12" t="str">
        <f t="shared" si="331"/>
        <v>07_Aug</v>
      </c>
      <c r="F3417" s="12" t="str">
        <f t="shared" si="332"/>
        <v>Aug-17</v>
      </c>
      <c r="G3417" s="12"/>
    </row>
    <row r="3418" spans="1:7">
      <c r="A3418" s="2">
        <f t="shared" si="334"/>
        <v>42955</v>
      </c>
      <c r="B3418" t="str">
        <f t="shared" si="333"/>
        <v>2017_08</v>
      </c>
      <c r="C3418" t="str">
        <f t="shared" si="329"/>
        <v>Aug</v>
      </c>
      <c r="D3418" t="str">
        <f t="shared" si="330"/>
        <v>2017_Aug</v>
      </c>
      <c r="E3418" s="12" t="str">
        <f t="shared" si="331"/>
        <v>08_Aug</v>
      </c>
      <c r="F3418" s="12" t="str">
        <f t="shared" si="332"/>
        <v>Aug-17</v>
      </c>
      <c r="G3418" s="12"/>
    </row>
    <row r="3419" spans="1:7">
      <c r="A3419" s="2">
        <f t="shared" si="334"/>
        <v>42956</v>
      </c>
      <c r="B3419" t="str">
        <f t="shared" si="333"/>
        <v>2017_08</v>
      </c>
      <c r="C3419" t="str">
        <f t="shared" si="329"/>
        <v>Aug</v>
      </c>
      <c r="D3419" t="str">
        <f t="shared" si="330"/>
        <v>2017_Aug</v>
      </c>
      <c r="E3419" s="12" t="str">
        <f t="shared" si="331"/>
        <v>09_Aug</v>
      </c>
      <c r="F3419" s="12" t="str">
        <f t="shared" si="332"/>
        <v>Aug-17</v>
      </c>
      <c r="G3419" s="12"/>
    </row>
    <row r="3420" spans="1:7">
      <c r="A3420" s="2">
        <f t="shared" si="334"/>
        <v>42957</v>
      </c>
      <c r="B3420" t="str">
        <f t="shared" si="333"/>
        <v>2017_08</v>
      </c>
      <c r="C3420" t="str">
        <f t="shared" si="329"/>
        <v>Aug</v>
      </c>
      <c r="D3420" t="str">
        <f t="shared" si="330"/>
        <v>2017_Aug</v>
      </c>
      <c r="E3420" s="12" t="str">
        <f t="shared" si="331"/>
        <v>10_Aug</v>
      </c>
      <c r="F3420" s="12" t="str">
        <f t="shared" si="332"/>
        <v>Aug-17</v>
      </c>
      <c r="G3420" s="12"/>
    </row>
    <row r="3421" spans="1:7">
      <c r="A3421" s="2">
        <f t="shared" si="334"/>
        <v>42958</v>
      </c>
      <c r="B3421" t="str">
        <f t="shared" si="333"/>
        <v>2017_08</v>
      </c>
      <c r="C3421" t="str">
        <f t="shared" si="329"/>
        <v>Aug</v>
      </c>
      <c r="D3421" t="str">
        <f t="shared" si="330"/>
        <v>2017_Aug</v>
      </c>
      <c r="E3421" s="12" t="str">
        <f t="shared" si="331"/>
        <v>11_Aug</v>
      </c>
      <c r="F3421" s="12" t="str">
        <f t="shared" si="332"/>
        <v>Aug-17</v>
      </c>
      <c r="G3421" s="12"/>
    </row>
    <row r="3422" spans="1:7">
      <c r="A3422" s="2">
        <f t="shared" si="334"/>
        <v>42959</v>
      </c>
      <c r="B3422" t="str">
        <f t="shared" si="333"/>
        <v>2017_08</v>
      </c>
      <c r="C3422" t="str">
        <f t="shared" si="329"/>
        <v>Aug</v>
      </c>
      <c r="D3422" t="str">
        <f t="shared" si="330"/>
        <v>2017_Aug</v>
      </c>
      <c r="E3422" s="12" t="str">
        <f t="shared" si="331"/>
        <v>12_Aug</v>
      </c>
      <c r="F3422" s="12" t="str">
        <f t="shared" si="332"/>
        <v>Aug-17</v>
      </c>
      <c r="G3422" s="12"/>
    </row>
    <row r="3423" spans="1:7">
      <c r="A3423" s="2">
        <f t="shared" si="334"/>
        <v>42960</v>
      </c>
      <c r="B3423" t="str">
        <f t="shared" si="333"/>
        <v>2017_08</v>
      </c>
      <c r="C3423" t="str">
        <f t="shared" si="329"/>
        <v>Aug</v>
      </c>
      <c r="D3423" t="str">
        <f t="shared" si="330"/>
        <v>2017_Aug</v>
      </c>
      <c r="E3423" s="12" t="str">
        <f t="shared" si="331"/>
        <v>13_Aug</v>
      </c>
      <c r="F3423" s="12" t="str">
        <f t="shared" si="332"/>
        <v>Aug-17</v>
      </c>
      <c r="G3423" s="12"/>
    </row>
    <row r="3424" spans="1:7">
      <c r="A3424" s="2">
        <f t="shared" si="334"/>
        <v>42961</v>
      </c>
      <c r="B3424" t="str">
        <f t="shared" si="333"/>
        <v>2017_08</v>
      </c>
      <c r="C3424" t="str">
        <f t="shared" si="329"/>
        <v>Aug</v>
      </c>
      <c r="D3424" t="str">
        <f t="shared" si="330"/>
        <v>2017_Aug</v>
      </c>
      <c r="E3424" s="12" t="str">
        <f t="shared" si="331"/>
        <v>14_Aug</v>
      </c>
      <c r="F3424" s="12" t="str">
        <f t="shared" si="332"/>
        <v>Aug-17</v>
      </c>
      <c r="G3424" s="12"/>
    </row>
    <row r="3425" spans="1:7">
      <c r="A3425" s="2">
        <f t="shared" si="334"/>
        <v>42962</v>
      </c>
      <c r="B3425" t="str">
        <f t="shared" si="333"/>
        <v>2017_08</v>
      </c>
      <c r="C3425" t="str">
        <f t="shared" si="329"/>
        <v>Aug</v>
      </c>
      <c r="D3425" t="str">
        <f t="shared" si="330"/>
        <v>2017_Aug</v>
      </c>
      <c r="E3425" s="12" t="str">
        <f t="shared" si="331"/>
        <v>15_Aug</v>
      </c>
      <c r="F3425" s="12" t="str">
        <f t="shared" si="332"/>
        <v>Aug-17</v>
      </c>
      <c r="G3425" s="12"/>
    </row>
    <row r="3426" spans="1:7">
      <c r="A3426" s="2">
        <f t="shared" si="334"/>
        <v>42963</v>
      </c>
      <c r="B3426" t="str">
        <f t="shared" si="333"/>
        <v>2017_08</v>
      </c>
      <c r="C3426" t="str">
        <f t="shared" si="329"/>
        <v>Aug</v>
      </c>
      <c r="D3426" t="str">
        <f t="shared" si="330"/>
        <v>2017_Aug</v>
      </c>
      <c r="E3426" s="12" t="str">
        <f t="shared" si="331"/>
        <v>16_Aug</v>
      </c>
      <c r="F3426" s="12" t="str">
        <f t="shared" si="332"/>
        <v>Aug-17</v>
      </c>
      <c r="G3426" s="12"/>
    </row>
    <row r="3427" spans="1:7">
      <c r="A3427" s="2">
        <f t="shared" si="334"/>
        <v>42964</v>
      </c>
      <c r="B3427" t="str">
        <f t="shared" si="333"/>
        <v>2017_08</v>
      </c>
      <c r="C3427" t="str">
        <f t="shared" si="329"/>
        <v>Aug</v>
      </c>
      <c r="D3427" t="str">
        <f t="shared" si="330"/>
        <v>2017_Aug</v>
      </c>
      <c r="E3427" s="12" t="str">
        <f t="shared" si="331"/>
        <v>17_Aug</v>
      </c>
      <c r="F3427" s="12" t="str">
        <f t="shared" si="332"/>
        <v>Aug-17</v>
      </c>
      <c r="G3427" s="12"/>
    </row>
    <row r="3428" spans="1:7">
      <c r="A3428" s="2">
        <f t="shared" si="334"/>
        <v>42965</v>
      </c>
      <c r="B3428" t="str">
        <f t="shared" si="333"/>
        <v>2017_08</v>
      </c>
      <c r="C3428" t="str">
        <f t="shared" si="329"/>
        <v>Aug</v>
      </c>
      <c r="D3428" t="str">
        <f t="shared" si="330"/>
        <v>2017_Aug</v>
      </c>
      <c r="E3428" s="12" t="str">
        <f t="shared" si="331"/>
        <v>18_Aug</v>
      </c>
      <c r="F3428" s="12" t="str">
        <f t="shared" si="332"/>
        <v>Aug-17</v>
      </c>
      <c r="G3428" s="12"/>
    </row>
    <row r="3429" spans="1:7">
      <c r="A3429" s="2">
        <f t="shared" si="334"/>
        <v>42966</v>
      </c>
      <c r="B3429" t="str">
        <f t="shared" si="333"/>
        <v>2017_08</v>
      </c>
      <c r="C3429" t="str">
        <f t="shared" si="329"/>
        <v>Aug</v>
      </c>
      <c r="D3429" t="str">
        <f t="shared" si="330"/>
        <v>2017_Aug</v>
      </c>
      <c r="E3429" s="12" t="str">
        <f t="shared" si="331"/>
        <v>19_Aug</v>
      </c>
      <c r="F3429" s="12" t="str">
        <f t="shared" si="332"/>
        <v>Aug-17</v>
      </c>
      <c r="G3429" s="12"/>
    </row>
    <row r="3430" spans="1:7">
      <c r="A3430" s="2">
        <f t="shared" si="334"/>
        <v>42967</v>
      </c>
      <c r="B3430" t="str">
        <f t="shared" si="333"/>
        <v>2017_08</v>
      </c>
      <c r="C3430" t="str">
        <f t="shared" si="329"/>
        <v>Aug</v>
      </c>
      <c r="D3430" t="str">
        <f t="shared" si="330"/>
        <v>2017_Aug</v>
      </c>
      <c r="E3430" s="12" t="str">
        <f t="shared" si="331"/>
        <v>20_Aug</v>
      </c>
      <c r="F3430" s="12" t="str">
        <f t="shared" si="332"/>
        <v>Aug-17</v>
      </c>
      <c r="G3430" s="12"/>
    </row>
    <row r="3431" spans="1:7">
      <c r="A3431" s="2">
        <f t="shared" si="334"/>
        <v>42968</v>
      </c>
      <c r="B3431" t="str">
        <f t="shared" si="333"/>
        <v>2017_08</v>
      </c>
      <c r="C3431" t="str">
        <f t="shared" si="329"/>
        <v>Aug</v>
      </c>
      <c r="D3431" t="str">
        <f t="shared" si="330"/>
        <v>2017_Aug</v>
      </c>
      <c r="E3431" s="12" t="str">
        <f t="shared" si="331"/>
        <v>21_Aug</v>
      </c>
      <c r="F3431" s="12" t="str">
        <f t="shared" si="332"/>
        <v>Aug-17</v>
      </c>
      <c r="G3431" s="12"/>
    </row>
    <row r="3432" spans="1:7">
      <c r="A3432" s="2">
        <f t="shared" si="334"/>
        <v>42969</v>
      </c>
      <c r="B3432" t="str">
        <f t="shared" si="333"/>
        <v>2017_08</v>
      </c>
      <c r="C3432" t="str">
        <f t="shared" si="329"/>
        <v>Aug</v>
      </c>
      <c r="D3432" t="str">
        <f t="shared" si="330"/>
        <v>2017_Aug</v>
      </c>
      <c r="E3432" s="12" t="str">
        <f t="shared" si="331"/>
        <v>22_Aug</v>
      </c>
      <c r="F3432" s="12" t="str">
        <f t="shared" si="332"/>
        <v>Aug-17</v>
      </c>
      <c r="G3432" s="12"/>
    </row>
    <row r="3433" spans="1:7">
      <c r="A3433" s="2">
        <f t="shared" si="334"/>
        <v>42970</v>
      </c>
      <c r="B3433" t="str">
        <f t="shared" si="333"/>
        <v>2017_08</v>
      </c>
      <c r="C3433" t="str">
        <f t="shared" si="329"/>
        <v>Aug</v>
      </c>
      <c r="D3433" t="str">
        <f t="shared" si="330"/>
        <v>2017_Aug</v>
      </c>
      <c r="E3433" s="12" t="str">
        <f t="shared" si="331"/>
        <v>23_Aug</v>
      </c>
      <c r="F3433" s="12" t="str">
        <f t="shared" si="332"/>
        <v>Aug-17</v>
      </c>
      <c r="G3433" s="12"/>
    </row>
    <row r="3434" spans="1:7">
      <c r="A3434" s="2">
        <f t="shared" si="334"/>
        <v>42971</v>
      </c>
      <c r="B3434" t="str">
        <f t="shared" si="333"/>
        <v>2017_08</v>
      </c>
      <c r="C3434" t="str">
        <f t="shared" si="329"/>
        <v>Aug</v>
      </c>
      <c r="D3434" t="str">
        <f t="shared" si="330"/>
        <v>2017_Aug</v>
      </c>
      <c r="E3434" s="12" t="str">
        <f t="shared" si="331"/>
        <v>24_Aug</v>
      </c>
      <c r="F3434" s="12" t="str">
        <f t="shared" si="332"/>
        <v>Aug-17</v>
      </c>
      <c r="G3434" s="12"/>
    </row>
    <row r="3435" spans="1:7">
      <c r="A3435" s="2">
        <f t="shared" si="334"/>
        <v>42972</v>
      </c>
      <c r="B3435" t="str">
        <f t="shared" si="333"/>
        <v>2017_08</v>
      </c>
      <c r="C3435" t="str">
        <f t="shared" si="329"/>
        <v>Aug</v>
      </c>
      <c r="D3435" t="str">
        <f t="shared" si="330"/>
        <v>2017_Aug</v>
      </c>
      <c r="E3435" s="12" t="str">
        <f t="shared" si="331"/>
        <v>25_Aug</v>
      </c>
      <c r="F3435" s="12" t="str">
        <f t="shared" si="332"/>
        <v>Aug-17</v>
      </c>
      <c r="G3435" s="12"/>
    </row>
    <row r="3436" spans="1:7">
      <c r="A3436" s="2">
        <f t="shared" si="334"/>
        <v>42973</v>
      </c>
      <c r="B3436" t="str">
        <f t="shared" si="333"/>
        <v>2017_08</v>
      </c>
      <c r="C3436" t="str">
        <f t="shared" si="329"/>
        <v>Aug</v>
      </c>
      <c r="D3436" t="str">
        <f t="shared" si="330"/>
        <v>2017_Aug</v>
      </c>
      <c r="E3436" s="12" t="str">
        <f t="shared" si="331"/>
        <v>26_Aug</v>
      </c>
      <c r="F3436" s="12" t="str">
        <f t="shared" si="332"/>
        <v>Aug-17</v>
      </c>
      <c r="G3436" s="12"/>
    </row>
    <row r="3437" spans="1:7">
      <c r="A3437" s="2">
        <f t="shared" si="334"/>
        <v>42974</v>
      </c>
      <c r="B3437" t="str">
        <f t="shared" si="333"/>
        <v>2017_08</v>
      </c>
      <c r="C3437" t="str">
        <f t="shared" si="329"/>
        <v>Aug</v>
      </c>
      <c r="D3437" t="str">
        <f t="shared" si="330"/>
        <v>2017_Aug</v>
      </c>
      <c r="E3437" s="12" t="str">
        <f t="shared" si="331"/>
        <v>27_Aug</v>
      </c>
      <c r="F3437" s="12" t="str">
        <f t="shared" si="332"/>
        <v>Aug-17</v>
      </c>
      <c r="G3437" s="12"/>
    </row>
    <row r="3438" spans="1:7">
      <c r="A3438" s="2">
        <f t="shared" si="334"/>
        <v>42975</v>
      </c>
      <c r="B3438" t="str">
        <f t="shared" si="333"/>
        <v>2017_08</v>
      </c>
      <c r="C3438" t="str">
        <f t="shared" si="329"/>
        <v>Aug</v>
      </c>
      <c r="D3438" t="str">
        <f t="shared" si="330"/>
        <v>2017_Aug</v>
      </c>
      <c r="E3438" s="12" t="str">
        <f t="shared" si="331"/>
        <v>28_Aug</v>
      </c>
      <c r="F3438" s="12" t="str">
        <f t="shared" si="332"/>
        <v>Aug-17</v>
      </c>
      <c r="G3438" s="12"/>
    </row>
    <row r="3439" spans="1:7">
      <c r="A3439" s="2">
        <f t="shared" si="334"/>
        <v>42976</v>
      </c>
      <c r="B3439" t="str">
        <f t="shared" si="333"/>
        <v>2017_08</v>
      </c>
      <c r="C3439" t="str">
        <f t="shared" si="329"/>
        <v>Aug</v>
      </c>
      <c r="D3439" t="str">
        <f t="shared" si="330"/>
        <v>2017_Aug</v>
      </c>
      <c r="E3439" s="12" t="str">
        <f t="shared" si="331"/>
        <v>29_Aug</v>
      </c>
      <c r="F3439" s="12" t="str">
        <f t="shared" si="332"/>
        <v>Aug-17</v>
      </c>
      <c r="G3439" s="12"/>
    </row>
    <row r="3440" spans="1:7">
      <c r="A3440" s="2">
        <f t="shared" si="334"/>
        <v>42977</v>
      </c>
      <c r="B3440" t="str">
        <f t="shared" si="333"/>
        <v>2017_08</v>
      </c>
      <c r="C3440" t="str">
        <f t="shared" si="329"/>
        <v>Aug</v>
      </c>
      <c r="D3440" t="str">
        <f t="shared" si="330"/>
        <v>2017_Aug</v>
      </c>
      <c r="E3440" s="12" t="str">
        <f t="shared" si="331"/>
        <v>30_Aug</v>
      </c>
      <c r="F3440" s="12" t="str">
        <f t="shared" si="332"/>
        <v>Aug-17</v>
      </c>
      <c r="G3440" s="12"/>
    </row>
    <row r="3441" spans="1:7">
      <c r="A3441" s="2">
        <f t="shared" si="334"/>
        <v>42978</v>
      </c>
      <c r="B3441" t="str">
        <f t="shared" si="333"/>
        <v>2017_08</v>
      </c>
      <c r="C3441" t="str">
        <f t="shared" si="329"/>
        <v>Aug</v>
      </c>
      <c r="D3441" t="str">
        <f t="shared" si="330"/>
        <v>2017_Aug</v>
      </c>
      <c r="E3441" s="12" t="str">
        <f t="shared" si="331"/>
        <v>31_Aug</v>
      </c>
      <c r="F3441" s="12" t="str">
        <f t="shared" si="332"/>
        <v>Aug-17</v>
      </c>
      <c r="G3441" s="12"/>
    </row>
    <row r="3442" spans="1:7">
      <c r="A3442" s="2">
        <f t="shared" si="334"/>
        <v>42979</v>
      </c>
      <c r="B3442" t="str">
        <f t="shared" si="333"/>
        <v>2017_09</v>
      </c>
      <c r="C3442" t="str">
        <f t="shared" si="329"/>
        <v>Sep</v>
      </c>
      <c r="D3442" t="str">
        <f t="shared" si="330"/>
        <v>2017_Sep</v>
      </c>
      <c r="E3442" s="12" t="str">
        <f t="shared" si="331"/>
        <v>01_Sep</v>
      </c>
      <c r="F3442" s="12" t="str">
        <f t="shared" si="332"/>
        <v>Sep-17</v>
      </c>
      <c r="G3442" s="12"/>
    </row>
    <row r="3443" spans="1:7">
      <c r="A3443" s="2">
        <f t="shared" si="334"/>
        <v>42980</v>
      </c>
      <c r="B3443" t="str">
        <f t="shared" si="333"/>
        <v>2017_09</v>
      </c>
      <c r="C3443" t="str">
        <f t="shared" si="329"/>
        <v>Sep</v>
      </c>
      <c r="D3443" t="str">
        <f t="shared" si="330"/>
        <v>2017_Sep</v>
      </c>
      <c r="E3443" s="12" t="str">
        <f t="shared" si="331"/>
        <v>02_Sep</v>
      </c>
      <c r="F3443" s="12" t="str">
        <f t="shared" si="332"/>
        <v>Sep-17</v>
      </c>
      <c r="G3443" s="12"/>
    </row>
    <row r="3444" spans="1:7">
      <c r="A3444" s="2">
        <f t="shared" si="334"/>
        <v>42981</v>
      </c>
      <c r="B3444" t="str">
        <f t="shared" si="333"/>
        <v>2017_09</v>
      </c>
      <c r="C3444" t="str">
        <f t="shared" si="329"/>
        <v>Sep</v>
      </c>
      <c r="D3444" t="str">
        <f t="shared" si="330"/>
        <v>2017_Sep</v>
      </c>
      <c r="E3444" s="12" t="str">
        <f t="shared" si="331"/>
        <v>03_Sep</v>
      </c>
      <c r="F3444" s="12" t="str">
        <f t="shared" si="332"/>
        <v>Sep-17</v>
      </c>
      <c r="G3444" s="12"/>
    </row>
    <row r="3445" spans="1:7">
      <c r="A3445" s="2">
        <f t="shared" si="334"/>
        <v>42982</v>
      </c>
      <c r="B3445" t="str">
        <f t="shared" si="333"/>
        <v>2017_09</v>
      </c>
      <c r="C3445" t="str">
        <f t="shared" si="329"/>
        <v>Sep</v>
      </c>
      <c r="D3445" t="str">
        <f t="shared" si="330"/>
        <v>2017_Sep</v>
      </c>
      <c r="E3445" s="12" t="str">
        <f t="shared" si="331"/>
        <v>04_Sep</v>
      </c>
      <c r="F3445" s="12" t="str">
        <f t="shared" si="332"/>
        <v>Sep-17</v>
      </c>
      <c r="G3445" s="12"/>
    </row>
    <row r="3446" spans="1:7">
      <c r="A3446" s="2">
        <f t="shared" si="334"/>
        <v>42983</v>
      </c>
      <c r="B3446" t="str">
        <f t="shared" si="333"/>
        <v>2017_09</v>
      </c>
      <c r="C3446" t="str">
        <f t="shared" si="329"/>
        <v>Sep</v>
      </c>
      <c r="D3446" t="str">
        <f t="shared" si="330"/>
        <v>2017_Sep</v>
      </c>
      <c r="E3446" s="12" t="str">
        <f t="shared" si="331"/>
        <v>05_Sep</v>
      </c>
      <c r="F3446" s="12" t="str">
        <f t="shared" si="332"/>
        <v>Sep-17</v>
      </c>
      <c r="G3446" s="12"/>
    </row>
    <row r="3447" spans="1:7">
      <c r="A3447" s="2">
        <f t="shared" si="334"/>
        <v>42984</v>
      </c>
      <c r="B3447" t="str">
        <f t="shared" si="333"/>
        <v>2017_09</v>
      </c>
      <c r="C3447" t="str">
        <f t="shared" si="329"/>
        <v>Sep</v>
      </c>
      <c r="D3447" t="str">
        <f t="shared" si="330"/>
        <v>2017_Sep</v>
      </c>
      <c r="E3447" s="12" t="str">
        <f t="shared" si="331"/>
        <v>06_Sep</v>
      </c>
      <c r="F3447" s="12" t="str">
        <f t="shared" si="332"/>
        <v>Sep-17</v>
      </c>
      <c r="G3447" s="12"/>
    </row>
    <row r="3448" spans="1:7">
      <c r="A3448" s="2">
        <f t="shared" si="334"/>
        <v>42985</v>
      </c>
      <c r="B3448" t="str">
        <f t="shared" si="333"/>
        <v>2017_09</v>
      </c>
      <c r="C3448" t="str">
        <f t="shared" si="329"/>
        <v>Sep</v>
      </c>
      <c r="D3448" t="str">
        <f t="shared" si="330"/>
        <v>2017_Sep</v>
      </c>
      <c r="E3448" s="12" t="str">
        <f t="shared" si="331"/>
        <v>07_Sep</v>
      </c>
      <c r="F3448" s="12" t="str">
        <f t="shared" si="332"/>
        <v>Sep-17</v>
      </c>
      <c r="G3448" s="12"/>
    </row>
    <row r="3449" spans="1:7">
      <c r="A3449" s="2">
        <f t="shared" si="334"/>
        <v>42986</v>
      </c>
      <c r="B3449" t="str">
        <f t="shared" si="333"/>
        <v>2017_09</v>
      </c>
      <c r="C3449" t="str">
        <f t="shared" si="329"/>
        <v>Sep</v>
      </c>
      <c r="D3449" t="str">
        <f t="shared" si="330"/>
        <v>2017_Sep</v>
      </c>
      <c r="E3449" s="12" t="str">
        <f t="shared" si="331"/>
        <v>08_Sep</v>
      </c>
      <c r="F3449" s="12" t="str">
        <f t="shared" si="332"/>
        <v>Sep-17</v>
      </c>
      <c r="G3449" s="12"/>
    </row>
    <row r="3450" spans="1:7">
      <c r="A3450" s="2">
        <f t="shared" si="334"/>
        <v>42987</v>
      </c>
      <c r="B3450" t="str">
        <f t="shared" si="333"/>
        <v>2017_09</v>
      </c>
      <c r="C3450" t="str">
        <f t="shared" si="329"/>
        <v>Sep</v>
      </c>
      <c r="D3450" t="str">
        <f t="shared" si="330"/>
        <v>2017_Sep</v>
      </c>
      <c r="E3450" s="12" t="str">
        <f t="shared" si="331"/>
        <v>09_Sep</v>
      </c>
      <c r="F3450" s="12" t="str">
        <f t="shared" si="332"/>
        <v>Sep-17</v>
      </c>
      <c r="G3450" s="12"/>
    </row>
    <row r="3451" spans="1:7">
      <c r="A3451" s="2">
        <f t="shared" si="334"/>
        <v>42988</v>
      </c>
      <c r="B3451" t="str">
        <f t="shared" si="333"/>
        <v>2017_09</v>
      </c>
      <c r="C3451" t="str">
        <f t="shared" si="329"/>
        <v>Sep</v>
      </c>
      <c r="D3451" t="str">
        <f t="shared" si="330"/>
        <v>2017_Sep</v>
      </c>
      <c r="E3451" s="12" t="str">
        <f t="shared" si="331"/>
        <v>10_Sep</v>
      </c>
      <c r="F3451" s="12" t="str">
        <f t="shared" si="332"/>
        <v>Sep-17</v>
      </c>
      <c r="G3451" s="12"/>
    </row>
    <row r="3452" spans="1:7">
      <c r="A3452" s="2">
        <f t="shared" si="334"/>
        <v>42989</v>
      </c>
      <c r="B3452" t="str">
        <f t="shared" si="333"/>
        <v>2017_09</v>
      </c>
      <c r="C3452" t="str">
        <f t="shared" si="329"/>
        <v>Sep</v>
      </c>
      <c r="D3452" t="str">
        <f t="shared" si="330"/>
        <v>2017_Sep</v>
      </c>
      <c r="E3452" s="12" t="str">
        <f t="shared" si="331"/>
        <v>11_Sep</v>
      </c>
      <c r="F3452" s="12" t="str">
        <f t="shared" si="332"/>
        <v>Sep-17</v>
      </c>
      <c r="G3452" s="12"/>
    </row>
    <row r="3453" spans="1:7">
      <c r="A3453" s="2">
        <f t="shared" si="334"/>
        <v>42990</v>
      </c>
      <c r="B3453" t="str">
        <f t="shared" si="333"/>
        <v>2017_09</v>
      </c>
      <c r="C3453" t="str">
        <f t="shared" si="329"/>
        <v>Sep</v>
      </c>
      <c r="D3453" t="str">
        <f t="shared" si="330"/>
        <v>2017_Sep</v>
      </c>
      <c r="E3453" s="12" t="str">
        <f t="shared" si="331"/>
        <v>12_Sep</v>
      </c>
      <c r="F3453" s="12" t="str">
        <f t="shared" si="332"/>
        <v>Sep-17</v>
      </c>
      <c r="G3453" s="12"/>
    </row>
    <row r="3454" spans="1:7">
      <c r="A3454" s="2">
        <f t="shared" si="334"/>
        <v>42991</v>
      </c>
      <c r="B3454" t="str">
        <f t="shared" si="333"/>
        <v>2017_09</v>
      </c>
      <c r="C3454" t="str">
        <f t="shared" si="329"/>
        <v>Sep</v>
      </c>
      <c r="D3454" t="str">
        <f t="shared" si="330"/>
        <v>2017_Sep</v>
      </c>
      <c r="E3454" s="12" t="str">
        <f t="shared" si="331"/>
        <v>13_Sep</v>
      </c>
      <c r="F3454" s="12" t="str">
        <f t="shared" si="332"/>
        <v>Sep-17</v>
      </c>
      <c r="G3454" s="12"/>
    </row>
    <row r="3455" spans="1:7">
      <c r="A3455" s="2">
        <f t="shared" si="334"/>
        <v>42992</v>
      </c>
      <c r="B3455" t="str">
        <f t="shared" si="333"/>
        <v>2017_09</v>
      </c>
      <c r="C3455" t="str">
        <f t="shared" si="329"/>
        <v>Sep</v>
      </c>
      <c r="D3455" t="str">
        <f t="shared" si="330"/>
        <v>2017_Sep</v>
      </c>
      <c r="E3455" s="12" t="str">
        <f t="shared" si="331"/>
        <v>14_Sep</v>
      </c>
      <c r="F3455" s="12" t="str">
        <f t="shared" si="332"/>
        <v>Sep-17</v>
      </c>
      <c r="G3455" s="12"/>
    </row>
    <row r="3456" spans="1:7">
      <c r="A3456" s="2">
        <f t="shared" si="334"/>
        <v>42993</v>
      </c>
      <c r="B3456" t="str">
        <f t="shared" si="333"/>
        <v>2017_09</v>
      </c>
      <c r="C3456" t="str">
        <f t="shared" si="329"/>
        <v>Sep</v>
      </c>
      <c r="D3456" t="str">
        <f t="shared" si="330"/>
        <v>2017_Sep</v>
      </c>
      <c r="E3456" s="12" t="str">
        <f t="shared" si="331"/>
        <v>15_Sep</v>
      </c>
      <c r="F3456" s="12" t="str">
        <f t="shared" si="332"/>
        <v>Sep-17</v>
      </c>
      <c r="G3456" s="12"/>
    </row>
    <row r="3457" spans="1:7">
      <c r="A3457" s="2">
        <f t="shared" si="334"/>
        <v>42994</v>
      </c>
      <c r="B3457" t="str">
        <f t="shared" si="333"/>
        <v>2017_09</v>
      </c>
      <c r="C3457" t="str">
        <f t="shared" si="329"/>
        <v>Sep</v>
      </c>
      <c r="D3457" t="str">
        <f t="shared" si="330"/>
        <v>2017_Sep</v>
      </c>
      <c r="E3457" s="12" t="str">
        <f t="shared" si="331"/>
        <v>16_Sep</v>
      </c>
      <c r="F3457" s="12" t="str">
        <f t="shared" si="332"/>
        <v>Sep-17</v>
      </c>
      <c r="G3457" s="12"/>
    </row>
    <row r="3458" spans="1:7">
      <c r="A3458" s="2">
        <f t="shared" si="334"/>
        <v>42995</v>
      </c>
      <c r="B3458" t="str">
        <f t="shared" si="333"/>
        <v>2017_09</v>
      </c>
      <c r="C3458" t="str">
        <f t="shared" ref="C3458:C3521" si="335">VLOOKUP(TEXT(MONTH(A3458),"00"),$H$2:$I$13,2,FALSE)</f>
        <v>Sep</v>
      </c>
      <c r="D3458" t="str">
        <f t="shared" si="330"/>
        <v>2017_Sep</v>
      </c>
      <c r="E3458" s="12" t="str">
        <f t="shared" si="331"/>
        <v>17_Sep</v>
      </c>
      <c r="F3458" s="12" t="str">
        <f t="shared" si="332"/>
        <v>Sep-17</v>
      </c>
      <c r="G3458" s="12"/>
    </row>
    <row r="3459" spans="1:7">
      <c r="A3459" s="2">
        <f t="shared" si="334"/>
        <v>42996</v>
      </c>
      <c r="B3459" t="str">
        <f t="shared" si="333"/>
        <v>2017_09</v>
      </c>
      <c r="C3459" t="str">
        <f t="shared" si="335"/>
        <v>Sep</v>
      </c>
      <c r="D3459" t="str">
        <f t="shared" ref="D3459:D3522" si="336">TEXT(YEAR(A3459),"0000")&amp;"_"&amp;C3459</f>
        <v>2017_Sep</v>
      </c>
      <c r="E3459" s="12" t="str">
        <f t="shared" ref="E3459:E3522" si="337">VLOOKUP(DAY(A3459),$G$2:$H$32,2,FALSE)&amp;"_"&amp;C3459</f>
        <v>18_Sep</v>
      </c>
      <c r="F3459" s="12" t="str">
        <f t="shared" si="332"/>
        <v>Sep-17</v>
      </c>
      <c r="G3459" s="12"/>
    </row>
    <row r="3460" spans="1:7">
      <c r="A3460" s="2">
        <f t="shared" si="334"/>
        <v>42997</v>
      </c>
      <c r="B3460" t="str">
        <f t="shared" si="333"/>
        <v>2017_09</v>
      </c>
      <c r="C3460" t="str">
        <f t="shared" si="335"/>
        <v>Sep</v>
      </c>
      <c r="D3460" t="str">
        <f t="shared" si="336"/>
        <v>2017_Sep</v>
      </c>
      <c r="E3460" s="12" t="str">
        <f t="shared" si="337"/>
        <v>19_Sep</v>
      </c>
      <c r="F3460" s="12" t="str">
        <f t="shared" ref="F3460:F3523" si="338">C3460&amp;"-"&amp;RIGHT(YEAR(A3460),2)</f>
        <v>Sep-17</v>
      </c>
      <c r="G3460" s="12"/>
    </row>
    <row r="3461" spans="1:7">
      <c r="A3461" s="2">
        <f t="shared" si="334"/>
        <v>42998</v>
      </c>
      <c r="B3461" t="str">
        <f t="shared" si="333"/>
        <v>2017_09</v>
      </c>
      <c r="C3461" t="str">
        <f t="shared" si="335"/>
        <v>Sep</v>
      </c>
      <c r="D3461" t="str">
        <f t="shared" si="336"/>
        <v>2017_Sep</v>
      </c>
      <c r="E3461" s="12" t="str">
        <f t="shared" si="337"/>
        <v>20_Sep</v>
      </c>
      <c r="F3461" s="12" t="str">
        <f t="shared" si="338"/>
        <v>Sep-17</v>
      </c>
      <c r="G3461" s="12"/>
    </row>
    <row r="3462" spans="1:7">
      <c r="A3462" s="2">
        <f t="shared" si="334"/>
        <v>42999</v>
      </c>
      <c r="B3462" t="str">
        <f t="shared" si="333"/>
        <v>2017_09</v>
      </c>
      <c r="C3462" t="str">
        <f t="shared" si="335"/>
        <v>Sep</v>
      </c>
      <c r="D3462" t="str">
        <f t="shared" si="336"/>
        <v>2017_Sep</v>
      </c>
      <c r="E3462" s="12" t="str">
        <f t="shared" si="337"/>
        <v>21_Sep</v>
      </c>
      <c r="F3462" s="12" t="str">
        <f t="shared" si="338"/>
        <v>Sep-17</v>
      </c>
      <c r="G3462" s="12"/>
    </row>
    <row r="3463" spans="1:7">
      <c r="A3463" s="2">
        <f t="shared" si="334"/>
        <v>43000</v>
      </c>
      <c r="B3463" t="str">
        <f t="shared" si="333"/>
        <v>2017_09</v>
      </c>
      <c r="C3463" t="str">
        <f t="shared" si="335"/>
        <v>Sep</v>
      </c>
      <c r="D3463" t="str">
        <f t="shared" si="336"/>
        <v>2017_Sep</v>
      </c>
      <c r="E3463" s="12" t="str">
        <f t="shared" si="337"/>
        <v>22_Sep</v>
      </c>
      <c r="F3463" s="12" t="str">
        <f t="shared" si="338"/>
        <v>Sep-17</v>
      </c>
      <c r="G3463" s="12"/>
    </row>
    <row r="3464" spans="1:7">
      <c r="A3464" s="2">
        <f t="shared" si="334"/>
        <v>43001</v>
      </c>
      <c r="B3464" t="str">
        <f t="shared" si="333"/>
        <v>2017_09</v>
      </c>
      <c r="C3464" t="str">
        <f t="shared" si="335"/>
        <v>Sep</v>
      </c>
      <c r="D3464" t="str">
        <f t="shared" si="336"/>
        <v>2017_Sep</v>
      </c>
      <c r="E3464" s="12" t="str">
        <f t="shared" si="337"/>
        <v>23_Sep</v>
      </c>
      <c r="F3464" s="12" t="str">
        <f t="shared" si="338"/>
        <v>Sep-17</v>
      </c>
      <c r="G3464" s="12"/>
    </row>
    <row r="3465" spans="1:7">
      <c r="A3465" s="2">
        <f t="shared" si="334"/>
        <v>43002</v>
      </c>
      <c r="B3465" t="str">
        <f t="shared" si="333"/>
        <v>2017_09</v>
      </c>
      <c r="C3465" t="str">
        <f t="shared" si="335"/>
        <v>Sep</v>
      </c>
      <c r="D3465" t="str">
        <f t="shared" si="336"/>
        <v>2017_Sep</v>
      </c>
      <c r="E3465" s="12" t="str">
        <f t="shared" si="337"/>
        <v>24_Sep</v>
      </c>
      <c r="F3465" s="12" t="str">
        <f t="shared" si="338"/>
        <v>Sep-17</v>
      </c>
      <c r="G3465" s="12"/>
    </row>
    <row r="3466" spans="1:7">
      <c r="A3466" s="2">
        <f t="shared" si="334"/>
        <v>43003</v>
      </c>
      <c r="B3466" t="str">
        <f t="shared" si="333"/>
        <v>2017_09</v>
      </c>
      <c r="C3466" t="str">
        <f t="shared" si="335"/>
        <v>Sep</v>
      </c>
      <c r="D3466" t="str">
        <f t="shared" si="336"/>
        <v>2017_Sep</v>
      </c>
      <c r="E3466" s="12" t="str">
        <f t="shared" si="337"/>
        <v>25_Sep</v>
      </c>
      <c r="F3466" s="12" t="str">
        <f t="shared" si="338"/>
        <v>Sep-17</v>
      </c>
      <c r="G3466" s="12"/>
    </row>
    <row r="3467" spans="1:7">
      <c r="A3467" s="2">
        <f t="shared" si="334"/>
        <v>43004</v>
      </c>
      <c r="B3467" t="str">
        <f t="shared" ref="B3467:B3530" si="339">TEXT(YEAR(A3467),"0000")&amp;"_"&amp;TEXT(MONTH(A3467),"00")</f>
        <v>2017_09</v>
      </c>
      <c r="C3467" t="str">
        <f t="shared" si="335"/>
        <v>Sep</v>
      </c>
      <c r="D3467" t="str">
        <f t="shared" si="336"/>
        <v>2017_Sep</v>
      </c>
      <c r="E3467" s="12" t="str">
        <f t="shared" si="337"/>
        <v>26_Sep</v>
      </c>
      <c r="F3467" s="12" t="str">
        <f t="shared" si="338"/>
        <v>Sep-17</v>
      </c>
      <c r="G3467" s="12"/>
    </row>
    <row r="3468" spans="1:7">
      <c r="A3468" s="2">
        <f t="shared" ref="A3468:A3531" si="340">A3467+1</f>
        <v>43005</v>
      </c>
      <c r="B3468" t="str">
        <f t="shared" si="339"/>
        <v>2017_09</v>
      </c>
      <c r="C3468" t="str">
        <f t="shared" si="335"/>
        <v>Sep</v>
      </c>
      <c r="D3468" t="str">
        <f t="shared" si="336"/>
        <v>2017_Sep</v>
      </c>
      <c r="E3468" s="12" t="str">
        <f t="shared" si="337"/>
        <v>27_Sep</v>
      </c>
      <c r="F3468" s="12" t="str">
        <f t="shared" si="338"/>
        <v>Sep-17</v>
      </c>
      <c r="G3468" s="12"/>
    </row>
    <row r="3469" spans="1:7">
      <c r="A3469" s="2">
        <f t="shared" si="340"/>
        <v>43006</v>
      </c>
      <c r="B3469" t="str">
        <f t="shared" si="339"/>
        <v>2017_09</v>
      </c>
      <c r="C3469" t="str">
        <f t="shared" si="335"/>
        <v>Sep</v>
      </c>
      <c r="D3469" t="str">
        <f t="shared" si="336"/>
        <v>2017_Sep</v>
      </c>
      <c r="E3469" s="12" t="str">
        <f t="shared" si="337"/>
        <v>28_Sep</v>
      </c>
      <c r="F3469" s="12" t="str">
        <f t="shared" si="338"/>
        <v>Sep-17</v>
      </c>
      <c r="G3469" s="12"/>
    </row>
    <row r="3470" spans="1:7">
      <c r="A3470" s="2">
        <f t="shared" si="340"/>
        <v>43007</v>
      </c>
      <c r="B3470" t="str">
        <f t="shared" si="339"/>
        <v>2017_09</v>
      </c>
      <c r="C3470" t="str">
        <f t="shared" si="335"/>
        <v>Sep</v>
      </c>
      <c r="D3470" t="str">
        <f t="shared" si="336"/>
        <v>2017_Sep</v>
      </c>
      <c r="E3470" s="12" t="str">
        <f t="shared" si="337"/>
        <v>29_Sep</v>
      </c>
      <c r="F3470" s="12" t="str">
        <f t="shared" si="338"/>
        <v>Sep-17</v>
      </c>
      <c r="G3470" s="12"/>
    </row>
    <row r="3471" spans="1:7">
      <c r="A3471" s="2">
        <f t="shared" si="340"/>
        <v>43008</v>
      </c>
      <c r="B3471" t="str">
        <f t="shared" si="339"/>
        <v>2017_09</v>
      </c>
      <c r="C3471" t="str">
        <f t="shared" si="335"/>
        <v>Sep</v>
      </c>
      <c r="D3471" t="str">
        <f t="shared" si="336"/>
        <v>2017_Sep</v>
      </c>
      <c r="E3471" s="12" t="str">
        <f t="shared" si="337"/>
        <v>30_Sep</v>
      </c>
      <c r="F3471" s="12" t="str">
        <f t="shared" si="338"/>
        <v>Sep-17</v>
      </c>
      <c r="G3471" s="12"/>
    </row>
    <row r="3472" spans="1:7">
      <c r="A3472" s="2">
        <f t="shared" si="340"/>
        <v>43009</v>
      </c>
      <c r="B3472" t="str">
        <f t="shared" si="339"/>
        <v>2017_10</v>
      </c>
      <c r="C3472" t="str">
        <f t="shared" si="335"/>
        <v>Oct</v>
      </c>
      <c r="D3472" t="str">
        <f t="shared" si="336"/>
        <v>2017_Oct</v>
      </c>
      <c r="E3472" s="12" t="str">
        <f t="shared" si="337"/>
        <v>01_Oct</v>
      </c>
      <c r="F3472" s="12" t="str">
        <f t="shared" si="338"/>
        <v>Oct-17</v>
      </c>
      <c r="G3472" s="12"/>
    </row>
    <row r="3473" spans="1:7">
      <c r="A3473" s="2">
        <f t="shared" si="340"/>
        <v>43010</v>
      </c>
      <c r="B3473" t="str">
        <f t="shared" si="339"/>
        <v>2017_10</v>
      </c>
      <c r="C3473" t="str">
        <f t="shared" si="335"/>
        <v>Oct</v>
      </c>
      <c r="D3473" t="str">
        <f t="shared" si="336"/>
        <v>2017_Oct</v>
      </c>
      <c r="E3473" s="12" t="str">
        <f t="shared" si="337"/>
        <v>02_Oct</v>
      </c>
      <c r="F3473" s="12" t="str">
        <f t="shared" si="338"/>
        <v>Oct-17</v>
      </c>
      <c r="G3473" s="12"/>
    </row>
    <row r="3474" spans="1:7">
      <c r="A3474" s="2">
        <f t="shared" si="340"/>
        <v>43011</v>
      </c>
      <c r="B3474" t="str">
        <f t="shared" si="339"/>
        <v>2017_10</v>
      </c>
      <c r="C3474" t="str">
        <f t="shared" si="335"/>
        <v>Oct</v>
      </c>
      <c r="D3474" t="str">
        <f t="shared" si="336"/>
        <v>2017_Oct</v>
      </c>
      <c r="E3474" s="12" t="str">
        <f t="shared" si="337"/>
        <v>03_Oct</v>
      </c>
      <c r="F3474" s="12" t="str">
        <f t="shared" si="338"/>
        <v>Oct-17</v>
      </c>
      <c r="G3474" s="12"/>
    </row>
    <row r="3475" spans="1:7">
      <c r="A3475" s="2">
        <f t="shared" si="340"/>
        <v>43012</v>
      </c>
      <c r="B3475" t="str">
        <f t="shared" si="339"/>
        <v>2017_10</v>
      </c>
      <c r="C3475" t="str">
        <f t="shared" si="335"/>
        <v>Oct</v>
      </c>
      <c r="D3475" t="str">
        <f t="shared" si="336"/>
        <v>2017_Oct</v>
      </c>
      <c r="E3475" s="12" t="str">
        <f t="shared" si="337"/>
        <v>04_Oct</v>
      </c>
      <c r="F3475" s="12" t="str">
        <f t="shared" si="338"/>
        <v>Oct-17</v>
      </c>
      <c r="G3475" s="12"/>
    </row>
    <row r="3476" spans="1:7">
      <c r="A3476" s="2">
        <f t="shared" si="340"/>
        <v>43013</v>
      </c>
      <c r="B3476" t="str">
        <f t="shared" si="339"/>
        <v>2017_10</v>
      </c>
      <c r="C3476" t="str">
        <f t="shared" si="335"/>
        <v>Oct</v>
      </c>
      <c r="D3476" t="str">
        <f t="shared" si="336"/>
        <v>2017_Oct</v>
      </c>
      <c r="E3476" s="12" t="str">
        <f t="shared" si="337"/>
        <v>05_Oct</v>
      </c>
      <c r="F3476" s="12" t="str">
        <f t="shared" si="338"/>
        <v>Oct-17</v>
      </c>
      <c r="G3476" s="12"/>
    </row>
    <row r="3477" spans="1:7">
      <c r="A3477" s="2">
        <f t="shared" si="340"/>
        <v>43014</v>
      </c>
      <c r="B3477" t="str">
        <f t="shared" si="339"/>
        <v>2017_10</v>
      </c>
      <c r="C3477" t="str">
        <f t="shared" si="335"/>
        <v>Oct</v>
      </c>
      <c r="D3477" t="str">
        <f t="shared" si="336"/>
        <v>2017_Oct</v>
      </c>
      <c r="E3477" s="12" t="str">
        <f t="shared" si="337"/>
        <v>06_Oct</v>
      </c>
      <c r="F3477" s="12" t="str">
        <f t="shared" si="338"/>
        <v>Oct-17</v>
      </c>
      <c r="G3477" s="12"/>
    </row>
    <row r="3478" spans="1:7">
      <c r="A3478" s="2">
        <f t="shared" si="340"/>
        <v>43015</v>
      </c>
      <c r="B3478" t="str">
        <f t="shared" si="339"/>
        <v>2017_10</v>
      </c>
      <c r="C3478" t="str">
        <f t="shared" si="335"/>
        <v>Oct</v>
      </c>
      <c r="D3478" t="str">
        <f t="shared" si="336"/>
        <v>2017_Oct</v>
      </c>
      <c r="E3478" s="12" t="str">
        <f t="shared" si="337"/>
        <v>07_Oct</v>
      </c>
      <c r="F3478" s="12" t="str">
        <f t="shared" si="338"/>
        <v>Oct-17</v>
      </c>
      <c r="G3478" s="12"/>
    </row>
    <row r="3479" spans="1:7">
      <c r="A3479" s="2">
        <f t="shared" si="340"/>
        <v>43016</v>
      </c>
      <c r="B3479" t="str">
        <f t="shared" si="339"/>
        <v>2017_10</v>
      </c>
      <c r="C3479" t="str">
        <f t="shared" si="335"/>
        <v>Oct</v>
      </c>
      <c r="D3479" t="str">
        <f t="shared" si="336"/>
        <v>2017_Oct</v>
      </c>
      <c r="E3479" s="12" t="str">
        <f t="shared" si="337"/>
        <v>08_Oct</v>
      </c>
      <c r="F3479" s="12" t="str">
        <f t="shared" si="338"/>
        <v>Oct-17</v>
      </c>
      <c r="G3479" s="12"/>
    </row>
    <row r="3480" spans="1:7">
      <c r="A3480" s="2">
        <f t="shared" si="340"/>
        <v>43017</v>
      </c>
      <c r="B3480" t="str">
        <f t="shared" si="339"/>
        <v>2017_10</v>
      </c>
      <c r="C3480" t="str">
        <f t="shared" si="335"/>
        <v>Oct</v>
      </c>
      <c r="D3480" t="str">
        <f t="shared" si="336"/>
        <v>2017_Oct</v>
      </c>
      <c r="E3480" s="12" t="str">
        <f t="shared" si="337"/>
        <v>09_Oct</v>
      </c>
      <c r="F3480" s="12" t="str">
        <f t="shared" si="338"/>
        <v>Oct-17</v>
      </c>
      <c r="G3480" s="12"/>
    </row>
    <row r="3481" spans="1:7">
      <c r="A3481" s="2">
        <f t="shared" si="340"/>
        <v>43018</v>
      </c>
      <c r="B3481" t="str">
        <f t="shared" si="339"/>
        <v>2017_10</v>
      </c>
      <c r="C3481" t="str">
        <f t="shared" si="335"/>
        <v>Oct</v>
      </c>
      <c r="D3481" t="str">
        <f t="shared" si="336"/>
        <v>2017_Oct</v>
      </c>
      <c r="E3481" s="12" t="str">
        <f t="shared" si="337"/>
        <v>10_Oct</v>
      </c>
      <c r="F3481" s="12" t="str">
        <f t="shared" si="338"/>
        <v>Oct-17</v>
      </c>
      <c r="G3481" s="12"/>
    </row>
    <row r="3482" spans="1:7">
      <c r="A3482" s="2">
        <f t="shared" si="340"/>
        <v>43019</v>
      </c>
      <c r="B3482" t="str">
        <f t="shared" si="339"/>
        <v>2017_10</v>
      </c>
      <c r="C3482" t="str">
        <f t="shared" si="335"/>
        <v>Oct</v>
      </c>
      <c r="D3482" t="str">
        <f t="shared" si="336"/>
        <v>2017_Oct</v>
      </c>
      <c r="E3482" s="12" t="str">
        <f t="shared" si="337"/>
        <v>11_Oct</v>
      </c>
      <c r="F3482" s="12" t="str">
        <f t="shared" si="338"/>
        <v>Oct-17</v>
      </c>
      <c r="G3482" s="12"/>
    </row>
    <row r="3483" spans="1:7">
      <c r="A3483" s="2">
        <f t="shared" si="340"/>
        <v>43020</v>
      </c>
      <c r="B3483" t="str">
        <f t="shared" si="339"/>
        <v>2017_10</v>
      </c>
      <c r="C3483" t="str">
        <f t="shared" si="335"/>
        <v>Oct</v>
      </c>
      <c r="D3483" t="str">
        <f t="shared" si="336"/>
        <v>2017_Oct</v>
      </c>
      <c r="E3483" s="12" t="str">
        <f t="shared" si="337"/>
        <v>12_Oct</v>
      </c>
      <c r="F3483" s="12" t="str">
        <f t="shared" si="338"/>
        <v>Oct-17</v>
      </c>
      <c r="G3483" s="12"/>
    </row>
    <row r="3484" spans="1:7">
      <c r="A3484" s="2">
        <f t="shared" si="340"/>
        <v>43021</v>
      </c>
      <c r="B3484" t="str">
        <f t="shared" si="339"/>
        <v>2017_10</v>
      </c>
      <c r="C3484" t="str">
        <f t="shared" si="335"/>
        <v>Oct</v>
      </c>
      <c r="D3484" t="str">
        <f t="shared" si="336"/>
        <v>2017_Oct</v>
      </c>
      <c r="E3484" s="12" t="str">
        <f t="shared" si="337"/>
        <v>13_Oct</v>
      </c>
      <c r="F3484" s="12" t="str">
        <f t="shared" si="338"/>
        <v>Oct-17</v>
      </c>
      <c r="G3484" s="12"/>
    </row>
    <row r="3485" spans="1:7">
      <c r="A3485" s="2">
        <f t="shared" si="340"/>
        <v>43022</v>
      </c>
      <c r="B3485" t="str">
        <f t="shared" si="339"/>
        <v>2017_10</v>
      </c>
      <c r="C3485" t="str">
        <f t="shared" si="335"/>
        <v>Oct</v>
      </c>
      <c r="D3485" t="str">
        <f t="shared" si="336"/>
        <v>2017_Oct</v>
      </c>
      <c r="E3485" s="12" t="str">
        <f t="shared" si="337"/>
        <v>14_Oct</v>
      </c>
      <c r="F3485" s="12" t="str">
        <f t="shared" si="338"/>
        <v>Oct-17</v>
      </c>
      <c r="G3485" s="12"/>
    </row>
    <row r="3486" spans="1:7">
      <c r="A3486" s="2">
        <f t="shared" si="340"/>
        <v>43023</v>
      </c>
      <c r="B3486" t="str">
        <f t="shared" si="339"/>
        <v>2017_10</v>
      </c>
      <c r="C3486" t="str">
        <f t="shared" si="335"/>
        <v>Oct</v>
      </c>
      <c r="D3486" t="str">
        <f t="shared" si="336"/>
        <v>2017_Oct</v>
      </c>
      <c r="E3486" s="12" t="str">
        <f t="shared" si="337"/>
        <v>15_Oct</v>
      </c>
      <c r="F3486" s="12" t="str">
        <f t="shared" si="338"/>
        <v>Oct-17</v>
      </c>
      <c r="G3486" s="12"/>
    </row>
    <row r="3487" spans="1:7">
      <c r="A3487" s="2">
        <f t="shared" si="340"/>
        <v>43024</v>
      </c>
      <c r="B3487" t="str">
        <f t="shared" si="339"/>
        <v>2017_10</v>
      </c>
      <c r="C3487" t="str">
        <f t="shared" si="335"/>
        <v>Oct</v>
      </c>
      <c r="D3487" t="str">
        <f t="shared" si="336"/>
        <v>2017_Oct</v>
      </c>
      <c r="E3487" s="12" t="str">
        <f t="shared" si="337"/>
        <v>16_Oct</v>
      </c>
      <c r="F3487" s="12" t="str">
        <f t="shared" si="338"/>
        <v>Oct-17</v>
      </c>
      <c r="G3487" s="12"/>
    </row>
    <row r="3488" spans="1:7">
      <c r="A3488" s="2">
        <f t="shared" si="340"/>
        <v>43025</v>
      </c>
      <c r="B3488" t="str">
        <f t="shared" si="339"/>
        <v>2017_10</v>
      </c>
      <c r="C3488" t="str">
        <f t="shared" si="335"/>
        <v>Oct</v>
      </c>
      <c r="D3488" t="str">
        <f t="shared" si="336"/>
        <v>2017_Oct</v>
      </c>
      <c r="E3488" s="12" t="str">
        <f t="shared" si="337"/>
        <v>17_Oct</v>
      </c>
      <c r="F3488" s="12" t="str">
        <f t="shared" si="338"/>
        <v>Oct-17</v>
      </c>
      <c r="G3488" s="12"/>
    </row>
    <row r="3489" spans="1:7">
      <c r="A3489" s="2">
        <f t="shared" si="340"/>
        <v>43026</v>
      </c>
      <c r="B3489" t="str">
        <f t="shared" si="339"/>
        <v>2017_10</v>
      </c>
      <c r="C3489" t="str">
        <f t="shared" si="335"/>
        <v>Oct</v>
      </c>
      <c r="D3489" t="str">
        <f t="shared" si="336"/>
        <v>2017_Oct</v>
      </c>
      <c r="E3489" s="12" t="str">
        <f t="shared" si="337"/>
        <v>18_Oct</v>
      </c>
      <c r="F3489" s="12" t="str">
        <f t="shared" si="338"/>
        <v>Oct-17</v>
      </c>
      <c r="G3489" s="12"/>
    </row>
    <row r="3490" spans="1:7">
      <c r="A3490" s="2">
        <f t="shared" si="340"/>
        <v>43027</v>
      </c>
      <c r="B3490" t="str">
        <f t="shared" si="339"/>
        <v>2017_10</v>
      </c>
      <c r="C3490" t="str">
        <f t="shared" si="335"/>
        <v>Oct</v>
      </c>
      <c r="D3490" t="str">
        <f t="shared" si="336"/>
        <v>2017_Oct</v>
      </c>
      <c r="E3490" s="12" t="str">
        <f t="shared" si="337"/>
        <v>19_Oct</v>
      </c>
      <c r="F3490" s="12" t="str">
        <f t="shared" si="338"/>
        <v>Oct-17</v>
      </c>
      <c r="G3490" s="12"/>
    </row>
    <row r="3491" spans="1:7">
      <c r="A3491" s="2">
        <f t="shared" si="340"/>
        <v>43028</v>
      </c>
      <c r="B3491" t="str">
        <f t="shared" si="339"/>
        <v>2017_10</v>
      </c>
      <c r="C3491" t="str">
        <f t="shared" si="335"/>
        <v>Oct</v>
      </c>
      <c r="D3491" t="str">
        <f t="shared" si="336"/>
        <v>2017_Oct</v>
      </c>
      <c r="E3491" s="12" t="str">
        <f t="shared" si="337"/>
        <v>20_Oct</v>
      </c>
      <c r="F3491" s="12" t="str">
        <f t="shared" si="338"/>
        <v>Oct-17</v>
      </c>
      <c r="G3491" s="12"/>
    </row>
    <row r="3492" spans="1:7">
      <c r="A3492" s="2">
        <f t="shared" si="340"/>
        <v>43029</v>
      </c>
      <c r="B3492" t="str">
        <f t="shared" si="339"/>
        <v>2017_10</v>
      </c>
      <c r="C3492" t="str">
        <f t="shared" si="335"/>
        <v>Oct</v>
      </c>
      <c r="D3492" t="str">
        <f t="shared" si="336"/>
        <v>2017_Oct</v>
      </c>
      <c r="E3492" s="12" t="str">
        <f t="shared" si="337"/>
        <v>21_Oct</v>
      </c>
      <c r="F3492" s="12" t="str">
        <f t="shared" si="338"/>
        <v>Oct-17</v>
      </c>
      <c r="G3492" s="12"/>
    </row>
    <row r="3493" spans="1:7">
      <c r="A3493" s="2">
        <f t="shared" si="340"/>
        <v>43030</v>
      </c>
      <c r="B3493" t="str">
        <f t="shared" si="339"/>
        <v>2017_10</v>
      </c>
      <c r="C3493" t="str">
        <f t="shared" si="335"/>
        <v>Oct</v>
      </c>
      <c r="D3493" t="str">
        <f t="shared" si="336"/>
        <v>2017_Oct</v>
      </c>
      <c r="E3493" s="12" t="str">
        <f t="shared" si="337"/>
        <v>22_Oct</v>
      </c>
      <c r="F3493" s="12" t="str">
        <f t="shared" si="338"/>
        <v>Oct-17</v>
      </c>
      <c r="G3493" s="12"/>
    </row>
    <row r="3494" spans="1:7">
      <c r="A3494" s="2">
        <f t="shared" si="340"/>
        <v>43031</v>
      </c>
      <c r="B3494" t="str">
        <f t="shared" si="339"/>
        <v>2017_10</v>
      </c>
      <c r="C3494" t="str">
        <f t="shared" si="335"/>
        <v>Oct</v>
      </c>
      <c r="D3494" t="str">
        <f t="shared" si="336"/>
        <v>2017_Oct</v>
      </c>
      <c r="E3494" s="12" t="str">
        <f t="shared" si="337"/>
        <v>23_Oct</v>
      </c>
      <c r="F3494" s="12" t="str">
        <f t="shared" si="338"/>
        <v>Oct-17</v>
      </c>
      <c r="G3494" s="12"/>
    </row>
    <row r="3495" spans="1:7">
      <c r="A3495" s="2">
        <f t="shared" si="340"/>
        <v>43032</v>
      </c>
      <c r="B3495" t="str">
        <f t="shared" si="339"/>
        <v>2017_10</v>
      </c>
      <c r="C3495" t="str">
        <f t="shared" si="335"/>
        <v>Oct</v>
      </c>
      <c r="D3495" t="str">
        <f t="shared" si="336"/>
        <v>2017_Oct</v>
      </c>
      <c r="E3495" s="12" t="str">
        <f t="shared" si="337"/>
        <v>24_Oct</v>
      </c>
      <c r="F3495" s="12" t="str">
        <f t="shared" si="338"/>
        <v>Oct-17</v>
      </c>
      <c r="G3495" s="12"/>
    </row>
    <row r="3496" spans="1:7">
      <c r="A3496" s="2">
        <f t="shared" si="340"/>
        <v>43033</v>
      </c>
      <c r="B3496" t="str">
        <f t="shared" si="339"/>
        <v>2017_10</v>
      </c>
      <c r="C3496" t="str">
        <f t="shared" si="335"/>
        <v>Oct</v>
      </c>
      <c r="D3496" t="str">
        <f t="shared" si="336"/>
        <v>2017_Oct</v>
      </c>
      <c r="E3496" s="12" t="str">
        <f t="shared" si="337"/>
        <v>25_Oct</v>
      </c>
      <c r="F3496" s="12" t="str">
        <f t="shared" si="338"/>
        <v>Oct-17</v>
      </c>
      <c r="G3496" s="12"/>
    </row>
    <row r="3497" spans="1:7">
      <c r="A3497" s="2">
        <f t="shared" si="340"/>
        <v>43034</v>
      </c>
      <c r="B3497" t="str">
        <f t="shared" si="339"/>
        <v>2017_10</v>
      </c>
      <c r="C3497" t="str">
        <f t="shared" si="335"/>
        <v>Oct</v>
      </c>
      <c r="D3497" t="str">
        <f t="shared" si="336"/>
        <v>2017_Oct</v>
      </c>
      <c r="E3497" s="12" t="str">
        <f t="shared" si="337"/>
        <v>26_Oct</v>
      </c>
      <c r="F3497" s="12" t="str">
        <f t="shared" si="338"/>
        <v>Oct-17</v>
      </c>
      <c r="G3497" s="12"/>
    </row>
    <row r="3498" spans="1:7">
      <c r="A3498" s="2">
        <f t="shared" si="340"/>
        <v>43035</v>
      </c>
      <c r="B3498" t="str">
        <f t="shared" si="339"/>
        <v>2017_10</v>
      </c>
      <c r="C3498" t="str">
        <f t="shared" si="335"/>
        <v>Oct</v>
      </c>
      <c r="D3498" t="str">
        <f t="shared" si="336"/>
        <v>2017_Oct</v>
      </c>
      <c r="E3498" s="12" t="str">
        <f t="shared" si="337"/>
        <v>27_Oct</v>
      </c>
      <c r="F3498" s="12" t="str">
        <f t="shared" si="338"/>
        <v>Oct-17</v>
      </c>
      <c r="G3498" s="12"/>
    </row>
    <row r="3499" spans="1:7">
      <c r="A3499" s="2">
        <f t="shared" si="340"/>
        <v>43036</v>
      </c>
      <c r="B3499" t="str">
        <f t="shared" si="339"/>
        <v>2017_10</v>
      </c>
      <c r="C3499" t="str">
        <f t="shared" si="335"/>
        <v>Oct</v>
      </c>
      <c r="D3499" t="str">
        <f t="shared" si="336"/>
        <v>2017_Oct</v>
      </c>
      <c r="E3499" s="12" t="str">
        <f t="shared" si="337"/>
        <v>28_Oct</v>
      </c>
      <c r="F3499" s="12" t="str">
        <f t="shared" si="338"/>
        <v>Oct-17</v>
      </c>
      <c r="G3499" s="12"/>
    </row>
    <row r="3500" spans="1:7">
      <c r="A3500" s="2">
        <f t="shared" si="340"/>
        <v>43037</v>
      </c>
      <c r="B3500" t="str">
        <f t="shared" si="339"/>
        <v>2017_10</v>
      </c>
      <c r="C3500" t="str">
        <f t="shared" si="335"/>
        <v>Oct</v>
      </c>
      <c r="D3500" t="str">
        <f t="shared" si="336"/>
        <v>2017_Oct</v>
      </c>
      <c r="E3500" s="12" t="str">
        <f t="shared" si="337"/>
        <v>29_Oct</v>
      </c>
      <c r="F3500" s="12" t="str">
        <f t="shared" si="338"/>
        <v>Oct-17</v>
      </c>
      <c r="G3500" s="12"/>
    </row>
    <row r="3501" spans="1:7">
      <c r="A3501" s="2">
        <f t="shared" si="340"/>
        <v>43038</v>
      </c>
      <c r="B3501" t="str">
        <f t="shared" si="339"/>
        <v>2017_10</v>
      </c>
      <c r="C3501" t="str">
        <f t="shared" si="335"/>
        <v>Oct</v>
      </c>
      <c r="D3501" t="str">
        <f t="shared" si="336"/>
        <v>2017_Oct</v>
      </c>
      <c r="E3501" s="12" t="str">
        <f t="shared" si="337"/>
        <v>30_Oct</v>
      </c>
      <c r="F3501" s="12" t="str">
        <f t="shared" si="338"/>
        <v>Oct-17</v>
      </c>
      <c r="G3501" s="12"/>
    </row>
    <row r="3502" spans="1:7">
      <c r="A3502" s="2">
        <f t="shared" si="340"/>
        <v>43039</v>
      </c>
      <c r="B3502" t="str">
        <f t="shared" si="339"/>
        <v>2017_10</v>
      </c>
      <c r="C3502" t="str">
        <f t="shared" si="335"/>
        <v>Oct</v>
      </c>
      <c r="D3502" t="str">
        <f t="shared" si="336"/>
        <v>2017_Oct</v>
      </c>
      <c r="E3502" s="12" t="str">
        <f t="shared" si="337"/>
        <v>31_Oct</v>
      </c>
      <c r="F3502" s="12" t="str">
        <f t="shared" si="338"/>
        <v>Oct-17</v>
      </c>
      <c r="G3502" s="12"/>
    </row>
    <row r="3503" spans="1:7">
      <c r="A3503" s="2">
        <f t="shared" si="340"/>
        <v>43040</v>
      </c>
      <c r="B3503" t="str">
        <f t="shared" si="339"/>
        <v>2017_11</v>
      </c>
      <c r="C3503" t="str">
        <f t="shared" si="335"/>
        <v>Nov</v>
      </c>
      <c r="D3503" t="str">
        <f t="shared" si="336"/>
        <v>2017_Nov</v>
      </c>
      <c r="E3503" s="12" t="str">
        <f t="shared" si="337"/>
        <v>01_Nov</v>
      </c>
      <c r="F3503" s="12" t="str">
        <f t="shared" si="338"/>
        <v>Nov-17</v>
      </c>
      <c r="G3503" s="12"/>
    </row>
    <row r="3504" spans="1:7">
      <c r="A3504" s="2">
        <f t="shared" si="340"/>
        <v>43041</v>
      </c>
      <c r="B3504" t="str">
        <f t="shared" si="339"/>
        <v>2017_11</v>
      </c>
      <c r="C3504" t="str">
        <f t="shared" si="335"/>
        <v>Nov</v>
      </c>
      <c r="D3504" t="str">
        <f t="shared" si="336"/>
        <v>2017_Nov</v>
      </c>
      <c r="E3504" s="12" t="str">
        <f t="shared" si="337"/>
        <v>02_Nov</v>
      </c>
      <c r="F3504" s="12" t="str">
        <f t="shared" si="338"/>
        <v>Nov-17</v>
      </c>
      <c r="G3504" s="12"/>
    </row>
    <row r="3505" spans="1:7">
      <c r="A3505" s="2">
        <f t="shared" si="340"/>
        <v>43042</v>
      </c>
      <c r="B3505" t="str">
        <f t="shared" si="339"/>
        <v>2017_11</v>
      </c>
      <c r="C3505" t="str">
        <f t="shared" si="335"/>
        <v>Nov</v>
      </c>
      <c r="D3505" t="str">
        <f t="shared" si="336"/>
        <v>2017_Nov</v>
      </c>
      <c r="E3505" s="12" t="str">
        <f t="shared" si="337"/>
        <v>03_Nov</v>
      </c>
      <c r="F3505" s="12" t="str">
        <f t="shared" si="338"/>
        <v>Nov-17</v>
      </c>
      <c r="G3505" s="12"/>
    </row>
    <row r="3506" spans="1:7">
      <c r="A3506" s="2">
        <f t="shared" si="340"/>
        <v>43043</v>
      </c>
      <c r="B3506" t="str">
        <f t="shared" si="339"/>
        <v>2017_11</v>
      </c>
      <c r="C3506" t="str">
        <f t="shared" si="335"/>
        <v>Nov</v>
      </c>
      <c r="D3506" t="str">
        <f t="shared" si="336"/>
        <v>2017_Nov</v>
      </c>
      <c r="E3506" s="12" t="str">
        <f t="shared" si="337"/>
        <v>04_Nov</v>
      </c>
      <c r="F3506" s="12" t="str">
        <f t="shared" si="338"/>
        <v>Nov-17</v>
      </c>
      <c r="G3506" s="12"/>
    </row>
    <row r="3507" spans="1:7">
      <c r="A3507" s="2">
        <f t="shared" si="340"/>
        <v>43044</v>
      </c>
      <c r="B3507" t="str">
        <f t="shared" si="339"/>
        <v>2017_11</v>
      </c>
      <c r="C3507" t="str">
        <f t="shared" si="335"/>
        <v>Nov</v>
      </c>
      <c r="D3507" t="str">
        <f t="shared" si="336"/>
        <v>2017_Nov</v>
      </c>
      <c r="E3507" s="12" t="str">
        <f t="shared" si="337"/>
        <v>05_Nov</v>
      </c>
      <c r="F3507" s="12" t="str">
        <f t="shared" si="338"/>
        <v>Nov-17</v>
      </c>
      <c r="G3507" s="12"/>
    </row>
    <row r="3508" spans="1:7">
      <c r="A3508" s="2">
        <f t="shared" si="340"/>
        <v>43045</v>
      </c>
      <c r="B3508" t="str">
        <f t="shared" si="339"/>
        <v>2017_11</v>
      </c>
      <c r="C3508" t="str">
        <f t="shared" si="335"/>
        <v>Nov</v>
      </c>
      <c r="D3508" t="str">
        <f t="shared" si="336"/>
        <v>2017_Nov</v>
      </c>
      <c r="E3508" s="12" t="str">
        <f t="shared" si="337"/>
        <v>06_Nov</v>
      </c>
      <c r="F3508" s="12" t="str">
        <f t="shared" si="338"/>
        <v>Nov-17</v>
      </c>
      <c r="G3508" s="12"/>
    </row>
    <row r="3509" spans="1:7">
      <c r="A3509" s="2">
        <f t="shared" si="340"/>
        <v>43046</v>
      </c>
      <c r="B3509" t="str">
        <f t="shared" si="339"/>
        <v>2017_11</v>
      </c>
      <c r="C3509" t="str">
        <f t="shared" si="335"/>
        <v>Nov</v>
      </c>
      <c r="D3509" t="str">
        <f t="shared" si="336"/>
        <v>2017_Nov</v>
      </c>
      <c r="E3509" s="12" t="str">
        <f t="shared" si="337"/>
        <v>07_Nov</v>
      </c>
      <c r="F3509" s="12" t="str">
        <f t="shared" si="338"/>
        <v>Nov-17</v>
      </c>
      <c r="G3509" s="12"/>
    </row>
    <row r="3510" spans="1:7">
      <c r="A3510" s="2">
        <f t="shared" si="340"/>
        <v>43047</v>
      </c>
      <c r="B3510" t="str">
        <f t="shared" si="339"/>
        <v>2017_11</v>
      </c>
      <c r="C3510" t="str">
        <f t="shared" si="335"/>
        <v>Nov</v>
      </c>
      <c r="D3510" t="str">
        <f t="shared" si="336"/>
        <v>2017_Nov</v>
      </c>
      <c r="E3510" s="12" t="str">
        <f t="shared" si="337"/>
        <v>08_Nov</v>
      </c>
      <c r="F3510" s="12" t="str">
        <f t="shared" si="338"/>
        <v>Nov-17</v>
      </c>
      <c r="G3510" s="12"/>
    </row>
    <row r="3511" spans="1:7">
      <c r="A3511" s="2">
        <f t="shared" si="340"/>
        <v>43048</v>
      </c>
      <c r="B3511" t="str">
        <f t="shared" si="339"/>
        <v>2017_11</v>
      </c>
      <c r="C3511" t="str">
        <f t="shared" si="335"/>
        <v>Nov</v>
      </c>
      <c r="D3511" t="str">
        <f t="shared" si="336"/>
        <v>2017_Nov</v>
      </c>
      <c r="E3511" s="12" t="str">
        <f t="shared" si="337"/>
        <v>09_Nov</v>
      </c>
      <c r="F3511" s="12" t="str">
        <f t="shared" si="338"/>
        <v>Nov-17</v>
      </c>
      <c r="G3511" s="12"/>
    </row>
    <row r="3512" spans="1:7">
      <c r="A3512" s="2">
        <f t="shared" si="340"/>
        <v>43049</v>
      </c>
      <c r="B3512" t="str">
        <f t="shared" si="339"/>
        <v>2017_11</v>
      </c>
      <c r="C3512" t="str">
        <f t="shared" si="335"/>
        <v>Nov</v>
      </c>
      <c r="D3512" t="str">
        <f t="shared" si="336"/>
        <v>2017_Nov</v>
      </c>
      <c r="E3512" s="12" t="str">
        <f t="shared" si="337"/>
        <v>10_Nov</v>
      </c>
      <c r="F3512" s="12" t="str">
        <f t="shared" si="338"/>
        <v>Nov-17</v>
      </c>
      <c r="G3512" s="12"/>
    </row>
    <row r="3513" spans="1:7">
      <c r="A3513" s="2">
        <f t="shared" si="340"/>
        <v>43050</v>
      </c>
      <c r="B3513" t="str">
        <f t="shared" si="339"/>
        <v>2017_11</v>
      </c>
      <c r="C3513" t="str">
        <f t="shared" si="335"/>
        <v>Nov</v>
      </c>
      <c r="D3513" t="str">
        <f t="shared" si="336"/>
        <v>2017_Nov</v>
      </c>
      <c r="E3513" s="12" t="str">
        <f t="shared" si="337"/>
        <v>11_Nov</v>
      </c>
      <c r="F3513" s="12" t="str">
        <f t="shared" si="338"/>
        <v>Nov-17</v>
      </c>
      <c r="G3513" s="12"/>
    </row>
    <row r="3514" spans="1:7">
      <c r="A3514" s="2">
        <f t="shared" si="340"/>
        <v>43051</v>
      </c>
      <c r="B3514" t="str">
        <f t="shared" si="339"/>
        <v>2017_11</v>
      </c>
      <c r="C3514" t="str">
        <f t="shared" si="335"/>
        <v>Nov</v>
      </c>
      <c r="D3514" t="str">
        <f t="shared" si="336"/>
        <v>2017_Nov</v>
      </c>
      <c r="E3514" s="12" t="str">
        <f t="shared" si="337"/>
        <v>12_Nov</v>
      </c>
      <c r="F3514" s="12" t="str">
        <f t="shared" si="338"/>
        <v>Nov-17</v>
      </c>
      <c r="G3514" s="12"/>
    </row>
    <row r="3515" spans="1:7">
      <c r="A3515" s="2">
        <f t="shared" si="340"/>
        <v>43052</v>
      </c>
      <c r="B3515" t="str">
        <f t="shared" si="339"/>
        <v>2017_11</v>
      </c>
      <c r="C3515" t="str">
        <f t="shared" si="335"/>
        <v>Nov</v>
      </c>
      <c r="D3515" t="str">
        <f t="shared" si="336"/>
        <v>2017_Nov</v>
      </c>
      <c r="E3515" s="12" t="str">
        <f t="shared" si="337"/>
        <v>13_Nov</v>
      </c>
      <c r="F3515" s="12" t="str">
        <f t="shared" si="338"/>
        <v>Nov-17</v>
      </c>
      <c r="G3515" s="12"/>
    </row>
    <row r="3516" spans="1:7">
      <c r="A3516" s="2">
        <f t="shared" si="340"/>
        <v>43053</v>
      </c>
      <c r="B3516" t="str">
        <f t="shared" si="339"/>
        <v>2017_11</v>
      </c>
      <c r="C3516" t="str">
        <f t="shared" si="335"/>
        <v>Nov</v>
      </c>
      <c r="D3516" t="str">
        <f t="shared" si="336"/>
        <v>2017_Nov</v>
      </c>
      <c r="E3516" s="12" t="str">
        <f t="shared" si="337"/>
        <v>14_Nov</v>
      </c>
      <c r="F3516" s="12" t="str">
        <f t="shared" si="338"/>
        <v>Nov-17</v>
      </c>
      <c r="G3516" s="12"/>
    </row>
    <row r="3517" spans="1:7">
      <c r="A3517" s="2">
        <f t="shared" si="340"/>
        <v>43054</v>
      </c>
      <c r="B3517" t="str">
        <f t="shared" si="339"/>
        <v>2017_11</v>
      </c>
      <c r="C3517" t="str">
        <f t="shared" si="335"/>
        <v>Nov</v>
      </c>
      <c r="D3517" t="str">
        <f t="shared" si="336"/>
        <v>2017_Nov</v>
      </c>
      <c r="E3517" s="12" t="str">
        <f t="shared" si="337"/>
        <v>15_Nov</v>
      </c>
      <c r="F3517" s="12" t="str">
        <f t="shared" si="338"/>
        <v>Nov-17</v>
      </c>
      <c r="G3517" s="12"/>
    </row>
    <row r="3518" spans="1:7">
      <c r="A3518" s="2">
        <f t="shared" si="340"/>
        <v>43055</v>
      </c>
      <c r="B3518" t="str">
        <f t="shared" si="339"/>
        <v>2017_11</v>
      </c>
      <c r="C3518" t="str">
        <f t="shared" si="335"/>
        <v>Nov</v>
      </c>
      <c r="D3518" t="str">
        <f t="shared" si="336"/>
        <v>2017_Nov</v>
      </c>
      <c r="E3518" s="12" t="str">
        <f t="shared" si="337"/>
        <v>16_Nov</v>
      </c>
      <c r="F3518" s="12" t="str">
        <f t="shared" si="338"/>
        <v>Nov-17</v>
      </c>
      <c r="G3518" s="12"/>
    </row>
    <row r="3519" spans="1:7">
      <c r="A3519" s="2">
        <f t="shared" si="340"/>
        <v>43056</v>
      </c>
      <c r="B3519" t="str">
        <f t="shared" si="339"/>
        <v>2017_11</v>
      </c>
      <c r="C3519" t="str">
        <f t="shared" si="335"/>
        <v>Nov</v>
      </c>
      <c r="D3519" t="str">
        <f t="shared" si="336"/>
        <v>2017_Nov</v>
      </c>
      <c r="E3519" s="12" t="str">
        <f t="shared" si="337"/>
        <v>17_Nov</v>
      </c>
      <c r="F3519" s="12" t="str">
        <f t="shared" si="338"/>
        <v>Nov-17</v>
      </c>
      <c r="G3519" s="12"/>
    </row>
    <row r="3520" spans="1:7">
      <c r="A3520" s="2">
        <f t="shared" si="340"/>
        <v>43057</v>
      </c>
      <c r="B3520" t="str">
        <f t="shared" si="339"/>
        <v>2017_11</v>
      </c>
      <c r="C3520" t="str">
        <f t="shared" si="335"/>
        <v>Nov</v>
      </c>
      <c r="D3520" t="str">
        <f t="shared" si="336"/>
        <v>2017_Nov</v>
      </c>
      <c r="E3520" s="12" t="str">
        <f t="shared" si="337"/>
        <v>18_Nov</v>
      </c>
      <c r="F3520" s="12" t="str">
        <f t="shared" si="338"/>
        <v>Nov-17</v>
      </c>
      <c r="G3520" s="12"/>
    </row>
    <row r="3521" spans="1:7">
      <c r="A3521" s="2">
        <f t="shared" si="340"/>
        <v>43058</v>
      </c>
      <c r="B3521" t="str">
        <f t="shared" si="339"/>
        <v>2017_11</v>
      </c>
      <c r="C3521" t="str">
        <f t="shared" si="335"/>
        <v>Nov</v>
      </c>
      <c r="D3521" t="str">
        <f t="shared" si="336"/>
        <v>2017_Nov</v>
      </c>
      <c r="E3521" s="12" t="str">
        <f t="shared" si="337"/>
        <v>19_Nov</v>
      </c>
      <c r="F3521" s="12" t="str">
        <f t="shared" si="338"/>
        <v>Nov-17</v>
      </c>
      <c r="G3521" s="12"/>
    </row>
    <row r="3522" spans="1:7">
      <c r="A3522" s="2">
        <f t="shared" si="340"/>
        <v>43059</v>
      </c>
      <c r="B3522" t="str">
        <f t="shared" si="339"/>
        <v>2017_11</v>
      </c>
      <c r="C3522" t="str">
        <f t="shared" ref="C3522:C3585" si="341">VLOOKUP(TEXT(MONTH(A3522),"00"),$H$2:$I$13,2,FALSE)</f>
        <v>Nov</v>
      </c>
      <c r="D3522" t="str">
        <f t="shared" si="336"/>
        <v>2017_Nov</v>
      </c>
      <c r="E3522" s="12" t="str">
        <f t="shared" si="337"/>
        <v>20_Nov</v>
      </c>
      <c r="F3522" s="12" t="str">
        <f t="shared" si="338"/>
        <v>Nov-17</v>
      </c>
      <c r="G3522" s="12"/>
    </row>
    <row r="3523" spans="1:7">
      <c r="A3523" s="2">
        <f t="shared" si="340"/>
        <v>43060</v>
      </c>
      <c r="B3523" t="str">
        <f t="shared" si="339"/>
        <v>2017_11</v>
      </c>
      <c r="C3523" t="str">
        <f t="shared" si="341"/>
        <v>Nov</v>
      </c>
      <c r="D3523" t="str">
        <f t="shared" ref="D3523:D3586" si="342">TEXT(YEAR(A3523),"0000")&amp;"_"&amp;C3523</f>
        <v>2017_Nov</v>
      </c>
      <c r="E3523" s="12" t="str">
        <f t="shared" ref="E3523:E3586" si="343">VLOOKUP(DAY(A3523),$G$2:$H$32,2,FALSE)&amp;"_"&amp;C3523</f>
        <v>21_Nov</v>
      </c>
      <c r="F3523" s="12" t="str">
        <f t="shared" si="338"/>
        <v>Nov-17</v>
      </c>
      <c r="G3523" s="12"/>
    </row>
    <row r="3524" spans="1:7">
      <c r="A3524" s="2">
        <f t="shared" si="340"/>
        <v>43061</v>
      </c>
      <c r="B3524" t="str">
        <f t="shared" si="339"/>
        <v>2017_11</v>
      </c>
      <c r="C3524" t="str">
        <f t="shared" si="341"/>
        <v>Nov</v>
      </c>
      <c r="D3524" t="str">
        <f t="shared" si="342"/>
        <v>2017_Nov</v>
      </c>
      <c r="E3524" s="12" t="str">
        <f t="shared" si="343"/>
        <v>22_Nov</v>
      </c>
      <c r="F3524" s="12" t="str">
        <f t="shared" ref="F3524:F3587" si="344">C3524&amp;"-"&amp;RIGHT(YEAR(A3524),2)</f>
        <v>Nov-17</v>
      </c>
      <c r="G3524" s="12"/>
    </row>
    <row r="3525" spans="1:7">
      <c r="A3525" s="2">
        <f t="shared" si="340"/>
        <v>43062</v>
      </c>
      <c r="B3525" t="str">
        <f t="shared" si="339"/>
        <v>2017_11</v>
      </c>
      <c r="C3525" t="str">
        <f t="shared" si="341"/>
        <v>Nov</v>
      </c>
      <c r="D3525" t="str">
        <f t="shared" si="342"/>
        <v>2017_Nov</v>
      </c>
      <c r="E3525" s="12" t="str">
        <f t="shared" si="343"/>
        <v>23_Nov</v>
      </c>
      <c r="F3525" s="12" t="str">
        <f t="shared" si="344"/>
        <v>Nov-17</v>
      </c>
      <c r="G3525" s="12"/>
    </row>
    <row r="3526" spans="1:7">
      <c r="A3526" s="2">
        <f t="shared" si="340"/>
        <v>43063</v>
      </c>
      <c r="B3526" t="str">
        <f t="shared" si="339"/>
        <v>2017_11</v>
      </c>
      <c r="C3526" t="str">
        <f t="shared" si="341"/>
        <v>Nov</v>
      </c>
      <c r="D3526" t="str">
        <f t="shared" si="342"/>
        <v>2017_Nov</v>
      </c>
      <c r="E3526" s="12" t="str">
        <f t="shared" si="343"/>
        <v>24_Nov</v>
      </c>
      <c r="F3526" s="12" t="str">
        <f t="shared" si="344"/>
        <v>Nov-17</v>
      </c>
      <c r="G3526" s="12"/>
    </row>
    <row r="3527" spans="1:7">
      <c r="A3527" s="2">
        <f t="shared" si="340"/>
        <v>43064</v>
      </c>
      <c r="B3527" t="str">
        <f t="shared" si="339"/>
        <v>2017_11</v>
      </c>
      <c r="C3527" t="str">
        <f t="shared" si="341"/>
        <v>Nov</v>
      </c>
      <c r="D3527" t="str">
        <f t="shared" si="342"/>
        <v>2017_Nov</v>
      </c>
      <c r="E3527" s="12" t="str">
        <f t="shared" si="343"/>
        <v>25_Nov</v>
      </c>
      <c r="F3527" s="12" t="str">
        <f t="shared" si="344"/>
        <v>Nov-17</v>
      </c>
      <c r="G3527" s="12"/>
    </row>
    <row r="3528" spans="1:7">
      <c r="A3528" s="2">
        <f t="shared" si="340"/>
        <v>43065</v>
      </c>
      <c r="B3528" t="str">
        <f t="shared" si="339"/>
        <v>2017_11</v>
      </c>
      <c r="C3528" t="str">
        <f t="shared" si="341"/>
        <v>Nov</v>
      </c>
      <c r="D3528" t="str">
        <f t="shared" si="342"/>
        <v>2017_Nov</v>
      </c>
      <c r="E3528" s="12" t="str">
        <f t="shared" si="343"/>
        <v>26_Nov</v>
      </c>
      <c r="F3528" s="12" t="str">
        <f t="shared" si="344"/>
        <v>Nov-17</v>
      </c>
      <c r="G3528" s="12"/>
    </row>
    <row r="3529" spans="1:7">
      <c r="A3529" s="2">
        <f t="shared" si="340"/>
        <v>43066</v>
      </c>
      <c r="B3529" t="str">
        <f t="shared" si="339"/>
        <v>2017_11</v>
      </c>
      <c r="C3529" t="str">
        <f t="shared" si="341"/>
        <v>Nov</v>
      </c>
      <c r="D3529" t="str">
        <f t="shared" si="342"/>
        <v>2017_Nov</v>
      </c>
      <c r="E3529" s="12" t="str">
        <f t="shared" si="343"/>
        <v>27_Nov</v>
      </c>
      <c r="F3529" s="12" t="str">
        <f t="shared" si="344"/>
        <v>Nov-17</v>
      </c>
      <c r="G3529" s="12"/>
    </row>
    <row r="3530" spans="1:7">
      <c r="A3530" s="2">
        <f t="shared" si="340"/>
        <v>43067</v>
      </c>
      <c r="B3530" t="str">
        <f t="shared" si="339"/>
        <v>2017_11</v>
      </c>
      <c r="C3530" t="str">
        <f t="shared" si="341"/>
        <v>Nov</v>
      </c>
      <c r="D3530" t="str">
        <f t="shared" si="342"/>
        <v>2017_Nov</v>
      </c>
      <c r="E3530" s="12" t="str">
        <f t="shared" si="343"/>
        <v>28_Nov</v>
      </c>
      <c r="F3530" s="12" t="str">
        <f t="shared" si="344"/>
        <v>Nov-17</v>
      </c>
      <c r="G3530" s="12"/>
    </row>
    <row r="3531" spans="1:7">
      <c r="A3531" s="2">
        <f t="shared" si="340"/>
        <v>43068</v>
      </c>
      <c r="B3531" t="str">
        <f t="shared" ref="B3531:B3594" si="345">TEXT(YEAR(A3531),"0000")&amp;"_"&amp;TEXT(MONTH(A3531),"00")</f>
        <v>2017_11</v>
      </c>
      <c r="C3531" t="str">
        <f t="shared" si="341"/>
        <v>Nov</v>
      </c>
      <c r="D3531" t="str">
        <f t="shared" si="342"/>
        <v>2017_Nov</v>
      </c>
      <c r="E3531" s="12" t="str">
        <f t="shared" si="343"/>
        <v>29_Nov</v>
      </c>
      <c r="F3531" s="12" t="str">
        <f t="shared" si="344"/>
        <v>Nov-17</v>
      </c>
      <c r="G3531" s="12"/>
    </row>
    <row r="3532" spans="1:7">
      <c r="A3532" s="2">
        <f t="shared" ref="A3532:A3595" si="346">A3531+1</f>
        <v>43069</v>
      </c>
      <c r="B3532" t="str">
        <f t="shared" si="345"/>
        <v>2017_11</v>
      </c>
      <c r="C3532" t="str">
        <f t="shared" si="341"/>
        <v>Nov</v>
      </c>
      <c r="D3532" t="str">
        <f t="shared" si="342"/>
        <v>2017_Nov</v>
      </c>
      <c r="E3532" s="12" t="str">
        <f t="shared" si="343"/>
        <v>30_Nov</v>
      </c>
      <c r="F3532" s="12" t="str">
        <f t="shared" si="344"/>
        <v>Nov-17</v>
      </c>
      <c r="G3532" s="12"/>
    </row>
    <row r="3533" spans="1:7">
      <c r="A3533" s="2">
        <f t="shared" si="346"/>
        <v>43070</v>
      </c>
      <c r="B3533" t="str">
        <f t="shared" si="345"/>
        <v>2017_12</v>
      </c>
      <c r="C3533" t="str">
        <f t="shared" si="341"/>
        <v>Dec</v>
      </c>
      <c r="D3533" t="str">
        <f t="shared" si="342"/>
        <v>2017_Dec</v>
      </c>
      <c r="E3533" s="12" t="str">
        <f t="shared" si="343"/>
        <v>01_Dec</v>
      </c>
      <c r="F3533" s="12" t="str">
        <f t="shared" si="344"/>
        <v>Dec-17</v>
      </c>
      <c r="G3533" s="12"/>
    </row>
    <row r="3534" spans="1:7">
      <c r="A3534" s="2">
        <f t="shared" si="346"/>
        <v>43071</v>
      </c>
      <c r="B3534" t="str">
        <f t="shared" si="345"/>
        <v>2017_12</v>
      </c>
      <c r="C3534" t="str">
        <f t="shared" si="341"/>
        <v>Dec</v>
      </c>
      <c r="D3534" t="str">
        <f t="shared" si="342"/>
        <v>2017_Dec</v>
      </c>
      <c r="E3534" s="12" t="str">
        <f t="shared" si="343"/>
        <v>02_Dec</v>
      </c>
      <c r="F3534" s="12" t="str">
        <f t="shared" si="344"/>
        <v>Dec-17</v>
      </c>
      <c r="G3534" s="12"/>
    </row>
    <row r="3535" spans="1:7">
      <c r="A3535" s="2">
        <f t="shared" si="346"/>
        <v>43072</v>
      </c>
      <c r="B3535" t="str">
        <f t="shared" si="345"/>
        <v>2017_12</v>
      </c>
      <c r="C3535" t="str">
        <f t="shared" si="341"/>
        <v>Dec</v>
      </c>
      <c r="D3535" t="str">
        <f t="shared" si="342"/>
        <v>2017_Dec</v>
      </c>
      <c r="E3535" s="12" t="str">
        <f t="shared" si="343"/>
        <v>03_Dec</v>
      </c>
      <c r="F3535" s="12" t="str">
        <f t="shared" si="344"/>
        <v>Dec-17</v>
      </c>
      <c r="G3535" s="12"/>
    </row>
    <row r="3536" spans="1:7">
      <c r="A3536" s="2">
        <f t="shared" si="346"/>
        <v>43073</v>
      </c>
      <c r="B3536" t="str">
        <f t="shared" si="345"/>
        <v>2017_12</v>
      </c>
      <c r="C3536" t="str">
        <f t="shared" si="341"/>
        <v>Dec</v>
      </c>
      <c r="D3536" t="str">
        <f t="shared" si="342"/>
        <v>2017_Dec</v>
      </c>
      <c r="E3536" s="12" t="str">
        <f t="shared" si="343"/>
        <v>04_Dec</v>
      </c>
      <c r="F3536" s="12" t="str">
        <f t="shared" si="344"/>
        <v>Dec-17</v>
      </c>
      <c r="G3536" s="12"/>
    </row>
    <row r="3537" spans="1:7">
      <c r="A3537" s="2">
        <f t="shared" si="346"/>
        <v>43074</v>
      </c>
      <c r="B3537" t="str">
        <f t="shared" si="345"/>
        <v>2017_12</v>
      </c>
      <c r="C3537" t="str">
        <f t="shared" si="341"/>
        <v>Dec</v>
      </c>
      <c r="D3537" t="str">
        <f t="shared" si="342"/>
        <v>2017_Dec</v>
      </c>
      <c r="E3537" s="12" t="str">
        <f t="shared" si="343"/>
        <v>05_Dec</v>
      </c>
      <c r="F3537" s="12" t="str">
        <f t="shared" si="344"/>
        <v>Dec-17</v>
      </c>
      <c r="G3537" s="12"/>
    </row>
    <row r="3538" spans="1:7">
      <c r="A3538" s="2">
        <f t="shared" si="346"/>
        <v>43075</v>
      </c>
      <c r="B3538" t="str">
        <f t="shared" si="345"/>
        <v>2017_12</v>
      </c>
      <c r="C3538" t="str">
        <f t="shared" si="341"/>
        <v>Dec</v>
      </c>
      <c r="D3538" t="str">
        <f t="shared" si="342"/>
        <v>2017_Dec</v>
      </c>
      <c r="E3538" s="12" t="str">
        <f t="shared" si="343"/>
        <v>06_Dec</v>
      </c>
      <c r="F3538" s="12" t="str">
        <f t="shared" si="344"/>
        <v>Dec-17</v>
      </c>
      <c r="G3538" s="12"/>
    </row>
    <row r="3539" spans="1:7">
      <c r="A3539" s="2">
        <f t="shared" si="346"/>
        <v>43076</v>
      </c>
      <c r="B3539" t="str">
        <f t="shared" si="345"/>
        <v>2017_12</v>
      </c>
      <c r="C3539" t="str">
        <f t="shared" si="341"/>
        <v>Dec</v>
      </c>
      <c r="D3539" t="str">
        <f t="shared" si="342"/>
        <v>2017_Dec</v>
      </c>
      <c r="E3539" s="12" t="str">
        <f t="shared" si="343"/>
        <v>07_Dec</v>
      </c>
      <c r="F3539" s="12" t="str">
        <f t="shared" si="344"/>
        <v>Dec-17</v>
      </c>
      <c r="G3539" s="12"/>
    </row>
    <row r="3540" spans="1:7">
      <c r="A3540" s="2">
        <f t="shared" si="346"/>
        <v>43077</v>
      </c>
      <c r="B3540" t="str">
        <f t="shared" si="345"/>
        <v>2017_12</v>
      </c>
      <c r="C3540" t="str">
        <f t="shared" si="341"/>
        <v>Dec</v>
      </c>
      <c r="D3540" t="str">
        <f t="shared" si="342"/>
        <v>2017_Dec</v>
      </c>
      <c r="E3540" s="12" t="str">
        <f t="shared" si="343"/>
        <v>08_Dec</v>
      </c>
      <c r="F3540" s="12" t="str">
        <f t="shared" si="344"/>
        <v>Dec-17</v>
      </c>
      <c r="G3540" s="12"/>
    </row>
    <row r="3541" spans="1:7">
      <c r="A3541" s="2">
        <f t="shared" si="346"/>
        <v>43078</v>
      </c>
      <c r="B3541" t="str">
        <f t="shared" si="345"/>
        <v>2017_12</v>
      </c>
      <c r="C3541" t="str">
        <f t="shared" si="341"/>
        <v>Dec</v>
      </c>
      <c r="D3541" t="str">
        <f t="shared" si="342"/>
        <v>2017_Dec</v>
      </c>
      <c r="E3541" s="12" t="str">
        <f t="shared" si="343"/>
        <v>09_Dec</v>
      </c>
      <c r="F3541" s="12" t="str">
        <f t="shared" si="344"/>
        <v>Dec-17</v>
      </c>
      <c r="G3541" s="12"/>
    </row>
    <row r="3542" spans="1:7">
      <c r="A3542" s="2">
        <f t="shared" si="346"/>
        <v>43079</v>
      </c>
      <c r="B3542" t="str">
        <f t="shared" si="345"/>
        <v>2017_12</v>
      </c>
      <c r="C3542" t="str">
        <f t="shared" si="341"/>
        <v>Dec</v>
      </c>
      <c r="D3542" t="str">
        <f t="shared" si="342"/>
        <v>2017_Dec</v>
      </c>
      <c r="E3542" s="12" t="str">
        <f t="shared" si="343"/>
        <v>10_Dec</v>
      </c>
      <c r="F3542" s="12" t="str">
        <f t="shared" si="344"/>
        <v>Dec-17</v>
      </c>
      <c r="G3542" s="12"/>
    </row>
    <row r="3543" spans="1:7">
      <c r="A3543" s="2">
        <f t="shared" si="346"/>
        <v>43080</v>
      </c>
      <c r="B3543" t="str">
        <f t="shared" si="345"/>
        <v>2017_12</v>
      </c>
      <c r="C3543" t="str">
        <f t="shared" si="341"/>
        <v>Dec</v>
      </c>
      <c r="D3543" t="str">
        <f t="shared" si="342"/>
        <v>2017_Dec</v>
      </c>
      <c r="E3543" s="12" t="str">
        <f t="shared" si="343"/>
        <v>11_Dec</v>
      </c>
      <c r="F3543" s="12" t="str">
        <f t="shared" si="344"/>
        <v>Dec-17</v>
      </c>
      <c r="G3543" s="12"/>
    </row>
    <row r="3544" spans="1:7">
      <c r="A3544" s="2">
        <f t="shared" si="346"/>
        <v>43081</v>
      </c>
      <c r="B3544" t="str">
        <f t="shared" si="345"/>
        <v>2017_12</v>
      </c>
      <c r="C3544" t="str">
        <f t="shared" si="341"/>
        <v>Dec</v>
      </c>
      <c r="D3544" t="str">
        <f t="shared" si="342"/>
        <v>2017_Dec</v>
      </c>
      <c r="E3544" s="12" t="str">
        <f t="shared" si="343"/>
        <v>12_Dec</v>
      </c>
      <c r="F3544" s="12" t="str">
        <f t="shared" si="344"/>
        <v>Dec-17</v>
      </c>
      <c r="G3544" s="12"/>
    </row>
    <row r="3545" spans="1:7">
      <c r="A3545" s="2">
        <f t="shared" si="346"/>
        <v>43082</v>
      </c>
      <c r="B3545" t="str">
        <f t="shared" si="345"/>
        <v>2017_12</v>
      </c>
      <c r="C3545" t="str">
        <f t="shared" si="341"/>
        <v>Dec</v>
      </c>
      <c r="D3545" t="str">
        <f t="shared" si="342"/>
        <v>2017_Dec</v>
      </c>
      <c r="E3545" s="12" t="str">
        <f t="shared" si="343"/>
        <v>13_Dec</v>
      </c>
      <c r="F3545" s="12" t="str">
        <f t="shared" si="344"/>
        <v>Dec-17</v>
      </c>
      <c r="G3545" s="12"/>
    </row>
    <row r="3546" spans="1:7">
      <c r="A3546" s="2">
        <f t="shared" si="346"/>
        <v>43083</v>
      </c>
      <c r="B3546" t="str">
        <f t="shared" si="345"/>
        <v>2017_12</v>
      </c>
      <c r="C3546" t="str">
        <f t="shared" si="341"/>
        <v>Dec</v>
      </c>
      <c r="D3546" t="str">
        <f t="shared" si="342"/>
        <v>2017_Dec</v>
      </c>
      <c r="E3546" s="12" t="str">
        <f t="shared" si="343"/>
        <v>14_Dec</v>
      </c>
      <c r="F3546" s="12" t="str">
        <f t="shared" si="344"/>
        <v>Dec-17</v>
      </c>
      <c r="G3546" s="12"/>
    </row>
    <row r="3547" spans="1:7">
      <c r="A3547" s="2">
        <f t="shared" si="346"/>
        <v>43084</v>
      </c>
      <c r="B3547" t="str">
        <f t="shared" si="345"/>
        <v>2017_12</v>
      </c>
      <c r="C3547" t="str">
        <f t="shared" si="341"/>
        <v>Dec</v>
      </c>
      <c r="D3547" t="str">
        <f t="shared" si="342"/>
        <v>2017_Dec</v>
      </c>
      <c r="E3547" s="12" t="str">
        <f t="shared" si="343"/>
        <v>15_Dec</v>
      </c>
      <c r="F3547" s="12" t="str">
        <f t="shared" si="344"/>
        <v>Dec-17</v>
      </c>
      <c r="G3547" s="12"/>
    </row>
    <row r="3548" spans="1:7">
      <c r="A3548" s="2">
        <f t="shared" si="346"/>
        <v>43085</v>
      </c>
      <c r="B3548" t="str">
        <f t="shared" si="345"/>
        <v>2017_12</v>
      </c>
      <c r="C3548" t="str">
        <f t="shared" si="341"/>
        <v>Dec</v>
      </c>
      <c r="D3548" t="str">
        <f t="shared" si="342"/>
        <v>2017_Dec</v>
      </c>
      <c r="E3548" s="12" t="str">
        <f t="shared" si="343"/>
        <v>16_Dec</v>
      </c>
      <c r="F3548" s="12" t="str">
        <f t="shared" si="344"/>
        <v>Dec-17</v>
      </c>
      <c r="G3548" s="12"/>
    </row>
    <row r="3549" spans="1:7">
      <c r="A3549" s="2">
        <f t="shared" si="346"/>
        <v>43086</v>
      </c>
      <c r="B3549" t="str">
        <f t="shared" si="345"/>
        <v>2017_12</v>
      </c>
      <c r="C3549" t="str">
        <f t="shared" si="341"/>
        <v>Dec</v>
      </c>
      <c r="D3549" t="str">
        <f t="shared" si="342"/>
        <v>2017_Dec</v>
      </c>
      <c r="E3549" s="12" t="str">
        <f t="shared" si="343"/>
        <v>17_Dec</v>
      </c>
      <c r="F3549" s="12" t="str">
        <f t="shared" si="344"/>
        <v>Dec-17</v>
      </c>
      <c r="G3549" s="12"/>
    </row>
    <row r="3550" spans="1:7">
      <c r="A3550" s="2">
        <f t="shared" si="346"/>
        <v>43087</v>
      </c>
      <c r="B3550" t="str">
        <f t="shared" si="345"/>
        <v>2017_12</v>
      </c>
      <c r="C3550" t="str">
        <f t="shared" si="341"/>
        <v>Dec</v>
      </c>
      <c r="D3550" t="str">
        <f t="shared" si="342"/>
        <v>2017_Dec</v>
      </c>
      <c r="E3550" s="12" t="str">
        <f t="shared" si="343"/>
        <v>18_Dec</v>
      </c>
      <c r="F3550" s="12" t="str">
        <f t="shared" si="344"/>
        <v>Dec-17</v>
      </c>
      <c r="G3550" s="12"/>
    </row>
    <row r="3551" spans="1:7">
      <c r="A3551" s="2">
        <f t="shared" si="346"/>
        <v>43088</v>
      </c>
      <c r="B3551" t="str">
        <f t="shared" si="345"/>
        <v>2017_12</v>
      </c>
      <c r="C3551" t="str">
        <f t="shared" si="341"/>
        <v>Dec</v>
      </c>
      <c r="D3551" t="str">
        <f t="shared" si="342"/>
        <v>2017_Dec</v>
      </c>
      <c r="E3551" s="12" t="str">
        <f t="shared" si="343"/>
        <v>19_Dec</v>
      </c>
      <c r="F3551" s="12" t="str">
        <f t="shared" si="344"/>
        <v>Dec-17</v>
      </c>
      <c r="G3551" s="12"/>
    </row>
    <row r="3552" spans="1:7">
      <c r="A3552" s="2">
        <f t="shared" si="346"/>
        <v>43089</v>
      </c>
      <c r="B3552" t="str">
        <f t="shared" si="345"/>
        <v>2017_12</v>
      </c>
      <c r="C3552" t="str">
        <f t="shared" si="341"/>
        <v>Dec</v>
      </c>
      <c r="D3552" t="str">
        <f t="shared" si="342"/>
        <v>2017_Dec</v>
      </c>
      <c r="E3552" s="12" t="str">
        <f t="shared" si="343"/>
        <v>20_Dec</v>
      </c>
      <c r="F3552" s="12" t="str">
        <f t="shared" si="344"/>
        <v>Dec-17</v>
      </c>
      <c r="G3552" s="12"/>
    </row>
    <row r="3553" spans="1:7">
      <c r="A3553" s="2">
        <f t="shared" si="346"/>
        <v>43090</v>
      </c>
      <c r="B3553" t="str">
        <f t="shared" si="345"/>
        <v>2017_12</v>
      </c>
      <c r="C3553" t="str">
        <f t="shared" si="341"/>
        <v>Dec</v>
      </c>
      <c r="D3553" t="str">
        <f t="shared" si="342"/>
        <v>2017_Dec</v>
      </c>
      <c r="E3553" s="12" t="str">
        <f t="shared" si="343"/>
        <v>21_Dec</v>
      </c>
      <c r="F3553" s="12" t="str">
        <f t="shared" si="344"/>
        <v>Dec-17</v>
      </c>
      <c r="G3553" s="12"/>
    </row>
    <row r="3554" spans="1:7">
      <c r="A3554" s="2">
        <f t="shared" si="346"/>
        <v>43091</v>
      </c>
      <c r="B3554" t="str">
        <f t="shared" si="345"/>
        <v>2017_12</v>
      </c>
      <c r="C3554" t="str">
        <f t="shared" si="341"/>
        <v>Dec</v>
      </c>
      <c r="D3554" t="str">
        <f t="shared" si="342"/>
        <v>2017_Dec</v>
      </c>
      <c r="E3554" s="12" t="str">
        <f t="shared" si="343"/>
        <v>22_Dec</v>
      </c>
      <c r="F3554" s="12" t="str">
        <f t="shared" si="344"/>
        <v>Dec-17</v>
      </c>
      <c r="G3554" s="12"/>
    </row>
    <row r="3555" spans="1:7">
      <c r="A3555" s="2">
        <f t="shared" si="346"/>
        <v>43092</v>
      </c>
      <c r="B3555" t="str">
        <f t="shared" si="345"/>
        <v>2017_12</v>
      </c>
      <c r="C3555" t="str">
        <f t="shared" si="341"/>
        <v>Dec</v>
      </c>
      <c r="D3555" t="str">
        <f t="shared" si="342"/>
        <v>2017_Dec</v>
      </c>
      <c r="E3555" s="12" t="str">
        <f t="shared" si="343"/>
        <v>23_Dec</v>
      </c>
      <c r="F3555" s="12" t="str">
        <f t="shared" si="344"/>
        <v>Dec-17</v>
      </c>
      <c r="G3555" s="12"/>
    </row>
    <row r="3556" spans="1:7">
      <c r="A3556" s="2">
        <f t="shared" si="346"/>
        <v>43093</v>
      </c>
      <c r="B3556" t="str">
        <f t="shared" si="345"/>
        <v>2017_12</v>
      </c>
      <c r="C3556" t="str">
        <f t="shared" si="341"/>
        <v>Dec</v>
      </c>
      <c r="D3556" t="str">
        <f t="shared" si="342"/>
        <v>2017_Dec</v>
      </c>
      <c r="E3556" s="12" t="str">
        <f t="shared" si="343"/>
        <v>24_Dec</v>
      </c>
      <c r="F3556" s="12" t="str">
        <f t="shared" si="344"/>
        <v>Dec-17</v>
      </c>
      <c r="G3556" s="12"/>
    </row>
    <row r="3557" spans="1:7">
      <c r="A3557" s="2">
        <f t="shared" si="346"/>
        <v>43094</v>
      </c>
      <c r="B3557" t="str">
        <f t="shared" si="345"/>
        <v>2017_12</v>
      </c>
      <c r="C3557" t="str">
        <f t="shared" si="341"/>
        <v>Dec</v>
      </c>
      <c r="D3557" t="str">
        <f t="shared" si="342"/>
        <v>2017_Dec</v>
      </c>
      <c r="E3557" s="12" t="str">
        <f t="shared" si="343"/>
        <v>25_Dec</v>
      </c>
      <c r="F3557" s="12" t="str">
        <f t="shared" si="344"/>
        <v>Dec-17</v>
      </c>
      <c r="G3557" s="12"/>
    </row>
    <row r="3558" spans="1:7">
      <c r="A3558" s="2">
        <f t="shared" si="346"/>
        <v>43095</v>
      </c>
      <c r="B3558" t="str">
        <f t="shared" si="345"/>
        <v>2017_12</v>
      </c>
      <c r="C3558" t="str">
        <f t="shared" si="341"/>
        <v>Dec</v>
      </c>
      <c r="D3558" t="str">
        <f t="shared" si="342"/>
        <v>2017_Dec</v>
      </c>
      <c r="E3558" s="12" t="str">
        <f t="shared" si="343"/>
        <v>26_Dec</v>
      </c>
      <c r="F3558" s="12" t="str">
        <f t="shared" si="344"/>
        <v>Dec-17</v>
      </c>
      <c r="G3558" s="12"/>
    </row>
    <row r="3559" spans="1:7">
      <c r="A3559" s="2">
        <f t="shared" si="346"/>
        <v>43096</v>
      </c>
      <c r="B3559" t="str">
        <f t="shared" si="345"/>
        <v>2017_12</v>
      </c>
      <c r="C3559" t="str">
        <f t="shared" si="341"/>
        <v>Dec</v>
      </c>
      <c r="D3559" t="str">
        <f t="shared" si="342"/>
        <v>2017_Dec</v>
      </c>
      <c r="E3559" s="12" t="str">
        <f t="shared" si="343"/>
        <v>27_Dec</v>
      </c>
      <c r="F3559" s="12" t="str">
        <f t="shared" si="344"/>
        <v>Dec-17</v>
      </c>
      <c r="G3559" s="12"/>
    </row>
    <row r="3560" spans="1:7">
      <c r="A3560" s="2">
        <f t="shared" si="346"/>
        <v>43097</v>
      </c>
      <c r="B3560" t="str">
        <f t="shared" si="345"/>
        <v>2017_12</v>
      </c>
      <c r="C3560" t="str">
        <f t="shared" si="341"/>
        <v>Dec</v>
      </c>
      <c r="D3560" t="str">
        <f t="shared" si="342"/>
        <v>2017_Dec</v>
      </c>
      <c r="E3560" s="12" t="str">
        <f t="shared" si="343"/>
        <v>28_Dec</v>
      </c>
      <c r="F3560" s="12" t="str">
        <f t="shared" si="344"/>
        <v>Dec-17</v>
      </c>
      <c r="G3560" s="12"/>
    </row>
    <row r="3561" spans="1:7">
      <c r="A3561" s="2">
        <f t="shared" si="346"/>
        <v>43098</v>
      </c>
      <c r="B3561" t="str">
        <f t="shared" si="345"/>
        <v>2017_12</v>
      </c>
      <c r="C3561" t="str">
        <f t="shared" si="341"/>
        <v>Dec</v>
      </c>
      <c r="D3561" t="str">
        <f t="shared" si="342"/>
        <v>2017_Dec</v>
      </c>
      <c r="E3561" s="12" t="str">
        <f t="shared" si="343"/>
        <v>29_Dec</v>
      </c>
      <c r="F3561" s="12" t="str">
        <f t="shared" si="344"/>
        <v>Dec-17</v>
      </c>
      <c r="G3561" s="12"/>
    </row>
    <row r="3562" spans="1:7">
      <c r="A3562" s="2">
        <f t="shared" si="346"/>
        <v>43099</v>
      </c>
      <c r="B3562" t="str">
        <f t="shared" si="345"/>
        <v>2017_12</v>
      </c>
      <c r="C3562" t="str">
        <f t="shared" si="341"/>
        <v>Dec</v>
      </c>
      <c r="D3562" t="str">
        <f t="shared" si="342"/>
        <v>2017_Dec</v>
      </c>
      <c r="E3562" s="12" t="str">
        <f t="shared" si="343"/>
        <v>30_Dec</v>
      </c>
      <c r="F3562" s="12" t="str">
        <f t="shared" si="344"/>
        <v>Dec-17</v>
      </c>
      <c r="G3562" s="12"/>
    </row>
    <row r="3563" spans="1:7">
      <c r="A3563" s="2">
        <f t="shared" si="346"/>
        <v>43100</v>
      </c>
      <c r="B3563" t="str">
        <f t="shared" si="345"/>
        <v>2017_12</v>
      </c>
      <c r="C3563" t="str">
        <f t="shared" si="341"/>
        <v>Dec</v>
      </c>
      <c r="D3563" t="str">
        <f t="shared" si="342"/>
        <v>2017_Dec</v>
      </c>
      <c r="E3563" s="12" t="str">
        <f t="shared" si="343"/>
        <v>31_Dec</v>
      </c>
      <c r="F3563" s="12" t="str">
        <f t="shared" si="344"/>
        <v>Dec-17</v>
      </c>
      <c r="G3563" s="12"/>
    </row>
    <row r="3564" spans="1:7">
      <c r="A3564" s="2">
        <f t="shared" si="346"/>
        <v>43101</v>
      </c>
      <c r="B3564" t="str">
        <f t="shared" si="345"/>
        <v>2018_01</v>
      </c>
      <c r="C3564" t="str">
        <f t="shared" si="341"/>
        <v>Jan</v>
      </c>
      <c r="D3564" t="str">
        <f t="shared" si="342"/>
        <v>2018_Jan</v>
      </c>
      <c r="E3564" s="12" t="str">
        <f t="shared" si="343"/>
        <v>01_Jan</v>
      </c>
      <c r="F3564" s="12" t="str">
        <f t="shared" si="344"/>
        <v>Jan-18</v>
      </c>
      <c r="G3564" s="12"/>
    </row>
    <row r="3565" spans="1:7">
      <c r="A3565" s="2">
        <f t="shared" si="346"/>
        <v>43102</v>
      </c>
      <c r="B3565" t="str">
        <f t="shared" si="345"/>
        <v>2018_01</v>
      </c>
      <c r="C3565" t="str">
        <f t="shared" si="341"/>
        <v>Jan</v>
      </c>
      <c r="D3565" t="str">
        <f t="shared" si="342"/>
        <v>2018_Jan</v>
      </c>
      <c r="E3565" s="12" t="str">
        <f t="shared" si="343"/>
        <v>02_Jan</v>
      </c>
      <c r="F3565" s="12" t="str">
        <f t="shared" si="344"/>
        <v>Jan-18</v>
      </c>
      <c r="G3565" s="12"/>
    </row>
    <row r="3566" spans="1:7">
      <c r="A3566" s="2">
        <f t="shared" si="346"/>
        <v>43103</v>
      </c>
      <c r="B3566" t="str">
        <f t="shared" si="345"/>
        <v>2018_01</v>
      </c>
      <c r="C3566" t="str">
        <f t="shared" si="341"/>
        <v>Jan</v>
      </c>
      <c r="D3566" t="str">
        <f t="shared" si="342"/>
        <v>2018_Jan</v>
      </c>
      <c r="E3566" s="12" t="str">
        <f t="shared" si="343"/>
        <v>03_Jan</v>
      </c>
      <c r="F3566" s="12" t="str">
        <f t="shared" si="344"/>
        <v>Jan-18</v>
      </c>
      <c r="G3566" s="12"/>
    </row>
    <row r="3567" spans="1:7">
      <c r="A3567" s="2">
        <f t="shared" si="346"/>
        <v>43104</v>
      </c>
      <c r="B3567" t="str">
        <f t="shared" si="345"/>
        <v>2018_01</v>
      </c>
      <c r="C3567" t="str">
        <f t="shared" si="341"/>
        <v>Jan</v>
      </c>
      <c r="D3567" t="str">
        <f t="shared" si="342"/>
        <v>2018_Jan</v>
      </c>
      <c r="E3567" s="12" t="str">
        <f t="shared" si="343"/>
        <v>04_Jan</v>
      </c>
      <c r="F3567" s="12" t="str">
        <f t="shared" si="344"/>
        <v>Jan-18</v>
      </c>
      <c r="G3567" s="12"/>
    </row>
    <row r="3568" spans="1:7">
      <c r="A3568" s="2">
        <f t="shared" si="346"/>
        <v>43105</v>
      </c>
      <c r="B3568" t="str">
        <f t="shared" si="345"/>
        <v>2018_01</v>
      </c>
      <c r="C3568" t="str">
        <f t="shared" si="341"/>
        <v>Jan</v>
      </c>
      <c r="D3568" t="str">
        <f t="shared" si="342"/>
        <v>2018_Jan</v>
      </c>
      <c r="E3568" s="12" t="str">
        <f t="shared" si="343"/>
        <v>05_Jan</v>
      </c>
      <c r="F3568" s="12" t="str">
        <f t="shared" si="344"/>
        <v>Jan-18</v>
      </c>
      <c r="G3568" s="12"/>
    </row>
    <row r="3569" spans="1:7">
      <c r="A3569" s="2">
        <f t="shared" si="346"/>
        <v>43106</v>
      </c>
      <c r="B3569" t="str">
        <f t="shared" si="345"/>
        <v>2018_01</v>
      </c>
      <c r="C3569" t="str">
        <f t="shared" si="341"/>
        <v>Jan</v>
      </c>
      <c r="D3569" t="str">
        <f t="shared" si="342"/>
        <v>2018_Jan</v>
      </c>
      <c r="E3569" s="12" t="str">
        <f t="shared" si="343"/>
        <v>06_Jan</v>
      </c>
      <c r="F3569" s="12" t="str">
        <f t="shared" si="344"/>
        <v>Jan-18</v>
      </c>
      <c r="G3569" s="12"/>
    </row>
    <row r="3570" spans="1:7">
      <c r="A3570" s="2">
        <f t="shared" si="346"/>
        <v>43107</v>
      </c>
      <c r="B3570" t="str">
        <f t="shared" si="345"/>
        <v>2018_01</v>
      </c>
      <c r="C3570" t="str">
        <f t="shared" si="341"/>
        <v>Jan</v>
      </c>
      <c r="D3570" t="str">
        <f t="shared" si="342"/>
        <v>2018_Jan</v>
      </c>
      <c r="E3570" s="12" t="str">
        <f t="shared" si="343"/>
        <v>07_Jan</v>
      </c>
      <c r="F3570" s="12" t="str">
        <f t="shared" si="344"/>
        <v>Jan-18</v>
      </c>
      <c r="G3570" s="12"/>
    </row>
    <row r="3571" spans="1:7">
      <c r="A3571" s="2">
        <f t="shared" si="346"/>
        <v>43108</v>
      </c>
      <c r="B3571" t="str">
        <f t="shared" si="345"/>
        <v>2018_01</v>
      </c>
      <c r="C3571" t="str">
        <f t="shared" si="341"/>
        <v>Jan</v>
      </c>
      <c r="D3571" t="str">
        <f t="shared" si="342"/>
        <v>2018_Jan</v>
      </c>
      <c r="E3571" s="12" t="str">
        <f t="shared" si="343"/>
        <v>08_Jan</v>
      </c>
      <c r="F3571" s="12" t="str">
        <f t="shared" si="344"/>
        <v>Jan-18</v>
      </c>
      <c r="G3571" s="12"/>
    </row>
    <row r="3572" spans="1:7">
      <c r="A3572" s="2">
        <f t="shared" si="346"/>
        <v>43109</v>
      </c>
      <c r="B3572" t="str">
        <f t="shared" si="345"/>
        <v>2018_01</v>
      </c>
      <c r="C3572" t="str">
        <f t="shared" si="341"/>
        <v>Jan</v>
      </c>
      <c r="D3572" t="str">
        <f t="shared" si="342"/>
        <v>2018_Jan</v>
      </c>
      <c r="E3572" s="12" t="str">
        <f t="shared" si="343"/>
        <v>09_Jan</v>
      </c>
      <c r="F3572" s="12" t="str">
        <f t="shared" si="344"/>
        <v>Jan-18</v>
      </c>
      <c r="G3572" s="12"/>
    </row>
    <row r="3573" spans="1:7">
      <c r="A3573" s="2">
        <f t="shared" si="346"/>
        <v>43110</v>
      </c>
      <c r="B3573" t="str">
        <f t="shared" si="345"/>
        <v>2018_01</v>
      </c>
      <c r="C3573" t="str">
        <f t="shared" si="341"/>
        <v>Jan</v>
      </c>
      <c r="D3573" t="str">
        <f t="shared" si="342"/>
        <v>2018_Jan</v>
      </c>
      <c r="E3573" s="12" t="str">
        <f t="shared" si="343"/>
        <v>10_Jan</v>
      </c>
      <c r="F3573" s="12" t="str">
        <f t="shared" si="344"/>
        <v>Jan-18</v>
      </c>
      <c r="G3573" s="12"/>
    </row>
    <row r="3574" spans="1:7">
      <c r="A3574" s="2">
        <f t="shared" si="346"/>
        <v>43111</v>
      </c>
      <c r="B3574" t="str">
        <f t="shared" si="345"/>
        <v>2018_01</v>
      </c>
      <c r="C3574" t="str">
        <f t="shared" si="341"/>
        <v>Jan</v>
      </c>
      <c r="D3574" t="str">
        <f t="shared" si="342"/>
        <v>2018_Jan</v>
      </c>
      <c r="E3574" s="12" t="str">
        <f t="shared" si="343"/>
        <v>11_Jan</v>
      </c>
      <c r="F3574" s="12" t="str">
        <f t="shared" si="344"/>
        <v>Jan-18</v>
      </c>
      <c r="G3574" s="12"/>
    </row>
    <row r="3575" spans="1:7">
      <c r="A3575" s="2">
        <f t="shared" si="346"/>
        <v>43112</v>
      </c>
      <c r="B3575" t="str">
        <f t="shared" si="345"/>
        <v>2018_01</v>
      </c>
      <c r="C3575" t="str">
        <f t="shared" si="341"/>
        <v>Jan</v>
      </c>
      <c r="D3575" t="str">
        <f t="shared" si="342"/>
        <v>2018_Jan</v>
      </c>
      <c r="E3575" s="12" t="str">
        <f t="shared" si="343"/>
        <v>12_Jan</v>
      </c>
      <c r="F3575" s="12" t="str">
        <f t="shared" si="344"/>
        <v>Jan-18</v>
      </c>
      <c r="G3575" s="12"/>
    </row>
    <row r="3576" spans="1:7">
      <c r="A3576" s="2">
        <f t="shared" si="346"/>
        <v>43113</v>
      </c>
      <c r="B3576" t="str">
        <f t="shared" si="345"/>
        <v>2018_01</v>
      </c>
      <c r="C3576" t="str">
        <f t="shared" si="341"/>
        <v>Jan</v>
      </c>
      <c r="D3576" t="str">
        <f t="shared" si="342"/>
        <v>2018_Jan</v>
      </c>
      <c r="E3576" s="12" t="str">
        <f t="shared" si="343"/>
        <v>13_Jan</v>
      </c>
      <c r="F3576" s="12" t="str">
        <f t="shared" si="344"/>
        <v>Jan-18</v>
      </c>
      <c r="G3576" s="12"/>
    </row>
    <row r="3577" spans="1:7">
      <c r="A3577" s="2">
        <f t="shared" si="346"/>
        <v>43114</v>
      </c>
      <c r="B3577" t="str">
        <f t="shared" si="345"/>
        <v>2018_01</v>
      </c>
      <c r="C3577" t="str">
        <f t="shared" si="341"/>
        <v>Jan</v>
      </c>
      <c r="D3577" t="str">
        <f t="shared" si="342"/>
        <v>2018_Jan</v>
      </c>
      <c r="E3577" s="12" t="str">
        <f t="shared" si="343"/>
        <v>14_Jan</v>
      </c>
      <c r="F3577" s="12" t="str">
        <f t="shared" si="344"/>
        <v>Jan-18</v>
      </c>
      <c r="G3577" s="12"/>
    </row>
    <row r="3578" spans="1:7">
      <c r="A3578" s="2">
        <f t="shared" si="346"/>
        <v>43115</v>
      </c>
      <c r="B3578" t="str">
        <f t="shared" si="345"/>
        <v>2018_01</v>
      </c>
      <c r="C3578" t="str">
        <f t="shared" si="341"/>
        <v>Jan</v>
      </c>
      <c r="D3578" t="str">
        <f t="shared" si="342"/>
        <v>2018_Jan</v>
      </c>
      <c r="E3578" s="12" t="str">
        <f t="shared" si="343"/>
        <v>15_Jan</v>
      </c>
      <c r="F3578" s="12" t="str">
        <f t="shared" si="344"/>
        <v>Jan-18</v>
      </c>
      <c r="G3578" s="12"/>
    </row>
    <row r="3579" spans="1:7">
      <c r="A3579" s="2">
        <f t="shared" si="346"/>
        <v>43116</v>
      </c>
      <c r="B3579" t="str">
        <f t="shared" si="345"/>
        <v>2018_01</v>
      </c>
      <c r="C3579" t="str">
        <f t="shared" si="341"/>
        <v>Jan</v>
      </c>
      <c r="D3579" t="str">
        <f t="shared" si="342"/>
        <v>2018_Jan</v>
      </c>
      <c r="E3579" s="12" t="str">
        <f t="shared" si="343"/>
        <v>16_Jan</v>
      </c>
      <c r="F3579" s="12" t="str">
        <f t="shared" si="344"/>
        <v>Jan-18</v>
      </c>
      <c r="G3579" s="12"/>
    </row>
    <row r="3580" spans="1:7">
      <c r="A3580" s="2">
        <f t="shared" si="346"/>
        <v>43117</v>
      </c>
      <c r="B3580" t="str">
        <f t="shared" si="345"/>
        <v>2018_01</v>
      </c>
      <c r="C3580" t="str">
        <f t="shared" si="341"/>
        <v>Jan</v>
      </c>
      <c r="D3580" t="str">
        <f t="shared" si="342"/>
        <v>2018_Jan</v>
      </c>
      <c r="E3580" s="12" t="str">
        <f t="shared" si="343"/>
        <v>17_Jan</v>
      </c>
      <c r="F3580" s="12" t="str">
        <f t="shared" si="344"/>
        <v>Jan-18</v>
      </c>
      <c r="G3580" s="12"/>
    </row>
    <row r="3581" spans="1:7">
      <c r="A3581" s="2">
        <f t="shared" si="346"/>
        <v>43118</v>
      </c>
      <c r="B3581" t="str">
        <f t="shared" si="345"/>
        <v>2018_01</v>
      </c>
      <c r="C3581" t="str">
        <f t="shared" si="341"/>
        <v>Jan</v>
      </c>
      <c r="D3581" t="str">
        <f t="shared" si="342"/>
        <v>2018_Jan</v>
      </c>
      <c r="E3581" s="12" t="str">
        <f t="shared" si="343"/>
        <v>18_Jan</v>
      </c>
      <c r="F3581" s="12" t="str">
        <f t="shared" si="344"/>
        <v>Jan-18</v>
      </c>
      <c r="G3581" s="12"/>
    </row>
    <row r="3582" spans="1:7">
      <c r="A3582" s="2">
        <f t="shared" si="346"/>
        <v>43119</v>
      </c>
      <c r="B3582" t="str">
        <f t="shared" si="345"/>
        <v>2018_01</v>
      </c>
      <c r="C3582" t="str">
        <f t="shared" si="341"/>
        <v>Jan</v>
      </c>
      <c r="D3582" t="str">
        <f t="shared" si="342"/>
        <v>2018_Jan</v>
      </c>
      <c r="E3582" s="12" t="str">
        <f t="shared" si="343"/>
        <v>19_Jan</v>
      </c>
      <c r="F3582" s="12" t="str">
        <f t="shared" si="344"/>
        <v>Jan-18</v>
      </c>
      <c r="G3582" s="12"/>
    </row>
    <row r="3583" spans="1:7">
      <c r="A3583" s="2">
        <f t="shared" si="346"/>
        <v>43120</v>
      </c>
      <c r="B3583" t="str">
        <f t="shared" si="345"/>
        <v>2018_01</v>
      </c>
      <c r="C3583" t="str">
        <f t="shared" si="341"/>
        <v>Jan</v>
      </c>
      <c r="D3583" t="str">
        <f t="shared" si="342"/>
        <v>2018_Jan</v>
      </c>
      <c r="E3583" s="12" t="str">
        <f t="shared" si="343"/>
        <v>20_Jan</v>
      </c>
      <c r="F3583" s="12" t="str">
        <f t="shared" si="344"/>
        <v>Jan-18</v>
      </c>
      <c r="G3583" s="12"/>
    </row>
    <row r="3584" spans="1:7">
      <c r="A3584" s="2">
        <f t="shared" si="346"/>
        <v>43121</v>
      </c>
      <c r="B3584" t="str">
        <f t="shared" si="345"/>
        <v>2018_01</v>
      </c>
      <c r="C3584" t="str">
        <f t="shared" si="341"/>
        <v>Jan</v>
      </c>
      <c r="D3584" t="str">
        <f t="shared" si="342"/>
        <v>2018_Jan</v>
      </c>
      <c r="E3584" s="12" t="str">
        <f t="shared" si="343"/>
        <v>21_Jan</v>
      </c>
      <c r="F3584" s="12" t="str">
        <f t="shared" si="344"/>
        <v>Jan-18</v>
      </c>
      <c r="G3584" s="12"/>
    </row>
    <row r="3585" spans="1:7">
      <c r="A3585" s="2">
        <f t="shared" si="346"/>
        <v>43122</v>
      </c>
      <c r="B3585" t="str">
        <f t="shared" si="345"/>
        <v>2018_01</v>
      </c>
      <c r="C3585" t="str">
        <f t="shared" si="341"/>
        <v>Jan</v>
      </c>
      <c r="D3585" t="str">
        <f t="shared" si="342"/>
        <v>2018_Jan</v>
      </c>
      <c r="E3585" s="12" t="str">
        <f t="shared" si="343"/>
        <v>22_Jan</v>
      </c>
      <c r="F3585" s="12" t="str">
        <f t="shared" si="344"/>
        <v>Jan-18</v>
      </c>
      <c r="G3585" s="12"/>
    </row>
    <row r="3586" spans="1:7">
      <c r="A3586" s="2">
        <f t="shared" si="346"/>
        <v>43123</v>
      </c>
      <c r="B3586" t="str">
        <f t="shared" si="345"/>
        <v>2018_01</v>
      </c>
      <c r="C3586" t="str">
        <f t="shared" ref="C3586:C3649" si="347">VLOOKUP(TEXT(MONTH(A3586),"00"),$H$2:$I$13,2,FALSE)</f>
        <v>Jan</v>
      </c>
      <c r="D3586" t="str">
        <f t="shared" si="342"/>
        <v>2018_Jan</v>
      </c>
      <c r="E3586" s="12" t="str">
        <f t="shared" si="343"/>
        <v>23_Jan</v>
      </c>
      <c r="F3586" s="12" t="str">
        <f t="shared" si="344"/>
        <v>Jan-18</v>
      </c>
      <c r="G3586" s="12"/>
    </row>
    <row r="3587" spans="1:7">
      <c r="A3587" s="2">
        <f t="shared" si="346"/>
        <v>43124</v>
      </c>
      <c r="B3587" t="str">
        <f t="shared" si="345"/>
        <v>2018_01</v>
      </c>
      <c r="C3587" t="str">
        <f t="shared" si="347"/>
        <v>Jan</v>
      </c>
      <c r="D3587" t="str">
        <f t="shared" ref="D3587:D3650" si="348">TEXT(YEAR(A3587),"0000")&amp;"_"&amp;C3587</f>
        <v>2018_Jan</v>
      </c>
      <c r="E3587" s="12" t="str">
        <f t="shared" ref="E3587:E3650" si="349">VLOOKUP(DAY(A3587),$G$2:$H$32,2,FALSE)&amp;"_"&amp;C3587</f>
        <v>24_Jan</v>
      </c>
      <c r="F3587" s="12" t="str">
        <f t="shared" si="344"/>
        <v>Jan-18</v>
      </c>
      <c r="G3587" s="12"/>
    </row>
    <row r="3588" spans="1:7">
      <c r="A3588" s="2">
        <f t="shared" si="346"/>
        <v>43125</v>
      </c>
      <c r="B3588" t="str">
        <f t="shared" si="345"/>
        <v>2018_01</v>
      </c>
      <c r="C3588" t="str">
        <f t="shared" si="347"/>
        <v>Jan</v>
      </c>
      <c r="D3588" t="str">
        <f t="shared" si="348"/>
        <v>2018_Jan</v>
      </c>
      <c r="E3588" s="12" t="str">
        <f t="shared" si="349"/>
        <v>25_Jan</v>
      </c>
      <c r="F3588" s="12" t="str">
        <f t="shared" ref="F3588:F3651" si="350">C3588&amp;"-"&amp;RIGHT(YEAR(A3588),2)</f>
        <v>Jan-18</v>
      </c>
      <c r="G3588" s="12"/>
    </row>
    <row r="3589" spans="1:7">
      <c r="A3589" s="2">
        <f t="shared" si="346"/>
        <v>43126</v>
      </c>
      <c r="B3589" t="str">
        <f t="shared" si="345"/>
        <v>2018_01</v>
      </c>
      <c r="C3589" t="str">
        <f t="shared" si="347"/>
        <v>Jan</v>
      </c>
      <c r="D3589" t="str">
        <f t="shared" si="348"/>
        <v>2018_Jan</v>
      </c>
      <c r="E3589" s="12" t="str">
        <f t="shared" si="349"/>
        <v>26_Jan</v>
      </c>
      <c r="F3589" s="12" t="str">
        <f t="shared" si="350"/>
        <v>Jan-18</v>
      </c>
      <c r="G3589" s="12"/>
    </row>
    <row r="3590" spans="1:7">
      <c r="A3590" s="2">
        <f t="shared" si="346"/>
        <v>43127</v>
      </c>
      <c r="B3590" t="str">
        <f t="shared" si="345"/>
        <v>2018_01</v>
      </c>
      <c r="C3590" t="str">
        <f t="shared" si="347"/>
        <v>Jan</v>
      </c>
      <c r="D3590" t="str">
        <f t="shared" si="348"/>
        <v>2018_Jan</v>
      </c>
      <c r="E3590" s="12" t="str">
        <f t="shared" si="349"/>
        <v>27_Jan</v>
      </c>
      <c r="F3590" s="12" t="str">
        <f t="shared" si="350"/>
        <v>Jan-18</v>
      </c>
      <c r="G3590" s="12"/>
    </row>
    <row r="3591" spans="1:7">
      <c r="A3591" s="2">
        <f t="shared" si="346"/>
        <v>43128</v>
      </c>
      <c r="B3591" t="str">
        <f t="shared" si="345"/>
        <v>2018_01</v>
      </c>
      <c r="C3591" t="str">
        <f t="shared" si="347"/>
        <v>Jan</v>
      </c>
      <c r="D3591" t="str">
        <f t="shared" si="348"/>
        <v>2018_Jan</v>
      </c>
      <c r="E3591" s="12" t="str">
        <f t="shared" si="349"/>
        <v>28_Jan</v>
      </c>
      <c r="F3591" s="12" t="str">
        <f t="shared" si="350"/>
        <v>Jan-18</v>
      </c>
      <c r="G3591" s="12"/>
    </row>
    <row r="3592" spans="1:7">
      <c r="A3592" s="2">
        <f t="shared" si="346"/>
        <v>43129</v>
      </c>
      <c r="B3592" t="str">
        <f t="shared" si="345"/>
        <v>2018_01</v>
      </c>
      <c r="C3592" t="str">
        <f t="shared" si="347"/>
        <v>Jan</v>
      </c>
      <c r="D3592" t="str">
        <f t="shared" si="348"/>
        <v>2018_Jan</v>
      </c>
      <c r="E3592" s="12" t="str">
        <f t="shared" si="349"/>
        <v>29_Jan</v>
      </c>
      <c r="F3592" s="12" t="str">
        <f t="shared" si="350"/>
        <v>Jan-18</v>
      </c>
      <c r="G3592" s="12"/>
    </row>
    <row r="3593" spans="1:7">
      <c r="A3593" s="2">
        <f t="shared" si="346"/>
        <v>43130</v>
      </c>
      <c r="B3593" t="str">
        <f t="shared" si="345"/>
        <v>2018_01</v>
      </c>
      <c r="C3593" t="str">
        <f t="shared" si="347"/>
        <v>Jan</v>
      </c>
      <c r="D3593" t="str">
        <f t="shared" si="348"/>
        <v>2018_Jan</v>
      </c>
      <c r="E3593" s="12" t="str">
        <f t="shared" si="349"/>
        <v>30_Jan</v>
      </c>
      <c r="F3593" s="12" t="str">
        <f t="shared" si="350"/>
        <v>Jan-18</v>
      </c>
      <c r="G3593" s="12"/>
    </row>
    <row r="3594" spans="1:7">
      <c r="A3594" s="2">
        <f t="shared" si="346"/>
        <v>43131</v>
      </c>
      <c r="B3594" t="str">
        <f t="shared" si="345"/>
        <v>2018_01</v>
      </c>
      <c r="C3594" t="str">
        <f t="shared" si="347"/>
        <v>Jan</v>
      </c>
      <c r="D3594" t="str">
        <f t="shared" si="348"/>
        <v>2018_Jan</v>
      </c>
      <c r="E3594" s="12" t="str">
        <f t="shared" si="349"/>
        <v>31_Jan</v>
      </c>
      <c r="F3594" s="12" t="str">
        <f t="shared" si="350"/>
        <v>Jan-18</v>
      </c>
      <c r="G3594" s="12"/>
    </row>
    <row r="3595" spans="1:7">
      <c r="A3595" s="2">
        <f t="shared" si="346"/>
        <v>43132</v>
      </c>
      <c r="B3595" t="str">
        <f t="shared" ref="B3595:B3658" si="351">TEXT(YEAR(A3595),"0000")&amp;"_"&amp;TEXT(MONTH(A3595),"00")</f>
        <v>2018_02</v>
      </c>
      <c r="C3595" t="str">
        <f t="shared" si="347"/>
        <v>Feb</v>
      </c>
      <c r="D3595" t="str">
        <f t="shared" si="348"/>
        <v>2018_Feb</v>
      </c>
      <c r="E3595" s="12" t="str">
        <f t="shared" si="349"/>
        <v>01_Feb</v>
      </c>
      <c r="F3595" s="12" t="str">
        <f t="shared" si="350"/>
        <v>Feb-18</v>
      </c>
      <c r="G3595" s="12"/>
    </row>
    <row r="3596" spans="1:7">
      <c r="A3596" s="2">
        <f t="shared" ref="A3596:A3659" si="352">A3595+1</f>
        <v>43133</v>
      </c>
      <c r="B3596" t="str">
        <f t="shared" si="351"/>
        <v>2018_02</v>
      </c>
      <c r="C3596" t="str">
        <f t="shared" si="347"/>
        <v>Feb</v>
      </c>
      <c r="D3596" t="str">
        <f t="shared" si="348"/>
        <v>2018_Feb</v>
      </c>
      <c r="E3596" s="12" t="str">
        <f t="shared" si="349"/>
        <v>02_Feb</v>
      </c>
      <c r="F3596" s="12" t="str">
        <f t="shared" si="350"/>
        <v>Feb-18</v>
      </c>
      <c r="G3596" s="12"/>
    </row>
    <row r="3597" spans="1:7">
      <c r="A3597" s="2">
        <f t="shared" si="352"/>
        <v>43134</v>
      </c>
      <c r="B3597" t="str">
        <f t="shared" si="351"/>
        <v>2018_02</v>
      </c>
      <c r="C3597" t="str">
        <f t="shared" si="347"/>
        <v>Feb</v>
      </c>
      <c r="D3597" t="str">
        <f t="shared" si="348"/>
        <v>2018_Feb</v>
      </c>
      <c r="E3597" s="12" t="str">
        <f t="shared" si="349"/>
        <v>03_Feb</v>
      </c>
      <c r="F3597" s="12" t="str">
        <f t="shared" si="350"/>
        <v>Feb-18</v>
      </c>
      <c r="G3597" s="12"/>
    </row>
    <row r="3598" spans="1:7">
      <c r="A3598" s="2">
        <f t="shared" si="352"/>
        <v>43135</v>
      </c>
      <c r="B3598" t="str">
        <f t="shared" si="351"/>
        <v>2018_02</v>
      </c>
      <c r="C3598" t="str">
        <f t="shared" si="347"/>
        <v>Feb</v>
      </c>
      <c r="D3598" t="str">
        <f t="shared" si="348"/>
        <v>2018_Feb</v>
      </c>
      <c r="E3598" s="12" t="str">
        <f t="shared" si="349"/>
        <v>04_Feb</v>
      </c>
      <c r="F3598" s="12" t="str">
        <f t="shared" si="350"/>
        <v>Feb-18</v>
      </c>
      <c r="G3598" s="12"/>
    </row>
    <row r="3599" spans="1:7">
      <c r="A3599" s="2">
        <f t="shared" si="352"/>
        <v>43136</v>
      </c>
      <c r="B3599" t="str">
        <f t="shared" si="351"/>
        <v>2018_02</v>
      </c>
      <c r="C3599" t="str">
        <f t="shared" si="347"/>
        <v>Feb</v>
      </c>
      <c r="D3599" t="str">
        <f t="shared" si="348"/>
        <v>2018_Feb</v>
      </c>
      <c r="E3599" s="12" t="str">
        <f t="shared" si="349"/>
        <v>05_Feb</v>
      </c>
      <c r="F3599" s="12" t="str">
        <f t="shared" si="350"/>
        <v>Feb-18</v>
      </c>
      <c r="G3599" s="12"/>
    </row>
    <row r="3600" spans="1:7">
      <c r="A3600" s="2">
        <f t="shared" si="352"/>
        <v>43137</v>
      </c>
      <c r="B3600" t="str">
        <f t="shared" si="351"/>
        <v>2018_02</v>
      </c>
      <c r="C3600" t="str">
        <f t="shared" si="347"/>
        <v>Feb</v>
      </c>
      <c r="D3600" t="str">
        <f t="shared" si="348"/>
        <v>2018_Feb</v>
      </c>
      <c r="E3600" s="12" t="str">
        <f t="shared" si="349"/>
        <v>06_Feb</v>
      </c>
      <c r="F3600" s="12" t="str">
        <f t="shared" si="350"/>
        <v>Feb-18</v>
      </c>
      <c r="G3600" s="12"/>
    </row>
    <row r="3601" spans="1:7">
      <c r="A3601" s="2">
        <f t="shared" si="352"/>
        <v>43138</v>
      </c>
      <c r="B3601" t="str">
        <f t="shared" si="351"/>
        <v>2018_02</v>
      </c>
      <c r="C3601" t="str">
        <f t="shared" si="347"/>
        <v>Feb</v>
      </c>
      <c r="D3601" t="str">
        <f t="shared" si="348"/>
        <v>2018_Feb</v>
      </c>
      <c r="E3601" s="12" t="str">
        <f t="shared" si="349"/>
        <v>07_Feb</v>
      </c>
      <c r="F3601" s="12" t="str">
        <f t="shared" si="350"/>
        <v>Feb-18</v>
      </c>
      <c r="G3601" s="12"/>
    </row>
    <row r="3602" spans="1:7">
      <c r="A3602" s="2">
        <f t="shared" si="352"/>
        <v>43139</v>
      </c>
      <c r="B3602" t="str">
        <f t="shared" si="351"/>
        <v>2018_02</v>
      </c>
      <c r="C3602" t="str">
        <f t="shared" si="347"/>
        <v>Feb</v>
      </c>
      <c r="D3602" t="str">
        <f t="shared" si="348"/>
        <v>2018_Feb</v>
      </c>
      <c r="E3602" s="12" t="str">
        <f t="shared" si="349"/>
        <v>08_Feb</v>
      </c>
      <c r="F3602" s="12" t="str">
        <f t="shared" si="350"/>
        <v>Feb-18</v>
      </c>
      <c r="G3602" s="12"/>
    </row>
    <row r="3603" spans="1:7">
      <c r="A3603" s="2">
        <f t="shared" si="352"/>
        <v>43140</v>
      </c>
      <c r="B3603" t="str">
        <f t="shared" si="351"/>
        <v>2018_02</v>
      </c>
      <c r="C3603" t="str">
        <f t="shared" si="347"/>
        <v>Feb</v>
      </c>
      <c r="D3603" t="str">
        <f t="shared" si="348"/>
        <v>2018_Feb</v>
      </c>
      <c r="E3603" s="12" t="str">
        <f t="shared" si="349"/>
        <v>09_Feb</v>
      </c>
      <c r="F3603" s="12" t="str">
        <f t="shared" si="350"/>
        <v>Feb-18</v>
      </c>
      <c r="G3603" s="12"/>
    </row>
    <row r="3604" spans="1:7">
      <c r="A3604" s="2">
        <f t="shared" si="352"/>
        <v>43141</v>
      </c>
      <c r="B3604" t="str">
        <f t="shared" si="351"/>
        <v>2018_02</v>
      </c>
      <c r="C3604" t="str">
        <f t="shared" si="347"/>
        <v>Feb</v>
      </c>
      <c r="D3604" t="str">
        <f t="shared" si="348"/>
        <v>2018_Feb</v>
      </c>
      <c r="E3604" s="12" t="str">
        <f t="shared" si="349"/>
        <v>10_Feb</v>
      </c>
      <c r="F3604" s="12" t="str">
        <f t="shared" si="350"/>
        <v>Feb-18</v>
      </c>
      <c r="G3604" s="12"/>
    </row>
    <row r="3605" spans="1:7">
      <c r="A3605" s="2">
        <f t="shared" si="352"/>
        <v>43142</v>
      </c>
      <c r="B3605" t="str">
        <f t="shared" si="351"/>
        <v>2018_02</v>
      </c>
      <c r="C3605" t="str">
        <f t="shared" si="347"/>
        <v>Feb</v>
      </c>
      <c r="D3605" t="str">
        <f t="shared" si="348"/>
        <v>2018_Feb</v>
      </c>
      <c r="E3605" s="12" t="str">
        <f t="shared" si="349"/>
        <v>11_Feb</v>
      </c>
      <c r="F3605" s="12" t="str">
        <f t="shared" si="350"/>
        <v>Feb-18</v>
      </c>
      <c r="G3605" s="12"/>
    </row>
    <row r="3606" spans="1:7">
      <c r="A3606" s="2">
        <f t="shared" si="352"/>
        <v>43143</v>
      </c>
      <c r="B3606" t="str">
        <f t="shared" si="351"/>
        <v>2018_02</v>
      </c>
      <c r="C3606" t="str">
        <f t="shared" si="347"/>
        <v>Feb</v>
      </c>
      <c r="D3606" t="str">
        <f t="shared" si="348"/>
        <v>2018_Feb</v>
      </c>
      <c r="E3606" s="12" t="str">
        <f t="shared" si="349"/>
        <v>12_Feb</v>
      </c>
      <c r="F3606" s="12" t="str">
        <f t="shared" si="350"/>
        <v>Feb-18</v>
      </c>
      <c r="G3606" s="12"/>
    </row>
    <row r="3607" spans="1:7">
      <c r="A3607" s="2">
        <f t="shared" si="352"/>
        <v>43144</v>
      </c>
      <c r="B3607" t="str">
        <f t="shared" si="351"/>
        <v>2018_02</v>
      </c>
      <c r="C3607" t="str">
        <f t="shared" si="347"/>
        <v>Feb</v>
      </c>
      <c r="D3607" t="str">
        <f t="shared" si="348"/>
        <v>2018_Feb</v>
      </c>
      <c r="E3607" s="12" t="str">
        <f t="shared" si="349"/>
        <v>13_Feb</v>
      </c>
      <c r="F3607" s="12" t="str">
        <f t="shared" si="350"/>
        <v>Feb-18</v>
      </c>
      <c r="G3607" s="12"/>
    </row>
    <row r="3608" spans="1:7">
      <c r="A3608" s="2">
        <f t="shared" si="352"/>
        <v>43145</v>
      </c>
      <c r="B3608" t="str">
        <f t="shared" si="351"/>
        <v>2018_02</v>
      </c>
      <c r="C3608" t="str">
        <f t="shared" si="347"/>
        <v>Feb</v>
      </c>
      <c r="D3608" t="str">
        <f t="shared" si="348"/>
        <v>2018_Feb</v>
      </c>
      <c r="E3608" s="12" t="str">
        <f t="shared" si="349"/>
        <v>14_Feb</v>
      </c>
      <c r="F3608" s="12" t="str">
        <f t="shared" si="350"/>
        <v>Feb-18</v>
      </c>
      <c r="G3608" s="12"/>
    </row>
    <row r="3609" spans="1:7">
      <c r="A3609" s="2">
        <f t="shared" si="352"/>
        <v>43146</v>
      </c>
      <c r="B3609" t="str">
        <f t="shared" si="351"/>
        <v>2018_02</v>
      </c>
      <c r="C3609" t="str">
        <f t="shared" si="347"/>
        <v>Feb</v>
      </c>
      <c r="D3609" t="str">
        <f t="shared" si="348"/>
        <v>2018_Feb</v>
      </c>
      <c r="E3609" s="12" t="str">
        <f t="shared" si="349"/>
        <v>15_Feb</v>
      </c>
      <c r="F3609" s="12" t="str">
        <f t="shared" si="350"/>
        <v>Feb-18</v>
      </c>
      <c r="G3609" s="12"/>
    </row>
    <row r="3610" spans="1:7">
      <c r="A3610" s="2">
        <f t="shared" si="352"/>
        <v>43147</v>
      </c>
      <c r="B3610" t="str">
        <f t="shared" si="351"/>
        <v>2018_02</v>
      </c>
      <c r="C3610" t="str">
        <f t="shared" si="347"/>
        <v>Feb</v>
      </c>
      <c r="D3610" t="str">
        <f t="shared" si="348"/>
        <v>2018_Feb</v>
      </c>
      <c r="E3610" s="12" t="str">
        <f t="shared" si="349"/>
        <v>16_Feb</v>
      </c>
      <c r="F3610" s="12" t="str">
        <f t="shared" si="350"/>
        <v>Feb-18</v>
      </c>
      <c r="G3610" s="12"/>
    </row>
    <row r="3611" spans="1:7">
      <c r="A3611" s="2">
        <f t="shared" si="352"/>
        <v>43148</v>
      </c>
      <c r="B3611" t="str">
        <f t="shared" si="351"/>
        <v>2018_02</v>
      </c>
      <c r="C3611" t="str">
        <f t="shared" si="347"/>
        <v>Feb</v>
      </c>
      <c r="D3611" t="str">
        <f t="shared" si="348"/>
        <v>2018_Feb</v>
      </c>
      <c r="E3611" s="12" t="str">
        <f t="shared" si="349"/>
        <v>17_Feb</v>
      </c>
      <c r="F3611" s="12" t="str">
        <f t="shared" si="350"/>
        <v>Feb-18</v>
      </c>
      <c r="G3611" s="12"/>
    </row>
    <row r="3612" spans="1:7">
      <c r="A3612" s="2">
        <f t="shared" si="352"/>
        <v>43149</v>
      </c>
      <c r="B3612" t="str">
        <f t="shared" si="351"/>
        <v>2018_02</v>
      </c>
      <c r="C3612" t="str">
        <f t="shared" si="347"/>
        <v>Feb</v>
      </c>
      <c r="D3612" t="str">
        <f t="shared" si="348"/>
        <v>2018_Feb</v>
      </c>
      <c r="E3612" s="12" t="str">
        <f t="shared" si="349"/>
        <v>18_Feb</v>
      </c>
      <c r="F3612" s="12" t="str">
        <f t="shared" si="350"/>
        <v>Feb-18</v>
      </c>
      <c r="G3612" s="12"/>
    </row>
    <row r="3613" spans="1:7">
      <c r="A3613" s="2">
        <f t="shared" si="352"/>
        <v>43150</v>
      </c>
      <c r="B3613" t="str">
        <f t="shared" si="351"/>
        <v>2018_02</v>
      </c>
      <c r="C3613" t="str">
        <f t="shared" si="347"/>
        <v>Feb</v>
      </c>
      <c r="D3613" t="str">
        <f t="shared" si="348"/>
        <v>2018_Feb</v>
      </c>
      <c r="E3613" s="12" t="str">
        <f t="shared" si="349"/>
        <v>19_Feb</v>
      </c>
      <c r="F3613" s="12" t="str">
        <f t="shared" si="350"/>
        <v>Feb-18</v>
      </c>
      <c r="G3613" s="12"/>
    </row>
    <row r="3614" spans="1:7">
      <c r="A3614" s="2">
        <f t="shared" si="352"/>
        <v>43151</v>
      </c>
      <c r="B3614" t="str">
        <f t="shared" si="351"/>
        <v>2018_02</v>
      </c>
      <c r="C3614" t="str">
        <f t="shared" si="347"/>
        <v>Feb</v>
      </c>
      <c r="D3614" t="str">
        <f t="shared" si="348"/>
        <v>2018_Feb</v>
      </c>
      <c r="E3614" s="12" t="str">
        <f t="shared" si="349"/>
        <v>20_Feb</v>
      </c>
      <c r="F3614" s="12" t="str">
        <f t="shared" si="350"/>
        <v>Feb-18</v>
      </c>
      <c r="G3614" s="12"/>
    </row>
    <row r="3615" spans="1:7">
      <c r="A3615" s="2">
        <f t="shared" si="352"/>
        <v>43152</v>
      </c>
      <c r="B3615" t="str">
        <f t="shared" si="351"/>
        <v>2018_02</v>
      </c>
      <c r="C3615" t="str">
        <f t="shared" si="347"/>
        <v>Feb</v>
      </c>
      <c r="D3615" t="str">
        <f t="shared" si="348"/>
        <v>2018_Feb</v>
      </c>
      <c r="E3615" s="12" t="str">
        <f t="shared" si="349"/>
        <v>21_Feb</v>
      </c>
      <c r="F3615" s="12" t="str">
        <f t="shared" si="350"/>
        <v>Feb-18</v>
      </c>
      <c r="G3615" s="12"/>
    </row>
    <row r="3616" spans="1:7">
      <c r="A3616" s="2">
        <f t="shared" si="352"/>
        <v>43153</v>
      </c>
      <c r="B3616" t="str">
        <f t="shared" si="351"/>
        <v>2018_02</v>
      </c>
      <c r="C3616" t="str">
        <f t="shared" si="347"/>
        <v>Feb</v>
      </c>
      <c r="D3616" t="str">
        <f t="shared" si="348"/>
        <v>2018_Feb</v>
      </c>
      <c r="E3616" s="12" t="str">
        <f t="shared" si="349"/>
        <v>22_Feb</v>
      </c>
      <c r="F3616" s="12" t="str">
        <f t="shared" si="350"/>
        <v>Feb-18</v>
      </c>
      <c r="G3616" s="12"/>
    </row>
    <row r="3617" spans="1:7">
      <c r="A3617" s="2">
        <f t="shared" si="352"/>
        <v>43154</v>
      </c>
      <c r="B3617" t="str">
        <f t="shared" si="351"/>
        <v>2018_02</v>
      </c>
      <c r="C3617" t="str">
        <f t="shared" si="347"/>
        <v>Feb</v>
      </c>
      <c r="D3617" t="str">
        <f t="shared" si="348"/>
        <v>2018_Feb</v>
      </c>
      <c r="E3617" s="12" t="str">
        <f t="shared" si="349"/>
        <v>23_Feb</v>
      </c>
      <c r="F3617" s="12" t="str">
        <f t="shared" si="350"/>
        <v>Feb-18</v>
      </c>
      <c r="G3617" s="12"/>
    </row>
    <row r="3618" spans="1:7">
      <c r="A3618" s="2">
        <f t="shared" si="352"/>
        <v>43155</v>
      </c>
      <c r="B3618" t="str">
        <f t="shared" si="351"/>
        <v>2018_02</v>
      </c>
      <c r="C3618" t="str">
        <f t="shared" si="347"/>
        <v>Feb</v>
      </c>
      <c r="D3618" t="str">
        <f t="shared" si="348"/>
        <v>2018_Feb</v>
      </c>
      <c r="E3618" s="12" t="str">
        <f t="shared" si="349"/>
        <v>24_Feb</v>
      </c>
      <c r="F3618" s="12" t="str">
        <f t="shared" si="350"/>
        <v>Feb-18</v>
      </c>
      <c r="G3618" s="12"/>
    </row>
    <row r="3619" spans="1:7">
      <c r="A3619" s="2">
        <f t="shared" si="352"/>
        <v>43156</v>
      </c>
      <c r="B3619" t="str">
        <f t="shared" si="351"/>
        <v>2018_02</v>
      </c>
      <c r="C3619" t="str">
        <f t="shared" si="347"/>
        <v>Feb</v>
      </c>
      <c r="D3619" t="str">
        <f t="shared" si="348"/>
        <v>2018_Feb</v>
      </c>
      <c r="E3619" s="12" t="str">
        <f t="shared" si="349"/>
        <v>25_Feb</v>
      </c>
      <c r="F3619" s="12" t="str">
        <f t="shared" si="350"/>
        <v>Feb-18</v>
      </c>
      <c r="G3619" s="12"/>
    </row>
    <row r="3620" spans="1:7">
      <c r="A3620" s="2">
        <f t="shared" si="352"/>
        <v>43157</v>
      </c>
      <c r="B3620" t="str">
        <f t="shared" si="351"/>
        <v>2018_02</v>
      </c>
      <c r="C3620" t="str">
        <f t="shared" si="347"/>
        <v>Feb</v>
      </c>
      <c r="D3620" t="str">
        <f t="shared" si="348"/>
        <v>2018_Feb</v>
      </c>
      <c r="E3620" s="12" t="str">
        <f t="shared" si="349"/>
        <v>26_Feb</v>
      </c>
      <c r="F3620" s="12" t="str">
        <f t="shared" si="350"/>
        <v>Feb-18</v>
      </c>
      <c r="G3620" s="12"/>
    </row>
    <row r="3621" spans="1:7">
      <c r="A3621" s="2">
        <f t="shared" si="352"/>
        <v>43158</v>
      </c>
      <c r="B3621" t="str">
        <f t="shared" si="351"/>
        <v>2018_02</v>
      </c>
      <c r="C3621" t="str">
        <f t="shared" si="347"/>
        <v>Feb</v>
      </c>
      <c r="D3621" t="str">
        <f t="shared" si="348"/>
        <v>2018_Feb</v>
      </c>
      <c r="E3621" s="12" t="str">
        <f t="shared" si="349"/>
        <v>27_Feb</v>
      </c>
      <c r="F3621" s="12" t="str">
        <f t="shared" si="350"/>
        <v>Feb-18</v>
      </c>
      <c r="G3621" s="12"/>
    </row>
    <row r="3622" spans="1:7">
      <c r="A3622" s="2">
        <f t="shared" si="352"/>
        <v>43159</v>
      </c>
      <c r="B3622" t="str">
        <f t="shared" si="351"/>
        <v>2018_02</v>
      </c>
      <c r="C3622" t="str">
        <f t="shared" si="347"/>
        <v>Feb</v>
      </c>
      <c r="D3622" t="str">
        <f t="shared" si="348"/>
        <v>2018_Feb</v>
      </c>
      <c r="E3622" s="12" t="str">
        <f t="shared" si="349"/>
        <v>28_Feb</v>
      </c>
      <c r="F3622" s="12" t="str">
        <f t="shared" si="350"/>
        <v>Feb-18</v>
      </c>
      <c r="G3622" s="12"/>
    </row>
    <row r="3623" spans="1:7">
      <c r="A3623" s="2">
        <f t="shared" si="352"/>
        <v>43160</v>
      </c>
      <c r="B3623" t="str">
        <f t="shared" si="351"/>
        <v>2018_03</v>
      </c>
      <c r="C3623" t="str">
        <f t="shared" si="347"/>
        <v>Mar</v>
      </c>
      <c r="D3623" t="str">
        <f t="shared" si="348"/>
        <v>2018_Mar</v>
      </c>
      <c r="E3623" s="12" t="str">
        <f t="shared" si="349"/>
        <v>01_Mar</v>
      </c>
      <c r="F3623" s="12" t="str">
        <f t="shared" si="350"/>
        <v>Mar-18</v>
      </c>
      <c r="G3623" s="12"/>
    </row>
    <row r="3624" spans="1:7">
      <c r="A3624" s="2">
        <f t="shared" si="352"/>
        <v>43161</v>
      </c>
      <c r="B3624" t="str">
        <f t="shared" si="351"/>
        <v>2018_03</v>
      </c>
      <c r="C3624" t="str">
        <f t="shared" si="347"/>
        <v>Mar</v>
      </c>
      <c r="D3624" t="str">
        <f t="shared" si="348"/>
        <v>2018_Mar</v>
      </c>
      <c r="E3624" s="12" t="str">
        <f t="shared" si="349"/>
        <v>02_Mar</v>
      </c>
      <c r="F3624" s="12" t="str">
        <f t="shared" si="350"/>
        <v>Mar-18</v>
      </c>
      <c r="G3624" s="12"/>
    </row>
    <row r="3625" spans="1:7">
      <c r="A3625" s="2">
        <f t="shared" si="352"/>
        <v>43162</v>
      </c>
      <c r="B3625" t="str">
        <f t="shared" si="351"/>
        <v>2018_03</v>
      </c>
      <c r="C3625" t="str">
        <f t="shared" si="347"/>
        <v>Mar</v>
      </c>
      <c r="D3625" t="str">
        <f t="shared" si="348"/>
        <v>2018_Mar</v>
      </c>
      <c r="E3625" s="12" t="str">
        <f t="shared" si="349"/>
        <v>03_Mar</v>
      </c>
      <c r="F3625" s="12" t="str">
        <f t="shared" si="350"/>
        <v>Mar-18</v>
      </c>
      <c r="G3625" s="12"/>
    </row>
    <row r="3626" spans="1:7">
      <c r="A3626" s="2">
        <f t="shared" si="352"/>
        <v>43163</v>
      </c>
      <c r="B3626" t="str">
        <f t="shared" si="351"/>
        <v>2018_03</v>
      </c>
      <c r="C3626" t="str">
        <f t="shared" si="347"/>
        <v>Mar</v>
      </c>
      <c r="D3626" t="str">
        <f t="shared" si="348"/>
        <v>2018_Mar</v>
      </c>
      <c r="E3626" s="12" t="str">
        <f t="shared" si="349"/>
        <v>04_Mar</v>
      </c>
      <c r="F3626" s="12" t="str">
        <f t="shared" si="350"/>
        <v>Mar-18</v>
      </c>
      <c r="G3626" s="12"/>
    </row>
    <row r="3627" spans="1:7">
      <c r="A3627" s="2">
        <f t="shared" si="352"/>
        <v>43164</v>
      </c>
      <c r="B3627" t="str">
        <f t="shared" si="351"/>
        <v>2018_03</v>
      </c>
      <c r="C3627" t="str">
        <f t="shared" si="347"/>
        <v>Mar</v>
      </c>
      <c r="D3627" t="str">
        <f t="shared" si="348"/>
        <v>2018_Mar</v>
      </c>
      <c r="E3627" s="12" t="str">
        <f t="shared" si="349"/>
        <v>05_Mar</v>
      </c>
      <c r="F3627" s="12" t="str">
        <f t="shared" si="350"/>
        <v>Mar-18</v>
      </c>
      <c r="G3627" s="12"/>
    </row>
    <row r="3628" spans="1:7">
      <c r="A3628" s="2">
        <f t="shared" si="352"/>
        <v>43165</v>
      </c>
      <c r="B3628" t="str">
        <f t="shared" si="351"/>
        <v>2018_03</v>
      </c>
      <c r="C3628" t="str">
        <f t="shared" si="347"/>
        <v>Mar</v>
      </c>
      <c r="D3628" t="str">
        <f t="shared" si="348"/>
        <v>2018_Mar</v>
      </c>
      <c r="E3628" s="12" t="str">
        <f t="shared" si="349"/>
        <v>06_Mar</v>
      </c>
      <c r="F3628" s="12" t="str">
        <f t="shared" si="350"/>
        <v>Mar-18</v>
      </c>
      <c r="G3628" s="12"/>
    </row>
    <row r="3629" spans="1:7">
      <c r="A3629" s="2">
        <f t="shared" si="352"/>
        <v>43166</v>
      </c>
      <c r="B3629" t="str">
        <f t="shared" si="351"/>
        <v>2018_03</v>
      </c>
      <c r="C3629" t="str">
        <f t="shared" si="347"/>
        <v>Mar</v>
      </c>
      <c r="D3629" t="str">
        <f t="shared" si="348"/>
        <v>2018_Mar</v>
      </c>
      <c r="E3629" s="12" t="str">
        <f t="shared" si="349"/>
        <v>07_Mar</v>
      </c>
      <c r="F3629" s="12" t="str">
        <f t="shared" si="350"/>
        <v>Mar-18</v>
      </c>
      <c r="G3629" s="12"/>
    </row>
    <row r="3630" spans="1:7">
      <c r="A3630" s="2">
        <f t="shared" si="352"/>
        <v>43167</v>
      </c>
      <c r="B3630" t="str">
        <f t="shared" si="351"/>
        <v>2018_03</v>
      </c>
      <c r="C3630" t="str">
        <f t="shared" si="347"/>
        <v>Mar</v>
      </c>
      <c r="D3630" t="str">
        <f t="shared" si="348"/>
        <v>2018_Mar</v>
      </c>
      <c r="E3630" s="12" t="str">
        <f t="shared" si="349"/>
        <v>08_Mar</v>
      </c>
      <c r="F3630" s="12" t="str">
        <f t="shared" si="350"/>
        <v>Mar-18</v>
      </c>
      <c r="G3630" s="12"/>
    </row>
    <row r="3631" spans="1:7">
      <c r="A3631" s="2">
        <f t="shared" si="352"/>
        <v>43168</v>
      </c>
      <c r="B3631" t="str">
        <f t="shared" si="351"/>
        <v>2018_03</v>
      </c>
      <c r="C3631" t="str">
        <f t="shared" si="347"/>
        <v>Mar</v>
      </c>
      <c r="D3631" t="str">
        <f t="shared" si="348"/>
        <v>2018_Mar</v>
      </c>
      <c r="E3631" s="12" t="str">
        <f t="shared" si="349"/>
        <v>09_Mar</v>
      </c>
      <c r="F3631" s="12" t="str">
        <f t="shared" si="350"/>
        <v>Mar-18</v>
      </c>
      <c r="G3631" s="12"/>
    </row>
    <row r="3632" spans="1:7">
      <c r="A3632" s="2">
        <f t="shared" si="352"/>
        <v>43169</v>
      </c>
      <c r="B3632" t="str">
        <f t="shared" si="351"/>
        <v>2018_03</v>
      </c>
      <c r="C3632" t="str">
        <f t="shared" si="347"/>
        <v>Mar</v>
      </c>
      <c r="D3632" t="str">
        <f t="shared" si="348"/>
        <v>2018_Mar</v>
      </c>
      <c r="E3632" s="12" t="str">
        <f t="shared" si="349"/>
        <v>10_Mar</v>
      </c>
      <c r="F3632" s="12" t="str">
        <f t="shared" si="350"/>
        <v>Mar-18</v>
      </c>
      <c r="G3632" s="12"/>
    </row>
    <row r="3633" spans="1:7">
      <c r="A3633" s="2">
        <f t="shared" si="352"/>
        <v>43170</v>
      </c>
      <c r="B3633" t="str">
        <f t="shared" si="351"/>
        <v>2018_03</v>
      </c>
      <c r="C3633" t="str">
        <f t="shared" si="347"/>
        <v>Mar</v>
      </c>
      <c r="D3633" t="str">
        <f t="shared" si="348"/>
        <v>2018_Mar</v>
      </c>
      <c r="E3633" s="12" t="str">
        <f t="shared" si="349"/>
        <v>11_Mar</v>
      </c>
      <c r="F3633" s="12" t="str">
        <f t="shared" si="350"/>
        <v>Mar-18</v>
      </c>
      <c r="G3633" s="12"/>
    </row>
    <row r="3634" spans="1:7">
      <c r="A3634" s="2">
        <f t="shared" si="352"/>
        <v>43171</v>
      </c>
      <c r="B3634" t="str">
        <f t="shared" si="351"/>
        <v>2018_03</v>
      </c>
      <c r="C3634" t="str">
        <f t="shared" si="347"/>
        <v>Mar</v>
      </c>
      <c r="D3634" t="str">
        <f t="shared" si="348"/>
        <v>2018_Mar</v>
      </c>
      <c r="E3634" s="12" t="str">
        <f t="shared" si="349"/>
        <v>12_Mar</v>
      </c>
      <c r="F3634" s="12" t="str">
        <f t="shared" si="350"/>
        <v>Mar-18</v>
      </c>
      <c r="G3634" s="12"/>
    </row>
    <row r="3635" spans="1:7">
      <c r="A3635" s="2">
        <f t="shared" si="352"/>
        <v>43172</v>
      </c>
      <c r="B3635" t="str">
        <f t="shared" si="351"/>
        <v>2018_03</v>
      </c>
      <c r="C3635" t="str">
        <f t="shared" si="347"/>
        <v>Mar</v>
      </c>
      <c r="D3635" t="str">
        <f t="shared" si="348"/>
        <v>2018_Mar</v>
      </c>
      <c r="E3635" s="12" t="str">
        <f t="shared" si="349"/>
        <v>13_Mar</v>
      </c>
      <c r="F3635" s="12" t="str">
        <f t="shared" si="350"/>
        <v>Mar-18</v>
      </c>
      <c r="G3635" s="12"/>
    </row>
    <row r="3636" spans="1:7">
      <c r="A3636" s="2">
        <f t="shared" si="352"/>
        <v>43173</v>
      </c>
      <c r="B3636" t="str">
        <f t="shared" si="351"/>
        <v>2018_03</v>
      </c>
      <c r="C3636" t="str">
        <f t="shared" si="347"/>
        <v>Mar</v>
      </c>
      <c r="D3636" t="str">
        <f t="shared" si="348"/>
        <v>2018_Mar</v>
      </c>
      <c r="E3636" s="12" t="str">
        <f t="shared" si="349"/>
        <v>14_Mar</v>
      </c>
      <c r="F3636" s="12" t="str">
        <f t="shared" si="350"/>
        <v>Mar-18</v>
      </c>
      <c r="G3636" s="12"/>
    </row>
    <row r="3637" spans="1:7">
      <c r="A3637" s="2">
        <f t="shared" si="352"/>
        <v>43174</v>
      </c>
      <c r="B3637" t="str">
        <f t="shared" si="351"/>
        <v>2018_03</v>
      </c>
      <c r="C3637" t="str">
        <f t="shared" si="347"/>
        <v>Mar</v>
      </c>
      <c r="D3637" t="str">
        <f t="shared" si="348"/>
        <v>2018_Mar</v>
      </c>
      <c r="E3637" s="12" t="str">
        <f t="shared" si="349"/>
        <v>15_Mar</v>
      </c>
      <c r="F3637" s="12" t="str">
        <f t="shared" si="350"/>
        <v>Mar-18</v>
      </c>
      <c r="G3637" s="12"/>
    </row>
    <row r="3638" spans="1:7">
      <c r="A3638" s="2">
        <f t="shared" si="352"/>
        <v>43175</v>
      </c>
      <c r="B3638" t="str">
        <f t="shared" si="351"/>
        <v>2018_03</v>
      </c>
      <c r="C3638" t="str">
        <f t="shared" si="347"/>
        <v>Mar</v>
      </c>
      <c r="D3638" t="str">
        <f t="shared" si="348"/>
        <v>2018_Mar</v>
      </c>
      <c r="E3638" s="12" t="str">
        <f t="shared" si="349"/>
        <v>16_Mar</v>
      </c>
      <c r="F3638" s="12" t="str">
        <f t="shared" si="350"/>
        <v>Mar-18</v>
      </c>
      <c r="G3638" s="12"/>
    </row>
    <row r="3639" spans="1:7">
      <c r="A3639" s="2">
        <f t="shared" si="352"/>
        <v>43176</v>
      </c>
      <c r="B3639" t="str">
        <f t="shared" si="351"/>
        <v>2018_03</v>
      </c>
      <c r="C3639" t="str">
        <f t="shared" si="347"/>
        <v>Mar</v>
      </c>
      <c r="D3639" t="str">
        <f t="shared" si="348"/>
        <v>2018_Mar</v>
      </c>
      <c r="E3639" s="12" t="str">
        <f t="shared" si="349"/>
        <v>17_Mar</v>
      </c>
      <c r="F3639" s="12" t="str">
        <f t="shared" si="350"/>
        <v>Mar-18</v>
      </c>
      <c r="G3639" s="12"/>
    </row>
    <row r="3640" spans="1:7">
      <c r="A3640" s="2">
        <f t="shared" si="352"/>
        <v>43177</v>
      </c>
      <c r="B3640" t="str">
        <f t="shared" si="351"/>
        <v>2018_03</v>
      </c>
      <c r="C3640" t="str">
        <f t="shared" si="347"/>
        <v>Mar</v>
      </c>
      <c r="D3640" t="str">
        <f t="shared" si="348"/>
        <v>2018_Mar</v>
      </c>
      <c r="E3640" s="12" t="str">
        <f t="shared" si="349"/>
        <v>18_Mar</v>
      </c>
      <c r="F3640" s="12" t="str">
        <f t="shared" si="350"/>
        <v>Mar-18</v>
      </c>
      <c r="G3640" s="12"/>
    </row>
    <row r="3641" spans="1:7">
      <c r="A3641" s="2">
        <f t="shared" si="352"/>
        <v>43178</v>
      </c>
      <c r="B3641" t="str">
        <f t="shared" si="351"/>
        <v>2018_03</v>
      </c>
      <c r="C3641" t="str">
        <f t="shared" si="347"/>
        <v>Mar</v>
      </c>
      <c r="D3641" t="str">
        <f t="shared" si="348"/>
        <v>2018_Mar</v>
      </c>
      <c r="E3641" s="12" t="str">
        <f t="shared" si="349"/>
        <v>19_Mar</v>
      </c>
      <c r="F3641" s="12" t="str">
        <f t="shared" si="350"/>
        <v>Mar-18</v>
      </c>
      <c r="G3641" s="12"/>
    </row>
    <row r="3642" spans="1:7">
      <c r="A3642" s="2">
        <f t="shared" si="352"/>
        <v>43179</v>
      </c>
      <c r="B3642" t="str">
        <f t="shared" si="351"/>
        <v>2018_03</v>
      </c>
      <c r="C3642" t="str">
        <f t="shared" si="347"/>
        <v>Mar</v>
      </c>
      <c r="D3642" t="str">
        <f t="shared" si="348"/>
        <v>2018_Mar</v>
      </c>
      <c r="E3642" s="12" t="str">
        <f t="shared" si="349"/>
        <v>20_Mar</v>
      </c>
      <c r="F3642" s="12" t="str">
        <f t="shared" si="350"/>
        <v>Mar-18</v>
      </c>
      <c r="G3642" s="12"/>
    </row>
    <row r="3643" spans="1:7">
      <c r="A3643" s="2">
        <f t="shared" si="352"/>
        <v>43180</v>
      </c>
      <c r="B3643" t="str">
        <f t="shared" si="351"/>
        <v>2018_03</v>
      </c>
      <c r="C3643" t="str">
        <f t="shared" si="347"/>
        <v>Mar</v>
      </c>
      <c r="D3643" t="str">
        <f t="shared" si="348"/>
        <v>2018_Mar</v>
      </c>
      <c r="E3643" s="12" t="str">
        <f t="shared" si="349"/>
        <v>21_Mar</v>
      </c>
      <c r="F3643" s="12" t="str">
        <f t="shared" si="350"/>
        <v>Mar-18</v>
      </c>
      <c r="G3643" s="12"/>
    </row>
    <row r="3644" spans="1:7">
      <c r="A3644" s="2">
        <f t="shared" si="352"/>
        <v>43181</v>
      </c>
      <c r="B3644" t="str">
        <f t="shared" si="351"/>
        <v>2018_03</v>
      </c>
      <c r="C3644" t="str">
        <f t="shared" si="347"/>
        <v>Mar</v>
      </c>
      <c r="D3644" t="str">
        <f t="shared" si="348"/>
        <v>2018_Mar</v>
      </c>
      <c r="E3644" s="12" t="str">
        <f t="shared" si="349"/>
        <v>22_Mar</v>
      </c>
      <c r="F3644" s="12" t="str">
        <f t="shared" si="350"/>
        <v>Mar-18</v>
      </c>
      <c r="G3644" s="12"/>
    </row>
    <row r="3645" spans="1:7">
      <c r="A3645" s="2">
        <f t="shared" si="352"/>
        <v>43182</v>
      </c>
      <c r="B3645" t="str">
        <f t="shared" si="351"/>
        <v>2018_03</v>
      </c>
      <c r="C3645" t="str">
        <f t="shared" si="347"/>
        <v>Mar</v>
      </c>
      <c r="D3645" t="str">
        <f t="shared" si="348"/>
        <v>2018_Mar</v>
      </c>
      <c r="E3645" s="12" t="str">
        <f t="shared" si="349"/>
        <v>23_Mar</v>
      </c>
      <c r="F3645" s="12" t="str">
        <f t="shared" si="350"/>
        <v>Mar-18</v>
      </c>
      <c r="G3645" s="12"/>
    </row>
    <row r="3646" spans="1:7">
      <c r="A3646" s="2">
        <f t="shared" si="352"/>
        <v>43183</v>
      </c>
      <c r="B3646" t="str">
        <f t="shared" si="351"/>
        <v>2018_03</v>
      </c>
      <c r="C3646" t="str">
        <f t="shared" si="347"/>
        <v>Mar</v>
      </c>
      <c r="D3646" t="str">
        <f t="shared" si="348"/>
        <v>2018_Mar</v>
      </c>
      <c r="E3646" s="12" t="str">
        <f t="shared" si="349"/>
        <v>24_Mar</v>
      </c>
      <c r="F3646" s="12" t="str">
        <f t="shared" si="350"/>
        <v>Mar-18</v>
      </c>
      <c r="G3646" s="12"/>
    </row>
    <row r="3647" spans="1:7">
      <c r="A3647" s="2">
        <f t="shared" si="352"/>
        <v>43184</v>
      </c>
      <c r="B3647" t="str">
        <f t="shared" si="351"/>
        <v>2018_03</v>
      </c>
      <c r="C3647" t="str">
        <f t="shared" si="347"/>
        <v>Mar</v>
      </c>
      <c r="D3647" t="str">
        <f t="shared" si="348"/>
        <v>2018_Mar</v>
      </c>
      <c r="E3647" s="12" t="str">
        <f t="shared" si="349"/>
        <v>25_Mar</v>
      </c>
      <c r="F3647" s="12" t="str">
        <f t="shared" si="350"/>
        <v>Mar-18</v>
      </c>
      <c r="G3647" s="12"/>
    </row>
    <row r="3648" spans="1:7">
      <c r="A3648" s="2">
        <f t="shared" si="352"/>
        <v>43185</v>
      </c>
      <c r="B3648" t="str">
        <f t="shared" si="351"/>
        <v>2018_03</v>
      </c>
      <c r="C3648" t="str">
        <f t="shared" si="347"/>
        <v>Mar</v>
      </c>
      <c r="D3648" t="str">
        <f t="shared" si="348"/>
        <v>2018_Mar</v>
      </c>
      <c r="E3648" s="12" t="str">
        <f t="shared" si="349"/>
        <v>26_Mar</v>
      </c>
      <c r="F3648" s="12" t="str">
        <f t="shared" si="350"/>
        <v>Mar-18</v>
      </c>
      <c r="G3648" s="12"/>
    </row>
    <row r="3649" spans="1:7">
      <c r="A3649" s="2">
        <f t="shared" si="352"/>
        <v>43186</v>
      </c>
      <c r="B3649" t="str">
        <f t="shared" si="351"/>
        <v>2018_03</v>
      </c>
      <c r="C3649" t="str">
        <f t="shared" si="347"/>
        <v>Mar</v>
      </c>
      <c r="D3649" t="str">
        <f t="shared" si="348"/>
        <v>2018_Mar</v>
      </c>
      <c r="E3649" s="12" t="str">
        <f t="shared" si="349"/>
        <v>27_Mar</v>
      </c>
      <c r="F3649" s="12" t="str">
        <f t="shared" si="350"/>
        <v>Mar-18</v>
      </c>
      <c r="G3649" s="12"/>
    </row>
    <row r="3650" spans="1:7">
      <c r="A3650" s="2">
        <f t="shared" si="352"/>
        <v>43187</v>
      </c>
      <c r="B3650" t="str">
        <f t="shared" si="351"/>
        <v>2018_03</v>
      </c>
      <c r="C3650" t="str">
        <f t="shared" ref="C3650:C3713" si="353">VLOOKUP(TEXT(MONTH(A3650),"00"),$H$2:$I$13,2,FALSE)</f>
        <v>Mar</v>
      </c>
      <c r="D3650" t="str">
        <f t="shared" si="348"/>
        <v>2018_Mar</v>
      </c>
      <c r="E3650" s="12" t="str">
        <f t="shared" si="349"/>
        <v>28_Mar</v>
      </c>
      <c r="F3650" s="12" t="str">
        <f t="shared" si="350"/>
        <v>Mar-18</v>
      </c>
      <c r="G3650" s="12"/>
    </row>
    <row r="3651" spans="1:7">
      <c r="A3651" s="2">
        <f t="shared" si="352"/>
        <v>43188</v>
      </c>
      <c r="B3651" t="str">
        <f t="shared" si="351"/>
        <v>2018_03</v>
      </c>
      <c r="C3651" t="str">
        <f t="shared" si="353"/>
        <v>Mar</v>
      </c>
      <c r="D3651" t="str">
        <f t="shared" ref="D3651:D3714" si="354">TEXT(YEAR(A3651),"0000")&amp;"_"&amp;C3651</f>
        <v>2018_Mar</v>
      </c>
      <c r="E3651" s="12" t="str">
        <f t="shared" ref="E3651:E3714" si="355">VLOOKUP(DAY(A3651),$G$2:$H$32,2,FALSE)&amp;"_"&amp;C3651</f>
        <v>29_Mar</v>
      </c>
      <c r="F3651" s="12" t="str">
        <f t="shared" si="350"/>
        <v>Mar-18</v>
      </c>
      <c r="G3651" s="12"/>
    </row>
    <row r="3652" spans="1:7">
      <c r="A3652" s="2">
        <f t="shared" si="352"/>
        <v>43189</v>
      </c>
      <c r="B3652" t="str">
        <f t="shared" si="351"/>
        <v>2018_03</v>
      </c>
      <c r="C3652" t="str">
        <f t="shared" si="353"/>
        <v>Mar</v>
      </c>
      <c r="D3652" t="str">
        <f t="shared" si="354"/>
        <v>2018_Mar</v>
      </c>
      <c r="E3652" s="12" t="str">
        <f t="shared" si="355"/>
        <v>30_Mar</v>
      </c>
      <c r="F3652" s="12" t="str">
        <f t="shared" ref="F3652:F3715" si="356">C3652&amp;"-"&amp;RIGHT(YEAR(A3652),2)</f>
        <v>Mar-18</v>
      </c>
      <c r="G3652" s="12"/>
    </row>
    <row r="3653" spans="1:7">
      <c r="A3653" s="2">
        <f t="shared" si="352"/>
        <v>43190</v>
      </c>
      <c r="B3653" t="str">
        <f t="shared" si="351"/>
        <v>2018_03</v>
      </c>
      <c r="C3653" t="str">
        <f t="shared" si="353"/>
        <v>Mar</v>
      </c>
      <c r="D3653" t="str">
        <f t="shared" si="354"/>
        <v>2018_Mar</v>
      </c>
      <c r="E3653" s="12" t="str">
        <f t="shared" si="355"/>
        <v>31_Mar</v>
      </c>
      <c r="F3653" s="12" t="str">
        <f t="shared" si="356"/>
        <v>Mar-18</v>
      </c>
      <c r="G3653" s="12"/>
    </row>
    <row r="3654" spans="1:7">
      <c r="A3654" s="2">
        <f t="shared" si="352"/>
        <v>43191</v>
      </c>
      <c r="B3654" t="str">
        <f t="shared" si="351"/>
        <v>2018_04</v>
      </c>
      <c r="C3654" t="str">
        <f t="shared" si="353"/>
        <v>Apr</v>
      </c>
      <c r="D3654" t="str">
        <f t="shared" si="354"/>
        <v>2018_Apr</v>
      </c>
      <c r="E3654" s="12" t="str">
        <f t="shared" si="355"/>
        <v>01_Apr</v>
      </c>
      <c r="F3654" s="12" t="str">
        <f t="shared" si="356"/>
        <v>Apr-18</v>
      </c>
      <c r="G3654" s="12"/>
    </row>
    <row r="3655" spans="1:7">
      <c r="A3655" s="2">
        <f t="shared" si="352"/>
        <v>43192</v>
      </c>
      <c r="B3655" t="str">
        <f t="shared" si="351"/>
        <v>2018_04</v>
      </c>
      <c r="C3655" t="str">
        <f t="shared" si="353"/>
        <v>Apr</v>
      </c>
      <c r="D3655" t="str">
        <f t="shared" si="354"/>
        <v>2018_Apr</v>
      </c>
      <c r="E3655" s="12" t="str">
        <f t="shared" si="355"/>
        <v>02_Apr</v>
      </c>
      <c r="F3655" s="12" t="str">
        <f t="shared" si="356"/>
        <v>Apr-18</v>
      </c>
      <c r="G3655" s="12"/>
    </row>
    <row r="3656" spans="1:7">
      <c r="A3656" s="2">
        <f t="shared" si="352"/>
        <v>43193</v>
      </c>
      <c r="B3656" t="str">
        <f t="shared" si="351"/>
        <v>2018_04</v>
      </c>
      <c r="C3656" t="str">
        <f t="shared" si="353"/>
        <v>Apr</v>
      </c>
      <c r="D3656" t="str">
        <f t="shared" si="354"/>
        <v>2018_Apr</v>
      </c>
      <c r="E3656" s="12" t="str">
        <f t="shared" si="355"/>
        <v>03_Apr</v>
      </c>
      <c r="F3656" s="12" t="str">
        <f t="shared" si="356"/>
        <v>Apr-18</v>
      </c>
      <c r="G3656" s="12"/>
    </row>
    <row r="3657" spans="1:7">
      <c r="A3657" s="2">
        <f t="shared" si="352"/>
        <v>43194</v>
      </c>
      <c r="B3657" t="str">
        <f t="shared" si="351"/>
        <v>2018_04</v>
      </c>
      <c r="C3657" t="str">
        <f t="shared" si="353"/>
        <v>Apr</v>
      </c>
      <c r="D3657" t="str">
        <f t="shared" si="354"/>
        <v>2018_Apr</v>
      </c>
      <c r="E3657" s="12" t="str">
        <f t="shared" si="355"/>
        <v>04_Apr</v>
      </c>
      <c r="F3657" s="12" t="str">
        <f t="shared" si="356"/>
        <v>Apr-18</v>
      </c>
      <c r="G3657" s="12"/>
    </row>
    <row r="3658" spans="1:7">
      <c r="A3658" s="2">
        <f t="shared" si="352"/>
        <v>43195</v>
      </c>
      <c r="B3658" t="str">
        <f t="shared" si="351"/>
        <v>2018_04</v>
      </c>
      <c r="C3658" t="str">
        <f t="shared" si="353"/>
        <v>Apr</v>
      </c>
      <c r="D3658" t="str">
        <f t="shared" si="354"/>
        <v>2018_Apr</v>
      </c>
      <c r="E3658" s="12" t="str">
        <f t="shared" si="355"/>
        <v>05_Apr</v>
      </c>
      <c r="F3658" s="12" t="str">
        <f t="shared" si="356"/>
        <v>Apr-18</v>
      </c>
      <c r="G3658" s="12"/>
    </row>
    <row r="3659" spans="1:7">
      <c r="A3659" s="2">
        <f t="shared" si="352"/>
        <v>43196</v>
      </c>
      <c r="B3659" t="str">
        <f t="shared" ref="B3659:B3722" si="357">TEXT(YEAR(A3659),"0000")&amp;"_"&amp;TEXT(MONTH(A3659),"00")</f>
        <v>2018_04</v>
      </c>
      <c r="C3659" t="str">
        <f t="shared" si="353"/>
        <v>Apr</v>
      </c>
      <c r="D3659" t="str">
        <f t="shared" si="354"/>
        <v>2018_Apr</v>
      </c>
      <c r="E3659" s="12" t="str">
        <f t="shared" si="355"/>
        <v>06_Apr</v>
      </c>
      <c r="F3659" s="12" t="str">
        <f t="shared" si="356"/>
        <v>Apr-18</v>
      </c>
      <c r="G3659" s="12"/>
    </row>
    <row r="3660" spans="1:7">
      <c r="A3660" s="2">
        <f t="shared" ref="A3660:A3723" si="358">A3659+1</f>
        <v>43197</v>
      </c>
      <c r="B3660" t="str">
        <f t="shared" si="357"/>
        <v>2018_04</v>
      </c>
      <c r="C3660" t="str">
        <f t="shared" si="353"/>
        <v>Apr</v>
      </c>
      <c r="D3660" t="str">
        <f t="shared" si="354"/>
        <v>2018_Apr</v>
      </c>
      <c r="E3660" s="12" t="str">
        <f t="shared" si="355"/>
        <v>07_Apr</v>
      </c>
      <c r="F3660" s="12" t="str">
        <f t="shared" si="356"/>
        <v>Apr-18</v>
      </c>
      <c r="G3660" s="12"/>
    </row>
    <row r="3661" spans="1:7">
      <c r="A3661" s="2">
        <f t="shared" si="358"/>
        <v>43198</v>
      </c>
      <c r="B3661" t="str">
        <f t="shared" si="357"/>
        <v>2018_04</v>
      </c>
      <c r="C3661" t="str">
        <f t="shared" si="353"/>
        <v>Apr</v>
      </c>
      <c r="D3661" t="str">
        <f t="shared" si="354"/>
        <v>2018_Apr</v>
      </c>
      <c r="E3661" s="12" t="str">
        <f t="shared" si="355"/>
        <v>08_Apr</v>
      </c>
      <c r="F3661" s="12" t="str">
        <f t="shared" si="356"/>
        <v>Apr-18</v>
      </c>
      <c r="G3661" s="12"/>
    </row>
    <row r="3662" spans="1:7">
      <c r="A3662" s="2">
        <f t="shared" si="358"/>
        <v>43199</v>
      </c>
      <c r="B3662" t="str">
        <f t="shared" si="357"/>
        <v>2018_04</v>
      </c>
      <c r="C3662" t="str">
        <f t="shared" si="353"/>
        <v>Apr</v>
      </c>
      <c r="D3662" t="str">
        <f t="shared" si="354"/>
        <v>2018_Apr</v>
      </c>
      <c r="E3662" s="12" t="str">
        <f t="shared" si="355"/>
        <v>09_Apr</v>
      </c>
      <c r="F3662" s="12" t="str">
        <f t="shared" si="356"/>
        <v>Apr-18</v>
      </c>
      <c r="G3662" s="12"/>
    </row>
    <row r="3663" spans="1:7">
      <c r="A3663" s="2">
        <f t="shared" si="358"/>
        <v>43200</v>
      </c>
      <c r="B3663" t="str">
        <f t="shared" si="357"/>
        <v>2018_04</v>
      </c>
      <c r="C3663" t="str">
        <f t="shared" si="353"/>
        <v>Apr</v>
      </c>
      <c r="D3663" t="str">
        <f t="shared" si="354"/>
        <v>2018_Apr</v>
      </c>
      <c r="E3663" s="12" t="str">
        <f t="shared" si="355"/>
        <v>10_Apr</v>
      </c>
      <c r="F3663" s="12" t="str">
        <f t="shared" si="356"/>
        <v>Apr-18</v>
      </c>
      <c r="G3663" s="12"/>
    </row>
    <row r="3664" spans="1:7">
      <c r="A3664" s="2">
        <f t="shared" si="358"/>
        <v>43201</v>
      </c>
      <c r="B3664" t="str">
        <f t="shared" si="357"/>
        <v>2018_04</v>
      </c>
      <c r="C3664" t="str">
        <f t="shared" si="353"/>
        <v>Apr</v>
      </c>
      <c r="D3664" t="str">
        <f t="shared" si="354"/>
        <v>2018_Apr</v>
      </c>
      <c r="E3664" s="12" t="str">
        <f t="shared" si="355"/>
        <v>11_Apr</v>
      </c>
      <c r="F3664" s="12" t="str">
        <f t="shared" si="356"/>
        <v>Apr-18</v>
      </c>
      <c r="G3664" s="12"/>
    </row>
    <row r="3665" spans="1:7">
      <c r="A3665" s="2">
        <f t="shared" si="358"/>
        <v>43202</v>
      </c>
      <c r="B3665" t="str">
        <f t="shared" si="357"/>
        <v>2018_04</v>
      </c>
      <c r="C3665" t="str">
        <f t="shared" si="353"/>
        <v>Apr</v>
      </c>
      <c r="D3665" t="str">
        <f t="shared" si="354"/>
        <v>2018_Apr</v>
      </c>
      <c r="E3665" s="12" t="str">
        <f t="shared" si="355"/>
        <v>12_Apr</v>
      </c>
      <c r="F3665" s="12" t="str">
        <f t="shared" si="356"/>
        <v>Apr-18</v>
      </c>
      <c r="G3665" s="12"/>
    </row>
    <row r="3666" spans="1:7">
      <c r="A3666" s="2">
        <f t="shared" si="358"/>
        <v>43203</v>
      </c>
      <c r="B3666" t="str">
        <f t="shared" si="357"/>
        <v>2018_04</v>
      </c>
      <c r="C3666" t="str">
        <f t="shared" si="353"/>
        <v>Apr</v>
      </c>
      <c r="D3666" t="str">
        <f t="shared" si="354"/>
        <v>2018_Apr</v>
      </c>
      <c r="E3666" s="12" t="str">
        <f t="shared" si="355"/>
        <v>13_Apr</v>
      </c>
      <c r="F3666" s="12" t="str">
        <f t="shared" si="356"/>
        <v>Apr-18</v>
      </c>
      <c r="G3666" s="12"/>
    </row>
    <row r="3667" spans="1:7">
      <c r="A3667" s="2">
        <f t="shared" si="358"/>
        <v>43204</v>
      </c>
      <c r="B3667" t="str">
        <f t="shared" si="357"/>
        <v>2018_04</v>
      </c>
      <c r="C3667" t="str">
        <f t="shared" si="353"/>
        <v>Apr</v>
      </c>
      <c r="D3667" t="str">
        <f t="shared" si="354"/>
        <v>2018_Apr</v>
      </c>
      <c r="E3667" s="12" t="str">
        <f t="shared" si="355"/>
        <v>14_Apr</v>
      </c>
      <c r="F3667" s="12" t="str">
        <f t="shared" si="356"/>
        <v>Apr-18</v>
      </c>
      <c r="G3667" s="12"/>
    </row>
    <row r="3668" spans="1:7">
      <c r="A3668" s="2">
        <f t="shared" si="358"/>
        <v>43205</v>
      </c>
      <c r="B3668" t="str">
        <f t="shared" si="357"/>
        <v>2018_04</v>
      </c>
      <c r="C3668" t="str">
        <f t="shared" si="353"/>
        <v>Apr</v>
      </c>
      <c r="D3668" t="str">
        <f t="shared" si="354"/>
        <v>2018_Apr</v>
      </c>
      <c r="E3668" s="12" t="str">
        <f t="shared" si="355"/>
        <v>15_Apr</v>
      </c>
      <c r="F3668" s="12" t="str">
        <f t="shared" si="356"/>
        <v>Apr-18</v>
      </c>
      <c r="G3668" s="12"/>
    </row>
    <row r="3669" spans="1:7">
      <c r="A3669" s="2">
        <f t="shared" si="358"/>
        <v>43206</v>
      </c>
      <c r="B3669" t="str">
        <f t="shared" si="357"/>
        <v>2018_04</v>
      </c>
      <c r="C3669" t="str">
        <f t="shared" si="353"/>
        <v>Apr</v>
      </c>
      <c r="D3669" t="str">
        <f t="shared" si="354"/>
        <v>2018_Apr</v>
      </c>
      <c r="E3669" s="12" t="str">
        <f t="shared" si="355"/>
        <v>16_Apr</v>
      </c>
      <c r="F3669" s="12" t="str">
        <f t="shared" si="356"/>
        <v>Apr-18</v>
      </c>
      <c r="G3669" s="12"/>
    </row>
    <row r="3670" spans="1:7">
      <c r="A3670" s="2">
        <f t="shared" si="358"/>
        <v>43207</v>
      </c>
      <c r="B3670" t="str">
        <f t="shared" si="357"/>
        <v>2018_04</v>
      </c>
      <c r="C3670" t="str">
        <f t="shared" si="353"/>
        <v>Apr</v>
      </c>
      <c r="D3670" t="str">
        <f t="shared" si="354"/>
        <v>2018_Apr</v>
      </c>
      <c r="E3670" s="12" t="str">
        <f t="shared" si="355"/>
        <v>17_Apr</v>
      </c>
      <c r="F3670" s="12" t="str">
        <f t="shared" si="356"/>
        <v>Apr-18</v>
      </c>
      <c r="G3670" s="12"/>
    </row>
    <row r="3671" spans="1:7">
      <c r="A3671" s="2">
        <f t="shared" si="358"/>
        <v>43208</v>
      </c>
      <c r="B3671" t="str">
        <f t="shared" si="357"/>
        <v>2018_04</v>
      </c>
      <c r="C3671" t="str">
        <f t="shared" si="353"/>
        <v>Apr</v>
      </c>
      <c r="D3671" t="str">
        <f t="shared" si="354"/>
        <v>2018_Apr</v>
      </c>
      <c r="E3671" s="12" t="str">
        <f t="shared" si="355"/>
        <v>18_Apr</v>
      </c>
      <c r="F3671" s="12" t="str">
        <f t="shared" si="356"/>
        <v>Apr-18</v>
      </c>
      <c r="G3671" s="12"/>
    </row>
    <row r="3672" spans="1:7">
      <c r="A3672" s="2">
        <f t="shared" si="358"/>
        <v>43209</v>
      </c>
      <c r="B3672" t="str">
        <f t="shared" si="357"/>
        <v>2018_04</v>
      </c>
      <c r="C3672" t="str">
        <f t="shared" si="353"/>
        <v>Apr</v>
      </c>
      <c r="D3672" t="str">
        <f t="shared" si="354"/>
        <v>2018_Apr</v>
      </c>
      <c r="E3672" s="12" t="str">
        <f t="shared" si="355"/>
        <v>19_Apr</v>
      </c>
      <c r="F3672" s="12" t="str">
        <f t="shared" si="356"/>
        <v>Apr-18</v>
      </c>
      <c r="G3672" s="12"/>
    </row>
    <row r="3673" spans="1:7">
      <c r="A3673" s="2">
        <f t="shared" si="358"/>
        <v>43210</v>
      </c>
      <c r="B3673" t="str">
        <f t="shared" si="357"/>
        <v>2018_04</v>
      </c>
      <c r="C3673" t="str">
        <f t="shared" si="353"/>
        <v>Apr</v>
      </c>
      <c r="D3673" t="str">
        <f t="shared" si="354"/>
        <v>2018_Apr</v>
      </c>
      <c r="E3673" s="12" t="str">
        <f t="shared" si="355"/>
        <v>20_Apr</v>
      </c>
      <c r="F3673" s="12" t="str">
        <f t="shared" si="356"/>
        <v>Apr-18</v>
      </c>
      <c r="G3673" s="12"/>
    </row>
    <row r="3674" spans="1:7">
      <c r="A3674" s="2">
        <f t="shared" si="358"/>
        <v>43211</v>
      </c>
      <c r="B3674" t="str">
        <f t="shared" si="357"/>
        <v>2018_04</v>
      </c>
      <c r="C3674" t="str">
        <f t="shared" si="353"/>
        <v>Apr</v>
      </c>
      <c r="D3674" t="str">
        <f t="shared" si="354"/>
        <v>2018_Apr</v>
      </c>
      <c r="E3674" s="12" t="str">
        <f t="shared" si="355"/>
        <v>21_Apr</v>
      </c>
      <c r="F3674" s="12" t="str">
        <f t="shared" si="356"/>
        <v>Apr-18</v>
      </c>
      <c r="G3674" s="12"/>
    </row>
    <row r="3675" spans="1:7">
      <c r="A3675" s="2">
        <f t="shared" si="358"/>
        <v>43212</v>
      </c>
      <c r="B3675" t="str">
        <f t="shared" si="357"/>
        <v>2018_04</v>
      </c>
      <c r="C3675" t="str">
        <f t="shared" si="353"/>
        <v>Apr</v>
      </c>
      <c r="D3675" t="str">
        <f t="shared" si="354"/>
        <v>2018_Apr</v>
      </c>
      <c r="E3675" s="12" t="str">
        <f t="shared" si="355"/>
        <v>22_Apr</v>
      </c>
      <c r="F3675" s="12" t="str">
        <f t="shared" si="356"/>
        <v>Apr-18</v>
      </c>
      <c r="G3675" s="12"/>
    </row>
    <row r="3676" spans="1:7">
      <c r="A3676" s="2">
        <f t="shared" si="358"/>
        <v>43213</v>
      </c>
      <c r="B3676" t="str">
        <f t="shared" si="357"/>
        <v>2018_04</v>
      </c>
      <c r="C3676" t="str">
        <f t="shared" si="353"/>
        <v>Apr</v>
      </c>
      <c r="D3676" t="str">
        <f t="shared" si="354"/>
        <v>2018_Apr</v>
      </c>
      <c r="E3676" s="12" t="str">
        <f t="shared" si="355"/>
        <v>23_Apr</v>
      </c>
      <c r="F3676" s="12" t="str">
        <f t="shared" si="356"/>
        <v>Apr-18</v>
      </c>
      <c r="G3676" s="12"/>
    </row>
    <row r="3677" spans="1:7">
      <c r="A3677" s="2">
        <f t="shared" si="358"/>
        <v>43214</v>
      </c>
      <c r="B3677" t="str">
        <f t="shared" si="357"/>
        <v>2018_04</v>
      </c>
      <c r="C3677" t="str">
        <f t="shared" si="353"/>
        <v>Apr</v>
      </c>
      <c r="D3677" t="str">
        <f t="shared" si="354"/>
        <v>2018_Apr</v>
      </c>
      <c r="E3677" s="12" t="str">
        <f t="shared" si="355"/>
        <v>24_Apr</v>
      </c>
      <c r="F3677" s="12" t="str">
        <f t="shared" si="356"/>
        <v>Apr-18</v>
      </c>
      <c r="G3677" s="12"/>
    </row>
    <row r="3678" spans="1:7">
      <c r="A3678" s="2">
        <f t="shared" si="358"/>
        <v>43215</v>
      </c>
      <c r="B3678" t="str">
        <f t="shared" si="357"/>
        <v>2018_04</v>
      </c>
      <c r="C3678" t="str">
        <f t="shared" si="353"/>
        <v>Apr</v>
      </c>
      <c r="D3678" t="str">
        <f t="shared" si="354"/>
        <v>2018_Apr</v>
      </c>
      <c r="E3678" s="12" t="str">
        <f t="shared" si="355"/>
        <v>25_Apr</v>
      </c>
      <c r="F3678" s="12" t="str">
        <f t="shared" si="356"/>
        <v>Apr-18</v>
      </c>
      <c r="G3678" s="12"/>
    </row>
    <row r="3679" spans="1:7">
      <c r="A3679" s="2">
        <f t="shared" si="358"/>
        <v>43216</v>
      </c>
      <c r="B3679" t="str">
        <f t="shared" si="357"/>
        <v>2018_04</v>
      </c>
      <c r="C3679" t="str">
        <f t="shared" si="353"/>
        <v>Apr</v>
      </c>
      <c r="D3679" t="str">
        <f t="shared" si="354"/>
        <v>2018_Apr</v>
      </c>
      <c r="E3679" s="12" t="str">
        <f t="shared" si="355"/>
        <v>26_Apr</v>
      </c>
      <c r="F3679" s="12" t="str">
        <f t="shared" si="356"/>
        <v>Apr-18</v>
      </c>
      <c r="G3679" s="12"/>
    </row>
    <row r="3680" spans="1:7">
      <c r="A3680" s="2">
        <f t="shared" si="358"/>
        <v>43217</v>
      </c>
      <c r="B3680" t="str">
        <f t="shared" si="357"/>
        <v>2018_04</v>
      </c>
      <c r="C3680" t="str">
        <f t="shared" si="353"/>
        <v>Apr</v>
      </c>
      <c r="D3680" t="str">
        <f t="shared" si="354"/>
        <v>2018_Apr</v>
      </c>
      <c r="E3680" s="12" t="str">
        <f t="shared" si="355"/>
        <v>27_Apr</v>
      </c>
      <c r="F3680" s="12" t="str">
        <f t="shared" si="356"/>
        <v>Apr-18</v>
      </c>
      <c r="G3680" s="12"/>
    </row>
    <row r="3681" spans="1:7">
      <c r="A3681" s="2">
        <f t="shared" si="358"/>
        <v>43218</v>
      </c>
      <c r="B3681" t="str">
        <f t="shared" si="357"/>
        <v>2018_04</v>
      </c>
      <c r="C3681" t="str">
        <f t="shared" si="353"/>
        <v>Apr</v>
      </c>
      <c r="D3681" t="str">
        <f t="shared" si="354"/>
        <v>2018_Apr</v>
      </c>
      <c r="E3681" s="12" t="str">
        <f t="shared" si="355"/>
        <v>28_Apr</v>
      </c>
      <c r="F3681" s="12" t="str">
        <f t="shared" si="356"/>
        <v>Apr-18</v>
      </c>
      <c r="G3681" s="12"/>
    </row>
    <row r="3682" spans="1:7">
      <c r="A3682" s="2">
        <f t="shared" si="358"/>
        <v>43219</v>
      </c>
      <c r="B3682" t="str">
        <f t="shared" si="357"/>
        <v>2018_04</v>
      </c>
      <c r="C3682" t="str">
        <f t="shared" si="353"/>
        <v>Apr</v>
      </c>
      <c r="D3682" t="str">
        <f t="shared" si="354"/>
        <v>2018_Apr</v>
      </c>
      <c r="E3682" s="12" t="str">
        <f t="shared" si="355"/>
        <v>29_Apr</v>
      </c>
      <c r="F3682" s="12" t="str">
        <f t="shared" si="356"/>
        <v>Apr-18</v>
      </c>
      <c r="G3682" s="12"/>
    </row>
    <row r="3683" spans="1:7">
      <c r="A3683" s="2">
        <f t="shared" si="358"/>
        <v>43220</v>
      </c>
      <c r="B3683" t="str">
        <f t="shared" si="357"/>
        <v>2018_04</v>
      </c>
      <c r="C3683" t="str">
        <f t="shared" si="353"/>
        <v>Apr</v>
      </c>
      <c r="D3683" t="str">
        <f t="shared" si="354"/>
        <v>2018_Apr</v>
      </c>
      <c r="E3683" s="12" t="str">
        <f t="shared" si="355"/>
        <v>30_Apr</v>
      </c>
      <c r="F3683" s="12" t="str">
        <f t="shared" si="356"/>
        <v>Apr-18</v>
      </c>
      <c r="G3683" s="12"/>
    </row>
    <row r="3684" spans="1:7">
      <c r="A3684" s="2">
        <f t="shared" si="358"/>
        <v>43221</v>
      </c>
      <c r="B3684" t="str">
        <f t="shared" si="357"/>
        <v>2018_05</v>
      </c>
      <c r="C3684" t="str">
        <f t="shared" si="353"/>
        <v>May</v>
      </c>
      <c r="D3684" t="str">
        <f t="shared" si="354"/>
        <v>2018_May</v>
      </c>
      <c r="E3684" s="12" t="str">
        <f t="shared" si="355"/>
        <v>01_May</v>
      </c>
      <c r="F3684" s="12" t="str">
        <f t="shared" si="356"/>
        <v>May-18</v>
      </c>
      <c r="G3684" s="12"/>
    </row>
    <row r="3685" spans="1:7">
      <c r="A3685" s="2">
        <f t="shared" si="358"/>
        <v>43222</v>
      </c>
      <c r="B3685" t="str">
        <f t="shared" si="357"/>
        <v>2018_05</v>
      </c>
      <c r="C3685" t="str">
        <f t="shared" si="353"/>
        <v>May</v>
      </c>
      <c r="D3685" t="str">
        <f t="shared" si="354"/>
        <v>2018_May</v>
      </c>
      <c r="E3685" s="12" t="str">
        <f t="shared" si="355"/>
        <v>02_May</v>
      </c>
      <c r="F3685" s="12" t="str">
        <f t="shared" si="356"/>
        <v>May-18</v>
      </c>
      <c r="G3685" s="12"/>
    </row>
    <row r="3686" spans="1:7">
      <c r="A3686" s="2">
        <f t="shared" si="358"/>
        <v>43223</v>
      </c>
      <c r="B3686" t="str">
        <f t="shared" si="357"/>
        <v>2018_05</v>
      </c>
      <c r="C3686" t="str">
        <f t="shared" si="353"/>
        <v>May</v>
      </c>
      <c r="D3686" t="str">
        <f t="shared" si="354"/>
        <v>2018_May</v>
      </c>
      <c r="E3686" s="12" t="str">
        <f t="shared" si="355"/>
        <v>03_May</v>
      </c>
      <c r="F3686" s="12" t="str">
        <f t="shared" si="356"/>
        <v>May-18</v>
      </c>
      <c r="G3686" s="12"/>
    </row>
    <row r="3687" spans="1:7">
      <c r="A3687" s="2">
        <f t="shared" si="358"/>
        <v>43224</v>
      </c>
      <c r="B3687" t="str">
        <f t="shared" si="357"/>
        <v>2018_05</v>
      </c>
      <c r="C3687" t="str">
        <f t="shared" si="353"/>
        <v>May</v>
      </c>
      <c r="D3687" t="str">
        <f t="shared" si="354"/>
        <v>2018_May</v>
      </c>
      <c r="E3687" s="12" t="str">
        <f t="shared" si="355"/>
        <v>04_May</v>
      </c>
      <c r="F3687" s="12" t="str">
        <f t="shared" si="356"/>
        <v>May-18</v>
      </c>
      <c r="G3687" s="12"/>
    </row>
    <row r="3688" spans="1:7">
      <c r="A3688" s="2">
        <f t="shared" si="358"/>
        <v>43225</v>
      </c>
      <c r="B3688" t="str">
        <f t="shared" si="357"/>
        <v>2018_05</v>
      </c>
      <c r="C3688" t="str">
        <f t="shared" si="353"/>
        <v>May</v>
      </c>
      <c r="D3688" t="str">
        <f t="shared" si="354"/>
        <v>2018_May</v>
      </c>
      <c r="E3688" s="12" t="str">
        <f t="shared" si="355"/>
        <v>05_May</v>
      </c>
      <c r="F3688" s="12" t="str">
        <f t="shared" si="356"/>
        <v>May-18</v>
      </c>
      <c r="G3688" s="12"/>
    </row>
    <row r="3689" spans="1:7">
      <c r="A3689" s="2">
        <f t="shared" si="358"/>
        <v>43226</v>
      </c>
      <c r="B3689" t="str">
        <f t="shared" si="357"/>
        <v>2018_05</v>
      </c>
      <c r="C3689" t="str">
        <f t="shared" si="353"/>
        <v>May</v>
      </c>
      <c r="D3689" t="str">
        <f t="shared" si="354"/>
        <v>2018_May</v>
      </c>
      <c r="E3689" s="12" t="str">
        <f t="shared" si="355"/>
        <v>06_May</v>
      </c>
      <c r="F3689" s="12" t="str">
        <f t="shared" si="356"/>
        <v>May-18</v>
      </c>
      <c r="G3689" s="12"/>
    </row>
    <row r="3690" spans="1:7">
      <c r="A3690" s="2">
        <f t="shared" si="358"/>
        <v>43227</v>
      </c>
      <c r="B3690" t="str">
        <f t="shared" si="357"/>
        <v>2018_05</v>
      </c>
      <c r="C3690" t="str">
        <f t="shared" si="353"/>
        <v>May</v>
      </c>
      <c r="D3690" t="str">
        <f t="shared" si="354"/>
        <v>2018_May</v>
      </c>
      <c r="E3690" s="12" t="str">
        <f t="shared" si="355"/>
        <v>07_May</v>
      </c>
      <c r="F3690" s="12" t="str">
        <f t="shared" si="356"/>
        <v>May-18</v>
      </c>
      <c r="G3690" s="12"/>
    </row>
    <row r="3691" spans="1:7">
      <c r="A3691" s="2">
        <f t="shared" si="358"/>
        <v>43228</v>
      </c>
      <c r="B3691" t="str">
        <f t="shared" si="357"/>
        <v>2018_05</v>
      </c>
      <c r="C3691" t="str">
        <f t="shared" si="353"/>
        <v>May</v>
      </c>
      <c r="D3691" t="str">
        <f t="shared" si="354"/>
        <v>2018_May</v>
      </c>
      <c r="E3691" s="12" t="str">
        <f t="shared" si="355"/>
        <v>08_May</v>
      </c>
      <c r="F3691" s="12" t="str">
        <f t="shared" si="356"/>
        <v>May-18</v>
      </c>
      <c r="G3691" s="12"/>
    </row>
    <row r="3692" spans="1:7">
      <c r="A3692" s="2">
        <f t="shared" si="358"/>
        <v>43229</v>
      </c>
      <c r="B3692" t="str">
        <f t="shared" si="357"/>
        <v>2018_05</v>
      </c>
      <c r="C3692" t="str">
        <f t="shared" si="353"/>
        <v>May</v>
      </c>
      <c r="D3692" t="str">
        <f t="shared" si="354"/>
        <v>2018_May</v>
      </c>
      <c r="E3692" s="12" t="str">
        <f t="shared" si="355"/>
        <v>09_May</v>
      </c>
      <c r="F3692" s="12" t="str">
        <f t="shared" si="356"/>
        <v>May-18</v>
      </c>
      <c r="G3692" s="12"/>
    </row>
    <row r="3693" spans="1:7">
      <c r="A3693" s="2">
        <f t="shared" si="358"/>
        <v>43230</v>
      </c>
      <c r="B3693" t="str">
        <f t="shared" si="357"/>
        <v>2018_05</v>
      </c>
      <c r="C3693" t="str">
        <f t="shared" si="353"/>
        <v>May</v>
      </c>
      <c r="D3693" t="str">
        <f t="shared" si="354"/>
        <v>2018_May</v>
      </c>
      <c r="E3693" s="12" t="str">
        <f t="shared" si="355"/>
        <v>10_May</v>
      </c>
      <c r="F3693" s="12" t="str">
        <f t="shared" si="356"/>
        <v>May-18</v>
      </c>
      <c r="G3693" s="12"/>
    </row>
    <row r="3694" spans="1:7">
      <c r="A3694" s="2">
        <f t="shared" si="358"/>
        <v>43231</v>
      </c>
      <c r="B3694" t="str">
        <f t="shared" si="357"/>
        <v>2018_05</v>
      </c>
      <c r="C3694" t="str">
        <f t="shared" si="353"/>
        <v>May</v>
      </c>
      <c r="D3694" t="str">
        <f t="shared" si="354"/>
        <v>2018_May</v>
      </c>
      <c r="E3694" s="12" t="str">
        <f t="shared" si="355"/>
        <v>11_May</v>
      </c>
      <c r="F3694" s="12" t="str">
        <f t="shared" si="356"/>
        <v>May-18</v>
      </c>
      <c r="G3694" s="12"/>
    </row>
    <row r="3695" spans="1:7">
      <c r="A3695" s="2">
        <f t="shared" si="358"/>
        <v>43232</v>
      </c>
      <c r="B3695" t="str">
        <f t="shared" si="357"/>
        <v>2018_05</v>
      </c>
      <c r="C3695" t="str">
        <f t="shared" si="353"/>
        <v>May</v>
      </c>
      <c r="D3695" t="str">
        <f t="shared" si="354"/>
        <v>2018_May</v>
      </c>
      <c r="E3695" s="12" t="str">
        <f t="shared" si="355"/>
        <v>12_May</v>
      </c>
      <c r="F3695" s="12" t="str">
        <f t="shared" si="356"/>
        <v>May-18</v>
      </c>
      <c r="G3695" s="12"/>
    </row>
    <row r="3696" spans="1:7">
      <c r="A3696" s="2">
        <f t="shared" si="358"/>
        <v>43233</v>
      </c>
      <c r="B3696" t="str">
        <f t="shared" si="357"/>
        <v>2018_05</v>
      </c>
      <c r="C3696" t="str">
        <f t="shared" si="353"/>
        <v>May</v>
      </c>
      <c r="D3696" t="str">
        <f t="shared" si="354"/>
        <v>2018_May</v>
      </c>
      <c r="E3696" s="12" t="str">
        <f t="shared" si="355"/>
        <v>13_May</v>
      </c>
      <c r="F3696" s="12" t="str">
        <f t="shared" si="356"/>
        <v>May-18</v>
      </c>
      <c r="G3696" s="12"/>
    </row>
    <row r="3697" spans="1:7">
      <c r="A3697" s="2">
        <f t="shared" si="358"/>
        <v>43234</v>
      </c>
      <c r="B3697" t="str">
        <f t="shared" si="357"/>
        <v>2018_05</v>
      </c>
      <c r="C3697" t="str">
        <f t="shared" si="353"/>
        <v>May</v>
      </c>
      <c r="D3697" t="str">
        <f t="shared" si="354"/>
        <v>2018_May</v>
      </c>
      <c r="E3697" s="12" t="str">
        <f t="shared" si="355"/>
        <v>14_May</v>
      </c>
      <c r="F3697" s="12" t="str">
        <f t="shared" si="356"/>
        <v>May-18</v>
      </c>
      <c r="G3697" s="12"/>
    </row>
    <row r="3698" spans="1:7">
      <c r="A3698" s="2">
        <f t="shared" si="358"/>
        <v>43235</v>
      </c>
      <c r="B3698" t="str">
        <f t="shared" si="357"/>
        <v>2018_05</v>
      </c>
      <c r="C3698" t="str">
        <f t="shared" si="353"/>
        <v>May</v>
      </c>
      <c r="D3698" t="str">
        <f t="shared" si="354"/>
        <v>2018_May</v>
      </c>
      <c r="E3698" s="12" t="str">
        <f t="shared" si="355"/>
        <v>15_May</v>
      </c>
      <c r="F3698" s="12" t="str">
        <f t="shared" si="356"/>
        <v>May-18</v>
      </c>
      <c r="G3698" s="12"/>
    </row>
    <row r="3699" spans="1:7">
      <c r="A3699" s="2">
        <f t="shared" si="358"/>
        <v>43236</v>
      </c>
      <c r="B3699" t="str">
        <f t="shared" si="357"/>
        <v>2018_05</v>
      </c>
      <c r="C3699" t="str">
        <f t="shared" si="353"/>
        <v>May</v>
      </c>
      <c r="D3699" t="str">
        <f t="shared" si="354"/>
        <v>2018_May</v>
      </c>
      <c r="E3699" s="12" t="str">
        <f t="shared" si="355"/>
        <v>16_May</v>
      </c>
      <c r="F3699" s="12" t="str">
        <f t="shared" si="356"/>
        <v>May-18</v>
      </c>
      <c r="G3699" s="12"/>
    </row>
    <row r="3700" spans="1:7">
      <c r="A3700" s="2">
        <f t="shared" si="358"/>
        <v>43237</v>
      </c>
      <c r="B3700" t="str">
        <f t="shared" si="357"/>
        <v>2018_05</v>
      </c>
      <c r="C3700" t="str">
        <f t="shared" si="353"/>
        <v>May</v>
      </c>
      <c r="D3700" t="str">
        <f t="shared" si="354"/>
        <v>2018_May</v>
      </c>
      <c r="E3700" s="12" t="str">
        <f t="shared" si="355"/>
        <v>17_May</v>
      </c>
      <c r="F3700" s="12" t="str">
        <f t="shared" si="356"/>
        <v>May-18</v>
      </c>
      <c r="G3700" s="12"/>
    </row>
    <row r="3701" spans="1:7">
      <c r="A3701" s="2">
        <f t="shared" si="358"/>
        <v>43238</v>
      </c>
      <c r="B3701" t="str">
        <f t="shared" si="357"/>
        <v>2018_05</v>
      </c>
      <c r="C3701" t="str">
        <f t="shared" si="353"/>
        <v>May</v>
      </c>
      <c r="D3701" t="str">
        <f t="shared" si="354"/>
        <v>2018_May</v>
      </c>
      <c r="E3701" s="12" t="str">
        <f t="shared" si="355"/>
        <v>18_May</v>
      </c>
      <c r="F3701" s="12" t="str">
        <f t="shared" si="356"/>
        <v>May-18</v>
      </c>
      <c r="G3701" s="12"/>
    </row>
    <row r="3702" spans="1:7">
      <c r="A3702" s="2">
        <f t="shared" si="358"/>
        <v>43239</v>
      </c>
      <c r="B3702" t="str">
        <f t="shared" si="357"/>
        <v>2018_05</v>
      </c>
      <c r="C3702" t="str">
        <f t="shared" si="353"/>
        <v>May</v>
      </c>
      <c r="D3702" t="str">
        <f t="shared" si="354"/>
        <v>2018_May</v>
      </c>
      <c r="E3702" s="12" t="str">
        <f t="shared" si="355"/>
        <v>19_May</v>
      </c>
      <c r="F3702" s="12" t="str">
        <f t="shared" si="356"/>
        <v>May-18</v>
      </c>
      <c r="G3702" s="12"/>
    </row>
    <row r="3703" spans="1:7">
      <c r="A3703" s="2">
        <f t="shared" si="358"/>
        <v>43240</v>
      </c>
      <c r="B3703" t="str">
        <f t="shared" si="357"/>
        <v>2018_05</v>
      </c>
      <c r="C3703" t="str">
        <f t="shared" si="353"/>
        <v>May</v>
      </c>
      <c r="D3703" t="str">
        <f t="shared" si="354"/>
        <v>2018_May</v>
      </c>
      <c r="E3703" s="12" t="str">
        <f t="shared" si="355"/>
        <v>20_May</v>
      </c>
      <c r="F3703" s="12" t="str">
        <f t="shared" si="356"/>
        <v>May-18</v>
      </c>
      <c r="G3703" s="12"/>
    </row>
    <row r="3704" spans="1:7">
      <c r="A3704" s="2">
        <f t="shared" si="358"/>
        <v>43241</v>
      </c>
      <c r="B3704" t="str">
        <f t="shared" si="357"/>
        <v>2018_05</v>
      </c>
      <c r="C3704" t="str">
        <f t="shared" si="353"/>
        <v>May</v>
      </c>
      <c r="D3704" t="str">
        <f t="shared" si="354"/>
        <v>2018_May</v>
      </c>
      <c r="E3704" s="12" t="str">
        <f t="shared" si="355"/>
        <v>21_May</v>
      </c>
      <c r="F3704" s="12" t="str">
        <f t="shared" si="356"/>
        <v>May-18</v>
      </c>
      <c r="G3704" s="12"/>
    </row>
    <row r="3705" spans="1:7">
      <c r="A3705" s="2">
        <f t="shared" si="358"/>
        <v>43242</v>
      </c>
      <c r="B3705" t="str">
        <f t="shared" si="357"/>
        <v>2018_05</v>
      </c>
      <c r="C3705" t="str">
        <f t="shared" si="353"/>
        <v>May</v>
      </c>
      <c r="D3705" t="str">
        <f t="shared" si="354"/>
        <v>2018_May</v>
      </c>
      <c r="E3705" s="12" t="str">
        <f t="shared" si="355"/>
        <v>22_May</v>
      </c>
      <c r="F3705" s="12" t="str">
        <f t="shared" si="356"/>
        <v>May-18</v>
      </c>
      <c r="G3705" s="12"/>
    </row>
    <row r="3706" spans="1:7">
      <c r="A3706" s="2">
        <f t="shared" si="358"/>
        <v>43243</v>
      </c>
      <c r="B3706" t="str">
        <f t="shared" si="357"/>
        <v>2018_05</v>
      </c>
      <c r="C3706" t="str">
        <f t="shared" si="353"/>
        <v>May</v>
      </c>
      <c r="D3706" t="str">
        <f t="shared" si="354"/>
        <v>2018_May</v>
      </c>
      <c r="E3706" s="12" t="str">
        <f t="shared" si="355"/>
        <v>23_May</v>
      </c>
      <c r="F3706" s="12" t="str">
        <f t="shared" si="356"/>
        <v>May-18</v>
      </c>
      <c r="G3706" s="12"/>
    </row>
    <row r="3707" spans="1:7">
      <c r="A3707" s="2">
        <f t="shared" si="358"/>
        <v>43244</v>
      </c>
      <c r="B3707" t="str">
        <f t="shared" si="357"/>
        <v>2018_05</v>
      </c>
      <c r="C3707" t="str">
        <f t="shared" si="353"/>
        <v>May</v>
      </c>
      <c r="D3707" t="str">
        <f t="shared" si="354"/>
        <v>2018_May</v>
      </c>
      <c r="E3707" s="12" t="str">
        <f t="shared" si="355"/>
        <v>24_May</v>
      </c>
      <c r="F3707" s="12" t="str">
        <f t="shared" si="356"/>
        <v>May-18</v>
      </c>
      <c r="G3707" s="12"/>
    </row>
    <row r="3708" spans="1:7">
      <c r="A3708" s="2">
        <f t="shared" si="358"/>
        <v>43245</v>
      </c>
      <c r="B3708" t="str">
        <f t="shared" si="357"/>
        <v>2018_05</v>
      </c>
      <c r="C3708" t="str">
        <f t="shared" si="353"/>
        <v>May</v>
      </c>
      <c r="D3708" t="str">
        <f t="shared" si="354"/>
        <v>2018_May</v>
      </c>
      <c r="E3708" s="12" t="str">
        <f t="shared" si="355"/>
        <v>25_May</v>
      </c>
      <c r="F3708" s="12" t="str">
        <f t="shared" si="356"/>
        <v>May-18</v>
      </c>
      <c r="G3708" s="12"/>
    </row>
    <row r="3709" spans="1:7">
      <c r="A3709" s="2">
        <f t="shared" si="358"/>
        <v>43246</v>
      </c>
      <c r="B3709" t="str">
        <f t="shared" si="357"/>
        <v>2018_05</v>
      </c>
      <c r="C3709" t="str">
        <f t="shared" si="353"/>
        <v>May</v>
      </c>
      <c r="D3709" t="str">
        <f t="shared" si="354"/>
        <v>2018_May</v>
      </c>
      <c r="E3709" s="12" t="str">
        <f t="shared" si="355"/>
        <v>26_May</v>
      </c>
      <c r="F3709" s="12" t="str">
        <f t="shared" si="356"/>
        <v>May-18</v>
      </c>
      <c r="G3709" s="12"/>
    </row>
    <row r="3710" spans="1:7">
      <c r="A3710" s="2">
        <f t="shared" si="358"/>
        <v>43247</v>
      </c>
      <c r="B3710" t="str">
        <f t="shared" si="357"/>
        <v>2018_05</v>
      </c>
      <c r="C3710" t="str">
        <f t="shared" si="353"/>
        <v>May</v>
      </c>
      <c r="D3710" t="str">
        <f t="shared" si="354"/>
        <v>2018_May</v>
      </c>
      <c r="E3710" s="12" t="str">
        <f t="shared" si="355"/>
        <v>27_May</v>
      </c>
      <c r="F3710" s="12" t="str">
        <f t="shared" si="356"/>
        <v>May-18</v>
      </c>
      <c r="G3710" s="12"/>
    </row>
    <row r="3711" spans="1:7">
      <c r="A3711" s="2">
        <f t="shared" si="358"/>
        <v>43248</v>
      </c>
      <c r="B3711" t="str">
        <f t="shared" si="357"/>
        <v>2018_05</v>
      </c>
      <c r="C3711" t="str">
        <f t="shared" si="353"/>
        <v>May</v>
      </c>
      <c r="D3711" t="str">
        <f t="shared" si="354"/>
        <v>2018_May</v>
      </c>
      <c r="E3711" s="12" t="str">
        <f t="shared" si="355"/>
        <v>28_May</v>
      </c>
      <c r="F3711" s="12" t="str">
        <f t="shared" si="356"/>
        <v>May-18</v>
      </c>
      <c r="G3711" s="12"/>
    </row>
    <row r="3712" spans="1:7">
      <c r="A3712" s="2">
        <f t="shared" si="358"/>
        <v>43249</v>
      </c>
      <c r="B3712" t="str">
        <f t="shared" si="357"/>
        <v>2018_05</v>
      </c>
      <c r="C3712" t="str">
        <f t="shared" si="353"/>
        <v>May</v>
      </c>
      <c r="D3712" t="str">
        <f t="shared" si="354"/>
        <v>2018_May</v>
      </c>
      <c r="E3712" s="12" t="str">
        <f t="shared" si="355"/>
        <v>29_May</v>
      </c>
      <c r="F3712" s="12" t="str">
        <f t="shared" si="356"/>
        <v>May-18</v>
      </c>
      <c r="G3712" s="12"/>
    </row>
    <row r="3713" spans="1:7">
      <c r="A3713" s="2">
        <f t="shared" si="358"/>
        <v>43250</v>
      </c>
      <c r="B3713" t="str">
        <f t="shared" si="357"/>
        <v>2018_05</v>
      </c>
      <c r="C3713" t="str">
        <f t="shared" si="353"/>
        <v>May</v>
      </c>
      <c r="D3713" t="str">
        <f t="shared" si="354"/>
        <v>2018_May</v>
      </c>
      <c r="E3713" s="12" t="str">
        <f t="shared" si="355"/>
        <v>30_May</v>
      </c>
      <c r="F3713" s="12" t="str">
        <f t="shared" si="356"/>
        <v>May-18</v>
      </c>
      <c r="G3713" s="12"/>
    </row>
    <row r="3714" spans="1:7">
      <c r="A3714" s="2">
        <f t="shared" si="358"/>
        <v>43251</v>
      </c>
      <c r="B3714" t="str">
        <f t="shared" si="357"/>
        <v>2018_05</v>
      </c>
      <c r="C3714" t="str">
        <f t="shared" ref="C3714:C3777" si="359">VLOOKUP(TEXT(MONTH(A3714),"00"),$H$2:$I$13,2,FALSE)</f>
        <v>May</v>
      </c>
      <c r="D3714" t="str">
        <f t="shared" si="354"/>
        <v>2018_May</v>
      </c>
      <c r="E3714" s="12" t="str">
        <f t="shared" si="355"/>
        <v>31_May</v>
      </c>
      <c r="F3714" s="12" t="str">
        <f t="shared" si="356"/>
        <v>May-18</v>
      </c>
      <c r="G3714" s="12"/>
    </row>
    <row r="3715" spans="1:7">
      <c r="A3715" s="2">
        <f t="shared" si="358"/>
        <v>43252</v>
      </c>
      <c r="B3715" t="str">
        <f t="shared" si="357"/>
        <v>2018_06</v>
      </c>
      <c r="C3715" t="str">
        <f t="shared" si="359"/>
        <v>Jun</v>
      </c>
      <c r="D3715" t="str">
        <f t="shared" ref="D3715:D3778" si="360">TEXT(YEAR(A3715),"0000")&amp;"_"&amp;C3715</f>
        <v>2018_Jun</v>
      </c>
      <c r="E3715" s="12" t="str">
        <f t="shared" ref="E3715:E3778" si="361">VLOOKUP(DAY(A3715),$G$2:$H$32,2,FALSE)&amp;"_"&amp;C3715</f>
        <v>01_Jun</v>
      </c>
      <c r="F3715" s="12" t="str">
        <f t="shared" si="356"/>
        <v>Jun-18</v>
      </c>
      <c r="G3715" s="12"/>
    </row>
    <row r="3716" spans="1:7">
      <c r="A3716" s="2">
        <f t="shared" si="358"/>
        <v>43253</v>
      </c>
      <c r="B3716" t="str">
        <f t="shared" si="357"/>
        <v>2018_06</v>
      </c>
      <c r="C3716" t="str">
        <f t="shared" si="359"/>
        <v>Jun</v>
      </c>
      <c r="D3716" t="str">
        <f t="shared" si="360"/>
        <v>2018_Jun</v>
      </c>
      <c r="E3716" s="12" t="str">
        <f t="shared" si="361"/>
        <v>02_Jun</v>
      </c>
      <c r="F3716" s="12" t="str">
        <f t="shared" ref="F3716:F3779" si="362">C3716&amp;"-"&amp;RIGHT(YEAR(A3716),2)</f>
        <v>Jun-18</v>
      </c>
      <c r="G3716" s="12"/>
    </row>
    <row r="3717" spans="1:7">
      <c r="A3717" s="2">
        <f t="shared" si="358"/>
        <v>43254</v>
      </c>
      <c r="B3717" t="str">
        <f t="shared" si="357"/>
        <v>2018_06</v>
      </c>
      <c r="C3717" t="str">
        <f t="shared" si="359"/>
        <v>Jun</v>
      </c>
      <c r="D3717" t="str">
        <f t="shared" si="360"/>
        <v>2018_Jun</v>
      </c>
      <c r="E3717" s="12" t="str">
        <f t="shared" si="361"/>
        <v>03_Jun</v>
      </c>
      <c r="F3717" s="12" t="str">
        <f t="shared" si="362"/>
        <v>Jun-18</v>
      </c>
      <c r="G3717" s="12"/>
    </row>
    <row r="3718" spans="1:7">
      <c r="A3718" s="2">
        <f t="shared" si="358"/>
        <v>43255</v>
      </c>
      <c r="B3718" t="str">
        <f t="shared" si="357"/>
        <v>2018_06</v>
      </c>
      <c r="C3718" t="str">
        <f t="shared" si="359"/>
        <v>Jun</v>
      </c>
      <c r="D3718" t="str">
        <f t="shared" si="360"/>
        <v>2018_Jun</v>
      </c>
      <c r="E3718" s="12" t="str">
        <f t="shared" si="361"/>
        <v>04_Jun</v>
      </c>
      <c r="F3718" s="12" t="str">
        <f t="shared" si="362"/>
        <v>Jun-18</v>
      </c>
      <c r="G3718" s="12"/>
    </row>
    <row r="3719" spans="1:7">
      <c r="A3719" s="2">
        <f t="shared" si="358"/>
        <v>43256</v>
      </c>
      <c r="B3719" t="str">
        <f t="shared" si="357"/>
        <v>2018_06</v>
      </c>
      <c r="C3719" t="str">
        <f t="shared" si="359"/>
        <v>Jun</v>
      </c>
      <c r="D3719" t="str">
        <f t="shared" si="360"/>
        <v>2018_Jun</v>
      </c>
      <c r="E3719" s="12" t="str">
        <f t="shared" si="361"/>
        <v>05_Jun</v>
      </c>
      <c r="F3719" s="12" t="str">
        <f t="shared" si="362"/>
        <v>Jun-18</v>
      </c>
      <c r="G3719" s="12"/>
    </row>
    <row r="3720" spans="1:7">
      <c r="A3720" s="2">
        <f t="shared" si="358"/>
        <v>43257</v>
      </c>
      <c r="B3720" t="str">
        <f t="shared" si="357"/>
        <v>2018_06</v>
      </c>
      <c r="C3720" t="str">
        <f t="shared" si="359"/>
        <v>Jun</v>
      </c>
      <c r="D3720" t="str">
        <f t="shared" si="360"/>
        <v>2018_Jun</v>
      </c>
      <c r="E3720" s="12" t="str">
        <f t="shared" si="361"/>
        <v>06_Jun</v>
      </c>
      <c r="F3720" s="12" t="str">
        <f t="shared" si="362"/>
        <v>Jun-18</v>
      </c>
      <c r="G3720" s="12"/>
    </row>
    <row r="3721" spans="1:7">
      <c r="A3721" s="2">
        <f t="shared" si="358"/>
        <v>43258</v>
      </c>
      <c r="B3721" t="str">
        <f t="shared" si="357"/>
        <v>2018_06</v>
      </c>
      <c r="C3721" t="str">
        <f t="shared" si="359"/>
        <v>Jun</v>
      </c>
      <c r="D3721" t="str">
        <f t="shared" si="360"/>
        <v>2018_Jun</v>
      </c>
      <c r="E3721" s="12" t="str">
        <f t="shared" si="361"/>
        <v>07_Jun</v>
      </c>
      <c r="F3721" s="12" t="str">
        <f t="shared" si="362"/>
        <v>Jun-18</v>
      </c>
      <c r="G3721" s="12"/>
    </row>
    <row r="3722" spans="1:7">
      <c r="A3722" s="2">
        <f t="shared" si="358"/>
        <v>43259</v>
      </c>
      <c r="B3722" t="str">
        <f t="shared" si="357"/>
        <v>2018_06</v>
      </c>
      <c r="C3722" t="str">
        <f t="shared" si="359"/>
        <v>Jun</v>
      </c>
      <c r="D3722" t="str">
        <f t="shared" si="360"/>
        <v>2018_Jun</v>
      </c>
      <c r="E3722" s="12" t="str">
        <f t="shared" si="361"/>
        <v>08_Jun</v>
      </c>
      <c r="F3722" s="12" t="str">
        <f t="shared" si="362"/>
        <v>Jun-18</v>
      </c>
      <c r="G3722" s="12"/>
    </row>
    <row r="3723" spans="1:7">
      <c r="A3723" s="2">
        <f t="shared" si="358"/>
        <v>43260</v>
      </c>
      <c r="B3723" t="str">
        <f t="shared" ref="B3723:B3786" si="363">TEXT(YEAR(A3723),"0000")&amp;"_"&amp;TEXT(MONTH(A3723),"00")</f>
        <v>2018_06</v>
      </c>
      <c r="C3723" t="str">
        <f t="shared" si="359"/>
        <v>Jun</v>
      </c>
      <c r="D3723" t="str">
        <f t="shared" si="360"/>
        <v>2018_Jun</v>
      </c>
      <c r="E3723" s="12" t="str">
        <f t="shared" si="361"/>
        <v>09_Jun</v>
      </c>
      <c r="F3723" s="12" t="str">
        <f t="shared" si="362"/>
        <v>Jun-18</v>
      </c>
      <c r="G3723" s="12"/>
    </row>
    <row r="3724" spans="1:7">
      <c r="A3724" s="2">
        <f t="shared" ref="A3724:A3787" si="364">A3723+1</f>
        <v>43261</v>
      </c>
      <c r="B3724" t="str">
        <f t="shared" si="363"/>
        <v>2018_06</v>
      </c>
      <c r="C3724" t="str">
        <f t="shared" si="359"/>
        <v>Jun</v>
      </c>
      <c r="D3724" t="str">
        <f t="shared" si="360"/>
        <v>2018_Jun</v>
      </c>
      <c r="E3724" s="12" t="str">
        <f t="shared" si="361"/>
        <v>10_Jun</v>
      </c>
      <c r="F3724" s="12" t="str">
        <f t="shared" si="362"/>
        <v>Jun-18</v>
      </c>
      <c r="G3724" s="12"/>
    </row>
    <row r="3725" spans="1:7">
      <c r="A3725" s="2">
        <f t="shared" si="364"/>
        <v>43262</v>
      </c>
      <c r="B3725" t="str">
        <f t="shared" si="363"/>
        <v>2018_06</v>
      </c>
      <c r="C3725" t="str">
        <f t="shared" si="359"/>
        <v>Jun</v>
      </c>
      <c r="D3725" t="str">
        <f t="shared" si="360"/>
        <v>2018_Jun</v>
      </c>
      <c r="E3725" s="12" t="str">
        <f t="shared" si="361"/>
        <v>11_Jun</v>
      </c>
      <c r="F3725" s="12" t="str">
        <f t="shared" si="362"/>
        <v>Jun-18</v>
      </c>
      <c r="G3725" s="12"/>
    </row>
    <row r="3726" spans="1:7">
      <c r="A3726" s="2">
        <f t="shared" si="364"/>
        <v>43263</v>
      </c>
      <c r="B3726" t="str">
        <f t="shared" si="363"/>
        <v>2018_06</v>
      </c>
      <c r="C3726" t="str">
        <f t="shared" si="359"/>
        <v>Jun</v>
      </c>
      <c r="D3726" t="str">
        <f t="shared" si="360"/>
        <v>2018_Jun</v>
      </c>
      <c r="E3726" s="12" t="str">
        <f t="shared" si="361"/>
        <v>12_Jun</v>
      </c>
      <c r="F3726" s="12" t="str">
        <f t="shared" si="362"/>
        <v>Jun-18</v>
      </c>
      <c r="G3726" s="12"/>
    </row>
    <row r="3727" spans="1:7">
      <c r="A3727" s="2">
        <f t="shared" si="364"/>
        <v>43264</v>
      </c>
      <c r="B3727" t="str">
        <f t="shared" si="363"/>
        <v>2018_06</v>
      </c>
      <c r="C3727" t="str">
        <f t="shared" si="359"/>
        <v>Jun</v>
      </c>
      <c r="D3727" t="str">
        <f t="shared" si="360"/>
        <v>2018_Jun</v>
      </c>
      <c r="E3727" s="12" t="str">
        <f t="shared" si="361"/>
        <v>13_Jun</v>
      </c>
      <c r="F3727" s="12" t="str">
        <f t="shared" si="362"/>
        <v>Jun-18</v>
      </c>
      <c r="G3727" s="12"/>
    </row>
    <row r="3728" spans="1:7">
      <c r="A3728" s="2">
        <f t="shared" si="364"/>
        <v>43265</v>
      </c>
      <c r="B3728" t="str">
        <f t="shared" si="363"/>
        <v>2018_06</v>
      </c>
      <c r="C3728" t="str">
        <f t="shared" si="359"/>
        <v>Jun</v>
      </c>
      <c r="D3728" t="str">
        <f t="shared" si="360"/>
        <v>2018_Jun</v>
      </c>
      <c r="E3728" s="12" t="str">
        <f t="shared" si="361"/>
        <v>14_Jun</v>
      </c>
      <c r="F3728" s="12" t="str">
        <f t="shared" si="362"/>
        <v>Jun-18</v>
      </c>
      <c r="G3728" s="12"/>
    </row>
    <row r="3729" spans="1:7">
      <c r="A3729" s="2">
        <f t="shared" si="364"/>
        <v>43266</v>
      </c>
      <c r="B3729" t="str">
        <f t="shared" si="363"/>
        <v>2018_06</v>
      </c>
      <c r="C3729" t="str">
        <f t="shared" si="359"/>
        <v>Jun</v>
      </c>
      <c r="D3729" t="str">
        <f t="shared" si="360"/>
        <v>2018_Jun</v>
      </c>
      <c r="E3729" s="12" t="str">
        <f t="shared" si="361"/>
        <v>15_Jun</v>
      </c>
      <c r="F3729" s="12" t="str">
        <f t="shared" si="362"/>
        <v>Jun-18</v>
      </c>
      <c r="G3729" s="12"/>
    </row>
    <row r="3730" spans="1:7">
      <c r="A3730" s="2">
        <f t="shared" si="364"/>
        <v>43267</v>
      </c>
      <c r="B3730" t="str">
        <f t="shared" si="363"/>
        <v>2018_06</v>
      </c>
      <c r="C3730" t="str">
        <f t="shared" si="359"/>
        <v>Jun</v>
      </c>
      <c r="D3730" t="str">
        <f t="shared" si="360"/>
        <v>2018_Jun</v>
      </c>
      <c r="E3730" s="12" t="str">
        <f t="shared" si="361"/>
        <v>16_Jun</v>
      </c>
      <c r="F3730" s="12" t="str">
        <f t="shared" si="362"/>
        <v>Jun-18</v>
      </c>
      <c r="G3730" s="12"/>
    </row>
    <row r="3731" spans="1:7">
      <c r="A3731" s="2">
        <f t="shared" si="364"/>
        <v>43268</v>
      </c>
      <c r="B3731" t="str">
        <f t="shared" si="363"/>
        <v>2018_06</v>
      </c>
      <c r="C3731" t="str">
        <f t="shared" si="359"/>
        <v>Jun</v>
      </c>
      <c r="D3731" t="str">
        <f t="shared" si="360"/>
        <v>2018_Jun</v>
      </c>
      <c r="E3731" s="12" t="str">
        <f t="shared" si="361"/>
        <v>17_Jun</v>
      </c>
      <c r="F3731" s="12" t="str">
        <f t="shared" si="362"/>
        <v>Jun-18</v>
      </c>
      <c r="G3731" s="12"/>
    </row>
    <row r="3732" spans="1:7">
      <c r="A3732" s="2">
        <f t="shared" si="364"/>
        <v>43269</v>
      </c>
      <c r="B3732" t="str">
        <f t="shared" si="363"/>
        <v>2018_06</v>
      </c>
      <c r="C3732" t="str">
        <f t="shared" si="359"/>
        <v>Jun</v>
      </c>
      <c r="D3732" t="str">
        <f t="shared" si="360"/>
        <v>2018_Jun</v>
      </c>
      <c r="E3732" s="12" t="str">
        <f t="shared" si="361"/>
        <v>18_Jun</v>
      </c>
      <c r="F3732" s="12" t="str">
        <f t="shared" si="362"/>
        <v>Jun-18</v>
      </c>
      <c r="G3732" s="12"/>
    </row>
    <row r="3733" spans="1:7">
      <c r="A3733" s="2">
        <f t="shared" si="364"/>
        <v>43270</v>
      </c>
      <c r="B3733" t="str">
        <f t="shared" si="363"/>
        <v>2018_06</v>
      </c>
      <c r="C3733" t="str">
        <f t="shared" si="359"/>
        <v>Jun</v>
      </c>
      <c r="D3733" t="str">
        <f t="shared" si="360"/>
        <v>2018_Jun</v>
      </c>
      <c r="E3733" s="12" t="str">
        <f t="shared" si="361"/>
        <v>19_Jun</v>
      </c>
      <c r="F3733" s="12" t="str">
        <f t="shared" si="362"/>
        <v>Jun-18</v>
      </c>
      <c r="G3733" s="12"/>
    </row>
    <row r="3734" spans="1:7">
      <c r="A3734" s="2">
        <f t="shared" si="364"/>
        <v>43271</v>
      </c>
      <c r="B3734" t="str">
        <f t="shared" si="363"/>
        <v>2018_06</v>
      </c>
      <c r="C3734" t="str">
        <f t="shared" si="359"/>
        <v>Jun</v>
      </c>
      <c r="D3734" t="str">
        <f t="shared" si="360"/>
        <v>2018_Jun</v>
      </c>
      <c r="E3734" s="12" t="str">
        <f t="shared" si="361"/>
        <v>20_Jun</v>
      </c>
      <c r="F3734" s="12" t="str">
        <f t="shared" si="362"/>
        <v>Jun-18</v>
      </c>
      <c r="G3734" s="12"/>
    </row>
    <row r="3735" spans="1:7">
      <c r="A3735" s="2">
        <f t="shared" si="364"/>
        <v>43272</v>
      </c>
      <c r="B3735" t="str">
        <f t="shared" si="363"/>
        <v>2018_06</v>
      </c>
      <c r="C3735" t="str">
        <f t="shared" si="359"/>
        <v>Jun</v>
      </c>
      <c r="D3735" t="str">
        <f t="shared" si="360"/>
        <v>2018_Jun</v>
      </c>
      <c r="E3735" s="12" t="str">
        <f t="shared" si="361"/>
        <v>21_Jun</v>
      </c>
      <c r="F3735" s="12" t="str">
        <f t="shared" si="362"/>
        <v>Jun-18</v>
      </c>
      <c r="G3735" s="12"/>
    </row>
    <row r="3736" spans="1:7">
      <c r="A3736" s="2">
        <f t="shared" si="364"/>
        <v>43273</v>
      </c>
      <c r="B3736" t="str">
        <f t="shared" si="363"/>
        <v>2018_06</v>
      </c>
      <c r="C3736" t="str">
        <f t="shared" si="359"/>
        <v>Jun</v>
      </c>
      <c r="D3736" t="str">
        <f t="shared" si="360"/>
        <v>2018_Jun</v>
      </c>
      <c r="E3736" s="12" t="str">
        <f t="shared" si="361"/>
        <v>22_Jun</v>
      </c>
      <c r="F3736" s="12" t="str">
        <f t="shared" si="362"/>
        <v>Jun-18</v>
      </c>
      <c r="G3736" s="12"/>
    </row>
    <row r="3737" spans="1:7">
      <c r="A3737" s="2">
        <f t="shared" si="364"/>
        <v>43274</v>
      </c>
      <c r="B3737" t="str">
        <f t="shared" si="363"/>
        <v>2018_06</v>
      </c>
      <c r="C3737" t="str">
        <f t="shared" si="359"/>
        <v>Jun</v>
      </c>
      <c r="D3737" t="str">
        <f t="shared" si="360"/>
        <v>2018_Jun</v>
      </c>
      <c r="E3737" s="12" t="str">
        <f t="shared" si="361"/>
        <v>23_Jun</v>
      </c>
      <c r="F3737" s="12" t="str">
        <f t="shared" si="362"/>
        <v>Jun-18</v>
      </c>
      <c r="G3737" s="12"/>
    </row>
    <row r="3738" spans="1:7">
      <c r="A3738" s="2">
        <f t="shared" si="364"/>
        <v>43275</v>
      </c>
      <c r="B3738" t="str">
        <f t="shared" si="363"/>
        <v>2018_06</v>
      </c>
      <c r="C3738" t="str">
        <f t="shared" si="359"/>
        <v>Jun</v>
      </c>
      <c r="D3738" t="str">
        <f t="shared" si="360"/>
        <v>2018_Jun</v>
      </c>
      <c r="E3738" s="12" t="str">
        <f t="shared" si="361"/>
        <v>24_Jun</v>
      </c>
      <c r="F3738" s="12" t="str">
        <f t="shared" si="362"/>
        <v>Jun-18</v>
      </c>
      <c r="G3738" s="12"/>
    </row>
    <row r="3739" spans="1:7">
      <c r="A3739" s="2">
        <f t="shared" si="364"/>
        <v>43276</v>
      </c>
      <c r="B3739" t="str">
        <f t="shared" si="363"/>
        <v>2018_06</v>
      </c>
      <c r="C3739" t="str">
        <f t="shared" si="359"/>
        <v>Jun</v>
      </c>
      <c r="D3739" t="str">
        <f t="shared" si="360"/>
        <v>2018_Jun</v>
      </c>
      <c r="E3739" s="12" t="str">
        <f t="shared" si="361"/>
        <v>25_Jun</v>
      </c>
      <c r="F3739" s="12" t="str">
        <f t="shared" si="362"/>
        <v>Jun-18</v>
      </c>
      <c r="G3739" s="12"/>
    </row>
    <row r="3740" spans="1:7">
      <c r="A3740" s="2">
        <f t="shared" si="364"/>
        <v>43277</v>
      </c>
      <c r="B3740" t="str">
        <f t="shared" si="363"/>
        <v>2018_06</v>
      </c>
      <c r="C3740" t="str">
        <f t="shared" si="359"/>
        <v>Jun</v>
      </c>
      <c r="D3740" t="str">
        <f t="shared" si="360"/>
        <v>2018_Jun</v>
      </c>
      <c r="E3740" s="12" t="str">
        <f t="shared" si="361"/>
        <v>26_Jun</v>
      </c>
      <c r="F3740" s="12" t="str">
        <f t="shared" si="362"/>
        <v>Jun-18</v>
      </c>
      <c r="G3740" s="12"/>
    </row>
    <row r="3741" spans="1:7">
      <c r="A3741" s="2">
        <f t="shared" si="364"/>
        <v>43278</v>
      </c>
      <c r="B3741" t="str">
        <f t="shared" si="363"/>
        <v>2018_06</v>
      </c>
      <c r="C3741" t="str">
        <f t="shared" si="359"/>
        <v>Jun</v>
      </c>
      <c r="D3741" t="str">
        <f t="shared" si="360"/>
        <v>2018_Jun</v>
      </c>
      <c r="E3741" s="12" t="str">
        <f t="shared" si="361"/>
        <v>27_Jun</v>
      </c>
      <c r="F3741" s="12" t="str">
        <f t="shared" si="362"/>
        <v>Jun-18</v>
      </c>
      <c r="G3741" s="12"/>
    </row>
    <row r="3742" spans="1:7">
      <c r="A3742" s="2">
        <f t="shared" si="364"/>
        <v>43279</v>
      </c>
      <c r="B3742" t="str">
        <f t="shared" si="363"/>
        <v>2018_06</v>
      </c>
      <c r="C3742" t="str">
        <f t="shared" si="359"/>
        <v>Jun</v>
      </c>
      <c r="D3742" t="str">
        <f t="shared" si="360"/>
        <v>2018_Jun</v>
      </c>
      <c r="E3742" s="12" t="str">
        <f t="shared" si="361"/>
        <v>28_Jun</v>
      </c>
      <c r="F3742" s="12" t="str">
        <f t="shared" si="362"/>
        <v>Jun-18</v>
      </c>
      <c r="G3742" s="12"/>
    </row>
    <row r="3743" spans="1:7">
      <c r="A3743" s="2">
        <f t="shared" si="364"/>
        <v>43280</v>
      </c>
      <c r="B3743" t="str">
        <f t="shared" si="363"/>
        <v>2018_06</v>
      </c>
      <c r="C3743" t="str">
        <f t="shared" si="359"/>
        <v>Jun</v>
      </c>
      <c r="D3743" t="str">
        <f t="shared" si="360"/>
        <v>2018_Jun</v>
      </c>
      <c r="E3743" s="12" t="str">
        <f t="shared" si="361"/>
        <v>29_Jun</v>
      </c>
      <c r="F3743" s="12" t="str">
        <f t="shared" si="362"/>
        <v>Jun-18</v>
      </c>
      <c r="G3743" s="12"/>
    </row>
    <row r="3744" spans="1:7">
      <c r="A3744" s="2">
        <f t="shared" si="364"/>
        <v>43281</v>
      </c>
      <c r="B3744" t="str">
        <f t="shared" si="363"/>
        <v>2018_06</v>
      </c>
      <c r="C3744" t="str">
        <f t="shared" si="359"/>
        <v>Jun</v>
      </c>
      <c r="D3744" t="str">
        <f t="shared" si="360"/>
        <v>2018_Jun</v>
      </c>
      <c r="E3744" s="12" t="str">
        <f t="shared" si="361"/>
        <v>30_Jun</v>
      </c>
      <c r="F3744" s="12" t="str">
        <f t="shared" si="362"/>
        <v>Jun-18</v>
      </c>
      <c r="G3744" s="12"/>
    </row>
    <row r="3745" spans="1:7">
      <c r="A3745" s="2">
        <f t="shared" si="364"/>
        <v>43282</v>
      </c>
      <c r="B3745" t="str">
        <f t="shared" si="363"/>
        <v>2018_07</v>
      </c>
      <c r="C3745" t="str">
        <f t="shared" si="359"/>
        <v>Jul</v>
      </c>
      <c r="D3745" t="str">
        <f t="shared" si="360"/>
        <v>2018_Jul</v>
      </c>
      <c r="E3745" s="12" t="str">
        <f t="shared" si="361"/>
        <v>01_Jul</v>
      </c>
      <c r="F3745" s="12" t="str">
        <f t="shared" si="362"/>
        <v>Jul-18</v>
      </c>
      <c r="G3745" s="12"/>
    </row>
    <row r="3746" spans="1:7">
      <c r="A3746" s="2">
        <f t="shared" si="364"/>
        <v>43283</v>
      </c>
      <c r="B3746" t="str">
        <f t="shared" si="363"/>
        <v>2018_07</v>
      </c>
      <c r="C3746" t="str">
        <f t="shared" si="359"/>
        <v>Jul</v>
      </c>
      <c r="D3746" t="str">
        <f t="shared" si="360"/>
        <v>2018_Jul</v>
      </c>
      <c r="E3746" s="12" t="str">
        <f t="shared" si="361"/>
        <v>02_Jul</v>
      </c>
      <c r="F3746" s="12" t="str">
        <f t="shared" si="362"/>
        <v>Jul-18</v>
      </c>
      <c r="G3746" s="12"/>
    </row>
    <row r="3747" spans="1:7">
      <c r="A3747" s="2">
        <f t="shared" si="364"/>
        <v>43284</v>
      </c>
      <c r="B3747" t="str">
        <f t="shared" si="363"/>
        <v>2018_07</v>
      </c>
      <c r="C3747" t="str">
        <f t="shared" si="359"/>
        <v>Jul</v>
      </c>
      <c r="D3747" t="str">
        <f t="shared" si="360"/>
        <v>2018_Jul</v>
      </c>
      <c r="E3747" s="12" t="str">
        <f t="shared" si="361"/>
        <v>03_Jul</v>
      </c>
      <c r="F3747" s="12" t="str">
        <f t="shared" si="362"/>
        <v>Jul-18</v>
      </c>
      <c r="G3747" s="12"/>
    </row>
    <row r="3748" spans="1:7">
      <c r="A3748" s="2">
        <f t="shared" si="364"/>
        <v>43285</v>
      </c>
      <c r="B3748" t="str">
        <f t="shared" si="363"/>
        <v>2018_07</v>
      </c>
      <c r="C3748" t="str">
        <f t="shared" si="359"/>
        <v>Jul</v>
      </c>
      <c r="D3748" t="str">
        <f t="shared" si="360"/>
        <v>2018_Jul</v>
      </c>
      <c r="E3748" s="12" t="str">
        <f t="shared" si="361"/>
        <v>04_Jul</v>
      </c>
      <c r="F3748" s="12" t="str">
        <f t="shared" si="362"/>
        <v>Jul-18</v>
      </c>
      <c r="G3748" s="12"/>
    </row>
    <row r="3749" spans="1:7">
      <c r="A3749" s="2">
        <f t="shared" si="364"/>
        <v>43286</v>
      </c>
      <c r="B3749" t="str">
        <f t="shared" si="363"/>
        <v>2018_07</v>
      </c>
      <c r="C3749" t="str">
        <f t="shared" si="359"/>
        <v>Jul</v>
      </c>
      <c r="D3749" t="str">
        <f t="shared" si="360"/>
        <v>2018_Jul</v>
      </c>
      <c r="E3749" s="12" t="str">
        <f t="shared" si="361"/>
        <v>05_Jul</v>
      </c>
      <c r="F3749" s="12" t="str">
        <f t="shared" si="362"/>
        <v>Jul-18</v>
      </c>
      <c r="G3749" s="12"/>
    </row>
    <row r="3750" spans="1:7">
      <c r="A3750" s="2">
        <f t="shared" si="364"/>
        <v>43287</v>
      </c>
      <c r="B3750" t="str">
        <f t="shared" si="363"/>
        <v>2018_07</v>
      </c>
      <c r="C3750" t="str">
        <f t="shared" si="359"/>
        <v>Jul</v>
      </c>
      <c r="D3750" t="str">
        <f t="shared" si="360"/>
        <v>2018_Jul</v>
      </c>
      <c r="E3750" s="12" t="str">
        <f t="shared" si="361"/>
        <v>06_Jul</v>
      </c>
      <c r="F3750" s="12" t="str">
        <f t="shared" si="362"/>
        <v>Jul-18</v>
      </c>
      <c r="G3750" s="12"/>
    </row>
    <row r="3751" spans="1:7">
      <c r="A3751" s="2">
        <f t="shared" si="364"/>
        <v>43288</v>
      </c>
      <c r="B3751" t="str">
        <f t="shared" si="363"/>
        <v>2018_07</v>
      </c>
      <c r="C3751" t="str">
        <f t="shared" si="359"/>
        <v>Jul</v>
      </c>
      <c r="D3751" t="str">
        <f t="shared" si="360"/>
        <v>2018_Jul</v>
      </c>
      <c r="E3751" s="12" t="str">
        <f t="shared" si="361"/>
        <v>07_Jul</v>
      </c>
      <c r="F3751" s="12" t="str">
        <f t="shared" si="362"/>
        <v>Jul-18</v>
      </c>
      <c r="G3751" s="12"/>
    </row>
    <row r="3752" spans="1:7">
      <c r="A3752" s="2">
        <f t="shared" si="364"/>
        <v>43289</v>
      </c>
      <c r="B3752" t="str">
        <f t="shared" si="363"/>
        <v>2018_07</v>
      </c>
      <c r="C3752" t="str">
        <f t="shared" si="359"/>
        <v>Jul</v>
      </c>
      <c r="D3752" t="str">
        <f t="shared" si="360"/>
        <v>2018_Jul</v>
      </c>
      <c r="E3752" s="12" t="str">
        <f t="shared" si="361"/>
        <v>08_Jul</v>
      </c>
      <c r="F3752" s="12" t="str">
        <f t="shared" si="362"/>
        <v>Jul-18</v>
      </c>
      <c r="G3752" s="12"/>
    </row>
    <row r="3753" spans="1:7">
      <c r="A3753" s="2">
        <f t="shared" si="364"/>
        <v>43290</v>
      </c>
      <c r="B3753" t="str">
        <f t="shared" si="363"/>
        <v>2018_07</v>
      </c>
      <c r="C3753" t="str">
        <f t="shared" si="359"/>
        <v>Jul</v>
      </c>
      <c r="D3753" t="str">
        <f t="shared" si="360"/>
        <v>2018_Jul</v>
      </c>
      <c r="E3753" s="12" t="str">
        <f t="shared" si="361"/>
        <v>09_Jul</v>
      </c>
      <c r="F3753" s="12" t="str">
        <f t="shared" si="362"/>
        <v>Jul-18</v>
      </c>
      <c r="G3753" s="12"/>
    </row>
    <row r="3754" spans="1:7">
      <c r="A3754" s="2">
        <f t="shared" si="364"/>
        <v>43291</v>
      </c>
      <c r="B3754" t="str">
        <f t="shared" si="363"/>
        <v>2018_07</v>
      </c>
      <c r="C3754" t="str">
        <f t="shared" si="359"/>
        <v>Jul</v>
      </c>
      <c r="D3754" t="str">
        <f t="shared" si="360"/>
        <v>2018_Jul</v>
      </c>
      <c r="E3754" s="12" t="str">
        <f t="shared" si="361"/>
        <v>10_Jul</v>
      </c>
      <c r="F3754" s="12" t="str">
        <f t="shared" si="362"/>
        <v>Jul-18</v>
      </c>
      <c r="G3754" s="12"/>
    </row>
    <row r="3755" spans="1:7">
      <c r="A3755" s="2">
        <f t="shared" si="364"/>
        <v>43292</v>
      </c>
      <c r="B3755" t="str">
        <f t="shared" si="363"/>
        <v>2018_07</v>
      </c>
      <c r="C3755" t="str">
        <f t="shared" si="359"/>
        <v>Jul</v>
      </c>
      <c r="D3755" t="str">
        <f t="shared" si="360"/>
        <v>2018_Jul</v>
      </c>
      <c r="E3755" s="12" t="str">
        <f t="shared" si="361"/>
        <v>11_Jul</v>
      </c>
      <c r="F3755" s="12" t="str">
        <f t="shared" si="362"/>
        <v>Jul-18</v>
      </c>
      <c r="G3755" s="12"/>
    </row>
    <row r="3756" spans="1:7">
      <c r="A3756" s="2">
        <f t="shared" si="364"/>
        <v>43293</v>
      </c>
      <c r="B3756" t="str">
        <f t="shared" si="363"/>
        <v>2018_07</v>
      </c>
      <c r="C3756" t="str">
        <f t="shared" si="359"/>
        <v>Jul</v>
      </c>
      <c r="D3756" t="str">
        <f t="shared" si="360"/>
        <v>2018_Jul</v>
      </c>
      <c r="E3756" s="12" t="str">
        <f t="shared" si="361"/>
        <v>12_Jul</v>
      </c>
      <c r="F3756" s="12" t="str">
        <f t="shared" si="362"/>
        <v>Jul-18</v>
      </c>
      <c r="G3756" s="12"/>
    </row>
    <row r="3757" spans="1:7">
      <c r="A3757" s="2">
        <f t="shared" si="364"/>
        <v>43294</v>
      </c>
      <c r="B3757" t="str">
        <f t="shared" si="363"/>
        <v>2018_07</v>
      </c>
      <c r="C3757" t="str">
        <f t="shared" si="359"/>
        <v>Jul</v>
      </c>
      <c r="D3757" t="str">
        <f t="shared" si="360"/>
        <v>2018_Jul</v>
      </c>
      <c r="E3757" s="12" t="str">
        <f t="shared" si="361"/>
        <v>13_Jul</v>
      </c>
      <c r="F3757" s="12" t="str">
        <f t="shared" si="362"/>
        <v>Jul-18</v>
      </c>
      <c r="G3757" s="12"/>
    </row>
    <row r="3758" spans="1:7">
      <c r="A3758" s="2">
        <f t="shared" si="364"/>
        <v>43295</v>
      </c>
      <c r="B3758" t="str">
        <f t="shared" si="363"/>
        <v>2018_07</v>
      </c>
      <c r="C3758" t="str">
        <f t="shared" si="359"/>
        <v>Jul</v>
      </c>
      <c r="D3758" t="str">
        <f t="shared" si="360"/>
        <v>2018_Jul</v>
      </c>
      <c r="E3758" s="12" t="str">
        <f t="shared" si="361"/>
        <v>14_Jul</v>
      </c>
      <c r="F3758" s="12" t="str">
        <f t="shared" si="362"/>
        <v>Jul-18</v>
      </c>
      <c r="G3758" s="12"/>
    </row>
    <row r="3759" spans="1:7">
      <c r="A3759" s="2">
        <f t="shared" si="364"/>
        <v>43296</v>
      </c>
      <c r="B3759" t="str">
        <f t="shared" si="363"/>
        <v>2018_07</v>
      </c>
      <c r="C3759" t="str">
        <f t="shared" si="359"/>
        <v>Jul</v>
      </c>
      <c r="D3759" t="str">
        <f t="shared" si="360"/>
        <v>2018_Jul</v>
      </c>
      <c r="E3759" s="12" t="str">
        <f t="shared" si="361"/>
        <v>15_Jul</v>
      </c>
      <c r="F3759" s="12" t="str">
        <f t="shared" si="362"/>
        <v>Jul-18</v>
      </c>
      <c r="G3759" s="12"/>
    </row>
    <row r="3760" spans="1:7">
      <c r="A3760" s="2">
        <f t="shared" si="364"/>
        <v>43297</v>
      </c>
      <c r="B3760" t="str">
        <f t="shared" si="363"/>
        <v>2018_07</v>
      </c>
      <c r="C3760" t="str">
        <f t="shared" si="359"/>
        <v>Jul</v>
      </c>
      <c r="D3760" t="str">
        <f t="shared" si="360"/>
        <v>2018_Jul</v>
      </c>
      <c r="E3760" s="12" t="str">
        <f t="shared" si="361"/>
        <v>16_Jul</v>
      </c>
      <c r="F3760" s="12" t="str">
        <f t="shared" si="362"/>
        <v>Jul-18</v>
      </c>
      <c r="G3760" s="12"/>
    </row>
    <row r="3761" spans="1:7">
      <c r="A3761" s="2">
        <f t="shared" si="364"/>
        <v>43298</v>
      </c>
      <c r="B3761" t="str">
        <f t="shared" si="363"/>
        <v>2018_07</v>
      </c>
      <c r="C3761" t="str">
        <f t="shared" si="359"/>
        <v>Jul</v>
      </c>
      <c r="D3761" t="str">
        <f t="shared" si="360"/>
        <v>2018_Jul</v>
      </c>
      <c r="E3761" s="12" t="str">
        <f t="shared" si="361"/>
        <v>17_Jul</v>
      </c>
      <c r="F3761" s="12" t="str">
        <f t="shared" si="362"/>
        <v>Jul-18</v>
      </c>
      <c r="G3761" s="12"/>
    </row>
    <row r="3762" spans="1:7">
      <c r="A3762" s="2">
        <f t="shared" si="364"/>
        <v>43299</v>
      </c>
      <c r="B3762" t="str">
        <f t="shared" si="363"/>
        <v>2018_07</v>
      </c>
      <c r="C3762" t="str">
        <f t="shared" si="359"/>
        <v>Jul</v>
      </c>
      <c r="D3762" t="str">
        <f t="shared" si="360"/>
        <v>2018_Jul</v>
      </c>
      <c r="E3762" s="12" t="str">
        <f t="shared" si="361"/>
        <v>18_Jul</v>
      </c>
      <c r="F3762" s="12" t="str">
        <f t="shared" si="362"/>
        <v>Jul-18</v>
      </c>
      <c r="G3762" s="12"/>
    </row>
    <row r="3763" spans="1:7">
      <c r="A3763" s="2">
        <f t="shared" si="364"/>
        <v>43300</v>
      </c>
      <c r="B3763" t="str">
        <f t="shared" si="363"/>
        <v>2018_07</v>
      </c>
      <c r="C3763" t="str">
        <f t="shared" si="359"/>
        <v>Jul</v>
      </c>
      <c r="D3763" t="str">
        <f t="shared" si="360"/>
        <v>2018_Jul</v>
      </c>
      <c r="E3763" s="12" t="str">
        <f t="shared" si="361"/>
        <v>19_Jul</v>
      </c>
      <c r="F3763" s="12" t="str">
        <f t="shared" si="362"/>
        <v>Jul-18</v>
      </c>
      <c r="G3763" s="12"/>
    </row>
    <row r="3764" spans="1:7">
      <c r="A3764" s="2">
        <f t="shared" si="364"/>
        <v>43301</v>
      </c>
      <c r="B3764" t="str">
        <f t="shared" si="363"/>
        <v>2018_07</v>
      </c>
      <c r="C3764" t="str">
        <f t="shared" si="359"/>
        <v>Jul</v>
      </c>
      <c r="D3764" t="str">
        <f t="shared" si="360"/>
        <v>2018_Jul</v>
      </c>
      <c r="E3764" s="12" t="str">
        <f t="shared" si="361"/>
        <v>20_Jul</v>
      </c>
      <c r="F3764" s="12" t="str">
        <f t="shared" si="362"/>
        <v>Jul-18</v>
      </c>
      <c r="G3764" s="12"/>
    </row>
    <row r="3765" spans="1:7">
      <c r="A3765" s="2">
        <f t="shared" si="364"/>
        <v>43302</v>
      </c>
      <c r="B3765" t="str">
        <f t="shared" si="363"/>
        <v>2018_07</v>
      </c>
      <c r="C3765" t="str">
        <f t="shared" si="359"/>
        <v>Jul</v>
      </c>
      <c r="D3765" t="str">
        <f t="shared" si="360"/>
        <v>2018_Jul</v>
      </c>
      <c r="E3765" s="12" t="str">
        <f t="shared" si="361"/>
        <v>21_Jul</v>
      </c>
      <c r="F3765" s="12" t="str">
        <f t="shared" si="362"/>
        <v>Jul-18</v>
      </c>
      <c r="G3765" s="12"/>
    </row>
    <row r="3766" spans="1:7">
      <c r="A3766" s="2">
        <f t="shared" si="364"/>
        <v>43303</v>
      </c>
      <c r="B3766" t="str">
        <f t="shared" si="363"/>
        <v>2018_07</v>
      </c>
      <c r="C3766" t="str">
        <f t="shared" si="359"/>
        <v>Jul</v>
      </c>
      <c r="D3766" t="str">
        <f t="shared" si="360"/>
        <v>2018_Jul</v>
      </c>
      <c r="E3766" s="12" t="str">
        <f t="shared" si="361"/>
        <v>22_Jul</v>
      </c>
      <c r="F3766" s="12" t="str">
        <f t="shared" si="362"/>
        <v>Jul-18</v>
      </c>
      <c r="G3766" s="12"/>
    </row>
    <row r="3767" spans="1:7">
      <c r="A3767" s="2">
        <f t="shared" si="364"/>
        <v>43304</v>
      </c>
      <c r="B3767" t="str">
        <f t="shared" si="363"/>
        <v>2018_07</v>
      </c>
      <c r="C3767" t="str">
        <f t="shared" si="359"/>
        <v>Jul</v>
      </c>
      <c r="D3767" t="str">
        <f t="shared" si="360"/>
        <v>2018_Jul</v>
      </c>
      <c r="E3767" s="12" t="str">
        <f t="shared" si="361"/>
        <v>23_Jul</v>
      </c>
      <c r="F3767" s="12" t="str">
        <f t="shared" si="362"/>
        <v>Jul-18</v>
      </c>
      <c r="G3767" s="12"/>
    </row>
    <row r="3768" spans="1:7">
      <c r="A3768" s="2">
        <f t="shared" si="364"/>
        <v>43305</v>
      </c>
      <c r="B3768" t="str">
        <f t="shared" si="363"/>
        <v>2018_07</v>
      </c>
      <c r="C3768" t="str">
        <f t="shared" si="359"/>
        <v>Jul</v>
      </c>
      <c r="D3768" t="str">
        <f t="shared" si="360"/>
        <v>2018_Jul</v>
      </c>
      <c r="E3768" s="12" t="str">
        <f t="shared" si="361"/>
        <v>24_Jul</v>
      </c>
      <c r="F3768" s="12" t="str">
        <f t="shared" si="362"/>
        <v>Jul-18</v>
      </c>
      <c r="G3768" s="12"/>
    </row>
    <row r="3769" spans="1:7">
      <c r="A3769" s="2">
        <f t="shared" si="364"/>
        <v>43306</v>
      </c>
      <c r="B3769" t="str">
        <f t="shared" si="363"/>
        <v>2018_07</v>
      </c>
      <c r="C3769" t="str">
        <f t="shared" si="359"/>
        <v>Jul</v>
      </c>
      <c r="D3769" t="str">
        <f t="shared" si="360"/>
        <v>2018_Jul</v>
      </c>
      <c r="E3769" s="12" t="str">
        <f t="shared" si="361"/>
        <v>25_Jul</v>
      </c>
      <c r="F3769" s="12" t="str">
        <f t="shared" si="362"/>
        <v>Jul-18</v>
      </c>
      <c r="G3769" s="12"/>
    </row>
    <row r="3770" spans="1:7">
      <c r="A3770" s="2">
        <f t="shared" si="364"/>
        <v>43307</v>
      </c>
      <c r="B3770" t="str">
        <f t="shared" si="363"/>
        <v>2018_07</v>
      </c>
      <c r="C3770" t="str">
        <f t="shared" si="359"/>
        <v>Jul</v>
      </c>
      <c r="D3770" t="str">
        <f t="shared" si="360"/>
        <v>2018_Jul</v>
      </c>
      <c r="E3770" s="12" t="str">
        <f t="shared" si="361"/>
        <v>26_Jul</v>
      </c>
      <c r="F3770" s="12" t="str">
        <f t="shared" si="362"/>
        <v>Jul-18</v>
      </c>
      <c r="G3770" s="12"/>
    </row>
    <row r="3771" spans="1:7">
      <c r="A3771" s="2">
        <f t="shared" si="364"/>
        <v>43308</v>
      </c>
      <c r="B3771" t="str">
        <f t="shared" si="363"/>
        <v>2018_07</v>
      </c>
      <c r="C3771" t="str">
        <f t="shared" si="359"/>
        <v>Jul</v>
      </c>
      <c r="D3771" t="str">
        <f t="shared" si="360"/>
        <v>2018_Jul</v>
      </c>
      <c r="E3771" s="12" t="str">
        <f t="shared" si="361"/>
        <v>27_Jul</v>
      </c>
      <c r="F3771" s="12" t="str">
        <f t="shared" si="362"/>
        <v>Jul-18</v>
      </c>
      <c r="G3771" s="12"/>
    </row>
    <row r="3772" spans="1:7">
      <c r="A3772" s="2">
        <f t="shared" si="364"/>
        <v>43309</v>
      </c>
      <c r="B3772" t="str">
        <f t="shared" si="363"/>
        <v>2018_07</v>
      </c>
      <c r="C3772" t="str">
        <f t="shared" si="359"/>
        <v>Jul</v>
      </c>
      <c r="D3772" t="str">
        <f t="shared" si="360"/>
        <v>2018_Jul</v>
      </c>
      <c r="E3772" s="12" t="str">
        <f t="shared" si="361"/>
        <v>28_Jul</v>
      </c>
      <c r="F3772" s="12" t="str">
        <f t="shared" si="362"/>
        <v>Jul-18</v>
      </c>
      <c r="G3772" s="12"/>
    </row>
    <row r="3773" spans="1:7">
      <c r="A3773" s="2">
        <f t="shared" si="364"/>
        <v>43310</v>
      </c>
      <c r="B3773" t="str">
        <f t="shared" si="363"/>
        <v>2018_07</v>
      </c>
      <c r="C3773" t="str">
        <f t="shared" si="359"/>
        <v>Jul</v>
      </c>
      <c r="D3773" t="str">
        <f t="shared" si="360"/>
        <v>2018_Jul</v>
      </c>
      <c r="E3773" s="12" t="str">
        <f t="shared" si="361"/>
        <v>29_Jul</v>
      </c>
      <c r="F3773" s="12" t="str">
        <f t="shared" si="362"/>
        <v>Jul-18</v>
      </c>
      <c r="G3773" s="12"/>
    </row>
    <row r="3774" spans="1:7">
      <c r="A3774" s="2">
        <f t="shared" si="364"/>
        <v>43311</v>
      </c>
      <c r="B3774" t="str">
        <f t="shared" si="363"/>
        <v>2018_07</v>
      </c>
      <c r="C3774" t="str">
        <f t="shared" si="359"/>
        <v>Jul</v>
      </c>
      <c r="D3774" t="str">
        <f t="shared" si="360"/>
        <v>2018_Jul</v>
      </c>
      <c r="E3774" s="12" t="str">
        <f t="shared" si="361"/>
        <v>30_Jul</v>
      </c>
      <c r="F3774" s="12" t="str">
        <f t="shared" si="362"/>
        <v>Jul-18</v>
      </c>
      <c r="G3774" s="12"/>
    </row>
    <row r="3775" spans="1:7">
      <c r="A3775" s="2">
        <f t="shared" si="364"/>
        <v>43312</v>
      </c>
      <c r="B3775" t="str">
        <f t="shared" si="363"/>
        <v>2018_07</v>
      </c>
      <c r="C3775" t="str">
        <f t="shared" si="359"/>
        <v>Jul</v>
      </c>
      <c r="D3775" t="str">
        <f t="shared" si="360"/>
        <v>2018_Jul</v>
      </c>
      <c r="E3775" s="12" t="str">
        <f t="shared" si="361"/>
        <v>31_Jul</v>
      </c>
      <c r="F3775" s="12" t="str">
        <f t="shared" si="362"/>
        <v>Jul-18</v>
      </c>
      <c r="G3775" s="12"/>
    </row>
    <row r="3776" spans="1:7">
      <c r="A3776" s="2">
        <f t="shared" si="364"/>
        <v>43313</v>
      </c>
      <c r="B3776" t="str">
        <f t="shared" si="363"/>
        <v>2018_08</v>
      </c>
      <c r="C3776" t="str">
        <f t="shared" si="359"/>
        <v>Aug</v>
      </c>
      <c r="D3776" t="str">
        <f t="shared" si="360"/>
        <v>2018_Aug</v>
      </c>
      <c r="E3776" s="12" t="str">
        <f t="shared" si="361"/>
        <v>01_Aug</v>
      </c>
      <c r="F3776" s="12" t="str">
        <f t="shared" si="362"/>
        <v>Aug-18</v>
      </c>
      <c r="G3776" s="12"/>
    </row>
    <row r="3777" spans="1:7">
      <c r="A3777" s="2">
        <f t="shared" si="364"/>
        <v>43314</v>
      </c>
      <c r="B3777" t="str">
        <f t="shared" si="363"/>
        <v>2018_08</v>
      </c>
      <c r="C3777" t="str">
        <f t="shared" si="359"/>
        <v>Aug</v>
      </c>
      <c r="D3777" t="str">
        <f t="shared" si="360"/>
        <v>2018_Aug</v>
      </c>
      <c r="E3777" s="12" t="str">
        <f t="shared" si="361"/>
        <v>02_Aug</v>
      </c>
      <c r="F3777" s="12" t="str">
        <f t="shared" si="362"/>
        <v>Aug-18</v>
      </c>
      <c r="G3777" s="12"/>
    </row>
    <row r="3778" spans="1:7">
      <c r="A3778" s="2">
        <f t="shared" si="364"/>
        <v>43315</v>
      </c>
      <c r="B3778" t="str">
        <f t="shared" si="363"/>
        <v>2018_08</v>
      </c>
      <c r="C3778" t="str">
        <f t="shared" ref="C3778:C3841" si="365">VLOOKUP(TEXT(MONTH(A3778),"00"),$H$2:$I$13,2,FALSE)</f>
        <v>Aug</v>
      </c>
      <c r="D3778" t="str">
        <f t="shared" si="360"/>
        <v>2018_Aug</v>
      </c>
      <c r="E3778" s="12" t="str">
        <f t="shared" si="361"/>
        <v>03_Aug</v>
      </c>
      <c r="F3778" s="12" t="str">
        <f t="shared" si="362"/>
        <v>Aug-18</v>
      </c>
      <c r="G3778" s="12"/>
    </row>
    <row r="3779" spans="1:7">
      <c r="A3779" s="2">
        <f t="shared" si="364"/>
        <v>43316</v>
      </c>
      <c r="B3779" t="str">
        <f t="shared" si="363"/>
        <v>2018_08</v>
      </c>
      <c r="C3779" t="str">
        <f t="shared" si="365"/>
        <v>Aug</v>
      </c>
      <c r="D3779" t="str">
        <f t="shared" ref="D3779:D3842" si="366">TEXT(YEAR(A3779),"0000")&amp;"_"&amp;C3779</f>
        <v>2018_Aug</v>
      </c>
      <c r="E3779" s="12" t="str">
        <f t="shared" ref="E3779:E3842" si="367">VLOOKUP(DAY(A3779),$G$2:$H$32,2,FALSE)&amp;"_"&amp;C3779</f>
        <v>04_Aug</v>
      </c>
      <c r="F3779" s="12" t="str">
        <f t="shared" si="362"/>
        <v>Aug-18</v>
      </c>
      <c r="G3779" s="12"/>
    </row>
    <row r="3780" spans="1:7">
      <c r="A3780" s="2">
        <f t="shared" si="364"/>
        <v>43317</v>
      </c>
      <c r="B3780" t="str">
        <f t="shared" si="363"/>
        <v>2018_08</v>
      </c>
      <c r="C3780" t="str">
        <f t="shared" si="365"/>
        <v>Aug</v>
      </c>
      <c r="D3780" t="str">
        <f t="shared" si="366"/>
        <v>2018_Aug</v>
      </c>
      <c r="E3780" s="12" t="str">
        <f t="shared" si="367"/>
        <v>05_Aug</v>
      </c>
      <c r="F3780" s="12" t="str">
        <f t="shared" ref="F3780:F3843" si="368">C3780&amp;"-"&amp;RIGHT(YEAR(A3780),2)</f>
        <v>Aug-18</v>
      </c>
      <c r="G3780" s="12"/>
    </row>
    <row r="3781" spans="1:7">
      <c r="A3781" s="2">
        <f t="shared" si="364"/>
        <v>43318</v>
      </c>
      <c r="B3781" t="str">
        <f t="shared" si="363"/>
        <v>2018_08</v>
      </c>
      <c r="C3781" t="str">
        <f t="shared" si="365"/>
        <v>Aug</v>
      </c>
      <c r="D3781" t="str">
        <f t="shared" si="366"/>
        <v>2018_Aug</v>
      </c>
      <c r="E3781" s="12" t="str">
        <f t="shared" si="367"/>
        <v>06_Aug</v>
      </c>
      <c r="F3781" s="12" t="str">
        <f t="shared" si="368"/>
        <v>Aug-18</v>
      </c>
      <c r="G3781" s="12"/>
    </row>
    <row r="3782" spans="1:7">
      <c r="A3782" s="2">
        <f t="shared" si="364"/>
        <v>43319</v>
      </c>
      <c r="B3782" t="str">
        <f t="shared" si="363"/>
        <v>2018_08</v>
      </c>
      <c r="C3782" t="str">
        <f t="shared" si="365"/>
        <v>Aug</v>
      </c>
      <c r="D3782" t="str">
        <f t="shared" si="366"/>
        <v>2018_Aug</v>
      </c>
      <c r="E3782" s="12" t="str">
        <f t="shared" si="367"/>
        <v>07_Aug</v>
      </c>
      <c r="F3782" s="12" t="str">
        <f t="shared" si="368"/>
        <v>Aug-18</v>
      </c>
      <c r="G3782" s="12"/>
    </row>
    <row r="3783" spans="1:7">
      <c r="A3783" s="2">
        <f t="shared" si="364"/>
        <v>43320</v>
      </c>
      <c r="B3783" t="str">
        <f t="shared" si="363"/>
        <v>2018_08</v>
      </c>
      <c r="C3783" t="str">
        <f t="shared" si="365"/>
        <v>Aug</v>
      </c>
      <c r="D3783" t="str">
        <f t="shared" si="366"/>
        <v>2018_Aug</v>
      </c>
      <c r="E3783" s="12" t="str">
        <f t="shared" si="367"/>
        <v>08_Aug</v>
      </c>
      <c r="F3783" s="12" t="str">
        <f t="shared" si="368"/>
        <v>Aug-18</v>
      </c>
      <c r="G3783" s="12"/>
    </row>
    <row r="3784" spans="1:7">
      <c r="A3784" s="2">
        <f t="shared" si="364"/>
        <v>43321</v>
      </c>
      <c r="B3784" t="str">
        <f t="shared" si="363"/>
        <v>2018_08</v>
      </c>
      <c r="C3784" t="str">
        <f t="shared" si="365"/>
        <v>Aug</v>
      </c>
      <c r="D3784" t="str">
        <f t="shared" si="366"/>
        <v>2018_Aug</v>
      </c>
      <c r="E3784" s="12" t="str">
        <f t="shared" si="367"/>
        <v>09_Aug</v>
      </c>
      <c r="F3784" s="12" t="str">
        <f t="shared" si="368"/>
        <v>Aug-18</v>
      </c>
      <c r="G3784" s="12"/>
    </row>
    <row r="3785" spans="1:7">
      <c r="A3785" s="2">
        <f t="shared" si="364"/>
        <v>43322</v>
      </c>
      <c r="B3785" t="str">
        <f t="shared" si="363"/>
        <v>2018_08</v>
      </c>
      <c r="C3785" t="str">
        <f t="shared" si="365"/>
        <v>Aug</v>
      </c>
      <c r="D3785" t="str">
        <f t="shared" si="366"/>
        <v>2018_Aug</v>
      </c>
      <c r="E3785" s="12" t="str">
        <f t="shared" si="367"/>
        <v>10_Aug</v>
      </c>
      <c r="F3785" s="12" t="str">
        <f t="shared" si="368"/>
        <v>Aug-18</v>
      </c>
      <c r="G3785" s="12"/>
    </row>
    <row r="3786" spans="1:7">
      <c r="A3786" s="2">
        <f t="shared" si="364"/>
        <v>43323</v>
      </c>
      <c r="B3786" t="str">
        <f t="shared" si="363"/>
        <v>2018_08</v>
      </c>
      <c r="C3786" t="str">
        <f t="shared" si="365"/>
        <v>Aug</v>
      </c>
      <c r="D3786" t="str">
        <f t="shared" si="366"/>
        <v>2018_Aug</v>
      </c>
      <c r="E3786" s="12" t="str">
        <f t="shared" si="367"/>
        <v>11_Aug</v>
      </c>
      <c r="F3786" s="12" t="str">
        <f t="shared" si="368"/>
        <v>Aug-18</v>
      </c>
      <c r="G3786" s="12"/>
    </row>
    <row r="3787" spans="1:7">
      <c r="A3787" s="2">
        <f t="shared" si="364"/>
        <v>43324</v>
      </c>
      <c r="B3787" t="str">
        <f t="shared" ref="B3787:B3850" si="369">TEXT(YEAR(A3787),"0000")&amp;"_"&amp;TEXT(MONTH(A3787),"00")</f>
        <v>2018_08</v>
      </c>
      <c r="C3787" t="str">
        <f t="shared" si="365"/>
        <v>Aug</v>
      </c>
      <c r="D3787" t="str">
        <f t="shared" si="366"/>
        <v>2018_Aug</v>
      </c>
      <c r="E3787" s="12" t="str">
        <f t="shared" si="367"/>
        <v>12_Aug</v>
      </c>
      <c r="F3787" s="12" t="str">
        <f t="shared" si="368"/>
        <v>Aug-18</v>
      </c>
      <c r="G3787" s="12"/>
    </row>
    <row r="3788" spans="1:7">
      <c r="A3788" s="2">
        <f t="shared" ref="A3788:A3851" si="370">A3787+1</f>
        <v>43325</v>
      </c>
      <c r="B3788" t="str">
        <f t="shared" si="369"/>
        <v>2018_08</v>
      </c>
      <c r="C3788" t="str">
        <f t="shared" si="365"/>
        <v>Aug</v>
      </c>
      <c r="D3788" t="str">
        <f t="shared" si="366"/>
        <v>2018_Aug</v>
      </c>
      <c r="E3788" s="12" t="str">
        <f t="shared" si="367"/>
        <v>13_Aug</v>
      </c>
      <c r="F3788" s="12" t="str">
        <f t="shared" si="368"/>
        <v>Aug-18</v>
      </c>
      <c r="G3788" s="12"/>
    </row>
    <row r="3789" spans="1:7">
      <c r="A3789" s="2">
        <f t="shared" si="370"/>
        <v>43326</v>
      </c>
      <c r="B3789" t="str">
        <f t="shared" si="369"/>
        <v>2018_08</v>
      </c>
      <c r="C3789" t="str">
        <f t="shared" si="365"/>
        <v>Aug</v>
      </c>
      <c r="D3789" t="str">
        <f t="shared" si="366"/>
        <v>2018_Aug</v>
      </c>
      <c r="E3789" s="12" t="str">
        <f t="shared" si="367"/>
        <v>14_Aug</v>
      </c>
      <c r="F3789" s="12" t="str">
        <f t="shared" si="368"/>
        <v>Aug-18</v>
      </c>
      <c r="G3789" s="12"/>
    </row>
    <row r="3790" spans="1:7">
      <c r="A3790" s="2">
        <f t="shared" si="370"/>
        <v>43327</v>
      </c>
      <c r="B3790" t="str">
        <f t="shared" si="369"/>
        <v>2018_08</v>
      </c>
      <c r="C3790" t="str">
        <f t="shared" si="365"/>
        <v>Aug</v>
      </c>
      <c r="D3790" t="str">
        <f t="shared" si="366"/>
        <v>2018_Aug</v>
      </c>
      <c r="E3790" s="12" t="str">
        <f t="shared" si="367"/>
        <v>15_Aug</v>
      </c>
      <c r="F3790" s="12" t="str">
        <f t="shared" si="368"/>
        <v>Aug-18</v>
      </c>
      <c r="G3790" s="12"/>
    </row>
    <row r="3791" spans="1:7">
      <c r="A3791" s="2">
        <f t="shared" si="370"/>
        <v>43328</v>
      </c>
      <c r="B3791" t="str">
        <f t="shared" si="369"/>
        <v>2018_08</v>
      </c>
      <c r="C3791" t="str">
        <f t="shared" si="365"/>
        <v>Aug</v>
      </c>
      <c r="D3791" t="str">
        <f t="shared" si="366"/>
        <v>2018_Aug</v>
      </c>
      <c r="E3791" s="12" t="str">
        <f t="shared" si="367"/>
        <v>16_Aug</v>
      </c>
      <c r="F3791" s="12" t="str">
        <f t="shared" si="368"/>
        <v>Aug-18</v>
      </c>
      <c r="G3791" s="12"/>
    </row>
    <row r="3792" spans="1:7">
      <c r="A3792" s="2">
        <f t="shared" si="370"/>
        <v>43329</v>
      </c>
      <c r="B3792" t="str">
        <f t="shared" si="369"/>
        <v>2018_08</v>
      </c>
      <c r="C3792" t="str">
        <f t="shared" si="365"/>
        <v>Aug</v>
      </c>
      <c r="D3792" t="str">
        <f t="shared" si="366"/>
        <v>2018_Aug</v>
      </c>
      <c r="E3792" s="12" t="str">
        <f t="shared" si="367"/>
        <v>17_Aug</v>
      </c>
      <c r="F3792" s="12" t="str">
        <f t="shared" si="368"/>
        <v>Aug-18</v>
      </c>
      <c r="G3792" s="12"/>
    </row>
    <row r="3793" spans="1:7">
      <c r="A3793" s="2">
        <f t="shared" si="370"/>
        <v>43330</v>
      </c>
      <c r="B3793" t="str">
        <f t="shared" si="369"/>
        <v>2018_08</v>
      </c>
      <c r="C3793" t="str">
        <f t="shared" si="365"/>
        <v>Aug</v>
      </c>
      <c r="D3793" t="str">
        <f t="shared" si="366"/>
        <v>2018_Aug</v>
      </c>
      <c r="E3793" s="12" t="str">
        <f t="shared" si="367"/>
        <v>18_Aug</v>
      </c>
      <c r="F3793" s="12" t="str">
        <f t="shared" si="368"/>
        <v>Aug-18</v>
      </c>
      <c r="G3793" s="12"/>
    </row>
    <row r="3794" spans="1:7">
      <c r="A3794" s="2">
        <f t="shared" si="370"/>
        <v>43331</v>
      </c>
      <c r="B3794" t="str">
        <f t="shared" si="369"/>
        <v>2018_08</v>
      </c>
      <c r="C3794" t="str">
        <f t="shared" si="365"/>
        <v>Aug</v>
      </c>
      <c r="D3794" t="str">
        <f t="shared" si="366"/>
        <v>2018_Aug</v>
      </c>
      <c r="E3794" s="12" t="str">
        <f t="shared" si="367"/>
        <v>19_Aug</v>
      </c>
      <c r="F3794" s="12" t="str">
        <f t="shared" si="368"/>
        <v>Aug-18</v>
      </c>
      <c r="G3794" s="12"/>
    </row>
    <row r="3795" spans="1:7">
      <c r="A3795" s="2">
        <f t="shared" si="370"/>
        <v>43332</v>
      </c>
      <c r="B3795" t="str">
        <f t="shared" si="369"/>
        <v>2018_08</v>
      </c>
      <c r="C3795" t="str">
        <f t="shared" si="365"/>
        <v>Aug</v>
      </c>
      <c r="D3795" t="str">
        <f t="shared" si="366"/>
        <v>2018_Aug</v>
      </c>
      <c r="E3795" s="12" t="str">
        <f t="shared" si="367"/>
        <v>20_Aug</v>
      </c>
      <c r="F3795" s="12" t="str">
        <f t="shared" si="368"/>
        <v>Aug-18</v>
      </c>
      <c r="G3795" s="12"/>
    </row>
    <row r="3796" spans="1:7">
      <c r="A3796" s="2">
        <f t="shared" si="370"/>
        <v>43333</v>
      </c>
      <c r="B3796" t="str">
        <f t="shared" si="369"/>
        <v>2018_08</v>
      </c>
      <c r="C3796" t="str">
        <f t="shared" si="365"/>
        <v>Aug</v>
      </c>
      <c r="D3796" t="str">
        <f t="shared" si="366"/>
        <v>2018_Aug</v>
      </c>
      <c r="E3796" s="12" t="str">
        <f t="shared" si="367"/>
        <v>21_Aug</v>
      </c>
      <c r="F3796" s="12" t="str">
        <f t="shared" si="368"/>
        <v>Aug-18</v>
      </c>
      <c r="G3796" s="12"/>
    </row>
    <row r="3797" spans="1:7">
      <c r="A3797" s="2">
        <f t="shared" si="370"/>
        <v>43334</v>
      </c>
      <c r="B3797" t="str">
        <f t="shared" si="369"/>
        <v>2018_08</v>
      </c>
      <c r="C3797" t="str">
        <f t="shared" si="365"/>
        <v>Aug</v>
      </c>
      <c r="D3797" t="str">
        <f t="shared" si="366"/>
        <v>2018_Aug</v>
      </c>
      <c r="E3797" s="12" t="str">
        <f t="shared" si="367"/>
        <v>22_Aug</v>
      </c>
      <c r="F3797" s="12" t="str">
        <f t="shared" si="368"/>
        <v>Aug-18</v>
      </c>
      <c r="G3797" s="12"/>
    </row>
    <row r="3798" spans="1:7">
      <c r="A3798" s="2">
        <f t="shared" si="370"/>
        <v>43335</v>
      </c>
      <c r="B3798" t="str">
        <f t="shared" si="369"/>
        <v>2018_08</v>
      </c>
      <c r="C3798" t="str">
        <f t="shared" si="365"/>
        <v>Aug</v>
      </c>
      <c r="D3798" t="str">
        <f t="shared" si="366"/>
        <v>2018_Aug</v>
      </c>
      <c r="E3798" s="12" t="str">
        <f t="shared" si="367"/>
        <v>23_Aug</v>
      </c>
      <c r="F3798" s="12" t="str">
        <f t="shared" si="368"/>
        <v>Aug-18</v>
      </c>
      <c r="G3798" s="12"/>
    </row>
    <row r="3799" spans="1:7">
      <c r="A3799" s="2">
        <f t="shared" si="370"/>
        <v>43336</v>
      </c>
      <c r="B3799" t="str">
        <f t="shared" si="369"/>
        <v>2018_08</v>
      </c>
      <c r="C3799" t="str">
        <f t="shared" si="365"/>
        <v>Aug</v>
      </c>
      <c r="D3799" t="str">
        <f t="shared" si="366"/>
        <v>2018_Aug</v>
      </c>
      <c r="E3799" s="12" t="str">
        <f t="shared" si="367"/>
        <v>24_Aug</v>
      </c>
      <c r="F3799" s="12" t="str">
        <f t="shared" si="368"/>
        <v>Aug-18</v>
      </c>
      <c r="G3799" s="12"/>
    </row>
    <row r="3800" spans="1:7">
      <c r="A3800" s="2">
        <f t="shared" si="370"/>
        <v>43337</v>
      </c>
      <c r="B3800" t="str">
        <f t="shared" si="369"/>
        <v>2018_08</v>
      </c>
      <c r="C3800" t="str">
        <f t="shared" si="365"/>
        <v>Aug</v>
      </c>
      <c r="D3800" t="str">
        <f t="shared" si="366"/>
        <v>2018_Aug</v>
      </c>
      <c r="E3800" s="12" t="str">
        <f t="shared" si="367"/>
        <v>25_Aug</v>
      </c>
      <c r="F3800" s="12" t="str">
        <f t="shared" si="368"/>
        <v>Aug-18</v>
      </c>
      <c r="G3800" s="12"/>
    </row>
    <row r="3801" spans="1:7">
      <c r="A3801" s="2">
        <f t="shared" si="370"/>
        <v>43338</v>
      </c>
      <c r="B3801" t="str">
        <f t="shared" si="369"/>
        <v>2018_08</v>
      </c>
      <c r="C3801" t="str">
        <f t="shared" si="365"/>
        <v>Aug</v>
      </c>
      <c r="D3801" t="str">
        <f t="shared" si="366"/>
        <v>2018_Aug</v>
      </c>
      <c r="E3801" s="12" t="str">
        <f t="shared" si="367"/>
        <v>26_Aug</v>
      </c>
      <c r="F3801" s="12" t="str">
        <f t="shared" si="368"/>
        <v>Aug-18</v>
      </c>
      <c r="G3801" s="12"/>
    </row>
    <row r="3802" spans="1:7">
      <c r="A3802" s="2">
        <f t="shared" si="370"/>
        <v>43339</v>
      </c>
      <c r="B3802" t="str">
        <f t="shared" si="369"/>
        <v>2018_08</v>
      </c>
      <c r="C3802" t="str">
        <f t="shared" si="365"/>
        <v>Aug</v>
      </c>
      <c r="D3802" t="str">
        <f t="shared" si="366"/>
        <v>2018_Aug</v>
      </c>
      <c r="E3802" s="12" t="str">
        <f t="shared" si="367"/>
        <v>27_Aug</v>
      </c>
      <c r="F3802" s="12" t="str">
        <f t="shared" si="368"/>
        <v>Aug-18</v>
      </c>
      <c r="G3802" s="12"/>
    </row>
    <row r="3803" spans="1:7">
      <c r="A3803" s="2">
        <f t="shared" si="370"/>
        <v>43340</v>
      </c>
      <c r="B3803" t="str">
        <f t="shared" si="369"/>
        <v>2018_08</v>
      </c>
      <c r="C3803" t="str">
        <f t="shared" si="365"/>
        <v>Aug</v>
      </c>
      <c r="D3803" t="str">
        <f t="shared" si="366"/>
        <v>2018_Aug</v>
      </c>
      <c r="E3803" s="12" t="str">
        <f t="shared" si="367"/>
        <v>28_Aug</v>
      </c>
      <c r="F3803" s="12" t="str">
        <f t="shared" si="368"/>
        <v>Aug-18</v>
      </c>
      <c r="G3803" s="12"/>
    </row>
    <row r="3804" spans="1:7">
      <c r="A3804" s="2">
        <f t="shared" si="370"/>
        <v>43341</v>
      </c>
      <c r="B3804" t="str">
        <f t="shared" si="369"/>
        <v>2018_08</v>
      </c>
      <c r="C3804" t="str">
        <f t="shared" si="365"/>
        <v>Aug</v>
      </c>
      <c r="D3804" t="str">
        <f t="shared" si="366"/>
        <v>2018_Aug</v>
      </c>
      <c r="E3804" s="12" t="str">
        <f t="shared" si="367"/>
        <v>29_Aug</v>
      </c>
      <c r="F3804" s="12" t="str">
        <f t="shared" si="368"/>
        <v>Aug-18</v>
      </c>
      <c r="G3804" s="12"/>
    </row>
    <row r="3805" spans="1:7">
      <c r="A3805" s="2">
        <f t="shared" si="370"/>
        <v>43342</v>
      </c>
      <c r="B3805" t="str">
        <f t="shared" si="369"/>
        <v>2018_08</v>
      </c>
      <c r="C3805" t="str">
        <f t="shared" si="365"/>
        <v>Aug</v>
      </c>
      <c r="D3805" t="str">
        <f t="shared" si="366"/>
        <v>2018_Aug</v>
      </c>
      <c r="E3805" s="12" t="str">
        <f t="shared" si="367"/>
        <v>30_Aug</v>
      </c>
      <c r="F3805" s="12" t="str">
        <f t="shared" si="368"/>
        <v>Aug-18</v>
      </c>
      <c r="G3805" s="12"/>
    </row>
    <row r="3806" spans="1:7">
      <c r="A3806" s="2">
        <f t="shared" si="370"/>
        <v>43343</v>
      </c>
      <c r="B3806" t="str">
        <f t="shared" si="369"/>
        <v>2018_08</v>
      </c>
      <c r="C3806" t="str">
        <f t="shared" si="365"/>
        <v>Aug</v>
      </c>
      <c r="D3806" t="str">
        <f t="shared" si="366"/>
        <v>2018_Aug</v>
      </c>
      <c r="E3806" s="12" t="str">
        <f t="shared" si="367"/>
        <v>31_Aug</v>
      </c>
      <c r="F3806" s="12" t="str">
        <f t="shared" si="368"/>
        <v>Aug-18</v>
      </c>
      <c r="G3806" s="12"/>
    </row>
    <row r="3807" spans="1:7">
      <c r="A3807" s="2">
        <f t="shared" si="370"/>
        <v>43344</v>
      </c>
      <c r="B3807" t="str">
        <f t="shared" si="369"/>
        <v>2018_09</v>
      </c>
      <c r="C3807" t="str">
        <f t="shared" si="365"/>
        <v>Sep</v>
      </c>
      <c r="D3807" t="str">
        <f t="shared" si="366"/>
        <v>2018_Sep</v>
      </c>
      <c r="E3807" s="12" t="str">
        <f t="shared" si="367"/>
        <v>01_Sep</v>
      </c>
      <c r="F3807" s="12" t="str">
        <f t="shared" si="368"/>
        <v>Sep-18</v>
      </c>
      <c r="G3807" s="12"/>
    </row>
    <row r="3808" spans="1:7">
      <c r="A3808" s="2">
        <f t="shared" si="370"/>
        <v>43345</v>
      </c>
      <c r="B3808" t="str">
        <f t="shared" si="369"/>
        <v>2018_09</v>
      </c>
      <c r="C3808" t="str">
        <f t="shared" si="365"/>
        <v>Sep</v>
      </c>
      <c r="D3808" t="str">
        <f t="shared" si="366"/>
        <v>2018_Sep</v>
      </c>
      <c r="E3808" s="12" t="str">
        <f t="shared" si="367"/>
        <v>02_Sep</v>
      </c>
      <c r="F3808" s="12" t="str">
        <f t="shared" si="368"/>
        <v>Sep-18</v>
      </c>
      <c r="G3808" s="12"/>
    </row>
    <row r="3809" spans="1:7">
      <c r="A3809" s="2">
        <f t="shared" si="370"/>
        <v>43346</v>
      </c>
      <c r="B3809" t="str">
        <f t="shared" si="369"/>
        <v>2018_09</v>
      </c>
      <c r="C3809" t="str">
        <f t="shared" si="365"/>
        <v>Sep</v>
      </c>
      <c r="D3809" t="str">
        <f t="shared" si="366"/>
        <v>2018_Sep</v>
      </c>
      <c r="E3809" s="12" t="str">
        <f t="shared" si="367"/>
        <v>03_Sep</v>
      </c>
      <c r="F3809" s="12" t="str">
        <f t="shared" si="368"/>
        <v>Sep-18</v>
      </c>
      <c r="G3809" s="12"/>
    </row>
    <row r="3810" spans="1:7">
      <c r="A3810" s="2">
        <f t="shared" si="370"/>
        <v>43347</v>
      </c>
      <c r="B3810" t="str">
        <f t="shared" si="369"/>
        <v>2018_09</v>
      </c>
      <c r="C3810" t="str">
        <f t="shared" si="365"/>
        <v>Sep</v>
      </c>
      <c r="D3810" t="str">
        <f t="shared" si="366"/>
        <v>2018_Sep</v>
      </c>
      <c r="E3810" s="12" t="str">
        <f t="shared" si="367"/>
        <v>04_Sep</v>
      </c>
      <c r="F3810" s="12" t="str">
        <f t="shared" si="368"/>
        <v>Sep-18</v>
      </c>
      <c r="G3810" s="12"/>
    </row>
    <row r="3811" spans="1:7">
      <c r="A3811" s="2">
        <f t="shared" si="370"/>
        <v>43348</v>
      </c>
      <c r="B3811" t="str">
        <f t="shared" si="369"/>
        <v>2018_09</v>
      </c>
      <c r="C3811" t="str">
        <f t="shared" si="365"/>
        <v>Sep</v>
      </c>
      <c r="D3811" t="str">
        <f t="shared" si="366"/>
        <v>2018_Sep</v>
      </c>
      <c r="E3811" s="12" t="str">
        <f t="shared" si="367"/>
        <v>05_Sep</v>
      </c>
      <c r="F3811" s="12" t="str">
        <f t="shared" si="368"/>
        <v>Sep-18</v>
      </c>
      <c r="G3811" s="12"/>
    </row>
    <row r="3812" spans="1:7">
      <c r="A3812" s="2">
        <f t="shared" si="370"/>
        <v>43349</v>
      </c>
      <c r="B3812" t="str">
        <f t="shared" si="369"/>
        <v>2018_09</v>
      </c>
      <c r="C3812" t="str">
        <f t="shared" si="365"/>
        <v>Sep</v>
      </c>
      <c r="D3812" t="str">
        <f t="shared" si="366"/>
        <v>2018_Sep</v>
      </c>
      <c r="E3812" s="12" t="str">
        <f t="shared" si="367"/>
        <v>06_Sep</v>
      </c>
      <c r="F3812" s="12" t="str">
        <f t="shared" si="368"/>
        <v>Sep-18</v>
      </c>
      <c r="G3812" s="12"/>
    </row>
    <row r="3813" spans="1:7">
      <c r="A3813" s="2">
        <f t="shared" si="370"/>
        <v>43350</v>
      </c>
      <c r="B3813" t="str">
        <f t="shared" si="369"/>
        <v>2018_09</v>
      </c>
      <c r="C3813" t="str">
        <f t="shared" si="365"/>
        <v>Sep</v>
      </c>
      <c r="D3813" t="str">
        <f t="shared" si="366"/>
        <v>2018_Sep</v>
      </c>
      <c r="E3813" s="12" t="str">
        <f t="shared" si="367"/>
        <v>07_Sep</v>
      </c>
      <c r="F3813" s="12" t="str">
        <f t="shared" si="368"/>
        <v>Sep-18</v>
      </c>
      <c r="G3813" s="12"/>
    </row>
    <row r="3814" spans="1:7">
      <c r="A3814" s="2">
        <f t="shared" si="370"/>
        <v>43351</v>
      </c>
      <c r="B3814" t="str">
        <f t="shared" si="369"/>
        <v>2018_09</v>
      </c>
      <c r="C3814" t="str">
        <f t="shared" si="365"/>
        <v>Sep</v>
      </c>
      <c r="D3814" t="str">
        <f t="shared" si="366"/>
        <v>2018_Sep</v>
      </c>
      <c r="E3814" s="12" t="str">
        <f t="shared" si="367"/>
        <v>08_Sep</v>
      </c>
      <c r="F3814" s="12" t="str">
        <f t="shared" si="368"/>
        <v>Sep-18</v>
      </c>
      <c r="G3814" s="12"/>
    </row>
    <row r="3815" spans="1:7">
      <c r="A3815" s="2">
        <f t="shared" si="370"/>
        <v>43352</v>
      </c>
      <c r="B3815" t="str">
        <f t="shared" si="369"/>
        <v>2018_09</v>
      </c>
      <c r="C3815" t="str">
        <f t="shared" si="365"/>
        <v>Sep</v>
      </c>
      <c r="D3815" t="str">
        <f t="shared" si="366"/>
        <v>2018_Sep</v>
      </c>
      <c r="E3815" s="12" t="str">
        <f t="shared" si="367"/>
        <v>09_Sep</v>
      </c>
      <c r="F3815" s="12" t="str">
        <f t="shared" si="368"/>
        <v>Sep-18</v>
      </c>
      <c r="G3815" s="12"/>
    </row>
    <row r="3816" spans="1:7">
      <c r="A3816" s="2">
        <f t="shared" si="370"/>
        <v>43353</v>
      </c>
      <c r="B3816" t="str">
        <f t="shared" si="369"/>
        <v>2018_09</v>
      </c>
      <c r="C3816" t="str">
        <f t="shared" si="365"/>
        <v>Sep</v>
      </c>
      <c r="D3816" t="str">
        <f t="shared" si="366"/>
        <v>2018_Sep</v>
      </c>
      <c r="E3816" s="12" t="str">
        <f t="shared" si="367"/>
        <v>10_Sep</v>
      </c>
      <c r="F3816" s="12" t="str">
        <f t="shared" si="368"/>
        <v>Sep-18</v>
      </c>
      <c r="G3816" s="12"/>
    </row>
    <row r="3817" spans="1:7">
      <c r="A3817" s="2">
        <f t="shared" si="370"/>
        <v>43354</v>
      </c>
      <c r="B3817" t="str">
        <f t="shared" si="369"/>
        <v>2018_09</v>
      </c>
      <c r="C3817" t="str">
        <f t="shared" si="365"/>
        <v>Sep</v>
      </c>
      <c r="D3817" t="str">
        <f t="shared" si="366"/>
        <v>2018_Sep</v>
      </c>
      <c r="E3817" s="12" t="str">
        <f t="shared" si="367"/>
        <v>11_Sep</v>
      </c>
      <c r="F3817" s="12" t="str">
        <f t="shared" si="368"/>
        <v>Sep-18</v>
      </c>
      <c r="G3817" s="12"/>
    </row>
    <row r="3818" spans="1:7">
      <c r="A3818" s="2">
        <f t="shared" si="370"/>
        <v>43355</v>
      </c>
      <c r="B3818" t="str">
        <f t="shared" si="369"/>
        <v>2018_09</v>
      </c>
      <c r="C3818" t="str">
        <f t="shared" si="365"/>
        <v>Sep</v>
      </c>
      <c r="D3818" t="str">
        <f t="shared" si="366"/>
        <v>2018_Sep</v>
      </c>
      <c r="E3818" s="12" t="str">
        <f t="shared" si="367"/>
        <v>12_Sep</v>
      </c>
      <c r="F3818" s="12" t="str">
        <f t="shared" si="368"/>
        <v>Sep-18</v>
      </c>
      <c r="G3818" s="12"/>
    </row>
    <row r="3819" spans="1:7">
      <c r="A3819" s="2">
        <f t="shared" si="370"/>
        <v>43356</v>
      </c>
      <c r="B3819" t="str">
        <f t="shared" si="369"/>
        <v>2018_09</v>
      </c>
      <c r="C3819" t="str">
        <f t="shared" si="365"/>
        <v>Sep</v>
      </c>
      <c r="D3819" t="str">
        <f t="shared" si="366"/>
        <v>2018_Sep</v>
      </c>
      <c r="E3819" s="12" t="str">
        <f t="shared" si="367"/>
        <v>13_Sep</v>
      </c>
      <c r="F3819" s="12" t="str">
        <f t="shared" si="368"/>
        <v>Sep-18</v>
      </c>
      <c r="G3819" s="12"/>
    </row>
    <row r="3820" spans="1:7">
      <c r="A3820" s="2">
        <f t="shared" si="370"/>
        <v>43357</v>
      </c>
      <c r="B3820" t="str">
        <f t="shared" si="369"/>
        <v>2018_09</v>
      </c>
      <c r="C3820" t="str">
        <f t="shared" si="365"/>
        <v>Sep</v>
      </c>
      <c r="D3820" t="str">
        <f t="shared" si="366"/>
        <v>2018_Sep</v>
      </c>
      <c r="E3820" s="12" t="str">
        <f t="shared" si="367"/>
        <v>14_Sep</v>
      </c>
      <c r="F3820" s="12" t="str">
        <f t="shared" si="368"/>
        <v>Sep-18</v>
      </c>
      <c r="G3820" s="12"/>
    </row>
    <row r="3821" spans="1:7">
      <c r="A3821" s="2">
        <f t="shared" si="370"/>
        <v>43358</v>
      </c>
      <c r="B3821" t="str">
        <f t="shared" si="369"/>
        <v>2018_09</v>
      </c>
      <c r="C3821" t="str">
        <f t="shared" si="365"/>
        <v>Sep</v>
      </c>
      <c r="D3821" t="str">
        <f t="shared" si="366"/>
        <v>2018_Sep</v>
      </c>
      <c r="E3821" s="12" t="str">
        <f t="shared" si="367"/>
        <v>15_Sep</v>
      </c>
      <c r="F3821" s="12" t="str">
        <f t="shared" si="368"/>
        <v>Sep-18</v>
      </c>
      <c r="G3821" s="12"/>
    </row>
    <row r="3822" spans="1:7">
      <c r="A3822" s="2">
        <f t="shared" si="370"/>
        <v>43359</v>
      </c>
      <c r="B3822" t="str">
        <f t="shared" si="369"/>
        <v>2018_09</v>
      </c>
      <c r="C3822" t="str">
        <f t="shared" si="365"/>
        <v>Sep</v>
      </c>
      <c r="D3822" t="str">
        <f t="shared" si="366"/>
        <v>2018_Sep</v>
      </c>
      <c r="E3822" s="12" t="str">
        <f t="shared" si="367"/>
        <v>16_Sep</v>
      </c>
      <c r="F3822" s="12" t="str">
        <f t="shared" si="368"/>
        <v>Sep-18</v>
      </c>
      <c r="G3822" s="12"/>
    </row>
    <row r="3823" spans="1:7">
      <c r="A3823" s="2">
        <f t="shared" si="370"/>
        <v>43360</v>
      </c>
      <c r="B3823" t="str">
        <f t="shared" si="369"/>
        <v>2018_09</v>
      </c>
      <c r="C3823" t="str">
        <f t="shared" si="365"/>
        <v>Sep</v>
      </c>
      <c r="D3823" t="str">
        <f t="shared" si="366"/>
        <v>2018_Sep</v>
      </c>
      <c r="E3823" s="12" t="str">
        <f t="shared" si="367"/>
        <v>17_Sep</v>
      </c>
      <c r="F3823" s="12" t="str">
        <f t="shared" si="368"/>
        <v>Sep-18</v>
      </c>
      <c r="G3823" s="12"/>
    </row>
    <row r="3824" spans="1:7">
      <c r="A3824" s="2">
        <f t="shared" si="370"/>
        <v>43361</v>
      </c>
      <c r="B3824" t="str">
        <f t="shared" si="369"/>
        <v>2018_09</v>
      </c>
      <c r="C3824" t="str">
        <f t="shared" si="365"/>
        <v>Sep</v>
      </c>
      <c r="D3824" t="str">
        <f t="shared" si="366"/>
        <v>2018_Sep</v>
      </c>
      <c r="E3824" s="12" t="str">
        <f t="shared" si="367"/>
        <v>18_Sep</v>
      </c>
      <c r="F3824" s="12" t="str">
        <f t="shared" si="368"/>
        <v>Sep-18</v>
      </c>
      <c r="G3824" s="12"/>
    </row>
    <row r="3825" spans="1:7">
      <c r="A3825" s="2">
        <f t="shared" si="370"/>
        <v>43362</v>
      </c>
      <c r="B3825" t="str">
        <f t="shared" si="369"/>
        <v>2018_09</v>
      </c>
      <c r="C3825" t="str">
        <f t="shared" si="365"/>
        <v>Sep</v>
      </c>
      <c r="D3825" t="str">
        <f t="shared" si="366"/>
        <v>2018_Sep</v>
      </c>
      <c r="E3825" s="12" t="str">
        <f t="shared" si="367"/>
        <v>19_Sep</v>
      </c>
      <c r="F3825" s="12" t="str">
        <f t="shared" si="368"/>
        <v>Sep-18</v>
      </c>
      <c r="G3825" s="12"/>
    </row>
    <row r="3826" spans="1:7">
      <c r="A3826" s="2">
        <f t="shared" si="370"/>
        <v>43363</v>
      </c>
      <c r="B3826" t="str">
        <f t="shared" si="369"/>
        <v>2018_09</v>
      </c>
      <c r="C3826" t="str">
        <f t="shared" si="365"/>
        <v>Sep</v>
      </c>
      <c r="D3826" t="str">
        <f t="shared" si="366"/>
        <v>2018_Sep</v>
      </c>
      <c r="E3826" s="12" t="str">
        <f t="shared" si="367"/>
        <v>20_Sep</v>
      </c>
      <c r="F3826" s="12" t="str">
        <f t="shared" si="368"/>
        <v>Sep-18</v>
      </c>
      <c r="G3826" s="12"/>
    </row>
    <row r="3827" spans="1:7">
      <c r="A3827" s="2">
        <f t="shared" si="370"/>
        <v>43364</v>
      </c>
      <c r="B3827" t="str">
        <f t="shared" si="369"/>
        <v>2018_09</v>
      </c>
      <c r="C3827" t="str">
        <f t="shared" si="365"/>
        <v>Sep</v>
      </c>
      <c r="D3827" t="str">
        <f t="shared" si="366"/>
        <v>2018_Sep</v>
      </c>
      <c r="E3827" s="12" t="str">
        <f t="shared" si="367"/>
        <v>21_Sep</v>
      </c>
      <c r="F3827" s="12" t="str">
        <f t="shared" si="368"/>
        <v>Sep-18</v>
      </c>
      <c r="G3827" s="12"/>
    </row>
    <row r="3828" spans="1:7">
      <c r="A3828" s="2">
        <f t="shared" si="370"/>
        <v>43365</v>
      </c>
      <c r="B3828" t="str">
        <f t="shared" si="369"/>
        <v>2018_09</v>
      </c>
      <c r="C3828" t="str">
        <f t="shared" si="365"/>
        <v>Sep</v>
      </c>
      <c r="D3828" t="str">
        <f t="shared" si="366"/>
        <v>2018_Sep</v>
      </c>
      <c r="E3828" s="12" t="str">
        <f t="shared" si="367"/>
        <v>22_Sep</v>
      </c>
      <c r="F3828" s="12" t="str">
        <f t="shared" si="368"/>
        <v>Sep-18</v>
      </c>
      <c r="G3828" s="12"/>
    </row>
    <row r="3829" spans="1:7">
      <c r="A3829" s="2">
        <f t="shared" si="370"/>
        <v>43366</v>
      </c>
      <c r="B3829" t="str">
        <f t="shared" si="369"/>
        <v>2018_09</v>
      </c>
      <c r="C3829" t="str">
        <f t="shared" si="365"/>
        <v>Sep</v>
      </c>
      <c r="D3829" t="str">
        <f t="shared" si="366"/>
        <v>2018_Sep</v>
      </c>
      <c r="E3829" s="12" t="str">
        <f t="shared" si="367"/>
        <v>23_Sep</v>
      </c>
      <c r="F3829" s="12" t="str">
        <f t="shared" si="368"/>
        <v>Sep-18</v>
      </c>
      <c r="G3829" s="12"/>
    </row>
    <row r="3830" spans="1:7">
      <c r="A3830" s="2">
        <f t="shared" si="370"/>
        <v>43367</v>
      </c>
      <c r="B3830" t="str">
        <f t="shared" si="369"/>
        <v>2018_09</v>
      </c>
      <c r="C3830" t="str">
        <f t="shared" si="365"/>
        <v>Sep</v>
      </c>
      <c r="D3830" t="str">
        <f t="shared" si="366"/>
        <v>2018_Sep</v>
      </c>
      <c r="E3830" s="12" t="str">
        <f t="shared" si="367"/>
        <v>24_Sep</v>
      </c>
      <c r="F3830" s="12" t="str">
        <f t="shared" si="368"/>
        <v>Sep-18</v>
      </c>
      <c r="G3830" s="12"/>
    </row>
    <row r="3831" spans="1:7">
      <c r="A3831" s="2">
        <f t="shared" si="370"/>
        <v>43368</v>
      </c>
      <c r="B3831" t="str">
        <f t="shared" si="369"/>
        <v>2018_09</v>
      </c>
      <c r="C3831" t="str">
        <f t="shared" si="365"/>
        <v>Sep</v>
      </c>
      <c r="D3831" t="str">
        <f t="shared" si="366"/>
        <v>2018_Sep</v>
      </c>
      <c r="E3831" s="12" t="str">
        <f t="shared" si="367"/>
        <v>25_Sep</v>
      </c>
      <c r="F3831" s="12" t="str">
        <f t="shared" si="368"/>
        <v>Sep-18</v>
      </c>
      <c r="G3831" s="12"/>
    </row>
    <row r="3832" spans="1:7">
      <c r="A3832" s="2">
        <f t="shared" si="370"/>
        <v>43369</v>
      </c>
      <c r="B3832" t="str">
        <f t="shared" si="369"/>
        <v>2018_09</v>
      </c>
      <c r="C3832" t="str">
        <f t="shared" si="365"/>
        <v>Sep</v>
      </c>
      <c r="D3832" t="str">
        <f t="shared" si="366"/>
        <v>2018_Sep</v>
      </c>
      <c r="E3832" s="12" t="str">
        <f t="shared" si="367"/>
        <v>26_Sep</v>
      </c>
      <c r="F3832" s="12" t="str">
        <f t="shared" si="368"/>
        <v>Sep-18</v>
      </c>
      <c r="G3832" s="12"/>
    </row>
    <row r="3833" spans="1:7">
      <c r="A3833" s="2">
        <f t="shared" si="370"/>
        <v>43370</v>
      </c>
      <c r="B3833" t="str">
        <f t="shared" si="369"/>
        <v>2018_09</v>
      </c>
      <c r="C3833" t="str">
        <f t="shared" si="365"/>
        <v>Sep</v>
      </c>
      <c r="D3833" t="str">
        <f t="shared" si="366"/>
        <v>2018_Sep</v>
      </c>
      <c r="E3833" s="12" t="str">
        <f t="shared" si="367"/>
        <v>27_Sep</v>
      </c>
      <c r="F3833" s="12" t="str">
        <f t="shared" si="368"/>
        <v>Sep-18</v>
      </c>
      <c r="G3833" s="12"/>
    </row>
    <row r="3834" spans="1:7">
      <c r="A3834" s="2">
        <f t="shared" si="370"/>
        <v>43371</v>
      </c>
      <c r="B3834" t="str">
        <f t="shared" si="369"/>
        <v>2018_09</v>
      </c>
      <c r="C3834" t="str">
        <f t="shared" si="365"/>
        <v>Sep</v>
      </c>
      <c r="D3834" t="str">
        <f t="shared" si="366"/>
        <v>2018_Sep</v>
      </c>
      <c r="E3834" s="12" t="str">
        <f t="shared" si="367"/>
        <v>28_Sep</v>
      </c>
      <c r="F3834" s="12" t="str">
        <f t="shared" si="368"/>
        <v>Sep-18</v>
      </c>
      <c r="G3834" s="12"/>
    </row>
    <row r="3835" spans="1:7">
      <c r="A3835" s="2">
        <f t="shared" si="370"/>
        <v>43372</v>
      </c>
      <c r="B3835" t="str">
        <f t="shared" si="369"/>
        <v>2018_09</v>
      </c>
      <c r="C3835" t="str">
        <f t="shared" si="365"/>
        <v>Sep</v>
      </c>
      <c r="D3835" t="str">
        <f t="shared" si="366"/>
        <v>2018_Sep</v>
      </c>
      <c r="E3835" s="12" t="str">
        <f t="shared" si="367"/>
        <v>29_Sep</v>
      </c>
      <c r="F3835" s="12" t="str">
        <f t="shared" si="368"/>
        <v>Sep-18</v>
      </c>
      <c r="G3835" s="12"/>
    </row>
    <row r="3836" spans="1:7">
      <c r="A3836" s="2">
        <f t="shared" si="370"/>
        <v>43373</v>
      </c>
      <c r="B3836" t="str">
        <f t="shared" si="369"/>
        <v>2018_09</v>
      </c>
      <c r="C3836" t="str">
        <f t="shared" si="365"/>
        <v>Sep</v>
      </c>
      <c r="D3836" t="str">
        <f t="shared" si="366"/>
        <v>2018_Sep</v>
      </c>
      <c r="E3836" s="12" t="str">
        <f t="shared" si="367"/>
        <v>30_Sep</v>
      </c>
      <c r="F3836" s="12" t="str">
        <f t="shared" si="368"/>
        <v>Sep-18</v>
      </c>
      <c r="G3836" s="12"/>
    </row>
    <row r="3837" spans="1:7">
      <c r="A3837" s="2">
        <f t="shared" si="370"/>
        <v>43374</v>
      </c>
      <c r="B3837" t="str">
        <f t="shared" si="369"/>
        <v>2018_10</v>
      </c>
      <c r="C3837" t="str">
        <f t="shared" si="365"/>
        <v>Oct</v>
      </c>
      <c r="D3837" t="str">
        <f t="shared" si="366"/>
        <v>2018_Oct</v>
      </c>
      <c r="E3837" s="12" t="str">
        <f t="shared" si="367"/>
        <v>01_Oct</v>
      </c>
      <c r="F3837" s="12" t="str">
        <f t="shared" si="368"/>
        <v>Oct-18</v>
      </c>
      <c r="G3837" s="12"/>
    </row>
    <row r="3838" spans="1:7">
      <c r="A3838" s="2">
        <f t="shared" si="370"/>
        <v>43375</v>
      </c>
      <c r="B3838" t="str">
        <f t="shared" si="369"/>
        <v>2018_10</v>
      </c>
      <c r="C3838" t="str">
        <f t="shared" si="365"/>
        <v>Oct</v>
      </c>
      <c r="D3838" t="str">
        <f t="shared" si="366"/>
        <v>2018_Oct</v>
      </c>
      <c r="E3838" s="12" t="str">
        <f t="shared" si="367"/>
        <v>02_Oct</v>
      </c>
      <c r="F3838" s="12" t="str">
        <f t="shared" si="368"/>
        <v>Oct-18</v>
      </c>
      <c r="G3838" s="12"/>
    </row>
    <row r="3839" spans="1:7">
      <c r="A3839" s="2">
        <f t="shared" si="370"/>
        <v>43376</v>
      </c>
      <c r="B3839" t="str">
        <f t="shared" si="369"/>
        <v>2018_10</v>
      </c>
      <c r="C3839" t="str">
        <f t="shared" si="365"/>
        <v>Oct</v>
      </c>
      <c r="D3839" t="str">
        <f t="shared" si="366"/>
        <v>2018_Oct</v>
      </c>
      <c r="E3839" s="12" t="str">
        <f t="shared" si="367"/>
        <v>03_Oct</v>
      </c>
      <c r="F3839" s="12" t="str">
        <f t="shared" si="368"/>
        <v>Oct-18</v>
      </c>
      <c r="G3839" s="12"/>
    </row>
    <row r="3840" spans="1:7">
      <c r="A3840" s="2">
        <f t="shared" si="370"/>
        <v>43377</v>
      </c>
      <c r="B3840" t="str">
        <f t="shared" si="369"/>
        <v>2018_10</v>
      </c>
      <c r="C3840" t="str">
        <f t="shared" si="365"/>
        <v>Oct</v>
      </c>
      <c r="D3840" t="str">
        <f t="shared" si="366"/>
        <v>2018_Oct</v>
      </c>
      <c r="E3840" s="12" t="str">
        <f t="shared" si="367"/>
        <v>04_Oct</v>
      </c>
      <c r="F3840" s="12" t="str">
        <f t="shared" si="368"/>
        <v>Oct-18</v>
      </c>
      <c r="G3840" s="12"/>
    </row>
    <row r="3841" spans="1:7">
      <c r="A3841" s="2">
        <f t="shared" si="370"/>
        <v>43378</v>
      </c>
      <c r="B3841" t="str">
        <f t="shared" si="369"/>
        <v>2018_10</v>
      </c>
      <c r="C3841" t="str">
        <f t="shared" si="365"/>
        <v>Oct</v>
      </c>
      <c r="D3841" t="str">
        <f t="shared" si="366"/>
        <v>2018_Oct</v>
      </c>
      <c r="E3841" s="12" t="str">
        <f t="shared" si="367"/>
        <v>05_Oct</v>
      </c>
      <c r="F3841" s="12" t="str">
        <f t="shared" si="368"/>
        <v>Oct-18</v>
      </c>
      <c r="G3841" s="12"/>
    </row>
    <row r="3842" spans="1:7">
      <c r="A3842" s="2">
        <f t="shared" si="370"/>
        <v>43379</v>
      </c>
      <c r="B3842" t="str">
        <f t="shared" si="369"/>
        <v>2018_10</v>
      </c>
      <c r="C3842" t="str">
        <f t="shared" ref="C3842:C3905" si="371">VLOOKUP(TEXT(MONTH(A3842),"00"),$H$2:$I$13,2,FALSE)</f>
        <v>Oct</v>
      </c>
      <c r="D3842" t="str">
        <f t="shared" si="366"/>
        <v>2018_Oct</v>
      </c>
      <c r="E3842" s="12" t="str">
        <f t="shared" si="367"/>
        <v>06_Oct</v>
      </c>
      <c r="F3842" s="12" t="str">
        <f t="shared" si="368"/>
        <v>Oct-18</v>
      </c>
      <c r="G3842" s="12"/>
    </row>
    <row r="3843" spans="1:7">
      <c r="A3843" s="2">
        <f t="shared" si="370"/>
        <v>43380</v>
      </c>
      <c r="B3843" t="str">
        <f t="shared" si="369"/>
        <v>2018_10</v>
      </c>
      <c r="C3843" t="str">
        <f t="shared" si="371"/>
        <v>Oct</v>
      </c>
      <c r="D3843" t="str">
        <f t="shared" ref="D3843:D3906" si="372">TEXT(YEAR(A3843),"0000")&amp;"_"&amp;C3843</f>
        <v>2018_Oct</v>
      </c>
      <c r="E3843" s="12" t="str">
        <f t="shared" ref="E3843:E3906" si="373">VLOOKUP(DAY(A3843),$G$2:$H$32,2,FALSE)&amp;"_"&amp;C3843</f>
        <v>07_Oct</v>
      </c>
      <c r="F3843" s="12" t="str">
        <f t="shared" si="368"/>
        <v>Oct-18</v>
      </c>
      <c r="G3843" s="12"/>
    </row>
    <row r="3844" spans="1:7">
      <c r="A3844" s="2">
        <f t="shared" si="370"/>
        <v>43381</v>
      </c>
      <c r="B3844" t="str">
        <f t="shared" si="369"/>
        <v>2018_10</v>
      </c>
      <c r="C3844" t="str">
        <f t="shared" si="371"/>
        <v>Oct</v>
      </c>
      <c r="D3844" t="str">
        <f t="shared" si="372"/>
        <v>2018_Oct</v>
      </c>
      <c r="E3844" s="12" t="str">
        <f t="shared" si="373"/>
        <v>08_Oct</v>
      </c>
      <c r="F3844" s="12" t="str">
        <f t="shared" ref="F3844:F3907" si="374">C3844&amp;"-"&amp;RIGHT(YEAR(A3844),2)</f>
        <v>Oct-18</v>
      </c>
      <c r="G3844" s="12"/>
    </row>
    <row r="3845" spans="1:7">
      <c r="A3845" s="2">
        <f t="shared" si="370"/>
        <v>43382</v>
      </c>
      <c r="B3845" t="str">
        <f t="shared" si="369"/>
        <v>2018_10</v>
      </c>
      <c r="C3845" t="str">
        <f t="shared" si="371"/>
        <v>Oct</v>
      </c>
      <c r="D3845" t="str">
        <f t="shared" si="372"/>
        <v>2018_Oct</v>
      </c>
      <c r="E3845" s="12" t="str">
        <f t="shared" si="373"/>
        <v>09_Oct</v>
      </c>
      <c r="F3845" s="12" t="str">
        <f t="shared" si="374"/>
        <v>Oct-18</v>
      </c>
      <c r="G3845" s="12"/>
    </row>
    <row r="3846" spans="1:7">
      <c r="A3846" s="2">
        <f t="shared" si="370"/>
        <v>43383</v>
      </c>
      <c r="B3846" t="str">
        <f t="shared" si="369"/>
        <v>2018_10</v>
      </c>
      <c r="C3846" t="str">
        <f t="shared" si="371"/>
        <v>Oct</v>
      </c>
      <c r="D3846" t="str">
        <f t="shared" si="372"/>
        <v>2018_Oct</v>
      </c>
      <c r="E3846" s="12" t="str">
        <f t="shared" si="373"/>
        <v>10_Oct</v>
      </c>
      <c r="F3846" s="12" t="str">
        <f t="shared" si="374"/>
        <v>Oct-18</v>
      </c>
      <c r="G3846" s="12"/>
    </row>
    <row r="3847" spans="1:7">
      <c r="A3847" s="2">
        <f t="shared" si="370"/>
        <v>43384</v>
      </c>
      <c r="B3847" t="str">
        <f t="shared" si="369"/>
        <v>2018_10</v>
      </c>
      <c r="C3847" t="str">
        <f t="shared" si="371"/>
        <v>Oct</v>
      </c>
      <c r="D3847" t="str">
        <f t="shared" si="372"/>
        <v>2018_Oct</v>
      </c>
      <c r="E3847" s="12" t="str">
        <f t="shared" si="373"/>
        <v>11_Oct</v>
      </c>
      <c r="F3847" s="12" t="str">
        <f t="shared" si="374"/>
        <v>Oct-18</v>
      </c>
      <c r="G3847" s="12"/>
    </row>
    <row r="3848" spans="1:7">
      <c r="A3848" s="2">
        <f t="shared" si="370"/>
        <v>43385</v>
      </c>
      <c r="B3848" t="str">
        <f t="shared" si="369"/>
        <v>2018_10</v>
      </c>
      <c r="C3848" t="str">
        <f t="shared" si="371"/>
        <v>Oct</v>
      </c>
      <c r="D3848" t="str">
        <f t="shared" si="372"/>
        <v>2018_Oct</v>
      </c>
      <c r="E3848" s="12" t="str">
        <f t="shared" si="373"/>
        <v>12_Oct</v>
      </c>
      <c r="F3848" s="12" t="str">
        <f t="shared" si="374"/>
        <v>Oct-18</v>
      </c>
      <c r="G3848" s="12"/>
    </row>
    <row r="3849" spans="1:7">
      <c r="A3849" s="2">
        <f t="shared" si="370"/>
        <v>43386</v>
      </c>
      <c r="B3849" t="str">
        <f t="shared" si="369"/>
        <v>2018_10</v>
      </c>
      <c r="C3849" t="str">
        <f t="shared" si="371"/>
        <v>Oct</v>
      </c>
      <c r="D3849" t="str">
        <f t="shared" si="372"/>
        <v>2018_Oct</v>
      </c>
      <c r="E3849" s="12" t="str">
        <f t="shared" si="373"/>
        <v>13_Oct</v>
      </c>
      <c r="F3849" s="12" t="str">
        <f t="shared" si="374"/>
        <v>Oct-18</v>
      </c>
      <c r="G3849" s="12"/>
    </row>
    <row r="3850" spans="1:7">
      <c r="A3850" s="2">
        <f t="shared" si="370"/>
        <v>43387</v>
      </c>
      <c r="B3850" t="str">
        <f t="shared" si="369"/>
        <v>2018_10</v>
      </c>
      <c r="C3850" t="str">
        <f t="shared" si="371"/>
        <v>Oct</v>
      </c>
      <c r="D3850" t="str">
        <f t="shared" si="372"/>
        <v>2018_Oct</v>
      </c>
      <c r="E3850" s="12" t="str">
        <f t="shared" si="373"/>
        <v>14_Oct</v>
      </c>
      <c r="F3850" s="12" t="str">
        <f t="shared" si="374"/>
        <v>Oct-18</v>
      </c>
      <c r="G3850" s="12"/>
    </row>
    <row r="3851" spans="1:7">
      <c r="A3851" s="2">
        <f t="shared" si="370"/>
        <v>43388</v>
      </c>
      <c r="B3851" t="str">
        <f t="shared" ref="B3851:B3914" si="375">TEXT(YEAR(A3851),"0000")&amp;"_"&amp;TEXT(MONTH(A3851),"00")</f>
        <v>2018_10</v>
      </c>
      <c r="C3851" t="str">
        <f t="shared" si="371"/>
        <v>Oct</v>
      </c>
      <c r="D3851" t="str">
        <f t="shared" si="372"/>
        <v>2018_Oct</v>
      </c>
      <c r="E3851" s="12" t="str">
        <f t="shared" si="373"/>
        <v>15_Oct</v>
      </c>
      <c r="F3851" s="12" t="str">
        <f t="shared" si="374"/>
        <v>Oct-18</v>
      </c>
      <c r="G3851" s="12"/>
    </row>
    <row r="3852" spans="1:7">
      <c r="A3852" s="2">
        <f t="shared" ref="A3852:A3915" si="376">A3851+1</f>
        <v>43389</v>
      </c>
      <c r="B3852" t="str">
        <f t="shared" si="375"/>
        <v>2018_10</v>
      </c>
      <c r="C3852" t="str">
        <f t="shared" si="371"/>
        <v>Oct</v>
      </c>
      <c r="D3852" t="str">
        <f t="shared" si="372"/>
        <v>2018_Oct</v>
      </c>
      <c r="E3852" s="12" t="str">
        <f t="shared" si="373"/>
        <v>16_Oct</v>
      </c>
      <c r="F3852" s="12" t="str">
        <f t="shared" si="374"/>
        <v>Oct-18</v>
      </c>
      <c r="G3852" s="12"/>
    </row>
    <row r="3853" spans="1:7">
      <c r="A3853" s="2">
        <f t="shared" si="376"/>
        <v>43390</v>
      </c>
      <c r="B3853" t="str">
        <f t="shared" si="375"/>
        <v>2018_10</v>
      </c>
      <c r="C3853" t="str">
        <f t="shared" si="371"/>
        <v>Oct</v>
      </c>
      <c r="D3853" t="str">
        <f t="shared" si="372"/>
        <v>2018_Oct</v>
      </c>
      <c r="E3853" s="12" t="str">
        <f t="shared" si="373"/>
        <v>17_Oct</v>
      </c>
      <c r="F3853" s="12" t="str">
        <f t="shared" si="374"/>
        <v>Oct-18</v>
      </c>
      <c r="G3853" s="12"/>
    </row>
    <row r="3854" spans="1:7">
      <c r="A3854" s="2">
        <f t="shared" si="376"/>
        <v>43391</v>
      </c>
      <c r="B3854" t="str">
        <f t="shared" si="375"/>
        <v>2018_10</v>
      </c>
      <c r="C3854" t="str">
        <f t="shared" si="371"/>
        <v>Oct</v>
      </c>
      <c r="D3854" t="str">
        <f t="shared" si="372"/>
        <v>2018_Oct</v>
      </c>
      <c r="E3854" s="12" t="str">
        <f t="shared" si="373"/>
        <v>18_Oct</v>
      </c>
      <c r="F3854" s="12" t="str">
        <f t="shared" si="374"/>
        <v>Oct-18</v>
      </c>
      <c r="G3854" s="12"/>
    </row>
    <row r="3855" spans="1:7">
      <c r="A3855" s="2">
        <f t="shared" si="376"/>
        <v>43392</v>
      </c>
      <c r="B3855" t="str">
        <f t="shared" si="375"/>
        <v>2018_10</v>
      </c>
      <c r="C3855" t="str">
        <f t="shared" si="371"/>
        <v>Oct</v>
      </c>
      <c r="D3855" t="str">
        <f t="shared" si="372"/>
        <v>2018_Oct</v>
      </c>
      <c r="E3855" s="12" t="str">
        <f t="shared" si="373"/>
        <v>19_Oct</v>
      </c>
      <c r="F3855" s="12" t="str">
        <f t="shared" si="374"/>
        <v>Oct-18</v>
      </c>
      <c r="G3855" s="12"/>
    </row>
    <row r="3856" spans="1:7">
      <c r="A3856" s="2">
        <f t="shared" si="376"/>
        <v>43393</v>
      </c>
      <c r="B3856" t="str">
        <f t="shared" si="375"/>
        <v>2018_10</v>
      </c>
      <c r="C3856" t="str">
        <f t="shared" si="371"/>
        <v>Oct</v>
      </c>
      <c r="D3856" t="str">
        <f t="shared" si="372"/>
        <v>2018_Oct</v>
      </c>
      <c r="E3856" s="12" t="str">
        <f t="shared" si="373"/>
        <v>20_Oct</v>
      </c>
      <c r="F3856" s="12" t="str">
        <f t="shared" si="374"/>
        <v>Oct-18</v>
      </c>
      <c r="G3856" s="12"/>
    </row>
    <row r="3857" spans="1:7">
      <c r="A3857" s="2">
        <f t="shared" si="376"/>
        <v>43394</v>
      </c>
      <c r="B3857" t="str">
        <f t="shared" si="375"/>
        <v>2018_10</v>
      </c>
      <c r="C3857" t="str">
        <f t="shared" si="371"/>
        <v>Oct</v>
      </c>
      <c r="D3857" t="str">
        <f t="shared" si="372"/>
        <v>2018_Oct</v>
      </c>
      <c r="E3857" s="12" t="str">
        <f t="shared" si="373"/>
        <v>21_Oct</v>
      </c>
      <c r="F3857" s="12" t="str">
        <f t="shared" si="374"/>
        <v>Oct-18</v>
      </c>
      <c r="G3857" s="12"/>
    </row>
    <row r="3858" spans="1:7">
      <c r="A3858" s="2">
        <f t="shared" si="376"/>
        <v>43395</v>
      </c>
      <c r="B3858" t="str">
        <f t="shared" si="375"/>
        <v>2018_10</v>
      </c>
      <c r="C3858" t="str">
        <f t="shared" si="371"/>
        <v>Oct</v>
      </c>
      <c r="D3858" t="str">
        <f t="shared" si="372"/>
        <v>2018_Oct</v>
      </c>
      <c r="E3858" s="12" t="str">
        <f t="shared" si="373"/>
        <v>22_Oct</v>
      </c>
      <c r="F3858" s="12" t="str">
        <f t="shared" si="374"/>
        <v>Oct-18</v>
      </c>
      <c r="G3858" s="12"/>
    </row>
    <row r="3859" spans="1:7">
      <c r="A3859" s="2">
        <f t="shared" si="376"/>
        <v>43396</v>
      </c>
      <c r="B3859" t="str">
        <f t="shared" si="375"/>
        <v>2018_10</v>
      </c>
      <c r="C3859" t="str">
        <f t="shared" si="371"/>
        <v>Oct</v>
      </c>
      <c r="D3859" t="str">
        <f t="shared" si="372"/>
        <v>2018_Oct</v>
      </c>
      <c r="E3859" s="12" t="str">
        <f t="shared" si="373"/>
        <v>23_Oct</v>
      </c>
      <c r="F3859" s="12" t="str">
        <f t="shared" si="374"/>
        <v>Oct-18</v>
      </c>
      <c r="G3859" s="12"/>
    </row>
    <row r="3860" spans="1:7">
      <c r="A3860" s="2">
        <f t="shared" si="376"/>
        <v>43397</v>
      </c>
      <c r="B3860" t="str">
        <f t="shared" si="375"/>
        <v>2018_10</v>
      </c>
      <c r="C3860" t="str">
        <f t="shared" si="371"/>
        <v>Oct</v>
      </c>
      <c r="D3860" t="str">
        <f t="shared" si="372"/>
        <v>2018_Oct</v>
      </c>
      <c r="E3860" s="12" t="str">
        <f t="shared" si="373"/>
        <v>24_Oct</v>
      </c>
      <c r="F3860" s="12" t="str">
        <f t="shared" si="374"/>
        <v>Oct-18</v>
      </c>
      <c r="G3860" s="12"/>
    </row>
    <row r="3861" spans="1:7">
      <c r="A3861" s="2">
        <f t="shared" si="376"/>
        <v>43398</v>
      </c>
      <c r="B3861" t="str">
        <f t="shared" si="375"/>
        <v>2018_10</v>
      </c>
      <c r="C3861" t="str">
        <f t="shared" si="371"/>
        <v>Oct</v>
      </c>
      <c r="D3861" t="str">
        <f t="shared" si="372"/>
        <v>2018_Oct</v>
      </c>
      <c r="E3861" s="12" t="str">
        <f t="shared" si="373"/>
        <v>25_Oct</v>
      </c>
      <c r="F3861" s="12" t="str">
        <f t="shared" si="374"/>
        <v>Oct-18</v>
      </c>
      <c r="G3861" s="12"/>
    </row>
    <row r="3862" spans="1:7">
      <c r="A3862" s="2">
        <f t="shared" si="376"/>
        <v>43399</v>
      </c>
      <c r="B3862" t="str">
        <f t="shared" si="375"/>
        <v>2018_10</v>
      </c>
      <c r="C3862" t="str">
        <f t="shared" si="371"/>
        <v>Oct</v>
      </c>
      <c r="D3862" t="str">
        <f t="shared" si="372"/>
        <v>2018_Oct</v>
      </c>
      <c r="E3862" s="12" t="str">
        <f t="shared" si="373"/>
        <v>26_Oct</v>
      </c>
      <c r="F3862" s="12" t="str">
        <f t="shared" si="374"/>
        <v>Oct-18</v>
      </c>
      <c r="G3862" s="12"/>
    </row>
    <row r="3863" spans="1:7">
      <c r="A3863" s="2">
        <f t="shared" si="376"/>
        <v>43400</v>
      </c>
      <c r="B3863" t="str">
        <f t="shared" si="375"/>
        <v>2018_10</v>
      </c>
      <c r="C3863" t="str">
        <f t="shared" si="371"/>
        <v>Oct</v>
      </c>
      <c r="D3863" t="str">
        <f t="shared" si="372"/>
        <v>2018_Oct</v>
      </c>
      <c r="E3863" s="12" t="str">
        <f t="shared" si="373"/>
        <v>27_Oct</v>
      </c>
      <c r="F3863" s="12" t="str">
        <f t="shared" si="374"/>
        <v>Oct-18</v>
      </c>
      <c r="G3863" s="12"/>
    </row>
    <row r="3864" spans="1:7">
      <c r="A3864" s="2">
        <f t="shared" si="376"/>
        <v>43401</v>
      </c>
      <c r="B3864" t="str">
        <f t="shared" si="375"/>
        <v>2018_10</v>
      </c>
      <c r="C3864" t="str">
        <f t="shared" si="371"/>
        <v>Oct</v>
      </c>
      <c r="D3864" t="str">
        <f t="shared" si="372"/>
        <v>2018_Oct</v>
      </c>
      <c r="E3864" s="12" t="str">
        <f t="shared" si="373"/>
        <v>28_Oct</v>
      </c>
      <c r="F3864" s="12" t="str">
        <f t="shared" si="374"/>
        <v>Oct-18</v>
      </c>
      <c r="G3864" s="12"/>
    </row>
    <row r="3865" spans="1:7">
      <c r="A3865" s="2">
        <f t="shared" si="376"/>
        <v>43402</v>
      </c>
      <c r="B3865" t="str">
        <f t="shared" si="375"/>
        <v>2018_10</v>
      </c>
      <c r="C3865" t="str">
        <f t="shared" si="371"/>
        <v>Oct</v>
      </c>
      <c r="D3865" t="str">
        <f t="shared" si="372"/>
        <v>2018_Oct</v>
      </c>
      <c r="E3865" s="12" t="str">
        <f t="shared" si="373"/>
        <v>29_Oct</v>
      </c>
      <c r="F3865" s="12" t="str">
        <f t="shared" si="374"/>
        <v>Oct-18</v>
      </c>
      <c r="G3865" s="12"/>
    </row>
    <row r="3866" spans="1:7">
      <c r="A3866" s="2">
        <f t="shared" si="376"/>
        <v>43403</v>
      </c>
      <c r="B3866" t="str">
        <f t="shared" si="375"/>
        <v>2018_10</v>
      </c>
      <c r="C3866" t="str">
        <f t="shared" si="371"/>
        <v>Oct</v>
      </c>
      <c r="D3866" t="str">
        <f t="shared" si="372"/>
        <v>2018_Oct</v>
      </c>
      <c r="E3866" s="12" t="str">
        <f t="shared" si="373"/>
        <v>30_Oct</v>
      </c>
      <c r="F3866" s="12" t="str">
        <f t="shared" si="374"/>
        <v>Oct-18</v>
      </c>
      <c r="G3866" s="12"/>
    </row>
    <row r="3867" spans="1:7">
      <c r="A3867" s="2">
        <f t="shared" si="376"/>
        <v>43404</v>
      </c>
      <c r="B3867" t="str">
        <f t="shared" si="375"/>
        <v>2018_10</v>
      </c>
      <c r="C3867" t="str">
        <f t="shared" si="371"/>
        <v>Oct</v>
      </c>
      <c r="D3867" t="str">
        <f t="shared" si="372"/>
        <v>2018_Oct</v>
      </c>
      <c r="E3867" s="12" t="str">
        <f t="shared" si="373"/>
        <v>31_Oct</v>
      </c>
      <c r="F3867" s="12" t="str">
        <f t="shared" si="374"/>
        <v>Oct-18</v>
      </c>
      <c r="G3867" s="12"/>
    </row>
    <row r="3868" spans="1:7">
      <c r="A3868" s="2">
        <f t="shared" si="376"/>
        <v>43405</v>
      </c>
      <c r="B3868" t="str">
        <f t="shared" si="375"/>
        <v>2018_11</v>
      </c>
      <c r="C3868" t="str">
        <f t="shared" si="371"/>
        <v>Nov</v>
      </c>
      <c r="D3868" t="str">
        <f t="shared" si="372"/>
        <v>2018_Nov</v>
      </c>
      <c r="E3868" s="12" t="str">
        <f t="shared" si="373"/>
        <v>01_Nov</v>
      </c>
      <c r="F3868" s="12" t="str">
        <f t="shared" si="374"/>
        <v>Nov-18</v>
      </c>
      <c r="G3868" s="12"/>
    </row>
    <row r="3869" spans="1:7">
      <c r="A3869" s="2">
        <f t="shared" si="376"/>
        <v>43406</v>
      </c>
      <c r="B3869" t="str">
        <f t="shared" si="375"/>
        <v>2018_11</v>
      </c>
      <c r="C3869" t="str">
        <f t="shared" si="371"/>
        <v>Nov</v>
      </c>
      <c r="D3869" t="str">
        <f t="shared" si="372"/>
        <v>2018_Nov</v>
      </c>
      <c r="E3869" s="12" t="str">
        <f t="shared" si="373"/>
        <v>02_Nov</v>
      </c>
      <c r="F3869" s="12" t="str">
        <f t="shared" si="374"/>
        <v>Nov-18</v>
      </c>
      <c r="G3869" s="12"/>
    </row>
    <row r="3870" spans="1:7">
      <c r="A3870" s="2">
        <f t="shared" si="376"/>
        <v>43407</v>
      </c>
      <c r="B3870" t="str">
        <f t="shared" si="375"/>
        <v>2018_11</v>
      </c>
      <c r="C3870" t="str">
        <f t="shared" si="371"/>
        <v>Nov</v>
      </c>
      <c r="D3870" t="str">
        <f t="shared" si="372"/>
        <v>2018_Nov</v>
      </c>
      <c r="E3870" s="12" t="str">
        <f t="shared" si="373"/>
        <v>03_Nov</v>
      </c>
      <c r="F3870" s="12" t="str">
        <f t="shared" si="374"/>
        <v>Nov-18</v>
      </c>
      <c r="G3870" s="12"/>
    </row>
    <row r="3871" spans="1:7">
      <c r="A3871" s="2">
        <f t="shared" si="376"/>
        <v>43408</v>
      </c>
      <c r="B3871" t="str">
        <f t="shared" si="375"/>
        <v>2018_11</v>
      </c>
      <c r="C3871" t="str">
        <f t="shared" si="371"/>
        <v>Nov</v>
      </c>
      <c r="D3871" t="str">
        <f t="shared" si="372"/>
        <v>2018_Nov</v>
      </c>
      <c r="E3871" s="12" t="str">
        <f t="shared" si="373"/>
        <v>04_Nov</v>
      </c>
      <c r="F3871" s="12" t="str">
        <f t="shared" si="374"/>
        <v>Nov-18</v>
      </c>
      <c r="G3871" s="12"/>
    </row>
    <row r="3872" spans="1:7">
      <c r="A3872" s="2">
        <f t="shared" si="376"/>
        <v>43409</v>
      </c>
      <c r="B3872" t="str">
        <f t="shared" si="375"/>
        <v>2018_11</v>
      </c>
      <c r="C3872" t="str">
        <f t="shared" si="371"/>
        <v>Nov</v>
      </c>
      <c r="D3872" t="str">
        <f t="shared" si="372"/>
        <v>2018_Nov</v>
      </c>
      <c r="E3872" s="12" t="str">
        <f t="shared" si="373"/>
        <v>05_Nov</v>
      </c>
      <c r="F3872" s="12" t="str">
        <f t="shared" si="374"/>
        <v>Nov-18</v>
      </c>
      <c r="G3872" s="12"/>
    </row>
    <row r="3873" spans="1:7">
      <c r="A3873" s="2">
        <f t="shared" si="376"/>
        <v>43410</v>
      </c>
      <c r="B3873" t="str">
        <f t="shared" si="375"/>
        <v>2018_11</v>
      </c>
      <c r="C3873" t="str">
        <f t="shared" si="371"/>
        <v>Nov</v>
      </c>
      <c r="D3873" t="str">
        <f t="shared" si="372"/>
        <v>2018_Nov</v>
      </c>
      <c r="E3873" s="12" t="str">
        <f t="shared" si="373"/>
        <v>06_Nov</v>
      </c>
      <c r="F3873" s="12" t="str">
        <f t="shared" si="374"/>
        <v>Nov-18</v>
      </c>
      <c r="G3873" s="12"/>
    </row>
    <row r="3874" spans="1:7">
      <c r="A3874" s="2">
        <f t="shared" si="376"/>
        <v>43411</v>
      </c>
      <c r="B3874" t="str">
        <f t="shared" si="375"/>
        <v>2018_11</v>
      </c>
      <c r="C3874" t="str">
        <f t="shared" si="371"/>
        <v>Nov</v>
      </c>
      <c r="D3874" t="str">
        <f t="shared" si="372"/>
        <v>2018_Nov</v>
      </c>
      <c r="E3874" s="12" t="str">
        <f t="shared" si="373"/>
        <v>07_Nov</v>
      </c>
      <c r="F3874" s="12" t="str">
        <f t="shared" si="374"/>
        <v>Nov-18</v>
      </c>
      <c r="G3874" s="12"/>
    </row>
    <row r="3875" spans="1:7">
      <c r="A3875" s="2">
        <f t="shared" si="376"/>
        <v>43412</v>
      </c>
      <c r="B3875" t="str">
        <f t="shared" si="375"/>
        <v>2018_11</v>
      </c>
      <c r="C3875" t="str">
        <f t="shared" si="371"/>
        <v>Nov</v>
      </c>
      <c r="D3875" t="str">
        <f t="shared" si="372"/>
        <v>2018_Nov</v>
      </c>
      <c r="E3875" s="12" t="str">
        <f t="shared" si="373"/>
        <v>08_Nov</v>
      </c>
      <c r="F3875" s="12" t="str">
        <f t="shared" si="374"/>
        <v>Nov-18</v>
      </c>
      <c r="G3875" s="12"/>
    </row>
    <row r="3876" spans="1:7">
      <c r="A3876" s="2">
        <f t="shared" si="376"/>
        <v>43413</v>
      </c>
      <c r="B3876" t="str">
        <f t="shared" si="375"/>
        <v>2018_11</v>
      </c>
      <c r="C3876" t="str">
        <f t="shared" si="371"/>
        <v>Nov</v>
      </c>
      <c r="D3876" t="str">
        <f t="shared" si="372"/>
        <v>2018_Nov</v>
      </c>
      <c r="E3876" s="12" t="str">
        <f t="shared" si="373"/>
        <v>09_Nov</v>
      </c>
      <c r="F3876" s="12" t="str">
        <f t="shared" si="374"/>
        <v>Nov-18</v>
      </c>
      <c r="G3876" s="12"/>
    </row>
    <row r="3877" spans="1:7">
      <c r="A3877" s="2">
        <f t="shared" si="376"/>
        <v>43414</v>
      </c>
      <c r="B3877" t="str">
        <f t="shared" si="375"/>
        <v>2018_11</v>
      </c>
      <c r="C3877" t="str">
        <f t="shared" si="371"/>
        <v>Nov</v>
      </c>
      <c r="D3877" t="str">
        <f t="shared" si="372"/>
        <v>2018_Nov</v>
      </c>
      <c r="E3877" s="12" t="str">
        <f t="shared" si="373"/>
        <v>10_Nov</v>
      </c>
      <c r="F3877" s="12" t="str">
        <f t="shared" si="374"/>
        <v>Nov-18</v>
      </c>
      <c r="G3877" s="12"/>
    </row>
    <row r="3878" spans="1:7">
      <c r="A3878" s="2">
        <f t="shared" si="376"/>
        <v>43415</v>
      </c>
      <c r="B3878" t="str">
        <f t="shared" si="375"/>
        <v>2018_11</v>
      </c>
      <c r="C3878" t="str">
        <f t="shared" si="371"/>
        <v>Nov</v>
      </c>
      <c r="D3878" t="str">
        <f t="shared" si="372"/>
        <v>2018_Nov</v>
      </c>
      <c r="E3878" s="12" t="str">
        <f t="shared" si="373"/>
        <v>11_Nov</v>
      </c>
      <c r="F3878" s="12" t="str">
        <f t="shared" si="374"/>
        <v>Nov-18</v>
      </c>
      <c r="G3878" s="12"/>
    </row>
    <row r="3879" spans="1:7">
      <c r="A3879" s="2">
        <f t="shared" si="376"/>
        <v>43416</v>
      </c>
      <c r="B3879" t="str">
        <f t="shared" si="375"/>
        <v>2018_11</v>
      </c>
      <c r="C3879" t="str">
        <f t="shared" si="371"/>
        <v>Nov</v>
      </c>
      <c r="D3879" t="str">
        <f t="shared" si="372"/>
        <v>2018_Nov</v>
      </c>
      <c r="E3879" s="12" t="str">
        <f t="shared" si="373"/>
        <v>12_Nov</v>
      </c>
      <c r="F3879" s="12" t="str">
        <f t="shared" si="374"/>
        <v>Nov-18</v>
      </c>
      <c r="G3879" s="12"/>
    </row>
    <row r="3880" spans="1:7">
      <c r="A3880" s="2">
        <f t="shared" si="376"/>
        <v>43417</v>
      </c>
      <c r="B3880" t="str">
        <f t="shared" si="375"/>
        <v>2018_11</v>
      </c>
      <c r="C3880" t="str">
        <f t="shared" si="371"/>
        <v>Nov</v>
      </c>
      <c r="D3880" t="str">
        <f t="shared" si="372"/>
        <v>2018_Nov</v>
      </c>
      <c r="E3880" s="12" t="str">
        <f t="shared" si="373"/>
        <v>13_Nov</v>
      </c>
      <c r="F3880" s="12" t="str">
        <f t="shared" si="374"/>
        <v>Nov-18</v>
      </c>
      <c r="G3880" s="12"/>
    </row>
    <row r="3881" spans="1:7">
      <c r="A3881" s="2">
        <f t="shared" si="376"/>
        <v>43418</v>
      </c>
      <c r="B3881" t="str">
        <f t="shared" si="375"/>
        <v>2018_11</v>
      </c>
      <c r="C3881" t="str">
        <f t="shared" si="371"/>
        <v>Nov</v>
      </c>
      <c r="D3881" t="str">
        <f t="shared" si="372"/>
        <v>2018_Nov</v>
      </c>
      <c r="E3881" s="12" t="str">
        <f t="shared" si="373"/>
        <v>14_Nov</v>
      </c>
      <c r="F3881" s="12" t="str">
        <f t="shared" si="374"/>
        <v>Nov-18</v>
      </c>
      <c r="G3881" s="12"/>
    </row>
    <row r="3882" spans="1:7">
      <c r="A3882" s="2">
        <f t="shared" si="376"/>
        <v>43419</v>
      </c>
      <c r="B3882" t="str">
        <f t="shared" si="375"/>
        <v>2018_11</v>
      </c>
      <c r="C3882" t="str">
        <f t="shared" si="371"/>
        <v>Nov</v>
      </c>
      <c r="D3882" t="str">
        <f t="shared" si="372"/>
        <v>2018_Nov</v>
      </c>
      <c r="E3882" s="12" t="str">
        <f t="shared" si="373"/>
        <v>15_Nov</v>
      </c>
      <c r="F3882" s="12" t="str">
        <f t="shared" si="374"/>
        <v>Nov-18</v>
      </c>
      <c r="G3882" s="12"/>
    </row>
    <row r="3883" spans="1:7">
      <c r="A3883" s="2">
        <f t="shared" si="376"/>
        <v>43420</v>
      </c>
      <c r="B3883" t="str">
        <f t="shared" si="375"/>
        <v>2018_11</v>
      </c>
      <c r="C3883" t="str">
        <f t="shared" si="371"/>
        <v>Nov</v>
      </c>
      <c r="D3883" t="str">
        <f t="shared" si="372"/>
        <v>2018_Nov</v>
      </c>
      <c r="E3883" s="12" t="str">
        <f t="shared" si="373"/>
        <v>16_Nov</v>
      </c>
      <c r="F3883" s="12" t="str">
        <f t="shared" si="374"/>
        <v>Nov-18</v>
      </c>
      <c r="G3883" s="12"/>
    </row>
    <row r="3884" spans="1:7">
      <c r="A3884" s="2">
        <f t="shared" si="376"/>
        <v>43421</v>
      </c>
      <c r="B3884" t="str">
        <f t="shared" si="375"/>
        <v>2018_11</v>
      </c>
      <c r="C3884" t="str">
        <f t="shared" si="371"/>
        <v>Nov</v>
      </c>
      <c r="D3884" t="str">
        <f t="shared" si="372"/>
        <v>2018_Nov</v>
      </c>
      <c r="E3884" s="12" t="str">
        <f t="shared" si="373"/>
        <v>17_Nov</v>
      </c>
      <c r="F3884" s="12" t="str">
        <f t="shared" si="374"/>
        <v>Nov-18</v>
      </c>
      <c r="G3884" s="12"/>
    </row>
    <row r="3885" spans="1:7">
      <c r="A3885" s="2">
        <f t="shared" si="376"/>
        <v>43422</v>
      </c>
      <c r="B3885" t="str">
        <f t="shared" si="375"/>
        <v>2018_11</v>
      </c>
      <c r="C3885" t="str">
        <f t="shared" si="371"/>
        <v>Nov</v>
      </c>
      <c r="D3885" t="str">
        <f t="shared" si="372"/>
        <v>2018_Nov</v>
      </c>
      <c r="E3885" s="12" t="str">
        <f t="shared" si="373"/>
        <v>18_Nov</v>
      </c>
      <c r="F3885" s="12" t="str">
        <f t="shared" si="374"/>
        <v>Nov-18</v>
      </c>
      <c r="G3885" s="12"/>
    </row>
    <row r="3886" spans="1:7">
      <c r="A3886" s="2">
        <f t="shared" si="376"/>
        <v>43423</v>
      </c>
      <c r="B3886" t="str">
        <f t="shared" si="375"/>
        <v>2018_11</v>
      </c>
      <c r="C3886" t="str">
        <f t="shared" si="371"/>
        <v>Nov</v>
      </c>
      <c r="D3886" t="str">
        <f t="shared" si="372"/>
        <v>2018_Nov</v>
      </c>
      <c r="E3886" s="12" t="str">
        <f t="shared" si="373"/>
        <v>19_Nov</v>
      </c>
      <c r="F3886" s="12" t="str">
        <f t="shared" si="374"/>
        <v>Nov-18</v>
      </c>
      <c r="G3886" s="12"/>
    </row>
    <row r="3887" spans="1:7">
      <c r="A3887" s="2">
        <f t="shared" si="376"/>
        <v>43424</v>
      </c>
      <c r="B3887" t="str">
        <f t="shared" si="375"/>
        <v>2018_11</v>
      </c>
      <c r="C3887" t="str">
        <f t="shared" si="371"/>
        <v>Nov</v>
      </c>
      <c r="D3887" t="str">
        <f t="shared" si="372"/>
        <v>2018_Nov</v>
      </c>
      <c r="E3887" s="12" t="str">
        <f t="shared" si="373"/>
        <v>20_Nov</v>
      </c>
      <c r="F3887" s="12" t="str">
        <f t="shared" si="374"/>
        <v>Nov-18</v>
      </c>
      <c r="G3887" s="12"/>
    </row>
    <row r="3888" spans="1:7">
      <c r="A3888" s="2">
        <f t="shared" si="376"/>
        <v>43425</v>
      </c>
      <c r="B3888" t="str">
        <f t="shared" si="375"/>
        <v>2018_11</v>
      </c>
      <c r="C3888" t="str">
        <f t="shared" si="371"/>
        <v>Nov</v>
      </c>
      <c r="D3888" t="str">
        <f t="shared" si="372"/>
        <v>2018_Nov</v>
      </c>
      <c r="E3888" s="12" t="str">
        <f t="shared" si="373"/>
        <v>21_Nov</v>
      </c>
      <c r="F3888" s="12" t="str">
        <f t="shared" si="374"/>
        <v>Nov-18</v>
      </c>
      <c r="G3888" s="12"/>
    </row>
    <row r="3889" spans="1:7">
      <c r="A3889" s="2">
        <f t="shared" si="376"/>
        <v>43426</v>
      </c>
      <c r="B3889" t="str">
        <f t="shared" si="375"/>
        <v>2018_11</v>
      </c>
      <c r="C3889" t="str">
        <f t="shared" si="371"/>
        <v>Nov</v>
      </c>
      <c r="D3889" t="str">
        <f t="shared" si="372"/>
        <v>2018_Nov</v>
      </c>
      <c r="E3889" s="12" t="str">
        <f t="shared" si="373"/>
        <v>22_Nov</v>
      </c>
      <c r="F3889" s="12" t="str">
        <f t="shared" si="374"/>
        <v>Nov-18</v>
      </c>
      <c r="G3889" s="12"/>
    </row>
    <row r="3890" spans="1:7">
      <c r="A3890" s="2">
        <f t="shared" si="376"/>
        <v>43427</v>
      </c>
      <c r="B3890" t="str">
        <f t="shared" si="375"/>
        <v>2018_11</v>
      </c>
      <c r="C3890" t="str">
        <f t="shared" si="371"/>
        <v>Nov</v>
      </c>
      <c r="D3890" t="str">
        <f t="shared" si="372"/>
        <v>2018_Nov</v>
      </c>
      <c r="E3890" s="12" t="str">
        <f t="shared" si="373"/>
        <v>23_Nov</v>
      </c>
      <c r="F3890" s="12" t="str">
        <f t="shared" si="374"/>
        <v>Nov-18</v>
      </c>
      <c r="G3890" s="12"/>
    </row>
    <row r="3891" spans="1:7">
      <c r="A3891" s="2">
        <f t="shared" si="376"/>
        <v>43428</v>
      </c>
      <c r="B3891" t="str">
        <f t="shared" si="375"/>
        <v>2018_11</v>
      </c>
      <c r="C3891" t="str">
        <f t="shared" si="371"/>
        <v>Nov</v>
      </c>
      <c r="D3891" t="str">
        <f t="shared" si="372"/>
        <v>2018_Nov</v>
      </c>
      <c r="E3891" s="12" t="str">
        <f t="shared" si="373"/>
        <v>24_Nov</v>
      </c>
      <c r="F3891" s="12" t="str">
        <f t="shared" si="374"/>
        <v>Nov-18</v>
      </c>
      <c r="G3891" s="12"/>
    </row>
    <row r="3892" spans="1:7">
      <c r="A3892" s="2">
        <f t="shared" si="376"/>
        <v>43429</v>
      </c>
      <c r="B3892" t="str">
        <f t="shared" si="375"/>
        <v>2018_11</v>
      </c>
      <c r="C3892" t="str">
        <f t="shared" si="371"/>
        <v>Nov</v>
      </c>
      <c r="D3892" t="str">
        <f t="shared" si="372"/>
        <v>2018_Nov</v>
      </c>
      <c r="E3892" s="12" t="str">
        <f t="shared" si="373"/>
        <v>25_Nov</v>
      </c>
      <c r="F3892" s="12" t="str">
        <f t="shared" si="374"/>
        <v>Nov-18</v>
      </c>
      <c r="G3892" s="12"/>
    </row>
    <row r="3893" spans="1:7">
      <c r="A3893" s="2">
        <f t="shared" si="376"/>
        <v>43430</v>
      </c>
      <c r="B3893" t="str">
        <f t="shared" si="375"/>
        <v>2018_11</v>
      </c>
      <c r="C3893" t="str">
        <f t="shared" si="371"/>
        <v>Nov</v>
      </c>
      <c r="D3893" t="str">
        <f t="shared" si="372"/>
        <v>2018_Nov</v>
      </c>
      <c r="E3893" s="12" t="str">
        <f t="shared" si="373"/>
        <v>26_Nov</v>
      </c>
      <c r="F3893" s="12" t="str">
        <f t="shared" si="374"/>
        <v>Nov-18</v>
      </c>
      <c r="G3893" s="12"/>
    </row>
    <row r="3894" spans="1:7">
      <c r="A3894" s="2">
        <f t="shared" si="376"/>
        <v>43431</v>
      </c>
      <c r="B3894" t="str">
        <f t="shared" si="375"/>
        <v>2018_11</v>
      </c>
      <c r="C3894" t="str">
        <f t="shared" si="371"/>
        <v>Nov</v>
      </c>
      <c r="D3894" t="str">
        <f t="shared" si="372"/>
        <v>2018_Nov</v>
      </c>
      <c r="E3894" s="12" t="str">
        <f t="shared" si="373"/>
        <v>27_Nov</v>
      </c>
      <c r="F3894" s="12" t="str">
        <f t="shared" si="374"/>
        <v>Nov-18</v>
      </c>
      <c r="G3894" s="12"/>
    </row>
    <row r="3895" spans="1:7">
      <c r="A3895" s="2">
        <f t="shared" si="376"/>
        <v>43432</v>
      </c>
      <c r="B3895" t="str">
        <f t="shared" si="375"/>
        <v>2018_11</v>
      </c>
      <c r="C3895" t="str">
        <f t="shared" si="371"/>
        <v>Nov</v>
      </c>
      <c r="D3895" t="str">
        <f t="shared" si="372"/>
        <v>2018_Nov</v>
      </c>
      <c r="E3895" s="12" t="str">
        <f t="shared" si="373"/>
        <v>28_Nov</v>
      </c>
      <c r="F3895" s="12" t="str">
        <f t="shared" si="374"/>
        <v>Nov-18</v>
      </c>
      <c r="G3895" s="12"/>
    </row>
    <row r="3896" spans="1:7">
      <c r="A3896" s="2">
        <f t="shared" si="376"/>
        <v>43433</v>
      </c>
      <c r="B3896" t="str">
        <f t="shared" si="375"/>
        <v>2018_11</v>
      </c>
      <c r="C3896" t="str">
        <f t="shared" si="371"/>
        <v>Nov</v>
      </c>
      <c r="D3896" t="str">
        <f t="shared" si="372"/>
        <v>2018_Nov</v>
      </c>
      <c r="E3896" s="12" t="str">
        <f t="shared" si="373"/>
        <v>29_Nov</v>
      </c>
      <c r="F3896" s="12" t="str">
        <f t="shared" si="374"/>
        <v>Nov-18</v>
      </c>
      <c r="G3896" s="12"/>
    </row>
    <row r="3897" spans="1:7">
      <c r="A3897" s="2">
        <f t="shared" si="376"/>
        <v>43434</v>
      </c>
      <c r="B3897" t="str">
        <f t="shared" si="375"/>
        <v>2018_11</v>
      </c>
      <c r="C3897" t="str">
        <f t="shared" si="371"/>
        <v>Nov</v>
      </c>
      <c r="D3897" t="str">
        <f t="shared" si="372"/>
        <v>2018_Nov</v>
      </c>
      <c r="E3897" s="12" t="str">
        <f t="shared" si="373"/>
        <v>30_Nov</v>
      </c>
      <c r="F3897" s="12" t="str">
        <f t="shared" si="374"/>
        <v>Nov-18</v>
      </c>
      <c r="G3897" s="12"/>
    </row>
    <row r="3898" spans="1:7">
      <c r="A3898" s="2">
        <f t="shared" si="376"/>
        <v>43435</v>
      </c>
      <c r="B3898" t="str">
        <f t="shared" si="375"/>
        <v>2018_12</v>
      </c>
      <c r="C3898" t="str">
        <f t="shared" si="371"/>
        <v>Dec</v>
      </c>
      <c r="D3898" t="str">
        <f t="shared" si="372"/>
        <v>2018_Dec</v>
      </c>
      <c r="E3898" s="12" t="str">
        <f t="shared" si="373"/>
        <v>01_Dec</v>
      </c>
      <c r="F3898" s="12" t="str">
        <f t="shared" si="374"/>
        <v>Dec-18</v>
      </c>
      <c r="G3898" s="12"/>
    </row>
    <row r="3899" spans="1:7">
      <c r="A3899" s="2">
        <f t="shared" si="376"/>
        <v>43436</v>
      </c>
      <c r="B3899" t="str">
        <f t="shared" si="375"/>
        <v>2018_12</v>
      </c>
      <c r="C3899" t="str">
        <f t="shared" si="371"/>
        <v>Dec</v>
      </c>
      <c r="D3899" t="str">
        <f t="shared" si="372"/>
        <v>2018_Dec</v>
      </c>
      <c r="E3899" s="12" t="str">
        <f t="shared" si="373"/>
        <v>02_Dec</v>
      </c>
      <c r="F3899" s="12" t="str">
        <f t="shared" si="374"/>
        <v>Dec-18</v>
      </c>
      <c r="G3899" s="12"/>
    </row>
    <row r="3900" spans="1:7">
      <c r="A3900" s="2">
        <f t="shared" si="376"/>
        <v>43437</v>
      </c>
      <c r="B3900" t="str">
        <f t="shared" si="375"/>
        <v>2018_12</v>
      </c>
      <c r="C3900" t="str">
        <f t="shared" si="371"/>
        <v>Dec</v>
      </c>
      <c r="D3900" t="str">
        <f t="shared" si="372"/>
        <v>2018_Dec</v>
      </c>
      <c r="E3900" s="12" t="str">
        <f t="shared" si="373"/>
        <v>03_Dec</v>
      </c>
      <c r="F3900" s="12" t="str">
        <f t="shared" si="374"/>
        <v>Dec-18</v>
      </c>
      <c r="G3900" s="12"/>
    </row>
    <row r="3901" spans="1:7">
      <c r="A3901" s="2">
        <f t="shared" si="376"/>
        <v>43438</v>
      </c>
      <c r="B3901" t="str">
        <f t="shared" si="375"/>
        <v>2018_12</v>
      </c>
      <c r="C3901" t="str">
        <f t="shared" si="371"/>
        <v>Dec</v>
      </c>
      <c r="D3901" t="str">
        <f t="shared" si="372"/>
        <v>2018_Dec</v>
      </c>
      <c r="E3901" s="12" t="str">
        <f t="shared" si="373"/>
        <v>04_Dec</v>
      </c>
      <c r="F3901" s="12" t="str">
        <f t="shared" si="374"/>
        <v>Dec-18</v>
      </c>
      <c r="G3901" s="12"/>
    </row>
    <row r="3902" spans="1:7">
      <c r="A3902" s="2">
        <f t="shared" si="376"/>
        <v>43439</v>
      </c>
      <c r="B3902" t="str">
        <f t="shared" si="375"/>
        <v>2018_12</v>
      </c>
      <c r="C3902" t="str">
        <f t="shared" si="371"/>
        <v>Dec</v>
      </c>
      <c r="D3902" t="str">
        <f t="shared" si="372"/>
        <v>2018_Dec</v>
      </c>
      <c r="E3902" s="12" t="str">
        <f t="shared" si="373"/>
        <v>05_Dec</v>
      </c>
      <c r="F3902" s="12" t="str">
        <f t="shared" si="374"/>
        <v>Dec-18</v>
      </c>
      <c r="G3902" s="12"/>
    </row>
    <row r="3903" spans="1:7">
      <c r="A3903" s="2">
        <f t="shared" si="376"/>
        <v>43440</v>
      </c>
      <c r="B3903" t="str">
        <f t="shared" si="375"/>
        <v>2018_12</v>
      </c>
      <c r="C3903" t="str">
        <f t="shared" si="371"/>
        <v>Dec</v>
      </c>
      <c r="D3903" t="str">
        <f t="shared" si="372"/>
        <v>2018_Dec</v>
      </c>
      <c r="E3903" s="12" t="str">
        <f t="shared" si="373"/>
        <v>06_Dec</v>
      </c>
      <c r="F3903" s="12" t="str">
        <f t="shared" si="374"/>
        <v>Dec-18</v>
      </c>
      <c r="G3903" s="12"/>
    </row>
    <row r="3904" spans="1:7">
      <c r="A3904" s="2">
        <f t="shared" si="376"/>
        <v>43441</v>
      </c>
      <c r="B3904" t="str">
        <f t="shared" si="375"/>
        <v>2018_12</v>
      </c>
      <c r="C3904" t="str">
        <f t="shared" si="371"/>
        <v>Dec</v>
      </c>
      <c r="D3904" t="str">
        <f t="shared" si="372"/>
        <v>2018_Dec</v>
      </c>
      <c r="E3904" s="12" t="str">
        <f t="shared" si="373"/>
        <v>07_Dec</v>
      </c>
      <c r="F3904" s="12" t="str">
        <f t="shared" si="374"/>
        <v>Dec-18</v>
      </c>
      <c r="G3904" s="12"/>
    </row>
    <row r="3905" spans="1:7">
      <c r="A3905" s="2">
        <f t="shared" si="376"/>
        <v>43442</v>
      </c>
      <c r="B3905" t="str">
        <f t="shared" si="375"/>
        <v>2018_12</v>
      </c>
      <c r="C3905" t="str">
        <f t="shared" si="371"/>
        <v>Dec</v>
      </c>
      <c r="D3905" t="str">
        <f t="shared" si="372"/>
        <v>2018_Dec</v>
      </c>
      <c r="E3905" s="12" t="str">
        <f t="shared" si="373"/>
        <v>08_Dec</v>
      </c>
      <c r="F3905" s="12" t="str">
        <f t="shared" si="374"/>
        <v>Dec-18</v>
      </c>
      <c r="G3905" s="12"/>
    </row>
    <row r="3906" spans="1:7">
      <c r="A3906" s="2">
        <f t="shared" si="376"/>
        <v>43443</v>
      </c>
      <c r="B3906" t="str">
        <f t="shared" si="375"/>
        <v>2018_12</v>
      </c>
      <c r="C3906" t="str">
        <f t="shared" ref="C3906:C3969" si="377">VLOOKUP(TEXT(MONTH(A3906),"00"),$H$2:$I$13,2,FALSE)</f>
        <v>Dec</v>
      </c>
      <c r="D3906" t="str">
        <f t="shared" si="372"/>
        <v>2018_Dec</v>
      </c>
      <c r="E3906" s="12" t="str">
        <f t="shared" si="373"/>
        <v>09_Dec</v>
      </c>
      <c r="F3906" s="12" t="str">
        <f t="shared" si="374"/>
        <v>Dec-18</v>
      </c>
      <c r="G3906" s="12"/>
    </row>
    <row r="3907" spans="1:7">
      <c r="A3907" s="2">
        <f t="shared" si="376"/>
        <v>43444</v>
      </c>
      <c r="B3907" t="str">
        <f t="shared" si="375"/>
        <v>2018_12</v>
      </c>
      <c r="C3907" t="str">
        <f t="shared" si="377"/>
        <v>Dec</v>
      </c>
      <c r="D3907" t="str">
        <f t="shared" ref="D3907:D3970" si="378">TEXT(YEAR(A3907),"0000")&amp;"_"&amp;C3907</f>
        <v>2018_Dec</v>
      </c>
      <c r="E3907" s="12" t="str">
        <f t="shared" ref="E3907:E3970" si="379">VLOOKUP(DAY(A3907),$G$2:$H$32,2,FALSE)&amp;"_"&amp;C3907</f>
        <v>10_Dec</v>
      </c>
      <c r="F3907" s="12" t="str">
        <f t="shared" si="374"/>
        <v>Dec-18</v>
      </c>
      <c r="G3907" s="12"/>
    </row>
    <row r="3908" spans="1:7">
      <c r="A3908" s="2">
        <f t="shared" si="376"/>
        <v>43445</v>
      </c>
      <c r="B3908" t="str">
        <f t="shared" si="375"/>
        <v>2018_12</v>
      </c>
      <c r="C3908" t="str">
        <f t="shared" si="377"/>
        <v>Dec</v>
      </c>
      <c r="D3908" t="str">
        <f t="shared" si="378"/>
        <v>2018_Dec</v>
      </c>
      <c r="E3908" s="12" t="str">
        <f t="shared" si="379"/>
        <v>11_Dec</v>
      </c>
      <c r="F3908" s="12" t="str">
        <f t="shared" ref="F3908:F3971" si="380">C3908&amp;"-"&amp;RIGHT(YEAR(A3908),2)</f>
        <v>Dec-18</v>
      </c>
      <c r="G3908" s="12"/>
    </row>
    <row r="3909" spans="1:7">
      <c r="A3909" s="2">
        <f t="shared" si="376"/>
        <v>43446</v>
      </c>
      <c r="B3909" t="str">
        <f t="shared" si="375"/>
        <v>2018_12</v>
      </c>
      <c r="C3909" t="str">
        <f t="shared" si="377"/>
        <v>Dec</v>
      </c>
      <c r="D3909" t="str">
        <f t="shared" si="378"/>
        <v>2018_Dec</v>
      </c>
      <c r="E3909" s="12" t="str">
        <f t="shared" si="379"/>
        <v>12_Dec</v>
      </c>
      <c r="F3909" s="12" t="str">
        <f t="shared" si="380"/>
        <v>Dec-18</v>
      </c>
      <c r="G3909" s="12"/>
    </row>
    <row r="3910" spans="1:7">
      <c r="A3910" s="2">
        <f t="shared" si="376"/>
        <v>43447</v>
      </c>
      <c r="B3910" t="str">
        <f t="shared" si="375"/>
        <v>2018_12</v>
      </c>
      <c r="C3910" t="str">
        <f t="shared" si="377"/>
        <v>Dec</v>
      </c>
      <c r="D3910" t="str">
        <f t="shared" si="378"/>
        <v>2018_Dec</v>
      </c>
      <c r="E3910" s="12" t="str">
        <f t="shared" si="379"/>
        <v>13_Dec</v>
      </c>
      <c r="F3910" s="12" t="str">
        <f t="shared" si="380"/>
        <v>Dec-18</v>
      </c>
      <c r="G3910" s="12"/>
    </row>
    <row r="3911" spans="1:7">
      <c r="A3911" s="2">
        <f t="shared" si="376"/>
        <v>43448</v>
      </c>
      <c r="B3911" t="str">
        <f t="shared" si="375"/>
        <v>2018_12</v>
      </c>
      <c r="C3911" t="str">
        <f t="shared" si="377"/>
        <v>Dec</v>
      </c>
      <c r="D3911" t="str">
        <f t="shared" si="378"/>
        <v>2018_Dec</v>
      </c>
      <c r="E3911" s="12" t="str">
        <f t="shared" si="379"/>
        <v>14_Dec</v>
      </c>
      <c r="F3911" s="12" t="str">
        <f t="shared" si="380"/>
        <v>Dec-18</v>
      </c>
      <c r="G3911" s="12"/>
    </row>
    <row r="3912" spans="1:7">
      <c r="A3912" s="2">
        <f t="shared" si="376"/>
        <v>43449</v>
      </c>
      <c r="B3912" t="str">
        <f t="shared" si="375"/>
        <v>2018_12</v>
      </c>
      <c r="C3912" t="str">
        <f t="shared" si="377"/>
        <v>Dec</v>
      </c>
      <c r="D3912" t="str">
        <f t="shared" si="378"/>
        <v>2018_Dec</v>
      </c>
      <c r="E3912" s="12" t="str">
        <f t="shared" si="379"/>
        <v>15_Dec</v>
      </c>
      <c r="F3912" s="12" t="str">
        <f t="shared" si="380"/>
        <v>Dec-18</v>
      </c>
      <c r="G3912" s="12"/>
    </row>
    <row r="3913" spans="1:7">
      <c r="A3913" s="2">
        <f t="shared" si="376"/>
        <v>43450</v>
      </c>
      <c r="B3913" t="str">
        <f t="shared" si="375"/>
        <v>2018_12</v>
      </c>
      <c r="C3913" t="str">
        <f t="shared" si="377"/>
        <v>Dec</v>
      </c>
      <c r="D3913" t="str">
        <f t="shared" si="378"/>
        <v>2018_Dec</v>
      </c>
      <c r="E3913" s="12" t="str">
        <f t="shared" si="379"/>
        <v>16_Dec</v>
      </c>
      <c r="F3913" s="12" t="str">
        <f t="shared" si="380"/>
        <v>Dec-18</v>
      </c>
      <c r="G3913" s="12"/>
    </row>
    <row r="3914" spans="1:7">
      <c r="A3914" s="2">
        <f t="shared" si="376"/>
        <v>43451</v>
      </c>
      <c r="B3914" t="str">
        <f t="shared" si="375"/>
        <v>2018_12</v>
      </c>
      <c r="C3914" t="str">
        <f t="shared" si="377"/>
        <v>Dec</v>
      </c>
      <c r="D3914" t="str">
        <f t="shared" si="378"/>
        <v>2018_Dec</v>
      </c>
      <c r="E3914" s="12" t="str">
        <f t="shared" si="379"/>
        <v>17_Dec</v>
      </c>
      <c r="F3914" s="12" t="str">
        <f t="shared" si="380"/>
        <v>Dec-18</v>
      </c>
      <c r="G3914" s="12"/>
    </row>
    <row r="3915" spans="1:7">
      <c r="A3915" s="2">
        <f t="shared" si="376"/>
        <v>43452</v>
      </c>
      <c r="B3915" t="str">
        <f t="shared" ref="B3915:B3978" si="381">TEXT(YEAR(A3915),"0000")&amp;"_"&amp;TEXT(MONTH(A3915),"00")</f>
        <v>2018_12</v>
      </c>
      <c r="C3915" t="str">
        <f t="shared" si="377"/>
        <v>Dec</v>
      </c>
      <c r="D3915" t="str">
        <f t="shared" si="378"/>
        <v>2018_Dec</v>
      </c>
      <c r="E3915" s="12" t="str">
        <f t="shared" si="379"/>
        <v>18_Dec</v>
      </c>
      <c r="F3915" s="12" t="str">
        <f t="shared" si="380"/>
        <v>Dec-18</v>
      </c>
      <c r="G3915" s="12"/>
    </row>
    <row r="3916" spans="1:7">
      <c r="A3916" s="2">
        <f t="shared" ref="A3916:A3979" si="382">A3915+1</f>
        <v>43453</v>
      </c>
      <c r="B3916" t="str">
        <f t="shared" si="381"/>
        <v>2018_12</v>
      </c>
      <c r="C3916" t="str">
        <f t="shared" si="377"/>
        <v>Dec</v>
      </c>
      <c r="D3916" t="str">
        <f t="shared" si="378"/>
        <v>2018_Dec</v>
      </c>
      <c r="E3916" s="12" t="str">
        <f t="shared" si="379"/>
        <v>19_Dec</v>
      </c>
      <c r="F3916" s="12" t="str">
        <f t="shared" si="380"/>
        <v>Dec-18</v>
      </c>
      <c r="G3916" s="12"/>
    </row>
    <row r="3917" spans="1:7">
      <c r="A3917" s="2">
        <f t="shared" si="382"/>
        <v>43454</v>
      </c>
      <c r="B3917" t="str">
        <f t="shared" si="381"/>
        <v>2018_12</v>
      </c>
      <c r="C3917" t="str">
        <f t="shared" si="377"/>
        <v>Dec</v>
      </c>
      <c r="D3917" t="str">
        <f t="shared" si="378"/>
        <v>2018_Dec</v>
      </c>
      <c r="E3917" s="12" t="str">
        <f t="shared" si="379"/>
        <v>20_Dec</v>
      </c>
      <c r="F3917" s="12" t="str">
        <f t="shared" si="380"/>
        <v>Dec-18</v>
      </c>
      <c r="G3917" s="12"/>
    </row>
    <row r="3918" spans="1:7">
      <c r="A3918" s="2">
        <f t="shared" si="382"/>
        <v>43455</v>
      </c>
      <c r="B3918" t="str">
        <f t="shared" si="381"/>
        <v>2018_12</v>
      </c>
      <c r="C3918" t="str">
        <f t="shared" si="377"/>
        <v>Dec</v>
      </c>
      <c r="D3918" t="str">
        <f t="shared" si="378"/>
        <v>2018_Dec</v>
      </c>
      <c r="E3918" s="12" t="str">
        <f t="shared" si="379"/>
        <v>21_Dec</v>
      </c>
      <c r="F3918" s="12" t="str">
        <f t="shared" si="380"/>
        <v>Dec-18</v>
      </c>
      <c r="G3918" s="12"/>
    </row>
    <row r="3919" spans="1:7">
      <c r="A3919" s="2">
        <f t="shared" si="382"/>
        <v>43456</v>
      </c>
      <c r="B3919" t="str">
        <f t="shared" si="381"/>
        <v>2018_12</v>
      </c>
      <c r="C3919" t="str">
        <f t="shared" si="377"/>
        <v>Dec</v>
      </c>
      <c r="D3919" t="str">
        <f t="shared" si="378"/>
        <v>2018_Dec</v>
      </c>
      <c r="E3919" s="12" t="str">
        <f t="shared" si="379"/>
        <v>22_Dec</v>
      </c>
      <c r="F3919" s="12" t="str">
        <f t="shared" si="380"/>
        <v>Dec-18</v>
      </c>
      <c r="G3919" s="12"/>
    </row>
    <row r="3920" spans="1:7">
      <c r="A3920" s="2">
        <f t="shared" si="382"/>
        <v>43457</v>
      </c>
      <c r="B3920" t="str">
        <f t="shared" si="381"/>
        <v>2018_12</v>
      </c>
      <c r="C3920" t="str">
        <f t="shared" si="377"/>
        <v>Dec</v>
      </c>
      <c r="D3920" t="str">
        <f t="shared" si="378"/>
        <v>2018_Dec</v>
      </c>
      <c r="E3920" s="12" t="str">
        <f t="shared" si="379"/>
        <v>23_Dec</v>
      </c>
      <c r="F3920" s="12" t="str">
        <f t="shared" si="380"/>
        <v>Dec-18</v>
      </c>
      <c r="G3920" s="12"/>
    </row>
    <row r="3921" spans="1:7">
      <c r="A3921" s="2">
        <f t="shared" si="382"/>
        <v>43458</v>
      </c>
      <c r="B3921" t="str">
        <f t="shared" si="381"/>
        <v>2018_12</v>
      </c>
      <c r="C3921" t="str">
        <f t="shared" si="377"/>
        <v>Dec</v>
      </c>
      <c r="D3921" t="str">
        <f t="shared" si="378"/>
        <v>2018_Dec</v>
      </c>
      <c r="E3921" s="12" t="str">
        <f t="shared" si="379"/>
        <v>24_Dec</v>
      </c>
      <c r="F3921" s="12" t="str">
        <f t="shared" si="380"/>
        <v>Dec-18</v>
      </c>
      <c r="G3921" s="12"/>
    </row>
    <row r="3922" spans="1:7">
      <c r="A3922" s="2">
        <f t="shared" si="382"/>
        <v>43459</v>
      </c>
      <c r="B3922" t="str">
        <f t="shared" si="381"/>
        <v>2018_12</v>
      </c>
      <c r="C3922" t="str">
        <f t="shared" si="377"/>
        <v>Dec</v>
      </c>
      <c r="D3922" t="str">
        <f t="shared" si="378"/>
        <v>2018_Dec</v>
      </c>
      <c r="E3922" s="12" t="str">
        <f t="shared" si="379"/>
        <v>25_Dec</v>
      </c>
      <c r="F3922" s="12" t="str">
        <f t="shared" si="380"/>
        <v>Dec-18</v>
      </c>
      <c r="G3922" s="12"/>
    </row>
    <row r="3923" spans="1:7">
      <c r="A3923" s="2">
        <f t="shared" si="382"/>
        <v>43460</v>
      </c>
      <c r="B3923" t="str">
        <f t="shared" si="381"/>
        <v>2018_12</v>
      </c>
      <c r="C3923" t="str">
        <f t="shared" si="377"/>
        <v>Dec</v>
      </c>
      <c r="D3923" t="str">
        <f t="shared" si="378"/>
        <v>2018_Dec</v>
      </c>
      <c r="E3923" s="12" t="str">
        <f t="shared" si="379"/>
        <v>26_Dec</v>
      </c>
      <c r="F3923" s="12" t="str">
        <f t="shared" si="380"/>
        <v>Dec-18</v>
      </c>
      <c r="G3923" s="12"/>
    </row>
    <row r="3924" spans="1:7">
      <c r="A3924" s="2">
        <f t="shared" si="382"/>
        <v>43461</v>
      </c>
      <c r="B3924" t="str">
        <f t="shared" si="381"/>
        <v>2018_12</v>
      </c>
      <c r="C3924" t="str">
        <f t="shared" si="377"/>
        <v>Dec</v>
      </c>
      <c r="D3924" t="str">
        <f t="shared" si="378"/>
        <v>2018_Dec</v>
      </c>
      <c r="E3924" s="12" t="str">
        <f t="shared" si="379"/>
        <v>27_Dec</v>
      </c>
      <c r="F3924" s="12" t="str">
        <f t="shared" si="380"/>
        <v>Dec-18</v>
      </c>
      <c r="G3924" s="12"/>
    </row>
    <row r="3925" spans="1:7">
      <c r="A3925" s="2">
        <f t="shared" si="382"/>
        <v>43462</v>
      </c>
      <c r="B3925" t="str">
        <f t="shared" si="381"/>
        <v>2018_12</v>
      </c>
      <c r="C3925" t="str">
        <f t="shared" si="377"/>
        <v>Dec</v>
      </c>
      <c r="D3925" t="str">
        <f t="shared" si="378"/>
        <v>2018_Dec</v>
      </c>
      <c r="E3925" s="12" t="str">
        <f t="shared" si="379"/>
        <v>28_Dec</v>
      </c>
      <c r="F3925" s="12" t="str">
        <f t="shared" si="380"/>
        <v>Dec-18</v>
      </c>
      <c r="G3925" s="12"/>
    </row>
    <row r="3926" spans="1:7">
      <c r="A3926" s="2">
        <f t="shared" si="382"/>
        <v>43463</v>
      </c>
      <c r="B3926" t="str">
        <f t="shared" si="381"/>
        <v>2018_12</v>
      </c>
      <c r="C3926" t="str">
        <f t="shared" si="377"/>
        <v>Dec</v>
      </c>
      <c r="D3926" t="str">
        <f t="shared" si="378"/>
        <v>2018_Dec</v>
      </c>
      <c r="E3926" s="12" t="str">
        <f t="shared" si="379"/>
        <v>29_Dec</v>
      </c>
      <c r="F3926" s="12" t="str">
        <f t="shared" si="380"/>
        <v>Dec-18</v>
      </c>
      <c r="G3926" s="12"/>
    </row>
    <row r="3927" spans="1:7">
      <c r="A3927" s="2">
        <f t="shared" si="382"/>
        <v>43464</v>
      </c>
      <c r="B3927" t="str">
        <f t="shared" si="381"/>
        <v>2018_12</v>
      </c>
      <c r="C3927" t="str">
        <f t="shared" si="377"/>
        <v>Dec</v>
      </c>
      <c r="D3927" t="str">
        <f t="shared" si="378"/>
        <v>2018_Dec</v>
      </c>
      <c r="E3927" s="12" t="str">
        <f t="shared" si="379"/>
        <v>30_Dec</v>
      </c>
      <c r="F3927" s="12" t="str">
        <f t="shared" si="380"/>
        <v>Dec-18</v>
      </c>
      <c r="G3927" s="12"/>
    </row>
    <row r="3928" spans="1:7">
      <c r="A3928" s="2">
        <f t="shared" si="382"/>
        <v>43465</v>
      </c>
      <c r="B3928" t="str">
        <f t="shared" si="381"/>
        <v>2018_12</v>
      </c>
      <c r="C3928" t="str">
        <f t="shared" si="377"/>
        <v>Dec</v>
      </c>
      <c r="D3928" t="str">
        <f t="shared" si="378"/>
        <v>2018_Dec</v>
      </c>
      <c r="E3928" s="12" t="str">
        <f t="shared" si="379"/>
        <v>31_Dec</v>
      </c>
      <c r="F3928" s="12" t="str">
        <f t="shared" si="380"/>
        <v>Dec-18</v>
      </c>
      <c r="G3928" s="12"/>
    </row>
    <row r="3929" spans="1:7">
      <c r="A3929" s="2">
        <f t="shared" si="382"/>
        <v>43466</v>
      </c>
      <c r="B3929" t="str">
        <f t="shared" si="381"/>
        <v>2019_01</v>
      </c>
      <c r="C3929" t="str">
        <f t="shared" si="377"/>
        <v>Jan</v>
      </c>
      <c r="D3929" t="str">
        <f t="shared" si="378"/>
        <v>2019_Jan</v>
      </c>
      <c r="E3929" s="12" t="str">
        <f t="shared" si="379"/>
        <v>01_Jan</v>
      </c>
      <c r="F3929" s="12" t="str">
        <f t="shared" si="380"/>
        <v>Jan-19</v>
      </c>
      <c r="G3929" s="12"/>
    </row>
    <row r="3930" spans="1:7">
      <c r="A3930" s="2">
        <f t="shared" si="382"/>
        <v>43467</v>
      </c>
      <c r="B3930" t="str">
        <f t="shared" si="381"/>
        <v>2019_01</v>
      </c>
      <c r="C3930" t="str">
        <f t="shared" si="377"/>
        <v>Jan</v>
      </c>
      <c r="D3930" t="str">
        <f t="shared" si="378"/>
        <v>2019_Jan</v>
      </c>
      <c r="E3930" s="12" t="str">
        <f t="shared" si="379"/>
        <v>02_Jan</v>
      </c>
      <c r="F3930" s="12" t="str">
        <f t="shared" si="380"/>
        <v>Jan-19</v>
      </c>
      <c r="G3930" s="12"/>
    </row>
    <row r="3931" spans="1:7">
      <c r="A3931" s="2">
        <f t="shared" si="382"/>
        <v>43468</v>
      </c>
      <c r="B3931" t="str">
        <f t="shared" si="381"/>
        <v>2019_01</v>
      </c>
      <c r="C3931" t="str">
        <f t="shared" si="377"/>
        <v>Jan</v>
      </c>
      <c r="D3931" t="str">
        <f t="shared" si="378"/>
        <v>2019_Jan</v>
      </c>
      <c r="E3931" s="12" t="str">
        <f t="shared" si="379"/>
        <v>03_Jan</v>
      </c>
      <c r="F3931" s="12" t="str">
        <f t="shared" si="380"/>
        <v>Jan-19</v>
      </c>
      <c r="G3931" s="12"/>
    </row>
    <row r="3932" spans="1:7">
      <c r="A3932" s="2">
        <f t="shared" si="382"/>
        <v>43469</v>
      </c>
      <c r="B3932" t="str">
        <f t="shared" si="381"/>
        <v>2019_01</v>
      </c>
      <c r="C3932" t="str">
        <f t="shared" si="377"/>
        <v>Jan</v>
      </c>
      <c r="D3932" t="str">
        <f t="shared" si="378"/>
        <v>2019_Jan</v>
      </c>
      <c r="E3932" s="12" t="str">
        <f t="shared" si="379"/>
        <v>04_Jan</v>
      </c>
      <c r="F3932" s="12" t="str">
        <f t="shared" si="380"/>
        <v>Jan-19</v>
      </c>
      <c r="G3932" s="12"/>
    </row>
    <row r="3933" spans="1:7">
      <c r="A3933" s="2">
        <f t="shared" si="382"/>
        <v>43470</v>
      </c>
      <c r="B3933" t="str">
        <f t="shared" si="381"/>
        <v>2019_01</v>
      </c>
      <c r="C3933" t="str">
        <f t="shared" si="377"/>
        <v>Jan</v>
      </c>
      <c r="D3933" t="str">
        <f t="shared" si="378"/>
        <v>2019_Jan</v>
      </c>
      <c r="E3933" s="12" t="str">
        <f t="shared" si="379"/>
        <v>05_Jan</v>
      </c>
      <c r="F3933" s="12" t="str">
        <f t="shared" si="380"/>
        <v>Jan-19</v>
      </c>
      <c r="G3933" s="12"/>
    </row>
    <row r="3934" spans="1:7">
      <c r="A3934" s="2">
        <f t="shared" si="382"/>
        <v>43471</v>
      </c>
      <c r="B3934" t="str">
        <f t="shared" si="381"/>
        <v>2019_01</v>
      </c>
      <c r="C3934" t="str">
        <f t="shared" si="377"/>
        <v>Jan</v>
      </c>
      <c r="D3934" t="str">
        <f t="shared" si="378"/>
        <v>2019_Jan</v>
      </c>
      <c r="E3934" s="12" t="str">
        <f t="shared" si="379"/>
        <v>06_Jan</v>
      </c>
      <c r="F3934" s="12" t="str">
        <f t="shared" si="380"/>
        <v>Jan-19</v>
      </c>
      <c r="G3934" s="12"/>
    </row>
    <row r="3935" spans="1:7">
      <c r="A3935" s="2">
        <f t="shared" si="382"/>
        <v>43472</v>
      </c>
      <c r="B3935" t="str">
        <f t="shared" si="381"/>
        <v>2019_01</v>
      </c>
      <c r="C3935" t="str">
        <f t="shared" si="377"/>
        <v>Jan</v>
      </c>
      <c r="D3935" t="str">
        <f t="shared" si="378"/>
        <v>2019_Jan</v>
      </c>
      <c r="E3935" s="12" t="str">
        <f t="shared" si="379"/>
        <v>07_Jan</v>
      </c>
      <c r="F3935" s="12" t="str">
        <f t="shared" si="380"/>
        <v>Jan-19</v>
      </c>
      <c r="G3935" s="12"/>
    </row>
    <row r="3936" spans="1:7">
      <c r="A3936" s="2">
        <f t="shared" si="382"/>
        <v>43473</v>
      </c>
      <c r="B3936" t="str">
        <f t="shared" si="381"/>
        <v>2019_01</v>
      </c>
      <c r="C3936" t="str">
        <f t="shared" si="377"/>
        <v>Jan</v>
      </c>
      <c r="D3936" t="str">
        <f t="shared" si="378"/>
        <v>2019_Jan</v>
      </c>
      <c r="E3936" s="12" t="str">
        <f t="shared" si="379"/>
        <v>08_Jan</v>
      </c>
      <c r="F3936" s="12" t="str">
        <f t="shared" si="380"/>
        <v>Jan-19</v>
      </c>
      <c r="G3936" s="12"/>
    </row>
    <row r="3937" spans="1:7">
      <c r="A3937" s="2">
        <f t="shared" si="382"/>
        <v>43474</v>
      </c>
      <c r="B3937" t="str">
        <f t="shared" si="381"/>
        <v>2019_01</v>
      </c>
      <c r="C3937" t="str">
        <f t="shared" si="377"/>
        <v>Jan</v>
      </c>
      <c r="D3937" t="str">
        <f t="shared" si="378"/>
        <v>2019_Jan</v>
      </c>
      <c r="E3937" s="12" t="str">
        <f t="shared" si="379"/>
        <v>09_Jan</v>
      </c>
      <c r="F3937" s="12" t="str">
        <f t="shared" si="380"/>
        <v>Jan-19</v>
      </c>
      <c r="G3937" s="12"/>
    </row>
    <row r="3938" spans="1:7">
      <c r="A3938" s="2">
        <f t="shared" si="382"/>
        <v>43475</v>
      </c>
      <c r="B3938" t="str">
        <f t="shared" si="381"/>
        <v>2019_01</v>
      </c>
      <c r="C3938" t="str">
        <f t="shared" si="377"/>
        <v>Jan</v>
      </c>
      <c r="D3938" t="str">
        <f t="shared" si="378"/>
        <v>2019_Jan</v>
      </c>
      <c r="E3938" s="12" t="str">
        <f t="shared" si="379"/>
        <v>10_Jan</v>
      </c>
      <c r="F3938" s="12" t="str">
        <f t="shared" si="380"/>
        <v>Jan-19</v>
      </c>
      <c r="G3938" s="12"/>
    </row>
    <row r="3939" spans="1:7">
      <c r="A3939" s="2">
        <f t="shared" si="382"/>
        <v>43476</v>
      </c>
      <c r="B3939" t="str">
        <f t="shared" si="381"/>
        <v>2019_01</v>
      </c>
      <c r="C3939" t="str">
        <f t="shared" si="377"/>
        <v>Jan</v>
      </c>
      <c r="D3939" t="str">
        <f t="shared" si="378"/>
        <v>2019_Jan</v>
      </c>
      <c r="E3939" s="12" t="str">
        <f t="shared" si="379"/>
        <v>11_Jan</v>
      </c>
      <c r="F3939" s="12" t="str">
        <f t="shared" si="380"/>
        <v>Jan-19</v>
      </c>
      <c r="G3939" s="12"/>
    </row>
    <row r="3940" spans="1:7">
      <c r="A3940" s="2">
        <f t="shared" si="382"/>
        <v>43477</v>
      </c>
      <c r="B3940" t="str">
        <f t="shared" si="381"/>
        <v>2019_01</v>
      </c>
      <c r="C3940" t="str">
        <f t="shared" si="377"/>
        <v>Jan</v>
      </c>
      <c r="D3940" t="str">
        <f t="shared" si="378"/>
        <v>2019_Jan</v>
      </c>
      <c r="E3940" s="12" t="str">
        <f t="shared" si="379"/>
        <v>12_Jan</v>
      </c>
      <c r="F3940" s="12" t="str">
        <f t="shared" si="380"/>
        <v>Jan-19</v>
      </c>
      <c r="G3940" s="12"/>
    </row>
    <row r="3941" spans="1:7">
      <c r="A3941" s="2">
        <f t="shared" si="382"/>
        <v>43478</v>
      </c>
      <c r="B3941" t="str">
        <f t="shared" si="381"/>
        <v>2019_01</v>
      </c>
      <c r="C3941" t="str">
        <f t="shared" si="377"/>
        <v>Jan</v>
      </c>
      <c r="D3941" t="str">
        <f t="shared" si="378"/>
        <v>2019_Jan</v>
      </c>
      <c r="E3941" s="12" t="str">
        <f t="shared" si="379"/>
        <v>13_Jan</v>
      </c>
      <c r="F3941" s="12" t="str">
        <f t="shared" si="380"/>
        <v>Jan-19</v>
      </c>
      <c r="G3941" s="12"/>
    </row>
    <row r="3942" spans="1:7">
      <c r="A3942" s="2">
        <f t="shared" si="382"/>
        <v>43479</v>
      </c>
      <c r="B3942" t="str">
        <f t="shared" si="381"/>
        <v>2019_01</v>
      </c>
      <c r="C3942" t="str">
        <f t="shared" si="377"/>
        <v>Jan</v>
      </c>
      <c r="D3942" t="str">
        <f t="shared" si="378"/>
        <v>2019_Jan</v>
      </c>
      <c r="E3942" s="12" t="str">
        <f t="shared" si="379"/>
        <v>14_Jan</v>
      </c>
      <c r="F3942" s="12" t="str">
        <f t="shared" si="380"/>
        <v>Jan-19</v>
      </c>
      <c r="G3942" s="12"/>
    </row>
    <row r="3943" spans="1:7">
      <c r="A3943" s="2">
        <f t="shared" si="382"/>
        <v>43480</v>
      </c>
      <c r="B3943" t="str">
        <f t="shared" si="381"/>
        <v>2019_01</v>
      </c>
      <c r="C3943" t="str">
        <f t="shared" si="377"/>
        <v>Jan</v>
      </c>
      <c r="D3943" t="str">
        <f t="shared" si="378"/>
        <v>2019_Jan</v>
      </c>
      <c r="E3943" s="12" t="str">
        <f t="shared" si="379"/>
        <v>15_Jan</v>
      </c>
      <c r="F3943" s="12" t="str">
        <f t="shared" si="380"/>
        <v>Jan-19</v>
      </c>
      <c r="G3943" s="12"/>
    </row>
    <row r="3944" spans="1:7">
      <c r="A3944" s="2">
        <f t="shared" si="382"/>
        <v>43481</v>
      </c>
      <c r="B3944" t="str">
        <f t="shared" si="381"/>
        <v>2019_01</v>
      </c>
      <c r="C3944" t="str">
        <f t="shared" si="377"/>
        <v>Jan</v>
      </c>
      <c r="D3944" t="str">
        <f t="shared" si="378"/>
        <v>2019_Jan</v>
      </c>
      <c r="E3944" s="12" t="str">
        <f t="shared" si="379"/>
        <v>16_Jan</v>
      </c>
      <c r="F3944" s="12" t="str">
        <f t="shared" si="380"/>
        <v>Jan-19</v>
      </c>
      <c r="G3944" s="12"/>
    </row>
    <row r="3945" spans="1:7">
      <c r="A3945" s="2">
        <f t="shared" si="382"/>
        <v>43482</v>
      </c>
      <c r="B3945" t="str">
        <f t="shared" si="381"/>
        <v>2019_01</v>
      </c>
      <c r="C3945" t="str">
        <f t="shared" si="377"/>
        <v>Jan</v>
      </c>
      <c r="D3945" t="str">
        <f t="shared" si="378"/>
        <v>2019_Jan</v>
      </c>
      <c r="E3945" s="12" t="str">
        <f t="shared" si="379"/>
        <v>17_Jan</v>
      </c>
      <c r="F3945" s="12" t="str">
        <f t="shared" si="380"/>
        <v>Jan-19</v>
      </c>
      <c r="G3945" s="12"/>
    </row>
    <row r="3946" spans="1:7">
      <c r="A3946" s="2">
        <f t="shared" si="382"/>
        <v>43483</v>
      </c>
      <c r="B3946" t="str">
        <f t="shared" si="381"/>
        <v>2019_01</v>
      </c>
      <c r="C3946" t="str">
        <f t="shared" si="377"/>
        <v>Jan</v>
      </c>
      <c r="D3946" t="str">
        <f t="shared" si="378"/>
        <v>2019_Jan</v>
      </c>
      <c r="E3946" s="12" t="str">
        <f t="shared" si="379"/>
        <v>18_Jan</v>
      </c>
      <c r="F3946" s="12" t="str">
        <f t="shared" si="380"/>
        <v>Jan-19</v>
      </c>
      <c r="G3946" s="12"/>
    </row>
    <row r="3947" spans="1:7">
      <c r="A3947" s="2">
        <f t="shared" si="382"/>
        <v>43484</v>
      </c>
      <c r="B3947" t="str">
        <f t="shared" si="381"/>
        <v>2019_01</v>
      </c>
      <c r="C3947" t="str">
        <f t="shared" si="377"/>
        <v>Jan</v>
      </c>
      <c r="D3947" t="str">
        <f t="shared" si="378"/>
        <v>2019_Jan</v>
      </c>
      <c r="E3947" s="12" t="str">
        <f t="shared" si="379"/>
        <v>19_Jan</v>
      </c>
      <c r="F3947" s="12" t="str">
        <f t="shared" si="380"/>
        <v>Jan-19</v>
      </c>
      <c r="G3947" s="12"/>
    </row>
    <row r="3948" spans="1:7">
      <c r="A3948" s="2">
        <f t="shared" si="382"/>
        <v>43485</v>
      </c>
      <c r="B3948" t="str">
        <f t="shared" si="381"/>
        <v>2019_01</v>
      </c>
      <c r="C3948" t="str">
        <f t="shared" si="377"/>
        <v>Jan</v>
      </c>
      <c r="D3948" t="str">
        <f t="shared" si="378"/>
        <v>2019_Jan</v>
      </c>
      <c r="E3948" s="12" t="str">
        <f t="shared" si="379"/>
        <v>20_Jan</v>
      </c>
      <c r="F3948" s="12" t="str">
        <f t="shared" si="380"/>
        <v>Jan-19</v>
      </c>
      <c r="G3948" s="12"/>
    </row>
    <row r="3949" spans="1:7">
      <c r="A3949" s="2">
        <f t="shared" si="382"/>
        <v>43486</v>
      </c>
      <c r="B3949" t="str">
        <f t="shared" si="381"/>
        <v>2019_01</v>
      </c>
      <c r="C3949" t="str">
        <f t="shared" si="377"/>
        <v>Jan</v>
      </c>
      <c r="D3949" t="str">
        <f t="shared" si="378"/>
        <v>2019_Jan</v>
      </c>
      <c r="E3949" s="12" t="str">
        <f t="shared" si="379"/>
        <v>21_Jan</v>
      </c>
      <c r="F3949" s="12" t="str">
        <f t="shared" si="380"/>
        <v>Jan-19</v>
      </c>
      <c r="G3949" s="12"/>
    </row>
    <row r="3950" spans="1:7">
      <c r="A3950" s="2">
        <f t="shared" si="382"/>
        <v>43487</v>
      </c>
      <c r="B3950" t="str">
        <f t="shared" si="381"/>
        <v>2019_01</v>
      </c>
      <c r="C3950" t="str">
        <f t="shared" si="377"/>
        <v>Jan</v>
      </c>
      <c r="D3950" t="str">
        <f t="shared" si="378"/>
        <v>2019_Jan</v>
      </c>
      <c r="E3950" s="12" t="str">
        <f t="shared" si="379"/>
        <v>22_Jan</v>
      </c>
      <c r="F3950" s="12" t="str">
        <f t="shared" si="380"/>
        <v>Jan-19</v>
      </c>
      <c r="G3950" s="12"/>
    </row>
    <row r="3951" spans="1:7">
      <c r="A3951" s="2">
        <f t="shared" si="382"/>
        <v>43488</v>
      </c>
      <c r="B3951" t="str">
        <f t="shared" si="381"/>
        <v>2019_01</v>
      </c>
      <c r="C3951" t="str">
        <f t="shared" si="377"/>
        <v>Jan</v>
      </c>
      <c r="D3951" t="str">
        <f t="shared" si="378"/>
        <v>2019_Jan</v>
      </c>
      <c r="E3951" s="12" t="str">
        <f t="shared" si="379"/>
        <v>23_Jan</v>
      </c>
      <c r="F3951" s="12" t="str">
        <f t="shared" si="380"/>
        <v>Jan-19</v>
      </c>
      <c r="G3951" s="12"/>
    </row>
    <row r="3952" spans="1:7">
      <c r="A3952" s="2">
        <f t="shared" si="382"/>
        <v>43489</v>
      </c>
      <c r="B3952" t="str">
        <f t="shared" si="381"/>
        <v>2019_01</v>
      </c>
      <c r="C3952" t="str">
        <f t="shared" si="377"/>
        <v>Jan</v>
      </c>
      <c r="D3952" t="str">
        <f t="shared" si="378"/>
        <v>2019_Jan</v>
      </c>
      <c r="E3952" s="12" t="str">
        <f t="shared" si="379"/>
        <v>24_Jan</v>
      </c>
      <c r="F3952" s="12" t="str">
        <f t="shared" si="380"/>
        <v>Jan-19</v>
      </c>
      <c r="G3952" s="12"/>
    </row>
    <row r="3953" spans="1:7">
      <c r="A3953" s="2">
        <f t="shared" si="382"/>
        <v>43490</v>
      </c>
      <c r="B3953" t="str">
        <f t="shared" si="381"/>
        <v>2019_01</v>
      </c>
      <c r="C3953" t="str">
        <f t="shared" si="377"/>
        <v>Jan</v>
      </c>
      <c r="D3953" t="str">
        <f t="shared" si="378"/>
        <v>2019_Jan</v>
      </c>
      <c r="E3953" s="12" t="str">
        <f t="shared" si="379"/>
        <v>25_Jan</v>
      </c>
      <c r="F3953" s="12" t="str">
        <f t="shared" si="380"/>
        <v>Jan-19</v>
      </c>
      <c r="G3953" s="12"/>
    </row>
    <row r="3954" spans="1:7">
      <c r="A3954" s="2">
        <f t="shared" si="382"/>
        <v>43491</v>
      </c>
      <c r="B3954" t="str">
        <f t="shared" si="381"/>
        <v>2019_01</v>
      </c>
      <c r="C3954" t="str">
        <f t="shared" si="377"/>
        <v>Jan</v>
      </c>
      <c r="D3954" t="str">
        <f t="shared" si="378"/>
        <v>2019_Jan</v>
      </c>
      <c r="E3954" s="12" t="str">
        <f t="shared" si="379"/>
        <v>26_Jan</v>
      </c>
      <c r="F3954" s="12" t="str">
        <f t="shared" si="380"/>
        <v>Jan-19</v>
      </c>
      <c r="G3954" s="12"/>
    </row>
    <row r="3955" spans="1:7">
      <c r="A3955" s="2">
        <f t="shared" si="382"/>
        <v>43492</v>
      </c>
      <c r="B3955" t="str">
        <f t="shared" si="381"/>
        <v>2019_01</v>
      </c>
      <c r="C3955" t="str">
        <f t="shared" si="377"/>
        <v>Jan</v>
      </c>
      <c r="D3955" t="str">
        <f t="shared" si="378"/>
        <v>2019_Jan</v>
      </c>
      <c r="E3955" s="12" t="str">
        <f t="shared" si="379"/>
        <v>27_Jan</v>
      </c>
      <c r="F3955" s="12" t="str">
        <f t="shared" si="380"/>
        <v>Jan-19</v>
      </c>
      <c r="G3955" s="12"/>
    </row>
    <row r="3956" spans="1:7">
      <c r="A3956" s="2">
        <f t="shared" si="382"/>
        <v>43493</v>
      </c>
      <c r="B3956" t="str">
        <f t="shared" si="381"/>
        <v>2019_01</v>
      </c>
      <c r="C3956" t="str">
        <f t="shared" si="377"/>
        <v>Jan</v>
      </c>
      <c r="D3956" t="str">
        <f t="shared" si="378"/>
        <v>2019_Jan</v>
      </c>
      <c r="E3956" s="12" t="str">
        <f t="shared" si="379"/>
        <v>28_Jan</v>
      </c>
      <c r="F3956" s="12" t="str">
        <f t="shared" si="380"/>
        <v>Jan-19</v>
      </c>
      <c r="G3956" s="12"/>
    </row>
    <row r="3957" spans="1:7">
      <c r="A3957" s="2">
        <f t="shared" si="382"/>
        <v>43494</v>
      </c>
      <c r="B3957" t="str">
        <f t="shared" si="381"/>
        <v>2019_01</v>
      </c>
      <c r="C3957" t="str">
        <f t="shared" si="377"/>
        <v>Jan</v>
      </c>
      <c r="D3957" t="str">
        <f t="shared" si="378"/>
        <v>2019_Jan</v>
      </c>
      <c r="E3957" s="12" t="str">
        <f t="shared" si="379"/>
        <v>29_Jan</v>
      </c>
      <c r="F3957" s="12" t="str">
        <f t="shared" si="380"/>
        <v>Jan-19</v>
      </c>
      <c r="G3957" s="12"/>
    </row>
    <row r="3958" spans="1:7">
      <c r="A3958" s="2">
        <f t="shared" si="382"/>
        <v>43495</v>
      </c>
      <c r="B3958" t="str">
        <f t="shared" si="381"/>
        <v>2019_01</v>
      </c>
      <c r="C3958" t="str">
        <f t="shared" si="377"/>
        <v>Jan</v>
      </c>
      <c r="D3958" t="str">
        <f t="shared" si="378"/>
        <v>2019_Jan</v>
      </c>
      <c r="E3958" s="12" t="str">
        <f t="shared" si="379"/>
        <v>30_Jan</v>
      </c>
      <c r="F3958" s="12" t="str">
        <f t="shared" si="380"/>
        <v>Jan-19</v>
      </c>
      <c r="G3958" s="12"/>
    </row>
    <row r="3959" spans="1:7">
      <c r="A3959" s="2">
        <f t="shared" si="382"/>
        <v>43496</v>
      </c>
      <c r="B3959" t="str">
        <f t="shared" si="381"/>
        <v>2019_01</v>
      </c>
      <c r="C3959" t="str">
        <f t="shared" si="377"/>
        <v>Jan</v>
      </c>
      <c r="D3959" t="str">
        <f t="shared" si="378"/>
        <v>2019_Jan</v>
      </c>
      <c r="E3959" s="12" t="str">
        <f t="shared" si="379"/>
        <v>31_Jan</v>
      </c>
      <c r="F3959" s="12" t="str">
        <f t="shared" si="380"/>
        <v>Jan-19</v>
      </c>
      <c r="G3959" s="12"/>
    </row>
    <row r="3960" spans="1:7">
      <c r="A3960" s="2">
        <f t="shared" si="382"/>
        <v>43497</v>
      </c>
      <c r="B3960" t="str">
        <f t="shared" si="381"/>
        <v>2019_02</v>
      </c>
      <c r="C3960" t="str">
        <f t="shared" si="377"/>
        <v>Feb</v>
      </c>
      <c r="D3960" t="str">
        <f t="shared" si="378"/>
        <v>2019_Feb</v>
      </c>
      <c r="E3960" s="12" t="str">
        <f t="shared" si="379"/>
        <v>01_Feb</v>
      </c>
      <c r="F3960" s="12" t="str">
        <f t="shared" si="380"/>
        <v>Feb-19</v>
      </c>
      <c r="G3960" s="12"/>
    </row>
    <row r="3961" spans="1:7">
      <c r="A3961" s="2">
        <f t="shared" si="382"/>
        <v>43498</v>
      </c>
      <c r="B3961" t="str">
        <f t="shared" si="381"/>
        <v>2019_02</v>
      </c>
      <c r="C3961" t="str">
        <f t="shared" si="377"/>
        <v>Feb</v>
      </c>
      <c r="D3961" t="str">
        <f t="shared" si="378"/>
        <v>2019_Feb</v>
      </c>
      <c r="E3961" s="12" t="str">
        <f t="shared" si="379"/>
        <v>02_Feb</v>
      </c>
      <c r="F3961" s="12" t="str">
        <f t="shared" si="380"/>
        <v>Feb-19</v>
      </c>
      <c r="G3961" s="12"/>
    </row>
    <row r="3962" spans="1:7">
      <c r="A3962" s="2">
        <f t="shared" si="382"/>
        <v>43499</v>
      </c>
      <c r="B3962" t="str">
        <f t="shared" si="381"/>
        <v>2019_02</v>
      </c>
      <c r="C3962" t="str">
        <f t="shared" si="377"/>
        <v>Feb</v>
      </c>
      <c r="D3962" t="str">
        <f t="shared" si="378"/>
        <v>2019_Feb</v>
      </c>
      <c r="E3962" s="12" t="str">
        <f t="shared" si="379"/>
        <v>03_Feb</v>
      </c>
      <c r="F3962" s="12" t="str">
        <f t="shared" si="380"/>
        <v>Feb-19</v>
      </c>
      <c r="G3962" s="12"/>
    </row>
    <row r="3963" spans="1:7">
      <c r="A3963" s="2">
        <f t="shared" si="382"/>
        <v>43500</v>
      </c>
      <c r="B3963" t="str">
        <f t="shared" si="381"/>
        <v>2019_02</v>
      </c>
      <c r="C3963" t="str">
        <f t="shared" si="377"/>
        <v>Feb</v>
      </c>
      <c r="D3963" t="str">
        <f t="shared" si="378"/>
        <v>2019_Feb</v>
      </c>
      <c r="E3963" s="12" t="str">
        <f t="shared" si="379"/>
        <v>04_Feb</v>
      </c>
      <c r="F3963" s="12" t="str">
        <f t="shared" si="380"/>
        <v>Feb-19</v>
      </c>
      <c r="G3963" s="12"/>
    </row>
    <row r="3964" spans="1:7">
      <c r="A3964" s="2">
        <f t="shared" si="382"/>
        <v>43501</v>
      </c>
      <c r="B3964" t="str">
        <f t="shared" si="381"/>
        <v>2019_02</v>
      </c>
      <c r="C3964" t="str">
        <f t="shared" si="377"/>
        <v>Feb</v>
      </c>
      <c r="D3964" t="str">
        <f t="shared" si="378"/>
        <v>2019_Feb</v>
      </c>
      <c r="E3964" s="12" t="str">
        <f t="shared" si="379"/>
        <v>05_Feb</v>
      </c>
      <c r="F3964" s="12" t="str">
        <f t="shared" si="380"/>
        <v>Feb-19</v>
      </c>
      <c r="G3964" s="12"/>
    </row>
    <row r="3965" spans="1:7">
      <c r="A3965" s="2">
        <f t="shared" si="382"/>
        <v>43502</v>
      </c>
      <c r="B3965" t="str">
        <f t="shared" si="381"/>
        <v>2019_02</v>
      </c>
      <c r="C3965" t="str">
        <f t="shared" si="377"/>
        <v>Feb</v>
      </c>
      <c r="D3965" t="str">
        <f t="shared" si="378"/>
        <v>2019_Feb</v>
      </c>
      <c r="E3965" s="12" t="str">
        <f t="shared" si="379"/>
        <v>06_Feb</v>
      </c>
      <c r="F3965" s="12" t="str">
        <f t="shared" si="380"/>
        <v>Feb-19</v>
      </c>
      <c r="G3965" s="12"/>
    </row>
    <row r="3966" spans="1:7">
      <c r="A3966" s="2">
        <f t="shared" si="382"/>
        <v>43503</v>
      </c>
      <c r="B3966" t="str">
        <f t="shared" si="381"/>
        <v>2019_02</v>
      </c>
      <c r="C3966" t="str">
        <f t="shared" si="377"/>
        <v>Feb</v>
      </c>
      <c r="D3966" t="str">
        <f t="shared" si="378"/>
        <v>2019_Feb</v>
      </c>
      <c r="E3966" s="12" t="str">
        <f t="shared" si="379"/>
        <v>07_Feb</v>
      </c>
      <c r="F3966" s="12" t="str">
        <f t="shared" si="380"/>
        <v>Feb-19</v>
      </c>
      <c r="G3966" s="12"/>
    </row>
    <row r="3967" spans="1:7">
      <c r="A3967" s="2">
        <f t="shared" si="382"/>
        <v>43504</v>
      </c>
      <c r="B3967" t="str">
        <f t="shared" si="381"/>
        <v>2019_02</v>
      </c>
      <c r="C3967" t="str">
        <f t="shared" si="377"/>
        <v>Feb</v>
      </c>
      <c r="D3967" t="str">
        <f t="shared" si="378"/>
        <v>2019_Feb</v>
      </c>
      <c r="E3967" s="12" t="str">
        <f t="shared" si="379"/>
        <v>08_Feb</v>
      </c>
      <c r="F3967" s="12" t="str">
        <f t="shared" si="380"/>
        <v>Feb-19</v>
      </c>
      <c r="G3967" s="12"/>
    </row>
    <row r="3968" spans="1:7">
      <c r="A3968" s="2">
        <f t="shared" si="382"/>
        <v>43505</v>
      </c>
      <c r="B3968" t="str">
        <f t="shared" si="381"/>
        <v>2019_02</v>
      </c>
      <c r="C3968" t="str">
        <f t="shared" si="377"/>
        <v>Feb</v>
      </c>
      <c r="D3968" t="str">
        <f t="shared" si="378"/>
        <v>2019_Feb</v>
      </c>
      <c r="E3968" s="12" t="str">
        <f t="shared" si="379"/>
        <v>09_Feb</v>
      </c>
      <c r="F3968" s="12" t="str">
        <f t="shared" si="380"/>
        <v>Feb-19</v>
      </c>
      <c r="G3968" s="12"/>
    </row>
    <row r="3969" spans="1:7">
      <c r="A3969" s="2">
        <f t="shared" si="382"/>
        <v>43506</v>
      </c>
      <c r="B3969" t="str">
        <f t="shared" si="381"/>
        <v>2019_02</v>
      </c>
      <c r="C3969" t="str">
        <f t="shared" si="377"/>
        <v>Feb</v>
      </c>
      <c r="D3969" t="str">
        <f t="shared" si="378"/>
        <v>2019_Feb</v>
      </c>
      <c r="E3969" s="12" t="str">
        <f t="shared" si="379"/>
        <v>10_Feb</v>
      </c>
      <c r="F3969" s="12" t="str">
        <f t="shared" si="380"/>
        <v>Feb-19</v>
      </c>
      <c r="G3969" s="12"/>
    </row>
    <row r="3970" spans="1:7">
      <c r="A3970" s="2">
        <f t="shared" si="382"/>
        <v>43507</v>
      </c>
      <c r="B3970" t="str">
        <f t="shared" si="381"/>
        <v>2019_02</v>
      </c>
      <c r="C3970" t="str">
        <f t="shared" ref="C3970:C4033" si="383">VLOOKUP(TEXT(MONTH(A3970),"00"),$H$2:$I$13,2,FALSE)</f>
        <v>Feb</v>
      </c>
      <c r="D3970" t="str">
        <f t="shared" si="378"/>
        <v>2019_Feb</v>
      </c>
      <c r="E3970" s="12" t="str">
        <f t="shared" si="379"/>
        <v>11_Feb</v>
      </c>
      <c r="F3970" s="12" t="str">
        <f t="shared" si="380"/>
        <v>Feb-19</v>
      </c>
      <c r="G3970" s="12"/>
    </row>
    <row r="3971" spans="1:7">
      <c r="A3971" s="2">
        <f t="shared" si="382"/>
        <v>43508</v>
      </c>
      <c r="B3971" t="str">
        <f t="shared" si="381"/>
        <v>2019_02</v>
      </c>
      <c r="C3971" t="str">
        <f t="shared" si="383"/>
        <v>Feb</v>
      </c>
      <c r="D3971" t="str">
        <f t="shared" ref="D3971:D4034" si="384">TEXT(YEAR(A3971),"0000")&amp;"_"&amp;C3971</f>
        <v>2019_Feb</v>
      </c>
      <c r="E3971" s="12" t="str">
        <f t="shared" ref="E3971:E4034" si="385">VLOOKUP(DAY(A3971),$G$2:$H$32,2,FALSE)&amp;"_"&amp;C3971</f>
        <v>12_Feb</v>
      </c>
      <c r="F3971" s="12" t="str">
        <f t="shared" si="380"/>
        <v>Feb-19</v>
      </c>
      <c r="G3971" s="12"/>
    </row>
    <row r="3972" spans="1:7">
      <c r="A3972" s="2">
        <f t="shared" si="382"/>
        <v>43509</v>
      </c>
      <c r="B3972" t="str">
        <f t="shared" si="381"/>
        <v>2019_02</v>
      </c>
      <c r="C3972" t="str">
        <f t="shared" si="383"/>
        <v>Feb</v>
      </c>
      <c r="D3972" t="str">
        <f t="shared" si="384"/>
        <v>2019_Feb</v>
      </c>
      <c r="E3972" s="12" t="str">
        <f t="shared" si="385"/>
        <v>13_Feb</v>
      </c>
      <c r="F3972" s="12" t="str">
        <f t="shared" ref="F3972:F4035" si="386">C3972&amp;"-"&amp;RIGHT(YEAR(A3972),2)</f>
        <v>Feb-19</v>
      </c>
      <c r="G3972" s="12"/>
    </row>
    <row r="3973" spans="1:7">
      <c r="A3973" s="2">
        <f t="shared" si="382"/>
        <v>43510</v>
      </c>
      <c r="B3973" t="str">
        <f t="shared" si="381"/>
        <v>2019_02</v>
      </c>
      <c r="C3973" t="str">
        <f t="shared" si="383"/>
        <v>Feb</v>
      </c>
      <c r="D3973" t="str">
        <f t="shared" si="384"/>
        <v>2019_Feb</v>
      </c>
      <c r="E3973" s="12" t="str">
        <f t="shared" si="385"/>
        <v>14_Feb</v>
      </c>
      <c r="F3973" s="12" t="str">
        <f t="shared" si="386"/>
        <v>Feb-19</v>
      </c>
      <c r="G3973" s="12"/>
    </row>
    <row r="3974" spans="1:7">
      <c r="A3974" s="2">
        <f t="shared" si="382"/>
        <v>43511</v>
      </c>
      <c r="B3974" t="str">
        <f t="shared" si="381"/>
        <v>2019_02</v>
      </c>
      <c r="C3974" t="str">
        <f t="shared" si="383"/>
        <v>Feb</v>
      </c>
      <c r="D3974" t="str">
        <f t="shared" si="384"/>
        <v>2019_Feb</v>
      </c>
      <c r="E3974" s="12" t="str">
        <f t="shared" si="385"/>
        <v>15_Feb</v>
      </c>
      <c r="F3974" s="12" t="str">
        <f t="shared" si="386"/>
        <v>Feb-19</v>
      </c>
      <c r="G3974" s="12"/>
    </row>
    <row r="3975" spans="1:7">
      <c r="A3975" s="2">
        <f t="shared" si="382"/>
        <v>43512</v>
      </c>
      <c r="B3975" t="str">
        <f t="shared" si="381"/>
        <v>2019_02</v>
      </c>
      <c r="C3975" t="str">
        <f t="shared" si="383"/>
        <v>Feb</v>
      </c>
      <c r="D3975" t="str">
        <f t="shared" si="384"/>
        <v>2019_Feb</v>
      </c>
      <c r="E3975" s="12" t="str">
        <f t="shared" si="385"/>
        <v>16_Feb</v>
      </c>
      <c r="F3975" s="12" t="str">
        <f t="shared" si="386"/>
        <v>Feb-19</v>
      </c>
      <c r="G3975" s="12"/>
    </row>
    <row r="3976" spans="1:7">
      <c r="A3976" s="2">
        <f t="shared" si="382"/>
        <v>43513</v>
      </c>
      <c r="B3976" t="str">
        <f t="shared" si="381"/>
        <v>2019_02</v>
      </c>
      <c r="C3976" t="str">
        <f t="shared" si="383"/>
        <v>Feb</v>
      </c>
      <c r="D3976" t="str">
        <f t="shared" si="384"/>
        <v>2019_Feb</v>
      </c>
      <c r="E3976" s="12" t="str">
        <f t="shared" si="385"/>
        <v>17_Feb</v>
      </c>
      <c r="F3976" s="12" t="str">
        <f t="shared" si="386"/>
        <v>Feb-19</v>
      </c>
      <c r="G3976" s="12"/>
    </row>
    <row r="3977" spans="1:7">
      <c r="A3977" s="2">
        <f t="shared" si="382"/>
        <v>43514</v>
      </c>
      <c r="B3977" t="str">
        <f t="shared" si="381"/>
        <v>2019_02</v>
      </c>
      <c r="C3977" t="str">
        <f t="shared" si="383"/>
        <v>Feb</v>
      </c>
      <c r="D3977" t="str">
        <f t="shared" si="384"/>
        <v>2019_Feb</v>
      </c>
      <c r="E3977" s="12" t="str">
        <f t="shared" si="385"/>
        <v>18_Feb</v>
      </c>
      <c r="F3977" s="12" t="str">
        <f t="shared" si="386"/>
        <v>Feb-19</v>
      </c>
      <c r="G3977" s="12"/>
    </row>
    <row r="3978" spans="1:7">
      <c r="A3978" s="2">
        <f t="shared" si="382"/>
        <v>43515</v>
      </c>
      <c r="B3978" t="str">
        <f t="shared" si="381"/>
        <v>2019_02</v>
      </c>
      <c r="C3978" t="str">
        <f t="shared" si="383"/>
        <v>Feb</v>
      </c>
      <c r="D3978" t="str">
        <f t="shared" si="384"/>
        <v>2019_Feb</v>
      </c>
      <c r="E3978" s="12" t="str">
        <f t="shared" si="385"/>
        <v>19_Feb</v>
      </c>
      <c r="F3978" s="12" t="str">
        <f t="shared" si="386"/>
        <v>Feb-19</v>
      </c>
      <c r="G3978" s="12"/>
    </row>
    <row r="3979" spans="1:7">
      <c r="A3979" s="2">
        <f t="shared" si="382"/>
        <v>43516</v>
      </c>
      <c r="B3979" t="str">
        <f t="shared" ref="B3979:B4042" si="387">TEXT(YEAR(A3979),"0000")&amp;"_"&amp;TEXT(MONTH(A3979),"00")</f>
        <v>2019_02</v>
      </c>
      <c r="C3979" t="str">
        <f t="shared" si="383"/>
        <v>Feb</v>
      </c>
      <c r="D3979" t="str">
        <f t="shared" si="384"/>
        <v>2019_Feb</v>
      </c>
      <c r="E3979" s="12" t="str">
        <f t="shared" si="385"/>
        <v>20_Feb</v>
      </c>
      <c r="F3979" s="12" t="str">
        <f t="shared" si="386"/>
        <v>Feb-19</v>
      </c>
      <c r="G3979" s="12"/>
    </row>
    <row r="3980" spans="1:7">
      <c r="A3980" s="2">
        <f t="shared" ref="A3980:A4043" si="388">A3979+1</f>
        <v>43517</v>
      </c>
      <c r="B3980" t="str">
        <f t="shared" si="387"/>
        <v>2019_02</v>
      </c>
      <c r="C3980" t="str">
        <f t="shared" si="383"/>
        <v>Feb</v>
      </c>
      <c r="D3980" t="str">
        <f t="shared" si="384"/>
        <v>2019_Feb</v>
      </c>
      <c r="E3980" s="12" t="str">
        <f t="shared" si="385"/>
        <v>21_Feb</v>
      </c>
      <c r="F3980" s="12" t="str">
        <f t="shared" si="386"/>
        <v>Feb-19</v>
      </c>
      <c r="G3980" s="12"/>
    </row>
    <row r="3981" spans="1:7">
      <c r="A3981" s="2">
        <f t="shared" si="388"/>
        <v>43518</v>
      </c>
      <c r="B3981" t="str">
        <f t="shared" si="387"/>
        <v>2019_02</v>
      </c>
      <c r="C3981" t="str">
        <f t="shared" si="383"/>
        <v>Feb</v>
      </c>
      <c r="D3981" t="str">
        <f t="shared" si="384"/>
        <v>2019_Feb</v>
      </c>
      <c r="E3981" s="12" t="str">
        <f t="shared" si="385"/>
        <v>22_Feb</v>
      </c>
      <c r="F3981" s="12" t="str">
        <f t="shared" si="386"/>
        <v>Feb-19</v>
      </c>
      <c r="G3981" s="12"/>
    </row>
    <row r="3982" spans="1:7">
      <c r="A3982" s="2">
        <f t="shared" si="388"/>
        <v>43519</v>
      </c>
      <c r="B3982" t="str">
        <f t="shared" si="387"/>
        <v>2019_02</v>
      </c>
      <c r="C3982" t="str">
        <f t="shared" si="383"/>
        <v>Feb</v>
      </c>
      <c r="D3982" t="str">
        <f t="shared" si="384"/>
        <v>2019_Feb</v>
      </c>
      <c r="E3982" s="12" t="str">
        <f t="shared" si="385"/>
        <v>23_Feb</v>
      </c>
      <c r="F3982" s="12" t="str">
        <f t="shared" si="386"/>
        <v>Feb-19</v>
      </c>
      <c r="G3982" s="12"/>
    </row>
    <row r="3983" spans="1:7">
      <c r="A3983" s="2">
        <f t="shared" si="388"/>
        <v>43520</v>
      </c>
      <c r="B3983" t="str">
        <f t="shared" si="387"/>
        <v>2019_02</v>
      </c>
      <c r="C3983" t="str">
        <f t="shared" si="383"/>
        <v>Feb</v>
      </c>
      <c r="D3983" t="str">
        <f t="shared" si="384"/>
        <v>2019_Feb</v>
      </c>
      <c r="E3983" s="12" t="str">
        <f t="shared" si="385"/>
        <v>24_Feb</v>
      </c>
      <c r="F3983" s="12" t="str">
        <f t="shared" si="386"/>
        <v>Feb-19</v>
      </c>
      <c r="G3983" s="12"/>
    </row>
    <row r="3984" spans="1:7">
      <c r="A3984" s="2">
        <f t="shared" si="388"/>
        <v>43521</v>
      </c>
      <c r="B3984" t="str">
        <f t="shared" si="387"/>
        <v>2019_02</v>
      </c>
      <c r="C3984" t="str">
        <f t="shared" si="383"/>
        <v>Feb</v>
      </c>
      <c r="D3984" t="str">
        <f t="shared" si="384"/>
        <v>2019_Feb</v>
      </c>
      <c r="E3984" s="12" t="str">
        <f t="shared" si="385"/>
        <v>25_Feb</v>
      </c>
      <c r="F3984" s="12" t="str">
        <f t="shared" si="386"/>
        <v>Feb-19</v>
      </c>
      <c r="G3984" s="12"/>
    </row>
    <row r="3985" spans="1:7">
      <c r="A3985" s="2">
        <f t="shared" si="388"/>
        <v>43522</v>
      </c>
      <c r="B3985" t="str">
        <f t="shared" si="387"/>
        <v>2019_02</v>
      </c>
      <c r="C3985" t="str">
        <f t="shared" si="383"/>
        <v>Feb</v>
      </c>
      <c r="D3985" t="str">
        <f t="shared" si="384"/>
        <v>2019_Feb</v>
      </c>
      <c r="E3985" s="12" t="str">
        <f t="shared" si="385"/>
        <v>26_Feb</v>
      </c>
      <c r="F3985" s="12" t="str">
        <f t="shared" si="386"/>
        <v>Feb-19</v>
      </c>
      <c r="G3985" s="12"/>
    </row>
    <row r="3986" spans="1:7">
      <c r="A3986" s="2">
        <f t="shared" si="388"/>
        <v>43523</v>
      </c>
      <c r="B3986" t="str">
        <f t="shared" si="387"/>
        <v>2019_02</v>
      </c>
      <c r="C3986" t="str">
        <f t="shared" si="383"/>
        <v>Feb</v>
      </c>
      <c r="D3986" t="str">
        <f t="shared" si="384"/>
        <v>2019_Feb</v>
      </c>
      <c r="E3986" s="12" t="str">
        <f t="shared" si="385"/>
        <v>27_Feb</v>
      </c>
      <c r="F3986" s="12" t="str">
        <f t="shared" si="386"/>
        <v>Feb-19</v>
      </c>
      <c r="G3986" s="12"/>
    </row>
    <row r="3987" spans="1:7">
      <c r="A3987" s="2">
        <f t="shared" si="388"/>
        <v>43524</v>
      </c>
      <c r="B3987" t="str">
        <f t="shared" si="387"/>
        <v>2019_02</v>
      </c>
      <c r="C3987" t="str">
        <f t="shared" si="383"/>
        <v>Feb</v>
      </c>
      <c r="D3987" t="str">
        <f t="shared" si="384"/>
        <v>2019_Feb</v>
      </c>
      <c r="E3987" s="12" t="str">
        <f t="shared" si="385"/>
        <v>28_Feb</v>
      </c>
      <c r="F3987" s="12" t="str">
        <f t="shared" si="386"/>
        <v>Feb-19</v>
      </c>
      <c r="G3987" s="12"/>
    </row>
    <row r="3988" spans="1:7">
      <c r="A3988" s="2">
        <f t="shared" si="388"/>
        <v>43525</v>
      </c>
      <c r="B3988" t="str">
        <f t="shared" si="387"/>
        <v>2019_03</v>
      </c>
      <c r="C3988" t="str">
        <f t="shared" si="383"/>
        <v>Mar</v>
      </c>
      <c r="D3988" t="str">
        <f t="shared" si="384"/>
        <v>2019_Mar</v>
      </c>
      <c r="E3988" s="12" t="str">
        <f t="shared" si="385"/>
        <v>01_Mar</v>
      </c>
      <c r="F3988" s="12" t="str">
        <f t="shared" si="386"/>
        <v>Mar-19</v>
      </c>
      <c r="G3988" s="12"/>
    </row>
    <row r="3989" spans="1:7">
      <c r="A3989" s="2">
        <f t="shared" si="388"/>
        <v>43526</v>
      </c>
      <c r="B3989" t="str">
        <f t="shared" si="387"/>
        <v>2019_03</v>
      </c>
      <c r="C3989" t="str">
        <f t="shared" si="383"/>
        <v>Mar</v>
      </c>
      <c r="D3989" t="str">
        <f t="shared" si="384"/>
        <v>2019_Mar</v>
      </c>
      <c r="E3989" s="12" t="str">
        <f t="shared" si="385"/>
        <v>02_Mar</v>
      </c>
      <c r="F3989" s="12" t="str">
        <f t="shared" si="386"/>
        <v>Mar-19</v>
      </c>
      <c r="G3989" s="12"/>
    </row>
    <row r="3990" spans="1:7">
      <c r="A3990" s="2">
        <f t="shared" si="388"/>
        <v>43527</v>
      </c>
      <c r="B3990" t="str">
        <f t="shared" si="387"/>
        <v>2019_03</v>
      </c>
      <c r="C3990" t="str">
        <f t="shared" si="383"/>
        <v>Mar</v>
      </c>
      <c r="D3990" t="str">
        <f t="shared" si="384"/>
        <v>2019_Mar</v>
      </c>
      <c r="E3990" s="12" t="str">
        <f t="shared" si="385"/>
        <v>03_Mar</v>
      </c>
      <c r="F3990" s="12" t="str">
        <f t="shared" si="386"/>
        <v>Mar-19</v>
      </c>
      <c r="G3990" s="12"/>
    </row>
    <row r="3991" spans="1:7">
      <c r="A3991" s="2">
        <f t="shared" si="388"/>
        <v>43528</v>
      </c>
      <c r="B3991" t="str">
        <f t="shared" si="387"/>
        <v>2019_03</v>
      </c>
      <c r="C3991" t="str">
        <f t="shared" si="383"/>
        <v>Mar</v>
      </c>
      <c r="D3991" t="str">
        <f t="shared" si="384"/>
        <v>2019_Mar</v>
      </c>
      <c r="E3991" s="12" t="str">
        <f t="shared" si="385"/>
        <v>04_Mar</v>
      </c>
      <c r="F3991" s="12" t="str">
        <f t="shared" si="386"/>
        <v>Mar-19</v>
      </c>
      <c r="G3991" s="12"/>
    </row>
    <row r="3992" spans="1:7">
      <c r="A3992" s="2">
        <f t="shared" si="388"/>
        <v>43529</v>
      </c>
      <c r="B3992" t="str">
        <f t="shared" si="387"/>
        <v>2019_03</v>
      </c>
      <c r="C3992" t="str">
        <f t="shared" si="383"/>
        <v>Mar</v>
      </c>
      <c r="D3992" t="str">
        <f t="shared" si="384"/>
        <v>2019_Mar</v>
      </c>
      <c r="E3992" s="12" t="str">
        <f t="shared" si="385"/>
        <v>05_Mar</v>
      </c>
      <c r="F3992" s="12" t="str">
        <f t="shared" si="386"/>
        <v>Mar-19</v>
      </c>
      <c r="G3992" s="12"/>
    </row>
    <row r="3993" spans="1:7">
      <c r="A3993" s="2">
        <f t="shared" si="388"/>
        <v>43530</v>
      </c>
      <c r="B3993" t="str">
        <f t="shared" si="387"/>
        <v>2019_03</v>
      </c>
      <c r="C3993" t="str">
        <f t="shared" si="383"/>
        <v>Mar</v>
      </c>
      <c r="D3993" t="str">
        <f t="shared" si="384"/>
        <v>2019_Mar</v>
      </c>
      <c r="E3993" s="12" t="str">
        <f t="shared" si="385"/>
        <v>06_Mar</v>
      </c>
      <c r="F3993" s="12" t="str">
        <f t="shared" si="386"/>
        <v>Mar-19</v>
      </c>
      <c r="G3993" s="12"/>
    </row>
    <row r="3994" spans="1:7">
      <c r="A3994" s="2">
        <f t="shared" si="388"/>
        <v>43531</v>
      </c>
      <c r="B3994" t="str">
        <f t="shared" si="387"/>
        <v>2019_03</v>
      </c>
      <c r="C3994" t="str">
        <f t="shared" si="383"/>
        <v>Mar</v>
      </c>
      <c r="D3994" t="str">
        <f t="shared" si="384"/>
        <v>2019_Mar</v>
      </c>
      <c r="E3994" s="12" t="str">
        <f t="shared" si="385"/>
        <v>07_Mar</v>
      </c>
      <c r="F3994" s="12" t="str">
        <f t="shared" si="386"/>
        <v>Mar-19</v>
      </c>
      <c r="G3994" s="12"/>
    </row>
    <row r="3995" spans="1:7">
      <c r="A3995" s="2">
        <f t="shared" si="388"/>
        <v>43532</v>
      </c>
      <c r="B3995" t="str">
        <f t="shared" si="387"/>
        <v>2019_03</v>
      </c>
      <c r="C3995" t="str">
        <f t="shared" si="383"/>
        <v>Mar</v>
      </c>
      <c r="D3995" t="str">
        <f t="shared" si="384"/>
        <v>2019_Mar</v>
      </c>
      <c r="E3995" s="12" t="str">
        <f t="shared" si="385"/>
        <v>08_Mar</v>
      </c>
      <c r="F3995" s="12" t="str">
        <f t="shared" si="386"/>
        <v>Mar-19</v>
      </c>
      <c r="G3995" s="12"/>
    </row>
    <row r="3996" spans="1:7">
      <c r="A3996" s="2">
        <f t="shared" si="388"/>
        <v>43533</v>
      </c>
      <c r="B3996" t="str">
        <f t="shared" si="387"/>
        <v>2019_03</v>
      </c>
      <c r="C3996" t="str">
        <f t="shared" si="383"/>
        <v>Mar</v>
      </c>
      <c r="D3996" t="str">
        <f t="shared" si="384"/>
        <v>2019_Mar</v>
      </c>
      <c r="E3996" s="12" t="str">
        <f t="shared" si="385"/>
        <v>09_Mar</v>
      </c>
      <c r="F3996" s="12" t="str">
        <f t="shared" si="386"/>
        <v>Mar-19</v>
      </c>
      <c r="G3996" s="12"/>
    </row>
    <row r="3997" spans="1:7">
      <c r="A3997" s="2">
        <f t="shared" si="388"/>
        <v>43534</v>
      </c>
      <c r="B3997" t="str">
        <f t="shared" si="387"/>
        <v>2019_03</v>
      </c>
      <c r="C3997" t="str">
        <f t="shared" si="383"/>
        <v>Mar</v>
      </c>
      <c r="D3997" t="str">
        <f t="shared" si="384"/>
        <v>2019_Mar</v>
      </c>
      <c r="E3997" s="12" t="str">
        <f t="shared" si="385"/>
        <v>10_Mar</v>
      </c>
      <c r="F3997" s="12" t="str">
        <f t="shared" si="386"/>
        <v>Mar-19</v>
      </c>
      <c r="G3997" s="12"/>
    </row>
    <row r="3998" spans="1:7">
      <c r="A3998" s="2">
        <f t="shared" si="388"/>
        <v>43535</v>
      </c>
      <c r="B3998" t="str">
        <f t="shared" si="387"/>
        <v>2019_03</v>
      </c>
      <c r="C3998" t="str">
        <f t="shared" si="383"/>
        <v>Mar</v>
      </c>
      <c r="D3998" t="str">
        <f t="shared" si="384"/>
        <v>2019_Mar</v>
      </c>
      <c r="E3998" s="12" t="str">
        <f t="shared" si="385"/>
        <v>11_Mar</v>
      </c>
      <c r="F3998" s="12" t="str">
        <f t="shared" si="386"/>
        <v>Mar-19</v>
      </c>
      <c r="G3998" s="12"/>
    </row>
    <row r="3999" spans="1:7">
      <c r="A3999" s="2">
        <f t="shared" si="388"/>
        <v>43536</v>
      </c>
      <c r="B3999" t="str">
        <f t="shared" si="387"/>
        <v>2019_03</v>
      </c>
      <c r="C3999" t="str">
        <f t="shared" si="383"/>
        <v>Mar</v>
      </c>
      <c r="D3999" t="str">
        <f t="shared" si="384"/>
        <v>2019_Mar</v>
      </c>
      <c r="E3999" s="12" t="str">
        <f t="shared" si="385"/>
        <v>12_Mar</v>
      </c>
      <c r="F3999" s="12" t="str">
        <f t="shared" si="386"/>
        <v>Mar-19</v>
      </c>
      <c r="G3999" s="12"/>
    </row>
    <row r="4000" spans="1:7">
      <c r="A4000" s="2">
        <f t="shared" si="388"/>
        <v>43537</v>
      </c>
      <c r="B4000" t="str">
        <f t="shared" si="387"/>
        <v>2019_03</v>
      </c>
      <c r="C4000" t="str">
        <f t="shared" si="383"/>
        <v>Mar</v>
      </c>
      <c r="D4000" t="str">
        <f t="shared" si="384"/>
        <v>2019_Mar</v>
      </c>
      <c r="E4000" s="12" t="str">
        <f t="shared" si="385"/>
        <v>13_Mar</v>
      </c>
      <c r="F4000" s="12" t="str">
        <f t="shared" si="386"/>
        <v>Mar-19</v>
      </c>
      <c r="G4000" s="12"/>
    </row>
    <row r="4001" spans="1:7">
      <c r="A4001" s="2">
        <f t="shared" si="388"/>
        <v>43538</v>
      </c>
      <c r="B4001" t="str">
        <f t="shared" si="387"/>
        <v>2019_03</v>
      </c>
      <c r="C4001" t="str">
        <f t="shared" si="383"/>
        <v>Mar</v>
      </c>
      <c r="D4001" t="str">
        <f t="shared" si="384"/>
        <v>2019_Mar</v>
      </c>
      <c r="E4001" s="12" t="str">
        <f t="shared" si="385"/>
        <v>14_Mar</v>
      </c>
      <c r="F4001" s="12" t="str">
        <f t="shared" si="386"/>
        <v>Mar-19</v>
      </c>
      <c r="G4001" s="12"/>
    </row>
    <row r="4002" spans="1:7">
      <c r="A4002" s="2">
        <f t="shared" si="388"/>
        <v>43539</v>
      </c>
      <c r="B4002" t="str">
        <f t="shared" si="387"/>
        <v>2019_03</v>
      </c>
      <c r="C4002" t="str">
        <f t="shared" si="383"/>
        <v>Mar</v>
      </c>
      <c r="D4002" t="str">
        <f t="shared" si="384"/>
        <v>2019_Mar</v>
      </c>
      <c r="E4002" s="12" t="str">
        <f t="shared" si="385"/>
        <v>15_Mar</v>
      </c>
      <c r="F4002" s="12" t="str">
        <f t="shared" si="386"/>
        <v>Mar-19</v>
      </c>
      <c r="G4002" s="12"/>
    </row>
    <row r="4003" spans="1:7">
      <c r="A4003" s="2">
        <f t="shared" si="388"/>
        <v>43540</v>
      </c>
      <c r="B4003" t="str">
        <f t="shared" si="387"/>
        <v>2019_03</v>
      </c>
      <c r="C4003" t="str">
        <f t="shared" si="383"/>
        <v>Mar</v>
      </c>
      <c r="D4003" t="str">
        <f t="shared" si="384"/>
        <v>2019_Mar</v>
      </c>
      <c r="E4003" s="12" t="str">
        <f t="shared" si="385"/>
        <v>16_Mar</v>
      </c>
      <c r="F4003" s="12" t="str">
        <f t="shared" si="386"/>
        <v>Mar-19</v>
      </c>
      <c r="G4003" s="12"/>
    </row>
    <row r="4004" spans="1:7">
      <c r="A4004" s="2">
        <f t="shared" si="388"/>
        <v>43541</v>
      </c>
      <c r="B4004" t="str">
        <f t="shared" si="387"/>
        <v>2019_03</v>
      </c>
      <c r="C4004" t="str">
        <f t="shared" si="383"/>
        <v>Mar</v>
      </c>
      <c r="D4004" t="str">
        <f t="shared" si="384"/>
        <v>2019_Mar</v>
      </c>
      <c r="E4004" s="12" t="str">
        <f t="shared" si="385"/>
        <v>17_Mar</v>
      </c>
      <c r="F4004" s="12" t="str">
        <f t="shared" si="386"/>
        <v>Mar-19</v>
      </c>
      <c r="G4004" s="12"/>
    </row>
    <row r="4005" spans="1:7">
      <c r="A4005" s="2">
        <f t="shared" si="388"/>
        <v>43542</v>
      </c>
      <c r="B4005" t="str">
        <f t="shared" si="387"/>
        <v>2019_03</v>
      </c>
      <c r="C4005" t="str">
        <f t="shared" si="383"/>
        <v>Mar</v>
      </c>
      <c r="D4005" t="str">
        <f t="shared" si="384"/>
        <v>2019_Mar</v>
      </c>
      <c r="E4005" s="12" t="str">
        <f t="shared" si="385"/>
        <v>18_Mar</v>
      </c>
      <c r="F4005" s="12" t="str">
        <f t="shared" si="386"/>
        <v>Mar-19</v>
      </c>
      <c r="G4005" s="12"/>
    </row>
    <row r="4006" spans="1:7">
      <c r="A4006" s="2">
        <f t="shared" si="388"/>
        <v>43543</v>
      </c>
      <c r="B4006" t="str">
        <f t="shared" si="387"/>
        <v>2019_03</v>
      </c>
      <c r="C4006" t="str">
        <f t="shared" si="383"/>
        <v>Mar</v>
      </c>
      <c r="D4006" t="str">
        <f t="shared" si="384"/>
        <v>2019_Mar</v>
      </c>
      <c r="E4006" s="12" t="str">
        <f t="shared" si="385"/>
        <v>19_Mar</v>
      </c>
      <c r="F4006" s="12" t="str">
        <f t="shared" si="386"/>
        <v>Mar-19</v>
      </c>
      <c r="G4006" s="12"/>
    </row>
    <row r="4007" spans="1:7">
      <c r="A4007" s="2">
        <f t="shared" si="388"/>
        <v>43544</v>
      </c>
      <c r="B4007" t="str">
        <f t="shared" si="387"/>
        <v>2019_03</v>
      </c>
      <c r="C4007" t="str">
        <f t="shared" si="383"/>
        <v>Mar</v>
      </c>
      <c r="D4007" t="str">
        <f t="shared" si="384"/>
        <v>2019_Mar</v>
      </c>
      <c r="E4007" s="12" t="str">
        <f t="shared" si="385"/>
        <v>20_Mar</v>
      </c>
      <c r="F4007" s="12" t="str">
        <f t="shared" si="386"/>
        <v>Mar-19</v>
      </c>
      <c r="G4007" s="12"/>
    </row>
    <row r="4008" spans="1:7">
      <c r="A4008" s="2">
        <f t="shared" si="388"/>
        <v>43545</v>
      </c>
      <c r="B4008" t="str">
        <f t="shared" si="387"/>
        <v>2019_03</v>
      </c>
      <c r="C4008" t="str">
        <f t="shared" si="383"/>
        <v>Mar</v>
      </c>
      <c r="D4008" t="str">
        <f t="shared" si="384"/>
        <v>2019_Mar</v>
      </c>
      <c r="E4008" s="12" t="str">
        <f t="shared" si="385"/>
        <v>21_Mar</v>
      </c>
      <c r="F4008" s="12" t="str">
        <f t="shared" si="386"/>
        <v>Mar-19</v>
      </c>
      <c r="G4008" s="12"/>
    </row>
    <row r="4009" spans="1:7">
      <c r="A4009" s="2">
        <f t="shared" si="388"/>
        <v>43546</v>
      </c>
      <c r="B4009" t="str">
        <f t="shared" si="387"/>
        <v>2019_03</v>
      </c>
      <c r="C4009" t="str">
        <f t="shared" si="383"/>
        <v>Mar</v>
      </c>
      <c r="D4009" t="str">
        <f t="shared" si="384"/>
        <v>2019_Mar</v>
      </c>
      <c r="E4009" s="12" t="str">
        <f t="shared" si="385"/>
        <v>22_Mar</v>
      </c>
      <c r="F4009" s="12" t="str">
        <f t="shared" si="386"/>
        <v>Mar-19</v>
      </c>
      <c r="G4009" s="12"/>
    </row>
    <row r="4010" spans="1:7">
      <c r="A4010" s="2">
        <f t="shared" si="388"/>
        <v>43547</v>
      </c>
      <c r="B4010" t="str">
        <f t="shared" si="387"/>
        <v>2019_03</v>
      </c>
      <c r="C4010" t="str">
        <f t="shared" si="383"/>
        <v>Mar</v>
      </c>
      <c r="D4010" t="str">
        <f t="shared" si="384"/>
        <v>2019_Mar</v>
      </c>
      <c r="E4010" s="12" t="str">
        <f t="shared" si="385"/>
        <v>23_Mar</v>
      </c>
      <c r="F4010" s="12" t="str">
        <f t="shared" si="386"/>
        <v>Mar-19</v>
      </c>
      <c r="G4010" s="12"/>
    </row>
    <row r="4011" spans="1:7">
      <c r="A4011" s="2">
        <f t="shared" si="388"/>
        <v>43548</v>
      </c>
      <c r="B4011" t="str">
        <f t="shared" si="387"/>
        <v>2019_03</v>
      </c>
      <c r="C4011" t="str">
        <f t="shared" si="383"/>
        <v>Mar</v>
      </c>
      <c r="D4011" t="str">
        <f t="shared" si="384"/>
        <v>2019_Mar</v>
      </c>
      <c r="E4011" s="12" t="str">
        <f t="shared" si="385"/>
        <v>24_Mar</v>
      </c>
      <c r="F4011" s="12" t="str">
        <f t="shared" si="386"/>
        <v>Mar-19</v>
      </c>
      <c r="G4011" s="12"/>
    </row>
    <row r="4012" spans="1:7">
      <c r="A4012" s="2">
        <f t="shared" si="388"/>
        <v>43549</v>
      </c>
      <c r="B4012" t="str">
        <f t="shared" si="387"/>
        <v>2019_03</v>
      </c>
      <c r="C4012" t="str">
        <f t="shared" si="383"/>
        <v>Mar</v>
      </c>
      <c r="D4012" t="str">
        <f t="shared" si="384"/>
        <v>2019_Mar</v>
      </c>
      <c r="E4012" s="12" t="str">
        <f t="shared" si="385"/>
        <v>25_Mar</v>
      </c>
      <c r="F4012" s="12" t="str">
        <f t="shared" si="386"/>
        <v>Mar-19</v>
      </c>
      <c r="G4012" s="12"/>
    </row>
    <row r="4013" spans="1:7">
      <c r="A4013" s="2">
        <f t="shared" si="388"/>
        <v>43550</v>
      </c>
      <c r="B4013" t="str">
        <f t="shared" si="387"/>
        <v>2019_03</v>
      </c>
      <c r="C4013" t="str">
        <f t="shared" si="383"/>
        <v>Mar</v>
      </c>
      <c r="D4013" t="str">
        <f t="shared" si="384"/>
        <v>2019_Mar</v>
      </c>
      <c r="E4013" s="12" t="str">
        <f t="shared" si="385"/>
        <v>26_Mar</v>
      </c>
      <c r="F4013" s="12" t="str">
        <f t="shared" si="386"/>
        <v>Mar-19</v>
      </c>
      <c r="G4013" s="12"/>
    </row>
    <row r="4014" spans="1:7">
      <c r="A4014" s="2">
        <f t="shared" si="388"/>
        <v>43551</v>
      </c>
      <c r="B4014" t="str">
        <f t="shared" si="387"/>
        <v>2019_03</v>
      </c>
      <c r="C4014" t="str">
        <f t="shared" si="383"/>
        <v>Mar</v>
      </c>
      <c r="D4014" t="str">
        <f t="shared" si="384"/>
        <v>2019_Mar</v>
      </c>
      <c r="E4014" s="12" t="str">
        <f t="shared" si="385"/>
        <v>27_Mar</v>
      </c>
      <c r="F4014" s="12" t="str">
        <f t="shared" si="386"/>
        <v>Mar-19</v>
      </c>
      <c r="G4014" s="12"/>
    </row>
    <row r="4015" spans="1:7">
      <c r="A4015" s="2">
        <f t="shared" si="388"/>
        <v>43552</v>
      </c>
      <c r="B4015" t="str">
        <f t="shared" si="387"/>
        <v>2019_03</v>
      </c>
      <c r="C4015" t="str">
        <f t="shared" si="383"/>
        <v>Mar</v>
      </c>
      <c r="D4015" t="str">
        <f t="shared" si="384"/>
        <v>2019_Mar</v>
      </c>
      <c r="E4015" s="12" t="str">
        <f t="shared" si="385"/>
        <v>28_Mar</v>
      </c>
      <c r="F4015" s="12" t="str">
        <f t="shared" si="386"/>
        <v>Mar-19</v>
      </c>
      <c r="G4015" s="12"/>
    </row>
    <row r="4016" spans="1:7">
      <c r="A4016" s="2">
        <f t="shared" si="388"/>
        <v>43553</v>
      </c>
      <c r="B4016" t="str">
        <f t="shared" si="387"/>
        <v>2019_03</v>
      </c>
      <c r="C4016" t="str">
        <f t="shared" si="383"/>
        <v>Mar</v>
      </c>
      <c r="D4016" t="str">
        <f t="shared" si="384"/>
        <v>2019_Mar</v>
      </c>
      <c r="E4016" s="12" t="str">
        <f t="shared" si="385"/>
        <v>29_Mar</v>
      </c>
      <c r="F4016" s="12" t="str">
        <f t="shared" si="386"/>
        <v>Mar-19</v>
      </c>
      <c r="G4016" s="12"/>
    </row>
    <row r="4017" spans="1:7">
      <c r="A4017" s="2">
        <f t="shared" si="388"/>
        <v>43554</v>
      </c>
      <c r="B4017" t="str">
        <f t="shared" si="387"/>
        <v>2019_03</v>
      </c>
      <c r="C4017" t="str">
        <f t="shared" si="383"/>
        <v>Mar</v>
      </c>
      <c r="D4017" t="str">
        <f t="shared" si="384"/>
        <v>2019_Mar</v>
      </c>
      <c r="E4017" s="12" t="str">
        <f t="shared" si="385"/>
        <v>30_Mar</v>
      </c>
      <c r="F4017" s="12" t="str">
        <f t="shared" si="386"/>
        <v>Mar-19</v>
      </c>
      <c r="G4017" s="12"/>
    </row>
    <row r="4018" spans="1:7">
      <c r="A4018" s="2">
        <f t="shared" si="388"/>
        <v>43555</v>
      </c>
      <c r="B4018" t="str">
        <f t="shared" si="387"/>
        <v>2019_03</v>
      </c>
      <c r="C4018" t="str">
        <f t="shared" si="383"/>
        <v>Mar</v>
      </c>
      <c r="D4018" t="str">
        <f t="shared" si="384"/>
        <v>2019_Mar</v>
      </c>
      <c r="E4018" s="12" t="str">
        <f t="shared" si="385"/>
        <v>31_Mar</v>
      </c>
      <c r="F4018" s="12" t="str">
        <f t="shared" si="386"/>
        <v>Mar-19</v>
      </c>
      <c r="G4018" s="12"/>
    </row>
    <row r="4019" spans="1:7">
      <c r="A4019" s="2">
        <f t="shared" si="388"/>
        <v>43556</v>
      </c>
      <c r="B4019" t="str">
        <f t="shared" si="387"/>
        <v>2019_04</v>
      </c>
      <c r="C4019" t="str">
        <f t="shared" si="383"/>
        <v>Apr</v>
      </c>
      <c r="D4019" t="str">
        <f t="shared" si="384"/>
        <v>2019_Apr</v>
      </c>
      <c r="E4019" s="12" t="str">
        <f t="shared" si="385"/>
        <v>01_Apr</v>
      </c>
      <c r="F4019" s="12" t="str">
        <f t="shared" si="386"/>
        <v>Apr-19</v>
      </c>
      <c r="G4019" s="12"/>
    </row>
    <row r="4020" spans="1:7">
      <c r="A4020" s="2">
        <f t="shared" si="388"/>
        <v>43557</v>
      </c>
      <c r="B4020" t="str">
        <f t="shared" si="387"/>
        <v>2019_04</v>
      </c>
      <c r="C4020" t="str">
        <f t="shared" si="383"/>
        <v>Apr</v>
      </c>
      <c r="D4020" t="str">
        <f t="shared" si="384"/>
        <v>2019_Apr</v>
      </c>
      <c r="E4020" s="12" t="str">
        <f t="shared" si="385"/>
        <v>02_Apr</v>
      </c>
      <c r="F4020" s="12" t="str">
        <f t="shared" si="386"/>
        <v>Apr-19</v>
      </c>
      <c r="G4020" s="12"/>
    </row>
    <row r="4021" spans="1:7">
      <c r="A4021" s="2">
        <f t="shared" si="388"/>
        <v>43558</v>
      </c>
      <c r="B4021" t="str">
        <f t="shared" si="387"/>
        <v>2019_04</v>
      </c>
      <c r="C4021" t="str">
        <f t="shared" si="383"/>
        <v>Apr</v>
      </c>
      <c r="D4021" t="str">
        <f t="shared" si="384"/>
        <v>2019_Apr</v>
      </c>
      <c r="E4021" s="12" t="str">
        <f t="shared" si="385"/>
        <v>03_Apr</v>
      </c>
      <c r="F4021" s="12" t="str">
        <f t="shared" si="386"/>
        <v>Apr-19</v>
      </c>
      <c r="G4021" s="12"/>
    </row>
    <row r="4022" spans="1:7">
      <c r="A4022" s="2">
        <f t="shared" si="388"/>
        <v>43559</v>
      </c>
      <c r="B4022" t="str">
        <f t="shared" si="387"/>
        <v>2019_04</v>
      </c>
      <c r="C4022" t="str">
        <f t="shared" si="383"/>
        <v>Apr</v>
      </c>
      <c r="D4022" t="str">
        <f t="shared" si="384"/>
        <v>2019_Apr</v>
      </c>
      <c r="E4022" s="12" t="str">
        <f t="shared" si="385"/>
        <v>04_Apr</v>
      </c>
      <c r="F4022" s="12" t="str">
        <f t="shared" si="386"/>
        <v>Apr-19</v>
      </c>
      <c r="G4022" s="12"/>
    </row>
    <row r="4023" spans="1:7">
      <c r="A4023" s="2">
        <f t="shared" si="388"/>
        <v>43560</v>
      </c>
      <c r="B4023" t="str">
        <f t="shared" si="387"/>
        <v>2019_04</v>
      </c>
      <c r="C4023" t="str">
        <f t="shared" si="383"/>
        <v>Apr</v>
      </c>
      <c r="D4023" t="str">
        <f t="shared" si="384"/>
        <v>2019_Apr</v>
      </c>
      <c r="E4023" s="12" t="str">
        <f t="shared" si="385"/>
        <v>05_Apr</v>
      </c>
      <c r="F4023" s="12" t="str">
        <f t="shared" si="386"/>
        <v>Apr-19</v>
      </c>
      <c r="G4023" s="12"/>
    </row>
    <row r="4024" spans="1:7">
      <c r="A4024" s="2">
        <f t="shared" si="388"/>
        <v>43561</v>
      </c>
      <c r="B4024" t="str">
        <f t="shared" si="387"/>
        <v>2019_04</v>
      </c>
      <c r="C4024" t="str">
        <f t="shared" si="383"/>
        <v>Apr</v>
      </c>
      <c r="D4024" t="str">
        <f t="shared" si="384"/>
        <v>2019_Apr</v>
      </c>
      <c r="E4024" s="12" t="str">
        <f t="shared" si="385"/>
        <v>06_Apr</v>
      </c>
      <c r="F4024" s="12" t="str">
        <f t="shared" si="386"/>
        <v>Apr-19</v>
      </c>
      <c r="G4024" s="12"/>
    </row>
    <row r="4025" spans="1:7">
      <c r="A4025" s="2">
        <f t="shared" si="388"/>
        <v>43562</v>
      </c>
      <c r="B4025" t="str">
        <f t="shared" si="387"/>
        <v>2019_04</v>
      </c>
      <c r="C4025" t="str">
        <f t="shared" si="383"/>
        <v>Apr</v>
      </c>
      <c r="D4025" t="str">
        <f t="shared" si="384"/>
        <v>2019_Apr</v>
      </c>
      <c r="E4025" s="12" t="str">
        <f t="shared" si="385"/>
        <v>07_Apr</v>
      </c>
      <c r="F4025" s="12" t="str">
        <f t="shared" si="386"/>
        <v>Apr-19</v>
      </c>
      <c r="G4025" s="12"/>
    </row>
    <row r="4026" spans="1:7">
      <c r="A4026" s="2">
        <f t="shared" si="388"/>
        <v>43563</v>
      </c>
      <c r="B4026" t="str">
        <f t="shared" si="387"/>
        <v>2019_04</v>
      </c>
      <c r="C4026" t="str">
        <f t="shared" si="383"/>
        <v>Apr</v>
      </c>
      <c r="D4026" t="str">
        <f t="shared" si="384"/>
        <v>2019_Apr</v>
      </c>
      <c r="E4026" s="12" t="str">
        <f t="shared" si="385"/>
        <v>08_Apr</v>
      </c>
      <c r="F4026" s="12" t="str">
        <f t="shared" si="386"/>
        <v>Apr-19</v>
      </c>
      <c r="G4026" s="12"/>
    </row>
    <row r="4027" spans="1:7">
      <c r="A4027" s="2">
        <f t="shared" si="388"/>
        <v>43564</v>
      </c>
      <c r="B4027" t="str">
        <f t="shared" si="387"/>
        <v>2019_04</v>
      </c>
      <c r="C4027" t="str">
        <f t="shared" si="383"/>
        <v>Apr</v>
      </c>
      <c r="D4027" t="str">
        <f t="shared" si="384"/>
        <v>2019_Apr</v>
      </c>
      <c r="E4027" s="12" t="str">
        <f t="shared" si="385"/>
        <v>09_Apr</v>
      </c>
      <c r="F4027" s="12" t="str">
        <f t="shared" si="386"/>
        <v>Apr-19</v>
      </c>
      <c r="G4027" s="12"/>
    </row>
    <row r="4028" spans="1:7">
      <c r="A4028" s="2">
        <f t="shared" si="388"/>
        <v>43565</v>
      </c>
      <c r="B4028" t="str">
        <f t="shared" si="387"/>
        <v>2019_04</v>
      </c>
      <c r="C4028" t="str">
        <f t="shared" si="383"/>
        <v>Apr</v>
      </c>
      <c r="D4028" t="str">
        <f t="shared" si="384"/>
        <v>2019_Apr</v>
      </c>
      <c r="E4028" s="12" t="str">
        <f t="shared" si="385"/>
        <v>10_Apr</v>
      </c>
      <c r="F4028" s="12" t="str">
        <f t="shared" si="386"/>
        <v>Apr-19</v>
      </c>
      <c r="G4028" s="12"/>
    </row>
    <row r="4029" spans="1:7">
      <c r="A4029" s="2">
        <f t="shared" si="388"/>
        <v>43566</v>
      </c>
      <c r="B4029" t="str">
        <f t="shared" si="387"/>
        <v>2019_04</v>
      </c>
      <c r="C4029" t="str">
        <f t="shared" si="383"/>
        <v>Apr</v>
      </c>
      <c r="D4029" t="str">
        <f t="shared" si="384"/>
        <v>2019_Apr</v>
      </c>
      <c r="E4029" s="12" t="str">
        <f t="shared" si="385"/>
        <v>11_Apr</v>
      </c>
      <c r="F4029" s="12" t="str">
        <f t="shared" si="386"/>
        <v>Apr-19</v>
      </c>
      <c r="G4029" s="12"/>
    </row>
    <row r="4030" spans="1:7">
      <c r="A4030" s="2">
        <f t="shared" si="388"/>
        <v>43567</v>
      </c>
      <c r="B4030" t="str">
        <f t="shared" si="387"/>
        <v>2019_04</v>
      </c>
      <c r="C4030" t="str">
        <f t="shared" si="383"/>
        <v>Apr</v>
      </c>
      <c r="D4030" t="str">
        <f t="shared" si="384"/>
        <v>2019_Apr</v>
      </c>
      <c r="E4030" s="12" t="str">
        <f t="shared" si="385"/>
        <v>12_Apr</v>
      </c>
      <c r="F4030" s="12" t="str">
        <f t="shared" si="386"/>
        <v>Apr-19</v>
      </c>
      <c r="G4030" s="12"/>
    </row>
    <row r="4031" spans="1:7">
      <c r="A4031" s="2">
        <f t="shared" si="388"/>
        <v>43568</v>
      </c>
      <c r="B4031" t="str">
        <f t="shared" si="387"/>
        <v>2019_04</v>
      </c>
      <c r="C4031" t="str">
        <f t="shared" si="383"/>
        <v>Apr</v>
      </c>
      <c r="D4031" t="str">
        <f t="shared" si="384"/>
        <v>2019_Apr</v>
      </c>
      <c r="E4031" s="12" t="str">
        <f t="shared" si="385"/>
        <v>13_Apr</v>
      </c>
      <c r="F4031" s="12" t="str">
        <f t="shared" si="386"/>
        <v>Apr-19</v>
      </c>
      <c r="G4031" s="12"/>
    </row>
    <row r="4032" spans="1:7">
      <c r="A4032" s="2">
        <f t="shared" si="388"/>
        <v>43569</v>
      </c>
      <c r="B4032" t="str">
        <f t="shared" si="387"/>
        <v>2019_04</v>
      </c>
      <c r="C4032" t="str">
        <f t="shared" si="383"/>
        <v>Apr</v>
      </c>
      <c r="D4032" t="str">
        <f t="shared" si="384"/>
        <v>2019_Apr</v>
      </c>
      <c r="E4032" s="12" t="str">
        <f t="shared" si="385"/>
        <v>14_Apr</v>
      </c>
      <c r="F4032" s="12" t="str">
        <f t="shared" si="386"/>
        <v>Apr-19</v>
      </c>
      <c r="G4032" s="12"/>
    </row>
    <row r="4033" spans="1:7">
      <c r="A4033" s="2">
        <f t="shared" si="388"/>
        <v>43570</v>
      </c>
      <c r="B4033" t="str">
        <f t="shared" si="387"/>
        <v>2019_04</v>
      </c>
      <c r="C4033" t="str">
        <f t="shared" si="383"/>
        <v>Apr</v>
      </c>
      <c r="D4033" t="str">
        <f t="shared" si="384"/>
        <v>2019_Apr</v>
      </c>
      <c r="E4033" s="12" t="str">
        <f t="shared" si="385"/>
        <v>15_Apr</v>
      </c>
      <c r="F4033" s="12" t="str">
        <f t="shared" si="386"/>
        <v>Apr-19</v>
      </c>
      <c r="G4033" s="12"/>
    </row>
    <row r="4034" spans="1:7">
      <c r="A4034" s="2">
        <f t="shared" si="388"/>
        <v>43571</v>
      </c>
      <c r="B4034" t="str">
        <f t="shared" si="387"/>
        <v>2019_04</v>
      </c>
      <c r="C4034" t="str">
        <f t="shared" ref="C4034:C4097" si="389">VLOOKUP(TEXT(MONTH(A4034),"00"),$H$2:$I$13,2,FALSE)</f>
        <v>Apr</v>
      </c>
      <c r="D4034" t="str">
        <f t="shared" si="384"/>
        <v>2019_Apr</v>
      </c>
      <c r="E4034" s="12" t="str">
        <f t="shared" si="385"/>
        <v>16_Apr</v>
      </c>
      <c r="F4034" s="12" t="str">
        <f t="shared" si="386"/>
        <v>Apr-19</v>
      </c>
      <c r="G4034" s="12"/>
    </row>
    <row r="4035" spans="1:7">
      <c r="A4035" s="2">
        <f t="shared" si="388"/>
        <v>43572</v>
      </c>
      <c r="B4035" t="str">
        <f t="shared" si="387"/>
        <v>2019_04</v>
      </c>
      <c r="C4035" t="str">
        <f t="shared" si="389"/>
        <v>Apr</v>
      </c>
      <c r="D4035" t="str">
        <f t="shared" ref="D4035:D4098" si="390">TEXT(YEAR(A4035),"0000")&amp;"_"&amp;C4035</f>
        <v>2019_Apr</v>
      </c>
      <c r="E4035" s="12" t="str">
        <f t="shared" ref="E4035:E4098" si="391">VLOOKUP(DAY(A4035),$G$2:$H$32,2,FALSE)&amp;"_"&amp;C4035</f>
        <v>17_Apr</v>
      </c>
      <c r="F4035" s="12" t="str">
        <f t="shared" si="386"/>
        <v>Apr-19</v>
      </c>
      <c r="G4035" s="12"/>
    </row>
    <row r="4036" spans="1:7">
      <c r="A4036" s="2">
        <f t="shared" si="388"/>
        <v>43573</v>
      </c>
      <c r="B4036" t="str">
        <f t="shared" si="387"/>
        <v>2019_04</v>
      </c>
      <c r="C4036" t="str">
        <f t="shared" si="389"/>
        <v>Apr</v>
      </c>
      <c r="D4036" t="str">
        <f t="shared" si="390"/>
        <v>2019_Apr</v>
      </c>
      <c r="E4036" s="12" t="str">
        <f t="shared" si="391"/>
        <v>18_Apr</v>
      </c>
      <c r="F4036" s="12" t="str">
        <f t="shared" ref="F4036:F4099" si="392">C4036&amp;"-"&amp;RIGHT(YEAR(A4036),2)</f>
        <v>Apr-19</v>
      </c>
      <c r="G4036" s="12"/>
    </row>
    <row r="4037" spans="1:7">
      <c r="A4037" s="2">
        <f t="shared" si="388"/>
        <v>43574</v>
      </c>
      <c r="B4037" t="str">
        <f t="shared" si="387"/>
        <v>2019_04</v>
      </c>
      <c r="C4037" t="str">
        <f t="shared" si="389"/>
        <v>Apr</v>
      </c>
      <c r="D4037" t="str">
        <f t="shared" si="390"/>
        <v>2019_Apr</v>
      </c>
      <c r="E4037" s="12" t="str">
        <f t="shared" si="391"/>
        <v>19_Apr</v>
      </c>
      <c r="F4037" s="12" t="str">
        <f t="shared" si="392"/>
        <v>Apr-19</v>
      </c>
      <c r="G4037" s="12"/>
    </row>
    <row r="4038" spans="1:7">
      <c r="A4038" s="2">
        <f t="shared" si="388"/>
        <v>43575</v>
      </c>
      <c r="B4038" t="str">
        <f t="shared" si="387"/>
        <v>2019_04</v>
      </c>
      <c r="C4038" t="str">
        <f t="shared" si="389"/>
        <v>Apr</v>
      </c>
      <c r="D4038" t="str">
        <f t="shared" si="390"/>
        <v>2019_Apr</v>
      </c>
      <c r="E4038" s="12" t="str">
        <f t="shared" si="391"/>
        <v>20_Apr</v>
      </c>
      <c r="F4038" s="12" t="str">
        <f t="shared" si="392"/>
        <v>Apr-19</v>
      </c>
      <c r="G4038" s="12"/>
    </row>
    <row r="4039" spans="1:7">
      <c r="A4039" s="2">
        <f t="shared" si="388"/>
        <v>43576</v>
      </c>
      <c r="B4039" t="str">
        <f t="shared" si="387"/>
        <v>2019_04</v>
      </c>
      <c r="C4039" t="str">
        <f t="shared" si="389"/>
        <v>Apr</v>
      </c>
      <c r="D4039" t="str">
        <f t="shared" si="390"/>
        <v>2019_Apr</v>
      </c>
      <c r="E4039" s="12" t="str">
        <f t="shared" si="391"/>
        <v>21_Apr</v>
      </c>
      <c r="F4039" s="12" t="str">
        <f t="shared" si="392"/>
        <v>Apr-19</v>
      </c>
      <c r="G4039" s="12"/>
    </row>
    <row r="4040" spans="1:7">
      <c r="A4040" s="2">
        <f t="shared" si="388"/>
        <v>43577</v>
      </c>
      <c r="B4040" t="str">
        <f t="shared" si="387"/>
        <v>2019_04</v>
      </c>
      <c r="C4040" t="str">
        <f t="shared" si="389"/>
        <v>Apr</v>
      </c>
      <c r="D4040" t="str">
        <f t="shared" si="390"/>
        <v>2019_Apr</v>
      </c>
      <c r="E4040" s="12" t="str">
        <f t="shared" si="391"/>
        <v>22_Apr</v>
      </c>
      <c r="F4040" s="12" t="str">
        <f t="shared" si="392"/>
        <v>Apr-19</v>
      </c>
      <c r="G4040" s="12"/>
    </row>
    <row r="4041" spans="1:7">
      <c r="A4041" s="2">
        <f t="shared" si="388"/>
        <v>43578</v>
      </c>
      <c r="B4041" t="str">
        <f t="shared" si="387"/>
        <v>2019_04</v>
      </c>
      <c r="C4041" t="str">
        <f t="shared" si="389"/>
        <v>Apr</v>
      </c>
      <c r="D4041" t="str">
        <f t="shared" si="390"/>
        <v>2019_Apr</v>
      </c>
      <c r="E4041" s="12" t="str">
        <f t="shared" si="391"/>
        <v>23_Apr</v>
      </c>
      <c r="F4041" s="12" t="str">
        <f t="shared" si="392"/>
        <v>Apr-19</v>
      </c>
      <c r="G4041" s="12"/>
    </row>
    <row r="4042" spans="1:7">
      <c r="A4042" s="2">
        <f t="shared" si="388"/>
        <v>43579</v>
      </c>
      <c r="B4042" t="str">
        <f t="shared" si="387"/>
        <v>2019_04</v>
      </c>
      <c r="C4042" t="str">
        <f t="shared" si="389"/>
        <v>Apr</v>
      </c>
      <c r="D4042" t="str">
        <f t="shared" si="390"/>
        <v>2019_Apr</v>
      </c>
      <c r="E4042" s="12" t="str">
        <f t="shared" si="391"/>
        <v>24_Apr</v>
      </c>
      <c r="F4042" s="12" t="str">
        <f t="shared" si="392"/>
        <v>Apr-19</v>
      </c>
      <c r="G4042" s="12"/>
    </row>
    <row r="4043" spans="1:7">
      <c r="A4043" s="2">
        <f t="shared" si="388"/>
        <v>43580</v>
      </c>
      <c r="B4043" t="str">
        <f t="shared" ref="B4043:B4106" si="393">TEXT(YEAR(A4043),"0000")&amp;"_"&amp;TEXT(MONTH(A4043),"00")</f>
        <v>2019_04</v>
      </c>
      <c r="C4043" t="str">
        <f t="shared" si="389"/>
        <v>Apr</v>
      </c>
      <c r="D4043" t="str">
        <f t="shared" si="390"/>
        <v>2019_Apr</v>
      </c>
      <c r="E4043" s="12" t="str">
        <f t="shared" si="391"/>
        <v>25_Apr</v>
      </c>
      <c r="F4043" s="12" t="str">
        <f t="shared" si="392"/>
        <v>Apr-19</v>
      </c>
      <c r="G4043" s="12"/>
    </row>
    <row r="4044" spans="1:7">
      <c r="A4044" s="2">
        <f t="shared" ref="A4044:A4107" si="394">A4043+1</f>
        <v>43581</v>
      </c>
      <c r="B4044" t="str">
        <f t="shared" si="393"/>
        <v>2019_04</v>
      </c>
      <c r="C4044" t="str">
        <f t="shared" si="389"/>
        <v>Apr</v>
      </c>
      <c r="D4044" t="str">
        <f t="shared" si="390"/>
        <v>2019_Apr</v>
      </c>
      <c r="E4044" s="12" t="str">
        <f t="shared" si="391"/>
        <v>26_Apr</v>
      </c>
      <c r="F4044" s="12" t="str">
        <f t="shared" si="392"/>
        <v>Apr-19</v>
      </c>
      <c r="G4044" s="12"/>
    </row>
    <row r="4045" spans="1:7">
      <c r="A4045" s="2">
        <f t="shared" si="394"/>
        <v>43582</v>
      </c>
      <c r="B4045" t="str">
        <f t="shared" si="393"/>
        <v>2019_04</v>
      </c>
      <c r="C4045" t="str">
        <f t="shared" si="389"/>
        <v>Apr</v>
      </c>
      <c r="D4045" t="str">
        <f t="shared" si="390"/>
        <v>2019_Apr</v>
      </c>
      <c r="E4045" s="12" t="str">
        <f t="shared" si="391"/>
        <v>27_Apr</v>
      </c>
      <c r="F4045" s="12" t="str">
        <f t="shared" si="392"/>
        <v>Apr-19</v>
      </c>
      <c r="G4045" s="12"/>
    </row>
    <row r="4046" spans="1:7">
      <c r="A4046" s="2">
        <f t="shared" si="394"/>
        <v>43583</v>
      </c>
      <c r="B4046" t="str">
        <f t="shared" si="393"/>
        <v>2019_04</v>
      </c>
      <c r="C4046" t="str">
        <f t="shared" si="389"/>
        <v>Apr</v>
      </c>
      <c r="D4046" t="str">
        <f t="shared" si="390"/>
        <v>2019_Apr</v>
      </c>
      <c r="E4046" s="12" t="str">
        <f t="shared" si="391"/>
        <v>28_Apr</v>
      </c>
      <c r="F4046" s="12" t="str">
        <f t="shared" si="392"/>
        <v>Apr-19</v>
      </c>
      <c r="G4046" s="12"/>
    </row>
    <row r="4047" spans="1:7">
      <c r="A4047" s="2">
        <f t="shared" si="394"/>
        <v>43584</v>
      </c>
      <c r="B4047" t="str">
        <f t="shared" si="393"/>
        <v>2019_04</v>
      </c>
      <c r="C4047" t="str">
        <f t="shared" si="389"/>
        <v>Apr</v>
      </c>
      <c r="D4047" t="str">
        <f t="shared" si="390"/>
        <v>2019_Apr</v>
      </c>
      <c r="E4047" s="12" t="str">
        <f t="shared" si="391"/>
        <v>29_Apr</v>
      </c>
      <c r="F4047" s="12" t="str">
        <f t="shared" si="392"/>
        <v>Apr-19</v>
      </c>
      <c r="G4047" s="12"/>
    </row>
    <row r="4048" spans="1:7">
      <c r="A4048" s="2">
        <f t="shared" si="394"/>
        <v>43585</v>
      </c>
      <c r="B4048" t="str">
        <f t="shared" si="393"/>
        <v>2019_04</v>
      </c>
      <c r="C4048" t="str">
        <f t="shared" si="389"/>
        <v>Apr</v>
      </c>
      <c r="D4048" t="str">
        <f t="shared" si="390"/>
        <v>2019_Apr</v>
      </c>
      <c r="E4048" s="12" t="str">
        <f t="shared" si="391"/>
        <v>30_Apr</v>
      </c>
      <c r="F4048" s="12" t="str">
        <f t="shared" si="392"/>
        <v>Apr-19</v>
      </c>
      <c r="G4048" s="12"/>
    </row>
    <row r="4049" spans="1:7">
      <c r="A4049" s="2">
        <f t="shared" si="394"/>
        <v>43586</v>
      </c>
      <c r="B4049" t="str">
        <f t="shared" si="393"/>
        <v>2019_05</v>
      </c>
      <c r="C4049" t="str">
        <f t="shared" si="389"/>
        <v>May</v>
      </c>
      <c r="D4049" t="str">
        <f t="shared" si="390"/>
        <v>2019_May</v>
      </c>
      <c r="E4049" s="12" t="str">
        <f t="shared" si="391"/>
        <v>01_May</v>
      </c>
      <c r="F4049" s="12" t="str">
        <f t="shared" si="392"/>
        <v>May-19</v>
      </c>
      <c r="G4049" s="12"/>
    </row>
    <row r="4050" spans="1:7">
      <c r="A4050" s="2">
        <f t="shared" si="394"/>
        <v>43587</v>
      </c>
      <c r="B4050" t="str">
        <f t="shared" si="393"/>
        <v>2019_05</v>
      </c>
      <c r="C4050" t="str">
        <f t="shared" si="389"/>
        <v>May</v>
      </c>
      <c r="D4050" t="str">
        <f t="shared" si="390"/>
        <v>2019_May</v>
      </c>
      <c r="E4050" s="12" t="str">
        <f t="shared" si="391"/>
        <v>02_May</v>
      </c>
      <c r="F4050" s="12" t="str">
        <f t="shared" si="392"/>
        <v>May-19</v>
      </c>
      <c r="G4050" s="12"/>
    </row>
    <row r="4051" spans="1:7">
      <c r="A4051" s="2">
        <f t="shared" si="394"/>
        <v>43588</v>
      </c>
      <c r="B4051" t="str">
        <f t="shared" si="393"/>
        <v>2019_05</v>
      </c>
      <c r="C4051" t="str">
        <f t="shared" si="389"/>
        <v>May</v>
      </c>
      <c r="D4051" t="str">
        <f t="shared" si="390"/>
        <v>2019_May</v>
      </c>
      <c r="E4051" s="12" t="str">
        <f t="shared" si="391"/>
        <v>03_May</v>
      </c>
      <c r="F4051" s="12" t="str">
        <f t="shared" si="392"/>
        <v>May-19</v>
      </c>
      <c r="G4051" s="12"/>
    </row>
    <row r="4052" spans="1:7">
      <c r="A4052" s="2">
        <f t="shared" si="394"/>
        <v>43589</v>
      </c>
      <c r="B4052" t="str">
        <f t="shared" si="393"/>
        <v>2019_05</v>
      </c>
      <c r="C4052" t="str">
        <f t="shared" si="389"/>
        <v>May</v>
      </c>
      <c r="D4052" t="str">
        <f t="shared" si="390"/>
        <v>2019_May</v>
      </c>
      <c r="E4052" s="12" t="str">
        <f t="shared" si="391"/>
        <v>04_May</v>
      </c>
      <c r="F4052" s="12" t="str">
        <f t="shared" si="392"/>
        <v>May-19</v>
      </c>
      <c r="G4052" s="12"/>
    </row>
    <row r="4053" spans="1:7">
      <c r="A4053" s="2">
        <f t="shared" si="394"/>
        <v>43590</v>
      </c>
      <c r="B4053" t="str">
        <f t="shared" si="393"/>
        <v>2019_05</v>
      </c>
      <c r="C4053" t="str">
        <f t="shared" si="389"/>
        <v>May</v>
      </c>
      <c r="D4053" t="str">
        <f t="shared" si="390"/>
        <v>2019_May</v>
      </c>
      <c r="E4053" s="12" t="str">
        <f t="shared" si="391"/>
        <v>05_May</v>
      </c>
      <c r="F4053" s="12" t="str">
        <f t="shared" si="392"/>
        <v>May-19</v>
      </c>
      <c r="G4053" s="12"/>
    </row>
    <row r="4054" spans="1:7">
      <c r="A4054" s="2">
        <f t="shared" si="394"/>
        <v>43591</v>
      </c>
      <c r="B4054" t="str">
        <f t="shared" si="393"/>
        <v>2019_05</v>
      </c>
      <c r="C4054" t="str">
        <f t="shared" si="389"/>
        <v>May</v>
      </c>
      <c r="D4054" t="str">
        <f t="shared" si="390"/>
        <v>2019_May</v>
      </c>
      <c r="E4054" s="12" t="str">
        <f t="shared" si="391"/>
        <v>06_May</v>
      </c>
      <c r="F4054" s="12" t="str">
        <f t="shared" si="392"/>
        <v>May-19</v>
      </c>
      <c r="G4054" s="12"/>
    </row>
    <row r="4055" spans="1:7">
      <c r="A4055" s="2">
        <f t="shared" si="394"/>
        <v>43592</v>
      </c>
      <c r="B4055" t="str">
        <f t="shared" si="393"/>
        <v>2019_05</v>
      </c>
      <c r="C4055" t="str">
        <f t="shared" si="389"/>
        <v>May</v>
      </c>
      <c r="D4055" t="str">
        <f t="shared" si="390"/>
        <v>2019_May</v>
      </c>
      <c r="E4055" s="12" t="str">
        <f t="shared" si="391"/>
        <v>07_May</v>
      </c>
      <c r="F4055" s="12" t="str">
        <f t="shared" si="392"/>
        <v>May-19</v>
      </c>
      <c r="G4055" s="12"/>
    </row>
    <row r="4056" spans="1:7">
      <c r="A4056" s="2">
        <f t="shared" si="394"/>
        <v>43593</v>
      </c>
      <c r="B4056" t="str">
        <f t="shared" si="393"/>
        <v>2019_05</v>
      </c>
      <c r="C4056" t="str">
        <f t="shared" si="389"/>
        <v>May</v>
      </c>
      <c r="D4056" t="str">
        <f t="shared" si="390"/>
        <v>2019_May</v>
      </c>
      <c r="E4056" s="12" t="str">
        <f t="shared" si="391"/>
        <v>08_May</v>
      </c>
      <c r="F4056" s="12" t="str">
        <f t="shared" si="392"/>
        <v>May-19</v>
      </c>
      <c r="G4056" s="12"/>
    </row>
    <row r="4057" spans="1:7">
      <c r="A4057" s="2">
        <f t="shared" si="394"/>
        <v>43594</v>
      </c>
      <c r="B4057" t="str">
        <f t="shared" si="393"/>
        <v>2019_05</v>
      </c>
      <c r="C4057" t="str">
        <f t="shared" si="389"/>
        <v>May</v>
      </c>
      <c r="D4057" t="str">
        <f t="shared" si="390"/>
        <v>2019_May</v>
      </c>
      <c r="E4057" s="12" t="str">
        <f t="shared" si="391"/>
        <v>09_May</v>
      </c>
      <c r="F4057" s="12" t="str">
        <f t="shared" si="392"/>
        <v>May-19</v>
      </c>
      <c r="G4057" s="12"/>
    </row>
    <row r="4058" spans="1:7">
      <c r="A4058" s="2">
        <f t="shared" si="394"/>
        <v>43595</v>
      </c>
      <c r="B4058" t="str">
        <f t="shared" si="393"/>
        <v>2019_05</v>
      </c>
      <c r="C4058" t="str">
        <f t="shared" si="389"/>
        <v>May</v>
      </c>
      <c r="D4058" t="str">
        <f t="shared" si="390"/>
        <v>2019_May</v>
      </c>
      <c r="E4058" s="12" t="str">
        <f t="shared" si="391"/>
        <v>10_May</v>
      </c>
      <c r="F4058" s="12" t="str">
        <f t="shared" si="392"/>
        <v>May-19</v>
      </c>
      <c r="G4058" s="12"/>
    </row>
    <row r="4059" spans="1:7">
      <c r="A4059" s="2">
        <f t="shared" si="394"/>
        <v>43596</v>
      </c>
      <c r="B4059" t="str">
        <f t="shared" si="393"/>
        <v>2019_05</v>
      </c>
      <c r="C4059" t="str">
        <f t="shared" si="389"/>
        <v>May</v>
      </c>
      <c r="D4059" t="str">
        <f t="shared" si="390"/>
        <v>2019_May</v>
      </c>
      <c r="E4059" s="12" t="str">
        <f t="shared" si="391"/>
        <v>11_May</v>
      </c>
      <c r="F4059" s="12" t="str">
        <f t="shared" si="392"/>
        <v>May-19</v>
      </c>
      <c r="G4059" s="12"/>
    </row>
    <row r="4060" spans="1:7">
      <c r="A4060" s="2">
        <f t="shared" si="394"/>
        <v>43597</v>
      </c>
      <c r="B4060" t="str">
        <f t="shared" si="393"/>
        <v>2019_05</v>
      </c>
      <c r="C4060" t="str">
        <f t="shared" si="389"/>
        <v>May</v>
      </c>
      <c r="D4060" t="str">
        <f t="shared" si="390"/>
        <v>2019_May</v>
      </c>
      <c r="E4060" s="12" t="str">
        <f t="shared" si="391"/>
        <v>12_May</v>
      </c>
      <c r="F4060" s="12" t="str">
        <f t="shared" si="392"/>
        <v>May-19</v>
      </c>
      <c r="G4060" s="12"/>
    </row>
    <row r="4061" spans="1:7">
      <c r="A4061" s="2">
        <f t="shared" si="394"/>
        <v>43598</v>
      </c>
      <c r="B4061" t="str">
        <f t="shared" si="393"/>
        <v>2019_05</v>
      </c>
      <c r="C4061" t="str">
        <f t="shared" si="389"/>
        <v>May</v>
      </c>
      <c r="D4061" t="str">
        <f t="shared" si="390"/>
        <v>2019_May</v>
      </c>
      <c r="E4061" s="12" t="str">
        <f t="shared" si="391"/>
        <v>13_May</v>
      </c>
      <c r="F4061" s="12" t="str">
        <f t="shared" si="392"/>
        <v>May-19</v>
      </c>
      <c r="G4061" s="12"/>
    </row>
    <row r="4062" spans="1:7">
      <c r="A4062" s="2">
        <f t="shared" si="394"/>
        <v>43599</v>
      </c>
      <c r="B4062" t="str">
        <f t="shared" si="393"/>
        <v>2019_05</v>
      </c>
      <c r="C4062" t="str">
        <f t="shared" si="389"/>
        <v>May</v>
      </c>
      <c r="D4062" t="str">
        <f t="shared" si="390"/>
        <v>2019_May</v>
      </c>
      <c r="E4062" s="12" t="str">
        <f t="shared" si="391"/>
        <v>14_May</v>
      </c>
      <c r="F4062" s="12" t="str">
        <f t="shared" si="392"/>
        <v>May-19</v>
      </c>
      <c r="G4062" s="12"/>
    </row>
    <row r="4063" spans="1:7">
      <c r="A4063" s="2">
        <f t="shared" si="394"/>
        <v>43600</v>
      </c>
      <c r="B4063" t="str">
        <f t="shared" si="393"/>
        <v>2019_05</v>
      </c>
      <c r="C4063" t="str">
        <f t="shared" si="389"/>
        <v>May</v>
      </c>
      <c r="D4063" t="str">
        <f t="shared" si="390"/>
        <v>2019_May</v>
      </c>
      <c r="E4063" s="12" t="str">
        <f t="shared" si="391"/>
        <v>15_May</v>
      </c>
      <c r="F4063" s="12" t="str">
        <f t="shared" si="392"/>
        <v>May-19</v>
      </c>
      <c r="G4063" s="12"/>
    </row>
    <row r="4064" spans="1:7">
      <c r="A4064" s="2">
        <f t="shared" si="394"/>
        <v>43601</v>
      </c>
      <c r="B4064" t="str">
        <f t="shared" si="393"/>
        <v>2019_05</v>
      </c>
      <c r="C4064" t="str">
        <f t="shared" si="389"/>
        <v>May</v>
      </c>
      <c r="D4064" t="str">
        <f t="shared" si="390"/>
        <v>2019_May</v>
      </c>
      <c r="E4064" s="12" t="str">
        <f t="shared" si="391"/>
        <v>16_May</v>
      </c>
      <c r="F4064" s="12" t="str">
        <f t="shared" si="392"/>
        <v>May-19</v>
      </c>
      <c r="G4064" s="12"/>
    </row>
    <row r="4065" spans="1:7">
      <c r="A4065" s="2">
        <f t="shared" si="394"/>
        <v>43602</v>
      </c>
      <c r="B4065" t="str">
        <f t="shared" si="393"/>
        <v>2019_05</v>
      </c>
      <c r="C4065" t="str">
        <f t="shared" si="389"/>
        <v>May</v>
      </c>
      <c r="D4065" t="str">
        <f t="shared" si="390"/>
        <v>2019_May</v>
      </c>
      <c r="E4065" s="12" t="str">
        <f t="shared" si="391"/>
        <v>17_May</v>
      </c>
      <c r="F4065" s="12" t="str">
        <f t="shared" si="392"/>
        <v>May-19</v>
      </c>
      <c r="G4065" s="12"/>
    </row>
    <row r="4066" spans="1:7">
      <c r="A4066" s="2">
        <f t="shared" si="394"/>
        <v>43603</v>
      </c>
      <c r="B4066" t="str">
        <f t="shared" si="393"/>
        <v>2019_05</v>
      </c>
      <c r="C4066" t="str">
        <f t="shared" si="389"/>
        <v>May</v>
      </c>
      <c r="D4066" t="str">
        <f t="shared" si="390"/>
        <v>2019_May</v>
      </c>
      <c r="E4066" s="12" t="str">
        <f t="shared" si="391"/>
        <v>18_May</v>
      </c>
      <c r="F4066" s="12" t="str">
        <f t="shared" si="392"/>
        <v>May-19</v>
      </c>
      <c r="G4066" s="12"/>
    </row>
    <row r="4067" spans="1:7">
      <c r="A4067" s="2">
        <f t="shared" si="394"/>
        <v>43604</v>
      </c>
      <c r="B4067" t="str">
        <f t="shared" si="393"/>
        <v>2019_05</v>
      </c>
      <c r="C4067" t="str">
        <f t="shared" si="389"/>
        <v>May</v>
      </c>
      <c r="D4067" t="str">
        <f t="shared" si="390"/>
        <v>2019_May</v>
      </c>
      <c r="E4067" s="12" t="str">
        <f t="shared" si="391"/>
        <v>19_May</v>
      </c>
      <c r="F4067" s="12" t="str">
        <f t="shared" si="392"/>
        <v>May-19</v>
      </c>
      <c r="G4067" s="12"/>
    </row>
    <row r="4068" spans="1:7">
      <c r="A4068" s="2">
        <f t="shared" si="394"/>
        <v>43605</v>
      </c>
      <c r="B4068" t="str">
        <f t="shared" si="393"/>
        <v>2019_05</v>
      </c>
      <c r="C4068" t="str">
        <f t="shared" si="389"/>
        <v>May</v>
      </c>
      <c r="D4068" t="str">
        <f t="shared" si="390"/>
        <v>2019_May</v>
      </c>
      <c r="E4068" s="12" t="str">
        <f t="shared" si="391"/>
        <v>20_May</v>
      </c>
      <c r="F4068" s="12" t="str">
        <f t="shared" si="392"/>
        <v>May-19</v>
      </c>
      <c r="G4068" s="12"/>
    </row>
    <row r="4069" spans="1:7">
      <c r="A4069" s="2">
        <f t="shared" si="394"/>
        <v>43606</v>
      </c>
      <c r="B4069" t="str">
        <f t="shared" si="393"/>
        <v>2019_05</v>
      </c>
      <c r="C4069" t="str">
        <f t="shared" si="389"/>
        <v>May</v>
      </c>
      <c r="D4069" t="str">
        <f t="shared" si="390"/>
        <v>2019_May</v>
      </c>
      <c r="E4069" s="12" t="str">
        <f t="shared" si="391"/>
        <v>21_May</v>
      </c>
      <c r="F4069" s="12" t="str">
        <f t="shared" si="392"/>
        <v>May-19</v>
      </c>
      <c r="G4069" s="12"/>
    </row>
    <row r="4070" spans="1:7">
      <c r="A4070" s="2">
        <f t="shared" si="394"/>
        <v>43607</v>
      </c>
      <c r="B4070" t="str">
        <f t="shared" si="393"/>
        <v>2019_05</v>
      </c>
      <c r="C4070" t="str">
        <f t="shared" si="389"/>
        <v>May</v>
      </c>
      <c r="D4070" t="str">
        <f t="shared" si="390"/>
        <v>2019_May</v>
      </c>
      <c r="E4070" s="12" t="str">
        <f t="shared" si="391"/>
        <v>22_May</v>
      </c>
      <c r="F4070" s="12" t="str">
        <f t="shared" si="392"/>
        <v>May-19</v>
      </c>
      <c r="G4070" s="12"/>
    </row>
    <row r="4071" spans="1:7">
      <c r="A4071" s="2">
        <f t="shared" si="394"/>
        <v>43608</v>
      </c>
      <c r="B4071" t="str">
        <f t="shared" si="393"/>
        <v>2019_05</v>
      </c>
      <c r="C4071" t="str">
        <f t="shared" si="389"/>
        <v>May</v>
      </c>
      <c r="D4071" t="str">
        <f t="shared" si="390"/>
        <v>2019_May</v>
      </c>
      <c r="E4071" s="12" t="str">
        <f t="shared" si="391"/>
        <v>23_May</v>
      </c>
      <c r="F4071" s="12" t="str">
        <f t="shared" si="392"/>
        <v>May-19</v>
      </c>
      <c r="G4071" s="12"/>
    </row>
    <row r="4072" spans="1:7">
      <c r="A4072" s="2">
        <f t="shared" si="394"/>
        <v>43609</v>
      </c>
      <c r="B4072" t="str">
        <f t="shared" si="393"/>
        <v>2019_05</v>
      </c>
      <c r="C4072" t="str">
        <f t="shared" si="389"/>
        <v>May</v>
      </c>
      <c r="D4072" t="str">
        <f t="shared" si="390"/>
        <v>2019_May</v>
      </c>
      <c r="E4072" s="12" t="str">
        <f t="shared" si="391"/>
        <v>24_May</v>
      </c>
      <c r="F4072" s="12" t="str">
        <f t="shared" si="392"/>
        <v>May-19</v>
      </c>
      <c r="G4072" s="12"/>
    </row>
    <row r="4073" spans="1:7">
      <c r="A4073" s="2">
        <f t="shared" si="394"/>
        <v>43610</v>
      </c>
      <c r="B4073" t="str">
        <f t="shared" si="393"/>
        <v>2019_05</v>
      </c>
      <c r="C4073" t="str">
        <f t="shared" si="389"/>
        <v>May</v>
      </c>
      <c r="D4073" t="str">
        <f t="shared" si="390"/>
        <v>2019_May</v>
      </c>
      <c r="E4073" s="12" t="str">
        <f t="shared" si="391"/>
        <v>25_May</v>
      </c>
      <c r="F4073" s="12" t="str">
        <f t="shared" si="392"/>
        <v>May-19</v>
      </c>
      <c r="G4073" s="12"/>
    </row>
    <row r="4074" spans="1:7">
      <c r="A4074" s="2">
        <f t="shared" si="394"/>
        <v>43611</v>
      </c>
      <c r="B4074" t="str">
        <f t="shared" si="393"/>
        <v>2019_05</v>
      </c>
      <c r="C4074" t="str">
        <f t="shared" si="389"/>
        <v>May</v>
      </c>
      <c r="D4074" t="str">
        <f t="shared" si="390"/>
        <v>2019_May</v>
      </c>
      <c r="E4074" s="12" t="str">
        <f t="shared" si="391"/>
        <v>26_May</v>
      </c>
      <c r="F4074" s="12" t="str">
        <f t="shared" si="392"/>
        <v>May-19</v>
      </c>
      <c r="G4074" s="12"/>
    </row>
    <row r="4075" spans="1:7">
      <c r="A4075" s="2">
        <f t="shared" si="394"/>
        <v>43612</v>
      </c>
      <c r="B4075" t="str">
        <f t="shared" si="393"/>
        <v>2019_05</v>
      </c>
      <c r="C4075" t="str">
        <f t="shared" si="389"/>
        <v>May</v>
      </c>
      <c r="D4075" t="str">
        <f t="shared" si="390"/>
        <v>2019_May</v>
      </c>
      <c r="E4075" s="12" t="str">
        <f t="shared" si="391"/>
        <v>27_May</v>
      </c>
      <c r="F4075" s="12" t="str">
        <f t="shared" si="392"/>
        <v>May-19</v>
      </c>
      <c r="G4075" s="12"/>
    </row>
    <row r="4076" spans="1:7">
      <c r="A4076" s="2">
        <f t="shared" si="394"/>
        <v>43613</v>
      </c>
      <c r="B4076" t="str">
        <f t="shared" si="393"/>
        <v>2019_05</v>
      </c>
      <c r="C4076" t="str">
        <f t="shared" si="389"/>
        <v>May</v>
      </c>
      <c r="D4076" t="str">
        <f t="shared" si="390"/>
        <v>2019_May</v>
      </c>
      <c r="E4076" s="12" t="str">
        <f t="shared" si="391"/>
        <v>28_May</v>
      </c>
      <c r="F4076" s="12" t="str">
        <f t="shared" si="392"/>
        <v>May-19</v>
      </c>
      <c r="G4076" s="12"/>
    </row>
    <row r="4077" spans="1:7">
      <c r="A4077" s="2">
        <f t="shared" si="394"/>
        <v>43614</v>
      </c>
      <c r="B4077" t="str">
        <f t="shared" si="393"/>
        <v>2019_05</v>
      </c>
      <c r="C4077" t="str">
        <f t="shared" si="389"/>
        <v>May</v>
      </c>
      <c r="D4077" t="str">
        <f t="shared" si="390"/>
        <v>2019_May</v>
      </c>
      <c r="E4077" s="12" t="str">
        <f t="shared" si="391"/>
        <v>29_May</v>
      </c>
      <c r="F4077" s="12" t="str">
        <f t="shared" si="392"/>
        <v>May-19</v>
      </c>
      <c r="G4077" s="12"/>
    </row>
    <row r="4078" spans="1:7">
      <c r="A4078" s="2">
        <f t="shared" si="394"/>
        <v>43615</v>
      </c>
      <c r="B4078" t="str">
        <f t="shared" si="393"/>
        <v>2019_05</v>
      </c>
      <c r="C4078" t="str">
        <f t="shared" si="389"/>
        <v>May</v>
      </c>
      <c r="D4078" t="str">
        <f t="shared" si="390"/>
        <v>2019_May</v>
      </c>
      <c r="E4078" s="12" t="str">
        <f t="shared" si="391"/>
        <v>30_May</v>
      </c>
      <c r="F4078" s="12" t="str">
        <f t="shared" si="392"/>
        <v>May-19</v>
      </c>
      <c r="G4078" s="12"/>
    </row>
    <row r="4079" spans="1:7">
      <c r="A4079" s="2">
        <f t="shared" si="394"/>
        <v>43616</v>
      </c>
      <c r="B4079" t="str">
        <f t="shared" si="393"/>
        <v>2019_05</v>
      </c>
      <c r="C4079" t="str">
        <f t="shared" si="389"/>
        <v>May</v>
      </c>
      <c r="D4079" t="str">
        <f t="shared" si="390"/>
        <v>2019_May</v>
      </c>
      <c r="E4079" s="12" t="str">
        <f t="shared" si="391"/>
        <v>31_May</v>
      </c>
      <c r="F4079" s="12" t="str">
        <f t="shared" si="392"/>
        <v>May-19</v>
      </c>
      <c r="G4079" s="12"/>
    </row>
    <row r="4080" spans="1:7">
      <c r="A4080" s="2">
        <f t="shared" si="394"/>
        <v>43617</v>
      </c>
      <c r="B4080" t="str">
        <f t="shared" si="393"/>
        <v>2019_06</v>
      </c>
      <c r="C4080" t="str">
        <f t="shared" si="389"/>
        <v>Jun</v>
      </c>
      <c r="D4080" t="str">
        <f t="shared" si="390"/>
        <v>2019_Jun</v>
      </c>
      <c r="E4080" s="12" t="str">
        <f t="shared" si="391"/>
        <v>01_Jun</v>
      </c>
      <c r="F4080" s="12" t="str">
        <f t="shared" si="392"/>
        <v>Jun-19</v>
      </c>
      <c r="G4080" s="12"/>
    </row>
    <row r="4081" spans="1:7">
      <c r="A4081" s="2">
        <f t="shared" si="394"/>
        <v>43618</v>
      </c>
      <c r="B4081" t="str">
        <f t="shared" si="393"/>
        <v>2019_06</v>
      </c>
      <c r="C4081" t="str">
        <f t="shared" si="389"/>
        <v>Jun</v>
      </c>
      <c r="D4081" t="str">
        <f t="shared" si="390"/>
        <v>2019_Jun</v>
      </c>
      <c r="E4081" s="12" t="str">
        <f t="shared" si="391"/>
        <v>02_Jun</v>
      </c>
      <c r="F4081" s="12" t="str">
        <f t="shared" si="392"/>
        <v>Jun-19</v>
      </c>
      <c r="G4081" s="12"/>
    </row>
    <row r="4082" spans="1:7">
      <c r="A4082" s="2">
        <f t="shared" si="394"/>
        <v>43619</v>
      </c>
      <c r="B4082" t="str">
        <f t="shared" si="393"/>
        <v>2019_06</v>
      </c>
      <c r="C4082" t="str">
        <f t="shared" si="389"/>
        <v>Jun</v>
      </c>
      <c r="D4082" t="str">
        <f t="shared" si="390"/>
        <v>2019_Jun</v>
      </c>
      <c r="E4082" s="12" t="str">
        <f t="shared" si="391"/>
        <v>03_Jun</v>
      </c>
      <c r="F4082" s="12" t="str">
        <f t="shared" si="392"/>
        <v>Jun-19</v>
      </c>
      <c r="G4082" s="12"/>
    </row>
    <row r="4083" spans="1:7">
      <c r="A4083" s="2">
        <f t="shared" si="394"/>
        <v>43620</v>
      </c>
      <c r="B4083" t="str">
        <f t="shared" si="393"/>
        <v>2019_06</v>
      </c>
      <c r="C4083" t="str">
        <f t="shared" si="389"/>
        <v>Jun</v>
      </c>
      <c r="D4083" t="str">
        <f t="shared" si="390"/>
        <v>2019_Jun</v>
      </c>
      <c r="E4083" s="12" t="str">
        <f t="shared" si="391"/>
        <v>04_Jun</v>
      </c>
      <c r="F4083" s="12" t="str">
        <f t="shared" si="392"/>
        <v>Jun-19</v>
      </c>
      <c r="G4083" s="12"/>
    </row>
    <row r="4084" spans="1:7">
      <c r="A4084" s="2">
        <f t="shared" si="394"/>
        <v>43621</v>
      </c>
      <c r="B4084" t="str">
        <f t="shared" si="393"/>
        <v>2019_06</v>
      </c>
      <c r="C4084" t="str">
        <f t="shared" si="389"/>
        <v>Jun</v>
      </c>
      <c r="D4084" t="str">
        <f t="shared" si="390"/>
        <v>2019_Jun</v>
      </c>
      <c r="E4084" s="12" t="str">
        <f t="shared" si="391"/>
        <v>05_Jun</v>
      </c>
      <c r="F4084" s="12" t="str">
        <f t="shared" si="392"/>
        <v>Jun-19</v>
      </c>
      <c r="G4084" s="12"/>
    </row>
    <row r="4085" spans="1:7">
      <c r="A4085" s="2">
        <f t="shared" si="394"/>
        <v>43622</v>
      </c>
      <c r="B4085" t="str">
        <f t="shared" si="393"/>
        <v>2019_06</v>
      </c>
      <c r="C4085" t="str">
        <f t="shared" si="389"/>
        <v>Jun</v>
      </c>
      <c r="D4085" t="str">
        <f t="shared" si="390"/>
        <v>2019_Jun</v>
      </c>
      <c r="E4085" s="12" t="str">
        <f t="shared" si="391"/>
        <v>06_Jun</v>
      </c>
      <c r="F4085" s="12" t="str">
        <f t="shared" si="392"/>
        <v>Jun-19</v>
      </c>
      <c r="G4085" s="12"/>
    </row>
    <row r="4086" spans="1:7">
      <c r="A4086" s="2">
        <f t="shared" si="394"/>
        <v>43623</v>
      </c>
      <c r="B4086" t="str">
        <f t="shared" si="393"/>
        <v>2019_06</v>
      </c>
      <c r="C4086" t="str">
        <f t="shared" si="389"/>
        <v>Jun</v>
      </c>
      <c r="D4086" t="str">
        <f t="shared" si="390"/>
        <v>2019_Jun</v>
      </c>
      <c r="E4086" s="12" t="str">
        <f t="shared" si="391"/>
        <v>07_Jun</v>
      </c>
      <c r="F4086" s="12" t="str">
        <f t="shared" si="392"/>
        <v>Jun-19</v>
      </c>
      <c r="G4086" s="12"/>
    </row>
    <row r="4087" spans="1:7">
      <c r="A4087" s="2">
        <f t="shared" si="394"/>
        <v>43624</v>
      </c>
      <c r="B4087" t="str">
        <f t="shared" si="393"/>
        <v>2019_06</v>
      </c>
      <c r="C4087" t="str">
        <f t="shared" si="389"/>
        <v>Jun</v>
      </c>
      <c r="D4087" t="str">
        <f t="shared" si="390"/>
        <v>2019_Jun</v>
      </c>
      <c r="E4087" s="12" t="str">
        <f t="shared" si="391"/>
        <v>08_Jun</v>
      </c>
      <c r="F4087" s="12" t="str">
        <f t="shared" si="392"/>
        <v>Jun-19</v>
      </c>
      <c r="G4087" s="12"/>
    </row>
    <row r="4088" spans="1:7">
      <c r="A4088" s="2">
        <f t="shared" si="394"/>
        <v>43625</v>
      </c>
      <c r="B4088" t="str">
        <f t="shared" si="393"/>
        <v>2019_06</v>
      </c>
      <c r="C4088" t="str">
        <f t="shared" si="389"/>
        <v>Jun</v>
      </c>
      <c r="D4088" t="str">
        <f t="shared" si="390"/>
        <v>2019_Jun</v>
      </c>
      <c r="E4088" s="12" t="str">
        <f t="shared" si="391"/>
        <v>09_Jun</v>
      </c>
      <c r="F4088" s="12" t="str">
        <f t="shared" si="392"/>
        <v>Jun-19</v>
      </c>
      <c r="G4088" s="12"/>
    </row>
    <row r="4089" spans="1:7">
      <c r="A4089" s="2">
        <f t="shared" si="394"/>
        <v>43626</v>
      </c>
      <c r="B4089" t="str">
        <f t="shared" si="393"/>
        <v>2019_06</v>
      </c>
      <c r="C4089" t="str">
        <f t="shared" si="389"/>
        <v>Jun</v>
      </c>
      <c r="D4089" t="str">
        <f t="shared" si="390"/>
        <v>2019_Jun</v>
      </c>
      <c r="E4089" s="12" t="str">
        <f t="shared" si="391"/>
        <v>10_Jun</v>
      </c>
      <c r="F4089" s="12" t="str">
        <f t="shared" si="392"/>
        <v>Jun-19</v>
      </c>
      <c r="G4089" s="12"/>
    </row>
    <row r="4090" spans="1:7">
      <c r="A4090" s="2">
        <f t="shared" si="394"/>
        <v>43627</v>
      </c>
      <c r="B4090" t="str">
        <f t="shared" si="393"/>
        <v>2019_06</v>
      </c>
      <c r="C4090" t="str">
        <f t="shared" si="389"/>
        <v>Jun</v>
      </c>
      <c r="D4090" t="str">
        <f t="shared" si="390"/>
        <v>2019_Jun</v>
      </c>
      <c r="E4090" s="12" t="str">
        <f t="shared" si="391"/>
        <v>11_Jun</v>
      </c>
      <c r="F4090" s="12" t="str">
        <f t="shared" si="392"/>
        <v>Jun-19</v>
      </c>
      <c r="G4090" s="12"/>
    </row>
    <row r="4091" spans="1:7">
      <c r="A4091" s="2">
        <f t="shared" si="394"/>
        <v>43628</v>
      </c>
      <c r="B4091" t="str">
        <f t="shared" si="393"/>
        <v>2019_06</v>
      </c>
      <c r="C4091" t="str">
        <f t="shared" si="389"/>
        <v>Jun</v>
      </c>
      <c r="D4091" t="str">
        <f t="shared" si="390"/>
        <v>2019_Jun</v>
      </c>
      <c r="E4091" s="12" t="str">
        <f t="shared" si="391"/>
        <v>12_Jun</v>
      </c>
      <c r="F4091" s="12" t="str">
        <f t="shared" si="392"/>
        <v>Jun-19</v>
      </c>
      <c r="G4091" s="12"/>
    </row>
    <row r="4092" spans="1:7">
      <c r="A4092" s="2">
        <f t="shared" si="394"/>
        <v>43629</v>
      </c>
      <c r="B4092" t="str">
        <f t="shared" si="393"/>
        <v>2019_06</v>
      </c>
      <c r="C4092" t="str">
        <f t="shared" si="389"/>
        <v>Jun</v>
      </c>
      <c r="D4092" t="str">
        <f t="shared" si="390"/>
        <v>2019_Jun</v>
      </c>
      <c r="E4092" s="12" t="str">
        <f t="shared" si="391"/>
        <v>13_Jun</v>
      </c>
      <c r="F4092" s="12" t="str">
        <f t="shared" si="392"/>
        <v>Jun-19</v>
      </c>
      <c r="G4092" s="12"/>
    </row>
    <row r="4093" spans="1:7">
      <c r="A4093" s="2">
        <f t="shared" si="394"/>
        <v>43630</v>
      </c>
      <c r="B4093" t="str">
        <f t="shared" si="393"/>
        <v>2019_06</v>
      </c>
      <c r="C4093" t="str">
        <f t="shared" si="389"/>
        <v>Jun</v>
      </c>
      <c r="D4093" t="str">
        <f t="shared" si="390"/>
        <v>2019_Jun</v>
      </c>
      <c r="E4093" s="12" t="str">
        <f t="shared" si="391"/>
        <v>14_Jun</v>
      </c>
      <c r="F4093" s="12" t="str">
        <f t="shared" si="392"/>
        <v>Jun-19</v>
      </c>
      <c r="G4093" s="12"/>
    </row>
    <row r="4094" spans="1:7">
      <c r="A4094" s="2">
        <f t="shared" si="394"/>
        <v>43631</v>
      </c>
      <c r="B4094" t="str">
        <f t="shared" si="393"/>
        <v>2019_06</v>
      </c>
      <c r="C4094" t="str">
        <f t="shared" si="389"/>
        <v>Jun</v>
      </c>
      <c r="D4094" t="str">
        <f t="shared" si="390"/>
        <v>2019_Jun</v>
      </c>
      <c r="E4094" s="12" t="str">
        <f t="shared" si="391"/>
        <v>15_Jun</v>
      </c>
      <c r="F4094" s="12" t="str">
        <f t="shared" si="392"/>
        <v>Jun-19</v>
      </c>
      <c r="G4094" s="12"/>
    </row>
    <row r="4095" spans="1:7">
      <c r="A4095" s="2">
        <f t="shared" si="394"/>
        <v>43632</v>
      </c>
      <c r="B4095" t="str">
        <f t="shared" si="393"/>
        <v>2019_06</v>
      </c>
      <c r="C4095" t="str">
        <f t="shared" si="389"/>
        <v>Jun</v>
      </c>
      <c r="D4095" t="str">
        <f t="shared" si="390"/>
        <v>2019_Jun</v>
      </c>
      <c r="E4095" s="12" t="str">
        <f t="shared" si="391"/>
        <v>16_Jun</v>
      </c>
      <c r="F4095" s="12" t="str">
        <f t="shared" si="392"/>
        <v>Jun-19</v>
      </c>
      <c r="G4095" s="12"/>
    </row>
    <row r="4096" spans="1:7">
      <c r="A4096" s="2">
        <f t="shared" si="394"/>
        <v>43633</v>
      </c>
      <c r="B4096" t="str">
        <f t="shared" si="393"/>
        <v>2019_06</v>
      </c>
      <c r="C4096" t="str">
        <f t="shared" si="389"/>
        <v>Jun</v>
      </c>
      <c r="D4096" t="str">
        <f t="shared" si="390"/>
        <v>2019_Jun</v>
      </c>
      <c r="E4096" s="12" t="str">
        <f t="shared" si="391"/>
        <v>17_Jun</v>
      </c>
      <c r="F4096" s="12" t="str">
        <f t="shared" si="392"/>
        <v>Jun-19</v>
      </c>
      <c r="G4096" s="12"/>
    </row>
    <row r="4097" spans="1:7">
      <c r="A4097" s="2">
        <f t="shared" si="394"/>
        <v>43634</v>
      </c>
      <c r="B4097" t="str">
        <f t="shared" si="393"/>
        <v>2019_06</v>
      </c>
      <c r="C4097" t="str">
        <f t="shared" si="389"/>
        <v>Jun</v>
      </c>
      <c r="D4097" t="str">
        <f t="shared" si="390"/>
        <v>2019_Jun</v>
      </c>
      <c r="E4097" s="12" t="str">
        <f t="shared" si="391"/>
        <v>18_Jun</v>
      </c>
      <c r="F4097" s="12" t="str">
        <f t="shared" si="392"/>
        <v>Jun-19</v>
      </c>
      <c r="G4097" s="12"/>
    </row>
    <row r="4098" spans="1:7">
      <c r="A4098" s="2">
        <f t="shared" si="394"/>
        <v>43635</v>
      </c>
      <c r="B4098" t="str">
        <f t="shared" si="393"/>
        <v>2019_06</v>
      </c>
      <c r="C4098" t="str">
        <f t="shared" ref="C4098:C4161" si="395">VLOOKUP(TEXT(MONTH(A4098),"00"),$H$2:$I$13,2,FALSE)</f>
        <v>Jun</v>
      </c>
      <c r="D4098" t="str">
        <f t="shared" si="390"/>
        <v>2019_Jun</v>
      </c>
      <c r="E4098" s="12" t="str">
        <f t="shared" si="391"/>
        <v>19_Jun</v>
      </c>
      <c r="F4098" s="12" t="str">
        <f t="shared" si="392"/>
        <v>Jun-19</v>
      </c>
      <c r="G4098" s="12"/>
    </row>
    <row r="4099" spans="1:7">
      <c r="A4099" s="2">
        <f t="shared" si="394"/>
        <v>43636</v>
      </c>
      <c r="B4099" t="str">
        <f t="shared" si="393"/>
        <v>2019_06</v>
      </c>
      <c r="C4099" t="str">
        <f t="shared" si="395"/>
        <v>Jun</v>
      </c>
      <c r="D4099" t="str">
        <f t="shared" ref="D4099:D4162" si="396">TEXT(YEAR(A4099),"0000")&amp;"_"&amp;C4099</f>
        <v>2019_Jun</v>
      </c>
      <c r="E4099" s="12" t="str">
        <f t="shared" ref="E4099:E4162" si="397">VLOOKUP(DAY(A4099),$G$2:$H$32,2,FALSE)&amp;"_"&amp;C4099</f>
        <v>20_Jun</v>
      </c>
      <c r="F4099" s="12" t="str">
        <f t="shared" si="392"/>
        <v>Jun-19</v>
      </c>
      <c r="G4099" s="12"/>
    </row>
    <row r="4100" spans="1:7">
      <c r="A4100" s="2">
        <f t="shared" si="394"/>
        <v>43637</v>
      </c>
      <c r="B4100" t="str">
        <f t="shared" si="393"/>
        <v>2019_06</v>
      </c>
      <c r="C4100" t="str">
        <f t="shared" si="395"/>
        <v>Jun</v>
      </c>
      <c r="D4100" t="str">
        <f t="shared" si="396"/>
        <v>2019_Jun</v>
      </c>
      <c r="E4100" s="12" t="str">
        <f t="shared" si="397"/>
        <v>21_Jun</v>
      </c>
      <c r="F4100" s="12" t="str">
        <f t="shared" ref="F4100:F4163" si="398">C4100&amp;"-"&amp;RIGHT(YEAR(A4100),2)</f>
        <v>Jun-19</v>
      </c>
      <c r="G4100" s="12"/>
    </row>
    <row r="4101" spans="1:7">
      <c r="A4101" s="2">
        <f t="shared" si="394"/>
        <v>43638</v>
      </c>
      <c r="B4101" t="str">
        <f t="shared" si="393"/>
        <v>2019_06</v>
      </c>
      <c r="C4101" t="str">
        <f t="shared" si="395"/>
        <v>Jun</v>
      </c>
      <c r="D4101" t="str">
        <f t="shared" si="396"/>
        <v>2019_Jun</v>
      </c>
      <c r="E4101" s="12" t="str">
        <f t="shared" si="397"/>
        <v>22_Jun</v>
      </c>
      <c r="F4101" s="12" t="str">
        <f t="shared" si="398"/>
        <v>Jun-19</v>
      </c>
      <c r="G4101" s="12"/>
    </row>
    <row r="4102" spans="1:7">
      <c r="A4102" s="2">
        <f t="shared" si="394"/>
        <v>43639</v>
      </c>
      <c r="B4102" t="str">
        <f t="shared" si="393"/>
        <v>2019_06</v>
      </c>
      <c r="C4102" t="str">
        <f t="shared" si="395"/>
        <v>Jun</v>
      </c>
      <c r="D4102" t="str">
        <f t="shared" si="396"/>
        <v>2019_Jun</v>
      </c>
      <c r="E4102" s="12" t="str">
        <f t="shared" si="397"/>
        <v>23_Jun</v>
      </c>
      <c r="F4102" s="12" t="str">
        <f t="shared" si="398"/>
        <v>Jun-19</v>
      </c>
      <c r="G4102" s="12"/>
    </row>
    <row r="4103" spans="1:7">
      <c r="A4103" s="2">
        <f t="shared" si="394"/>
        <v>43640</v>
      </c>
      <c r="B4103" t="str">
        <f t="shared" si="393"/>
        <v>2019_06</v>
      </c>
      <c r="C4103" t="str">
        <f t="shared" si="395"/>
        <v>Jun</v>
      </c>
      <c r="D4103" t="str">
        <f t="shared" si="396"/>
        <v>2019_Jun</v>
      </c>
      <c r="E4103" s="12" t="str">
        <f t="shared" si="397"/>
        <v>24_Jun</v>
      </c>
      <c r="F4103" s="12" t="str">
        <f t="shared" si="398"/>
        <v>Jun-19</v>
      </c>
      <c r="G4103" s="12"/>
    </row>
    <row r="4104" spans="1:7">
      <c r="A4104" s="2">
        <f t="shared" si="394"/>
        <v>43641</v>
      </c>
      <c r="B4104" t="str">
        <f t="shared" si="393"/>
        <v>2019_06</v>
      </c>
      <c r="C4104" t="str">
        <f t="shared" si="395"/>
        <v>Jun</v>
      </c>
      <c r="D4104" t="str">
        <f t="shared" si="396"/>
        <v>2019_Jun</v>
      </c>
      <c r="E4104" s="12" t="str">
        <f t="shared" si="397"/>
        <v>25_Jun</v>
      </c>
      <c r="F4104" s="12" t="str">
        <f t="shared" si="398"/>
        <v>Jun-19</v>
      </c>
      <c r="G4104" s="12"/>
    </row>
    <row r="4105" spans="1:7">
      <c r="A4105" s="2">
        <f t="shared" si="394"/>
        <v>43642</v>
      </c>
      <c r="B4105" t="str">
        <f t="shared" si="393"/>
        <v>2019_06</v>
      </c>
      <c r="C4105" t="str">
        <f t="shared" si="395"/>
        <v>Jun</v>
      </c>
      <c r="D4105" t="str">
        <f t="shared" si="396"/>
        <v>2019_Jun</v>
      </c>
      <c r="E4105" s="12" t="str">
        <f t="shared" si="397"/>
        <v>26_Jun</v>
      </c>
      <c r="F4105" s="12" t="str">
        <f t="shared" si="398"/>
        <v>Jun-19</v>
      </c>
      <c r="G4105" s="12"/>
    </row>
    <row r="4106" spans="1:7">
      <c r="A4106" s="2">
        <f t="shared" si="394"/>
        <v>43643</v>
      </c>
      <c r="B4106" t="str">
        <f t="shared" si="393"/>
        <v>2019_06</v>
      </c>
      <c r="C4106" t="str">
        <f t="shared" si="395"/>
        <v>Jun</v>
      </c>
      <c r="D4106" t="str">
        <f t="shared" si="396"/>
        <v>2019_Jun</v>
      </c>
      <c r="E4106" s="12" t="str">
        <f t="shared" si="397"/>
        <v>27_Jun</v>
      </c>
      <c r="F4106" s="12" t="str">
        <f t="shared" si="398"/>
        <v>Jun-19</v>
      </c>
      <c r="G4106" s="12"/>
    </row>
    <row r="4107" spans="1:7">
      <c r="A4107" s="2">
        <f t="shared" si="394"/>
        <v>43644</v>
      </c>
      <c r="B4107" t="str">
        <f t="shared" ref="B4107:B4170" si="399">TEXT(YEAR(A4107),"0000")&amp;"_"&amp;TEXT(MONTH(A4107),"00")</f>
        <v>2019_06</v>
      </c>
      <c r="C4107" t="str">
        <f t="shared" si="395"/>
        <v>Jun</v>
      </c>
      <c r="D4107" t="str">
        <f t="shared" si="396"/>
        <v>2019_Jun</v>
      </c>
      <c r="E4107" s="12" t="str">
        <f t="shared" si="397"/>
        <v>28_Jun</v>
      </c>
      <c r="F4107" s="12" t="str">
        <f t="shared" si="398"/>
        <v>Jun-19</v>
      </c>
      <c r="G4107" s="12"/>
    </row>
    <row r="4108" spans="1:7">
      <c r="A4108" s="2">
        <f t="shared" ref="A4108:A4171" si="400">A4107+1</f>
        <v>43645</v>
      </c>
      <c r="B4108" t="str">
        <f t="shared" si="399"/>
        <v>2019_06</v>
      </c>
      <c r="C4108" t="str">
        <f t="shared" si="395"/>
        <v>Jun</v>
      </c>
      <c r="D4108" t="str">
        <f t="shared" si="396"/>
        <v>2019_Jun</v>
      </c>
      <c r="E4108" s="12" t="str">
        <f t="shared" si="397"/>
        <v>29_Jun</v>
      </c>
      <c r="F4108" s="12" t="str">
        <f t="shared" si="398"/>
        <v>Jun-19</v>
      </c>
      <c r="G4108" s="12"/>
    </row>
    <row r="4109" spans="1:7">
      <c r="A4109" s="2">
        <f t="shared" si="400"/>
        <v>43646</v>
      </c>
      <c r="B4109" t="str">
        <f t="shared" si="399"/>
        <v>2019_06</v>
      </c>
      <c r="C4109" t="str">
        <f t="shared" si="395"/>
        <v>Jun</v>
      </c>
      <c r="D4109" t="str">
        <f t="shared" si="396"/>
        <v>2019_Jun</v>
      </c>
      <c r="E4109" s="12" t="str">
        <f t="shared" si="397"/>
        <v>30_Jun</v>
      </c>
      <c r="F4109" s="12" t="str">
        <f t="shared" si="398"/>
        <v>Jun-19</v>
      </c>
      <c r="G4109" s="12"/>
    </row>
    <row r="4110" spans="1:7">
      <c r="A4110" s="2">
        <f t="shared" si="400"/>
        <v>43647</v>
      </c>
      <c r="B4110" t="str">
        <f t="shared" si="399"/>
        <v>2019_07</v>
      </c>
      <c r="C4110" t="str">
        <f t="shared" si="395"/>
        <v>Jul</v>
      </c>
      <c r="D4110" t="str">
        <f t="shared" si="396"/>
        <v>2019_Jul</v>
      </c>
      <c r="E4110" s="12" t="str">
        <f t="shared" si="397"/>
        <v>01_Jul</v>
      </c>
      <c r="F4110" s="12" t="str">
        <f t="shared" si="398"/>
        <v>Jul-19</v>
      </c>
      <c r="G4110" s="12"/>
    </row>
    <row r="4111" spans="1:7">
      <c r="A4111" s="2">
        <f t="shared" si="400"/>
        <v>43648</v>
      </c>
      <c r="B4111" t="str">
        <f t="shared" si="399"/>
        <v>2019_07</v>
      </c>
      <c r="C4111" t="str">
        <f t="shared" si="395"/>
        <v>Jul</v>
      </c>
      <c r="D4111" t="str">
        <f t="shared" si="396"/>
        <v>2019_Jul</v>
      </c>
      <c r="E4111" s="12" t="str">
        <f t="shared" si="397"/>
        <v>02_Jul</v>
      </c>
      <c r="F4111" s="12" t="str">
        <f t="shared" si="398"/>
        <v>Jul-19</v>
      </c>
      <c r="G4111" s="12"/>
    </row>
    <row r="4112" spans="1:7">
      <c r="A4112" s="2">
        <f t="shared" si="400"/>
        <v>43649</v>
      </c>
      <c r="B4112" t="str">
        <f t="shared" si="399"/>
        <v>2019_07</v>
      </c>
      <c r="C4112" t="str">
        <f t="shared" si="395"/>
        <v>Jul</v>
      </c>
      <c r="D4112" t="str">
        <f t="shared" si="396"/>
        <v>2019_Jul</v>
      </c>
      <c r="E4112" s="12" t="str">
        <f t="shared" si="397"/>
        <v>03_Jul</v>
      </c>
      <c r="F4112" s="12" t="str">
        <f t="shared" si="398"/>
        <v>Jul-19</v>
      </c>
      <c r="G4112" s="12"/>
    </row>
    <row r="4113" spans="1:7">
      <c r="A4113" s="2">
        <f t="shared" si="400"/>
        <v>43650</v>
      </c>
      <c r="B4113" t="str">
        <f t="shared" si="399"/>
        <v>2019_07</v>
      </c>
      <c r="C4113" t="str">
        <f t="shared" si="395"/>
        <v>Jul</v>
      </c>
      <c r="D4113" t="str">
        <f t="shared" si="396"/>
        <v>2019_Jul</v>
      </c>
      <c r="E4113" s="12" t="str">
        <f t="shared" si="397"/>
        <v>04_Jul</v>
      </c>
      <c r="F4113" s="12" t="str">
        <f t="shared" si="398"/>
        <v>Jul-19</v>
      </c>
      <c r="G4113" s="12"/>
    </row>
    <row r="4114" spans="1:7">
      <c r="A4114" s="2">
        <f t="shared" si="400"/>
        <v>43651</v>
      </c>
      <c r="B4114" t="str">
        <f t="shared" si="399"/>
        <v>2019_07</v>
      </c>
      <c r="C4114" t="str">
        <f t="shared" si="395"/>
        <v>Jul</v>
      </c>
      <c r="D4114" t="str">
        <f t="shared" si="396"/>
        <v>2019_Jul</v>
      </c>
      <c r="E4114" s="12" t="str">
        <f t="shared" si="397"/>
        <v>05_Jul</v>
      </c>
      <c r="F4114" s="12" t="str">
        <f t="shared" si="398"/>
        <v>Jul-19</v>
      </c>
      <c r="G4114" s="12"/>
    </row>
    <row r="4115" spans="1:7">
      <c r="A4115" s="2">
        <f t="shared" si="400"/>
        <v>43652</v>
      </c>
      <c r="B4115" t="str">
        <f t="shared" si="399"/>
        <v>2019_07</v>
      </c>
      <c r="C4115" t="str">
        <f t="shared" si="395"/>
        <v>Jul</v>
      </c>
      <c r="D4115" t="str">
        <f t="shared" si="396"/>
        <v>2019_Jul</v>
      </c>
      <c r="E4115" s="12" t="str">
        <f t="shared" si="397"/>
        <v>06_Jul</v>
      </c>
      <c r="F4115" s="12" t="str">
        <f t="shared" si="398"/>
        <v>Jul-19</v>
      </c>
      <c r="G4115" s="12"/>
    </row>
    <row r="4116" spans="1:7">
      <c r="A4116" s="2">
        <f t="shared" si="400"/>
        <v>43653</v>
      </c>
      <c r="B4116" t="str">
        <f t="shared" si="399"/>
        <v>2019_07</v>
      </c>
      <c r="C4116" t="str">
        <f t="shared" si="395"/>
        <v>Jul</v>
      </c>
      <c r="D4116" t="str">
        <f t="shared" si="396"/>
        <v>2019_Jul</v>
      </c>
      <c r="E4116" s="12" t="str">
        <f t="shared" si="397"/>
        <v>07_Jul</v>
      </c>
      <c r="F4116" s="12" t="str">
        <f t="shared" si="398"/>
        <v>Jul-19</v>
      </c>
      <c r="G4116" s="12"/>
    </row>
    <row r="4117" spans="1:7">
      <c r="A4117" s="2">
        <f t="shared" si="400"/>
        <v>43654</v>
      </c>
      <c r="B4117" t="str">
        <f t="shared" si="399"/>
        <v>2019_07</v>
      </c>
      <c r="C4117" t="str">
        <f t="shared" si="395"/>
        <v>Jul</v>
      </c>
      <c r="D4117" t="str">
        <f t="shared" si="396"/>
        <v>2019_Jul</v>
      </c>
      <c r="E4117" s="12" t="str">
        <f t="shared" si="397"/>
        <v>08_Jul</v>
      </c>
      <c r="F4117" s="12" t="str">
        <f t="shared" si="398"/>
        <v>Jul-19</v>
      </c>
      <c r="G4117" s="12"/>
    </row>
    <row r="4118" spans="1:7">
      <c r="A4118" s="2">
        <f t="shared" si="400"/>
        <v>43655</v>
      </c>
      <c r="B4118" t="str">
        <f t="shared" si="399"/>
        <v>2019_07</v>
      </c>
      <c r="C4118" t="str">
        <f t="shared" si="395"/>
        <v>Jul</v>
      </c>
      <c r="D4118" t="str">
        <f t="shared" si="396"/>
        <v>2019_Jul</v>
      </c>
      <c r="E4118" s="12" t="str">
        <f t="shared" si="397"/>
        <v>09_Jul</v>
      </c>
      <c r="F4118" s="12" t="str">
        <f t="shared" si="398"/>
        <v>Jul-19</v>
      </c>
      <c r="G4118" s="12"/>
    </row>
    <row r="4119" spans="1:7">
      <c r="A4119" s="2">
        <f t="shared" si="400"/>
        <v>43656</v>
      </c>
      <c r="B4119" t="str">
        <f t="shared" si="399"/>
        <v>2019_07</v>
      </c>
      <c r="C4119" t="str">
        <f t="shared" si="395"/>
        <v>Jul</v>
      </c>
      <c r="D4119" t="str">
        <f t="shared" si="396"/>
        <v>2019_Jul</v>
      </c>
      <c r="E4119" s="12" t="str">
        <f t="shared" si="397"/>
        <v>10_Jul</v>
      </c>
      <c r="F4119" s="12" t="str">
        <f t="shared" si="398"/>
        <v>Jul-19</v>
      </c>
      <c r="G4119" s="12"/>
    </row>
    <row r="4120" spans="1:7">
      <c r="A4120" s="2">
        <f t="shared" si="400"/>
        <v>43657</v>
      </c>
      <c r="B4120" t="str">
        <f t="shared" si="399"/>
        <v>2019_07</v>
      </c>
      <c r="C4120" t="str">
        <f t="shared" si="395"/>
        <v>Jul</v>
      </c>
      <c r="D4120" t="str">
        <f t="shared" si="396"/>
        <v>2019_Jul</v>
      </c>
      <c r="E4120" s="12" t="str">
        <f t="shared" si="397"/>
        <v>11_Jul</v>
      </c>
      <c r="F4120" s="12" t="str">
        <f t="shared" si="398"/>
        <v>Jul-19</v>
      </c>
      <c r="G4120" s="12"/>
    </row>
    <row r="4121" spans="1:7">
      <c r="A4121" s="2">
        <f t="shared" si="400"/>
        <v>43658</v>
      </c>
      <c r="B4121" t="str">
        <f t="shared" si="399"/>
        <v>2019_07</v>
      </c>
      <c r="C4121" t="str">
        <f t="shared" si="395"/>
        <v>Jul</v>
      </c>
      <c r="D4121" t="str">
        <f t="shared" si="396"/>
        <v>2019_Jul</v>
      </c>
      <c r="E4121" s="12" t="str">
        <f t="shared" si="397"/>
        <v>12_Jul</v>
      </c>
      <c r="F4121" s="12" t="str">
        <f t="shared" si="398"/>
        <v>Jul-19</v>
      </c>
      <c r="G4121" s="12"/>
    </row>
    <row r="4122" spans="1:7">
      <c r="A4122" s="2">
        <f t="shared" si="400"/>
        <v>43659</v>
      </c>
      <c r="B4122" t="str">
        <f t="shared" si="399"/>
        <v>2019_07</v>
      </c>
      <c r="C4122" t="str">
        <f t="shared" si="395"/>
        <v>Jul</v>
      </c>
      <c r="D4122" t="str">
        <f t="shared" si="396"/>
        <v>2019_Jul</v>
      </c>
      <c r="E4122" s="12" t="str">
        <f t="shared" si="397"/>
        <v>13_Jul</v>
      </c>
      <c r="F4122" s="12" t="str">
        <f t="shared" si="398"/>
        <v>Jul-19</v>
      </c>
      <c r="G4122" s="12"/>
    </row>
    <row r="4123" spans="1:7">
      <c r="A4123" s="2">
        <f t="shared" si="400"/>
        <v>43660</v>
      </c>
      <c r="B4123" t="str">
        <f t="shared" si="399"/>
        <v>2019_07</v>
      </c>
      <c r="C4123" t="str">
        <f t="shared" si="395"/>
        <v>Jul</v>
      </c>
      <c r="D4123" t="str">
        <f t="shared" si="396"/>
        <v>2019_Jul</v>
      </c>
      <c r="E4123" s="12" t="str">
        <f t="shared" si="397"/>
        <v>14_Jul</v>
      </c>
      <c r="F4123" s="12" t="str">
        <f t="shared" si="398"/>
        <v>Jul-19</v>
      </c>
      <c r="G4123" s="12"/>
    </row>
    <row r="4124" spans="1:7">
      <c r="A4124" s="2">
        <f t="shared" si="400"/>
        <v>43661</v>
      </c>
      <c r="B4124" t="str">
        <f t="shared" si="399"/>
        <v>2019_07</v>
      </c>
      <c r="C4124" t="str">
        <f t="shared" si="395"/>
        <v>Jul</v>
      </c>
      <c r="D4124" t="str">
        <f t="shared" si="396"/>
        <v>2019_Jul</v>
      </c>
      <c r="E4124" s="12" t="str">
        <f t="shared" si="397"/>
        <v>15_Jul</v>
      </c>
      <c r="F4124" s="12" t="str">
        <f t="shared" si="398"/>
        <v>Jul-19</v>
      </c>
      <c r="G4124" s="12"/>
    </row>
    <row r="4125" spans="1:7">
      <c r="A4125" s="2">
        <f t="shared" si="400"/>
        <v>43662</v>
      </c>
      <c r="B4125" t="str">
        <f t="shared" si="399"/>
        <v>2019_07</v>
      </c>
      <c r="C4125" t="str">
        <f t="shared" si="395"/>
        <v>Jul</v>
      </c>
      <c r="D4125" t="str">
        <f t="shared" si="396"/>
        <v>2019_Jul</v>
      </c>
      <c r="E4125" s="12" t="str">
        <f t="shared" si="397"/>
        <v>16_Jul</v>
      </c>
      <c r="F4125" s="12" t="str">
        <f t="shared" si="398"/>
        <v>Jul-19</v>
      </c>
      <c r="G4125" s="12"/>
    </row>
    <row r="4126" spans="1:7">
      <c r="A4126" s="2">
        <f t="shared" si="400"/>
        <v>43663</v>
      </c>
      <c r="B4126" t="str">
        <f t="shared" si="399"/>
        <v>2019_07</v>
      </c>
      <c r="C4126" t="str">
        <f t="shared" si="395"/>
        <v>Jul</v>
      </c>
      <c r="D4126" t="str">
        <f t="shared" si="396"/>
        <v>2019_Jul</v>
      </c>
      <c r="E4126" s="12" t="str">
        <f t="shared" si="397"/>
        <v>17_Jul</v>
      </c>
      <c r="F4126" s="12" t="str">
        <f t="shared" si="398"/>
        <v>Jul-19</v>
      </c>
      <c r="G4126" s="12"/>
    </row>
    <row r="4127" spans="1:7">
      <c r="A4127" s="2">
        <f t="shared" si="400"/>
        <v>43664</v>
      </c>
      <c r="B4127" t="str">
        <f t="shared" si="399"/>
        <v>2019_07</v>
      </c>
      <c r="C4127" t="str">
        <f t="shared" si="395"/>
        <v>Jul</v>
      </c>
      <c r="D4127" t="str">
        <f t="shared" si="396"/>
        <v>2019_Jul</v>
      </c>
      <c r="E4127" s="12" t="str">
        <f t="shared" si="397"/>
        <v>18_Jul</v>
      </c>
      <c r="F4127" s="12" t="str">
        <f t="shared" si="398"/>
        <v>Jul-19</v>
      </c>
      <c r="G4127" s="12"/>
    </row>
    <row r="4128" spans="1:7">
      <c r="A4128" s="2">
        <f t="shared" si="400"/>
        <v>43665</v>
      </c>
      <c r="B4128" t="str">
        <f t="shared" si="399"/>
        <v>2019_07</v>
      </c>
      <c r="C4128" t="str">
        <f t="shared" si="395"/>
        <v>Jul</v>
      </c>
      <c r="D4128" t="str">
        <f t="shared" si="396"/>
        <v>2019_Jul</v>
      </c>
      <c r="E4128" s="12" t="str">
        <f t="shared" si="397"/>
        <v>19_Jul</v>
      </c>
      <c r="F4128" s="12" t="str">
        <f t="shared" si="398"/>
        <v>Jul-19</v>
      </c>
      <c r="G4128" s="12"/>
    </row>
    <row r="4129" spans="1:7">
      <c r="A4129" s="2">
        <f t="shared" si="400"/>
        <v>43666</v>
      </c>
      <c r="B4129" t="str">
        <f t="shared" si="399"/>
        <v>2019_07</v>
      </c>
      <c r="C4129" t="str">
        <f t="shared" si="395"/>
        <v>Jul</v>
      </c>
      <c r="D4129" t="str">
        <f t="shared" si="396"/>
        <v>2019_Jul</v>
      </c>
      <c r="E4129" s="12" t="str">
        <f t="shared" si="397"/>
        <v>20_Jul</v>
      </c>
      <c r="F4129" s="12" t="str">
        <f t="shared" si="398"/>
        <v>Jul-19</v>
      </c>
      <c r="G4129" s="12"/>
    </row>
    <row r="4130" spans="1:7">
      <c r="A4130" s="2">
        <f t="shared" si="400"/>
        <v>43667</v>
      </c>
      <c r="B4130" t="str">
        <f t="shared" si="399"/>
        <v>2019_07</v>
      </c>
      <c r="C4130" t="str">
        <f t="shared" si="395"/>
        <v>Jul</v>
      </c>
      <c r="D4130" t="str">
        <f t="shared" si="396"/>
        <v>2019_Jul</v>
      </c>
      <c r="E4130" s="12" t="str">
        <f t="shared" si="397"/>
        <v>21_Jul</v>
      </c>
      <c r="F4130" s="12" t="str">
        <f t="shared" si="398"/>
        <v>Jul-19</v>
      </c>
      <c r="G4130" s="12"/>
    </row>
    <row r="4131" spans="1:7">
      <c r="A4131" s="2">
        <f t="shared" si="400"/>
        <v>43668</v>
      </c>
      <c r="B4131" t="str">
        <f t="shared" si="399"/>
        <v>2019_07</v>
      </c>
      <c r="C4131" t="str">
        <f t="shared" si="395"/>
        <v>Jul</v>
      </c>
      <c r="D4131" t="str">
        <f t="shared" si="396"/>
        <v>2019_Jul</v>
      </c>
      <c r="E4131" s="12" t="str">
        <f t="shared" si="397"/>
        <v>22_Jul</v>
      </c>
      <c r="F4131" s="12" t="str">
        <f t="shared" si="398"/>
        <v>Jul-19</v>
      </c>
      <c r="G4131" s="12"/>
    </row>
    <row r="4132" spans="1:7">
      <c r="A4132" s="2">
        <f t="shared" si="400"/>
        <v>43669</v>
      </c>
      <c r="B4132" t="str">
        <f t="shared" si="399"/>
        <v>2019_07</v>
      </c>
      <c r="C4132" t="str">
        <f t="shared" si="395"/>
        <v>Jul</v>
      </c>
      <c r="D4132" t="str">
        <f t="shared" si="396"/>
        <v>2019_Jul</v>
      </c>
      <c r="E4132" s="12" t="str">
        <f t="shared" si="397"/>
        <v>23_Jul</v>
      </c>
      <c r="F4132" s="12" t="str">
        <f t="shared" si="398"/>
        <v>Jul-19</v>
      </c>
      <c r="G4132" s="12"/>
    </row>
    <row r="4133" spans="1:7">
      <c r="A4133" s="2">
        <f t="shared" si="400"/>
        <v>43670</v>
      </c>
      <c r="B4133" t="str">
        <f t="shared" si="399"/>
        <v>2019_07</v>
      </c>
      <c r="C4133" t="str">
        <f t="shared" si="395"/>
        <v>Jul</v>
      </c>
      <c r="D4133" t="str">
        <f t="shared" si="396"/>
        <v>2019_Jul</v>
      </c>
      <c r="E4133" s="12" t="str">
        <f t="shared" si="397"/>
        <v>24_Jul</v>
      </c>
      <c r="F4133" s="12" t="str">
        <f t="shared" si="398"/>
        <v>Jul-19</v>
      </c>
      <c r="G4133" s="12"/>
    </row>
    <row r="4134" spans="1:7">
      <c r="A4134" s="2">
        <f t="shared" si="400"/>
        <v>43671</v>
      </c>
      <c r="B4134" t="str">
        <f t="shared" si="399"/>
        <v>2019_07</v>
      </c>
      <c r="C4134" t="str">
        <f t="shared" si="395"/>
        <v>Jul</v>
      </c>
      <c r="D4134" t="str">
        <f t="shared" si="396"/>
        <v>2019_Jul</v>
      </c>
      <c r="E4134" s="12" t="str">
        <f t="shared" si="397"/>
        <v>25_Jul</v>
      </c>
      <c r="F4134" s="12" t="str">
        <f t="shared" si="398"/>
        <v>Jul-19</v>
      </c>
      <c r="G4134" s="12"/>
    </row>
    <row r="4135" spans="1:7">
      <c r="A4135" s="2">
        <f t="shared" si="400"/>
        <v>43672</v>
      </c>
      <c r="B4135" t="str">
        <f t="shared" si="399"/>
        <v>2019_07</v>
      </c>
      <c r="C4135" t="str">
        <f t="shared" si="395"/>
        <v>Jul</v>
      </c>
      <c r="D4135" t="str">
        <f t="shared" si="396"/>
        <v>2019_Jul</v>
      </c>
      <c r="E4135" s="12" t="str">
        <f t="shared" si="397"/>
        <v>26_Jul</v>
      </c>
      <c r="F4135" s="12" t="str">
        <f t="shared" si="398"/>
        <v>Jul-19</v>
      </c>
      <c r="G4135" s="12"/>
    </row>
    <row r="4136" spans="1:7">
      <c r="A4136" s="2">
        <f t="shared" si="400"/>
        <v>43673</v>
      </c>
      <c r="B4136" t="str">
        <f t="shared" si="399"/>
        <v>2019_07</v>
      </c>
      <c r="C4136" t="str">
        <f t="shared" si="395"/>
        <v>Jul</v>
      </c>
      <c r="D4136" t="str">
        <f t="shared" si="396"/>
        <v>2019_Jul</v>
      </c>
      <c r="E4136" s="12" t="str">
        <f t="shared" si="397"/>
        <v>27_Jul</v>
      </c>
      <c r="F4136" s="12" t="str">
        <f t="shared" si="398"/>
        <v>Jul-19</v>
      </c>
      <c r="G4136" s="12"/>
    </row>
    <row r="4137" spans="1:7">
      <c r="A4137" s="2">
        <f t="shared" si="400"/>
        <v>43674</v>
      </c>
      <c r="B4137" t="str">
        <f t="shared" si="399"/>
        <v>2019_07</v>
      </c>
      <c r="C4137" t="str">
        <f t="shared" si="395"/>
        <v>Jul</v>
      </c>
      <c r="D4137" t="str">
        <f t="shared" si="396"/>
        <v>2019_Jul</v>
      </c>
      <c r="E4137" s="12" t="str">
        <f t="shared" si="397"/>
        <v>28_Jul</v>
      </c>
      <c r="F4137" s="12" t="str">
        <f t="shared" si="398"/>
        <v>Jul-19</v>
      </c>
      <c r="G4137" s="12"/>
    </row>
    <row r="4138" spans="1:7">
      <c r="A4138" s="2">
        <f t="shared" si="400"/>
        <v>43675</v>
      </c>
      <c r="B4138" t="str">
        <f t="shared" si="399"/>
        <v>2019_07</v>
      </c>
      <c r="C4138" t="str">
        <f t="shared" si="395"/>
        <v>Jul</v>
      </c>
      <c r="D4138" t="str">
        <f t="shared" si="396"/>
        <v>2019_Jul</v>
      </c>
      <c r="E4138" s="12" t="str">
        <f t="shared" si="397"/>
        <v>29_Jul</v>
      </c>
      <c r="F4138" s="12" t="str">
        <f t="shared" si="398"/>
        <v>Jul-19</v>
      </c>
      <c r="G4138" s="12"/>
    </row>
    <row r="4139" spans="1:7">
      <c r="A4139" s="2">
        <f t="shared" si="400"/>
        <v>43676</v>
      </c>
      <c r="B4139" t="str">
        <f t="shared" si="399"/>
        <v>2019_07</v>
      </c>
      <c r="C4139" t="str">
        <f t="shared" si="395"/>
        <v>Jul</v>
      </c>
      <c r="D4139" t="str">
        <f t="shared" si="396"/>
        <v>2019_Jul</v>
      </c>
      <c r="E4139" s="12" t="str">
        <f t="shared" si="397"/>
        <v>30_Jul</v>
      </c>
      <c r="F4139" s="12" t="str">
        <f t="shared" si="398"/>
        <v>Jul-19</v>
      </c>
      <c r="G4139" s="12"/>
    </row>
    <row r="4140" spans="1:7">
      <c r="A4140" s="2">
        <f t="shared" si="400"/>
        <v>43677</v>
      </c>
      <c r="B4140" t="str">
        <f t="shared" si="399"/>
        <v>2019_07</v>
      </c>
      <c r="C4140" t="str">
        <f t="shared" si="395"/>
        <v>Jul</v>
      </c>
      <c r="D4140" t="str">
        <f t="shared" si="396"/>
        <v>2019_Jul</v>
      </c>
      <c r="E4140" s="12" t="str">
        <f t="shared" si="397"/>
        <v>31_Jul</v>
      </c>
      <c r="F4140" s="12" t="str">
        <f t="shared" si="398"/>
        <v>Jul-19</v>
      </c>
      <c r="G4140" s="12"/>
    </row>
    <row r="4141" spans="1:7">
      <c r="A4141" s="2">
        <f t="shared" si="400"/>
        <v>43678</v>
      </c>
      <c r="B4141" t="str">
        <f t="shared" si="399"/>
        <v>2019_08</v>
      </c>
      <c r="C4141" t="str">
        <f t="shared" si="395"/>
        <v>Aug</v>
      </c>
      <c r="D4141" t="str">
        <f t="shared" si="396"/>
        <v>2019_Aug</v>
      </c>
      <c r="E4141" s="12" t="str">
        <f t="shared" si="397"/>
        <v>01_Aug</v>
      </c>
      <c r="F4141" s="12" t="str">
        <f t="shared" si="398"/>
        <v>Aug-19</v>
      </c>
      <c r="G4141" s="12"/>
    </row>
    <row r="4142" spans="1:7">
      <c r="A4142" s="2">
        <f t="shared" si="400"/>
        <v>43679</v>
      </c>
      <c r="B4142" t="str">
        <f t="shared" si="399"/>
        <v>2019_08</v>
      </c>
      <c r="C4142" t="str">
        <f t="shared" si="395"/>
        <v>Aug</v>
      </c>
      <c r="D4142" t="str">
        <f t="shared" si="396"/>
        <v>2019_Aug</v>
      </c>
      <c r="E4142" s="12" t="str">
        <f t="shared" si="397"/>
        <v>02_Aug</v>
      </c>
      <c r="F4142" s="12" t="str">
        <f t="shared" si="398"/>
        <v>Aug-19</v>
      </c>
      <c r="G4142" s="12"/>
    </row>
    <row r="4143" spans="1:7">
      <c r="A4143" s="2">
        <f t="shared" si="400"/>
        <v>43680</v>
      </c>
      <c r="B4143" t="str">
        <f t="shared" si="399"/>
        <v>2019_08</v>
      </c>
      <c r="C4143" t="str">
        <f t="shared" si="395"/>
        <v>Aug</v>
      </c>
      <c r="D4143" t="str">
        <f t="shared" si="396"/>
        <v>2019_Aug</v>
      </c>
      <c r="E4143" s="12" t="str">
        <f t="shared" si="397"/>
        <v>03_Aug</v>
      </c>
      <c r="F4143" s="12" t="str">
        <f t="shared" si="398"/>
        <v>Aug-19</v>
      </c>
      <c r="G4143" s="12"/>
    </row>
    <row r="4144" spans="1:7">
      <c r="A4144" s="2">
        <f t="shared" si="400"/>
        <v>43681</v>
      </c>
      <c r="B4144" t="str">
        <f t="shared" si="399"/>
        <v>2019_08</v>
      </c>
      <c r="C4144" t="str">
        <f t="shared" si="395"/>
        <v>Aug</v>
      </c>
      <c r="D4144" t="str">
        <f t="shared" si="396"/>
        <v>2019_Aug</v>
      </c>
      <c r="E4144" s="12" t="str">
        <f t="shared" si="397"/>
        <v>04_Aug</v>
      </c>
      <c r="F4144" s="12" t="str">
        <f t="shared" si="398"/>
        <v>Aug-19</v>
      </c>
      <c r="G4144" s="12"/>
    </row>
    <row r="4145" spans="1:7">
      <c r="A4145" s="2">
        <f t="shared" si="400"/>
        <v>43682</v>
      </c>
      <c r="B4145" t="str">
        <f t="shared" si="399"/>
        <v>2019_08</v>
      </c>
      <c r="C4145" t="str">
        <f t="shared" si="395"/>
        <v>Aug</v>
      </c>
      <c r="D4145" t="str">
        <f t="shared" si="396"/>
        <v>2019_Aug</v>
      </c>
      <c r="E4145" s="12" t="str">
        <f t="shared" si="397"/>
        <v>05_Aug</v>
      </c>
      <c r="F4145" s="12" t="str">
        <f t="shared" si="398"/>
        <v>Aug-19</v>
      </c>
      <c r="G4145" s="12"/>
    </row>
    <row r="4146" spans="1:7">
      <c r="A4146" s="2">
        <f t="shared" si="400"/>
        <v>43683</v>
      </c>
      <c r="B4146" t="str">
        <f t="shared" si="399"/>
        <v>2019_08</v>
      </c>
      <c r="C4146" t="str">
        <f t="shared" si="395"/>
        <v>Aug</v>
      </c>
      <c r="D4146" t="str">
        <f t="shared" si="396"/>
        <v>2019_Aug</v>
      </c>
      <c r="E4146" s="12" t="str">
        <f t="shared" si="397"/>
        <v>06_Aug</v>
      </c>
      <c r="F4146" s="12" t="str">
        <f t="shared" si="398"/>
        <v>Aug-19</v>
      </c>
      <c r="G4146" s="12"/>
    </row>
    <row r="4147" spans="1:7">
      <c r="A4147" s="2">
        <f t="shared" si="400"/>
        <v>43684</v>
      </c>
      <c r="B4147" t="str">
        <f t="shared" si="399"/>
        <v>2019_08</v>
      </c>
      <c r="C4147" t="str">
        <f t="shared" si="395"/>
        <v>Aug</v>
      </c>
      <c r="D4147" t="str">
        <f t="shared" si="396"/>
        <v>2019_Aug</v>
      </c>
      <c r="E4147" s="12" t="str">
        <f t="shared" si="397"/>
        <v>07_Aug</v>
      </c>
      <c r="F4147" s="12" t="str">
        <f t="shared" si="398"/>
        <v>Aug-19</v>
      </c>
      <c r="G4147" s="12"/>
    </row>
    <row r="4148" spans="1:7">
      <c r="A4148" s="2">
        <f t="shared" si="400"/>
        <v>43685</v>
      </c>
      <c r="B4148" t="str">
        <f t="shared" si="399"/>
        <v>2019_08</v>
      </c>
      <c r="C4148" t="str">
        <f t="shared" si="395"/>
        <v>Aug</v>
      </c>
      <c r="D4148" t="str">
        <f t="shared" si="396"/>
        <v>2019_Aug</v>
      </c>
      <c r="E4148" s="12" t="str">
        <f t="shared" si="397"/>
        <v>08_Aug</v>
      </c>
      <c r="F4148" s="12" t="str">
        <f t="shared" si="398"/>
        <v>Aug-19</v>
      </c>
      <c r="G4148" s="12"/>
    </row>
    <row r="4149" spans="1:7">
      <c r="A4149" s="2">
        <f t="shared" si="400"/>
        <v>43686</v>
      </c>
      <c r="B4149" t="str">
        <f t="shared" si="399"/>
        <v>2019_08</v>
      </c>
      <c r="C4149" t="str">
        <f t="shared" si="395"/>
        <v>Aug</v>
      </c>
      <c r="D4149" t="str">
        <f t="shared" si="396"/>
        <v>2019_Aug</v>
      </c>
      <c r="E4149" s="12" t="str">
        <f t="shared" si="397"/>
        <v>09_Aug</v>
      </c>
      <c r="F4149" s="12" t="str">
        <f t="shared" si="398"/>
        <v>Aug-19</v>
      </c>
      <c r="G4149" s="12"/>
    </row>
    <row r="4150" spans="1:7">
      <c r="A4150" s="2">
        <f t="shared" si="400"/>
        <v>43687</v>
      </c>
      <c r="B4150" t="str">
        <f t="shared" si="399"/>
        <v>2019_08</v>
      </c>
      <c r="C4150" t="str">
        <f t="shared" si="395"/>
        <v>Aug</v>
      </c>
      <c r="D4150" t="str">
        <f t="shared" si="396"/>
        <v>2019_Aug</v>
      </c>
      <c r="E4150" s="12" t="str">
        <f t="shared" si="397"/>
        <v>10_Aug</v>
      </c>
      <c r="F4150" s="12" t="str">
        <f t="shared" si="398"/>
        <v>Aug-19</v>
      </c>
      <c r="G4150" s="12"/>
    </row>
    <row r="4151" spans="1:7">
      <c r="A4151" s="2">
        <f t="shared" si="400"/>
        <v>43688</v>
      </c>
      <c r="B4151" t="str">
        <f t="shared" si="399"/>
        <v>2019_08</v>
      </c>
      <c r="C4151" t="str">
        <f t="shared" si="395"/>
        <v>Aug</v>
      </c>
      <c r="D4151" t="str">
        <f t="shared" si="396"/>
        <v>2019_Aug</v>
      </c>
      <c r="E4151" s="12" t="str">
        <f t="shared" si="397"/>
        <v>11_Aug</v>
      </c>
      <c r="F4151" s="12" t="str">
        <f t="shared" si="398"/>
        <v>Aug-19</v>
      </c>
      <c r="G4151" s="12"/>
    </row>
    <row r="4152" spans="1:7">
      <c r="A4152" s="2">
        <f t="shared" si="400"/>
        <v>43689</v>
      </c>
      <c r="B4152" t="str">
        <f t="shared" si="399"/>
        <v>2019_08</v>
      </c>
      <c r="C4152" t="str">
        <f t="shared" si="395"/>
        <v>Aug</v>
      </c>
      <c r="D4152" t="str">
        <f t="shared" si="396"/>
        <v>2019_Aug</v>
      </c>
      <c r="E4152" s="12" t="str">
        <f t="shared" si="397"/>
        <v>12_Aug</v>
      </c>
      <c r="F4152" s="12" t="str">
        <f t="shared" si="398"/>
        <v>Aug-19</v>
      </c>
      <c r="G4152" s="12"/>
    </row>
    <row r="4153" spans="1:7">
      <c r="A4153" s="2">
        <f t="shared" si="400"/>
        <v>43690</v>
      </c>
      <c r="B4153" t="str">
        <f t="shared" si="399"/>
        <v>2019_08</v>
      </c>
      <c r="C4153" t="str">
        <f t="shared" si="395"/>
        <v>Aug</v>
      </c>
      <c r="D4153" t="str">
        <f t="shared" si="396"/>
        <v>2019_Aug</v>
      </c>
      <c r="E4153" s="12" t="str">
        <f t="shared" si="397"/>
        <v>13_Aug</v>
      </c>
      <c r="F4153" s="12" t="str">
        <f t="shared" si="398"/>
        <v>Aug-19</v>
      </c>
      <c r="G4153" s="12"/>
    </row>
    <row r="4154" spans="1:7">
      <c r="A4154" s="2">
        <f t="shared" si="400"/>
        <v>43691</v>
      </c>
      <c r="B4154" t="str">
        <f t="shared" si="399"/>
        <v>2019_08</v>
      </c>
      <c r="C4154" t="str">
        <f t="shared" si="395"/>
        <v>Aug</v>
      </c>
      <c r="D4154" t="str">
        <f t="shared" si="396"/>
        <v>2019_Aug</v>
      </c>
      <c r="E4154" s="12" t="str">
        <f t="shared" si="397"/>
        <v>14_Aug</v>
      </c>
      <c r="F4154" s="12" t="str">
        <f t="shared" si="398"/>
        <v>Aug-19</v>
      </c>
      <c r="G4154" s="12"/>
    </row>
    <row r="4155" spans="1:7">
      <c r="A4155" s="2">
        <f t="shared" si="400"/>
        <v>43692</v>
      </c>
      <c r="B4155" t="str">
        <f t="shared" si="399"/>
        <v>2019_08</v>
      </c>
      <c r="C4155" t="str">
        <f t="shared" si="395"/>
        <v>Aug</v>
      </c>
      <c r="D4155" t="str">
        <f t="shared" si="396"/>
        <v>2019_Aug</v>
      </c>
      <c r="E4155" s="12" t="str">
        <f t="shared" si="397"/>
        <v>15_Aug</v>
      </c>
      <c r="F4155" s="12" t="str">
        <f t="shared" si="398"/>
        <v>Aug-19</v>
      </c>
      <c r="G4155" s="12"/>
    </row>
    <row r="4156" spans="1:7">
      <c r="A4156" s="2">
        <f t="shared" si="400"/>
        <v>43693</v>
      </c>
      <c r="B4156" t="str">
        <f t="shared" si="399"/>
        <v>2019_08</v>
      </c>
      <c r="C4156" t="str">
        <f t="shared" si="395"/>
        <v>Aug</v>
      </c>
      <c r="D4156" t="str">
        <f t="shared" si="396"/>
        <v>2019_Aug</v>
      </c>
      <c r="E4156" s="12" t="str">
        <f t="shared" si="397"/>
        <v>16_Aug</v>
      </c>
      <c r="F4156" s="12" t="str">
        <f t="shared" si="398"/>
        <v>Aug-19</v>
      </c>
      <c r="G4156" s="12"/>
    </row>
    <row r="4157" spans="1:7">
      <c r="A4157" s="2">
        <f t="shared" si="400"/>
        <v>43694</v>
      </c>
      <c r="B4157" t="str">
        <f t="shared" si="399"/>
        <v>2019_08</v>
      </c>
      <c r="C4157" t="str">
        <f t="shared" si="395"/>
        <v>Aug</v>
      </c>
      <c r="D4157" t="str">
        <f t="shared" si="396"/>
        <v>2019_Aug</v>
      </c>
      <c r="E4157" s="12" t="str">
        <f t="shared" si="397"/>
        <v>17_Aug</v>
      </c>
      <c r="F4157" s="12" t="str">
        <f t="shared" si="398"/>
        <v>Aug-19</v>
      </c>
      <c r="G4157" s="12"/>
    </row>
    <row r="4158" spans="1:7">
      <c r="A4158" s="2">
        <f t="shared" si="400"/>
        <v>43695</v>
      </c>
      <c r="B4158" t="str">
        <f t="shared" si="399"/>
        <v>2019_08</v>
      </c>
      <c r="C4158" t="str">
        <f t="shared" si="395"/>
        <v>Aug</v>
      </c>
      <c r="D4158" t="str">
        <f t="shared" si="396"/>
        <v>2019_Aug</v>
      </c>
      <c r="E4158" s="12" t="str">
        <f t="shared" si="397"/>
        <v>18_Aug</v>
      </c>
      <c r="F4158" s="12" t="str">
        <f t="shared" si="398"/>
        <v>Aug-19</v>
      </c>
      <c r="G4158" s="12"/>
    </row>
    <row r="4159" spans="1:7">
      <c r="A4159" s="2">
        <f t="shared" si="400"/>
        <v>43696</v>
      </c>
      <c r="B4159" t="str">
        <f t="shared" si="399"/>
        <v>2019_08</v>
      </c>
      <c r="C4159" t="str">
        <f t="shared" si="395"/>
        <v>Aug</v>
      </c>
      <c r="D4159" t="str">
        <f t="shared" si="396"/>
        <v>2019_Aug</v>
      </c>
      <c r="E4159" s="12" t="str">
        <f t="shared" si="397"/>
        <v>19_Aug</v>
      </c>
      <c r="F4159" s="12" t="str">
        <f t="shared" si="398"/>
        <v>Aug-19</v>
      </c>
      <c r="G4159" s="12"/>
    </row>
    <row r="4160" spans="1:7">
      <c r="A4160" s="2">
        <f t="shared" si="400"/>
        <v>43697</v>
      </c>
      <c r="B4160" t="str">
        <f t="shared" si="399"/>
        <v>2019_08</v>
      </c>
      <c r="C4160" t="str">
        <f t="shared" si="395"/>
        <v>Aug</v>
      </c>
      <c r="D4160" t="str">
        <f t="shared" si="396"/>
        <v>2019_Aug</v>
      </c>
      <c r="E4160" s="12" t="str">
        <f t="shared" si="397"/>
        <v>20_Aug</v>
      </c>
      <c r="F4160" s="12" t="str">
        <f t="shared" si="398"/>
        <v>Aug-19</v>
      </c>
      <c r="G4160" s="12"/>
    </row>
    <row r="4161" spans="1:7">
      <c r="A4161" s="2">
        <f t="shared" si="400"/>
        <v>43698</v>
      </c>
      <c r="B4161" t="str">
        <f t="shared" si="399"/>
        <v>2019_08</v>
      </c>
      <c r="C4161" t="str">
        <f t="shared" si="395"/>
        <v>Aug</v>
      </c>
      <c r="D4161" t="str">
        <f t="shared" si="396"/>
        <v>2019_Aug</v>
      </c>
      <c r="E4161" s="12" t="str">
        <f t="shared" si="397"/>
        <v>21_Aug</v>
      </c>
      <c r="F4161" s="12" t="str">
        <f t="shared" si="398"/>
        <v>Aug-19</v>
      </c>
      <c r="G4161" s="12"/>
    </row>
    <row r="4162" spans="1:7">
      <c r="A4162" s="2">
        <f t="shared" si="400"/>
        <v>43699</v>
      </c>
      <c r="B4162" t="str">
        <f t="shared" si="399"/>
        <v>2019_08</v>
      </c>
      <c r="C4162" t="str">
        <f t="shared" ref="C4162:C4225" si="401">VLOOKUP(TEXT(MONTH(A4162),"00"),$H$2:$I$13,2,FALSE)</f>
        <v>Aug</v>
      </c>
      <c r="D4162" t="str">
        <f t="shared" si="396"/>
        <v>2019_Aug</v>
      </c>
      <c r="E4162" s="12" t="str">
        <f t="shared" si="397"/>
        <v>22_Aug</v>
      </c>
      <c r="F4162" s="12" t="str">
        <f t="shared" si="398"/>
        <v>Aug-19</v>
      </c>
      <c r="G4162" s="12"/>
    </row>
    <row r="4163" spans="1:7">
      <c r="A4163" s="2">
        <f t="shared" si="400"/>
        <v>43700</v>
      </c>
      <c r="B4163" t="str">
        <f t="shared" si="399"/>
        <v>2019_08</v>
      </c>
      <c r="C4163" t="str">
        <f t="shared" si="401"/>
        <v>Aug</v>
      </c>
      <c r="D4163" t="str">
        <f t="shared" ref="D4163:D4226" si="402">TEXT(YEAR(A4163),"0000")&amp;"_"&amp;C4163</f>
        <v>2019_Aug</v>
      </c>
      <c r="E4163" s="12" t="str">
        <f t="shared" ref="E4163:E4226" si="403">VLOOKUP(DAY(A4163),$G$2:$H$32,2,FALSE)&amp;"_"&amp;C4163</f>
        <v>23_Aug</v>
      </c>
      <c r="F4163" s="12" t="str">
        <f t="shared" si="398"/>
        <v>Aug-19</v>
      </c>
      <c r="G4163" s="12"/>
    </row>
    <row r="4164" spans="1:7">
      <c r="A4164" s="2">
        <f t="shared" si="400"/>
        <v>43701</v>
      </c>
      <c r="B4164" t="str">
        <f t="shared" si="399"/>
        <v>2019_08</v>
      </c>
      <c r="C4164" t="str">
        <f t="shared" si="401"/>
        <v>Aug</v>
      </c>
      <c r="D4164" t="str">
        <f t="shared" si="402"/>
        <v>2019_Aug</v>
      </c>
      <c r="E4164" s="12" t="str">
        <f t="shared" si="403"/>
        <v>24_Aug</v>
      </c>
      <c r="F4164" s="12" t="str">
        <f t="shared" ref="F4164:F4227" si="404">C4164&amp;"-"&amp;RIGHT(YEAR(A4164),2)</f>
        <v>Aug-19</v>
      </c>
      <c r="G4164" s="12"/>
    </row>
    <row r="4165" spans="1:7">
      <c r="A4165" s="2">
        <f t="shared" si="400"/>
        <v>43702</v>
      </c>
      <c r="B4165" t="str">
        <f t="shared" si="399"/>
        <v>2019_08</v>
      </c>
      <c r="C4165" t="str">
        <f t="shared" si="401"/>
        <v>Aug</v>
      </c>
      <c r="D4165" t="str">
        <f t="shared" si="402"/>
        <v>2019_Aug</v>
      </c>
      <c r="E4165" s="12" t="str">
        <f t="shared" si="403"/>
        <v>25_Aug</v>
      </c>
      <c r="F4165" s="12" t="str">
        <f t="shared" si="404"/>
        <v>Aug-19</v>
      </c>
      <c r="G4165" s="12"/>
    </row>
    <row r="4166" spans="1:7">
      <c r="A4166" s="2">
        <f t="shared" si="400"/>
        <v>43703</v>
      </c>
      <c r="B4166" t="str">
        <f t="shared" si="399"/>
        <v>2019_08</v>
      </c>
      <c r="C4166" t="str">
        <f t="shared" si="401"/>
        <v>Aug</v>
      </c>
      <c r="D4166" t="str">
        <f t="shared" si="402"/>
        <v>2019_Aug</v>
      </c>
      <c r="E4166" s="12" t="str">
        <f t="shared" si="403"/>
        <v>26_Aug</v>
      </c>
      <c r="F4166" s="12" t="str">
        <f t="shared" si="404"/>
        <v>Aug-19</v>
      </c>
      <c r="G4166" s="12"/>
    </row>
    <row r="4167" spans="1:7">
      <c r="A4167" s="2">
        <f t="shared" si="400"/>
        <v>43704</v>
      </c>
      <c r="B4167" t="str">
        <f t="shared" si="399"/>
        <v>2019_08</v>
      </c>
      <c r="C4167" t="str">
        <f t="shared" si="401"/>
        <v>Aug</v>
      </c>
      <c r="D4167" t="str">
        <f t="shared" si="402"/>
        <v>2019_Aug</v>
      </c>
      <c r="E4167" s="12" t="str">
        <f t="shared" si="403"/>
        <v>27_Aug</v>
      </c>
      <c r="F4167" s="12" t="str">
        <f t="shared" si="404"/>
        <v>Aug-19</v>
      </c>
      <c r="G4167" s="12"/>
    </row>
    <row r="4168" spans="1:7">
      <c r="A4168" s="2">
        <f t="shared" si="400"/>
        <v>43705</v>
      </c>
      <c r="B4168" t="str">
        <f t="shared" si="399"/>
        <v>2019_08</v>
      </c>
      <c r="C4168" t="str">
        <f t="shared" si="401"/>
        <v>Aug</v>
      </c>
      <c r="D4168" t="str">
        <f t="shared" si="402"/>
        <v>2019_Aug</v>
      </c>
      <c r="E4168" s="12" t="str">
        <f t="shared" si="403"/>
        <v>28_Aug</v>
      </c>
      <c r="F4168" s="12" t="str">
        <f t="shared" si="404"/>
        <v>Aug-19</v>
      </c>
      <c r="G4168" s="12"/>
    </row>
    <row r="4169" spans="1:7">
      <c r="A4169" s="2">
        <f t="shared" si="400"/>
        <v>43706</v>
      </c>
      <c r="B4169" t="str">
        <f t="shared" si="399"/>
        <v>2019_08</v>
      </c>
      <c r="C4169" t="str">
        <f t="shared" si="401"/>
        <v>Aug</v>
      </c>
      <c r="D4169" t="str">
        <f t="shared" si="402"/>
        <v>2019_Aug</v>
      </c>
      <c r="E4169" s="12" t="str">
        <f t="shared" si="403"/>
        <v>29_Aug</v>
      </c>
      <c r="F4169" s="12" t="str">
        <f t="shared" si="404"/>
        <v>Aug-19</v>
      </c>
      <c r="G4169" s="12"/>
    </row>
    <row r="4170" spans="1:7">
      <c r="A4170" s="2">
        <f t="shared" si="400"/>
        <v>43707</v>
      </c>
      <c r="B4170" t="str">
        <f t="shared" si="399"/>
        <v>2019_08</v>
      </c>
      <c r="C4170" t="str">
        <f t="shared" si="401"/>
        <v>Aug</v>
      </c>
      <c r="D4170" t="str">
        <f t="shared" si="402"/>
        <v>2019_Aug</v>
      </c>
      <c r="E4170" s="12" t="str">
        <f t="shared" si="403"/>
        <v>30_Aug</v>
      </c>
      <c r="F4170" s="12" t="str">
        <f t="shared" si="404"/>
        <v>Aug-19</v>
      </c>
      <c r="G4170" s="12"/>
    </row>
    <row r="4171" spans="1:7">
      <c r="A4171" s="2">
        <f t="shared" si="400"/>
        <v>43708</v>
      </c>
      <c r="B4171" t="str">
        <f t="shared" ref="B4171:B4234" si="405">TEXT(YEAR(A4171),"0000")&amp;"_"&amp;TEXT(MONTH(A4171),"00")</f>
        <v>2019_08</v>
      </c>
      <c r="C4171" t="str">
        <f t="shared" si="401"/>
        <v>Aug</v>
      </c>
      <c r="D4171" t="str">
        <f t="shared" si="402"/>
        <v>2019_Aug</v>
      </c>
      <c r="E4171" s="12" t="str">
        <f t="shared" si="403"/>
        <v>31_Aug</v>
      </c>
      <c r="F4171" s="12" t="str">
        <f t="shared" si="404"/>
        <v>Aug-19</v>
      </c>
      <c r="G4171" s="12"/>
    </row>
    <row r="4172" spans="1:7">
      <c r="A4172" s="2">
        <f t="shared" ref="A4172:A4235" si="406">A4171+1</f>
        <v>43709</v>
      </c>
      <c r="B4172" t="str">
        <f t="shared" si="405"/>
        <v>2019_09</v>
      </c>
      <c r="C4172" t="str">
        <f t="shared" si="401"/>
        <v>Sep</v>
      </c>
      <c r="D4172" t="str">
        <f t="shared" si="402"/>
        <v>2019_Sep</v>
      </c>
      <c r="E4172" s="12" t="str">
        <f t="shared" si="403"/>
        <v>01_Sep</v>
      </c>
      <c r="F4172" s="12" t="str">
        <f t="shared" si="404"/>
        <v>Sep-19</v>
      </c>
      <c r="G4172" s="12"/>
    </row>
    <row r="4173" spans="1:7">
      <c r="A4173" s="2">
        <f t="shared" si="406"/>
        <v>43710</v>
      </c>
      <c r="B4173" t="str">
        <f t="shared" si="405"/>
        <v>2019_09</v>
      </c>
      <c r="C4173" t="str">
        <f t="shared" si="401"/>
        <v>Sep</v>
      </c>
      <c r="D4173" t="str">
        <f t="shared" si="402"/>
        <v>2019_Sep</v>
      </c>
      <c r="E4173" s="12" t="str">
        <f t="shared" si="403"/>
        <v>02_Sep</v>
      </c>
      <c r="F4173" s="12" t="str">
        <f t="shared" si="404"/>
        <v>Sep-19</v>
      </c>
      <c r="G4173" s="12"/>
    </row>
    <row r="4174" spans="1:7">
      <c r="A4174" s="2">
        <f t="shared" si="406"/>
        <v>43711</v>
      </c>
      <c r="B4174" t="str">
        <f t="shared" si="405"/>
        <v>2019_09</v>
      </c>
      <c r="C4174" t="str">
        <f t="shared" si="401"/>
        <v>Sep</v>
      </c>
      <c r="D4174" t="str">
        <f t="shared" si="402"/>
        <v>2019_Sep</v>
      </c>
      <c r="E4174" s="12" t="str">
        <f t="shared" si="403"/>
        <v>03_Sep</v>
      </c>
      <c r="F4174" s="12" t="str">
        <f t="shared" si="404"/>
        <v>Sep-19</v>
      </c>
      <c r="G4174" s="12"/>
    </row>
    <row r="4175" spans="1:7">
      <c r="A4175" s="2">
        <f t="shared" si="406"/>
        <v>43712</v>
      </c>
      <c r="B4175" t="str">
        <f t="shared" si="405"/>
        <v>2019_09</v>
      </c>
      <c r="C4175" t="str">
        <f t="shared" si="401"/>
        <v>Sep</v>
      </c>
      <c r="D4175" t="str">
        <f t="shared" si="402"/>
        <v>2019_Sep</v>
      </c>
      <c r="E4175" s="12" t="str">
        <f t="shared" si="403"/>
        <v>04_Sep</v>
      </c>
      <c r="F4175" s="12" t="str">
        <f t="shared" si="404"/>
        <v>Sep-19</v>
      </c>
      <c r="G4175" s="12"/>
    </row>
    <row r="4176" spans="1:7">
      <c r="A4176" s="2">
        <f t="shared" si="406"/>
        <v>43713</v>
      </c>
      <c r="B4176" t="str">
        <f t="shared" si="405"/>
        <v>2019_09</v>
      </c>
      <c r="C4176" t="str">
        <f t="shared" si="401"/>
        <v>Sep</v>
      </c>
      <c r="D4176" t="str">
        <f t="shared" si="402"/>
        <v>2019_Sep</v>
      </c>
      <c r="E4176" s="12" t="str">
        <f t="shared" si="403"/>
        <v>05_Sep</v>
      </c>
      <c r="F4176" s="12" t="str">
        <f t="shared" si="404"/>
        <v>Sep-19</v>
      </c>
      <c r="G4176" s="12"/>
    </row>
    <row r="4177" spans="1:7">
      <c r="A4177" s="2">
        <f t="shared" si="406"/>
        <v>43714</v>
      </c>
      <c r="B4177" t="str">
        <f t="shared" si="405"/>
        <v>2019_09</v>
      </c>
      <c r="C4177" t="str">
        <f t="shared" si="401"/>
        <v>Sep</v>
      </c>
      <c r="D4177" t="str">
        <f t="shared" si="402"/>
        <v>2019_Sep</v>
      </c>
      <c r="E4177" s="12" t="str">
        <f t="shared" si="403"/>
        <v>06_Sep</v>
      </c>
      <c r="F4177" s="12" t="str">
        <f t="shared" si="404"/>
        <v>Sep-19</v>
      </c>
      <c r="G4177" s="12"/>
    </row>
    <row r="4178" spans="1:7">
      <c r="A4178" s="2">
        <f t="shared" si="406"/>
        <v>43715</v>
      </c>
      <c r="B4178" t="str">
        <f t="shared" si="405"/>
        <v>2019_09</v>
      </c>
      <c r="C4178" t="str">
        <f t="shared" si="401"/>
        <v>Sep</v>
      </c>
      <c r="D4178" t="str">
        <f t="shared" si="402"/>
        <v>2019_Sep</v>
      </c>
      <c r="E4178" s="12" t="str">
        <f t="shared" si="403"/>
        <v>07_Sep</v>
      </c>
      <c r="F4178" s="12" t="str">
        <f t="shared" si="404"/>
        <v>Sep-19</v>
      </c>
      <c r="G4178" s="12"/>
    </row>
    <row r="4179" spans="1:7">
      <c r="A4179" s="2">
        <f t="shared" si="406"/>
        <v>43716</v>
      </c>
      <c r="B4179" t="str">
        <f t="shared" si="405"/>
        <v>2019_09</v>
      </c>
      <c r="C4179" t="str">
        <f t="shared" si="401"/>
        <v>Sep</v>
      </c>
      <c r="D4179" t="str">
        <f t="shared" si="402"/>
        <v>2019_Sep</v>
      </c>
      <c r="E4179" s="12" t="str">
        <f t="shared" si="403"/>
        <v>08_Sep</v>
      </c>
      <c r="F4179" s="12" t="str">
        <f t="shared" si="404"/>
        <v>Sep-19</v>
      </c>
      <c r="G4179" s="12"/>
    </row>
    <row r="4180" spans="1:7">
      <c r="A4180" s="2">
        <f t="shared" si="406"/>
        <v>43717</v>
      </c>
      <c r="B4180" t="str">
        <f t="shared" si="405"/>
        <v>2019_09</v>
      </c>
      <c r="C4180" t="str">
        <f t="shared" si="401"/>
        <v>Sep</v>
      </c>
      <c r="D4180" t="str">
        <f t="shared" si="402"/>
        <v>2019_Sep</v>
      </c>
      <c r="E4180" s="12" t="str">
        <f t="shared" si="403"/>
        <v>09_Sep</v>
      </c>
      <c r="F4180" s="12" t="str">
        <f t="shared" si="404"/>
        <v>Sep-19</v>
      </c>
      <c r="G4180" s="12"/>
    </row>
    <row r="4181" spans="1:7">
      <c r="A4181" s="2">
        <f t="shared" si="406"/>
        <v>43718</v>
      </c>
      <c r="B4181" t="str">
        <f t="shared" si="405"/>
        <v>2019_09</v>
      </c>
      <c r="C4181" t="str">
        <f t="shared" si="401"/>
        <v>Sep</v>
      </c>
      <c r="D4181" t="str">
        <f t="shared" si="402"/>
        <v>2019_Sep</v>
      </c>
      <c r="E4181" s="12" t="str">
        <f t="shared" si="403"/>
        <v>10_Sep</v>
      </c>
      <c r="F4181" s="12" t="str">
        <f t="shared" si="404"/>
        <v>Sep-19</v>
      </c>
      <c r="G4181" s="12"/>
    </row>
    <row r="4182" spans="1:7">
      <c r="A4182" s="2">
        <f t="shared" si="406"/>
        <v>43719</v>
      </c>
      <c r="B4182" t="str">
        <f t="shared" si="405"/>
        <v>2019_09</v>
      </c>
      <c r="C4182" t="str">
        <f t="shared" si="401"/>
        <v>Sep</v>
      </c>
      <c r="D4182" t="str">
        <f t="shared" si="402"/>
        <v>2019_Sep</v>
      </c>
      <c r="E4182" s="12" t="str">
        <f t="shared" si="403"/>
        <v>11_Sep</v>
      </c>
      <c r="F4182" s="12" t="str">
        <f t="shared" si="404"/>
        <v>Sep-19</v>
      </c>
      <c r="G4182" s="12"/>
    </row>
    <row r="4183" spans="1:7">
      <c r="A4183" s="2">
        <f t="shared" si="406"/>
        <v>43720</v>
      </c>
      <c r="B4183" t="str">
        <f t="shared" si="405"/>
        <v>2019_09</v>
      </c>
      <c r="C4183" t="str">
        <f t="shared" si="401"/>
        <v>Sep</v>
      </c>
      <c r="D4183" t="str">
        <f t="shared" si="402"/>
        <v>2019_Sep</v>
      </c>
      <c r="E4183" s="12" t="str">
        <f t="shared" si="403"/>
        <v>12_Sep</v>
      </c>
      <c r="F4183" s="12" t="str">
        <f t="shared" si="404"/>
        <v>Sep-19</v>
      </c>
      <c r="G4183" s="12"/>
    </row>
    <row r="4184" spans="1:7">
      <c r="A4184" s="2">
        <f t="shared" si="406"/>
        <v>43721</v>
      </c>
      <c r="B4184" t="str">
        <f t="shared" si="405"/>
        <v>2019_09</v>
      </c>
      <c r="C4184" t="str">
        <f t="shared" si="401"/>
        <v>Sep</v>
      </c>
      <c r="D4184" t="str">
        <f t="shared" si="402"/>
        <v>2019_Sep</v>
      </c>
      <c r="E4184" s="12" t="str">
        <f t="shared" si="403"/>
        <v>13_Sep</v>
      </c>
      <c r="F4184" s="12" t="str">
        <f t="shared" si="404"/>
        <v>Sep-19</v>
      </c>
      <c r="G4184" s="12"/>
    </row>
    <row r="4185" spans="1:7">
      <c r="A4185" s="2">
        <f t="shared" si="406"/>
        <v>43722</v>
      </c>
      <c r="B4185" t="str">
        <f t="shared" si="405"/>
        <v>2019_09</v>
      </c>
      <c r="C4185" t="str">
        <f t="shared" si="401"/>
        <v>Sep</v>
      </c>
      <c r="D4185" t="str">
        <f t="shared" si="402"/>
        <v>2019_Sep</v>
      </c>
      <c r="E4185" s="12" t="str">
        <f t="shared" si="403"/>
        <v>14_Sep</v>
      </c>
      <c r="F4185" s="12" t="str">
        <f t="shared" si="404"/>
        <v>Sep-19</v>
      </c>
      <c r="G4185" s="12"/>
    </row>
    <row r="4186" spans="1:7">
      <c r="A4186" s="2">
        <f t="shared" si="406"/>
        <v>43723</v>
      </c>
      <c r="B4186" t="str">
        <f t="shared" si="405"/>
        <v>2019_09</v>
      </c>
      <c r="C4186" t="str">
        <f t="shared" si="401"/>
        <v>Sep</v>
      </c>
      <c r="D4186" t="str">
        <f t="shared" si="402"/>
        <v>2019_Sep</v>
      </c>
      <c r="E4186" s="12" t="str">
        <f t="shared" si="403"/>
        <v>15_Sep</v>
      </c>
      <c r="F4186" s="12" t="str">
        <f t="shared" si="404"/>
        <v>Sep-19</v>
      </c>
      <c r="G4186" s="12"/>
    </row>
    <row r="4187" spans="1:7">
      <c r="A4187" s="2">
        <f t="shared" si="406"/>
        <v>43724</v>
      </c>
      <c r="B4187" t="str">
        <f t="shared" si="405"/>
        <v>2019_09</v>
      </c>
      <c r="C4187" t="str">
        <f t="shared" si="401"/>
        <v>Sep</v>
      </c>
      <c r="D4187" t="str">
        <f t="shared" si="402"/>
        <v>2019_Sep</v>
      </c>
      <c r="E4187" s="12" t="str">
        <f t="shared" si="403"/>
        <v>16_Sep</v>
      </c>
      <c r="F4187" s="12" t="str">
        <f t="shared" si="404"/>
        <v>Sep-19</v>
      </c>
      <c r="G4187" s="12"/>
    </row>
    <row r="4188" spans="1:7">
      <c r="A4188" s="2">
        <f t="shared" si="406"/>
        <v>43725</v>
      </c>
      <c r="B4188" t="str">
        <f t="shared" si="405"/>
        <v>2019_09</v>
      </c>
      <c r="C4188" t="str">
        <f t="shared" si="401"/>
        <v>Sep</v>
      </c>
      <c r="D4188" t="str">
        <f t="shared" si="402"/>
        <v>2019_Sep</v>
      </c>
      <c r="E4188" s="12" t="str">
        <f t="shared" si="403"/>
        <v>17_Sep</v>
      </c>
      <c r="F4188" s="12" t="str">
        <f t="shared" si="404"/>
        <v>Sep-19</v>
      </c>
      <c r="G4188" s="12"/>
    </row>
    <row r="4189" spans="1:7">
      <c r="A4189" s="2">
        <f t="shared" si="406"/>
        <v>43726</v>
      </c>
      <c r="B4189" t="str">
        <f t="shared" si="405"/>
        <v>2019_09</v>
      </c>
      <c r="C4189" t="str">
        <f t="shared" si="401"/>
        <v>Sep</v>
      </c>
      <c r="D4189" t="str">
        <f t="shared" si="402"/>
        <v>2019_Sep</v>
      </c>
      <c r="E4189" s="12" t="str">
        <f t="shared" si="403"/>
        <v>18_Sep</v>
      </c>
      <c r="F4189" s="12" t="str">
        <f t="shared" si="404"/>
        <v>Sep-19</v>
      </c>
      <c r="G4189" s="12"/>
    </row>
    <row r="4190" spans="1:7">
      <c r="A4190" s="2">
        <f t="shared" si="406"/>
        <v>43727</v>
      </c>
      <c r="B4190" t="str">
        <f t="shared" si="405"/>
        <v>2019_09</v>
      </c>
      <c r="C4190" t="str">
        <f t="shared" si="401"/>
        <v>Sep</v>
      </c>
      <c r="D4190" t="str">
        <f t="shared" si="402"/>
        <v>2019_Sep</v>
      </c>
      <c r="E4190" s="12" t="str">
        <f t="shared" si="403"/>
        <v>19_Sep</v>
      </c>
      <c r="F4190" s="12" t="str">
        <f t="shared" si="404"/>
        <v>Sep-19</v>
      </c>
      <c r="G4190" s="12"/>
    </row>
    <row r="4191" spans="1:7">
      <c r="A4191" s="2">
        <f t="shared" si="406"/>
        <v>43728</v>
      </c>
      <c r="B4191" t="str">
        <f t="shared" si="405"/>
        <v>2019_09</v>
      </c>
      <c r="C4191" t="str">
        <f t="shared" si="401"/>
        <v>Sep</v>
      </c>
      <c r="D4191" t="str">
        <f t="shared" si="402"/>
        <v>2019_Sep</v>
      </c>
      <c r="E4191" s="12" t="str">
        <f t="shared" si="403"/>
        <v>20_Sep</v>
      </c>
      <c r="F4191" s="12" t="str">
        <f t="shared" si="404"/>
        <v>Sep-19</v>
      </c>
      <c r="G4191" s="12"/>
    </row>
    <row r="4192" spans="1:7">
      <c r="A4192" s="2">
        <f t="shared" si="406"/>
        <v>43729</v>
      </c>
      <c r="B4192" t="str">
        <f t="shared" si="405"/>
        <v>2019_09</v>
      </c>
      <c r="C4192" t="str">
        <f t="shared" si="401"/>
        <v>Sep</v>
      </c>
      <c r="D4192" t="str">
        <f t="shared" si="402"/>
        <v>2019_Sep</v>
      </c>
      <c r="E4192" s="12" t="str">
        <f t="shared" si="403"/>
        <v>21_Sep</v>
      </c>
      <c r="F4192" s="12" t="str">
        <f t="shared" si="404"/>
        <v>Sep-19</v>
      </c>
      <c r="G4192" s="12"/>
    </row>
    <row r="4193" spans="1:7">
      <c r="A4193" s="2">
        <f t="shared" si="406"/>
        <v>43730</v>
      </c>
      <c r="B4193" t="str">
        <f t="shared" si="405"/>
        <v>2019_09</v>
      </c>
      <c r="C4193" t="str">
        <f t="shared" si="401"/>
        <v>Sep</v>
      </c>
      <c r="D4193" t="str">
        <f t="shared" si="402"/>
        <v>2019_Sep</v>
      </c>
      <c r="E4193" s="12" t="str">
        <f t="shared" si="403"/>
        <v>22_Sep</v>
      </c>
      <c r="F4193" s="12" t="str">
        <f t="shared" si="404"/>
        <v>Sep-19</v>
      </c>
      <c r="G4193" s="12"/>
    </row>
    <row r="4194" spans="1:7">
      <c r="A4194" s="2">
        <f t="shared" si="406"/>
        <v>43731</v>
      </c>
      <c r="B4194" t="str">
        <f t="shared" si="405"/>
        <v>2019_09</v>
      </c>
      <c r="C4194" t="str">
        <f t="shared" si="401"/>
        <v>Sep</v>
      </c>
      <c r="D4194" t="str">
        <f t="shared" si="402"/>
        <v>2019_Sep</v>
      </c>
      <c r="E4194" s="12" t="str">
        <f t="shared" si="403"/>
        <v>23_Sep</v>
      </c>
      <c r="F4194" s="12" t="str">
        <f t="shared" si="404"/>
        <v>Sep-19</v>
      </c>
      <c r="G4194" s="12"/>
    </row>
    <row r="4195" spans="1:7">
      <c r="A4195" s="2">
        <f t="shared" si="406"/>
        <v>43732</v>
      </c>
      <c r="B4195" t="str">
        <f t="shared" si="405"/>
        <v>2019_09</v>
      </c>
      <c r="C4195" t="str">
        <f t="shared" si="401"/>
        <v>Sep</v>
      </c>
      <c r="D4195" t="str">
        <f t="shared" si="402"/>
        <v>2019_Sep</v>
      </c>
      <c r="E4195" s="12" t="str">
        <f t="shared" si="403"/>
        <v>24_Sep</v>
      </c>
      <c r="F4195" s="12" t="str">
        <f t="shared" si="404"/>
        <v>Sep-19</v>
      </c>
      <c r="G4195" s="12"/>
    </row>
    <row r="4196" spans="1:7">
      <c r="A4196" s="2">
        <f t="shared" si="406"/>
        <v>43733</v>
      </c>
      <c r="B4196" t="str">
        <f t="shared" si="405"/>
        <v>2019_09</v>
      </c>
      <c r="C4196" t="str">
        <f t="shared" si="401"/>
        <v>Sep</v>
      </c>
      <c r="D4196" t="str">
        <f t="shared" si="402"/>
        <v>2019_Sep</v>
      </c>
      <c r="E4196" s="12" t="str">
        <f t="shared" si="403"/>
        <v>25_Sep</v>
      </c>
      <c r="F4196" s="12" t="str">
        <f t="shared" si="404"/>
        <v>Sep-19</v>
      </c>
      <c r="G4196" s="12"/>
    </row>
    <row r="4197" spans="1:7">
      <c r="A4197" s="2">
        <f t="shared" si="406"/>
        <v>43734</v>
      </c>
      <c r="B4197" t="str">
        <f t="shared" si="405"/>
        <v>2019_09</v>
      </c>
      <c r="C4197" t="str">
        <f t="shared" si="401"/>
        <v>Sep</v>
      </c>
      <c r="D4197" t="str">
        <f t="shared" si="402"/>
        <v>2019_Sep</v>
      </c>
      <c r="E4197" s="12" t="str">
        <f t="shared" si="403"/>
        <v>26_Sep</v>
      </c>
      <c r="F4197" s="12" t="str">
        <f t="shared" si="404"/>
        <v>Sep-19</v>
      </c>
      <c r="G4197" s="12"/>
    </row>
    <row r="4198" spans="1:7">
      <c r="A4198" s="2">
        <f t="shared" si="406"/>
        <v>43735</v>
      </c>
      <c r="B4198" t="str">
        <f t="shared" si="405"/>
        <v>2019_09</v>
      </c>
      <c r="C4198" t="str">
        <f t="shared" si="401"/>
        <v>Sep</v>
      </c>
      <c r="D4198" t="str">
        <f t="shared" si="402"/>
        <v>2019_Sep</v>
      </c>
      <c r="E4198" s="12" t="str">
        <f t="shared" si="403"/>
        <v>27_Sep</v>
      </c>
      <c r="F4198" s="12" t="str">
        <f t="shared" si="404"/>
        <v>Sep-19</v>
      </c>
      <c r="G4198" s="12"/>
    </row>
    <row r="4199" spans="1:7">
      <c r="A4199" s="2">
        <f t="shared" si="406"/>
        <v>43736</v>
      </c>
      <c r="B4199" t="str">
        <f t="shared" si="405"/>
        <v>2019_09</v>
      </c>
      <c r="C4199" t="str">
        <f t="shared" si="401"/>
        <v>Sep</v>
      </c>
      <c r="D4199" t="str">
        <f t="shared" si="402"/>
        <v>2019_Sep</v>
      </c>
      <c r="E4199" s="12" t="str">
        <f t="shared" si="403"/>
        <v>28_Sep</v>
      </c>
      <c r="F4199" s="12" t="str">
        <f t="shared" si="404"/>
        <v>Sep-19</v>
      </c>
      <c r="G4199" s="12"/>
    </row>
    <row r="4200" spans="1:7">
      <c r="A4200" s="2">
        <f t="shared" si="406"/>
        <v>43737</v>
      </c>
      <c r="B4200" t="str">
        <f t="shared" si="405"/>
        <v>2019_09</v>
      </c>
      <c r="C4200" t="str">
        <f t="shared" si="401"/>
        <v>Sep</v>
      </c>
      <c r="D4200" t="str">
        <f t="shared" si="402"/>
        <v>2019_Sep</v>
      </c>
      <c r="E4200" s="12" t="str">
        <f t="shared" si="403"/>
        <v>29_Sep</v>
      </c>
      <c r="F4200" s="12" t="str">
        <f t="shared" si="404"/>
        <v>Sep-19</v>
      </c>
      <c r="G4200" s="12"/>
    </row>
    <row r="4201" spans="1:7">
      <c r="A4201" s="2">
        <f t="shared" si="406"/>
        <v>43738</v>
      </c>
      <c r="B4201" t="str">
        <f t="shared" si="405"/>
        <v>2019_09</v>
      </c>
      <c r="C4201" t="str">
        <f t="shared" si="401"/>
        <v>Sep</v>
      </c>
      <c r="D4201" t="str">
        <f t="shared" si="402"/>
        <v>2019_Sep</v>
      </c>
      <c r="E4201" s="12" t="str">
        <f t="shared" si="403"/>
        <v>30_Sep</v>
      </c>
      <c r="F4201" s="12" t="str">
        <f t="shared" si="404"/>
        <v>Sep-19</v>
      </c>
      <c r="G4201" s="12"/>
    </row>
    <row r="4202" spans="1:7">
      <c r="A4202" s="2">
        <f t="shared" si="406"/>
        <v>43739</v>
      </c>
      <c r="B4202" t="str">
        <f t="shared" si="405"/>
        <v>2019_10</v>
      </c>
      <c r="C4202" t="str">
        <f t="shared" si="401"/>
        <v>Oct</v>
      </c>
      <c r="D4202" t="str">
        <f t="shared" si="402"/>
        <v>2019_Oct</v>
      </c>
      <c r="E4202" s="12" t="str">
        <f t="shared" si="403"/>
        <v>01_Oct</v>
      </c>
      <c r="F4202" s="12" t="str">
        <f t="shared" si="404"/>
        <v>Oct-19</v>
      </c>
      <c r="G4202" s="12"/>
    </row>
    <row r="4203" spans="1:7">
      <c r="A4203" s="2">
        <f t="shared" si="406"/>
        <v>43740</v>
      </c>
      <c r="B4203" t="str">
        <f t="shared" si="405"/>
        <v>2019_10</v>
      </c>
      <c r="C4203" t="str">
        <f t="shared" si="401"/>
        <v>Oct</v>
      </c>
      <c r="D4203" t="str">
        <f t="shared" si="402"/>
        <v>2019_Oct</v>
      </c>
      <c r="E4203" s="12" t="str">
        <f t="shared" si="403"/>
        <v>02_Oct</v>
      </c>
      <c r="F4203" s="12" t="str">
        <f t="shared" si="404"/>
        <v>Oct-19</v>
      </c>
      <c r="G4203" s="12"/>
    </row>
    <row r="4204" spans="1:7">
      <c r="A4204" s="2">
        <f t="shared" si="406"/>
        <v>43741</v>
      </c>
      <c r="B4204" t="str">
        <f t="shared" si="405"/>
        <v>2019_10</v>
      </c>
      <c r="C4204" t="str">
        <f t="shared" si="401"/>
        <v>Oct</v>
      </c>
      <c r="D4204" t="str">
        <f t="shared" si="402"/>
        <v>2019_Oct</v>
      </c>
      <c r="E4204" s="12" t="str">
        <f t="shared" si="403"/>
        <v>03_Oct</v>
      </c>
      <c r="F4204" s="12" t="str">
        <f t="shared" si="404"/>
        <v>Oct-19</v>
      </c>
      <c r="G4204" s="12"/>
    </row>
    <row r="4205" spans="1:7">
      <c r="A4205" s="2">
        <f t="shared" si="406"/>
        <v>43742</v>
      </c>
      <c r="B4205" t="str">
        <f t="shared" si="405"/>
        <v>2019_10</v>
      </c>
      <c r="C4205" t="str">
        <f t="shared" si="401"/>
        <v>Oct</v>
      </c>
      <c r="D4205" t="str">
        <f t="shared" si="402"/>
        <v>2019_Oct</v>
      </c>
      <c r="E4205" s="12" t="str">
        <f t="shared" si="403"/>
        <v>04_Oct</v>
      </c>
      <c r="F4205" s="12" t="str">
        <f t="shared" si="404"/>
        <v>Oct-19</v>
      </c>
      <c r="G4205" s="12"/>
    </row>
    <row r="4206" spans="1:7">
      <c r="A4206" s="2">
        <f t="shared" si="406"/>
        <v>43743</v>
      </c>
      <c r="B4206" t="str">
        <f t="shared" si="405"/>
        <v>2019_10</v>
      </c>
      <c r="C4206" t="str">
        <f t="shared" si="401"/>
        <v>Oct</v>
      </c>
      <c r="D4206" t="str">
        <f t="shared" si="402"/>
        <v>2019_Oct</v>
      </c>
      <c r="E4206" s="12" t="str">
        <f t="shared" si="403"/>
        <v>05_Oct</v>
      </c>
      <c r="F4206" s="12" t="str">
        <f t="shared" si="404"/>
        <v>Oct-19</v>
      </c>
      <c r="G4206" s="12"/>
    </row>
    <row r="4207" spans="1:7">
      <c r="A4207" s="2">
        <f t="shared" si="406"/>
        <v>43744</v>
      </c>
      <c r="B4207" t="str">
        <f t="shared" si="405"/>
        <v>2019_10</v>
      </c>
      <c r="C4207" t="str">
        <f t="shared" si="401"/>
        <v>Oct</v>
      </c>
      <c r="D4207" t="str">
        <f t="shared" si="402"/>
        <v>2019_Oct</v>
      </c>
      <c r="E4207" s="12" t="str">
        <f t="shared" si="403"/>
        <v>06_Oct</v>
      </c>
      <c r="F4207" s="12" t="str">
        <f t="shared" si="404"/>
        <v>Oct-19</v>
      </c>
      <c r="G4207" s="12"/>
    </row>
    <row r="4208" spans="1:7">
      <c r="A4208" s="2">
        <f t="shared" si="406"/>
        <v>43745</v>
      </c>
      <c r="B4208" t="str">
        <f t="shared" si="405"/>
        <v>2019_10</v>
      </c>
      <c r="C4208" t="str">
        <f t="shared" si="401"/>
        <v>Oct</v>
      </c>
      <c r="D4208" t="str">
        <f t="shared" si="402"/>
        <v>2019_Oct</v>
      </c>
      <c r="E4208" s="12" t="str">
        <f t="shared" si="403"/>
        <v>07_Oct</v>
      </c>
      <c r="F4208" s="12" t="str">
        <f t="shared" si="404"/>
        <v>Oct-19</v>
      </c>
      <c r="G4208" s="12"/>
    </row>
    <row r="4209" spans="1:7">
      <c r="A4209" s="2">
        <f t="shared" si="406"/>
        <v>43746</v>
      </c>
      <c r="B4209" t="str">
        <f t="shared" si="405"/>
        <v>2019_10</v>
      </c>
      <c r="C4209" t="str">
        <f t="shared" si="401"/>
        <v>Oct</v>
      </c>
      <c r="D4209" t="str">
        <f t="shared" si="402"/>
        <v>2019_Oct</v>
      </c>
      <c r="E4209" s="12" t="str">
        <f t="shared" si="403"/>
        <v>08_Oct</v>
      </c>
      <c r="F4209" s="12" t="str">
        <f t="shared" si="404"/>
        <v>Oct-19</v>
      </c>
      <c r="G4209" s="12"/>
    </row>
    <row r="4210" spans="1:7">
      <c r="A4210" s="2">
        <f t="shared" si="406"/>
        <v>43747</v>
      </c>
      <c r="B4210" t="str">
        <f t="shared" si="405"/>
        <v>2019_10</v>
      </c>
      <c r="C4210" t="str">
        <f t="shared" si="401"/>
        <v>Oct</v>
      </c>
      <c r="D4210" t="str">
        <f t="shared" si="402"/>
        <v>2019_Oct</v>
      </c>
      <c r="E4210" s="12" t="str">
        <f t="shared" si="403"/>
        <v>09_Oct</v>
      </c>
      <c r="F4210" s="12" t="str">
        <f t="shared" si="404"/>
        <v>Oct-19</v>
      </c>
      <c r="G4210" s="12"/>
    </row>
    <row r="4211" spans="1:7">
      <c r="A4211" s="2">
        <f t="shared" si="406"/>
        <v>43748</v>
      </c>
      <c r="B4211" t="str">
        <f t="shared" si="405"/>
        <v>2019_10</v>
      </c>
      <c r="C4211" t="str">
        <f t="shared" si="401"/>
        <v>Oct</v>
      </c>
      <c r="D4211" t="str">
        <f t="shared" si="402"/>
        <v>2019_Oct</v>
      </c>
      <c r="E4211" s="12" t="str">
        <f t="shared" si="403"/>
        <v>10_Oct</v>
      </c>
      <c r="F4211" s="12" t="str">
        <f t="shared" si="404"/>
        <v>Oct-19</v>
      </c>
      <c r="G4211" s="12"/>
    </row>
    <row r="4212" spans="1:7">
      <c r="A4212" s="2">
        <f t="shared" si="406"/>
        <v>43749</v>
      </c>
      <c r="B4212" t="str">
        <f t="shared" si="405"/>
        <v>2019_10</v>
      </c>
      <c r="C4212" t="str">
        <f t="shared" si="401"/>
        <v>Oct</v>
      </c>
      <c r="D4212" t="str">
        <f t="shared" si="402"/>
        <v>2019_Oct</v>
      </c>
      <c r="E4212" s="12" t="str">
        <f t="shared" si="403"/>
        <v>11_Oct</v>
      </c>
      <c r="F4212" s="12" t="str">
        <f t="shared" si="404"/>
        <v>Oct-19</v>
      </c>
      <c r="G4212" s="12"/>
    </row>
    <row r="4213" spans="1:7">
      <c r="A4213" s="2">
        <f t="shared" si="406"/>
        <v>43750</v>
      </c>
      <c r="B4213" t="str">
        <f t="shared" si="405"/>
        <v>2019_10</v>
      </c>
      <c r="C4213" t="str">
        <f t="shared" si="401"/>
        <v>Oct</v>
      </c>
      <c r="D4213" t="str">
        <f t="shared" si="402"/>
        <v>2019_Oct</v>
      </c>
      <c r="E4213" s="12" t="str">
        <f t="shared" si="403"/>
        <v>12_Oct</v>
      </c>
      <c r="F4213" s="12" t="str">
        <f t="shared" si="404"/>
        <v>Oct-19</v>
      </c>
      <c r="G4213" s="12"/>
    </row>
    <row r="4214" spans="1:7">
      <c r="A4214" s="2">
        <f t="shared" si="406"/>
        <v>43751</v>
      </c>
      <c r="B4214" t="str">
        <f t="shared" si="405"/>
        <v>2019_10</v>
      </c>
      <c r="C4214" t="str">
        <f t="shared" si="401"/>
        <v>Oct</v>
      </c>
      <c r="D4214" t="str">
        <f t="shared" si="402"/>
        <v>2019_Oct</v>
      </c>
      <c r="E4214" s="12" t="str">
        <f t="shared" si="403"/>
        <v>13_Oct</v>
      </c>
      <c r="F4214" s="12" t="str">
        <f t="shared" si="404"/>
        <v>Oct-19</v>
      </c>
      <c r="G4214" s="12"/>
    </row>
    <row r="4215" spans="1:7">
      <c r="A4215" s="2">
        <f t="shared" si="406"/>
        <v>43752</v>
      </c>
      <c r="B4215" t="str">
        <f t="shared" si="405"/>
        <v>2019_10</v>
      </c>
      <c r="C4215" t="str">
        <f t="shared" si="401"/>
        <v>Oct</v>
      </c>
      <c r="D4215" t="str">
        <f t="shared" si="402"/>
        <v>2019_Oct</v>
      </c>
      <c r="E4215" s="12" t="str">
        <f t="shared" si="403"/>
        <v>14_Oct</v>
      </c>
      <c r="F4215" s="12" t="str">
        <f t="shared" si="404"/>
        <v>Oct-19</v>
      </c>
      <c r="G4215" s="12"/>
    </row>
    <row r="4216" spans="1:7">
      <c r="A4216" s="2">
        <f t="shared" si="406"/>
        <v>43753</v>
      </c>
      <c r="B4216" t="str">
        <f t="shared" si="405"/>
        <v>2019_10</v>
      </c>
      <c r="C4216" t="str">
        <f t="shared" si="401"/>
        <v>Oct</v>
      </c>
      <c r="D4216" t="str">
        <f t="shared" si="402"/>
        <v>2019_Oct</v>
      </c>
      <c r="E4216" s="12" t="str">
        <f t="shared" si="403"/>
        <v>15_Oct</v>
      </c>
      <c r="F4216" s="12" t="str">
        <f t="shared" si="404"/>
        <v>Oct-19</v>
      </c>
      <c r="G4216" s="12"/>
    </row>
    <row r="4217" spans="1:7">
      <c r="A4217" s="2">
        <f t="shared" si="406"/>
        <v>43754</v>
      </c>
      <c r="B4217" t="str">
        <f t="shared" si="405"/>
        <v>2019_10</v>
      </c>
      <c r="C4217" t="str">
        <f t="shared" si="401"/>
        <v>Oct</v>
      </c>
      <c r="D4217" t="str">
        <f t="shared" si="402"/>
        <v>2019_Oct</v>
      </c>
      <c r="E4217" s="12" t="str">
        <f t="shared" si="403"/>
        <v>16_Oct</v>
      </c>
      <c r="F4217" s="12" t="str">
        <f t="shared" si="404"/>
        <v>Oct-19</v>
      </c>
      <c r="G4217" s="12"/>
    </row>
    <row r="4218" spans="1:7">
      <c r="A4218" s="2">
        <f t="shared" si="406"/>
        <v>43755</v>
      </c>
      <c r="B4218" t="str">
        <f t="shared" si="405"/>
        <v>2019_10</v>
      </c>
      <c r="C4218" t="str">
        <f t="shared" si="401"/>
        <v>Oct</v>
      </c>
      <c r="D4218" t="str">
        <f t="shared" si="402"/>
        <v>2019_Oct</v>
      </c>
      <c r="E4218" s="12" t="str">
        <f t="shared" si="403"/>
        <v>17_Oct</v>
      </c>
      <c r="F4218" s="12" t="str">
        <f t="shared" si="404"/>
        <v>Oct-19</v>
      </c>
      <c r="G4218" s="12"/>
    </row>
    <row r="4219" spans="1:7">
      <c r="A4219" s="2">
        <f t="shared" si="406"/>
        <v>43756</v>
      </c>
      <c r="B4219" t="str">
        <f t="shared" si="405"/>
        <v>2019_10</v>
      </c>
      <c r="C4219" t="str">
        <f t="shared" si="401"/>
        <v>Oct</v>
      </c>
      <c r="D4219" t="str">
        <f t="shared" si="402"/>
        <v>2019_Oct</v>
      </c>
      <c r="E4219" s="12" t="str">
        <f t="shared" si="403"/>
        <v>18_Oct</v>
      </c>
      <c r="F4219" s="12" t="str">
        <f t="shared" si="404"/>
        <v>Oct-19</v>
      </c>
      <c r="G4219" s="12"/>
    </row>
    <row r="4220" spans="1:7">
      <c r="A4220" s="2">
        <f t="shared" si="406"/>
        <v>43757</v>
      </c>
      <c r="B4220" t="str">
        <f t="shared" si="405"/>
        <v>2019_10</v>
      </c>
      <c r="C4220" t="str">
        <f t="shared" si="401"/>
        <v>Oct</v>
      </c>
      <c r="D4220" t="str">
        <f t="shared" si="402"/>
        <v>2019_Oct</v>
      </c>
      <c r="E4220" s="12" t="str">
        <f t="shared" si="403"/>
        <v>19_Oct</v>
      </c>
      <c r="F4220" s="12" t="str">
        <f t="shared" si="404"/>
        <v>Oct-19</v>
      </c>
      <c r="G4220" s="12"/>
    </row>
    <row r="4221" spans="1:7">
      <c r="A4221" s="2">
        <f t="shared" si="406"/>
        <v>43758</v>
      </c>
      <c r="B4221" t="str">
        <f t="shared" si="405"/>
        <v>2019_10</v>
      </c>
      <c r="C4221" t="str">
        <f t="shared" si="401"/>
        <v>Oct</v>
      </c>
      <c r="D4221" t="str">
        <f t="shared" si="402"/>
        <v>2019_Oct</v>
      </c>
      <c r="E4221" s="12" t="str">
        <f t="shared" si="403"/>
        <v>20_Oct</v>
      </c>
      <c r="F4221" s="12" t="str">
        <f t="shared" si="404"/>
        <v>Oct-19</v>
      </c>
      <c r="G4221" s="12"/>
    </row>
    <row r="4222" spans="1:7">
      <c r="A4222" s="2">
        <f t="shared" si="406"/>
        <v>43759</v>
      </c>
      <c r="B4222" t="str">
        <f t="shared" si="405"/>
        <v>2019_10</v>
      </c>
      <c r="C4222" t="str">
        <f t="shared" si="401"/>
        <v>Oct</v>
      </c>
      <c r="D4222" t="str">
        <f t="shared" si="402"/>
        <v>2019_Oct</v>
      </c>
      <c r="E4222" s="12" t="str">
        <f t="shared" si="403"/>
        <v>21_Oct</v>
      </c>
      <c r="F4222" s="12" t="str">
        <f t="shared" si="404"/>
        <v>Oct-19</v>
      </c>
      <c r="G4222" s="12"/>
    </row>
    <row r="4223" spans="1:7">
      <c r="A4223" s="2">
        <f t="shared" si="406"/>
        <v>43760</v>
      </c>
      <c r="B4223" t="str">
        <f t="shared" si="405"/>
        <v>2019_10</v>
      </c>
      <c r="C4223" t="str">
        <f t="shared" si="401"/>
        <v>Oct</v>
      </c>
      <c r="D4223" t="str">
        <f t="shared" si="402"/>
        <v>2019_Oct</v>
      </c>
      <c r="E4223" s="12" t="str">
        <f t="shared" si="403"/>
        <v>22_Oct</v>
      </c>
      <c r="F4223" s="12" t="str">
        <f t="shared" si="404"/>
        <v>Oct-19</v>
      </c>
      <c r="G4223" s="12"/>
    </row>
    <row r="4224" spans="1:7">
      <c r="A4224" s="2">
        <f t="shared" si="406"/>
        <v>43761</v>
      </c>
      <c r="B4224" t="str">
        <f t="shared" si="405"/>
        <v>2019_10</v>
      </c>
      <c r="C4224" t="str">
        <f t="shared" si="401"/>
        <v>Oct</v>
      </c>
      <c r="D4224" t="str">
        <f t="shared" si="402"/>
        <v>2019_Oct</v>
      </c>
      <c r="E4224" s="12" t="str">
        <f t="shared" si="403"/>
        <v>23_Oct</v>
      </c>
      <c r="F4224" s="12" t="str">
        <f t="shared" si="404"/>
        <v>Oct-19</v>
      </c>
      <c r="G4224" s="12"/>
    </row>
    <row r="4225" spans="1:7">
      <c r="A4225" s="2">
        <f t="shared" si="406"/>
        <v>43762</v>
      </c>
      <c r="B4225" t="str">
        <f t="shared" si="405"/>
        <v>2019_10</v>
      </c>
      <c r="C4225" t="str">
        <f t="shared" si="401"/>
        <v>Oct</v>
      </c>
      <c r="D4225" t="str">
        <f t="shared" si="402"/>
        <v>2019_Oct</v>
      </c>
      <c r="E4225" s="12" t="str">
        <f t="shared" si="403"/>
        <v>24_Oct</v>
      </c>
      <c r="F4225" s="12" t="str">
        <f t="shared" si="404"/>
        <v>Oct-19</v>
      </c>
      <c r="G4225" s="12"/>
    </row>
    <row r="4226" spans="1:7">
      <c r="A4226" s="2">
        <f t="shared" si="406"/>
        <v>43763</v>
      </c>
      <c r="B4226" t="str">
        <f t="shared" si="405"/>
        <v>2019_10</v>
      </c>
      <c r="C4226" t="str">
        <f t="shared" ref="C4226:C4289" si="407">VLOOKUP(TEXT(MONTH(A4226),"00"),$H$2:$I$13,2,FALSE)</f>
        <v>Oct</v>
      </c>
      <c r="D4226" t="str">
        <f t="shared" si="402"/>
        <v>2019_Oct</v>
      </c>
      <c r="E4226" s="12" t="str">
        <f t="shared" si="403"/>
        <v>25_Oct</v>
      </c>
      <c r="F4226" s="12" t="str">
        <f t="shared" si="404"/>
        <v>Oct-19</v>
      </c>
      <c r="G4226" s="12"/>
    </row>
    <row r="4227" spans="1:7">
      <c r="A4227" s="2">
        <f t="shared" si="406"/>
        <v>43764</v>
      </c>
      <c r="B4227" t="str">
        <f t="shared" si="405"/>
        <v>2019_10</v>
      </c>
      <c r="C4227" t="str">
        <f t="shared" si="407"/>
        <v>Oct</v>
      </c>
      <c r="D4227" t="str">
        <f t="shared" ref="D4227:D4290" si="408">TEXT(YEAR(A4227),"0000")&amp;"_"&amp;C4227</f>
        <v>2019_Oct</v>
      </c>
      <c r="E4227" s="12" t="str">
        <f t="shared" ref="E4227:E4290" si="409">VLOOKUP(DAY(A4227),$G$2:$H$32,2,FALSE)&amp;"_"&amp;C4227</f>
        <v>26_Oct</v>
      </c>
      <c r="F4227" s="12" t="str">
        <f t="shared" si="404"/>
        <v>Oct-19</v>
      </c>
      <c r="G4227" s="12"/>
    </row>
    <row r="4228" spans="1:7">
      <c r="A4228" s="2">
        <f t="shared" si="406"/>
        <v>43765</v>
      </c>
      <c r="B4228" t="str">
        <f t="shared" si="405"/>
        <v>2019_10</v>
      </c>
      <c r="C4228" t="str">
        <f t="shared" si="407"/>
        <v>Oct</v>
      </c>
      <c r="D4228" t="str">
        <f t="shared" si="408"/>
        <v>2019_Oct</v>
      </c>
      <c r="E4228" s="12" t="str">
        <f t="shared" si="409"/>
        <v>27_Oct</v>
      </c>
      <c r="F4228" s="12" t="str">
        <f t="shared" ref="F4228:F4291" si="410">C4228&amp;"-"&amp;RIGHT(YEAR(A4228),2)</f>
        <v>Oct-19</v>
      </c>
      <c r="G4228" s="12"/>
    </row>
    <row r="4229" spans="1:7">
      <c r="A4229" s="2">
        <f t="shared" si="406"/>
        <v>43766</v>
      </c>
      <c r="B4229" t="str">
        <f t="shared" si="405"/>
        <v>2019_10</v>
      </c>
      <c r="C4229" t="str">
        <f t="shared" si="407"/>
        <v>Oct</v>
      </c>
      <c r="D4229" t="str">
        <f t="shared" si="408"/>
        <v>2019_Oct</v>
      </c>
      <c r="E4229" s="12" t="str">
        <f t="shared" si="409"/>
        <v>28_Oct</v>
      </c>
      <c r="F4229" s="12" t="str">
        <f t="shared" si="410"/>
        <v>Oct-19</v>
      </c>
      <c r="G4229" s="12"/>
    </row>
    <row r="4230" spans="1:7">
      <c r="A4230" s="2">
        <f t="shared" si="406"/>
        <v>43767</v>
      </c>
      <c r="B4230" t="str">
        <f t="shared" si="405"/>
        <v>2019_10</v>
      </c>
      <c r="C4230" t="str">
        <f t="shared" si="407"/>
        <v>Oct</v>
      </c>
      <c r="D4230" t="str">
        <f t="shared" si="408"/>
        <v>2019_Oct</v>
      </c>
      <c r="E4230" s="12" t="str">
        <f t="shared" si="409"/>
        <v>29_Oct</v>
      </c>
      <c r="F4230" s="12" t="str">
        <f t="shared" si="410"/>
        <v>Oct-19</v>
      </c>
      <c r="G4230" s="12"/>
    </row>
    <row r="4231" spans="1:7">
      <c r="A4231" s="2">
        <f t="shared" si="406"/>
        <v>43768</v>
      </c>
      <c r="B4231" t="str">
        <f t="shared" si="405"/>
        <v>2019_10</v>
      </c>
      <c r="C4231" t="str">
        <f t="shared" si="407"/>
        <v>Oct</v>
      </c>
      <c r="D4231" t="str">
        <f t="shared" si="408"/>
        <v>2019_Oct</v>
      </c>
      <c r="E4231" s="12" t="str">
        <f t="shared" si="409"/>
        <v>30_Oct</v>
      </c>
      <c r="F4231" s="12" t="str">
        <f t="shared" si="410"/>
        <v>Oct-19</v>
      </c>
      <c r="G4231" s="12"/>
    </row>
    <row r="4232" spans="1:7">
      <c r="A4232" s="2">
        <f t="shared" si="406"/>
        <v>43769</v>
      </c>
      <c r="B4232" t="str">
        <f t="shared" si="405"/>
        <v>2019_10</v>
      </c>
      <c r="C4232" t="str">
        <f t="shared" si="407"/>
        <v>Oct</v>
      </c>
      <c r="D4232" t="str">
        <f t="shared" si="408"/>
        <v>2019_Oct</v>
      </c>
      <c r="E4232" s="12" t="str">
        <f t="shared" si="409"/>
        <v>31_Oct</v>
      </c>
      <c r="F4232" s="12" t="str">
        <f t="shared" si="410"/>
        <v>Oct-19</v>
      </c>
      <c r="G4232" s="12"/>
    </row>
    <row r="4233" spans="1:7">
      <c r="A4233" s="2">
        <f t="shared" si="406"/>
        <v>43770</v>
      </c>
      <c r="B4233" t="str">
        <f t="shared" si="405"/>
        <v>2019_11</v>
      </c>
      <c r="C4233" t="str">
        <f t="shared" si="407"/>
        <v>Nov</v>
      </c>
      <c r="D4233" t="str">
        <f t="shared" si="408"/>
        <v>2019_Nov</v>
      </c>
      <c r="E4233" s="12" t="str">
        <f t="shared" si="409"/>
        <v>01_Nov</v>
      </c>
      <c r="F4233" s="12" t="str">
        <f t="shared" si="410"/>
        <v>Nov-19</v>
      </c>
      <c r="G4233" s="12"/>
    </row>
    <row r="4234" spans="1:7">
      <c r="A4234" s="2">
        <f t="shared" si="406"/>
        <v>43771</v>
      </c>
      <c r="B4234" t="str">
        <f t="shared" si="405"/>
        <v>2019_11</v>
      </c>
      <c r="C4234" t="str">
        <f t="shared" si="407"/>
        <v>Nov</v>
      </c>
      <c r="D4234" t="str">
        <f t="shared" si="408"/>
        <v>2019_Nov</v>
      </c>
      <c r="E4234" s="12" t="str">
        <f t="shared" si="409"/>
        <v>02_Nov</v>
      </c>
      <c r="F4234" s="12" t="str">
        <f t="shared" si="410"/>
        <v>Nov-19</v>
      </c>
      <c r="G4234" s="12"/>
    </row>
    <row r="4235" spans="1:7">
      <c r="A4235" s="2">
        <f t="shared" si="406"/>
        <v>43772</v>
      </c>
      <c r="B4235" t="str">
        <f t="shared" ref="B4235:B4298" si="411">TEXT(YEAR(A4235),"0000")&amp;"_"&amp;TEXT(MONTH(A4235),"00")</f>
        <v>2019_11</v>
      </c>
      <c r="C4235" t="str">
        <f t="shared" si="407"/>
        <v>Nov</v>
      </c>
      <c r="D4235" t="str">
        <f t="shared" si="408"/>
        <v>2019_Nov</v>
      </c>
      <c r="E4235" s="12" t="str">
        <f t="shared" si="409"/>
        <v>03_Nov</v>
      </c>
      <c r="F4235" s="12" t="str">
        <f t="shared" si="410"/>
        <v>Nov-19</v>
      </c>
      <c r="G4235" s="12"/>
    </row>
    <row r="4236" spans="1:7">
      <c r="A4236" s="2">
        <f t="shared" ref="A4236:A4299" si="412">A4235+1</f>
        <v>43773</v>
      </c>
      <c r="B4236" t="str">
        <f t="shared" si="411"/>
        <v>2019_11</v>
      </c>
      <c r="C4236" t="str">
        <f t="shared" si="407"/>
        <v>Nov</v>
      </c>
      <c r="D4236" t="str">
        <f t="shared" si="408"/>
        <v>2019_Nov</v>
      </c>
      <c r="E4236" s="12" t="str">
        <f t="shared" si="409"/>
        <v>04_Nov</v>
      </c>
      <c r="F4236" s="12" t="str">
        <f t="shared" si="410"/>
        <v>Nov-19</v>
      </c>
      <c r="G4236" s="12"/>
    </row>
    <row r="4237" spans="1:7">
      <c r="A4237" s="2">
        <f t="shared" si="412"/>
        <v>43774</v>
      </c>
      <c r="B4237" t="str">
        <f t="shared" si="411"/>
        <v>2019_11</v>
      </c>
      <c r="C4237" t="str">
        <f t="shared" si="407"/>
        <v>Nov</v>
      </c>
      <c r="D4237" t="str">
        <f t="shared" si="408"/>
        <v>2019_Nov</v>
      </c>
      <c r="E4237" s="12" t="str">
        <f t="shared" si="409"/>
        <v>05_Nov</v>
      </c>
      <c r="F4237" s="12" t="str">
        <f t="shared" si="410"/>
        <v>Nov-19</v>
      </c>
      <c r="G4237" s="12"/>
    </row>
    <row r="4238" spans="1:7">
      <c r="A4238" s="2">
        <f t="shared" si="412"/>
        <v>43775</v>
      </c>
      <c r="B4238" t="str">
        <f t="shared" si="411"/>
        <v>2019_11</v>
      </c>
      <c r="C4238" t="str">
        <f t="shared" si="407"/>
        <v>Nov</v>
      </c>
      <c r="D4238" t="str">
        <f t="shared" si="408"/>
        <v>2019_Nov</v>
      </c>
      <c r="E4238" s="12" t="str">
        <f t="shared" si="409"/>
        <v>06_Nov</v>
      </c>
      <c r="F4238" s="12" t="str">
        <f t="shared" si="410"/>
        <v>Nov-19</v>
      </c>
      <c r="G4238" s="12"/>
    </row>
    <row r="4239" spans="1:7">
      <c r="A4239" s="2">
        <f t="shared" si="412"/>
        <v>43776</v>
      </c>
      <c r="B4239" t="str">
        <f t="shared" si="411"/>
        <v>2019_11</v>
      </c>
      <c r="C4239" t="str">
        <f t="shared" si="407"/>
        <v>Nov</v>
      </c>
      <c r="D4239" t="str">
        <f t="shared" si="408"/>
        <v>2019_Nov</v>
      </c>
      <c r="E4239" s="12" t="str">
        <f t="shared" si="409"/>
        <v>07_Nov</v>
      </c>
      <c r="F4239" s="12" t="str">
        <f t="shared" si="410"/>
        <v>Nov-19</v>
      </c>
      <c r="G4239" s="12"/>
    </row>
    <row r="4240" spans="1:7">
      <c r="A4240" s="2">
        <f t="shared" si="412"/>
        <v>43777</v>
      </c>
      <c r="B4240" t="str">
        <f t="shared" si="411"/>
        <v>2019_11</v>
      </c>
      <c r="C4240" t="str">
        <f t="shared" si="407"/>
        <v>Nov</v>
      </c>
      <c r="D4240" t="str">
        <f t="shared" si="408"/>
        <v>2019_Nov</v>
      </c>
      <c r="E4240" s="12" t="str">
        <f t="shared" si="409"/>
        <v>08_Nov</v>
      </c>
      <c r="F4240" s="12" t="str">
        <f t="shared" si="410"/>
        <v>Nov-19</v>
      </c>
      <c r="G4240" s="12"/>
    </row>
    <row r="4241" spans="1:7">
      <c r="A4241" s="2">
        <f t="shared" si="412"/>
        <v>43778</v>
      </c>
      <c r="B4241" t="str">
        <f t="shared" si="411"/>
        <v>2019_11</v>
      </c>
      <c r="C4241" t="str">
        <f t="shared" si="407"/>
        <v>Nov</v>
      </c>
      <c r="D4241" t="str">
        <f t="shared" si="408"/>
        <v>2019_Nov</v>
      </c>
      <c r="E4241" s="12" t="str">
        <f t="shared" si="409"/>
        <v>09_Nov</v>
      </c>
      <c r="F4241" s="12" t="str">
        <f t="shared" si="410"/>
        <v>Nov-19</v>
      </c>
      <c r="G4241" s="12"/>
    </row>
    <row r="4242" spans="1:7">
      <c r="A4242" s="2">
        <f t="shared" si="412"/>
        <v>43779</v>
      </c>
      <c r="B4242" t="str">
        <f t="shared" si="411"/>
        <v>2019_11</v>
      </c>
      <c r="C4242" t="str">
        <f t="shared" si="407"/>
        <v>Nov</v>
      </c>
      <c r="D4242" t="str">
        <f t="shared" si="408"/>
        <v>2019_Nov</v>
      </c>
      <c r="E4242" s="12" t="str">
        <f t="shared" si="409"/>
        <v>10_Nov</v>
      </c>
      <c r="F4242" s="12" t="str">
        <f t="shared" si="410"/>
        <v>Nov-19</v>
      </c>
      <c r="G4242" s="12"/>
    </row>
    <row r="4243" spans="1:7">
      <c r="A4243" s="2">
        <f t="shared" si="412"/>
        <v>43780</v>
      </c>
      <c r="B4243" t="str">
        <f t="shared" si="411"/>
        <v>2019_11</v>
      </c>
      <c r="C4243" t="str">
        <f t="shared" si="407"/>
        <v>Nov</v>
      </c>
      <c r="D4243" t="str">
        <f t="shared" si="408"/>
        <v>2019_Nov</v>
      </c>
      <c r="E4243" s="12" t="str">
        <f t="shared" si="409"/>
        <v>11_Nov</v>
      </c>
      <c r="F4243" s="12" t="str">
        <f t="shared" si="410"/>
        <v>Nov-19</v>
      </c>
      <c r="G4243" s="12"/>
    </row>
    <row r="4244" spans="1:7">
      <c r="A4244" s="2">
        <f t="shared" si="412"/>
        <v>43781</v>
      </c>
      <c r="B4244" t="str">
        <f t="shared" si="411"/>
        <v>2019_11</v>
      </c>
      <c r="C4244" t="str">
        <f t="shared" si="407"/>
        <v>Nov</v>
      </c>
      <c r="D4244" t="str">
        <f t="shared" si="408"/>
        <v>2019_Nov</v>
      </c>
      <c r="E4244" s="12" t="str">
        <f t="shared" si="409"/>
        <v>12_Nov</v>
      </c>
      <c r="F4244" s="12" t="str">
        <f t="shared" si="410"/>
        <v>Nov-19</v>
      </c>
      <c r="G4244" s="12"/>
    </row>
    <row r="4245" spans="1:7">
      <c r="A4245" s="2">
        <f t="shared" si="412"/>
        <v>43782</v>
      </c>
      <c r="B4245" t="str">
        <f t="shared" si="411"/>
        <v>2019_11</v>
      </c>
      <c r="C4245" t="str">
        <f t="shared" si="407"/>
        <v>Nov</v>
      </c>
      <c r="D4245" t="str">
        <f t="shared" si="408"/>
        <v>2019_Nov</v>
      </c>
      <c r="E4245" s="12" t="str">
        <f t="shared" si="409"/>
        <v>13_Nov</v>
      </c>
      <c r="F4245" s="12" t="str">
        <f t="shared" si="410"/>
        <v>Nov-19</v>
      </c>
      <c r="G4245" s="12"/>
    </row>
    <row r="4246" spans="1:7">
      <c r="A4246" s="2">
        <f t="shared" si="412"/>
        <v>43783</v>
      </c>
      <c r="B4246" t="str">
        <f t="shared" si="411"/>
        <v>2019_11</v>
      </c>
      <c r="C4246" t="str">
        <f t="shared" si="407"/>
        <v>Nov</v>
      </c>
      <c r="D4246" t="str">
        <f t="shared" si="408"/>
        <v>2019_Nov</v>
      </c>
      <c r="E4246" s="12" t="str">
        <f t="shared" si="409"/>
        <v>14_Nov</v>
      </c>
      <c r="F4246" s="12" t="str">
        <f t="shared" si="410"/>
        <v>Nov-19</v>
      </c>
      <c r="G4246" s="12"/>
    </row>
    <row r="4247" spans="1:7">
      <c r="A4247" s="2">
        <f t="shared" si="412"/>
        <v>43784</v>
      </c>
      <c r="B4247" t="str">
        <f t="shared" si="411"/>
        <v>2019_11</v>
      </c>
      <c r="C4247" t="str">
        <f t="shared" si="407"/>
        <v>Nov</v>
      </c>
      <c r="D4247" t="str">
        <f t="shared" si="408"/>
        <v>2019_Nov</v>
      </c>
      <c r="E4247" s="12" t="str">
        <f t="shared" si="409"/>
        <v>15_Nov</v>
      </c>
      <c r="F4247" s="12" t="str">
        <f t="shared" si="410"/>
        <v>Nov-19</v>
      </c>
      <c r="G4247" s="12"/>
    </row>
    <row r="4248" spans="1:7">
      <c r="A4248" s="2">
        <f t="shared" si="412"/>
        <v>43785</v>
      </c>
      <c r="B4248" t="str">
        <f t="shared" si="411"/>
        <v>2019_11</v>
      </c>
      <c r="C4248" t="str">
        <f t="shared" si="407"/>
        <v>Nov</v>
      </c>
      <c r="D4248" t="str">
        <f t="shared" si="408"/>
        <v>2019_Nov</v>
      </c>
      <c r="E4248" s="12" t="str">
        <f t="shared" si="409"/>
        <v>16_Nov</v>
      </c>
      <c r="F4248" s="12" t="str">
        <f t="shared" si="410"/>
        <v>Nov-19</v>
      </c>
      <c r="G4248" s="12"/>
    </row>
    <row r="4249" spans="1:7">
      <c r="A4249" s="2">
        <f t="shared" si="412"/>
        <v>43786</v>
      </c>
      <c r="B4249" t="str">
        <f t="shared" si="411"/>
        <v>2019_11</v>
      </c>
      <c r="C4249" t="str">
        <f t="shared" si="407"/>
        <v>Nov</v>
      </c>
      <c r="D4249" t="str">
        <f t="shared" si="408"/>
        <v>2019_Nov</v>
      </c>
      <c r="E4249" s="12" t="str">
        <f t="shared" si="409"/>
        <v>17_Nov</v>
      </c>
      <c r="F4249" s="12" t="str">
        <f t="shared" si="410"/>
        <v>Nov-19</v>
      </c>
      <c r="G4249" s="12"/>
    </row>
    <row r="4250" spans="1:7">
      <c r="A4250" s="2">
        <f t="shared" si="412"/>
        <v>43787</v>
      </c>
      <c r="B4250" t="str">
        <f t="shared" si="411"/>
        <v>2019_11</v>
      </c>
      <c r="C4250" t="str">
        <f t="shared" si="407"/>
        <v>Nov</v>
      </c>
      <c r="D4250" t="str">
        <f t="shared" si="408"/>
        <v>2019_Nov</v>
      </c>
      <c r="E4250" s="12" t="str">
        <f t="shared" si="409"/>
        <v>18_Nov</v>
      </c>
      <c r="F4250" s="12" t="str">
        <f t="shared" si="410"/>
        <v>Nov-19</v>
      </c>
      <c r="G4250" s="12"/>
    </row>
    <row r="4251" spans="1:7">
      <c r="A4251" s="2">
        <f t="shared" si="412"/>
        <v>43788</v>
      </c>
      <c r="B4251" t="str">
        <f t="shared" si="411"/>
        <v>2019_11</v>
      </c>
      <c r="C4251" t="str">
        <f t="shared" si="407"/>
        <v>Nov</v>
      </c>
      <c r="D4251" t="str">
        <f t="shared" si="408"/>
        <v>2019_Nov</v>
      </c>
      <c r="E4251" s="12" t="str">
        <f t="shared" si="409"/>
        <v>19_Nov</v>
      </c>
      <c r="F4251" s="12" t="str">
        <f t="shared" si="410"/>
        <v>Nov-19</v>
      </c>
      <c r="G4251" s="12"/>
    </row>
    <row r="4252" spans="1:7">
      <c r="A4252" s="2">
        <f t="shared" si="412"/>
        <v>43789</v>
      </c>
      <c r="B4252" t="str">
        <f t="shared" si="411"/>
        <v>2019_11</v>
      </c>
      <c r="C4252" t="str">
        <f t="shared" si="407"/>
        <v>Nov</v>
      </c>
      <c r="D4252" t="str">
        <f t="shared" si="408"/>
        <v>2019_Nov</v>
      </c>
      <c r="E4252" s="12" t="str">
        <f t="shared" si="409"/>
        <v>20_Nov</v>
      </c>
      <c r="F4252" s="12" t="str">
        <f t="shared" si="410"/>
        <v>Nov-19</v>
      </c>
      <c r="G4252" s="12"/>
    </row>
    <row r="4253" spans="1:7">
      <c r="A4253" s="2">
        <f t="shared" si="412"/>
        <v>43790</v>
      </c>
      <c r="B4253" t="str">
        <f t="shared" si="411"/>
        <v>2019_11</v>
      </c>
      <c r="C4253" t="str">
        <f t="shared" si="407"/>
        <v>Nov</v>
      </c>
      <c r="D4253" t="str">
        <f t="shared" si="408"/>
        <v>2019_Nov</v>
      </c>
      <c r="E4253" s="12" t="str">
        <f t="shared" si="409"/>
        <v>21_Nov</v>
      </c>
      <c r="F4253" s="12" t="str">
        <f t="shared" si="410"/>
        <v>Nov-19</v>
      </c>
      <c r="G4253" s="12"/>
    </row>
    <row r="4254" spans="1:7">
      <c r="A4254" s="2">
        <f t="shared" si="412"/>
        <v>43791</v>
      </c>
      <c r="B4254" t="str">
        <f t="shared" si="411"/>
        <v>2019_11</v>
      </c>
      <c r="C4254" t="str">
        <f t="shared" si="407"/>
        <v>Nov</v>
      </c>
      <c r="D4254" t="str">
        <f t="shared" si="408"/>
        <v>2019_Nov</v>
      </c>
      <c r="E4254" s="12" t="str">
        <f t="shared" si="409"/>
        <v>22_Nov</v>
      </c>
      <c r="F4254" s="12" t="str">
        <f t="shared" si="410"/>
        <v>Nov-19</v>
      </c>
      <c r="G4254" s="12"/>
    </row>
    <row r="4255" spans="1:7">
      <c r="A4255" s="2">
        <f t="shared" si="412"/>
        <v>43792</v>
      </c>
      <c r="B4255" t="str">
        <f t="shared" si="411"/>
        <v>2019_11</v>
      </c>
      <c r="C4255" t="str">
        <f t="shared" si="407"/>
        <v>Nov</v>
      </c>
      <c r="D4255" t="str">
        <f t="shared" si="408"/>
        <v>2019_Nov</v>
      </c>
      <c r="E4255" s="12" t="str">
        <f t="shared" si="409"/>
        <v>23_Nov</v>
      </c>
      <c r="F4255" s="12" t="str">
        <f t="shared" si="410"/>
        <v>Nov-19</v>
      </c>
      <c r="G4255" s="12"/>
    </row>
    <row r="4256" spans="1:7">
      <c r="A4256" s="2">
        <f t="shared" si="412"/>
        <v>43793</v>
      </c>
      <c r="B4256" t="str">
        <f t="shared" si="411"/>
        <v>2019_11</v>
      </c>
      <c r="C4256" t="str">
        <f t="shared" si="407"/>
        <v>Nov</v>
      </c>
      <c r="D4256" t="str">
        <f t="shared" si="408"/>
        <v>2019_Nov</v>
      </c>
      <c r="E4256" s="12" t="str">
        <f t="shared" si="409"/>
        <v>24_Nov</v>
      </c>
      <c r="F4256" s="12" t="str">
        <f t="shared" si="410"/>
        <v>Nov-19</v>
      </c>
      <c r="G4256" s="12"/>
    </row>
    <row r="4257" spans="1:7">
      <c r="A4257" s="2">
        <f t="shared" si="412"/>
        <v>43794</v>
      </c>
      <c r="B4257" t="str">
        <f t="shared" si="411"/>
        <v>2019_11</v>
      </c>
      <c r="C4257" t="str">
        <f t="shared" si="407"/>
        <v>Nov</v>
      </c>
      <c r="D4257" t="str">
        <f t="shared" si="408"/>
        <v>2019_Nov</v>
      </c>
      <c r="E4257" s="12" t="str">
        <f t="shared" si="409"/>
        <v>25_Nov</v>
      </c>
      <c r="F4257" s="12" t="str">
        <f t="shared" si="410"/>
        <v>Nov-19</v>
      </c>
      <c r="G4257" s="12"/>
    </row>
    <row r="4258" spans="1:7">
      <c r="A4258" s="2">
        <f t="shared" si="412"/>
        <v>43795</v>
      </c>
      <c r="B4258" t="str">
        <f t="shared" si="411"/>
        <v>2019_11</v>
      </c>
      <c r="C4258" t="str">
        <f t="shared" si="407"/>
        <v>Nov</v>
      </c>
      <c r="D4258" t="str">
        <f t="shared" si="408"/>
        <v>2019_Nov</v>
      </c>
      <c r="E4258" s="12" t="str">
        <f t="shared" si="409"/>
        <v>26_Nov</v>
      </c>
      <c r="F4258" s="12" t="str">
        <f t="shared" si="410"/>
        <v>Nov-19</v>
      </c>
      <c r="G4258" s="12"/>
    </row>
    <row r="4259" spans="1:7">
      <c r="A4259" s="2">
        <f t="shared" si="412"/>
        <v>43796</v>
      </c>
      <c r="B4259" t="str">
        <f t="shared" si="411"/>
        <v>2019_11</v>
      </c>
      <c r="C4259" t="str">
        <f t="shared" si="407"/>
        <v>Nov</v>
      </c>
      <c r="D4259" t="str">
        <f t="shared" si="408"/>
        <v>2019_Nov</v>
      </c>
      <c r="E4259" s="12" t="str">
        <f t="shared" si="409"/>
        <v>27_Nov</v>
      </c>
      <c r="F4259" s="12" t="str">
        <f t="shared" si="410"/>
        <v>Nov-19</v>
      </c>
      <c r="G4259" s="12"/>
    </row>
    <row r="4260" spans="1:7">
      <c r="A4260" s="2">
        <f t="shared" si="412"/>
        <v>43797</v>
      </c>
      <c r="B4260" t="str">
        <f t="shared" si="411"/>
        <v>2019_11</v>
      </c>
      <c r="C4260" t="str">
        <f t="shared" si="407"/>
        <v>Nov</v>
      </c>
      <c r="D4260" t="str">
        <f t="shared" si="408"/>
        <v>2019_Nov</v>
      </c>
      <c r="E4260" s="12" t="str">
        <f t="shared" si="409"/>
        <v>28_Nov</v>
      </c>
      <c r="F4260" s="12" t="str">
        <f t="shared" si="410"/>
        <v>Nov-19</v>
      </c>
      <c r="G4260" s="12"/>
    </row>
    <row r="4261" spans="1:7">
      <c r="A4261" s="2">
        <f t="shared" si="412"/>
        <v>43798</v>
      </c>
      <c r="B4261" t="str">
        <f t="shared" si="411"/>
        <v>2019_11</v>
      </c>
      <c r="C4261" t="str">
        <f t="shared" si="407"/>
        <v>Nov</v>
      </c>
      <c r="D4261" t="str">
        <f t="shared" si="408"/>
        <v>2019_Nov</v>
      </c>
      <c r="E4261" s="12" t="str">
        <f t="shared" si="409"/>
        <v>29_Nov</v>
      </c>
      <c r="F4261" s="12" t="str">
        <f t="shared" si="410"/>
        <v>Nov-19</v>
      </c>
      <c r="G4261" s="12"/>
    </row>
    <row r="4262" spans="1:7">
      <c r="A4262" s="2">
        <f t="shared" si="412"/>
        <v>43799</v>
      </c>
      <c r="B4262" t="str">
        <f t="shared" si="411"/>
        <v>2019_11</v>
      </c>
      <c r="C4262" t="str">
        <f t="shared" si="407"/>
        <v>Nov</v>
      </c>
      <c r="D4262" t="str">
        <f t="shared" si="408"/>
        <v>2019_Nov</v>
      </c>
      <c r="E4262" s="12" t="str">
        <f t="shared" si="409"/>
        <v>30_Nov</v>
      </c>
      <c r="F4262" s="12" t="str">
        <f t="shared" si="410"/>
        <v>Nov-19</v>
      </c>
      <c r="G4262" s="12"/>
    </row>
    <row r="4263" spans="1:7">
      <c r="A4263" s="2">
        <f t="shared" si="412"/>
        <v>43800</v>
      </c>
      <c r="B4263" t="str">
        <f t="shared" si="411"/>
        <v>2019_12</v>
      </c>
      <c r="C4263" t="str">
        <f t="shared" si="407"/>
        <v>Dec</v>
      </c>
      <c r="D4263" t="str">
        <f t="shared" si="408"/>
        <v>2019_Dec</v>
      </c>
      <c r="E4263" s="12" t="str">
        <f t="shared" si="409"/>
        <v>01_Dec</v>
      </c>
      <c r="F4263" s="12" t="str">
        <f t="shared" si="410"/>
        <v>Dec-19</v>
      </c>
      <c r="G4263" s="12"/>
    </row>
    <row r="4264" spans="1:7">
      <c r="A4264" s="2">
        <f t="shared" si="412"/>
        <v>43801</v>
      </c>
      <c r="B4264" t="str">
        <f t="shared" si="411"/>
        <v>2019_12</v>
      </c>
      <c r="C4264" t="str">
        <f t="shared" si="407"/>
        <v>Dec</v>
      </c>
      <c r="D4264" t="str">
        <f t="shared" si="408"/>
        <v>2019_Dec</v>
      </c>
      <c r="E4264" s="12" t="str">
        <f t="shared" si="409"/>
        <v>02_Dec</v>
      </c>
      <c r="F4264" s="12" t="str">
        <f t="shared" si="410"/>
        <v>Dec-19</v>
      </c>
      <c r="G4264" s="12"/>
    </row>
    <row r="4265" spans="1:7">
      <c r="A4265" s="2">
        <f t="shared" si="412"/>
        <v>43802</v>
      </c>
      <c r="B4265" t="str">
        <f t="shared" si="411"/>
        <v>2019_12</v>
      </c>
      <c r="C4265" t="str">
        <f t="shared" si="407"/>
        <v>Dec</v>
      </c>
      <c r="D4265" t="str">
        <f t="shared" si="408"/>
        <v>2019_Dec</v>
      </c>
      <c r="E4265" s="12" t="str">
        <f t="shared" si="409"/>
        <v>03_Dec</v>
      </c>
      <c r="F4265" s="12" t="str">
        <f t="shared" si="410"/>
        <v>Dec-19</v>
      </c>
      <c r="G4265" s="12"/>
    </row>
    <row r="4266" spans="1:7">
      <c r="A4266" s="2">
        <f t="shared" si="412"/>
        <v>43803</v>
      </c>
      <c r="B4266" t="str">
        <f t="shared" si="411"/>
        <v>2019_12</v>
      </c>
      <c r="C4266" t="str">
        <f t="shared" si="407"/>
        <v>Dec</v>
      </c>
      <c r="D4266" t="str">
        <f t="shared" si="408"/>
        <v>2019_Dec</v>
      </c>
      <c r="E4266" s="12" t="str">
        <f t="shared" si="409"/>
        <v>04_Dec</v>
      </c>
      <c r="F4266" s="12" t="str">
        <f t="shared" si="410"/>
        <v>Dec-19</v>
      </c>
      <c r="G4266" s="12"/>
    </row>
    <row r="4267" spans="1:7">
      <c r="A4267" s="2">
        <f t="shared" si="412"/>
        <v>43804</v>
      </c>
      <c r="B4267" t="str">
        <f t="shared" si="411"/>
        <v>2019_12</v>
      </c>
      <c r="C4267" t="str">
        <f t="shared" si="407"/>
        <v>Dec</v>
      </c>
      <c r="D4267" t="str">
        <f t="shared" si="408"/>
        <v>2019_Dec</v>
      </c>
      <c r="E4267" s="12" t="str">
        <f t="shared" si="409"/>
        <v>05_Dec</v>
      </c>
      <c r="F4267" s="12" t="str">
        <f t="shared" si="410"/>
        <v>Dec-19</v>
      </c>
      <c r="G4267" s="12"/>
    </row>
    <row r="4268" spans="1:7">
      <c r="A4268" s="2">
        <f t="shared" si="412"/>
        <v>43805</v>
      </c>
      <c r="B4268" t="str">
        <f t="shared" si="411"/>
        <v>2019_12</v>
      </c>
      <c r="C4268" t="str">
        <f t="shared" si="407"/>
        <v>Dec</v>
      </c>
      <c r="D4268" t="str">
        <f t="shared" si="408"/>
        <v>2019_Dec</v>
      </c>
      <c r="E4268" s="12" t="str">
        <f t="shared" si="409"/>
        <v>06_Dec</v>
      </c>
      <c r="F4268" s="12" t="str">
        <f t="shared" si="410"/>
        <v>Dec-19</v>
      </c>
      <c r="G4268" s="12"/>
    </row>
    <row r="4269" spans="1:7">
      <c r="A4269" s="2">
        <f t="shared" si="412"/>
        <v>43806</v>
      </c>
      <c r="B4269" t="str">
        <f t="shared" si="411"/>
        <v>2019_12</v>
      </c>
      <c r="C4269" t="str">
        <f t="shared" si="407"/>
        <v>Dec</v>
      </c>
      <c r="D4269" t="str">
        <f t="shared" si="408"/>
        <v>2019_Dec</v>
      </c>
      <c r="E4269" s="12" t="str">
        <f t="shared" si="409"/>
        <v>07_Dec</v>
      </c>
      <c r="F4269" s="12" t="str">
        <f t="shared" si="410"/>
        <v>Dec-19</v>
      </c>
      <c r="G4269" s="12"/>
    </row>
    <row r="4270" spans="1:7">
      <c r="A4270" s="2">
        <f t="shared" si="412"/>
        <v>43807</v>
      </c>
      <c r="B4270" t="str">
        <f t="shared" si="411"/>
        <v>2019_12</v>
      </c>
      <c r="C4270" t="str">
        <f t="shared" si="407"/>
        <v>Dec</v>
      </c>
      <c r="D4270" t="str">
        <f t="shared" si="408"/>
        <v>2019_Dec</v>
      </c>
      <c r="E4270" s="12" t="str">
        <f t="shared" si="409"/>
        <v>08_Dec</v>
      </c>
      <c r="F4270" s="12" t="str">
        <f t="shared" si="410"/>
        <v>Dec-19</v>
      </c>
      <c r="G4270" s="12"/>
    </row>
    <row r="4271" spans="1:7">
      <c r="A4271" s="2">
        <f t="shared" si="412"/>
        <v>43808</v>
      </c>
      <c r="B4271" t="str">
        <f t="shared" si="411"/>
        <v>2019_12</v>
      </c>
      <c r="C4271" t="str">
        <f t="shared" si="407"/>
        <v>Dec</v>
      </c>
      <c r="D4271" t="str">
        <f t="shared" si="408"/>
        <v>2019_Dec</v>
      </c>
      <c r="E4271" s="12" t="str">
        <f t="shared" si="409"/>
        <v>09_Dec</v>
      </c>
      <c r="F4271" s="12" t="str">
        <f t="shared" si="410"/>
        <v>Dec-19</v>
      </c>
      <c r="G4271" s="12"/>
    </row>
    <row r="4272" spans="1:7">
      <c r="A4272" s="2">
        <f t="shared" si="412"/>
        <v>43809</v>
      </c>
      <c r="B4272" t="str">
        <f t="shared" si="411"/>
        <v>2019_12</v>
      </c>
      <c r="C4272" t="str">
        <f t="shared" si="407"/>
        <v>Dec</v>
      </c>
      <c r="D4272" t="str">
        <f t="shared" si="408"/>
        <v>2019_Dec</v>
      </c>
      <c r="E4272" s="12" t="str">
        <f t="shared" si="409"/>
        <v>10_Dec</v>
      </c>
      <c r="F4272" s="12" t="str">
        <f t="shared" si="410"/>
        <v>Dec-19</v>
      </c>
      <c r="G4272" s="12"/>
    </row>
    <row r="4273" spans="1:7">
      <c r="A4273" s="2">
        <f t="shared" si="412"/>
        <v>43810</v>
      </c>
      <c r="B4273" t="str">
        <f t="shared" si="411"/>
        <v>2019_12</v>
      </c>
      <c r="C4273" t="str">
        <f t="shared" si="407"/>
        <v>Dec</v>
      </c>
      <c r="D4273" t="str">
        <f t="shared" si="408"/>
        <v>2019_Dec</v>
      </c>
      <c r="E4273" s="12" t="str">
        <f t="shared" si="409"/>
        <v>11_Dec</v>
      </c>
      <c r="F4273" s="12" t="str">
        <f t="shared" si="410"/>
        <v>Dec-19</v>
      </c>
      <c r="G4273" s="12"/>
    </row>
    <row r="4274" spans="1:7">
      <c r="A4274" s="2">
        <f t="shared" si="412"/>
        <v>43811</v>
      </c>
      <c r="B4274" t="str">
        <f t="shared" si="411"/>
        <v>2019_12</v>
      </c>
      <c r="C4274" t="str">
        <f t="shared" si="407"/>
        <v>Dec</v>
      </c>
      <c r="D4274" t="str">
        <f t="shared" si="408"/>
        <v>2019_Dec</v>
      </c>
      <c r="E4274" s="12" t="str">
        <f t="shared" si="409"/>
        <v>12_Dec</v>
      </c>
      <c r="F4274" s="12" t="str">
        <f t="shared" si="410"/>
        <v>Dec-19</v>
      </c>
      <c r="G4274" s="12"/>
    </row>
    <row r="4275" spans="1:7">
      <c r="A4275" s="2">
        <f t="shared" si="412"/>
        <v>43812</v>
      </c>
      <c r="B4275" t="str">
        <f t="shared" si="411"/>
        <v>2019_12</v>
      </c>
      <c r="C4275" t="str">
        <f t="shared" si="407"/>
        <v>Dec</v>
      </c>
      <c r="D4275" t="str">
        <f t="shared" si="408"/>
        <v>2019_Dec</v>
      </c>
      <c r="E4275" s="12" t="str">
        <f t="shared" si="409"/>
        <v>13_Dec</v>
      </c>
      <c r="F4275" s="12" t="str">
        <f t="shared" si="410"/>
        <v>Dec-19</v>
      </c>
      <c r="G4275" s="12"/>
    </row>
    <row r="4276" spans="1:7">
      <c r="A4276" s="2">
        <f t="shared" si="412"/>
        <v>43813</v>
      </c>
      <c r="B4276" t="str">
        <f t="shared" si="411"/>
        <v>2019_12</v>
      </c>
      <c r="C4276" t="str">
        <f t="shared" si="407"/>
        <v>Dec</v>
      </c>
      <c r="D4276" t="str">
        <f t="shared" si="408"/>
        <v>2019_Dec</v>
      </c>
      <c r="E4276" s="12" t="str">
        <f t="shared" si="409"/>
        <v>14_Dec</v>
      </c>
      <c r="F4276" s="12" t="str">
        <f t="shared" si="410"/>
        <v>Dec-19</v>
      </c>
      <c r="G4276" s="12"/>
    </row>
    <row r="4277" spans="1:7">
      <c r="A4277" s="2">
        <f t="shared" si="412"/>
        <v>43814</v>
      </c>
      <c r="B4277" t="str">
        <f t="shared" si="411"/>
        <v>2019_12</v>
      </c>
      <c r="C4277" t="str">
        <f t="shared" si="407"/>
        <v>Dec</v>
      </c>
      <c r="D4277" t="str">
        <f t="shared" si="408"/>
        <v>2019_Dec</v>
      </c>
      <c r="E4277" s="12" t="str">
        <f t="shared" si="409"/>
        <v>15_Dec</v>
      </c>
      <c r="F4277" s="12" t="str">
        <f t="shared" si="410"/>
        <v>Dec-19</v>
      </c>
      <c r="G4277" s="12"/>
    </row>
    <row r="4278" spans="1:7">
      <c r="A4278" s="2">
        <f t="shared" si="412"/>
        <v>43815</v>
      </c>
      <c r="B4278" t="str">
        <f t="shared" si="411"/>
        <v>2019_12</v>
      </c>
      <c r="C4278" t="str">
        <f t="shared" si="407"/>
        <v>Dec</v>
      </c>
      <c r="D4278" t="str">
        <f t="shared" si="408"/>
        <v>2019_Dec</v>
      </c>
      <c r="E4278" s="12" t="str">
        <f t="shared" si="409"/>
        <v>16_Dec</v>
      </c>
      <c r="F4278" s="12" t="str">
        <f t="shared" si="410"/>
        <v>Dec-19</v>
      </c>
      <c r="G4278" s="12"/>
    </row>
    <row r="4279" spans="1:7">
      <c r="A4279" s="2">
        <f t="shared" si="412"/>
        <v>43816</v>
      </c>
      <c r="B4279" t="str">
        <f t="shared" si="411"/>
        <v>2019_12</v>
      </c>
      <c r="C4279" t="str">
        <f t="shared" si="407"/>
        <v>Dec</v>
      </c>
      <c r="D4279" t="str">
        <f t="shared" si="408"/>
        <v>2019_Dec</v>
      </c>
      <c r="E4279" s="12" t="str">
        <f t="shared" si="409"/>
        <v>17_Dec</v>
      </c>
      <c r="F4279" s="12" t="str">
        <f t="shared" si="410"/>
        <v>Dec-19</v>
      </c>
      <c r="G4279" s="12"/>
    </row>
    <row r="4280" spans="1:7">
      <c r="A4280" s="2">
        <f t="shared" si="412"/>
        <v>43817</v>
      </c>
      <c r="B4280" t="str">
        <f t="shared" si="411"/>
        <v>2019_12</v>
      </c>
      <c r="C4280" t="str">
        <f t="shared" si="407"/>
        <v>Dec</v>
      </c>
      <c r="D4280" t="str">
        <f t="shared" si="408"/>
        <v>2019_Dec</v>
      </c>
      <c r="E4280" s="12" t="str">
        <f t="shared" si="409"/>
        <v>18_Dec</v>
      </c>
      <c r="F4280" s="12" t="str">
        <f t="shared" si="410"/>
        <v>Dec-19</v>
      </c>
      <c r="G4280" s="12"/>
    </row>
    <row r="4281" spans="1:7">
      <c r="A4281" s="2">
        <f t="shared" si="412"/>
        <v>43818</v>
      </c>
      <c r="B4281" t="str">
        <f t="shared" si="411"/>
        <v>2019_12</v>
      </c>
      <c r="C4281" t="str">
        <f t="shared" si="407"/>
        <v>Dec</v>
      </c>
      <c r="D4281" t="str">
        <f t="shared" si="408"/>
        <v>2019_Dec</v>
      </c>
      <c r="E4281" s="12" t="str">
        <f t="shared" si="409"/>
        <v>19_Dec</v>
      </c>
      <c r="F4281" s="12" t="str">
        <f t="shared" si="410"/>
        <v>Dec-19</v>
      </c>
      <c r="G4281" s="12"/>
    </row>
    <row r="4282" spans="1:7">
      <c r="A4282" s="2">
        <f t="shared" si="412"/>
        <v>43819</v>
      </c>
      <c r="B4282" t="str">
        <f t="shared" si="411"/>
        <v>2019_12</v>
      </c>
      <c r="C4282" t="str">
        <f t="shared" si="407"/>
        <v>Dec</v>
      </c>
      <c r="D4282" t="str">
        <f t="shared" si="408"/>
        <v>2019_Dec</v>
      </c>
      <c r="E4282" s="12" t="str">
        <f t="shared" si="409"/>
        <v>20_Dec</v>
      </c>
      <c r="F4282" s="12" t="str">
        <f t="shared" si="410"/>
        <v>Dec-19</v>
      </c>
      <c r="G4282" s="12"/>
    </row>
    <row r="4283" spans="1:7">
      <c r="A4283" s="2">
        <f t="shared" si="412"/>
        <v>43820</v>
      </c>
      <c r="B4283" t="str">
        <f t="shared" si="411"/>
        <v>2019_12</v>
      </c>
      <c r="C4283" t="str">
        <f t="shared" si="407"/>
        <v>Dec</v>
      </c>
      <c r="D4283" t="str">
        <f t="shared" si="408"/>
        <v>2019_Dec</v>
      </c>
      <c r="E4283" s="12" t="str">
        <f t="shared" si="409"/>
        <v>21_Dec</v>
      </c>
      <c r="F4283" s="12" t="str">
        <f t="shared" si="410"/>
        <v>Dec-19</v>
      </c>
      <c r="G4283" s="12"/>
    </row>
    <row r="4284" spans="1:7">
      <c r="A4284" s="2">
        <f t="shared" si="412"/>
        <v>43821</v>
      </c>
      <c r="B4284" t="str">
        <f t="shared" si="411"/>
        <v>2019_12</v>
      </c>
      <c r="C4284" t="str">
        <f t="shared" si="407"/>
        <v>Dec</v>
      </c>
      <c r="D4284" t="str">
        <f t="shared" si="408"/>
        <v>2019_Dec</v>
      </c>
      <c r="E4284" s="12" t="str">
        <f t="shared" si="409"/>
        <v>22_Dec</v>
      </c>
      <c r="F4284" s="12" t="str">
        <f t="shared" si="410"/>
        <v>Dec-19</v>
      </c>
      <c r="G4284" s="12"/>
    </row>
    <row r="4285" spans="1:7">
      <c r="A4285" s="2">
        <f t="shared" si="412"/>
        <v>43822</v>
      </c>
      <c r="B4285" t="str">
        <f t="shared" si="411"/>
        <v>2019_12</v>
      </c>
      <c r="C4285" t="str">
        <f t="shared" si="407"/>
        <v>Dec</v>
      </c>
      <c r="D4285" t="str">
        <f t="shared" si="408"/>
        <v>2019_Dec</v>
      </c>
      <c r="E4285" s="12" t="str">
        <f t="shared" si="409"/>
        <v>23_Dec</v>
      </c>
      <c r="F4285" s="12" t="str">
        <f t="shared" si="410"/>
        <v>Dec-19</v>
      </c>
      <c r="G4285" s="12"/>
    </row>
    <row r="4286" spans="1:7">
      <c r="A4286" s="2">
        <f t="shared" si="412"/>
        <v>43823</v>
      </c>
      <c r="B4286" t="str">
        <f t="shared" si="411"/>
        <v>2019_12</v>
      </c>
      <c r="C4286" t="str">
        <f t="shared" si="407"/>
        <v>Dec</v>
      </c>
      <c r="D4286" t="str">
        <f t="shared" si="408"/>
        <v>2019_Dec</v>
      </c>
      <c r="E4286" s="12" t="str">
        <f t="shared" si="409"/>
        <v>24_Dec</v>
      </c>
      <c r="F4286" s="12" t="str">
        <f t="shared" si="410"/>
        <v>Dec-19</v>
      </c>
      <c r="G4286" s="12"/>
    </row>
    <row r="4287" spans="1:7">
      <c r="A4287" s="2">
        <f t="shared" si="412"/>
        <v>43824</v>
      </c>
      <c r="B4287" t="str">
        <f t="shared" si="411"/>
        <v>2019_12</v>
      </c>
      <c r="C4287" t="str">
        <f t="shared" si="407"/>
        <v>Dec</v>
      </c>
      <c r="D4287" t="str">
        <f t="shared" si="408"/>
        <v>2019_Dec</v>
      </c>
      <c r="E4287" s="12" t="str">
        <f t="shared" si="409"/>
        <v>25_Dec</v>
      </c>
      <c r="F4287" s="12" t="str">
        <f t="shared" si="410"/>
        <v>Dec-19</v>
      </c>
      <c r="G4287" s="12"/>
    </row>
    <row r="4288" spans="1:7">
      <c r="A4288" s="2">
        <f t="shared" si="412"/>
        <v>43825</v>
      </c>
      <c r="B4288" t="str">
        <f t="shared" si="411"/>
        <v>2019_12</v>
      </c>
      <c r="C4288" t="str">
        <f t="shared" si="407"/>
        <v>Dec</v>
      </c>
      <c r="D4288" t="str">
        <f t="shared" si="408"/>
        <v>2019_Dec</v>
      </c>
      <c r="E4288" s="12" t="str">
        <f t="shared" si="409"/>
        <v>26_Dec</v>
      </c>
      <c r="F4288" s="12" t="str">
        <f t="shared" si="410"/>
        <v>Dec-19</v>
      </c>
      <c r="G4288" s="12"/>
    </row>
    <row r="4289" spans="1:7">
      <c r="A4289" s="2">
        <f t="shared" si="412"/>
        <v>43826</v>
      </c>
      <c r="B4289" t="str">
        <f t="shared" si="411"/>
        <v>2019_12</v>
      </c>
      <c r="C4289" t="str">
        <f t="shared" si="407"/>
        <v>Dec</v>
      </c>
      <c r="D4289" t="str">
        <f t="shared" si="408"/>
        <v>2019_Dec</v>
      </c>
      <c r="E4289" s="12" t="str">
        <f t="shared" si="409"/>
        <v>27_Dec</v>
      </c>
      <c r="F4289" s="12" t="str">
        <f t="shared" si="410"/>
        <v>Dec-19</v>
      </c>
      <c r="G4289" s="12"/>
    </row>
    <row r="4290" spans="1:7">
      <c r="A4290" s="2">
        <f t="shared" si="412"/>
        <v>43827</v>
      </c>
      <c r="B4290" t="str">
        <f t="shared" si="411"/>
        <v>2019_12</v>
      </c>
      <c r="C4290" t="str">
        <f t="shared" ref="C4290:C4353" si="413">VLOOKUP(TEXT(MONTH(A4290),"00"),$H$2:$I$13,2,FALSE)</f>
        <v>Dec</v>
      </c>
      <c r="D4290" t="str">
        <f t="shared" si="408"/>
        <v>2019_Dec</v>
      </c>
      <c r="E4290" s="12" t="str">
        <f t="shared" si="409"/>
        <v>28_Dec</v>
      </c>
      <c r="F4290" s="12" t="str">
        <f t="shared" si="410"/>
        <v>Dec-19</v>
      </c>
      <c r="G4290" s="12"/>
    </row>
    <row r="4291" spans="1:7">
      <c r="A4291" s="2">
        <f t="shared" si="412"/>
        <v>43828</v>
      </c>
      <c r="B4291" t="str">
        <f t="shared" si="411"/>
        <v>2019_12</v>
      </c>
      <c r="C4291" t="str">
        <f t="shared" si="413"/>
        <v>Dec</v>
      </c>
      <c r="D4291" t="str">
        <f t="shared" ref="D4291:D4354" si="414">TEXT(YEAR(A4291),"0000")&amp;"_"&amp;C4291</f>
        <v>2019_Dec</v>
      </c>
      <c r="E4291" s="12" t="str">
        <f t="shared" ref="E4291:E4354" si="415">VLOOKUP(DAY(A4291),$G$2:$H$32,2,FALSE)&amp;"_"&amp;C4291</f>
        <v>29_Dec</v>
      </c>
      <c r="F4291" s="12" t="str">
        <f t="shared" si="410"/>
        <v>Dec-19</v>
      </c>
      <c r="G4291" s="12"/>
    </row>
    <row r="4292" spans="1:7">
      <c r="A4292" s="2">
        <f t="shared" si="412"/>
        <v>43829</v>
      </c>
      <c r="B4292" t="str">
        <f t="shared" si="411"/>
        <v>2019_12</v>
      </c>
      <c r="C4292" t="str">
        <f t="shared" si="413"/>
        <v>Dec</v>
      </c>
      <c r="D4292" t="str">
        <f t="shared" si="414"/>
        <v>2019_Dec</v>
      </c>
      <c r="E4292" s="12" t="str">
        <f t="shared" si="415"/>
        <v>30_Dec</v>
      </c>
      <c r="F4292" s="12" t="str">
        <f t="shared" ref="F4292:F4355" si="416">C4292&amp;"-"&amp;RIGHT(YEAR(A4292),2)</f>
        <v>Dec-19</v>
      </c>
      <c r="G4292" s="12"/>
    </row>
    <row r="4293" spans="1:7">
      <c r="A4293" s="2">
        <f t="shared" si="412"/>
        <v>43830</v>
      </c>
      <c r="B4293" t="str">
        <f t="shared" si="411"/>
        <v>2019_12</v>
      </c>
      <c r="C4293" t="str">
        <f t="shared" si="413"/>
        <v>Dec</v>
      </c>
      <c r="D4293" t="str">
        <f t="shared" si="414"/>
        <v>2019_Dec</v>
      </c>
      <c r="E4293" s="12" t="str">
        <f t="shared" si="415"/>
        <v>31_Dec</v>
      </c>
      <c r="F4293" s="12" t="str">
        <f t="shared" si="416"/>
        <v>Dec-19</v>
      </c>
      <c r="G4293" s="12"/>
    </row>
    <row r="4294" spans="1:7">
      <c r="A4294" s="2">
        <f t="shared" si="412"/>
        <v>43831</v>
      </c>
      <c r="B4294" t="str">
        <f t="shared" si="411"/>
        <v>2020_01</v>
      </c>
      <c r="C4294" t="str">
        <f t="shared" si="413"/>
        <v>Jan</v>
      </c>
      <c r="D4294" t="str">
        <f t="shared" si="414"/>
        <v>2020_Jan</v>
      </c>
      <c r="E4294" s="12" t="str">
        <f t="shared" si="415"/>
        <v>01_Jan</v>
      </c>
      <c r="F4294" s="12" t="str">
        <f t="shared" si="416"/>
        <v>Jan-20</v>
      </c>
      <c r="G4294" s="12"/>
    </row>
    <row r="4295" spans="1:7">
      <c r="A4295" s="2">
        <f t="shared" si="412"/>
        <v>43832</v>
      </c>
      <c r="B4295" t="str">
        <f t="shared" si="411"/>
        <v>2020_01</v>
      </c>
      <c r="C4295" t="str">
        <f t="shared" si="413"/>
        <v>Jan</v>
      </c>
      <c r="D4295" t="str">
        <f t="shared" si="414"/>
        <v>2020_Jan</v>
      </c>
      <c r="E4295" s="12" t="str">
        <f t="shared" si="415"/>
        <v>02_Jan</v>
      </c>
      <c r="F4295" s="12" t="str">
        <f t="shared" si="416"/>
        <v>Jan-20</v>
      </c>
      <c r="G4295" s="12"/>
    </row>
    <row r="4296" spans="1:7">
      <c r="A4296" s="2">
        <f t="shared" si="412"/>
        <v>43833</v>
      </c>
      <c r="B4296" t="str">
        <f t="shared" si="411"/>
        <v>2020_01</v>
      </c>
      <c r="C4296" t="str">
        <f t="shared" si="413"/>
        <v>Jan</v>
      </c>
      <c r="D4296" t="str">
        <f t="shared" si="414"/>
        <v>2020_Jan</v>
      </c>
      <c r="E4296" s="12" t="str">
        <f t="shared" si="415"/>
        <v>03_Jan</v>
      </c>
      <c r="F4296" s="12" t="str">
        <f t="shared" si="416"/>
        <v>Jan-20</v>
      </c>
      <c r="G4296" s="12"/>
    </row>
    <row r="4297" spans="1:7">
      <c r="A4297" s="2">
        <f t="shared" si="412"/>
        <v>43834</v>
      </c>
      <c r="B4297" t="str">
        <f t="shared" si="411"/>
        <v>2020_01</v>
      </c>
      <c r="C4297" t="str">
        <f t="shared" si="413"/>
        <v>Jan</v>
      </c>
      <c r="D4297" t="str">
        <f t="shared" si="414"/>
        <v>2020_Jan</v>
      </c>
      <c r="E4297" s="12" t="str">
        <f t="shared" si="415"/>
        <v>04_Jan</v>
      </c>
      <c r="F4297" s="12" t="str">
        <f t="shared" si="416"/>
        <v>Jan-20</v>
      </c>
      <c r="G4297" s="12"/>
    </row>
    <row r="4298" spans="1:7">
      <c r="A4298" s="2">
        <f t="shared" si="412"/>
        <v>43835</v>
      </c>
      <c r="B4298" t="str">
        <f t="shared" si="411"/>
        <v>2020_01</v>
      </c>
      <c r="C4298" t="str">
        <f t="shared" si="413"/>
        <v>Jan</v>
      </c>
      <c r="D4298" t="str">
        <f t="shared" si="414"/>
        <v>2020_Jan</v>
      </c>
      <c r="E4298" s="12" t="str">
        <f t="shared" si="415"/>
        <v>05_Jan</v>
      </c>
      <c r="F4298" s="12" t="str">
        <f t="shared" si="416"/>
        <v>Jan-20</v>
      </c>
      <c r="G4298" s="12"/>
    </row>
    <row r="4299" spans="1:7">
      <c r="A4299" s="2">
        <f t="shared" si="412"/>
        <v>43836</v>
      </c>
      <c r="B4299" t="str">
        <f t="shared" ref="B4299:B4362" si="417">TEXT(YEAR(A4299),"0000")&amp;"_"&amp;TEXT(MONTH(A4299),"00")</f>
        <v>2020_01</v>
      </c>
      <c r="C4299" t="str">
        <f t="shared" si="413"/>
        <v>Jan</v>
      </c>
      <c r="D4299" t="str">
        <f t="shared" si="414"/>
        <v>2020_Jan</v>
      </c>
      <c r="E4299" s="12" t="str">
        <f t="shared" si="415"/>
        <v>06_Jan</v>
      </c>
      <c r="F4299" s="12" t="str">
        <f t="shared" si="416"/>
        <v>Jan-20</v>
      </c>
      <c r="G4299" s="12"/>
    </row>
    <row r="4300" spans="1:7">
      <c r="A4300" s="2">
        <f t="shared" ref="A4300:A4363" si="418">A4299+1</f>
        <v>43837</v>
      </c>
      <c r="B4300" t="str">
        <f t="shared" si="417"/>
        <v>2020_01</v>
      </c>
      <c r="C4300" t="str">
        <f t="shared" si="413"/>
        <v>Jan</v>
      </c>
      <c r="D4300" t="str">
        <f t="shared" si="414"/>
        <v>2020_Jan</v>
      </c>
      <c r="E4300" s="12" t="str">
        <f t="shared" si="415"/>
        <v>07_Jan</v>
      </c>
      <c r="F4300" s="12" t="str">
        <f t="shared" si="416"/>
        <v>Jan-20</v>
      </c>
      <c r="G4300" s="12"/>
    </row>
    <row r="4301" spans="1:7">
      <c r="A4301" s="2">
        <f t="shared" si="418"/>
        <v>43838</v>
      </c>
      <c r="B4301" t="str">
        <f t="shared" si="417"/>
        <v>2020_01</v>
      </c>
      <c r="C4301" t="str">
        <f t="shared" si="413"/>
        <v>Jan</v>
      </c>
      <c r="D4301" t="str">
        <f t="shared" si="414"/>
        <v>2020_Jan</v>
      </c>
      <c r="E4301" s="12" t="str">
        <f t="shared" si="415"/>
        <v>08_Jan</v>
      </c>
      <c r="F4301" s="12" t="str">
        <f t="shared" si="416"/>
        <v>Jan-20</v>
      </c>
      <c r="G4301" s="12"/>
    </row>
    <row r="4302" spans="1:7">
      <c r="A4302" s="2">
        <f t="shared" si="418"/>
        <v>43839</v>
      </c>
      <c r="B4302" t="str">
        <f t="shared" si="417"/>
        <v>2020_01</v>
      </c>
      <c r="C4302" t="str">
        <f t="shared" si="413"/>
        <v>Jan</v>
      </c>
      <c r="D4302" t="str">
        <f t="shared" si="414"/>
        <v>2020_Jan</v>
      </c>
      <c r="E4302" s="12" t="str">
        <f t="shared" si="415"/>
        <v>09_Jan</v>
      </c>
      <c r="F4302" s="12" t="str">
        <f t="shared" si="416"/>
        <v>Jan-20</v>
      </c>
      <c r="G4302" s="12"/>
    </row>
    <row r="4303" spans="1:7">
      <c r="A4303" s="2">
        <f t="shared" si="418"/>
        <v>43840</v>
      </c>
      <c r="B4303" t="str">
        <f t="shared" si="417"/>
        <v>2020_01</v>
      </c>
      <c r="C4303" t="str">
        <f t="shared" si="413"/>
        <v>Jan</v>
      </c>
      <c r="D4303" t="str">
        <f t="shared" si="414"/>
        <v>2020_Jan</v>
      </c>
      <c r="E4303" s="12" t="str">
        <f t="shared" si="415"/>
        <v>10_Jan</v>
      </c>
      <c r="F4303" s="12" t="str">
        <f t="shared" si="416"/>
        <v>Jan-20</v>
      </c>
      <c r="G4303" s="12"/>
    </row>
    <row r="4304" spans="1:7">
      <c r="A4304" s="2">
        <f t="shared" si="418"/>
        <v>43841</v>
      </c>
      <c r="B4304" t="str">
        <f t="shared" si="417"/>
        <v>2020_01</v>
      </c>
      <c r="C4304" t="str">
        <f t="shared" si="413"/>
        <v>Jan</v>
      </c>
      <c r="D4304" t="str">
        <f t="shared" si="414"/>
        <v>2020_Jan</v>
      </c>
      <c r="E4304" s="12" t="str">
        <f t="shared" si="415"/>
        <v>11_Jan</v>
      </c>
      <c r="F4304" s="12" t="str">
        <f t="shared" si="416"/>
        <v>Jan-20</v>
      </c>
      <c r="G4304" s="12"/>
    </row>
    <row r="4305" spans="1:7">
      <c r="A4305" s="2">
        <f t="shared" si="418"/>
        <v>43842</v>
      </c>
      <c r="B4305" t="str">
        <f t="shared" si="417"/>
        <v>2020_01</v>
      </c>
      <c r="C4305" t="str">
        <f t="shared" si="413"/>
        <v>Jan</v>
      </c>
      <c r="D4305" t="str">
        <f t="shared" si="414"/>
        <v>2020_Jan</v>
      </c>
      <c r="E4305" s="12" t="str">
        <f t="shared" si="415"/>
        <v>12_Jan</v>
      </c>
      <c r="F4305" s="12" t="str">
        <f t="shared" si="416"/>
        <v>Jan-20</v>
      </c>
      <c r="G4305" s="12"/>
    </row>
    <row r="4306" spans="1:7">
      <c r="A4306" s="2">
        <f t="shared" si="418"/>
        <v>43843</v>
      </c>
      <c r="B4306" t="str">
        <f t="shared" si="417"/>
        <v>2020_01</v>
      </c>
      <c r="C4306" t="str">
        <f t="shared" si="413"/>
        <v>Jan</v>
      </c>
      <c r="D4306" t="str">
        <f t="shared" si="414"/>
        <v>2020_Jan</v>
      </c>
      <c r="E4306" s="12" t="str">
        <f t="shared" si="415"/>
        <v>13_Jan</v>
      </c>
      <c r="F4306" s="12" t="str">
        <f t="shared" si="416"/>
        <v>Jan-20</v>
      </c>
      <c r="G4306" s="12"/>
    </row>
    <row r="4307" spans="1:7">
      <c r="A4307" s="2">
        <f t="shared" si="418"/>
        <v>43844</v>
      </c>
      <c r="B4307" t="str">
        <f t="shared" si="417"/>
        <v>2020_01</v>
      </c>
      <c r="C4307" t="str">
        <f t="shared" si="413"/>
        <v>Jan</v>
      </c>
      <c r="D4307" t="str">
        <f t="shared" si="414"/>
        <v>2020_Jan</v>
      </c>
      <c r="E4307" s="12" t="str">
        <f t="shared" si="415"/>
        <v>14_Jan</v>
      </c>
      <c r="F4307" s="12" t="str">
        <f t="shared" si="416"/>
        <v>Jan-20</v>
      </c>
      <c r="G4307" s="12"/>
    </row>
    <row r="4308" spans="1:7">
      <c r="A4308" s="2">
        <f t="shared" si="418"/>
        <v>43845</v>
      </c>
      <c r="B4308" t="str">
        <f t="shared" si="417"/>
        <v>2020_01</v>
      </c>
      <c r="C4308" t="str">
        <f t="shared" si="413"/>
        <v>Jan</v>
      </c>
      <c r="D4308" t="str">
        <f t="shared" si="414"/>
        <v>2020_Jan</v>
      </c>
      <c r="E4308" s="12" t="str">
        <f t="shared" si="415"/>
        <v>15_Jan</v>
      </c>
      <c r="F4308" s="12" t="str">
        <f t="shared" si="416"/>
        <v>Jan-20</v>
      </c>
      <c r="G4308" s="12"/>
    </row>
    <row r="4309" spans="1:7">
      <c r="A4309" s="2">
        <f t="shared" si="418"/>
        <v>43846</v>
      </c>
      <c r="B4309" t="str">
        <f t="shared" si="417"/>
        <v>2020_01</v>
      </c>
      <c r="C4309" t="str">
        <f t="shared" si="413"/>
        <v>Jan</v>
      </c>
      <c r="D4309" t="str">
        <f t="shared" si="414"/>
        <v>2020_Jan</v>
      </c>
      <c r="E4309" s="12" t="str">
        <f t="shared" si="415"/>
        <v>16_Jan</v>
      </c>
      <c r="F4309" s="12" t="str">
        <f t="shared" si="416"/>
        <v>Jan-20</v>
      </c>
      <c r="G4309" s="12"/>
    </row>
    <row r="4310" spans="1:7">
      <c r="A4310" s="2">
        <f t="shared" si="418"/>
        <v>43847</v>
      </c>
      <c r="B4310" t="str">
        <f t="shared" si="417"/>
        <v>2020_01</v>
      </c>
      <c r="C4310" t="str">
        <f t="shared" si="413"/>
        <v>Jan</v>
      </c>
      <c r="D4310" t="str">
        <f t="shared" si="414"/>
        <v>2020_Jan</v>
      </c>
      <c r="E4310" s="12" t="str">
        <f t="shared" si="415"/>
        <v>17_Jan</v>
      </c>
      <c r="F4310" s="12" t="str">
        <f t="shared" si="416"/>
        <v>Jan-20</v>
      </c>
      <c r="G4310" s="12"/>
    </row>
    <row r="4311" spans="1:7">
      <c r="A4311" s="2">
        <f t="shared" si="418"/>
        <v>43848</v>
      </c>
      <c r="B4311" t="str">
        <f t="shared" si="417"/>
        <v>2020_01</v>
      </c>
      <c r="C4311" t="str">
        <f t="shared" si="413"/>
        <v>Jan</v>
      </c>
      <c r="D4311" t="str">
        <f t="shared" si="414"/>
        <v>2020_Jan</v>
      </c>
      <c r="E4311" s="12" t="str">
        <f t="shared" si="415"/>
        <v>18_Jan</v>
      </c>
      <c r="F4311" s="12" t="str">
        <f t="shared" si="416"/>
        <v>Jan-20</v>
      </c>
      <c r="G4311" s="12"/>
    </row>
    <row r="4312" spans="1:7">
      <c r="A4312" s="2">
        <f t="shared" si="418"/>
        <v>43849</v>
      </c>
      <c r="B4312" t="str">
        <f t="shared" si="417"/>
        <v>2020_01</v>
      </c>
      <c r="C4312" t="str">
        <f t="shared" si="413"/>
        <v>Jan</v>
      </c>
      <c r="D4312" t="str">
        <f t="shared" si="414"/>
        <v>2020_Jan</v>
      </c>
      <c r="E4312" s="12" t="str">
        <f t="shared" si="415"/>
        <v>19_Jan</v>
      </c>
      <c r="F4312" s="12" t="str">
        <f t="shared" si="416"/>
        <v>Jan-20</v>
      </c>
      <c r="G4312" s="12"/>
    </row>
    <row r="4313" spans="1:7">
      <c r="A4313" s="2">
        <f t="shared" si="418"/>
        <v>43850</v>
      </c>
      <c r="B4313" t="str">
        <f t="shared" si="417"/>
        <v>2020_01</v>
      </c>
      <c r="C4313" t="str">
        <f t="shared" si="413"/>
        <v>Jan</v>
      </c>
      <c r="D4313" t="str">
        <f t="shared" si="414"/>
        <v>2020_Jan</v>
      </c>
      <c r="E4313" s="12" t="str">
        <f t="shared" si="415"/>
        <v>20_Jan</v>
      </c>
      <c r="F4313" s="12" t="str">
        <f t="shared" si="416"/>
        <v>Jan-20</v>
      </c>
      <c r="G4313" s="12"/>
    </row>
    <row r="4314" spans="1:7">
      <c r="A4314" s="2">
        <f t="shared" si="418"/>
        <v>43851</v>
      </c>
      <c r="B4314" t="str">
        <f t="shared" si="417"/>
        <v>2020_01</v>
      </c>
      <c r="C4314" t="str">
        <f t="shared" si="413"/>
        <v>Jan</v>
      </c>
      <c r="D4314" t="str">
        <f t="shared" si="414"/>
        <v>2020_Jan</v>
      </c>
      <c r="E4314" s="12" t="str">
        <f t="shared" si="415"/>
        <v>21_Jan</v>
      </c>
      <c r="F4314" s="12" t="str">
        <f t="shared" si="416"/>
        <v>Jan-20</v>
      </c>
      <c r="G4314" s="12"/>
    </row>
    <row r="4315" spans="1:7">
      <c r="A4315" s="2">
        <f t="shared" si="418"/>
        <v>43852</v>
      </c>
      <c r="B4315" t="str">
        <f t="shared" si="417"/>
        <v>2020_01</v>
      </c>
      <c r="C4315" t="str">
        <f t="shared" si="413"/>
        <v>Jan</v>
      </c>
      <c r="D4315" t="str">
        <f t="shared" si="414"/>
        <v>2020_Jan</v>
      </c>
      <c r="E4315" s="12" t="str">
        <f t="shared" si="415"/>
        <v>22_Jan</v>
      </c>
      <c r="F4315" s="12" t="str">
        <f t="shared" si="416"/>
        <v>Jan-20</v>
      </c>
      <c r="G4315" s="12"/>
    </row>
    <row r="4316" spans="1:7">
      <c r="A4316" s="2">
        <f t="shared" si="418"/>
        <v>43853</v>
      </c>
      <c r="B4316" t="str">
        <f t="shared" si="417"/>
        <v>2020_01</v>
      </c>
      <c r="C4316" t="str">
        <f t="shared" si="413"/>
        <v>Jan</v>
      </c>
      <c r="D4316" t="str">
        <f t="shared" si="414"/>
        <v>2020_Jan</v>
      </c>
      <c r="E4316" s="12" t="str">
        <f t="shared" si="415"/>
        <v>23_Jan</v>
      </c>
      <c r="F4316" s="12" t="str">
        <f t="shared" si="416"/>
        <v>Jan-20</v>
      </c>
      <c r="G4316" s="12"/>
    </row>
    <row r="4317" spans="1:7">
      <c r="A4317" s="2">
        <f t="shared" si="418"/>
        <v>43854</v>
      </c>
      <c r="B4317" t="str">
        <f t="shared" si="417"/>
        <v>2020_01</v>
      </c>
      <c r="C4317" t="str">
        <f t="shared" si="413"/>
        <v>Jan</v>
      </c>
      <c r="D4317" t="str">
        <f t="shared" si="414"/>
        <v>2020_Jan</v>
      </c>
      <c r="E4317" s="12" t="str">
        <f t="shared" si="415"/>
        <v>24_Jan</v>
      </c>
      <c r="F4317" s="12" t="str">
        <f t="shared" si="416"/>
        <v>Jan-20</v>
      </c>
      <c r="G4317" s="12"/>
    </row>
    <row r="4318" spans="1:7">
      <c r="A4318" s="2">
        <f t="shared" si="418"/>
        <v>43855</v>
      </c>
      <c r="B4318" t="str">
        <f t="shared" si="417"/>
        <v>2020_01</v>
      </c>
      <c r="C4318" t="str">
        <f t="shared" si="413"/>
        <v>Jan</v>
      </c>
      <c r="D4318" t="str">
        <f t="shared" si="414"/>
        <v>2020_Jan</v>
      </c>
      <c r="E4318" s="12" t="str">
        <f t="shared" si="415"/>
        <v>25_Jan</v>
      </c>
      <c r="F4318" s="12" t="str">
        <f t="shared" si="416"/>
        <v>Jan-20</v>
      </c>
      <c r="G4318" s="12"/>
    </row>
    <row r="4319" spans="1:7">
      <c r="A4319" s="2">
        <f t="shared" si="418"/>
        <v>43856</v>
      </c>
      <c r="B4319" t="str">
        <f t="shared" si="417"/>
        <v>2020_01</v>
      </c>
      <c r="C4319" t="str">
        <f t="shared" si="413"/>
        <v>Jan</v>
      </c>
      <c r="D4319" t="str">
        <f t="shared" si="414"/>
        <v>2020_Jan</v>
      </c>
      <c r="E4319" s="12" t="str">
        <f t="shared" si="415"/>
        <v>26_Jan</v>
      </c>
      <c r="F4319" s="12" t="str">
        <f t="shared" si="416"/>
        <v>Jan-20</v>
      </c>
      <c r="G4319" s="12"/>
    </row>
    <row r="4320" spans="1:7">
      <c r="A4320" s="2">
        <f t="shared" si="418"/>
        <v>43857</v>
      </c>
      <c r="B4320" t="str">
        <f t="shared" si="417"/>
        <v>2020_01</v>
      </c>
      <c r="C4320" t="str">
        <f t="shared" si="413"/>
        <v>Jan</v>
      </c>
      <c r="D4320" t="str">
        <f t="shared" si="414"/>
        <v>2020_Jan</v>
      </c>
      <c r="E4320" s="12" t="str">
        <f t="shared" si="415"/>
        <v>27_Jan</v>
      </c>
      <c r="F4320" s="12" t="str">
        <f t="shared" si="416"/>
        <v>Jan-20</v>
      </c>
      <c r="G4320" s="12"/>
    </row>
    <row r="4321" spans="1:7">
      <c r="A4321" s="2">
        <f t="shared" si="418"/>
        <v>43858</v>
      </c>
      <c r="B4321" t="str">
        <f t="shared" si="417"/>
        <v>2020_01</v>
      </c>
      <c r="C4321" t="str">
        <f t="shared" si="413"/>
        <v>Jan</v>
      </c>
      <c r="D4321" t="str">
        <f t="shared" si="414"/>
        <v>2020_Jan</v>
      </c>
      <c r="E4321" s="12" t="str">
        <f t="shared" si="415"/>
        <v>28_Jan</v>
      </c>
      <c r="F4321" s="12" t="str">
        <f t="shared" si="416"/>
        <v>Jan-20</v>
      </c>
      <c r="G4321" s="12"/>
    </row>
    <row r="4322" spans="1:7">
      <c r="A4322" s="2">
        <f t="shared" si="418"/>
        <v>43859</v>
      </c>
      <c r="B4322" t="str">
        <f t="shared" si="417"/>
        <v>2020_01</v>
      </c>
      <c r="C4322" t="str">
        <f t="shared" si="413"/>
        <v>Jan</v>
      </c>
      <c r="D4322" t="str">
        <f t="shared" si="414"/>
        <v>2020_Jan</v>
      </c>
      <c r="E4322" s="12" t="str">
        <f t="shared" si="415"/>
        <v>29_Jan</v>
      </c>
      <c r="F4322" s="12" t="str">
        <f t="shared" si="416"/>
        <v>Jan-20</v>
      </c>
      <c r="G4322" s="12"/>
    </row>
    <row r="4323" spans="1:7">
      <c r="A4323" s="2">
        <f t="shared" si="418"/>
        <v>43860</v>
      </c>
      <c r="B4323" t="str">
        <f t="shared" si="417"/>
        <v>2020_01</v>
      </c>
      <c r="C4323" t="str">
        <f t="shared" si="413"/>
        <v>Jan</v>
      </c>
      <c r="D4323" t="str">
        <f t="shared" si="414"/>
        <v>2020_Jan</v>
      </c>
      <c r="E4323" s="12" t="str">
        <f t="shared" si="415"/>
        <v>30_Jan</v>
      </c>
      <c r="F4323" s="12" t="str">
        <f t="shared" si="416"/>
        <v>Jan-20</v>
      </c>
      <c r="G4323" s="12"/>
    </row>
    <row r="4324" spans="1:7">
      <c r="A4324" s="2">
        <f t="shared" si="418"/>
        <v>43861</v>
      </c>
      <c r="B4324" t="str">
        <f t="shared" si="417"/>
        <v>2020_01</v>
      </c>
      <c r="C4324" t="str">
        <f t="shared" si="413"/>
        <v>Jan</v>
      </c>
      <c r="D4324" t="str">
        <f t="shared" si="414"/>
        <v>2020_Jan</v>
      </c>
      <c r="E4324" s="12" t="str">
        <f t="shared" si="415"/>
        <v>31_Jan</v>
      </c>
      <c r="F4324" s="12" t="str">
        <f t="shared" si="416"/>
        <v>Jan-20</v>
      </c>
      <c r="G4324" s="12"/>
    </row>
    <row r="4325" spans="1:7">
      <c r="A4325" s="2">
        <f t="shared" si="418"/>
        <v>43862</v>
      </c>
      <c r="B4325" t="str">
        <f t="shared" si="417"/>
        <v>2020_02</v>
      </c>
      <c r="C4325" t="str">
        <f t="shared" si="413"/>
        <v>Feb</v>
      </c>
      <c r="D4325" t="str">
        <f t="shared" si="414"/>
        <v>2020_Feb</v>
      </c>
      <c r="E4325" s="12" t="str">
        <f t="shared" si="415"/>
        <v>01_Feb</v>
      </c>
      <c r="F4325" s="12" t="str">
        <f t="shared" si="416"/>
        <v>Feb-20</v>
      </c>
      <c r="G4325" s="12"/>
    </row>
    <row r="4326" spans="1:7">
      <c r="A4326" s="2">
        <f t="shared" si="418"/>
        <v>43863</v>
      </c>
      <c r="B4326" t="str">
        <f t="shared" si="417"/>
        <v>2020_02</v>
      </c>
      <c r="C4326" t="str">
        <f t="shared" si="413"/>
        <v>Feb</v>
      </c>
      <c r="D4326" t="str">
        <f t="shared" si="414"/>
        <v>2020_Feb</v>
      </c>
      <c r="E4326" s="12" t="str">
        <f t="shared" si="415"/>
        <v>02_Feb</v>
      </c>
      <c r="F4326" s="12" t="str">
        <f t="shared" si="416"/>
        <v>Feb-20</v>
      </c>
      <c r="G4326" s="12"/>
    </row>
    <row r="4327" spans="1:7">
      <c r="A4327" s="2">
        <f t="shared" si="418"/>
        <v>43864</v>
      </c>
      <c r="B4327" t="str">
        <f t="shared" si="417"/>
        <v>2020_02</v>
      </c>
      <c r="C4327" t="str">
        <f t="shared" si="413"/>
        <v>Feb</v>
      </c>
      <c r="D4327" t="str">
        <f t="shared" si="414"/>
        <v>2020_Feb</v>
      </c>
      <c r="E4327" s="12" t="str">
        <f t="shared" si="415"/>
        <v>03_Feb</v>
      </c>
      <c r="F4327" s="12" t="str">
        <f t="shared" si="416"/>
        <v>Feb-20</v>
      </c>
      <c r="G4327" s="12"/>
    </row>
    <row r="4328" spans="1:7">
      <c r="A4328" s="2">
        <f t="shared" si="418"/>
        <v>43865</v>
      </c>
      <c r="B4328" t="str">
        <f t="shared" si="417"/>
        <v>2020_02</v>
      </c>
      <c r="C4328" t="str">
        <f t="shared" si="413"/>
        <v>Feb</v>
      </c>
      <c r="D4328" t="str">
        <f t="shared" si="414"/>
        <v>2020_Feb</v>
      </c>
      <c r="E4328" s="12" t="str">
        <f t="shared" si="415"/>
        <v>04_Feb</v>
      </c>
      <c r="F4328" s="12" t="str">
        <f t="shared" si="416"/>
        <v>Feb-20</v>
      </c>
      <c r="G4328" s="12"/>
    </row>
    <row r="4329" spans="1:7">
      <c r="A4329" s="2">
        <f t="shared" si="418"/>
        <v>43866</v>
      </c>
      <c r="B4329" t="str">
        <f t="shared" si="417"/>
        <v>2020_02</v>
      </c>
      <c r="C4329" t="str">
        <f t="shared" si="413"/>
        <v>Feb</v>
      </c>
      <c r="D4329" t="str">
        <f t="shared" si="414"/>
        <v>2020_Feb</v>
      </c>
      <c r="E4329" s="12" t="str">
        <f t="shared" si="415"/>
        <v>05_Feb</v>
      </c>
      <c r="F4329" s="12" t="str">
        <f t="shared" si="416"/>
        <v>Feb-20</v>
      </c>
      <c r="G4329" s="12"/>
    </row>
    <row r="4330" spans="1:7">
      <c r="A4330" s="2">
        <f t="shared" si="418"/>
        <v>43867</v>
      </c>
      <c r="B4330" t="str">
        <f t="shared" si="417"/>
        <v>2020_02</v>
      </c>
      <c r="C4330" t="str">
        <f t="shared" si="413"/>
        <v>Feb</v>
      </c>
      <c r="D4330" t="str">
        <f t="shared" si="414"/>
        <v>2020_Feb</v>
      </c>
      <c r="E4330" s="12" t="str">
        <f t="shared" si="415"/>
        <v>06_Feb</v>
      </c>
      <c r="F4330" s="12" t="str">
        <f t="shared" si="416"/>
        <v>Feb-20</v>
      </c>
      <c r="G4330" s="12"/>
    </row>
    <row r="4331" spans="1:7">
      <c r="A4331" s="2">
        <f t="shared" si="418"/>
        <v>43868</v>
      </c>
      <c r="B4331" t="str">
        <f t="shared" si="417"/>
        <v>2020_02</v>
      </c>
      <c r="C4331" t="str">
        <f t="shared" si="413"/>
        <v>Feb</v>
      </c>
      <c r="D4331" t="str">
        <f t="shared" si="414"/>
        <v>2020_Feb</v>
      </c>
      <c r="E4331" s="12" t="str">
        <f t="shared" si="415"/>
        <v>07_Feb</v>
      </c>
      <c r="F4331" s="12" t="str">
        <f t="shared" si="416"/>
        <v>Feb-20</v>
      </c>
      <c r="G4331" s="12"/>
    </row>
    <row r="4332" spans="1:7">
      <c r="A4332" s="2">
        <f t="shared" si="418"/>
        <v>43869</v>
      </c>
      <c r="B4332" t="str">
        <f t="shared" si="417"/>
        <v>2020_02</v>
      </c>
      <c r="C4332" t="str">
        <f t="shared" si="413"/>
        <v>Feb</v>
      </c>
      <c r="D4332" t="str">
        <f t="shared" si="414"/>
        <v>2020_Feb</v>
      </c>
      <c r="E4332" s="12" t="str">
        <f t="shared" si="415"/>
        <v>08_Feb</v>
      </c>
      <c r="F4332" s="12" t="str">
        <f t="shared" si="416"/>
        <v>Feb-20</v>
      </c>
      <c r="G4332" s="12"/>
    </row>
    <row r="4333" spans="1:7">
      <c r="A4333" s="2">
        <f t="shared" si="418"/>
        <v>43870</v>
      </c>
      <c r="B4333" t="str">
        <f t="shared" si="417"/>
        <v>2020_02</v>
      </c>
      <c r="C4333" t="str">
        <f t="shared" si="413"/>
        <v>Feb</v>
      </c>
      <c r="D4333" t="str">
        <f t="shared" si="414"/>
        <v>2020_Feb</v>
      </c>
      <c r="E4333" s="12" t="str">
        <f t="shared" si="415"/>
        <v>09_Feb</v>
      </c>
      <c r="F4333" s="12" t="str">
        <f t="shared" si="416"/>
        <v>Feb-20</v>
      </c>
      <c r="G4333" s="12"/>
    </row>
    <row r="4334" spans="1:7">
      <c r="A4334" s="2">
        <f t="shared" si="418"/>
        <v>43871</v>
      </c>
      <c r="B4334" t="str">
        <f t="shared" si="417"/>
        <v>2020_02</v>
      </c>
      <c r="C4334" t="str">
        <f t="shared" si="413"/>
        <v>Feb</v>
      </c>
      <c r="D4334" t="str">
        <f t="shared" si="414"/>
        <v>2020_Feb</v>
      </c>
      <c r="E4334" s="12" t="str">
        <f t="shared" si="415"/>
        <v>10_Feb</v>
      </c>
      <c r="F4334" s="12" t="str">
        <f t="shared" si="416"/>
        <v>Feb-20</v>
      </c>
      <c r="G4334" s="12"/>
    </row>
    <row r="4335" spans="1:7">
      <c r="A4335" s="2">
        <f t="shared" si="418"/>
        <v>43872</v>
      </c>
      <c r="B4335" t="str">
        <f t="shared" si="417"/>
        <v>2020_02</v>
      </c>
      <c r="C4335" t="str">
        <f t="shared" si="413"/>
        <v>Feb</v>
      </c>
      <c r="D4335" t="str">
        <f t="shared" si="414"/>
        <v>2020_Feb</v>
      </c>
      <c r="E4335" s="12" t="str">
        <f t="shared" si="415"/>
        <v>11_Feb</v>
      </c>
      <c r="F4335" s="12" t="str">
        <f t="shared" si="416"/>
        <v>Feb-20</v>
      </c>
      <c r="G4335" s="12"/>
    </row>
    <row r="4336" spans="1:7">
      <c r="A4336" s="2">
        <f t="shared" si="418"/>
        <v>43873</v>
      </c>
      <c r="B4336" t="str">
        <f t="shared" si="417"/>
        <v>2020_02</v>
      </c>
      <c r="C4336" t="str">
        <f t="shared" si="413"/>
        <v>Feb</v>
      </c>
      <c r="D4336" t="str">
        <f t="shared" si="414"/>
        <v>2020_Feb</v>
      </c>
      <c r="E4336" s="12" t="str">
        <f t="shared" si="415"/>
        <v>12_Feb</v>
      </c>
      <c r="F4336" s="12" t="str">
        <f t="shared" si="416"/>
        <v>Feb-20</v>
      </c>
      <c r="G4336" s="12"/>
    </row>
    <row r="4337" spans="1:7">
      <c r="A4337" s="2">
        <f t="shared" si="418"/>
        <v>43874</v>
      </c>
      <c r="B4337" t="str">
        <f t="shared" si="417"/>
        <v>2020_02</v>
      </c>
      <c r="C4337" t="str">
        <f t="shared" si="413"/>
        <v>Feb</v>
      </c>
      <c r="D4337" t="str">
        <f t="shared" si="414"/>
        <v>2020_Feb</v>
      </c>
      <c r="E4337" s="12" t="str">
        <f t="shared" si="415"/>
        <v>13_Feb</v>
      </c>
      <c r="F4337" s="12" t="str">
        <f t="shared" si="416"/>
        <v>Feb-20</v>
      </c>
      <c r="G4337" s="12"/>
    </row>
    <row r="4338" spans="1:7">
      <c r="A4338" s="2">
        <f t="shared" si="418"/>
        <v>43875</v>
      </c>
      <c r="B4338" t="str">
        <f t="shared" si="417"/>
        <v>2020_02</v>
      </c>
      <c r="C4338" t="str">
        <f t="shared" si="413"/>
        <v>Feb</v>
      </c>
      <c r="D4338" t="str">
        <f t="shared" si="414"/>
        <v>2020_Feb</v>
      </c>
      <c r="E4338" s="12" t="str">
        <f t="shared" si="415"/>
        <v>14_Feb</v>
      </c>
      <c r="F4338" s="12" t="str">
        <f t="shared" si="416"/>
        <v>Feb-20</v>
      </c>
      <c r="G4338" s="12"/>
    </row>
    <row r="4339" spans="1:7">
      <c r="A4339" s="2">
        <f t="shared" si="418"/>
        <v>43876</v>
      </c>
      <c r="B4339" t="str">
        <f t="shared" si="417"/>
        <v>2020_02</v>
      </c>
      <c r="C4339" t="str">
        <f t="shared" si="413"/>
        <v>Feb</v>
      </c>
      <c r="D4339" t="str">
        <f t="shared" si="414"/>
        <v>2020_Feb</v>
      </c>
      <c r="E4339" s="12" t="str">
        <f t="shared" si="415"/>
        <v>15_Feb</v>
      </c>
      <c r="F4339" s="12" t="str">
        <f t="shared" si="416"/>
        <v>Feb-20</v>
      </c>
      <c r="G4339" s="12"/>
    </row>
    <row r="4340" spans="1:7">
      <c r="A4340" s="2">
        <f t="shared" si="418"/>
        <v>43877</v>
      </c>
      <c r="B4340" t="str">
        <f t="shared" si="417"/>
        <v>2020_02</v>
      </c>
      <c r="C4340" t="str">
        <f t="shared" si="413"/>
        <v>Feb</v>
      </c>
      <c r="D4340" t="str">
        <f t="shared" si="414"/>
        <v>2020_Feb</v>
      </c>
      <c r="E4340" s="12" t="str">
        <f t="shared" si="415"/>
        <v>16_Feb</v>
      </c>
      <c r="F4340" s="12" t="str">
        <f t="shared" si="416"/>
        <v>Feb-20</v>
      </c>
      <c r="G4340" s="12"/>
    </row>
    <row r="4341" spans="1:7">
      <c r="A4341" s="2">
        <f t="shared" si="418"/>
        <v>43878</v>
      </c>
      <c r="B4341" t="str">
        <f t="shared" si="417"/>
        <v>2020_02</v>
      </c>
      <c r="C4341" t="str">
        <f t="shared" si="413"/>
        <v>Feb</v>
      </c>
      <c r="D4341" t="str">
        <f t="shared" si="414"/>
        <v>2020_Feb</v>
      </c>
      <c r="E4341" s="12" t="str">
        <f t="shared" si="415"/>
        <v>17_Feb</v>
      </c>
      <c r="F4341" s="12" t="str">
        <f t="shared" si="416"/>
        <v>Feb-20</v>
      </c>
      <c r="G4341" s="12"/>
    </row>
    <row r="4342" spans="1:7">
      <c r="A4342" s="2">
        <f t="shared" si="418"/>
        <v>43879</v>
      </c>
      <c r="B4342" t="str">
        <f t="shared" si="417"/>
        <v>2020_02</v>
      </c>
      <c r="C4342" t="str">
        <f t="shared" si="413"/>
        <v>Feb</v>
      </c>
      <c r="D4342" t="str">
        <f t="shared" si="414"/>
        <v>2020_Feb</v>
      </c>
      <c r="E4342" s="12" t="str">
        <f t="shared" si="415"/>
        <v>18_Feb</v>
      </c>
      <c r="F4342" s="12" t="str">
        <f t="shared" si="416"/>
        <v>Feb-20</v>
      </c>
      <c r="G4342" s="12"/>
    </row>
    <row r="4343" spans="1:7">
      <c r="A4343" s="2">
        <f t="shared" si="418"/>
        <v>43880</v>
      </c>
      <c r="B4343" t="str">
        <f t="shared" si="417"/>
        <v>2020_02</v>
      </c>
      <c r="C4343" t="str">
        <f t="shared" si="413"/>
        <v>Feb</v>
      </c>
      <c r="D4343" t="str">
        <f t="shared" si="414"/>
        <v>2020_Feb</v>
      </c>
      <c r="E4343" s="12" t="str">
        <f t="shared" si="415"/>
        <v>19_Feb</v>
      </c>
      <c r="F4343" s="12" t="str">
        <f t="shared" si="416"/>
        <v>Feb-20</v>
      </c>
      <c r="G4343" s="12"/>
    </row>
    <row r="4344" spans="1:7">
      <c r="A4344" s="2">
        <f t="shared" si="418"/>
        <v>43881</v>
      </c>
      <c r="B4344" t="str">
        <f t="shared" si="417"/>
        <v>2020_02</v>
      </c>
      <c r="C4344" t="str">
        <f t="shared" si="413"/>
        <v>Feb</v>
      </c>
      <c r="D4344" t="str">
        <f t="shared" si="414"/>
        <v>2020_Feb</v>
      </c>
      <c r="E4344" s="12" t="str">
        <f t="shared" si="415"/>
        <v>20_Feb</v>
      </c>
      <c r="F4344" s="12" t="str">
        <f t="shared" si="416"/>
        <v>Feb-20</v>
      </c>
      <c r="G4344" s="12"/>
    </row>
    <row r="4345" spans="1:7">
      <c r="A4345" s="2">
        <f t="shared" si="418"/>
        <v>43882</v>
      </c>
      <c r="B4345" t="str">
        <f t="shared" si="417"/>
        <v>2020_02</v>
      </c>
      <c r="C4345" t="str">
        <f t="shared" si="413"/>
        <v>Feb</v>
      </c>
      <c r="D4345" t="str">
        <f t="shared" si="414"/>
        <v>2020_Feb</v>
      </c>
      <c r="E4345" s="12" t="str">
        <f t="shared" si="415"/>
        <v>21_Feb</v>
      </c>
      <c r="F4345" s="12" t="str">
        <f t="shared" si="416"/>
        <v>Feb-20</v>
      </c>
      <c r="G4345" s="12"/>
    </row>
    <row r="4346" spans="1:7">
      <c r="A4346" s="2">
        <f t="shared" si="418"/>
        <v>43883</v>
      </c>
      <c r="B4346" t="str">
        <f t="shared" si="417"/>
        <v>2020_02</v>
      </c>
      <c r="C4346" t="str">
        <f t="shared" si="413"/>
        <v>Feb</v>
      </c>
      <c r="D4346" t="str">
        <f t="shared" si="414"/>
        <v>2020_Feb</v>
      </c>
      <c r="E4346" s="12" t="str">
        <f t="shared" si="415"/>
        <v>22_Feb</v>
      </c>
      <c r="F4346" s="12" t="str">
        <f t="shared" si="416"/>
        <v>Feb-20</v>
      </c>
      <c r="G4346" s="12"/>
    </row>
    <row r="4347" spans="1:7">
      <c r="A4347" s="2">
        <f t="shared" si="418"/>
        <v>43884</v>
      </c>
      <c r="B4347" t="str">
        <f t="shared" si="417"/>
        <v>2020_02</v>
      </c>
      <c r="C4347" t="str">
        <f t="shared" si="413"/>
        <v>Feb</v>
      </c>
      <c r="D4347" t="str">
        <f t="shared" si="414"/>
        <v>2020_Feb</v>
      </c>
      <c r="E4347" s="12" t="str">
        <f t="shared" si="415"/>
        <v>23_Feb</v>
      </c>
      <c r="F4347" s="12" t="str">
        <f t="shared" si="416"/>
        <v>Feb-20</v>
      </c>
      <c r="G4347" s="12"/>
    </row>
    <row r="4348" spans="1:7">
      <c r="A4348" s="2">
        <f t="shared" si="418"/>
        <v>43885</v>
      </c>
      <c r="B4348" t="str">
        <f t="shared" si="417"/>
        <v>2020_02</v>
      </c>
      <c r="C4348" t="str">
        <f t="shared" si="413"/>
        <v>Feb</v>
      </c>
      <c r="D4348" t="str">
        <f t="shared" si="414"/>
        <v>2020_Feb</v>
      </c>
      <c r="E4348" s="12" t="str">
        <f t="shared" si="415"/>
        <v>24_Feb</v>
      </c>
      <c r="F4348" s="12" t="str">
        <f t="shared" si="416"/>
        <v>Feb-20</v>
      </c>
      <c r="G4348" s="12"/>
    </row>
    <row r="4349" spans="1:7">
      <c r="A4349" s="2">
        <f t="shared" si="418"/>
        <v>43886</v>
      </c>
      <c r="B4349" t="str">
        <f t="shared" si="417"/>
        <v>2020_02</v>
      </c>
      <c r="C4349" t="str">
        <f t="shared" si="413"/>
        <v>Feb</v>
      </c>
      <c r="D4349" t="str">
        <f t="shared" si="414"/>
        <v>2020_Feb</v>
      </c>
      <c r="E4349" s="12" t="str">
        <f t="shared" si="415"/>
        <v>25_Feb</v>
      </c>
      <c r="F4349" s="12" t="str">
        <f t="shared" si="416"/>
        <v>Feb-20</v>
      </c>
      <c r="G4349" s="12"/>
    </row>
    <row r="4350" spans="1:7">
      <c r="A4350" s="2">
        <f t="shared" si="418"/>
        <v>43887</v>
      </c>
      <c r="B4350" t="str">
        <f t="shared" si="417"/>
        <v>2020_02</v>
      </c>
      <c r="C4350" t="str">
        <f t="shared" si="413"/>
        <v>Feb</v>
      </c>
      <c r="D4350" t="str">
        <f t="shared" si="414"/>
        <v>2020_Feb</v>
      </c>
      <c r="E4350" s="12" t="str">
        <f t="shared" si="415"/>
        <v>26_Feb</v>
      </c>
      <c r="F4350" s="12" t="str">
        <f t="shared" si="416"/>
        <v>Feb-20</v>
      </c>
      <c r="G4350" s="12"/>
    </row>
    <row r="4351" spans="1:7">
      <c r="A4351" s="2">
        <f t="shared" si="418"/>
        <v>43888</v>
      </c>
      <c r="B4351" t="str">
        <f t="shared" si="417"/>
        <v>2020_02</v>
      </c>
      <c r="C4351" t="str">
        <f t="shared" si="413"/>
        <v>Feb</v>
      </c>
      <c r="D4351" t="str">
        <f t="shared" si="414"/>
        <v>2020_Feb</v>
      </c>
      <c r="E4351" s="12" t="str">
        <f t="shared" si="415"/>
        <v>27_Feb</v>
      </c>
      <c r="F4351" s="12" t="str">
        <f t="shared" si="416"/>
        <v>Feb-20</v>
      </c>
      <c r="G4351" s="12"/>
    </row>
    <row r="4352" spans="1:7">
      <c r="A4352" s="2">
        <f t="shared" si="418"/>
        <v>43889</v>
      </c>
      <c r="B4352" t="str">
        <f t="shared" si="417"/>
        <v>2020_02</v>
      </c>
      <c r="C4352" t="str">
        <f t="shared" si="413"/>
        <v>Feb</v>
      </c>
      <c r="D4352" t="str">
        <f t="shared" si="414"/>
        <v>2020_Feb</v>
      </c>
      <c r="E4352" s="12" t="str">
        <f t="shared" si="415"/>
        <v>28_Feb</v>
      </c>
      <c r="F4352" s="12" t="str">
        <f t="shared" si="416"/>
        <v>Feb-20</v>
      </c>
      <c r="G4352" s="12"/>
    </row>
    <row r="4353" spans="1:7">
      <c r="A4353" s="2">
        <f t="shared" si="418"/>
        <v>43890</v>
      </c>
      <c r="B4353" t="str">
        <f t="shared" si="417"/>
        <v>2020_02</v>
      </c>
      <c r="C4353" t="str">
        <f t="shared" si="413"/>
        <v>Feb</v>
      </c>
      <c r="D4353" t="str">
        <f t="shared" si="414"/>
        <v>2020_Feb</v>
      </c>
      <c r="E4353" s="12" t="str">
        <f t="shared" si="415"/>
        <v>29_Feb</v>
      </c>
      <c r="F4353" s="12" t="str">
        <f t="shared" si="416"/>
        <v>Feb-20</v>
      </c>
      <c r="G4353" s="12"/>
    </row>
    <row r="4354" spans="1:7">
      <c r="A4354" s="2">
        <f t="shared" si="418"/>
        <v>43891</v>
      </c>
      <c r="B4354" t="str">
        <f t="shared" si="417"/>
        <v>2020_03</v>
      </c>
      <c r="C4354" t="str">
        <f t="shared" ref="C4354:C4417" si="419">VLOOKUP(TEXT(MONTH(A4354),"00"),$H$2:$I$13,2,FALSE)</f>
        <v>Mar</v>
      </c>
      <c r="D4354" t="str">
        <f t="shared" si="414"/>
        <v>2020_Mar</v>
      </c>
      <c r="E4354" s="12" t="str">
        <f t="shared" si="415"/>
        <v>01_Mar</v>
      </c>
      <c r="F4354" s="12" t="str">
        <f t="shared" si="416"/>
        <v>Mar-20</v>
      </c>
      <c r="G4354" s="12"/>
    </row>
    <row r="4355" spans="1:7">
      <c r="A4355" s="2">
        <f t="shared" si="418"/>
        <v>43892</v>
      </c>
      <c r="B4355" t="str">
        <f t="shared" si="417"/>
        <v>2020_03</v>
      </c>
      <c r="C4355" t="str">
        <f t="shared" si="419"/>
        <v>Mar</v>
      </c>
      <c r="D4355" t="str">
        <f t="shared" ref="D4355:D4418" si="420">TEXT(YEAR(A4355),"0000")&amp;"_"&amp;C4355</f>
        <v>2020_Mar</v>
      </c>
      <c r="E4355" s="12" t="str">
        <f t="shared" ref="E4355:E4418" si="421">VLOOKUP(DAY(A4355),$G$2:$H$32,2,FALSE)&amp;"_"&amp;C4355</f>
        <v>02_Mar</v>
      </c>
      <c r="F4355" s="12" t="str">
        <f t="shared" si="416"/>
        <v>Mar-20</v>
      </c>
      <c r="G4355" s="12"/>
    </row>
    <row r="4356" spans="1:7">
      <c r="A4356" s="2">
        <f t="shared" si="418"/>
        <v>43893</v>
      </c>
      <c r="B4356" t="str">
        <f t="shared" si="417"/>
        <v>2020_03</v>
      </c>
      <c r="C4356" t="str">
        <f t="shared" si="419"/>
        <v>Mar</v>
      </c>
      <c r="D4356" t="str">
        <f t="shared" si="420"/>
        <v>2020_Mar</v>
      </c>
      <c r="E4356" s="12" t="str">
        <f t="shared" si="421"/>
        <v>03_Mar</v>
      </c>
      <c r="F4356" s="12" t="str">
        <f t="shared" ref="F4356:F4419" si="422">C4356&amp;"-"&amp;RIGHT(YEAR(A4356),2)</f>
        <v>Mar-20</v>
      </c>
      <c r="G4356" s="12"/>
    </row>
    <row r="4357" spans="1:7">
      <c r="A4357" s="2">
        <f t="shared" si="418"/>
        <v>43894</v>
      </c>
      <c r="B4357" t="str">
        <f t="shared" si="417"/>
        <v>2020_03</v>
      </c>
      <c r="C4357" t="str">
        <f t="shared" si="419"/>
        <v>Mar</v>
      </c>
      <c r="D4357" t="str">
        <f t="shared" si="420"/>
        <v>2020_Mar</v>
      </c>
      <c r="E4357" s="12" t="str">
        <f t="shared" si="421"/>
        <v>04_Mar</v>
      </c>
      <c r="F4357" s="12" t="str">
        <f t="shared" si="422"/>
        <v>Mar-20</v>
      </c>
      <c r="G4357" s="12"/>
    </row>
    <row r="4358" spans="1:7">
      <c r="A4358" s="2">
        <f t="shared" si="418"/>
        <v>43895</v>
      </c>
      <c r="B4358" t="str">
        <f t="shared" si="417"/>
        <v>2020_03</v>
      </c>
      <c r="C4358" t="str">
        <f t="shared" si="419"/>
        <v>Mar</v>
      </c>
      <c r="D4358" t="str">
        <f t="shared" si="420"/>
        <v>2020_Mar</v>
      </c>
      <c r="E4358" s="12" t="str">
        <f t="shared" si="421"/>
        <v>05_Mar</v>
      </c>
      <c r="F4358" s="12" t="str">
        <f t="shared" si="422"/>
        <v>Mar-20</v>
      </c>
      <c r="G4358" s="12"/>
    </row>
    <row r="4359" spans="1:7">
      <c r="A4359" s="2">
        <f t="shared" si="418"/>
        <v>43896</v>
      </c>
      <c r="B4359" t="str">
        <f t="shared" si="417"/>
        <v>2020_03</v>
      </c>
      <c r="C4359" t="str">
        <f t="shared" si="419"/>
        <v>Mar</v>
      </c>
      <c r="D4359" t="str">
        <f t="shared" si="420"/>
        <v>2020_Mar</v>
      </c>
      <c r="E4359" s="12" t="str">
        <f t="shared" si="421"/>
        <v>06_Mar</v>
      </c>
      <c r="F4359" s="12" t="str">
        <f t="shared" si="422"/>
        <v>Mar-20</v>
      </c>
      <c r="G4359" s="12"/>
    </row>
    <row r="4360" spans="1:7">
      <c r="A4360" s="2">
        <f t="shared" si="418"/>
        <v>43897</v>
      </c>
      <c r="B4360" t="str">
        <f t="shared" si="417"/>
        <v>2020_03</v>
      </c>
      <c r="C4360" t="str">
        <f t="shared" si="419"/>
        <v>Mar</v>
      </c>
      <c r="D4360" t="str">
        <f t="shared" si="420"/>
        <v>2020_Mar</v>
      </c>
      <c r="E4360" s="12" t="str">
        <f t="shared" si="421"/>
        <v>07_Mar</v>
      </c>
      <c r="F4360" s="12" t="str">
        <f t="shared" si="422"/>
        <v>Mar-20</v>
      </c>
      <c r="G4360" s="12"/>
    </row>
    <row r="4361" spans="1:7">
      <c r="A4361" s="2">
        <f t="shared" si="418"/>
        <v>43898</v>
      </c>
      <c r="B4361" t="str">
        <f t="shared" si="417"/>
        <v>2020_03</v>
      </c>
      <c r="C4361" t="str">
        <f t="shared" si="419"/>
        <v>Mar</v>
      </c>
      <c r="D4361" t="str">
        <f t="shared" si="420"/>
        <v>2020_Mar</v>
      </c>
      <c r="E4361" s="12" t="str">
        <f t="shared" si="421"/>
        <v>08_Mar</v>
      </c>
      <c r="F4361" s="12" t="str">
        <f t="shared" si="422"/>
        <v>Mar-20</v>
      </c>
      <c r="G4361" s="12"/>
    </row>
    <row r="4362" spans="1:7">
      <c r="A4362" s="2">
        <f t="shared" si="418"/>
        <v>43899</v>
      </c>
      <c r="B4362" t="str">
        <f t="shared" si="417"/>
        <v>2020_03</v>
      </c>
      <c r="C4362" t="str">
        <f t="shared" si="419"/>
        <v>Mar</v>
      </c>
      <c r="D4362" t="str">
        <f t="shared" si="420"/>
        <v>2020_Mar</v>
      </c>
      <c r="E4362" s="12" t="str">
        <f t="shared" si="421"/>
        <v>09_Mar</v>
      </c>
      <c r="F4362" s="12" t="str">
        <f t="shared" si="422"/>
        <v>Mar-20</v>
      </c>
      <c r="G4362" s="12"/>
    </row>
    <row r="4363" spans="1:7">
      <c r="A4363" s="2">
        <f t="shared" si="418"/>
        <v>43900</v>
      </c>
      <c r="B4363" t="str">
        <f t="shared" ref="B4363:B4426" si="423">TEXT(YEAR(A4363),"0000")&amp;"_"&amp;TEXT(MONTH(A4363),"00")</f>
        <v>2020_03</v>
      </c>
      <c r="C4363" t="str">
        <f t="shared" si="419"/>
        <v>Mar</v>
      </c>
      <c r="D4363" t="str">
        <f t="shared" si="420"/>
        <v>2020_Mar</v>
      </c>
      <c r="E4363" s="12" t="str">
        <f t="shared" si="421"/>
        <v>10_Mar</v>
      </c>
      <c r="F4363" s="12" t="str">
        <f t="shared" si="422"/>
        <v>Mar-20</v>
      </c>
      <c r="G4363" s="12"/>
    </row>
    <row r="4364" spans="1:7">
      <c r="A4364" s="2">
        <f t="shared" ref="A4364:A4427" si="424">A4363+1</f>
        <v>43901</v>
      </c>
      <c r="B4364" t="str">
        <f t="shared" si="423"/>
        <v>2020_03</v>
      </c>
      <c r="C4364" t="str">
        <f t="shared" si="419"/>
        <v>Mar</v>
      </c>
      <c r="D4364" t="str">
        <f t="shared" si="420"/>
        <v>2020_Mar</v>
      </c>
      <c r="E4364" s="12" t="str">
        <f t="shared" si="421"/>
        <v>11_Mar</v>
      </c>
      <c r="F4364" s="12" t="str">
        <f t="shared" si="422"/>
        <v>Mar-20</v>
      </c>
      <c r="G4364" s="12"/>
    </row>
    <row r="4365" spans="1:7">
      <c r="A4365" s="2">
        <f t="shared" si="424"/>
        <v>43902</v>
      </c>
      <c r="B4365" t="str">
        <f t="shared" si="423"/>
        <v>2020_03</v>
      </c>
      <c r="C4365" t="str">
        <f t="shared" si="419"/>
        <v>Mar</v>
      </c>
      <c r="D4365" t="str">
        <f t="shared" si="420"/>
        <v>2020_Mar</v>
      </c>
      <c r="E4365" s="12" t="str">
        <f t="shared" si="421"/>
        <v>12_Mar</v>
      </c>
      <c r="F4365" s="12" t="str">
        <f t="shared" si="422"/>
        <v>Mar-20</v>
      </c>
      <c r="G4365" s="12"/>
    </row>
    <row r="4366" spans="1:7">
      <c r="A4366" s="2">
        <f t="shared" si="424"/>
        <v>43903</v>
      </c>
      <c r="B4366" t="str">
        <f t="shared" si="423"/>
        <v>2020_03</v>
      </c>
      <c r="C4366" t="str">
        <f t="shared" si="419"/>
        <v>Mar</v>
      </c>
      <c r="D4366" t="str">
        <f t="shared" si="420"/>
        <v>2020_Mar</v>
      </c>
      <c r="E4366" s="12" t="str">
        <f t="shared" si="421"/>
        <v>13_Mar</v>
      </c>
      <c r="F4366" s="12" t="str">
        <f t="shared" si="422"/>
        <v>Mar-20</v>
      </c>
      <c r="G4366" s="12"/>
    </row>
    <row r="4367" spans="1:7">
      <c r="A4367" s="2">
        <f t="shared" si="424"/>
        <v>43904</v>
      </c>
      <c r="B4367" t="str">
        <f t="shared" si="423"/>
        <v>2020_03</v>
      </c>
      <c r="C4367" t="str">
        <f t="shared" si="419"/>
        <v>Mar</v>
      </c>
      <c r="D4367" t="str">
        <f t="shared" si="420"/>
        <v>2020_Mar</v>
      </c>
      <c r="E4367" s="12" t="str">
        <f t="shared" si="421"/>
        <v>14_Mar</v>
      </c>
      <c r="F4367" s="12" t="str">
        <f t="shared" si="422"/>
        <v>Mar-20</v>
      </c>
      <c r="G4367" s="12"/>
    </row>
    <row r="4368" spans="1:7">
      <c r="A4368" s="2">
        <f t="shared" si="424"/>
        <v>43905</v>
      </c>
      <c r="B4368" t="str">
        <f t="shared" si="423"/>
        <v>2020_03</v>
      </c>
      <c r="C4368" t="str">
        <f t="shared" si="419"/>
        <v>Mar</v>
      </c>
      <c r="D4368" t="str">
        <f t="shared" si="420"/>
        <v>2020_Mar</v>
      </c>
      <c r="E4368" s="12" t="str">
        <f t="shared" si="421"/>
        <v>15_Mar</v>
      </c>
      <c r="F4368" s="12" t="str">
        <f t="shared" si="422"/>
        <v>Mar-20</v>
      </c>
      <c r="G4368" s="12"/>
    </row>
    <row r="4369" spans="1:7">
      <c r="A4369" s="2">
        <f t="shared" si="424"/>
        <v>43906</v>
      </c>
      <c r="B4369" t="str">
        <f t="shared" si="423"/>
        <v>2020_03</v>
      </c>
      <c r="C4369" t="str">
        <f t="shared" si="419"/>
        <v>Mar</v>
      </c>
      <c r="D4369" t="str">
        <f t="shared" si="420"/>
        <v>2020_Mar</v>
      </c>
      <c r="E4369" s="12" t="str">
        <f t="shared" si="421"/>
        <v>16_Mar</v>
      </c>
      <c r="F4369" s="12" t="str">
        <f t="shared" si="422"/>
        <v>Mar-20</v>
      </c>
      <c r="G4369" s="12"/>
    </row>
    <row r="4370" spans="1:7">
      <c r="A4370" s="2">
        <f t="shared" si="424"/>
        <v>43907</v>
      </c>
      <c r="B4370" t="str">
        <f t="shared" si="423"/>
        <v>2020_03</v>
      </c>
      <c r="C4370" t="str">
        <f t="shared" si="419"/>
        <v>Mar</v>
      </c>
      <c r="D4370" t="str">
        <f t="shared" si="420"/>
        <v>2020_Mar</v>
      </c>
      <c r="E4370" s="12" t="str">
        <f t="shared" si="421"/>
        <v>17_Mar</v>
      </c>
      <c r="F4370" s="12" t="str">
        <f t="shared" si="422"/>
        <v>Mar-20</v>
      </c>
      <c r="G4370" s="12"/>
    </row>
    <row r="4371" spans="1:7">
      <c r="A4371" s="2">
        <f t="shared" si="424"/>
        <v>43908</v>
      </c>
      <c r="B4371" t="str">
        <f t="shared" si="423"/>
        <v>2020_03</v>
      </c>
      <c r="C4371" t="str">
        <f t="shared" si="419"/>
        <v>Mar</v>
      </c>
      <c r="D4371" t="str">
        <f t="shared" si="420"/>
        <v>2020_Mar</v>
      </c>
      <c r="E4371" s="12" t="str">
        <f t="shared" si="421"/>
        <v>18_Mar</v>
      </c>
      <c r="F4371" s="12" t="str">
        <f t="shared" si="422"/>
        <v>Mar-20</v>
      </c>
      <c r="G4371" s="12"/>
    </row>
    <row r="4372" spans="1:7">
      <c r="A4372" s="2">
        <f t="shared" si="424"/>
        <v>43909</v>
      </c>
      <c r="B4372" t="str">
        <f t="shared" si="423"/>
        <v>2020_03</v>
      </c>
      <c r="C4372" t="str">
        <f t="shared" si="419"/>
        <v>Mar</v>
      </c>
      <c r="D4372" t="str">
        <f t="shared" si="420"/>
        <v>2020_Mar</v>
      </c>
      <c r="E4372" s="12" t="str">
        <f t="shared" si="421"/>
        <v>19_Mar</v>
      </c>
      <c r="F4372" s="12" t="str">
        <f t="shared" si="422"/>
        <v>Mar-20</v>
      </c>
      <c r="G4372" s="12"/>
    </row>
    <row r="4373" spans="1:7">
      <c r="A4373" s="2">
        <f t="shared" si="424"/>
        <v>43910</v>
      </c>
      <c r="B4373" t="str">
        <f t="shared" si="423"/>
        <v>2020_03</v>
      </c>
      <c r="C4373" t="str">
        <f t="shared" si="419"/>
        <v>Mar</v>
      </c>
      <c r="D4373" t="str">
        <f t="shared" si="420"/>
        <v>2020_Mar</v>
      </c>
      <c r="E4373" s="12" t="str">
        <f t="shared" si="421"/>
        <v>20_Mar</v>
      </c>
      <c r="F4373" s="12" t="str">
        <f t="shared" si="422"/>
        <v>Mar-20</v>
      </c>
      <c r="G4373" s="12"/>
    </row>
    <row r="4374" spans="1:7">
      <c r="A4374" s="2">
        <f t="shared" si="424"/>
        <v>43911</v>
      </c>
      <c r="B4374" t="str">
        <f t="shared" si="423"/>
        <v>2020_03</v>
      </c>
      <c r="C4374" t="str">
        <f t="shared" si="419"/>
        <v>Mar</v>
      </c>
      <c r="D4374" t="str">
        <f t="shared" si="420"/>
        <v>2020_Mar</v>
      </c>
      <c r="E4374" s="12" t="str">
        <f t="shared" si="421"/>
        <v>21_Mar</v>
      </c>
      <c r="F4374" s="12" t="str">
        <f t="shared" si="422"/>
        <v>Mar-20</v>
      </c>
      <c r="G4374" s="12"/>
    </row>
    <row r="4375" spans="1:7">
      <c r="A4375" s="2">
        <f t="shared" si="424"/>
        <v>43912</v>
      </c>
      <c r="B4375" t="str">
        <f t="shared" si="423"/>
        <v>2020_03</v>
      </c>
      <c r="C4375" t="str">
        <f t="shared" si="419"/>
        <v>Mar</v>
      </c>
      <c r="D4375" t="str">
        <f t="shared" si="420"/>
        <v>2020_Mar</v>
      </c>
      <c r="E4375" s="12" t="str">
        <f t="shared" si="421"/>
        <v>22_Mar</v>
      </c>
      <c r="F4375" s="12" t="str">
        <f t="shared" si="422"/>
        <v>Mar-20</v>
      </c>
      <c r="G4375" s="12"/>
    </row>
    <row r="4376" spans="1:7">
      <c r="A4376" s="2">
        <f t="shared" si="424"/>
        <v>43913</v>
      </c>
      <c r="B4376" t="str">
        <f t="shared" si="423"/>
        <v>2020_03</v>
      </c>
      <c r="C4376" t="str">
        <f t="shared" si="419"/>
        <v>Mar</v>
      </c>
      <c r="D4376" t="str">
        <f t="shared" si="420"/>
        <v>2020_Mar</v>
      </c>
      <c r="E4376" s="12" t="str">
        <f t="shared" si="421"/>
        <v>23_Mar</v>
      </c>
      <c r="F4376" s="12" t="str">
        <f t="shared" si="422"/>
        <v>Mar-20</v>
      </c>
      <c r="G4376" s="12"/>
    </row>
    <row r="4377" spans="1:7">
      <c r="A4377" s="2">
        <f t="shared" si="424"/>
        <v>43914</v>
      </c>
      <c r="B4377" t="str">
        <f t="shared" si="423"/>
        <v>2020_03</v>
      </c>
      <c r="C4377" t="str">
        <f t="shared" si="419"/>
        <v>Mar</v>
      </c>
      <c r="D4377" t="str">
        <f t="shared" si="420"/>
        <v>2020_Mar</v>
      </c>
      <c r="E4377" s="12" t="str">
        <f t="shared" si="421"/>
        <v>24_Mar</v>
      </c>
      <c r="F4377" s="12" t="str">
        <f t="shared" si="422"/>
        <v>Mar-20</v>
      </c>
      <c r="G4377" s="12"/>
    </row>
    <row r="4378" spans="1:7">
      <c r="A4378" s="2">
        <f t="shared" si="424"/>
        <v>43915</v>
      </c>
      <c r="B4378" t="str">
        <f t="shared" si="423"/>
        <v>2020_03</v>
      </c>
      <c r="C4378" t="str">
        <f t="shared" si="419"/>
        <v>Mar</v>
      </c>
      <c r="D4378" t="str">
        <f t="shared" si="420"/>
        <v>2020_Mar</v>
      </c>
      <c r="E4378" s="12" t="str">
        <f t="shared" si="421"/>
        <v>25_Mar</v>
      </c>
      <c r="F4378" s="12" t="str">
        <f t="shared" si="422"/>
        <v>Mar-20</v>
      </c>
      <c r="G4378" s="12"/>
    </row>
    <row r="4379" spans="1:7">
      <c r="A4379" s="2">
        <f t="shared" si="424"/>
        <v>43916</v>
      </c>
      <c r="B4379" t="str">
        <f t="shared" si="423"/>
        <v>2020_03</v>
      </c>
      <c r="C4379" t="str">
        <f t="shared" si="419"/>
        <v>Mar</v>
      </c>
      <c r="D4379" t="str">
        <f t="shared" si="420"/>
        <v>2020_Mar</v>
      </c>
      <c r="E4379" s="12" t="str">
        <f t="shared" si="421"/>
        <v>26_Mar</v>
      </c>
      <c r="F4379" s="12" t="str">
        <f t="shared" si="422"/>
        <v>Mar-20</v>
      </c>
      <c r="G4379" s="12"/>
    </row>
    <row r="4380" spans="1:7">
      <c r="A4380" s="2">
        <f t="shared" si="424"/>
        <v>43917</v>
      </c>
      <c r="B4380" t="str">
        <f t="shared" si="423"/>
        <v>2020_03</v>
      </c>
      <c r="C4380" t="str">
        <f t="shared" si="419"/>
        <v>Mar</v>
      </c>
      <c r="D4380" t="str">
        <f t="shared" si="420"/>
        <v>2020_Mar</v>
      </c>
      <c r="E4380" s="12" t="str">
        <f t="shared" si="421"/>
        <v>27_Mar</v>
      </c>
      <c r="F4380" s="12" t="str">
        <f t="shared" si="422"/>
        <v>Mar-20</v>
      </c>
      <c r="G4380" s="12"/>
    </row>
    <row r="4381" spans="1:7">
      <c r="A4381" s="2">
        <f t="shared" si="424"/>
        <v>43918</v>
      </c>
      <c r="B4381" t="str">
        <f t="shared" si="423"/>
        <v>2020_03</v>
      </c>
      <c r="C4381" t="str">
        <f t="shared" si="419"/>
        <v>Mar</v>
      </c>
      <c r="D4381" t="str">
        <f t="shared" si="420"/>
        <v>2020_Mar</v>
      </c>
      <c r="E4381" s="12" t="str">
        <f t="shared" si="421"/>
        <v>28_Mar</v>
      </c>
      <c r="F4381" s="12" t="str">
        <f t="shared" si="422"/>
        <v>Mar-20</v>
      </c>
      <c r="G4381" s="12"/>
    </row>
    <row r="4382" spans="1:7">
      <c r="A4382" s="2">
        <f t="shared" si="424"/>
        <v>43919</v>
      </c>
      <c r="B4382" t="str">
        <f t="shared" si="423"/>
        <v>2020_03</v>
      </c>
      <c r="C4382" t="str">
        <f t="shared" si="419"/>
        <v>Mar</v>
      </c>
      <c r="D4382" t="str">
        <f t="shared" si="420"/>
        <v>2020_Mar</v>
      </c>
      <c r="E4382" s="12" t="str">
        <f t="shared" si="421"/>
        <v>29_Mar</v>
      </c>
      <c r="F4382" s="12" t="str">
        <f t="shared" si="422"/>
        <v>Mar-20</v>
      </c>
      <c r="G4382" s="12"/>
    </row>
    <row r="4383" spans="1:7">
      <c r="A4383" s="2">
        <f t="shared" si="424"/>
        <v>43920</v>
      </c>
      <c r="B4383" t="str">
        <f t="shared" si="423"/>
        <v>2020_03</v>
      </c>
      <c r="C4383" t="str">
        <f t="shared" si="419"/>
        <v>Mar</v>
      </c>
      <c r="D4383" t="str">
        <f t="shared" si="420"/>
        <v>2020_Mar</v>
      </c>
      <c r="E4383" s="12" t="str">
        <f t="shared" si="421"/>
        <v>30_Mar</v>
      </c>
      <c r="F4383" s="12" t="str">
        <f t="shared" si="422"/>
        <v>Mar-20</v>
      </c>
      <c r="G4383" s="12"/>
    </row>
    <row r="4384" spans="1:7">
      <c r="A4384" s="2">
        <f t="shared" si="424"/>
        <v>43921</v>
      </c>
      <c r="B4384" t="str">
        <f t="shared" si="423"/>
        <v>2020_03</v>
      </c>
      <c r="C4384" t="str">
        <f t="shared" si="419"/>
        <v>Mar</v>
      </c>
      <c r="D4384" t="str">
        <f t="shared" si="420"/>
        <v>2020_Mar</v>
      </c>
      <c r="E4384" s="12" t="str">
        <f t="shared" si="421"/>
        <v>31_Mar</v>
      </c>
      <c r="F4384" s="12" t="str">
        <f t="shared" si="422"/>
        <v>Mar-20</v>
      </c>
      <c r="G4384" s="12"/>
    </row>
    <row r="4385" spans="1:7">
      <c r="A4385" s="2">
        <f t="shared" si="424"/>
        <v>43922</v>
      </c>
      <c r="B4385" t="str">
        <f t="shared" si="423"/>
        <v>2020_04</v>
      </c>
      <c r="C4385" t="str">
        <f t="shared" si="419"/>
        <v>Apr</v>
      </c>
      <c r="D4385" t="str">
        <f t="shared" si="420"/>
        <v>2020_Apr</v>
      </c>
      <c r="E4385" s="12" t="str">
        <f t="shared" si="421"/>
        <v>01_Apr</v>
      </c>
      <c r="F4385" s="12" t="str">
        <f t="shared" si="422"/>
        <v>Apr-20</v>
      </c>
      <c r="G4385" s="12"/>
    </row>
    <row r="4386" spans="1:7">
      <c r="A4386" s="2">
        <f t="shared" si="424"/>
        <v>43923</v>
      </c>
      <c r="B4386" t="str">
        <f t="shared" si="423"/>
        <v>2020_04</v>
      </c>
      <c r="C4386" t="str">
        <f t="shared" si="419"/>
        <v>Apr</v>
      </c>
      <c r="D4386" t="str">
        <f t="shared" si="420"/>
        <v>2020_Apr</v>
      </c>
      <c r="E4386" s="12" t="str">
        <f t="shared" si="421"/>
        <v>02_Apr</v>
      </c>
      <c r="F4386" s="12" t="str">
        <f t="shared" si="422"/>
        <v>Apr-20</v>
      </c>
      <c r="G4386" s="12"/>
    </row>
    <row r="4387" spans="1:7">
      <c r="A4387" s="2">
        <f t="shared" si="424"/>
        <v>43924</v>
      </c>
      <c r="B4387" t="str">
        <f t="shared" si="423"/>
        <v>2020_04</v>
      </c>
      <c r="C4387" t="str">
        <f t="shared" si="419"/>
        <v>Apr</v>
      </c>
      <c r="D4387" t="str">
        <f t="shared" si="420"/>
        <v>2020_Apr</v>
      </c>
      <c r="E4387" s="12" t="str">
        <f t="shared" si="421"/>
        <v>03_Apr</v>
      </c>
      <c r="F4387" s="12" t="str">
        <f t="shared" si="422"/>
        <v>Apr-20</v>
      </c>
      <c r="G4387" s="12"/>
    </row>
    <row r="4388" spans="1:7">
      <c r="A4388" s="2">
        <f t="shared" si="424"/>
        <v>43925</v>
      </c>
      <c r="B4388" t="str">
        <f t="shared" si="423"/>
        <v>2020_04</v>
      </c>
      <c r="C4388" t="str">
        <f t="shared" si="419"/>
        <v>Apr</v>
      </c>
      <c r="D4388" t="str">
        <f t="shared" si="420"/>
        <v>2020_Apr</v>
      </c>
      <c r="E4388" s="12" t="str">
        <f t="shared" si="421"/>
        <v>04_Apr</v>
      </c>
      <c r="F4388" s="12" t="str">
        <f t="shared" si="422"/>
        <v>Apr-20</v>
      </c>
      <c r="G4388" s="12"/>
    </row>
    <row r="4389" spans="1:7">
      <c r="A4389" s="2">
        <f t="shared" si="424"/>
        <v>43926</v>
      </c>
      <c r="B4389" t="str">
        <f t="shared" si="423"/>
        <v>2020_04</v>
      </c>
      <c r="C4389" t="str">
        <f t="shared" si="419"/>
        <v>Apr</v>
      </c>
      <c r="D4389" t="str">
        <f t="shared" si="420"/>
        <v>2020_Apr</v>
      </c>
      <c r="E4389" s="12" t="str">
        <f t="shared" si="421"/>
        <v>05_Apr</v>
      </c>
      <c r="F4389" s="12" t="str">
        <f t="shared" si="422"/>
        <v>Apr-20</v>
      </c>
      <c r="G4389" s="12"/>
    </row>
    <row r="4390" spans="1:7">
      <c r="A4390" s="2">
        <f t="shared" si="424"/>
        <v>43927</v>
      </c>
      <c r="B4390" t="str">
        <f t="shared" si="423"/>
        <v>2020_04</v>
      </c>
      <c r="C4390" t="str">
        <f t="shared" si="419"/>
        <v>Apr</v>
      </c>
      <c r="D4390" t="str">
        <f t="shared" si="420"/>
        <v>2020_Apr</v>
      </c>
      <c r="E4390" s="12" t="str">
        <f t="shared" si="421"/>
        <v>06_Apr</v>
      </c>
      <c r="F4390" s="12" t="str">
        <f t="shared" si="422"/>
        <v>Apr-20</v>
      </c>
      <c r="G4390" s="12"/>
    </row>
    <row r="4391" spans="1:7">
      <c r="A4391" s="2">
        <f t="shared" si="424"/>
        <v>43928</v>
      </c>
      <c r="B4391" t="str">
        <f t="shared" si="423"/>
        <v>2020_04</v>
      </c>
      <c r="C4391" t="str">
        <f t="shared" si="419"/>
        <v>Apr</v>
      </c>
      <c r="D4391" t="str">
        <f t="shared" si="420"/>
        <v>2020_Apr</v>
      </c>
      <c r="E4391" s="12" t="str">
        <f t="shared" si="421"/>
        <v>07_Apr</v>
      </c>
      <c r="F4391" s="12" t="str">
        <f t="shared" si="422"/>
        <v>Apr-20</v>
      </c>
      <c r="G4391" s="12"/>
    </row>
    <row r="4392" spans="1:7">
      <c r="A4392" s="2">
        <f t="shared" si="424"/>
        <v>43929</v>
      </c>
      <c r="B4392" t="str">
        <f t="shared" si="423"/>
        <v>2020_04</v>
      </c>
      <c r="C4392" t="str">
        <f t="shared" si="419"/>
        <v>Apr</v>
      </c>
      <c r="D4392" t="str">
        <f t="shared" si="420"/>
        <v>2020_Apr</v>
      </c>
      <c r="E4392" s="12" t="str">
        <f t="shared" si="421"/>
        <v>08_Apr</v>
      </c>
      <c r="F4392" s="12" t="str">
        <f t="shared" si="422"/>
        <v>Apr-20</v>
      </c>
      <c r="G4392" s="12"/>
    </row>
    <row r="4393" spans="1:7">
      <c r="A4393" s="2">
        <f t="shared" si="424"/>
        <v>43930</v>
      </c>
      <c r="B4393" t="str">
        <f t="shared" si="423"/>
        <v>2020_04</v>
      </c>
      <c r="C4393" t="str">
        <f t="shared" si="419"/>
        <v>Apr</v>
      </c>
      <c r="D4393" t="str">
        <f t="shared" si="420"/>
        <v>2020_Apr</v>
      </c>
      <c r="E4393" s="12" t="str">
        <f t="shared" si="421"/>
        <v>09_Apr</v>
      </c>
      <c r="F4393" s="12" t="str">
        <f t="shared" si="422"/>
        <v>Apr-20</v>
      </c>
      <c r="G4393" s="12"/>
    </row>
    <row r="4394" spans="1:7">
      <c r="A4394" s="2">
        <f t="shared" si="424"/>
        <v>43931</v>
      </c>
      <c r="B4394" t="str">
        <f t="shared" si="423"/>
        <v>2020_04</v>
      </c>
      <c r="C4394" t="str">
        <f t="shared" si="419"/>
        <v>Apr</v>
      </c>
      <c r="D4394" t="str">
        <f t="shared" si="420"/>
        <v>2020_Apr</v>
      </c>
      <c r="E4394" s="12" t="str">
        <f t="shared" si="421"/>
        <v>10_Apr</v>
      </c>
      <c r="F4394" s="12" t="str">
        <f t="shared" si="422"/>
        <v>Apr-20</v>
      </c>
      <c r="G4394" s="12"/>
    </row>
    <row r="4395" spans="1:7">
      <c r="A4395" s="2">
        <f t="shared" si="424"/>
        <v>43932</v>
      </c>
      <c r="B4395" t="str">
        <f t="shared" si="423"/>
        <v>2020_04</v>
      </c>
      <c r="C4395" t="str">
        <f t="shared" si="419"/>
        <v>Apr</v>
      </c>
      <c r="D4395" t="str">
        <f t="shared" si="420"/>
        <v>2020_Apr</v>
      </c>
      <c r="E4395" s="12" t="str">
        <f t="shared" si="421"/>
        <v>11_Apr</v>
      </c>
      <c r="F4395" s="12" t="str">
        <f t="shared" si="422"/>
        <v>Apr-20</v>
      </c>
      <c r="G4395" s="12"/>
    </row>
    <row r="4396" spans="1:7">
      <c r="A4396" s="2">
        <f t="shared" si="424"/>
        <v>43933</v>
      </c>
      <c r="B4396" t="str">
        <f t="shared" si="423"/>
        <v>2020_04</v>
      </c>
      <c r="C4396" t="str">
        <f t="shared" si="419"/>
        <v>Apr</v>
      </c>
      <c r="D4396" t="str">
        <f t="shared" si="420"/>
        <v>2020_Apr</v>
      </c>
      <c r="E4396" s="12" t="str">
        <f t="shared" si="421"/>
        <v>12_Apr</v>
      </c>
      <c r="F4396" s="12" t="str">
        <f t="shared" si="422"/>
        <v>Apr-20</v>
      </c>
      <c r="G4396" s="12"/>
    </row>
    <row r="4397" spans="1:7">
      <c r="A4397" s="2">
        <f t="shared" si="424"/>
        <v>43934</v>
      </c>
      <c r="B4397" t="str">
        <f t="shared" si="423"/>
        <v>2020_04</v>
      </c>
      <c r="C4397" t="str">
        <f t="shared" si="419"/>
        <v>Apr</v>
      </c>
      <c r="D4397" t="str">
        <f t="shared" si="420"/>
        <v>2020_Apr</v>
      </c>
      <c r="E4397" s="12" t="str">
        <f t="shared" si="421"/>
        <v>13_Apr</v>
      </c>
      <c r="F4397" s="12" t="str">
        <f t="shared" si="422"/>
        <v>Apr-20</v>
      </c>
      <c r="G4397" s="12"/>
    </row>
    <row r="4398" spans="1:7">
      <c r="A4398" s="2">
        <f t="shared" si="424"/>
        <v>43935</v>
      </c>
      <c r="B4398" t="str">
        <f t="shared" si="423"/>
        <v>2020_04</v>
      </c>
      <c r="C4398" t="str">
        <f t="shared" si="419"/>
        <v>Apr</v>
      </c>
      <c r="D4398" t="str">
        <f t="shared" si="420"/>
        <v>2020_Apr</v>
      </c>
      <c r="E4398" s="12" t="str">
        <f t="shared" si="421"/>
        <v>14_Apr</v>
      </c>
      <c r="F4398" s="12" t="str">
        <f t="shared" si="422"/>
        <v>Apr-20</v>
      </c>
      <c r="G4398" s="12"/>
    </row>
    <row r="4399" spans="1:7">
      <c r="A4399" s="2">
        <f t="shared" si="424"/>
        <v>43936</v>
      </c>
      <c r="B4399" t="str">
        <f t="shared" si="423"/>
        <v>2020_04</v>
      </c>
      <c r="C4399" t="str">
        <f t="shared" si="419"/>
        <v>Apr</v>
      </c>
      <c r="D4399" t="str">
        <f t="shared" si="420"/>
        <v>2020_Apr</v>
      </c>
      <c r="E4399" s="12" t="str">
        <f t="shared" si="421"/>
        <v>15_Apr</v>
      </c>
      <c r="F4399" s="12" t="str">
        <f t="shared" si="422"/>
        <v>Apr-20</v>
      </c>
      <c r="G4399" s="12"/>
    </row>
    <row r="4400" spans="1:7">
      <c r="A4400" s="2">
        <f t="shared" si="424"/>
        <v>43937</v>
      </c>
      <c r="B4400" t="str">
        <f t="shared" si="423"/>
        <v>2020_04</v>
      </c>
      <c r="C4400" t="str">
        <f t="shared" si="419"/>
        <v>Apr</v>
      </c>
      <c r="D4400" t="str">
        <f t="shared" si="420"/>
        <v>2020_Apr</v>
      </c>
      <c r="E4400" s="12" t="str">
        <f t="shared" si="421"/>
        <v>16_Apr</v>
      </c>
      <c r="F4400" s="12" t="str">
        <f t="shared" si="422"/>
        <v>Apr-20</v>
      </c>
      <c r="G4400" s="12"/>
    </row>
    <row r="4401" spans="1:7">
      <c r="A4401" s="2">
        <f t="shared" si="424"/>
        <v>43938</v>
      </c>
      <c r="B4401" t="str">
        <f t="shared" si="423"/>
        <v>2020_04</v>
      </c>
      <c r="C4401" t="str">
        <f t="shared" si="419"/>
        <v>Apr</v>
      </c>
      <c r="D4401" t="str">
        <f t="shared" si="420"/>
        <v>2020_Apr</v>
      </c>
      <c r="E4401" s="12" t="str">
        <f t="shared" si="421"/>
        <v>17_Apr</v>
      </c>
      <c r="F4401" s="12" t="str">
        <f t="shared" si="422"/>
        <v>Apr-20</v>
      </c>
      <c r="G4401" s="12"/>
    </row>
    <row r="4402" spans="1:7">
      <c r="A4402" s="2">
        <f t="shared" si="424"/>
        <v>43939</v>
      </c>
      <c r="B4402" t="str">
        <f t="shared" si="423"/>
        <v>2020_04</v>
      </c>
      <c r="C4402" t="str">
        <f t="shared" si="419"/>
        <v>Apr</v>
      </c>
      <c r="D4402" t="str">
        <f t="shared" si="420"/>
        <v>2020_Apr</v>
      </c>
      <c r="E4402" s="12" t="str">
        <f t="shared" si="421"/>
        <v>18_Apr</v>
      </c>
      <c r="F4402" s="12" t="str">
        <f t="shared" si="422"/>
        <v>Apr-20</v>
      </c>
      <c r="G4402" s="12"/>
    </row>
    <row r="4403" spans="1:7">
      <c r="A4403" s="2">
        <f t="shared" si="424"/>
        <v>43940</v>
      </c>
      <c r="B4403" t="str">
        <f t="shared" si="423"/>
        <v>2020_04</v>
      </c>
      <c r="C4403" t="str">
        <f t="shared" si="419"/>
        <v>Apr</v>
      </c>
      <c r="D4403" t="str">
        <f t="shared" si="420"/>
        <v>2020_Apr</v>
      </c>
      <c r="E4403" s="12" t="str">
        <f t="shared" si="421"/>
        <v>19_Apr</v>
      </c>
      <c r="F4403" s="12" t="str">
        <f t="shared" si="422"/>
        <v>Apr-20</v>
      </c>
      <c r="G4403" s="12"/>
    </row>
    <row r="4404" spans="1:7">
      <c r="A4404" s="2">
        <f t="shared" si="424"/>
        <v>43941</v>
      </c>
      <c r="B4404" t="str">
        <f t="shared" si="423"/>
        <v>2020_04</v>
      </c>
      <c r="C4404" t="str">
        <f t="shared" si="419"/>
        <v>Apr</v>
      </c>
      <c r="D4404" t="str">
        <f t="shared" si="420"/>
        <v>2020_Apr</v>
      </c>
      <c r="E4404" s="12" t="str">
        <f t="shared" si="421"/>
        <v>20_Apr</v>
      </c>
      <c r="F4404" s="12" t="str">
        <f t="shared" si="422"/>
        <v>Apr-20</v>
      </c>
      <c r="G4404" s="12"/>
    </row>
    <row r="4405" spans="1:7">
      <c r="A4405" s="2">
        <f t="shared" si="424"/>
        <v>43942</v>
      </c>
      <c r="B4405" t="str">
        <f t="shared" si="423"/>
        <v>2020_04</v>
      </c>
      <c r="C4405" t="str">
        <f t="shared" si="419"/>
        <v>Apr</v>
      </c>
      <c r="D4405" t="str">
        <f t="shared" si="420"/>
        <v>2020_Apr</v>
      </c>
      <c r="E4405" s="12" t="str">
        <f t="shared" si="421"/>
        <v>21_Apr</v>
      </c>
      <c r="F4405" s="12" t="str">
        <f t="shared" si="422"/>
        <v>Apr-20</v>
      </c>
      <c r="G4405" s="12"/>
    </row>
    <row r="4406" spans="1:7">
      <c r="A4406" s="2">
        <f t="shared" si="424"/>
        <v>43943</v>
      </c>
      <c r="B4406" t="str">
        <f t="shared" si="423"/>
        <v>2020_04</v>
      </c>
      <c r="C4406" t="str">
        <f t="shared" si="419"/>
        <v>Apr</v>
      </c>
      <c r="D4406" t="str">
        <f t="shared" si="420"/>
        <v>2020_Apr</v>
      </c>
      <c r="E4406" s="12" t="str">
        <f t="shared" si="421"/>
        <v>22_Apr</v>
      </c>
      <c r="F4406" s="12" t="str">
        <f t="shared" si="422"/>
        <v>Apr-20</v>
      </c>
      <c r="G4406" s="12"/>
    </row>
    <row r="4407" spans="1:7">
      <c r="A4407" s="2">
        <f t="shared" si="424"/>
        <v>43944</v>
      </c>
      <c r="B4407" t="str">
        <f t="shared" si="423"/>
        <v>2020_04</v>
      </c>
      <c r="C4407" t="str">
        <f t="shared" si="419"/>
        <v>Apr</v>
      </c>
      <c r="D4407" t="str">
        <f t="shared" si="420"/>
        <v>2020_Apr</v>
      </c>
      <c r="E4407" s="12" t="str">
        <f t="shared" si="421"/>
        <v>23_Apr</v>
      </c>
      <c r="F4407" s="12" t="str">
        <f t="shared" si="422"/>
        <v>Apr-20</v>
      </c>
      <c r="G4407" s="12"/>
    </row>
    <row r="4408" spans="1:7">
      <c r="A4408" s="2">
        <f t="shared" si="424"/>
        <v>43945</v>
      </c>
      <c r="B4408" t="str">
        <f t="shared" si="423"/>
        <v>2020_04</v>
      </c>
      <c r="C4408" t="str">
        <f t="shared" si="419"/>
        <v>Apr</v>
      </c>
      <c r="D4408" t="str">
        <f t="shared" si="420"/>
        <v>2020_Apr</v>
      </c>
      <c r="E4408" s="12" t="str">
        <f t="shared" si="421"/>
        <v>24_Apr</v>
      </c>
      <c r="F4408" s="12" t="str">
        <f t="shared" si="422"/>
        <v>Apr-20</v>
      </c>
      <c r="G4408" s="12"/>
    </row>
    <row r="4409" spans="1:7">
      <c r="A4409" s="2">
        <f t="shared" si="424"/>
        <v>43946</v>
      </c>
      <c r="B4409" t="str">
        <f t="shared" si="423"/>
        <v>2020_04</v>
      </c>
      <c r="C4409" t="str">
        <f t="shared" si="419"/>
        <v>Apr</v>
      </c>
      <c r="D4409" t="str">
        <f t="shared" si="420"/>
        <v>2020_Apr</v>
      </c>
      <c r="E4409" s="12" t="str">
        <f t="shared" si="421"/>
        <v>25_Apr</v>
      </c>
      <c r="F4409" s="12" t="str">
        <f t="shared" si="422"/>
        <v>Apr-20</v>
      </c>
      <c r="G4409" s="12"/>
    </row>
    <row r="4410" spans="1:7">
      <c r="A4410" s="2">
        <f t="shared" si="424"/>
        <v>43947</v>
      </c>
      <c r="B4410" t="str">
        <f t="shared" si="423"/>
        <v>2020_04</v>
      </c>
      <c r="C4410" t="str">
        <f t="shared" si="419"/>
        <v>Apr</v>
      </c>
      <c r="D4410" t="str">
        <f t="shared" si="420"/>
        <v>2020_Apr</v>
      </c>
      <c r="E4410" s="12" t="str">
        <f t="shared" si="421"/>
        <v>26_Apr</v>
      </c>
      <c r="F4410" s="12" t="str">
        <f t="shared" si="422"/>
        <v>Apr-20</v>
      </c>
      <c r="G4410" s="12"/>
    </row>
    <row r="4411" spans="1:7">
      <c r="A4411" s="2">
        <f t="shared" si="424"/>
        <v>43948</v>
      </c>
      <c r="B4411" t="str">
        <f t="shared" si="423"/>
        <v>2020_04</v>
      </c>
      <c r="C4411" t="str">
        <f t="shared" si="419"/>
        <v>Apr</v>
      </c>
      <c r="D4411" t="str">
        <f t="shared" si="420"/>
        <v>2020_Apr</v>
      </c>
      <c r="E4411" s="12" t="str">
        <f t="shared" si="421"/>
        <v>27_Apr</v>
      </c>
      <c r="F4411" s="12" t="str">
        <f t="shared" si="422"/>
        <v>Apr-20</v>
      </c>
      <c r="G4411" s="12"/>
    </row>
    <row r="4412" spans="1:7">
      <c r="A4412" s="2">
        <f t="shared" si="424"/>
        <v>43949</v>
      </c>
      <c r="B4412" t="str">
        <f t="shared" si="423"/>
        <v>2020_04</v>
      </c>
      <c r="C4412" t="str">
        <f t="shared" si="419"/>
        <v>Apr</v>
      </c>
      <c r="D4412" t="str">
        <f t="shared" si="420"/>
        <v>2020_Apr</v>
      </c>
      <c r="E4412" s="12" t="str">
        <f t="shared" si="421"/>
        <v>28_Apr</v>
      </c>
      <c r="F4412" s="12" t="str">
        <f t="shared" si="422"/>
        <v>Apr-20</v>
      </c>
      <c r="G4412" s="12"/>
    </row>
    <row r="4413" spans="1:7">
      <c r="A4413" s="2">
        <f t="shared" si="424"/>
        <v>43950</v>
      </c>
      <c r="B4413" t="str">
        <f t="shared" si="423"/>
        <v>2020_04</v>
      </c>
      <c r="C4413" t="str">
        <f t="shared" si="419"/>
        <v>Apr</v>
      </c>
      <c r="D4413" t="str">
        <f t="shared" si="420"/>
        <v>2020_Apr</v>
      </c>
      <c r="E4413" s="12" t="str">
        <f t="shared" si="421"/>
        <v>29_Apr</v>
      </c>
      <c r="F4413" s="12" t="str">
        <f t="shared" si="422"/>
        <v>Apr-20</v>
      </c>
      <c r="G4413" s="12"/>
    </row>
    <row r="4414" spans="1:7">
      <c r="A4414" s="2">
        <f t="shared" si="424"/>
        <v>43951</v>
      </c>
      <c r="B4414" t="str">
        <f t="shared" si="423"/>
        <v>2020_04</v>
      </c>
      <c r="C4414" t="str">
        <f t="shared" si="419"/>
        <v>Apr</v>
      </c>
      <c r="D4414" t="str">
        <f t="shared" si="420"/>
        <v>2020_Apr</v>
      </c>
      <c r="E4414" s="12" t="str">
        <f t="shared" si="421"/>
        <v>30_Apr</v>
      </c>
      <c r="F4414" s="12" t="str">
        <f t="shared" si="422"/>
        <v>Apr-20</v>
      </c>
      <c r="G4414" s="12"/>
    </row>
    <row r="4415" spans="1:7">
      <c r="A4415" s="2">
        <f t="shared" si="424"/>
        <v>43952</v>
      </c>
      <c r="B4415" t="str">
        <f t="shared" si="423"/>
        <v>2020_05</v>
      </c>
      <c r="C4415" t="str">
        <f t="shared" si="419"/>
        <v>May</v>
      </c>
      <c r="D4415" t="str">
        <f t="shared" si="420"/>
        <v>2020_May</v>
      </c>
      <c r="E4415" s="12" t="str">
        <f t="shared" si="421"/>
        <v>01_May</v>
      </c>
      <c r="F4415" s="12" t="str">
        <f t="shared" si="422"/>
        <v>May-20</v>
      </c>
      <c r="G4415" s="12"/>
    </row>
    <row r="4416" spans="1:7">
      <c r="A4416" s="2">
        <f t="shared" si="424"/>
        <v>43953</v>
      </c>
      <c r="B4416" t="str">
        <f t="shared" si="423"/>
        <v>2020_05</v>
      </c>
      <c r="C4416" t="str">
        <f t="shared" si="419"/>
        <v>May</v>
      </c>
      <c r="D4416" t="str">
        <f t="shared" si="420"/>
        <v>2020_May</v>
      </c>
      <c r="E4416" s="12" t="str">
        <f t="shared" si="421"/>
        <v>02_May</v>
      </c>
      <c r="F4416" s="12" t="str">
        <f t="shared" si="422"/>
        <v>May-20</v>
      </c>
      <c r="G4416" s="12"/>
    </row>
    <row r="4417" spans="1:7">
      <c r="A4417" s="2">
        <f t="shared" si="424"/>
        <v>43954</v>
      </c>
      <c r="B4417" t="str">
        <f t="shared" si="423"/>
        <v>2020_05</v>
      </c>
      <c r="C4417" t="str">
        <f t="shared" si="419"/>
        <v>May</v>
      </c>
      <c r="D4417" t="str">
        <f t="shared" si="420"/>
        <v>2020_May</v>
      </c>
      <c r="E4417" s="12" t="str">
        <f t="shared" si="421"/>
        <v>03_May</v>
      </c>
      <c r="F4417" s="12" t="str">
        <f t="shared" si="422"/>
        <v>May-20</v>
      </c>
      <c r="G4417" s="12"/>
    </row>
    <row r="4418" spans="1:7">
      <c r="A4418" s="2">
        <f t="shared" si="424"/>
        <v>43955</v>
      </c>
      <c r="B4418" t="str">
        <f t="shared" si="423"/>
        <v>2020_05</v>
      </c>
      <c r="C4418" t="str">
        <f t="shared" ref="C4418:C4481" si="425">VLOOKUP(TEXT(MONTH(A4418),"00"),$H$2:$I$13,2,FALSE)</f>
        <v>May</v>
      </c>
      <c r="D4418" t="str">
        <f t="shared" si="420"/>
        <v>2020_May</v>
      </c>
      <c r="E4418" s="12" t="str">
        <f t="shared" si="421"/>
        <v>04_May</v>
      </c>
      <c r="F4418" s="12" t="str">
        <f t="shared" si="422"/>
        <v>May-20</v>
      </c>
      <c r="G4418" s="12"/>
    </row>
    <row r="4419" spans="1:7">
      <c r="A4419" s="2">
        <f t="shared" si="424"/>
        <v>43956</v>
      </c>
      <c r="B4419" t="str">
        <f t="shared" si="423"/>
        <v>2020_05</v>
      </c>
      <c r="C4419" t="str">
        <f t="shared" si="425"/>
        <v>May</v>
      </c>
      <c r="D4419" t="str">
        <f t="shared" ref="D4419:D4482" si="426">TEXT(YEAR(A4419),"0000")&amp;"_"&amp;C4419</f>
        <v>2020_May</v>
      </c>
      <c r="E4419" s="12" t="str">
        <f t="shared" ref="E4419:E4482" si="427">VLOOKUP(DAY(A4419),$G$2:$H$32,2,FALSE)&amp;"_"&amp;C4419</f>
        <v>05_May</v>
      </c>
      <c r="F4419" s="12" t="str">
        <f t="shared" si="422"/>
        <v>May-20</v>
      </c>
      <c r="G4419" s="12"/>
    </row>
    <row r="4420" spans="1:7">
      <c r="A4420" s="2">
        <f t="shared" si="424"/>
        <v>43957</v>
      </c>
      <c r="B4420" t="str">
        <f t="shared" si="423"/>
        <v>2020_05</v>
      </c>
      <c r="C4420" t="str">
        <f t="shared" si="425"/>
        <v>May</v>
      </c>
      <c r="D4420" t="str">
        <f t="shared" si="426"/>
        <v>2020_May</v>
      </c>
      <c r="E4420" s="12" t="str">
        <f t="shared" si="427"/>
        <v>06_May</v>
      </c>
      <c r="F4420" s="12" t="str">
        <f t="shared" ref="F4420:F4483" si="428">C4420&amp;"-"&amp;RIGHT(YEAR(A4420),2)</f>
        <v>May-20</v>
      </c>
      <c r="G4420" s="12"/>
    </row>
    <row r="4421" spans="1:7">
      <c r="A4421" s="2">
        <f t="shared" si="424"/>
        <v>43958</v>
      </c>
      <c r="B4421" t="str">
        <f t="shared" si="423"/>
        <v>2020_05</v>
      </c>
      <c r="C4421" t="str">
        <f t="shared" si="425"/>
        <v>May</v>
      </c>
      <c r="D4421" t="str">
        <f t="shared" si="426"/>
        <v>2020_May</v>
      </c>
      <c r="E4421" s="12" t="str">
        <f t="shared" si="427"/>
        <v>07_May</v>
      </c>
      <c r="F4421" s="12" t="str">
        <f t="shared" si="428"/>
        <v>May-20</v>
      </c>
      <c r="G4421" s="12"/>
    </row>
    <row r="4422" spans="1:7">
      <c r="A4422" s="2">
        <f t="shared" si="424"/>
        <v>43959</v>
      </c>
      <c r="B4422" t="str">
        <f t="shared" si="423"/>
        <v>2020_05</v>
      </c>
      <c r="C4422" t="str">
        <f t="shared" si="425"/>
        <v>May</v>
      </c>
      <c r="D4422" t="str">
        <f t="shared" si="426"/>
        <v>2020_May</v>
      </c>
      <c r="E4422" s="12" t="str">
        <f t="shared" si="427"/>
        <v>08_May</v>
      </c>
      <c r="F4422" s="12" t="str">
        <f t="shared" si="428"/>
        <v>May-20</v>
      </c>
      <c r="G4422" s="12"/>
    </row>
    <row r="4423" spans="1:7">
      <c r="A4423" s="2">
        <f t="shared" si="424"/>
        <v>43960</v>
      </c>
      <c r="B4423" t="str">
        <f t="shared" si="423"/>
        <v>2020_05</v>
      </c>
      <c r="C4423" t="str">
        <f t="shared" si="425"/>
        <v>May</v>
      </c>
      <c r="D4423" t="str">
        <f t="shared" si="426"/>
        <v>2020_May</v>
      </c>
      <c r="E4423" s="12" t="str">
        <f t="shared" si="427"/>
        <v>09_May</v>
      </c>
      <c r="F4423" s="12" t="str">
        <f t="shared" si="428"/>
        <v>May-20</v>
      </c>
      <c r="G4423" s="12"/>
    </row>
    <row r="4424" spans="1:7">
      <c r="A4424" s="2">
        <f t="shared" si="424"/>
        <v>43961</v>
      </c>
      <c r="B4424" t="str">
        <f t="shared" si="423"/>
        <v>2020_05</v>
      </c>
      <c r="C4424" t="str">
        <f t="shared" si="425"/>
        <v>May</v>
      </c>
      <c r="D4424" t="str">
        <f t="shared" si="426"/>
        <v>2020_May</v>
      </c>
      <c r="E4424" s="12" t="str">
        <f t="shared" si="427"/>
        <v>10_May</v>
      </c>
      <c r="F4424" s="12" t="str">
        <f t="shared" si="428"/>
        <v>May-20</v>
      </c>
      <c r="G4424" s="12"/>
    </row>
    <row r="4425" spans="1:7">
      <c r="A4425" s="2">
        <f t="shared" si="424"/>
        <v>43962</v>
      </c>
      <c r="B4425" t="str">
        <f t="shared" si="423"/>
        <v>2020_05</v>
      </c>
      <c r="C4425" t="str">
        <f t="shared" si="425"/>
        <v>May</v>
      </c>
      <c r="D4425" t="str">
        <f t="shared" si="426"/>
        <v>2020_May</v>
      </c>
      <c r="E4425" s="12" t="str">
        <f t="shared" si="427"/>
        <v>11_May</v>
      </c>
      <c r="F4425" s="12" t="str">
        <f t="shared" si="428"/>
        <v>May-20</v>
      </c>
      <c r="G4425" s="12"/>
    </row>
    <row r="4426" spans="1:7">
      <c r="A4426" s="2">
        <f t="shared" si="424"/>
        <v>43963</v>
      </c>
      <c r="B4426" t="str">
        <f t="shared" si="423"/>
        <v>2020_05</v>
      </c>
      <c r="C4426" t="str">
        <f t="shared" si="425"/>
        <v>May</v>
      </c>
      <c r="D4426" t="str">
        <f t="shared" si="426"/>
        <v>2020_May</v>
      </c>
      <c r="E4426" s="12" t="str">
        <f t="shared" si="427"/>
        <v>12_May</v>
      </c>
      <c r="F4426" s="12" t="str">
        <f t="shared" si="428"/>
        <v>May-20</v>
      </c>
      <c r="G4426" s="12"/>
    </row>
    <row r="4427" spans="1:7">
      <c r="A4427" s="2">
        <f t="shared" si="424"/>
        <v>43964</v>
      </c>
      <c r="B4427" t="str">
        <f t="shared" ref="B4427:B4490" si="429">TEXT(YEAR(A4427),"0000")&amp;"_"&amp;TEXT(MONTH(A4427),"00")</f>
        <v>2020_05</v>
      </c>
      <c r="C4427" t="str">
        <f t="shared" si="425"/>
        <v>May</v>
      </c>
      <c r="D4427" t="str">
        <f t="shared" si="426"/>
        <v>2020_May</v>
      </c>
      <c r="E4427" s="12" t="str">
        <f t="shared" si="427"/>
        <v>13_May</v>
      </c>
      <c r="F4427" s="12" t="str">
        <f t="shared" si="428"/>
        <v>May-20</v>
      </c>
      <c r="G4427" s="12"/>
    </row>
    <row r="4428" spans="1:7">
      <c r="A4428" s="2">
        <f t="shared" ref="A4428:A4491" si="430">A4427+1</f>
        <v>43965</v>
      </c>
      <c r="B4428" t="str">
        <f t="shared" si="429"/>
        <v>2020_05</v>
      </c>
      <c r="C4428" t="str">
        <f t="shared" si="425"/>
        <v>May</v>
      </c>
      <c r="D4428" t="str">
        <f t="shared" si="426"/>
        <v>2020_May</v>
      </c>
      <c r="E4428" s="12" t="str">
        <f t="shared" si="427"/>
        <v>14_May</v>
      </c>
      <c r="F4428" s="12" t="str">
        <f t="shared" si="428"/>
        <v>May-20</v>
      </c>
      <c r="G4428" s="12"/>
    </row>
    <row r="4429" spans="1:7">
      <c r="A4429" s="2">
        <f t="shared" si="430"/>
        <v>43966</v>
      </c>
      <c r="B4429" t="str">
        <f t="shared" si="429"/>
        <v>2020_05</v>
      </c>
      <c r="C4429" t="str">
        <f t="shared" si="425"/>
        <v>May</v>
      </c>
      <c r="D4429" t="str">
        <f t="shared" si="426"/>
        <v>2020_May</v>
      </c>
      <c r="E4429" s="12" t="str">
        <f t="shared" si="427"/>
        <v>15_May</v>
      </c>
      <c r="F4429" s="12" t="str">
        <f t="shared" si="428"/>
        <v>May-20</v>
      </c>
      <c r="G4429" s="12"/>
    </row>
    <row r="4430" spans="1:7">
      <c r="A4430" s="2">
        <f t="shared" si="430"/>
        <v>43967</v>
      </c>
      <c r="B4430" t="str">
        <f t="shared" si="429"/>
        <v>2020_05</v>
      </c>
      <c r="C4430" t="str">
        <f t="shared" si="425"/>
        <v>May</v>
      </c>
      <c r="D4430" t="str">
        <f t="shared" si="426"/>
        <v>2020_May</v>
      </c>
      <c r="E4430" s="12" t="str">
        <f t="shared" si="427"/>
        <v>16_May</v>
      </c>
      <c r="F4430" s="12" t="str">
        <f t="shared" si="428"/>
        <v>May-20</v>
      </c>
      <c r="G4430" s="12"/>
    </row>
    <row r="4431" spans="1:7">
      <c r="A4431" s="2">
        <f t="shared" si="430"/>
        <v>43968</v>
      </c>
      <c r="B4431" t="str">
        <f t="shared" si="429"/>
        <v>2020_05</v>
      </c>
      <c r="C4431" t="str">
        <f t="shared" si="425"/>
        <v>May</v>
      </c>
      <c r="D4431" t="str">
        <f t="shared" si="426"/>
        <v>2020_May</v>
      </c>
      <c r="E4431" s="12" t="str">
        <f t="shared" si="427"/>
        <v>17_May</v>
      </c>
      <c r="F4431" s="12" t="str">
        <f t="shared" si="428"/>
        <v>May-20</v>
      </c>
      <c r="G4431" s="12"/>
    </row>
    <row r="4432" spans="1:7">
      <c r="A4432" s="2">
        <f t="shared" si="430"/>
        <v>43969</v>
      </c>
      <c r="B4432" t="str">
        <f t="shared" si="429"/>
        <v>2020_05</v>
      </c>
      <c r="C4432" t="str">
        <f t="shared" si="425"/>
        <v>May</v>
      </c>
      <c r="D4432" t="str">
        <f t="shared" si="426"/>
        <v>2020_May</v>
      </c>
      <c r="E4432" s="12" t="str">
        <f t="shared" si="427"/>
        <v>18_May</v>
      </c>
      <c r="F4432" s="12" t="str">
        <f t="shared" si="428"/>
        <v>May-20</v>
      </c>
      <c r="G4432" s="12"/>
    </row>
    <row r="4433" spans="1:7">
      <c r="A4433" s="2">
        <f t="shared" si="430"/>
        <v>43970</v>
      </c>
      <c r="B4433" t="str">
        <f t="shared" si="429"/>
        <v>2020_05</v>
      </c>
      <c r="C4433" t="str">
        <f t="shared" si="425"/>
        <v>May</v>
      </c>
      <c r="D4433" t="str">
        <f t="shared" si="426"/>
        <v>2020_May</v>
      </c>
      <c r="E4433" s="12" t="str">
        <f t="shared" si="427"/>
        <v>19_May</v>
      </c>
      <c r="F4433" s="12" t="str">
        <f t="shared" si="428"/>
        <v>May-20</v>
      </c>
      <c r="G4433" s="12"/>
    </row>
    <row r="4434" spans="1:7">
      <c r="A4434" s="2">
        <f t="shared" si="430"/>
        <v>43971</v>
      </c>
      <c r="B4434" t="str">
        <f t="shared" si="429"/>
        <v>2020_05</v>
      </c>
      <c r="C4434" t="str">
        <f t="shared" si="425"/>
        <v>May</v>
      </c>
      <c r="D4434" t="str">
        <f t="shared" si="426"/>
        <v>2020_May</v>
      </c>
      <c r="E4434" s="12" t="str">
        <f t="shared" si="427"/>
        <v>20_May</v>
      </c>
      <c r="F4434" s="12" t="str">
        <f t="shared" si="428"/>
        <v>May-20</v>
      </c>
      <c r="G4434" s="12"/>
    </row>
    <row r="4435" spans="1:7">
      <c r="A4435" s="2">
        <f t="shared" si="430"/>
        <v>43972</v>
      </c>
      <c r="B4435" t="str">
        <f t="shared" si="429"/>
        <v>2020_05</v>
      </c>
      <c r="C4435" t="str">
        <f t="shared" si="425"/>
        <v>May</v>
      </c>
      <c r="D4435" t="str">
        <f t="shared" si="426"/>
        <v>2020_May</v>
      </c>
      <c r="E4435" s="12" t="str">
        <f t="shared" si="427"/>
        <v>21_May</v>
      </c>
      <c r="F4435" s="12" t="str">
        <f t="shared" si="428"/>
        <v>May-20</v>
      </c>
      <c r="G4435" s="12"/>
    </row>
    <row r="4436" spans="1:7">
      <c r="A4436" s="2">
        <f t="shared" si="430"/>
        <v>43973</v>
      </c>
      <c r="B4436" t="str">
        <f t="shared" si="429"/>
        <v>2020_05</v>
      </c>
      <c r="C4436" t="str">
        <f t="shared" si="425"/>
        <v>May</v>
      </c>
      <c r="D4436" t="str">
        <f t="shared" si="426"/>
        <v>2020_May</v>
      </c>
      <c r="E4436" s="12" t="str">
        <f t="shared" si="427"/>
        <v>22_May</v>
      </c>
      <c r="F4436" s="12" t="str">
        <f t="shared" si="428"/>
        <v>May-20</v>
      </c>
      <c r="G4436" s="12"/>
    </row>
    <row r="4437" spans="1:7">
      <c r="A4437" s="2">
        <f t="shared" si="430"/>
        <v>43974</v>
      </c>
      <c r="B4437" t="str">
        <f t="shared" si="429"/>
        <v>2020_05</v>
      </c>
      <c r="C4437" t="str">
        <f t="shared" si="425"/>
        <v>May</v>
      </c>
      <c r="D4437" t="str">
        <f t="shared" si="426"/>
        <v>2020_May</v>
      </c>
      <c r="E4437" s="12" t="str">
        <f t="shared" si="427"/>
        <v>23_May</v>
      </c>
      <c r="F4437" s="12" t="str">
        <f t="shared" si="428"/>
        <v>May-20</v>
      </c>
      <c r="G4437" s="12"/>
    </row>
    <row r="4438" spans="1:7">
      <c r="A4438" s="2">
        <f t="shared" si="430"/>
        <v>43975</v>
      </c>
      <c r="B4438" t="str">
        <f t="shared" si="429"/>
        <v>2020_05</v>
      </c>
      <c r="C4438" t="str">
        <f t="shared" si="425"/>
        <v>May</v>
      </c>
      <c r="D4438" t="str">
        <f t="shared" si="426"/>
        <v>2020_May</v>
      </c>
      <c r="E4438" s="12" t="str">
        <f t="shared" si="427"/>
        <v>24_May</v>
      </c>
      <c r="F4438" s="12" t="str">
        <f t="shared" si="428"/>
        <v>May-20</v>
      </c>
      <c r="G4438" s="12"/>
    </row>
    <row r="4439" spans="1:7">
      <c r="A4439" s="2">
        <f t="shared" si="430"/>
        <v>43976</v>
      </c>
      <c r="B4439" t="str">
        <f t="shared" si="429"/>
        <v>2020_05</v>
      </c>
      <c r="C4439" t="str">
        <f t="shared" si="425"/>
        <v>May</v>
      </c>
      <c r="D4439" t="str">
        <f t="shared" si="426"/>
        <v>2020_May</v>
      </c>
      <c r="E4439" s="12" t="str">
        <f t="shared" si="427"/>
        <v>25_May</v>
      </c>
      <c r="F4439" s="12" t="str">
        <f t="shared" si="428"/>
        <v>May-20</v>
      </c>
      <c r="G4439" s="12"/>
    </row>
    <row r="4440" spans="1:7">
      <c r="A4440" s="2">
        <f t="shared" si="430"/>
        <v>43977</v>
      </c>
      <c r="B4440" t="str">
        <f t="shared" si="429"/>
        <v>2020_05</v>
      </c>
      <c r="C4440" t="str">
        <f t="shared" si="425"/>
        <v>May</v>
      </c>
      <c r="D4440" t="str">
        <f t="shared" si="426"/>
        <v>2020_May</v>
      </c>
      <c r="E4440" s="12" t="str">
        <f t="shared" si="427"/>
        <v>26_May</v>
      </c>
      <c r="F4440" s="12" t="str">
        <f t="shared" si="428"/>
        <v>May-20</v>
      </c>
      <c r="G4440" s="12"/>
    </row>
    <row r="4441" spans="1:7">
      <c r="A4441" s="2">
        <f t="shared" si="430"/>
        <v>43978</v>
      </c>
      <c r="B4441" t="str">
        <f t="shared" si="429"/>
        <v>2020_05</v>
      </c>
      <c r="C4441" t="str">
        <f t="shared" si="425"/>
        <v>May</v>
      </c>
      <c r="D4441" t="str">
        <f t="shared" si="426"/>
        <v>2020_May</v>
      </c>
      <c r="E4441" s="12" t="str">
        <f t="shared" si="427"/>
        <v>27_May</v>
      </c>
      <c r="F4441" s="12" t="str">
        <f t="shared" si="428"/>
        <v>May-20</v>
      </c>
      <c r="G4441" s="12"/>
    </row>
    <row r="4442" spans="1:7">
      <c r="A4442" s="2">
        <f t="shared" si="430"/>
        <v>43979</v>
      </c>
      <c r="B4442" t="str">
        <f t="shared" si="429"/>
        <v>2020_05</v>
      </c>
      <c r="C4442" t="str">
        <f t="shared" si="425"/>
        <v>May</v>
      </c>
      <c r="D4442" t="str">
        <f t="shared" si="426"/>
        <v>2020_May</v>
      </c>
      <c r="E4442" s="12" t="str">
        <f t="shared" si="427"/>
        <v>28_May</v>
      </c>
      <c r="F4442" s="12" t="str">
        <f t="shared" si="428"/>
        <v>May-20</v>
      </c>
      <c r="G4442" s="12"/>
    </row>
    <row r="4443" spans="1:7">
      <c r="A4443" s="2">
        <f t="shared" si="430"/>
        <v>43980</v>
      </c>
      <c r="B4443" t="str">
        <f t="shared" si="429"/>
        <v>2020_05</v>
      </c>
      <c r="C4443" t="str">
        <f t="shared" si="425"/>
        <v>May</v>
      </c>
      <c r="D4443" t="str">
        <f t="shared" si="426"/>
        <v>2020_May</v>
      </c>
      <c r="E4443" s="12" t="str">
        <f t="shared" si="427"/>
        <v>29_May</v>
      </c>
      <c r="F4443" s="12" t="str">
        <f t="shared" si="428"/>
        <v>May-20</v>
      </c>
      <c r="G4443" s="12"/>
    </row>
    <row r="4444" spans="1:7">
      <c r="A4444" s="2">
        <f t="shared" si="430"/>
        <v>43981</v>
      </c>
      <c r="B4444" t="str">
        <f t="shared" si="429"/>
        <v>2020_05</v>
      </c>
      <c r="C4444" t="str">
        <f t="shared" si="425"/>
        <v>May</v>
      </c>
      <c r="D4444" t="str">
        <f t="shared" si="426"/>
        <v>2020_May</v>
      </c>
      <c r="E4444" s="12" t="str">
        <f t="shared" si="427"/>
        <v>30_May</v>
      </c>
      <c r="F4444" s="12" t="str">
        <f t="shared" si="428"/>
        <v>May-20</v>
      </c>
      <c r="G4444" s="12"/>
    </row>
    <row r="4445" spans="1:7">
      <c r="A4445" s="2">
        <f t="shared" si="430"/>
        <v>43982</v>
      </c>
      <c r="B4445" t="str">
        <f t="shared" si="429"/>
        <v>2020_05</v>
      </c>
      <c r="C4445" t="str">
        <f t="shared" si="425"/>
        <v>May</v>
      </c>
      <c r="D4445" t="str">
        <f t="shared" si="426"/>
        <v>2020_May</v>
      </c>
      <c r="E4445" s="12" t="str">
        <f t="shared" si="427"/>
        <v>31_May</v>
      </c>
      <c r="F4445" s="12" t="str">
        <f t="shared" si="428"/>
        <v>May-20</v>
      </c>
      <c r="G4445" s="12"/>
    </row>
    <row r="4446" spans="1:7">
      <c r="A4446" s="2">
        <f t="shared" si="430"/>
        <v>43983</v>
      </c>
      <c r="B4446" t="str">
        <f t="shared" si="429"/>
        <v>2020_06</v>
      </c>
      <c r="C4446" t="str">
        <f t="shared" si="425"/>
        <v>Jun</v>
      </c>
      <c r="D4446" t="str">
        <f t="shared" si="426"/>
        <v>2020_Jun</v>
      </c>
      <c r="E4446" s="12" t="str">
        <f t="shared" si="427"/>
        <v>01_Jun</v>
      </c>
      <c r="F4446" s="12" t="str">
        <f t="shared" si="428"/>
        <v>Jun-20</v>
      </c>
      <c r="G4446" s="12"/>
    </row>
    <row r="4447" spans="1:7">
      <c r="A4447" s="2">
        <f t="shared" si="430"/>
        <v>43984</v>
      </c>
      <c r="B4447" t="str">
        <f t="shared" si="429"/>
        <v>2020_06</v>
      </c>
      <c r="C4447" t="str">
        <f t="shared" si="425"/>
        <v>Jun</v>
      </c>
      <c r="D4447" t="str">
        <f t="shared" si="426"/>
        <v>2020_Jun</v>
      </c>
      <c r="E4447" s="12" t="str">
        <f t="shared" si="427"/>
        <v>02_Jun</v>
      </c>
      <c r="F4447" s="12" t="str">
        <f t="shared" si="428"/>
        <v>Jun-20</v>
      </c>
      <c r="G4447" s="12"/>
    </row>
    <row r="4448" spans="1:7">
      <c r="A4448" s="2">
        <f t="shared" si="430"/>
        <v>43985</v>
      </c>
      <c r="B4448" t="str">
        <f t="shared" si="429"/>
        <v>2020_06</v>
      </c>
      <c r="C4448" t="str">
        <f t="shared" si="425"/>
        <v>Jun</v>
      </c>
      <c r="D4448" t="str">
        <f t="shared" si="426"/>
        <v>2020_Jun</v>
      </c>
      <c r="E4448" s="12" t="str">
        <f t="shared" si="427"/>
        <v>03_Jun</v>
      </c>
      <c r="F4448" s="12" t="str">
        <f t="shared" si="428"/>
        <v>Jun-20</v>
      </c>
      <c r="G4448" s="12"/>
    </row>
    <row r="4449" spans="1:7">
      <c r="A4449" s="2">
        <f t="shared" si="430"/>
        <v>43986</v>
      </c>
      <c r="B4449" t="str">
        <f t="shared" si="429"/>
        <v>2020_06</v>
      </c>
      <c r="C4449" t="str">
        <f t="shared" si="425"/>
        <v>Jun</v>
      </c>
      <c r="D4449" t="str">
        <f t="shared" si="426"/>
        <v>2020_Jun</v>
      </c>
      <c r="E4449" s="12" t="str">
        <f t="shared" si="427"/>
        <v>04_Jun</v>
      </c>
      <c r="F4449" s="12" t="str">
        <f t="shared" si="428"/>
        <v>Jun-20</v>
      </c>
      <c r="G4449" s="12"/>
    </row>
    <row r="4450" spans="1:7">
      <c r="A4450" s="2">
        <f t="shared" si="430"/>
        <v>43987</v>
      </c>
      <c r="B4450" t="str">
        <f t="shared" si="429"/>
        <v>2020_06</v>
      </c>
      <c r="C4450" t="str">
        <f t="shared" si="425"/>
        <v>Jun</v>
      </c>
      <c r="D4450" t="str">
        <f t="shared" si="426"/>
        <v>2020_Jun</v>
      </c>
      <c r="E4450" s="12" t="str">
        <f t="shared" si="427"/>
        <v>05_Jun</v>
      </c>
      <c r="F4450" s="12" t="str">
        <f t="shared" si="428"/>
        <v>Jun-20</v>
      </c>
      <c r="G4450" s="12"/>
    </row>
    <row r="4451" spans="1:7">
      <c r="A4451" s="2">
        <f t="shared" si="430"/>
        <v>43988</v>
      </c>
      <c r="B4451" t="str">
        <f t="shared" si="429"/>
        <v>2020_06</v>
      </c>
      <c r="C4451" t="str">
        <f t="shared" si="425"/>
        <v>Jun</v>
      </c>
      <c r="D4451" t="str">
        <f t="shared" si="426"/>
        <v>2020_Jun</v>
      </c>
      <c r="E4451" s="12" t="str">
        <f t="shared" si="427"/>
        <v>06_Jun</v>
      </c>
      <c r="F4451" s="12" t="str">
        <f t="shared" si="428"/>
        <v>Jun-20</v>
      </c>
      <c r="G4451" s="12"/>
    </row>
    <row r="4452" spans="1:7">
      <c r="A4452" s="2">
        <f t="shared" si="430"/>
        <v>43989</v>
      </c>
      <c r="B4452" t="str">
        <f t="shared" si="429"/>
        <v>2020_06</v>
      </c>
      <c r="C4452" t="str">
        <f t="shared" si="425"/>
        <v>Jun</v>
      </c>
      <c r="D4452" t="str">
        <f t="shared" si="426"/>
        <v>2020_Jun</v>
      </c>
      <c r="E4452" s="12" t="str">
        <f t="shared" si="427"/>
        <v>07_Jun</v>
      </c>
      <c r="F4452" s="12" t="str">
        <f t="shared" si="428"/>
        <v>Jun-20</v>
      </c>
      <c r="G4452" s="12"/>
    </row>
    <row r="4453" spans="1:7">
      <c r="A4453" s="2">
        <f t="shared" si="430"/>
        <v>43990</v>
      </c>
      <c r="B4453" t="str">
        <f t="shared" si="429"/>
        <v>2020_06</v>
      </c>
      <c r="C4453" t="str">
        <f t="shared" si="425"/>
        <v>Jun</v>
      </c>
      <c r="D4453" t="str">
        <f t="shared" si="426"/>
        <v>2020_Jun</v>
      </c>
      <c r="E4453" s="12" t="str">
        <f t="shared" si="427"/>
        <v>08_Jun</v>
      </c>
      <c r="F4453" s="12" t="str">
        <f t="shared" si="428"/>
        <v>Jun-20</v>
      </c>
      <c r="G4453" s="12"/>
    </row>
    <row r="4454" spans="1:7">
      <c r="A4454" s="2">
        <f t="shared" si="430"/>
        <v>43991</v>
      </c>
      <c r="B4454" t="str">
        <f t="shared" si="429"/>
        <v>2020_06</v>
      </c>
      <c r="C4454" t="str">
        <f t="shared" si="425"/>
        <v>Jun</v>
      </c>
      <c r="D4454" t="str">
        <f t="shared" si="426"/>
        <v>2020_Jun</v>
      </c>
      <c r="E4454" s="12" t="str">
        <f t="shared" si="427"/>
        <v>09_Jun</v>
      </c>
      <c r="F4454" s="12" t="str">
        <f t="shared" si="428"/>
        <v>Jun-20</v>
      </c>
      <c r="G4454" s="12"/>
    </row>
    <row r="4455" spans="1:7">
      <c r="A4455" s="2">
        <f t="shared" si="430"/>
        <v>43992</v>
      </c>
      <c r="B4455" t="str">
        <f t="shared" si="429"/>
        <v>2020_06</v>
      </c>
      <c r="C4455" t="str">
        <f t="shared" si="425"/>
        <v>Jun</v>
      </c>
      <c r="D4455" t="str">
        <f t="shared" si="426"/>
        <v>2020_Jun</v>
      </c>
      <c r="E4455" s="12" t="str">
        <f t="shared" si="427"/>
        <v>10_Jun</v>
      </c>
      <c r="F4455" s="12" t="str">
        <f t="shared" si="428"/>
        <v>Jun-20</v>
      </c>
      <c r="G4455" s="12"/>
    </row>
    <row r="4456" spans="1:7">
      <c r="A4456" s="2">
        <f t="shared" si="430"/>
        <v>43993</v>
      </c>
      <c r="B4456" t="str">
        <f t="shared" si="429"/>
        <v>2020_06</v>
      </c>
      <c r="C4456" t="str">
        <f t="shared" si="425"/>
        <v>Jun</v>
      </c>
      <c r="D4456" t="str">
        <f t="shared" si="426"/>
        <v>2020_Jun</v>
      </c>
      <c r="E4456" s="12" t="str">
        <f t="shared" si="427"/>
        <v>11_Jun</v>
      </c>
      <c r="F4456" s="12" t="str">
        <f t="shared" si="428"/>
        <v>Jun-20</v>
      </c>
      <c r="G4456" s="12"/>
    </row>
    <row r="4457" spans="1:7">
      <c r="A4457" s="2">
        <f t="shared" si="430"/>
        <v>43994</v>
      </c>
      <c r="B4457" t="str">
        <f t="shared" si="429"/>
        <v>2020_06</v>
      </c>
      <c r="C4457" t="str">
        <f t="shared" si="425"/>
        <v>Jun</v>
      </c>
      <c r="D4457" t="str">
        <f t="shared" si="426"/>
        <v>2020_Jun</v>
      </c>
      <c r="E4457" s="12" t="str">
        <f t="shared" si="427"/>
        <v>12_Jun</v>
      </c>
      <c r="F4457" s="12" t="str">
        <f t="shared" si="428"/>
        <v>Jun-20</v>
      </c>
      <c r="G4457" s="12"/>
    </row>
    <row r="4458" spans="1:7">
      <c r="A4458" s="2">
        <f t="shared" si="430"/>
        <v>43995</v>
      </c>
      <c r="B4458" t="str">
        <f t="shared" si="429"/>
        <v>2020_06</v>
      </c>
      <c r="C4458" t="str">
        <f t="shared" si="425"/>
        <v>Jun</v>
      </c>
      <c r="D4458" t="str">
        <f t="shared" si="426"/>
        <v>2020_Jun</v>
      </c>
      <c r="E4458" s="12" t="str">
        <f t="shared" si="427"/>
        <v>13_Jun</v>
      </c>
      <c r="F4458" s="12" t="str">
        <f t="shared" si="428"/>
        <v>Jun-20</v>
      </c>
      <c r="G4458" s="12"/>
    </row>
    <row r="4459" spans="1:7">
      <c r="A4459" s="2">
        <f t="shared" si="430"/>
        <v>43996</v>
      </c>
      <c r="B4459" t="str">
        <f t="shared" si="429"/>
        <v>2020_06</v>
      </c>
      <c r="C4459" t="str">
        <f t="shared" si="425"/>
        <v>Jun</v>
      </c>
      <c r="D4459" t="str">
        <f t="shared" si="426"/>
        <v>2020_Jun</v>
      </c>
      <c r="E4459" s="12" t="str">
        <f t="shared" si="427"/>
        <v>14_Jun</v>
      </c>
      <c r="F4459" s="12" t="str">
        <f t="shared" si="428"/>
        <v>Jun-20</v>
      </c>
      <c r="G4459" s="12"/>
    </row>
    <row r="4460" spans="1:7">
      <c r="A4460" s="2">
        <f t="shared" si="430"/>
        <v>43997</v>
      </c>
      <c r="B4460" t="str">
        <f t="shared" si="429"/>
        <v>2020_06</v>
      </c>
      <c r="C4460" t="str">
        <f t="shared" si="425"/>
        <v>Jun</v>
      </c>
      <c r="D4460" t="str">
        <f t="shared" si="426"/>
        <v>2020_Jun</v>
      </c>
      <c r="E4460" s="12" t="str">
        <f t="shared" si="427"/>
        <v>15_Jun</v>
      </c>
      <c r="F4460" s="12" t="str">
        <f t="shared" si="428"/>
        <v>Jun-20</v>
      </c>
      <c r="G4460" s="12"/>
    </row>
    <row r="4461" spans="1:7">
      <c r="A4461" s="2">
        <f t="shared" si="430"/>
        <v>43998</v>
      </c>
      <c r="B4461" t="str">
        <f t="shared" si="429"/>
        <v>2020_06</v>
      </c>
      <c r="C4461" t="str">
        <f t="shared" si="425"/>
        <v>Jun</v>
      </c>
      <c r="D4461" t="str">
        <f t="shared" si="426"/>
        <v>2020_Jun</v>
      </c>
      <c r="E4461" s="12" t="str">
        <f t="shared" si="427"/>
        <v>16_Jun</v>
      </c>
      <c r="F4461" s="12" t="str">
        <f t="shared" si="428"/>
        <v>Jun-20</v>
      </c>
      <c r="G4461" s="12"/>
    </row>
    <row r="4462" spans="1:7">
      <c r="A4462" s="2">
        <f t="shared" si="430"/>
        <v>43999</v>
      </c>
      <c r="B4462" t="str">
        <f t="shared" si="429"/>
        <v>2020_06</v>
      </c>
      <c r="C4462" t="str">
        <f t="shared" si="425"/>
        <v>Jun</v>
      </c>
      <c r="D4462" t="str">
        <f t="shared" si="426"/>
        <v>2020_Jun</v>
      </c>
      <c r="E4462" s="12" t="str">
        <f t="shared" si="427"/>
        <v>17_Jun</v>
      </c>
      <c r="F4462" s="12" t="str">
        <f t="shared" si="428"/>
        <v>Jun-20</v>
      </c>
      <c r="G4462" s="12"/>
    </row>
    <row r="4463" spans="1:7">
      <c r="A4463" s="2">
        <f t="shared" si="430"/>
        <v>44000</v>
      </c>
      <c r="B4463" t="str">
        <f t="shared" si="429"/>
        <v>2020_06</v>
      </c>
      <c r="C4463" t="str">
        <f t="shared" si="425"/>
        <v>Jun</v>
      </c>
      <c r="D4463" t="str">
        <f t="shared" si="426"/>
        <v>2020_Jun</v>
      </c>
      <c r="E4463" s="12" t="str">
        <f t="shared" si="427"/>
        <v>18_Jun</v>
      </c>
      <c r="F4463" s="12" t="str">
        <f t="shared" si="428"/>
        <v>Jun-20</v>
      </c>
      <c r="G4463" s="12"/>
    </row>
    <row r="4464" spans="1:7">
      <c r="A4464" s="2">
        <f t="shared" si="430"/>
        <v>44001</v>
      </c>
      <c r="B4464" t="str">
        <f t="shared" si="429"/>
        <v>2020_06</v>
      </c>
      <c r="C4464" t="str">
        <f t="shared" si="425"/>
        <v>Jun</v>
      </c>
      <c r="D4464" t="str">
        <f t="shared" si="426"/>
        <v>2020_Jun</v>
      </c>
      <c r="E4464" s="12" t="str">
        <f t="shared" si="427"/>
        <v>19_Jun</v>
      </c>
      <c r="F4464" s="12" t="str">
        <f t="shared" si="428"/>
        <v>Jun-20</v>
      </c>
      <c r="G4464" s="12"/>
    </row>
    <row r="4465" spans="1:7">
      <c r="A4465" s="2">
        <f t="shared" si="430"/>
        <v>44002</v>
      </c>
      <c r="B4465" t="str">
        <f t="shared" si="429"/>
        <v>2020_06</v>
      </c>
      <c r="C4465" t="str">
        <f t="shared" si="425"/>
        <v>Jun</v>
      </c>
      <c r="D4465" t="str">
        <f t="shared" si="426"/>
        <v>2020_Jun</v>
      </c>
      <c r="E4465" s="12" t="str">
        <f t="shared" si="427"/>
        <v>20_Jun</v>
      </c>
      <c r="F4465" s="12" t="str">
        <f t="shared" si="428"/>
        <v>Jun-20</v>
      </c>
      <c r="G4465" s="12"/>
    </row>
    <row r="4466" spans="1:7">
      <c r="A4466" s="2">
        <f t="shared" si="430"/>
        <v>44003</v>
      </c>
      <c r="B4466" t="str">
        <f t="shared" si="429"/>
        <v>2020_06</v>
      </c>
      <c r="C4466" t="str">
        <f t="shared" si="425"/>
        <v>Jun</v>
      </c>
      <c r="D4466" t="str">
        <f t="shared" si="426"/>
        <v>2020_Jun</v>
      </c>
      <c r="E4466" s="12" t="str">
        <f t="shared" si="427"/>
        <v>21_Jun</v>
      </c>
      <c r="F4466" s="12" t="str">
        <f t="shared" si="428"/>
        <v>Jun-20</v>
      </c>
      <c r="G4466" s="12"/>
    </row>
    <row r="4467" spans="1:7">
      <c r="A4467" s="2">
        <f t="shared" si="430"/>
        <v>44004</v>
      </c>
      <c r="B4467" t="str">
        <f t="shared" si="429"/>
        <v>2020_06</v>
      </c>
      <c r="C4467" t="str">
        <f t="shared" si="425"/>
        <v>Jun</v>
      </c>
      <c r="D4467" t="str">
        <f t="shared" si="426"/>
        <v>2020_Jun</v>
      </c>
      <c r="E4467" s="12" t="str">
        <f t="shared" si="427"/>
        <v>22_Jun</v>
      </c>
      <c r="F4467" s="12" t="str">
        <f t="shared" si="428"/>
        <v>Jun-20</v>
      </c>
      <c r="G4467" s="12"/>
    </row>
    <row r="4468" spans="1:7">
      <c r="A4468" s="2">
        <f t="shared" si="430"/>
        <v>44005</v>
      </c>
      <c r="B4468" t="str">
        <f t="shared" si="429"/>
        <v>2020_06</v>
      </c>
      <c r="C4468" t="str">
        <f t="shared" si="425"/>
        <v>Jun</v>
      </c>
      <c r="D4468" t="str">
        <f t="shared" si="426"/>
        <v>2020_Jun</v>
      </c>
      <c r="E4468" s="12" t="str">
        <f t="shared" si="427"/>
        <v>23_Jun</v>
      </c>
      <c r="F4468" s="12" t="str">
        <f t="shared" si="428"/>
        <v>Jun-20</v>
      </c>
      <c r="G4468" s="12"/>
    </row>
    <row r="4469" spans="1:7">
      <c r="A4469" s="2">
        <f t="shared" si="430"/>
        <v>44006</v>
      </c>
      <c r="B4469" t="str">
        <f t="shared" si="429"/>
        <v>2020_06</v>
      </c>
      <c r="C4469" t="str">
        <f t="shared" si="425"/>
        <v>Jun</v>
      </c>
      <c r="D4469" t="str">
        <f t="shared" si="426"/>
        <v>2020_Jun</v>
      </c>
      <c r="E4469" s="12" t="str">
        <f t="shared" si="427"/>
        <v>24_Jun</v>
      </c>
      <c r="F4469" s="12" t="str">
        <f t="shared" si="428"/>
        <v>Jun-20</v>
      </c>
      <c r="G4469" s="12"/>
    </row>
    <row r="4470" spans="1:7">
      <c r="A4470" s="2">
        <f t="shared" si="430"/>
        <v>44007</v>
      </c>
      <c r="B4470" t="str">
        <f t="shared" si="429"/>
        <v>2020_06</v>
      </c>
      <c r="C4470" t="str">
        <f t="shared" si="425"/>
        <v>Jun</v>
      </c>
      <c r="D4470" t="str">
        <f t="shared" si="426"/>
        <v>2020_Jun</v>
      </c>
      <c r="E4470" s="12" t="str">
        <f t="shared" si="427"/>
        <v>25_Jun</v>
      </c>
      <c r="F4470" s="12" t="str">
        <f t="shared" si="428"/>
        <v>Jun-20</v>
      </c>
      <c r="G4470" s="12"/>
    </row>
    <row r="4471" spans="1:7">
      <c r="A4471" s="2">
        <f t="shared" si="430"/>
        <v>44008</v>
      </c>
      <c r="B4471" t="str">
        <f t="shared" si="429"/>
        <v>2020_06</v>
      </c>
      <c r="C4471" t="str">
        <f t="shared" si="425"/>
        <v>Jun</v>
      </c>
      <c r="D4471" t="str">
        <f t="shared" si="426"/>
        <v>2020_Jun</v>
      </c>
      <c r="E4471" s="12" t="str">
        <f t="shared" si="427"/>
        <v>26_Jun</v>
      </c>
      <c r="F4471" s="12" t="str">
        <f t="shared" si="428"/>
        <v>Jun-20</v>
      </c>
      <c r="G4471" s="12"/>
    </row>
    <row r="4472" spans="1:7">
      <c r="A4472" s="2">
        <f t="shared" si="430"/>
        <v>44009</v>
      </c>
      <c r="B4472" t="str">
        <f t="shared" si="429"/>
        <v>2020_06</v>
      </c>
      <c r="C4472" t="str">
        <f t="shared" si="425"/>
        <v>Jun</v>
      </c>
      <c r="D4472" t="str">
        <f t="shared" si="426"/>
        <v>2020_Jun</v>
      </c>
      <c r="E4472" s="12" t="str">
        <f t="shared" si="427"/>
        <v>27_Jun</v>
      </c>
      <c r="F4472" s="12" t="str">
        <f t="shared" si="428"/>
        <v>Jun-20</v>
      </c>
      <c r="G4472" s="12"/>
    </row>
    <row r="4473" spans="1:7">
      <c r="A4473" s="2">
        <f t="shared" si="430"/>
        <v>44010</v>
      </c>
      <c r="B4473" t="str">
        <f t="shared" si="429"/>
        <v>2020_06</v>
      </c>
      <c r="C4473" t="str">
        <f t="shared" si="425"/>
        <v>Jun</v>
      </c>
      <c r="D4473" t="str">
        <f t="shared" si="426"/>
        <v>2020_Jun</v>
      </c>
      <c r="E4473" s="12" t="str">
        <f t="shared" si="427"/>
        <v>28_Jun</v>
      </c>
      <c r="F4473" s="12" t="str">
        <f t="shared" si="428"/>
        <v>Jun-20</v>
      </c>
      <c r="G4473" s="12"/>
    </row>
    <row r="4474" spans="1:7">
      <c r="A4474" s="2">
        <f t="shared" si="430"/>
        <v>44011</v>
      </c>
      <c r="B4474" t="str">
        <f t="shared" si="429"/>
        <v>2020_06</v>
      </c>
      <c r="C4474" t="str">
        <f t="shared" si="425"/>
        <v>Jun</v>
      </c>
      <c r="D4474" t="str">
        <f t="shared" si="426"/>
        <v>2020_Jun</v>
      </c>
      <c r="E4474" s="12" t="str">
        <f t="shared" si="427"/>
        <v>29_Jun</v>
      </c>
      <c r="F4474" s="12" t="str">
        <f t="shared" si="428"/>
        <v>Jun-20</v>
      </c>
      <c r="G4474" s="12"/>
    </row>
    <row r="4475" spans="1:7">
      <c r="A4475" s="2">
        <f t="shared" si="430"/>
        <v>44012</v>
      </c>
      <c r="B4475" t="str">
        <f t="shared" si="429"/>
        <v>2020_06</v>
      </c>
      <c r="C4475" t="str">
        <f t="shared" si="425"/>
        <v>Jun</v>
      </c>
      <c r="D4475" t="str">
        <f t="shared" si="426"/>
        <v>2020_Jun</v>
      </c>
      <c r="E4475" s="12" t="str">
        <f t="shared" si="427"/>
        <v>30_Jun</v>
      </c>
      <c r="F4475" s="12" t="str">
        <f t="shared" si="428"/>
        <v>Jun-20</v>
      </c>
      <c r="G4475" s="12"/>
    </row>
    <row r="4476" spans="1:7">
      <c r="A4476" s="2">
        <f t="shared" si="430"/>
        <v>44013</v>
      </c>
      <c r="B4476" t="str">
        <f t="shared" si="429"/>
        <v>2020_07</v>
      </c>
      <c r="C4476" t="str">
        <f t="shared" si="425"/>
        <v>Jul</v>
      </c>
      <c r="D4476" t="str">
        <f t="shared" si="426"/>
        <v>2020_Jul</v>
      </c>
      <c r="E4476" s="12" t="str">
        <f t="shared" si="427"/>
        <v>01_Jul</v>
      </c>
      <c r="F4476" s="12" t="str">
        <f t="shared" si="428"/>
        <v>Jul-20</v>
      </c>
      <c r="G4476" s="12"/>
    </row>
    <row r="4477" spans="1:7">
      <c r="A4477" s="2">
        <f t="shared" si="430"/>
        <v>44014</v>
      </c>
      <c r="B4477" t="str">
        <f t="shared" si="429"/>
        <v>2020_07</v>
      </c>
      <c r="C4477" t="str">
        <f t="shared" si="425"/>
        <v>Jul</v>
      </c>
      <c r="D4477" t="str">
        <f t="shared" si="426"/>
        <v>2020_Jul</v>
      </c>
      <c r="E4477" s="12" t="str">
        <f t="shared" si="427"/>
        <v>02_Jul</v>
      </c>
      <c r="F4477" s="12" t="str">
        <f t="shared" si="428"/>
        <v>Jul-20</v>
      </c>
      <c r="G4477" s="12"/>
    </row>
    <row r="4478" spans="1:7">
      <c r="A4478" s="2">
        <f t="shared" si="430"/>
        <v>44015</v>
      </c>
      <c r="B4478" t="str">
        <f t="shared" si="429"/>
        <v>2020_07</v>
      </c>
      <c r="C4478" t="str">
        <f t="shared" si="425"/>
        <v>Jul</v>
      </c>
      <c r="D4478" t="str">
        <f t="shared" si="426"/>
        <v>2020_Jul</v>
      </c>
      <c r="E4478" s="12" t="str">
        <f t="shared" si="427"/>
        <v>03_Jul</v>
      </c>
      <c r="F4478" s="12" t="str">
        <f t="shared" si="428"/>
        <v>Jul-20</v>
      </c>
      <c r="G4478" s="12"/>
    </row>
    <row r="4479" spans="1:7">
      <c r="A4479" s="2">
        <f t="shared" si="430"/>
        <v>44016</v>
      </c>
      <c r="B4479" t="str">
        <f t="shared" si="429"/>
        <v>2020_07</v>
      </c>
      <c r="C4479" t="str">
        <f t="shared" si="425"/>
        <v>Jul</v>
      </c>
      <c r="D4479" t="str">
        <f t="shared" si="426"/>
        <v>2020_Jul</v>
      </c>
      <c r="E4479" s="12" t="str">
        <f t="shared" si="427"/>
        <v>04_Jul</v>
      </c>
      <c r="F4479" s="12" t="str">
        <f t="shared" si="428"/>
        <v>Jul-20</v>
      </c>
      <c r="G4479" s="12"/>
    </row>
    <row r="4480" spans="1:7">
      <c r="A4480" s="2">
        <f t="shared" si="430"/>
        <v>44017</v>
      </c>
      <c r="B4480" t="str">
        <f t="shared" si="429"/>
        <v>2020_07</v>
      </c>
      <c r="C4480" t="str">
        <f t="shared" si="425"/>
        <v>Jul</v>
      </c>
      <c r="D4480" t="str">
        <f t="shared" si="426"/>
        <v>2020_Jul</v>
      </c>
      <c r="E4480" s="12" t="str">
        <f t="shared" si="427"/>
        <v>05_Jul</v>
      </c>
      <c r="F4480" s="12" t="str">
        <f t="shared" si="428"/>
        <v>Jul-20</v>
      </c>
      <c r="G4480" s="12"/>
    </row>
    <row r="4481" spans="1:7">
      <c r="A4481" s="2">
        <f t="shared" si="430"/>
        <v>44018</v>
      </c>
      <c r="B4481" t="str">
        <f t="shared" si="429"/>
        <v>2020_07</v>
      </c>
      <c r="C4481" t="str">
        <f t="shared" si="425"/>
        <v>Jul</v>
      </c>
      <c r="D4481" t="str">
        <f t="shared" si="426"/>
        <v>2020_Jul</v>
      </c>
      <c r="E4481" s="12" t="str">
        <f t="shared" si="427"/>
        <v>06_Jul</v>
      </c>
      <c r="F4481" s="12" t="str">
        <f t="shared" si="428"/>
        <v>Jul-20</v>
      </c>
      <c r="G4481" s="12"/>
    </row>
    <row r="4482" spans="1:7">
      <c r="A4482" s="2">
        <f t="shared" si="430"/>
        <v>44019</v>
      </c>
      <c r="B4482" t="str">
        <f t="shared" si="429"/>
        <v>2020_07</v>
      </c>
      <c r="C4482" t="str">
        <f t="shared" ref="C4482:C4545" si="431">VLOOKUP(TEXT(MONTH(A4482),"00"),$H$2:$I$13,2,FALSE)</f>
        <v>Jul</v>
      </c>
      <c r="D4482" t="str">
        <f t="shared" si="426"/>
        <v>2020_Jul</v>
      </c>
      <c r="E4482" s="12" t="str">
        <f t="shared" si="427"/>
        <v>07_Jul</v>
      </c>
      <c r="F4482" s="12" t="str">
        <f t="shared" si="428"/>
        <v>Jul-20</v>
      </c>
      <c r="G4482" s="12"/>
    </row>
    <row r="4483" spans="1:7">
      <c r="A4483" s="2">
        <f t="shared" si="430"/>
        <v>44020</v>
      </c>
      <c r="B4483" t="str">
        <f t="shared" si="429"/>
        <v>2020_07</v>
      </c>
      <c r="C4483" t="str">
        <f t="shared" si="431"/>
        <v>Jul</v>
      </c>
      <c r="D4483" t="str">
        <f t="shared" ref="D4483:D4546" si="432">TEXT(YEAR(A4483),"0000")&amp;"_"&amp;C4483</f>
        <v>2020_Jul</v>
      </c>
      <c r="E4483" s="12" t="str">
        <f t="shared" ref="E4483:E4546" si="433">VLOOKUP(DAY(A4483),$G$2:$H$32,2,FALSE)&amp;"_"&amp;C4483</f>
        <v>08_Jul</v>
      </c>
      <c r="F4483" s="12" t="str">
        <f t="shared" si="428"/>
        <v>Jul-20</v>
      </c>
      <c r="G4483" s="12"/>
    </row>
    <row r="4484" spans="1:7">
      <c r="A4484" s="2">
        <f t="shared" si="430"/>
        <v>44021</v>
      </c>
      <c r="B4484" t="str">
        <f t="shared" si="429"/>
        <v>2020_07</v>
      </c>
      <c r="C4484" t="str">
        <f t="shared" si="431"/>
        <v>Jul</v>
      </c>
      <c r="D4484" t="str">
        <f t="shared" si="432"/>
        <v>2020_Jul</v>
      </c>
      <c r="E4484" s="12" t="str">
        <f t="shared" si="433"/>
        <v>09_Jul</v>
      </c>
      <c r="F4484" s="12" t="str">
        <f t="shared" ref="F4484:F4547" si="434">C4484&amp;"-"&amp;RIGHT(YEAR(A4484),2)</f>
        <v>Jul-20</v>
      </c>
      <c r="G4484" s="12"/>
    </row>
    <row r="4485" spans="1:7">
      <c r="A4485" s="2">
        <f t="shared" si="430"/>
        <v>44022</v>
      </c>
      <c r="B4485" t="str">
        <f t="shared" si="429"/>
        <v>2020_07</v>
      </c>
      <c r="C4485" t="str">
        <f t="shared" si="431"/>
        <v>Jul</v>
      </c>
      <c r="D4485" t="str">
        <f t="shared" si="432"/>
        <v>2020_Jul</v>
      </c>
      <c r="E4485" s="12" t="str">
        <f t="shared" si="433"/>
        <v>10_Jul</v>
      </c>
      <c r="F4485" s="12" t="str">
        <f t="shared" si="434"/>
        <v>Jul-20</v>
      </c>
      <c r="G4485" s="12"/>
    </row>
    <row r="4486" spans="1:7">
      <c r="A4486" s="2">
        <f t="shared" si="430"/>
        <v>44023</v>
      </c>
      <c r="B4486" t="str">
        <f t="shared" si="429"/>
        <v>2020_07</v>
      </c>
      <c r="C4486" t="str">
        <f t="shared" si="431"/>
        <v>Jul</v>
      </c>
      <c r="D4486" t="str">
        <f t="shared" si="432"/>
        <v>2020_Jul</v>
      </c>
      <c r="E4486" s="12" t="str">
        <f t="shared" si="433"/>
        <v>11_Jul</v>
      </c>
      <c r="F4486" s="12" t="str">
        <f t="shared" si="434"/>
        <v>Jul-20</v>
      </c>
      <c r="G4486" s="12"/>
    </row>
    <row r="4487" spans="1:7">
      <c r="A4487" s="2">
        <f t="shared" si="430"/>
        <v>44024</v>
      </c>
      <c r="B4487" t="str">
        <f t="shared" si="429"/>
        <v>2020_07</v>
      </c>
      <c r="C4487" t="str">
        <f t="shared" si="431"/>
        <v>Jul</v>
      </c>
      <c r="D4487" t="str">
        <f t="shared" si="432"/>
        <v>2020_Jul</v>
      </c>
      <c r="E4487" s="12" t="str">
        <f t="shared" si="433"/>
        <v>12_Jul</v>
      </c>
      <c r="F4487" s="12" t="str">
        <f t="shared" si="434"/>
        <v>Jul-20</v>
      </c>
      <c r="G4487" s="12"/>
    </row>
    <row r="4488" spans="1:7">
      <c r="A4488" s="2">
        <f t="shared" si="430"/>
        <v>44025</v>
      </c>
      <c r="B4488" t="str">
        <f t="shared" si="429"/>
        <v>2020_07</v>
      </c>
      <c r="C4488" t="str">
        <f t="shared" si="431"/>
        <v>Jul</v>
      </c>
      <c r="D4488" t="str">
        <f t="shared" si="432"/>
        <v>2020_Jul</v>
      </c>
      <c r="E4488" s="12" t="str">
        <f t="shared" si="433"/>
        <v>13_Jul</v>
      </c>
      <c r="F4488" s="12" t="str">
        <f t="shared" si="434"/>
        <v>Jul-20</v>
      </c>
      <c r="G4488" s="12"/>
    </row>
    <row r="4489" spans="1:7">
      <c r="A4489" s="2">
        <f t="shared" si="430"/>
        <v>44026</v>
      </c>
      <c r="B4489" t="str">
        <f t="shared" si="429"/>
        <v>2020_07</v>
      </c>
      <c r="C4489" t="str">
        <f t="shared" si="431"/>
        <v>Jul</v>
      </c>
      <c r="D4489" t="str">
        <f t="shared" si="432"/>
        <v>2020_Jul</v>
      </c>
      <c r="E4489" s="12" t="str">
        <f t="shared" si="433"/>
        <v>14_Jul</v>
      </c>
      <c r="F4489" s="12" t="str">
        <f t="shared" si="434"/>
        <v>Jul-20</v>
      </c>
      <c r="G4489" s="12"/>
    </row>
    <row r="4490" spans="1:7">
      <c r="A4490" s="2">
        <f t="shared" si="430"/>
        <v>44027</v>
      </c>
      <c r="B4490" t="str">
        <f t="shared" si="429"/>
        <v>2020_07</v>
      </c>
      <c r="C4490" t="str">
        <f t="shared" si="431"/>
        <v>Jul</v>
      </c>
      <c r="D4490" t="str">
        <f t="shared" si="432"/>
        <v>2020_Jul</v>
      </c>
      <c r="E4490" s="12" t="str">
        <f t="shared" si="433"/>
        <v>15_Jul</v>
      </c>
      <c r="F4490" s="12" t="str">
        <f t="shared" si="434"/>
        <v>Jul-20</v>
      </c>
      <c r="G4490" s="12"/>
    </row>
    <row r="4491" spans="1:7">
      <c r="A4491" s="2">
        <f t="shared" si="430"/>
        <v>44028</v>
      </c>
      <c r="B4491" t="str">
        <f t="shared" ref="B4491:B4554" si="435">TEXT(YEAR(A4491),"0000")&amp;"_"&amp;TEXT(MONTH(A4491),"00")</f>
        <v>2020_07</v>
      </c>
      <c r="C4491" t="str">
        <f t="shared" si="431"/>
        <v>Jul</v>
      </c>
      <c r="D4491" t="str">
        <f t="shared" si="432"/>
        <v>2020_Jul</v>
      </c>
      <c r="E4491" s="12" t="str">
        <f t="shared" si="433"/>
        <v>16_Jul</v>
      </c>
      <c r="F4491" s="12" t="str">
        <f t="shared" si="434"/>
        <v>Jul-20</v>
      </c>
      <c r="G4491" s="12"/>
    </row>
    <row r="4492" spans="1:7">
      <c r="A4492" s="2">
        <f t="shared" ref="A4492:A4555" si="436">A4491+1</f>
        <v>44029</v>
      </c>
      <c r="B4492" t="str">
        <f t="shared" si="435"/>
        <v>2020_07</v>
      </c>
      <c r="C4492" t="str">
        <f t="shared" si="431"/>
        <v>Jul</v>
      </c>
      <c r="D4492" t="str">
        <f t="shared" si="432"/>
        <v>2020_Jul</v>
      </c>
      <c r="E4492" s="12" t="str">
        <f t="shared" si="433"/>
        <v>17_Jul</v>
      </c>
      <c r="F4492" s="12" t="str">
        <f t="shared" si="434"/>
        <v>Jul-20</v>
      </c>
      <c r="G4492" s="12"/>
    </row>
    <row r="4493" spans="1:7">
      <c r="A4493" s="2">
        <f t="shared" si="436"/>
        <v>44030</v>
      </c>
      <c r="B4493" t="str">
        <f t="shared" si="435"/>
        <v>2020_07</v>
      </c>
      <c r="C4493" t="str">
        <f t="shared" si="431"/>
        <v>Jul</v>
      </c>
      <c r="D4493" t="str">
        <f t="shared" si="432"/>
        <v>2020_Jul</v>
      </c>
      <c r="E4493" s="12" t="str">
        <f t="shared" si="433"/>
        <v>18_Jul</v>
      </c>
      <c r="F4493" s="12" t="str">
        <f t="shared" si="434"/>
        <v>Jul-20</v>
      </c>
      <c r="G4493" s="12"/>
    </row>
    <row r="4494" spans="1:7">
      <c r="A4494" s="2">
        <f t="shared" si="436"/>
        <v>44031</v>
      </c>
      <c r="B4494" t="str">
        <f t="shared" si="435"/>
        <v>2020_07</v>
      </c>
      <c r="C4494" t="str">
        <f t="shared" si="431"/>
        <v>Jul</v>
      </c>
      <c r="D4494" t="str">
        <f t="shared" si="432"/>
        <v>2020_Jul</v>
      </c>
      <c r="E4494" s="12" t="str">
        <f t="shared" si="433"/>
        <v>19_Jul</v>
      </c>
      <c r="F4494" s="12" t="str">
        <f t="shared" si="434"/>
        <v>Jul-20</v>
      </c>
      <c r="G4494" s="12"/>
    </row>
    <row r="4495" spans="1:7">
      <c r="A4495" s="2">
        <f t="shared" si="436"/>
        <v>44032</v>
      </c>
      <c r="B4495" t="str">
        <f t="shared" si="435"/>
        <v>2020_07</v>
      </c>
      <c r="C4495" t="str">
        <f t="shared" si="431"/>
        <v>Jul</v>
      </c>
      <c r="D4495" t="str">
        <f t="shared" si="432"/>
        <v>2020_Jul</v>
      </c>
      <c r="E4495" s="12" t="str">
        <f t="shared" si="433"/>
        <v>20_Jul</v>
      </c>
      <c r="F4495" s="12" t="str">
        <f t="shared" si="434"/>
        <v>Jul-20</v>
      </c>
      <c r="G4495" s="12"/>
    </row>
    <row r="4496" spans="1:7">
      <c r="A4496" s="2">
        <f t="shared" si="436"/>
        <v>44033</v>
      </c>
      <c r="B4496" t="str">
        <f t="shared" si="435"/>
        <v>2020_07</v>
      </c>
      <c r="C4496" t="str">
        <f t="shared" si="431"/>
        <v>Jul</v>
      </c>
      <c r="D4496" t="str">
        <f t="shared" si="432"/>
        <v>2020_Jul</v>
      </c>
      <c r="E4496" s="12" t="str">
        <f t="shared" si="433"/>
        <v>21_Jul</v>
      </c>
      <c r="F4496" s="12" t="str">
        <f t="shared" si="434"/>
        <v>Jul-20</v>
      </c>
      <c r="G4496" s="12"/>
    </row>
    <row r="4497" spans="1:7">
      <c r="A4497" s="2">
        <f t="shared" si="436"/>
        <v>44034</v>
      </c>
      <c r="B4497" t="str">
        <f t="shared" si="435"/>
        <v>2020_07</v>
      </c>
      <c r="C4497" t="str">
        <f t="shared" si="431"/>
        <v>Jul</v>
      </c>
      <c r="D4497" t="str">
        <f t="shared" si="432"/>
        <v>2020_Jul</v>
      </c>
      <c r="E4497" s="12" t="str">
        <f t="shared" si="433"/>
        <v>22_Jul</v>
      </c>
      <c r="F4497" s="12" t="str">
        <f t="shared" si="434"/>
        <v>Jul-20</v>
      </c>
      <c r="G4497" s="12"/>
    </row>
    <row r="4498" spans="1:7">
      <c r="A4498" s="2">
        <f t="shared" si="436"/>
        <v>44035</v>
      </c>
      <c r="B4498" t="str">
        <f t="shared" si="435"/>
        <v>2020_07</v>
      </c>
      <c r="C4498" t="str">
        <f t="shared" si="431"/>
        <v>Jul</v>
      </c>
      <c r="D4498" t="str">
        <f t="shared" si="432"/>
        <v>2020_Jul</v>
      </c>
      <c r="E4498" s="12" t="str">
        <f t="shared" si="433"/>
        <v>23_Jul</v>
      </c>
      <c r="F4498" s="12" t="str">
        <f t="shared" si="434"/>
        <v>Jul-20</v>
      </c>
      <c r="G4498" s="12"/>
    </row>
    <row r="4499" spans="1:7">
      <c r="A4499" s="2">
        <f t="shared" si="436"/>
        <v>44036</v>
      </c>
      <c r="B4499" t="str">
        <f t="shared" si="435"/>
        <v>2020_07</v>
      </c>
      <c r="C4499" t="str">
        <f t="shared" si="431"/>
        <v>Jul</v>
      </c>
      <c r="D4499" t="str">
        <f t="shared" si="432"/>
        <v>2020_Jul</v>
      </c>
      <c r="E4499" s="12" t="str">
        <f t="shared" si="433"/>
        <v>24_Jul</v>
      </c>
      <c r="F4499" s="12" t="str">
        <f t="shared" si="434"/>
        <v>Jul-20</v>
      </c>
      <c r="G4499" s="12"/>
    </row>
    <row r="4500" spans="1:7">
      <c r="A4500" s="2">
        <f t="shared" si="436"/>
        <v>44037</v>
      </c>
      <c r="B4500" t="str">
        <f t="shared" si="435"/>
        <v>2020_07</v>
      </c>
      <c r="C4500" t="str">
        <f t="shared" si="431"/>
        <v>Jul</v>
      </c>
      <c r="D4500" t="str">
        <f t="shared" si="432"/>
        <v>2020_Jul</v>
      </c>
      <c r="E4500" s="12" t="str">
        <f t="shared" si="433"/>
        <v>25_Jul</v>
      </c>
      <c r="F4500" s="12" t="str">
        <f t="shared" si="434"/>
        <v>Jul-20</v>
      </c>
      <c r="G4500" s="12"/>
    </row>
    <row r="4501" spans="1:7">
      <c r="A4501" s="2">
        <f t="shared" si="436"/>
        <v>44038</v>
      </c>
      <c r="B4501" t="str">
        <f t="shared" si="435"/>
        <v>2020_07</v>
      </c>
      <c r="C4501" t="str">
        <f t="shared" si="431"/>
        <v>Jul</v>
      </c>
      <c r="D4501" t="str">
        <f t="shared" si="432"/>
        <v>2020_Jul</v>
      </c>
      <c r="E4501" s="12" t="str">
        <f t="shared" si="433"/>
        <v>26_Jul</v>
      </c>
      <c r="F4501" s="12" t="str">
        <f t="shared" si="434"/>
        <v>Jul-20</v>
      </c>
      <c r="G4501" s="12"/>
    </row>
    <row r="4502" spans="1:7">
      <c r="A4502" s="2">
        <f t="shared" si="436"/>
        <v>44039</v>
      </c>
      <c r="B4502" t="str">
        <f t="shared" si="435"/>
        <v>2020_07</v>
      </c>
      <c r="C4502" t="str">
        <f t="shared" si="431"/>
        <v>Jul</v>
      </c>
      <c r="D4502" t="str">
        <f t="shared" si="432"/>
        <v>2020_Jul</v>
      </c>
      <c r="E4502" s="12" t="str">
        <f t="shared" si="433"/>
        <v>27_Jul</v>
      </c>
      <c r="F4502" s="12" t="str">
        <f t="shared" si="434"/>
        <v>Jul-20</v>
      </c>
      <c r="G4502" s="12"/>
    </row>
    <row r="4503" spans="1:7">
      <c r="A4503" s="2">
        <f t="shared" si="436"/>
        <v>44040</v>
      </c>
      <c r="B4503" t="str">
        <f t="shared" si="435"/>
        <v>2020_07</v>
      </c>
      <c r="C4503" t="str">
        <f t="shared" si="431"/>
        <v>Jul</v>
      </c>
      <c r="D4503" t="str">
        <f t="shared" si="432"/>
        <v>2020_Jul</v>
      </c>
      <c r="E4503" s="12" t="str">
        <f t="shared" si="433"/>
        <v>28_Jul</v>
      </c>
      <c r="F4503" s="12" t="str">
        <f t="shared" si="434"/>
        <v>Jul-20</v>
      </c>
      <c r="G4503" s="12"/>
    </row>
    <row r="4504" spans="1:7">
      <c r="A4504" s="2">
        <f t="shared" si="436"/>
        <v>44041</v>
      </c>
      <c r="B4504" t="str">
        <f t="shared" si="435"/>
        <v>2020_07</v>
      </c>
      <c r="C4504" t="str">
        <f t="shared" si="431"/>
        <v>Jul</v>
      </c>
      <c r="D4504" t="str">
        <f t="shared" si="432"/>
        <v>2020_Jul</v>
      </c>
      <c r="E4504" s="12" t="str">
        <f t="shared" si="433"/>
        <v>29_Jul</v>
      </c>
      <c r="F4504" s="12" t="str">
        <f t="shared" si="434"/>
        <v>Jul-20</v>
      </c>
      <c r="G4504" s="12"/>
    </row>
    <row r="4505" spans="1:7">
      <c r="A4505" s="2">
        <f t="shared" si="436"/>
        <v>44042</v>
      </c>
      <c r="B4505" t="str">
        <f t="shared" si="435"/>
        <v>2020_07</v>
      </c>
      <c r="C4505" t="str">
        <f t="shared" si="431"/>
        <v>Jul</v>
      </c>
      <c r="D4505" t="str">
        <f t="shared" si="432"/>
        <v>2020_Jul</v>
      </c>
      <c r="E4505" s="12" t="str">
        <f t="shared" si="433"/>
        <v>30_Jul</v>
      </c>
      <c r="F4505" s="12" t="str">
        <f t="shared" si="434"/>
        <v>Jul-20</v>
      </c>
      <c r="G4505" s="12"/>
    </row>
    <row r="4506" spans="1:7">
      <c r="A4506" s="2">
        <f t="shared" si="436"/>
        <v>44043</v>
      </c>
      <c r="B4506" t="str">
        <f t="shared" si="435"/>
        <v>2020_07</v>
      </c>
      <c r="C4506" t="str">
        <f t="shared" si="431"/>
        <v>Jul</v>
      </c>
      <c r="D4506" t="str">
        <f t="shared" si="432"/>
        <v>2020_Jul</v>
      </c>
      <c r="E4506" s="12" t="str">
        <f t="shared" si="433"/>
        <v>31_Jul</v>
      </c>
      <c r="F4506" s="12" t="str">
        <f t="shared" si="434"/>
        <v>Jul-20</v>
      </c>
      <c r="G4506" s="12"/>
    </row>
    <row r="4507" spans="1:7">
      <c r="A4507" s="2">
        <f t="shared" si="436"/>
        <v>44044</v>
      </c>
      <c r="B4507" t="str">
        <f t="shared" si="435"/>
        <v>2020_08</v>
      </c>
      <c r="C4507" t="str">
        <f t="shared" si="431"/>
        <v>Aug</v>
      </c>
      <c r="D4507" t="str">
        <f t="shared" si="432"/>
        <v>2020_Aug</v>
      </c>
      <c r="E4507" s="12" t="str">
        <f t="shared" si="433"/>
        <v>01_Aug</v>
      </c>
      <c r="F4507" s="12" t="str">
        <f t="shared" si="434"/>
        <v>Aug-20</v>
      </c>
      <c r="G4507" s="12"/>
    </row>
    <row r="4508" spans="1:7">
      <c r="A4508" s="2">
        <f t="shared" si="436"/>
        <v>44045</v>
      </c>
      <c r="B4508" t="str">
        <f t="shared" si="435"/>
        <v>2020_08</v>
      </c>
      <c r="C4508" t="str">
        <f t="shared" si="431"/>
        <v>Aug</v>
      </c>
      <c r="D4508" t="str">
        <f t="shared" si="432"/>
        <v>2020_Aug</v>
      </c>
      <c r="E4508" s="12" t="str">
        <f t="shared" si="433"/>
        <v>02_Aug</v>
      </c>
      <c r="F4508" s="12" t="str">
        <f t="shared" si="434"/>
        <v>Aug-20</v>
      </c>
      <c r="G4508" s="12"/>
    </row>
    <row r="4509" spans="1:7">
      <c r="A4509" s="2">
        <f t="shared" si="436"/>
        <v>44046</v>
      </c>
      <c r="B4509" t="str">
        <f t="shared" si="435"/>
        <v>2020_08</v>
      </c>
      <c r="C4509" t="str">
        <f t="shared" si="431"/>
        <v>Aug</v>
      </c>
      <c r="D4509" t="str">
        <f t="shared" si="432"/>
        <v>2020_Aug</v>
      </c>
      <c r="E4509" s="12" t="str">
        <f t="shared" si="433"/>
        <v>03_Aug</v>
      </c>
      <c r="F4509" s="12" t="str">
        <f t="shared" si="434"/>
        <v>Aug-20</v>
      </c>
      <c r="G4509" s="12"/>
    </row>
    <row r="4510" spans="1:7">
      <c r="A4510" s="2">
        <f t="shared" si="436"/>
        <v>44047</v>
      </c>
      <c r="B4510" t="str">
        <f t="shared" si="435"/>
        <v>2020_08</v>
      </c>
      <c r="C4510" t="str">
        <f t="shared" si="431"/>
        <v>Aug</v>
      </c>
      <c r="D4510" t="str">
        <f t="shared" si="432"/>
        <v>2020_Aug</v>
      </c>
      <c r="E4510" s="12" t="str">
        <f t="shared" si="433"/>
        <v>04_Aug</v>
      </c>
      <c r="F4510" s="12" t="str">
        <f t="shared" si="434"/>
        <v>Aug-20</v>
      </c>
      <c r="G4510" s="12"/>
    </row>
    <row r="4511" spans="1:7">
      <c r="A4511" s="2">
        <f t="shared" si="436"/>
        <v>44048</v>
      </c>
      <c r="B4511" t="str">
        <f t="shared" si="435"/>
        <v>2020_08</v>
      </c>
      <c r="C4511" t="str">
        <f t="shared" si="431"/>
        <v>Aug</v>
      </c>
      <c r="D4511" t="str">
        <f t="shared" si="432"/>
        <v>2020_Aug</v>
      </c>
      <c r="E4511" s="12" t="str">
        <f t="shared" si="433"/>
        <v>05_Aug</v>
      </c>
      <c r="F4511" s="12" t="str">
        <f t="shared" si="434"/>
        <v>Aug-20</v>
      </c>
      <c r="G4511" s="12"/>
    </row>
    <row r="4512" spans="1:7">
      <c r="A4512" s="2">
        <f t="shared" si="436"/>
        <v>44049</v>
      </c>
      <c r="B4512" t="str">
        <f t="shared" si="435"/>
        <v>2020_08</v>
      </c>
      <c r="C4512" t="str">
        <f t="shared" si="431"/>
        <v>Aug</v>
      </c>
      <c r="D4512" t="str">
        <f t="shared" si="432"/>
        <v>2020_Aug</v>
      </c>
      <c r="E4512" s="12" t="str">
        <f t="shared" si="433"/>
        <v>06_Aug</v>
      </c>
      <c r="F4512" s="12" t="str">
        <f t="shared" si="434"/>
        <v>Aug-20</v>
      </c>
      <c r="G4512" s="12"/>
    </row>
    <row r="4513" spans="1:7">
      <c r="A4513" s="2">
        <f t="shared" si="436"/>
        <v>44050</v>
      </c>
      <c r="B4513" t="str">
        <f t="shared" si="435"/>
        <v>2020_08</v>
      </c>
      <c r="C4513" t="str">
        <f t="shared" si="431"/>
        <v>Aug</v>
      </c>
      <c r="D4513" t="str">
        <f t="shared" si="432"/>
        <v>2020_Aug</v>
      </c>
      <c r="E4513" s="12" t="str">
        <f t="shared" si="433"/>
        <v>07_Aug</v>
      </c>
      <c r="F4513" s="12" t="str">
        <f t="shared" si="434"/>
        <v>Aug-20</v>
      </c>
      <c r="G4513" s="12"/>
    </row>
    <row r="4514" spans="1:7">
      <c r="A4514" s="2">
        <f t="shared" si="436"/>
        <v>44051</v>
      </c>
      <c r="B4514" t="str">
        <f t="shared" si="435"/>
        <v>2020_08</v>
      </c>
      <c r="C4514" t="str">
        <f t="shared" si="431"/>
        <v>Aug</v>
      </c>
      <c r="D4514" t="str">
        <f t="shared" si="432"/>
        <v>2020_Aug</v>
      </c>
      <c r="E4514" s="12" t="str">
        <f t="shared" si="433"/>
        <v>08_Aug</v>
      </c>
      <c r="F4514" s="12" t="str">
        <f t="shared" si="434"/>
        <v>Aug-20</v>
      </c>
      <c r="G4514" s="12"/>
    </row>
    <row r="4515" spans="1:7">
      <c r="A4515" s="2">
        <f t="shared" si="436"/>
        <v>44052</v>
      </c>
      <c r="B4515" t="str">
        <f t="shared" si="435"/>
        <v>2020_08</v>
      </c>
      <c r="C4515" t="str">
        <f t="shared" si="431"/>
        <v>Aug</v>
      </c>
      <c r="D4515" t="str">
        <f t="shared" si="432"/>
        <v>2020_Aug</v>
      </c>
      <c r="E4515" s="12" t="str">
        <f t="shared" si="433"/>
        <v>09_Aug</v>
      </c>
      <c r="F4515" s="12" t="str">
        <f t="shared" si="434"/>
        <v>Aug-20</v>
      </c>
      <c r="G4515" s="12"/>
    </row>
    <row r="4516" spans="1:7">
      <c r="A4516" s="2">
        <f t="shared" si="436"/>
        <v>44053</v>
      </c>
      <c r="B4516" t="str">
        <f t="shared" si="435"/>
        <v>2020_08</v>
      </c>
      <c r="C4516" t="str">
        <f t="shared" si="431"/>
        <v>Aug</v>
      </c>
      <c r="D4516" t="str">
        <f t="shared" si="432"/>
        <v>2020_Aug</v>
      </c>
      <c r="E4516" s="12" t="str">
        <f t="shared" si="433"/>
        <v>10_Aug</v>
      </c>
      <c r="F4516" s="12" t="str">
        <f t="shared" si="434"/>
        <v>Aug-20</v>
      </c>
      <c r="G4516" s="12"/>
    </row>
    <row r="4517" spans="1:7">
      <c r="A4517" s="2">
        <f t="shared" si="436"/>
        <v>44054</v>
      </c>
      <c r="B4517" t="str">
        <f t="shared" si="435"/>
        <v>2020_08</v>
      </c>
      <c r="C4517" t="str">
        <f t="shared" si="431"/>
        <v>Aug</v>
      </c>
      <c r="D4517" t="str">
        <f t="shared" si="432"/>
        <v>2020_Aug</v>
      </c>
      <c r="E4517" s="12" t="str">
        <f t="shared" si="433"/>
        <v>11_Aug</v>
      </c>
      <c r="F4517" s="12" t="str">
        <f t="shared" si="434"/>
        <v>Aug-20</v>
      </c>
      <c r="G4517" s="12"/>
    </row>
    <row r="4518" spans="1:7">
      <c r="A4518" s="2">
        <f t="shared" si="436"/>
        <v>44055</v>
      </c>
      <c r="B4518" t="str">
        <f t="shared" si="435"/>
        <v>2020_08</v>
      </c>
      <c r="C4518" t="str">
        <f t="shared" si="431"/>
        <v>Aug</v>
      </c>
      <c r="D4518" t="str">
        <f t="shared" si="432"/>
        <v>2020_Aug</v>
      </c>
      <c r="E4518" s="12" t="str">
        <f t="shared" si="433"/>
        <v>12_Aug</v>
      </c>
      <c r="F4518" s="12" t="str">
        <f t="shared" si="434"/>
        <v>Aug-20</v>
      </c>
      <c r="G4518" s="12"/>
    </row>
    <row r="4519" spans="1:7">
      <c r="A4519" s="2">
        <f t="shared" si="436"/>
        <v>44056</v>
      </c>
      <c r="B4519" t="str">
        <f t="shared" si="435"/>
        <v>2020_08</v>
      </c>
      <c r="C4519" t="str">
        <f t="shared" si="431"/>
        <v>Aug</v>
      </c>
      <c r="D4519" t="str">
        <f t="shared" si="432"/>
        <v>2020_Aug</v>
      </c>
      <c r="E4519" s="12" t="str">
        <f t="shared" si="433"/>
        <v>13_Aug</v>
      </c>
      <c r="F4519" s="12" t="str">
        <f t="shared" si="434"/>
        <v>Aug-20</v>
      </c>
      <c r="G4519" s="12"/>
    </row>
    <row r="4520" spans="1:7">
      <c r="A4520" s="2">
        <f t="shared" si="436"/>
        <v>44057</v>
      </c>
      <c r="B4520" t="str">
        <f t="shared" si="435"/>
        <v>2020_08</v>
      </c>
      <c r="C4520" t="str">
        <f t="shared" si="431"/>
        <v>Aug</v>
      </c>
      <c r="D4520" t="str">
        <f t="shared" si="432"/>
        <v>2020_Aug</v>
      </c>
      <c r="E4520" s="12" t="str">
        <f t="shared" si="433"/>
        <v>14_Aug</v>
      </c>
      <c r="F4520" s="12" t="str">
        <f t="shared" si="434"/>
        <v>Aug-20</v>
      </c>
      <c r="G4520" s="12"/>
    </row>
    <row r="4521" spans="1:7">
      <c r="A4521" s="2">
        <f t="shared" si="436"/>
        <v>44058</v>
      </c>
      <c r="B4521" t="str">
        <f t="shared" si="435"/>
        <v>2020_08</v>
      </c>
      <c r="C4521" t="str">
        <f t="shared" si="431"/>
        <v>Aug</v>
      </c>
      <c r="D4521" t="str">
        <f t="shared" si="432"/>
        <v>2020_Aug</v>
      </c>
      <c r="E4521" s="12" t="str">
        <f t="shared" si="433"/>
        <v>15_Aug</v>
      </c>
      <c r="F4521" s="12" t="str">
        <f t="shared" si="434"/>
        <v>Aug-20</v>
      </c>
      <c r="G4521" s="12"/>
    </row>
    <row r="4522" spans="1:7">
      <c r="A4522" s="2">
        <f t="shared" si="436"/>
        <v>44059</v>
      </c>
      <c r="B4522" t="str">
        <f t="shared" si="435"/>
        <v>2020_08</v>
      </c>
      <c r="C4522" t="str">
        <f t="shared" si="431"/>
        <v>Aug</v>
      </c>
      <c r="D4522" t="str">
        <f t="shared" si="432"/>
        <v>2020_Aug</v>
      </c>
      <c r="E4522" s="12" t="str">
        <f t="shared" si="433"/>
        <v>16_Aug</v>
      </c>
      <c r="F4522" s="12" t="str">
        <f t="shared" si="434"/>
        <v>Aug-20</v>
      </c>
      <c r="G4522" s="12"/>
    </row>
    <row r="4523" spans="1:7">
      <c r="A4523" s="2">
        <f t="shared" si="436"/>
        <v>44060</v>
      </c>
      <c r="B4523" t="str">
        <f t="shared" si="435"/>
        <v>2020_08</v>
      </c>
      <c r="C4523" t="str">
        <f t="shared" si="431"/>
        <v>Aug</v>
      </c>
      <c r="D4523" t="str">
        <f t="shared" si="432"/>
        <v>2020_Aug</v>
      </c>
      <c r="E4523" s="12" t="str">
        <f t="shared" si="433"/>
        <v>17_Aug</v>
      </c>
      <c r="F4523" s="12" t="str">
        <f t="shared" si="434"/>
        <v>Aug-20</v>
      </c>
      <c r="G4523" s="12"/>
    </row>
    <row r="4524" spans="1:7">
      <c r="A4524" s="2">
        <f t="shared" si="436"/>
        <v>44061</v>
      </c>
      <c r="B4524" t="str">
        <f t="shared" si="435"/>
        <v>2020_08</v>
      </c>
      <c r="C4524" t="str">
        <f t="shared" si="431"/>
        <v>Aug</v>
      </c>
      <c r="D4524" t="str">
        <f t="shared" si="432"/>
        <v>2020_Aug</v>
      </c>
      <c r="E4524" s="12" t="str">
        <f t="shared" si="433"/>
        <v>18_Aug</v>
      </c>
      <c r="F4524" s="12" t="str">
        <f t="shared" si="434"/>
        <v>Aug-20</v>
      </c>
      <c r="G4524" s="12"/>
    </row>
    <row r="4525" spans="1:7">
      <c r="A4525" s="2">
        <f t="shared" si="436"/>
        <v>44062</v>
      </c>
      <c r="B4525" t="str">
        <f t="shared" si="435"/>
        <v>2020_08</v>
      </c>
      <c r="C4525" t="str">
        <f t="shared" si="431"/>
        <v>Aug</v>
      </c>
      <c r="D4525" t="str">
        <f t="shared" si="432"/>
        <v>2020_Aug</v>
      </c>
      <c r="E4525" s="12" t="str">
        <f t="shared" si="433"/>
        <v>19_Aug</v>
      </c>
      <c r="F4525" s="12" t="str">
        <f t="shared" si="434"/>
        <v>Aug-20</v>
      </c>
      <c r="G4525" s="12"/>
    </row>
    <row r="4526" spans="1:7">
      <c r="A4526" s="2">
        <f t="shared" si="436"/>
        <v>44063</v>
      </c>
      <c r="B4526" t="str">
        <f t="shared" si="435"/>
        <v>2020_08</v>
      </c>
      <c r="C4526" t="str">
        <f t="shared" si="431"/>
        <v>Aug</v>
      </c>
      <c r="D4526" t="str">
        <f t="shared" si="432"/>
        <v>2020_Aug</v>
      </c>
      <c r="E4526" s="12" t="str">
        <f t="shared" si="433"/>
        <v>20_Aug</v>
      </c>
      <c r="F4526" s="12" t="str">
        <f t="shared" si="434"/>
        <v>Aug-20</v>
      </c>
      <c r="G4526" s="12"/>
    </row>
    <row r="4527" spans="1:7">
      <c r="A4527" s="2">
        <f t="shared" si="436"/>
        <v>44064</v>
      </c>
      <c r="B4527" t="str">
        <f t="shared" si="435"/>
        <v>2020_08</v>
      </c>
      <c r="C4527" t="str">
        <f t="shared" si="431"/>
        <v>Aug</v>
      </c>
      <c r="D4527" t="str">
        <f t="shared" si="432"/>
        <v>2020_Aug</v>
      </c>
      <c r="E4527" s="12" t="str">
        <f t="shared" si="433"/>
        <v>21_Aug</v>
      </c>
      <c r="F4527" s="12" t="str">
        <f t="shared" si="434"/>
        <v>Aug-20</v>
      </c>
      <c r="G4527" s="12"/>
    </row>
    <row r="4528" spans="1:7">
      <c r="A4528" s="2">
        <f t="shared" si="436"/>
        <v>44065</v>
      </c>
      <c r="B4528" t="str">
        <f t="shared" si="435"/>
        <v>2020_08</v>
      </c>
      <c r="C4528" t="str">
        <f t="shared" si="431"/>
        <v>Aug</v>
      </c>
      <c r="D4528" t="str">
        <f t="shared" si="432"/>
        <v>2020_Aug</v>
      </c>
      <c r="E4528" s="12" t="str">
        <f t="shared" si="433"/>
        <v>22_Aug</v>
      </c>
      <c r="F4528" s="12" t="str">
        <f t="shared" si="434"/>
        <v>Aug-20</v>
      </c>
      <c r="G4528" s="12"/>
    </row>
    <row r="4529" spans="1:7">
      <c r="A4529" s="2">
        <f t="shared" si="436"/>
        <v>44066</v>
      </c>
      <c r="B4529" t="str">
        <f t="shared" si="435"/>
        <v>2020_08</v>
      </c>
      <c r="C4529" t="str">
        <f t="shared" si="431"/>
        <v>Aug</v>
      </c>
      <c r="D4529" t="str">
        <f t="shared" si="432"/>
        <v>2020_Aug</v>
      </c>
      <c r="E4529" s="12" t="str">
        <f t="shared" si="433"/>
        <v>23_Aug</v>
      </c>
      <c r="F4529" s="12" t="str">
        <f t="shared" si="434"/>
        <v>Aug-20</v>
      </c>
      <c r="G4529" s="12"/>
    </row>
    <row r="4530" spans="1:7">
      <c r="A4530" s="2">
        <f t="shared" si="436"/>
        <v>44067</v>
      </c>
      <c r="B4530" t="str">
        <f t="shared" si="435"/>
        <v>2020_08</v>
      </c>
      <c r="C4530" t="str">
        <f t="shared" si="431"/>
        <v>Aug</v>
      </c>
      <c r="D4530" t="str">
        <f t="shared" si="432"/>
        <v>2020_Aug</v>
      </c>
      <c r="E4530" s="12" t="str">
        <f t="shared" si="433"/>
        <v>24_Aug</v>
      </c>
      <c r="F4530" s="12" t="str">
        <f t="shared" si="434"/>
        <v>Aug-20</v>
      </c>
      <c r="G4530" s="12"/>
    </row>
    <row r="4531" spans="1:7">
      <c r="A4531" s="2">
        <f t="shared" si="436"/>
        <v>44068</v>
      </c>
      <c r="B4531" t="str">
        <f t="shared" si="435"/>
        <v>2020_08</v>
      </c>
      <c r="C4531" t="str">
        <f t="shared" si="431"/>
        <v>Aug</v>
      </c>
      <c r="D4531" t="str">
        <f t="shared" si="432"/>
        <v>2020_Aug</v>
      </c>
      <c r="E4531" s="12" t="str">
        <f t="shared" si="433"/>
        <v>25_Aug</v>
      </c>
      <c r="F4531" s="12" t="str">
        <f t="shared" si="434"/>
        <v>Aug-20</v>
      </c>
      <c r="G4531" s="12"/>
    </row>
    <row r="4532" spans="1:7">
      <c r="A4532" s="2">
        <f t="shared" si="436"/>
        <v>44069</v>
      </c>
      <c r="B4532" t="str">
        <f t="shared" si="435"/>
        <v>2020_08</v>
      </c>
      <c r="C4532" t="str">
        <f t="shared" si="431"/>
        <v>Aug</v>
      </c>
      <c r="D4532" t="str">
        <f t="shared" si="432"/>
        <v>2020_Aug</v>
      </c>
      <c r="E4532" s="12" t="str">
        <f t="shared" si="433"/>
        <v>26_Aug</v>
      </c>
      <c r="F4532" s="12" t="str">
        <f t="shared" si="434"/>
        <v>Aug-20</v>
      </c>
      <c r="G4532" s="12"/>
    </row>
    <row r="4533" spans="1:7">
      <c r="A4533" s="2">
        <f t="shared" si="436"/>
        <v>44070</v>
      </c>
      <c r="B4533" t="str">
        <f t="shared" si="435"/>
        <v>2020_08</v>
      </c>
      <c r="C4533" t="str">
        <f t="shared" si="431"/>
        <v>Aug</v>
      </c>
      <c r="D4533" t="str">
        <f t="shared" si="432"/>
        <v>2020_Aug</v>
      </c>
      <c r="E4533" s="12" t="str">
        <f t="shared" si="433"/>
        <v>27_Aug</v>
      </c>
      <c r="F4533" s="12" t="str">
        <f t="shared" si="434"/>
        <v>Aug-20</v>
      </c>
      <c r="G4533" s="12"/>
    </row>
    <row r="4534" spans="1:7">
      <c r="A4534" s="2">
        <f t="shared" si="436"/>
        <v>44071</v>
      </c>
      <c r="B4534" t="str">
        <f t="shared" si="435"/>
        <v>2020_08</v>
      </c>
      <c r="C4534" t="str">
        <f t="shared" si="431"/>
        <v>Aug</v>
      </c>
      <c r="D4534" t="str">
        <f t="shared" si="432"/>
        <v>2020_Aug</v>
      </c>
      <c r="E4534" s="12" t="str">
        <f t="shared" si="433"/>
        <v>28_Aug</v>
      </c>
      <c r="F4534" s="12" t="str">
        <f t="shared" si="434"/>
        <v>Aug-20</v>
      </c>
      <c r="G4534" s="12"/>
    </row>
    <row r="4535" spans="1:7">
      <c r="A4535" s="2">
        <f t="shared" si="436"/>
        <v>44072</v>
      </c>
      <c r="B4535" t="str">
        <f t="shared" si="435"/>
        <v>2020_08</v>
      </c>
      <c r="C4535" t="str">
        <f t="shared" si="431"/>
        <v>Aug</v>
      </c>
      <c r="D4535" t="str">
        <f t="shared" si="432"/>
        <v>2020_Aug</v>
      </c>
      <c r="E4535" s="12" t="str">
        <f t="shared" si="433"/>
        <v>29_Aug</v>
      </c>
      <c r="F4535" s="12" t="str">
        <f t="shared" si="434"/>
        <v>Aug-20</v>
      </c>
      <c r="G4535" s="12"/>
    </row>
    <row r="4536" spans="1:7">
      <c r="A4536" s="2">
        <f t="shared" si="436"/>
        <v>44073</v>
      </c>
      <c r="B4536" t="str">
        <f t="shared" si="435"/>
        <v>2020_08</v>
      </c>
      <c r="C4536" t="str">
        <f t="shared" si="431"/>
        <v>Aug</v>
      </c>
      <c r="D4536" t="str">
        <f t="shared" si="432"/>
        <v>2020_Aug</v>
      </c>
      <c r="E4536" s="12" t="str">
        <f t="shared" si="433"/>
        <v>30_Aug</v>
      </c>
      <c r="F4536" s="12" t="str">
        <f t="shared" si="434"/>
        <v>Aug-20</v>
      </c>
      <c r="G4536" s="12"/>
    </row>
    <row r="4537" spans="1:7">
      <c r="A4537" s="2">
        <f t="shared" si="436"/>
        <v>44074</v>
      </c>
      <c r="B4537" t="str">
        <f t="shared" si="435"/>
        <v>2020_08</v>
      </c>
      <c r="C4537" t="str">
        <f t="shared" si="431"/>
        <v>Aug</v>
      </c>
      <c r="D4537" t="str">
        <f t="shared" si="432"/>
        <v>2020_Aug</v>
      </c>
      <c r="E4537" s="12" t="str">
        <f t="shared" si="433"/>
        <v>31_Aug</v>
      </c>
      <c r="F4537" s="12" t="str">
        <f t="shared" si="434"/>
        <v>Aug-20</v>
      </c>
      <c r="G4537" s="12"/>
    </row>
    <row r="4538" spans="1:7">
      <c r="A4538" s="2">
        <f t="shared" si="436"/>
        <v>44075</v>
      </c>
      <c r="B4538" t="str">
        <f t="shared" si="435"/>
        <v>2020_09</v>
      </c>
      <c r="C4538" t="str">
        <f t="shared" si="431"/>
        <v>Sep</v>
      </c>
      <c r="D4538" t="str">
        <f t="shared" si="432"/>
        <v>2020_Sep</v>
      </c>
      <c r="E4538" s="12" t="str">
        <f t="shared" si="433"/>
        <v>01_Sep</v>
      </c>
      <c r="F4538" s="12" t="str">
        <f t="shared" si="434"/>
        <v>Sep-20</v>
      </c>
      <c r="G4538" s="12"/>
    </row>
    <row r="4539" spans="1:7">
      <c r="A4539" s="2">
        <f t="shared" si="436"/>
        <v>44076</v>
      </c>
      <c r="B4539" t="str">
        <f t="shared" si="435"/>
        <v>2020_09</v>
      </c>
      <c r="C4539" t="str">
        <f t="shared" si="431"/>
        <v>Sep</v>
      </c>
      <c r="D4539" t="str">
        <f t="shared" si="432"/>
        <v>2020_Sep</v>
      </c>
      <c r="E4539" s="12" t="str">
        <f t="shared" si="433"/>
        <v>02_Sep</v>
      </c>
      <c r="F4539" s="12" t="str">
        <f t="shared" si="434"/>
        <v>Sep-20</v>
      </c>
      <c r="G4539" s="12"/>
    </row>
    <row r="4540" spans="1:7">
      <c r="A4540" s="2">
        <f t="shared" si="436"/>
        <v>44077</v>
      </c>
      <c r="B4540" t="str">
        <f t="shared" si="435"/>
        <v>2020_09</v>
      </c>
      <c r="C4540" t="str">
        <f t="shared" si="431"/>
        <v>Sep</v>
      </c>
      <c r="D4540" t="str">
        <f t="shared" si="432"/>
        <v>2020_Sep</v>
      </c>
      <c r="E4540" s="12" t="str">
        <f t="shared" si="433"/>
        <v>03_Sep</v>
      </c>
      <c r="F4540" s="12" t="str">
        <f t="shared" si="434"/>
        <v>Sep-20</v>
      </c>
      <c r="G4540" s="12"/>
    </row>
    <row r="4541" spans="1:7">
      <c r="A4541" s="2">
        <f t="shared" si="436"/>
        <v>44078</v>
      </c>
      <c r="B4541" t="str">
        <f t="shared" si="435"/>
        <v>2020_09</v>
      </c>
      <c r="C4541" t="str">
        <f t="shared" si="431"/>
        <v>Sep</v>
      </c>
      <c r="D4541" t="str">
        <f t="shared" si="432"/>
        <v>2020_Sep</v>
      </c>
      <c r="E4541" s="12" t="str">
        <f t="shared" si="433"/>
        <v>04_Sep</v>
      </c>
      <c r="F4541" s="12" t="str">
        <f t="shared" si="434"/>
        <v>Sep-20</v>
      </c>
      <c r="G4541" s="12"/>
    </row>
    <row r="4542" spans="1:7">
      <c r="A4542" s="2">
        <f t="shared" si="436"/>
        <v>44079</v>
      </c>
      <c r="B4542" t="str">
        <f t="shared" si="435"/>
        <v>2020_09</v>
      </c>
      <c r="C4542" t="str">
        <f t="shared" si="431"/>
        <v>Sep</v>
      </c>
      <c r="D4542" t="str">
        <f t="shared" si="432"/>
        <v>2020_Sep</v>
      </c>
      <c r="E4542" s="12" t="str">
        <f t="shared" si="433"/>
        <v>05_Sep</v>
      </c>
      <c r="F4542" s="12" t="str">
        <f t="shared" si="434"/>
        <v>Sep-20</v>
      </c>
      <c r="G4542" s="12"/>
    </row>
    <row r="4543" spans="1:7">
      <c r="A4543" s="2">
        <f t="shared" si="436"/>
        <v>44080</v>
      </c>
      <c r="B4543" t="str">
        <f t="shared" si="435"/>
        <v>2020_09</v>
      </c>
      <c r="C4543" t="str">
        <f t="shared" si="431"/>
        <v>Sep</v>
      </c>
      <c r="D4543" t="str">
        <f t="shared" si="432"/>
        <v>2020_Sep</v>
      </c>
      <c r="E4543" s="12" t="str">
        <f t="shared" si="433"/>
        <v>06_Sep</v>
      </c>
      <c r="F4543" s="12" t="str">
        <f t="shared" si="434"/>
        <v>Sep-20</v>
      </c>
      <c r="G4543" s="12"/>
    </row>
    <row r="4544" spans="1:7">
      <c r="A4544" s="2">
        <f t="shared" si="436"/>
        <v>44081</v>
      </c>
      <c r="B4544" t="str">
        <f t="shared" si="435"/>
        <v>2020_09</v>
      </c>
      <c r="C4544" t="str">
        <f t="shared" si="431"/>
        <v>Sep</v>
      </c>
      <c r="D4544" t="str">
        <f t="shared" si="432"/>
        <v>2020_Sep</v>
      </c>
      <c r="E4544" s="12" t="str">
        <f t="shared" si="433"/>
        <v>07_Sep</v>
      </c>
      <c r="F4544" s="12" t="str">
        <f t="shared" si="434"/>
        <v>Sep-20</v>
      </c>
      <c r="G4544" s="12"/>
    </row>
    <row r="4545" spans="1:7">
      <c r="A4545" s="2">
        <f t="shared" si="436"/>
        <v>44082</v>
      </c>
      <c r="B4545" t="str">
        <f t="shared" si="435"/>
        <v>2020_09</v>
      </c>
      <c r="C4545" t="str">
        <f t="shared" si="431"/>
        <v>Sep</v>
      </c>
      <c r="D4545" t="str">
        <f t="shared" si="432"/>
        <v>2020_Sep</v>
      </c>
      <c r="E4545" s="12" t="str">
        <f t="shared" si="433"/>
        <v>08_Sep</v>
      </c>
      <c r="F4545" s="12" t="str">
        <f t="shared" si="434"/>
        <v>Sep-20</v>
      </c>
      <c r="G4545" s="12"/>
    </row>
    <row r="4546" spans="1:7">
      <c r="A4546" s="2">
        <f t="shared" si="436"/>
        <v>44083</v>
      </c>
      <c r="B4546" t="str">
        <f t="shared" si="435"/>
        <v>2020_09</v>
      </c>
      <c r="C4546" t="str">
        <f t="shared" ref="C4546:C4609" si="437">VLOOKUP(TEXT(MONTH(A4546),"00"),$H$2:$I$13,2,FALSE)</f>
        <v>Sep</v>
      </c>
      <c r="D4546" t="str">
        <f t="shared" si="432"/>
        <v>2020_Sep</v>
      </c>
      <c r="E4546" s="12" t="str">
        <f t="shared" si="433"/>
        <v>09_Sep</v>
      </c>
      <c r="F4546" s="12" t="str">
        <f t="shared" si="434"/>
        <v>Sep-20</v>
      </c>
      <c r="G4546" s="12"/>
    </row>
    <row r="4547" spans="1:7">
      <c r="A4547" s="2">
        <f t="shared" si="436"/>
        <v>44084</v>
      </c>
      <c r="B4547" t="str">
        <f t="shared" si="435"/>
        <v>2020_09</v>
      </c>
      <c r="C4547" t="str">
        <f t="shared" si="437"/>
        <v>Sep</v>
      </c>
      <c r="D4547" t="str">
        <f t="shared" ref="D4547:D4610" si="438">TEXT(YEAR(A4547),"0000")&amp;"_"&amp;C4547</f>
        <v>2020_Sep</v>
      </c>
      <c r="E4547" s="12" t="str">
        <f t="shared" ref="E4547:E4610" si="439">VLOOKUP(DAY(A4547),$G$2:$H$32,2,FALSE)&amp;"_"&amp;C4547</f>
        <v>10_Sep</v>
      </c>
      <c r="F4547" s="12" t="str">
        <f t="shared" si="434"/>
        <v>Sep-20</v>
      </c>
      <c r="G4547" s="12"/>
    </row>
    <row r="4548" spans="1:7">
      <c r="A4548" s="2">
        <f t="shared" si="436"/>
        <v>44085</v>
      </c>
      <c r="B4548" t="str">
        <f t="shared" si="435"/>
        <v>2020_09</v>
      </c>
      <c r="C4548" t="str">
        <f t="shared" si="437"/>
        <v>Sep</v>
      </c>
      <c r="D4548" t="str">
        <f t="shared" si="438"/>
        <v>2020_Sep</v>
      </c>
      <c r="E4548" s="12" t="str">
        <f t="shared" si="439"/>
        <v>11_Sep</v>
      </c>
      <c r="F4548" s="12" t="str">
        <f t="shared" ref="F4548:F4611" si="440">C4548&amp;"-"&amp;RIGHT(YEAR(A4548),2)</f>
        <v>Sep-20</v>
      </c>
      <c r="G4548" s="12"/>
    </row>
    <row r="4549" spans="1:7">
      <c r="A4549" s="2">
        <f t="shared" si="436"/>
        <v>44086</v>
      </c>
      <c r="B4549" t="str">
        <f t="shared" si="435"/>
        <v>2020_09</v>
      </c>
      <c r="C4549" t="str">
        <f t="shared" si="437"/>
        <v>Sep</v>
      </c>
      <c r="D4549" t="str">
        <f t="shared" si="438"/>
        <v>2020_Sep</v>
      </c>
      <c r="E4549" s="12" t="str">
        <f t="shared" si="439"/>
        <v>12_Sep</v>
      </c>
      <c r="F4549" s="12" t="str">
        <f t="shared" si="440"/>
        <v>Sep-20</v>
      </c>
      <c r="G4549" s="12"/>
    </row>
    <row r="4550" spans="1:7">
      <c r="A4550" s="2">
        <f t="shared" si="436"/>
        <v>44087</v>
      </c>
      <c r="B4550" t="str">
        <f t="shared" si="435"/>
        <v>2020_09</v>
      </c>
      <c r="C4550" t="str">
        <f t="shared" si="437"/>
        <v>Sep</v>
      </c>
      <c r="D4550" t="str">
        <f t="shared" si="438"/>
        <v>2020_Sep</v>
      </c>
      <c r="E4550" s="12" t="str">
        <f t="shared" si="439"/>
        <v>13_Sep</v>
      </c>
      <c r="F4550" s="12" t="str">
        <f t="shared" si="440"/>
        <v>Sep-20</v>
      </c>
      <c r="G4550" s="12"/>
    </row>
    <row r="4551" spans="1:7">
      <c r="A4551" s="2">
        <f t="shared" si="436"/>
        <v>44088</v>
      </c>
      <c r="B4551" t="str">
        <f t="shared" si="435"/>
        <v>2020_09</v>
      </c>
      <c r="C4551" t="str">
        <f t="shared" si="437"/>
        <v>Sep</v>
      </c>
      <c r="D4551" t="str">
        <f t="shared" si="438"/>
        <v>2020_Sep</v>
      </c>
      <c r="E4551" s="12" t="str">
        <f t="shared" si="439"/>
        <v>14_Sep</v>
      </c>
      <c r="F4551" s="12" t="str">
        <f t="shared" si="440"/>
        <v>Sep-20</v>
      </c>
      <c r="G4551" s="12"/>
    </row>
    <row r="4552" spans="1:7">
      <c r="A4552" s="2">
        <f t="shared" si="436"/>
        <v>44089</v>
      </c>
      <c r="B4552" t="str">
        <f t="shared" si="435"/>
        <v>2020_09</v>
      </c>
      <c r="C4552" t="str">
        <f t="shared" si="437"/>
        <v>Sep</v>
      </c>
      <c r="D4552" t="str">
        <f t="shared" si="438"/>
        <v>2020_Sep</v>
      </c>
      <c r="E4552" s="12" t="str">
        <f t="shared" si="439"/>
        <v>15_Sep</v>
      </c>
      <c r="F4552" s="12" t="str">
        <f t="shared" si="440"/>
        <v>Sep-20</v>
      </c>
      <c r="G4552" s="12"/>
    </row>
    <row r="4553" spans="1:7">
      <c r="A4553" s="2">
        <f t="shared" si="436"/>
        <v>44090</v>
      </c>
      <c r="B4553" t="str">
        <f t="shared" si="435"/>
        <v>2020_09</v>
      </c>
      <c r="C4553" t="str">
        <f t="shared" si="437"/>
        <v>Sep</v>
      </c>
      <c r="D4553" t="str">
        <f t="shared" si="438"/>
        <v>2020_Sep</v>
      </c>
      <c r="E4553" s="12" t="str">
        <f t="shared" si="439"/>
        <v>16_Sep</v>
      </c>
      <c r="F4553" s="12" t="str">
        <f t="shared" si="440"/>
        <v>Sep-20</v>
      </c>
      <c r="G4553" s="12"/>
    </row>
    <row r="4554" spans="1:7">
      <c r="A4554" s="2">
        <f t="shared" si="436"/>
        <v>44091</v>
      </c>
      <c r="B4554" t="str">
        <f t="shared" si="435"/>
        <v>2020_09</v>
      </c>
      <c r="C4554" t="str">
        <f t="shared" si="437"/>
        <v>Sep</v>
      </c>
      <c r="D4554" t="str">
        <f t="shared" si="438"/>
        <v>2020_Sep</v>
      </c>
      <c r="E4554" s="12" t="str">
        <f t="shared" si="439"/>
        <v>17_Sep</v>
      </c>
      <c r="F4554" s="12" t="str">
        <f t="shared" si="440"/>
        <v>Sep-20</v>
      </c>
      <c r="G4554" s="12"/>
    </row>
    <row r="4555" spans="1:7">
      <c r="A4555" s="2">
        <f t="shared" si="436"/>
        <v>44092</v>
      </c>
      <c r="B4555" t="str">
        <f t="shared" ref="B4555:B4618" si="441">TEXT(YEAR(A4555),"0000")&amp;"_"&amp;TEXT(MONTH(A4555),"00")</f>
        <v>2020_09</v>
      </c>
      <c r="C4555" t="str">
        <f t="shared" si="437"/>
        <v>Sep</v>
      </c>
      <c r="D4555" t="str">
        <f t="shared" si="438"/>
        <v>2020_Sep</v>
      </c>
      <c r="E4555" s="12" t="str">
        <f t="shared" si="439"/>
        <v>18_Sep</v>
      </c>
      <c r="F4555" s="12" t="str">
        <f t="shared" si="440"/>
        <v>Sep-20</v>
      </c>
      <c r="G4555" s="12"/>
    </row>
    <row r="4556" spans="1:7">
      <c r="A4556" s="2">
        <f t="shared" ref="A4556:A4619" si="442">A4555+1</f>
        <v>44093</v>
      </c>
      <c r="B4556" t="str">
        <f t="shared" si="441"/>
        <v>2020_09</v>
      </c>
      <c r="C4556" t="str">
        <f t="shared" si="437"/>
        <v>Sep</v>
      </c>
      <c r="D4556" t="str">
        <f t="shared" si="438"/>
        <v>2020_Sep</v>
      </c>
      <c r="E4556" s="12" t="str">
        <f t="shared" si="439"/>
        <v>19_Sep</v>
      </c>
      <c r="F4556" s="12" t="str">
        <f t="shared" si="440"/>
        <v>Sep-20</v>
      </c>
      <c r="G4556" s="12"/>
    </row>
    <row r="4557" spans="1:7">
      <c r="A4557" s="2">
        <f t="shared" si="442"/>
        <v>44094</v>
      </c>
      <c r="B4557" t="str">
        <f t="shared" si="441"/>
        <v>2020_09</v>
      </c>
      <c r="C4557" t="str">
        <f t="shared" si="437"/>
        <v>Sep</v>
      </c>
      <c r="D4557" t="str">
        <f t="shared" si="438"/>
        <v>2020_Sep</v>
      </c>
      <c r="E4557" s="12" t="str">
        <f t="shared" si="439"/>
        <v>20_Sep</v>
      </c>
      <c r="F4557" s="12" t="str">
        <f t="shared" si="440"/>
        <v>Sep-20</v>
      </c>
      <c r="G4557" s="12"/>
    </row>
    <row r="4558" spans="1:7">
      <c r="A4558" s="2">
        <f t="shared" si="442"/>
        <v>44095</v>
      </c>
      <c r="B4558" t="str">
        <f t="shared" si="441"/>
        <v>2020_09</v>
      </c>
      <c r="C4558" t="str">
        <f t="shared" si="437"/>
        <v>Sep</v>
      </c>
      <c r="D4558" t="str">
        <f t="shared" si="438"/>
        <v>2020_Sep</v>
      </c>
      <c r="E4558" s="12" t="str">
        <f t="shared" si="439"/>
        <v>21_Sep</v>
      </c>
      <c r="F4558" s="12" t="str">
        <f t="shared" si="440"/>
        <v>Sep-20</v>
      </c>
      <c r="G4558" s="12"/>
    </row>
    <row r="4559" spans="1:7">
      <c r="A4559" s="2">
        <f t="shared" si="442"/>
        <v>44096</v>
      </c>
      <c r="B4559" t="str">
        <f t="shared" si="441"/>
        <v>2020_09</v>
      </c>
      <c r="C4559" t="str">
        <f t="shared" si="437"/>
        <v>Sep</v>
      </c>
      <c r="D4559" t="str">
        <f t="shared" si="438"/>
        <v>2020_Sep</v>
      </c>
      <c r="E4559" s="12" t="str">
        <f t="shared" si="439"/>
        <v>22_Sep</v>
      </c>
      <c r="F4559" s="12" t="str">
        <f t="shared" si="440"/>
        <v>Sep-20</v>
      </c>
      <c r="G4559" s="12"/>
    </row>
    <row r="4560" spans="1:7">
      <c r="A4560" s="2">
        <f t="shared" si="442"/>
        <v>44097</v>
      </c>
      <c r="B4560" t="str">
        <f t="shared" si="441"/>
        <v>2020_09</v>
      </c>
      <c r="C4560" t="str">
        <f t="shared" si="437"/>
        <v>Sep</v>
      </c>
      <c r="D4560" t="str">
        <f t="shared" si="438"/>
        <v>2020_Sep</v>
      </c>
      <c r="E4560" s="12" t="str">
        <f t="shared" si="439"/>
        <v>23_Sep</v>
      </c>
      <c r="F4560" s="12" t="str">
        <f t="shared" si="440"/>
        <v>Sep-20</v>
      </c>
      <c r="G4560" s="12"/>
    </row>
    <row r="4561" spans="1:7">
      <c r="A4561" s="2">
        <f t="shared" si="442"/>
        <v>44098</v>
      </c>
      <c r="B4561" t="str">
        <f t="shared" si="441"/>
        <v>2020_09</v>
      </c>
      <c r="C4561" t="str">
        <f t="shared" si="437"/>
        <v>Sep</v>
      </c>
      <c r="D4561" t="str">
        <f t="shared" si="438"/>
        <v>2020_Sep</v>
      </c>
      <c r="E4561" s="12" t="str">
        <f t="shared" si="439"/>
        <v>24_Sep</v>
      </c>
      <c r="F4561" s="12" t="str">
        <f t="shared" si="440"/>
        <v>Sep-20</v>
      </c>
      <c r="G4561" s="12"/>
    </row>
    <row r="4562" spans="1:7">
      <c r="A4562" s="2">
        <f t="shared" si="442"/>
        <v>44099</v>
      </c>
      <c r="B4562" t="str">
        <f t="shared" si="441"/>
        <v>2020_09</v>
      </c>
      <c r="C4562" t="str">
        <f t="shared" si="437"/>
        <v>Sep</v>
      </c>
      <c r="D4562" t="str">
        <f t="shared" si="438"/>
        <v>2020_Sep</v>
      </c>
      <c r="E4562" s="12" t="str">
        <f t="shared" si="439"/>
        <v>25_Sep</v>
      </c>
      <c r="F4562" s="12" t="str">
        <f t="shared" si="440"/>
        <v>Sep-20</v>
      </c>
      <c r="G4562" s="12"/>
    </row>
    <row r="4563" spans="1:7">
      <c r="A4563" s="2">
        <f t="shared" si="442"/>
        <v>44100</v>
      </c>
      <c r="B4563" t="str">
        <f t="shared" si="441"/>
        <v>2020_09</v>
      </c>
      <c r="C4563" t="str">
        <f t="shared" si="437"/>
        <v>Sep</v>
      </c>
      <c r="D4563" t="str">
        <f t="shared" si="438"/>
        <v>2020_Sep</v>
      </c>
      <c r="E4563" s="12" t="str">
        <f t="shared" si="439"/>
        <v>26_Sep</v>
      </c>
      <c r="F4563" s="12" t="str">
        <f t="shared" si="440"/>
        <v>Sep-20</v>
      </c>
      <c r="G4563" s="12"/>
    </row>
    <row r="4564" spans="1:7">
      <c r="A4564" s="2">
        <f t="shared" si="442"/>
        <v>44101</v>
      </c>
      <c r="B4564" t="str">
        <f t="shared" si="441"/>
        <v>2020_09</v>
      </c>
      <c r="C4564" t="str">
        <f t="shared" si="437"/>
        <v>Sep</v>
      </c>
      <c r="D4564" t="str">
        <f t="shared" si="438"/>
        <v>2020_Sep</v>
      </c>
      <c r="E4564" s="12" t="str">
        <f t="shared" si="439"/>
        <v>27_Sep</v>
      </c>
      <c r="F4564" s="12" t="str">
        <f t="shared" si="440"/>
        <v>Sep-20</v>
      </c>
      <c r="G4564" s="12"/>
    </row>
    <row r="4565" spans="1:7">
      <c r="A4565" s="2">
        <f t="shared" si="442"/>
        <v>44102</v>
      </c>
      <c r="B4565" t="str">
        <f t="shared" si="441"/>
        <v>2020_09</v>
      </c>
      <c r="C4565" t="str">
        <f t="shared" si="437"/>
        <v>Sep</v>
      </c>
      <c r="D4565" t="str">
        <f t="shared" si="438"/>
        <v>2020_Sep</v>
      </c>
      <c r="E4565" s="12" t="str">
        <f t="shared" si="439"/>
        <v>28_Sep</v>
      </c>
      <c r="F4565" s="12" t="str">
        <f t="shared" si="440"/>
        <v>Sep-20</v>
      </c>
      <c r="G4565" s="12"/>
    </row>
    <row r="4566" spans="1:7">
      <c r="A4566" s="2">
        <f t="shared" si="442"/>
        <v>44103</v>
      </c>
      <c r="B4566" t="str">
        <f t="shared" si="441"/>
        <v>2020_09</v>
      </c>
      <c r="C4566" t="str">
        <f t="shared" si="437"/>
        <v>Sep</v>
      </c>
      <c r="D4566" t="str">
        <f t="shared" si="438"/>
        <v>2020_Sep</v>
      </c>
      <c r="E4566" s="12" t="str">
        <f t="shared" si="439"/>
        <v>29_Sep</v>
      </c>
      <c r="F4566" s="12" t="str">
        <f t="shared" si="440"/>
        <v>Sep-20</v>
      </c>
      <c r="G4566" s="12"/>
    </row>
    <row r="4567" spans="1:7">
      <c r="A4567" s="2">
        <f t="shared" si="442"/>
        <v>44104</v>
      </c>
      <c r="B4567" t="str">
        <f t="shared" si="441"/>
        <v>2020_09</v>
      </c>
      <c r="C4567" t="str">
        <f t="shared" si="437"/>
        <v>Sep</v>
      </c>
      <c r="D4567" t="str">
        <f t="shared" si="438"/>
        <v>2020_Sep</v>
      </c>
      <c r="E4567" s="12" t="str">
        <f t="shared" si="439"/>
        <v>30_Sep</v>
      </c>
      <c r="F4567" s="12" t="str">
        <f t="shared" si="440"/>
        <v>Sep-20</v>
      </c>
      <c r="G4567" s="12"/>
    </row>
    <row r="4568" spans="1:7">
      <c r="A4568" s="2">
        <f t="shared" si="442"/>
        <v>44105</v>
      </c>
      <c r="B4568" t="str">
        <f t="shared" si="441"/>
        <v>2020_10</v>
      </c>
      <c r="C4568" t="str">
        <f t="shared" si="437"/>
        <v>Oct</v>
      </c>
      <c r="D4568" t="str">
        <f t="shared" si="438"/>
        <v>2020_Oct</v>
      </c>
      <c r="E4568" s="12" t="str">
        <f t="shared" si="439"/>
        <v>01_Oct</v>
      </c>
      <c r="F4568" s="12" t="str">
        <f t="shared" si="440"/>
        <v>Oct-20</v>
      </c>
      <c r="G4568" s="12"/>
    </row>
    <row r="4569" spans="1:7">
      <c r="A4569" s="2">
        <f t="shared" si="442"/>
        <v>44106</v>
      </c>
      <c r="B4569" t="str">
        <f t="shared" si="441"/>
        <v>2020_10</v>
      </c>
      <c r="C4569" t="str">
        <f t="shared" si="437"/>
        <v>Oct</v>
      </c>
      <c r="D4569" t="str">
        <f t="shared" si="438"/>
        <v>2020_Oct</v>
      </c>
      <c r="E4569" s="12" t="str">
        <f t="shared" si="439"/>
        <v>02_Oct</v>
      </c>
      <c r="F4569" s="12" t="str">
        <f t="shared" si="440"/>
        <v>Oct-20</v>
      </c>
      <c r="G4569" s="12"/>
    </row>
    <row r="4570" spans="1:7">
      <c r="A4570" s="2">
        <f t="shared" si="442"/>
        <v>44107</v>
      </c>
      <c r="B4570" t="str">
        <f t="shared" si="441"/>
        <v>2020_10</v>
      </c>
      <c r="C4570" t="str">
        <f t="shared" si="437"/>
        <v>Oct</v>
      </c>
      <c r="D4570" t="str">
        <f t="shared" si="438"/>
        <v>2020_Oct</v>
      </c>
      <c r="E4570" s="12" t="str">
        <f t="shared" si="439"/>
        <v>03_Oct</v>
      </c>
      <c r="F4570" s="12" t="str">
        <f t="shared" si="440"/>
        <v>Oct-20</v>
      </c>
      <c r="G4570" s="12"/>
    </row>
    <row r="4571" spans="1:7">
      <c r="A4571" s="2">
        <f t="shared" si="442"/>
        <v>44108</v>
      </c>
      <c r="B4571" t="str">
        <f t="shared" si="441"/>
        <v>2020_10</v>
      </c>
      <c r="C4571" t="str">
        <f t="shared" si="437"/>
        <v>Oct</v>
      </c>
      <c r="D4571" t="str">
        <f t="shared" si="438"/>
        <v>2020_Oct</v>
      </c>
      <c r="E4571" s="12" t="str">
        <f t="shared" si="439"/>
        <v>04_Oct</v>
      </c>
      <c r="F4571" s="12" t="str">
        <f t="shared" si="440"/>
        <v>Oct-20</v>
      </c>
      <c r="G4571" s="12"/>
    </row>
    <row r="4572" spans="1:7">
      <c r="A4572" s="2">
        <f t="shared" si="442"/>
        <v>44109</v>
      </c>
      <c r="B4572" t="str">
        <f t="shared" si="441"/>
        <v>2020_10</v>
      </c>
      <c r="C4572" t="str">
        <f t="shared" si="437"/>
        <v>Oct</v>
      </c>
      <c r="D4572" t="str">
        <f t="shared" si="438"/>
        <v>2020_Oct</v>
      </c>
      <c r="E4572" s="12" t="str">
        <f t="shared" si="439"/>
        <v>05_Oct</v>
      </c>
      <c r="F4572" s="12" t="str">
        <f t="shared" si="440"/>
        <v>Oct-20</v>
      </c>
      <c r="G4572" s="12"/>
    </row>
    <row r="4573" spans="1:7">
      <c r="A4573" s="2">
        <f t="shared" si="442"/>
        <v>44110</v>
      </c>
      <c r="B4573" t="str">
        <f t="shared" si="441"/>
        <v>2020_10</v>
      </c>
      <c r="C4573" t="str">
        <f t="shared" si="437"/>
        <v>Oct</v>
      </c>
      <c r="D4573" t="str">
        <f t="shared" si="438"/>
        <v>2020_Oct</v>
      </c>
      <c r="E4573" s="12" t="str">
        <f t="shared" si="439"/>
        <v>06_Oct</v>
      </c>
      <c r="F4573" s="12" t="str">
        <f t="shared" si="440"/>
        <v>Oct-20</v>
      </c>
      <c r="G4573" s="12"/>
    </row>
    <row r="4574" spans="1:7">
      <c r="A4574" s="2">
        <f t="shared" si="442"/>
        <v>44111</v>
      </c>
      <c r="B4574" t="str">
        <f t="shared" si="441"/>
        <v>2020_10</v>
      </c>
      <c r="C4574" t="str">
        <f t="shared" si="437"/>
        <v>Oct</v>
      </c>
      <c r="D4574" t="str">
        <f t="shared" si="438"/>
        <v>2020_Oct</v>
      </c>
      <c r="E4574" s="12" t="str">
        <f t="shared" si="439"/>
        <v>07_Oct</v>
      </c>
      <c r="F4574" s="12" t="str">
        <f t="shared" si="440"/>
        <v>Oct-20</v>
      </c>
      <c r="G4574" s="12"/>
    </row>
    <row r="4575" spans="1:7">
      <c r="A4575" s="2">
        <f t="shared" si="442"/>
        <v>44112</v>
      </c>
      <c r="B4575" t="str">
        <f t="shared" si="441"/>
        <v>2020_10</v>
      </c>
      <c r="C4575" t="str">
        <f t="shared" si="437"/>
        <v>Oct</v>
      </c>
      <c r="D4575" t="str">
        <f t="shared" si="438"/>
        <v>2020_Oct</v>
      </c>
      <c r="E4575" s="12" t="str">
        <f t="shared" si="439"/>
        <v>08_Oct</v>
      </c>
      <c r="F4575" s="12" t="str">
        <f t="shared" si="440"/>
        <v>Oct-20</v>
      </c>
      <c r="G4575" s="12"/>
    </row>
    <row r="4576" spans="1:7">
      <c r="A4576" s="2">
        <f t="shared" si="442"/>
        <v>44113</v>
      </c>
      <c r="B4576" t="str">
        <f t="shared" si="441"/>
        <v>2020_10</v>
      </c>
      <c r="C4576" t="str">
        <f t="shared" si="437"/>
        <v>Oct</v>
      </c>
      <c r="D4576" t="str">
        <f t="shared" si="438"/>
        <v>2020_Oct</v>
      </c>
      <c r="E4576" s="12" t="str">
        <f t="shared" si="439"/>
        <v>09_Oct</v>
      </c>
      <c r="F4576" s="12" t="str">
        <f t="shared" si="440"/>
        <v>Oct-20</v>
      </c>
      <c r="G4576" s="12"/>
    </row>
    <row r="4577" spans="1:7">
      <c r="A4577" s="2">
        <f t="shared" si="442"/>
        <v>44114</v>
      </c>
      <c r="B4577" t="str">
        <f t="shared" si="441"/>
        <v>2020_10</v>
      </c>
      <c r="C4577" t="str">
        <f t="shared" si="437"/>
        <v>Oct</v>
      </c>
      <c r="D4577" t="str">
        <f t="shared" si="438"/>
        <v>2020_Oct</v>
      </c>
      <c r="E4577" s="12" t="str">
        <f t="shared" si="439"/>
        <v>10_Oct</v>
      </c>
      <c r="F4577" s="12" t="str">
        <f t="shared" si="440"/>
        <v>Oct-20</v>
      </c>
      <c r="G4577" s="12"/>
    </row>
    <row r="4578" spans="1:7">
      <c r="A4578" s="2">
        <f t="shared" si="442"/>
        <v>44115</v>
      </c>
      <c r="B4578" t="str">
        <f t="shared" si="441"/>
        <v>2020_10</v>
      </c>
      <c r="C4578" t="str">
        <f t="shared" si="437"/>
        <v>Oct</v>
      </c>
      <c r="D4578" t="str">
        <f t="shared" si="438"/>
        <v>2020_Oct</v>
      </c>
      <c r="E4578" s="12" t="str">
        <f t="shared" si="439"/>
        <v>11_Oct</v>
      </c>
      <c r="F4578" s="12" t="str">
        <f t="shared" si="440"/>
        <v>Oct-20</v>
      </c>
      <c r="G4578" s="12"/>
    </row>
    <row r="4579" spans="1:7">
      <c r="A4579" s="2">
        <f t="shared" si="442"/>
        <v>44116</v>
      </c>
      <c r="B4579" t="str">
        <f t="shared" si="441"/>
        <v>2020_10</v>
      </c>
      <c r="C4579" t="str">
        <f t="shared" si="437"/>
        <v>Oct</v>
      </c>
      <c r="D4579" t="str">
        <f t="shared" si="438"/>
        <v>2020_Oct</v>
      </c>
      <c r="E4579" s="12" t="str">
        <f t="shared" si="439"/>
        <v>12_Oct</v>
      </c>
      <c r="F4579" s="12" t="str">
        <f t="shared" si="440"/>
        <v>Oct-20</v>
      </c>
      <c r="G4579" s="12"/>
    </row>
    <row r="4580" spans="1:7">
      <c r="A4580" s="2">
        <f t="shared" si="442"/>
        <v>44117</v>
      </c>
      <c r="B4580" t="str">
        <f t="shared" si="441"/>
        <v>2020_10</v>
      </c>
      <c r="C4580" t="str">
        <f t="shared" si="437"/>
        <v>Oct</v>
      </c>
      <c r="D4580" t="str">
        <f t="shared" si="438"/>
        <v>2020_Oct</v>
      </c>
      <c r="E4580" s="12" t="str">
        <f t="shared" si="439"/>
        <v>13_Oct</v>
      </c>
      <c r="F4580" s="12" t="str">
        <f t="shared" si="440"/>
        <v>Oct-20</v>
      </c>
      <c r="G4580" s="12"/>
    </row>
    <row r="4581" spans="1:7">
      <c r="A4581" s="2">
        <f t="shared" si="442"/>
        <v>44118</v>
      </c>
      <c r="B4581" t="str">
        <f t="shared" si="441"/>
        <v>2020_10</v>
      </c>
      <c r="C4581" t="str">
        <f t="shared" si="437"/>
        <v>Oct</v>
      </c>
      <c r="D4581" t="str">
        <f t="shared" si="438"/>
        <v>2020_Oct</v>
      </c>
      <c r="E4581" s="12" t="str">
        <f t="shared" si="439"/>
        <v>14_Oct</v>
      </c>
      <c r="F4581" s="12" t="str">
        <f t="shared" si="440"/>
        <v>Oct-20</v>
      </c>
      <c r="G4581" s="12"/>
    </row>
    <row r="4582" spans="1:7">
      <c r="A4582" s="2">
        <f t="shared" si="442"/>
        <v>44119</v>
      </c>
      <c r="B4582" t="str">
        <f t="shared" si="441"/>
        <v>2020_10</v>
      </c>
      <c r="C4582" t="str">
        <f t="shared" si="437"/>
        <v>Oct</v>
      </c>
      <c r="D4582" t="str">
        <f t="shared" si="438"/>
        <v>2020_Oct</v>
      </c>
      <c r="E4582" s="12" t="str">
        <f t="shared" si="439"/>
        <v>15_Oct</v>
      </c>
      <c r="F4582" s="12" t="str">
        <f t="shared" si="440"/>
        <v>Oct-20</v>
      </c>
      <c r="G4582" s="12"/>
    </row>
    <row r="4583" spans="1:7">
      <c r="A4583" s="2">
        <f t="shared" si="442"/>
        <v>44120</v>
      </c>
      <c r="B4583" t="str">
        <f t="shared" si="441"/>
        <v>2020_10</v>
      </c>
      <c r="C4583" t="str">
        <f t="shared" si="437"/>
        <v>Oct</v>
      </c>
      <c r="D4583" t="str">
        <f t="shared" si="438"/>
        <v>2020_Oct</v>
      </c>
      <c r="E4583" s="12" t="str">
        <f t="shared" si="439"/>
        <v>16_Oct</v>
      </c>
      <c r="F4583" s="12" t="str">
        <f t="shared" si="440"/>
        <v>Oct-20</v>
      </c>
      <c r="G4583" s="12"/>
    </row>
    <row r="4584" spans="1:7">
      <c r="A4584" s="2">
        <f t="shared" si="442"/>
        <v>44121</v>
      </c>
      <c r="B4584" t="str">
        <f t="shared" si="441"/>
        <v>2020_10</v>
      </c>
      <c r="C4584" t="str">
        <f t="shared" si="437"/>
        <v>Oct</v>
      </c>
      <c r="D4584" t="str">
        <f t="shared" si="438"/>
        <v>2020_Oct</v>
      </c>
      <c r="E4584" s="12" t="str">
        <f t="shared" si="439"/>
        <v>17_Oct</v>
      </c>
      <c r="F4584" s="12" t="str">
        <f t="shared" si="440"/>
        <v>Oct-20</v>
      </c>
      <c r="G4584" s="12"/>
    </row>
    <row r="4585" spans="1:7">
      <c r="A4585" s="2">
        <f t="shared" si="442"/>
        <v>44122</v>
      </c>
      <c r="B4585" t="str">
        <f t="shared" si="441"/>
        <v>2020_10</v>
      </c>
      <c r="C4585" t="str">
        <f t="shared" si="437"/>
        <v>Oct</v>
      </c>
      <c r="D4585" t="str">
        <f t="shared" si="438"/>
        <v>2020_Oct</v>
      </c>
      <c r="E4585" s="12" t="str">
        <f t="shared" si="439"/>
        <v>18_Oct</v>
      </c>
      <c r="F4585" s="12" t="str">
        <f t="shared" si="440"/>
        <v>Oct-20</v>
      </c>
      <c r="G4585" s="12"/>
    </row>
    <row r="4586" spans="1:7">
      <c r="A4586" s="2">
        <f t="shared" si="442"/>
        <v>44123</v>
      </c>
      <c r="B4586" t="str">
        <f t="shared" si="441"/>
        <v>2020_10</v>
      </c>
      <c r="C4586" t="str">
        <f t="shared" si="437"/>
        <v>Oct</v>
      </c>
      <c r="D4586" t="str">
        <f t="shared" si="438"/>
        <v>2020_Oct</v>
      </c>
      <c r="E4586" s="12" t="str">
        <f t="shared" si="439"/>
        <v>19_Oct</v>
      </c>
      <c r="F4586" s="12" t="str">
        <f t="shared" si="440"/>
        <v>Oct-20</v>
      </c>
      <c r="G4586" s="12"/>
    </row>
    <row r="4587" spans="1:7">
      <c r="A4587" s="2">
        <f t="shared" si="442"/>
        <v>44124</v>
      </c>
      <c r="B4587" t="str">
        <f t="shared" si="441"/>
        <v>2020_10</v>
      </c>
      <c r="C4587" t="str">
        <f t="shared" si="437"/>
        <v>Oct</v>
      </c>
      <c r="D4587" t="str">
        <f t="shared" si="438"/>
        <v>2020_Oct</v>
      </c>
      <c r="E4587" s="12" t="str">
        <f t="shared" si="439"/>
        <v>20_Oct</v>
      </c>
      <c r="F4587" s="12" t="str">
        <f t="shared" si="440"/>
        <v>Oct-20</v>
      </c>
      <c r="G4587" s="12"/>
    </row>
    <row r="4588" spans="1:7">
      <c r="A4588" s="2">
        <f t="shared" si="442"/>
        <v>44125</v>
      </c>
      <c r="B4588" t="str">
        <f t="shared" si="441"/>
        <v>2020_10</v>
      </c>
      <c r="C4588" t="str">
        <f t="shared" si="437"/>
        <v>Oct</v>
      </c>
      <c r="D4588" t="str">
        <f t="shared" si="438"/>
        <v>2020_Oct</v>
      </c>
      <c r="E4588" s="12" t="str">
        <f t="shared" si="439"/>
        <v>21_Oct</v>
      </c>
      <c r="F4588" s="12" t="str">
        <f t="shared" si="440"/>
        <v>Oct-20</v>
      </c>
      <c r="G4588" s="12"/>
    </row>
    <row r="4589" spans="1:7">
      <c r="A4589" s="2">
        <f t="shared" si="442"/>
        <v>44126</v>
      </c>
      <c r="B4589" t="str">
        <f t="shared" si="441"/>
        <v>2020_10</v>
      </c>
      <c r="C4589" t="str">
        <f t="shared" si="437"/>
        <v>Oct</v>
      </c>
      <c r="D4589" t="str">
        <f t="shared" si="438"/>
        <v>2020_Oct</v>
      </c>
      <c r="E4589" s="12" t="str">
        <f t="shared" si="439"/>
        <v>22_Oct</v>
      </c>
      <c r="F4589" s="12" t="str">
        <f t="shared" si="440"/>
        <v>Oct-20</v>
      </c>
      <c r="G4589" s="12"/>
    </row>
    <row r="4590" spans="1:7">
      <c r="A4590" s="2">
        <f t="shared" si="442"/>
        <v>44127</v>
      </c>
      <c r="B4590" t="str">
        <f t="shared" si="441"/>
        <v>2020_10</v>
      </c>
      <c r="C4590" t="str">
        <f t="shared" si="437"/>
        <v>Oct</v>
      </c>
      <c r="D4590" t="str">
        <f t="shared" si="438"/>
        <v>2020_Oct</v>
      </c>
      <c r="E4590" s="12" t="str">
        <f t="shared" si="439"/>
        <v>23_Oct</v>
      </c>
      <c r="F4590" s="12" t="str">
        <f t="shared" si="440"/>
        <v>Oct-20</v>
      </c>
      <c r="G4590" s="12"/>
    </row>
    <row r="4591" spans="1:7">
      <c r="A4591" s="2">
        <f t="shared" si="442"/>
        <v>44128</v>
      </c>
      <c r="B4591" t="str">
        <f t="shared" si="441"/>
        <v>2020_10</v>
      </c>
      <c r="C4591" t="str">
        <f t="shared" si="437"/>
        <v>Oct</v>
      </c>
      <c r="D4591" t="str">
        <f t="shared" si="438"/>
        <v>2020_Oct</v>
      </c>
      <c r="E4591" s="12" t="str">
        <f t="shared" si="439"/>
        <v>24_Oct</v>
      </c>
      <c r="F4591" s="12" t="str">
        <f t="shared" si="440"/>
        <v>Oct-20</v>
      </c>
      <c r="G4591" s="12"/>
    </row>
    <row r="4592" spans="1:7">
      <c r="A4592" s="2">
        <f t="shared" si="442"/>
        <v>44129</v>
      </c>
      <c r="B4592" t="str">
        <f t="shared" si="441"/>
        <v>2020_10</v>
      </c>
      <c r="C4592" t="str">
        <f t="shared" si="437"/>
        <v>Oct</v>
      </c>
      <c r="D4592" t="str">
        <f t="shared" si="438"/>
        <v>2020_Oct</v>
      </c>
      <c r="E4592" s="12" t="str">
        <f t="shared" si="439"/>
        <v>25_Oct</v>
      </c>
      <c r="F4592" s="12" t="str">
        <f t="shared" si="440"/>
        <v>Oct-20</v>
      </c>
      <c r="G4592" s="12"/>
    </row>
    <row r="4593" spans="1:7">
      <c r="A4593" s="2">
        <f t="shared" si="442"/>
        <v>44130</v>
      </c>
      <c r="B4593" t="str">
        <f t="shared" si="441"/>
        <v>2020_10</v>
      </c>
      <c r="C4593" t="str">
        <f t="shared" si="437"/>
        <v>Oct</v>
      </c>
      <c r="D4593" t="str">
        <f t="shared" si="438"/>
        <v>2020_Oct</v>
      </c>
      <c r="E4593" s="12" t="str">
        <f t="shared" si="439"/>
        <v>26_Oct</v>
      </c>
      <c r="F4593" s="12" t="str">
        <f t="shared" si="440"/>
        <v>Oct-20</v>
      </c>
      <c r="G4593" s="12"/>
    </row>
    <row r="4594" spans="1:7">
      <c r="A4594" s="2">
        <f t="shared" si="442"/>
        <v>44131</v>
      </c>
      <c r="B4594" t="str">
        <f t="shared" si="441"/>
        <v>2020_10</v>
      </c>
      <c r="C4594" t="str">
        <f t="shared" si="437"/>
        <v>Oct</v>
      </c>
      <c r="D4594" t="str">
        <f t="shared" si="438"/>
        <v>2020_Oct</v>
      </c>
      <c r="E4594" s="12" t="str">
        <f t="shared" si="439"/>
        <v>27_Oct</v>
      </c>
      <c r="F4594" s="12" t="str">
        <f t="shared" si="440"/>
        <v>Oct-20</v>
      </c>
      <c r="G4594" s="12"/>
    </row>
    <row r="4595" spans="1:7">
      <c r="A4595" s="2">
        <f t="shared" si="442"/>
        <v>44132</v>
      </c>
      <c r="B4595" t="str">
        <f t="shared" si="441"/>
        <v>2020_10</v>
      </c>
      <c r="C4595" t="str">
        <f t="shared" si="437"/>
        <v>Oct</v>
      </c>
      <c r="D4595" t="str">
        <f t="shared" si="438"/>
        <v>2020_Oct</v>
      </c>
      <c r="E4595" s="12" t="str">
        <f t="shared" si="439"/>
        <v>28_Oct</v>
      </c>
      <c r="F4595" s="12" t="str">
        <f t="shared" si="440"/>
        <v>Oct-20</v>
      </c>
      <c r="G4595" s="12"/>
    </row>
    <row r="4596" spans="1:7">
      <c r="A4596" s="2">
        <f t="shared" si="442"/>
        <v>44133</v>
      </c>
      <c r="B4596" t="str">
        <f t="shared" si="441"/>
        <v>2020_10</v>
      </c>
      <c r="C4596" t="str">
        <f t="shared" si="437"/>
        <v>Oct</v>
      </c>
      <c r="D4596" t="str">
        <f t="shared" si="438"/>
        <v>2020_Oct</v>
      </c>
      <c r="E4596" s="12" t="str">
        <f t="shared" si="439"/>
        <v>29_Oct</v>
      </c>
      <c r="F4596" s="12" t="str">
        <f t="shared" si="440"/>
        <v>Oct-20</v>
      </c>
      <c r="G4596" s="12"/>
    </row>
    <row r="4597" spans="1:7">
      <c r="A4597" s="2">
        <f t="shared" si="442"/>
        <v>44134</v>
      </c>
      <c r="B4597" t="str">
        <f t="shared" si="441"/>
        <v>2020_10</v>
      </c>
      <c r="C4597" t="str">
        <f t="shared" si="437"/>
        <v>Oct</v>
      </c>
      <c r="D4597" t="str">
        <f t="shared" si="438"/>
        <v>2020_Oct</v>
      </c>
      <c r="E4597" s="12" t="str">
        <f t="shared" si="439"/>
        <v>30_Oct</v>
      </c>
      <c r="F4597" s="12" t="str">
        <f t="shared" si="440"/>
        <v>Oct-20</v>
      </c>
      <c r="G4597" s="12"/>
    </row>
    <row r="4598" spans="1:7">
      <c r="A4598" s="2">
        <f t="shared" si="442"/>
        <v>44135</v>
      </c>
      <c r="B4598" t="str">
        <f t="shared" si="441"/>
        <v>2020_10</v>
      </c>
      <c r="C4598" t="str">
        <f t="shared" si="437"/>
        <v>Oct</v>
      </c>
      <c r="D4598" t="str">
        <f t="shared" si="438"/>
        <v>2020_Oct</v>
      </c>
      <c r="E4598" s="12" t="str">
        <f t="shared" si="439"/>
        <v>31_Oct</v>
      </c>
      <c r="F4598" s="12" t="str">
        <f t="shared" si="440"/>
        <v>Oct-20</v>
      </c>
      <c r="G4598" s="12"/>
    </row>
    <row r="4599" spans="1:7">
      <c r="A4599" s="2">
        <f t="shared" si="442"/>
        <v>44136</v>
      </c>
      <c r="B4599" t="str">
        <f t="shared" si="441"/>
        <v>2020_11</v>
      </c>
      <c r="C4599" t="str">
        <f t="shared" si="437"/>
        <v>Nov</v>
      </c>
      <c r="D4599" t="str">
        <f t="shared" si="438"/>
        <v>2020_Nov</v>
      </c>
      <c r="E4599" s="12" t="str">
        <f t="shared" si="439"/>
        <v>01_Nov</v>
      </c>
      <c r="F4599" s="12" t="str">
        <f t="shared" si="440"/>
        <v>Nov-20</v>
      </c>
      <c r="G4599" s="12"/>
    </row>
    <row r="4600" spans="1:7">
      <c r="A4600" s="2">
        <f t="shared" si="442"/>
        <v>44137</v>
      </c>
      <c r="B4600" t="str">
        <f t="shared" si="441"/>
        <v>2020_11</v>
      </c>
      <c r="C4600" t="str">
        <f t="shared" si="437"/>
        <v>Nov</v>
      </c>
      <c r="D4600" t="str">
        <f t="shared" si="438"/>
        <v>2020_Nov</v>
      </c>
      <c r="E4600" s="12" t="str">
        <f t="shared" si="439"/>
        <v>02_Nov</v>
      </c>
      <c r="F4600" s="12" t="str">
        <f t="shared" si="440"/>
        <v>Nov-20</v>
      </c>
      <c r="G4600" s="12"/>
    </row>
    <row r="4601" spans="1:7">
      <c r="A4601" s="2">
        <f t="shared" si="442"/>
        <v>44138</v>
      </c>
      <c r="B4601" t="str">
        <f t="shared" si="441"/>
        <v>2020_11</v>
      </c>
      <c r="C4601" t="str">
        <f t="shared" si="437"/>
        <v>Nov</v>
      </c>
      <c r="D4601" t="str">
        <f t="shared" si="438"/>
        <v>2020_Nov</v>
      </c>
      <c r="E4601" s="12" t="str">
        <f t="shared" si="439"/>
        <v>03_Nov</v>
      </c>
      <c r="F4601" s="12" t="str">
        <f t="shared" si="440"/>
        <v>Nov-20</v>
      </c>
      <c r="G4601" s="12"/>
    </row>
    <row r="4602" spans="1:7">
      <c r="A4602" s="2">
        <f t="shared" si="442"/>
        <v>44139</v>
      </c>
      <c r="B4602" t="str">
        <f t="shared" si="441"/>
        <v>2020_11</v>
      </c>
      <c r="C4602" t="str">
        <f t="shared" si="437"/>
        <v>Nov</v>
      </c>
      <c r="D4602" t="str">
        <f t="shared" si="438"/>
        <v>2020_Nov</v>
      </c>
      <c r="E4602" s="12" t="str">
        <f t="shared" si="439"/>
        <v>04_Nov</v>
      </c>
      <c r="F4602" s="12" t="str">
        <f t="shared" si="440"/>
        <v>Nov-20</v>
      </c>
      <c r="G4602" s="12"/>
    </row>
    <row r="4603" spans="1:7">
      <c r="A4603" s="2">
        <f t="shared" si="442"/>
        <v>44140</v>
      </c>
      <c r="B4603" t="str">
        <f t="shared" si="441"/>
        <v>2020_11</v>
      </c>
      <c r="C4603" t="str">
        <f t="shared" si="437"/>
        <v>Nov</v>
      </c>
      <c r="D4603" t="str">
        <f t="shared" si="438"/>
        <v>2020_Nov</v>
      </c>
      <c r="E4603" s="12" t="str">
        <f t="shared" si="439"/>
        <v>05_Nov</v>
      </c>
      <c r="F4603" s="12" t="str">
        <f t="shared" si="440"/>
        <v>Nov-20</v>
      </c>
      <c r="G4603" s="12"/>
    </row>
    <row r="4604" spans="1:7">
      <c r="A4604" s="2">
        <f t="shared" si="442"/>
        <v>44141</v>
      </c>
      <c r="B4604" t="str">
        <f t="shared" si="441"/>
        <v>2020_11</v>
      </c>
      <c r="C4604" t="str">
        <f t="shared" si="437"/>
        <v>Nov</v>
      </c>
      <c r="D4604" t="str">
        <f t="shared" si="438"/>
        <v>2020_Nov</v>
      </c>
      <c r="E4604" s="12" t="str">
        <f t="shared" si="439"/>
        <v>06_Nov</v>
      </c>
      <c r="F4604" s="12" t="str">
        <f t="shared" si="440"/>
        <v>Nov-20</v>
      </c>
      <c r="G4604" s="12"/>
    </row>
    <row r="4605" spans="1:7">
      <c r="A4605" s="2">
        <f t="shared" si="442"/>
        <v>44142</v>
      </c>
      <c r="B4605" t="str">
        <f t="shared" si="441"/>
        <v>2020_11</v>
      </c>
      <c r="C4605" t="str">
        <f t="shared" si="437"/>
        <v>Nov</v>
      </c>
      <c r="D4605" t="str">
        <f t="shared" si="438"/>
        <v>2020_Nov</v>
      </c>
      <c r="E4605" s="12" t="str">
        <f t="shared" si="439"/>
        <v>07_Nov</v>
      </c>
      <c r="F4605" s="12" t="str">
        <f t="shared" si="440"/>
        <v>Nov-20</v>
      </c>
      <c r="G4605" s="12"/>
    </row>
    <row r="4606" spans="1:7">
      <c r="A4606" s="2">
        <f t="shared" si="442"/>
        <v>44143</v>
      </c>
      <c r="B4606" t="str">
        <f t="shared" si="441"/>
        <v>2020_11</v>
      </c>
      <c r="C4606" t="str">
        <f t="shared" si="437"/>
        <v>Nov</v>
      </c>
      <c r="D4606" t="str">
        <f t="shared" si="438"/>
        <v>2020_Nov</v>
      </c>
      <c r="E4606" s="12" t="str">
        <f t="shared" si="439"/>
        <v>08_Nov</v>
      </c>
      <c r="F4606" s="12" t="str">
        <f t="shared" si="440"/>
        <v>Nov-20</v>
      </c>
      <c r="G4606" s="12"/>
    </row>
    <row r="4607" spans="1:7">
      <c r="A4607" s="2">
        <f t="shared" si="442"/>
        <v>44144</v>
      </c>
      <c r="B4607" t="str">
        <f t="shared" si="441"/>
        <v>2020_11</v>
      </c>
      <c r="C4607" t="str">
        <f t="shared" si="437"/>
        <v>Nov</v>
      </c>
      <c r="D4607" t="str">
        <f t="shared" si="438"/>
        <v>2020_Nov</v>
      </c>
      <c r="E4607" s="12" t="str">
        <f t="shared" si="439"/>
        <v>09_Nov</v>
      </c>
      <c r="F4607" s="12" t="str">
        <f t="shared" si="440"/>
        <v>Nov-20</v>
      </c>
      <c r="G4607" s="12"/>
    </row>
    <row r="4608" spans="1:7">
      <c r="A4608" s="2">
        <f t="shared" si="442"/>
        <v>44145</v>
      </c>
      <c r="B4608" t="str">
        <f t="shared" si="441"/>
        <v>2020_11</v>
      </c>
      <c r="C4608" t="str">
        <f t="shared" si="437"/>
        <v>Nov</v>
      </c>
      <c r="D4608" t="str">
        <f t="shared" si="438"/>
        <v>2020_Nov</v>
      </c>
      <c r="E4608" s="12" t="str">
        <f t="shared" si="439"/>
        <v>10_Nov</v>
      </c>
      <c r="F4608" s="12" t="str">
        <f t="shared" si="440"/>
        <v>Nov-20</v>
      </c>
      <c r="G4608" s="12"/>
    </row>
    <row r="4609" spans="1:7">
      <c r="A4609" s="2">
        <f t="shared" si="442"/>
        <v>44146</v>
      </c>
      <c r="B4609" t="str">
        <f t="shared" si="441"/>
        <v>2020_11</v>
      </c>
      <c r="C4609" t="str">
        <f t="shared" si="437"/>
        <v>Nov</v>
      </c>
      <c r="D4609" t="str">
        <f t="shared" si="438"/>
        <v>2020_Nov</v>
      </c>
      <c r="E4609" s="12" t="str">
        <f t="shared" si="439"/>
        <v>11_Nov</v>
      </c>
      <c r="F4609" s="12" t="str">
        <f t="shared" si="440"/>
        <v>Nov-20</v>
      </c>
      <c r="G4609" s="12"/>
    </row>
    <row r="4610" spans="1:7">
      <c r="A4610" s="2">
        <f t="shared" si="442"/>
        <v>44147</v>
      </c>
      <c r="B4610" t="str">
        <f t="shared" si="441"/>
        <v>2020_11</v>
      </c>
      <c r="C4610" t="str">
        <f t="shared" ref="C4610:C4673" si="443">VLOOKUP(TEXT(MONTH(A4610),"00"),$H$2:$I$13,2,FALSE)</f>
        <v>Nov</v>
      </c>
      <c r="D4610" t="str">
        <f t="shared" si="438"/>
        <v>2020_Nov</v>
      </c>
      <c r="E4610" s="12" t="str">
        <f t="shared" si="439"/>
        <v>12_Nov</v>
      </c>
      <c r="F4610" s="12" t="str">
        <f t="shared" si="440"/>
        <v>Nov-20</v>
      </c>
      <c r="G4610" s="12"/>
    </row>
    <row r="4611" spans="1:7">
      <c r="A4611" s="2">
        <f t="shared" si="442"/>
        <v>44148</v>
      </c>
      <c r="B4611" t="str">
        <f t="shared" si="441"/>
        <v>2020_11</v>
      </c>
      <c r="C4611" t="str">
        <f t="shared" si="443"/>
        <v>Nov</v>
      </c>
      <c r="D4611" t="str">
        <f t="shared" ref="D4611:D4674" si="444">TEXT(YEAR(A4611),"0000")&amp;"_"&amp;C4611</f>
        <v>2020_Nov</v>
      </c>
      <c r="E4611" s="12" t="str">
        <f t="shared" ref="E4611:E4674" si="445">VLOOKUP(DAY(A4611),$G$2:$H$32,2,FALSE)&amp;"_"&amp;C4611</f>
        <v>13_Nov</v>
      </c>
      <c r="F4611" s="12" t="str">
        <f t="shared" si="440"/>
        <v>Nov-20</v>
      </c>
      <c r="G4611" s="12"/>
    </row>
    <row r="4612" spans="1:7">
      <c r="A4612" s="2">
        <f t="shared" si="442"/>
        <v>44149</v>
      </c>
      <c r="B4612" t="str">
        <f t="shared" si="441"/>
        <v>2020_11</v>
      </c>
      <c r="C4612" t="str">
        <f t="shared" si="443"/>
        <v>Nov</v>
      </c>
      <c r="D4612" t="str">
        <f t="shared" si="444"/>
        <v>2020_Nov</v>
      </c>
      <c r="E4612" s="12" t="str">
        <f t="shared" si="445"/>
        <v>14_Nov</v>
      </c>
      <c r="F4612" s="12" t="str">
        <f t="shared" ref="F4612:F4675" si="446">C4612&amp;"-"&amp;RIGHT(YEAR(A4612),2)</f>
        <v>Nov-20</v>
      </c>
      <c r="G4612" s="12"/>
    </row>
    <row r="4613" spans="1:7">
      <c r="A4613" s="2">
        <f t="shared" si="442"/>
        <v>44150</v>
      </c>
      <c r="B4613" t="str">
        <f t="shared" si="441"/>
        <v>2020_11</v>
      </c>
      <c r="C4613" t="str">
        <f t="shared" si="443"/>
        <v>Nov</v>
      </c>
      <c r="D4613" t="str">
        <f t="shared" si="444"/>
        <v>2020_Nov</v>
      </c>
      <c r="E4613" s="12" t="str">
        <f t="shared" si="445"/>
        <v>15_Nov</v>
      </c>
      <c r="F4613" s="12" t="str">
        <f t="shared" si="446"/>
        <v>Nov-20</v>
      </c>
      <c r="G4613" s="12"/>
    </row>
    <row r="4614" spans="1:7">
      <c r="A4614" s="2">
        <f t="shared" si="442"/>
        <v>44151</v>
      </c>
      <c r="B4614" t="str">
        <f t="shared" si="441"/>
        <v>2020_11</v>
      </c>
      <c r="C4614" t="str">
        <f t="shared" si="443"/>
        <v>Nov</v>
      </c>
      <c r="D4614" t="str">
        <f t="shared" si="444"/>
        <v>2020_Nov</v>
      </c>
      <c r="E4614" s="12" t="str">
        <f t="shared" si="445"/>
        <v>16_Nov</v>
      </c>
      <c r="F4614" s="12" t="str">
        <f t="shared" si="446"/>
        <v>Nov-20</v>
      </c>
      <c r="G4614" s="12"/>
    </row>
    <row r="4615" spans="1:7">
      <c r="A4615" s="2">
        <f t="shared" si="442"/>
        <v>44152</v>
      </c>
      <c r="B4615" t="str">
        <f t="shared" si="441"/>
        <v>2020_11</v>
      </c>
      <c r="C4615" t="str">
        <f t="shared" si="443"/>
        <v>Nov</v>
      </c>
      <c r="D4615" t="str">
        <f t="shared" si="444"/>
        <v>2020_Nov</v>
      </c>
      <c r="E4615" s="12" t="str">
        <f t="shared" si="445"/>
        <v>17_Nov</v>
      </c>
      <c r="F4615" s="12" t="str">
        <f t="shared" si="446"/>
        <v>Nov-20</v>
      </c>
      <c r="G4615" s="12"/>
    </row>
    <row r="4616" spans="1:7">
      <c r="A4616" s="2">
        <f t="shared" si="442"/>
        <v>44153</v>
      </c>
      <c r="B4616" t="str">
        <f t="shared" si="441"/>
        <v>2020_11</v>
      </c>
      <c r="C4616" t="str">
        <f t="shared" si="443"/>
        <v>Nov</v>
      </c>
      <c r="D4616" t="str">
        <f t="shared" si="444"/>
        <v>2020_Nov</v>
      </c>
      <c r="E4616" s="12" t="str">
        <f t="shared" si="445"/>
        <v>18_Nov</v>
      </c>
      <c r="F4616" s="12" t="str">
        <f t="shared" si="446"/>
        <v>Nov-20</v>
      </c>
      <c r="G4616" s="12"/>
    </row>
    <row r="4617" spans="1:7">
      <c r="A4617" s="2">
        <f t="shared" si="442"/>
        <v>44154</v>
      </c>
      <c r="B4617" t="str">
        <f t="shared" si="441"/>
        <v>2020_11</v>
      </c>
      <c r="C4617" t="str">
        <f t="shared" si="443"/>
        <v>Nov</v>
      </c>
      <c r="D4617" t="str">
        <f t="shared" si="444"/>
        <v>2020_Nov</v>
      </c>
      <c r="E4617" s="12" t="str">
        <f t="shared" si="445"/>
        <v>19_Nov</v>
      </c>
      <c r="F4617" s="12" t="str">
        <f t="shared" si="446"/>
        <v>Nov-20</v>
      </c>
      <c r="G4617" s="12"/>
    </row>
    <row r="4618" spans="1:7">
      <c r="A4618" s="2">
        <f t="shared" si="442"/>
        <v>44155</v>
      </c>
      <c r="B4618" t="str">
        <f t="shared" si="441"/>
        <v>2020_11</v>
      </c>
      <c r="C4618" t="str">
        <f t="shared" si="443"/>
        <v>Nov</v>
      </c>
      <c r="D4618" t="str">
        <f t="shared" si="444"/>
        <v>2020_Nov</v>
      </c>
      <c r="E4618" s="12" t="str">
        <f t="shared" si="445"/>
        <v>20_Nov</v>
      </c>
      <c r="F4618" s="12" t="str">
        <f t="shared" si="446"/>
        <v>Nov-20</v>
      </c>
      <c r="G4618" s="12"/>
    </row>
    <row r="4619" spans="1:7">
      <c r="A4619" s="2">
        <f t="shared" si="442"/>
        <v>44156</v>
      </c>
      <c r="B4619" t="str">
        <f t="shared" ref="B4619:B4682" si="447">TEXT(YEAR(A4619),"0000")&amp;"_"&amp;TEXT(MONTH(A4619),"00")</f>
        <v>2020_11</v>
      </c>
      <c r="C4619" t="str">
        <f t="shared" si="443"/>
        <v>Nov</v>
      </c>
      <c r="D4619" t="str">
        <f t="shared" si="444"/>
        <v>2020_Nov</v>
      </c>
      <c r="E4619" s="12" t="str">
        <f t="shared" si="445"/>
        <v>21_Nov</v>
      </c>
      <c r="F4619" s="12" t="str">
        <f t="shared" si="446"/>
        <v>Nov-20</v>
      </c>
      <c r="G4619" s="12"/>
    </row>
    <row r="4620" spans="1:7">
      <c r="A4620" s="2">
        <f t="shared" ref="A4620:A4683" si="448">A4619+1</f>
        <v>44157</v>
      </c>
      <c r="B4620" t="str">
        <f t="shared" si="447"/>
        <v>2020_11</v>
      </c>
      <c r="C4620" t="str">
        <f t="shared" si="443"/>
        <v>Nov</v>
      </c>
      <c r="D4620" t="str">
        <f t="shared" si="444"/>
        <v>2020_Nov</v>
      </c>
      <c r="E4620" s="12" t="str">
        <f t="shared" si="445"/>
        <v>22_Nov</v>
      </c>
      <c r="F4620" s="12" t="str">
        <f t="shared" si="446"/>
        <v>Nov-20</v>
      </c>
      <c r="G4620" s="12"/>
    </row>
    <row r="4621" spans="1:7">
      <c r="A4621" s="2">
        <f t="shared" si="448"/>
        <v>44158</v>
      </c>
      <c r="B4621" t="str">
        <f t="shared" si="447"/>
        <v>2020_11</v>
      </c>
      <c r="C4621" t="str">
        <f t="shared" si="443"/>
        <v>Nov</v>
      </c>
      <c r="D4621" t="str">
        <f t="shared" si="444"/>
        <v>2020_Nov</v>
      </c>
      <c r="E4621" s="12" t="str">
        <f t="shared" si="445"/>
        <v>23_Nov</v>
      </c>
      <c r="F4621" s="12" t="str">
        <f t="shared" si="446"/>
        <v>Nov-20</v>
      </c>
      <c r="G4621" s="12"/>
    </row>
    <row r="4622" spans="1:7">
      <c r="A4622" s="2">
        <f t="shared" si="448"/>
        <v>44159</v>
      </c>
      <c r="B4622" t="str">
        <f t="shared" si="447"/>
        <v>2020_11</v>
      </c>
      <c r="C4622" t="str">
        <f t="shared" si="443"/>
        <v>Nov</v>
      </c>
      <c r="D4622" t="str">
        <f t="shared" si="444"/>
        <v>2020_Nov</v>
      </c>
      <c r="E4622" s="12" t="str">
        <f t="shared" si="445"/>
        <v>24_Nov</v>
      </c>
      <c r="F4622" s="12" t="str">
        <f t="shared" si="446"/>
        <v>Nov-20</v>
      </c>
      <c r="G4622" s="12"/>
    </row>
    <row r="4623" spans="1:7">
      <c r="A4623" s="2">
        <f t="shared" si="448"/>
        <v>44160</v>
      </c>
      <c r="B4623" t="str">
        <f t="shared" si="447"/>
        <v>2020_11</v>
      </c>
      <c r="C4623" t="str">
        <f t="shared" si="443"/>
        <v>Nov</v>
      </c>
      <c r="D4623" t="str">
        <f t="shared" si="444"/>
        <v>2020_Nov</v>
      </c>
      <c r="E4623" s="12" t="str">
        <f t="shared" si="445"/>
        <v>25_Nov</v>
      </c>
      <c r="F4623" s="12" t="str">
        <f t="shared" si="446"/>
        <v>Nov-20</v>
      </c>
      <c r="G4623" s="12"/>
    </row>
    <row r="4624" spans="1:7">
      <c r="A4624" s="2">
        <f t="shared" si="448"/>
        <v>44161</v>
      </c>
      <c r="B4624" t="str">
        <f t="shared" si="447"/>
        <v>2020_11</v>
      </c>
      <c r="C4624" t="str">
        <f t="shared" si="443"/>
        <v>Nov</v>
      </c>
      <c r="D4624" t="str">
        <f t="shared" si="444"/>
        <v>2020_Nov</v>
      </c>
      <c r="E4624" s="12" t="str">
        <f t="shared" si="445"/>
        <v>26_Nov</v>
      </c>
      <c r="F4624" s="12" t="str">
        <f t="shared" si="446"/>
        <v>Nov-20</v>
      </c>
      <c r="G4624" s="12"/>
    </row>
    <row r="4625" spans="1:7">
      <c r="A4625" s="2">
        <f t="shared" si="448"/>
        <v>44162</v>
      </c>
      <c r="B4625" t="str">
        <f t="shared" si="447"/>
        <v>2020_11</v>
      </c>
      <c r="C4625" t="str">
        <f t="shared" si="443"/>
        <v>Nov</v>
      </c>
      <c r="D4625" t="str">
        <f t="shared" si="444"/>
        <v>2020_Nov</v>
      </c>
      <c r="E4625" s="12" t="str">
        <f t="shared" si="445"/>
        <v>27_Nov</v>
      </c>
      <c r="F4625" s="12" t="str">
        <f t="shared" si="446"/>
        <v>Nov-20</v>
      </c>
      <c r="G4625" s="12"/>
    </row>
    <row r="4626" spans="1:7">
      <c r="A4626" s="2">
        <f t="shared" si="448"/>
        <v>44163</v>
      </c>
      <c r="B4626" t="str">
        <f t="shared" si="447"/>
        <v>2020_11</v>
      </c>
      <c r="C4626" t="str">
        <f t="shared" si="443"/>
        <v>Nov</v>
      </c>
      <c r="D4626" t="str">
        <f t="shared" si="444"/>
        <v>2020_Nov</v>
      </c>
      <c r="E4626" s="12" t="str">
        <f t="shared" si="445"/>
        <v>28_Nov</v>
      </c>
      <c r="F4626" s="12" t="str">
        <f t="shared" si="446"/>
        <v>Nov-20</v>
      </c>
      <c r="G4626" s="12"/>
    </row>
    <row r="4627" spans="1:7">
      <c r="A4627" s="2">
        <f t="shared" si="448"/>
        <v>44164</v>
      </c>
      <c r="B4627" t="str">
        <f t="shared" si="447"/>
        <v>2020_11</v>
      </c>
      <c r="C4627" t="str">
        <f t="shared" si="443"/>
        <v>Nov</v>
      </c>
      <c r="D4627" t="str">
        <f t="shared" si="444"/>
        <v>2020_Nov</v>
      </c>
      <c r="E4627" s="12" t="str">
        <f t="shared" si="445"/>
        <v>29_Nov</v>
      </c>
      <c r="F4627" s="12" t="str">
        <f t="shared" si="446"/>
        <v>Nov-20</v>
      </c>
      <c r="G4627" s="12"/>
    </row>
    <row r="4628" spans="1:7">
      <c r="A4628" s="2">
        <f t="shared" si="448"/>
        <v>44165</v>
      </c>
      <c r="B4628" t="str">
        <f t="shared" si="447"/>
        <v>2020_11</v>
      </c>
      <c r="C4628" t="str">
        <f t="shared" si="443"/>
        <v>Nov</v>
      </c>
      <c r="D4628" t="str">
        <f t="shared" si="444"/>
        <v>2020_Nov</v>
      </c>
      <c r="E4628" s="12" t="str">
        <f t="shared" si="445"/>
        <v>30_Nov</v>
      </c>
      <c r="F4628" s="12" t="str">
        <f t="shared" si="446"/>
        <v>Nov-20</v>
      </c>
      <c r="G4628" s="12"/>
    </row>
    <row r="4629" spans="1:7">
      <c r="A4629" s="2">
        <f t="shared" si="448"/>
        <v>44166</v>
      </c>
      <c r="B4629" t="str">
        <f t="shared" si="447"/>
        <v>2020_12</v>
      </c>
      <c r="C4629" t="str">
        <f t="shared" si="443"/>
        <v>Dec</v>
      </c>
      <c r="D4629" t="str">
        <f t="shared" si="444"/>
        <v>2020_Dec</v>
      </c>
      <c r="E4629" s="12" t="str">
        <f t="shared" si="445"/>
        <v>01_Dec</v>
      </c>
      <c r="F4629" s="12" t="str">
        <f t="shared" si="446"/>
        <v>Dec-20</v>
      </c>
      <c r="G4629" s="12"/>
    </row>
    <row r="4630" spans="1:7">
      <c r="A4630" s="2">
        <f t="shared" si="448"/>
        <v>44167</v>
      </c>
      <c r="B4630" t="str">
        <f t="shared" si="447"/>
        <v>2020_12</v>
      </c>
      <c r="C4630" t="str">
        <f t="shared" si="443"/>
        <v>Dec</v>
      </c>
      <c r="D4630" t="str">
        <f t="shared" si="444"/>
        <v>2020_Dec</v>
      </c>
      <c r="E4630" s="12" t="str">
        <f t="shared" si="445"/>
        <v>02_Dec</v>
      </c>
      <c r="F4630" s="12" t="str">
        <f t="shared" si="446"/>
        <v>Dec-20</v>
      </c>
      <c r="G4630" s="12"/>
    </row>
    <row r="4631" spans="1:7">
      <c r="A4631" s="2">
        <f t="shared" si="448"/>
        <v>44168</v>
      </c>
      <c r="B4631" t="str">
        <f t="shared" si="447"/>
        <v>2020_12</v>
      </c>
      <c r="C4631" t="str">
        <f t="shared" si="443"/>
        <v>Dec</v>
      </c>
      <c r="D4631" t="str">
        <f t="shared" si="444"/>
        <v>2020_Dec</v>
      </c>
      <c r="E4631" s="12" t="str">
        <f t="shared" si="445"/>
        <v>03_Dec</v>
      </c>
      <c r="F4631" s="12" t="str">
        <f t="shared" si="446"/>
        <v>Dec-20</v>
      </c>
      <c r="G4631" s="12"/>
    </row>
    <row r="4632" spans="1:7">
      <c r="A4632" s="2">
        <f t="shared" si="448"/>
        <v>44169</v>
      </c>
      <c r="B4632" t="str">
        <f t="shared" si="447"/>
        <v>2020_12</v>
      </c>
      <c r="C4632" t="str">
        <f t="shared" si="443"/>
        <v>Dec</v>
      </c>
      <c r="D4632" t="str">
        <f t="shared" si="444"/>
        <v>2020_Dec</v>
      </c>
      <c r="E4632" s="12" t="str">
        <f t="shared" si="445"/>
        <v>04_Dec</v>
      </c>
      <c r="F4632" s="12" t="str">
        <f t="shared" si="446"/>
        <v>Dec-20</v>
      </c>
      <c r="G4632" s="12"/>
    </row>
    <row r="4633" spans="1:7">
      <c r="A4633" s="2">
        <f t="shared" si="448"/>
        <v>44170</v>
      </c>
      <c r="B4633" t="str">
        <f t="shared" si="447"/>
        <v>2020_12</v>
      </c>
      <c r="C4633" t="str">
        <f t="shared" si="443"/>
        <v>Dec</v>
      </c>
      <c r="D4633" t="str">
        <f t="shared" si="444"/>
        <v>2020_Dec</v>
      </c>
      <c r="E4633" s="12" t="str">
        <f t="shared" si="445"/>
        <v>05_Dec</v>
      </c>
      <c r="F4633" s="12" t="str">
        <f t="shared" si="446"/>
        <v>Dec-20</v>
      </c>
      <c r="G4633" s="12"/>
    </row>
    <row r="4634" spans="1:7">
      <c r="A4634" s="2">
        <f t="shared" si="448"/>
        <v>44171</v>
      </c>
      <c r="B4634" t="str">
        <f t="shared" si="447"/>
        <v>2020_12</v>
      </c>
      <c r="C4634" t="str">
        <f t="shared" si="443"/>
        <v>Dec</v>
      </c>
      <c r="D4634" t="str">
        <f t="shared" si="444"/>
        <v>2020_Dec</v>
      </c>
      <c r="E4634" s="12" t="str">
        <f t="shared" si="445"/>
        <v>06_Dec</v>
      </c>
      <c r="F4634" s="12" t="str">
        <f t="shared" si="446"/>
        <v>Dec-20</v>
      </c>
      <c r="G4634" s="12"/>
    </row>
    <row r="4635" spans="1:7">
      <c r="A4635" s="2">
        <f t="shared" si="448"/>
        <v>44172</v>
      </c>
      <c r="B4635" t="str">
        <f t="shared" si="447"/>
        <v>2020_12</v>
      </c>
      <c r="C4635" t="str">
        <f t="shared" si="443"/>
        <v>Dec</v>
      </c>
      <c r="D4635" t="str">
        <f t="shared" si="444"/>
        <v>2020_Dec</v>
      </c>
      <c r="E4635" s="12" t="str">
        <f t="shared" si="445"/>
        <v>07_Dec</v>
      </c>
      <c r="F4635" s="12" t="str">
        <f t="shared" si="446"/>
        <v>Dec-20</v>
      </c>
      <c r="G4635" s="12"/>
    </row>
    <row r="4636" spans="1:7">
      <c r="A4636" s="2">
        <f t="shared" si="448"/>
        <v>44173</v>
      </c>
      <c r="B4636" t="str">
        <f t="shared" si="447"/>
        <v>2020_12</v>
      </c>
      <c r="C4636" t="str">
        <f t="shared" si="443"/>
        <v>Dec</v>
      </c>
      <c r="D4636" t="str">
        <f t="shared" si="444"/>
        <v>2020_Dec</v>
      </c>
      <c r="E4636" s="12" t="str">
        <f t="shared" si="445"/>
        <v>08_Dec</v>
      </c>
      <c r="F4636" s="12" t="str">
        <f t="shared" si="446"/>
        <v>Dec-20</v>
      </c>
      <c r="G4636" s="12"/>
    </row>
    <row r="4637" spans="1:7">
      <c r="A4637" s="2">
        <f t="shared" si="448"/>
        <v>44174</v>
      </c>
      <c r="B4637" t="str">
        <f t="shared" si="447"/>
        <v>2020_12</v>
      </c>
      <c r="C4637" t="str">
        <f t="shared" si="443"/>
        <v>Dec</v>
      </c>
      <c r="D4637" t="str">
        <f t="shared" si="444"/>
        <v>2020_Dec</v>
      </c>
      <c r="E4637" s="12" t="str">
        <f t="shared" si="445"/>
        <v>09_Dec</v>
      </c>
      <c r="F4637" s="12" t="str">
        <f t="shared" si="446"/>
        <v>Dec-20</v>
      </c>
      <c r="G4637" s="12"/>
    </row>
    <row r="4638" spans="1:7">
      <c r="A4638" s="2">
        <f t="shared" si="448"/>
        <v>44175</v>
      </c>
      <c r="B4638" t="str">
        <f t="shared" si="447"/>
        <v>2020_12</v>
      </c>
      <c r="C4638" t="str">
        <f t="shared" si="443"/>
        <v>Dec</v>
      </c>
      <c r="D4638" t="str">
        <f t="shared" si="444"/>
        <v>2020_Dec</v>
      </c>
      <c r="E4638" s="12" t="str">
        <f t="shared" si="445"/>
        <v>10_Dec</v>
      </c>
      <c r="F4638" s="12" t="str">
        <f t="shared" si="446"/>
        <v>Dec-20</v>
      </c>
      <c r="G4638" s="12"/>
    </row>
    <row r="4639" spans="1:7">
      <c r="A4639" s="2">
        <f t="shared" si="448"/>
        <v>44176</v>
      </c>
      <c r="B4639" t="str">
        <f t="shared" si="447"/>
        <v>2020_12</v>
      </c>
      <c r="C4639" t="str">
        <f t="shared" si="443"/>
        <v>Dec</v>
      </c>
      <c r="D4639" t="str">
        <f t="shared" si="444"/>
        <v>2020_Dec</v>
      </c>
      <c r="E4639" s="12" t="str">
        <f t="shared" si="445"/>
        <v>11_Dec</v>
      </c>
      <c r="F4639" s="12" t="str">
        <f t="shared" si="446"/>
        <v>Dec-20</v>
      </c>
      <c r="G4639" s="12"/>
    </row>
    <row r="4640" spans="1:7">
      <c r="A4640" s="2">
        <f t="shared" si="448"/>
        <v>44177</v>
      </c>
      <c r="B4640" t="str">
        <f t="shared" si="447"/>
        <v>2020_12</v>
      </c>
      <c r="C4640" t="str">
        <f t="shared" si="443"/>
        <v>Dec</v>
      </c>
      <c r="D4640" t="str">
        <f t="shared" si="444"/>
        <v>2020_Dec</v>
      </c>
      <c r="E4640" s="12" t="str">
        <f t="shared" si="445"/>
        <v>12_Dec</v>
      </c>
      <c r="F4640" s="12" t="str">
        <f t="shared" si="446"/>
        <v>Dec-20</v>
      </c>
      <c r="G4640" s="12"/>
    </row>
    <row r="4641" spans="1:7">
      <c r="A4641" s="2">
        <f t="shared" si="448"/>
        <v>44178</v>
      </c>
      <c r="B4641" t="str">
        <f t="shared" si="447"/>
        <v>2020_12</v>
      </c>
      <c r="C4641" t="str">
        <f t="shared" si="443"/>
        <v>Dec</v>
      </c>
      <c r="D4641" t="str">
        <f t="shared" si="444"/>
        <v>2020_Dec</v>
      </c>
      <c r="E4641" s="12" t="str">
        <f t="shared" si="445"/>
        <v>13_Dec</v>
      </c>
      <c r="F4641" s="12" t="str">
        <f t="shared" si="446"/>
        <v>Dec-20</v>
      </c>
      <c r="G4641" s="12"/>
    </row>
    <row r="4642" spans="1:7">
      <c r="A4642" s="2">
        <f t="shared" si="448"/>
        <v>44179</v>
      </c>
      <c r="B4642" t="str">
        <f t="shared" si="447"/>
        <v>2020_12</v>
      </c>
      <c r="C4642" t="str">
        <f t="shared" si="443"/>
        <v>Dec</v>
      </c>
      <c r="D4642" t="str">
        <f t="shared" si="444"/>
        <v>2020_Dec</v>
      </c>
      <c r="E4642" s="12" t="str">
        <f t="shared" si="445"/>
        <v>14_Dec</v>
      </c>
      <c r="F4642" s="12" t="str">
        <f t="shared" si="446"/>
        <v>Dec-20</v>
      </c>
      <c r="G4642" s="12"/>
    </row>
    <row r="4643" spans="1:7">
      <c r="A4643" s="2">
        <f t="shared" si="448"/>
        <v>44180</v>
      </c>
      <c r="B4643" t="str">
        <f t="shared" si="447"/>
        <v>2020_12</v>
      </c>
      <c r="C4643" t="str">
        <f t="shared" si="443"/>
        <v>Dec</v>
      </c>
      <c r="D4643" t="str">
        <f t="shared" si="444"/>
        <v>2020_Dec</v>
      </c>
      <c r="E4643" s="12" t="str">
        <f t="shared" si="445"/>
        <v>15_Dec</v>
      </c>
      <c r="F4643" s="12" t="str">
        <f t="shared" si="446"/>
        <v>Dec-20</v>
      </c>
      <c r="G4643" s="12"/>
    </row>
    <row r="4644" spans="1:7">
      <c r="A4644" s="2">
        <f t="shared" si="448"/>
        <v>44181</v>
      </c>
      <c r="B4644" t="str">
        <f t="shared" si="447"/>
        <v>2020_12</v>
      </c>
      <c r="C4644" t="str">
        <f t="shared" si="443"/>
        <v>Dec</v>
      </c>
      <c r="D4644" t="str">
        <f t="shared" si="444"/>
        <v>2020_Dec</v>
      </c>
      <c r="E4644" s="12" t="str">
        <f t="shared" si="445"/>
        <v>16_Dec</v>
      </c>
      <c r="F4644" s="12" t="str">
        <f t="shared" si="446"/>
        <v>Dec-20</v>
      </c>
      <c r="G4644" s="12"/>
    </row>
    <row r="4645" spans="1:7">
      <c r="A4645" s="2">
        <f t="shared" si="448"/>
        <v>44182</v>
      </c>
      <c r="B4645" t="str">
        <f t="shared" si="447"/>
        <v>2020_12</v>
      </c>
      <c r="C4645" t="str">
        <f t="shared" si="443"/>
        <v>Dec</v>
      </c>
      <c r="D4645" t="str">
        <f t="shared" si="444"/>
        <v>2020_Dec</v>
      </c>
      <c r="E4645" s="12" t="str">
        <f t="shared" si="445"/>
        <v>17_Dec</v>
      </c>
      <c r="F4645" s="12" t="str">
        <f t="shared" si="446"/>
        <v>Dec-20</v>
      </c>
      <c r="G4645" s="12"/>
    </row>
    <row r="4646" spans="1:7">
      <c r="A4646" s="2">
        <f t="shared" si="448"/>
        <v>44183</v>
      </c>
      <c r="B4646" t="str">
        <f t="shared" si="447"/>
        <v>2020_12</v>
      </c>
      <c r="C4646" t="str">
        <f t="shared" si="443"/>
        <v>Dec</v>
      </c>
      <c r="D4646" t="str">
        <f t="shared" si="444"/>
        <v>2020_Dec</v>
      </c>
      <c r="E4646" s="12" t="str">
        <f t="shared" si="445"/>
        <v>18_Dec</v>
      </c>
      <c r="F4646" s="12" t="str">
        <f t="shared" si="446"/>
        <v>Dec-20</v>
      </c>
      <c r="G4646" s="12"/>
    </row>
    <row r="4647" spans="1:7">
      <c r="A4647" s="2">
        <f t="shared" si="448"/>
        <v>44184</v>
      </c>
      <c r="B4647" t="str">
        <f t="shared" si="447"/>
        <v>2020_12</v>
      </c>
      <c r="C4647" t="str">
        <f t="shared" si="443"/>
        <v>Dec</v>
      </c>
      <c r="D4647" t="str">
        <f t="shared" si="444"/>
        <v>2020_Dec</v>
      </c>
      <c r="E4647" s="12" t="str">
        <f t="shared" si="445"/>
        <v>19_Dec</v>
      </c>
      <c r="F4647" s="12" t="str">
        <f t="shared" si="446"/>
        <v>Dec-20</v>
      </c>
      <c r="G4647" s="12"/>
    </row>
    <row r="4648" spans="1:7">
      <c r="A4648" s="2">
        <f t="shared" si="448"/>
        <v>44185</v>
      </c>
      <c r="B4648" t="str">
        <f t="shared" si="447"/>
        <v>2020_12</v>
      </c>
      <c r="C4648" t="str">
        <f t="shared" si="443"/>
        <v>Dec</v>
      </c>
      <c r="D4648" t="str">
        <f t="shared" si="444"/>
        <v>2020_Dec</v>
      </c>
      <c r="E4648" s="12" t="str">
        <f t="shared" si="445"/>
        <v>20_Dec</v>
      </c>
      <c r="F4648" s="12" t="str">
        <f t="shared" si="446"/>
        <v>Dec-20</v>
      </c>
      <c r="G4648" s="12"/>
    </row>
    <row r="4649" spans="1:7">
      <c r="A4649" s="2">
        <f t="shared" si="448"/>
        <v>44186</v>
      </c>
      <c r="B4649" t="str">
        <f t="shared" si="447"/>
        <v>2020_12</v>
      </c>
      <c r="C4649" t="str">
        <f t="shared" si="443"/>
        <v>Dec</v>
      </c>
      <c r="D4649" t="str">
        <f t="shared" si="444"/>
        <v>2020_Dec</v>
      </c>
      <c r="E4649" s="12" t="str">
        <f t="shared" si="445"/>
        <v>21_Dec</v>
      </c>
      <c r="F4649" s="12" t="str">
        <f t="shared" si="446"/>
        <v>Dec-20</v>
      </c>
      <c r="G4649" s="12"/>
    </row>
    <row r="4650" spans="1:7">
      <c r="A4650" s="2">
        <f t="shared" si="448"/>
        <v>44187</v>
      </c>
      <c r="B4650" t="str">
        <f t="shared" si="447"/>
        <v>2020_12</v>
      </c>
      <c r="C4650" t="str">
        <f t="shared" si="443"/>
        <v>Dec</v>
      </c>
      <c r="D4650" t="str">
        <f t="shared" si="444"/>
        <v>2020_Dec</v>
      </c>
      <c r="E4650" s="12" t="str">
        <f t="shared" si="445"/>
        <v>22_Dec</v>
      </c>
      <c r="F4650" s="12" t="str">
        <f t="shared" si="446"/>
        <v>Dec-20</v>
      </c>
      <c r="G4650" s="12"/>
    </row>
    <row r="4651" spans="1:7">
      <c r="A4651" s="2">
        <f t="shared" si="448"/>
        <v>44188</v>
      </c>
      <c r="B4651" t="str">
        <f t="shared" si="447"/>
        <v>2020_12</v>
      </c>
      <c r="C4651" t="str">
        <f t="shared" si="443"/>
        <v>Dec</v>
      </c>
      <c r="D4651" t="str">
        <f t="shared" si="444"/>
        <v>2020_Dec</v>
      </c>
      <c r="E4651" s="12" t="str">
        <f t="shared" si="445"/>
        <v>23_Dec</v>
      </c>
      <c r="F4651" s="12" t="str">
        <f t="shared" si="446"/>
        <v>Dec-20</v>
      </c>
      <c r="G4651" s="12"/>
    </row>
    <row r="4652" spans="1:7">
      <c r="A4652" s="2">
        <f t="shared" si="448"/>
        <v>44189</v>
      </c>
      <c r="B4652" t="str">
        <f t="shared" si="447"/>
        <v>2020_12</v>
      </c>
      <c r="C4652" t="str">
        <f t="shared" si="443"/>
        <v>Dec</v>
      </c>
      <c r="D4652" t="str">
        <f t="shared" si="444"/>
        <v>2020_Dec</v>
      </c>
      <c r="E4652" s="12" t="str">
        <f t="shared" si="445"/>
        <v>24_Dec</v>
      </c>
      <c r="F4652" s="12" t="str">
        <f t="shared" si="446"/>
        <v>Dec-20</v>
      </c>
      <c r="G4652" s="12"/>
    </row>
    <row r="4653" spans="1:7">
      <c r="A4653" s="2">
        <f t="shared" si="448"/>
        <v>44190</v>
      </c>
      <c r="B4653" t="str">
        <f t="shared" si="447"/>
        <v>2020_12</v>
      </c>
      <c r="C4653" t="str">
        <f t="shared" si="443"/>
        <v>Dec</v>
      </c>
      <c r="D4653" t="str">
        <f t="shared" si="444"/>
        <v>2020_Dec</v>
      </c>
      <c r="E4653" s="12" t="str">
        <f t="shared" si="445"/>
        <v>25_Dec</v>
      </c>
      <c r="F4653" s="12" t="str">
        <f t="shared" si="446"/>
        <v>Dec-20</v>
      </c>
      <c r="G4653" s="12"/>
    </row>
    <row r="4654" spans="1:7">
      <c r="A4654" s="2">
        <f t="shared" si="448"/>
        <v>44191</v>
      </c>
      <c r="B4654" t="str">
        <f t="shared" si="447"/>
        <v>2020_12</v>
      </c>
      <c r="C4654" t="str">
        <f t="shared" si="443"/>
        <v>Dec</v>
      </c>
      <c r="D4654" t="str">
        <f t="shared" si="444"/>
        <v>2020_Dec</v>
      </c>
      <c r="E4654" s="12" t="str">
        <f t="shared" si="445"/>
        <v>26_Dec</v>
      </c>
      <c r="F4654" s="12" t="str">
        <f t="shared" si="446"/>
        <v>Dec-20</v>
      </c>
      <c r="G4654" s="12"/>
    </row>
    <row r="4655" spans="1:7">
      <c r="A4655" s="2">
        <f t="shared" si="448"/>
        <v>44192</v>
      </c>
      <c r="B4655" t="str">
        <f t="shared" si="447"/>
        <v>2020_12</v>
      </c>
      <c r="C4655" t="str">
        <f t="shared" si="443"/>
        <v>Dec</v>
      </c>
      <c r="D4655" t="str">
        <f t="shared" si="444"/>
        <v>2020_Dec</v>
      </c>
      <c r="E4655" s="12" t="str">
        <f t="shared" si="445"/>
        <v>27_Dec</v>
      </c>
      <c r="F4655" s="12" t="str">
        <f t="shared" si="446"/>
        <v>Dec-20</v>
      </c>
      <c r="G4655" s="12"/>
    </row>
    <row r="4656" spans="1:7">
      <c r="A4656" s="2">
        <f t="shared" si="448"/>
        <v>44193</v>
      </c>
      <c r="B4656" t="str">
        <f t="shared" si="447"/>
        <v>2020_12</v>
      </c>
      <c r="C4656" t="str">
        <f t="shared" si="443"/>
        <v>Dec</v>
      </c>
      <c r="D4656" t="str">
        <f t="shared" si="444"/>
        <v>2020_Dec</v>
      </c>
      <c r="E4656" s="12" t="str">
        <f t="shared" si="445"/>
        <v>28_Dec</v>
      </c>
      <c r="F4656" s="12" t="str">
        <f t="shared" si="446"/>
        <v>Dec-20</v>
      </c>
      <c r="G4656" s="12"/>
    </row>
    <row r="4657" spans="1:7">
      <c r="A4657" s="2">
        <f t="shared" si="448"/>
        <v>44194</v>
      </c>
      <c r="B4657" t="str">
        <f t="shared" si="447"/>
        <v>2020_12</v>
      </c>
      <c r="C4657" t="str">
        <f t="shared" si="443"/>
        <v>Dec</v>
      </c>
      <c r="D4657" t="str">
        <f t="shared" si="444"/>
        <v>2020_Dec</v>
      </c>
      <c r="E4657" s="12" t="str">
        <f t="shared" si="445"/>
        <v>29_Dec</v>
      </c>
      <c r="F4657" s="12" t="str">
        <f t="shared" si="446"/>
        <v>Dec-20</v>
      </c>
      <c r="G4657" s="12"/>
    </row>
    <row r="4658" spans="1:7">
      <c r="A4658" s="2">
        <f t="shared" si="448"/>
        <v>44195</v>
      </c>
      <c r="B4658" t="str">
        <f t="shared" si="447"/>
        <v>2020_12</v>
      </c>
      <c r="C4658" t="str">
        <f t="shared" si="443"/>
        <v>Dec</v>
      </c>
      <c r="D4658" t="str">
        <f t="shared" si="444"/>
        <v>2020_Dec</v>
      </c>
      <c r="E4658" s="12" t="str">
        <f t="shared" si="445"/>
        <v>30_Dec</v>
      </c>
      <c r="F4658" s="12" t="str">
        <f t="shared" si="446"/>
        <v>Dec-20</v>
      </c>
      <c r="G4658" s="12"/>
    </row>
    <row r="4659" spans="1:7">
      <c r="A4659" s="2">
        <f t="shared" si="448"/>
        <v>44196</v>
      </c>
      <c r="B4659" t="str">
        <f t="shared" si="447"/>
        <v>2020_12</v>
      </c>
      <c r="C4659" t="str">
        <f t="shared" si="443"/>
        <v>Dec</v>
      </c>
      <c r="D4659" t="str">
        <f t="shared" si="444"/>
        <v>2020_Dec</v>
      </c>
      <c r="E4659" s="12" t="str">
        <f t="shared" si="445"/>
        <v>31_Dec</v>
      </c>
      <c r="F4659" s="12" t="str">
        <f t="shared" si="446"/>
        <v>Dec-20</v>
      </c>
      <c r="G4659" s="12"/>
    </row>
    <row r="4660" spans="1:7">
      <c r="A4660" s="2">
        <f t="shared" si="448"/>
        <v>44197</v>
      </c>
      <c r="B4660" t="str">
        <f t="shared" si="447"/>
        <v>2021_01</v>
      </c>
      <c r="C4660" t="str">
        <f t="shared" si="443"/>
        <v>Jan</v>
      </c>
      <c r="D4660" t="str">
        <f t="shared" si="444"/>
        <v>2021_Jan</v>
      </c>
      <c r="E4660" s="12" t="str">
        <f t="shared" si="445"/>
        <v>01_Jan</v>
      </c>
      <c r="F4660" s="12" t="str">
        <f t="shared" si="446"/>
        <v>Jan-21</v>
      </c>
      <c r="G4660" s="12"/>
    </row>
    <row r="4661" spans="1:7">
      <c r="A4661" s="2">
        <f t="shared" si="448"/>
        <v>44198</v>
      </c>
      <c r="B4661" t="str">
        <f t="shared" si="447"/>
        <v>2021_01</v>
      </c>
      <c r="C4661" t="str">
        <f t="shared" si="443"/>
        <v>Jan</v>
      </c>
      <c r="D4661" t="str">
        <f t="shared" si="444"/>
        <v>2021_Jan</v>
      </c>
      <c r="E4661" s="12" t="str">
        <f t="shared" si="445"/>
        <v>02_Jan</v>
      </c>
      <c r="F4661" s="12" t="str">
        <f t="shared" si="446"/>
        <v>Jan-21</v>
      </c>
      <c r="G4661" s="12"/>
    </row>
    <row r="4662" spans="1:7">
      <c r="A4662" s="2">
        <f t="shared" si="448"/>
        <v>44199</v>
      </c>
      <c r="B4662" t="str">
        <f t="shared" si="447"/>
        <v>2021_01</v>
      </c>
      <c r="C4662" t="str">
        <f t="shared" si="443"/>
        <v>Jan</v>
      </c>
      <c r="D4662" t="str">
        <f t="shared" si="444"/>
        <v>2021_Jan</v>
      </c>
      <c r="E4662" s="12" t="str">
        <f t="shared" si="445"/>
        <v>03_Jan</v>
      </c>
      <c r="F4662" s="12" t="str">
        <f t="shared" si="446"/>
        <v>Jan-21</v>
      </c>
      <c r="G4662" s="12"/>
    </row>
    <row r="4663" spans="1:7">
      <c r="A4663" s="2">
        <f t="shared" si="448"/>
        <v>44200</v>
      </c>
      <c r="B4663" t="str">
        <f t="shared" si="447"/>
        <v>2021_01</v>
      </c>
      <c r="C4663" t="str">
        <f t="shared" si="443"/>
        <v>Jan</v>
      </c>
      <c r="D4663" t="str">
        <f t="shared" si="444"/>
        <v>2021_Jan</v>
      </c>
      <c r="E4663" s="12" t="str">
        <f t="shared" si="445"/>
        <v>04_Jan</v>
      </c>
      <c r="F4663" s="12" t="str">
        <f t="shared" si="446"/>
        <v>Jan-21</v>
      </c>
      <c r="G4663" s="12"/>
    </row>
    <row r="4664" spans="1:7">
      <c r="A4664" s="2">
        <f t="shared" si="448"/>
        <v>44201</v>
      </c>
      <c r="B4664" t="str">
        <f t="shared" si="447"/>
        <v>2021_01</v>
      </c>
      <c r="C4664" t="str">
        <f t="shared" si="443"/>
        <v>Jan</v>
      </c>
      <c r="D4664" t="str">
        <f t="shared" si="444"/>
        <v>2021_Jan</v>
      </c>
      <c r="E4664" s="12" t="str">
        <f t="shared" si="445"/>
        <v>05_Jan</v>
      </c>
      <c r="F4664" s="12" t="str">
        <f t="shared" si="446"/>
        <v>Jan-21</v>
      </c>
      <c r="G4664" s="12"/>
    </row>
    <row r="4665" spans="1:7">
      <c r="A4665" s="2">
        <f t="shared" si="448"/>
        <v>44202</v>
      </c>
      <c r="B4665" t="str">
        <f t="shared" si="447"/>
        <v>2021_01</v>
      </c>
      <c r="C4665" t="str">
        <f t="shared" si="443"/>
        <v>Jan</v>
      </c>
      <c r="D4665" t="str">
        <f t="shared" si="444"/>
        <v>2021_Jan</v>
      </c>
      <c r="E4665" s="12" t="str">
        <f t="shared" si="445"/>
        <v>06_Jan</v>
      </c>
      <c r="F4665" s="12" t="str">
        <f t="shared" si="446"/>
        <v>Jan-21</v>
      </c>
      <c r="G4665" s="12"/>
    </row>
    <row r="4666" spans="1:7">
      <c r="A4666" s="2">
        <f t="shared" si="448"/>
        <v>44203</v>
      </c>
      <c r="B4666" t="str">
        <f t="shared" si="447"/>
        <v>2021_01</v>
      </c>
      <c r="C4666" t="str">
        <f t="shared" si="443"/>
        <v>Jan</v>
      </c>
      <c r="D4666" t="str">
        <f t="shared" si="444"/>
        <v>2021_Jan</v>
      </c>
      <c r="E4666" s="12" t="str">
        <f t="shared" si="445"/>
        <v>07_Jan</v>
      </c>
      <c r="F4666" s="12" t="str">
        <f t="shared" si="446"/>
        <v>Jan-21</v>
      </c>
      <c r="G4666" s="12"/>
    </row>
    <row r="4667" spans="1:7">
      <c r="A4667" s="2">
        <f t="shared" si="448"/>
        <v>44204</v>
      </c>
      <c r="B4667" t="str">
        <f t="shared" si="447"/>
        <v>2021_01</v>
      </c>
      <c r="C4667" t="str">
        <f t="shared" si="443"/>
        <v>Jan</v>
      </c>
      <c r="D4667" t="str">
        <f t="shared" si="444"/>
        <v>2021_Jan</v>
      </c>
      <c r="E4667" s="12" t="str">
        <f t="shared" si="445"/>
        <v>08_Jan</v>
      </c>
      <c r="F4667" s="12" t="str">
        <f t="shared" si="446"/>
        <v>Jan-21</v>
      </c>
      <c r="G4667" s="12"/>
    </row>
    <row r="4668" spans="1:7">
      <c r="A4668" s="2">
        <f t="shared" si="448"/>
        <v>44205</v>
      </c>
      <c r="B4668" t="str">
        <f t="shared" si="447"/>
        <v>2021_01</v>
      </c>
      <c r="C4668" t="str">
        <f t="shared" si="443"/>
        <v>Jan</v>
      </c>
      <c r="D4668" t="str">
        <f t="shared" si="444"/>
        <v>2021_Jan</v>
      </c>
      <c r="E4668" s="12" t="str">
        <f t="shared" si="445"/>
        <v>09_Jan</v>
      </c>
      <c r="F4668" s="12" t="str">
        <f t="shared" si="446"/>
        <v>Jan-21</v>
      </c>
      <c r="G4668" s="12"/>
    </row>
    <row r="4669" spans="1:7">
      <c r="A4669" s="2">
        <f t="shared" si="448"/>
        <v>44206</v>
      </c>
      <c r="B4669" t="str">
        <f t="shared" si="447"/>
        <v>2021_01</v>
      </c>
      <c r="C4669" t="str">
        <f t="shared" si="443"/>
        <v>Jan</v>
      </c>
      <c r="D4669" t="str">
        <f t="shared" si="444"/>
        <v>2021_Jan</v>
      </c>
      <c r="E4669" s="12" t="str">
        <f t="shared" si="445"/>
        <v>10_Jan</v>
      </c>
      <c r="F4669" s="12" t="str">
        <f t="shared" si="446"/>
        <v>Jan-21</v>
      </c>
      <c r="G4669" s="12"/>
    </row>
    <row r="4670" spans="1:7">
      <c r="A4670" s="2">
        <f t="shared" si="448"/>
        <v>44207</v>
      </c>
      <c r="B4670" t="str">
        <f t="shared" si="447"/>
        <v>2021_01</v>
      </c>
      <c r="C4670" t="str">
        <f t="shared" si="443"/>
        <v>Jan</v>
      </c>
      <c r="D4670" t="str">
        <f t="shared" si="444"/>
        <v>2021_Jan</v>
      </c>
      <c r="E4670" s="12" t="str">
        <f t="shared" si="445"/>
        <v>11_Jan</v>
      </c>
      <c r="F4670" s="12" t="str">
        <f t="shared" si="446"/>
        <v>Jan-21</v>
      </c>
      <c r="G4670" s="12"/>
    </row>
    <row r="4671" spans="1:7">
      <c r="A4671" s="2">
        <f t="shared" si="448"/>
        <v>44208</v>
      </c>
      <c r="B4671" t="str">
        <f t="shared" si="447"/>
        <v>2021_01</v>
      </c>
      <c r="C4671" t="str">
        <f t="shared" si="443"/>
        <v>Jan</v>
      </c>
      <c r="D4671" t="str">
        <f t="shared" si="444"/>
        <v>2021_Jan</v>
      </c>
      <c r="E4671" s="12" t="str">
        <f t="shared" si="445"/>
        <v>12_Jan</v>
      </c>
      <c r="F4671" s="12" t="str">
        <f t="shared" si="446"/>
        <v>Jan-21</v>
      </c>
      <c r="G4671" s="12"/>
    </row>
    <row r="4672" spans="1:7">
      <c r="A4672" s="2">
        <f t="shared" si="448"/>
        <v>44209</v>
      </c>
      <c r="B4672" t="str">
        <f t="shared" si="447"/>
        <v>2021_01</v>
      </c>
      <c r="C4672" t="str">
        <f t="shared" si="443"/>
        <v>Jan</v>
      </c>
      <c r="D4672" t="str">
        <f t="shared" si="444"/>
        <v>2021_Jan</v>
      </c>
      <c r="E4672" s="12" t="str">
        <f t="shared" si="445"/>
        <v>13_Jan</v>
      </c>
      <c r="F4672" s="12" t="str">
        <f t="shared" si="446"/>
        <v>Jan-21</v>
      </c>
      <c r="G4672" s="12"/>
    </row>
    <row r="4673" spans="1:7">
      <c r="A4673" s="2">
        <f t="shared" si="448"/>
        <v>44210</v>
      </c>
      <c r="B4673" t="str">
        <f t="shared" si="447"/>
        <v>2021_01</v>
      </c>
      <c r="C4673" t="str">
        <f t="shared" si="443"/>
        <v>Jan</v>
      </c>
      <c r="D4673" t="str">
        <f t="shared" si="444"/>
        <v>2021_Jan</v>
      </c>
      <c r="E4673" s="12" t="str">
        <f t="shared" si="445"/>
        <v>14_Jan</v>
      </c>
      <c r="F4673" s="12" t="str">
        <f t="shared" si="446"/>
        <v>Jan-21</v>
      </c>
      <c r="G4673" s="12"/>
    </row>
    <row r="4674" spans="1:7">
      <c r="A4674" s="2">
        <f t="shared" si="448"/>
        <v>44211</v>
      </c>
      <c r="B4674" t="str">
        <f t="shared" si="447"/>
        <v>2021_01</v>
      </c>
      <c r="C4674" t="str">
        <f t="shared" ref="C4674:C4737" si="449">VLOOKUP(TEXT(MONTH(A4674),"00"),$H$2:$I$13,2,FALSE)</f>
        <v>Jan</v>
      </c>
      <c r="D4674" t="str">
        <f t="shared" si="444"/>
        <v>2021_Jan</v>
      </c>
      <c r="E4674" s="12" t="str">
        <f t="shared" si="445"/>
        <v>15_Jan</v>
      </c>
      <c r="F4674" s="12" t="str">
        <f t="shared" si="446"/>
        <v>Jan-21</v>
      </c>
      <c r="G4674" s="12"/>
    </row>
    <row r="4675" spans="1:7">
      <c r="A4675" s="2">
        <f t="shared" si="448"/>
        <v>44212</v>
      </c>
      <c r="B4675" t="str">
        <f t="shared" si="447"/>
        <v>2021_01</v>
      </c>
      <c r="C4675" t="str">
        <f t="shared" si="449"/>
        <v>Jan</v>
      </c>
      <c r="D4675" t="str">
        <f t="shared" ref="D4675:D4738" si="450">TEXT(YEAR(A4675),"0000")&amp;"_"&amp;C4675</f>
        <v>2021_Jan</v>
      </c>
      <c r="E4675" s="12" t="str">
        <f t="shared" ref="E4675:E4738" si="451">VLOOKUP(DAY(A4675),$G$2:$H$32,2,FALSE)&amp;"_"&amp;C4675</f>
        <v>16_Jan</v>
      </c>
      <c r="F4675" s="12" t="str">
        <f t="shared" si="446"/>
        <v>Jan-21</v>
      </c>
      <c r="G4675" s="12"/>
    </row>
    <row r="4676" spans="1:7">
      <c r="A4676" s="2">
        <f t="shared" si="448"/>
        <v>44213</v>
      </c>
      <c r="B4676" t="str">
        <f t="shared" si="447"/>
        <v>2021_01</v>
      </c>
      <c r="C4676" t="str">
        <f t="shared" si="449"/>
        <v>Jan</v>
      </c>
      <c r="D4676" t="str">
        <f t="shared" si="450"/>
        <v>2021_Jan</v>
      </c>
      <c r="E4676" s="12" t="str">
        <f t="shared" si="451"/>
        <v>17_Jan</v>
      </c>
      <c r="F4676" s="12" t="str">
        <f t="shared" ref="F4676:F4739" si="452">C4676&amp;"-"&amp;RIGHT(YEAR(A4676),2)</f>
        <v>Jan-21</v>
      </c>
      <c r="G4676" s="12"/>
    </row>
    <row r="4677" spans="1:7">
      <c r="A4677" s="2">
        <f t="shared" si="448"/>
        <v>44214</v>
      </c>
      <c r="B4677" t="str">
        <f t="shared" si="447"/>
        <v>2021_01</v>
      </c>
      <c r="C4677" t="str">
        <f t="shared" si="449"/>
        <v>Jan</v>
      </c>
      <c r="D4677" t="str">
        <f t="shared" si="450"/>
        <v>2021_Jan</v>
      </c>
      <c r="E4677" s="12" t="str">
        <f t="shared" si="451"/>
        <v>18_Jan</v>
      </c>
      <c r="F4677" s="12" t="str">
        <f t="shared" si="452"/>
        <v>Jan-21</v>
      </c>
      <c r="G4677" s="12"/>
    </row>
    <row r="4678" spans="1:7">
      <c r="A4678" s="2">
        <f t="shared" si="448"/>
        <v>44215</v>
      </c>
      <c r="B4678" t="str">
        <f t="shared" si="447"/>
        <v>2021_01</v>
      </c>
      <c r="C4678" t="str">
        <f t="shared" si="449"/>
        <v>Jan</v>
      </c>
      <c r="D4678" t="str">
        <f t="shared" si="450"/>
        <v>2021_Jan</v>
      </c>
      <c r="E4678" s="12" t="str">
        <f t="shared" si="451"/>
        <v>19_Jan</v>
      </c>
      <c r="F4678" s="12" t="str">
        <f t="shared" si="452"/>
        <v>Jan-21</v>
      </c>
      <c r="G4678" s="12"/>
    </row>
    <row r="4679" spans="1:7">
      <c r="A4679" s="2">
        <f t="shared" si="448"/>
        <v>44216</v>
      </c>
      <c r="B4679" t="str">
        <f t="shared" si="447"/>
        <v>2021_01</v>
      </c>
      <c r="C4679" t="str">
        <f t="shared" si="449"/>
        <v>Jan</v>
      </c>
      <c r="D4679" t="str">
        <f t="shared" si="450"/>
        <v>2021_Jan</v>
      </c>
      <c r="E4679" s="12" t="str">
        <f t="shared" si="451"/>
        <v>20_Jan</v>
      </c>
      <c r="F4679" s="12" t="str">
        <f t="shared" si="452"/>
        <v>Jan-21</v>
      </c>
      <c r="G4679" s="12"/>
    </row>
    <row r="4680" spans="1:7">
      <c r="A4680" s="2">
        <f t="shared" si="448"/>
        <v>44217</v>
      </c>
      <c r="B4680" t="str">
        <f t="shared" si="447"/>
        <v>2021_01</v>
      </c>
      <c r="C4680" t="str">
        <f t="shared" si="449"/>
        <v>Jan</v>
      </c>
      <c r="D4680" t="str">
        <f t="shared" si="450"/>
        <v>2021_Jan</v>
      </c>
      <c r="E4680" s="12" t="str">
        <f t="shared" si="451"/>
        <v>21_Jan</v>
      </c>
      <c r="F4680" s="12" t="str">
        <f t="shared" si="452"/>
        <v>Jan-21</v>
      </c>
      <c r="G4680" s="12"/>
    </row>
    <row r="4681" spans="1:7">
      <c r="A4681" s="2">
        <f t="shared" si="448"/>
        <v>44218</v>
      </c>
      <c r="B4681" t="str">
        <f t="shared" si="447"/>
        <v>2021_01</v>
      </c>
      <c r="C4681" t="str">
        <f t="shared" si="449"/>
        <v>Jan</v>
      </c>
      <c r="D4681" t="str">
        <f t="shared" si="450"/>
        <v>2021_Jan</v>
      </c>
      <c r="E4681" s="12" t="str">
        <f t="shared" si="451"/>
        <v>22_Jan</v>
      </c>
      <c r="F4681" s="12" t="str">
        <f t="shared" si="452"/>
        <v>Jan-21</v>
      </c>
      <c r="G4681" s="12"/>
    </row>
    <row r="4682" spans="1:7">
      <c r="A4682" s="2">
        <f t="shared" si="448"/>
        <v>44219</v>
      </c>
      <c r="B4682" t="str">
        <f t="shared" si="447"/>
        <v>2021_01</v>
      </c>
      <c r="C4682" t="str">
        <f t="shared" si="449"/>
        <v>Jan</v>
      </c>
      <c r="D4682" t="str">
        <f t="shared" si="450"/>
        <v>2021_Jan</v>
      </c>
      <c r="E4682" s="12" t="str">
        <f t="shared" si="451"/>
        <v>23_Jan</v>
      </c>
      <c r="F4682" s="12" t="str">
        <f t="shared" si="452"/>
        <v>Jan-21</v>
      </c>
      <c r="G4682" s="12"/>
    </row>
    <row r="4683" spans="1:7">
      <c r="A4683" s="2">
        <f t="shared" si="448"/>
        <v>44220</v>
      </c>
      <c r="B4683" t="str">
        <f t="shared" ref="B4683:B4746" si="453">TEXT(YEAR(A4683),"0000")&amp;"_"&amp;TEXT(MONTH(A4683),"00")</f>
        <v>2021_01</v>
      </c>
      <c r="C4683" t="str">
        <f t="shared" si="449"/>
        <v>Jan</v>
      </c>
      <c r="D4683" t="str">
        <f t="shared" si="450"/>
        <v>2021_Jan</v>
      </c>
      <c r="E4683" s="12" t="str">
        <f t="shared" si="451"/>
        <v>24_Jan</v>
      </c>
      <c r="F4683" s="12" t="str">
        <f t="shared" si="452"/>
        <v>Jan-21</v>
      </c>
      <c r="G4683" s="12"/>
    </row>
    <row r="4684" spans="1:7">
      <c r="A4684" s="2">
        <f t="shared" ref="A4684:A4747" si="454">A4683+1</f>
        <v>44221</v>
      </c>
      <c r="B4684" t="str">
        <f t="shared" si="453"/>
        <v>2021_01</v>
      </c>
      <c r="C4684" t="str">
        <f t="shared" si="449"/>
        <v>Jan</v>
      </c>
      <c r="D4684" t="str">
        <f t="shared" si="450"/>
        <v>2021_Jan</v>
      </c>
      <c r="E4684" s="12" t="str">
        <f t="shared" si="451"/>
        <v>25_Jan</v>
      </c>
      <c r="F4684" s="12" t="str">
        <f t="shared" si="452"/>
        <v>Jan-21</v>
      </c>
      <c r="G4684" s="12"/>
    </row>
    <row r="4685" spans="1:7">
      <c r="A4685" s="2">
        <f t="shared" si="454"/>
        <v>44222</v>
      </c>
      <c r="B4685" t="str">
        <f t="shared" si="453"/>
        <v>2021_01</v>
      </c>
      <c r="C4685" t="str">
        <f t="shared" si="449"/>
        <v>Jan</v>
      </c>
      <c r="D4685" t="str">
        <f t="shared" si="450"/>
        <v>2021_Jan</v>
      </c>
      <c r="E4685" s="12" t="str">
        <f t="shared" si="451"/>
        <v>26_Jan</v>
      </c>
      <c r="F4685" s="12" t="str">
        <f t="shared" si="452"/>
        <v>Jan-21</v>
      </c>
      <c r="G4685" s="12"/>
    </row>
    <row r="4686" spans="1:7">
      <c r="A4686" s="2">
        <f t="shared" si="454"/>
        <v>44223</v>
      </c>
      <c r="B4686" t="str">
        <f t="shared" si="453"/>
        <v>2021_01</v>
      </c>
      <c r="C4686" t="str">
        <f t="shared" si="449"/>
        <v>Jan</v>
      </c>
      <c r="D4686" t="str">
        <f t="shared" si="450"/>
        <v>2021_Jan</v>
      </c>
      <c r="E4686" s="12" t="str">
        <f t="shared" si="451"/>
        <v>27_Jan</v>
      </c>
      <c r="F4686" s="12" t="str">
        <f t="shared" si="452"/>
        <v>Jan-21</v>
      </c>
      <c r="G4686" s="12"/>
    </row>
    <row r="4687" spans="1:7">
      <c r="A4687" s="2">
        <f t="shared" si="454"/>
        <v>44224</v>
      </c>
      <c r="B4687" t="str">
        <f t="shared" si="453"/>
        <v>2021_01</v>
      </c>
      <c r="C4687" t="str">
        <f t="shared" si="449"/>
        <v>Jan</v>
      </c>
      <c r="D4687" t="str">
        <f t="shared" si="450"/>
        <v>2021_Jan</v>
      </c>
      <c r="E4687" s="12" t="str">
        <f t="shared" si="451"/>
        <v>28_Jan</v>
      </c>
      <c r="F4687" s="12" t="str">
        <f t="shared" si="452"/>
        <v>Jan-21</v>
      </c>
      <c r="G4687" s="12"/>
    </row>
    <row r="4688" spans="1:7">
      <c r="A4688" s="2">
        <f t="shared" si="454"/>
        <v>44225</v>
      </c>
      <c r="B4688" t="str">
        <f t="shared" si="453"/>
        <v>2021_01</v>
      </c>
      <c r="C4688" t="str">
        <f t="shared" si="449"/>
        <v>Jan</v>
      </c>
      <c r="D4688" t="str">
        <f t="shared" si="450"/>
        <v>2021_Jan</v>
      </c>
      <c r="E4688" s="12" t="str">
        <f t="shared" si="451"/>
        <v>29_Jan</v>
      </c>
      <c r="F4688" s="12" t="str">
        <f t="shared" si="452"/>
        <v>Jan-21</v>
      </c>
      <c r="G4688" s="12"/>
    </row>
    <row r="4689" spans="1:7">
      <c r="A4689" s="2">
        <f t="shared" si="454"/>
        <v>44226</v>
      </c>
      <c r="B4689" t="str">
        <f t="shared" si="453"/>
        <v>2021_01</v>
      </c>
      <c r="C4689" t="str">
        <f t="shared" si="449"/>
        <v>Jan</v>
      </c>
      <c r="D4689" t="str">
        <f t="shared" si="450"/>
        <v>2021_Jan</v>
      </c>
      <c r="E4689" s="12" t="str">
        <f t="shared" si="451"/>
        <v>30_Jan</v>
      </c>
      <c r="F4689" s="12" t="str">
        <f t="shared" si="452"/>
        <v>Jan-21</v>
      </c>
      <c r="G4689" s="12"/>
    </row>
    <row r="4690" spans="1:7">
      <c r="A4690" s="2">
        <f t="shared" si="454"/>
        <v>44227</v>
      </c>
      <c r="B4690" t="str">
        <f t="shared" si="453"/>
        <v>2021_01</v>
      </c>
      <c r="C4690" t="str">
        <f t="shared" si="449"/>
        <v>Jan</v>
      </c>
      <c r="D4690" t="str">
        <f t="shared" si="450"/>
        <v>2021_Jan</v>
      </c>
      <c r="E4690" s="12" t="str">
        <f t="shared" si="451"/>
        <v>31_Jan</v>
      </c>
      <c r="F4690" s="12" t="str">
        <f t="shared" si="452"/>
        <v>Jan-21</v>
      </c>
      <c r="G4690" s="12"/>
    </row>
    <row r="4691" spans="1:7">
      <c r="A4691" s="2">
        <f t="shared" si="454"/>
        <v>44228</v>
      </c>
      <c r="B4691" t="str">
        <f t="shared" si="453"/>
        <v>2021_02</v>
      </c>
      <c r="C4691" t="str">
        <f t="shared" si="449"/>
        <v>Feb</v>
      </c>
      <c r="D4691" t="str">
        <f t="shared" si="450"/>
        <v>2021_Feb</v>
      </c>
      <c r="E4691" s="12" t="str">
        <f t="shared" si="451"/>
        <v>01_Feb</v>
      </c>
      <c r="F4691" s="12" t="str">
        <f t="shared" si="452"/>
        <v>Feb-21</v>
      </c>
      <c r="G4691" s="12"/>
    </row>
    <row r="4692" spans="1:7">
      <c r="A4692" s="2">
        <f t="shared" si="454"/>
        <v>44229</v>
      </c>
      <c r="B4692" t="str">
        <f t="shared" si="453"/>
        <v>2021_02</v>
      </c>
      <c r="C4692" t="str">
        <f t="shared" si="449"/>
        <v>Feb</v>
      </c>
      <c r="D4692" t="str">
        <f t="shared" si="450"/>
        <v>2021_Feb</v>
      </c>
      <c r="E4692" s="12" t="str">
        <f t="shared" si="451"/>
        <v>02_Feb</v>
      </c>
      <c r="F4692" s="12" t="str">
        <f t="shared" si="452"/>
        <v>Feb-21</v>
      </c>
      <c r="G4692" s="12"/>
    </row>
    <row r="4693" spans="1:7">
      <c r="A4693" s="2">
        <f t="shared" si="454"/>
        <v>44230</v>
      </c>
      <c r="B4693" t="str">
        <f t="shared" si="453"/>
        <v>2021_02</v>
      </c>
      <c r="C4693" t="str">
        <f t="shared" si="449"/>
        <v>Feb</v>
      </c>
      <c r="D4693" t="str">
        <f t="shared" si="450"/>
        <v>2021_Feb</v>
      </c>
      <c r="E4693" s="12" t="str">
        <f t="shared" si="451"/>
        <v>03_Feb</v>
      </c>
      <c r="F4693" s="12" t="str">
        <f t="shared" si="452"/>
        <v>Feb-21</v>
      </c>
      <c r="G4693" s="12"/>
    </row>
    <row r="4694" spans="1:7">
      <c r="A4694" s="2">
        <f t="shared" si="454"/>
        <v>44231</v>
      </c>
      <c r="B4694" t="str">
        <f t="shared" si="453"/>
        <v>2021_02</v>
      </c>
      <c r="C4694" t="str">
        <f t="shared" si="449"/>
        <v>Feb</v>
      </c>
      <c r="D4694" t="str">
        <f t="shared" si="450"/>
        <v>2021_Feb</v>
      </c>
      <c r="E4694" s="12" t="str">
        <f t="shared" si="451"/>
        <v>04_Feb</v>
      </c>
      <c r="F4694" s="12" t="str">
        <f t="shared" si="452"/>
        <v>Feb-21</v>
      </c>
      <c r="G4694" s="12"/>
    </row>
    <row r="4695" spans="1:7">
      <c r="A4695" s="2">
        <f t="shared" si="454"/>
        <v>44232</v>
      </c>
      <c r="B4695" t="str">
        <f t="shared" si="453"/>
        <v>2021_02</v>
      </c>
      <c r="C4695" t="str">
        <f t="shared" si="449"/>
        <v>Feb</v>
      </c>
      <c r="D4695" t="str">
        <f t="shared" si="450"/>
        <v>2021_Feb</v>
      </c>
      <c r="E4695" s="12" t="str">
        <f t="shared" si="451"/>
        <v>05_Feb</v>
      </c>
      <c r="F4695" s="12" t="str">
        <f t="shared" si="452"/>
        <v>Feb-21</v>
      </c>
      <c r="G4695" s="12"/>
    </row>
    <row r="4696" spans="1:7">
      <c r="A4696" s="2">
        <f t="shared" si="454"/>
        <v>44233</v>
      </c>
      <c r="B4696" t="str">
        <f t="shared" si="453"/>
        <v>2021_02</v>
      </c>
      <c r="C4696" t="str">
        <f t="shared" si="449"/>
        <v>Feb</v>
      </c>
      <c r="D4696" t="str">
        <f t="shared" si="450"/>
        <v>2021_Feb</v>
      </c>
      <c r="E4696" s="12" t="str">
        <f t="shared" si="451"/>
        <v>06_Feb</v>
      </c>
      <c r="F4696" s="12" t="str">
        <f t="shared" si="452"/>
        <v>Feb-21</v>
      </c>
      <c r="G4696" s="12"/>
    </row>
    <row r="4697" spans="1:7">
      <c r="A4697" s="2">
        <f t="shared" si="454"/>
        <v>44234</v>
      </c>
      <c r="B4697" t="str">
        <f t="shared" si="453"/>
        <v>2021_02</v>
      </c>
      <c r="C4697" t="str">
        <f t="shared" si="449"/>
        <v>Feb</v>
      </c>
      <c r="D4697" t="str">
        <f t="shared" si="450"/>
        <v>2021_Feb</v>
      </c>
      <c r="E4697" s="12" t="str">
        <f t="shared" si="451"/>
        <v>07_Feb</v>
      </c>
      <c r="F4697" s="12" t="str">
        <f t="shared" si="452"/>
        <v>Feb-21</v>
      </c>
      <c r="G4697" s="12"/>
    </row>
    <row r="4698" spans="1:7">
      <c r="A4698" s="2">
        <f t="shared" si="454"/>
        <v>44235</v>
      </c>
      <c r="B4698" t="str">
        <f t="shared" si="453"/>
        <v>2021_02</v>
      </c>
      <c r="C4698" t="str">
        <f t="shared" si="449"/>
        <v>Feb</v>
      </c>
      <c r="D4698" t="str">
        <f t="shared" si="450"/>
        <v>2021_Feb</v>
      </c>
      <c r="E4698" s="12" t="str">
        <f t="shared" si="451"/>
        <v>08_Feb</v>
      </c>
      <c r="F4698" s="12" t="str">
        <f t="shared" si="452"/>
        <v>Feb-21</v>
      </c>
      <c r="G4698" s="12"/>
    </row>
    <row r="4699" spans="1:7">
      <c r="A4699" s="2">
        <f t="shared" si="454"/>
        <v>44236</v>
      </c>
      <c r="B4699" t="str">
        <f t="shared" si="453"/>
        <v>2021_02</v>
      </c>
      <c r="C4699" t="str">
        <f t="shared" si="449"/>
        <v>Feb</v>
      </c>
      <c r="D4699" t="str">
        <f t="shared" si="450"/>
        <v>2021_Feb</v>
      </c>
      <c r="E4699" s="12" t="str">
        <f t="shared" si="451"/>
        <v>09_Feb</v>
      </c>
      <c r="F4699" s="12" t="str">
        <f t="shared" si="452"/>
        <v>Feb-21</v>
      </c>
      <c r="G4699" s="12"/>
    </row>
    <row r="4700" spans="1:7">
      <c r="A4700" s="2">
        <f t="shared" si="454"/>
        <v>44237</v>
      </c>
      <c r="B4700" t="str">
        <f t="shared" si="453"/>
        <v>2021_02</v>
      </c>
      <c r="C4700" t="str">
        <f t="shared" si="449"/>
        <v>Feb</v>
      </c>
      <c r="D4700" t="str">
        <f t="shared" si="450"/>
        <v>2021_Feb</v>
      </c>
      <c r="E4700" s="12" t="str">
        <f t="shared" si="451"/>
        <v>10_Feb</v>
      </c>
      <c r="F4700" s="12" t="str">
        <f t="shared" si="452"/>
        <v>Feb-21</v>
      </c>
      <c r="G4700" s="12"/>
    </row>
    <row r="4701" spans="1:7">
      <c r="A4701" s="2">
        <f t="shared" si="454"/>
        <v>44238</v>
      </c>
      <c r="B4701" t="str">
        <f t="shared" si="453"/>
        <v>2021_02</v>
      </c>
      <c r="C4701" t="str">
        <f t="shared" si="449"/>
        <v>Feb</v>
      </c>
      <c r="D4701" t="str">
        <f t="shared" si="450"/>
        <v>2021_Feb</v>
      </c>
      <c r="E4701" s="12" t="str">
        <f t="shared" si="451"/>
        <v>11_Feb</v>
      </c>
      <c r="F4701" s="12" t="str">
        <f t="shared" si="452"/>
        <v>Feb-21</v>
      </c>
      <c r="G4701" s="12"/>
    </row>
    <row r="4702" spans="1:7">
      <c r="A4702" s="2">
        <f t="shared" si="454"/>
        <v>44239</v>
      </c>
      <c r="B4702" t="str">
        <f t="shared" si="453"/>
        <v>2021_02</v>
      </c>
      <c r="C4702" t="str">
        <f t="shared" si="449"/>
        <v>Feb</v>
      </c>
      <c r="D4702" t="str">
        <f t="shared" si="450"/>
        <v>2021_Feb</v>
      </c>
      <c r="E4702" s="12" t="str">
        <f t="shared" si="451"/>
        <v>12_Feb</v>
      </c>
      <c r="F4702" s="12" t="str">
        <f t="shared" si="452"/>
        <v>Feb-21</v>
      </c>
      <c r="G4702" s="12"/>
    </row>
    <row r="4703" spans="1:7">
      <c r="A4703" s="2">
        <f t="shared" si="454"/>
        <v>44240</v>
      </c>
      <c r="B4703" t="str">
        <f t="shared" si="453"/>
        <v>2021_02</v>
      </c>
      <c r="C4703" t="str">
        <f t="shared" si="449"/>
        <v>Feb</v>
      </c>
      <c r="D4703" t="str">
        <f t="shared" si="450"/>
        <v>2021_Feb</v>
      </c>
      <c r="E4703" s="12" t="str">
        <f t="shared" si="451"/>
        <v>13_Feb</v>
      </c>
      <c r="F4703" s="12" t="str">
        <f t="shared" si="452"/>
        <v>Feb-21</v>
      </c>
      <c r="G4703" s="12"/>
    </row>
    <row r="4704" spans="1:7">
      <c r="A4704" s="2">
        <f t="shared" si="454"/>
        <v>44241</v>
      </c>
      <c r="B4704" t="str">
        <f t="shared" si="453"/>
        <v>2021_02</v>
      </c>
      <c r="C4704" t="str">
        <f t="shared" si="449"/>
        <v>Feb</v>
      </c>
      <c r="D4704" t="str">
        <f t="shared" si="450"/>
        <v>2021_Feb</v>
      </c>
      <c r="E4704" s="12" t="str">
        <f t="shared" si="451"/>
        <v>14_Feb</v>
      </c>
      <c r="F4704" s="12" t="str">
        <f t="shared" si="452"/>
        <v>Feb-21</v>
      </c>
      <c r="G4704" s="12"/>
    </row>
    <row r="4705" spans="1:7">
      <c r="A4705" s="2">
        <f t="shared" si="454"/>
        <v>44242</v>
      </c>
      <c r="B4705" t="str">
        <f t="shared" si="453"/>
        <v>2021_02</v>
      </c>
      <c r="C4705" t="str">
        <f t="shared" si="449"/>
        <v>Feb</v>
      </c>
      <c r="D4705" t="str">
        <f t="shared" si="450"/>
        <v>2021_Feb</v>
      </c>
      <c r="E4705" s="12" t="str">
        <f t="shared" si="451"/>
        <v>15_Feb</v>
      </c>
      <c r="F4705" s="12" t="str">
        <f t="shared" si="452"/>
        <v>Feb-21</v>
      </c>
      <c r="G4705" s="12"/>
    </row>
    <row r="4706" spans="1:7">
      <c r="A4706" s="2">
        <f t="shared" si="454"/>
        <v>44243</v>
      </c>
      <c r="B4706" t="str">
        <f t="shared" si="453"/>
        <v>2021_02</v>
      </c>
      <c r="C4706" t="str">
        <f t="shared" si="449"/>
        <v>Feb</v>
      </c>
      <c r="D4706" t="str">
        <f t="shared" si="450"/>
        <v>2021_Feb</v>
      </c>
      <c r="E4706" s="12" t="str">
        <f t="shared" si="451"/>
        <v>16_Feb</v>
      </c>
      <c r="F4706" s="12" t="str">
        <f t="shared" si="452"/>
        <v>Feb-21</v>
      </c>
      <c r="G4706" s="12"/>
    </row>
    <row r="4707" spans="1:7">
      <c r="A4707" s="2">
        <f t="shared" si="454"/>
        <v>44244</v>
      </c>
      <c r="B4707" t="str">
        <f t="shared" si="453"/>
        <v>2021_02</v>
      </c>
      <c r="C4707" t="str">
        <f t="shared" si="449"/>
        <v>Feb</v>
      </c>
      <c r="D4707" t="str">
        <f t="shared" si="450"/>
        <v>2021_Feb</v>
      </c>
      <c r="E4707" s="12" t="str">
        <f t="shared" si="451"/>
        <v>17_Feb</v>
      </c>
      <c r="F4707" s="12" t="str">
        <f t="shared" si="452"/>
        <v>Feb-21</v>
      </c>
      <c r="G4707" s="12"/>
    </row>
    <row r="4708" spans="1:7">
      <c r="A4708" s="2">
        <f t="shared" si="454"/>
        <v>44245</v>
      </c>
      <c r="B4708" t="str">
        <f t="shared" si="453"/>
        <v>2021_02</v>
      </c>
      <c r="C4708" t="str">
        <f t="shared" si="449"/>
        <v>Feb</v>
      </c>
      <c r="D4708" t="str">
        <f t="shared" si="450"/>
        <v>2021_Feb</v>
      </c>
      <c r="E4708" s="12" t="str">
        <f t="shared" si="451"/>
        <v>18_Feb</v>
      </c>
      <c r="F4708" s="12" t="str">
        <f t="shared" si="452"/>
        <v>Feb-21</v>
      </c>
      <c r="G4708" s="12"/>
    </row>
    <row r="4709" spans="1:7">
      <c r="A4709" s="2">
        <f t="shared" si="454"/>
        <v>44246</v>
      </c>
      <c r="B4709" t="str">
        <f t="shared" si="453"/>
        <v>2021_02</v>
      </c>
      <c r="C4709" t="str">
        <f t="shared" si="449"/>
        <v>Feb</v>
      </c>
      <c r="D4709" t="str">
        <f t="shared" si="450"/>
        <v>2021_Feb</v>
      </c>
      <c r="E4709" s="12" t="str">
        <f t="shared" si="451"/>
        <v>19_Feb</v>
      </c>
      <c r="F4709" s="12" t="str">
        <f t="shared" si="452"/>
        <v>Feb-21</v>
      </c>
      <c r="G4709" s="12"/>
    </row>
    <row r="4710" spans="1:7">
      <c r="A4710" s="2">
        <f t="shared" si="454"/>
        <v>44247</v>
      </c>
      <c r="B4710" t="str">
        <f t="shared" si="453"/>
        <v>2021_02</v>
      </c>
      <c r="C4710" t="str">
        <f t="shared" si="449"/>
        <v>Feb</v>
      </c>
      <c r="D4710" t="str">
        <f t="shared" si="450"/>
        <v>2021_Feb</v>
      </c>
      <c r="E4710" s="12" t="str">
        <f t="shared" si="451"/>
        <v>20_Feb</v>
      </c>
      <c r="F4710" s="12" t="str">
        <f t="shared" si="452"/>
        <v>Feb-21</v>
      </c>
      <c r="G4710" s="12"/>
    </row>
    <row r="4711" spans="1:7">
      <c r="A4711" s="2">
        <f t="shared" si="454"/>
        <v>44248</v>
      </c>
      <c r="B4711" t="str">
        <f t="shared" si="453"/>
        <v>2021_02</v>
      </c>
      <c r="C4711" t="str">
        <f t="shared" si="449"/>
        <v>Feb</v>
      </c>
      <c r="D4711" t="str">
        <f t="shared" si="450"/>
        <v>2021_Feb</v>
      </c>
      <c r="E4711" s="12" t="str">
        <f t="shared" si="451"/>
        <v>21_Feb</v>
      </c>
      <c r="F4711" s="12" t="str">
        <f t="shared" si="452"/>
        <v>Feb-21</v>
      </c>
      <c r="G4711" s="12"/>
    </row>
    <row r="4712" spans="1:7">
      <c r="A4712" s="2">
        <f t="shared" si="454"/>
        <v>44249</v>
      </c>
      <c r="B4712" t="str">
        <f t="shared" si="453"/>
        <v>2021_02</v>
      </c>
      <c r="C4712" t="str">
        <f t="shared" si="449"/>
        <v>Feb</v>
      </c>
      <c r="D4712" t="str">
        <f t="shared" si="450"/>
        <v>2021_Feb</v>
      </c>
      <c r="E4712" s="12" t="str">
        <f t="shared" si="451"/>
        <v>22_Feb</v>
      </c>
      <c r="F4712" s="12" t="str">
        <f t="shared" si="452"/>
        <v>Feb-21</v>
      </c>
      <c r="G4712" s="12"/>
    </row>
    <row r="4713" spans="1:7">
      <c r="A4713" s="2">
        <f t="shared" si="454"/>
        <v>44250</v>
      </c>
      <c r="B4713" t="str">
        <f t="shared" si="453"/>
        <v>2021_02</v>
      </c>
      <c r="C4713" t="str">
        <f t="shared" si="449"/>
        <v>Feb</v>
      </c>
      <c r="D4713" t="str">
        <f t="shared" si="450"/>
        <v>2021_Feb</v>
      </c>
      <c r="E4713" s="12" t="str">
        <f t="shared" si="451"/>
        <v>23_Feb</v>
      </c>
      <c r="F4713" s="12" t="str">
        <f t="shared" si="452"/>
        <v>Feb-21</v>
      </c>
      <c r="G4713" s="12"/>
    </row>
    <row r="4714" spans="1:7">
      <c r="A4714" s="2">
        <f t="shared" si="454"/>
        <v>44251</v>
      </c>
      <c r="B4714" t="str">
        <f t="shared" si="453"/>
        <v>2021_02</v>
      </c>
      <c r="C4714" t="str">
        <f t="shared" si="449"/>
        <v>Feb</v>
      </c>
      <c r="D4714" t="str">
        <f t="shared" si="450"/>
        <v>2021_Feb</v>
      </c>
      <c r="E4714" s="12" t="str">
        <f t="shared" si="451"/>
        <v>24_Feb</v>
      </c>
      <c r="F4714" s="12" t="str">
        <f t="shared" si="452"/>
        <v>Feb-21</v>
      </c>
      <c r="G4714" s="12"/>
    </row>
    <row r="4715" spans="1:7">
      <c r="A4715" s="2">
        <f t="shared" si="454"/>
        <v>44252</v>
      </c>
      <c r="B4715" t="str">
        <f t="shared" si="453"/>
        <v>2021_02</v>
      </c>
      <c r="C4715" t="str">
        <f t="shared" si="449"/>
        <v>Feb</v>
      </c>
      <c r="D4715" t="str">
        <f t="shared" si="450"/>
        <v>2021_Feb</v>
      </c>
      <c r="E4715" s="12" t="str">
        <f t="shared" si="451"/>
        <v>25_Feb</v>
      </c>
      <c r="F4715" s="12" t="str">
        <f t="shared" si="452"/>
        <v>Feb-21</v>
      </c>
      <c r="G4715" s="12"/>
    </row>
    <row r="4716" spans="1:7">
      <c r="A4716" s="2">
        <f t="shared" si="454"/>
        <v>44253</v>
      </c>
      <c r="B4716" t="str">
        <f t="shared" si="453"/>
        <v>2021_02</v>
      </c>
      <c r="C4716" t="str">
        <f t="shared" si="449"/>
        <v>Feb</v>
      </c>
      <c r="D4716" t="str">
        <f t="shared" si="450"/>
        <v>2021_Feb</v>
      </c>
      <c r="E4716" s="12" t="str">
        <f t="shared" si="451"/>
        <v>26_Feb</v>
      </c>
      <c r="F4716" s="12" t="str">
        <f t="shared" si="452"/>
        <v>Feb-21</v>
      </c>
      <c r="G4716" s="12"/>
    </row>
    <row r="4717" spans="1:7">
      <c r="A4717" s="2">
        <f t="shared" si="454"/>
        <v>44254</v>
      </c>
      <c r="B4717" t="str">
        <f t="shared" si="453"/>
        <v>2021_02</v>
      </c>
      <c r="C4717" t="str">
        <f t="shared" si="449"/>
        <v>Feb</v>
      </c>
      <c r="D4717" t="str">
        <f t="shared" si="450"/>
        <v>2021_Feb</v>
      </c>
      <c r="E4717" s="12" t="str">
        <f t="shared" si="451"/>
        <v>27_Feb</v>
      </c>
      <c r="F4717" s="12" t="str">
        <f t="shared" si="452"/>
        <v>Feb-21</v>
      </c>
      <c r="G4717" s="12"/>
    </row>
    <row r="4718" spans="1:7">
      <c r="A4718" s="2">
        <f t="shared" si="454"/>
        <v>44255</v>
      </c>
      <c r="B4718" t="str">
        <f t="shared" si="453"/>
        <v>2021_02</v>
      </c>
      <c r="C4718" t="str">
        <f t="shared" si="449"/>
        <v>Feb</v>
      </c>
      <c r="D4718" t="str">
        <f t="shared" si="450"/>
        <v>2021_Feb</v>
      </c>
      <c r="E4718" s="12" t="str">
        <f t="shared" si="451"/>
        <v>28_Feb</v>
      </c>
      <c r="F4718" s="12" t="str">
        <f t="shared" si="452"/>
        <v>Feb-21</v>
      </c>
      <c r="G4718" s="12"/>
    </row>
    <row r="4719" spans="1:7">
      <c r="A4719" s="2">
        <f t="shared" si="454"/>
        <v>44256</v>
      </c>
      <c r="B4719" t="str">
        <f t="shared" si="453"/>
        <v>2021_03</v>
      </c>
      <c r="C4719" t="str">
        <f t="shared" si="449"/>
        <v>Mar</v>
      </c>
      <c r="D4719" t="str">
        <f t="shared" si="450"/>
        <v>2021_Mar</v>
      </c>
      <c r="E4719" s="12" t="str">
        <f t="shared" si="451"/>
        <v>01_Mar</v>
      </c>
      <c r="F4719" s="12" t="str">
        <f t="shared" si="452"/>
        <v>Mar-21</v>
      </c>
      <c r="G4719" s="12"/>
    </row>
    <row r="4720" spans="1:7">
      <c r="A4720" s="2">
        <f t="shared" si="454"/>
        <v>44257</v>
      </c>
      <c r="B4720" t="str">
        <f t="shared" si="453"/>
        <v>2021_03</v>
      </c>
      <c r="C4720" t="str">
        <f t="shared" si="449"/>
        <v>Mar</v>
      </c>
      <c r="D4720" t="str">
        <f t="shared" si="450"/>
        <v>2021_Mar</v>
      </c>
      <c r="E4720" s="12" t="str">
        <f t="shared" si="451"/>
        <v>02_Mar</v>
      </c>
      <c r="F4720" s="12" t="str">
        <f t="shared" si="452"/>
        <v>Mar-21</v>
      </c>
      <c r="G4720" s="12"/>
    </row>
    <row r="4721" spans="1:7">
      <c r="A4721" s="2">
        <f t="shared" si="454"/>
        <v>44258</v>
      </c>
      <c r="B4721" t="str">
        <f t="shared" si="453"/>
        <v>2021_03</v>
      </c>
      <c r="C4721" t="str">
        <f t="shared" si="449"/>
        <v>Mar</v>
      </c>
      <c r="D4721" t="str">
        <f t="shared" si="450"/>
        <v>2021_Mar</v>
      </c>
      <c r="E4721" s="12" t="str">
        <f t="shared" si="451"/>
        <v>03_Mar</v>
      </c>
      <c r="F4721" s="12" t="str">
        <f t="shared" si="452"/>
        <v>Mar-21</v>
      </c>
      <c r="G4721" s="12"/>
    </row>
    <row r="4722" spans="1:7">
      <c r="A4722" s="2">
        <f t="shared" si="454"/>
        <v>44259</v>
      </c>
      <c r="B4722" t="str">
        <f t="shared" si="453"/>
        <v>2021_03</v>
      </c>
      <c r="C4722" t="str">
        <f t="shared" si="449"/>
        <v>Mar</v>
      </c>
      <c r="D4722" t="str">
        <f t="shared" si="450"/>
        <v>2021_Mar</v>
      </c>
      <c r="E4722" s="12" t="str">
        <f t="shared" si="451"/>
        <v>04_Mar</v>
      </c>
      <c r="F4722" s="12" t="str">
        <f t="shared" si="452"/>
        <v>Mar-21</v>
      </c>
      <c r="G4722" s="12"/>
    </row>
    <row r="4723" spans="1:7">
      <c r="A4723" s="2">
        <f t="shared" si="454"/>
        <v>44260</v>
      </c>
      <c r="B4723" t="str">
        <f t="shared" si="453"/>
        <v>2021_03</v>
      </c>
      <c r="C4723" t="str">
        <f t="shared" si="449"/>
        <v>Mar</v>
      </c>
      <c r="D4723" t="str">
        <f t="shared" si="450"/>
        <v>2021_Mar</v>
      </c>
      <c r="E4723" s="12" t="str">
        <f t="shared" si="451"/>
        <v>05_Mar</v>
      </c>
      <c r="F4723" s="12" t="str">
        <f t="shared" si="452"/>
        <v>Mar-21</v>
      </c>
      <c r="G4723" s="12"/>
    </row>
    <row r="4724" spans="1:7">
      <c r="A4724" s="2">
        <f t="shared" si="454"/>
        <v>44261</v>
      </c>
      <c r="B4724" t="str">
        <f t="shared" si="453"/>
        <v>2021_03</v>
      </c>
      <c r="C4724" t="str">
        <f t="shared" si="449"/>
        <v>Mar</v>
      </c>
      <c r="D4724" t="str">
        <f t="shared" si="450"/>
        <v>2021_Mar</v>
      </c>
      <c r="E4724" s="12" t="str">
        <f t="shared" si="451"/>
        <v>06_Mar</v>
      </c>
      <c r="F4724" s="12" t="str">
        <f t="shared" si="452"/>
        <v>Mar-21</v>
      </c>
      <c r="G4724" s="12"/>
    </row>
    <row r="4725" spans="1:7">
      <c r="A4725" s="2">
        <f t="shared" si="454"/>
        <v>44262</v>
      </c>
      <c r="B4725" t="str">
        <f t="shared" si="453"/>
        <v>2021_03</v>
      </c>
      <c r="C4725" t="str">
        <f t="shared" si="449"/>
        <v>Mar</v>
      </c>
      <c r="D4725" t="str">
        <f t="shared" si="450"/>
        <v>2021_Mar</v>
      </c>
      <c r="E4725" s="12" t="str">
        <f t="shared" si="451"/>
        <v>07_Mar</v>
      </c>
      <c r="F4725" s="12" t="str">
        <f t="shared" si="452"/>
        <v>Mar-21</v>
      </c>
      <c r="G4725" s="12"/>
    </row>
    <row r="4726" spans="1:7">
      <c r="A4726" s="2">
        <f t="shared" si="454"/>
        <v>44263</v>
      </c>
      <c r="B4726" t="str">
        <f t="shared" si="453"/>
        <v>2021_03</v>
      </c>
      <c r="C4726" t="str">
        <f t="shared" si="449"/>
        <v>Mar</v>
      </c>
      <c r="D4726" t="str">
        <f t="shared" si="450"/>
        <v>2021_Mar</v>
      </c>
      <c r="E4726" s="12" t="str">
        <f t="shared" si="451"/>
        <v>08_Mar</v>
      </c>
      <c r="F4726" s="12" t="str">
        <f t="shared" si="452"/>
        <v>Mar-21</v>
      </c>
      <c r="G4726" s="12"/>
    </row>
    <row r="4727" spans="1:7">
      <c r="A4727" s="2">
        <f t="shared" si="454"/>
        <v>44264</v>
      </c>
      <c r="B4727" t="str">
        <f t="shared" si="453"/>
        <v>2021_03</v>
      </c>
      <c r="C4727" t="str">
        <f t="shared" si="449"/>
        <v>Mar</v>
      </c>
      <c r="D4727" t="str">
        <f t="shared" si="450"/>
        <v>2021_Mar</v>
      </c>
      <c r="E4727" s="12" t="str">
        <f t="shared" si="451"/>
        <v>09_Mar</v>
      </c>
      <c r="F4727" s="12" t="str">
        <f t="shared" si="452"/>
        <v>Mar-21</v>
      </c>
      <c r="G4727" s="12"/>
    </row>
    <row r="4728" spans="1:7">
      <c r="A4728" s="2">
        <f t="shared" si="454"/>
        <v>44265</v>
      </c>
      <c r="B4728" t="str">
        <f t="shared" si="453"/>
        <v>2021_03</v>
      </c>
      <c r="C4728" t="str">
        <f t="shared" si="449"/>
        <v>Mar</v>
      </c>
      <c r="D4728" t="str">
        <f t="shared" si="450"/>
        <v>2021_Mar</v>
      </c>
      <c r="E4728" s="12" t="str">
        <f t="shared" si="451"/>
        <v>10_Mar</v>
      </c>
      <c r="F4728" s="12" t="str">
        <f t="shared" si="452"/>
        <v>Mar-21</v>
      </c>
      <c r="G4728" s="12"/>
    </row>
    <row r="4729" spans="1:7">
      <c r="A4729" s="2">
        <f t="shared" si="454"/>
        <v>44266</v>
      </c>
      <c r="B4729" t="str">
        <f t="shared" si="453"/>
        <v>2021_03</v>
      </c>
      <c r="C4729" t="str">
        <f t="shared" si="449"/>
        <v>Mar</v>
      </c>
      <c r="D4729" t="str">
        <f t="shared" si="450"/>
        <v>2021_Mar</v>
      </c>
      <c r="E4729" s="12" t="str">
        <f t="shared" si="451"/>
        <v>11_Mar</v>
      </c>
      <c r="F4729" s="12" t="str">
        <f t="shared" si="452"/>
        <v>Mar-21</v>
      </c>
      <c r="G4729" s="12"/>
    </row>
    <row r="4730" spans="1:7">
      <c r="A4730" s="2">
        <f t="shared" si="454"/>
        <v>44267</v>
      </c>
      <c r="B4730" t="str">
        <f t="shared" si="453"/>
        <v>2021_03</v>
      </c>
      <c r="C4730" t="str">
        <f t="shared" si="449"/>
        <v>Mar</v>
      </c>
      <c r="D4730" t="str">
        <f t="shared" si="450"/>
        <v>2021_Mar</v>
      </c>
      <c r="E4730" s="12" t="str">
        <f t="shared" si="451"/>
        <v>12_Mar</v>
      </c>
      <c r="F4730" s="12" t="str">
        <f t="shared" si="452"/>
        <v>Mar-21</v>
      </c>
      <c r="G4730" s="12"/>
    </row>
    <row r="4731" spans="1:7">
      <c r="A4731" s="2">
        <f t="shared" si="454"/>
        <v>44268</v>
      </c>
      <c r="B4731" t="str">
        <f t="shared" si="453"/>
        <v>2021_03</v>
      </c>
      <c r="C4731" t="str">
        <f t="shared" si="449"/>
        <v>Mar</v>
      </c>
      <c r="D4731" t="str">
        <f t="shared" si="450"/>
        <v>2021_Mar</v>
      </c>
      <c r="E4731" s="12" t="str">
        <f t="shared" si="451"/>
        <v>13_Mar</v>
      </c>
      <c r="F4731" s="12" t="str">
        <f t="shared" si="452"/>
        <v>Mar-21</v>
      </c>
      <c r="G4731" s="12"/>
    </row>
    <row r="4732" spans="1:7">
      <c r="A4732" s="2">
        <f t="shared" si="454"/>
        <v>44269</v>
      </c>
      <c r="B4732" t="str">
        <f t="shared" si="453"/>
        <v>2021_03</v>
      </c>
      <c r="C4732" t="str">
        <f t="shared" si="449"/>
        <v>Mar</v>
      </c>
      <c r="D4732" t="str">
        <f t="shared" si="450"/>
        <v>2021_Mar</v>
      </c>
      <c r="E4732" s="12" t="str">
        <f t="shared" si="451"/>
        <v>14_Mar</v>
      </c>
      <c r="F4732" s="12" t="str">
        <f t="shared" si="452"/>
        <v>Mar-21</v>
      </c>
      <c r="G4732" s="12"/>
    </row>
    <row r="4733" spans="1:7">
      <c r="A4733" s="2">
        <f t="shared" si="454"/>
        <v>44270</v>
      </c>
      <c r="B4733" t="str">
        <f t="shared" si="453"/>
        <v>2021_03</v>
      </c>
      <c r="C4733" t="str">
        <f t="shared" si="449"/>
        <v>Mar</v>
      </c>
      <c r="D4733" t="str">
        <f t="shared" si="450"/>
        <v>2021_Mar</v>
      </c>
      <c r="E4733" s="12" t="str">
        <f t="shared" si="451"/>
        <v>15_Mar</v>
      </c>
      <c r="F4733" s="12" t="str">
        <f t="shared" si="452"/>
        <v>Mar-21</v>
      </c>
      <c r="G4733" s="12"/>
    </row>
    <row r="4734" spans="1:7">
      <c r="A4734" s="2">
        <f t="shared" si="454"/>
        <v>44271</v>
      </c>
      <c r="B4734" t="str">
        <f t="shared" si="453"/>
        <v>2021_03</v>
      </c>
      <c r="C4734" t="str">
        <f t="shared" si="449"/>
        <v>Mar</v>
      </c>
      <c r="D4734" t="str">
        <f t="shared" si="450"/>
        <v>2021_Mar</v>
      </c>
      <c r="E4734" s="12" t="str">
        <f t="shared" si="451"/>
        <v>16_Mar</v>
      </c>
      <c r="F4734" s="12" t="str">
        <f t="shared" si="452"/>
        <v>Mar-21</v>
      </c>
      <c r="G4734" s="12"/>
    </row>
    <row r="4735" spans="1:7">
      <c r="A4735" s="2">
        <f t="shared" si="454"/>
        <v>44272</v>
      </c>
      <c r="B4735" t="str">
        <f t="shared" si="453"/>
        <v>2021_03</v>
      </c>
      <c r="C4735" t="str">
        <f t="shared" si="449"/>
        <v>Mar</v>
      </c>
      <c r="D4735" t="str">
        <f t="shared" si="450"/>
        <v>2021_Mar</v>
      </c>
      <c r="E4735" s="12" t="str">
        <f t="shared" si="451"/>
        <v>17_Mar</v>
      </c>
      <c r="F4735" s="12" t="str">
        <f t="shared" si="452"/>
        <v>Mar-21</v>
      </c>
      <c r="G4735" s="12"/>
    </row>
    <row r="4736" spans="1:7">
      <c r="A4736" s="2">
        <f t="shared" si="454"/>
        <v>44273</v>
      </c>
      <c r="B4736" t="str">
        <f t="shared" si="453"/>
        <v>2021_03</v>
      </c>
      <c r="C4736" t="str">
        <f t="shared" si="449"/>
        <v>Mar</v>
      </c>
      <c r="D4736" t="str">
        <f t="shared" si="450"/>
        <v>2021_Mar</v>
      </c>
      <c r="E4736" s="12" t="str">
        <f t="shared" si="451"/>
        <v>18_Mar</v>
      </c>
      <c r="F4736" s="12" t="str">
        <f t="shared" si="452"/>
        <v>Mar-21</v>
      </c>
      <c r="G4736" s="12"/>
    </row>
    <row r="4737" spans="1:7">
      <c r="A4737" s="2">
        <f t="shared" si="454"/>
        <v>44274</v>
      </c>
      <c r="B4737" t="str">
        <f t="shared" si="453"/>
        <v>2021_03</v>
      </c>
      <c r="C4737" t="str">
        <f t="shared" si="449"/>
        <v>Mar</v>
      </c>
      <c r="D4737" t="str">
        <f t="shared" si="450"/>
        <v>2021_Mar</v>
      </c>
      <c r="E4737" s="12" t="str">
        <f t="shared" si="451"/>
        <v>19_Mar</v>
      </c>
      <c r="F4737" s="12" t="str">
        <f t="shared" si="452"/>
        <v>Mar-21</v>
      </c>
      <c r="G4737" s="12"/>
    </row>
    <row r="4738" spans="1:7">
      <c r="A4738" s="2">
        <f t="shared" si="454"/>
        <v>44275</v>
      </c>
      <c r="B4738" t="str">
        <f t="shared" si="453"/>
        <v>2021_03</v>
      </c>
      <c r="C4738" t="str">
        <f t="shared" ref="C4738:C4801" si="455">VLOOKUP(TEXT(MONTH(A4738),"00"),$H$2:$I$13,2,FALSE)</f>
        <v>Mar</v>
      </c>
      <c r="D4738" t="str">
        <f t="shared" si="450"/>
        <v>2021_Mar</v>
      </c>
      <c r="E4738" s="12" t="str">
        <f t="shared" si="451"/>
        <v>20_Mar</v>
      </c>
      <c r="F4738" s="12" t="str">
        <f t="shared" si="452"/>
        <v>Mar-21</v>
      </c>
      <c r="G4738" s="12"/>
    </row>
    <row r="4739" spans="1:7">
      <c r="A4739" s="2">
        <f t="shared" si="454"/>
        <v>44276</v>
      </c>
      <c r="B4739" t="str">
        <f t="shared" si="453"/>
        <v>2021_03</v>
      </c>
      <c r="C4739" t="str">
        <f t="shared" si="455"/>
        <v>Mar</v>
      </c>
      <c r="D4739" t="str">
        <f t="shared" ref="D4739:D4802" si="456">TEXT(YEAR(A4739),"0000")&amp;"_"&amp;C4739</f>
        <v>2021_Mar</v>
      </c>
      <c r="E4739" s="12" t="str">
        <f t="shared" ref="E4739:E4802" si="457">VLOOKUP(DAY(A4739),$G$2:$H$32,2,FALSE)&amp;"_"&amp;C4739</f>
        <v>21_Mar</v>
      </c>
      <c r="F4739" s="12" t="str">
        <f t="shared" si="452"/>
        <v>Mar-21</v>
      </c>
      <c r="G4739" s="12"/>
    </row>
    <row r="4740" spans="1:7">
      <c r="A4740" s="2">
        <f t="shared" si="454"/>
        <v>44277</v>
      </c>
      <c r="B4740" t="str">
        <f t="shared" si="453"/>
        <v>2021_03</v>
      </c>
      <c r="C4740" t="str">
        <f t="shared" si="455"/>
        <v>Mar</v>
      </c>
      <c r="D4740" t="str">
        <f t="shared" si="456"/>
        <v>2021_Mar</v>
      </c>
      <c r="E4740" s="12" t="str">
        <f t="shared" si="457"/>
        <v>22_Mar</v>
      </c>
      <c r="F4740" s="12" t="str">
        <f t="shared" ref="F4740:F4803" si="458">C4740&amp;"-"&amp;RIGHT(YEAR(A4740),2)</f>
        <v>Mar-21</v>
      </c>
      <c r="G4740" s="12"/>
    </row>
    <row r="4741" spans="1:7">
      <c r="A4741" s="2">
        <f t="shared" si="454"/>
        <v>44278</v>
      </c>
      <c r="B4741" t="str">
        <f t="shared" si="453"/>
        <v>2021_03</v>
      </c>
      <c r="C4741" t="str">
        <f t="shared" si="455"/>
        <v>Mar</v>
      </c>
      <c r="D4741" t="str">
        <f t="shared" si="456"/>
        <v>2021_Mar</v>
      </c>
      <c r="E4741" s="12" t="str">
        <f t="shared" si="457"/>
        <v>23_Mar</v>
      </c>
      <c r="F4741" s="12" t="str">
        <f t="shared" si="458"/>
        <v>Mar-21</v>
      </c>
      <c r="G4741" s="12"/>
    </row>
    <row r="4742" spans="1:7">
      <c r="A4742" s="2">
        <f t="shared" si="454"/>
        <v>44279</v>
      </c>
      <c r="B4742" t="str">
        <f t="shared" si="453"/>
        <v>2021_03</v>
      </c>
      <c r="C4742" t="str">
        <f t="shared" si="455"/>
        <v>Mar</v>
      </c>
      <c r="D4742" t="str">
        <f t="shared" si="456"/>
        <v>2021_Mar</v>
      </c>
      <c r="E4742" s="12" t="str">
        <f t="shared" si="457"/>
        <v>24_Mar</v>
      </c>
      <c r="F4742" s="12" t="str">
        <f t="shared" si="458"/>
        <v>Mar-21</v>
      </c>
      <c r="G4742" s="12"/>
    </row>
    <row r="4743" spans="1:7">
      <c r="A4743" s="2">
        <f t="shared" si="454"/>
        <v>44280</v>
      </c>
      <c r="B4743" t="str">
        <f t="shared" si="453"/>
        <v>2021_03</v>
      </c>
      <c r="C4743" t="str">
        <f t="shared" si="455"/>
        <v>Mar</v>
      </c>
      <c r="D4743" t="str">
        <f t="shared" si="456"/>
        <v>2021_Mar</v>
      </c>
      <c r="E4743" s="12" t="str">
        <f t="shared" si="457"/>
        <v>25_Mar</v>
      </c>
      <c r="F4743" s="12" t="str">
        <f t="shared" si="458"/>
        <v>Mar-21</v>
      </c>
      <c r="G4743" s="12"/>
    </row>
    <row r="4744" spans="1:7">
      <c r="A4744" s="2">
        <f t="shared" si="454"/>
        <v>44281</v>
      </c>
      <c r="B4744" t="str">
        <f t="shared" si="453"/>
        <v>2021_03</v>
      </c>
      <c r="C4744" t="str">
        <f t="shared" si="455"/>
        <v>Mar</v>
      </c>
      <c r="D4744" t="str">
        <f t="shared" si="456"/>
        <v>2021_Mar</v>
      </c>
      <c r="E4744" s="12" t="str">
        <f t="shared" si="457"/>
        <v>26_Mar</v>
      </c>
      <c r="F4744" s="12" t="str">
        <f t="shared" si="458"/>
        <v>Mar-21</v>
      </c>
      <c r="G4744" s="12"/>
    </row>
    <row r="4745" spans="1:7">
      <c r="A4745" s="2">
        <f t="shared" si="454"/>
        <v>44282</v>
      </c>
      <c r="B4745" t="str">
        <f t="shared" si="453"/>
        <v>2021_03</v>
      </c>
      <c r="C4745" t="str">
        <f t="shared" si="455"/>
        <v>Mar</v>
      </c>
      <c r="D4745" t="str">
        <f t="shared" si="456"/>
        <v>2021_Mar</v>
      </c>
      <c r="E4745" s="12" t="str">
        <f t="shared" si="457"/>
        <v>27_Mar</v>
      </c>
      <c r="F4745" s="12" t="str">
        <f t="shared" si="458"/>
        <v>Mar-21</v>
      </c>
      <c r="G4745" s="12"/>
    </row>
    <row r="4746" spans="1:7">
      <c r="A4746" s="2">
        <f t="shared" si="454"/>
        <v>44283</v>
      </c>
      <c r="B4746" t="str">
        <f t="shared" si="453"/>
        <v>2021_03</v>
      </c>
      <c r="C4746" t="str">
        <f t="shared" si="455"/>
        <v>Mar</v>
      </c>
      <c r="D4746" t="str">
        <f t="shared" si="456"/>
        <v>2021_Mar</v>
      </c>
      <c r="E4746" s="12" t="str">
        <f t="shared" si="457"/>
        <v>28_Mar</v>
      </c>
      <c r="F4746" s="12" t="str">
        <f t="shared" si="458"/>
        <v>Mar-21</v>
      </c>
      <c r="G4746" s="12"/>
    </row>
    <row r="4747" spans="1:7">
      <c r="A4747" s="2">
        <f t="shared" si="454"/>
        <v>44284</v>
      </c>
      <c r="B4747" t="str">
        <f t="shared" ref="B4747:B4810" si="459">TEXT(YEAR(A4747),"0000")&amp;"_"&amp;TEXT(MONTH(A4747),"00")</f>
        <v>2021_03</v>
      </c>
      <c r="C4747" t="str">
        <f t="shared" si="455"/>
        <v>Mar</v>
      </c>
      <c r="D4747" t="str">
        <f t="shared" si="456"/>
        <v>2021_Mar</v>
      </c>
      <c r="E4747" s="12" t="str">
        <f t="shared" si="457"/>
        <v>29_Mar</v>
      </c>
      <c r="F4747" s="12" t="str">
        <f t="shared" si="458"/>
        <v>Mar-21</v>
      </c>
      <c r="G4747" s="12"/>
    </row>
    <row r="4748" spans="1:7">
      <c r="A4748" s="2">
        <f t="shared" ref="A4748:A4811" si="460">A4747+1</f>
        <v>44285</v>
      </c>
      <c r="B4748" t="str">
        <f t="shared" si="459"/>
        <v>2021_03</v>
      </c>
      <c r="C4748" t="str">
        <f t="shared" si="455"/>
        <v>Mar</v>
      </c>
      <c r="D4748" t="str">
        <f t="shared" si="456"/>
        <v>2021_Mar</v>
      </c>
      <c r="E4748" s="12" t="str">
        <f t="shared" si="457"/>
        <v>30_Mar</v>
      </c>
      <c r="F4748" s="12" t="str">
        <f t="shared" si="458"/>
        <v>Mar-21</v>
      </c>
      <c r="G4748" s="12"/>
    </row>
    <row r="4749" spans="1:7">
      <c r="A4749" s="2">
        <f t="shared" si="460"/>
        <v>44286</v>
      </c>
      <c r="B4749" t="str">
        <f t="shared" si="459"/>
        <v>2021_03</v>
      </c>
      <c r="C4749" t="str">
        <f t="shared" si="455"/>
        <v>Mar</v>
      </c>
      <c r="D4749" t="str">
        <f t="shared" si="456"/>
        <v>2021_Mar</v>
      </c>
      <c r="E4749" s="12" t="str">
        <f t="shared" si="457"/>
        <v>31_Mar</v>
      </c>
      <c r="F4749" s="12" t="str">
        <f t="shared" si="458"/>
        <v>Mar-21</v>
      </c>
      <c r="G4749" s="12"/>
    </row>
    <row r="4750" spans="1:7">
      <c r="A4750" s="2">
        <f t="shared" si="460"/>
        <v>44287</v>
      </c>
      <c r="B4750" t="str">
        <f t="shared" si="459"/>
        <v>2021_04</v>
      </c>
      <c r="C4750" t="str">
        <f t="shared" si="455"/>
        <v>Apr</v>
      </c>
      <c r="D4750" t="str">
        <f t="shared" si="456"/>
        <v>2021_Apr</v>
      </c>
      <c r="E4750" s="12" t="str">
        <f t="shared" si="457"/>
        <v>01_Apr</v>
      </c>
      <c r="F4750" s="12" t="str">
        <f t="shared" si="458"/>
        <v>Apr-21</v>
      </c>
      <c r="G4750" s="12"/>
    </row>
    <row r="4751" spans="1:7">
      <c r="A4751" s="2">
        <f t="shared" si="460"/>
        <v>44288</v>
      </c>
      <c r="B4751" t="str">
        <f t="shared" si="459"/>
        <v>2021_04</v>
      </c>
      <c r="C4751" t="str">
        <f t="shared" si="455"/>
        <v>Apr</v>
      </c>
      <c r="D4751" t="str">
        <f t="shared" si="456"/>
        <v>2021_Apr</v>
      </c>
      <c r="E4751" s="12" t="str">
        <f t="shared" si="457"/>
        <v>02_Apr</v>
      </c>
      <c r="F4751" s="12" t="str">
        <f t="shared" si="458"/>
        <v>Apr-21</v>
      </c>
      <c r="G4751" s="12"/>
    </row>
    <row r="4752" spans="1:7">
      <c r="A4752" s="2">
        <f t="shared" si="460"/>
        <v>44289</v>
      </c>
      <c r="B4752" t="str">
        <f t="shared" si="459"/>
        <v>2021_04</v>
      </c>
      <c r="C4752" t="str">
        <f t="shared" si="455"/>
        <v>Apr</v>
      </c>
      <c r="D4752" t="str">
        <f t="shared" si="456"/>
        <v>2021_Apr</v>
      </c>
      <c r="E4752" s="12" t="str">
        <f t="shared" si="457"/>
        <v>03_Apr</v>
      </c>
      <c r="F4752" s="12" t="str">
        <f t="shared" si="458"/>
        <v>Apr-21</v>
      </c>
      <c r="G4752" s="12"/>
    </row>
    <row r="4753" spans="1:7">
      <c r="A4753" s="2">
        <f t="shared" si="460"/>
        <v>44290</v>
      </c>
      <c r="B4753" t="str">
        <f t="shared" si="459"/>
        <v>2021_04</v>
      </c>
      <c r="C4753" t="str">
        <f t="shared" si="455"/>
        <v>Apr</v>
      </c>
      <c r="D4753" t="str">
        <f t="shared" si="456"/>
        <v>2021_Apr</v>
      </c>
      <c r="E4753" s="12" t="str">
        <f t="shared" si="457"/>
        <v>04_Apr</v>
      </c>
      <c r="F4753" s="12" t="str">
        <f t="shared" si="458"/>
        <v>Apr-21</v>
      </c>
      <c r="G4753" s="12"/>
    </row>
    <row r="4754" spans="1:7">
      <c r="A4754" s="2">
        <f t="shared" si="460"/>
        <v>44291</v>
      </c>
      <c r="B4754" t="str">
        <f t="shared" si="459"/>
        <v>2021_04</v>
      </c>
      <c r="C4754" t="str">
        <f t="shared" si="455"/>
        <v>Apr</v>
      </c>
      <c r="D4754" t="str">
        <f t="shared" si="456"/>
        <v>2021_Apr</v>
      </c>
      <c r="E4754" s="12" t="str">
        <f t="shared" si="457"/>
        <v>05_Apr</v>
      </c>
      <c r="F4754" s="12" t="str">
        <f t="shared" si="458"/>
        <v>Apr-21</v>
      </c>
      <c r="G4754" s="12"/>
    </row>
    <row r="4755" spans="1:7">
      <c r="A4755" s="2">
        <f t="shared" si="460"/>
        <v>44292</v>
      </c>
      <c r="B4755" t="str">
        <f t="shared" si="459"/>
        <v>2021_04</v>
      </c>
      <c r="C4755" t="str">
        <f t="shared" si="455"/>
        <v>Apr</v>
      </c>
      <c r="D4755" t="str">
        <f t="shared" si="456"/>
        <v>2021_Apr</v>
      </c>
      <c r="E4755" s="12" t="str">
        <f t="shared" si="457"/>
        <v>06_Apr</v>
      </c>
      <c r="F4755" s="12" t="str">
        <f t="shared" si="458"/>
        <v>Apr-21</v>
      </c>
      <c r="G4755" s="12"/>
    </row>
    <row r="4756" spans="1:7">
      <c r="A4756" s="2">
        <f t="shared" si="460"/>
        <v>44293</v>
      </c>
      <c r="B4756" t="str">
        <f t="shared" si="459"/>
        <v>2021_04</v>
      </c>
      <c r="C4756" t="str">
        <f t="shared" si="455"/>
        <v>Apr</v>
      </c>
      <c r="D4756" t="str">
        <f t="shared" si="456"/>
        <v>2021_Apr</v>
      </c>
      <c r="E4756" s="12" t="str">
        <f t="shared" si="457"/>
        <v>07_Apr</v>
      </c>
      <c r="F4756" s="12" t="str">
        <f t="shared" si="458"/>
        <v>Apr-21</v>
      </c>
      <c r="G4756" s="12"/>
    </row>
    <row r="4757" spans="1:7">
      <c r="A4757" s="2">
        <f t="shared" si="460"/>
        <v>44294</v>
      </c>
      <c r="B4757" t="str">
        <f t="shared" si="459"/>
        <v>2021_04</v>
      </c>
      <c r="C4757" t="str">
        <f t="shared" si="455"/>
        <v>Apr</v>
      </c>
      <c r="D4757" t="str">
        <f t="shared" si="456"/>
        <v>2021_Apr</v>
      </c>
      <c r="E4757" s="12" t="str">
        <f t="shared" si="457"/>
        <v>08_Apr</v>
      </c>
      <c r="F4757" s="12" t="str">
        <f t="shared" si="458"/>
        <v>Apr-21</v>
      </c>
      <c r="G4757" s="12"/>
    </row>
    <row r="4758" spans="1:7">
      <c r="A4758" s="2">
        <f t="shared" si="460"/>
        <v>44295</v>
      </c>
      <c r="B4758" t="str">
        <f t="shared" si="459"/>
        <v>2021_04</v>
      </c>
      <c r="C4758" t="str">
        <f t="shared" si="455"/>
        <v>Apr</v>
      </c>
      <c r="D4758" t="str">
        <f t="shared" si="456"/>
        <v>2021_Apr</v>
      </c>
      <c r="E4758" s="12" t="str">
        <f t="shared" si="457"/>
        <v>09_Apr</v>
      </c>
      <c r="F4758" s="12" t="str">
        <f t="shared" si="458"/>
        <v>Apr-21</v>
      </c>
      <c r="G4758" s="12"/>
    </row>
    <row r="4759" spans="1:7">
      <c r="A4759" s="2">
        <f t="shared" si="460"/>
        <v>44296</v>
      </c>
      <c r="B4759" t="str">
        <f t="shared" si="459"/>
        <v>2021_04</v>
      </c>
      <c r="C4759" t="str">
        <f t="shared" si="455"/>
        <v>Apr</v>
      </c>
      <c r="D4759" t="str">
        <f t="shared" si="456"/>
        <v>2021_Apr</v>
      </c>
      <c r="E4759" s="12" t="str">
        <f t="shared" si="457"/>
        <v>10_Apr</v>
      </c>
      <c r="F4759" s="12" t="str">
        <f t="shared" si="458"/>
        <v>Apr-21</v>
      </c>
      <c r="G4759" s="12"/>
    </row>
    <row r="4760" spans="1:7">
      <c r="A4760" s="2">
        <f t="shared" si="460"/>
        <v>44297</v>
      </c>
      <c r="B4760" t="str">
        <f t="shared" si="459"/>
        <v>2021_04</v>
      </c>
      <c r="C4760" t="str">
        <f t="shared" si="455"/>
        <v>Apr</v>
      </c>
      <c r="D4760" t="str">
        <f t="shared" si="456"/>
        <v>2021_Apr</v>
      </c>
      <c r="E4760" s="12" t="str">
        <f t="shared" si="457"/>
        <v>11_Apr</v>
      </c>
      <c r="F4760" s="12" t="str">
        <f t="shared" si="458"/>
        <v>Apr-21</v>
      </c>
      <c r="G4760" s="12"/>
    </row>
    <row r="4761" spans="1:7">
      <c r="A4761" s="2">
        <f t="shared" si="460"/>
        <v>44298</v>
      </c>
      <c r="B4761" t="str">
        <f t="shared" si="459"/>
        <v>2021_04</v>
      </c>
      <c r="C4761" t="str">
        <f t="shared" si="455"/>
        <v>Apr</v>
      </c>
      <c r="D4761" t="str">
        <f t="shared" si="456"/>
        <v>2021_Apr</v>
      </c>
      <c r="E4761" s="12" t="str">
        <f t="shared" si="457"/>
        <v>12_Apr</v>
      </c>
      <c r="F4761" s="12" t="str">
        <f t="shared" si="458"/>
        <v>Apr-21</v>
      </c>
      <c r="G4761" s="12"/>
    </row>
    <row r="4762" spans="1:7">
      <c r="A4762" s="2">
        <f t="shared" si="460"/>
        <v>44299</v>
      </c>
      <c r="B4762" t="str">
        <f t="shared" si="459"/>
        <v>2021_04</v>
      </c>
      <c r="C4762" t="str">
        <f t="shared" si="455"/>
        <v>Apr</v>
      </c>
      <c r="D4762" t="str">
        <f t="shared" si="456"/>
        <v>2021_Apr</v>
      </c>
      <c r="E4762" s="12" t="str">
        <f t="shared" si="457"/>
        <v>13_Apr</v>
      </c>
      <c r="F4762" s="12" t="str">
        <f t="shared" si="458"/>
        <v>Apr-21</v>
      </c>
      <c r="G4762" s="12"/>
    </row>
    <row r="4763" spans="1:7">
      <c r="A4763" s="2">
        <f t="shared" si="460"/>
        <v>44300</v>
      </c>
      <c r="B4763" t="str">
        <f t="shared" si="459"/>
        <v>2021_04</v>
      </c>
      <c r="C4763" t="str">
        <f t="shared" si="455"/>
        <v>Apr</v>
      </c>
      <c r="D4763" t="str">
        <f t="shared" si="456"/>
        <v>2021_Apr</v>
      </c>
      <c r="E4763" s="12" t="str">
        <f t="shared" si="457"/>
        <v>14_Apr</v>
      </c>
      <c r="F4763" s="12" t="str">
        <f t="shared" si="458"/>
        <v>Apr-21</v>
      </c>
      <c r="G4763" s="12"/>
    </row>
    <row r="4764" spans="1:7">
      <c r="A4764" s="2">
        <f t="shared" si="460"/>
        <v>44301</v>
      </c>
      <c r="B4764" t="str">
        <f t="shared" si="459"/>
        <v>2021_04</v>
      </c>
      <c r="C4764" t="str">
        <f t="shared" si="455"/>
        <v>Apr</v>
      </c>
      <c r="D4764" t="str">
        <f t="shared" si="456"/>
        <v>2021_Apr</v>
      </c>
      <c r="E4764" s="12" t="str">
        <f t="shared" si="457"/>
        <v>15_Apr</v>
      </c>
      <c r="F4764" s="12" t="str">
        <f t="shared" si="458"/>
        <v>Apr-21</v>
      </c>
      <c r="G4764" s="12"/>
    </row>
    <row r="4765" spans="1:7">
      <c r="A4765" s="2">
        <f t="shared" si="460"/>
        <v>44302</v>
      </c>
      <c r="B4765" t="str">
        <f t="shared" si="459"/>
        <v>2021_04</v>
      </c>
      <c r="C4765" t="str">
        <f t="shared" si="455"/>
        <v>Apr</v>
      </c>
      <c r="D4765" t="str">
        <f t="shared" si="456"/>
        <v>2021_Apr</v>
      </c>
      <c r="E4765" s="12" t="str">
        <f t="shared" si="457"/>
        <v>16_Apr</v>
      </c>
      <c r="F4765" s="12" t="str">
        <f t="shared" si="458"/>
        <v>Apr-21</v>
      </c>
      <c r="G4765" s="12"/>
    </row>
    <row r="4766" spans="1:7">
      <c r="A4766" s="2">
        <f t="shared" si="460"/>
        <v>44303</v>
      </c>
      <c r="B4766" t="str">
        <f t="shared" si="459"/>
        <v>2021_04</v>
      </c>
      <c r="C4766" t="str">
        <f t="shared" si="455"/>
        <v>Apr</v>
      </c>
      <c r="D4766" t="str">
        <f t="shared" si="456"/>
        <v>2021_Apr</v>
      </c>
      <c r="E4766" s="12" t="str">
        <f t="shared" si="457"/>
        <v>17_Apr</v>
      </c>
      <c r="F4766" s="12" t="str">
        <f t="shared" si="458"/>
        <v>Apr-21</v>
      </c>
      <c r="G4766" s="12"/>
    </row>
    <row r="4767" spans="1:7">
      <c r="A4767" s="2">
        <f t="shared" si="460"/>
        <v>44304</v>
      </c>
      <c r="B4767" t="str">
        <f t="shared" si="459"/>
        <v>2021_04</v>
      </c>
      <c r="C4767" t="str">
        <f t="shared" si="455"/>
        <v>Apr</v>
      </c>
      <c r="D4767" t="str">
        <f t="shared" si="456"/>
        <v>2021_Apr</v>
      </c>
      <c r="E4767" s="12" t="str">
        <f t="shared" si="457"/>
        <v>18_Apr</v>
      </c>
      <c r="F4767" s="12" t="str">
        <f t="shared" si="458"/>
        <v>Apr-21</v>
      </c>
      <c r="G4767" s="12"/>
    </row>
    <row r="4768" spans="1:7">
      <c r="A4768" s="2">
        <f t="shared" si="460"/>
        <v>44305</v>
      </c>
      <c r="B4768" t="str">
        <f t="shared" si="459"/>
        <v>2021_04</v>
      </c>
      <c r="C4768" t="str">
        <f t="shared" si="455"/>
        <v>Apr</v>
      </c>
      <c r="D4768" t="str">
        <f t="shared" si="456"/>
        <v>2021_Apr</v>
      </c>
      <c r="E4768" s="12" t="str">
        <f t="shared" si="457"/>
        <v>19_Apr</v>
      </c>
      <c r="F4768" s="12" t="str">
        <f t="shared" si="458"/>
        <v>Apr-21</v>
      </c>
      <c r="G4768" s="12"/>
    </row>
    <row r="4769" spans="1:7">
      <c r="A4769" s="2">
        <f t="shared" si="460"/>
        <v>44306</v>
      </c>
      <c r="B4769" t="str">
        <f t="shared" si="459"/>
        <v>2021_04</v>
      </c>
      <c r="C4769" t="str">
        <f t="shared" si="455"/>
        <v>Apr</v>
      </c>
      <c r="D4769" t="str">
        <f t="shared" si="456"/>
        <v>2021_Apr</v>
      </c>
      <c r="E4769" s="12" t="str">
        <f t="shared" si="457"/>
        <v>20_Apr</v>
      </c>
      <c r="F4769" s="12" t="str">
        <f t="shared" si="458"/>
        <v>Apr-21</v>
      </c>
      <c r="G4769" s="12"/>
    </row>
    <row r="4770" spans="1:7">
      <c r="A4770" s="2">
        <f t="shared" si="460"/>
        <v>44307</v>
      </c>
      <c r="B4770" t="str">
        <f t="shared" si="459"/>
        <v>2021_04</v>
      </c>
      <c r="C4770" t="str">
        <f t="shared" si="455"/>
        <v>Apr</v>
      </c>
      <c r="D4770" t="str">
        <f t="shared" si="456"/>
        <v>2021_Apr</v>
      </c>
      <c r="E4770" s="12" t="str">
        <f t="shared" si="457"/>
        <v>21_Apr</v>
      </c>
      <c r="F4770" s="12" t="str">
        <f t="shared" si="458"/>
        <v>Apr-21</v>
      </c>
      <c r="G4770" s="12"/>
    </row>
    <row r="4771" spans="1:7">
      <c r="A4771" s="2">
        <f t="shared" si="460"/>
        <v>44308</v>
      </c>
      <c r="B4771" t="str">
        <f t="shared" si="459"/>
        <v>2021_04</v>
      </c>
      <c r="C4771" t="str">
        <f t="shared" si="455"/>
        <v>Apr</v>
      </c>
      <c r="D4771" t="str">
        <f t="shared" si="456"/>
        <v>2021_Apr</v>
      </c>
      <c r="E4771" s="12" t="str">
        <f t="shared" si="457"/>
        <v>22_Apr</v>
      </c>
      <c r="F4771" s="12" t="str">
        <f t="shared" si="458"/>
        <v>Apr-21</v>
      </c>
      <c r="G4771" s="12"/>
    </row>
    <row r="4772" spans="1:7">
      <c r="A4772" s="2">
        <f t="shared" si="460"/>
        <v>44309</v>
      </c>
      <c r="B4772" t="str">
        <f t="shared" si="459"/>
        <v>2021_04</v>
      </c>
      <c r="C4772" t="str">
        <f t="shared" si="455"/>
        <v>Apr</v>
      </c>
      <c r="D4772" t="str">
        <f t="shared" si="456"/>
        <v>2021_Apr</v>
      </c>
      <c r="E4772" s="12" t="str">
        <f t="shared" si="457"/>
        <v>23_Apr</v>
      </c>
      <c r="F4772" s="12" t="str">
        <f t="shared" si="458"/>
        <v>Apr-21</v>
      </c>
      <c r="G4772" s="12"/>
    </row>
    <row r="4773" spans="1:7">
      <c r="A4773" s="2">
        <f t="shared" si="460"/>
        <v>44310</v>
      </c>
      <c r="B4773" t="str">
        <f t="shared" si="459"/>
        <v>2021_04</v>
      </c>
      <c r="C4773" t="str">
        <f t="shared" si="455"/>
        <v>Apr</v>
      </c>
      <c r="D4773" t="str">
        <f t="shared" si="456"/>
        <v>2021_Apr</v>
      </c>
      <c r="E4773" s="12" t="str">
        <f t="shared" si="457"/>
        <v>24_Apr</v>
      </c>
      <c r="F4773" s="12" t="str">
        <f t="shared" si="458"/>
        <v>Apr-21</v>
      </c>
      <c r="G4773" s="12"/>
    </row>
    <row r="4774" spans="1:7">
      <c r="A4774" s="2">
        <f t="shared" si="460"/>
        <v>44311</v>
      </c>
      <c r="B4774" t="str">
        <f t="shared" si="459"/>
        <v>2021_04</v>
      </c>
      <c r="C4774" t="str">
        <f t="shared" si="455"/>
        <v>Apr</v>
      </c>
      <c r="D4774" t="str">
        <f t="shared" si="456"/>
        <v>2021_Apr</v>
      </c>
      <c r="E4774" s="12" t="str">
        <f t="shared" si="457"/>
        <v>25_Apr</v>
      </c>
      <c r="F4774" s="12" t="str">
        <f t="shared" si="458"/>
        <v>Apr-21</v>
      </c>
      <c r="G4774" s="12"/>
    </row>
    <row r="4775" spans="1:7">
      <c r="A4775" s="2">
        <f t="shared" si="460"/>
        <v>44312</v>
      </c>
      <c r="B4775" t="str">
        <f t="shared" si="459"/>
        <v>2021_04</v>
      </c>
      <c r="C4775" t="str">
        <f t="shared" si="455"/>
        <v>Apr</v>
      </c>
      <c r="D4775" t="str">
        <f t="shared" si="456"/>
        <v>2021_Apr</v>
      </c>
      <c r="E4775" s="12" t="str">
        <f t="shared" si="457"/>
        <v>26_Apr</v>
      </c>
      <c r="F4775" s="12" t="str">
        <f t="shared" si="458"/>
        <v>Apr-21</v>
      </c>
      <c r="G4775" s="12"/>
    </row>
    <row r="4776" spans="1:7">
      <c r="A4776" s="2">
        <f t="shared" si="460"/>
        <v>44313</v>
      </c>
      <c r="B4776" t="str">
        <f t="shared" si="459"/>
        <v>2021_04</v>
      </c>
      <c r="C4776" t="str">
        <f t="shared" si="455"/>
        <v>Apr</v>
      </c>
      <c r="D4776" t="str">
        <f t="shared" si="456"/>
        <v>2021_Apr</v>
      </c>
      <c r="E4776" s="12" t="str">
        <f t="shared" si="457"/>
        <v>27_Apr</v>
      </c>
      <c r="F4776" s="12" t="str">
        <f t="shared" si="458"/>
        <v>Apr-21</v>
      </c>
      <c r="G4776" s="12"/>
    </row>
    <row r="4777" spans="1:7">
      <c r="A4777" s="2">
        <f t="shared" si="460"/>
        <v>44314</v>
      </c>
      <c r="B4777" t="str">
        <f t="shared" si="459"/>
        <v>2021_04</v>
      </c>
      <c r="C4777" t="str">
        <f t="shared" si="455"/>
        <v>Apr</v>
      </c>
      <c r="D4777" t="str">
        <f t="shared" si="456"/>
        <v>2021_Apr</v>
      </c>
      <c r="E4777" s="12" t="str">
        <f t="shared" si="457"/>
        <v>28_Apr</v>
      </c>
      <c r="F4777" s="12" t="str">
        <f t="shared" si="458"/>
        <v>Apr-21</v>
      </c>
      <c r="G4777" s="12"/>
    </row>
    <row r="4778" spans="1:7">
      <c r="A4778" s="2">
        <f t="shared" si="460"/>
        <v>44315</v>
      </c>
      <c r="B4778" t="str">
        <f t="shared" si="459"/>
        <v>2021_04</v>
      </c>
      <c r="C4778" t="str">
        <f t="shared" si="455"/>
        <v>Apr</v>
      </c>
      <c r="D4778" t="str">
        <f t="shared" si="456"/>
        <v>2021_Apr</v>
      </c>
      <c r="E4778" s="12" t="str">
        <f t="shared" si="457"/>
        <v>29_Apr</v>
      </c>
      <c r="F4778" s="12" t="str">
        <f t="shared" si="458"/>
        <v>Apr-21</v>
      </c>
      <c r="G4778" s="12"/>
    </row>
    <row r="4779" spans="1:7">
      <c r="A4779" s="2">
        <f t="shared" si="460"/>
        <v>44316</v>
      </c>
      <c r="B4779" t="str">
        <f t="shared" si="459"/>
        <v>2021_04</v>
      </c>
      <c r="C4779" t="str">
        <f t="shared" si="455"/>
        <v>Apr</v>
      </c>
      <c r="D4779" t="str">
        <f t="shared" si="456"/>
        <v>2021_Apr</v>
      </c>
      <c r="E4779" s="12" t="str">
        <f t="shared" si="457"/>
        <v>30_Apr</v>
      </c>
      <c r="F4779" s="12" t="str">
        <f t="shared" si="458"/>
        <v>Apr-21</v>
      </c>
      <c r="G4779" s="12"/>
    </row>
    <row r="4780" spans="1:7">
      <c r="A4780" s="2">
        <f t="shared" si="460"/>
        <v>44317</v>
      </c>
      <c r="B4780" t="str">
        <f t="shared" si="459"/>
        <v>2021_05</v>
      </c>
      <c r="C4780" t="str">
        <f t="shared" si="455"/>
        <v>May</v>
      </c>
      <c r="D4780" t="str">
        <f t="shared" si="456"/>
        <v>2021_May</v>
      </c>
      <c r="E4780" s="12" t="str">
        <f t="shared" si="457"/>
        <v>01_May</v>
      </c>
      <c r="F4780" s="12" t="str">
        <f t="shared" si="458"/>
        <v>May-21</v>
      </c>
      <c r="G4780" s="12"/>
    </row>
    <row r="4781" spans="1:7">
      <c r="A4781" s="2">
        <f t="shared" si="460"/>
        <v>44318</v>
      </c>
      <c r="B4781" t="str">
        <f t="shared" si="459"/>
        <v>2021_05</v>
      </c>
      <c r="C4781" t="str">
        <f t="shared" si="455"/>
        <v>May</v>
      </c>
      <c r="D4781" t="str">
        <f t="shared" si="456"/>
        <v>2021_May</v>
      </c>
      <c r="E4781" s="12" t="str">
        <f t="shared" si="457"/>
        <v>02_May</v>
      </c>
      <c r="F4781" s="12" t="str">
        <f t="shared" si="458"/>
        <v>May-21</v>
      </c>
      <c r="G4781" s="12"/>
    </row>
    <row r="4782" spans="1:7">
      <c r="A4782" s="2">
        <f t="shared" si="460"/>
        <v>44319</v>
      </c>
      <c r="B4782" t="str">
        <f t="shared" si="459"/>
        <v>2021_05</v>
      </c>
      <c r="C4782" t="str">
        <f t="shared" si="455"/>
        <v>May</v>
      </c>
      <c r="D4782" t="str">
        <f t="shared" si="456"/>
        <v>2021_May</v>
      </c>
      <c r="E4782" s="12" t="str">
        <f t="shared" si="457"/>
        <v>03_May</v>
      </c>
      <c r="F4782" s="12" t="str">
        <f t="shared" si="458"/>
        <v>May-21</v>
      </c>
      <c r="G4782" s="12"/>
    </row>
    <row r="4783" spans="1:7">
      <c r="A4783" s="2">
        <f t="shared" si="460"/>
        <v>44320</v>
      </c>
      <c r="B4783" t="str">
        <f t="shared" si="459"/>
        <v>2021_05</v>
      </c>
      <c r="C4783" t="str">
        <f t="shared" si="455"/>
        <v>May</v>
      </c>
      <c r="D4783" t="str">
        <f t="shared" si="456"/>
        <v>2021_May</v>
      </c>
      <c r="E4783" s="12" t="str">
        <f t="shared" si="457"/>
        <v>04_May</v>
      </c>
      <c r="F4783" s="12" t="str">
        <f t="shared" si="458"/>
        <v>May-21</v>
      </c>
      <c r="G4783" s="12"/>
    </row>
    <row r="4784" spans="1:7">
      <c r="A4784" s="2">
        <f t="shared" si="460"/>
        <v>44321</v>
      </c>
      <c r="B4784" t="str">
        <f t="shared" si="459"/>
        <v>2021_05</v>
      </c>
      <c r="C4784" t="str">
        <f t="shared" si="455"/>
        <v>May</v>
      </c>
      <c r="D4784" t="str">
        <f t="shared" si="456"/>
        <v>2021_May</v>
      </c>
      <c r="E4784" s="12" t="str">
        <f t="shared" si="457"/>
        <v>05_May</v>
      </c>
      <c r="F4784" s="12" t="str">
        <f t="shared" si="458"/>
        <v>May-21</v>
      </c>
      <c r="G4784" s="12"/>
    </row>
    <row r="4785" spans="1:7">
      <c r="A4785" s="2">
        <f t="shared" si="460"/>
        <v>44322</v>
      </c>
      <c r="B4785" t="str">
        <f t="shared" si="459"/>
        <v>2021_05</v>
      </c>
      <c r="C4785" t="str">
        <f t="shared" si="455"/>
        <v>May</v>
      </c>
      <c r="D4785" t="str">
        <f t="shared" si="456"/>
        <v>2021_May</v>
      </c>
      <c r="E4785" s="12" t="str">
        <f t="shared" si="457"/>
        <v>06_May</v>
      </c>
      <c r="F4785" s="12" t="str">
        <f t="shared" si="458"/>
        <v>May-21</v>
      </c>
      <c r="G4785" s="12"/>
    </row>
    <row r="4786" spans="1:7">
      <c r="A4786" s="2">
        <f t="shared" si="460"/>
        <v>44323</v>
      </c>
      <c r="B4786" t="str">
        <f t="shared" si="459"/>
        <v>2021_05</v>
      </c>
      <c r="C4786" t="str">
        <f t="shared" si="455"/>
        <v>May</v>
      </c>
      <c r="D4786" t="str">
        <f t="shared" si="456"/>
        <v>2021_May</v>
      </c>
      <c r="E4786" s="12" t="str">
        <f t="shared" si="457"/>
        <v>07_May</v>
      </c>
      <c r="F4786" s="12" t="str">
        <f t="shared" si="458"/>
        <v>May-21</v>
      </c>
      <c r="G4786" s="12"/>
    </row>
    <row r="4787" spans="1:7">
      <c r="A4787" s="2">
        <f t="shared" si="460"/>
        <v>44324</v>
      </c>
      <c r="B4787" t="str">
        <f t="shared" si="459"/>
        <v>2021_05</v>
      </c>
      <c r="C4787" t="str">
        <f t="shared" si="455"/>
        <v>May</v>
      </c>
      <c r="D4787" t="str">
        <f t="shared" si="456"/>
        <v>2021_May</v>
      </c>
      <c r="E4787" s="12" t="str">
        <f t="shared" si="457"/>
        <v>08_May</v>
      </c>
      <c r="F4787" s="12" t="str">
        <f t="shared" si="458"/>
        <v>May-21</v>
      </c>
      <c r="G4787" s="12"/>
    </row>
    <row r="4788" spans="1:7">
      <c r="A4788" s="2">
        <f t="shared" si="460"/>
        <v>44325</v>
      </c>
      <c r="B4788" t="str">
        <f t="shared" si="459"/>
        <v>2021_05</v>
      </c>
      <c r="C4788" t="str">
        <f t="shared" si="455"/>
        <v>May</v>
      </c>
      <c r="D4788" t="str">
        <f t="shared" si="456"/>
        <v>2021_May</v>
      </c>
      <c r="E4788" s="12" t="str">
        <f t="shared" si="457"/>
        <v>09_May</v>
      </c>
      <c r="F4788" s="12" t="str">
        <f t="shared" si="458"/>
        <v>May-21</v>
      </c>
      <c r="G4788" s="12"/>
    </row>
    <row r="4789" spans="1:7">
      <c r="A4789" s="2">
        <f t="shared" si="460"/>
        <v>44326</v>
      </c>
      <c r="B4789" t="str">
        <f t="shared" si="459"/>
        <v>2021_05</v>
      </c>
      <c r="C4789" t="str">
        <f t="shared" si="455"/>
        <v>May</v>
      </c>
      <c r="D4789" t="str">
        <f t="shared" si="456"/>
        <v>2021_May</v>
      </c>
      <c r="E4789" s="12" t="str">
        <f t="shared" si="457"/>
        <v>10_May</v>
      </c>
      <c r="F4789" s="12" t="str">
        <f t="shared" si="458"/>
        <v>May-21</v>
      </c>
      <c r="G4789" s="12"/>
    </row>
    <row r="4790" spans="1:7">
      <c r="A4790" s="2">
        <f t="shared" si="460"/>
        <v>44327</v>
      </c>
      <c r="B4790" t="str">
        <f t="shared" si="459"/>
        <v>2021_05</v>
      </c>
      <c r="C4790" t="str">
        <f t="shared" si="455"/>
        <v>May</v>
      </c>
      <c r="D4790" t="str">
        <f t="shared" si="456"/>
        <v>2021_May</v>
      </c>
      <c r="E4790" s="12" t="str">
        <f t="shared" si="457"/>
        <v>11_May</v>
      </c>
      <c r="F4790" s="12" t="str">
        <f t="shared" si="458"/>
        <v>May-21</v>
      </c>
      <c r="G4790" s="12"/>
    </row>
    <row r="4791" spans="1:7">
      <c r="A4791" s="2">
        <f t="shared" si="460"/>
        <v>44328</v>
      </c>
      <c r="B4791" t="str">
        <f t="shared" si="459"/>
        <v>2021_05</v>
      </c>
      <c r="C4791" t="str">
        <f t="shared" si="455"/>
        <v>May</v>
      </c>
      <c r="D4791" t="str">
        <f t="shared" si="456"/>
        <v>2021_May</v>
      </c>
      <c r="E4791" s="12" t="str">
        <f t="shared" si="457"/>
        <v>12_May</v>
      </c>
      <c r="F4791" s="12" t="str">
        <f t="shared" si="458"/>
        <v>May-21</v>
      </c>
      <c r="G4791" s="12"/>
    </row>
    <row r="4792" spans="1:7">
      <c r="A4792" s="2">
        <f t="shared" si="460"/>
        <v>44329</v>
      </c>
      <c r="B4792" t="str">
        <f t="shared" si="459"/>
        <v>2021_05</v>
      </c>
      <c r="C4792" t="str">
        <f t="shared" si="455"/>
        <v>May</v>
      </c>
      <c r="D4792" t="str">
        <f t="shared" si="456"/>
        <v>2021_May</v>
      </c>
      <c r="E4792" s="12" t="str">
        <f t="shared" si="457"/>
        <v>13_May</v>
      </c>
      <c r="F4792" s="12" t="str">
        <f t="shared" si="458"/>
        <v>May-21</v>
      </c>
      <c r="G4792" s="12"/>
    </row>
    <row r="4793" spans="1:7">
      <c r="A4793" s="2">
        <f t="shared" si="460"/>
        <v>44330</v>
      </c>
      <c r="B4793" t="str">
        <f t="shared" si="459"/>
        <v>2021_05</v>
      </c>
      <c r="C4793" t="str">
        <f t="shared" si="455"/>
        <v>May</v>
      </c>
      <c r="D4793" t="str">
        <f t="shared" si="456"/>
        <v>2021_May</v>
      </c>
      <c r="E4793" s="12" t="str">
        <f t="shared" si="457"/>
        <v>14_May</v>
      </c>
      <c r="F4793" s="12" t="str">
        <f t="shared" si="458"/>
        <v>May-21</v>
      </c>
      <c r="G4793" s="12"/>
    </row>
    <row r="4794" spans="1:7">
      <c r="A4794" s="2">
        <f t="shared" si="460"/>
        <v>44331</v>
      </c>
      <c r="B4794" t="str">
        <f t="shared" si="459"/>
        <v>2021_05</v>
      </c>
      <c r="C4794" t="str">
        <f t="shared" si="455"/>
        <v>May</v>
      </c>
      <c r="D4794" t="str">
        <f t="shared" si="456"/>
        <v>2021_May</v>
      </c>
      <c r="E4794" s="12" t="str">
        <f t="shared" si="457"/>
        <v>15_May</v>
      </c>
      <c r="F4794" s="12" t="str">
        <f t="shared" si="458"/>
        <v>May-21</v>
      </c>
      <c r="G4794" s="12"/>
    </row>
    <row r="4795" spans="1:7">
      <c r="A4795" s="2">
        <f t="shared" si="460"/>
        <v>44332</v>
      </c>
      <c r="B4795" t="str">
        <f t="shared" si="459"/>
        <v>2021_05</v>
      </c>
      <c r="C4795" t="str">
        <f t="shared" si="455"/>
        <v>May</v>
      </c>
      <c r="D4795" t="str">
        <f t="shared" si="456"/>
        <v>2021_May</v>
      </c>
      <c r="E4795" s="12" t="str">
        <f t="shared" si="457"/>
        <v>16_May</v>
      </c>
      <c r="F4795" s="12" t="str">
        <f t="shared" si="458"/>
        <v>May-21</v>
      </c>
      <c r="G4795" s="12"/>
    </row>
    <row r="4796" spans="1:7">
      <c r="A4796" s="2">
        <f t="shared" si="460"/>
        <v>44333</v>
      </c>
      <c r="B4796" t="str">
        <f t="shared" si="459"/>
        <v>2021_05</v>
      </c>
      <c r="C4796" t="str">
        <f t="shared" si="455"/>
        <v>May</v>
      </c>
      <c r="D4796" t="str">
        <f t="shared" si="456"/>
        <v>2021_May</v>
      </c>
      <c r="E4796" s="12" t="str">
        <f t="shared" si="457"/>
        <v>17_May</v>
      </c>
      <c r="F4796" s="12" t="str">
        <f t="shared" si="458"/>
        <v>May-21</v>
      </c>
      <c r="G4796" s="12"/>
    </row>
    <row r="4797" spans="1:7">
      <c r="A4797" s="2">
        <f t="shared" si="460"/>
        <v>44334</v>
      </c>
      <c r="B4797" t="str">
        <f t="shared" si="459"/>
        <v>2021_05</v>
      </c>
      <c r="C4797" t="str">
        <f t="shared" si="455"/>
        <v>May</v>
      </c>
      <c r="D4797" t="str">
        <f t="shared" si="456"/>
        <v>2021_May</v>
      </c>
      <c r="E4797" s="12" t="str">
        <f t="shared" si="457"/>
        <v>18_May</v>
      </c>
      <c r="F4797" s="12" t="str">
        <f t="shared" si="458"/>
        <v>May-21</v>
      </c>
      <c r="G4797" s="12"/>
    </row>
    <row r="4798" spans="1:7">
      <c r="A4798" s="2">
        <f t="shared" si="460"/>
        <v>44335</v>
      </c>
      <c r="B4798" t="str">
        <f t="shared" si="459"/>
        <v>2021_05</v>
      </c>
      <c r="C4798" t="str">
        <f t="shared" si="455"/>
        <v>May</v>
      </c>
      <c r="D4798" t="str">
        <f t="shared" si="456"/>
        <v>2021_May</v>
      </c>
      <c r="E4798" s="12" t="str">
        <f t="shared" si="457"/>
        <v>19_May</v>
      </c>
      <c r="F4798" s="12" t="str">
        <f t="shared" si="458"/>
        <v>May-21</v>
      </c>
      <c r="G4798" s="12"/>
    </row>
    <row r="4799" spans="1:7">
      <c r="A4799" s="2">
        <f t="shared" si="460"/>
        <v>44336</v>
      </c>
      <c r="B4799" t="str">
        <f t="shared" si="459"/>
        <v>2021_05</v>
      </c>
      <c r="C4799" t="str">
        <f t="shared" si="455"/>
        <v>May</v>
      </c>
      <c r="D4799" t="str">
        <f t="shared" si="456"/>
        <v>2021_May</v>
      </c>
      <c r="E4799" s="12" t="str">
        <f t="shared" si="457"/>
        <v>20_May</v>
      </c>
      <c r="F4799" s="12" t="str">
        <f t="shared" si="458"/>
        <v>May-21</v>
      </c>
      <c r="G4799" s="12"/>
    </row>
    <row r="4800" spans="1:7">
      <c r="A4800" s="2">
        <f t="shared" si="460"/>
        <v>44337</v>
      </c>
      <c r="B4800" t="str">
        <f t="shared" si="459"/>
        <v>2021_05</v>
      </c>
      <c r="C4800" t="str">
        <f t="shared" si="455"/>
        <v>May</v>
      </c>
      <c r="D4800" t="str">
        <f t="shared" si="456"/>
        <v>2021_May</v>
      </c>
      <c r="E4800" s="12" t="str">
        <f t="shared" si="457"/>
        <v>21_May</v>
      </c>
      <c r="F4800" s="12" t="str">
        <f t="shared" si="458"/>
        <v>May-21</v>
      </c>
      <c r="G4800" s="12"/>
    </row>
    <row r="4801" spans="1:7">
      <c r="A4801" s="2">
        <f t="shared" si="460"/>
        <v>44338</v>
      </c>
      <c r="B4801" t="str">
        <f t="shared" si="459"/>
        <v>2021_05</v>
      </c>
      <c r="C4801" t="str">
        <f t="shared" si="455"/>
        <v>May</v>
      </c>
      <c r="D4801" t="str">
        <f t="shared" si="456"/>
        <v>2021_May</v>
      </c>
      <c r="E4801" s="12" t="str">
        <f t="shared" si="457"/>
        <v>22_May</v>
      </c>
      <c r="F4801" s="12" t="str">
        <f t="shared" si="458"/>
        <v>May-21</v>
      </c>
      <c r="G4801" s="12"/>
    </row>
    <row r="4802" spans="1:7">
      <c r="A4802" s="2">
        <f t="shared" si="460"/>
        <v>44339</v>
      </c>
      <c r="B4802" t="str">
        <f t="shared" si="459"/>
        <v>2021_05</v>
      </c>
      <c r="C4802" t="str">
        <f t="shared" ref="C4802:C4865" si="461">VLOOKUP(TEXT(MONTH(A4802),"00"),$H$2:$I$13,2,FALSE)</f>
        <v>May</v>
      </c>
      <c r="D4802" t="str">
        <f t="shared" si="456"/>
        <v>2021_May</v>
      </c>
      <c r="E4802" s="12" t="str">
        <f t="shared" si="457"/>
        <v>23_May</v>
      </c>
      <c r="F4802" s="12" t="str">
        <f t="shared" si="458"/>
        <v>May-21</v>
      </c>
      <c r="G4802" s="12"/>
    </row>
    <row r="4803" spans="1:7">
      <c r="A4803" s="2">
        <f t="shared" si="460"/>
        <v>44340</v>
      </c>
      <c r="B4803" t="str">
        <f t="shared" si="459"/>
        <v>2021_05</v>
      </c>
      <c r="C4803" t="str">
        <f t="shared" si="461"/>
        <v>May</v>
      </c>
      <c r="D4803" t="str">
        <f t="shared" ref="D4803:D4866" si="462">TEXT(YEAR(A4803),"0000")&amp;"_"&amp;C4803</f>
        <v>2021_May</v>
      </c>
      <c r="E4803" s="12" t="str">
        <f t="shared" ref="E4803:E4866" si="463">VLOOKUP(DAY(A4803),$G$2:$H$32,2,FALSE)&amp;"_"&amp;C4803</f>
        <v>24_May</v>
      </c>
      <c r="F4803" s="12" t="str">
        <f t="shared" si="458"/>
        <v>May-21</v>
      </c>
      <c r="G4803" s="12"/>
    </row>
    <row r="4804" spans="1:7">
      <c r="A4804" s="2">
        <f t="shared" si="460"/>
        <v>44341</v>
      </c>
      <c r="B4804" t="str">
        <f t="shared" si="459"/>
        <v>2021_05</v>
      </c>
      <c r="C4804" t="str">
        <f t="shared" si="461"/>
        <v>May</v>
      </c>
      <c r="D4804" t="str">
        <f t="shared" si="462"/>
        <v>2021_May</v>
      </c>
      <c r="E4804" s="12" t="str">
        <f t="shared" si="463"/>
        <v>25_May</v>
      </c>
      <c r="F4804" s="12" t="str">
        <f t="shared" ref="F4804:F4867" si="464">C4804&amp;"-"&amp;RIGHT(YEAR(A4804),2)</f>
        <v>May-21</v>
      </c>
      <c r="G4804" s="12"/>
    </row>
    <row r="4805" spans="1:7">
      <c r="A4805" s="2">
        <f t="shared" si="460"/>
        <v>44342</v>
      </c>
      <c r="B4805" t="str">
        <f t="shared" si="459"/>
        <v>2021_05</v>
      </c>
      <c r="C4805" t="str">
        <f t="shared" si="461"/>
        <v>May</v>
      </c>
      <c r="D4805" t="str">
        <f t="shared" si="462"/>
        <v>2021_May</v>
      </c>
      <c r="E4805" s="12" t="str">
        <f t="shared" si="463"/>
        <v>26_May</v>
      </c>
      <c r="F4805" s="12" t="str">
        <f t="shared" si="464"/>
        <v>May-21</v>
      </c>
      <c r="G4805" s="12"/>
    </row>
    <row r="4806" spans="1:7">
      <c r="A4806" s="2">
        <f t="shared" si="460"/>
        <v>44343</v>
      </c>
      <c r="B4806" t="str">
        <f t="shared" si="459"/>
        <v>2021_05</v>
      </c>
      <c r="C4806" t="str">
        <f t="shared" si="461"/>
        <v>May</v>
      </c>
      <c r="D4806" t="str">
        <f t="shared" si="462"/>
        <v>2021_May</v>
      </c>
      <c r="E4806" s="12" t="str">
        <f t="shared" si="463"/>
        <v>27_May</v>
      </c>
      <c r="F4806" s="12" t="str">
        <f t="shared" si="464"/>
        <v>May-21</v>
      </c>
      <c r="G4806" s="12"/>
    </row>
    <row r="4807" spans="1:7">
      <c r="A4807" s="2">
        <f t="shared" si="460"/>
        <v>44344</v>
      </c>
      <c r="B4807" t="str">
        <f t="shared" si="459"/>
        <v>2021_05</v>
      </c>
      <c r="C4807" t="str">
        <f t="shared" si="461"/>
        <v>May</v>
      </c>
      <c r="D4807" t="str">
        <f t="shared" si="462"/>
        <v>2021_May</v>
      </c>
      <c r="E4807" s="12" t="str">
        <f t="shared" si="463"/>
        <v>28_May</v>
      </c>
      <c r="F4807" s="12" t="str">
        <f t="shared" si="464"/>
        <v>May-21</v>
      </c>
      <c r="G4807" s="12"/>
    </row>
    <row r="4808" spans="1:7">
      <c r="A4808" s="2">
        <f t="shared" si="460"/>
        <v>44345</v>
      </c>
      <c r="B4808" t="str">
        <f t="shared" si="459"/>
        <v>2021_05</v>
      </c>
      <c r="C4808" t="str">
        <f t="shared" si="461"/>
        <v>May</v>
      </c>
      <c r="D4808" t="str">
        <f t="shared" si="462"/>
        <v>2021_May</v>
      </c>
      <c r="E4808" s="12" t="str">
        <f t="shared" si="463"/>
        <v>29_May</v>
      </c>
      <c r="F4808" s="12" t="str">
        <f t="shared" si="464"/>
        <v>May-21</v>
      </c>
      <c r="G4808" s="12"/>
    </row>
    <row r="4809" spans="1:7">
      <c r="A4809" s="2">
        <f t="shared" si="460"/>
        <v>44346</v>
      </c>
      <c r="B4809" t="str">
        <f t="shared" si="459"/>
        <v>2021_05</v>
      </c>
      <c r="C4809" t="str">
        <f t="shared" si="461"/>
        <v>May</v>
      </c>
      <c r="D4809" t="str">
        <f t="shared" si="462"/>
        <v>2021_May</v>
      </c>
      <c r="E4809" s="12" t="str">
        <f t="shared" si="463"/>
        <v>30_May</v>
      </c>
      <c r="F4809" s="12" t="str">
        <f t="shared" si="464"/>
        <v>May-21</v>
      </c>
      <c r="G4809" s="12"/>
    </row>
    <row r="4810" spans="1:7">
      <c r="A4810" s="2">
        <f t="shared" si="460"/>
        <v>44347</v>
      </c>
      <c r="B4810" t="str">
        <f t="shared" si="459"/>
        <v>2021_05</v>
      </c>
      <c r="C4810" t="str">
        <f t="shared" si="461"/>
        <v>May</v>
      </c>
      <c r="D4810" t="str">
        <f t="shared" si="462"/>
        <v>2021_May</v>
      </c>
      <c r="E4810" s="12" t="str">
        <f t="shared" si="463"/>
        <v>31_May</v>
      </c>
      <c r="F4810" s="12" t="str">
        <f t="shared" si="464"/>
        <v>May-21</v>
      </c>
      <c r="G4810" s="12"/>
    </row>
    <row r="4811" spans="1:7">
      <c r="A4811" s="2">
        <f t="shared" si="460"/>
        <v>44348</v>
      </c>
      <c r="B4811" t="str">
        <f t="shared" ref="B4811:B4874" si="465">TEXT(YEAR(A4811),"0000")&amp;"_"&amp;TEXT(MONTH(A4811),"00")</f>
        <v>2021_06</v>
      </c>
      <c r="C4811" t="str">
        <f t="shared" si="461"/>
        <v>Jun</v>
      </c>
      <c r="D4811" t="str">
        <f t="shared" si="462"/>
        <v>2021_Jun</v>
      </c>
      <c r="E4811" s="12" t="str">
        <f t="shared" si="463"/>
        <v>01_Jun</v>
      </c>
      <c r="F4811" s="12" t="str">
        <f t="shared" si="464"/>
        <v>Jun-21</v>
      </c>
      <c r="G4811" s="12"/>
    </row>
    <row r="4812" spans="1:7">
      <c r="A4812" s="2">
        <f t="shared" ref="A4812:A4875" si="466">A4811+1</f>
        <v>44349</v>
      </c>
      <c r="B4812" t="str">
        <f t="shared" si="465"/>
        <v>2021_06</v>
      </c>
      <c r="C4812" t="str">
        <f t="shared" si="461"/>
        <v>Jun</v>
      </c>
      <c r="D4812" t="str">
        <f t="shared" si="462"/>
        <v>2021_Jun</v>
      </c>
      <c r="E4812" s="12" t="str">
        <f t="shared" si="463"/>
        <v>02_Jun</v>
      </c>
      <c r="F4812" s="12" t="str">
        <f t="shared" si="464"/>
        <v>Jun-21</v>
      </c>
      <c r="G4812" s="12"/>
    </row>
    <row r="4813" spans="1:7">
      <c r="A4813" s="2">
        <f t="shared" si="466"/>
        <v>44350</v>
      </c>
      <c r="B4813" t="str">
        <f t="shared" si="465"/>
        <v>2021_06</v>
      </c>
      <c r="C4813" t="str">
        <f t="shared" si="461"/>
        <v>Jun</v>
      </c>
      <c r="D4813" t="str">
        <f t="shared" si="462"/>
        <v>2021_Jun</v>
      </c>
      <c r="E4813" s="12" t="str">
        <f t="shared" si="463"/>
        <v>03_Jun</v>
      </c>
      <c r="F4813" s="12" t="str">
        <f t="shared" si="464"/>
        <v>Jun-21</v>
      </c>
      <c r="G4813" s="12"/>
    </row>
    <row r="4814" spans="1:7">
      <c r="A4814" s="2">
        <f t="shared" si="466"/>
        <v>44351</v>
      </c>
      <c r="B4814" t="str">
        <f t="shared" si="465"/>
        <v>2021_06</v>
      </c>
      <c r="C4814" t="str">
        <f t="shared" si="461"/>
        <v>Jun</v>
      </c>
      <c r="D4814" t="str">
        <f t="shared" si="462"/>
        <v>2021_Jun</v>
      </c>
      <c r="E4814" s="12" t="str">
        <f t="shared" si="463"/>
        <v>04_Jun</v>
      </c>
      <c r="F4814" s="12" t="str">
        <f t="shared" si="464"/>
        <v>Jun-21</v>
      </c>
      <c r="G4814" s="12"/>
    </row>
    <row r="4815" spans="1:7">
      <c r="A4815" s="2">
        <f t="shared" si="466"/>
        <v>44352</v>
      </c>
      <c r="B4815" t="str">
        <f t="shared" si="465"/>
        <v>2021_06</v>
      </c>
      <c r="C4815" t="str">
        <f t="shared" si="461"/>
        <v>Jun</v>
      </c>
      <c r="D4815" t="str">
        <f t="shared" si="462"/>
        <v>2021_Jun</v>
      </c>
      <c r="E4815" s="12" t="str">
        <f t="shared" si="463"/>
        <v>05_Jun</v>
      </c>
      <c r="F4815" s="12" t="str">
        <f t="shared" si="464"/>
        <v>Jun-21</v>
      </c>
      <c r="G4815" s="12"/>
    </row>
    <row r="4816" spans="1:7">
      <c r="A4816" s="2">
        <f t="shared" si="466"/>
        <v>44353</v>
      </c>
      <c r="B4816" t="str">
        <f t="shared" si="465"/>
        <v>2021_06</v>
      </c>
      <c r="C4816" t="str">
        <f t="shared" si="461"/>
        <v>Jun</v>
      </c>
      <c r="D4816" t="str">
        <f t="shared" si="462"/>
        <v>2021_Jun</v>
      </c>
      <c r="E4816" s="12" t="str">
        <f t="shared" si="463"/>
        <v>06_Jun</v>
      </c>
      <c r="F4816" s="12" t="str">
        <f t="shared" si="464"/>
        <v>Jun-21</v>
      </c>
      <c r="G4816" s="12"/>
    </row>
    <row r="4817" spans="1:7">
      <c r="A4817" s="2">
        <f t="shared" si="466"/>
        <v>44354</v>
      </c>
      <c r="B4817" t="str">
        <f t="shared" si="465"/>
        <v>2021_06</v>
      </c>
      <c r="C4817" t="str">
        <f t="shared" si="461"/>
        <v>Jun</v>
      </c>
      <c r="D4817" t="str">
        <f t="shared" si="462"/>
        <v>2021_Jun</v>
      </c>
      <c r="E4817" s="12" t="str">
        <f t="shared" si="463"/>
        <v>07_Jun</v>
      </c>
      <c r="F4817" s="12" t="str">
        <f t="shared" si="464"/>
        <v>Jun-21</v>
      </c>
      <c r="G4817" s="12"/>
    </row>
    <row r="4818" spans="1:7">
      <c r="A4818" s="2">
        <f t="shared" si="466"/>
        <v>44355</v>
      </c>
      <c r="B4818" t="str">
        <f t="shared" si="465"/>
        <v>2021_06</v>
      </c>
      <c r="C4818" t="str">
        <f t="shared" si="461"/>
        <v>Jun</v>
      </c>
      <c r="D4818" t="str">
        <f t="shared" si="462"/>
        <v>2021_Jun</v>
      </c>
      <c r="E4818" s="12" t="str">
        <f t="shared" si="463"/>
        <v>08_Jun</v>
      </c>
      <c r="F4818" s="12" t="str">
        <f t="shared" si="464"/>
        <v>Jun-21</v>
      </c>
      <c r="G4818" s="12"/>
    </row>
    <row r="4819" spans="1:7">
      <c r="A4819" s="2">
        <f t="shared" si="466"/>
        <v>44356</v>
      </c>
      <c r="B4819" t="str">
        <f t="shared" si="465"/>
        <v>2021_06</v>
      </c>
      <c r="C4819" t="str">
        <f t="shared" si="461"/>
        <v>Jun</v>
      </c>
      <c r="D4819" t="str">
        <f t="shared" si="462"/>
        <v>2021_Jun</v>
      </c>
      <c r="E4819" s="12" t="str">
        <f t="shared" si="463"/>
        <v>09_Jun</v>
      </c>
      <c r="F4819" s="12" t="str">
        <f t="shared" si="464"/>
        <v>Jun-21</v>
      </c>
      <c r="G4819" s="12"/>
    </row>
    <row r="4820" spans="1:7">
      <c r="A4820" s="2">
        <f t="shared" si="466"/>
        <v>44357</v>
      </c>
      <c r="B4820" t="str">
        <f t="shared" si="465"/>
        <v>2021_06</v>
      </c>
      <c r="C4820" t="str">
        <f t="shared" si="461"/>
        <v>Jun</v>
      </c>
      <c r="D4820" t="str">
        <f t="shared" si="462"/>
        <v>2021_Jun</v>
      </c>
      <c r="E4820" s="12" t="str">
        <f t="shared" si="463"/>
        <v>10_Jun</v>
      </c>
      <c r="F4820" s="12" t="str">
        <f t="shared" si="464"/>
        <v>Jun-21</v>
      </c>
      <c r="G4820" s="12"/>
    </row>
    <row r="4821" spans="1:7">
      <c r="A4821" s="2">
        <f t="shared" si="466"/>
        <v>44358</v>
      </c>
      <c r="B4821" t="str">
        <f t="shared" si="465"/>
        <v>2021_06</v>
      </c>
      <c r="C4821" t="str">
        <f t="shared" si="461"/>
        <v>Jun</v>
      </c>
      <c r="D4821" t="str">
        <f t="shared" si="462"/>
        <v>2021_Jun</v>
      </c>
      <c r="E4821" s="12" t="str">
        <f t="shared" si="463"/>
        <v>11_Jun</v>
      </c>
      <c r="F4821" s="12" t="str">
        <f t="shared" si="464"/>
        <v>Jun-21</v>
      </c>
      <c r="G4821" s="12"/>
    </row>
    <row r="4822" spans="1:7">
      <c r="A4822" s="2">
        <f t="shared" si="466"/>
        <v>44359</v>
      </c>
      <c r="B4822" t="str">
        <f t="shared" si="465"/>
        <v>2021_06</v>
      </c>
      <c r="C4822" t="str">
        <f t="shared" si="461"/>
        <v>Jun</v>
      </c>
      <c r="D4822" t="str">
        <f t="shared" si="462"/>
        <v>2021_Jun</v>
      </c>
      <c r="E4822" s="12" t="str">
        <f t="shared" si="463"/>
        <v>12_Jun</v>
      </c>
      <c r="F4822" s="12" t="str">
        <f t="shared" si="464"/>
        <v>Jun-21</v>
      </c>
      <c r="G4822" s="12"/>
    </row>
    <row r="4823" spans="1:7">
      <c r="A4823" s="2">
        <f t="shared" si="466"/>
        <v>44360</v>
      </c>
      <c r="B4823" t="str">
        <f t="shared" si="465"/>
        <v>2021_06</v>
      </c>
      <c r="C4823" t="str">
        <f t="shared" si="461"/>
        <v>Jun</v>
      </c>
      <c r="D4823" t="str">
        <f t="shared" si="462"/>
        <v>2021_Jun</v>
      </c>
      <c r="E4823" s="12" t="str">
        <f t="shared" si="463"/>
        <v>13_Jun</v>
      </c>
      <c r="F4823" s="12" t="str">
        <f t="shared" si="464"/>
        <v>Jun-21</v>
      </c>
      <c r="G4823" s="12"/>
    </row>
    <row r="4824" spans="1:7">
      <c r="A4824" s="2">
        <f t="shared" si="466"/>
        <v>44361</v>
      </c>
      <c r="B4824" t="str">
        <f t="shared" si="465"/>
        <v>2021_06</v>
      </c>
      <c r="C4824" t="str">
        <f t="shared" si="461"/>
        <v>Jun</v>
      </c>
      <c r="D4824" t="str">
        <f t="shared" si="462"/>
        <v>2021_Jun</v>
      </c>
      <c r="E4824" s="12" t="str">
        <f t="shared" si="463"/>
        <v>14_Jun</v>
      </c>
      <c r="F4824" s="12" t="str">
        <f t="shared" si="464"/>
        <v>Jun-21</v>
      </c>
      <c r="G4824" s="12"/>
    </row>
    <row r="4825" spans="1:7">
      <c r="A4825" s="2">
        <f t="shared" si="466"/>
        <v>44362</v>
      </c>
      <c r="B4825" t="str">
        <f t="shared" si="465"/>
        <v>2021_06</v>
      </c>
      <c r="C4825" t="str">
        <f t="shared" si="461"/>
        <v>Jun</v>
      </c>
      <c r="D4825" t="str">
        <f t="shared" si="462"/>
        <v>2021_Jun</v>
      </c>
      <c r="E4825" s="12" t="str">
        <f t="shared" si="463"/>
        <v>15_Jun</v>
      </c>
      <c r="F4825" s="12" t="str">
        <f t="shared" si="464"/>
        <v>Jun-21</v>
      </c>
      <c r="G4825" s="12"/>
    </row>
    <row r="4826" spans="1:7">
      <c r="A4826" s="2">
        <f t="shared" si="466"/>
        <v>44363</v>
      </c>
      <c r="B4826" t="str">
        <f t="shared" si="465"/>
        <v>2021_06</v>
      </c>
      <c r="C4826" t="str">
        <f t="shared" si="461"/>
        <v>Jun</v>
      </c>
      <c r="D4826" t="str">
        <f t="shared" si="462"/>
        <v>2021_Jun</v>
      </c>
      <c r="E4826" s="12" t="str">
        <f t="shared" si="463"/>
        <v>16_Jun</v>
      </c>
      <c r="F4826" s="12" t="str">
        <f t="shared" si="464"/>
        <v>Jun-21</v>
      </c>
      <c r="G4826" s="12"/>
    </row>
    <row r="4827" spans="1:7">
      <c r="A4827" s="2">
        <f t="shared" si="466"/>
        <v>44364</v>
      </c>
      <c r="B4827" t="str">
        <f t="shared" si="465"/>
        <v>2021_06</v>
      </c>
      <c r="C4827" t="str">
        <f t="shared" si="461"/>
        <v>Jun</v>
      </c>
      <c r="D4827" t="str">
        <f t="shared" si="462"/>
        <v>2021_Jun</v>
      </c>
      <c r="E4827" s="12" t="str">
        <f t="shared" si="463"/>
        <v>17_Jun</v>
      </c>
      <c r="F4827" s="12" t="str">
        <f t="shared" si="464"/>
        <v>Jun-21</v>
      </c>
      <c r="G4827" s="12"/>
    </row>
    <row r="4828" spans="1:7">
      <c r="A4828" s="2">
        <f t="shared" si="466"/>
        <v>44365</v>
      </c>
      <c r="B4828" t="str">
        <f t="shared" si="465"/>
        <v>2021_06</v>
      </c>
      <c r="C4828" t="str">
        <f t="shared" si="461"/>
        <v>Jun</v>
      </c>
      <c r="D4828" t="str">
        <f t="shared" si="462"/>
        <v>2021_Jun</v>
      </c>
      <c r="E4828" s="12" t="str">
        <f t="shared" si="463"/>
        <v>18_Jun</v>
      </c>
      <c r="F4828" s="12" t="str">
        <f t="shared" si="464"/>
        <v>Jun-21</v>
      </c>
      <c r="G4828" s="12"/>
    </row>
    <row r="4829" spans="1:7">
      <c r="A4829" s="2">
        <f t="shared" si="466"/>
        <v>44366</v>
      </c>
      <c r="B4829" t="str">
        <f t="shared" si="465"/>
        <v>2021_06</v>
      </c>
      <c r="C4829" t="str">
        <f t="shared" si="461"/>
        <v>Jun</v>
      </c>
      <c r="D4829" t="str">
        <f t="shared" si="462"/>
        <v>2021_Jun</v>
      </c>
      <c r="E4829" s="12" t="str">
        <f t="shared" si="463"/>
        <v>19_Jun</v>
      </c>
      <c r="F4829" s="12" t="str">
        <f t="shared" si="464"/>
        <v>Jun-21</v>
      </c>
      <c r="G4829" s="12"/>
    </row>
    <row r="4830" spans="1:7">
      <c r="A4830" s="2">
        <f t="shared" si="466"/>
        <v>44367</v>
      </c>
      <c r="B4830" t="str">
        <f t="shared" si="465"/>
        <v>2021_06</v>
      </c>
      <c r="C4830" t="str">
        <f t="shared" si="461"/>
        <v>Jun</v>
      </c>
      <c r="D4830" t="str">
        <f t="shared" si="462"/>
        <v>2021_Jun</v>
      </c>
      <c r="E4830" s="12" t="str">
        <f t="shared" si="463"/>
        <v>20_Jun</v>
      </c>
      <c r="F4830" s="12" t="str">
        <f t="shared" si="464"/>
        <v>Jun-21</v>
      </c>
      <c r="G4830" s="12"/>
    </row>
    <row r="4831" spans="1:7">
      <c r="A4831" s="2">
        <f t="shared" si="466"/>
        <v>44368</v>
      </c>
      <c r="B4831" t="str">
        <f t="shared" si="465"/>
        <v>2021_06</v>
      </c>
      <c r="C4831" t="str">
        <f t="shared" si="461"/>
        <v>Jun</v>
      </c>
      <c r="D4831" t="str">
        <f t="shared" si="462"/>
        <v>2021_Jun</v>
      </c>
      <c r="E4831" s="12" t="str">
        <f t="shared" si="463"/>
        <v>21_Jun</v>
      </c>
      <c r="F4831" s="12" t="str">
        <f t="shared" si="464"/>
        <v>Jun-21</v>
      </c>
      <c r="G4831" s="12"/>
    </row>
    <row r="4832" spans="1:7">
      <c r="A4832" s="2">
        <f t="shared" si="466"/>
        <v>44369</v>
      </c>
      <c r="B4832" t="str">
        <f t="shared" si="465"/>
        <v>2021_06</v>
      </c>
      <c r="C4832" t="str">
        <f t="shared" si="461"/>
        <v>Jun</v>
      </c>
      <c r="D4832" t="str">
        <f t="shared" si="462"/>
        <v>2021_Jun</v>
      </c>
      <c r="E4832" s="12" t="str">
        <f t="shared" si="463"/>
        <v>22_Jun</v>
      </c>
      <c r="F4832" s="12" t="str">
        <f t="shared" si="464"/>
        <v>Jun-21</v>
      </c>
      <c r="G4832" s="12"/>
    </row>
    <row r="4833" spans="1:7">
      <c r="A4833" s="2">
        <f t="shared" si="466"/>
        <v>44370</v>
      </c>
      <c r="B4833" t="str">
        <f t="shared" si="465"/>
        <v>2021_06</v>
      </c>
      <c r="C4833" t="str">
        <f t="shared" si="461"/>
        <v>Jun</v>
      </c>
      <c r="D4833" t="str">
        <f t="shared" si="462"/>
        <v>2021_Jun</v>
      </c>
      <c r="E4833" s="12" t="str">
        <f t="shared" si="463"/>
        <v>23_Jun</v>
      </c>
      <c r="F4833" s="12" t="str">
        <f t="shared" si="464"/>
        <v>Jun-21</v>
      </c>
      <c r="G4833" s="12"/>
    </row>
    <row r="4834" spans="1:7">
      <c r="A4834" s="2">
        <f t="shared" si="466"/>
        <v>44371</v>
      </c>
      <c r="B4834" t="str">
        <f t="shared" si="465"/>
        <v>2021_06</v>
      </c>
      <c r="C4834" t="str">
        <f t="shared" si="461"/>
        <v>Jun</v>
      </c>
      <c r="D4834" t="str">
        <f t="shared" si="462"/>
        <v>2021_Jun</v>
      </c>
      <c r="E4834" s="12" t="str">
        <f t="shared" si="463"/>
        <v>24_Jun</v>
      </c>
      <c r="F4834" s="12" t="str">
        <f t="shared" si="464"/>
        <v>Jun-21</v>
      </c>
      <c r="G4834" s="12"/>
    </row>
    <row r="4835" spans="1:7">
      <c r="A4835" s="2">
        <f t="shared" si="466"/>
        <v>44372</v>
      </c>
      <c r="B4835" t="str">
        <f t="shared" si="465"/>
        <v>2021_06</v>
      </c>
      <c r="C4835" t="str">
        <f t="shared" si="461"/>
        <v>Jun</v>
      </c>
      <c r="D4835" t="str">
        <f t="shared" si="462"/>
        <v>2021_Jun</v>
      </c>
      <c r="E4835" s="12" t="str">
        <f t="shared" si="463"/>
        <v>25_Jun</v>
      </c>
      <c r="F4835" s="12" t="str">
        <f t="shared" si="464"/>
        <v>Jun-21</v>
      </c>
      <c r="G4835" s="12"/>
    </row>
    <row r="4836" spans="1:7">
      <c r="A4836" s="2">
        <f t="shared" si="466"/>
        <v>44373</v>
      </c>
      <c r="B4836" t="str">
        <f t="shared" si="465"/>
        <v>2021_06</v>
      </c>
      <c r="C4836" t="str">
        <f t="shared" si="461"/>
        <v>Jun</v>
      </c>
      <c r="D4836" t="str">
        <f t="shared" si="462"/>
        <v>2021_Jun</v>
      </c>
      <c r="E4836" s="12" t="str">
        <f t="shared" si="463"/>
        <v>26_Jun</v>
      </c>
      <c r="F4836" s="12" t="str">
        <f t="shared" si="464"/>
        <v>Jun-21</v>
      </c>
      <c r="G4836" s="12"/>
    </row>
    <row r="4837" spans="1:7">
      <c r="A4837" s="2">
        <f t="shared" si="466"/>
        <v>44374</v>
      </c>
      <c r="B4837" t="str">
        <f t="shared" si="465"/>
        <v>2021_06</v>
      </c>
      <c r="C4837" t="str">
        <f t="shared" si="461"/>
        <v>Jun</v>
      </c>
      <c r="D4837" t="str">
        <f t="shared" si="462"/>
        <v>2021_Jun</v>
      </c>
      <c r="E4837" s="12" t="str">
        <f t="shared" si="463"/>
        <v>27_Jun</v>
      </c>
      <c r="F4837" s="12" t="str">
        <f t="shared" si="464"/>
        <v>Jun-21</v>
      </c>
      <c r="G4837" s="12"/>
    </row>
    <row r="4838" spans="1:7">
      <c r="A4838" s="2">
        <f t="shared" si="466"/>
        <v>44375</v>
      </c>
      <c r="B4838" t="str">
        <f t="shared" si="465"/>
        <v>2021_06</v>
      </c>
      <c r="C4838" t="str">
        <f t="shared" si="461"/>
        <v>Jun</v>
      </c>
      <c r="D4838" t="str">
        <f t="shared" si="462"/>
        <v>2021_Jun</v>
      </c>
      <c r="E4838" s="12" t="str">
        <f t="shared" si="463"/>
        <v>28_Jun</v>
      </c>
      <c r="F4838" s="12" t="str">
        <f t="shared" si="464"/>
        <v>Jun-21</v>
      </c>
      <c r="G4838" s="12"/>
    </row>
    <row r="4839" spans="1:7">
      <c r="A4839" s="2">
        <f t="shared" si="466"/>
        <v>44376</v>
      </c>
      <c r="B4839" t="str">
        <f t="shared" si="465"/>
        <v>2021_06</v>
      </c>
      <c r="C4839" t="str">
        <f t="shared" si="461"/>
        <v>Jun</v>
      </c>
      <c r="D4839" t="str">
        <f t="shared" si="462"/>
        <v>2021_Jun</v>
      </c>
      <c r="E4839" s="12" t="str">
        <f t="shared" si="463"/>
        <v>29_Jun</v>
      </c>
      <c r="F4839" s="12" t="str">
        <f t="shared" si="464"/>
        <v>Jun-21</v>
      </c>
      <c r="G4839" s="12"/>
    </row>
    <row r="4840" spans="1:7">
      <c r="A4840" s="2">
        <f t="shared" si="466"/>
        <v>44377</v>
      </c>
      <c r="B4840" t="str">
        <f t="shared" si="465"/>
        <v>2021_06</v>
      </c>
      <c r="C4840" t="str">
        <f t="shared" si="461"/>
        <v>Jun</v>
      </c>
      <c r="D4840" t="str">
        <f t="shared" si="462"/>
        <v>2021_Jun</v>
      </c>
      <c r="E4840" s="12" t="str">
        <f t="shared" si="463"/>
        <v>30_Jun</v>
      </c>
      <c r="F4840" s="12" t="str">
        <f t="shared" si="464"/>
        <v>Jun-21</v>
      </c>
      <c r="G4840" s="12"/>
    </row>
    <row r="4841" spans="1:7">
      <c r="A4841" s="2">
        <f t="shared" si="466"/>
        <v>44378</v>
      </c>
      <c r="B4841" t="str">
        <f t="shared" si="465"/>
        <v>2021_07</v>
      </c>
      <c r="C4841" t="str">
        <f t="shared" si="461"/>
        <v>Jul</v>
      </c>
      <c r="D4841" t="str">
        <f t="shared" si="462"/>
        <v>2021_Jul</v>
      </c>
      <c r="E4841" s="12" t="str">
        <f t="shared" si="463"/>
        <v>01_Jul</v>
      </c>
      <c r="F4841" s="12" t="str">
        <f t="shared" si="464"/>
        <v>Jul-21</v>
      </c>
      <c r="G4841" s="12"/>
    </row>
    <row r="4842" spans="1:7">
      <c r="A4842" s="2">
        <f t="shared" si="466"/>
        <v>44379</v>
      </c>
      <c r="B4842" t="str">
        <f t="shared" si="465"/>
        <v>2021_07</v>
      </c>
      <c r="C4842" t="str">
        <f t="shared" si="461"/>
        <v>Jul</v>
      </c>
      <c r="D4842" t="str">
        <f t="shared" si="462"/>
        <v>2021_Jul</v>
      </c>
      <c r="E4842" s="12" t="str">
        <f t="shared" si="463"/>
        <v>02_Jul</v>
      </c>
      <c r="F4842" s="12" t="str">
        <f t="shared" si="464"/>
        <v>Jul-21</v>
      </c>
      <c r="G4842" s="12"/>
    </row>
    <row r="4843" spans="1:7">
      <c r="A4843" s="2">
        <f t="shared" si="466"/>
        <v>44380</v>
      </c>
      <c r="B4843" t="str">
        <f t="shared" si="465"/>
        <v>2021_07</v>
      </c>
      <c r="C4843" t="str">
        <f t="shared" si="461"/>
        <v>Jul</v>
      </c>
      <c r="D4843" t="str">
        <f t="shared" si="462"/>
        <v>2021_Jul</v>
      </c>
      <c r="E4843" s="12" t="str">
        <f t="shared" si="463"/>
        <v>03_Jul</v>
      </c>
      <c r="F4843" s="12" t="str">
        <f t="shared" si="464"/>
        <v>Jul-21</v>
      </c>
      <c r="G4843" s="12"/>
    </row>
    <row r="4844" spans="1:7">
      <c r="A4844" s="2">
        <f t="shared" si="466"/>
        <v>44381</v>
      </c>
      <c r="B4844" t="str">
        <f t="shared" si="465"/>
        <v>2021_07</v>
      </c>
      <c r="C4844" t="str">
        <f t="shared" si="461"/>
        <v>Jul</v>
      </c>
      <c r="D4844" t="str">
        <f t="shared" si="462"/>
        <v>2021_Jul</v>
      </c>
      <c r="E4844" s="12" t="str">
        <f t="shared" si="463"/>
        <v>04_Jul</v>
      </c>
      <c r="F4844" s="12" t="str">
        <f t="shared" si="464"/>
        <v>Jul-21</v>
      </c>
      <c r="G4844" s="12"/>
    </row>
    <row r="4845" spans="1:7">
      <c r="A4845" s="2">
        <f t="shared" si="466"/>
        <v>44382</v>
      </c>
      <c r="B4845" t="str">
        <f t="shared" si="465"/>
        <v>2021_07</v>
      </c>
      <c r="C4845" t="str">
        <f t="shared" si="461"/>
        <v>Jul</v>
      </c>
      <c r="D4845" t="str">
        <f t="shared" si="462"/>
        <v>2021_Jul</v>
      </c>
      <c r="E4845" s="12" t="str">
        <f t="shared" si="463"/>
        <v>05_Jul</v>
      </c>
      <c r="F4845" s="12" t="str">
        <f t="shared" si="464"/>
        <v>Jul-21</v>
      </c>
      <c r="G4845" s="12"/>
    </row>
    <row r="4846" spans="1:7">
      <c r="A4846" s="2">
        <f t="shared" si="466"/>
        <v>44383</v>
      </c>
      <c r="B4846" t="str">
        <f t="shared" si="465"/>
        <v>2021_07</v>
      </c>
      <c r="C4846" t="str">
        <f t="shared" si="461"/>
        <v>Jul</v>
      </c>
      <c r="D4846" t="str">
        <f t="shared" si="462"/>
        <v>2021_Jul</v>
      </c>
      <c r="E4846" s="12" t="str">
        <f t="shared" si="463"/>
        <v>06_Jul</v>
      </c>
      <c r="F4846" s="12" t="str">
        <f t="shared" si="464"/>
        <v>Jul-21</v>
      </c>
      <c r="G4846" s="12"/>
    </row>
    <row r="4847" spans="1:7">
      <c r="A4847" s="2">
        <f t="shared" si="466"/>
        <v>44384</v>
      </c>
      <c r="B4847" t="str">
        <f t="shared" si="465"/>
        <v>2021_07</v>
      </c>
      <c r="C4847" t="str">
        <f t="shared" si="461"/>
        <v>Jul</v>
      </c>
      <c r="D4847" t="str">
        <f t="shared" si="462"/>
        <v>2021_Jul</v>
      </c>
      <c r="E4847" s="12" t="str">
        <f t="shared" si="463"/>
        <v>07_Jul</v>
      </c>
      <c r="F4847" s="12" t="str">
        <f t="shared" si="464"/>
        <v>Jul-21</v>
      </c>
      <c r="G4847" s="12"/>
    </row>
    <row r="4848" spans="1:7">
      <c r="A4848" s="2">
        <f t="shared" si="466"/>
        <v>44385</v>
      </c>
      <c r="B4848" t="str">
        <f t="shared" si="465"/>
        <v>2021_07</v>
      </c>
      <c r="C4848" t="str">
        <f t="shared" si="461"/>
        <v>Jul</v>
      </c>
      <c r="D4848" t="str">
        <f t="shared" si="462"/>
        <v>2021_Jul</v>
      </c>
      <c r="E4848" s="12" t="str">
        <f t="shared" si="463"/>
        <v>08_Jul</v>
      </c>
      <c r="F4848" s="12" t="str">
        <f t="shared" si="464"/>
        <v>Jul-21</v>
      </c>
      <c r="G4848" s="12"/>
    </row>
    <row r="4849" spans="1:7">
      <c r="A4849" s="2">
        <f t="shared" si="466"/>
        <v>44386</v>
      </c>
      <c r="B4849" t="str">
        <f t="shared" si="465"/>
        <v>2021_07</v>
      </c>
      <c r="C4849" t="str">
        <f t="shared" si="461"/>
        <v>Jul</v>
      </c>
      <c r="D4849" t="str">
        <f t="shared" si="462"/>
        <v>2021_Jul</v>
      </c>
      <c r="E4849" s="12" t="str">
        <f t="shared" si="463"/>
        <v>09_Jul</v>
      </c>
      <c r="F4849" s="12" t="str">
        <f t="shared" si="464"/>
        <v>Jul-21</v>
      </c>
      <c r="G4849" s="12"/>
    </row>
    <row r="4850" spans="1:7">
      <c r="A4850" s="2">
        <f t="shared" si="466"/>
        <v>44387</v>
      </c>
      <c r="B4850" t="str">
        <f t="shared" si="465"/>
        <v>2021_07</v>
      </c>
      <c r="C4850" t="str">
        <f t="shared" si="461"/>
        <v>Jul</v>
      </c>
      <c r="D4850" t="str">
        <f t="shared" si="462"/>
        <v>2021_Jul</v>
      </c>
      <c r="E4850" s="12" t="str">
        <f t="shared" si="463"/>
        <v>10_Jul</v>
      </c>
      <c r="F4850" s="12" t="str">
        <f t="shared" si="464"/>
        <v>Jul-21</v>
      </c>
      <c r="G4850" s="12"/>
    </row>
    <row r="4851" spans="1:7">
      <c r="A4851" s="2">
        <f t="shared" si="466"/>
        <v>44388</v>
      </c>
      <c r="B4851" t="str">
        <f t="shared" si="465"/>
        <v>2021_07</v>
      </c>
      <c r="C4851" t="str">
        <f t="shared" si="461"/>
        <v>Jul</v>
      </c>
      <c r="D4851" t="str">
        <f t="shared" si="462"/>
        <v>2021_Jul</v>
      </c>
      <c r="E4851" s="12" t="str">
        <f t="shared" si="463"/>
        <v>11_Jul</v>
      </c>
      <c r="F4851" s="12" t="str">
        <f t="shared" si="464"/>
        <v>Jul-21</v>
      </c>
      <c r="G4851" s="12"/>
    </row>
    <row r="4852" spans="1:7">
      <c r="A4852" s="2">
        <f t="shared" si="466"/>
        <v>44389</v>
      </c>
      <c r="B4852" t="str">
        <f t="shared" si="465"/>
        <v>2021_07</v>
      </c>
      <c r="C4852" t="str">
        <f t="shared" si="461"/>
        <v>Jul</v>
      </c>
      <c r="D4852" t="str">
        <f t="shared" si="462"/>
        <v>2021_Jul</v>
      </c>
      <c r="E4852" s="12" t="str">
        <f t="shared" si="463"/>
        <v>12_Jul</v>
      </c>
      <c r="F4852" s="12" t="str">
        <f t="shared" si="464"/>
        <v>Jul-21</v>
      </c>
      <c r="G4852" s="12"/>
    </row>
    <row r="4853" spans="1:7">
      <c r="A4853" s="2">
        <f t="shared" si="466"/>
        <v>44390</v>
      </c>
      <c r="B4853" t="str">
        <f t="shared" si="465"/>
        <v>2021_07</v>
      </c>
      <c r="C4853" t="str">
        <f t="shared" si="461"/>
        <v>Jul</v>
      </c>
      <c r="D4853" t="str">
        <f t="shared" si="462"/>
        <v>2021_Jul</v>
      </c>
      <c r="E4853" s="12" t="str">
        <f t="shared" si="463"/>
        <v>13_Jul</v>
      </c>
      <c r="F4853" s="12" t="str">
        <f t="shared" si="464"/>
        <v>Jul-21</v>
      </c>
      <c r="G4853" s="12"/>
    </row>
    <row r="4854" spans="1:7">
      <c r="A4854" s="2">
        <f t="shared" si="466"/>
        <v>44391</v>
      </c>
      <c r="B4854" t="str">
        <f t="shared" si="465"/>
        <v>2021_07</v>
      </c>
      <c r="C4854" t="str">
        <f t="shared" si="461"/>
        <v>Jul</v>
      </c>
      <c r="D4854" t="str">
        <f t="shared" si="462"/>
        <v>2021_Jul</v>
      </c>
      <c r="E4854" s="12" t="str">
        <f t="shared" si="463"/>
        <v>14_Jul</v>
      </c>
      <c r="F4854" s="12" t="str">
        <f t="shared" si="464"/>
        <v>Jul-21</v>
      </c>
      <c r="G4854" s="12"/>
    </row>
    <row r="4855" spans="1:7">
      <c r="A4855" s="2">
        <f t="shared" si="466"/>
        <v>44392</v>
      </c>
      <c r="B4855" t="str">
        <f t="shared" si="465"/>
        <v>2021_07</v>
      </c>
      <c r="C4855" t="str">
        <f t="shared" si="461"/>
        <v>Jul</v>
      </c>
      <c r="D4855" t="str">
        <f t="shared" si="462"/>
        <v>2021_Jul</v>
      </c>
      <c r="E4855" s="12" t="str">
        <f t="shared" si="463"/>
        <v>15_Jul</v>
      </c>
      <c r="F4855" s="12" t="str">
        <f t="shared" si="464"/>
        <v>Jul-21</v>
      </c>
      <c r="G4855" s="12"/>
    </row>
    <row r="4856" spans="1:7">
      <c r="A4856" s="2">
        <f t="shared" si="466"/>
        <v>44393</v>
      </c>
      <c r="B4856" t="str">
        <f t="shared" si="465"/>
        <v>2021_07</v>
      </c>
      <c r="C4856" t="str">
        <f t="shared" si="461"/>
        <v>Jul</v>
      </c>
      <c r="D4856" t="str">
        <f t="shared" si="462"/>
        <v>2021_Jul</v>
      </c>
      <c r="E4856" s="12" t="str">
        <f t="shared" si="463"/>
        <v>16_Jul</v>
      </c>
      <c r="F4856" s="12" t="str">
        <f t="shared" si="464"/>
        <v>Jul-21</v>
      </c>
      <c r="G4856" s="12"/>
    </row>
    <row r="4857" spans="1:7">
      <c r="A4857" s="2">
        <f t="shared" si="466"/>
        <v>44394</v>
      </c>
      <c r="B4857" t="str">
        <f t="shared" si="465"/>
        <v>2021_07</v>
      </c>
      <c r="C4857" t="str">
        <f t="shared" si="461"/>
        <v>Jul</v>
      </c>
      <c r="D4857" t="str">
        <f t="shared" si="462"/>
        <v>2021_Jul</v>
      </c>
      <c r="E4857" s="12" t="str">
        <f t="shared" si="463"/>
        <v>17_Jul</v>
      </c>
      <c r="F4857" s="12" t="str">
        <f t="shared" si="464"/>
        <v>Jul-21</v>
      </c>
      <c r="G4857" s="12"/>
    </row>
    <row r="4858" spans="1:7">
      <c r="A4858" s="2">
        <f t="shared" si="466"/>
        <v>44395</v>
      </c>
      <c r="B4858" t="str">
        <f t="shared" si="465"/>
        <v>2021_07</v>
      </c>
      <c r="C4858" t="str">
        <f t="shared" si="461"/>
        <v>Jul</v>
      </c>
      <c r="D4858" t="str">
        <f t="shared" si="462"/>
        <v>2021_Jul</v>
      </c>
      <c r="E4858" s="12" t="str">
        <f t="shared" si="463"/>
        <v>18_Jul</v>
      </c>
      <c r="F4858" s="12" t="str">
        <f t="shared" si="464"/>
        <v>Jul-21</v>
      </c>
      <c r="G4858" s="12"/>
    </row>
    <row r="4859" spans="1:7">
      <c r="A4859" s="2">
        <f t="shared" si="466"/>
        <v>44396</v>
      </c>
      <c r="B4859" t="str">
        <f t="shared" si="465"/>
        <v>2021_07</v>
      </c>
      <c r="C4859" t="str">
        <f t="shared" si="461"/>
        <v>Jul</v>
      </c>
      <c r="D4859" t="str">
        <f t="shared" si="462"/>
        <v>2021_Jul</v>
      </c>
      <c r="E4859" s="12" t="str">
        <f t="shared" si="463"/>
        <v>19_Jul</v>
      </c>
      <c r="F4859" s="12" t="str">
        <f t="shared" si="464"/>
        <v>Jul-21</v>
      </c>
      <c r="G4859" s="12"/>
    </row>
    <row r="4860" spans="1:7">
      <c r="A4860" s="2">
        <f t="shared" si="466"/>
        <v>44397</v>
      </c>
      <c r="B4860" t="str">
        <f t="shared" si="465"/>
        <v>2021_07</v>
      </c>
      <c r="C4860" t="str">
        <f t="shared" si="461"/>
        <v>Jul</v>
      </c>
      <c r="D4860" t="str">
        <f t="shared" si="462"/>
        <v>2021_Jul</v>
      </c>
      <c r="E4860" s="12" t="str">
        <f t="shared" si="463"/>
        <v>20_Jul</v>
      </c>
      <c r="F4860" s="12" t="str">
        <f t="shared" si="464"/>
        <v>Jul-21</v>
      </c>
      <c r="G4860" s="12"/>
    </row>
    <row r="4861" spans="1:7">
      <c r="A4861" s="2">
        <f t="shared" si="466"/>
        <v>44398</v>
      </c>
      <c r="B4861" t="str">
        <f t="shared" si="465"/>
        <v>2021_07</v>
      </c>
      <c r="C4861" t="str">
        <f t="shared" si="461"/>
        <v>Jul</v>
      </c>
      <c r="D4861" t="str">
        <f t="shared" si="462"/>
        <v>2021_Jul</v>
      </c>
      <c r="E4861" s="12" t="str">
        <f t="shared" si="463"/>
        <v>21_Jul</v>
      </c>
      <c r="F4861" s="12" t="str">
        <f t="shared" si="464"/>
        <v>Jul-21</v>
      </c>
      <c r="G4861" s="12"/>
    </row>
    <row r="4862" spans="1:7">
      <c r="A4862" s="2">
        <f t="shared" si="466"/>
        <v>44399</v>
      </c>
      <c r="B4862" t="str">
        <f t="shared" si="465"/>
        <v>2021_07</v>
      </c>
      <c r="C4862" t="str">
        <f t="shared" si="461"/>
        <v>Jul</v>
      </c>
      <c r="D4862" t="str">
        <f t="shared" si="462"/>
        <v>2021_Jul</v>
      </c>
      <c r="E4862" s="12" t="str">
        <f t="shared" si="463"/>
        <v>22_Jul</v>
      </c>
      <c r="F4862" s="12" t="str">
        <f t="shared" si="464"/>
        <v>Jul-21</v>
      </c>
      <c r="G4862" s="12"/>
    </row>
    <row r="4863" spans="1:7">
      <c r="A4863" s="2">
        <f t="shared" si="466"/>
        <v>44400</v>
      </c>
      <c r="B4863" t="str">
        <f t="shared" si="465"/>
        <v>2021_07</v>
      </c>
      <c r="C4863" t="str">
        <f t="shared" si="461"/>
        <v>Jul</v>
      </c>
      <c r="D4863" t="str">
        <f t="shared" si="462"/>
        <v>2021_Jul</v>
      </c>
      <c r="E4863" s="12" t="str">
        <f t="shared" si="463"/>
        <v>23_Jul</v>
      </c>
      <c r="F4863" s="12" t="str">
        <f t="shared" si="464"/>
        <v>Jul-21</v>
      </c>
      <c r="G4863" s="12"/>
    </row>
    <row r="4864" spans="1:7">
      <c r="A4864" s="2">
        <f t="shared" si="466"/>
        <v>44401</v>
      </c>
      <c r="B4864" t="str">
        <f t="shared" si="465"/>
        <v>2021_07</v>
      </c>
      <c r="C4864" t="str">
        <f t="shared" si="461"/>
        <v>Jul</v>
      </c>
      <c r="D4864" t="str">
        <f t="shared" si="462"/>
        <v>2021_Jul</v>
      </c>
      <c r="E4864" s="12" t="str">
        <f t="shared" si="463"/>
        <v>24_Jul</v>
      </c>
      <c r="F4864" s="12" t="str">
        <f t="shared" si="464"/>
        <v>Jul-21</v>
      </c>
      <c r="G4864" s="12"/>
    </row>
    <row r="4865" spans="1:7">
      <c r="A4865" s="2">
        <f t="shared" si="466"/>
        <v>44402</v>
      </c>
      <c r="B4865" t="str">
        <f t="shared" si="465"/>
        <v>2021_07</v>
      </c>
      <c r="C4865" t="str">
        <f t="shared" si="461"/>
        <v>Jul</v>
      </c>
      <c r="D4865" t="str">
        <f t="shared" si="462"/>
        <v>2021_Jul</v>
      </c>
      <c r="E4865" s="12" t="str">
        <f t="shared" si="463"/>
        <v>25_Jul</v>
      </c>
      <c r="F4865" s="12" t="str">
        <f t="shared" si="464"/>
        <v>Jul-21</v>
      </c>
      <c r="G4865" s="12"/>
    </row>
    <row r="4866" spans="1:7">
      <c r="A4866" s="2">
        <f t="shared" si="466"/>
        <v>44403</v>
      </c>
      <c r="B4866" t="str">
        <f t="shared" si="465"/>
        <v>2021_07</v>
      </c>
      <c r="C4866" t="str">
        <f t="shared" ref="C4866:C4929" si="467">VLOOKUP(TEXT(MONTH(A4866),"00"),$H$2:$I$13,2,FALSE)</f>
        <v>Jul</v>
      </c>
      <c r="D4866" t="str">
        <f t="shared" si="462"/>
        <v>2021_Jul</v>
      </c>
      <c r="E4866" s="12" t="str">
        <f t="shared" si="463"/>
        <v>26_Jul</v>
      </c>
      <c r="F4866" s="12" t="str">
        <f t="shared" si="464"/>
        <v>Jul-21</v>
      </c>
      <c r="G4866" s="12"/>
    </row>
    <row r="4867" spans="1:7">
      <c r="A4867" s="2">
        <f t="shared" si="466"/>
        <v>44404</v>
      </c>
      <c r="B4867" t="str">
        <f t="shared" si="465"/>
        <v>2021_07</v>
      </c>
      <c r="C4867" t="str">
        <f t="shared" si="467"/>
        <v>Jul</v>
      </c>
      <c r="D4867" t="str">
        <f t="shared" ref="D4867:D4930" si="468">TEXT(YEAR(A4867),"0000")&amp;"_"&amp;C4867</f>
        <v>2021_Jul</v>
      </c>
      <c r="E4867" s="12" t="str">
        <f t="shared" ref="E4867:E4930" si="469">VLOOKUP(DAY(A4867),$G$2:$H$32,2,FALSE)&amp;"_"&amp;C4867</f>
        <v>27_Jul</v>
      </c>
      <c r="F4867" s="12" t="str">
        <f t="shared" si="464"/>
        <v>Jul-21</v>
      </c>
      <c r="G4867" s="12"/>
    </row>
    <row r="4868" spans="1:7">
      <c r="A4868" s="2">
        <f t="shared" si="466"/>
        <v>44405</v>
      </c>
      <c r="B4868" t="str">
        <f t="shared" si="465"/>
        <v>2021_07</v>
      </c>
      <c r="C4868" t="str">
        <f t="shared" si="467"/>
        <v>Jul</v>
      </c>
      <c r="D4868" t="str">
        <f t="shared" si="468"/>
        <v>2021_Jul</v>
      </c>
      <c r="E4868" s="12" t="str">
        <f t="shared" si="469"/>
        <v>28_Jul</v>
      </c>
      <c r="F4868" s="12" t="str">
        <f t="shared" ref="F4868:F4931" si="470">C4868&amp;"-"&amp;RIGHT(YEAR(A4868),2)</f>
        <v>Jul-21</v>
      </c>
      <c r="G4868" s="12"/>
    </row>
    <row r="4869" spans="1:7">
      <c r="A4869" s="2">
        <f t="shared" si="466"/>
        <v>44406</v>
      </c>
      <c r="B4869" t="str">
        <f t="shared" si="465"/>
        <v>2021_07</v>
      </c>
      <c r="C4869" t="str">
        <f t="shared" si="467"/>
        <v>Jul</v>
      </c>
      <c r="D4869" t="str">
        <f t="shared" si="468"/>
        <v>2021_Jul</v>
      </c>
      <c r="E4869" s="12" t="str">
        <f t="shared" si="469"/>
        <v>29_Jul</v>
      </c>
      <c r="F4869" s="12" t="str">
        <f t="shared" si="470"/>
        <v>Jul-21</v>
      </c>
      <c r="G4869" s="12"/>
    </row>
    <row r="4870" spans="1:7">
      <c r="A4870" s="2">
        <f t="shared" si="466"/>
        <v>44407</v>
      </c>
      <c r="B4870" t="str">
        <f t="shared" si="465"/>
        <v>2021_07</v>
      </c>
      <c r="C4870" t="str">
        <f t="shared" si="467"/>
        <v>Jul</v>
      </c>
      <c r="D4870" t="str">
        <f t="shared" si="468"/>
        <v>2021_Jul</v>
      </c>
      <c r="E4870" s="12" t="str">
        <f t="shared" si="469"/>
        <v>30_Jul</v>
      </c>
      <c r="F4870" s="12" t="str">
        <f t="shared" si="470"/>
        <v>Jul-21</v>
      </c>
      <c r="G4870" s="12"/>
    </row>
    <row r="4871" spans="1:7">
      <c r="A4871" s="2">
        <f t="shared" si="466"/>
        <v>44408</v>
      </c>
      <c r="B4871" t="str">
        <f t="shared" si="465"/>
        <v>2021_07</v>
      </c>
      <c r="C4871" t="str">
        <f t="shared" si="467"/>
        <v>Jul</v>
      </c>
      <c r="D4871" t="str">
        <f t="shared" si="468"/>
        <v>2021_Jul</v>
      </c>
      <c r="E4871" s="12" t="str">
        <f t="shared" si="469"/>
        <v>31_Jul</v>
      </c>
      <c r="F4871" s="12" t="str">
        <f t="shared" si="470"/>
        <v>Jul-21</v>
      </c>
      <c r="G4871" s="12"/>
    </row>
    <row r="4872" spans="1:7">
      <c r="A4872" s="2">
        <f t="shared" si="466"/>
        <v>44409</v>
      </c>
      <c r="B4872" t="str">
        <f t="shared" si="465"/>
        <v>2021_08</v>
      </c>
      <c r="C4872" t="str">
        <f t="shared" si="467"/>
        <v>Aug</v>
      </c>
      <c r="D4872" t="str">
        <f t="shared" si="468"/>
        <v>2021_Aug</v>
      </c>
      <c r="E4872" s="12" t="str">
        <f t="shared" si="469"/>
        <v>01_Aug</v>
      </c>
      <c r="F4872" s="12" t="str">
        <f t="shared" si="470"/>
        <v>Aug-21</v>
      </c>
      <c r="G4872" s="12"/>
    </row>
    <row r="4873" spans="1:7">
      <c r="A4873" s="2">
        <f t="shared" si="466"/>
        <v>44410</v>
      </c>
      <c r="B4873" t="str">
        <f t="shared" si="465"/>
        <v>2021_08</v>
      </c>
      <c r="C4873" t="str">
        <f t="shared" si="467"/>
        <v>Aug</v>
      </c>
      <c r="D4873" t="str">
        <f t="shared" si="468"/>
        <v>2021_Aug</v>
      </c>
      <c r="E4873" s="12" t="str">
        <f t="shared" si="469"/>
        <v>02_Aug</v>
      </c>
      <c r="F4873" s="12" t="str">
        <f t="shared" si="470"/>
        <v>Aug-21</v>
      </c>
      <c r="G4873" s="12"/>
    </row>
    <row r="4874" spans="1:7">
      <c r="A4874" s="2">
        <f t="shared" si="466"/>
        <v>44411</v>
      </c>
      <c r="B4874" t="str">
        <f t="shared" si="465"/>
        <v>2021_08</v>
      </c>
      <c r="C4874" t="str">
        <f t="shared" si="467"/>
        <v>Aug</v>
      </c>
      <c r="D4874" t="str">
        <f t="shared" si="468"/>
        <v>2021_Aug</v>
      </c>
      <c r="E4874" s="12" t="str">
        <f t="shared" si="469"/>
        <v>03_Aug</v>
      </c>
      <c r="F4874" s="12" t="str">
        <f t="shared" si="470"/>
        <v>Aug-21</v>
      </c>
      <c r="G4874" s="12"/>
    </row>
    <row r="4875" spans="1:7">
      <c r="A4875" s="2">
        <f t="shared" si="466"/>
        <v>44412</v>
      </c>
      <c r="B4875" t="str">
        <f t="shared" ref="B4875:B4938" si="471">TEXT(YEAR(A4875),"0000")&amp;"_"&amp;TEXT(MONTH(A4875),"00")</f>
        <v>2021_08</v>
      </c>
      <c r="C4875" t="str">
        <f t="shared" si="467"/>
        <v>Aug</v>
      </c>
      <c r="D4875" t="str">
        <f t="shared" si="468"/>
        <v>2021_Aug</v>
      </c>
      <c r="E4875" s="12" t="str">
        <f t="shared" si="469"/>
        <v>04_Aug</v>
      </c>
      <c r="F4875" s="12" t="str">
        <f t="shared" si="470"/>
        <v>Aug-21</v>
      </c>
      <c r="G4875" s="12"/>
    </row>
    <row r="4876" spans="1:7">
      <c r="A4876" s="2">
        <f t="shared" ref="A4876:A4939" si="472">A4875+1</f>
        <v>44413</v>
      </c>
      <c r="B4876" t="str">
        <f t="shared" si="471"/>
        <v>2021_08</v>
      </c>
      <c r="C4876" t="str">
        <f t="shared" si="467"/>
        <v>Aug</v>
      </c>
      <c r="D4876" t="str">
        <f t="shared" si="468"/>
        <v>2021_Aug</v>
      </c>
      <c r="E4876" s="12" t="str">
        <f t="shared" si="469"/>
        <v>05_Aug</v>
      </c>
      <c r="F4876" s="12" t="str">
        <f t="shared" si="470"/>
        <v>Aug-21</v>
      </c>
      <c r="G4876" s="12"/>
    </row>
    <row r="4877" spans="1:7">
      <c r="A4877" s="2">
        <f t="shared" si="472"/>
        <v>44414</v>
      </c>
      <c r="B4877" t="str">
        <f t="shared" si="471"/>
        <v>2021_08</v>
      </c>
      <c r="C4877" t="str">
        <f t="shared" si="467"/>
        <v>Aug</v>
      </c>
      <c r="D4877" t="str">
        <f t="shared" si="468"/>
        <v>2021_Aug</v>
      </c>
      <c r="E4877" s="12" t="str">
        <f t="shared" si="469"/>
        <v>06_Aug</v>
      </c>
      <c r="F4877" s="12" t="str">
        <f t="shared" si="470"/>
        <v>Aug-21</v>
      </c>
      <c r="G4877" s="12"/>
    </row>
    <row r="4878" spans="1:7">
      <c r="A4878" s="2">
        <f t="shared" si="472"/>
        <v>44415</v>
      </c>
      <c r="B4878" t="str">
        <f t="shared" si="471"/>
        <v>2021_08</v>
      </c>
      <c r="C4878" t="str">
        <f t="shared" si="467"/>
        <v>Aug</v>
      </c>
      <c r="D4878" t="str">
        <f t="shared" si="468"/>
        <v>2021_Aug</v>
      </c>
      <c r="E4878" s="12" t="str">
        <f t="shared" si="469"/>
        <v>07_Aug</v>
      </c>
      <c r="F4878" s="12" t="str">
        <f t="shared" si="470"/>
        <v>Aug-21</v>
      </c>
      <c r="G4878" s="12"/>
    </row>
    <row r="4879" spans="1:7">
      <c r="A4879" s="2">
        <f t="shared" si="472"/>
        <v>44416</v>
      </c>
      <c r="B4879" t="str">
        <f t="shared" si="471"/>
        <v>2021_08</v>
      </c>
      <c r="C4879" t="str">
        <f t="shared" si="467"/>
        <v>Aug</v>
      </c>
      <c r="D4879" t="str">
        <f t="shared" si="468"/>
        <v>2021_Aug</v>
      </c>
      <c r="E4879" s="12" t="str">
        <f t="shared" si="469"/>
        <v>08_Aug</v>
      </c>
      <c r="F4879" s="12" t="str">
        <f t="shared" si="470"/>
        <v>Aug-21</v>
      </c>
      <c r="G4879" s="12"/>
    </row>
    <row r="4880" spans="1:7">
      <c r="A4880" s="2">
        <f t="shared" si="472"/>
        <v>44417</v>
      </c>
      <c r="B4880" t="str">
        <f t="shared" si="471"/>
        <v>2021_08</v>
      </c>
      <c r="C4880" t="str">
        <f t="shared" si="467"/>
        <v>Aug</v>
      </c>
      <c r="D4880" t="str">
        <f t="shared" si="468"/>
        <v>2021_Aug</v>
      </c>
      <c r="E4880" s="12" t="str">
        <f t="shared" si="469"/>
        <v>09_Aug</v>
      </c>
      <c r="F4880" s="12" t="str">
        <f t="shared" si="470"/>
        <v>Aug-21</v>
      </c>
      <c r="G4880" s="12"/>
    </row>
    <row r="4881" spans="1:7">
      <c r="A4881" s="2">
        <f t="shared" si="472"/>
        <v>44418</v>
      </c>
      <c r="B4881" t="str">
        <f t="shared" si="471"/>
        <v>2021_08</v>
      </c>
      <c r="C4881" t="str">
        <f t="shared" si="467"/>
        <v>Aug</v>
      </c>
      <c r="D4881" t="str">
        <f t="shared" si="468"/>
        <v>2021_Aug</v>
      </c>
      <c r="E4881" s="12" t="str">
        <f t="shared" si="469"/>
        <v>10_Aug</v>
      </c>
      <c r="F4881" s="12" t="str">
        <f t="shared" si="470"/>
        <v>Aug-21</v>
      </c>
      <c r="G4881" s="12"/>
    </row>
    <row r="4882" spans="1:7">
      <c r="A4882" s="2">
        <f t="shared" si="472"/>
        <v>44419</v>
      </c>
      <c r="B4882" t="str">
        <f t="shared" si="471"/>
        <v>2021_08</v>
      </c>
      <c r="C4882" t="str">
        <f t="shared" si="467"/>
        <v>Aug</v>
      </c>
      <c r="D4882" t="str">
        <f t="shared" si="468"/>
        <v>2021_Aug</v>
      </c>
      <c r="E4882" s="12" t="str">
        <f t="shared" si="469"/>
        <v>11_Aug</v>
      </c>
      <c r="F4882" s="12" t="str">
        <f t="shared" si="470"/>
        <v>Aug-21</v>
      </c>
      <c r="G4882" s="12"/>
    </row>
    <row r="4883" spans="1:7">
      <c r="A4883" s="2">
        <f t="shared" si="472"/>
        <v>44420</v>
      </c>
      <c r="B4883" t="str">
        <f t="shared" si="471"/>
        <v>2021_08</v>
      </c>
      <c r="C4883" t="str">
        <f t="shared" si="467"/>
        <v>Aug</v>
      </c>
      <c r="D4883" t="str">
        <f t="shared" si="468"/>
        <v>2021_Aug</v>
      </c>
      <c r="E4883" s="12" t="str">
        <f t="shared" si="469"/>
        <v>12_Aug</v>
      </c>
      <c r="F4883" s="12" t="str">
        <f t="shared" si="470"/>
        <v>Aug-21</v>
      </c>
      <c r="G4883" s="12"/>
    </row>
    <row r="4884" spans="1:7">
      <c r="A4884" s="2">
        <f t="shared" si="472"/>
        <v>44421</v>
      </c>
      <c r="B4884" t="str">
        <f t="shared" si="471"/>
        <v>2021_08</v>
      </c>
      <c r="C4884" t="str">
        <f t="shared" si="467"/>
        <v>Aug</v>
      </c>
      <c r="D4884" t="str">
        <f t="shared" si="468"/>
        <v>2021_Aug</v>
      </c>
      <c r="E4884" s="12" t="str">
        <f t="shared" si="469"/>
        <v>13_Aug</v>
      </c>
      <c r="F4884" s="12" t="str">
        <f t="shared" si="470"/>
        <v>Aug-21</v>
      </c>
      <c r="G4884" s="12"/>
    </row>
    <row r="4885" spans="1:7">
      <c r="A4885" s="2">
        <f t="shared" si="472"/>
        <v>44422</v>
      </c>
      <c r="B4885" t="str">
        <f t="shared" si="471"/>
        <v>2021_08</v>
      </c>
      <c r="C4885" t="str">
        <f t="shared" si="467"/>
        <v>Aug</v>
      </c>
      <c r="D4885" t="str">
        <f t="shared" si="468"/>
        <v>2021_Aug</v>
      </c>
      <c r="E4885" s="12" t="str">
        <f t="shared" si="469"/>
        <v>14_Aug</v>
      </c>
      <c r="F4885" s="12" t="str">
        <f t="shared" si="470"/>
        <v>Aug-21</v>
      </c>
      <c r="G4885" s="12"/>
    </row>
    <row r="4886" spans="1:7">
      <c r="A4886" s="2">
        <f t="shared" si="472"/>
        <v>44423</v>
      </c>
      <c r="B4886" t="str">
        <f t="shared" si="471"/>
        <v>2021_08</v>
      </c>
      <c r="C4886" t="str">
        <f t="shared" si="467"/>
        <v>Aug</v>
      </c>
      <c r="D4886" t="str">
        <f t="shared" si="468"/>
        <v>2021_Aug</v>
      </c>
      <c r="E4886" s="12" t="str">
        <f t="shared" si="469"/>
        <v>15_Aug</v>
      </c>
      <c r="F4886" s="12" t="str">
        <f t="shared" si="470"/>
        <v>Aug-21</v>
      </c>
      <c r="G4886" s="12"/>
    </row>
    <row r="4887" spans="1:7">
      <c r="A4887" s="2">
        <f t="shared" si="472"/>
        <v>44424</v>
      </c>
      <c r="B4887" t="str">
        <f t="shared" si="471"/>
        <v>2021_08</v>
      </c>
      <c r="C4887" t="str">
        <f t="shared" si="467"/>
        <v>Aug</v>
      </c>
      <c r="D4887" t="str">
        <f t="shared" si="468"/>
        <v>2021_Aug</v>
      </c>
      <c r="E4887" s="12" t="str">
        <f t="shared" si="469"/>
        <v>16_Aug</v>
      </c>
      <c r="F4887" s="12" t="str">
        <f t="shared" si="470"/>
        <v>Aug-21</v>
      </c>
      <c r="G4887" s="12"/>
    </row>
    <row r="4888" spans="1:7">
      <c r="A4888" s="2">
        <f t="shared" si="472"/>
        <v>44425</v>
      </c>
      <c r="B4888" t="str">
        <f t="shared" si="471"/>
        <v>2021_08</v>
      </c>
      <c r="C4888" t="str">
        <f t="shared" si="467"/>
        <v>Aug</v>
      </c>
      <c r="D4888" t="str">
        <f t="shared" si="468"/>
        <v>2021_Aug</v>
      </c>
      <c r="E4888" s="12" t="str">
        <f t="shared" si="469"/>
        <v>17_Aug</v>
      </c>
      <c r="F4888" s="12" t="str">
        <f t="shared" si="470"/>
        <v>Aug-21</v>
      </c>
      <c r="G4888" s="12"/>
    </row>
    <row r="4889" spans="1:7">
      <c r="A4889" s="2">
        <f t="shared" si="472"/>
        <v>44426</v>
      </c>
      <c r="B4889" t="str">
        <f t="shared" si="471"/>
        <v>2021_08</v>
      </c>
      <c r="C4889" t="str">
        <f t="shared" si="467"/>
        <v>Aug</v>
      </c>
      <c r="D4889" t="str">
        <f t="shared" si="468"/>
        <v>2021_Aug</v>
      </c>
      <c r="E4889" s="12" t="str">
        <f t="shared" si="469"/>
        <v>18_Aug</v>
      </c>
      <c r="F4889" s="12" t="str">
        <f t="shared" si="470"/>
        <v>Aug-21</v>
      </c>
      <c r="G4889" s="12"/>
    </row>
    <row r="4890" spans="1:7">
      <c r="A4890" s="2">
        <f t="shared" si="472"/>
        <v>44427</v>
      </c>
      <c r="B4890" t="str">
        <f t="shared" si="471"/>
        <v>2021_08</v>
      </c>
      <c r="C4890" t="str">
        <f t="shared" si="467"/>
        <v>Aug</v>
      </c>
      <c r="D4890" t="str">
        <f t="shared" si="468"/>
        <v>2021_Aug</v>
      </c>
      <c r="E4890" s="12" t="str">
        <f t="shared" si="469"/>
        <v>19_Aug</v>
      </c>
      <c r="F4890" s="12" t="str">
        <f t="shared" si="470"/>
        <v>Aug-21</v>
      </c>
      <c r="G4890" s="12"/>
    </row>
    <row r="4891" spans="1:7">
      <c r="A4891" s="2">
        <f t="shared" si="472"/>
        <v>44428</v>
      </c>
      <c r="B4891" t="str">
        <f t="shared" si="471"/>
        <v>2021_08</v>
      </c>
      <c r="C4891" t="str">
        <f t="shared" si="467"/>
        <v>Aug</v>
      </c>
      <c r="D4891" t="str">
        <f t="shared" si="468"/>
        <v>2021_Aug</v>
      </c>
      <c r="E4891" s="12" t="str">
        <f t="shared" si="469"/>
        <v>20_Aug</v>
      </c>
      <c r="F4891" s="12" t="str">
        <f t="shared" si="470"/>
        <v>Aug-21</v>
      </c>
      <c r="G4891" s="12"/>
    </row>
    <row r="4892" spans="1:7">
      <c r="A4892" s="2">
        <f t="shared" si="472"/>
        <v>44429</v>
      </c>
      <c r="B4892" t="str">
        <f t="shared" si="471"/>
        <v>2021_08</v>
      </c>
      <c r="C4892" t="str">
        <f t="shared" si="467"/>
        <v>Aug</v>
      </c>
      <c r="D4892" t="str">
        <f t="shared" si="468"/>
        <v>2021_Aug</v>
      </c>
      <c r="E4892" s="12" t="str">
        <f t="shared" si="469"/>
        <v>21_Aug</v>
      </c>
      <c r="F4892" s="12" t="str">
        <f t="shared" si="470"/>
        <v>Aug-21</v>
      </c>
      <c r="G4892" s="12"/>
    </row>
    <row r="4893" spans="1:7">
      <c r="A4893" s="2">
        <f t="shared" si="472"/>
        <v>44430</v>
      </c>
      <c r="B4893" t="str">
        <f t="shared" si="471"/>
        <v>2021_08</v>
      </c>
      <c r="C4893" t="str">
        <f t="shared" si="467"/>
        <v>Aug</v>
      </c>
      <c r="D4893" t="str">
        <f t="shared" si="468"/>
        <v>2021_Aug</v>
      </c>
      <c r="E4893" s="12" t="str">
        <f t="shared" si="469"/>
        <v>22_Aug</v>
      </c>
      <c r="F4893" s="12" t="str">
        <f t="shared" si="470"/>
        <v>Aug-21</v>
      </c>
      <c r="G4893" s="12"/>
    </row>
    <row r="4894" spans="1:7">
      <c r="A4894" s="2">
        <f t="shared" si="472"/>
        <v>44431</v>
      </c>
      <c r="B4894" t="str">
        <f t="shared" si="471"/>
        <v>2021_08</v>
      </c>
      <c r="C4894" t="str">
        <f t="shared" si="467"/>
        <v>Aug</v>
      </c>
      <c r="D4894" t="str">
        <f t="shared" si="468"/>
        <v>2021_Aug</v>
      </c>
      <c r="E4894" s="12" t="str">
        <f t="shared" si="469"/>
        <v>23_Aug</v>
      </c>
      <c r="F4894" s="12" t="str">
        <f t="shared" si="470"/>
        <v>Aug-21</v>
      </c>
      <c r="G4894" s="12"/>
    </row>
    <row r="4895" spans="1:7">
      <c r="A4895" s="2">
        <f t="shared" si="472"/>
        <v>44432</v>
      </c>
      <c r="B4895" t="str">
        <f t="shared" si="471"/>
        <v>2021_08</v>
      </c>
      <c r="C4895" t="str">
        <f t="shared" si="467"/>
        <v>Aug</v>
      </c>
      <c r="D4895" t="str">
        <f t="shared" si="468"/>
        <v>2021_Aug</v>
      </c>
      <c r="E4895" s="12" t="str">
        <f t="shared" si="469"/>
        <v>24_Aug</v>
      </c>
      <c r="F4895" s="12" t="str">
        <f t="shared" si="470"/>
        <v>Aug-21</v>
      </c>
      <c r="G4895" s="12"/>
    </row>
    <row r="4896" spans="1:7">
      <c r="A4896" s="2">
        <f t="shared" si="472"/>
        <v>44433</v>
      </c>
      <c r="B4896" t="str">
        <f t="shared" si="471"/>
        <v>2021_08</v>
      </c>
      <c r="C4896" t="str">
        <f t="shared" si="467"/>
        <v>Aug</v>
      </c>
      <c r="D4896" t="str">
        <f t="shared" si="468"/>
        <v>2021_Aug</v>
      </c>
      <c r="E4896" s="12" t="str">
        <f t="shared" si="469"/>
        <v>25_Aug</v>
      </c>
      <c r="F4896" s="12" t="str">
        <f t="shared" si="470"/>
        <v>Aug-21</v>
      </c>
      <c r="G4896" s="12"/>
    </row>
    <row r="4897" spans="1:7">
      <c r="A4897" s="2">
        <f t="shared" si="472"/>
        <v>44434</v>
      </c>
      <c r="B4897" t="str">
        <f t="shared" si="471"/>
        <v>2021_08</v>
      </c>
      <c r="C4897" t="str">
        <f t="shared" si="467"/>
        <v>Aug</v>
      </c>
      <c r="D4897" t="str">
        <f t="shared" si="468"/>
        <v>2021_Aug</v>
      </c>
      <c r="E4897" s="12" t="str">
        <f t="shared" si="469"/>
        <v>26_Aug</v>
      </c>
      <c r="F4897" s="12" t="str">
        <f t="shared" si="470"/>
        <v>Aug-21</v>
      </c>
      <c r="G4897" s="12"/>
    </row>
    <row r="4898" spans="1:7">
      <c r="A4898" s="2">
        <f t="shared" si="472"/>
        <v>44435</v>
      </c>
      <c r="B4898" t="str">
        <f t="shared" si="471"/>
        <v>2021_08</v>
      </c>
      <c r="C4898" t="str">
        <f t="shared" si="467"/>
        <v>Aug</v>
      </c>
      <c r="D4898" t="str">
        <f t="shared" si="468"/>
        <v>2021_Aug</v>
      </c>
      <c r="E4898" s="12" t="str">
        <f t="shared" si="469"/>
        <v>27_Aug</v>
      </c>
      <c r="F4898" s="12" t="str">
        <f t="shared" si="470"/>
        <v>Aug-21</v>
      </c>
      <c r="G4898" s="12"/>
    </row>
    <row r="4899" spans="1:7">
      <c r="A4899" s="2">
        <f t="shared" si="472"/>
        <v>44436</v>
      </c>
      <c r="B4899" t="str">
        <f t="shared" si="471"/>
        <v>2021_08</v>
      </c>
      <c r="C4899" t="str">
        <f t="shared" si="467"/>
        <v>Aug</v>
      </c>
      <c r="D4899" t="str">
        <f t="shared" si="468"/>
        <v>2021_Aug</v>
      </c>
      <c r="E4899" s="12" t="str">
        <f t="shared" si="469"/>
        <v>28_Aug</v>
      </c>
      <c r="F4899" s="12" t="str">
        <f t="shared" si="470"/>
        <v>Aug-21</v>
      </c>
      <c r="G4899" s="12"/>
    </row>
    <row r="4900" spans="1:7">
      <c r="A4900" s="2">
        <f t="shared" si="472"/>
        <v>44437</v>
      </c>
      <c r="B4900" t="str">
        <f t="shared" si="471"/>
        <v>2021_08</v>
      </c>
      <c r="C4900" t="str">
        <f t="shared" si="467"/>
        <v>Aug</v>
      </c>
      <c r="D4900" t="str">
        <f t="shared" si="468"/>
        <v>2021_Aug</v>
      </c>
      <c r="E4900" s="12" t="str">
        <f t="shared" si="469"/>
        <v>29_Aug</v>
      </c>
      <c r="F4900" s="12" t="str">
        <f t="shared" si="470"/>
        <v>Aug-21</v>
      </c>
      <c r="G4900" s="12"/>
    </row>
    <row r="4901" spans="1:7">
      <c r="A4901" s="2">
        <f t="shared" si="472"/>
        <v>44438</v>
      </c>
      <c r="B4901" t="str">
        <f t="shared" si="471"/>
        <v>2021_08</v>
      </c>
      <c r="C4901" t="str">
        <f t="shared" si="467"/>
        <v>Aug</v>
      </c>
      <c r="D4901" t="str">
        <f t="shared" si="468"/>
        <v>2021_Aug</v>
      </c>
      <c r="E4901" s="12" t="str">
        <f t="shared" si="469"/>
        <v>30_Aug</v>
      </c>
      <c r="F4901" s="12" t="str">
        <f t="shared" si="470"/>
        <v>Aug-21</v>
      </c>
      <c r="G4901" s="12"/>
    </row>
    <row r="4902" spans="1:7">
      <c r="A4902" s="2">
        <f t="shared" si="472"/>
        <v>44439</v>
      </c>
      <c r="B4902" t="str">
        <f t="shared" si="471"/>
        <v>2021_08</v>
      </c>
      <c r="C4902" t="str">
        <f t="shared" si="467"/>
        <v>Aug</v>
      </c>
      <c r="D4902" t="str">
        <f t="shared" si="468"/>
        <v>2021_Aug</v>
      </c>
      <c r="E4902" s="12" t="str">
        <f t="shared" si="469"/>
        <v>31_Aug</v>
      </c>
      <c r="F4902" s="12" t="str">
        <f t="shared" si="470"/>
        <v>Aug-21</v>
      </c>
      <c r="G4902" s="12"/>
    </row>
    <row r="4903" spans="1:7">
      <c r="A4903" s="2">
        <f t="shared" si="472"/>
        <v>44440</v>
      </c>
      <c r="B4903" t="str">
        <f t="shared" si="471"/>
        <v>2021_09</v>
      </c>
      <c r="C4903" t="str">
        <f t="shared" si="467"/>
        <v>Sep</v>
      </c>
      <c r="D4903" t="str">
        <f t="shared" si="468"/>
        <v>2021_Sep</v>
      </c>
      <c r="E4903" s="12" t="str">
        <f t="shared" si="469"/>
        <v>01_Sep</v>
      </c>
      <c r="F4903" s="12" t="str">
        <f t="shared" si="470"/>
        <v>Sep-21</v>
      </c>
      <c r="G4903" s="12"/>
    </row>
    <row r="4904" spans="1:7">
      <c r="A4904" s="2">
        <f t="shared" si="472"/>
        <v>44441</v>
      </c>
      <c r="B4904" t="str">
        <f t="shared" si="471"/>
        <v>2021_09</v>
      </c>
      <c r="C4904" t="str">
        <f t="shared" si="467"/>
        <v>Sep</v>
      </c>
      <c r="D4904" t="str">
        <f t="shared" si="468"/>
        <v>2021_Sep</v>
      </c>
      <c r="E4904" s="12" t="str">
        <f t="shared" si="469"/>
        <v>02_Sep</v>
      </c>
      <c r="F4904" s="12" t="str">
        <f t="shared" si="470"/>
        <v>Sep-21</v>
      </c>
      <c r="G4904" s="12"/>
    </row>
    <row r="4905" spans="1:7">
      <c r="A4905" s="2">
        <f t="shared" si="472"/>
        <v>44442</v>
      </c>
      <c r="B4905" t="str">
        <f t="shared" si="471"/>
        <v>2021_09</v>
      </c>
      <c r="C4905" t="str">
        <f t="shared" si="467"/>
        <v>Sep</v>
      </c>
      <c r="D4905" t="str">
        <f t="shared" si="468"/>
        <v>2021_Sep</v>
      </c>
      <c r="E4905" s="12" t="str">
        <f t="shared" si="469"/>
        <v>03_Sep</v>
      </c>
      <c r="F4905" s="12" t="str">
        <f t="shared" si="470"/>
        <v>Sep-21</v>
      </c>
      <c r="G4905" s="12"/>
    </row>
    <row r="4906" spans="1:7">
      <c r="A4906" s="2">
        <f t="shared" si="472"/>
        <v>44443</v>
      </c>
      <c r="B4906" t="str">
        <f t="shared" si="471"/>
        <v>2021_09</v>
      </c>
      <c r="C4906" t="str">
        <f t="shared" si="467"/>
        <v>Sep</v>
      </c>
      <c r="D4906" t="str">
        <f t="shared" si="468"/>
        <v>2021_Sep</v>
      </c>
      <c r="E4906" s="12" t="str">
        <f t="shared" si="469"/>
        <v>04_Sep</v>
      </c>
      <c r="F4906" s="12" t="str">
        <f t="shared" si="470"/>
        <v>Sep-21</v>
      </c>
      <c r="G4906" s="12"/>
    </row>
    <row r="4907" spans="1:7">
      <c r="A4907" s="2">
        <f t="shared" si="472"/>
        <v>44444</v>
      </c>
      <c r="B4907" t="str">
        <f t="shared" si="471"/>
        <v>2021_09</v>
      </c>
      <c r="C4907" t="str">
        <f t="shared" si="467"/>
        <v>Sep</v>
      </c>
      <c r="D4907" t="str">
        <f t="shared" si="468"/>
        <v>2021_Sep</v>
      </c>
      <c r="E4907" s="12" t="str">
        <f t="shared" si="469"/>
        <v>05_Sep</v>
      </c>
      <c r="F4907" s="12" t="str">
        <f t="shared" si="470"/>
        <v>Sep-21</v>
      </c>
      <c r="G4907" s="12"/>
    </row>
    <row r="4908" spans="1:7">
      <c r="A4908" s="2">
        <f t="shared" si="472"/>
        <v>44445</v>
      </c>
      <c r="B4908" t="str">
        <f t="shared" si="471"/>
        <v>2021_09</v>
      </c>
      <c r="C4908" t="str">
        <f t="shared" si="467"/>
        <v>Sep</v>
      </c>
      <c r="D4908" t="str">
        <f t="shared" si="468"/>
        <v>2021_Sep</v>
      </c>
      <c r="E4908" s="12" t="str">
        <f t="shared" si="469"/>
        <v>06_Sep</v>
      </c>
      <c r="F4908" s="12" t="str">
        <f t="shared" si="470"/>
        <v>Sep-21</v>
      </c>
      <c r="G4908" s="12"/>
    </row>
    <row r="4909" spans="1:7">
      <c r="A4909" s="2">
        <f t="shared" si="472"/>
        <v>44446</v>
      </c>
      <c r="B4909" t="str">
        <f t="shared" si="471"/>
        <v>2021_09</v>
      </c>
      <c r="C4909" t="str">
        <f t="shared" si="467"/>
        <v>Sep</v>
      </c>
      <c r="D4909" t="str">
        <f t="shared" si="468"/>
        <v>2021_Sep</v>
      </c>
      <c r="E4909" s="12" t="str">
        <f t="shared" si="469"/>
        <v>07_Sep</v>
      </c>
      <c r="F4909" s="12" t="str">
        <f t="shared" si="470"/>
        <v>Sep-21</v>
      </c>
      <c r="G4909" s="12"/>
    </row>
    <row r="4910" spans="1:7">
      <c r="A4910" s="2">
        <f t="shared" si="472"/>
        <v>44447</v>
      </c>
      <c r="B4910" t="str">
        <f t="shared" si="471"/>
        <v>2021_09</v>
      </c>
      <c r="C4910" t="str">
        <f t="shared" si="467"/>
        <v>Sep</v>
      </c>
      <c r="D4910" t="str">
        <f t="shared" si="468"/>
        <v>2021_Sep</v>
      </c>
      <c r="E4910" s="12" t="str">
        <f t="shared" si="469"/>
        <v>08_Sep</v>
      </c>
      <c r="F4910" s="12" t="str">
        <f t="shared" si="470"/>
        <v>Sep-21</v>
      </c>
      <c r="G4910" s="12"/>
    </row>
    <row r="4911" spans="1:7">
      <c r="A4911" s="2">
        <f t="shared" si="472"/>
        <v>44448</v>
      </c>
      <c r="B4911" t="str">
        <f t="shared" si="471"/>
        <v>2021_09</v>
      </c>
      <c r="C4911" t="str">
        <f t="shared" si="467"/>
        <v>Sep</v>
      </c>
      <c r="D4911" t="str">
        <f t="shared" si="468"/>
        <v>2021_Sep</v>
      </c>
      <c r="E4911" s="12" t="str">
        <f t="shared" si="469"/>
        <v>09_Sep</v>
      </c>
      <c r="F4911" s="12" t="str">
        <f t="shared" si="470"/>
        <v>Sep-21</v>
      </c>
      <c r="G4911" s="12"/>
    </row>
    <row r="4912" spans="1:7">
      <c r="A4912" s="2">
        <f t="shared" si="472"/>
        <v>44449</v>
      </c>
      <c r="B4912" t="str">
        <f t="shared" si="471"/>
        <v>2021_09</v>
      </c>
      <c r="C4912" t="str">
        <f t="shared" si="467"/>
        <v>Sep</v>
      </c>
      <c r="D4912" t="str">
        <f t="shared" si="468"/>
        <v>2021_Sep</v>
      </c>
      <c r="E4912" s="12" t="str">
        <f t="shared" si="469"/>
        <v>10_Sep</v>
      </c>
      <c r="F4912" s="12" t="str">
        <f t="shared" si="470"/>
        <v>Sep-21</v>
      </c>
      <c r="G4912" s="12"/>
    </row>
    <row r="4913" spans="1:7">
      <c r="A4913" s="2">
        <f t="shared" si="472"/>
        <v>44450</v>
      </c>
      <c r="B4913" t="str">
        <f t="shared" si="471"/>
        <v>2021_09</v>
      </c>
      <c r="C4913" t="str">
        <f t="shared" si="467"/>
        <v>Sep</v>
      </c>
      <c r="D4913" t="str">
        <f t="shared" si="468"/>
        <v>2021_Sep</v>
      </c>
      <c r="E4913" s="12" t="str">
        <f t="shared" si="469"/>
        <v>11_Sep</v>
      </c>
      <c r="F4913" s="12" t="str">
        <f t="shared" si="470"/>
        <v>Sep-21</v>
      </c>
      <c r="G4913" s="12"/>
    </row>
    <row r="4914" spans="1:7">
      <c r="A4914" s="2">
        <f t="shared" si="472"/>
        <v>44451</v>
      </c>
      <c r="B4914" t="str">
        <f t="shared" si="471"/>
        <v>2021_09</v>
      </c>
      <c r="C4914" t="str">
        <f t="shared" si="467"/>
        <v>Sep</v>
      </c>
      <c r="D4914" t="str">
        <f t="shared" si="468"/>
        <v>2021_Sep</v>
      </c>
      <c r="E4914" s="12" t="str">
        <f t="shared" si="469"/>
        <v>12_Sep</v>
      </c>
      <c r="F4914" s="12" t="str">
        <f t="shared" si="470"/>
        <v>Sep-21</v>
      </c>
      <c r="G4914" s="12"/>
    </row>
    <row r="4915" spans="1:7">
      <c r="A4915" s="2">
        <f t="shared" si="472"/>
        <v>44452</v>
      </c>
      <c r="B4915" t="str">
        <f t="shared" si="471"/>
        <v>2021_09</v>
      </c>
      <c r="C4915" t="str">
        <f t="shared" si="467"/>
        <v>Sep</v>
      </c>
      <c r="D4915" t="str">
        <f t="shared" si="468"/>
        <v>2021_Sep</v>
      </c>
      <c r="E4915" s="12" t="str">
        <f t="shared" si="469"/>
        <v>13_Sep</v>
      </c>
      <c r="F4915" s="12" t="str">
        <f t="shared" si="470"/>
        <v>Sep-21</v>
      </c>
      <c r="G4915" s="12"/>
    </row>
    <row r="4916" spans="1:7">
      <c r="A4916" s="2">
        <f t="shared" si="472"/>
        <v>44453</v>
      </c>
      <c r="B4916" t="str">
        <f t="shared" si="471"/>
        <v>2021_09</v>
      </c>
      <c r="C4916" t="str">
        <f t="shared" si="467"/>
        <v>Sep</v>
      </c>
      <c r="D4916" t="str">
        <f t="shared" si="468"/>
        <v>2021_Sep</v>
      </c>
      <c r="E4916" s="12" t="str">
        <f t="shared" si="469"/>
        <v>14_Sep</v>
      </c>
      <c r="F4916" s="12" t="str">
        <f t="shared" si="470"/>
        <v>Sep-21</v>
      </c>
      <c r="G4916" s="12"/>
    </row>
    <row r="4917" spans="1:7">
      <c r="A4917" s="2">
        <f t="shared" si="472"/>
        <v>44454</v>
      </c>
      <c r="B4917" t="str">
        <f t="shared" si="471"/>
        <v>2021_09</v>
      </c>
      <c r="C4917" t="str">
        <f t="shared" si="467"/>
        <v>Sep</v>
      </c>
      <c r="D4917" t="str">
        <f t="shared" si="468"/>
        <v>2021_Sep</v>
      </c>
      <c r="E4917" s="12" t="str">
        <f t="shared" si="469"/>
        <v>15_Sep</v>
      </c>
      <c r="F4917" s="12" t="str">
        <f t="shared" si="470"/>
        <v>Sep-21</v>
      </c>
      <c r="G4917" s="12"/>
    </row>
    <row r="4918" spans="1:7">
      <c r="A4918" s="2">
        <f t="shared" si="472"/>
        <v>44455</v>
      </c>
      <c r="B4918" t="str">
        <f t="shared" si="471"/>
        <v>2021_09</v>
      </c>
      <c r="C4918" t="str">
        <f t="shared" si="467"/>
        <v>Sep</v>
      </c>
      <c r="D4918" t="str">
        <f t="shared" si="468"/>
        <v>2021_Sep</v>
      </c>
      <c r="E4918" s="12" t="str">
        <f t="shared" si="469"/>
        <v>16_Sep</v>
      </c>
      <c r="F4918" s="12" t="str">
        <f t="shared" si="470"/>
        <v>Sep-21</v>
      </c>
      <c r="G4918" s="12"/>
    </row>
    <row r="4919" spans="1:7">
      <c r="A4919" s="2">
        <f t="shared" si="472"/>
        <v>44456</v>
      </c>
      <c r="B4919" t="str">
        <f t="shared" si="471"/>
        <v>2021_09</v>
      </c>
      <c r="C4919" t="str">
        <f t="shared" si="467"/>
        <v>Sep</v>
      </c>
      <c r="D4919" t="str">
        <f t="shared" si="468"/>
        <v>2021_Sep</v>
      </c>
      <c r="E4919" s="12" t="str">
        <f t="shared" si="469"/>
        <v>17_Sep</v>
      </c>
      <c r="F4919" s="12" t="str">
        <f t="shared" si="470"/>
        <v>Sep-21</v>
      </c>
      <c r="G4919" s="12"/>
    </row>
    <row r="4920" spans="1:7">
      <c r="A4920" s="2">
        <f t="shared" si="472"/>
        <v>44457</v>
      </c>
      <c r="B4920" t="str">
        <f t="shared" si="471"/>
        <v>2021_09</v>
      </c>
      <c r="C4920" t="str">
        <f t="shared" si="467"/>
        <v>Sep</v>
      </c>
      <c r="D4920" t="str">
        <f t="shared" si="468"/>
        <v>2021_Sep</v>
      </c>
      <c r="E4920" s="12" t="str">
        <f t="shared" si="469"/>
        <v>18_Sep</v>
      </c>
      <c r="F4920" s="12" t="str">
        <f t="shared" si="470"/>
        <v>Sep-21</v>
      </c>
      <c r="G4920" s="12"/>
    </row>
    <row r="4921" spans="1:7">
      <c r="A4921" s="2">
        <f t="shared" si="472"/>
        <v>44458</v>
      </c>
      <c r="B4921" t="str">
        <f t="shared" si="471"/>
        <v>2021_09</v>
      </c>
      <c r="C4921" t="str">
        <f t="shared" si="467"/>
        <v>Sep</v>
      </c>
      <c r="D4921" t="str">
        <f t="shared" si="468"/>
        <v>2021_Sep</v>
      </c>
      <c r="E4921" s="12" t="str">
        <f t="shared" si="469"/>
        <v>19_Sep</v>
      </c>
      <c r="F4921" s="12" t="str">
        <f t="shared" si="470"/>
        <v>Sep-21</v>
      </c>
      <c r="G4921" s="12"/>
    </row>
    <row r="4922" spans="1:7">
      <c r="A4922" s="2">
        <f t="shared" si="472"/>
        <v>44459</v>
      </c>
      <c r="B4922" t="str">
        <f t="shared" si="471"/>
        <v>2021_09</v>
      </c>
      <c r="C4922" t="str">
        <f t="shared" si="467"/>
        <v>Sep</v>
      </c>
      <c r="D4922" t="str">
        <f t="shared" si="468"/>
        <v>2021_Sep</v>
      </c>
      <c r="E4922" s="12" t="str">
        <f t="shared" si="469"/>
        <v>20_Sep</v>
      </c>
      <c r="F4922" s="12" t="str">
        <f t="shared" si="470"/>
        <v>Sep-21</v>
      </c>
      <c r="G4922" s="12"/>
    </row>
    <row r="4923" spans="1:7">
      <c r="A4923" s="2">
        <f t="shared" si="472"/>
        <v>44460</v>
      </c>
      <c r="B4923" t="str">
        <f t="shared" si="471"/>
        <v>2021_09</v>
      </c>
      <c r="C4923" t="str">
        <f t="shared" si="467"/>
        <v>Sep</v>
      </c>
      <c r="D4923" t="str">
        <f t="shared" si="468"/>
        <v>2021_Sep</v>
      </c>
      <c r="E4923" s="12" t="str">
        <f t="shared" si="469"/>
        <v>21_Sep</v>
      </c>
      <c r="F4923" s="12" t="str">
        <f t="shared" si="470"/>
        <v>Sep-21</v>
      </c>
      <c r="G4923" s="12"/>
    </row>
    <row r="4924" spans="1:7">
      <c r="A4924" s="2">
        <f t="shared" si="472"/>
        <v>44461</v>
      </c>
      <c r="B4924" t="str">
        <f t="shared" si="471"/>
        <v>2021_09</v>
      </c>
      <c r="C4924" t="str">
        <f t="shared" si="467"/>
        <v>Sep</v>
      </c>
      <c r="D4924" t="str">
        <f t="shared" si="468"/>
        <v>2021_Sep</v>
      </c>
      <c r="E4924" s="12" t="str">
        <f t="shared" si="469"/>
        <v>22_Sep</v>
      </c>
      <c r="F4924" s="12" t="str">
        <f t="shared" si="470"/>
        <v>Sep-21</v>
      </c>
      <c r="G4924" s="12"/>
    </row>
    <row r="4925" spans="1:7">
      <c r="A4925" s="2">
        <f t="shared" si="472"/>
        <v>44462</v>
      </c>
      <c r="B4925" t="str">
        <f t="shared" si="471"/>
        <v>2021_09</v>
      </c>
      <c r="C4925" t="str">
        <f t="shared" si="467"/>
        <v>Sep</v>
      </c>
      <c r="D4925" t="str">
        <f t="shared" si="468"/>
        <v>2021_Sep</v>
      </c>
      <c r="E4925" s="12" t="str">
        <f t="shared" si="469"/>
        <v>23_Sep</v>
      </c>
      <c r="F4925" s="12" t="str">
        <f t="shared" si="470"/>
        <v>Sep-21</v>
      </c>
      <c r="G4925" s="12"/>
    </row>
    <row r="4926" spans="1:7">
      <c r="A4926" s="2">
        <f t="shared" si="472"/>
        <v>44463</v>
      </c>
      <c r="B4926" t="str">
        <f t="shared" si="471"/>
        <v>2021_09</v>
      </c>
      <c r="C4926" t="str">
        <f t="shared" si="467"/>
        <v>Sep</v>
      </c>
      <c r="D4926" t="str">
        <f t="shared" si="468"/>
        <v>2021_Sep</v>
      </c>
      <c r="E4926" s="12" t="str">
        <f t="shared" si="469"/>
        <v>24_Sep</v>
      </c>
      <c r="F4926" s="12" t="str">
        <f t="shared" si="470"/>
        <v>Sep-21</v>
      </c>
      <c r="G4926" s="12"/>
    </row>
    <row r="4927" spans="1:7">
      <c r="A4927" s="2">
        <f t="shared" si="472"/>
        <v>44464</v>
      </c>
      <c r="B4927" t="str">
        <f t="shared" si="471"/>
        <v>2021_09</v>
      </c>
      <c r="C4927" t="str">
        <f t="shared" si="467"/>
        <v>Sep</v>
      </c>
      <c r="D4927" t="str">
        <f t="shared" si="468"/>
        <v>2021_Sep</v>
      </c>
      <c r="E4927" s="12" t="str">
        <f t="shared" si="469"/>
        <v>25_Sep</v>
      </c>
      <c r="F4927" s="12" t="str">
        <f t="shared" si="470"/>
        <v>Sep-21</v>
      </c>
      <c r="G4927" s="12"/>
    </row>
    <row r="4928" spans="1:7">
      <c r="A4928" s="2">
        <f t="shared" si="472"/>
        <v>44465</v>
      </c>
      <c r="B4928" t="str">
        <f t="shared" si="471"/>
        <v>2021_09</v>
      </c>
      <c r="C4928" t="str">
        <f t="shared" si="467"/>
        <v>Sep</v>
      </c>
      <c r="D4928" t="str">
        <f t="shared" si="468"/>
        <v>2021_Sep</v>
      </c>
      <c r="E4928" s="12" t="str">
        <f t="shared" si="469"/>
        <v>26_Sep</v>
      </c>
      <c r="F4928" s="12" t="str">
        <f t="shared" si="470"/>
        <v>Sep-21</v>
      </c>
      <c r="G4928" s="12"/>
    </row>
    <row r="4929" spans="1:7">
      <c r="A4929" s="2">
        <f t="shared" si="472"/>
        <v>44466</v>
      </c>
      <c r="B4929" t="str">
        <f t="shared" si="471"/>
        <v>2021_09</v>
      </c>
      <c r="C4929" t="str">
        <f t="shared" si="467"/>
        <v>Sep</v>
      </c>
      <c r="D4929" t="str">
        <f t="shared" si="468"/>
        <v>2021_Sep</v>
      </c>
      <c r="E4929" s="12" t="str">
        <f t="shared" si="469"/>
        <v>27_Sep</v>
      </c>
      <c r="F4929" s="12" t="str">
        <f t="shared" si="470"/>
        <v>Sep-21</v>
      </c>
      <c r="G4929" s="12"/>
    </row>
    <row r="4930" spans="1:7">
      <c r="A4930" s="2">
        <f t="shared" si="472"/>
        <v>44467</v>
      </c>
      <c r="B4930" t="str">
        <f t="shared" si="471"/>
        <v>2021_09</v>
      </c>
      <c r="C4930" t="str">
        <f t="shared" ref="C4930:C4993" si="473">VLOOKUP(TEXT(MONTH(A4930),"00"),$H$2:$I$13,2,FALSE)</f>
        <v>Sep</v>
      </c>
      <c r="D4930" t="str">
        <f t="shared" si="468"/>
        <v>2021_Sep</v>
      </c>
      <c r="E4930" s="12" t="str">
        <f t="shared" si="469"/>
        <v>28_Sep</v>
      </c>
      <c r="F4930" s="12" t="str">
        <f t="shared" si="470"/>
        <v>Sep-21</v>
      </c>
      <c r="G4930" s="12"/>
    </row>
    <row r="4931" spans="1:7">
      <c r="A4931" s="2">
        <f t="shared" si="472"/>
        <v>44468</v>
      </c>
      <c r="B4931" t="str">
        <f t="shared" si="471"/>
        <v>2021_09</v>
      </c>
      <c r="C4931" t="str">
        <f t="shared" si="473"/>
        <v>Sep</v>
      </c>
      <c r="D4931" t="str">
        <f t="shared" ref="D4931:D4994" si="474">TEXT(YEAR(A4931),"0000")&amp;"_"&amp;C4931</f>
        <v>2021_Sep</v>
      </c>
      <c r="E4931" s="12" t="str">
        <f t="shared" ref="E4931:E4994" si="475">VLOOKUP(DAY(A4931),$G$2:$H$32,2,FALSE)&amp;"_"&amp;C4931</f>
        <v>29_Sep</v>
      </c>
      <c r="F4931" s="12" t="str">
        <f t="shared" si="470"/>
        <v>Sep-21</v>
      </c>
      <c r="G4931" s="12"/>
    </row>
    <row r="4932" spans="1:7">
      <c r="A4932" s="2">
        <f t="shared" si="472"/>
        <v>44469</v>
      </c>
      <c r="B4932" t="str">
        <f t="shared" si="471"/>
        <v>2021_09</v>
      </c>
      <c r="C4932" t="str">
        <f t="shared" si="473"/>
        <v>Sep</v>
      </c>
      <c r="D4932" t="str">
        <f t="shared" si="474"/>
        <v>2021_Sep</v>
      </c>
      <c r="E4932" s="12" t="str">
        <f t="shared" si="475"/>
        <v>30_Sep</v>
      </c>
      <c r="F4932" s="12" t="str">
        <f t="shared" ref="F4932:F4995" si="476">C4932&amp;"-"&amp;RIGHT(YEAR(A4932),2)</f>
        <v>Sep-21</v>
      </c>
      <c r="G4932" s="12"/>
    </row>
    <row r="4933" spans="1:7">
      <c r="A4933" s="2">
        <f t="shared" si="472"/>
        <v>44470</v>
      </c>
      <c r="B4933" t="str">
        <f t="shared" si="471"/>
        <v>2021_10</v>
      </c>
      <c r="C4933" t="str">
        <f t="shared" si="473"/>
        <v>Oct</v>
      </c>
      <c r="D4933" t="str">
        <f t="shared" si="474"/>
        <v>2021_Oct</v>
      </c>
      <c r="E4933" s="12" t="str">
        <f t="shared" si="475"/>
        <v>01_Oct</v>
      </c>
      <c r="F4933" s="12" t="str">
        <f t="shared" si="476"/>
        <v>Oct-21</v>
      </c>
      <c r="G4933" s="12"/>
    </row>
    <row r="4934" spans="1:7">
      <c r="A4934" s="2">
        <f t="shared" si="472"/>
        <v>44471</v>
      </c>
      <c r="B4934" t="str">
        <f t="shared" si="471"/>
        <v>2021_10</v>
      </c>
      <c r="C4934" t="str">
        <f t="shared" si="473"/>
        <v>Oct</v>
      </c>
      <c r="D4934" t="str">
        <f t="shared" si="474"/>
        <v>2021_Oct</v>
      </c>
      <c r="E4934" s="12" t="str">
        <f t="shared" si="475"/>
        <v>02_Oct</v>
      </c>
      <c r="F4934" s="12" t="str">
        <f t="shared" si="476"/>
        <v>Oct-21</v>
      </c>
      <c r="G4934" s="12"/>
    </row>
    <row r="4935" spans="1:7">
      <c r="A4935" s="2">
        <f t="shared" si="472"/>
        <v>44472</v>
      </c>
      <c r="B4935" t="str">
        <f t="shared" si="471"/>
        <v>2021_10</v>
      </c>
      <c r="C4935" t="str">
        <f t="shared" si="473"/>
        <v>Oct</v>
      </c>
      <c r="D4935" t="str">
        <f t="shared" si="474"/>
        <v>2021_Oct</v>
      </c>
      <c r="E4935" s="12" t="str">
        <f t="shared" si="475"/>
        <v>03_Oct</v>
      </c>
      <c r="F4935" s="12" t="str">
        <f t="shared" si="476"/>
        <v>Oct-21</v>
      </c>
      <c r="G4935" s="12"/>
    </row>
    <row r="4936" spans="1:7">
      <c r="A4936" s="2">
        <f t="shared" si="472"/>
        <v>44473</v>
      </c>
      <c r="B4936" t="str">
        <f t="shared" si="471"/>
        <v>2021_10</v>
      </c>
      <c r="C4936" t="str">
        <f t="shared" si="473"/>
        <v>Oct</v>
      </c>
      <c r="D4936" t="str">
        <f t="shared" si="474"/>
        <v>2021_Oct</v>
      </c>
      <c r="E4936" s="12" t="str">
        <f t="shared" si="475"/>
        <v>04_Oct</v>
      </c>
      <c r="F4936" s="12" t="str">
        <f t="shared" si="476"/>
        <v>Oct-21</v>
      </c>
      <c r="G4936" s="12"/>
    </row>
    <row r="4937" spans="1:7">
      <c r="A4937" s="2">
        <f t="shared" si="472"/>
        <v>44474</v>
      </c>
      <c r="B4937" t="str">
        <f t="shared" si="471"/>
        <v>2021_10</v>
      </c>
      <c r="C4937" t="str">
        <f t="shared" si="473"/>
        <v>Oct</v>
      </c>
      <c r="D4937" t="str">
        <f t="shared" si="474"/>
        <v>2021_Oct</v>
      </c>
      <c r="E4937" s="12" t="str">
        <f t="shared" si="475"/>
        <v>05_Oct</v>
      </c>
      <c r="F4937" s="12" t="str">
        <f t="shared" si="476"/>
        <v>Oct-21</v>
      </c>
      <c r="G4937" s="12"/>
    </row>
    <row r="4938" spans="1:7">
      <c r="A4938" s="2">
        <f t="shared" si="472"/>
        <v>44475</v>
      </c>
      <c r="B4938" t="str">
        <f t="shared" si="471"/>
        <v>2021_10</v>
      </c>
      <c r="C4938" t="str">
        <f t="shared" si="473"/>
        <v>Oct</v>
      </c>
      <c r="D4938" t="str">
        <f t="shared" si="474"/>
        <v>2021_Oct</v>
      </c>
      <c r="E4938" s="12" t="str">
        <f t="shared" si="475"/>
        <v>06_Oct</v>
      </c>
      <c r="F4938" s="12" t="str">
        <f t="shared" si="476"/>
        <v>Oct-21</v>
      </c>
      <c r="G4938" s="12"/>
    </row>
    <row r="4939" spans="1:7">
      <c r="A4939" s="2">
        <f t="shared" si="472"/>
        <v>44476</v>
      </c>
      <c r="B4939" t="str">
        <f t="shared" ref="B4939:B5002" si="477">TEXT(YEAR(A4939),"0000")&amp;"_"&amp;TEXT(MONTH(A4939),"00")</f>
        <v>2021_10</v>
      </c>
      <c r="C4939" t="str">
        <f t="shared" si="473"/>
        <v>Oct</v>
      </c>
      <c r="D4939" t="str">
        <f t="shared" si="474"/>
        <v>2021_Oct</v>
      </c>
      <c r="E4939" s="12" t="str">
        <f t="shared" si="475"/>
        <v>07_Oct</v>
      </c>
      <c r="F4939" s="12" t="str">
        <f t="shared" si="476"/>
        <v>Oct-21</v>
      </c>
      <c r="G4939" s="12"/>
    </row>
    <row r="4940" spans="1:7">
      <c r="A4940" s="2">
        <f t="shared" ref="A4940:A5003" si="478">A4939+1</f>
        <v>44477</v>
      </c>
      <c r="B4940" t="str">
        <f t="shared" si="477"/>
        <v>2021_10</v>
      </c>
      <c r="C4940" t="str">
        <f t="shared" si="473"/>
        <v>Oct</v>
      </c>
      <c r="D4940" t="str">
        <f t="shared" si="474"/>
        <v>2021_Oct</v>
      </c>
      <c r="E4940" s="12" t="str">
        <f t="shared" si="475"/>
        <v>08_Oct</v>
      </c>
      <c r="F4940" s="12" t="str">
        <f t="shared" si="476"/>
        <v>Oct-21</v>
      </c>
      <c r="G4940" s="12"/>
    </row>
    <row r="4941" spans="1:7">
      <c r="A4941" s="2">
        <f t="shared" si="478"/>
        <v>44478</v>
      </c>
      <c r="B4941" t="str">
        <f t="shared" si="477"/>
        <v>2021_10</v>
      </c>
      <c r="C4941" t="str">
        <f t="shared" si="473"/>
        <v>Oct</v>
      </c>
      <c r="D4941" t="str">
        <f t="shared" si="474"/>
        <v>2021_Oct</v>
      </c>
      <c r="E4941" s="12" t="str">
        <f t="shared" si="475"/>
        <v>09_Oct</v>
      </c>
      <c r="F4941" s="12" t="str">
        <f t="shared" si="476"/>
        <v>Oct-21</v>
      </c>
      <c r="G4941" s="12"/>
    </row>
    <row r="4942" spans="1:7">
      <c r="A4942" s="2">
        <f t="shared" si="478"/>
        <v>44479</v>
      </c>
      <c r="B4942" t="str">
        <f t="shared" si="477"/>
        <v>2021_10</v>
      </c>
      <c r="C4942" t="str">
        <f t="shared" si="473"/>
        <v>Oct</v>
      </c>
      <c r="D4942" t="str">
        <f t="shared" si="474"/>
        <v>2021_Oct</v>
      </c>
      <c r="E4942" s="12" t="str">
        <f t="shared" si="475"/>
        <v>10_Oct</v>
      </c>
      <c r="F4942" s="12" t="str">
        <f t="shared" si="476"/>
        <v>Oct-21</v>
      </c>
      <c r="G4942" s="12"/>
    </row>
    <row r="4943" spans="1:7">
      <c r="A4943" s="2">
        <f t="shared" si="478"/>
        <v>44480</v>
      </c>
      <c r="B4943" t="str">
        <f t="shared" si="477"/>
        <v>2021_10</v>
      </c>
      <c r="C4943" t="str">
        <f t="shared" si="473"/>
        <v>Oct</v>
      </c>
      <c r="D4943" t="str">
        <f t="shared" si="474"/>
        <v>2021_Oct</v>
      </c>
      <c r="E4943" s="12" t="str">
        <f t="shared" si="475"/>
        <v>11_Oct</v>
      </c>
      <c r="F4943" s="12" t="str">
        <f t="shared" si="476"/>
        <v>Oct-21</v>
      </c>
      <c r="G4943" s="12"/>
    </row>
    <row r="4944" spans="1:7">
      <c r="A4944" s="2">
        <f t="shared" si="478"/>
        <v>44481</v>
      </c>
      <c r="B4944" t="str">
        <f t="shared" si="477"/>
        <v>2021_10</v>
      </c>
      <c r="C4944" t="str">
        <f t="shared" si="473"/>
        <v>Oct</v>
      </c>
      <c r="D4944" t="str">
        <f t="shared" si="474"/>
        <v>2021_Oct</v>
      </c>
      <c r="E4944" s="12" t="str">
        <f t="shared" si="475"/>
        <v>12_Oct</v>
      </c>
      <c r="F4944" s="12" t="str">
        <f t="shared" si="476"/>
        <v>Oct-21</v>
      </c>
      <c r="G4944" s="12"/>
    </row>
    <row r="4945" spans="1:7">
      <c r="A4945" s="2">
        <f t="shared" si="478"/>
        <v>44482</v>
      </c>
      <c r="B4945" t="str">
        <f t="shared" si="477"/>
        <v>2021_10</v>
      </c>
      <c r="C4945" t="str">
        <f t="shared" si="473"/>
        <v>Oct</v>
      </c>
      <c r="D4945" t="str">
        <f t="shared" si="474"/>
        <v>2021_Oct</v>
      </c>
      <c r="E4945" s="12" t="str">
        <f t="shared" si="475"/>
        <v>13_Oct</v>
      </c>
      <c r="F4945" s="12" t="str">
        <f t="shared" si="476"/>
        <v>Oct-21</v>
      </c>
      <c r="G4945" s="12"/>
    </row>
    <row r="4946" spans="1:7">
      <c r="A4946" s="2">
        <f t="shared" si="478"/>
        <v>44483</v>
      </c>
      <c r="B4946" t="str">
        <f t="shared" si="477"/>
        <v>2021_10</v>
      </c>
      <c r="C4946" t="str">
        <f t="shared" si="473"/>
        <v>Oct</v>
      </c>
      <c r="D4946" t="str">
        <f t="shared" si="474"/>
        <v>2021_Oct</v>
      </c>
      <c r="E4946" s="12" t="str">
        <f t="shared" si="475"/>
        <v>14_Oct</v>
      </c>
      <c r="F4946" s="12" t="str">
        <f t="shared" si="476"/>
        <v>Oct-21</v>
      </c>
      <c r="G4946" s="12"/>
    </row>
    <row r="4947" spans="1:7">
      <c r="A4947" s="2">
        <f t="shared" si="478"/>
        <v>44484</v>
      </c>
      <c r="B4947" t="str">
        <f t="shared" si="477"/>
        <v>2021_10</v>
      </c>
      <c r="C4947" t="str">
        <f t="shared" si="473"/>
        <v>Oct</v>
      </c>
      <c r="D4947" t="str">
        <f t="shared" si="474"/>
        <v>2021_Oct</v>
      </c>
      <c r="E4947" s="12" t="str">
        <f t="shared" si="475"/>
        <v>15_Oct</v>
      </c>
      <c r="F4947" s="12" t="str">
        <f t="shared" si="476"/>
        <v>Oct-21</v>
      </c>
      <c r="G4947" s="12"/>
    </row>
    <row r="4948" spans="1:7">
      <c r="A4948" s="2">
        <f t="shared" si="478"/>
        <v>44485</v>
      </c>
      <c r="B4948" t="str">
        <f t="shared" si="477"/>
        <v>2021_10</v>
      </c>
      <c r="C4948" t="str">
        <f t="shared" si="473"/>
        <v>Oct</v>
      </c>
      <c r="D4948" t="str">
        <f t="shared" si="474"/>
        <v>2021_Oct</v>
      </c>
      <c r="E4948" s="12" t="str">
        <f t="shared" si="475"/>
        <v>16_Oct</v>
      </c>
      <c r="F4948" s="12" t="str">
        <f t="shared" si="476"/>
        <v>Oct-21</v>
      </c>
      <c r="G4948" s="12"/>
    </row>
    <row r="4949" spans="1:7">
      <c r="A4949" s="2">
        <f t="shared" si="478"/>
        <v>44486</v>
      </c>
      <c r="B4949" t="str">
        <f t="shared" si="477"/>
        <v>2021_10</v>
      </c>
      <c r="C4949" t="str">
        <f t="shared" si="473"/>
        <v>Oct</v>
      </c>
      <c r="D4949" t="str">
        <f t="shared" si="474"/>
        <v>2021_Oct</v>
      </c>
      <c r="E4949" s="12" t="str">
        <f t="shared" si="475"/>
        <v>17_Oct</v>
      </c>
      <c r="F4949" s="12" t="str">
        <f t="shared" si="476"/>
        <v>Oct-21</v>
      </c>
      <c r="G4949" s="12"/>
    </row>
    <row r="4950" spans="1:7">
      <c r="A4950" s="2">
        <f t="shared" si="478"/>
        <v>44487</v>
      </c>
      <c r="B4950" t="str">
        <f t="shared" si="477"/>
        <v>2021_10</v>
      </c>
      <c r="C4950" t="str">
        <f t="shared" si="473"/>
        <v>Oct</v>
      </c>
      <c r="D4950" t="str">
        <f t="shared" si="474"/>
        <v>2021_Oct</v>
      </c>
      <c r="E4950" s="12" t="str">
        <f t="shared" si="475"/>
        <v>18_Oct</v>
      </c>
      <c r="F4950" s="12" t="str">
        <f t="shared" si="476"/>
        <v>Oct-21</v>
      </c>
      <c r="G4950" s="12"/>
    </row>
    <row r="4951" spans="1:7">
      <c r="A4951" s="2">
        <f t="shared" si="478"/>
        <v>44488</v>
      </c>
      <c r="B4951" t="str">
        <f t="shared" si="477"/>
        <v>2021_10</v>
      </c>
      <c r="C4951" t="str">
        <f t="shared" si="473"/>
        <v>Oct</v>
      </c>
      <c r="D4951" t="str">
        <f t="shared" si="474"/>
        <v>2021_Oct</v>
      </c>
      <c r="E4951" s="12" t="str">
        <f t="shared" si="475"/>
        <v>19_Oct</v>
      </c>
      <c r="F4951" s="12" t="str">
        <f t="shared" si="476"/>
        <v>Oct-21</v>
      </c>
      <c r="G4951" s="12"/>
    </row>
    <row r="4952" spans="1:7">
      <c r="A4952" s="2">
        <f t="shared" si="478"/>
        <v>44489</v>
      </c>
      <c r="B4952" t="str">
        <f t="shared" si="477"/>
        <v>2021_10</v>
      </c>
      <c r="C4952" t="str">
        <f t="shared" si="473"/>
        <v>Oct</v>
      </c>
      <c r="D4952" t="str">
        <f t="shared" si="474"/>
        <v>2021_Oct</v>
      </c>
      <c r="E4952" s="12" t="str">
        <f t="shared" si="475"/>
        <v>20_Oct</v>
      </c>
      <c r="F4952" s="12" t="str">
        <f t="shared" si="476"/>
        <v>Oct-21</v>
      </c>
      <c r="G4952" s="12"/>
    </row>
    <row r="4953" spans="1:7">
      <c r="A4953" s="2">
        <f t="shared" si="478"/>
        <v>44490</v>
      </c>
      <c r="B4953" t="str">
        <f t="shared" si="477"/>
        <v>2021_10</v>
      </c>
      <c r="C4953" t="str">
        <f t="shared" si="473"/>
        <v>Oct</v>
      </c>
      <c r="D4953" t="str">
        <f t="shared" si="474"/>
        <v>2021_Oct</v>
      </c>
      <c r="E4953" s="12" t="str">
        <f t="shared" si="475"/>
        <v>21_Oct</v>
      </c>
      <c r="F4953" s="12" t="str">
        <f t="shared" si="476"/>
        <v>Oct-21</v>
      </c>
      <c r="G4953" s="12"/>
    </row>
    <row r="4954" spans="1:7">
      <c r="A4954" s="2">
        <f t="shared" si="478"/>
        <v>44491</v>
      </c>
      <c r="B4954" t="str">
        <f t="shared" si="477"/>
        <v>2021_10</v>
      </c>
      <c r="C4954" t="str">
        <f t="shared" si="473"/>
        <v>Oct</v>
      </c>
      <c r="D4954" t="str">
        <f t="shared" si="474"/>
        <v>2021_Oct</v>
      </c>
      <c r="E4954" s="12" t="str">
        <f t="shared" si="475"/>
        <v>22_Oct</v>
      </c>
      <c r="F4954" s="12" t="str">
        <f t="shared" si="476"/>
        <v>Oct-21</v>
      </c>
      <c r="G4954" s="12"/>
    </row>
    <row r="4955" spans="1:7">
      <c r="A4955" s="2">
        <f t="shared" si="478"/>
        <v>44492</v>
      </c>
      <c r="B4955" t="str">
        <f t="shared" si="477"/>
        <v>2021_10</v>
      </c>
      <c r="C4955" t="str">
        <f t="shared" si="473"/>
        <v>Oct</v>
      </c>
      <c r="D4955" t="str">
        <f t="shared" si="474"/>
        <v>2021_Oct</v>
      </c>
      <c r="E4955" s="12" t="str">
        <f t="shared" si="475"/>
        <v>23_Oct</v>
      </c>
      <c r="F4955" s="12" t="str">
        <f t="shared" si="476"/>
        <v>Oct-21</v>
      </c>
      <c r="G4955" s="12"/>
    </row>
    <row r="4956" spans="1:7">
      <c r="A4956" s="2">
        <f t="shared" si="478"/>
        <v>44493</v>
      </c>
      <c r="B4956" t="str">
        <f t="shared" si="477"/>
        <v>2021_10</v>
      </c>
      <c r="C4956" t="str">
        <f t="shared" si="473"/>
        <v>Oct</v>
      </c>
      <c r="D4956" t="str">
        <f t="shared" si="474"/>
        <v>2021_Oct</v>
      </c>
      <c r="E4956" s="12" t="str">
        <f t="shared" si="475"/>
        <v>24_Oct</v>
      </c>
      <c r="F4956" s="12" t="str">
        <f t="shared" si="476"/>
        <v>Oct-21</v>
      </c>
      <c r="G4956" s="12"/>
    </row>
    <row r="4957" spans="1:7">
      <c r="A4957" s="2">
        <f t="shared" si="478"/>
        <v>44494</v>
      </c>
      <c r="B4957" t="str">
        <f t="shared" si="477"/>
        <v>2021_10</v>
      </c>
      <c r="C4957" t="str">
        <f t="shared" si="473"/>
        <v>Oct</v>
      </c>
      <c r="D4957" t="str">
        <f t="shared" si="474"/>
        <v>2021_Oct</v>
      </c>
      <c r="E4957" s="12" t="str">
        <f t="shared" si="475"/>
        <v>25_Oct</v>
      </c>
      <c r="F4957" s="12" t="str">
        <f t="shared" si="476"/>
        <v>Oct-21</v>
      </c>
      <c r="G4957" s="12"/>
    </row>
    <row r="4958" spans="1:7">
      <c r="A4958" s="2">
        <f t="shared" si="478"/>
        <v>44495</v>
      </c>
      <c r="B4958" t="str">
        <f t="shared" si="477"/>
        <v>2021_10</v>
      </c>
      <c r="C4958" t="str">
        <f t="shared" si="473"/>
        <v>Oct</v>
      </c>
      <c r="D4958" t="str">
        <f t="shared" si="474"/>
        <v>2021_Oct</v>
      </c>
      <c r="E4958" s="12" t="str">
        <f t="shared" si="475"/>
        <v>26_Oct</v>
      </c>
      <c r="F4958" s="12" t="str">
        <f t="shared" si="476"/>
        <v>Oct-21</v>
      </c>
      <c r="G4958" s="12"/>
    </row>
    <row r="4959" spans="1:7">
      <c r="A4959" s="2">
        <f t="shared" si="478"/>
        <v>44496</v>
      </c>
      <c r="B4959" t="str">
        <f t="shared" si="477"/>
        <v>2021_10</v>
      </c>
      <c r="C4959" t="str">
        <f t="shared" si="473"/>
        <v>Oct</v>
      </c>
      <c r="D4959" t="str">
        <f t="shared" si="474"/>
        <v>2021_Oct</v>
      </c>
      <c r="E4959" s="12" t="str">
        <f t="shared" si="475"/>
        <v>27_Oct</v>
      </c>
      <c r="F4959" s="12" t="str">
        <f t="shared" si="476"/>
        <v>Oct-21</v>
      </c>
      <c r="G4959" s="12"/>
    </row>
    <row r="4960" spans="1:7">
      <c r="A4960" s="2">
        <f t="shared" si="478"/>
        <v>44497</v>
      </c>
      <c r="B4960" t="str">
        <f t="shared" si="477"/>
        <v>2021_10</v>
      </c>
      <c r="C4960" t="str">
        <f t="shared" si="473"/>
        <v>Oct</v>
      </c>
      <c r="D4960" t="str">
        <f t="shared" si="474"/>
        <v>2021_Oct</v>
      </c>
      <c r="E4960" s="12" t="str">
        <f t="shared" si="475"/>
        <v>28_Oct</v>
      </c>
      <c r="F4960" s="12" t="str">
        <f t="shared" si="476"/>
        <v>Oct-21</v>
      </c>
      <c r="G4960" s="12"/>
    </row>
    <row r="4961" spans="1:7">
      <c r="A4961" s="2">
        <f t="shared" si="478"/>
        <v>44498</v>
      </c>
      <c r="B4961" t="str">
        <f t="shared" si="477"/>
        <v>2021_10</v>
      </c>
      <c r="C4961" t="str">
        <f t="shared" si="473"/>
        <v>Oct</v>
      </c>
      <c r="D4961" t="str">
        <f t="shared" si="474"/>
        <v>2021_Oct</v>
      </c>
      <c r="E4961" s="12" t="str">
        <f t="shared" si="475"/>
        <v>29_Oct</v>
      </c>
      <c r="F4961" s="12" t="str">
        <f t="shared" si="476"/>
        <v>Oct-21</v>
      </c>
      <c r="G4961" s="12"/>
    </row>
    <row r="4962" spans="1:7">
      <c r="A4962" s="2">
        <f t="shared" si="478"/>
        <v>44499</v>
      </c>
      <c r="B4962" t="str">
        <f t="shared" si="477"/>
        <v>2021_10</v>
      </c>
      <c r="C4962" t="str">
        <f t="shared" si="473"/>
        <v>Oct</v>
      </c>
      <c r="D4962" t="str">
        <f t="shared" si="474"/>
        <v>2021_Oct</v>
      </c>
      <c r="E4962" s="12" t="str">
        <f t="shared" si="475"/>
        <v>30_Oct</v>
      </c>
      <c r="F4962" s="12" t="str">
        <f t="shared" si="476"/>
        <v>Oct-21</v>
      </c>
      <c r="G4962" s="12"/>
    </row>
    <row r="4963" spans="1:7">
      <c r="A4963" s="2">
        <f t="shared" si="478"/>
        <v>44500</v>
      </c>
      <c r="B4963" t="str">
        <f t="shared" si="477"/>
        <v>2021_10</v>
      </c>
      <c r="C4963" t="str">
        <f t="shared" si="473"/>
        <v>Oct</v>
      </c>
      <c r="D4963" t="str">
        <f t="shared" si="474"/>
        <v>2021_Oct</v>
      </c>
      <c r="E4963" s="12" t="str">
        <f t="shared" si="475"/>
        <v>31_Oct</v>
      </c>
      <c r="F4963" s="12" t="str">
        <f t="shared" si="476"/>
        <v>Oct-21</v>
      </c>
      <c r="G4963" s="12"/>
    </row>
    <row r="4964" spans="1:7">
      <c r="A4964" s="2">
        <f t="shared" si="478"/>
        <v>44501</v>
      </c>
      <c r="B4964" t="str">
        <f t="shared" si="477"/>
        <v>2021_11</v>
      </c>
      <c r="C4964" t="str">
        <f t="shared" si="473"/>
        <v>Nov</v>
      </c>
      <c r="D4964" t="str">
        <f t="shared" si="474"/>
        <v>2021_Nov</v>
      </c>
      <c r="E4964" s="12" t="str">
        <f t="shared" si="475"/>
        <v>01_Nov</v>
      </c>
      <c r="F4964" s="12" t="str">
        <f t="shared" si="476"/>
        <v>Nov-21</v>
      </c>
      <c r="G4964" s="12"/>
    </row>
    <row r="4965" spans="1:7">
      <c r="A4965" s="2">
        <f t="shared" si="478"/>
        <v>44502</v>
      </c>
      <c r="B4965" t="str">
        <f t="shared" si="477"/>
        <v>2021_11</v>
      </c>
      <c r="C4965" t="str">
        <f t="shared" si="473"/>
        <v>Nov</v>
      </c>
      <c r="D4965" t="str">
        <f t="shared" si="474"/>
        <v>2021_Nov</v>
      </c>
      <c r="E4965" s="12" t="str">
        <f t="shared" si="475"/>
        <v>02_Nov</v>
      </c>
      <c r="F4965" s="12" t="str">
        <f t="shared" si="476"/>
        <v>Nov-21</v>
      </c>
      <c r="G4965" s="12"/>
    </row>
    <row r="4966" spans="1:7">
      <c r="A4966" s="2">
        <f t="shared" si="478"/>
        <v>44503</v>
      </c>
      <c r="B4966" t="str">
        <f t="shared" si="477"/>
        <v>2021_11</v>
      </c>
      <c r="C4966" t="str">
        <f t="shared" si="473"/>
        <v>Nov</v>
      </c>
      <c r="D4966" t="str">
        <f t="shared" si="474"/>
        <v>2021_Nov</v>
      </c>
      <c r="E4966" s="12" t="str">
        <f t="shared" si="475"/>
        <v>03_Nov</v>
      </c>
      <c r="F4966" s="12" t="str">
        <f t="shared" si="476"/>
        <v>Nov-21</v>
      </c>
      <c r="G4966" s="12"/>
    </row>
    <row r="4967" spans="1:7">
      <c r="A4967" s="2">
        <f t="shared" si="478"/>
        <v>44504</v>
      </c>
      <c r="B4967" t="str">
        <f t="shared" si="477"/>
        <v>2021_11</v>
      </c>
      <c r="C4967" t="str">
        <f t="shared" si="473"/>
        <v>Nov</v>
      </c>
      <c r="D4967" t="str">
        <f t="shared" si="474"/>
        <v>2021_Nov</v>
      </c>
      <c r="E4967" s="12" t="str">
        <f t="shared" si="475"/>
        <v>04_Nov</v>
      </c>
      <c r="F4967" s="12" t="str">
        <f t="shared" si="476"/>
        <v>Nov-21</v>
      </c>
      <c r="G4967" s="12"/>
    </row>
    <row r="4968" spans="1:7">
      <c r="A4968" s="2">
        <f t="shared" si="478"/>
        <v>44505</v>
      </c>
      <c r="B4968" t="str">
        <f t="shared" si="477"/>
        <v>2021_11</v>
      </c>
      <c r="C4968" t="str">
        <f t="shared" si="473"/>
        <v>Nov</v>
      </c>
      <c r="D4968" t="str">
        <f t="shared" si="474"/>
        <v>2021_Nov</v>
      </c>
      <c r="E4968" s="12" t="str">
        <f t="shared" si="475"/>
        <v>05_Nov</v>
      </c>
      <c r="F4968" s="12" t="str">
        <f t="shared" si="476"/>
        <v>Nov-21</v>
      </c>
      <c r="G4968" s="12"/>
    </row>
    <row r="4969" spans="1:7">
      <c r="A4969" s="2">
        <f t="shared" si="478"/>
        <v>44506</v>
      </c>
      <c r="B4969" t="str">
        <f t="shared" si="477"/>
        <v>2021_11</v>
      </c>
      <c r="C4969" t="str">
        <f t="shared" si="473"/>
        <v>Nov</v>
      </c>
      <c r="D4969" t="str">
        <f t="shared" si="474"/>
        <v>2021_Nov</v>
      </c>
      <c r="E4969" s="12" t="str">
        <f t="shared" si="475"/>
        <v>06_Nov</v>
      </c>
      <c r="F4969" s="12" t="str">
        <f t="shared" si="476"/>
        <v>Nov-21</v>
      </c>
      <c r="G4969" s="12"/>
    </row>
    <row r="4970" spans="1:7">
      <c r="A4970" s="2">
        <f t="shared" si="478"/>
        <v>44507</v>
      </c>
      <c r="B4970" t="str">
        <f t="shared" si="477"/>
        <v>2021_11</v>
      </c>
      <c r="C4970" t="str">
        <f t="shared" si="473"/>
        <v>Nov</v>
      </c>
      <c r="D4970" t="str">
        <f t="shared" si="474"/>
        <v>2021_Nov</v>
      </c>
      <c r="E4970" s="12" t="str">
        <f t="shared" si="475"/>
        <v>07_Nov</v>
      </c>
      <c r="F4970" s="12" t="str">
        <f t="shared" si="476"/>
        <v>Nov-21</v>
      </c>
      <c r="G4970" s="12"/>
    </row>
    <row r="4971" spans="1:7">
      <c r="A4971" s="2">
        <f t="shared" si="478"/>
        <v>44508</v>
      </c>
      <c r="B4971" t="str">
        <f t="shared" si="477"/>
        <v>2021_11</v>
      </c>
      <c r="C4971" t="str">
        <f t="shared" si="473"/>
        <v>Nov</v>
      </c>
      <c r="D4971" t="str">
        <f t="shared" si="474"/>
        <v>2021_Nov</v>
      </c>
      <c r="E4971" s="12" t="str">
        <f t="shared" si="475"/>
        <v>08_Nov</v>
      </c>
      <c r="F4971" s="12" t="str">
        <f t="shared" si="476"/>
        <v>Nov-21</v>
      </c>
      <c r="G4971" s="12"/>
    </row>
    <row r="4972" spans="1:7">
      <c r="A4972" s="2">
        <f t="shared" si="478"/>
        <v>44509</v>
      </c>
      <c r="B4972" t="str">
        <f t="shared" si="477"/>
        <v>2021_11</v>
      </c>
      <c r="C4972" t="str">
        <f t="shared" si="473"/>
        <v>Nov</v>
      </c>
      <c r="D4972" t="str">
        <f t="shared" si="474"/>
        <v>2021_Nov</v>
      </c>
      <c r="E4972" s="12" t="str">
        <f t="shared" si="475"/>
        <v>09_Nov</v>
      </c>
      <c r="F4972" s="12" t="str">
        <f t="shared" si="476"/>
        <v>Nov-21</v>
      </c>
      <c r="G4972" s="12"/>
    </row>
    <row r="4973" spans="1:7">
      <c r="A4973" s="2">
        <f t="shared" si="478"/>
        <v>44510</v>
      </c>
      <c r="B4973" t="str">
        <f t="shared" si="477"/>
        <v>2021_11</v>
      </c>
      <c r="C4973" t="str">
        <f t="shared" si="473"/>
        <v>Nov</v>
      </c>
      <c r="D4973" t="str">
        <f t="shared" si="474"/>
        <v>2021_Nov</v>
      </c>
      <c r="E4973" s="12" t="str">
        <f t="shared" si="475"/>
        <v>10_Nov</v>
      </c>
      <c r="F4973" s="12" t="str">
        <f t="shared" si="476"/>
        <v>Nov-21</v>
      </c>
      <c r="G4973" s="12"/>
    </row>
    <row r="4974" spans="1:7">
      <c r="A4974" s="2">
        <f t="shared" si="478"/>
        <v>44511</v>
      </c>
      <c r="B4974" t="str">
        <f t="shared" si="477"/>
        <v>2021_11</v>
      </c>
      <c r="C4974" t="str">
        <f t="shared" si="473"/>
        <v>Nov</v>
      </c>
      <c r="D4974" t="str">
        <f t="shared" si="474"/>
        <v>2021_Nov</v>
      </c>
      <c r="E4974" s="12" t="str">
        <f t="shared" si="475"/>
        <v>11_Nov</v>
      </c>
      <c r="F4974" s="12" t="str">
        <f t="shared" si="476"/>
        <v>Nov-21</v>
      </c>
      <c r="G4974" s="12"/>
    </row>
    <row r="4975" spans="1:7">
      <c r="A4975" s="2">
        <f t="shared" si="478"/>
        <v>44512</v>
      </c>
      <c r="B4975" t="str">
        <f t="shared" si="477"/>
        <v>2021_11</v>
      </c>
      <c r="C4975" t="str">
        <f t="shared" si="473"/>
        <v>Nov</v>
      </c>
      <c r="D4975" t="str">
        <f t="shared" si="474"/>
        <v>2021_Nov</v>
      </c>
      <c r="E4975" s="12" t="str">
        <f t="shared" si="475"/>
        <v>12_Nov</v>
      </c>
      <c r="F4975" s="12" t="str">
        <f t="shared" si="476"/>
        <v>Nov-21</v>
      </c>
      <c r="G4975" s="12"/>
    </row>
    <row r="4976" spans="1:7">
      <c r="A4976" s="2">
        <f t="shared" si="478"/>
        <v>44513</v>
      </c>
      <c r="B4976" t="str">
        <f t="shared" si="477"/>
        <v>2021_11</v>
      </c>
      <c r="C4976" t="str">
        <f t="shared" si="473"/>
        <v>Nov</v>
      </c>
      <c r="D4976" t="str">
        <f t="shared" si="474"/>
        <v>2021_Nov</v>
      </c>
      <c r="E4976" s="12" t="str">
        <f t="shared" si="475"/>
        <v>13_Nov</v>
      </c>
      <c r="F4976" s="12" t="str">
        <f t="shared" si="476"/>
        <v>Nov-21</v>
      </c>
      <c r="G4976" s="12"/>
    </row>
    <row r="4977" spans="1:7">
      <c r="A4977" s="2">
        <f t="shared" si="478"/>
        <v>44514</v>
      </c>
      <c r="B4977" t="str">
        <f t="shared" si="477"/>
        <v>2021_11</v>
      </c>
      <c r="C4977" t="str">
        <f t="shared" si="473"/>
        <v>Nov</v>
      </c>
      <c r="D4977" t="str">
        <f t="shared" si="474"/>
        <v>2021_Nov</v>
      </c>
      <c r="E4977" s="12" t="str">
        <f t="shared" si="475"/>
        <v>14_Nov</v>
      </c>
      <c r="F4977" s="12" t="str">
        <f t="shared" si="476"/>
        <v>Nov-21</v>
      </c>
      <c r="G4977" s="12"/>
    </row>
    <row r="4978" spans="1:7">
      <c r="A4978" s="2">
        <f t="shared" si="478"/>
        <v>44515</v>
      </c>
      <c r="B4978" t="str">
        <f t="shared" si="477"/>
        <v>2021_11</v>
      </c>
      <c r="C4978" t="str">
        <f t="shared" si="473"/>
        <v>Nov</v>
      </c>
      <c r="D4978" t="str">
        <f t="shared" si="474"/>
        <v>2021_Nov</v>
      </c>
      <c r="E4978" s="12" t="str">
        <f t="shared" si="475"/>
        <v>15_Nov</v>
      </c>
      <c r="F4978" s="12" t="str">
        <f t="shared" si="476"/>
        <v>Nov-21</v>
      </c>
      <c r="G4978" s="12"/>
    </row>
    <row r="4979" spans="1:7">
      <c r="A4979" s="2">
        <f t="shared" si="478"/>
        <v>44516</v>
      </c>
      <c r="B4979" t="str">
        <f t="shared" si="477"/>
        <v>2021_11</v>
      </c>
      <c r="C4979" t="str">
        <f t="shared" si="473"/>
        <v>Nov</v>
      </c>
      <c r="D4979" t="str">
        <f t="shared" si="474"/>
        <v>2021_Nov</v>
      </c>
      <c r="E4979" s="12" t="str">
        <f t="shared" si="475"/>
        <v>16_Nov</v>
      </c>
      <c r="F4979" s="12" t="str">
        <f t="shared" si="476"/>
        <v>Nov-21</v>
      </c>
      <c r="G4979" s="12"/>
    </row>
    <row r="4980" spans="1:7">
      <c r="A4980" s="2">
        <f t="shared" si="478"/>
        <v>44517</v>
      </c>
      <c r="B4980" t="str">
        <f t="shared" si="477"/>
        <v>2021_11</v>
      </c>
      <c r="C4980" t="str">
        <f t="shared" si="473"/>
        <v>Nov</v>
      </c>
      <c r="D4980" t="str">
        <f t="shared" si="474"/>
        <v>2021_Nov</v>
      </c>
      <c r="E4980" s="12" t="str">
        <f t="shared" si="475"/>
        <v>17_Nov</v>
      </c>
      <c r="F4980" s="12" t="str">
        <f t="shared" si="476"/>
        <v>Nov-21</v>
      </c>
      <c r="G4980" s="12"/>
    </row>
    <row r="4981" spans="1:7">
      <c r="A4981" s="2">
        <f t="shared" si="478"/>
        <v>44518</v>
      </c>
      <c r="B4981" t="str">
        <f t="shared" si="477"/>
        <v>2021_11</v>
      </c>
      <c r="C4981" t="str">
        <f t="shared" si="473"/>
        <v>Nov</v>
      </c>
      <c r="D4981" t="str">
        <f t="shared" si="474"/>
        <v>2021_Nov</v>
      </c>
      <c r="E4981" s="12" t="str">
        <f t="shared" si="475"/>
        <v>18_Nov</v>
      </c>
      <c r="F4981" s="12" t="str">
        <f t="shared" si="476"/>
        <v>Nov-21</v>
      </c>
      <c r="G4981" s="12"/>
    </row>
    <row r="4982" spans="1:7">
      <c r="A4982" s="2">
        <f t="shared" si="478"/>
        <v>44519</v>
      </c>
      <c r="B4982" t="str">
        <f t="shared" si="477"/>
        <v>2021_11</v>
      </c>
      <c r="C4982" t="str">
        <f t="shared" si="473"/>
        <v>Nov</v>
      </c>
      <c r="D4982" t="str">
        <f t="shared" si="474"/>
        <v>2021_Nov</v>
      </c>
      <c r="E4982" s="12" t="str">
        <f t="shared" si="475"/>
        <v>19_Nov</v>
      </c>
      <c r="F4982" s="12" t="str">
        <f t="shared" si="476"/>
        <v>Nov-21</v>
      </c>
      <c r="G4982" s="12"/>
    </row>
    <row r="4983" spans="1:7">
      <c r="A4983" s="2">
        <f t="shared" si="478"/>
        <v>44520</v>
      </c>
      <c r="B4983" t="str">
        <f t="shared" si="477"/>
        <v>2021_11</v>
      </c>
      <c r="C4983" t="str">
        <f t="shared" si="473"/>
        <v>Nov</v>
      </c>
      <c r="D4983" t="str">
        <f t="shared" si="474"/>
        <v>2021_Nov</v>
      </c>
      <c r="E4983" s="12" t="str">
        <f t="shared" si="475"/>
        <v>20_Nov</v>
      </c>
      <c r="F4983" s="12" t="str">
        <f t="shared" si="476"/>
        <v>Nov-21</v>
      </c>
      <c r="G4983" s="12"/>
    </row>
    <row r="4984" spans="1:7">
      <c r="A4984" s="2">
        <f t="shared" si="478"/>
        <v>44521</v>
      </c>
      <c r="B4984" t="str">
        <f t="shared" si="477"/>
        <v>2021_11</v>
      </c>
      <c r="C4984" t="str">
        <f t="shared" si="473"/>
        <v>Nov</v>
      </c>
      <c r="D4984" t="str">
        <f t="shared" si="474"/>
        <v>2021_Nov</v>
      </c>
      <c r="E4984" s="12" t="str">
        <f t="shared" si="475"/>
        <v>21_Nov</v>
      </c>
      <c r="F4984" s="12" t="str">
        <f t="shared" si="476"/>
        <v>Nov-21</v>
      </c>
      <c r="G4984" s="12"/>
    </row>
    <row r="4985" spans="1:7">
      <c r="A4985" s="2">
        <f t="shared" si="478"/>
        <v>44522</v>
      </c>
      <c r="B4985" t="str">
        <f t="shared" si="477"/>
        <v>2021_11</v>
      </c>
      <c r="C4985" t="str">
        <f t="shared" si="473"/>
        <v>Nov</v>
      </c>
      <c r="D4985" t="str">
        <f t="shared" si="474"/>
        <v>2021_Nov</v>
      </c>
      <c r="E4985" s="12" t="str">
        <f t="shared" si="475"/>
        <v>22_Nov</v>
      </c>
      <c r="F4985" s="12" t="str">
        <f t="shared" si="476"/>
        <v>Nov-21</v>
      </c>
      <c r="G4985" s="12"/>
    </row>
    <row r="4986" spans="1:7">
      <c r="A4986" s="2">
        <f t="shared" si="478"/>
        <v>44523</v>
      </c>
      <c r="B4986" t="str">
        <f t="shared" si="477"/>
        <v>2021_11</v>
      </c>
      <c r="C4986" t="str">
        <f t="shared" si="473"/>
        <v>Nov</v>
      </c>
      <c r="D4986" t="str">
        <f t="shared" si="474"/>
        <v>2021_Nov</v>
      </c>
      <c r="E4986" s="12" t="str">
        <f t="shared" si="475"/>
        <v>23_Nov</v>
      </c>
      <c r="F4986" s="12" t="str">
        <f t="shared" si="476"/>
        <v>Nov-21</v>
      </c>
      <c r="G4986" s="12"/>
    </row>
    <row r="4987" spans="1:7">
      <c r="A4987" s="2">
        <f t="shared" si="478"/>
        <v>44524</v>
      </c>
      <c r="B4987" t="str">
        <f t="shared" si="477"/>
        <v>2021_11</v>
      </c>
      <c r="C4987" t="str">
        <f t="shared" si="473"/>
        <v>Nov</v>
      </c>
      <c r="D4987" t="str">
        <f t="shared" si="474"/>
        <v>2021_Nov</v>
      </c>
      <c r="E4987" s="12" t="str">
        <f t="shared" si="475"/>
        <v>24_Nov</v>
      </c>
      <c r="F4987" s="12" t="str">
        <f t="shared" si="476"/>
        <v>Nov-21</v>
      </c>
      <c r="G4987" s="12"/>
    </row>
    <row r="4988" spans="1:7">
      <c r="A4988" s="2">
        <f t="shared" si="478"/>
        <v>44525</v>
      </c>
      <c r="B4988" t="str">
        <f t="shared" si="477"/>
        <v>2021_11</v>
      </c>
      <c r="C4988" t="str">
        <f t="shared" si="473"/>
        <v>Nov</v>
      </c>
      <c r="D4988" t="str">
        <f t="shared" si="474"/>
        <v>2021_Nov</v>
      </c>
      <c r="E4988" s="12" t="str">
        <f t="shared" si="475"/>
        <v>25_Nov</v>
      </c>
      <c r="F4988" s="12" t="str">
        <f t="shared" si="476"/>
        <v>Nov-21</v>
      </c>
      <c r="G4988" s="12"/>
    </row>
    <row r="4989" spans="1:7">
      <c r="A4989" s="2">
        <f t="shared" si="478"/>
        <v>44526</v>
      </c>
      <c r="B4989" t="str">
        <f t="shared" si="477"/>
        <v>2021_11</v>
      </c>
      <c r="C4989" t="str">
        <f t="shared" si="473"/>
        <v>Nov</v>
      </c>
      <c r="D4989" t="str">
        <f t="shared" si="474"/>
        <v>2021_Nov</v>
      </c>
      <c r="E4989" s="12" t="str">
        <f t="shared" si="475"/>
        <v>26_Nov</v>
      </c>
      <c r="F4989" s="12" t="str">
        <f t="shared" si="476"/>
        <v>Nov-21</v>
      </c>
      <c r="G4989" s="12"/>
    </row>
    <row r="4990" spans="1:7">
      <c r="A4990" s="2">
        <f t="shared" si="478"/>
        <v>44527</v>
      </c>
      <c r="B4990" t="str">
        <f t="shared" si="477"/>
        <v>2021_11</v>
      </c>
      <c r="C4990" t="str">
        <f t="shared" si="473"/>
        <v>Nov</v>
      </c>
      <c r="D4990" t="str">
        <f t="shared" si="474"/>
        <v>2021_Nov</v>
      </c>
      <c r="E4990" s="12" t="str">
        <f t="shared" si="475"/>
        <v>27_Nov</v>
      </c>
      <c r="F4990" s="12" t="str">
        <f t="shared" si="476"/>
        <v>Nov-21</v>
      </c>
      <c r="G4990" s="12"/>
    </row>
    <row r="4991" spans="1:7">
      <c r="A4991" s="2">
        <f t="shared" si="478"/>
        <v>44528</v>
      </c>
      <c r="B4991" t="str">
        <f t="shared" si="477"/>
        <v>2021_11</v>
      </c>
      <c r="C4991" t="str">
        <f t="shared" si="473"/>
        <v>Nov</v>
      </c>
      <c r="D4991" t="str">
        <f t="shared" si="474"/>
        <v>2021_Nov</v>
      </c>
      <c r="E4991" s="12" t="str">
        <f t="shared" si="475"/>
        <v>28_Nov</v>
      </c>
      <c r="F4991" s="12" t="str">
        <f t="shared" si="476"/>
        <v>Nov-21</v>
      </c>
      <c r="G4991" s="12"/>
    </row>
    <row r="4992" spans="1:7">
      <c r="A4992" s="2">
        <f t="shared" si="478"/>
        <v>44529</v>
      </c>
      <c r="B4992" t="str">
        <f t="shared" si="477"/>
        <v>2021_11</v>
      </c>
      <c r="C4992" t="str">
        <f t="shared" si="473"/>
        <v>Nov</v>
      </c>
      <c r="D4992" t="str">
        <f t="shared" si="474"/>
        <v>2021_Nov</v>
      </c>
      <c r="E4992" s="12" t="str">
        <f t="shared" si="475"/>
        <v>29_Nov</v>
      </c>
      <c r="F4992" s="12" t="str">
        <f t="shared" si="476"/>
        <v>Nov-21</v>
      </c>
      <c r="G4992" s="12"/>
    </row>
    <row r="4993" spans="1:7">
      <c r="A4993" s="2">
        <f t="shared" si="478"/>
        <v>44530</v>
      </c>
      <c r="B4993" t="str">
        <f t="shared" si="477"/>
        <v>2021_11</v>
      </c>
      <c r="C4993" t="str">
        <f t="shared" si="473"/>
        <v>Nov</v>
      </c>
      <c r="D4993" t="str">
        <f t="shared" si="474"/>
        <v>2021_Nov</v>
      </c>
      <c r="E4993" s="12" t="str">
        <f t="shared" si="475"/>
        <v>30_Nov</v>
      </c>
      <c r="F4993" s="12" t="str">
        <f t="shared" si="476"/>
        <v>Nov-21</v>
      </c>
      <c r="G4993" s="12"/>
    </row>
    <row r="4994" spans="1:7">
      <c r="A4994" s="2">
        <f t="shared" si="478"/>
        <v>44531</v>
      </c>
      <c r="B4994" t="str">
        <f t="shared" si="477"/>
        <v>2021_12</v>
      </c>
      <c r="C4994" t="str">
        <f t="shared" ref="C4994:C5057" si="479">VLOOKUP(TEXT(MONTH(A4994),"00"),$H$2:$I$13,2,FALSE)</f>
        <v>Dec</v>
      </c>
      <c r="D4994" t="str">
        <f t="shared" si="474"/>
        <v>2021_Dec</v>
      </c>
      <c r="E4994" s="12" t="str">
        <f t="shared" si="475"/>
        <v>01_Dec</v>
      </c>
      <c r="F4994" s="12" t="str">
        <f t="shared" si="476"/>
        <v>Dec-21</v>
      </c>
      <c r="G4994" s="12"/>
    </row>
    <row r="4995" spans="1:7">
      <c r="A4995" s="2">
        <f t="shared" si="478"/>
        <v>44532</v>
      </c>
      <c r="B4995" t="str">
        <f t="shared" si="477"/>
        <v>2021_12</v>
      </c>
      <c r="C4995" t="str">
        <f t="shared" si="479"/>
        <v>Dec</v>
      </c>
      <c r="D4995" t="str">
        <f t="shared" ref="D4995:D5058" si="480">TEXT(YEAR(A4995),"0000")&amp;"_"&amp;C4995</f>
        <v>2021_Dec</v>
      </c>
      <c r="E4995" s="12" t="str">
        <f t="shared" ref="E4995:E5058" si="481">VLOOKUP(DAY(A4995),$G$2:$H$32,2,FALSE)&amp;"_"&amp;C4995</f>
        <v>02_Dec</v>
      </c>
      <c r="F4995" s="12" t="str">
        <f t="shared" si="476"/>
        <v>Dec-21</v>
      </c>
      <c r="G4995" s="12"/>
    </row>
    <row r="4996" spans="1:7">
      <c r="A4996" s="2">
        <f t="shared" si="478"/>
        <v>44533</v>
      </c>
      <c r="B4996" t="str">
        <f t="shared" si="477"/>
        <v>2021_12</v>
      </c>
      <c r="C4996" t="str">
        <f t="shared" si="479"/>
        <v>Dec</v>
      </c>
      <c r="D4996" t="str">
        <f t="shared" si="480"/>
        <v>2021_Dec</v>
      </c>
      <c r="E4996" s="12" t="str">
        <f t="shared" si="481"/>
        <v>03_Dec</v>
      </c>
      <c r="F4996" s="12" t="str">
        <f t="shared" ref="F4996:F5059" si="482">C4996&amp;"-"&amp;RIGHT(YEAR(A4996),2)</f>
        <v>Dec-21</v>
      </c>
      <c r="G4996" s="12"/>
    </row>
    <row r="4997" spans="1:7">
      <c r="A4997" s="2">
        <f t="shared" si="478"/>
        <v>44534</v>
      </c>
      <c r="B4997" t="str">
        <f t="shared" si="477"/>
        <v>2021_12</v>
      </c>
      <c r="C4997" t="str">
        <f t="shared" si="479"/>
        <v>Dec</v>
      </c>
      <c r="D4997" t="str">
        <f t="shared" si="480"/>
        <v>2021_Dec</v>
      </c>
      <c r="E4997" s="12" t="str">
        <f t="shared" si="481"/>
        <v>04_Dec</v>
      </c>
      <c r="F4997" s="12" t="str">
        <f t="shared" si="482"/>
        <v>Dec-21</v>
      </c>
      <c r="G4997" s="12"/>
    </row>
    <row r="4998" spans="1:7">
      <c r="A4998" s="2">
        <f t="shared" si="478"/>
        <v>44535</v>
      </c>
      <c r="B4998" t="str">
        <f t="shared" si="477"/>
        <v>2021_12</v>
      </c>
      <c r="C4998" t="str">
        <f t="shared" si="479"/>
        <v>Dec</v>
      </c>
      <c r="D4998" t="str">
        <f t="shared" si="480"/>
        <v>2021_Dec</v>
      </c>
      <c r="E4998" s="12" t="str">
        <f t="shared" si="481"/>
        <v>05_Dec</v>
      </c>
      <c r="F4998" s="12" t="str">
        <f t="shared" si="482"/>
        <v>Dec-21</v>
      </c>
      <c r="G4998" s="12"/>
    </row>
    <row r="4999" spans="1:7">
      <c r="A4999" s="2">
        <f t="shared" si="478"/>
        <v>44536</v>
      </c>
      <c r="B4999" t="str">
        <f t="shared" si="477"/>
        <v>2021_12</v>
      </c>
      <c r="C4999" t="str">
        <f t="shared" si="479"/>
        <v>Dec</v>
      </c>
      <c r="D4999" t="str">
        <f t="shared" si="480"/>
        <v>2021_Dec</v>
      </c>
      <c r="E4999" s="12" t="str">
        <f t="shared" si="481"/>
        <v>06_Dec</v>
      </c>
      <c r="F4999" s="12" t="str">
        <f t="shared" si="482"/>
        <v>Dec-21</v>
      </c>
      <c r="G4999" s="12"/>
    </row>
    <row r="5000" spans="1:7">
      <c r="A5000" s="2">
        <f t="shared" si="478"/>
        <v>44537</v>
      </c>
      <c r="B5000" t="str">
        <f t="shared" si="477"/>
        <v>2021_12</v>
      </c>
      <c r="C5000" t="str">
        <f t="shared" si="479"/>
        <v>Dec</v>
      </c>
      <c r="D5000" t="str">
        <f t="shared" si="480"/>
        <v>2021_Dec</v>
      </c>
      <c r="E5000" s="12" t="str">
        <f t="shared" si="481"/>
        <v>07_Dec</v>
      </c>
      <c r="F5000" s="12" t="str">
        <f t="shared" si="482"/>
        <v>Dec-21</v>
      </c>
      <c r="G5000" s="12"/>
    </row>
    <row r="5001" spans="1:7">
      <c r="A5001" s="2">
        <f t="shared" si="478"/>
        <v>44538</v>
      </c>
      <c r="B5001" t="str">
        <f t="shared" si="477"/>
        <v>2021_12</v>
      </c>
      <c r="C5001" t="str">
        <f t="shared" si="479"/>
        <v>Dec</v>
      </c>
      <c r="D5001" t="str">
        <f t="shared" si="480"/>
        <v>2021_Dec</v>
      </c>
      <c r="E5001" s="12" t="str">
        <f t="shared" si="481"/>
        <v>08_Dec</v>
      </c>
      <c r="F5001" s="12" t="str">
        <f t="shared" si="482"/>
        <v>Dec-21</v>
      </c>
      <c r="G5001" s="12"/>
    </row>
    <row r="5002" spans="1:7">
      <c r="A5002" s="2">
        <f t="shared" si="478"/>
        <v>44539</v>
      </c>
      <c r="B5002" t="str">
        <f t="shared" si="477"/>
        <v>2021_12</v>
      </c>
      <c r="C5002" t="str">
        <f t="shared" si="479"/>
        <v>Dec</v>
      </c>
      <c r="D5002" t="str">
        <f t="shared" si="480"/>
        <v>2021_Dec</v>
      </c>
      <c r="E5002" s="12" t="str">
        <f t="shared" si="481"/>
        <v>09_Dec</v>
      </c>
      <c r="F5002" s="12" t="str">
        <f t="shared" si="482"/>
        <v>Dec-21</v>
      </c>
      <c r="G5002" s="12"/>
    </row>
    <row r="5003" spans="1:7">
      <c r="A5003" s="2">
        <f t="shared" si="478"/>
        <v>44540</v>
      </c>
      <c r="B5003" t="str">
        <f t="shared" ref="B5003:B5066" si="483">TEXT(YEAR(A5003),"0000")&amp;"_"&amp;TEXT(MONTH(A5003),"00")</f>
        <v>2021_12</v>
      </c>
      <c r="C5003" t="str">
        <f t="shared" si="479"/>
        <v>Dec</v>
      </c>
      <c r="D5003" t="str">
        <f t="shared" si="480"/>
        <v>2021_Dec</v>
      </c>
      <c r="E5003" s="12" t="str">
        <f t="shared" si="481"/>
        <v>10_Dec</v>
      </c>
      <c r="F5003" s="12" t="str">
        <f t="shared" si="482"/>
        <v>Dec-21</v>
      </c>
      <c r="G5003" s="12"/>
    </row>
    <row r="5004" spans="1:7">
      <c r="A5004" s="2">
        <f t="shared" ref="A5004:A5067" si="484">A5003+1</f>
        <v>44541</v>
      </c>
      <c r="B5004" t="str">
        <f t="shared" si="483"/>
        <v>2021_12</v>
      </c>
      <c r="C5004" t="str">
        <f t="shared" si="479"/>
        <v>Dec</v>
      </c>
      <c r="D5004" t="str">
        <f t="shared" si="480"/>
        <v>2021_Dec</v>
      </c>
      <c r="E5004" s="12" t="str">
        <f t="shared" si="481"/>
        <v>11_Dec</v>
      </c>
      <c r="F5004" s="12" t="str">
        <f t="shared" si="482"/>
        <v>Dec-21</v>
      </c>
      <c r="G5004" s="12"/>
    </row>
    <row r="5005" spans="1:7">
      <c r="A5005" s="2">
        <f t="shared" si="484"/>
        <v>44542</v>
      </c>
      <c r="B5005" t="str">
        <f t="shared" si="483"/>
        <v>2021_12</v>
      </c>
      <c r="C5005" t="str">
        <f t="shared" si="479"/>
        <v>Dec</v>
      </c>
      <c r="D5005" t="str">
        <f t="shared" si="480"/>
        <v>2021_Dec</v>
      </c>
      <c r="E5005" s="12" t="str">
        <f t="shared" si="481"/>
        <v>12_Dec</v>
      </c>
      <c r="F5005" s="12" t="str">
        <f t="shared" si="482"/>
        <v>Dec-21</v>
      </c>
      <c r="G5005" s="12"/>
    </row>
    <row r="5006" spans="1:7">
      <c r="A5006" s="2">
        <f t="shared" si="484"/>
        <v>44543</v>
      </c>
      <c r="B5006" t="str">
        <f t="shared" si="483"/>
        <v>2021_12</v>
      </c>
      <c r="C5006" t="str">
        <f t="shared" si="479"/>
        <v>Dec</v>
      </c>
      <c r="D5006" t="str">
        <f t="shared" si="480"/>
        <v>2021_Dec</v>
      </c>
      <c r="E5006" s="12" t="str">
        <f t="shared" si="481"/>
        <v>13_Dec</v>
      </c>
      <c r="F5006" s="12" t="str">
        <f t="shared" si="482"/>
        <v>Dec-21</v>
      </c>
      <c r="G5006" s="12"/>
    </row>
    <row r="5007" spans="1:7">
      <c r="A5007" s="2">
        <f t="shared" si="484"/>
        <v>44544</v>
      </c>
      <c r="B5007" t="str">
        <f t="shared" si="483"/>
        <v>2021_12</v>
      </c>
      <c r="C5007" t="str">
        <f t="shared" si="479"/>
        <v>Dec</v>
      </c>
      <c r="D5007" t="str">
        <f t="shared" si="480"/>
        <v>2021_Dec</v>
      </c>
      <c r="E5007" s="12" t="str">
        <f t="shared" si="481"/>
        <v>14_Dec</v>
      </c>
      <c r="F5007" s="12" t="str">
        <f t="shared" si="482"/>
        <v>Dec-21</v>
      </c>
      <c r="G5007" s="12"/>
    </row>
    <row r="5008" spans="1:7">
      <c r="A5008" s="2">
        <f t="shared" si="484"/>
        <v>44545</v>
      </c>
      <c r="B5008" t="str">
        <f t="shared" si="483"/>
        <v>2021_12</v>
      </c>
      <c r="C5008" t="str">
        <f t="shared" si="479"/>
        <v>Dec</v>
      </c>
      <c r="D5008" t="str">
        <f t="shared" si="480"/>
        <v>2021_Dec</v>
      </c>
      <c r="E5008" s="12" t="str">
        <f t="shared" si="481"/>
        <v>15_Dec</v>
      </c>
      <c r="F5008" s="12" t="str">
        <f t="shared" si="482"/>
        <v>Dec-21</v>
      </c>
      <c r="G5008" s="12"/>
    </row>
    <row r="5009" spans="1:7">
      <c r="A5009" s="2">
        <f t="shared" si="484"/>
        <v>44546</v>
      </c>
      <c r="B5009" t="str">
        <f t="shared" si="483"/>
        <v>2021_12</v>
      </c>
      <c r="C5009" t="str">
        <f t="shared" si="479"/>
        <v>Dec</v>
      </c>
      <c r="D5009" t="str">
        <f t="shared" si="480"/>
        <v>2021_Dec</v>
      </c>
      <c r="E5009" s="12" t="str">
        <f t="shared" si="481"/>
        <v>16_Dec</v>
      </c>
      <c r="F5009" s="12" t="str">
        <f t="shared" si="482"/>
        <v>Dec-21</v>
      </c>
      <c r="G5009" s="12"/>
    </row>
    <row r="5010" spans="1:7">
      <c r="A5010" s="2">
        <f t="shared" si="484"/>
        <v>44547</v>
      </c>
      <c r="B5010" t="str">
        <f t="shared" si="483"/>
        <v>2021_12</v>
      </c>
      <c r="C5010" t="str">
        <f t="shared" si="479"/>
        <v>Dec</v>
      </c>
      <c r="D5010" t="str">
        <f t="shared" si="480"/>
        <v>2021_Dec</v>
      </c>
      <c r="E5010" s="12" t="str">
        <f t="shared" si="481"/>
        <v>17_Dec</v>
      </c>
      <c r="F5010" s="12" t="str">
        <f t="shared" si="482"/>
        <v>Dec-21</v>
      </c>
      <c r="G5010" s="12"/>
    </row>
    <row r="5011" spans="1:7">
      <c r="A5011" s="2">
        <f t="shared" si="484"/>
        <v>44548</v>
      </c>
      <c r="B5011" t="str">
        <f t="shared" si="483"/>
        <v>2021_12</v>
      </c>
      <c r="C5011" t="str">
        <f t="shared" si="479"/>
        <v>Dec</v>
      </c>
      <c r="D5011" t="str">
        <f t="shared" si="480"/>
        <v>2021_Dec</v>
      </c>
      <c r="E5011" s="12" t="str">
        <f t="shared" si="481"/>
        <v>18_Dec</v>
      </c>
      <c r="F5011" s="12" t="str">
        <f t="shared" si="482"/>
        <v>Dec-21</v>
      </c>
      <c r="G5011" s="12"/>
    </row>
    <row r="5012" spans="1:7">
      <c r="A5012" s="2">
        <f t="shared" si="484"/>
        <v>44549</v>
      </c>
      <c r="B5012" t="str">
        <f t="shared" si="483"/>
        <v>2021_12</v>
      </c>
      <c r="C5012" t="str">
        <f t="shared" si="479"/>
        <v>Dec</v>
      </c>
      <c r="D5012" t="str">
        <f t="shared" si="480"/>
        <v>2021_Dec</v>
      </c>
      <c r="E5012" s="12" t="str">
        <f t="shared" si="481"/>
        <v>19_Dec</v>
      </c>
      <c r="F5012" s="12" t="str">
        <f t="shared" si="482"/>
        <v>Dec-21</v>
      </c>
      <c r="G5012" s="12"/>
    </row>
    <row r="5013" spans="1:7">
      <c r="A5013" s="2">
        <f t="shared" si="484"/>
        <v>44550</v>
      </c>
      <c r="B5013" t="str">
        <f t="shared" si="483"/>
        <v>2021_12</v>
      </c>
      <c r="C5013" t="str">
        <f t="shared" si="479"/>
        <v>Dec</v>
      </c>
      <c r="D5013" t="str">
        <f t="shared" si="480"/>
        <v>2021_Dec</v>
      </c>
      <c r="E5013" s="12" t="str">
        <f t="shared" si="481"/>
        <v>20_Dec</v>
      </c>
      <c r="F5013" s="12" t="str">
        <f t="shared" si="482"/>
        <v>Dec-21</v>
      </c>
      <c r="G5013" s="12"/>
    </row>
    <row r="5014" spans="1:7">
      <c r="A5014" s="2">
        <f t="shared" si="484"/>
        <v>44551</v>
      </c>
      <c r="B5014" t="str">
        <f t="shared" si="483"/>
        <v>2021_12</v>
      </c>
      <c r="C5014" t="str">
        <f t="shared" si="479"/>
        <v>Dec</v>
      </c>
      <c r="D5014" t="str">
        <f t="shared" si="480"/>
        <v>2021_Dec</v>
      </c>
      <c r="E5014" s="12" t="str">
        <f t="shared" si="481"/>
        <v>21_Dec</v>
      </c>
      <c r="F5014" s="12" t="str">
        <f t="shared" si="482"/>
        <v>Dec-21</v>
      </c>
      <c r="G5014" s="12"/>
    </row>
    <row r="5015" spans="1:7">
      <c r="A5015" s="2">
        <f t="shared" si="484"/>
        <v>44552</v>
      </c>
      <c r="B5015" t="str">
        <f t="shared" si="483"/>
        <v>2021_12</v>
      </c>
      <c r="C5015" t="str">
        <f t="shared" si="479"/>
        <v>Dec</v>
      </c>
      <c r="D5015" t="str">
        <f t="shared" si="480"/>
        <v>2021_Dec</v>
      </c>
      <c r="E5015" s="12" t="str">
        <f t="shared" si="481"/>
        <v>22_Dec</v>
      </c>
      <c r="F5015" s="12" t="str">
        <f t="shared" si="482"/>
        <v>Dec-21</v>
      </c>
      <c r="G5015" s="12"/>
    </row>
    <row r="5016" spans="1:7">
      <c r="A5016" s="2">
        <f t="shared" si="484"/>
        <v>44553</v>
      </c>
      <c r="B5016" t="str">
        <f t="shared" si="483"/>
        <v>2021_12</v>
      </c>
      <c r="C5016" t="str">
        <f t="shared" si="479"/>
        <v>Dec</v>
      </c>
      <c r="D5016" t="str">
        <f t="shared" si="480"/>
        <v>2021_Dec</v>
      </c>
      <c r="E5016" s="12" t="str">
        <f t="shared" si="481"/>
        <v>23_Dec</v>
      </c>
      <c r="F5016" s="12" t="str">
        <f t="shared" si="482"/>
        <v>Dec-21</v>
      </c>
      <c r="G5016" s="12"/>
    </row>
    <row r="5017" spans="1:7">
      <c r="A5017" s="2">
        <f t="shared" si="484"/>
        <v>44554</v>
      </c>
      <c r="B5017" t="str">
        <f t="shared" si="483"/>
        <v>2021_12</v>
      </c>
      <c r="C5017" t="str">
        <f t="shared" si="479"/>
        <v>Dec</v>
      </c>
      <c r="D5017" t="str">
        <f t="shared" si="480"/>
        <v>2021_Dec</v>
      </c>
      <c r="E5017" s="12" t="str">
        <f t="shared" si="481"/>
        <v>24_Dec</v>
      </c>
      <c r="F5017" s="12" t="str">
        <f t="shared" si="482"/>
        <v>Dec-21</v>
      </c>
      <c r="G5017" s="12"/>
    </row>
    <row r="5018" spans="1:7">
      <c r="A5018" s="2">
        <f t="shared" si="484"/>
        <v>44555</v>
      </c>
      <c r="B5018" t="str">
        <f t="shared" si="483"/>
        <v>2021_12</v>
      </c>
      <c r="C5018" t="str">
        <f t="shared" si="479"/>
        <v>Dec</v>
      </c>
      <c r="D5018" t="str">
        <f t="shared" si="480"/>
        <v>2021_Dec</v>
      </c>
      <c r="E5018" s="12" t="str">
        <f t="shared" si="481"/>
        <v>25_Dec</v>
      </c>
      <c r="F5018" s="12" t="str">
        <f t="shared" si="482"/>
        <v>Dec-21</v>
      </c>
      <c r="G5018" s="12"/>
    </row>
    <row r="5019" spans="1:7">
      <c r="A5019" s="2">
        <f t="shared" si="484"/>
        <v>44556</v>
      </c>
      <c r="B5019" t="str">
        <f t="shared" si="483"/>
        <v>2021_12</v>
      </c>
      <c r="C5019" t="str">
        <f t="shared" si="479"/>
        <v>Dec</v>
      </c>
      <c r="D5019" t="str">
        <f t="shared" si="480"/>
        <v>2021_Dec</v>
      </c>
      <c r="E5019" s="12" t="str">
        <f t="shared" si="481"/>
        <v>26_Dec</v>
      </c>
      <c r="F5019" s="12" t="str">
        <f t="shared" si="482"/>
        <v>Dec-21</v>
      </c>
      <c r="G5019" s="12"/>
    </row>
    <row r="5020" spans="1:7">
      <c r="A5020" s="2">
        <f t="shared" si="484"/>
        <v>44557</v>
      </c>
      <c r="B5020" t="str">
        <f t="shared" si="483"/>
        <v>2021_12</v>
      </c>
      <c r="C5020" t="str">
        <f t="shared" si="479"/>
        <v>Dec</v>
      </c>
      <c r="D5020" t="str">
        <f t="shared" si="480"/>
        <v>2021_Dec</v>
      </c>
      <c r="E5020" s="12" t="str">
        <f t="shared" si="481"/>
        <v>27_Dec</v>
      </c>
      <c r="F5020" s="12" t="str">
        <f t="shared" si="482"/>
        <v>Dec-21</v>
      </c>
      <c r="G5020" s="12"/>
    </row>
    <row r="5021" spans="1:7">
      <c r="A5021" s="2">
        <f t="shared" si="484"/>
        <v>44558</v>
      </c>
      <c r="B5021" t="str">
        <f t="shared" si="483"/>
        <v>2021_12</v>
      </c>
      <c r="C5021" t="str">
        <f t="shared" si="479"/>
        <v>Dec</v>
      </c>
      <c r="D5021" t="str">
        <f t="shared" si="480"/>
        <v>2021_Dec</v>
      </c>
      <c r="E5021" s="12" t="str">
        <f t="shared" si="481"/>
        <v>28_Dec</v>
      </c>
      <c r="F5021" s="12" t="str">
        <f t="shared" si="482"/>
        <v>Dec-21</v>
      </c>
      <c r="G5021" s="12"/>
    </row>
    <row r="5022" spans="1:7">
      <c r="A5022" s="2">
        <f t="shared" si="484"/>
        <v>44559</v>
      </c>
      <c r="B5022" t="str">
        <f t="shared" si="483"/>
        <v>2021_12</v>
      </c>
      <c r="C5022" t="str">
        <f t="shared" si="479"/>
        <v>Dec</v>
      </c>
      <c r="D5022" t="str">
        <f t="shared" si="480"/>
        <v>2021_Dec</v>
      </c>
      <c r="E5022" s="12" t="str">
        <f t="shared" si="481"/>
        <v>29_Dec</v>
      </c>
      <c r="F5022" s="12" t="str">
        <f t="shared" si="482"/>
        <v>Dec-21</v>
      </c>
      <c r="G5022" s="12"/>
    </row>
    <row r="5023" spans="1:7">
      <c r="A5023" s="2">
        <f t="shared" si="484"/>
        <v>44560</v>
      </c>
      <c r="B5023" t="str">
        <f t="shared" si="483"/>
        <v>2021_12</v>
      </c>
      <c r="C5023" t="str">
        <f t="shared" si="479"/>
        <v>Dec</v>
      </c>
      <c r="D5023" t="str">
        <f t="shared" si="480"/>
        <v>2021_Dec</v>
      </c>
      <c r="E5023" s="12" t="str">
        <f t="shared" si="481"/>
        <v>30_Dec</v>
      </c>
      <c r="F5023" s="12" t="str">
        <f t="shared" si="482"/>
        <v>Dec-21</v>
      </c>
      <c r="G5023" s="12"/>
    </row>
    <row r="5024" spans="1:7">
      <c r="A5024" s="2">
        <f t="shared" si="484"/>
        <v>44561</v>
      </c>
      <c r="B5024" t="str">
        <f t="shared" si="483"/>
        <v>2021_12</v>
      </c>
      <c r="C5024" t="str">
        <f t="shared" si="479"/>
        <v>Dec</v>
      </c>
      <c r="D5024" t="str">
        <f t="shared" si="480"/>
        <v>2021_Dec</v>
      </c>
      <c r="E5024" s="12" t="str">
        <f t="shared" si="481"/>
        <v>31_Dec</v>
      </c>
      <c r="F5024" s="12" t="str">
        <f t="shared" si="482"/>
        <v>Dec-21</v>
      </c>
      <c r="G5024" s="12"/>
    </row>
    <row r="5025" spans="1:7">
      <c r="A5025" s="2">
        <f t="shared" si="484"/>
        <v>44562</v>
      </c>
      <c r="B5025" t="str">
        <f t="shared" si="483"/>
        <v>2022_01</v>
      </c>
      <c r="C5025" t="str">
        <f t="shared" si="479"/>
        <v>Jan</v>
      </c>
      <c r="D5025" t="str">
        <f t="shared" si="480"/>
        <v>2022_Jan</v>
      </c>
      <c r="E5025" s="12" t="str">
        <f t="shared" si="481"/>
        <v>01_Jan</v>
      </c>
      <c r="F5025" s="12" t="str">
        <f t="shared" si="482"/>
        <v>Jan-22</v>
      </c>
      <c r="G5025" s="12"/>
    </row>
    <row r="5026" spans="1:7">
      <c r="A5026" s="2">
        <f t="shared" si="484"/>
        <v>44563</v>
      </c>
      <c r="B5026" t="str">
        <f t="shared" si="483"/>
        <v>2022_01</v>
      </c>
      <c r="C5026" t="str">
        <f t="shared" si="479"/>
        <v>Jan</v>
      </c>
      <c r="D5026" t="str">
        <f t="shared" si="480"/>
        <v>2022_Jan</v>
      </c>
      <c r="E5026" s="12" t="str">
        <f t="shared" si="481"/>
        <v>02_Jan</v>
      </c>
      <c r="F5026" s="12" t="str">
        <f t="shared" si="482"/>
        <v>Jan-22</v>
      </c>
      <c r="G5026" s="12"/>
    </row>
    <row r="5027" spans="1:7">
      <c r="A5027" s="2">
        <f t="shared" si="484"/>
        <v>44564</v>
      </c>
      <c r="B5027" t="str">
        <f t="shared" si="483"/>
        <v>2022_01</v>
      </c>
      <c r="C5027" t="str">
        <f t="shared" si="479"/>
        <v>Jan</v>
      </c>
      <c r="D5027" t="str">
        <f t="shared" si="480"/>
        <v>2022_Jan</v>
      </c>
      <c r="E5027" s="12" t="str">
        <f t="shared" si="481"/>
        <v>03_Jan</v>
      </c>
      <c r="F5027" s="12" t="str">
        <f t="shared" si="482"/>
        <v>Jan-22</v>
      </c>
      <c r="G5027" s="12"/>
    </row>
    <row r="5028" spans="1:7">
      <c r="A5028" s="2">
        <f t="shared" si="484"/>
        <v>44565</v>
      </c>
      <c r="B5028" t="str">
        <f t="shared" si="483"/>
        <v>2022_01</v>
      </c>
      <c r="C5028" t="str">
        <f t="shared" si="479"/>
        <v>Jan</v>
      </c>
      <c r="D5028" t="str">
        <f t="shared" si="480"/>
        <v>2022_Jan</v>
      </c>
      <c r="E5028" s="12" t="str">
        <f t="shared" si="481"/>
        <v>04_Jan</v>
      </c>
      <c r="F5028" s="12" t="str">
        <f t="shared" si="482"/>
        <v>Jan-22</v>
      </c>
      <c r="G5028" s="12"/>
    </row>
    <row r="5029" spans="1:7">
      <c r="A5029" s="2">
        <f t="shared" si="484"/>
        <v>44566</v>
      </c>
      <c r="B5029" t="str">
        <f t="shared" si="483"/>
        <v>2022_01</v>
      </c>
      <c r="C5029" t="str">
        <f t="shared" si="479"/>
        <v>Jan</v>
      </c>
      <c r="D5029" t="str">
        <f t="shared" si="480"/>
        <v>2022_Jan</v>
      </c>
      <c r="E5029" s="12" t="str">
        <f t="shared" si="481"/>
        <v>05_Jan</v>
      </c>
      <c r="F5029" s="12" t="str">
        <f t="shared" si="482"/>
        <v>Jan-22</v>
      </c>
      <c r="G5029" s="12"/>
    </row>
    <row r="5030" spans="1:7">
      <c r="A5030" s="2">
        <f t="shared" si="484"/>
        <v>44567</v>
      </c>
      <c r="B5030" t="str">
        <f t="shared" si="483"/>
        <v>2022_01</v>
      </c>
      <c r="C5030" t="str">
        <f t="shared" si="479"/>
        <v>Jan</v>
      </c>
      <c r="D5030" t="str">
        <f t="shared" si="480"/>
        <v>2022_Jan</v>
      </c>
      <c r="E5030" s="12" t="str">
        <f t="shared" si="481"/>
        <v>06_Jan</v>
      </c>
      <c r="F5030" s="12" t="str">
        <f t="shared" si="482"/>
        <v>Jan-22</v>
      </c>
      <c r="G5030" s="12"/>
    </row>
    <row r="5031" spans="1:7">
      <c r="A5031" s="2">
        <f t="shared" si="484"/>
        <v>44568</v>
      </c>
      <c r="B5031" t="str">
        <f t="shared" si="483"/>
        <v>2022_01</v>
      </c>
      <c r="C5031" t="str">
        <f t="shared" si="479"/>
        <v>Jan</v>
      </c>
      <c r="D5031" t="str">
        <f t="shared" si="480"/>
        <v>2022_Jan</v>
      </c>
      <c r="E5031" s="12" t="str">
        <f t="shared" si="481"/>
        <v>07_Jan</v>
      </c>
      <c r="F5031" s="12" t="str">
        <f t="shared" si="482"/>
        <v>Jan-22</v>
      </c>
      <c r="G5031" s="12"/>
    </row>
    <row r="5032" spans="1:7">
      <c r="A5032" s="2">
        <f t="shared" si="484"/>
        <v>44569</v>
      </c>
      <c r="B5032" t="str">
        <f t="shared" si="483"/>
        <v>2022_01</v>
      </c>
      <c r="C5032" t="str">
        <f t="shared" si="479"/>
        <v>Jan</v>
      </c>
      <c r="D5032" t="str">
        <f t="shared" si="480"/>
        <v>2022_Jan</v>
      </c>
      <c r="E5032" s="12" t="str">
        <f t="shared" si="481"/>
        <v>08_Jan</v>
      </c>
      <c r="F5032" s="12" t="str">
        <f t="shared" si="482"/>
        <v>Jan-22</v>
      </c>
      <c r="G5032" s="12"/>
    </row>
    <row r="5033" spans="1:7">
      <c r="A5033" s="2">
        <f t="shared" si="484"/>
        <v>44570</v>
      </c>
      <c r="B5033" t="str">
        <f t="shared" si="483"/>
        <v>2022_01</v>
      </c>
      <c r="C5033" t="str">
        <f t="shared" si="479"/>
        <v>Jan</v>
      </c>
      <c r="D5033" t="str">
        <f t="shared" si="480"/>
        <v>2022_Jan</v>
      </c>
      <c r="E5033" s="12" t="str">
        <f t="shared" si="481"/>
        <v>09_Jan</v>
      </c>
      <c r="F5033" s="12" t="str">
        <f t="shared" si="482"/>
        <v>Jan-22</v>
      </c>
      <c r="G5033" s="12"/>
    </row>
    <row r="5034" spans="1:7">
      <c r="A5034" s="2">
        <f t="shared" si="484"/>
        <v>44571</v>
      </c>
      <c r="B5034" t="str">
        <f t="shared" si="483"/>
        <v>2022_01</v>
      </c>
      <c r="C5034" t="str">
        <f t="shared" si="479"/>
        <v>Jan</v>
      </c>
      <c r="D5034" t="str">
        <f t="shared" si="480"/>
        <v>2022_Jan</v>
      </c>
      <c r="E5034" s="12" t="str">
        <f t="shared" si="481"/>
        <v>10_Jan</v>
      </c>
      <c r="F5034" s="12" t="str">
        <f t="shared" si="482"/>
        <v>Jan-22</v>
      </c>
      <c r="G5034" s="12"/>
    </row>
    <row r="5035" spans="1:7">
      <c r="A5035" s="2">
        <f t="shared" si="484"/>
        <v>44572</v>
      </c>
      <c r="B5035" t="str">
        <f t="shared" si="483"/>
        <v>2022_01</v>
      </c>
      <c r="C5035" t="str">
        <f t="shared" si="479"/>
        <v>Jan</v>
      </c>
      <c r="D5035" t="str">
        <f t="shared" si="480"/>
        <v>2022_Jan</v>
      </c>
      <c r="E5035" s="12" t="str">
        <f t="shared" si="481"/>
        <v>11_Jan</v>
      </c>
      <c r="F5035" s="12" t="str">
        <f t="shared" si="482"/>
        <v>Jan-22</v>
      </c>
      <c r="G5035" s="12"/>
    </row>
    <row r="5036" spans="1:7">
      <c r="A5036" s="2">
        <f t="shared" si="484"/>
        <v>44573</v>
      </c>
      <c r="B5036" t="str">
        <f t="shared" si="483"/>
        <v>2022_01</v>
      </c>
      <c r="C5036" t="str">
        <f t="shared" si="479"/>
        <v>Jan</v>
      </c>
      <c r="D5036" t="str">
        <f t="shared" si="480"/>
        <v>2022_Jan</v>
      </c>
      <c r="E5036" s="12" t="str">
        <f t="shared" si="481"/>
        <v>12_Jan</v>
      </c>
      <c r="F5036" s="12" t="str">
        <f t="shared" si="482"/>
        <v>Jan-22</v>
      </c>
      <c r="G5036" s="12"/>
    </row>
    <row r="5037" spans="1:7">
      <c r="A5037" s="2">
        <f t="shared" si="484"/>
        <v>44574</v>
      </c>
      <c r="B5037" t="str">
        <f t="shared" si="483"/>
        <v>2022_01</v>
      </c>
      <c r="C5037" t="str">
        <f t="shared" si="479"/>
        <v>Jan</v>
      </c>
      <c r="D5037" t="str">
        <f t="shared" si="480"/>
        <v>2022_Jan</v>
      </c>
      <c r="E5037" s="12" t="str">
        <f t="shared" si="481"/>
        <v>13_Jan</v>
      </c>
      <c r="F5037" s="12" t="str">
        <f t="shared" si="482"/>
        <v>Jan-22</v>
      </c>
      <c r="G5037" s="12"/>
    </row>
    <row r="5038" spans="1:7">
      <c r="A5038" s="2">
        <f t="shared" si="484"/>
        <v>44575</v>
      </c>
      <c r="B5038" t="str">
        <f t="shared" si="483"/>
        <v>2022_01</v>
      </c>
      <c r="C5038" t="str">
        <f t="shared" si="479"/>
        <v>Jan</v>
      </c>
      <c r="D5038" t="str">
        <f t="shared" si="480"/>
        <v>2022_Jan</v>
      </c>
      <c r="E5038" s="12" t="str">
        <f t="shared" si="481"/>
        <v>14_Jan</v>
      </c>
      <c r="F5038" s="12" t="str">
        <f t="shared" si="482"/>
        <v>Jan-22</v>
      </c>
      <c r="G5038" s="12"/>
    </row>
    <row r="5039" spans="1:7">
      <c r="A5039" s="2">
        <f t="shared" si="484"/>
        <v>44576</v>
      </c>
      <c r="B5039" t="str">
        <f t="shared" si="483"/>
        <v>2022_01</v>
      </c>
      <c r="C5039" t="str">
        <f t="shared" si="479"/>
        <v>Jan</v>
      </c>
      <c r="D5039" t="str">
        <f t="shared" si="480"/>
        <v>2022_Jan</v>
      </c>
      <c r="E5039" s="12" t="str">
        <f t="shared" si="481"/>
        <v>15_Jan</v>
      </c>
      <c r="F5039" s="12" t="str">
        <f t="shared" si="482"/>
        <v>Jan-22</v>
      </c>
      <c r="G5039" s="12"/>
    </row>
    <row r="5040" spans="1:7">
      <c r="A5040" s="2">
        <f t="shared" si="484"/>
        <v>44577</v>
      </c>
      <c r="B5040" t="str">
        <f t="shared" si="483"/>
        <v>2022_01</v>
      </c>
      <c r="C5040" t="str">
        <f t="shared" si="479"/>
        <v>Jan</v>
      </c>
      <c r="D5040" t="str">
        <f t="shared" si="480"/>
        <v>2022_Jan</v>
      </c>
      <c r="E5040" s="12" t="str">
        <f t="shared" si="481"/>
        <v>16_Jan</v>
      </c>
      <c r="F5040" s="12" t="str">
        <f t="shared" si="482"/>
        <v>Jan-22</v>
      </c>
      <c r="G5040" s="12"/>
    </row>
    <row r="5041" spans="1:7">
      <c r="A5041" s="2">
        <f t="shared" si="484"/>
        <v>44578</v>
      </c>
      <c r="B5041" t="str">
        <f t="shared" si="483"/>
        <v>2022_01</v>
      </c>
      <c r="C5041" t="str">
        <f t="shared" si="479"/>
        <v>Jan</v>
      </c>
      <c r="D5041" t="str">
        <f t="shared" si="480"/>
        <v>2022_Jan</v>
      </c>
      <c r="E5041" s="12" t="str">
        <f t="shared" si="481"/>
        <v>17_Jan</v>
      </c>
      <c r="F5041" s="12" t="str">
        <f t="shared" si="482"/>
        <v>Jan-22</v>
      </c>
      <c r="G5041" s="12"/>
    </row>
    <row r="5042" spans="1:7">
      <c r="A5042" s="2">
        <f t="shared" si="484"/>
        <v>44579</v>
      </c>
      <c r="B5042" t="str">
        <f t="shared" si="483"/>
        <v>2022_01</v>
      </c>
      <c r="C5042" t="str">
        <f t="shared" si="479"/>
        <v>Jan</v>
      </c>
      <c r="D5042" t="str">
        <f t="shared" si="480"/>
        <v>2022_Jan</v>
      </c>
      <c r="E5042" s="12" t="str">
        <f t="shared" si="481"/>
        <v>18_Jan</v>
      </c>
      <c r="F5042" s="12" t="str">
        <f t="shared" si="482"/>
        <v>Jan-22</v>
      </c>
      <c r="G5042" s="12"/>
    </row>
    <row r="5043" spans="1:7">
      <c r="A5043" s="2">
        <f t="shared" si="484"/>
        <v>44580</v>
      </c>
      <c r="B5043" t="str">
        <f t="shared" si="483"/>
        <v>2022_01</v>
      </c>
      <c r="C5043" t="str">
        <f t="shared" si="479"/>
        <v>Jan</v>
      </c>
      <c r="D5043" t="str">
        <f t="shared" si="480"/>
        <v>2022_Jan</v>
      </c>
      <c r="E5043" s="12" t="str">
        <f t="shared" si="481"/>
        <v>19_Jan</v>
      </c>
      <c r="F5043" s="12" t="str">
        <f t="shared" si="482"/>
        <v>Jan-22</v>
      </c>
      <c r="G5043" s="12"/>
    </row>
    <row r="5044" spans="1:7">
      <c r="A5044" s="2">
        <f t="shared" si="484"/>
        <v>44581</v>
      </c>
      <c r="B5044" t="str">
        <f t="shared" si="483"/>
        <v>2022_01</v>
      </c>
      <c r="C5044" t="str">
        <f t="shared" si="479"/>
        <v>Jan</v>
      </c>
      <c r="D5044" t="str">
        <f t="shared" si="480"/>
        <v>2022_Jan</v>
      </c>
      <c r="E5044" s="12" t="str">
        <f t="shared" si="481"/>
        <v>20_Jan</v>
      </c>
      <c r="F5044" s="12" t="str">
        <f t="shared" si="482"/>
        <v>Jan-22</v>
      </c>
      <c r="G5044" s="12"/>
    </row>
    <row r="5045" spans="1:7">
      <c r="A5045" s="2">
        <f t="shared" si="484"/>
        <v>44582</v>
      </c>
      <c r="B5045" t="str">
        <f t="shared" si="483"/>
        <v>2022_01</v>
      </c>
      <c r="C5045" t="str">
        <f t="shared" si="479"/>
        <v>Jan</v>
      </c>
      <c r="D5045" t="str">
        <f t="shared" si="480"/>
        <v>2022_Jan</v>
      </c>
      <c r="E5045" s="12" t="str">
        <f t="shared" si="481"/>
        <v>21_Jan</v>
      </c>
      <c r="F5045" s="12" t="str">
        <f t="shared" si="482"/>
        <v>Jan-22</v>
      </c>
      <c r="G5045" s="12"/>
    </row>
    <row r="5046" spans="1:7">
      <c r="A5046" s="2">
        <f t="shared" si="484"/>
        <v>44583</v>
      </c>
      <c r="B5046" t="str">
        <f t="shared" si="483"/>
        <v>2022_01</v>
      </c>
      <c r="C5046" t="str">
        <f t="shared" si="479"/>
        <v>Jan</v>
      </c>
      <c r="D5046" t="str">
        <f t="shared" si="480"/>
        <v>2022_Jan</v>
      </c>
      <c r="E5046" s="12" t="str">
        <f t="shared" si="481"/>
        <v>22_Jan</v>
      </c>
      <c r="F5046" s="12" t="str">
        <f t="shared" si="482"/>
        <v>Jan-22</v>
      </c>
      <c r="G5046" s="12"/>
    </row>
    <row r="5047" spans="1:7">
      <c r="A5047" s="2">
        <f t="shared" si="484"/>
        <v>44584</v>
      </c>
      <c r="B5047" t="str">
        <f t="shared" si="483"/>
        <v>2022_01</v>
      </c>
      <c r="C5047" t="str">
        <f t="shared" si="479"/>
        <v>Jan</v>
      </c>
      <c r="D5047" t="str">
        <f t="shared" si="480"/>
        <v>2022_Jan</v>
      </c>
      <c r="E5047" s="12" t="str">
        <f t="shared" si="481"/>
        <v>23_Jan</v>
      </c>
      <c r="F5047" s="12" t="str">
        <f t="shared" si="482"/>
        <v>Jan-22</v>
      </c>
      <c r="G5047" s="12"/>
    </row>
    <row r="5048" spans="1:7">
      <c r="A5048" s="2">
        <f t="shared" si="484"/>
        <v>44585</v>
      </c>
      <c r="B5048" t="str">
        <f t="shared" si="483"/>
        <v>2022_01</v>
      </c>
      <c r="C5048" t="str">
        <f t="shared" si="479"/>
        <v>Jan</v>
      </c>
      <c r="D5048" t="str">
        <f t="shared" si="480"/>
        <v>2022_Jan</v>
      </c>
      <c r="E5048" s="12" t="str">
        <f t="shared" si="481"/>
        <v>24_Jan</v>
      </c>
      <c r="F5048" s="12" t="str">
        <f t="shared" si="482"/>
        <v>Jan-22</v>
      </c>
      <c r="G5048" s="12"/>
    </row>
    <row r="5049" spans="1:7">
      <c r="A5049" s="2">
        <f t="shared" si="484"/>
        <v>44586</v>
      </c>
      <c r="B5049" t="str">
        <f t="shared" si="483"/>
        <v>2022_01</v>
      </c>
      <c r="C5049" t="str">
        <f t="shared" si="479"/>
        <v>Jan</v>
      </c>
      <c r="D5049" t="str">
        <f t="shared" si="480"/>
        <v>2022_Jan</v>
      </c>
      <c r="E5049" s="12" t="str">
        <f t="shared" si="481"/>
        <v>25_Jan</v>
      </c>
      <c r="F5049" s="12" t="str">
        <f t="shared" si="482"/>
        <v>Jan-22</v>
      </c>
      <c r="G5049" s="12"/>
    </row>
    <row r="5050" spans="1:7">
      <c r="A5050" s="2">
        <f t="shared" si="484"/>
        <v>44587</v>
      </c>
      <c r="B5050" t="str">
        <f t="shared" si="483"/>
        <v>2022_01</v>
      </c>
      <c r="C5050" t="str">
        <f t="shared" si="479"/>
        <v>Jan</v>
      </c>
      <c r="D5050" t="str">
        <f t="shared" si="480"/>
        <v>2022_Jan</v>
      </c>
      <c r="E5050" s="12" t="str">
        <f t="shared" si="481"/>
        <v>26_Jan</v>
      </c>
      <c r="F5050" s="12" t="str">
        <f t="shared" si="482"/>
        <v>Jan-22</v>
      </c>
      <c r="G5050" s="12"/>
    </row>
    <row r="5051" spans="1:7">
      <c r="A5051" s="2">
        <f t="shared" si="484"/>
        <v>44588</v>
      </c>
      <c r="B5051" t="str">
        <f t="shared" si="483"/>
        <v>2022_01</v>
      </c>
      <c r="C5051" t="str">
        <f t="shared" si="479"/>
        <v>Jan</v>
      </c>
      <c r="D5051" t="str">
        <f t="shared" si="480"/>
        <v>2022_Jan</v>
      </c>
      <c r="E5051" s="12" t="str">
        <f t="shared" si="481"/>
        <v>27_Jan</v>
      </c>
      <c r="F5051" s="12" t="str">
        <f t="shared" si="482"/>
        <v>Jan-22</v>
      </c>
      <c r="G5051" s="12"/>
    </row>
    <row r="5052" spans="1:7">
      <c r="A5052" s="2">
        <f t="shared" si="484"/>
        <v>44589</v>
      </c>
      <c r="B5052" t="str">
        <f t="shared" si="483"/>
        <v>2022_01</v>
      </c>
      <c r="C5052" t="str">
        <f t="shared" si="479"/>
        <v>Jan</v>
      </c>
      <c r="D5052" t="str">
        <f t="shared" si="480"/>
        <v>2022_Jan</v>
      </c>
      <c r="E5052" s="12" t="str">
        <f t="shared" si="481"/>
        <v>28_Jan</v>
      </c>
      <c r="F5052" s="12" t="str">
        <f t="shared" si="482"/>
        <v>Jan-22</v>
      </c>
      <c r="G5052" s="12"/>
    </row>
    <row r="5053" spans="1:7">
      <c r="A5053" s="2">
        <f t="shared" si="484"/>
        <v>44590</v>
      </c>
      <c r="B5053" t="str">
        <f t="shared" si="483"/>
        <v>2022_01</v>
      </c>
      <c r="C5053" t="str">
        <f t="shared" si="479"/>
        <v>Jan</v>
      </c>
      <c r="D5053" t="str">
        <f t="shared" si="480"/>
        <v>2022_Jan</v>
      </c>
      <c r="E5053" s="12" t="str">
        <f t="shared" si="481"/>
        <v>29_Jan</v>
      </c>
      <c r="F5053" s="12" t="str">
        <f t="shared" si="482"/>
        <v>Jan-22</v>
      </c>
      <c r="G5053" s="12"/>
    </row>
    <row r="5054" spans="1:7">
      <c r="A5054" s="2">
        <f t="shared" si="484"/>
        <v>44591</v>
      </c>
      <c r="B5054" t="str">
        <f t="shared" si="483"/>
        <v>2022_01</v>
      </c>
      <c r="C5054" t="str">
        <f t="shared" si="479"/>
        <v>Jan</v>
      </c>
      <c r="D5054" t="str">
        <f t="shared" si="480"/>
        <v>2022_Jan</v>
      </c>
      <c r="E5054" s="12" t="str">
        <f t="shared" si="481"/>
        <v>30_Jan</v>
      </c>
      <c r="F5054" s="12" t="str">
        <f t="shared" si="482"/>
        <v>Jan-22</v>
      </c>
      <c r="G5054" s="12"/>
    </row>
    <row r="5055" spans="1:7">
      <c r="A5055" s="2">
        <f t="shared" si="484"/>
        <v>44592</v>
      </c>
      <c r="B5055" t="str">
        <f t="shared" si="483"/>
        <v>2022_01</v>
      </c>
      <c r="C5055" t="str">
        <f t="shared" si="479"/>
        <v>Jan</v>
      </c>
      <c r="D5055" t="str">
        <f t="shared" si="480"/>
        <v>2022_Jan</v>
      </c>
      <c r="E5055" s="12" t="str">
        <f t="shared" si="481"/>
        <v>31_Jan</v>
      </c>
      <c r="F5055" s="12" t="str">
        <f t="shared" si="482"/>
        <v>Jan-22</v>
      </c>
      <c r="G5055" s="12"/>
    </row>
    <row r="5056" spans="1:7">
      <c r="A5056" s="2">
        <f t="shared" si="484"/>
        <v>44593</v>
      </c>
      <c r="B5056" t="str">
        <f t="shared" si="483"/>
        <v>2022_02</v>
      </c>
      <c r="C5056" t="str">
        <f t="shared" si="479"/>
        <v>Feb</v>
      </c>
      <c r="D5056" t="str">
        <f t="shared" si="480"/>
        <v>2022_Feb</v>
      </c>
      <c r="E5056" s="12" t="str">
        <f t="shared" si="481"/>
        <v>01_Feb</v>
      </c>
      <c r="F5056" s="12" t="str">
        <f t="shared" si="482"/>
        <v>Feb-22</v>
      </c>
      <c r="G5056" s="12"/>
    </row>
    <row r="5057" spans="1:7">
      <c r="A5057" s="2">
        <f t="shared" si="484"/>
        <v>44594</v>
      </c>
      <c r="B5057" t="str">
        <f t="shared" si="483"/>
        <v>2022_02</v>
      </c>
      <c r="C5057" t="str">
        <f t="shared" si="479"/>
        <v>Feb</v>
      </c>
      <c r="D5057" t="str">
        <f t="shared" si="480"/>
        <v>2022_Feb</v>
      </c>
      <c r="E5057" s="12" t="str">
        <f t="shared" si="481"/>
        <v>02_Feb</v>
      </c>
      <c r="F5057" s="12" t="str">
        <f t="shared" si="482"/>
        <v>Feb-22</v>
      </c>
      <c r="G5057" s="12"/>
    </row>
    <row r="5058" spans="1:7">
      <c r="A5058" s="2">
        <f t="shared" si="484"/>
        <v>44595</v>
      </c>
      <c r="B5058" t="str">
        <f t="shared" si="483"/>
        <v>2022_02</v>
      </c>
      <c r="C5058" t="str">
        <f t="shared" ref="C5058:C5121" si="485">VLOOKUP(TEXT(MONTH(A5058),"00"),$H$2:$I$13,2,FALSE)</f>
        <v>Feb</v>
      </c>
      <c r="D5058" t="str">
        <f t="shared" si="480"/>
        <v>2022_Feb</v>
      </c>
      <c r="E5058" s="12" t="str">
        <f t="shared" si="481"/>
        <v>03_Feb</v>
      </c>
      <c r="F5058" s="12" t="str">
        <f t="shared" si="482"/>
        <v>Feb-22</v>
      </c>
      <c r="G5058" s="12"/>
    </row>
    <row r="5059" spans="1:7">
      <c r="A5059" s="2">
        <f t="shared" si="484"/>
        <v>44596</v>
      </c>
      <c r="B5059" t="str">
        <f t="shared" si="483"/>
        <v>2022_02</v>
      </c>
      <c r="C5059" t="str">
        <f t="shared" si="485"/>
        <v>Feb</v>
      </c>
      <c r="D5059" t="str">
        <f t="shared" ref="D5059:D5122" si="486">TEXT(YEAR(A5059),"0000")&amp;"_"&amp;C5059</f>
        <v>2022_Feb</v>
      </c>
      <c r="E5059" s="12" t="str">
        <f t="shared" ref="E5059:E5122" si="487">VLOOKUP(DAY(A5059),$G$2:$H$32,2,FALSE)&amp;"_"&amp;C5059</f>
        <v>04_Feb</v>
      </c>
      <c r="F5059" s="12" t="str">
        <f t="shared" si="482"/>
        <v>Feb-22</v>
      </c>
      <c r="G5059" s="12"/>
    </row>
    <row r="5060" spans="1:7">
      <c r="A5060" s="2">
        <f t="shared" si="484"/>
        <v>44597</v>
      </c>
      <c r="B5060" t="str">
        <f t="shared" si="483"/>
        <v>2022_02</v>
      </c>
      <c r="C5060" t="str">
        <f t="shared" si="485"/>
        <v>Feb</v>
      </c>
      <c r="D5060" t="str">
        <f t="shared" si="486"/>
        <v>2022_Feb</v>
      </c>
      <c r="E5060" s="12" t="str">
        <f t="shared" si="487"/>
        <v>05_Feb</v>
      </c>
      <c r="F5060" s="12" t="str">
        <f t="shared" ref="F5060:F5123" si="488">C5060&amp;"-"&amp;RIGHT(YEAR(A5060),2)</f>
        <v>Feb-22</v>
      </c>
      <c r="G5060" s="12"/>
    </row>
    <row r="5061" spans="1:7">
      <c r="A5061" s="2">
        <f t="shared" si="484"/>
        <v>44598</v>
      </c>
      <c r="B5061" t="str">
        <f t="shared" si="483"/>
        <v>2022_02</v>
      </c>
      <c r="C5061" t="str">
        <f t="shared" si="485"/>
        <v>Feb</v>
      </c>
      <c r="D5061" t="str">
        <f t="shared" si="486"/>
        <v>2022_Feb</v>
      </c>
      <c r="E5061" s="12" t="str">
        <f t="shared" si="487"/>
        <v>06_Feb</v>
      </c>
      <c r="F5061" s="12" t="str">
        <f t="shared" si="488"/>
        <v>Feb-22</v>
      </c>
      <c r="G5061" s="12"/>
    </row>
    <row r="5062" spans="1:7">
      <c r="A5062" s="2">
        <f t="shared" si="484"/>
        <v>44599</v>
      </c>
      <c r="B5062" t="str">
        <f t="shared" si="483"/>
        <v>2022_02</v>
      </c>
      <c r="C5062" t="str">
        <f t="shared" si="485"/>
        <v>Feb</v>
      </c>
      <c r="D5062" t="str">
        <f t="shared" si="486"/>
        <v>2022_Feb</v>
      </c>
      <c r="E5062" s="12" t="str">
        <f t="shared" si="487"/>
        <v>07_Feb</v>
      </c>
      <c r="F5062" s="12" t="str">
        <f t="shared" si="488"/>
        <v>Feb-22</v>
      </c>
      <c r="G5062" s="12"/>
    </row>
    <row r="5063" spans="1:7">
      <c r="A5063" s="2">
        <f t="shared" si="484"/>
        <v>44600</v>
      </c>
      <c r="B5063" t="str">
        <f t="shared" si="483"/>
        <v>2022_02</v>
      </c>
      <c r="C5063" t="str">
        <f t="shared" si="485"/>
        <v>Feb</v>
      </c>
      <c r="D5063" t="str">
        <f t="shared" si="486"/>
        <v>2022_Feb</v>
      </c>
      <c r="E5063" s="12" t="str">
        <f t="shared" si="487"/>
        <v>08_Feb</v>
      </c>
      <c r="F5063" s="12" t="str">
        <f t="shared" si="488"/>
        <v>Feb-22</v>
      </c>
      <c r="G5063" s="12"/>
    </row>
    <row r="5064" spans="1:7">
      <c r="A5064" s="2">
        <f t="shared" si="484"/>
        <v>44601</v>
      </c>
      <c r="B5064" t="str">
        <f t="shared" si="483"/>
        <v>2022_02</v>
      </c>
      <c r="C5064" t="str">
        <f t="shared" si="485"/>
        <v>Feb</v>
      </c>
      <c r="D5064" t="str">
        <f t="shared" si="486"/>
        <v>2022_Feb</v>
      </c>
      <c r="E5064" s="12" t="str">
        <f t="shared" si="487"/>
        <v>09_Feb</v>
      </c>
      <c r="F5064" s="12" t="str">
        <f t="shared" si="488"/>
        <v>Feb-22</v>
      </c>
      <c r="G5064" s="12"/>
    </row>
    <row r="5065" spans="1:7">
      <c r="A5065" s="2">
        <f t="shared" si="484"/>
        <v>44602</v>
      </c>
      <c r="B5065" t="str">
        <f t="shared" si="483"/>
        <v>2022_02</v>
      </c>
      <c r="C5065" t="str">
        <f t="shared" si="485"/>
        <v>Feb</v>
      </c>
      <c r="D5065" t="str">
        <f t="shared" si="486"/>
        <v>2022_Feb</v>
      </c>
      <c r="E5065" s="12" t="str">
        <f t="shared" si="487"/>
        <v>10_Feb</v>
      </c>
      <c r="F5065" s="12" t="str">
        <f t="shared" si="488"/>
        <v>Feb-22</v>
      </c>
      <c r="G5065" s="12"/>
    </row>
    <row r="5066" spans="1:7">
      <c r="A5066" s="2">
        <f t="shared" si="484"/>
        <v>44603</v>
      </c>
      <c r="B5066" t="str">
        <f t="shared" si="483"/>
        <v>2022_02</v>
      </c>
      <c r="C5066" t="str">
        <f t="shared" si="485"/>
        <v>Feb</v>
      </c>
      <c r="D5066" t="str">
        <f t="shared" si="486"/>
        <v>2022_Feb</v>
      </c>
      <c r="E5066" s="12" t="str">
        <f t="shared" si="487"/>
        <v>11_Feb</v>
      </c>
      <c r="F5066" s="12" t="str">
        <f t="shared" si="488"/>
        <v>Feb-22</v>
      </c>
      <c r="G5066" s="12"/>
    </row>
    <row r="5067" spans="1:7">
      <c r="A5067" s="2">
        <f t="shared" si="484"/>
        <v>44604</v>
      </c>
      <c r="B5067" t="str">
        <f t="shared" ref="B5067:B5130" si="489">TEXT(YEAR(A5067),"0000")&amp;"_"&amp;TEXT(MONTH(A5067),"00")</f>
        <v>2022_02</v>
      </c>
      <c r="C5067" t="str">
        <f t="shared" si="485"/>
        <v>Feb</v>
      </c>
      <c r="D5067" t="str">
        <f t="shared" si="486"/>
        <v>2022_Feb</v>
      </c>
      <c r="E5067" s="12" t="str">
        <f t="shared" si="487"/>
        <v>12_Feb</v>
      </c>
      <c r="F5067" s="12" t="str">
        <f t="shared" si="488"/>
        <v>Feb-22</v>
      </c>
      <c r="G5067" s="12"/>
    </row>
    <row r="5068" spans="1:7">
      <c r="A5068" s="2">
        <f t="shared" ref="A5068:A5131" si="490">A5067+1</f>
        <v>44605</v>
      </c>
      <c r="B5068" t="str">
        <f t="shared" si="489"/>
        <v>2022_02</v>
      </c>
      <c r="C5068" t="str">
        <f t="shared" si="485"/>
        <v>Feb</v>
      </c>
      <c r="D5068" t="str">
        <f t="shared" si="486"/>
        <v>2022_Feb</v>
      </c>
      <c r="E5068" s="12" t="str">
        <f t="shared" si="487"/>
        <v>13_Feb</v>
      </c>
      <c r="F5068" s="12" t="str">
        <f t="shared" si="488"/>
        <v>Feb-22</v>
      </c>
      <c r="G5068" s="12"/>
    </row>
    <row r="5069" spans="1:7">
      <c r="A5069" s="2">
        <f t="shared" si="490"/>
        <v>44606</v>
      </c>
      <c r="B5069" t="str">
        <f t="shared" si="489"/>
        <v>2022_02</v>
      </c>
      <c r="C5069" t="str">
        <f t="shared" si="485"/>
        <v>Feb</v>
      </c>
      <c r="D5069" t="str">
        <f t="shared" si="486"/>
        <v>2022_Feb</v>
      </c>
      <c r="E5069" s="12" t="str">
        <f t="shared" si="487"/>
        <v>14_Feb</v>
      </c>
      <c r="F5069" s="12" t="str">
        <f t="shared" si="488"/>
        <v>Feb-22</v>
      </c>
      <c r="G5069" s="12"/>
    </row>
    <row r="5070" spans="1:7">
      <c r="A5070" s="2">
        <f t="shared" si="490"/>
        <v>44607</v>
      </c>
      <c r="B5070" t="str">
        <f t="shared" si="489"/>
        <v>2022_02</v>
      </c>
      <c r="C5070" t="str">
        <f t="shared" si="485"/>
        <v>Feb</v>
      </c>
      <c r="D5070" t="str">
        <f t="shared" si="486"/>
        <v>2022_Feb</v>
      </c>
      <c r="E5070" s="12" t="str">
        <f t="shared" si="487"/>
        <v>15_Feb</v>
      </c>
      <c r="F5070" s="12" t="str">
        <f t="shared" si="488"/>
        <v>Feb-22</v>
      </c>
      <c r="G5070" s="12"/>
    </row>
    <row r="5071" spans="1:7">
      <c r="A5071" s="2">
        <f t="shared" si="490"/>
        <v>44608</v>
      </c>
      <c r="B5071" t="str">
        <f t="shared" si="489"/>
        <v>2022_02</v>
      </c>
      <c r="C5071" t="str">
        <f t="shared" si="485"/>
        <v>Feb</v>
      </c>
      <c r="D5071" t="str">
        <f t="shared" si="486"/>
        <v>2022_Feb</v>
      </c>
      <c r="E5071" s="12" t="str">
        <f t="shared" si="487"/>
        <v>16_Feb</v>
      </c>
      <c r="F5071" s="12" t="str">
        <f t="shared" si="488"/>
        <v>Feb-22</v>
      </c>
      <c r="G5071" s="12"/>
    </row>
    <row r="5072" spans="1:7">
      <c r="A5072" s="2">
        <f t="shared" si="490"/>
        <v>44609</v>
      </c>
      <c r="B5072" t="str">
        <f t="shared" si="489"/>
        <v>2022_02</v>
      </c>
      <c r="C5072" t="str">
        <f t="shared" si="485"/>
        <v>Feb</v>
      </c>
      <c r="D5072" t="str">
        <f t="shared" si="486"/>
        <v>2022_Feb</v>
      </c>
      <c r="E5072" s="12" t="str">
        <f t="shared" si="487"/>
        <v>17_Feb</v>
      </c>
      <c r="F5072" s="12" t="str">
        <f t="shared" si="488"/>
        <v>Feb-22</v>
      </c>
      <c r="G5072" s="12"/>
    </row>
    <row r="5073" spans="1:7">
      <c r="A5073" s="2">
        <f t="shared" si="490"/>
        <v>44610</v>
      </c>
      <c r="B5073" t="str">
        <f t="shared" si="489"/>
        <v>2022_02</v>
      </c>
      <c r="C5073" t="str">
        <f t="shared" si="485"/>
        <v>Feb</v>
      </c>
      <c r="D5073" t="str">
        <f t="shared" si="486"/>
        <v>2022_Feb</v>
      </c>
      <c r="E5073" s="12" t="str">
        <f t="shared" si="487"/>
        <v>18_Feb</v>
      </c>
      <c r="F5073" s="12" t="str">
        <f t="shared" si="488"/>
        <v>Feb-22</v>
      </c>
      <c r="G5073" s="12"/>
    </row>
    <row r="5074" spans="1:7">
      <c r="A5074" s="2">
        <f t="shared" si="490"/>
        <v>44611</v>
      </c>
      <c r="B5074" t="str">
        <f t="shared" si="489"/>
        <v>2022_02</v>
      </c>
      <c r="C5074" t="str">
        <f t="shared" si="485"/>
        <v>Feb</v>
      </c>
      <c r="D5074" t="str">
        <f t="shared" si="486"/>
        <v>2022_Feb</v>
      </c>
      <c r="E5074" s="12" t="str">
        <f t="shared" si="487"/>
        <v>19_Feb</v>
      </c>
      <c r="F5074" s="12" t="str">
        <f t="shared" si="488"/>
        <v>Feb-22</v>
      </c>
      <c r="G5074" s="12"/>
    </row>
    <row r="5075" spans="1:7">
      <c r="A5075" s="2">
        <f t="shared" si="490"/>
        <v>44612</v>
      </c>
      <c r="B5075" t="str">
        <f t="shared" si="489"/>
        <v>2022_02</v>
      </c>
      <c r="C5075" t="str">
        <f t="shared" si="485"/>
        <v>Feb</v>
      </c>
      <c r="D5075" t="str">
        <f t="shared" si="486"/>
        <v>2022_Feb</v>
      </c>
      <c r="E5075" s="12" t="str">
        <f t="shared" si="487"/>
        <v>20_Feb</v>
      </c>
      <c r="F5075" s="12" t="str">
        <f t="shared" si="488"/>
        <v>Feb-22</v>
      </c>
      <c r="G5075" s="12"/>
    </row>
    <row r="5076" spans="1:7">
      <c r="A5076" s="2">
        <f t="shared" si="490"/>
        <v>44613</v>
      </c>
      <c r="B5076" t="str">
        <f t="shared" si="489"/>
        <v>2022_02</v>
      </c>
      <c r="C5076" t="str">
        <f t="shared" si="485"/>
        <v>Feb</v>
      </c>
      <c r="D5076" t="str">
        <f t="shared" si="486"/>
        <v>2022_Feb</v>
      </c>
      <c r="E5076" s="12" t="str">
        <f t="shared" si="487"/>
        <v>21_Feb</v>
      </c>
      <c r="F5076" s="12" t="str">
        <f t="shared" si="488"/>
        <v>Feb-22</v>
      </c>
      <c r="G5076" s="12"/>
    </row>
    <row r="5077" spans="1:7">
      <c r="A5077" s="2">
        <f t="shared" si="490"/>
        <v>44614</v>
      </c>
      <c r="B5077" t="str">
        <f t="shared" si="489"/>
        <v>2022_02</v>
      </c>
      <c r="C5077" t="str">
        <f t="shared" si="485"/>
        <v>Feb</v>
      </c>
      <c r="D5077" t="str">
        <f t="shared" si="486"/>
        <v>2022_Feb</v>
      </c>
      <c r="E5077" s="12" t="str">
        <f t="shared" si="487"/>
        <v>22_Feb</v>
      </c>
      <c r="F5077" s="12" t="str">
        <f t="shared" si="488"/>
        <v>Feb-22</v>
      </c>
      <c r="G5077" s="12"/>
    </row>
    <row r="5078" spans="1:7">
      <c r="A5078" s="2">
        <f t="shared" si="490"/>
        <v>44615</v>
      </c>
      <c r="B5078" t="str">
        <f t="shared" si="489"/>
        <v>2022_02</v>
      </c>
      <c r="C5078" t="str">
        <f t="shared" si="485"/>
        <v>Feb</v>
      </c>
      <c r="D5078" t="str">
        <f t="shared" si="486"/>
        <v>2022_Feb</v>
      </c>
      <c r="E5078" s="12" t="str">
        <f t="shared" si="487"/>
        <v>23_Feb</v>
      </c>
      <c r="F5078" s="12" t="str">
        <f t="shared" si="488"/>
        <v>Feb-22</v>
      </c>
      <c r="G5078" s="12"/>
    </row>
    <row r="5079" spans="1:7">
      <c r="A5079" s="2">
        <f t="shared" si="490"/>
        <v>44616</v>
      </c>
      <c r="B5079" t="str">
        <f t="shared" si="489"/>
        <v>2022_02</v>
      </c>
      <c r="C5079" t="str">
        <f t="shared" si="485"/>
        <v>Feb</v>
      </c>
      <c r="D5079" t="str">
        <f t="shared" si="486"/>
        <v>2022_Feb</v>
      </c>
      <c r="E5079" s="12" t="str">
        <f t="shared" si="487"/>
        <v>24_Feb</v>
      </c>
      <c r="F5079" s="12" t="str">
        <f t="shared" si="488"/>
        <v>Feb-22</v>
      </c>
      <c r="G5079" s="12"/>
    </row>
    <row r="5080" spans="1:7">
      <c r="A5080" s="2">
        <f t="shared" si="490"/>
        <v>44617</v>
      </c>
      <c r="B5080" t="str">
        <f t="shared" si="489"/>
        <v>2022_02</v>
      </c>
      <c r="C5080" t="str">
        <f t="shared" si="485"/>
        <v>Feb</v>
      </c>
      <c r="D5080" t="str">
        <f t="shared" si="486"/>
        <v>2022_Feb</v>
      </c>
      <c r="E5080" s="12" t="str">
        <f t="shared" si="487"/>
        <v>25_Feb</v>
      </c>
      <c r="F5080" s="12" t="str">
        <f t="shared" si="488"/>
        <v>Feb-22</v>
      </c>
      <c r="G5080" s="12"/>
    </row>
    <row r="5081" spans="1:7">
      <c r="A5081" s="2">
        <f t="shared" si="490"/>
        <v>44618</v>
      </c>
      <c r="B5081" t="str">
        <f t="shared" si="489"/>
        <v>2022_02</v>
      </c>
      <c r="C5081" t="str">
        <f t="shared" si="485"/>
        <v>Feb</v>
      </c>
      <c r="D5081" t="str">
        <f t="shared" si="486"/>
        <v>2022_Feb</v>
      </c>
      <c r="E5081" s="12" t="str">
        <f t="shared" si="487"/>
        <v>26_Feb</v>
      </c>
      <c r="F5081" s="12" t="str">
        <f t="shared" si="488"/>
        <v>Feb-22</v>
      </c>
      <c r="G5081" s="12"/>
    </row>
    <row r="5082" spans="1:7">
      <c r="A5082" s="2">
        <f t="shared" si="490"/>
        <v>44619</v>
      </c>
      <c r="B5082" t="str">
        <f t="shared" si="489"/>
        <v>2022_02</v>
      </c>
      <c r="C5082" t="str">
        <f t="shared" si="485"/>
        <v>Feb</v>
      </c>
      <c r="D5082" t="str">
        <f t="shared" si="486"/>
        <v>2022_Feb</v>
      </c>
      <c r="E5082" s="12" t="str">
        <f t="shared" si="487"/>
        <v>27_Feb</v>
      </c>
      <c r="F5082" s="12" t="str">
        <f t="shared" si="488"/>
        <v>Feb-22</v>
      </c>
      <c r="G5082" s="12"/>
    </row>
    <row r="5083" spans="1:7">
      <c r="A5083" s="2">
        <f t="shared" si="490"/>
        <v>44620</v>
      </c>
      <c r="B5083" t="str">
        <f t="shared" si="489"/>
        <v>2022_02</v>
      </c>
      <c r="C5083" t="str">
        <f t="shared" si="485"/>
        <v>Feb</v>
      </c>
      <c r="D5083" t="str">
        <f t="shared" si="486"/>
        <v>2022_Feb</v>
      </c>
      <c r="E5083" s="12" t="str">
        <f t="shared" si="487"/>
        <v>28_Feb</v>
      </c>
      <c r="F5083" s="12" t="str">
        <f t="shared" si="488"/>
        <v>Feb-22</v>
      </c>
      <c r="G5083" s="12"/>
    </row>
    <row r="5084" spans="1:7">
      <c r="A5084" s="2">
        <f t="shared" si="490"/>
        <v>44621</v>
      </c>
      <c r="B5084" t="str">
        <f t="shared" si="489"/>
        <v>2022_03</v>
      </c>
      <c r="C5084" t="str">
        <f t="shared" si="485"/>
        <v>Mar</v>
      </c>
      <c r="D5084" t="str">
        <f t="shared" si="486"/>
        <v>2022_Mar</v>
      </c>
      <c r="E5084" s="12" t="str">
        <f t="shared" si="487"/>
        <v>01_Mar</v>
      </c>
      <c r="F5084" s="12" t="str">
        <f t="shared" si="488"/>
        <v>Mar-22</v>
      </c>
      <c r="G5084" s="12"/>
    </row>
    <row r="5085" spans="1:7">
      <c r="A5085" s="2">
        <f t="shared" si="490"/>
        <v>44622</v>
      </c>
      <c r="B5085" t="str">
        <f t="shared" si="489"/>
        <v>2022_03</v>
      </c>
      <c r="C5085" t="str">
        <f t="shared" si="485"/>
        <v>Mar</v>
      </c>
      <c r="D5085" t="str">
        <f t="shared" si="486"/>
        <v>2022_Mar</v>
      </c>
      <c r="E5085" s="12" t="str">
        <f t="shared" si="487"/>
        <v>02_Mar</v>
      </c>
      <c r="F5085" s="12" t="str">
        <f t="shared" si="488"/>
        <v>Mar-22</v>
      </c>
      <c r="G5085" s="12"/>
    </row>
    <row r="5086" spans="1:7">
      <c r="A5086" s="2">
        <f t="shared" si="490"/>
        <v>44623</v>
      </c>
      <c r="B5086" t="str">
        <f t="shared" si="489"/>
        <v>2022_03</v>
      </c>
      <c r="C5086" t="str">
        <f t="shared" si="485"/>
        <v>Mar</v>
      </c>
      <c r="D5086" t="str">
        <f t="shared" si="486"/>
        <v>2022_Mar</v>
      </c>
      <c r="E5086" s="12" t="str">
        <f t="shared" si="487"/>
        <v>03_Mar</v>
      </c>
      <c r="F5086" s="12" t="str">
        <f t="shared" si="488"/>
        <v>Mar-22</v>
      </c>
      <c r="G5086" s="12"/>
    </row>
    <row r="5087" spans="1:7">
      <c r="A5087" s="2">
        <f t="shared" si="490"/>
        <v>44624</v>
      </c>
      <c r="B5087" t="str">
        <f t="shared" si="489"/>
        <v>2022_03</v>
      </c>
      <c r="C5087" t="str">
        <f t="shared" si="485"/>
        <v>Mar</v>
      </c>
      <c r="D5087" t="str">
        <f t="shared" si="486"/>
        <v>2022_Mar</v>
      </c>
      <c r="E5087" s="12" t="str">
        <f t="shared" si="487"/>
        <v>04_Mar</v>
      </c>
      <c r="F5087" s="12" t="str">
        <f t="shared" si="488"/>
        <v>Mar-22</v>
      </c>
      <c r="G5087" s="12"/>
    </row>
    <row r="5088" spans="1:7">
      <c r="A5088" s="2">
        <f t="shared" si="490"/>
        <v>44625</v>
      </c>
      <c r="B5088" t="str">
        <f t="shared" si="489"/>
        <v>2022_03</v>
      </c>
      <c r="C5088" t="str">
        <f t="shared" si="485"/>
        <v>Mar</v>
      </c>
      <c r="D5088" t="str">
        <f t="shared" si="486"/>
        <v>2022_Mar</v>
      </c>
      <c r="E5088" s="12" t="str">
        <f t="shared" si="487"/>
        <v>05_Mar</v>
      </c>
      <c r="F5088" s="12" t="str">
        <f t="shared" si="488"/>
        <v>Mar-22</v>
      </c>
      <c r="G5088" s="12"/>
    </row>
    <row r="5089" spans="1:7">
      <c r="A5089" s="2">
        <f t="shared" si="490"/>
        <v>44626</v>
      </c>
      <c r="B5089" t="str">
        <f t="shared" si="489"/>
        <v>2022_03</v>
      </c>
      <c r="C5089" t="str">
        <f t="shared" si="485"/>
        <v>Mar</v>
      </c>
      <c r="D5089" t="str">
        <f t="shared" si="486"/>
        <v>2022_Mar</v>
      </c>
      <c r="E5089" s="12" t="str">
        <f t="shared" si="487"/>
        <v>06_Mar</v>
      </c>
      <c r="F5089" s="12" t="str">
        <f t="shared" si="488"/>
        <v>Mar-22</v>
      </c>
      <c r="G5089" s="12"/>
    </row>
    <row r="5090" spans="1:7">
      <c r="A5090" s="2">
        <f t="shared" si="490"/>
        <v>44627</v>
      </c>
      <c r="B5090" t="str">
        <f t="shared" si="489"/>
        <v>2022_03</v>
      </c>
      <c r="C5090" t="str">
        <f t="shared" si="485"/>
        <v>Mar</v>
      </c>
      <c r="D5090" t="str">
        <f t="shared" si="486"/>
        <v>2022_Mar</v>
      </c>
      <c r="E5090" s="12" t="str">
        <f t="shared" si="487"/>
        <v>07_Mar</v>
      </c>
      <c r="F5090" s="12" t="str">
        <f t="shared" si="488"/>
        <v>Mar-22</v>
      </c>
      <c r="G5090" s="12"/>
    </row>
    <row r="5091" spans="1:7">
      <c r="A5091" s="2">
        <f t="shared" si="490"/>
        <v>44628</v>
      </c>
      <c r="B5091" t="str">
        <f t="shared" si="489"/>
        <v>2022_03</v>
      </c>
      <c r="C5091" t="str">
        <f t="shared" si="485"/>
        <v>Mar</v>
      </c>
      <c r="D5091" t="str">
        <f t="shared" si="486"/>
        <v>2022_Mar</v>
      </c>
      <c r="E5091" s="12" t="str">
        <f t="shared" si="487"/>
        <v>08_Mar</v>
      </c>
      <c r="F5091" s="12" t="str">
        <f t="shared" si="488"/>
        <v>Mar-22</v>
      </c>
      <c r="G5091" s="12"/>
    </row>
    <row r="5092" spans="1:7">
      <c r="A5092" s="2">
        <f t="shared" si="490"/>
        <v>44629</v>
      </c>
      <c r="B5092" t="str">
        <f t="shared" si="489"/>
        <v>2022_03</v>
      </c>
      <c r="C5092" t="str">
        <f t="shared" si="485"/>
        <v>Mar</v>
      </c>
      <c r="D5092" t="str">
        <f t="shared" si="486"/>
        <v>2022_Mar</v>
      </c>
      <c r="E5092" s="12" t="str">
        <f t="shared" si="487"/>
        <v>09_Mar</v>
      </c>
      <c r="F5092" s="12" t="str">
        <f t="shared" si="488"/>
        <v>Mar-22</v>
      </c>
      <c r="G5092" s="12"/>
    </row>
    <row r="5093" spans="1:7">
      <c r="A5093" s="2">
        <f t="shared" si="490"/>
        <v>44630</v>
      </c>
      <c r="B5093" t="str">
        <f t="shared" si="489"/>
        <v>2022_03</v>
      </c>
      <c r="C5093" t="str">
        <f t="shared" si="485"/>
        <v>Mar</v>
      </c>
      <c r="D5093" t="str">
        <f t="shared" si="486"/>
        <v>2022_Mar</v>
      </c>
      <c r="E5093" s="12" t="str">
        <f t="shared" si="487"/>
        <v>10_Mar</v>
      </c>
      <c r="F5093" s="12" t="str">
        <f t="shared" si="488"/>
        <v>Mar-22</v>
      </c>
      <c r="G5093" s="12"/>
    </row>
    <row r="5094" spans="1:7">
      <c r="A5094" s="2">
        <f t="shared" si="490"/>
        <v>44631</v>
      </c>
      <c r="B5094" t="str">
        <f t="shared" si="489"/>
        <v>2022_03</v>
      </c>
      <c r="C5094" t="str">
        <f t="shared" si="485"/>
        <v>Mar</v>
      </c>
      <c r="D5094" t="str">
        <f t="shared" si="486"/>
        <v>2022_Mar</v>
      </c>
      <c r="E5094" s="12" t="str">
        <f t="shared" si="487"/>
        <v>11_Mar</v>
      </c>
      <c r="F5094" s="12" t="str">
        <f t="shared" si="488"/>
        <v>Mar-22</v>
      </c>
      <c r="G5094" s="12"/>
    </row>
    <row r="5095" spans="1:7">
      <c r="A5095" s="2">
        <f t="shared" si="490"/>
        <v>44632</v>
      </c>
      <c r="B5095" t="str">
        <f t="shared" si="489"/>
        <v>2022_03</v>
      </c>
      <c r="C5095" t="str">
        <f t="shared" si="485"/>
        <v>Mar</v>
      </c>
      <c r="D5095" t="str">
        <f t="shared" si="486"/>
        <v>2022_Mar</v>
      </c>
      <c r="E5095" s="12" t="str">
        <f t="shared" si="487"/>
        <v>12_Mar</v>
      </c>
      <c r="F5095" s="12" t="str">
        <f t="shared" si="488"/>
        <v>Mar-22</v>
      </c>
      <c r="G5095" s="12"/>
    </row>
    <row r="5096" spans="1:7">
      <c r="A5096" s="2">
        <f t="shared" si="490"/>
        <v>44633</v>
      </c>
      <c r="B5096" t="str">
        <f t="shared" si="489"/>
        <v>2022_03</v>
      </c>
      <c r="C5096" t="str">
        <f t="shared" si="485"/>
        <v>Mar</v>
      </c>
      <c r="D5096" t="str">
        <f t="shared" si="486"/>
        <v>2022_Mar</v>
      </c>
      <c r="E5096" s="12" t="str">
        <f t="shared" si="487"/>
        <v>13_Mar</v>
      </c>
      <c r="F5096" s="12" t="str">
        <f t="shared" si="488"/>
        <v>Mar-22</v>
      </c>
      <c r="G5096" s="12"/>
    </row>
    <row r="5097" spans="1:7">
      <c r="A5097" s="2">
        <f t="shared" si="490"/>
        <v>44634</v>
      </c>
      <c r="B5097" t="str">
        <f t="shared" si="489"/>
        <v>2022_03</v>
      </c>
      <c r="C5097" t="str">
        <f t="shared" si="485"/>
        <v>Mar</v>
      </c>
      <c r="D5097" t="str">
        <f t="shared" si="486"/>
        <v>2022_Mar</v>
      </c>
      <c r="E5097" s="12" t="str">
        <f t="shared" si="487"/>
        <v>14_Mar</v>
      </c>
      <c r="F5097" s="12" t="str">
        <f t="shared" si="488"/>
        <v>Mar-22</v>
      </c>
      <c r="G5097" s="12"/>
    </row>
    <row r="5098" spans="1:7">
      <c r="A5098" s="2">
        <f t="shared" si="490"/>
        <v>44635</v>
      </c>
      <c r="B5098" t="str">
        <f t="shared" si="489"/>
        <v>2022_03</v>
      </c>
      <c r="C5098" t="str">
        <f t="shared" si="485"/>
        <v>Mar</v>
      </c>
      <c r="D5098" t="str">
        <f t="shared" si="486"/>
        <v>2022_Mar</v>
      </c>
      <c r="E5098" s="12" t="str">
        <f t="shared" si="487"/>
        <v>15_Mar</v>
      </c>
      <c r="F5098" s="12" t="str">
        <f t="shared" si="488"/>
        <v>Mar-22</v>
      </c>
      <c r="G5098" s="12"/>
    </row>
    <row r="5099" spans="1:7">
      <c r="A5099" s="2">
        <f t="shared" si="490"/>
        <v>44636</v>
      </c>
      <c r="B5099" t="str">
        <f t="shared" si="489"/>
        <v>2022_03</v>
      </c>
      <c r="C5099" t="str">
        <f t="shared" si="485"/>
        <v>Mar</v>
      </c>
      <c r="D5099" t="str">
        <f t="shared" si="486"/>
        <v>2022_Mar</v>
      </c>
      <c r="E5099" s="12" t="str">
        <f t="shared" si="487"/>
        <v>16_Mar</v>
      </c>
      <c r="F5099" s="12" t="str">
        <f t="shared" si="488"/>
        <v>Mar-22</v>
      </c>
      <c r="G5099" s="12"/>
    </row>
    <row r="5100" spans="1:7">
      <c r="A5100" s="2">
        <f t="shared" si="490"/>
        <v>44637</v>
      </c>
      <c r="B5100" t="str">
        <f t="shared" si="489"/>
        <v>2022_03</v>
      </c>
      <c r="C5100" t="str">
        <f t="shared" si="485"/>
        <v>Mar</v>
      </c>
      <c r="D5100" t="str">
        <f t="shared" si="486"/>
        <v>2022_Mar</v>
      </c>
      <c r="E5100" s="12" t="str">
        <f t="shared" si="487"/>
        <v>17_Mar</v>
      </c>
      <c r="F5100" s="12" t="str">
        <f t="shared" si="488"/>
        <v>Mar-22</v>
      </c>
      <c r="G5100" s="12"/>
    </row>
    <row r="5101" spans="1:7">
      <c r="A5101" s="2">
        <f t="shared" si="490"/>
        <v>44638</v>
      </c>
      <c r="B5101" t="str">
        <f t="shared" si="489"/>
        <v>2022_03</v>
      </c>
      <c r="C5101" t="str">
        <f t="shared" si="485"/>
        <v>Mar</v>
      </c>
      <c r="D5101" t="str">
        <f t="shared" si="486"/>
        <v>2022_Mar</v>
      </c>
      <c r="E5101" s="12" t="str">
        <f t="shared" si="487"/>
        <v>18_Mar</v>
      </c>
      <c r="F5101" s="12" t="str">
        <f t="shared" si="488"/>
        <v>Mar-22</v>
      </c>
      <c r="G5101" s="12"/>
    </row>
    <row r="5102" spans="1:7">
      <c r="A5102" s="2">
        <f t="shared" si="490"/>
        <v>44639</v>
      </c>
      <c r="B5102" t="str">
        <f t="shared" si="489"/>
        <v>2022_03</v>
      </c>
      <c r="C5102" t="str">
        <f t="shared" si="485"/>
        <v>Mar</v>
      </c>
      <c r="D5102" t="str">
        <f t="shared" si="486"/>
        <v>2022_Mar</v>
      </c>
      <c r="E5102" s="12" t="str">
        <f t="shared" si="487"/>
        <v>19_Mar</v>
      </c>
      <c r="F5102" s="12" t="str">
        <f t="shared" si="488"/>
        <v>Mar-22</v>
      </c>
      <c r="G5102" s="12"/>
    </row>
    <row r="5103" spans="1:7">
      <c r="A5103" s="2">
        <f t="shared" si="490"/>
        <v>44640</v>
      </c>
      <c r="B5103" t="str">
        <f t="shared" si="489"/>
        <v>2022_03</v>
      </c>
      <c r="C5103" t="str">
        <f t="shared" si="485"/>
        <v>Mar</v>
      </c>
      <c r="D5103" t="str">
        <f t="shared" si="486"/>
        <v>2022_Mar</v>
      </c>
      <c r="E5103" s="12" t="str">
        <f t="shared" si="487"/>
        <v>20_Mar</v>
      </c>
      <c r="F5103" s="12" t="str">
        <f t="shared" si="488"/>
        <v>Mar-22</v>
      </c>
      <c r="G5103" s="12"/>
    </row>
    <row r="5104" spans="1:7">
      <c r="A5104" s="2">
        <f t="shared" si="490"/>
        <v>44641</v>
      </c>
      <c r="B5104" t="str">
        <f t="shared" si="489"/>
        <v>2022_03</v>
      </c>
      <c r="C5104" t="str">
        <f t="shared" si="485"/>
        <v>Mar</v>
      </c>
      <c r="D5104" t="str">
        <f t="shared" si="486"/>
        <v>2022_Mar</v>
      </c>
      <c r="E5104" s="12" t="str">
        <f t="shared" si="487"/>
        <v>21_Mar</v>
      </c>
      <c r="F5104" s="12" t="str">
        <f t="shared" si="488"/>
        <v>Mar-22</v>
      </c>
      <c r="G5104" s="12"/>
    </row>
    <row r="5105" spans="1:7">
      <c r="A5105" s="2">
        <f t="shared" si="490"/>
        <v>44642</v>
      </c>
      <c r="B5105" t="str">
        <f t="shared" si="489"/>
        <v>2022_03</v>
      </c>
      <c r="C5105" t="str">
        <f t="shared" si="485"/>
        <v>Mar</v>
      </c>
      <c r="D5105" t="str">
        <f t="shared" si="486"/>
        <v>2022_Mar</v>
      </c>
      <c r="E5105" s="12" t="str">
        <f t="shared" si="487"/>
        <v>22_Mar</v>
      </c>
      <c r="F5105" s="12" t="str">
        <f t="shared" si="488"/>
        <v>Mar-22</v>
      </c>
      <c r="G5105" s="12"/>
    </row>
    <row r="5106" spans="1:7">
      <c r="A5106" s="2">
        <f t="shared" si="490"/>
        <v>44643</v>
      </c>
      <c r="B5106" t="str">
        <f t="shared" si="489"/>
        <v>2022_03</v>
      </c>
      <c r="C5106" t="str">
        <f t="shared" si="485"/>
        <v>Mar</v>
      </c>
      <c r="D5106" t="str">
        <f t="shared" si="486"/>
        <v>2022_Mar</v>
      </c>
      <c r="E5106" s="12" t="str">
        <f t="shared" si="487"/>
        <v>23_Mar</v>
      </c>
      <c r="F5106" s="12" t="str">
        <f t="shared" si="488"/>
        <v>Mar-22</v>
      </c>
      <c r="G5106" s="12"/>
    </row>
    <row r="5107" spans="1:7">
      <c r="A5107" s="2">
        <f t="shared" si="490"/>
        <v>44644</v>
      </c>
      <c r="B5107" t="str">
        <f t="shared" si="489"/>
        <v>2022_03</v>
      </c>
      <c r="C5107" t="str">
        <f t="shared" si="485"/>
        <v>Mar</v>
      </c>
      <c r="D5107" t="str">
        <f t="shared" si="486"/>
        <v>2022_Mar</v>
      </c>
      <c r="E5107" s="12" t="str">
        <f t="shared" si="487"/>
        <v>24_Mar</v>
      </c>
      <c r="F5107" s="12" t="str">
        <f t="shared" si="488"/>
        <v>Mar-22</v>
      </c>
      <c r="G5107" s="12"/>
    </row>
    <row r="5108" spans="1:7">
      <c r="A5108" s="2">
        <f t="shared" si="490"/>
        <v>44645</v>
      </c>
      <c r="B5108" t="str">
        <f t="shared" si="489"/>
        <v>2022_03</v>
      </c>
      <c r="C5108" t="str">
        <f t="shared" si="485"/>
        <v>Mar</v>
      </c>
      <c r="D5108" t="str">
        <f t="shared" si="486"/>
        <v>2022_Mar</v>
      </c>
      <c r="E5108" s="12" t="str">
        <f t="shared" si="487"/>
        <v>25_Mar</v>
      </c>
      <c r="F5108" s="12" t="str">
        <f t="shared" si="488"/>
        <v>Mar-22</v>
      </c>
      <c r="G5108" s="12"/>
    </row>
    <row r="5109" spans="1:7">
      <c r="A5109" s="2">
        <f t="shared" si="490"/>
        <v>44646</v>
      </c>
      <c r="B5109" t="str">
        <f t="shared" si="489"/>
        <v>2022_03</v>
      </c>
      <c r="C5109" t="str">
        <f t="shared" si="485"/>
        <v>Mar</v>
      </c>
      <c r="D5109" t="str">
        <f t="shared" si="486"/>
        <v>2022_Mar</v>
      </c>
      <c r="E5109" s="12" t="str">
        <f t="shared" si="487"/>
        <v>26_Mar</v>
      </c>
      <c r="F5109" s="12" t="str">
        <f t="shared" si="488"/>
        <v>Mar-22</v>
      </c>
      <c r="G5109" s="12"/>
    </row>
    <row r="5110" spans="1:7">
      <c r="A5110" s="2">
        <f t="shared" si="490"/>
        <v>44647</v>
      </c>
      <c r="B5110" t="str">
        <f t="shared" si="489"/>
        <v>2022_03</v>
      </c>
      <c r="C5110" t="str">
        <f t="shared" si="485"/>
        <v>Mar</v>
      </c>
      <c r="D5110" t="str">
        <f t="shared" si="486"/>
        <v>2022_Mar</v>
      </c>
      <c r="E5110" s="12" t="str">
        <f t="shared" si="487"/>
        <v>27_Mar</v>
      </c>
      <c r="F5110" s="12" t="str">
        <f t="shared" si="488"/>
        <v>Mar-22</v>
      </c>
      <c r="G5110" s="12"/>
    </row>
    <row r="5111" spans="1:7">
      <c r="A5111" s="2">
        <f t="shared" si="490"/>
        <v>44648</v>
      </c>
      <c r="B5111" t="str">
        <f t="shared" si="489"/>
        <v>2022_03</v>
      </c>
      <c r="C5111" t="str">
        <f t="shared" si="485"/>
        <v>Mar</v>
      </c>
      <c r="D5111" t="str">
        <f t="shared" si="486"/>
        <v>2022_Mar</v>
      </c>
      <c r="E5111" s="12" t="str">
        <f t="shared" si="487"/>
        <v>28_Mar</v>
      </c>
      <c r="F5111" s="12" t="str">
        <f t="shared" si="488"/>
        <v>Mar-22</v>
      </c>
      <c r="G5111" s="12"/>
    </row>
    <row r="5112" spans="1:7">
      <c r="A5112" s="2">
        <f t="shared" si="490"/>
        <v>44649</v>
      </c>
      <c r="B5112" t="str">
        <f t="shared" si="489"/>
        <v>2022_03</v>
      </c>
      <c r="C5112" t="str">
        <f t="shared" si="485"/>
        <v>Mar</v>
      </c>
      <c r="D5112" t="str">
        <f t="shared" si="486"/>
        <v>2022_Mar</v>
      </c>
      <c r="E5112" s="12" t="str">
        <f t="shared" si="487"/>
        <v>29_Mar</v>
      </c>
      <c r="F5112" s="12" t="str">
        <f t="shared" si="488"/>
        <v>Mar-22</v>
      </c>
      <c r="G5112" s="12"/>
    </row>
    <row r="5113" spans="1:7">
      <c r="A5113" s="2">
        <f t="shared" si="490"/>
        <v>44650</v>
      </c>
      <c r="B5113" t="str">
        <f t="shared" si="489"/>
        <v>2022_03</v>
      </c>
      <c r="C5113" t="str">
        <f t="shared" si="485"/>
        <v>Mar</v>
      </c>
      <c r="D5113" t="str">
        <f t="shared" si="486"/>
        <v>2022_Mar</v>
      </c>
      <c r="E5113" s="12" t="str">
        <f t="shared" si="487"/>
        <v>30_Mar</v>
      </c>
      <c r="F5113" s="12" t="str">
        <f t="shared" si="488"/>
        <v>Mar-22</v>
      </c>
      <c r="G5113" s="12"/>
    </row>
    <row r="5114" spans="1:7">
      <c r="A5114" s="2">
        <f t="shared" si="490"/>
        <v>44651</v>
      </c>
      <c r="B5114" t="str">
        <f t="shared" si="489"/>
        <v>2022_03</v>
      </c>
      <c r="C5114" t="str">
        <f t="shared" si="485"/>
        <v>Mar</v>
      </c>
      <c r="D5114" t="str">
        <f t="shared" si="486"/>
        <v>2022_Mar</v>
      </c>
      <c r="E5114" s="12" t="str">
        <f t="shared" si="487"/>
        <v>31_Mar</v>
      </c>
      <c r="F5114" s="12" t="str">
        <f t="shared" si="488"/>
        <v>Mar-22</v>
      </c>
      <c r="G5114" s="12"/>
    </row>
    <row r="5115" spans="1:7">
      <c r="A5115" s="2">
        <f t="shared" si="490"/>
        <v>44652</v>
      </c>
      <c r="B5115" t="str">
        <f t="shared" si="489"/>
        <v>2022_04</v>
      </c>
      <c r="C5115" t="str">
        <f t="shared" si="485"/>
        <v>Apr</v>
      </c>
      <c r="D5115" t="str">
        <f t="shared" si="486"/>
        <v>2022_Apr</v>
      </c>
      <c r="E5115" s="12" t="str">
        <f t="shared" si="487"/>
        <v>01_Apr</v>
      </c>
      <c r="F5115" s="12" t="str">
        <f t="shared" si="488"/>
        <v>Apr-22</v>
      </c>
      <c r="G5115" s="12"/>
    </row>
    <row r="5116" spans="1:7">
      <c r="A5116" s="2">
        <f t="shared" si="490"/>
        <v>44653</v>
      </c>
      <c r="B5116" t="str">
        <f t="shared" si="489"/>
        <v>2022_04</v>
      </c>
      <c r="C5116" t="str">
        <f t="shared" si="485"/>
        <v>Apr</v>
      </c>
      <c r="D5116" t="str">
        <f t="shared" si="486"/>
        <v>2022_Apr</v>
      </c>
      <c r="E5116" s="12" t="str">
        <f t="shared" si="487"/>
        <v>02_Apr</v>
      </c>
      <c r="F5116" s="12" t="str">
        <f t="shared" si="488"/>
        <v>Apr-22</v>
      </c>
      <c r="G5116" s="12"/>
    </row>
    <row r="5117" spans="1:7">
      <c r="A5117" s="2">
        <f t="shared" si="490"/>
        <v>44654</v>
      </c>
      <c r="B5117" t="str">
        <f t="shared" si="489"/>
        <v>2022_04</v>
      </c>
      <c r="C5117" t="str">
        <f t="shared" si="485"/>
        <v>Apr</v>
      </c>
      <c r="D5117" t="str">
        <f t="shared" si="486"/>
        <v>2022_Apr</v>
      </c>
      <c r="E5117" s="12" t="str">
        <f t="shared" si="487"/>
        <v>03_Apr</v>
      </c>
      <c r="F5117" s="12" t="str">
        <f t="shared" si="488"/>
        <v>Apr-22</v>
      </c>
      <c r="G5117" s="12"/>
    </row>
    <row r="5118" spans="1:7">
      <c r="A5118" s="2">
        <f t="shared" si="490"/>
        <v>44655</v>
      </c>
      <c r="B5118" t="str">
        <f t="shared" si="489"/>
        <v>2022_04</v>
      </c>
      <c r="C5118" t="str">
        <f t="shared" si="485"/>
        <v>Apr</v>
      </c>
      <c r="D5118" t="str">
        <f t="shared" si="486"/>
        <v>2022_Apr</v>
      </c>
      <c r="E5118" s="12" t="str">
        <f t="shared" si="487"/>
        <v>04_Apr</v>
      </c>
      <c r="F5118" s="12" t="str">
        <f t="shared" si="488"/>
        <v>Apr-22</v>
      </c>
      <c r="G5118" s="12"/>
    </row>
    <row r="5119" spans="1:7">
      <c r="A5119" s="2">
        <f t="shared" si="490"/>
        <v>44656</v>
      </c>
      <c r="B5119" t="str">
        <f t="shared" si="489"/>
        <v>2022_04</v>
      </c>
      <c r="C5119" t="str">
        <f t="shared" si="485"/>
        <v>Apr</v>
      </c>
      <c r="D5119" t="str">
        <f t="shared" si="486"/>
        <v>2022_Apr</v>
      </c>
      <c r="E5119" s="12" t="str">
        <f t="shared" si="487"/>
        <v>05_Apr</v>
      </c>
      <c r="F5119" s="12" t="str">
        <f t="shared" si="488"/>
        <v>Apr-22</v>
      </c>
      <c r="G5119" s="12"/>
    </row>
    <row r="5120" spans="1:7">
      <c r="A5120" s="2">
        <f t="shared" si="490"/>
        <v>44657</v>
      </c>
      <c r="B5120" t="str">
        <f t="shared" si="489"/>
        <v>2022_04</v>
      </c>
      <c r="C5120" t="str">
        <f t="shared" si="485"/>
        <v>Apr</v>
      </c>
      <c r="D5120" t="str">
        <f t="shared" si="486"/>
        <v>2022_Apr</v>
      </c>
      <c r="E5120" s="12" t="str">
        <f t="shared" si="487"/>
        <v>06_Apr</v>
      </c>
      <c r="F5120" s="12" t="str">
        <f t="shared" si="488"/>
        <v>Apr-22</v>
      </c>
      <c r="G5120" s="12"/>
    </row>
    <row r="5121" spans="1:7">
      <c r="A5121" s="2">
        <f t="shared" si="490"/>
        <v>44658</v>
      </c>
      <c r="B5121" t="str">
        <f t="shared" si="489"/>
        <v>2022_04</v>
      </c>
      <c r="C5121" t="str">
        <f t="shared" si="485"/>
        <v>Apr</v>
      </c>
      <c r="D5121" t="str">
        <f t="shared" si="486"/>
        <v>2022_Apr</v>
      </c>
      <c r="E5121" s="12" t="str">
        <f t="shared" si="487"/>
        <v>07_Apr</v>
      </c>
      <c r="F5121" s="12" t="str">
        <f t="shared" si="488"/>
        <v>Apr-22</v>
      </c>
      <c r="G5121" s="12"/>
    </row>
    <row r="5122" spans="1:7">
      <c r="A5122" s="2">
        <f t="shared" si="490"/>
        <v>44659</v>
      </c>
      <c r="B5122" t="str">
        <f t="shared" si="489"/>
        <v>2022_04</v>
      </c>
      <c r="C5122" t="str">
        <f t="shared" ref="C5122:C5185" si="491">VLOOKUP(TEXT(MONTH(A5122),"00"),$H$2:$I$13,2,FALSE)</f>
        <v>Apr</v>
      </c>
      <c r="D5122" t="str">
        <f t="shared" si="486"/>
        <v>2022_Apr</v>
      </c>
      <c r="E5122" s="12" t="str">
        <f t="shared" si="487"/>
        <v>08_Apr</v>
      </c>
      <c r="F5122" s="12" t="str">
        <f t="shared" si="488"/>
        <v>Apr-22</v>
      </c>
      <c r="G5122" s="12"/>
    </row>
    <row r="5123" spans="1:7">
      <c r="A5123" s="2">
        <f t="shared" si="490"/>
        <v>44660</v>
      </c>
      <c r="B5123" t="str">
        <f t="shared" si="489"/>
        <v>2022_04</v>
      </c>
      <c r="C5123" t="str">
        <f t="shared" si="491"/>
        <v>Apr</v>
      </c>
      <c r="D5123" t="str">
        <f t="shared" ref="D5123:D5186" si="492">TEXT(YEAR(A5123),"0000")&amp;"_"&amp;C5123</f>
        <v>2022_Apr</v>
      </c>
      <c r="E5123" s="12" t="str">
        <f t="shared" ref="E5123:E5186" si="493">VLOOKUP(DAY(A5123),$G$2:$H$32,2,FALSE)&amp;"_"&amp;C5123</f>
        <v>09_Apr</v>
      </c>
      <c r="F5123" s="12" t="str">
        <f t="shared" si="488"/>
        <v>Apr-22</v>
      </c>
      <c r="G5123" s="12"/>
    </row>
    <row r="5124" spans="1:7">
      <c r="A5124" s="2">
        <f t="shared" si="490"/>
        <v>44661</v>
      </c>
      <c r="B5124" t="str">
        <f t="shared" si="489"/>
        <v>2022_04</v>
      </c>
      <c r="C5124" t="str">
        <f t="shared" si="491"/>
        <v>Apr</v>
      </c>
      <c r="D5124" t="str">
        <f t="shared" si="492"/>
        <v>2022_Apr</v>
      </c>
      <c r="E5124" s="12" t="str">
        <f t="shared" si="493"/>
        <v>10_Apr</v>
      </c>
      <c r="F5124" s="12" t="str">
        <f t="shared" ref="F5124:F5187" si="494">C5124&amp;"-"&amp;RIGHT(YEAR(A5124),2)</f>
        <v>Apr-22</v>
      </c>
      <c r="G5124" s="12"/>
    </row>
    <row r="5125" spans="1:7">
      <c r="A5125" s="2">
        <f t="shared" si="490"/>
        <v>44662</v>
      </c>
      <c r="B5125" t="str">
        <f t="shared" si="489"/>
        <v>2022_04</v>
      </c>
      <c r="C5125" t="str">
        <f t="shared" si="491"/>
        <v>Apr</v>
      </c>
      <c r="D5125" t="str">
        <f t="shared" si="492"/>
        <v>2022_Apr</v>
      </c>
      <c r="E5125" s="12" t="str">
        <f t="shared" si="493"/>
        <v>11_Apr</v>
      </c>
      <c r="F5125" s="12" t="str">
        <f t="shared" si="494"/>
        <v>Apr-22</v>
      </c>
      <c r="G5125" s="12"/>
    </row>
    <row r="5126" spans="1:7">
      <c r="A5126" s="2">
        <f t="shared" si="490"/>
        <v>44663</v>
      </c>
      <c r="B5126" t="str">
        <f t="shared" si="489"/>
        <v>2022_04</v>
      </c>
      <c r="C5126" t="str">
        <f t="shared" si="491"/>
        <v>Apr</v>
      </c>
      <c r="D5126" t="str">
        <f t="shared" si="492"/>
        <v>2022_Apr</v>
      </c>
      <c r="E5126" s="12" t="str">
        <f t="shared" si="493"/>
        <v>12_Apr</v>
      </c>
      <c r="F5126" s="12" t="str">
        <f t="shared" si="494"/>
        <v>Apr-22</v>
      </c>
      <c r="G5126" s="12"/>
    </row>
    <row r="5127" spans="1:7">
      <c r="A5127" s="2">
        <f t="shared" si="490"/>
        <v>44664</v>
      </c>
      <c r="B5127" t="str">
        <f t="shared" si="489"/>
        <v>2022_04</v>
      </c>
      <c r="C5127" t="str">
        <f t="shared" si="491"/>
        <v>Apr</v>
      </c>
      <c r="D5127" t="str">
        <f t="shared" si="492"/>
        <v>2022_Apr</v>
      </c>
      <c r="E5127" s="12" t="str">
        <f t="shared" si="493"/>
        <v>13_Apr</v>
      </c>
      <c r="F5127" s="12" t="str">
        <f t="shared" si="494"/>
        <v>Apr-22</v>
      </c>
      <c r="G5127" s="12"/>
    </row>
    <row r="5128" spans="1:7">
      <c r="A5128" s="2">
        <f t="shared" si="490"/>
        <v>44665</v>
      </c>
      <c r="B5128" t="str">
        <f t="shared" si="489"/>
        <v>2022_04</v>
      </c>
      <c r="C5128" t="str">
        <f t="shared" si="491"/>
        <v>Apr</v>
      </c>
      <c r="D5128" t="str">
        <f t="shared" si="492"/>
        <v>2022_Apr</v>
      </c>
      <c r="E5128" s="12" t="str">
        <f t="shared" si="493"/>
        <v>14_Apr</v>
      </c>
      <c r="F5128" s="12" t="str">
        <f t="shared" si="494"/>
        <v>Apr-22</v>
      </c>
      <c r="G5128" s="12"/>
    </row>
    <row r="5129" spans="1:7">
      <c r="A5129" s="2">
        <f t="shared" si="490"/>
        <v>44666</v>
      </c>
      <c r="B5129" t="str">
        <f t="shared" si="489"/>
        <v>2022_04</v>
      </c>
      <c r="C5129" t="str">
        <f t="shared" si="491"/>
        <v>Apr</v>
      </c>
      <c r="D5129" t="str">
        <f t="shared" si="492"/>
        <v>2022_Apr</v>
      </c>
      <c r="E5129" s="12" t="str">
        <f t="shared" si="493"/>
        <v>15_Apr</v>
      </c>
      <c r="F5129" s="12" t="str">
        <f t="shared" si="494"/>
        <v>Apr-22</v>
      </c>
      <c r="G5129" s="12"/>
    </row>
    <row r="5130" spans="1:7">
      <c r="A5130" s="2">
        <f t="shared" si="490"/>
        <v>44667</v>
      </c>
      <c r="B5130" t="str">
        <f t="shared" si="489"/>
        <v>2022_04</v>
      </c>
      <c r="C5130" t="str">
        <f t="shared" si="491"/>
        <v>Apr</v>
      </c>
      <c r="D5130" t="str">
        <f t="shared" si="492"/>
        <v>2022_Apr</v>
      </c>
      <c r="E5130" s="12" t="str">
        <f t="shared" si="493"/>
        <v>16_Apr</v>
      </c>
      <c r="F5130" s="12" t="str">
        <f t="shared" si="494"/>
        <v>Apr-22</v>
      </c>
      <c r="G5130" s="12"/>
    </row>
    <row r="5131" spans="1:7">
      <c r="A5131" s="2">
        <f t="shared" si="490"/>
        <v>44668</v>
      </c>
      <c r="B5131" t="str">
        <f t="shared" ref="B5131:B5194" si="495">TEXT(YEAR(A5131),"0000")&amp;"_"&amp;TEXT(MONTH(A5131),"00")</f>
        <v>2022_04</v>
      </c>
      <c r="C5131" t="str">
        <f t="shared" si="491"/>
        <v>Apr</v>
      </c>
      <c r="D5131" t="str">
        <f t="shared" si="492"/>
        <v>2022_Apr</v>
      </c>
      <c r="E5131" s="12" t="str">
        <f t="shared" si="493"/>
        <v>17_Apr</v>
      </c>
      <c r="F5131" s="12" t="str">
        <f t="shared" si="494"/>
        <v>Apr-22</v>
      </c>
      <c r="G5131" s="12"/>
    </row>
    <row r="5132" spans="1:7">
      <c r="A5132" s="2">
        <f t="shared" ref="A5132:A5195" si="496">A5131+1</f>
        <v>44669</v>
      </c>
      <c r="B5132" t="str">
        <f t="shared" si="495"/>
        <v>2022_04</v>
      </c>
      <c r="C5132" t="str">
        <f t="shared" si="491"/>
        <v>Apr</v>
      </c>
      <c r="D5132" t="str">
        <f t="shared" si="492"/>
        <v>2022_Apr</v>
      </c>
      <c r="E5132" s="12" t="str">
        <f t="shared" si="493"/>
        <v>18_Apr</v>
      </c>
      <c r="F5132" s="12" t="str">
        <f t="shared" si="494"/>
        <v>Apr-22</v>
      </c>
      <c r="G5132" s="12"/>
    </row>
    <row r="5133" spans="1:7">
      <c r="A5133" s="2">
        <f t="shared" si="496"/>
        <v>44670</v>
      </c>
      <c r="B5133" t="str">
        <f t="shared" si="495"/>
        <v>2022_04</v>
      </c>
      <c r="C5133" t="str">
        <f t="shared" si="491"/>
        <v>Apr</v>
      </c>
      <c r="D5133" t="str">
        <f t="shared" si="492"/>
        <v>2022_Apr</v>
      </c>
      <c r="E5133" s="12" t="str">
        <f t="shared" si="493"/>
        <v>19_Apr</v>
      </c>
      <c r="F5133" s="12" t="str">
        <f t="shared" si="494"/>
        <v>Apr-22</v>
      </c>
      <c r="G5133" s="12"/>
    </row>
    <row r="5134" spans="1:7">
      <c r="A5134" s="2">
        <f t="shared" si="496"/>
        <v>44671</v>
      </c>
      <c r="B5134" t="str">
        <f t="shared" si="495"/>
        <v>2022_04</v>
      </c>
      <c r="C5134" t="str">
        <f t="shared" si="491"/>
        <v>Apr</v>
      </c>
      <c r="D5134" t="str">
        <f t="shared" si="492"/>
        <v>2022_Apr</v>
      </c>
      <c r="E5134" s="12" t="str">
        <f t="shared" si="493"/>
        <v>20_Apr</v>
      </c>
      <c r="F5134" s="12" t="str">
        <f t="shared" si="494"/>
        <v>Apr-22</v>
      </c>
      <c r="G5134" s="12"/>
    </row>
    <row r="5135" spans="1:7">
      <c r="A5135" s="2">
        <f t="shared" si="496"/>
        <v>44672</v>
      </c>
      <c r="B5135" t="str">
        <f t="shared" si="495"/>
        <v>2022_04</v>
      </c>
      <c r="C5135" t="str">
        <f t="shared" si="491"/>
        <v>Apr</v>
      </c>
      <c r="D5135" t="str">
        <f t="shared" si="492"/>
        <v>2022_Apr</v>
      </c>
      <c r="E5135" s="12" t="str">
        <f t="shared" si="493"/>
        <v>21_Apr</v>
      </c>
      <c r="F5135" s="12" t="str">
        <f t="shared" si="494"/>
        <v>Apr-22</v>
      </c>
      <c r="G5135" s="12"/>
    </row>
    <row r="5136" spans="1:7">
      <c r="A5136" s="2">
        <f t="shared" si="496"/>
        <v>44673</v>
      </c>
      <c r="B5136" t="str">
        <f t="shared" si="495"/>
        <v>2022_04</v>
      </c>
      <c r="C5136" t="str">
        <f t="shared" si="491"/>
        <v>Apr</v>
      </c>
      <c r="D5136" t="str">
        <f t="shared" si="492"/>
        <v>2022_Apr</v>
      </c>
      <c r="E5136" s="12" t="str">
        <f t="shared" si="493"/>
        <v>22_Apr</v>
      </c>
      <c r="F5136" s="12" t="str">
        <f t="shared" si="494"/>
        <v>Apr-22</v>
      </c>
      <c r="G5136" s="12"/>
    </row>
    <row r="5137" spans="1:7">
      <c r="A5137" s="2">
        <f t="shared" si="496"/>
        <v>44674</v>
      </c>
      <c r="B5137" t="str">
        <f t="shared" si="495"/>
        <v>2022_04</v>
      </c>
      <c r="C5137" t="str">
        <f t="shared" si="491"/>
        <v>Apr</v>
      </c>
      <c r="D5137" t="str">
        <f t="shared" si="492"/>
        <v>2022_Apr</v>
      </c>
      <c r="E5137" s="12" t="str">
        <f t="shared" si="493"/>
        <v>23_Apr</v>
      </c>
      <c r="F5137" s="12" t="str">
        <f t="shared" si="494"/>
        <v>Apr-22</v>
      </c>
      <c r="G5137" s="12"/>
    </row>
    <row r="5138" spans="1:7">
      <c r="A5138" s="2">
        <f t="shared" si="496"/>
        <v>44675</v>
      </c>
      <c r="B5138" t="str">
        <f t="shared" si="495"/>
        <v>2022_04</v>
      </c>
      <c r="C5138" t="str">
        <f t="shared" si="491"/>
        <v>Apr</v>
      </c>
      <c r="D5138" t="str">
        <f t="shared" si="492"/>
        <v>2022_Apr</v>
      </c>
      <c r="E5138" s="12" t="str">
        <f t="shared" si="493"/>
        <v>24_Apr</v>
      </c>
      <c r="F5138" s="12" t="str">
        <f t="shared" si="494"/>
        <v>Apr-22</v>
      </c>
      <c r="G5138" s="12"/>
    </row>
    <row r="5139" spans="1:7">
      <c r="A5139" s="2">
        <f t="shared" si="496"/>
        <v>44676</v>
      </c>
      <c r="B5139" t="str">
        <f t="shared" si="495"/>
        <v>2022_04</v>
      </c>
      <c r="C5139" t="str">
        <f t="shared" si="491"/>
        <v>Apr</v>
      </c>
      <c r="D5139" t="str">
        <f t="shared" si="492"/>
        <v>2022_Apr</v>
      </c>
      <c r="E5139" s="12" t="str">
        <f t="shared" si="493"/>
        <v>25_Apr</v>
      </c>
      <c r="F5139" s="12" t="str">
        <f t="shared" si="494"/>
        <v>Apr-22</v>
      </c>
      <c r="G5139" s="12"/>
    </row>
    <row r="5140" spans="1:7">
      <c r="A5140" s="2">
        <f t="shared" si="496"/>
        <v>44677</v>
      </c>
      <c r="B5140" t="str">
        <f t="shared" si="495"/>
        <v>2022_04</v>
      </c>
      <c r="C5140" t="str">
        <f t="shared" si="491"/>
        <v>Apr</v>
      </c>
      <c r="D5140" t="str">
        <f t="shared" si="492"/>
        <v>2022_Apr</v>
      </c>
      <c r="E5140" s="12" t="str">
        <f t="shared" si="493"/>
        <v>26_Apr</v>
      </c>
      <c r="F5140" s="12" t="str">
        <f t="shared" si="494"/>
        <v>Apr-22</v>
      </c>
      <c r="G5140" s="12"/>
    </row>
    <row r="5141" spans="1:7">
      <c r="A5141" s="2">
        <f t="shared" si="496"/>
        <v>44678</v>
      </c>
      <c r="B5141" t="str">
        <f t="shared" si="495"/>
        <v>2022_04</v>
      </c>
      <c r="C5141" t="str">
        <f t="shared" si="491"/>
        <v>Apr</v>
      </c>
      <c r="D5141" t="str">
        <f t="shared" si="492"/>
        <v>2022_Apr</v>
      </c>
      <c r="E5141" s="12" t="str">
        <f t="shared" si="493"/>
        <v>27_Apr</v>
      </c>
      <c r="F5141" s="12" t="str">
        <f t="shared" si="494"/>
        <v>Apr-22</v>
      </c>
      <c r="G5141" s="12"/>
    </row>
    <row r="5142" spans="1:7">
      <c r="A5142" s="2">
        <f t="shared" si="496"/>
        <v>44679</v>
      </c>
      <c r="B5142" t="str">
        <f t="shared" si="495"/>
        <v>2022_04</v>
      </c>
      <c r="C5142" t="str">
        <f t="shared" si="491"/>
        <v>Apr</v>
      </c>
      <c r="D5142" t="str">
        <f t="shared" si="492"/>
        <v>2022_Apr</v>
      </c>
      <c r="E5142" s="12" t="str">
        <f t="shared" si="493"/>
        <v>28_Apr</v>
      </c>
      <c r="F5142" s="12" t="str">
        <f t="shared" si="494"/>
        <v>Apr-22</v>
      </c>
      <c r="G5142" s="12"/>
    </row>
    <row r="5143" spans="1:7">
      <c r="A5143" s="2">
        <f t="shared" si="496"/>
        <v>44680</v>
      </c>
      <c r="B5143" t="str">
        <f t="shared" si="495"/>
        <v>2022_04</v>
      </c>
      <c r="C5143" t="str">
        <f t="shared" si="491"/>
        <v>Apr</v>
      </c>
      <c r="D5143" t="str">
        <f t="shared" si="492"/>
        <v>2022_Apr</v>
      </c>
      <c r="E5143" s="12" t="str">
        <f t="shared" si="493"/>
        <v>29_Apr</v>
      </c>
      <c r="F5143" s="12" t="str">
        <f t="shared" si="494"/>
        <v>Apr-22</v>
      </c>
      <c r="G5143" s="12"/>
    </row>
    <row r="5144" spans="1:7">
      <c r="A5144" s="2">
        <f t="shared" si="496"/>
        <v>44681</v>
      </c>
      <c r="B5144" t="str">
        <f t="shared" si="495"/>
        <v>2022_04</v>
      </c>
      <c r="C5144" t="str">
        <f t="shared" si="491"/>
        <v>Apr</v>
      </c>
      <c r="D5144" t="str">
        <f t="shared" si="492"/>
        <v>2022_Apr</v>
      </c>
      <c r="E5144" s="12" t="str">
        <f t="shared" si="493"/>
        <v>30_Apr</v>
      </c>
      <c r="F5144" s="12" t="str">
        <f t="shared" si="494"/>
        <v>Apr-22</v>
      </c>
      <c r="G5144" s="12"/>
    </row>
    <row r="5145" spans="1:7">
      <c r="A5145" s="2">
        <f t="shared" si="496"/>
        <v>44682</v>
      </c>
      <c r="B5145" t="str">
        <f t="shared" si="495"/>
        <v>2022_05</v>
      </c>
      <c r="C5145" t="str">
        <f t="shared" si="491"/>
        <v>May</v>
      </c>
      <c r="D5145" t="str">
        <f t="shared" si="492"/>
        <v>2022_May</v>
      </c>
      <c r="E5145" s="12" t="str">
        <f t="shared" si="493"/>
        <v>01_May</v>
      </c>
      <c r="F5145" s="12" t="str">
        <f t="shared" si="494"/>
        <v>May-22</v>
      </c>
      <c r="G5145" s="12"/>
    </row>
    <row r="5146" spans="1:7">
      <c r="A5146" s="2">
        <f t="shared" si="496"/>
        <v>44683</v>
      </c>
      <c r="B5146" t="str">
        <f t="shared" si="495"/>
        <v>2022_05</v>
      </c>
      <c r="C5146" t="str">
        <f t="shared" si="491"/>
        <v>May</v>
      </c>
      <c r="D5146" t="str">
        <f t="shared" si="492"/>
        <v>2022_May</v>
      </c>
      <c r="E5146" s="12" t="str">
        <f t="shared" si="493"/>
        <v>02_May</v>
      </c>
      <c r="F5146" s="12" t="str">
        <f t="shared" si="494"/>
        <v>May-22</v>
      </c>
      <c r="G5146" s="12"/>
    </row>
    <row r="5147" spans="1:7">
      <c r="A5147" s="2">
        <f t="shared" si="496"/>
        <v>44684</v>
      </c>
      <c r="B5147" t="str">
        <f t="shared" si="495"/>
        <v>2022_05</v>
      </c>
      <c r="C5147" t="str">
        <f t="shared" si="491"/>
        <v>May</v>
      </c>
      <c r="D5147" t="str">
        <f t="shared" si="492"/>
        <v>2022_May</v>
      </c>
      <c r="E5147" s="12" t="str">
        <f t="shared" si="493"/>
        <v>03_May</v>
      </c>
      <c r="F5147" s="12" t="str">
        <f t="shared" si="494"/>
        <v>May-22</v>
      </c>
      <c r="G5147" s="12"/>
    </row>
    <row r="5148" spans="1:7">
      <c r="A5148" s="2">
        <f t="shared" si="496"/>
        <v>44685</v>
      </c>
      <c r="B5148" t="str">
        <f t="shared" si="495"/>
        <v>2022_05</v>
      </c>
      <c r="C5148" t="str">
        <f t="shared" si="491"/>
        <v>May</v>
      </c>
      <c r="D5148" t="str">
        <f t="shared" si="492"/>
        <v>2022_May</v>
      </c>
      <c r="E5148" s="12" t="str">
        <f t="shared" si="493"/>
        <v>04_May</v>
      </c>
      <c r="F5148" s="12" t="str">
        <f t="shared" si="494"/>
        <v>May-22</v>
      </c>
      <c r="G5148" s="12"/>
    </row>
    <row r="5149" spans="1:7">
      <c r="A5149" s="2">
        <f t="shared" si="496"/>
        <v>44686</v>
      </c>
      <c r="B5149" t="str">
        <f t="shared" si="495"/>
        <v>2022_05</v>
      </c>
      <c r="C5149" t="str">
        <f t="shared" si="491"/>
        <v>May</v>
      </c>
      <c r="D5149" t="str">
        <f t="shared" si="492"/>
        <v>2022_May</v>
      </c>
      <c r="E5149" s="12" t="str">
        <f t="shared" si="493"/>
        <v>05_May</v>
      </c>
      <c r="F5149" s="12" t="str">
        <f t="shared" si="494"/>
        <v>May-22</v>
      </c>
      <c r="G5149" s="12"/>
    </row>
    <row r="5150" spans="1:7">
      <c r="A5150" s="2">
        <f t="shared" si="496"/>
        <v>44687</v>
      </c>
      <c r="B5150" t="str">
        <f t="shared" si="495"/>
        <v>2022_05</v>
      </c>
      <c r="C5150" t="str">
        <f t="shared" si="491"/>
        <v>May</v>
      </c>
      <c r="D5150" t="str">
        <f t="shared" si="492"/>
        <v>2022_May</v>
      </c>
      <c r="E5150" s="12" t="str">
        <f t="shared" si="493"/>
        <v>06_May</v>
      </c>
      <c r="F5150" s="12" t="str">
        <f t="shared" si="494"/>
        <v>May-22</v>
      </c>
      <c r="G5150" s="12"/>
    </row>
    <row r="5151" spans="1:7">
      <c r="A5151" s="2">
        <f t="shared" si="496"/>
        <v>44688</v>
      </c>
      <c r="B5151" t="str">
        <f t="shared" si="495"/>
        <v>2022_05</v>
      </c>
      <c r="C5151" t="str">
        <f t="shared" si="491"/>
        <v>May</v>
      </c>
      <c r="D5151" t="str">
        <f t="shared" si="492"/>
        <v>2022_May</v>
      </c>
      <c r="E5151" s="12" t="str">
        <f t="shared" si="493"/>
        <v>07_May</v>
      </c>
      <c r="F5151" s="12" t="str">
        <f t="shared" si="494"/>
        <v>May-22</v>
      </c>
      <c r="G5151" s="12"/>
    </row>
    <row r="5152" spans="1:7">
      <c r="A5152" s="2">
        <f t="shared" si="496"/>
        <v>44689</v>
      </c>
      <c r="B5152" t="str">
        <f t="shared" si="495"/>
        <v>2022_05</v>
      </c>
      <c r="C5152" t="str">
        <f t="shared" si="491"/>
        <v>May</v>
      </c>
      <c r="D5152" t="str">
        <f t="shared" si="492"/>
        <v>2022_May</v>
      </c>
      <c r="E5152" s="12" t="str">
        <f t="shared" si="493"/>
        <v>08_May</v>
      </c>
      <c r="F5152" s="12" t="str">
        <f t="shared" si="494"/>
        <v>May-22</v>
      </c>
      <c r="G5152" s="12"/>
    </row>
    <row r="5153" spans="1:7">
      <c r="A5153" s="2">
        <f t="shared" si="496"/>
        <v>44690</v>
      </c>
      <c r="B5153" t="str">
        <f t="shared" si="495"/>
        <v>2022_05</v>
      </c>
      <c r="C5153" t="str">
        <f t="shared" si="491"/>
        <v>May</v>
      </c>
      <c r="D5153" t="str">
        <f t="shared" si="492"/>
        <v>2022_May</v>
      </c>
      <c r="E5153" s="12" t="str">
        <f t="shared" si="493"/>
        <v>09_May</v>
      </c>
      <c r="F5153" s="12" t="str">
        <f t="shared" si="494"/>
        <v>May-22</v>
      </c>
      <c r="G5153" s="12"/>
    </row>
    <row r="5154" spans="1:7">
      <c r="A5154" s="2">
        <f t="shared" si="496"/>
        <v>44691</v>
      </c>
      <c r="B5154" t="str">
        <f t="shared" si="495"/>
        <v>2022_05</v>
      </c>
      <c r="C5154" t="str">
        <f t="shared" si="491"/>
        <v>May</v>
      </c>
      <c r="D5154" t="str">
        <f t="shared" si="492"/>
        <v>2022_May</v>
      </c>
      <c r="E5154" s="12" t="str">
        <f t="shared" si="493"/>
        <v>10_May</v>
      </c>
      <c r="F5154" s="12" t="str">
        <f t="shared" si="494"/>
        <v>May-22</v>
      </c>
      <c r="G5154" s="12"/>
    </row>
    <row r="5155" spans="1:7">
      <c r="A5155" s="2">
        <f t="shared" si="496"/>
        <v>44692</v>
      </c>
      <c r="B5155" t="str">
        <f t="shared" si="495"/>
        <v>2022_05</v>
      </c>
      <c r="C5155" t="str">
        <f t="shared" si="491"/>
        <v>May</v>
      </c>
      <c r="D5155" t="str">
        <f t="shared" si="492"/>
        <v>2022_May</v>
      </c>
      <c r="E5155" s="12" t="str">
        <f t="shared" si="493"/>
        <v>11_May</v>
      </c>
      <c r="F5155" s="12" t="str">
        <f t="shared" si="494"/>
        <v>May-22</v>
      </c>
      <c r="G5155" s="12"/>
    </row>
    <row r="5156" spans="1:7">
      <c r="A5156" s="2">
        <f t="shared" si="496"/>
        <v>44693</v>
      </c>
      <c r="B5156" t="str">
        <f t="shared" si="495"/>
        <v>2022_05</v>
      </c>
      <c r="C5156" t="str">
        <f t="shared" si="491"/>
        <v>May</v>
      </c>
      <c r="D5156" t="str">
        <f t="shared" si="492"/>
        <v>2022_May</v>
      </c>
      <c r="E5156" s="12" t="str">
        <f t="shared" si="493"/>
        <v>12_May</v>
      </c>
      <c r="F5156" s="12" t="str">
        <f t="shared" si="494"/>
        <v>May-22</v>
      </c>
      <c r="G5156" s="12"/>
    </row>
    <row r="5157" spans="1:7">
      <c r="A5157" s="2">
        <f t="shared" si="496"/>
        <v>44694</v>
      </c>
      <c r="B5157" t="str">
        <f t="shared" si="495"/>
        <v>2022_05</v>
      </c>
      <c r="C5157" t="str">
        <f t="shared" si="491"/>
        <v>May</v>
      </c>
      <c r="D5157" t="str">
        <f t="shared" si="492"/>
        <v>2022_May</v>
      </c>
      <c r="E5157" s="12" t="str">
        <f t="shared" si="493"/>
        <v>13_May</v>
      </c>
      <c r="F5157" s="12" t="str">
        <f t="shared" si="494"/>
        <v>May-22</v>
      </c>
      <c r="G5157" s="12"/>
    </row>
    <row r="5158" spans="1:7">
      <c r="A5158" s="2">
        <f t="shared" si="496"/>
        <v>44695</v>
      </c>
      <c r="B5158" t="str">
        <f t="shared" si="495"/>
        <v>2022_05</v>
      </c>
      <c r="C5158" t="str">
        <f t="shared" si="491"/>
        <v>May</v>
      </c>
      <c r="D5158" t="str">
        <f t="shared" si="492"/>
        <v>2022_May</v>
      </c>
      <c r="E5158" s="12" t="str">
        <f t="shared" si="493"/>
        <v>14_May</v>
      </c>
      <c r="F5158" s="12" t="str">
        <f t="shared" si="494"/>
        <v>May-22</v>
      </c>
      <c r="G5158" s="12"/>
    </row>
    <row r="5159" spans="1:7">
      <c r="A5159" s="2">
        <f t="shared" si="496"/>
        <v>44696</v>
      </c>
      <c r="B5159" t="str">
        <f t="shared" si="495"/>
        <v>2022_05</v>
      </c>
      <c r="C5159" t="str">
        <f t="shared" si="491"/>
        <v>May</v>
      </c>
      <c r="D5159" t="str">
        <f t="shared" si="492"/>
        <v>2022_May</v>
      </c>
      <c r="E5159" s="12" t="str">
        <f t="shared" si="493"/>
        <v>15_May</v>
      </c>
      <c r="F5159" s="12" t="str">
        <f t="shared" si="494"/>
        <v>May-22</v>
      </c>
      <c r="G5159" s="12"/>
    </row>
    <row r="5160" spans="1:7">
      <c r="A5160" s="2">
        <f t="shared" si="496"/>
        <v>44697</v>
      </c>
      <c r="B5160" t="str">
        <f t="shared" si="495"/>
        <v>2022_05</v>
      </c>
      <c r="C5160" t="str">
        <f t="shared" si="491"/>
        <v>May</v>
      </c>
      <c r="D5160" t="str">
        <f t="shared" si="492"/>
        <v>2022_May</v>
      </c>
      <c r="E5160" s="12" t="str">
        <f t="shared" si="493"/>
        <v>16_May</v>
      </c>
      <c r="F5160" s="12" t="str">
        <f t="shared" si="494"/>
        <v>May-22</v>
      </c>
      <c r="G5160" s="12"/>
    </row>
    <row r="5161" spans="1:7">
      <c r="A5161" s="2">
        <f t="shared" si="496"/>
        <v>44698</v>
      </c>
      <c r="B5161" t="str">
        <f t="shared" si="495"/>
        <v>2022_05</v>
      </c>
      <c r="C5161" t="str">
        <f t="shared" si="491"/>
        <v>May</v>
      </c>
      <c r="D5161" t="str">
        <f t="shared" si="492"/>
        <v>2022_May</v>
      </c>
      <c r="E5161" s="12" t="str">
        <f t="shared" si="493"/>
        <v>17_May</v>
      </c>
      <c r="F5161" s="12" t="str">
        <f t="shared" si="494"/>
        <v>May-22</v>
      </c>
      <c r="G5161" s="12"/>
    </row>
    <row r="5162" spans="1:7">
      <c r="A5162" s="2">
        <f t="shared" si="496"/>
        <v>44699</v>
      </c>
      <c r="B5162" t="str">
        <f t="shared" si="495"/>
        <v>2022_05</v>
      </c>
      <c r="C5162" t="str">
        <f t="shared" si="491"/>
        <v>May</v>
      </c>
      <c r="D5162" t="str">
        <f t="shared" si="492"/>
        <v>2022_May</v>
      </c>
      <c r="E5162" s="12" t="str">
        <f t="shared" si="493"/>
        <v>18_May</v>
      </c>
      <c r="F5162" s="12" t="str">
        <f t="shared" si="494"/>
        <v>May-22</v>
      </c>
      <c r="G5162" s="12"/>
    </row>
    <row r="5163" spans="1:7">
      <c r="A5163" s="2">
        <f t="shared" si="496"/>
        <v>44700</v>
      </c>
      <c r="B5163" t="str">
        <f t="shared" si="495"/>
        <v>2022_05</v>
      </c>
      <c r="C5163" t="str">
        <f t="shared" si="491"/>
        <v>May</v>
      </c>
      <c r="D5163" t="str">
        <f t="shared" si="492"/>
        <v>2022_May</v>
      </c>
      <c r="E5163" s="12" t="str">
        <f t="shared" si="493"/>
        <v>19_May</v>
      </c>
      <c r="F5163" s="12" t="str">
        <f t="shared" si="494"/>
        <v>May-22</v>
      </c>
      <c r="G5163" s="12"/>
    </row>
    <row r="5164" spans="1:7">
      <c r="A5164" s="2">
        <f t="shared" si="496"/>
        <v>44701</v>
      </c>
      <c r="B5164" t="str">
        <f t="shared" si="495"/>
        <v>2022_05</v>
      </c>
      <c r="C5164" t="str">
        <f t="shared" si="491"/>
        <v>May</v>
      </c>
      <c r="D5164" t="str">
        <f t="shared" si="492"/>
        <v>2022_May</v>
      </c>
      <c r="E5164" s="12" t="str">
        <f t="shared" si="493"/>
        <v>20_May</v>
      </c>
      <c r="F5164" s="12" t="str">
        <f t="shared" si="494"/>
        <v>May-22</v>
      </c>
      <c r="G5164" s="12"/>
    </row>
    <row r="5165" spans="1:7">
      <c r="A5165" s="2">
        <f t="shared" si="496"/>
        <v>44702</v>
      </c>
      <c r="B5165" t="str">
        <f t="shared" si="495"/>
        <v>2022_05</v>
      </c>
      <c r="C5165" t="str">
        <f t="shared" si="491"/>
        <v>May</v>
      </c>
      <c r="D5165" t="str">
        <f t="shared" si="492"/>
        <v>2022_May</v>
      </c>
      <c r="E5165" s="12" t="str">
        <f t="shared" si="493"/>
        <v>21_May</v>
      </c>
      <c r="F5165" s="12" t="str">
        <f t="shared" si="494"/>
        <v>May-22</v>
      </c>
      <c r="G5165" s="12"/>
    </row>
    <row r="5166" spans="1:7">
      <c r="A5166" s="2">
        <f t="shared" si="496"/>
        <v>44703</v>
      </c>
      <c r="B5166" t="str">
        <f t="shared" si="495"/>
        <v>2022_05</v>
      </c>
      <c r="C5166" t="str">
        <f t="shared" si="491"/>
        <v>May</v>
      </c>
      <c r="D5166" t="str">
        <f t="shared" si="492"/>
        <v>2022_May</v>
      </c>
      <c r="E5166" s="12" t="str">
        <f t="shared" si="493"/>
        <v>22_May</v>
      </c>
      <c r="F5166" s="12" t="str">
        <f t="shared" si="494"/>
        <v>May-22</v>
      </c>
      <c r="G5166" s="12"/>
    </row>
    <row r="5167" spans="1:7">
      <c r="A5167" s="2">
        <f t="shared" si="496"/>
        <v>44704</v>
      </c>
      <c r="B5167" t="str">
        <f t="shared" si="495"/>
        <v>2022_05</v>
      </c>
      <c r="C5167" t="str">
        <f t="shared" si="491"/>
        <v>May</v>
      </c>
      <c r="D5167" t="str">
        <f t="shared" si="492"/>
        <v>2022_May</v>
      </c>
      <c r="E5167" s="12" t="str">
        <f t="shared" si="493"/>
        <v>23_May</v>
      </c>
      <c r="F5167" s="12" t="str">
        <f t="shared" si="494"/>
        <v>May-22</v>
      </c>
      <c r="G5167" s="12"/>
    </row>
    <row r="5168" spans="1:7">
      <c r="A5168" s="2">
        <f t="shared" si="496"/>
        <v>44705</v>
      </c>
      <c r="B5168" t="str">
        <f t="shared" si="495"/>
        <v>2022_05</v>
      </c>
      <c r="C5168" t="str">
        <f t="shared" si="491"/>
        <v>May</v>
      </c>
      <c r="D5168" t="str">
        <f t="shared" si="492"/>
        <v>2022_May</v>
      </c>
      <c r="E5168" s="12" t="str">
        <f t="shared" si="493"/>
        <v>24_May</v>
      </c>
      <c r="F5168" s="12" t="str">
        <f t="shared" si="494"/>
        <v>May-22</v>
      </c>
      <c r="G5168" s="12"/>
    </row>
    <row r="5169" spans="1:7">
      <c r="A5169" s="2">
        <f t="shared" si="496"/>
        <v>44706</v>
      </c>
      <c r="B5169" t="str">
        <f t="shared" si="495"/>
        <v>2022_05</v>
      </c>
      <c r="C5169" t="str">
        <f t="shared" si="491"/>
        <v>May</v>
      </c>
      <c r="D5169" t="str">
        <f t="shared" si="492"/>
        <v>2022_May</v>
      </c>
      <c r="E5169" s="12" t="str">
        <f t="shared" si="493"/>
        <v>25_May</v>
      </c>
      <c r="F5169" s="12" t="str">
        <f t="shared" si="494"/>
        <v>May-22</v>
      </c>
      <c r="G5169" s="12"/>
    </row>
    <row r="5170" spans="1:7">
      <c r="A5170" s="2">
        <f t="shared" si="496"/>
        <v>44707</v>
      </c>
      <c r="B5170" t="str">
        <f t="shared" si="495"/>
        <v>2022_05</v>
      </c>
      <c r="C5170" t="str">
        <f t="shared" si="491"/>
        <v>May</v>
      </c>
      <c r="D5170" t="str">
        <f t="shared" si="492"/>
        <v>2022_May</v>
      </c>
      <c r="E5170" s="12" t="str">
        <f t="shared" si="493"/>
        <v>26_May</v>
      </c>
      <c r="F5170" s="12" t="str">
        <f t="shared" si="494"/>
        <v>May-22</v>
      </c>
      <c r="G5170" s="12"/>
    </row>
    <row r="5171" spans="1:7">
      <c r="A5171" s="2">
        <f t="shared" si="496"/>
        <v>44708</v>
      </c>
      <c r="B5171" t="str">
        <f t="shared" si="495"/>
        <v>2022_05</v>
      </c>
      <c r="C5171" t="str">
        <f t="shared" si="491"/>
        <v>May</v>
      </c>
      <c r="D5171" t="str">
        <f t="shared" si="492"/>
        <v>2022_May</v>
      </c>
      <c r="E5171" s="12" t="str">
        <f t="shared" si="493"/>
        <v>27_May</v>
      </c>
      <c r="F5171" s="12" t="str">
        <f t="shared" si="494"/>
        <v>May-22</v>
      </c>
      <c r="G5171" s="12"/>
    </row>
    <row r="5172" spans="1:7">
      <c r="A5172" s="2">
        <f t="shared" si="496"/>
        <v>44709</v>
      </c>
      <c r="B5172" t="str">
        <f t="shared" si="495"/>
        <v>2022_05</v>
      </c>
      <c r="C5172" t="str">
        <f t="shared" si="491"/>
        <v>May</v>
      </c>
      <c r="D5172" t="str">
        <f t="shared" si="492"/>
        <v>2022_May</v>
      </c>
      <c r="E5172" s="12" t="str">
        <f t="shared" si="493"/>
        <v>28_May</v>
      </c>
      <c r="F5172" s="12" t="str">
        <f t="shared" si="494"/>
        <v>May-22</v>
      </c>
      <c r="G5172" s="12"/>
    </row>
    <row r="5173" spans="1:7">
      <c r="A5173" s="2">
        <f t="shared" si="496"/>
        <v>44710</v>
      </c>
      <c r="B5173" t="str">
        <f t="shared" si="495"/>
        <v>2022_05</v>
      </c>
      <c r="C5173" t="str">
        <f t="shared" si="491"/>
        <v>May</v>
      </c>
      <c r="D5173" t="str">
        <f t="shared" si="492"/>
        <v>2022_May</v>
      </c>
      <c r="E5173" s="12" t="str">
        <f t="shared" si="493"/>
        <v>29_May</v>
      </c>
      <c r="F5173" s="12" t="str">
        <f t="shared" si="494"/>
        <v>May-22</v>
      </c>
      <c r="G5173" s="12"/>
    </row>
    <row r="5174" spans="1:7">
      <c r="A5174" s="2">
        <f t="shared" si="496"/>
        <v>44711</v>
      </c>
      <c r="B5174" t="str">
        <f t="shared" si="495"/>
        <v>2022_05</v>
      </c>
      <c r="C5174" t="str">
        <f t="shared" si="491"/>
        <v>May</v>
      </c>
      <c r="D5174" t="str">
        <f t="shared" si="492"/>
        <v>2022_May</v>
      </c>
      <c r="E5174" s="12" t="str">
        <f t="shared" si="493"/>
        <v>30_May</v>
      </c>
      <c r="F5174" s="12" t="str">
        <f t="shared" si="494"/>
        <v>May-22</v>
      </c>
      <c r="G5174" s="12"/>
    </row>
    <row r="5175" spans="1:7">
      <c r="A5175" s="2">
        <f t="shared" si="496"/>
        <v>44712</v>
      </c>
      <c r="B5175" t="str">
        <f t="shared" si="495"/>
        <v>2022_05</v>
      </c>
      <c r="C5175" t="str">
        <f t="shared" si="491"/>
        <v>May</v>
      </c>
      <c r="D5175" t="str">
        <f t="shared" si="492"/>
        <v>2022_May</v>
      </c>
      <c r="E5175" s="12" t="str">
        <f t="shared" si="493"/>
        <v>31_May</v>
      </c>
      <c r="F5175" s="12" t="str">
        <f t="shared" si="494"/>
        <v>May-22</v>
      </c>
      <c r="G5175" s="12"/>
    </row>
    <row r="5176" spans="1:7">
      <c r="A5176" s="2">
        <f t="shared" si="496"/>
        <v>44713</v>
      </c>
      <c r="B5176" t="str">
        <f t="shared" si="495"/>
        <v>2022_06</v>
      </c>
      <c r="C5176" t="str">
        <f t="shared" si="491"/>
        <v>Jun</v>
      </c>
      <c r="D5176" t="str">
        <f t="shared" si="492"/>
        <v>2022_Jun</v>
      </c>
      <c r="E5176" s="12" t="str">
        <f t="shared" si="493"/>
        <v>01_Jun</v>
      </c>
      <c r="F5176" s="12" t="str">
        <f t="shared" si="494"/>
        <v>Jun-22</v>
      </c>
      <c r="G5176" s="12"/>
    </row>
    <row r="5177" spans="1:7">
      <c r="A5177" s="2">
        <f t="shared" si="496"/>
        <v>44714</v>
      </c>
      <c r="B5177" t="str">
        <f t="shared" si="495"/>
        <v>2022_06</v>
      </c>
      <c r="C5177" t="str">
        <f t="shared" si="491"/>
        <v>Jun</v>
      </c>
      <c r="D5177" t="str">
        <f t="shared" si="492"/>
        <v>2022_Jun</v>
      </c>
      <c r="E5177" s="12" t="str">
        <f t="shared" si="493"/>
        <v>02_Jun</v>
      </c>
      <c r="F5177" s="12" t="str">
        <f t="shared" si="494"/>
        <v>Jun-22</v>
      </c>
      <c r="G5177" s="12"/>
    </row>
    <row r="5178" spans="1:7">
      <c r="A5178" s="2">
        <f t="shared" si="496"/>
        <v>44715</v>
      </c>
      <c r="B5178" t="str">
        <f t="shared" si="495"/>
        <v>2022_06</v>
      </c>
      <c r="C5178" t="str">
        <f t="shared" si="491"/>
        <v>Jun</v>
      </c>
      <c r="D5178" t="str">
        <f t="shared" si="492"/>
        <v>2022_Jun</v>
      </c>
      <c r="E5178" s="12" t="str">
        <f t="shared" si="493"/>
        <v>03_Jun</v>
      </c>
      <c r="F5178" s="12" t="str">
        <f t="shared" si="494"/>
        <v>Jun-22</v>
      </c>
      <c r="G5178" s="12"/>
    </row>
    <row r="5179" spans="1:7">
      <c r="A5179" s="2">
        <f t="shared" si="496"/>
        <v>44716</v>
      </c>
      <c r="B5179" t="str">
        <f t="shared" si="495"/>
        <v>2022_06</v>
      </c>
      <c r="C5179" t="str">
        <f t="shared" si="491"/>
        <v>Jun</v>
      </c>
      <c r="D5179" t="str">
        <f t="shared" si="492"/>
        <v>2022_Jun</v>
      </c>
      <c r="E5179" s="12" t="str">
        <f t="shared" si="493"/>
        <v>04_Jun</v>
      </c>
      <c r="F5179" s="12" t="str">
        <f t="shared" si="494"/>
        <v>Jun-22</v>
      </c>
      <c r="G5179" s="12"/>
    </row>
    <row r="5180" spans="1:7">
      <c r="A5180" s="2">
        <f t="shared" si="496"/>
        <v>44717</v>
      </c>
      <c r="B5180" t="str">
        <f t="shared" si="495"/>
        <v>2022_06</v>
      </c>
      <c r="C5180" t="str">
        <f t="shared" si="491"/>
        <v>Jun</v>
      </c>
      <c r="D5180" t="str">
        <f t="shared" si="492"/>
        <v>2022_Jun</v>
      </c>
      <c r="E5180" s="12" t="str">
        <f t="shared" si="493"/>
        <v>05_Jun</v>
      </c>
      <c r="F5180" s="12" t="str">
        <f t="shared" si="494"/>
        <v>Jun-22</v>
      </c>
      <c r="G5180" s="12"/>
    </row>
    <row r="5181" spans="1:7">
      <c r="A5181" s="2">
        <f t="shared" si="496"/>
        <v>44718</v>
      </c>
      <c r="B5181" t="str">
        <f t="shared" si="495"/>
        <v>2022_06</v>
      </c>
      <c r="C5181" t="str">
        <f t="shared" si="491"/>
        <v>Jun</v>
      </c>
      <c r="D5181" t="str">
        <f t="shared" si="492"/>
        <v>2022_Jun</v>
      </c>
      <c r="E5181" s="12" t="str">
        <f t="shared" si="493"/>
        <v>06_Jun</v>
      </c>
      <c r="F5181" s="12" t="str">
        <f t="shared" si="494"/>
        <v>Jun-22</v>
      </c>
      <c r="G5181" s="12"/>
    </row>
    <row r="5182" spans="1:7">
      <c r="A5182" s="2">
        <f t="shared" si="496"/>
        <v>44719</v>
      </c>
      <c r="B5182" t="str">
        <f t="shared" si="495"/>
        <v>2022_06</v>
      </c>
      <c r="C5182" t="str">
        <f t="shared" si="491"/>
        <v>Jun</v>
      </c>
      <c r="D5182" t="str">
        <f t="shared" si="492"/>
        <v>2022_Jun</v>
      </c>
      <c r="E5182" s="12" t="str">
        <f t="shared" si="493"/>
        <v>07_Jun</v>
      </c>
      <c r="F5182" s="12" t="str">
        <f t="shared" si="494"/>
        <v>Jun-22</v>
      </c>
      <c r="G5182" s="12"/>
    </row>
    <row r="5183" spans="1:7">
      <c r="A5183" s="2">
        <f t="shared" si="496"/>
        <v>44720</v>
      </c>
      <c r="B5183" t="str">
        <f t="shared" si="495"/>
        <v>2022_06</v>
      </c>
      <c r="C5183" t="str">
        <f t="shared" si="491"/>
        <v>Jun</v>
      </c>
      <c r="D5183" t="str">
        <f t="shared" si="492"/>
        <v>2022_Jun</v>
      </c>
      <c r="E5183" s="12" t="str">
        <f t="shared" si="493"/>
        <v>08_Jun</v>
      </c>
      <c r="F5183" s="12" t="str">
        <f t="shared" si="494"/>
        <v>Jun-22</v>
      </c>
      <c r="G5183" s="12"/>
    </row>
    <row r="5184" spans="1:7">
      <c r="A5184" s="2">
        <f t="shared" si="496"/>
        <v>44721</v>
      </c>
      <c r="B5184" t="str">
        <f t="shared" si="495"/>
        <v>2022_06</v>
      </c>
      <c r="C5184" t="str">
        <f t="shared" si="491"/>
        <v>Jun</v>
      </c>
      <c r="D5184" t="str">
        <f t="shared" si="492"/>
        <v>2022_Jun</v>
      </c>
      <c r="E5184" s="12" t="str">
        <f t="shared" si="493"/>
        <v>09_Jun</v>
      </c>
      <c r="F5184" s="12" t="str">
        <f t="shared" si="494"/>
        <v>Jun-22</v>
      </c>
      <c r="G5184" s="12"/>
    </row>
    <row r="5185" spans="1:7">
      <c r="A5185" s="2">
        <f t="shared" si="496"/>
        <v>44722</v>
      </c>
      <c r="B5185" t="str">
        <f t="shared" si="495"/>
        <v>2022_06</v>
      </c>
      <c r="C5185" t="str">
        <f t="shared" si="491"/>
        <v>Jun</v>
      </c>
      <c r="D5185" t="str">
        <f t="shared" si="492"/>
        <v>2022_Jun</v>
      </c>
      <c r="E5185" s="12" t="str">
        <f t="shared" si="493"/>
        <v>10_Jun</v>
      </c>
      <c r="F5185" s="12" t="str">
        <f t="shared" si="494"/>
        <v>Jun-22</v>
      </c>
      <c r="G5185" s="12"/>
    </row>
    <row r="5186" spans="1:7">
      <c r="A5186" s="2">
        <f t="shared" si="496"/>
        <v>44723</v>
      </c>
      <c r="B5186" t="str">
        <f t="shared" si="495"/>
        <v>2022_06</v>
      </c>
      <c r="C5186" t="str">
        <f t="shared" ref="C5186:C5249" si="497">VLOOKUP(TEXT(MONTH(A5186),"00"),$H$2:$I$13,2,FALSE)</f>
        <v>Jun</v>
      </c>
      <c r="D5186" t="str">
        <f t="shared" si="492"/>
        <v>2022_Jun</v>
      </c>
      <c r="E5186" s="12" t="str">
        <f t="shared" si="493"/>
        <v>11_Jun</v>
      </c>
      <c r="F5186" s="12" t="str">
        <f t="shared" si="494"/>
        <v>Jun-22</v>
      </c>
      <c r="G5186" s="12"/>
    </row>
    <row r="5187" spans="1:7">
      <c r="A5187" s="2">
        <f t="shared" si="496"/>
        <v>44724</v>
      </c>
      <c r="B5187" t="str">
        <f t="shared" si="495"/>
        <v>2022_06</v>
      </c>
      <c r="C5187" t="str">
        <f t="shared" si="497"/>
        <v>Jun</v>
      </c>
      <c r="D5187" t="str">
        <f t="shared" ref="D5187:D5250" si="498">TEXT(YEAR(A5187),"0000")&amp;"_"&amp;C5187</f>
        <v>2022_Jun</v>
      </c>
      <c r="E5187" s="12" t="str">
        <f t="shared" ref="E5187:E5250" si="499">VLOOKUP(DAY(A5187),$G$2:$H$32,2,FALSE)&amp;"_"&amp;C5187</f>
        <v>12_Jun</v>
      </c>
      <c r="F5187" s="12" t="str">
        <f t="shared" si="494"/>
        <v>Jun-22</v>
      </c>
      <c r="G5187" s="12"/>
    </row>
    <row r="5188" spans="1:7">
      <c r="A5188" s="2">
        <f t="shared" si="496"/>
        <v>44725</v>
      </c>
      <c r="B5188" t="str">
        <f t="shared" si="495"/>
        <v>2022_06</v>
      </c>
      <c r="C5188" t="str">
        <f t="shared" si="497"/>
        <v>Jun</v>
      </c>
      <c r="D5188" t="str">
        <f t="shared" si="498"/>
        <v>2022_Jun</v>
      </c>
      <c r="E5188" s="12" t="str">
        <f t="shared" si="499"/>
        <v>13_Jun</v>
      </c>
      <c r="F5188" s="12" t="str">
        <f t="shared" ref="F5188:F5251" si="500">C5188&amp;"-"&amp;RIGHT(YEAR(A5188),2)</f>
        <v>Jun-22</v>
      </c>
      <c r="G5188" s="12"/>
    </row>
    <row r="5189" spans="1:7">
      <c r="A5189" s="2">
        <f t="shared" si="496"/>
        <v>44726</v>
      </c>
      <c r="B5189" t="str">
        <f t="shared" si="495"/>
        <v>2022_06</v>
      </c>
      <c r="C5189" t="str">
        <f t="shared" si="497"/>
        <v>Jun</v>
      </c>
      <c r="D5189" t="str">
        <f t="shared" si="498"/>
        <v>2022_Jun</v>
      </c>
      <c r="E5189" s="12" t="str">
        <f t="shared" si="499"/>
        <v>14_Jun</v>
      </c>
      <c r="F5189" s="12" t="str">
        <f t="shared" si="500"/>
        <v>Jun-22</v>
      </c>
      <c r="G5189" s="12"/>
    </row>
    <row r="5190" spans="1:7">
      <c r="A5190" s="2">
        <f t="shared" si="496"/>
        <v>44727</v>
      </c>
      <c r="B5190" t="str">
        <f t="shared" si="495"/>
        <v>2022_06</v>
      </c>
      <c r="C5190" t="str">
        <f t="shared" si="497"/>
        <v>Jun</v>
      </c>
      <c r="D5190" t="str">
        <f t="shared" si="498"/>
        <v>2022_Jun</v>
      </c>
      <c r="E5190" s="12" t="str">
        <f t="shared" si="499"/>
        <v>15_Jun</v>
      </c>
      <c r="F5190" s="12" t="str">
        <f t="shared" si="500"/>
        <v>Jun-22</v>
      </c>
      <c r="G5190" s="12"/>
    </row>
    <row r="5191" spans="1:7">
      <c r="A5191" s="2">
        <f t="shared" si="496"/>
        <v>44728</v>
      </c>
      <c r="B5191" t="str">
        <f t="shared" si="495"/>
        <v>2022_06</v>
      </c>
      <c r="C5191" t="str">
        <f t="shared" si="497"/>
        <v>Jun</v>
      </c>
      <c r="D5191" t="str">
        <f t="shared" si="498"/>
        <v>2022_Jun</v>
      </c>
      <c r="E5191" s="12" t="str">
        <f t="shared" si="499"/>
        <v>16_Jun</v>
      </c>
      <c r="F5191" s="12" t="str">
        <f t="shared" si="500"/>
        <v>Jun-22</v>
      </c>
      <c r="G5191" s="12"/>
    </row>
    <row r="5192" spans="1:7">
      <c r="A5192" s="2">
        <f t="shared" si="496"/>
        <v>44729</v>
      </c>
      <c r="B5192" t="str">
        <f t="shared" si="495"/>
        <v>2022_06</v>
      </c>
      <c r="C5192" t="str">
        <f t="shared" si="497"/>
        <v>Jun</v>
      </c>
      <c r="D5192" t="str">
        <f t="shared" si="498"/>
        <v>2022_Jun</v>
      </c>
      <c r="E5192" s="12" t="str">
        <f t="shared" si="499"/>
        <v>17_Jun</v>
      </c>
      <c r="F5192" s="12" t="str">
        <f t="shared" si="500"/>
        <v>Jun-22</v>
      </c>
      <c r="G5192" s="12"/>
    </row>
    <row r="5193" spans="1:7">
      <c r="A5193" s="2">
        <f t="shared" si="496"/>
        <v>44730</v>
      </c>
      <c r="B5193" t="str">
        <f t="shared" si="495"/>
        <v>2022_06</v>
      </c>
      <c r="C5193" t="str">
        <f t="shared" si="497"/>
        <v>Jun</v>
      </c>
      <c r="D5193" t="str">
        <f t="shared" si="498"/>
        <v>2022_Jun</v>
      </c>
      <c r="E5193" s="12" t="str">
        <f t="shared" si="499"/>
        <v>18_Jun</v>
      </c>
      <c r="F5193" s="12" t="str">
        <f t="shared" si="500"/>
        <v>Jun-22</v>
      </c>
      <c r="G5193" s="12"/>
    </row>
    <row r="5194" spans="1:7">
      <c r="A5194" s="2">
        <f t="shared" si="496"/>
        <v>44731</v>
      </c>
      <c r="B5194" t="str">
        <f t="shared" si="495"/>
        <v>2022_06</v>
      </c>
      <c r="C5194" t="str">
        <f t="shared" si="497"/>
        <v>Jun</v>
      </c>
      <c r="D5194" t="str">
        <f t="shared" si="498"/>
        <v>2022_Jun</v>
      </c>
      <c r="E5194" s="12" t="str">
        <f t="shared" si="499"/>
        <v>19_Jun</v>
      </c>
      <c r="F5194" s="12" t="str">
        <f t="shared" si="500"/>
        <v>Jun-22</v>
      </c>
      <c r="G5194" s="12"/>
    </row>
    <row r="5195" spans="1:7">
      <c r="A5195" s="2">
        <f t="shared" si="496"/>
        <v>44732</v>
      </c>
      <c r="B5195" t="str">
        <f t="shared" ref="B5195:B5258" si="501">TEXT(YEAR(A5195),"0000")&amp;"_"&amp;TEXT(MONTH(A5195),"00")</f>
        <v>2022_06</v>
      </c>
      <c r="C5195" t="str">
        <f t="shared" si="497"/>
        <v>Jun</v>
      </c>
      <c r="D5195" t="str">
        <f t="shared" si="498"/>
        <v>2022_Jun</v>
      </c>
      <c r="E5195" s="12" t="str">
        <f t="shared" si="499"/>
        <v>20_Jun</v>
      </c>
      <c r="F5195" s="12" t="str">
        <f t="shared" si="500"/>
        <v>Jun-22</v>
      </c>
      <c r="G5195" s="12"/>
    </row>
    <row r="5196" spans="1:7">
      <c r="A5196" s="2">
        <f t="shared" ref="A5196:A5259" si="502">A5195+1</f>
        <v>44733</v>
      </c>
      <c r="B5196" t="str">
        <f t="shared" si="501"/>
        <v>2022_06</v>
      </c>
      <c r="C5196" t="str">
        <f t="shared" si="497"/>
        <v>Jun</v>
      </c>
      <c r="D5196" t="str">
        <f t="shared" si="498"/>
        <v>2022_Jun</v>
      </c>
      <c r="E5196" s="12" t="str">
        <f t="shared" si="499"/>
        <v>21_Jun</v>
      </c>
      <c r="F5196" s="12" t="str">
        <f t="shared" si="500"/>
        <v>Jun-22</v>
      </c>
      <c r="G5196" s="12"/>
    </row>
    <row r="5197" spans="1:7">
      <c r="A5197" s="2">
        <f t="shared" si="502"/>
        <v>44734</v>
      </c>
      <c r="B5197" t="str">
        <f t="shared" si="501"/>
        <v>2022_06</v>
      </c>
      <c r="C5197" t="str">
        <f t="shared" si="497"/>
        <v>Jun</v>
      </c>
      <c r="D5197" t="str">
        <f t="shared" si="498"/>
        <v>2022_Jun</v>
      </c>
      <c r="E5197" s="12" t="str">
        <f t="shared" si="499"/>
        <v>22_Jun</v>
      </c>
      <c r="F5197" s="12" t="str">
        <f t="shared" si="500"/>
        <v>Jun-22</v>
      </c>
      <c r="G5197" s="12"/>
    </row>
    <row r="5198" spans="1:7">
      <c r="A5198" s="2">
        <f t="shared" si="502"/>
        <v>44735</v>
      </c>
      <c r="B5198" t="str">
        <f t="shared" si="501"/>
        <v>2022_06</v>
      </c>
      <c r="C5198" t="str">
        <f t="shared" si="497"/>
        <v>Jun</v>
      </c>
      <c r="D5198" t="str">
        <f t="shared" si="498"/>
        <v>2022_Jun</v>
      </c>
      <c r="E5198" s="12" t="str">
        <f t="shared" si="499"/>
        <v>23_Jun</v>
      </c>
      <c r="F5198" s="12" t="str">
        <f t="shared" si="500"/>
        <v>Jun-22</v>
      </c>
      <c r="G5198" s="12"/>
    </row>
    <row r="5199" spans="1:7">
      <c r="A5199" s="2">
        <f t="shared" si="502"/>
        <v>44736</v>
      </c>
      <c r="B5199" t="str">
        <f t="shared" si="501"/>
        <v>2022_06</v>
      </c>
      <c r="C5199" t="str">
        <f t="shared" si="497"/>
        <v>Jun</v>
      </c>
      <c r="D5199" t="str">
        <f t="shared" si="498"/>
        <v>2022_Jun</v>
      </c>
      <c r="E5199" s="12" t="str">
        <f t="shared" si="499"/>
        <v>24_Jun</v>
      </c>
      <c r="F5199" s="12" t="str">
        <f t="shared" si="500"/>
        <v>Jun-22</v>
      </c>
      <c r="G5199" s="12"/>
    </row>
    <row r="5200" spans="1:7">
      <c r="A5200" s="2">
        <f t="shared" si="502"/>
        <v>44737</v>
      </c>
      <c r="B5200" t="str">
        <f t="shared" si="501"/>
        <v>2022_06</v>
      </c>
      <c r="C5200" t="str">
        <f t="shared" si="497"/>
        <v>Jun</v>
      </c>
      <c r="D5200" t="str">
        <f t="shared" si="498"/>
        <v>2022_Jun</v>
      </c>
      <c r="E5200" s="12" t="str">
        <f t="shared" si="499"/>
        <v>25_Jun</v>
      </c>
      <c r="F5200" s="12" t="str">
        <f t="shared" si="500"/>
        <v>Jun-22</v>
      </c>
      <c r="G5200" s="12"/>
    </row>
    <row r="5201" spans="1:7">
      <c r="A5201" s="2">
        <f t="shared" si="502"/>
        <v>44738</v>
      </c>
      <c r="B5201" t="str">
        <f t="shared" si="501"/>
        <v>2022_06</v>
      </c>
      <c r="C5201" t="str">
        <f t="shared" si="497"/>
        <v>Jun</v>
      </c>
      <c r="D5201" t="str">
        <f t="shared" si="498"/>
        <v>2022_Jun</v>
      </c>
      <c r="E5201" s="12" t="str">
        <f t="shared" si="499"/>
        <v>26_Jun</v>
      </c>
      <c r="F5201" s="12" t="str">
        <f t="shared" si="500"/>
        <v>Jun-22</v>
      </c>
      <c r="G5201" s="12"/>
    </row>
    <row r="5202" spans="1:7">
      <c r="A5202" s="2">
        <f t="shared" si="502"/>
        <v>44739</v>
      </c>
      <c r="B5202" t="str">
        <f t="shared" si="501"/>
        <v>2022_06</v>
      </c>
      <c r="C5202" t="str">
        <f t="shared" si="497"/>
        <v>Jun</v>
      </c>
      <c r="D5202" t="str">
        <f t="shared" si="498"/>
        <v>2022_Jun</v>
      </c>
      <c r="E5202" s="12" t="str">
        <f t="shared" si="499"/>
        <v>27_Jun</v>
      </c>
      <c r="F5202" s="12" t="str">
        <f t="shared" si="500"/>
        <v>Jun-22</v>
      </c>
      <c r="G5202" s="12"/>
    </row>
    <row r="5203" spans="1:7">
      <c r="A5203" s="2">
        <f t="shared" si="502"/>
        <v>44740</v>
      </c>
      <c r="B5203" t="str">
        <f t="shared" si="501"/>
        <v>2022_06</v>
      </c>
      <c r="C5203" t="str">
        <f t="shared" si="497"/>
        <v>Jun</v>
      </c>
      <c r="D5203" t="str">
        <f t="shared" si="498"/>
        <v>2022_Jun</v>
      </c>
      <c r="E5203" s="12" t="str">
        <f t="shared" si="499"/>
        <v>28_Jun</v>
      </c>
      <c r="F5203" s="12" t="str">
        <f t="shared" si="500"/>
        <v>Jun-22</v>
      </c>
      <c r="G5203" s="12"/>
    </row>
    <row r="5204" spans="1:7">
      <c r="A5204" s="2">
        <f t="shared" si="502"/>
        <v>44741</v>
      </c>
      <c r="B5204" t="str">
        <f t="shared" si="501"/>
        <v>2022_06</v>
      </c>
      <c r="C5204" t="str">
        <f t="shared" si="497"/>
        <v>Jun</v>
      </c>
      <c r="D5204" t="str">
        <f t="shared" si="498"/>
        <v>2022_Jun</v>
      </c>
      <c r="E5204" s="12" t="str">
        <f t="shared" si="499"/>
        <v>29_Jun</v>
      </c>
      <c r="F5204" s="12" t="str">
        <f t="shared" si="500"/>
        <v>Jun-22</v>
      </c>
      <c r="G5204" s="12"/>
    </row>
    <row r="5205" spans="1:7">
      <c r="A5205" s="2">
        <f t="shared" si="502"/>
        <v>44742</v>
      </c>
      <c r="B5205" t="str">
        <f t="shared" si="501"/>
        <v>2022_06</v>
      </c>
      <c r="C5205" t="str">
        <f t="shared" si="497"/>
        <v>Jun</v>
      </c>
      <c r="D5205" t="str">
        <f t="shared" si="498"/>
        <v>2022_Jun</v>
      </c>
      <c r="E5205" s="12" t="str">
        <f t="shared" si="499"/>
        <v>30_Jun</v>
      </c>
      <c r="F5205" s="12" t="str">
        <f t="shared" si="500"/>
        <v>Jun-22</v>
      </c>
      <c r="G5205" s="12"/>
    </row>
    <row r="5206" spans="1:7">
      <c r="A5206" s="2">
        <f t="shared" si="502"/>
        <v>44743</v>
      </c>
      <c r="B5206" t="str">
        <f t="shared" si="501"/>
        <v>2022_07</v>
      </c>
      <c r="C5206" t="str">
        <f t="shared" si="497"/>
        <v>Jul</v>
      </c>
      <c r="D5206" t="str">
        <f t="shared" si="498"/>
        <v>2022_Jul</v>
      </c>
      <c r="E5206" s="12" t="str">
        <f t="shared" si="499"/>
        <v>01_Jul</v>
      </c>
      <c r="F5206" s="12" t="str">
        <f t="shared" si="500"/>
        <v>Jul-22</v>
      </c>
      <c r="G5206" s="12"/>
    </row>
    <row r="5207" spans="1:7">
      <c r="A5207" s="2">
        <f t="shared" si="502"/>
        <v>44744</v>
      </c>
      <c r="B5207" t="str">
        <f t="shared" si="501"/>
        <v>2022_07</v>
      </c>
      <c r="C5207" t="str">
        <f t="shared" si="497"/>
        <v>Jul</v>
      </c>
      <c r="D5207" t="str">
        <f t="shared" si="498"/>
        <v>2022_Jul</v>
      </c>
      <c r="E5207" s="12" t="str">
        <f t="shared" si="499"/>
        <v>02_Jul</v>
      </c>
      <c r="F5207" s="12" t="str">
        <f t="shared" si="500"/>
        <v>Jul-22</v>
      </c>
      <c r="G5207" s="12"/>
    </row>
    <row r="5208" spans="1:7">
      <c r="A5208" s="2">
        <f t="shared" si="502"/>
        <v>44745</v>
      </c>
      <c r="B5208" t="str">
        <f t="shared" si="501"/>
        <v>2022_07</v>
      </c>
      <c r="C5208" t="str">
        <f t="shared" si="497"/>
        <v>Jul</v>
      </c>
      <c r="D5208" t="str">
        <f t="shared" si="498"/>
        <v>2022_Jul</v>
      </c>
      <c r="E5208" s="12" t="str">
        <f t="shared" si="499"/>
        <v>03_Jul</v>
      </c>
      <c r="F5208" s="12" t="str">
        <f t="shared" si="500"/>
        <v>Jul-22</v>
      </c>
      <c r="G5208" s="12"/>
    </row>
    <row r="5209" spans="1:7">
      <c r="A5209" s="2">
        <f t="shared" si="502"/>
        <v>44746</v>
      </c>
      <c r="B5209" t="str">
        <f t="shared" si="501"/>
        <v>2022_07</v>
      </c>
      <c r="C5209" t="str">
        <f t="shared" si="497"/>
        <v>Jul</v>
      </c>
      <c r="D5209" t="str">
        <f t="shared" si="498"/>
        <v>2022_Jul</v>
      </c>
      <c r="E5209" s="12" t="str">
        <f t="shared" si="499"/>
        <v>04_Jul</v>
      </c>
      <c r="F5209" s="12" t="str">
        <f t="shared" si="500"/>
        <v>Jul-22</v>
      </c>
      <c r="G5209" s="12"/>
    </row>
    <row r="5210" spans="1:7">
      <c r="A5210" s="2">
        <f t="shared" si="502"/>
        <v>44747</v>
      </c>
      <c r="B5210" t="str">
        <f t="shared" si="501"/>
        <v>2022_07</v>
      </c>
      <c r="C5210" t="str">
        <f t="shared" si="497"/>
        <v>Jul</v>
      </c>
      <c r="D5210" t="str">
        <f t="shared" si="498"/>
        <v>2022_Jul</v>
      </c>
      <c r="E5210" s="12" t="str">
        <f t="shared" si="499"/>
        <v>05_Jul</v>
      </c>
      <c r="F5210" s="12" t="str">
        <f t="shared" si="500"/>
        <v>Jul-22</v>
      </c>
      <c r="G5210" s="12"/>
    </row>
    <row r="5211" spans="1:7">
      <c r="A5211" s="2">
        <f t="shared" si="502"/>
        <v>44748</v>
      </c>
      <c r="B5211" t="str">
        <f t="shared" si="501"/>
        <v>2022_07</v>
      </c>
      <c r="C5211" t="str">
        <f t="shared" si="497"/>
        <v>Jul</v>
      </c>
      <c r="D5211" t="str">
        <f t="shared" si="498"/>
        <v>2022_Jul</v>
      </c>
      <c r="E5211" s="12" t="str">
        <f t="shared" si="499"/>
        <v>06_Jul</v>
      </c>
      <c r="F5211" s="12" t="str">
        <f t="shared" si="500"/>
        <v>Jul-22</v>
      </c>
      <c r="G5211" s="12"/>
    </row>
    <row r="5212" spans="1:7">
      <c r="A5212" s="2">
        <f t="shared" si="502"/>
        <v>44749</v>
      </c>
      <c r="B5212" t="str">
        <f t="shared" si="501"/>
        <v>2022_07</v>
      </c>
      <c r="C5212" t="str">
        <f t="shared" si="497"/>
        <v>Jul</v>
      </c>
      <c r="D5212" t="str">
        <f t="shared" si="498"/>
        <v>2022_Jul</v>
      </c>
      <c r="E5212" s="12" t="str">
        <f t="shared" si="499"/>
        <v>07_Jul</v>
      </c>
      <c r="F5212" s="12" t="str">
        <f t="shared" si="500"/>
        <v>Jul-22</v>
      </c>
      <c r="G5212" s="12"/>
    </row>
    <row r="5213" spans="1:7">
      <c r="A5213" s="2">
        <f t="shared" si="502"/>
        <v>44750</v>
      </c>
      <c r="B5213" t="str">
        <f t="shared" si="501"/>
        <v>2022_07</v>
      </c>
      <c r="C5213" t="str">
        <f t="shared" si="497"/>
        <v>Jul</v>
      </c>
      <c r="D5213" t="str">
        <f t="shared" si="498"/>
        <v>2022_Jul</v>
      </c>
      <c r="E5213" s="12" t="str">
        <f t="shared" si="499"/>
        <v>08_Jul</v>
      </c>
      <c r="F5213" s="12" t="str">
        <f t="shared" si="500"/>
        <v>Jul-22</v>
      </c>
      <c r="G5213" s="12"/>
    </row>
    <row r="5214" spans="1:7">
      <c r="A5214" s="2">
        <f t="shared" si="502"/>
        <v>44751</v>
      </c>
      <c r="B5214" t="str">
        <f t="shared" si="501"/>
        <v>2022_07</v>
      </c>
      <c r="C5214" t="str">
        <f t="shared" si="497"/>
        <v>Jul</v>
      </c>
      <c r="D5214" t="str">
        <f t="shared" si="498"/>
        <v>2022_Jul</v>
      </c>
      <c r="E5214" s="12" t="str">
        <f t="shared" si="499"/>
        <v>09_Jul</v>
      </c>
      <c r="F5214" s="12" t="str">
        <f t="shared" si="500"/>
        <v>Jul-22</v>
      </c>
      <c r="G5214" s="12"/>
    </row>
    <row r="5215" spans="1:7">
      <c r="A5215" s="2">
        <f t="shared" si="502"/>
        <v>44752</v>
      </c>
      <c r="B5215" t="str">
        <f t="shared" si="501"/>
        <v>2022_07</v>
      </c>
      <c r="C5215" t="str">
        <f t="shared" si="497"/>
        <v>Jul</v>
      </c>
      <c r="D5215" t="str">
        <f t="shared" si="498"/>
        <v>2022_Jul</v>
      </c>
      <c r="E5215" s="12" t="str">
        <f t="shared" si="499"/>
        <v>10_Jul</v>
      </c>
      <c r="F5215" s="12" t="str">
        <f t="shared" si="500"/>
        <v>Jul-22</v>
      </c>
      <c r="G5215" s="12"/>
    </row>
    <row r="5216" spans="1:7">
      <c r="A5216" s="2">
        <f t="shared" si="502"/>
        <v>44753</v>
      </c>
      <c r="B5216" t="str">
        <f t="shared" si="501"/>
        <v>2022_07</v>
      </c>
      <c r="C5216" t="str">
        <f t="shared" si="497"/>
        <v>Jul</v>
      </c>
      <c r="D5216" t="str">
        <f t="shared" si="498"/>
        <v>2022_Jul</v>
      </c>
      <c r="E5216" s="12" t="str">
        <f t="shared" si="499"/>
        <v>11_Jul</v>
      </c>
      <c r="F5216" s="12" t="str">
        <f t="shared" si="500"/>
        <v>Jul-22</v>
      </c>
      <c r="G5216" s="12"/>
    </row>
    <row r="5217" spans="1:7">
      <c r="A5217" s="2">
        <f t="shared" si="502"/>
        <v>44754</v>
      </c>
      <c r="B5217" t="str">
        <f t="shared" si="501"/>
        <v>2022_07</v>
      </c>
      <c r="C5217" t="str">
        <f t="shared" si="497"/>
        <v>Jul</v>
      </c>
      <c r="D5217" t="str">
        <f t="shared" si="498"/>
        <v>2022_Jul</v>
      </c>
      <c r="E5217" s="12" t="str">
        <f t="shared" si="499"/>
        <v>12_Jul</v>
      </c>
      <c r="F5217" s="12" t="str">
        <f t="shared" si="500"/>
        <v>Jul-22</v>
      </c>
      <c r="G5217" s="12"/>
    </row>
    <row r="5218" spans="1:7">
      <c r="A5218" s="2">
        <f t="shared" si="502"/>
        <v>44755</v>
      </c>
      <c r="B5218" t="str">
        <f t="shared" si="501"/>
        <v>2022_07</v>
      </c>
      <c r="C5218" t="str">
        <f t="shared" si="497"/>
        <v>Jul</v>
      </c>
      <c r="D5218" t="str">
        <f t="shared" si="498"/>
        <v>2022_Jul</v>
      </c>
      <c r="E5218" s="12" t="str">
        <f t="shared" si="499"/>
        <v>13_Jul</v>
      </c>
      <c r="F5218" s="12" t="str">
        <f t="shared" si="500"/>
        <v>Jul-22</v>
      </c>
      <c r="G5218" s="12"/>
    </row>
    <row r="5219" spans="1:7">
      <c r="A5219" s="2">
        <f t="shared" si="502"/>
        <v>44756</v>
      </c>
      <c r="B5219" t="str">
        <f t="shared" si="501"/>
        <v>2022_07</v>
      </c>
      <c r="C5219" t="str">
        <f t="shared" si="497"/>
        <v>Jul</v>
      </c>
      <c r="D5219" t="str">
        <f t="shared" si="498"/>
        <v>2022_Jul</v>
      </c>
      <c r="E5219" s="12" t="str">
        <f t="shared" si="499"/>
        <v>14_Jul</v>
      </c>
      <c r="F5219" s="12" t="str">
        <f t="shared" si="500"/>
        <v>Jul-22</v>
      </c>
      <c r="G5219" s="12"/>
    </row>
    <row r="5220" spans="1:7">
      <c r="A5220" s="2">
        <f t="shared" si="502"/>
        <v>44757</v>
      </c>
      <c r="B5220" t="str">
        <f t="shared" si="501"/>
        <v>2022_07</v>
      </c>
      <c r="C5220" t="str">
        <f t="shared" si="497"/>
        <v>Jul</v>
      </c>
      <c r="D5220" t="str">
        <f t="shared" si="498"/>
        <v>2022_Jul</v>
      </c>
      <c r="E5220" s="12" t="str">
        <f t="shared" si="499"/>
        <v>15_Jul</v>
      </c>
      <c r="F5220" s="12" t="str">
        <f t="shared" si="500"/>
        <v>Jul-22</v>
      </c>
      <c r="G5220" s="12"/>
    </row>
    <row r="5221" spans="1:7">
      <c r="A5221" s="2">
        <f t="shared" si="502"/>
        <v>44758</v>
      </c>
      <c r="B5221" t="str">
        <f t="shared" si="501"/>
        <v>2022_07</v>
      </c>
      <c r="C5221" t="str">
        <f t="shared" si="497"/>
        <v>Jul</v>
      </c>
      <c r="D5221" t="str">
        <f t="shared" si="498"/>
        <v>2022_Jul</v>
      </c>
      <c r="E5221" s="12" t="str">
        <f t="shared" si="499"/>
        <v>16_Jul</v>
      </c>
      <c r="F5221" s="12" t="str">
        <f t="shared" si="500"/>
        <v>Jul-22</v>
      </c>
      <c r="G5221" s="12"/>
    </row>
    <row r="5222" spans="1:7">
      <c r="A5222" s="2">
        <f t="shared" si="502"/>
        <v>44759</v>
      </c>
      <c r="B5222" t="str">
        <f t="shared" si="501"/>
        <v>2022_07</v>
      </c>
      <c r="C5222" t="str">
        <f t="shared" si="497"/>
        <v>Jul</v>
      </c>
      <c r="D5222" t="str">
        <f t="shared" si="498"/>
        <v>2022_Jul</v>
      </c>
      <c r="E5222" s="12" t="str">
        <f t="shared" si="499"/>
        <v>17_Jul</v>
      </c>
      <c r="F5222" s="12" t="str">
        <f t="shared" si="500"/>
        <v>Jul-22</v>
      </c>
      <c r="G5222" s="12"/>
    </row>
    <row r="5223" spans="1:7">
      <c r="A5223" s="2">
        <f t="shared" si="502"/>
        <v>44760</v>
      </c>
      <c r="B5223" t="str">
        <f t="shared" si="501"/>
        <v>2022_07</v>
      </c>
      <c r="C5223" t="str">
        <f t="shared" si="497"/>
        <v>Jul</v>
      </c>
      <c r="D5223" t="str">
        <f t="shared" si="498"/>
        <v>2022_Jul</v>
      </c>
      <c r="E5223" s="12" t="str">
        <f t="shared" si="499"/>
        <v>18_Jul</v>
      </c>
      <c r="F5223" s="12" t="str">
        <f t="shared" si="500"/>
        <v>Jul-22</v>
      </c>
      <c r="G5223" s="12"/>
    </row>
    <row r="5224" spans="1:7">
      <c r="A5224" s="2">
        <f t="shared" si="502"/>
        <v>44761</v>
      </c>
      <c r="B5224" t="str">
        <f t="shared" si="501"/>
        <v>2022_07</v>
      </c>
      <c r="C5224" t="str">
        <f t="shared" si="497"/>
        <v>Jul</v>
      </c>
      <c r="D5224" t="str">
        <f t="shared" si="498"/>
        <v>2022_Jul</v>
      </c>
      <c r="E5224" s="12" t="str">
        <f t="shared" si="499"/>
        <v>19_Jul</v>
      </c>
      <c r="F5224" s="12" t="str">
        <f t="shared" si="500"/>
        <v>Jul-22</v>
      </c>
      <c r="G5224" s="12"/>
    </row>
    <row r="5225" spans="1:7">
      <c r="A5225" s="2">
        <f t="shared" si="502"/>
        <v>44762</v>
      </c>
      <c r="B5225" t="str">
        <f t="shared" si="501"/>
        <v>2022_07</v>
      </c>
      <c r="C5225" t="str">
        <f t="shared" si="497"/>
        <v>Jul</v>
      </c>
      <c r="D5225" t="str">
        <f t="shared" si="498"/>
        <v>2022_Jul</v>
      </c>
      <c r="E5225" s="12" t="str">
        <f t="shared" si="499"/>
        <v>20_Jul</v>
      </c>
      <c r="F5225" s="12" t="str">
        <f t="shared" si="500"/>
        <v>Jul-22</v>
      </c>
      <c r="G5225" s="12"/>
    </row>
    <row r="5226" spans="1:7">
      <c r="A5226" s="2">
        <f t="shared" si="502"/>
        <v>44763</v>
      </c>
      <c r="B5226" t="str">
        <f t="shared" si="501"/>
        <v>2022_07</v>
      </c>
      <c r="C5226" t="str">
        <f t="shared" si="497"/>
        <v>Jul</v>
      </c>
      <c r="D5226" t="str">
        <f t="shared" si="498"/>
        <v>2022_Jul</v>
      </c>
      <c r="E5226" s="12" t="str">
        <f t="shared" si="499"/>
        <v>21_Jul</v>
      </c>
      <c r="F5226" s="12" t="str">
        <f t="shared" si="500"/>
        <v>Jul-22</v>
      </c>
      <c r="G5226" s="12"/>
    </row>
    <row r="5227" spans="1:7">
      <c r="A5227" s="2">
        <f t="shared" si="502"/>
        <v>44764</v>
      </c>
      <c r="B5227" t="str">
        <f t="shared" si="501"/>
        <v>2022_07</v>
      </c>
      <c r="C5227" t="str">
        <f t="shared" si="497"/>
        <v>Jul</v>
      </c>
      <c r="D5227" t="str">
        <f t="shared" si="498"/>
        <v>2022_Jul</v>
      </c>
      <c r="E5227" s="12" t="str">
        <f t="shared" si="499"/>
        <v>22_Jul</v>
      </c>
      <c r="F5227" s="12" t="str">
        <f t="shared" si="500"/>
        <v>Jul-22</v>
      </c>
      <c r="G5227" s="12"/>
    </row>
    <row r="5228" spans="1:7">
      <c r="A5228" s="2">
        <f t="shared" si="502"/>
        <v>44765</v>
      </c>
      <c r="B5228" t="str">
        <f t="shared" si="501"/>
        <v>2022_07</v>
      </c>
      <c r="C5228" t="str">
        <f t="shared" si="497"/>
        <v>Jul</v>
      </c>
      <c r="D5228" t="str">
        <f t="shared" si="498"/>
        <v>2022_Jul</v>
      </c>
      <c r="E5228" s="12" t="str">
        <f t="shared" si="499"/>
        <v>23_Jul</v>
      </c>
      <c r="F5228" s="12" t="str">
        <f t="shared" si="500"/>
        <v>Jul-22</v>
      </c>
      <c r="G5228" s="12"/>
    </row>
    <row r="5229" spans="1:7">
      <c r="A5229" s="2">
        <f t="shared" si="502"/>
        <v>44766</v>
      </c>
      <c r="B5229" t="str">
        <f t="shared" si="501"/>
        <v>2022_07</v>
      </c>
      <c r="C5229" t="str">
        <f t="shared" si="497"/>
        <v>Jul</v>
      </c>
      <c r="D5229" t="str">
        <f t="shared" si="498"/>
        <v>2022_Jul</v>
      </c>
      <c r="E5229" s="12" t="str">
        <f t="shared" si="499"/>
        <v>24_Jul</v>
      </c>
      <c r="F5229" s="12" t="str">
        <f t="shared" si="500"/>
        <v>Jul-22</v>
      </c>
      <c r="G5229" s="12"/>
    </row>
    <row r="5230" spans="1:7">
      <c r="A5230" s="2">
        <f t="shared" si="502"/>
        <v>44767</v>
      </c>
      <c r="B5230" t="str">
        <f t="shared" si="501"/>
        <v>2022_07</v>
      </c>
      <c r="C5230" t="str">
        <f t="shared" si="497"/>
        <v>Jul</v>
      </c>
      <c r="D5230" t="str">
        <f t="shared" si="498"/>
        <v>2022_Jul</v>
      </c>
      <c r="E5230" s="12" t="str">
        <f t="shared" si="499"/>
        <v>25_Jul</v>
      </c>
      <c r="F5230" s="12" t="str">
        <f t="shared" si="500"/>
        <v>Jul-22</v>
      </c>
      <c r="G5230" s="12"/>
    </row>
    <row r="5231" spans="1:7">
      <c r="A5231" s="2">
        <f t="shared" si="502"/>
        <v>44768</v>
      </c>
      <c r="B5231" t="str">
        <f t="shared" si="501"/>
        <v>2022_07</v>
      </c>
      <c r="C5231" t="str">
        <f t="shared" si="497"/>
        <v>Jul</v>
      </c>
      <c r="D5231" t="str">
        <f t="shared" si="498"/>
        <v>2022_Jul</v>
      </c>
      <c r="E5231" s="12" t="str">
        <f t="shared" si="499"/>
        <v>26_Jul</v>
      </c>
      <c r="F5231" s="12" t="str">
        <f t="shared" si="500"/>
        <v>Jul-22</v>
      </c>
      <c r="G5231" s="12"/>
    </row>
    <row r="5232" spans="1:7">
      <c r="A5232" s="2">
        <f t="shared" si="502"/>
        <v>44769</v>
      </c>
      <c r="B5232" t="str">
        <f t="shared" si="501"/>
        <v>2022_07</v>
      </c>
      <c r="C5232" t="str">
        <f t="shared" si="497"/>
        <v>Jul</v>
      </c>
      <c r="D5232" t="str">
        <f t="shared" si="498"/>
        <v>2022_Jul</v>
      </c>
      <c r="E5232" s="12" t="str">
        <f t="shared" si="499"/>
        <v>27_Jul</v>
      </c>
      <c r="F5232" s="12" t="str">
        <f t="shared" si="500"/>
        <v>Jul-22</v>
      </c>
      <c r="G5232" s="12"/>
    </row>
    <row r="5233" spans="1:7">
      <c r="A5233" s="2">
        <f t="shared" si="502"/>
        <v>44770</v>
      </c>
      <c r="B5233" t="str">
        <f t="shared" si="501"/>
        <v>2022_07</v>
      </c>
      <c r="C5233" t="str">
        <f t="shared" si="497"/>
        <v>Jul</v>
      </c>
      <c r="D5233" t="str">
        <f t="shared" si="498"/>
        <v>2022_Jul</v>
      </c>
      <c r="E5233" s="12" t="str">
        <f t="shared" si="499"/>
        <v>28_Jul</v>
      </c>
      <c r="F5233" s="12" t="str">
        <f t="shared" si="500"/>
        <v>Jul-22</v>
      </c>
      <c r="G5233" s="12"/>
    </row>
    <row r="5234" spans="1:7">
      <c r="A5234" s="2">
        <f t="shared" si="502"/>
        <v>44771</v>
      </c>
      <c r="B5234" t="str">
        <f t="shared" si="501"/>
        <v>2022_07</v>
      </c>
      <c r="C5234" t="str">
        <f t="shared" si="497"/>
        <v>Jul</v>
      </c>
      <c r="D5234" t="str">
        <f t="shared" si="498"/>
        <v>2022_Jul</v>
      </c>
      <c r="E5234" s="12" t="str">
        <f t="shared" si="499"/>
        <v>29_Jul</v>
      </c>
      <c r="F5234" s="12" t="str">
        <f t="shared" si="500"/>
        <v>Jul-22</v>
      </c>
      <c r="G5234" s="12"/>
    </row>
    <row r="5235" spans="1:7">
      <c r="A5235" s="2">
        <f t="shared" si="502"/>
        <v>44772</v>
      </c>
      <c r="B5235" t="str">
        <f t="shared" si="501"/>
        <v>2022_07</v>
      </c>
      <c r="C5235" t="str">
        <f t="shared" si="497"/>
        <v>Jul</v>
      </c>
      <c r="D5235" t="str">
        <f t="shared" si="498"/>
        <v>2022_Jul</v>
      </c>
      <c r="E5235" s="12" t="str">
        <f t="shared" si="499"/>
        <v>30_Jul</v>
      </c>
      <c r="F5235" s="12" t="str">
        <f t="shared" si="500"/>
        <v>Jul-22</v>
      </c>
      <c r="G5235" s="12"/>
    </row>
    <row r="5236" spans="1:7">
      <c r="A5236" s="2">
        <f t="shared" si="502"/>
        <v>44773</v>
      </c>
      <c r="B5236" t="str">
        <f t="shared" si="501"/>
        <v>2022_07</v>
      </c>
      <c r="C5236" t="str">
        <f t="shared" si="497"/>
        <v>Jul</v>
      </c>
      <c r="D5236" t="str">
        <f t="shared" si="498"/>
        <v>2022_Jul</v>
      </c>
      <c r="E5236" s="12" t="str">
        <f t="shared" si="499"/>
        <v>31_Jul</v>
      </c>
      <c r="F5236" s="12" t="str">
        <f t="shared" si="500"/>
        <v>Jul-22</v>
      </c>
      <c r="G5236" s="12"/>
    </row>
    <row r="5237" spans="1:7">
      <c r="A5237" s="2">
        <f t="shared" si="502"/>
        <v>44774</v>
      </c>
      <c r="B5237" t="str">
        <f t="shared" si="501"/>
        <v>2022_08</v>
      </c>
      <c r="C5237" t="str">
        <f t="shared" si="497"/>
        <v>Aug</v>
      </c>
      <c r="D5237" t="str">
        <f t="shared" si="498"/>
        <v>2022_Aug</v>
      </c>
      <c r="E5237" s="12" t="str">
        <f t="shared" si="499"/>
        <v>01_Aug</v>
      </c>
      <c r="F5237" s="12" t="str">
        <f t="shared" si="500"/>
        <v>Aug-22</v>
      </c>
      <c r="G5237" s="12"/>
    </row>
    <row r="5238" spans="1:7">
      <c r="A5238" s="2">
        <f t="shared" si="502"/>
        <v>44775</v>
      </c>
      <c r="B5238" t="str">
        <f t="shared" si="501"/>
        <v>2022_08</v>
      </c>
      <c r="C5238" t="str">
        <f t="shared" si="497"/>
        <v>Aug</v>
      </c>
      <c r="D5238" t="str">
        <f t="shared" si="498"/>
        <v>2022_Aug</v>
      </c>
      <c r="E5238" s="12" t="str">
        <f t="shared" si="499"/>
        <v>02_Aug</v>
      </c>
      <c r="F5238" s="12" t="str">
        <f t="shared" si="500"/>
        <v>Aug-22</v>
      </c>
      <c r="G5238" s="12"/>
    </row>
    <row r="5239" spans="1:7">
      <c r="A5239" s="2">
        <f t="shared" si="502"/>
        <v>44776</v>
      </c>
      <c r="B5239" t="str">
        <f t="shared" si="501"/>
        <v>2022_08</v>
      </c>
      <c r="C5239" t="str">
        <f t="shared" si="497"/>
        <v>Aug</v>
      </c>
      <c r="D5239" t="str">
        <f t="shared" si="498"/>
        <v>2022_Aug</v>
      </c>
      <c r="E5239" s="12" t="str">
        <f t="shared" si="499"/>
        <v>03_Aug</v>
      </c>
      <c r="F5239" s="12" t="str">
        <f t="shared" si="500"/>
        <v>Aug-22</v>
      </c>
      <c r="G5239" s="12"/>
    </row>
    <row r="5240" spans="1:7">
      <c r="A5240" s="2">
        <f t="shared" si="502"/>
        <v>44777</v>
      </c>
      <c r="B5240" t="str">
        <f t="shared" si="501"/>
        <v>2022_08</v>
      </c>
      <c r="C5240" t="str">
        <f t="shared" si="497"/>
        <v>Aug</v>
      </c>
      <c r="D5240" t="str">
        <f t="shared" si="498"/>
        <v>2022_Aug</v>
      </c>
      <c r="E5240" s="12" t="str">
        <f t="shared" si="499"/>
        <v>04_Aug</v>
      </c>
      <c r="F5240" s="12" t="str">
        <f t="shared" si="500"/>
        <v>Aug-22</v>
      </c>
      <c r="G5240" s="12"/>
    </row>
    <row r="5241" spans="1:7">
      <c r="A5241" s="2">
        <f t="shared" si="502"/>
        <v>44778</v>
      </c>
      <c r="B5241" t="str">
        <f t="shared" si="501"/>
        <v>2022_08</v>
      </c>
      <c r="C5241" t="str">
        <f t="shared" si="497"/>
        <v>Aug</v>
      </c>
      <c r="D5241" t="str">
        <f t="shared" si="498"/>
        <v>2022_Aug</v>
      </c>
      <c r="E5241" s="12" t="str">
        <f t="shared" si="499"/>
        <v>05_Aug</v>
      </c>
      <c r="F5241" s="12" t="str">
        <f t="shared" si="500"/>
        <v>Aug-22</v>
      </c>
      <c r="G5241" s="12"/>
    </row>
    <row r="5242" spans="1:7">
      <c r="A5242" s="2">
        <f t="shared" si="502"/>
        <v>44779</v>
      </c>
      <c r="B5242" t="str">
        <f t="shared" si="501"/>
        <v>2022_08</v>
      </c>
      <c r="C5242" t="str">
        <f t="shared" si="497"/>
        <v>Aug</v>
      </c>
      <c r="D5242" t="str">
        <f t="shared" si="498"/>
        <v>2022_Aug</v>
      </c>
      <c r="E5242" s="12" t="str">
        <f t="shared" si="499"/>
        <v>06_Aug</v>
      </c>
      <c r="F5242" s="12" t="str">
        <f t="shared" si="500"/>
        <v>Aug-22</v>
      </c>
      <c r="G5242" s="12"/>
    </row>
    <row r="5243" spans="1:7">
      <c r="A5243" s="2">
        <f t="shared" si="502"/>
        <v>44780</v>
      </c>
      <c r="B5243" t="str">
        <f t="shared" si="501"/>
        <v>2022_08</v>
      </c>
      <c r="C5243" t="str">
        <f t="shared" si="497"/>
        <v>Aug</v>
      </c>
      <c r="D5243" t="str">
        <f t="shared" si="498"/>
        <v>2022_Aug</v>
      </c>
      <c r="E5243" s="12" t="str">
        <f t="shared" si="499"/>
        <v>07_Aug</v>
      </c>
      <c r="F5243" s="12" t="str">
        <f t="shared" si="500"/>
        <v>Aug-22</v>
      </c>
      <c r="G5243" s="12"/>
    </row>
    <row r="5244" spans="1:7">
      <c r="A5244" s="2">
        <f t="shared" si="502"/>
        <v>44781</v>
      </c>
      <c r="B5244" t="str">
        <f t="shared" si="501"/>
        <v>2022_08</v>
      </c>
      <c r="C5244" t="str">
        <f t="shared" si="497"/>
        <v>Aug</v>
      </c>
      <c r="D5244" t="str">
        <f t="shared" si="498"/>
        <v>2022_Aug</v>
      </c>
      <c r="E5244" s="12" t="str">
        <f t="shared" si="499"/>
        <v>08_Aug</v>
      </c>
      <c r="F5244" s="12" t="str">
        <f t="shared" si="500"/>
        <v>Aug-22</v>
      </c>
      <c r="G5244" s="12"/>
    </row>
    <row r="5245" spans="1:7">
      <c r="A5245" s="2">
        <f t="shared" si="502"/>
        <v>44782</v>
      </c>
      <c r="B5245" t="str">
        <f t="shared" si="501"/>
        <v>2022_08</v>
      </c>
      <c r="C5245" t="str">
        <f t="shared" si="497"/>
        <v>Aug</v>
      </c>
      <c r="D5245" t="str">
        <f t="shared" si="498"/>
        <v>2022_Aug</v>
      </c>
      <c r="E5245" s="12" t="str">
        <f t="shared" si="499"/>
        <v>09_Aug</v>
      </c>
      <c r="F5245" s="12" t="str">
        <f t="shared" si="500"/>
        <v>Aug-22</v>
      </c>
      <c r="G5245" s="12"/>
    </row>
    <row r="5246" spans="1:7">
      <c r="A5246" s="2">
        <f t="shared" si="502"/>
        <v>44783</v>
      </c>
      <c r="B5246" t="str">
        <f t="shared" si="501"/>
        <v>2022_08</v>
      </c>
      <c r="C5246" t="str">
        <f t="shared" si="497"/>
        <v>Aug</v>
      </c>
      <c r="D5246" t="str">
        <f t="shared" si="498"/>
        <v>2022_Aug</v>
      </c>
      <c r="E5246" s="12" t="str">
        <f t="shared" si="499"/>
        <v>10_Aug</v>
      </c>
      <c r="F5246" s="12" t="str">
        <f t="shared" si="500"/>
        <v>Aug-22</v>
      </c>
      <c r="G5246" s="12"/>
    </row>
    <row r="5247" spans="1:7">
      <c r="A5247" s="2">
        <f t="shared" si="502"/>
        <v>44784</v>
      </c>
      <c r="B5247" t="str">
        <f t="shared" si="501"/>
        <v>2022_08</v>
      </c>
      <c r="C5247" t="str">
        <f t="shared" si="497"/>
        <v>Aug</v>
      </c>
      <c r="D5247" t="str">
        <f t="shared" si="498"/>
        <v>2022_Aug</v>
      </c>
      <c r="E5247" s="12" t="str">
        <f t="shared" si="499"/>
        <v>11_Aug</v>
      </c>
      <c r="F5247" s="12" t="str">
        <f t="shared" si="500"/>
        <v>Aug-22</v>
      </c>
      <c r="G5247" s="12"/>
    </row>
    <row r="5248" spans="1:7">
      <c r="A5248" s="2">
        <f t="shared" si="502"/>
        <v>44785</v>
      </c>
      <c r="B5248" t="str">
        <f t="shared" si="501"/>
        <v>2022_08</v>
      </c>
      <c r="C5248" t="str">
        <f t="shared" si="497"/>
        <v>Aug</v>
      </c>
      <c r="D5248" t="str">
        <f t="shared" si="498"/>
        <v>2022_Aug</v>
      </c>
      <c r="E5248" s="12" t="str">
        <f t="shared" si="499"/>
        <v>12_Aug</v>
      </c>
      <c r="F5248" s="12" t="str">
        <f t="shared" si="500"/>
        <v>Aug-22</v>
      </c>
      <c r="G5248" s="12"/>
    </row>
    <row r="5249" spans="1:7">
      <c r="A5249" s="2">
        <f t="shared" si="502"/>
        <v>44786</v>
      </c>
      <c r="B5249" t="str">
        <f t="shared" si="501"/>
        <v>2022_08</v>
      </c>
      <c r="C5249" t="str">
        <f t="shared" si="497"/>
        <v>Aug</v>
      </c>
      <c r="D5249" t="str">
        <f t="shared" si="498"/>
        <v>2022_Aug</v>
      </c>
      <c r="E5249" s="12" t="str">
        <f t="shared" si="499"/>
        <v>13_Aug</v>
      </c>
      <c r="F5249" s="12" t="str">
        <f t="shared" si="500"/>
        <v>Aug-22</v>
      </c>
      <c r="G5249" s="12"/>
    </row>
    <row r="5250" spans="1:7">
      <c r="A5250" s="2">
        <f t="shared" si="502"/>
        <v>44787</v>
      </c>
      <c r="B5250" t="str">
        <f t="shared" si="501"/>
        <v>2022_08</v>
      </c>
      <c r="C5250" t="str">
        <f t="shared" ref="C5250:C5313" si="503">VLOOKUP(TEXT(MONTH(A5250),"00"),$H$2:$I$13,2,FALSE)</f>
        <v>Aug</v>
      </c>
      <c r="D5250" t="str">
        <f t="shared" si="498"/>
        <v>2022_Aug</v>
      </c>
      <c r="E5250" s="12" t="str">
        <f t="shared" si="499"/>
        <v>14_Aug</v>
      </c>
      <c r="F5250" s="12" t="str">
        <f t="shared" si="500"/>
        <v>Aug-22</v>
      </c>
      <c r="G5250" s="12"/>
    </row>
    <row r="5251" spans="1:7">
      <c r="A5251" s="2">
        <f t="shared" si="502"/>
        <v>44788</v>
      </c>
      <c r="B5251" t="str">
        <f t="shared" si="501"/>
        <v>2022_08</v>
      </c>
      <c r="C5251" t="str">
        <f t="shared" si="503"/>
        <v>Aug</v>
      </c>
      <c r="D5251" t="str">
        <f t="shared" ref="D5251:D5314" si="504">TEXT(YEAR(A5251),"0000")&amp;"_"&amp;C5251</f>
        <v>2022_Aug</v>
      </c>
      <c r="E5251" s="12" t="str">
        <f t="shared" ref="E5251:E5314" si="505">VLOOKUP(DAY(A5251),$G$2:$H$32,2,FALSE)&amp;"_"&amp;C5251</f>
        <v>15_Aug</v>
      </c>
      <c r="F5251" s="12" t="str">
        <f t="shared" si="500"/>
        <v>Aug-22</v>
      </c>
      <c r="G5251" s="12"/>
    </row>
    <row r="5252" spans="1:7">
      <c r="A5252" s="2">
        <f t="shared" si="502"/>
        <v>44789</v>
      </c>
      <c r="B5252" t="str">
        <f t="shared" si="501"/>
        <v>2022_08</v>
      </c>
      <c r="C5252" t="str">
        <f t="shared" si="503"/>
        <v>Aug</v>
      </c>
      <c r="D5252" t="str">
        <f t="shared" si="504"/>
        <v>2022_Aug</v>
      </c>
      <c r="E5252" s="12" t="str">
        <f t="shared" si="505"/>
        <v>16_Aug</v>
      </c>
      <c r="F5252" s="12" t="str">
        <f t="shared" ref="F5252:F5315" si="506">C5252&amp;"-"&amp;RIGHT(YEAR(A5252),2)</f>
        <v>Aug-22</v>
      </c>
      <c r="G5252" s="12"/>
    </row>
    <row r="5253" spans="1:7">
      <c r="A5253" s="2">
        <f t="shared" si="502"/>
        <v>44790</v>
      </c>
      <c r="B5253" t="str">
        <f t="shared" si="501"/>
        <v>2022_08</v>
      </c>
      <c r="C5253" t="str">
        <f t="shared" si="503"/>
        <v>Aug</v>
      </c>
      <c r="D5253" t="str">
        <f t="shared" si="504"/>
        <v>2022_Aug</v>
      </c>
      <c r="E5253" s="12" t="str">
        <f t="shared" si="505"/>
        <v>17_Aug</v>
      </c>
      <c r="F5253" s="12" t="str">
        <f t="shared" si="506"/>
        <v>Aug-22</v>
      </c>
      <c r="G5253" s="12"/>
    </row>
    <row r="5254" spans="1:7">
      <c r="A5254" s="2">
        <f t="shared" si="502"/>
        <v>44791</v>
      </c>
      <c r="B5254" t="str">
        <f t="shared" si="501"/>
        <v>2022_08</v>
      </c>
      <c r="C5254" t="str">
        <f t="shared" si="503"/>
        <v>Aug</v>
      </c>
      <c r="D5254" t="str">
        <f t="shared" si="504"/>
        <v>2022_Aug</v>
      </c>
      <c r="E5254" s="12" t="str">
        <f t="shared" si="505"/>
        <v>18_Aug</v>
      </c>
      <c r="F5254" s="12" t="str">
        <f t="shared" si="506"/>
        <v>Aug-22</v>
      </c>
      <c r="G5254" s="12"/>
    </row>
    <row r="5255" spans="1:7">
      <c r="A5255" s="2">
        <f t="shared" si="502"/>
        <v>44792</v>
      </c>
      <c r="B5255" t="str">
        <f t="shared" si="501"/>
        <v>2022_08</v>
      </c>
      <c r="C5255" t="str">
        <f t="shared" si="503"/>
        <v>Aug</v>
      </c>
      <c r="D5255" t="str">
        <f t="shared" si="504"/>
        <v>2022_Aug</v>
      </c>
      <c r="E5255" s="12" t="str">
        <f t="shared" si="505"/>
        <v>19_Aug</v>
      </c>
      <c r="F5255" s="12" t="str">
        <f t="shared" si="506"/>
        <v>Aug-22</v>
      </c>
      <c r="G5255" s="12"/>
    </row>
    <row r="5256" spans="1:7">
      <c r="A5256" s="2">
        <f t="shared" si="502"/>
        <v>44793</v>
      </c>
      <c r="B5256" t="str">
        <f t="shared" si="501"/>
        <v>2022_08</v>
      </c>
      <c r="C5256" t="str">
        <f t="shared" si="503"/>
        <v>Aug</v>
      </c>
      <c r="D5256" t="str">
        <f t="shared" si="504"/>
        <v>2022_Aug</v>
      </c>
      <c r="E5256" s="12" t="str">
        <f t="shared" si="505"/>
        <v>20_Aug</v>
      </c>
      <c r="F5256" s="12" t="str">
        <f t="shared" si="506"/>
        <v>Aug-22</v>
      </c>
      <c r="G5256" s="12"/>
    </row>
    <row r="5257" spans="1:7">
      <c r="A5257" s="2">
        <f t="shared" si="502"/>
        <v>44794</v>
      </c>
      <c r="B5257" t="str">
        <f t="shared" si="501"/>
        <v>2022_08</v>
      </c>
      <c r="C5257" t="str">
        <f t="shared" si="503"/>
        <v>Aug</v>
      </c>
      <c r="D5257" t="str">
        <f t="shared" si="504"/>
        <v>2022_Aug</v>
      </c>
      <c r="E5257" s="12" t="str">
        <f t="shared" si="505"/>
        <v>21_Aug</v>
      </c>
      <c r="F5257" s="12" t="str">
        <f t="shared" si="506"/>
        <v>Aug-22</v>
      </c>
      <c r="G5257" s="12"/>
    </row>
    <row r="5258" spans="1:7">
      <c r="A5258" s="2">
        <f t="shared" si="502"/>
        <v>44795</v>
      </c>
      <c r="B5258" t="str">
        <f t="shared" si="501"/>
        <v>2022_08</v>
      </c>
      <c r="C5258" t="str">
        <f t="shared" si="503"/>
        <v>Aug</v>
      </c>
      <c r="D5258" t="str">
        <f t="shared" si="504"/>
        <v>2022_Aug</v>
      </c>
      <c r="E5258" s="12" t="str">
        <f t="shared" si="505"/>
        <v>22_Aug</v>
      </c>
      <c r="F5258" s="12" t="str">
        <f t="shared" si="506"/>
        <v>Aug-22</v>
      </c>
      <c r="G5258" s="12"/>
    </row>
    <row r="5259" spans="1:7">
      <c r="A5259" s="2">
        <f t="shared" si="502"/>
        <v>44796</v>
      </c>
      <c r="B5259" t="str">
        <f t="shared" ref="B5259:B5322" si="507">TEXT(YEAR(A5259),"0000")&amp;"_"&amp;TEXT(MONTH(A5259),"00")</f>
        <v>2022_08</v>
      </c>
      <c r="C5259" t="str">
        <f t="shared" si="503"/>
        <v>Aug</v>
      </c>
      <c r="D5259" t="str">
        <f t="shared" si="504"/>
        <v>2022_Aug</v>
      </c>
      <c r="E5259" s="12" t="str">
        <f t="shared" si="505"/>
        <v>23_Aug</v>
      </c>
      <c r="F5259" s="12" t="str">
        <f t="shared" si="506"/>
        <v>Aug-22</v>
      </c>
      <c r="G5259" s="12"/>
    </row>
    <row r="5260" spans="1:7">
      <c r="A5260" s="2">
        <f t="shared" ref="A5260:A5323" si="508">A5259+1</f>
        <v>44797</v>
      </c>
      <c r="B5260" t="str">
        <f t="shared" si="507"/>
        <v>2022_08</v>
      </c>
      <c r="C5260" t="str">
        <f t="shared" si="503"/>
        <v>Aug</v>
      </c>
      <c r="D5260" t="str">
        <f t="shared" si="504"/>
        <v>2022_Aug</v>
      </c>
      <c r="E5260" s="12" t="str">
        <f t="shared" si="505"/>
        <v>24_Aug</v>
      </c>
      <c r="F5260" s="12" t="str">
        <f t="shared" si="506"/>
        <v>Aug-22</v>
      </c>
      <c r="G5260" s="12"/>
    </row>
    <row r="5261" spans="1:7">
      <c r="A5261" s="2">
        <f t="shared" si="508"/>
        <v>44798</v>
      </c>
      <c r="B5261" t="str">
        <f t="shared" si="507"/>
        <v>2022_08</v>
      </c>
      <c r="C5261" t="str">
        <f t="shared" si="503"/>
        <v>Aug</v>
      </c>
      <c r="D5261" t="str">
        <f t="shared" si="504"/>
        <v>2022_Aug</v>
      </c>
      <c r="E5261" s="12" t="str">
        <f t="shared" si="505"/>
        <v>25_Aug</v>
      </c>
      <c r="F5261" s="12" t="str">
        <f t="shared" si="506"/>
        <v>Aug-22</v>
      </c>
      <c r="G5261" s="12"/>
    </row>
    <row r="5262" spans="1:7">
      <c r="A5262" s="2">
        <f t="shared" si="508"/>
        <v>44799</v>
      </c>
      <c r="B5262" t="str">
        <f t="shared" si="507"/>
        <v>2022_08</v>
      </c>
      <c r="C5262" t="str">
        <f t="shared" si="503"/>
        <v>Aug</v>
      </c>
      <c r="D5262" t="str">
        <f t="shared" si="504"/>
        <v>2022_Aug</v>
      </c>
      <c r="E5262" s="12" t="str">
        <f t="shared" si="505"/>
        <v>26_Aug</v>
      </c>
      <c r="F5262" s="12" t="str">
        <f t="shared" si="506"/>
        <v>Aug-22</v>
      </c>
      <c r="G5262" s="12"/>
    </row>
    <row r="5263" spans="1:7">
      <c r="A5263" s="2">
        <f t="shared" si="508"/>
        <v>44800</v>
      </c>
      <c r="B5263" t="str">
        <f t="shared" si="507"/>
        <v>2022_08</v>
      </c>
      <c r="C5263" t="str">
        <f t="shared" si="503"/>
        <v>Aug</v>
      </c>
      <c r="D5263" t="str">
        <f t="shared" si="504"/>
        <v>2022_Aug</v>
      </c>
      <c r="E5263" s="12" t="str">
        <f t="shared" si="505"/>
        <v>27_Aug</v>
      </c>
      <c r="F5263" s="12" t="str">
        <f t="shared" si="506"/>
        <v>Aug-22</v>
      </c>
      <c r="G5263" s="12"/>
    </row>
    <row r="5264" spans="1:7">
      <c r="A5264" s="2">
        <f t="shared" si="508"/>
        <v>44801</v>
      </c>
      <c r="B5264" t="str">
        <f t="shared" si="507"/>
        <v>2022_08</v>
      </c>
      <c r="C5264" t="str">
        <f t="shared" si="503"/>
        <v>Aug</v>
      </c>
      <c r="D5264" t="str">
        <f t="shared" si="504"/>
        <v>2022_Aug</v>
      </c>
      <c r="E5264" s="12" t="str">
        <f t="shared" si="505"/>
        <v>28_Aug</v>
      </c>
      <c r="F5264" s="12" t="str">
        <f t="shared" si="506"/>
        <v>Aug-22</v>
      </c>
      <c r="G5264" s="12"/>
    </row>
    <row r="5265" spans="1:7">
      <c r="A5265" s="2">
        <f t="shared" si="508"/>
        <v>44802</v>
      </c>
      <c r="B5265" t="str">
        <f t="shared" si="507"/>
        <v>2022_08</v>
      </c>
      <c r="C5265" t="str">
        <f t="shared" si="503"/>
        <v>Aug</v>
      </c>
      <c r="D5265" t="str">
        <f t="shared" si="504"/>
        <v>2022_Aug</v>
      </c>
      <c r="E5265" s="12" t="str">
        <f t="shared" si="505"/>
        <v>29_Aug</v>
      </c>
      <c r="F5265" s="12" t="str">
        <f t="shared" si="506"/>
        <v>Aug-22</v>
      </c>
      <c r="G5265" s="12"/>
    </row>
    <row r="5266" spans="1:7">
      <c r="A5266" s="2">
        <f t="shared" si="508"/>
        <v>44803</v>
      </c>
      <c r="B5266" t="str">
        <f t="shared" si="507"/>
        <v>2022_08</v>
      </c>
      <c r="C5266" t="str">
        <f t="shared" si="503"/>
        <v>Aug</v>
      </c>
      <c r="D5266" t="str">
        <f t="shared" si="504"/>
        <v>2022_Aug</v>
      </c>
      <c r="E5266" s="12" t="str">
        <f t="shared" si="505"/>
        <v>30_Aug</v>
      </c>
      <c r="F5266" s="12" t="str">
        <f t="shared" si="506"/>
        <v>Aug-22</v>
      </c>
      <c r="G5266" s="12"/>
    </row>
    <row r="5267" spans="1:7">
      <c r="A5267" s="2">
        <f t="shared" si="508"/>
        <v>44804</v>
      </c>
      <c r="B5267" t="str">
        <f t="shared" si="507"/>
        <v>2022_08</v>
      </c>
      <c r="C5267" t="str">
        <f t="shared" si="503"/>
        <v>Aug</v>
      </c>
      <c r="D5267" t="str">
        <f t="shared" si="504"/>
        <v>2022_Aug</v>
      </c>
      <c r="E5267" s="12" t="str">
        <f t="shared" si="505"/>
        <v>31_Aug</v>
      </c>
      <c r="F5267" s="12" t="str">
        <f t="shared" si="506"/>
        <v>Aug-22</v>
      </c>
      <c r="G5267" s="12"/>
    </row>
    <row r="5268" spans="1:7">
      <c r="A5268" s="2">
        <f t="shared" si="508"/>
        <v>44805</v>
      </c>
      <c r="B5268" t="str">
        <f t="shared" si="507"/>
        <v>2022_09</v>
      </c>
      <c r="C5268" t="str">
        <f t="shared" si="503"/>
        <v>Sep</v>
      </c>
      <c r="D5268" t="str">
        <f t="shared" si="504"/>
        <v>2022_Sep</v>
      </c>
      <c r="E5268" s="12" t="str">
        <f t="shared" si="505"/>
        <v>01_Sep</v>
      </c>
      <c r="F5268" s="12" t="str">
        <f t="shared" si="506"/>
        <v>Sep-22</v>
      </c>
      <c r="G5268" s="12"/>
    </row>
    <row r="5269" spans="1:7">
      <c r="A5269" s="2">
        <f t="shared" si="508"/>
        <v>44806</v>
      </c>
      <c r="B5269" t="str">
        <f t="shared" si="507"/>
        <v>2022_09</v>
      </c>
      <c r="C5269" t="str">
        <f t="shared" si="503"/>
        <v>Sep</v>
      </c>
      <c r="D5269" t="str">
        <f t="shared" si="504"/>
        <v>2022_Sep</v>
      </c>
      <c r="E5269" s="12" t="str">
        <f t="shared" si="505"/>
        <v>02_Sep</v>
      </c>
      <c r="F5269" s="12" t="str">
        <f t="shared" si="506"/>
        <v>Sep-22</v>
      </c>
      <c r="G5269" s="12"/>
    </row>
    <row r="5270" spans="1:7">
      <c r="A5270" s="2">
        <f t="shared" si="508"/>
        <v>44807</v>
      </c>
      <c r="B5270" t="str">
        <f t="shared" si="507"/>
        <v>2022_09</v>
      </c>
      <c r="C5270" t="str">
        <f t="shared" si="503"/>
        <v>Sep</v>
      </c>
      <c r="D5270" t="str">
        <f t="shared" si="504"/>
        <v>2022_Sep</v>
      </c>
      <c r="E5270" s="12" t="str">
        <f t="shared" si="505"/>
        <v>03_Sep</v>
      </c>
      <c r="F5270" s="12" t="str">
        <f t="shared" si="506"/>
        <v>Sep-22</v>
      </c>
      <c r="G5270" s="12"/>
    </row>
    <row r="5271" spans="1:7">
      <c r="A5271" s="2">
        <f t="shared" si="508"/>
        <v>44808</v>
      </c>
      <c r="B5271" t="str">
        <f t="shared" si="507"/>
        <v>2022_09</v>
      </c>
      <c r="C5271" t="str">
        <f t="shared" si="503"/>
        <v>Sep</v>
      </c>
      <c r="D5271" t="str">
        <f t="shared" si="504"/>
        <v>2022_Sep</v>
      </c>
      <c r="E5271" s="12" t="str">
        <f t="shared" si="505"/>
        <v>04_Sep</v>
      </c>
      <c r="F5271" s="12" t="str">
        <f t="shared" si="506"/>
        <v>Sep-22</v>
      </c>
      <c r="G5271" s="12"/>
    </row>
    <row r="5272" spans="1:7">
      <c r="A5272" s="2">
        <f t="shared" si="508"/>
        <v>44809</v>
      </c>
      <c r="B5272" t="str">
        <f t="shared" si="507"/>
        <v>2022_09</v>
      </c>
      <c r="C5272" t="str">
        <f t="shared" si="503"/>
        <v>Sep</v>
      </c>
      <c r="D5272" t="str">
        <f t="shared" si="504"/>
        <v>2022_Sep</v>
      </c>
      <c r="E5272" s="12" t="str">
        <f t="shared" si="505"/>
        <v>05_Sep</v>
      </c>
      <c r="F5272" s="12" t="str">
        <f t="shared" si="506"/>
        <v>Sep-22</v>
      </c>
      <c r="G5272" s="12"/>
    </row>
    <row r="5273" spans="1:7">
      <c r="A5273" s="2">
        <f t="shared" si="508"/>
        <v>44810</v>
      </c>
      <c r="B5273" t="str">
        <f t="shared" si="507"/>
        <v>2022_09</v>
      </c>
      <c r="C5273" t="str">
        <f t="shared" si="503"/>
        <v>Sep</v>
      </c>
      <c r="D5273" t="str">
        <f t="shared" si="504"/>
        <v>2022_Sep</v>
      </c>
      <c r="E5273" s="12" t="str">
        <f t="shared" si="505"/>
        <v>06_Sep</v>
      </c>
      <c r="F5273" s="12" t="str">
        <f t="shared" si="506"/>
        <v>Sep-22</v>
      </c>
      <c r="G5273" s="12"/>
    </row>
    <row r="5274" spans="1:7">
      <c r="A5274" s="2">
        <f t="shared" si="508"/>
        <v>44811</v>
      </c>
      <c r="B5274" t="str">
        <f t="shared" si="507"/>
        <v>2022_09</v>
      </c>
      <c r="C5274" t="str">
        <f t="shared" si="503"/>
        <v>Sep</v>
      </c>
      <c r="D5274" t="str">
        <f t="shared" si="504"/>
        <v>2022_Sep</v>
      </c>
      <c r="E5274" s="12" t="str">
        <f t="shared" si="505"/>
        <v>07_Sep</v>
      </c>
      <c r="F5274" s="12" t="str">
        <f t="shared" si="506"/>
        <v>Sep-22</v>
      </c>
      <c r="G5274" s="12"/>
    </row>
    <row r="5275" spans="1:7">
      <c r="A5275" s="2">
        <f t="shared" si="508"/>
        <v>44812</v>
      </c>
      <c r="B5275" t="str">
        <f t="shared" si="507"/>
        <v>2022_09</v>
      </c>
      <c r="C5275" t="str">
        <f t="shared" si="503"/>
        <v>Sep</v>
      </c>
      <c r="D5275" t="str">
        <f t="shared" si="504"/>
        <v>2022_Sep</v>
      </c>
      <c r="E5275" s="12" t="str">
        <f t="shared" si="505"/>
        <v>08_Sep</v>
      </c>
      <c r="F5275" s="12" t="str">
        <f t="shared" si="506"/>
        <v>Sep-22</v>
      </c>
      <c r="G5275" s="12"/>
    </row>
    <row r="5276" spans="1:7">
      <c r="A5276" s="2">
        <f t="shared" si="508"/>
        <v>44813</v>
      </c>
      <c r="B5276" t="str">
        <f t="shared" si="507"/>
        <v>2022_09</v>
      </c>
      <c r="C5276" t="str">
        <f t="shared" si="503"/>
        <v>Sep</v>
      </c>
      <c r="D5276" t="str">
        <f t="shared" si="504"/>
        <v>2022_Sep</v>
      </c>
      <c r="E5276" s="12" t="str">
        <f t="shared" si="505"/>
        <v>09_Sep</v>
      </c>
      <c r="F5276" s="12" t="str">
        <f t="shared" si="506"/>
        <v>Sep-22</v>
      </c>
      <c r="G5276" s="12"/>
    </row>
    <row r="5277" spans="1:7">
      <c r="A5277" s="2">
        <f t="shared" si="508"/>
        <v>44814</v>
      </c>
      <c r="B5277" t="str">
        <f t="shared" si="507"/>
        <v>2022_09</v>
      </c>
      <c r="C5277" t="str">
        <f t="shared" si="503"/>
        <v>Sep</v>
      </c>
      <c r="D5277" t="str">
        <f t="shared" si="504"/>
        <v>2022_Sep</v>
      </c>
      <c r="E5277" s="12" t="str">
        <f t="shared" si="505"/>
        <v>10_Sep</v>
      </c>
      <c r="F5277" s="12" t="str">
        <f t="shared" si="506"/>
        <v>Sep-22</v>
      </c>
      <c r="G5277" s="12"/>
    </row>
    <row r="5278" spans="1:7">
      <c r="A5278" s="2">
        <f t="shared" si="508"/>
        <v>44815</v>
      </c>
      <c r="B5278" t="str">
        <f t="shared" si="507"/>
        <v>2022_09</v>
      </c>
      <c r="C5278" t="str">
        <f t="shared" si="503"/>
        <v>Sep</v>
      </c>
      <c r="D5278" t="str">
        <f t="shared" si="504"/>
        <v>2022_Sep</v>
      </c>
      <c r="E5278" s="12" t="str">
        <f t="shared" si="505"/>
        <v>11_Sep</v>
      </c>
      <c r="F5278" s="12" t="str">
        <f t="shared" si="506"/>
        <v>Sep-22</v>
      </c>
      <c r="G5278" s="12"/>
    </row>
    <row r="5279" spans="1:7">
      <c r="A5279" s="2">
        <f t="shared" si="508"/>
        <v>44816</v>
      </c>
      <c r="B5279" t="str">
        <f t="shared" si="507"/>
        <v>2022_09</v>
      </c>
      <c r="C5279" t="str">
        <f t="shared" si="503"/>
        <v>Sep</v>
      </c>
      <c r="D5279" t="str">
        <f t="shared" si="504"/>
        <v>2022_Sep</v>
      </c>
      <c r="E5279" s="12" t="str">
        <f t="shared" si="505"/>
        <v>12_Sep</v>
      </c>
      <c r="F5279" s="12" t="str">
        <f t="shared" si="506"/>
        <v>Sep-22</v>
      </c>
      <c r="G5279" s="12"/>
    </row>
    <row r="5280" spans="1:7">
      <c r="A5280" s="2">
        <f t="shared" si="508"/>
        <v>44817</v>
      </c>
      <c r="B5280" t="str">
        <f t="shared" si="507"/>
        <v>2022_09</v>
      </c>
      <c r="C5280" t="str">
        <f t="shared" si="503"/>
        <v>Sep</v>
      </c>
      <c r="D5280" t="str">
        <f t="shared" si="504"/>
        <v>2022_Sep</v>
      </c>
      <c r="E5280" s="12" t="str">
        <f t="shared" si="505"/>
        <v>13_Sep</v>
      </c>
      <c r="F5280" s="12" t="str">
        <f t="shared" si="506"/>
        <v>Sep-22</v>
      </c>
      <c r="G5280" s="12"/>
    </row>
    <row r="5281" spans="1:7">
      <c r="A5281" s="2">
        <f t="shared" si="508"/>
        <v>44818</v>
      </c>
      <c r="B5281" t="str">
        <f t="shared" si="507"/>
        <v>2022_09</v>
      </c>
      <c r="C5281" t="str">
        <f t="shared" si="503"/>
        <v>Sep</v>
      </c>
      <c r="D5281" t="str">
        <f t="shared" si="504"/>
        <v>2022_Sep</v>
      </c>
      <c r="E5281" s="12" t="str">
        <f t="shared" si="505"/>
        <v>14_Sep</v>
      </c>
      <c r="F5281" s="12" t="str">
        <f t="shared" si="506"/>
        <v>Sep-22</v>
      </c>
      <c r="G5281" s="12"/>
    </row>
    <row r="5282" spans="1:7">
      <c r="A5282" s="2">
        <f t="shared" si="508"/>
        <v>44819</v>
      </c>
      <c r="B5282" t="str">
        <f t="shared" si="507"/>
        <v>2022_09</v>
      </c>
      <c r="C5282" t="str">
        <f t="shared" si="503"/>
        <v>Sep</v>
      </c>
      <c r="D5282" t="str">
        <f t="shared" si="504"/>
        <v>2022_Sep</v>
      </c>
      <c r="E5282" s="12" t="str">
        <f t="shared" si="505"/>
        <v>15_Sep</v>
      </c>
      <c r="F5282" s="12" t="str">
        <f t="shared" si="506"/>
        <v>Sep-22</v>
      </c>
      <c r="G5282" s="12"/>
    </row>
    <row r="5283" spans="1:7">
      <c r="A5283" s="2">
        <f t="shared" si="508"/>
        <v>44820</v>
      </c>
      <c r="B5283" t="str">
        <f t="shared" si="507"/>
        <v>2022_09</v>
      </c>
      <c r="C5283" t="str">
        <f t="shared" si="503"/>
        <v>Sep</v>
      </c>
      <c r="D5283" t="str">
        <f t="shared" si="504"/>
        <v>2022_Sep</v>
      </c>
      <c r="E5283" s="12" t="str">
        <f t="shared" si="505"/>
        <v>16_Sep</v>
      </c>
      <c r="F5283" s="12" t="str">
        <f t="shared" si="506"/>
        <v>Sep-22</v>
      </c>
      <c r="G5283" s="12"/>
    </row>
    <row r="5284" spans="1:7">
      <c r="A5284" s="2">
        <f t="shared" si="508"/>
        <v>44821</v>
      </c>
      <c r="B5284" t="str">
        <f t="shared" si="507"/>
        <v>2022_09</v>
      </c>
      <c r="C5284" t="str">
        <f t="shared" si="503"/>
        <v>Sep</v>
      </c>
      <c r="D5284" t="str">
        <f t="shared" si="504"/>
        <v>2022_Sep</v>
      </c>
      <c r="E5284" s="12" t="str">
        <f t="shared" si="505"/>
        <v>17_Sep</v>
      </c>
      <c r="F5284" s="12" t="str">
        <f t="shared" si="506"/>
        <v>Sep-22</v>
      </c>
      <c r="G5284" s="12"/>
    </row>
    <row r="5285" spans="1:7">
      <c r="A5285" s="2">
        <f t="shared" si="508"/>
        <v>44822</v>
      </c>
      <c r="B5285" t="str">
        <f t="shared" si="507"/>
        <v>2022_09</v>
      </c>
      <c r="C5285" t="str">
        <f t="shared" si="503"/>
        <v>Sep</v>
      </c>
      <c r="D5285" t="str">
        <f t="shared" si="504"/>
        <v>2022_Sep</v>
      </c>
      <c r="E5285" s="12" t="str">
        <f t="shared" si="505"/>
        <v>18_Sep</v>
      </c>
      <c r="F5285" s="12" t="str">
        <f t="shared" si="506"/>
        <v>Sep-22</v>
      </c>
      <c r="G5285" s="12"/>
    </row>
    <row r="5286" spans="1:7">
      <c r="A5286" s="2">
        <f t="shared" si="508"/>
        <v>44823</v>
      </c>
      <c r="B5286" t="str">
        <f t="shared" si="507"/>
        <v>2022_09</v>
      </c>
      <c r="C5286" t="str">
        <f t="shared" si="503"/>
        <v>Sep</v>
      </c>
      <c r="D5286" t="str">
        <f t="shared" si="504"/>
        <v>2022_Sep</v>
      </c>
      <c r="E5286" s="12" t="str">
        <f t="shared" si="505"/>
        <v>19_Sep</v>
      </c>
      <c r="F5286" s="12" t="str">
        <f t="shared" si="506"/>
        <v>Sep-22</v>
      </c>
      <c r="G5286" s="12"/>
    </row>
    <row r="5287" spans="1:7">
      <c r="A5287" s="2">
        <f t="shared" si="508"/>
        <v>44824</v>
      </c>
      <c r="B5287" t="str">
        <f t="shared" si="507"/>
        <v>2022_09</v>
      </c>
      <c r="C5287" t="str">
        <f t="shared" si="503"/>
        <v>Sep</v>
      </c>
      <c r="D5287" t="str">
        <f t="shared" si="504"/>
        <v>2022_Sep</v>
      </c>
      <c r="E5287" s="12" t="str">
        <f t="shared" si="505"/>
        <v>20_Sep</v>
      </c>
      <c r="F5287" s="12" t="str">
        <f t="shared" si="506"/>
        <v>Sep-22</v>
      </c>
      <c r="G5287" s="12"/>
    </row>
    <row r="5288" spans="1:7">
      <c r="A5288" s="2">
        <f t="shared" si="508"/>
        <v>44825</v>
      </c>
      <c r="B5288" t="str">
        <f t="shared" si="507"/>
        <v>2022_09</v>
      </c>
      <c r="C5288" t="str">
        <f t="shared" si="503"/>
        <v>Sep</v>
      </c>
      <c r="D5288" t="str">
        <f t="shared" si="504"/>
        <v>2022_Sep</v>
      </c>
      <c r="E5288" s="12" t="str">
        <f t="shared" si="505"/>
        <v>21_Sep</v>
      </c>
      <c r="F5288" s="12" t="str">
        <f t="shared" si="506"/>
        <v>Sep-22</v>
      </c>
      <c r="G5288" s="12"/>
    </row>
    <row r="5289" spans="1:7">
      <c r="A5289" s="2">
        <f t="shared" si="508"/>
        <v>44826</v>
      </c>
      <c r="B5289" t="str">
        <f t="shared" si="507"/>
        <v>2022_09</v>
      </c>
      <c r="C5289" t="str">
        <f t="shared" si="503"/>
        <v>Sep</v>
      </c>
      <c r="D5289" t="str">
        <f t="shared" si="504"/>
        <v>2022_Sep</v>
      </c>
      <c r="E5289" s="12" t="str">
        <f t="shared" si="505"/>
        <v>22_Sep</v>
      </c>
      <c r="F5289" s="12" t="str">
        <f t="shared" si="506"/>
        <v>Sep-22</v>
      </c>
      <c r="G5289" s="12"/>
    </row>
    <row r="5290" spans="1:7">
      <c r="A5290" s="2">
        <f t="shared" si="508"/>
        <v>44827</v>
      </c>
      <c r="B5290" t="str">
        <f t="shared" si="507"/>
        <v>2022_09</v>
      </c>
      <c r="C5290" t="str">
        <f t="shared" si="503"/>
        <v>Sep</v>
      </c>
      <c r="D5290" t="str">
        <f t="shared" si="504"/>
        <v>2022_Sep</v>
      </c>
      <c r="E5290" s="12" t="str">
        <f t="shared" si="505"/>
        <v>23_Sep</v>
      </c>
      <c r="F5290" s="12" t="str">
        <f t="shared" si="506"/>
        <v>Sep-22</v>
      </c>
      <c r="G5290" s="12"/>
    </row>
    <row r="5291" spans="1:7">
      <c r="A5291" s="2">
        <f t="shared" si="508"/>
        <v>44828</v>
      </c>
      <c r="B5291" t="str">
        <f t="shared" si="507"/>
        <v>2022_09</v>
      </c>
      <c r="C5291" t="str">
        <f t="shared" si="503"/>
        <v>Sep</v>
      </c>
      <c r="D5291" t="str">
        <f t="shared" si="504"/>
        <v>2022_Sep</v>
      </c>
      <c r="E5291" s="12" t="str">
        <f t="shared" si="505"/>
        <v>24_Sep</v>
      </c>
      <c r="F5291" s="12" t="str">
        <f t="shared" si="506"/>
        <v>Sep-22</v>
      </c>
      <c r="G5291" s="12"/>
    </row>
    <row r="5292" spans="1:7">
      <c r="A5292" s="2">
        <f t="shared" si="508"/>
        <v>44829</v>
      </c>
      <c r="B5292" t="str">
        <f t="shared" si="507"/>
        <v>2022_09</v>
      </c>
      <c r="C5292" t="str">
        <f t="shared" si="503"/>
        <v>Sep</v>
      </c>
      <c r="D5292" t="str">
        <f t="shared" si="504"/>
        <v>2022_Sep</v>
      </c>
      <c r="E5292" s="12" t="str">
        <f t="shared" si="505"/>
        <v>25_Sep</v>
      </c>
      <c r="F5292" s="12" t="str">
        <f t="shared" si="506"/>
        <v>Sep-22</v>
      </c>
      <c r="G5292" s="12"/>
    </row>
    <row r="5293" spans="1:7">
      <c r="A5293" s="2">
        <f t="shared" si="508"/>
        <v>44830</v>
      </c>
      <c r="B5293" t="str">
        <f t="shared" si="507"/>
        <v>2022_09</v>
      </c>
      <c r="C5293" t="str">
        <f t="shared" si="503"/>
        <v>Sep</v>
      </c>
      <c r="D5293" t="str">
        <f t="shared" si="504"/>
        <v>2022_Sep</v>
      </c>
      <c r="E5293" s="12" t="str">
        <f t="shared" si="505"/>
        <v>26_Sep</v>
      </c>
      <c r="F5293" s="12" t="str">
        <f t="shared" si="506"/>
        <v>Sep-22</v>
      </c>
      <c r="G5293" s="12"/>
    </row>
    <row r="5294" spans="1:7">
      <c r="A5294" s="2">
        <f t="shared" si="508"/>
        <v>44831</v>
      </c>
      <c r="B5294" t="str">
        <f t="shared" si="507"/>
        <v>2022_09</v>
      </c>
      <c r="C5294" t="str">
        <f t="shared" si="503"/>
        <v>Sep</v>
      </c>
      <c r="D5294" t="str">
        <f t="shared" si="504"/>
        <v>2022_Sep</v>
      </c>
      <c r="E5294" s="12" t="str">
        <f t="shared" si="505"/>
        <v>27_Sep</v>
      </c>
      <c r="F5294" s="12" t="str">
        <f t="shared" si="506"/>
        <v>Sep-22</v>
      </c>
      <c r="G5294" s="12"/>
    </row>
    <row r="5295" spans="1:7">
      <c r="A5295" s="2">
        <f t="shared" si="508"/>
        <v>44832</v>
      </c>
      <c r="B5295" t="str">
        <f t="shared" si="507"/>
        <v>2022_09</v>
      </c>
      <c r="C5295" t="str">
        <f t="shared" si="503"/>
        <v>Sep</v>
      </c>
      <c r="D5295" t="str">
        <f t="shared" si="504"/>
        <v>2022_Sep</v>
      </c>
      <c r="E5295" s="12" t="str">
        <f t="shared" si="505"/>
        <v>28_Sep</v>
      </c>
      <c r="F5295" s="12" t="str">
        <f t="shared" si="506"/>
        <v>Sep-22</v>
      </c>
      <c r="G5295" s="12"/>
    </row>
    <row r="5296" spans="1:7">
      <c r="A5296" s="2">
        <f t="shared" si="508"/>
        <v>44833</v>
      </c>
      <c r="B5296" t="str">
        <f t="shared" si="507"/>
        <v>2022_09</v>
      </c>
      <c r="C5296" t="str">
        <f t="shared" si="503"/>
        <v>Sep</v>
      </c>
      <c r="D5296" t="str">
        <f t="shared" si="504"/>
        <v>2022_Sep</v>
      </c>
      <c r="E5296" s="12" t="str">
        <f t="shared" si="505"/>
        <v>29_Sep</v>
      </c>
      <c r="F5296" s="12" t="str">
        <f t="shared" si="506"/>
        <v>Sep-22</v>
      </c>
      <c r="G5296" s="12"/>
    </row>
    <row r="5297" spans="1:7">
      <c r="A5297" s="2">
        <f t="shared" si="508"/>
        <v>44834</v>
      </c>
      <c r="B5297" t="str">
        <f t="shared" si="507"/>
        <v>2022_09</v>
      </c>
      <c r="C5297" t="str">
        <f t="shared" si="503"/>
        <v>Sep</v>
      </c>
      <c r="D5297" t="str">
        <f t="shared" si="504"/>
        <v>2022_Sep</v>
      </c>
      <c r="E5297" s="12" t="str">
        <f t="shared" si="505"/>
        <v>30_Sep</v>
      </c>
      <c r="F5297" s="12" t="str">
        <f t="shared" si="506"/>
        <v>Sep-22</v>
      </c>
      <c r="G5297" s="12"/>
    </row>
    <row r="5298" spans="1:7">
      <c r="A5298" s="2">
        <f t="shared" si="508"/>
        <v>44835</v>
      </c>
      <c r="B5298" t="str">
        <f t="shared" si="507"/>
        <v>2022_10</v>
      </c>
      <c r="C5298" t="str">
        <f t="shared" si="503"/>
        <v>Oct</v>
      </c>
      <c r="D5298" t="str">
        <f t="shared" si="504"/>
        <v>2022_Oct</v>
      </c>
      <c r="E5298" s="12" t="str">
        <f t="shared" si="505"/>
        <v>01_Oct</v>
      </c>
      <c r="F5298" s="12" t="str">
        <f t="shared" si="506"/>
        <v>Oct-22</v>
      </c>
      <c r="G5298" s="12"/>
    </row>
    <row r="5299" spans="1:7">
      <c r="A5299" s="2">
        <f t="shared" si="508"/>
        <v>44836</v>
      </c>
      <c r="B5299" t="str">
        <f t="shared" si="507"/>
        <v>2022_10</v>
      </c>
      <c r="C5299" t="str">
        <f t="shared" si="503"/>
        <v>Oct</v>
      </c>
      <c r="D5299" t="str">
        <f t="shared" si="504"/>
        <v>2022_Oct</v>
      </c>
      <c r="E5299" s="12" t="str">
        <f t="shared" si="505"/>
        <v>02_Oct</v>
      </c>
      <c r="F5299" s="12" t="str">
        <f t="shared" si="506"/>
        <v>Oct-22</v>
      </c>
      <c r="G5299" s="12"/>
    </row>
    <row r="5300" spans="1:7">
      <c r="A5300" s="2">
        <f t="shared" si="508"/>
        <v>44837</v>
      </c>
      <c r="B5300" t="str">
        <f t="shared" si="507"/>
        <v>2022_10</v>
      </c>
      <c r="C5300" t="str">
        <f t="shared" si="503"/>
        <v>Oct</v>
      </c>
      <c r="D5300" t="str">
        <f t="shared" si="504"/>
        <v>2022_Oct</v>
      </c>
      <c r="E5300" s="12" t="str">
        <f t="shared" si="505"/>
        <v>03_Oct</v>
      </c>
      <c r="F5300" s="12" t="str">
        <f t="shared" si="506"/>
        <v>Oct-22</v>
      </c>
      <c r="G5300" s="12"/>
    </row>
    <row r="5301" spans="1:7">
      <c r="A5301" s="2">
        <f t="shared" si="508"/>
        <v>44838</v>
      </c>
      <c r="B5301" t="str">
        <f t="shared" si="507"/>
        <v>2022_10</v>
      </c>
      <c r="C5301" t="str">
        <f t="shared" si="503"/>
        <v>Oct</v>
      </c>
      <c r="D5301" t="str">
        <f t="shared" si="504"/>
        <v>2022_Oct</v>
      </c>
      <c r="E5301" s="12" t="str">
        <f t="shared" si="505"/>
        <v>04_Oct</v>
      </c>
      <c r="F5301" s="12" t="str">
        <f t="shared" si="506"/>
        <v>Oct-22</v>
      </c>
      <c r="G5301" s="12"/>
    </row>
    <row r="5302" spans="1:7">
      <c r="A5302" s="2">
        <f t="shared" si="508"/>
        <v>44839</v>
      </c>
      <c r="B5302" t="str">
        <f t="shared" si="507"/>
        <v>2022_10</v>
      </c>
      <c r="C5302" t="str">
        <f t="shared" si="503"/>
        <v>Oct</v>
      </c>
      <c r="D5302" t="str">
        <f t="shared" si="504"/>
        <v>2022_Oct</v>
      </c>
      <c r="E5302" s="12" t="str">
        <f t="shared" si="505"/>
        <v>05_Oct</v>
      </c>
      <c r="F5302" s="12" t="str">
        <f t="shared" si="506"/>
        <v>Oct-22</v>
      </c>
      <c r="G5302" s="12"/>
    </row>
    <row r="5303" spans="1:7">
      <c r="A5303" s="2">
        <f t="shared" si="508"/>
        <v>44840</v>
      </c>
      <c r="B5303" t="str">
        <f t="shared" si="507"/>
        <v>2022_10</v>
      </c>
      <c r="C5303" t="str">
        <f t="shared" si="503"/>
        <v>Oct</v>
      </c>
      <c r="D5303" t="str">
        <f t="shared" si="504"/>
        <v>2022_Oct</v>
      </c>
      <c r="E5303" s="12" t="str">
        <f t="shared" si="505"/>
        <v>06_Oct</v>
      </c>
      <c r="F5303" s="12" t="str">
        <f t="shared" si="506"/>
        <v>Oct-22</v>
      </c>
      <c r="G5303" s="12"/>
    </row>
    <row r="5304" spans="1:7">
      <c r="A5304" s="2">
        <f t="shared" si="508"/>
        <v>44841</v>
      </c>
      <c r="B5304" t="str">
        <f t="shared" si="507"/>
        <v>2022_10</v>
      </c>
      <c r="C5304" t="str">
        <f t="shared" si="503"/>
        <v>Oct</v>
      </c>
      <c r="D5304" t="str">
        <f t="shared" si="504"/>
        <v>2022_Oct</v>
      </c>
      <c r="E5304" s="12" t="str">
        <f t="shared" si="505"/>
        <v>07_Oct</v>
      </c>
      <c r="F5304" s="12" t="str">
        <f t="shared" si="506"/>
        <v>Oct-22</v>
      </c>
      <c r="G5304" s="12"/>
    </row>
    <row r="5305" spans="1:7">
      <c r="A5305" s="2">
        <f t="shared" si="508"/>
        <v>44842</v>
      </c>
      <c r="B5305" t="str">
        <f t="shared" si="507"/>
        <v>2022_10</v>
      </c>
      <c r="C5305" t="str">
        <f t="shared" si="503"/>
        <v>Oct</v>
      </c>
      <c r="D5305" t="str">
        <f t="shared" si="504"/>
        <v>2022_Oct</v>
      </c>
      <c r="E5305" s="12" t="str">
        <f t="shared" si="505"/>
        <v>08_Oct</v>
      </c>
      <c r="F5305" s="12" t="str">
        <f t="shared" si="506"/>
        <v>Oct-22</v>
      </c>
      <c r="G5305" s="12"/>
    </row>
    <row r="5306" spans="1:7">
      <c r="A5306" s="2">
        <f t="shared" si="508"/>
        <v>44843</v>
      </c>
      <c r="B5306" t="str">
        <f t="shared" si="507"/>
        <v>2022_10</v>
      </c>
      <c r="C5306" t="str">
        <f t="shared" si="503"/>
        <v>Oct</v>
      </c>
      <c r="D5306" t="str">
        <f t="shared" si="504"/>
        <v>2022_Oct</v>
      </c>
      <c r="E5306" s="12" t="str">
        <f t="shared" si="505"/>
        <v>09_Oct</v>
      </c>
      <c r="F5306" s="12" t="str">
        <f t="shared" si="506"/>
        <v>Oct-22</v>
      </c>
      <c r="G5306" s="12"/>
    </row>
    <row r="5307" spans="1:7">
      <c r="A5307" s="2">
        <f t="shared" si="508"/>
        <v>44844</v>
      </c>
      <c r="B5307" t="str">
        <f t="shared" si="507"/>
        <v>2022_10</v>
      </c>
      <c r="C5307" t="str">
        <f t="shared" si="503"/>
        <v>Oct</v>
      </c>
      <c r="D5307" t="str">
        <f t="shared" si="504"/>
        <v>2022_Oct</v>
      </c>
      <c r="E5307" s="12" t="str">
        <f t="shared" si="505"/>
        <v>10_Oct</v>
      </c>
      <c r="F5307" s="12" t="str">
        <f t="shared" si="506"/>
        <v>Oct-22</v>
      </c>
      <c r="G5307" s="12"/>
    </row>
    <row r="5308" spans="1:7">
      <c r="A5308" s="2">
        <f t="shared" si="508"/>
        <v>44845</v>
      </c>
      <c r="B5308" t="str">
        <f t="shared" si="507"/>
        <v>2022_10</v>
      </c>
      <c r="C5308" t="str">
        <f t="shared" si="503"/>
        <v>Oct</v>
      </c>
      <c r="D5308" t="str">
        <f t="shared" si="504"/>
        <v>2022_Oct</v>
      </c>
      <c r="E5308" s="12" t="str">
        <f t="shared" si="505"/>
        <v>11_Oct</v>
      </c>
      <c r="F5308" s="12" t="str">
        <f t="shared" si="506"/>
        <v>Oct-22</v>
      </c>
      <c r="G5308" s="12"/>
    </row>
    <row r="5309" spans="1:7">
      <c r="A5309" s="2">
        <f t="shared" si="508"/>
        <v>44846</v>
      </c>
      <c r="B5309" t="str">
        <f t="shared" si="507"/>
        <v>2022_10</v>
      </c>
      <c r="C5309" t="str">
        <f t="shared" si="503"/>
        <v>Oct</v>
      </c>
      <c r="D5309" t="str">
        <f t="shared" si="504"/>
        <v>2022_Oct</v>
      </c>
      <c r="E5309" s="12" t="str">
        <f t="shared" si="505"/>
        <v>12_Oct</v>
      </c>
      <c r="F5309" s="12" t="str">
        <f t="shared" si="506"/>
        <v>Oct-22</v>
      </c>
      <c r="G5309" s="12"/>
    </row>
    <row r="5310" spans="1:7">
      <c r="A5310" s="2">
        <f t="shared" si="508"/>
        <v>44847</v>
      </c>
      <c r="B5310" t="str">
        <f t="shared" si="507"/>
        <v>2022_10</v>
      </c>
      <c r="C5310" t="str">
        <f t="shared" si="503"/>
        <v>Oct</v>
      </c>
      <c r="D5310" t="str">
        <f t="shared" si="504"/>
        <v>2022_Oct</v>
      </c>
      <c r="E5310" s="12" t="str">
        <f t="shared" si="505"/>
        <v>13_Oct</v>
      </c>
      <c r="F5310" s="12" t="str">
        <f t="shared" si="506"/>
        <v>Oct-22</v>
      </c>
      <c r="G5310" s="12"/>
    </row>
    <row r="5311" spans="1:7">
      <c r="A5311" s="2">
        <f t="shared" si="508"/>
        <v>44848</v>
      </c>
      <c r="B5311" t="str">
        <f t="shared" si="507"/>
        <v>2022_10</v>
      </c>
      <c r="C5311" t="str">
        <f t="shared" si="503"/>
        <v>Oct</v>
      </c>
      <c r="D5311" t="str">
        <f t="shared" si="504"/>
        <v>2022_Oct</v>
      </c>
      <c r="E5311" s="12" t="str">
        <f t="shared" si="505"/>
        <v>14_Oct</v>
      </c>
      <c r="F5311" s="12" t="str">
        <f t="shared" si="506"/>
        <v>Oct-22</v>
      </c>
      <c r="G5311" s="12"/>
    </row>
    <row r="5312" spans="1:7">
      <c r="A5312" s="2">
        <f t="shared" si="508"/>
        <v>44849</v>
      </c>
      <c r="B5312" t="str">
        <f t="shared" si="507"/>
        <v>2022_10</v>
      </c>
      <c r="C5312" t="str">
        <f t="shared" si="503"/>
        <v>Oct</v>
      </c>
      <c r="D5312" t="str">
        <f t="shared" si="504"/>
        <v>2022_Oct</v>
      </c>
      <c r="E5312" s="12" t="str">
        <f t="shared" si="505"/>
        <v>15_Oct</v>
      </c>
      <c r="F5312" s="12" t="str">
        <f t="shared" si="506"/>
        <v>Oct-22</v>
      </c>
      <c r="G5312" s="12"/>
    </row>
    <row r="5313" spans="1:7">
      <c r="A5313" s="2">
        <f t="shared" si="508"/>
        <v>44850</v>
      </c>
      <c r="B5313" t="str">
        <f t="shared" si="507"/>
        <v>2022_10</v>
      </c>
      <c r="C5313" t="str">
        <f t="shared" si="503"/>
        <v>Oct</v>
      </c>
      <c r="D5313" t="str">
        <f t="shared" si="504"/>
        <v>2022_Oct</v>
      </c>
      <c r="E5313" s="12" t="str">
        <f t="shared" si="505"/>
        <v>16_Oct</v>
      </c>
      <c r="F5313" s="12" t="str">
        <f t="shared" si="506"/>
        <v>Oct-22</v>
      </c>
      <c r="G5313" s="12"/>
    </row>
    <row r="5314" spans="1:7">
      <c r="A5314" s="2">
        <f t="shared" si="508"/>
        <v>44851</v>
      </c>
      <c r="B5314" t="str">
        <f t="shared" si="507"/>
        <v>2022_10</v>
      </c>
      <c r="C5314" t="str">
        <f t="shared" ref="C5314:C5377" si="509">VLOOKUP(TEXT(MONTH(A5314),"00"),$H$2:$I$13,2,FALSE)</f>
        <v>Oct</v>
      </c>
      <c r="D5314" t="str">
        <f t="shared" si="504"/>
        <v>2022_Oct</v>
      </c>
      <c r="E5314" s="12" t="str">
        <f t="shared" si="505"/>
        <v>17_Oct</v>
      </c>
      <c r="F5314" s="12" t="str">
        <f t="shared" si="506"/>
        <v>Oct-22</v>
      </c>
      <c r="G5314" s="12"/>
    </row>
    <row r="5315" spans="1:7">
      <c r="A5315" s="2">
        <f t="shared" si="508"/>
        <v>44852</v>
      </c>
      <c r="B5315" t="str">
        <f t="shared" si="507"/>
        <v>2022_10</v>
      </c>
      <c r="C5315" t="str">
        <f t="shared" si="509"/>
        <v>Oct</v>
      </c>
      <c r="D5315" t="str">
        <f t="shared" ref="D5315:D5378" si="510">TEXT(YEAR(A5315),"0000")&amp;"_"&amp;C5315</f>
        <v>2022_Oct</v>
      </c>
      <c r="E5315" s="12" t="str">
        <f t="shared" ref="E5315:E5378" si="511">VLOOKUP(DAY(A5315),$G$2:$H$32,2,FALSE)&amp;"_"&amp;C5315</f>
        <v>18_Oct</v>
      </c>
      <c r="F5315" s="12" t="str">
        <f t="shared" si="506"/>
        <v>Oct-22</v>
      </c>
      <c r="G5315" s="12"/>
    </row>
    <row r="5316" spans="1:7">
      <c r="A5316" s="2">
        <f t="shared" si="508"/>
        <v>44853</v>
      </c>
      <c r="B5316" t="str">
        <f t="shared" si="507"/>
        <v>2022_10</v>
      </c>
      <c r="C5316" t="str">
        <f t="shared" si="509"/>
        <v>Oct</v>
      </c>
      <c r="D5316" t="str">
        <f t="shared" si="510"/>
        <v>2022_Oct</v>
      </c>
      <c r="E5316" s="12" t="str">
        <f t="shared" si="511"/>
        <v>19_Oct</v>
      </c>
      <c r="F5316" s="12" t="str">
        <f t="shared" ref="F5316:F5379" si="512">C5316&amp;"-"&amp;RIGHT(YEAR(A5316),2)</f>
        <v>Oct-22</v>
      </c>
      <c r="G5316" s="12"/>
    </row>
    <row r="5317" spans="1:7">
      <c r="A5317" s="2">
        <f t="shared" si="508"/>
        <v>44854</v>
      </c>
      <c r="B5317" t="str">
        <f t="shared" si="507"/>
        <v>2022_10</v>
      </c>
      <c r="C5317" t="str">
        <f t="shared" si="509"/>
        <v>Oct</v>
      </c>
      <c r="D5317" t="str">
        <f t="shared" si="510"/>
        <v>2022_Oct</v>
      </c>
      <c r="E5317" s="12" t="str">
        <f t="shared" si="511"/>
        <v>20_Oct</v>
      </c>
      <c r="F5317" s="12" t="str">
        <f t="shared" si="512"/>
        <v>Oct-22</v>
      </c>
      <c r="G5317" s="12"/>
    </row>
    <row r="5318" spans="1:7">
      <c r="A5318" s="2">
        <f t="shared" si="508"/>
        <v>44855</v>
      </c>
      <c r="B5318" t="str">
        <f t="shared" si="507"/>
        <v>2022_10</v>
      </c>
      <c r="C5318" t="str">
        <f t="shared" si="509"/>
        <v>Oct</v>
      </c>
      <c r="D5318" t="str">
        <f t="shared" si="510"/>
        <v>2022_Oct</v>
      </c>
      <c r="E5318" s="12" t="str">
        <f t="shared" si="511"/>
        <v>21_Oct</v>
      </c>
      <c r="F5318" s="12" t="str">
        <f t="shared" si="512"/>
        <v>Oct-22</v>
      </c>
      <c r="G5318" s="12"/>
    </row>
    <row r="5319" spans="1:7">
      <c r="A5319" s="2">
        <f t="shared" si="508"/>
        <v>44856</v>
      </c>
      <c r="B5319" t="str">
        <f t="shared" si="507"/>
        <v>2022_10</v>
      </c>
      <c r="C5319" t="str">
        <f t="shared" si="509"/>
        <v>Oct</v>
      </c>
      <c r="D5319" t="str">
        <f t="shared" si="510"/>
        <v>2022_Oct</v>
      </c>
      <c r="E5319" s="12" t="str">
        <f t="shared" si="511"/>
        <v>22_Oct</v>
      </c>
      <c r="F5319" s="12" t="str">
        <f t="shared" si="512"/>
        <v>Oct-22</v>
      </c>
      <c r="G5319" s="12"/>
    </row>
    <row r="5320" spans="1:7">
      <c r="A5320" s="2">
        <f t="shared" si="508"/>
        <v>44857</v>
      </c>
      <c r="B5320" t="str">
        <f t="shared" si="507"/>
        <v>2022_10</v>
      </c>
      <c r="C5320" t="str">
        <f t="shared" si="509"/>
        <v>Oct</v>
      </c>
      <c r="D5320" t="str">
        <f t="shared" si="510"/>
        <v>2022_Oct</v>
      </c>
      <c r="E5320" s="12" t="str">
        <f t="shared" si="511"/>
        <v>23_Oct</v>
      </c>
      <c r="F5320" s="12" t="str">
        <f t="shared" si="512"/>
        <v>Oct-22</v>
      </c>
      <c r="G5320" s="12"/>
    </row>
    <row r="5321" spans="1:7">
      <c r="A5321" s="2">
        <f t="shared" si="508"/>
        <v>44858</v>
      </c>
      <c r="B5321" t="str">
        <f t="shared" si="507"/>
        <v>2022_10</v>
      </c>
      <c r="C5321" t="str">
        <f t="shared" si="509"/>
        <v>Oct</v>
      </c>
      <c r="D5321" t="str">
        <f t="shared" si="510"/>
        <v>2022_Oct</v>
      </c>
      <c r="E5321" s="12" t="str">
        <f t="shared" si="511"/>
        <v>24_Oct</v>
      </c>
      <c r="F5321" s="12" t="str">
        <f t="shared" si="512"/>
        <v>Oct-22</v>
      </c>
      <c r="G5321" s="12"/>
    </row>
    <row r="5322" spans="1:7">
      <c r="A5322" s="2">
        <f t="shared" si="508"/>
        <v>44859</v>
      </c>
      <c r="B5322" t="str">
        <f t="shared" si="507"/>
        <v>2022_10</v>
      </c>
      <c r="C5322" t="str">
        <f t="shared" si="509"/>
        <v>Oct</v>
      </c>
      <c r="D5322" t="str">
        <f t="shared" si="510"/>
        <v>2022_Oct</v>
      </c>
      <c r="E5322" s="12" t="str">
        <f t="shared" si="511"/>
        <v>25_Oct</v>
      </c>
      <c r="F5322" s="12" t="str">
        <f t="shared" si="512"/>
        <v>Oct-22</v>
      </c>
      <c r="G5322" s="12"/>
    </row>
    <row r="5323" spans="1:7">
      <c r="A5323" s="2">
        <f t="shared" si="508"/>
        <v>44860</v>
      </c>
      <c r="B5323" t="str">
        <f t="shared" ref="B5323:B5386" si="513">TEXT(YEAR(A5323),"0000")&amp;"_"&amp;TEXT(MONTH(A5323),"00")</f>
        <v>2022_10</v>
      </c>
      <c r="C5323" t="str">
        <f t="shared" si="509"/>
        <v>Oct</v>
      </c>
      <c r="D5323" t="str">
        <f t="shared" si="510"/>
        <v>2022_Oct</v>
      </c>
      <c r="E5323" s="12" t="str">
        <f t="shared" si="511"/>
        <v>26_Oct</v>
      </c>
      <c r="F5323" s="12" t="str">
        <f t="shared" si="512"/>
        <v>Oct-22</v>
      </c>
      <c r="G5323" s="12"/>
    </row>
    <row r="5324" spans="1:7">
      <c r="A5324" s="2">
        <f t="shared" ref="A5324:A5387" si="514">A5323+1</f>
        <v>44861</v>
      </c>
      <c r="B5324" t="str">
        <f t="shared" si="513"/>
        <v>2022_10</v>
      </c>
      <c r="C5324" t="str">
        <f t="shared" si="509"/>
        <v>Oct</v>
      </c>
      <c r="D5324" t="str">
        <f t="shared" si="510"/>
        <v>2022_Oct</v>
      </c>
      <c r="E5324" s="12" t="str">
        <f t="shared" si="511"/>
        <v>27_Oct</v>
      </c>
      <c r="F5324" s="12" t="str">
        <f t="shared" si="512"/>
        <v>Oct-22</v>
      </c>
      <c r="G5324" s="12"/>
    </row>
    <row r="5325" spans="1:7">
      <c r="A5325" s="2">
        <f t="shared" si="514"/>
        <v>44862</v>
      </c>
      <c r="B5325" t="str">
        <f t="shared" si="513"/>
        <v>2022_10</v>
      </c>
      <c r="C5325" t="str">
        <f t="shared" si="509"/>
        <v>Oct</v>
      </c>
      <c r="D5325" t="str">
        <f t="shared" si="510"/>
        <v>2022_Oct</v>
      </c>
      <c r="E5325" s="12" t="str">
        <f t="shared" si="511"/>
        <v>28_Oct</v>
      </c>
      <c r="F5325" s="12" t="str">
        <f t="shared" si="512"/>
        <v>Oct-22</v>
      </c>
      <c r="G5325" s="12"/>
    </row>
    <row r="5326" spans="1:7">
      <c r="A5326" s="2">
        <f t="shared" si="514"/>
        <v>44863</v>
      </c>
      <c r="B5326" t="str">
        <f t="shared" si="513"/>
        <v>2022_10</v>
      </c>
      <c r="C5326" t="str">
        <f t="shared" si="509"/>
        <v>Oct</v>
      </c>
      <c r="D5326" t="str">
        <f t="shared" si="510"/>
        <v>2022_Oct</v>
      </c>
      <c r="E5326" s="12" t="str">
        <f t="shared" si="511"/>
        <v>29_Oct</v>
      </c>
      <c r="F5326" s="12" t="str">
        <f t="shared" si="512"/>
        <v>Oct-22</v>
      </c>
      <c r="G5326" s="12"/>
    </row>
    <row r="5327" spans="1:7">
      <c r="A5327" s="2">
        <f t="shared" si="514"/>
        <v>44864</v>
      </c>
      <c r="B5327" t="str">
        <f t="shared" si="513"/>
        <v>2022_10</v>
      </c>
      <c r="C5327" t="str">
        <f t="shared" si="509"/>
        <v>Oct</v>
      </c>
      <c r="D5327" t="str">
        <f t="shared" si="510"/>
        <v>2022_Oct</v>
      </c>
      <c r="E5327" s="12" t="str">
        <f t="shared" si="511"/>
        <v>30_Oct</v>
      </c>
      <c r="F5327" s="12" t="str">
        <f t="shared" si="512"/>
        <v>Oct-22</v>
      </c>
      <c r="G5327" s="12"/>
    </row>
    <row r="5328" spans="1:7">
      <c r="A5328" s="2">
        <f t="shared" si="514"/>
        <v>44865</v>
      </c>
      <c r="B5328" t="str">
        <f t="shared" si="513"/>
        <v>2022_10</v>
      </c>
      <c r="C5328" t="str">
        <f t="shared" si="509"/>
        <v>Oct</v>
      </c>
      <c r="D5328" t="str">
        <f t="shared" si="510"/>
        <v>2022_Oct</v>
      </c>
      <c r="E5328" s="12" t="str">
        <f t="shared" si="511"/>
        <v>31_Oct</v>
      </c>
      <c r="F5328" s="12" t="str">
        <f t="shared" si="512"/>
        <v>Oct-22</v>
      </c>
      <c r="G5328" s="12"/>
    </row>
    <row r="5329" spans="1:7">
      <c r="A5329" s="2">
        <f t="shared" si="514"/>
        <v>44866</v>
      </c>
      <c r="B5329" t="str">
        <f t="shared" si="513"/>
        <v>2022_11</v>
      </c>
      <c r="C5329" t="str">
        <f t="shared" si="509"/>
        <v>Nov</v>
      </c>
      <c r="D5329" t="str">
        <f t="shared" si="510"/>
        <v>2022_Nov</v>
      </c>
      <c r="E5329" s="12" t="str">
        <f t="shared" si="511"/>
        <v>01_Nov</v>
      </c>
      <c r="F5329" s="12" t="str">
        <f t="shared" si="512"/>
        <v>Nov-22</v>
      </c>
      <c r="G5329" s="12"/>
    </row>
    <row r="5330" spans="1:7">
      <c r="A5330" s="2">
        <f t="shared" si="514"/>
        <v>44867</v>
      </c>
      <c r="B5330" t="str">
        <f t="shared" si="513"/>
        <v>2022_11</v>
      </c>
      <c r="C5330" t="str">
        <f t="shared" si="509"/>
        <v>Nov</v>
      </c>
      <c r="D5330" t="str">
        <f t="shared" si="510"/>
        <v>2022_Nov</v>
      </c>
      <c r="E5330" s="12" t="str">
        <f t="shared" si="511"/>
        <v>02_Nov</v>
      </c>
      <c r="F5330" s="12" t="str">
        <f t="shared" si="512"/>
        <v>Nov-22</v>
      </c>
      <c r="G5330" s="12"/>
    </row>
    <row r="5331" spans="1:7">
      <c r="A5331" s="2">
        <f t="shared" si="514"/>
        <v>44868</v>
      </c>
      <c r="B5331" t="str">
        <f t="shared" si="513"/>
        <v>2022_11</v>
      </c>
      <c r="C5331" t="str">
        <f t="shared" si="509"/>
        <v>Nov</v>
      </c>
      <c r="D5331" t="str">
        <f t="shared" si="510"/>
        <v>2022_Nov</v>
      </c>
      <c r="E5331" s="12" t="str">
        <f t="shared" si="511"/>
        <v>03_Nov</v>
      </c>
      <c r="F5331" s="12" t="str">
        <f t="shared" si="512"/>
        <v>Nov-22</v>
      </c>
      <c r="G5331" s="12"/>
    </row>
    <row r="5332" spans="1:7">
      <c r="A5332" s="2">
        <f t="shared" si="514"/>
        <v>44869</v>
      </c>
      <c r="B5332" t="str">
        <f t="shared" si="513"/>
        <v>2022_11</v>
      </c>
      <c r="C5332" t="str">
        <f t="shared" si="509"/>
        <v>Nov</v>
      </c>
      <c r="D5332" t="str">
        <f t="shared" si="510"/>
        <v>2022_Nov</v>
      </c>
      <c r="E5332" s="12" t="str">
        <f t="shared" si="511"/>
        <v>04_Nov</v>
      </c>
      <c r="F5332" s="12" t="str">
        <f t="shared" si="512"/>
        <v>Nov-22</v>
      </c>
      <c r="G5332" s="12"/>
    </row>
    <row r="5333" spans="1:7">
      <c r="A5333" s="2">
        <f t="shared" si="514"/>
        <v>44870</v>
      </c>
      <c r="B5333" t="str">
        <f t="shared" si="513"/>
        <v>2022_11</v>
      </c>
      <c r="C5333" t="str">
        <f t="shared" si="509"/>
        <v>Nov</v>
      </c>
      <c r="D5333" t="str">
        <f t="shared" si="510"/>
        <v>2022_Nov</v>
      </c>
      <c r="E5333" s="12" t="str">
        <f t="shared" si="511"/>
        <v>05_Nov</v>
      </c>
      <c r="F5333" s="12" t="str">
        <f t="shared" si="512"/>
        <v>Nov-22</v>
      </c>
      <c r="G5333" s="12"/>
    </row>
    <row r="5334" spans="1:7">
      <c r="A5334" s="2">
        <f t="shared" si="514"/>
        <v>44871</v>
      </c>
      <c r="B5334" t="str">
        <f t="shared" si="513"/>
        <v>2022_11</v>
      </c>
      <c r="C5334" t="str">
        <f t="shared" si="509"/>
        <v>Nov</v>
      </c>
      <c r="D5334" t="str">
        <f t="shared" si="510"/>
        <v>2022_Nov</v>
      </c>
      <c r="E5334" s="12" t="str">
        <f t="shared" si="511"/>
        <v>06_Nov</v>
      </c>
      <c r="F5334" s="12" t="str">
        <f t="shared" si="512"/>
        <v>Nov-22</v>
      </c>
      <c r="G5334" s="12"/>
    </row>
    <row r="5335" spans="1:7">
      <c r="A5335" s="2">
        <f t="shared" si="514"/>
        <v>44872</v>
      </c>
      <c r="B5335" t="str">
        <f t="shared" si="513"/>
        <v>2022_11</v>
      </c>
      <c r="C5335" t="str">
        <f t="shared" si="509"/>
        <v>Nov</v>
      </c>
      <c r="D5335" t="str">
        <f t="shared" si="510"/>
        <v>2022_Nov</v>
      </c>
      <c r="E5335" s="12" t="str">
        <f t="shared" si="511"/>
        <v>07_Nov</v>
      </c>
      <c r="F5335" s="12" t="str">
        <f t="shared" si="512"/>
        <v>Nov-22</v>
      </c>
      <c r="G5335" s="12"/>
    </row>
    <row r="5336" spans="1:7">
      <c r="A5336" s="2">
        <f t="shared" si="514"/>
        <v>44873</v>
      </c>
      <c r="B5336" t="str">
        <f t="shared" si="513"/>
        <v>2022_11</v>
      </c>
      <c r="C5336" t="str">
        <f t="shared" si="509"/>
        <v>Nov</v>
      </c>
      <c r="D5336" t="str">
        <f t="shared" si="510"/>
        <v>2022_Nov</v>
      </c>
      <c r="E5336" s="12" t="str">
        <f t="shared" si="511"/>
        <v>08_Nov</v>
      </c>
      <c r="F5336" s="12" t="str">
        <f t="shared" si="512"/>
        <v>Nov-22</v>
      </c>
      <c r="G5336" s="12"/>
    </row>
    <row r="5337" spans="1:7">
      <c r="A5337" s="2">
        <f t="shared" si="514"/>
        <v>44874</v>
      </c>
      <c r="B5337" t="str">
        <f t="shared" si="513"/>
        <v>2022_11</v>
      </c>
      <c r="C5337" t="str">
        <f t="shared" si="509"/>
        <v>Nov</v>
      </c>
      <c r="D5337" t="str">
        <f t="shared" si="510"/>
        <v>2022_Nov</v>
      </c>
      <c r="E5337" s="12" t="str">
        <f t="shared" si="511"/>
        <v>09_Nov</v>
      </c>
      <c r="F5337" s="12" t="str">
        <f t="shared" si="512"/>
        <v>Nov-22</v>
      </c>
      <c r="G5337" s="12"/>
    </row>
    <row r="5338" spans="1:7">
      <c r="A5338" s="2">
        <f t="shared" si="514"/>
        <v>44875</v>
      </c>
      <c r="B5338" t="str">
        <f t="shared" si="513"/>
        <v>2022_11</v>
      </c>
      <c r="C5338" t="str">
        <f t="shared" si="509"/>
        <v>Nov</v>
      </c>
      <c r="D5338" t="str">
        <f t="shared" si="510"/>
        <v>2022_Nov</v>
      </c>
      <c r="E5338" s="12" t="str">
        <f t="shared" si="511"/>
        <v>10_Nov</v>
      </c>
      <c r="F5338" s="12" t="str">
        <f t="shared" si="512"/>
        <v>Nov-22</v>
      </c>
      <c r="G5338" s="12"/>
    </row>
    <row r="5339" spans="1:7">
      <c r="A5339" s="2">
        <f t="shared" si="514"/>
        <v>44876</v>
      </c>
      <c r="B5339" t="str">
        <f t="shared" si="513"/>
        <v>2022_11</v>
      </c>
      <c r="C5339" t="str">
        <f t="shared" si="509"/>
        <v>Nov</v>
      </c>
      <c r="D5339" t="str">
        <f t="shared" si="510"/>
        <v>2022_Nov</v>
      </c>
      <c r="E5339" s="12" t="str">
        <f t="shared" si="511"/>
        <v>11_Nov</v>
      </c>
      <c r="F5339" s="12" t="str">
        <f t="shared" si="512"/>
        <v>Nov-22</v>
      </c>
      <c r="G5339" s="12"/>
    </row>
    <row r="5340" spans="1:7">
      <c r="A5340" s="2">
        <f t="shared" si="514"/>
        <v>44877</v>
      </c>
      <c r="B5340" t="str">
        <f t="shared" si="513"/>
        <v>2022_11</v>
      </c>
      <c r="C5340" t="str">
        <f t="shared" si="509"/>
        <v>Nov</v>
      </c>
      <c r="D5340" t="str">
        <f t="shared" si="510"/>
        <v>2022_Nov</v>
      </c>
      <c r="E5340" s="12" t="str">
        <f t="shared" si="511"/>
        <v>12_Nov</v>
      </c>
      <c r="F5340" s="12" t="str">
        <f t="shared" si="512"/>
        <v>Nov-22</v>
      </c>
      <c r="G5340" s="12"/>
    </row>
    <row r="5341" spans="1:7">
      <c r="A5341" s="2">
        <f t="shared" si="514"/>
        <v>44878</v>
      </c>
      <c r="B5341" t="str">
        <f t="shared" si="513"/>
        <v>2022_11</v>
      </c>
      <c r="C5341" t="str">
        <f t="shared" si="509"/>
        <v>Nov</v>
      </c>
      <c r="D5341" t="str">
        <f t="shared" si="510"/>
        <v>2022_Nov</v>
      </c>
      <c r="E5341" s="12" t="str">
        <f t="shared" si="511"/>
        <v>13_Nov</v>
      </c>
      <c r="F5341" s="12" t="str">
        <f t="shared" si="512"/>
        <v>Nov-22</v>
      </c>
      <c r="G5341" s="12"/>
    </row>
    <row r="5342" spans="1:7">
      <c r="A5342" s="2">
        <f t="shared" si="514"/>
        <v>44879</v>
      </c>
      <c r="B5342" t="str">
        <f t="shared" si="513"/>
        <v>2022_11</v>
      </c>
      <c r="C5342" t="str">
        <f t="shared" si="509"/>
        <v>Nov</v>
      </c>
      <c r="D5342" t="str">
        <f t="shared" si="510"/>
        <v>2022_Nov</v>
      </c>
      <c r="E5342" s="12" t="str">
        <f t="shared" si="511"/>
        <v>14_Nov</v>
      </c>
      <c r="F5342" s="12" t="str">
        <f t="shared" si="512"/>
        <v>Nov-22</v>
      </c>
      <c r="G5342" s="12"/>
    </row>
    <row r="5343" spans="1:7">
      <c r="A5343" s="2">
        <f t="shared" si="514"/>
        <v>44880</v>
      </c>
      <c r="B5343" t="str">
        <f t="shared" si="513"/>
        <v>2022_11</v>
      </c>
      <c r="C5343" t="str">
        <f t="shared" si="509"/>
        <v>Nov</v>
      </c>
      <c r="D5343" t="str">
        <f t="shared" si="510"/>
        <v>2022_Nov</v>
      </c>
      <c r="E5343" s="12" t="str">
        <f t="shared" si="511"/>
        <v>15_Nov</v>
      </c>
      <c r="F5343" s="12" t="str">
        <f t="shared" si="512"/>
        <v>Nov-22</v>
      </c>
      <c r="G5343" s="12"/>
    </row>
    <row r="5344" spans="1:7">
      <c r="A5344" s="2">
        <f t="shared" si="514"/>
        <v>44881</v>
      </c>
      <c r="B5344" t="str">
        <f t="shared" si="513"/>
        <v>2022_11</v>
      </c>
      <c r="C5344" t="str">
        <f t="shared" si="509"/>
        <v>Nov</v>
      </c>
      <c r="D5344" t="str">
        <f t="shared" si="510"/>
        <v>2022_Nov</v>
      </c>
      <c r="E5344" s="12" t="str">
        <f t="shared" si="511"/>
        <v>16_Nov</v>
      </c>
      <c r="F5344" s="12" t="str">
        <f t="shared" si="512"/>
        <v>Nov-22</v>
      </c>
      <c r="G5344" s="12"/>
    </row>
    <row r="5345" spans="1:7">
      <c r="A5345" s="2">
        <f t="shared" si="514"/>
        <v>44882</v>
      </c>
      <c r="B5345" t="str">
        <f t="shared" si="513"/>
        <v>2022_11</v>
      </c>
      <c r="C5345" t="str">
        <f t="shared" si="509"/>
        <v>Nov</v>
      </c>
      <c r="D5345" t="str">
        <f t="shared" si="510"/>
        <v>2022_Nov</v>
      </c>
      <c r="E5345" s="12" t="str">
        <f t="shared" si="511"/>
        <v>17_Nov</v>
      </c>
      <c r="F5345" s="12" t="str">
        <f t="shared" si="512"/>
        <v>Nov-22</v>
      </c>
      <c r="G5345" s="12"/>
    </row>
    <row r="5346" spans="1:7">
      <c r="A5346" s="2">
        <f t="shared" si="514"/>
        <v>44883</v>
      </c>
      <c r="B5346" t="str">
        <f t="shared" si="513"/>
        <v>2022_11</v>
      </c>
      <c r="C5346" t="str">
        <f t="shared" si="509"/>
        <v>Nov</v>
      </c>
      <c r="D5346" t="str">
        <f t="shared" si="510"/>
        <v>2022_Nov</v>
      </c>
      <c r="E5346" s="12" t="str">
        <f t="shared" si="511"/>
        <v>18_Nov</v>
      </c>
      <c r="F5346" s="12" t="str">
        <f t="shared" si="512"/>
        <v>Nov-22</v>
      </c>
      <c r="G5346" s="12"/>
    </row>
    <row r="5347" spans="1:7">
      <c r="A5347" s="2">
        <f t="shared" si="514"/>
        <v>44884</v>
      </c>
      <c r="B5347" t="str">
        <f t="shared" si="513"/>
        <v>2022_11</v>
      </c>
      <c r="C5347" t="str">
        <f t="shared" si="509"/>
        <v>Nov</v>
      </c>
      <c r="D5347" t="str">
        <f t="shared" si="510"/>
        <v>2022_Nov</v>
      </c>
      <c r="E5347" s="12" t="str">
        <f t="shared" si="511"/>
        <v>19_Nov</v>
      </c>
      <c r="F5347" s="12" t="str">
        <f t="shared" si="512"/>
        <v>Nov-22</v>
      </c>
      <c r="G5347" s="12"/>
    </row>
    <row r="5348" spans="1:7">
      <c r="A5348" s="2">
        <f t="shared" si="514"/>
        <v>44885</v>
      </c>
      <c r="B5348" t="str">
        <f t="shared" si="513"/>
        <v>2022_11</v>
      </c>
      <c r="C5348" t="str">
        <f t="shared" si="509"/>
        <v>Nov</v>
      </c>
      <c r="D5348" t="str">
        <f t="shared" si="510"/>
        <v>2022_Nov</v>
      </c>
      <c r="E5348" s="12" t="str">
        <f t="shared" si="511"/>
        <v>20_Nov</v>
      </c>
      <c r="F5348" s="12" t="str">
        <f t="shared" si="512"/>
        <v>Nov-22</v>
      </c>
      <c r="G5348" s="12"/>
    </row>
    <row r="5349" spans="1:7">
      <c r="A5349" s="2">
        <f t="shared" si="514"/>
        <v>44886</v>
      </c>
      <c r="B5349" t="str">
        <f t="shared" si="513"/>
        <v>2022_11</v>
      </c>
      <c r="C5349" t="str">
        <f t="shared" si="509"/>
        <v>Nov</v>
      </c>
      <c r="D5349" t="str">
        <f t="shared" si="510"/>
        <v>2022_Nov</v>
      </c>
      <c r="E5349" s="12" t="str">
        <f t="shared" si="511"/>
        <v>21_Nov</v>
      </c>
      <c r="F5349" s="12" t="str">
        <f t="shared" si="512"/>
        <v>Nov-22</v>
      </c>
      <c r="G5349" s="12"/>
    </row>
    <row r="5350" spans="1:7">
      <c r="A5350" s="2">
        <f t="shared" si="514"/>
        <v>44887</v>
      </c>
      <c r="B5350" t="str">
        <f t="shared" si="513"/>
        <v>2022_11</v>
      </c>
      <c r="C5350" t="str">
        <f t="shared" si="509"/>
        <v>Nov</v>
      </c>
      <c r="D5350" t="str">
        <f t="shared" si="510"/>
        <v>2022_Nov</v>
      </c>
      <c r="E5350" s="12" t="str">
        <f t="shared" si="511"/>
        <v>22_Nov</v>
      </c>
      <c r="F5350" s="12" t="str">
        <f t="shared" si="512"/>
        <v>Nov-22</v>
      </c>
      <c r="G5350" s="12"/>
    </row>
    <row r="5351" spans="1:7">
      <c r="A5351" s="2">
        <f t="shared" si="514"/>
        <v>44888</v>
      </c>
      <c r="B5351" t="str">
        <f t="shared" si="513"/>
        <v>2022_11</v>
      </c>
      <c r="C5351" t="str">
        <f t="shared" si="509"/>
        <v>Nov</v>
      </c>
      <c r="D5351" t="str">
        <f t="shared" si="510"/>
        <v>2022_Nov</v>
      </c>
      <c r="E5351" s="12" t="str">
        <f t="shared" si="511"/>
        <v>23_Nov</v>
      </c>
      <c r="F5351" s="12" t="str">
        <f t="shared" si="512"/>
        <v>Nov-22</v>
      </c>
      <c r="G5351" s="12"/>
    </row>
    <row r="5352" spans="1:7">
      <c r="A5352" s="2">
        <f t="shared" si="514"/>
        <v>44889</v>
      </c>
      <c r="B5352" t="str">
        <f t="shared" si="513"/>
        <v>2022_11</v>
      </c>
      <c r="C5352" t="str">
        <f t="shared" si="509"/>
        <v>Nov</v>
      </c>
      <c r="D5352" t="str">
        <f t="shared" si="510"/>
        <v>2022_Nov</v>
      </c>
      <c r="E5352" s="12" t="str">
        <f t="shared" si="511"/>
        <v>24_Nov</v>
      </c>
      <c r="F5352" s="12" t="str">
        <f t="shared" si="512"/>
        <v>Nov-22</v>
      </c>
      <c r="G5352" s="12"/>
    </row>
    <row r="5353" spans="1:7">
      <c r="A5353" s="2">
        <f t="shared" si="514"/>
        <v>44890</v>
      </c>
      <c r="B5353" t="str">
        <f t="shared" si="513"/>
        <v>2022_11</v>
      </c>
      <c r="C5353" t="str">
        <f t="shared" si="509"/>
        <v>Nov</v>
      </c>
      <c r="D5353" t="str">
        <f t="shared" si="510"/>
        <v>2022_Nov</v>
      </c>
      <c r="E5353" s="12" t="str">
        <f t="shared" si="511"/>
        <v>25_Nov</v>
      </c>
      <c r="F5353" s="12" t="str">
        <f t="shared" si="512"/>
        <v>Nov-22</v>
      </c>
      <c r="G5353" s="12"/>
    </row>
    <row r="5354" spans="1:7">
      <c r="A5354" s="2">
        <f t="shared" si="514"/>
        <v>44891</v>
      </c>
      <c r="B5354" t="str">
        <f t="shared" si="513"/>
        <v>2022_11</v>
      </c>
      <c r="C5354" t="str">
        <f t="shared" si="509"/>
        <v>Nov</v>
      </c>
      <c r="D5354" t="str">
        <f t="shared" si="510"/>
        <v>2022_Nov</v>
      </c>
      <c r="E5354" s="12" t="str">
        <f t="shared" si="511"/>
        <v>26_Nov</v>
      </c>
      <c r="F5354" s="12" t="str">
        <f t="shared" si="512"/>
        <v>Nov-22</v>
      </c>
      <c r="G5354" s="12"/>
    </row>
    <row r="5355" spans="1:7">
      <c r="A5355" s="2">
        <f t="shared" si="514"/>
        <v>44892</v>
      </c>
      <c r="B5355" t="str">
        <f t="shared" si="513"/>
        <v>2022_11</v>
      </c>
      <c r="C5355" t="str">
        <f t="shared" si="509"/>
        <v>Nov</v>
      </c>
      <c r="D5355" t="str">
        <f t="shared" si="510"/>
        <v>2022_Nov</v>
      </c>
      <c r="E5355" s="12" t="str">
        <f t="shared" si="511"/>
        <v>27_Nov</v>
      </c>
      <c r="F5355" s="12" t="str">
        <f t="shared" si="512"/>
        <v>Nov-22</v>
      </c>
      <c r="G5355" s="12"/>
    </row>
    <row r="5356" spans="1:7">
      <c r="A5356" s="2">
        <f t="shared" si="514"/>
        <v>44893</v>
      </c>
      <c r="B5356" t="str">
        <f t="shared" si="513"/>
        <v>2022_11</v>
      </c>
      <c r="C5356" t="str">
        <f t="shared" si="509"/>
        <v>Nov</v>
      </c>
      <c r="D5356" t="str">
        <f t="shared" si="510"/>
        <v>2022_Nov</v>
      </c>
      <c r="E5356" s="12" t="str">
        <f t="shared" si="511"/>
        <v>28_Nov</v>
      </c>
      <c r="F5356" s="12" t="str">
        <f t="shared" si="512"/>
        <v>Nov-22</v>
      </c>
      <c r="G5356" s="12"/>
    </row>
    <row r="5357" spans="1:7">
      <c r="A5357" s="2">
        <f t="shared" si="514"/>
        <v>44894</v>
      </c>
      <c r="B5357" t="str">
        <f t="shared" si="513"/>
        <v>2022_11</v>
      </c>
      <c r="C5357" t="str">
        <f t="shared" si="509"/>
        <v>Nov</v>
      </c>
      <c r="D5357" t="str">
        <f t="shared" si="510"/>
        <v>2022_Nov</v>
      </c>
      <c r="E5357" s="12" t="str">
        <f t="shared" si="511"/>
        <v>29_Nov</v>
      </c>
      <c r="F5357" s="12" t="str">
        <f t="shared" si="512"/>
        <v>Nov-22</v>
      </c>
      <c r="G5357" s="12"/>
    </row>
    <row r="5358" spans="1:7">
      <c r="A5358" s="2">
        <f t="shared" si="514"/>
        <v>44895</v>
      </c>
      <c r="B5358" t="str">
        <f t="shared" si="513"/>
        <v>2022_11</v>
      </c>
      <c r="C5358" t="str">
        <f t="shared" si="509"/>
        <v>Nov</v>
      </c>
      <c r="D5358" t="str">
        <f t="shared" si="510"/>
        <v>2022_Nov</v>
      </c>
      <c r="E5358" s="12" t="str">
        <f t="shared" si="511"/>
        <v>30_Nov</v>
      </c>
      <c r="F5358" s="12" t="str">
        <f t="shared" si="512"/>
        <v>Nov-22</v>
      </c>
      <c r="G5358" s="12"/>
    </row>
    <row r="5359" spans="1:7">
      <c r="A5359" s="2">
        <f t="shared" si="514"/>
        <v>44896</v>
      </c>
      <c r="B5359" t="str">
        <f t="shared" si="513"/>
        <v>2022_12</v>
      </c>
      <c r="C5359" t="str">
        <f t="shared" si="509"/>
        <v>Dec</v>
      </c>
      <c r="D5359" t="str">
        <f t="shared" si="510"/>
        <v>2022_Dec</v>
      </c>
      <c r="E5359" s="12" t="str">
        <f t="shared" si="511"/>
        <v>01_Dec</v>
      </c>
      <c r="F5359" s="12" t="str">
        <f t="shared" si="512"/>
        <v>Dec-22</v>
      </c>
      <c r="G5359" s="12"/>
    </row>
    <row r="5360" spans="1:7">
      <c r="A5360" s="2">
        <f t="shared" si="514"/>
        <v>44897</v>
      </c>
      <c r="B5360" t="str">
        <f t="shared" si="513"/>
        <v>2022_12</v>
      </c>
      <c r="C5360" t="str">
        <f t="shared" si="509"/>
        <v>Dec</v>
      </c>
      <c r="D5360" t="str">
        <f t="shared" si="510"/>
        <v>2022_Dec</v>
      </c>
      <c r="E5360" s="12" t="str">
        <f t="shared" si="511"/>
        <v>02_Dec</v>
      </c>
      <c r="F5360" s="12" t="str">
        <f t="shared" si="512"/>
        <v>Dec-22</v>
      </c>
      <c r="G5360" s="12"/>
    </row>
    <row r="5361" spans="1:7">
      <c r="A5361" s="2">
        <f t="shared" si="514"/>
        <v>44898</v>
      </c>
      <c r="B5361" t="str">
        <f t="shared" si="513"/>
        <v>2022_12</v>
      </c>
      <c r="C5361" t="str">
        <f t="shared" si="509"/>
        <v>Dec</v>
      </c>
      <c r="D5361" t="str">
        <f t="shared" si="510"/>
        <v>2022_Dec</v>
      </c>
      <c r="E5361" s="12" t="str">
        <f t="shared" si="511"/>
        <v>03_Dec</v>
      </c>
      <c r="F5361" s="12" t="str">
        <f t="shared" si="512"/>
        <v>Dec-22</v>
      </c>
      <c r="G5361" s="12"/>
    </row>
    <row r="5362" spans="1:7">
      <c r="A5362" s="2">
        <f t="shared" si="514"/>
        <v>44899</v>
      </c>
      <c r="B5362" t="str">
        <f t="shared" si="513"/>
        <v>2022_12</v>
      </c>
      <c r="C5362" t="str">
        <f t="shared" si="509"/>
        <v>Dec</v>
      </c>
      <c r="D5362" t="str">
        <f t="shared" si="510"/>
        <v>2022_Dec</v>
      </c>
      <c r="E5362" s="12" t="str">
        <f t="shared" si="511"/>
        <v>04_Dec</v>
      </c>
      <c r="F5362" s="12" t="str">
        <f t="shared" si="512"/>
        <v>Dec-22</v>
      </c>
      <c r="G5362" s="12"/>
    </row>
    <row r="5363" spans="1:7">
      <c r="A5363" s="2">
        <f t="shared" si="514"/>
        <v>44900</v>
      </c>
      <c r="B5363" t="str">
        <f t="shared" si="513"/>
        <v>2022_12</v>
      </c>
      <c r="C5363" t="str">
        <f t="shared" si="509"/>
        <v>Dec</v>
      </c>
      <c r="D5363" t="str">
        <f t="shared" si="510"/>
        <v>2022_Dec</v>
      </c>
      <c r="E5363" s="12" t="str">
        <f t="shared" si="511"/>
        <v>05_Dec</v>
      </c>
      <c r="F5363" s="12" t="str">
        <f t="shared" si="512"/>
        <v>Dec-22</v>
      </c>
      <c r="G5363" s="12"/>
    </row>
    <row r="5364" spans="1:7">
      <c r="A5364" s="2">
        <f t="shared" si="514"/>
        <v>44901</v>
      </c>
      <c r="B5364" t="str">
        <f t="shared" si="513"/>
        <v>2022_12</v>
      </c>
      <c r="C5364" t="str">
        <f t="shared" si="509"/>
        <v>Dec</v>
      </c>
      <c r="D5364" t="str">
        <f t="shared" si="510"/>
        <v>2022_Dec</v>
      </c>
      <c r="E5364" s="12" t="str">
        <f t="shared" si="511"/>
        <v>06_Dec</v>
      </c>
      <c r="F5364" s="12" t="str">
        <f t="shared" si="512"/>
        <v>Dec-22</v>
      </c>
      <c r="G5364" s="12"/>
    </row>
    <row r="5365" spans="1:7">
      <c r="A5365" s="2">
        <f t="shared" si="514"/>
        <v>44902</v>
      </c>
      <c r="B5365" t="str">
        <f t="shared" si="513"/>
        <v>2022_12</v>
      </c>
      <c r="C5365" t="str">
        <f t="shared" si="509"/>
        <v>Dec</v>
      </c>
      <c r="D5365" t="str">
        <f t="shared" si="510"/>
        <v>2022_Dec</v>
      </c>
      <c r="E5365" s="12" t="str">
        <f t="shared" si="511"/>
        <v>07_Dec</v>
      </c>
      <c r="F5365" s="12" t="str">
        <f t="shared" si="512"/>
        <v>Dec-22</v>
      </c>
      <c r="G5365" s="12"/>
    </row>
    <row r="5366" spans="1:7">
      <c r="A5366" s="2">
        <f t="shared" si="514"/>
        <v>44903</v>
      </c>
      <c r="B5366" t="str">
        <f t="shared" si="513"/>
        <v>2022_12</v>
      </c>
      <c r="C5366" t="str">
        <f t="shared" si="509"/>
        <v>Dec</v>
      </c>
      <c r="D5366" t="str">
        <f t="shared" si="510"/>
        <v>2022_Dec</v>
      </c>
      <c r="E5366" s="12" t="str">
        <f t="shared" si="511"/>
        <v>08_Dec</v>
      </c>
      <c r="F5366" s="12" t="str">
        <f t="shared" si="512"/>
        <v>Dec-22</v>
      </c>
      <c r="G5366" s="12"/>
    </row>
    <row r="5367" spans="1:7">
      <c r="A5367" s="2">
        <f t="shared" si="514"/>
        <v>44904</v>
      </c>
      <c r="B5367" t="str">
        <f t="shared" si="513"/>
        <v>2022_12</v>
      </c>
      <c r="C5367" t="str">
        <f t="shared" si="509"/>
        <v>Dec</v>
      </c>
      <c r="D5367" t="str">
        <f t="shared" si="510"/>
        <v>2022_Dec</v>
      </c>
      <c r="E5367" s="12" t="str">
        <f t="shared" si="511"/>
        <v>09_Dec</v>
      </c>
      <c r="F5367" s="12" t="str">
        <f t="shared" si="512"/>
        <v>Dec-22</v>
      </c>
      <c r="G5367" s="12"/>
    </row>
    <row r="5368" spans="1:7">
      <c r="A5368" s="2">
        <f t="shared" si="514"/>
        <v>44905</v>
      </c>
      <c r="B5368" t="str">
        <f t="shared" si="513"/>
        <v>2022_12</v>
      </c>
      <c r="C5368" t="str">
        <f t="shared" si="509"/>
        <v>Dec</v>
      </c>
      <c r="D5368" t="str">
        <f t="shared" si="510"/>
        <v>2022_Dec</v>
      </c>
      <c r="E5368" s="12" t="str">
        <f t="shared" si="511"/>
        <v>10_Dec</v>
      </c>
      <c r="F5368" s="12" t="str">
        <f t="shared" si="512"/>
        <v>Dec-22</v>
      </c>
      <c r="G5368" s="12"/>
    </row>
    <row r="5369" spans="1:7">
      <c r="A5369" s="2">
        <f t="shared" si="514"/>
        <v>44906</v>
      </c>
      <c r="B5369" t="str">
        <f t="shared" si="513"/>
        <v>2022_12</v>
      </c>
      <c r="C5369" t="str">
        <f t="shared" si="509"/>
        <v>Dec</v>
      </c>
      <c r="D5369" t="str">
        <f t="shared" si="510"/>
        <v>2022_Dec</v>
      </c>
      <c r="E5369" s="12" t="str">
        <f t="shared" si="511"/>
        <v>11_Dec</v>
      </c>
      <c r="F5369" s="12" t="str">
        <f t="shared" si="512"/>
        <v>Dec-22</v>
      </c>
      <c r="G5369" s="12"/>
    </row>
    <row r="5370" spans="1:7">
      <c r="A5370" s="2">
        <f t="shared" si="514"/>
        <v>44907</v>
      </c>
      <c r="B5370" t="str">
        <f t="shared" si="513"/>
        <v>2022_12</v>
      </c>
      <c r="C5370" t="str">
        <f t="shared" si="509"/>
        <v>Dec</v>
      </c>
      <c r="D5370" t="str">
        <f t="shared" si="510"/>
        <v>2022_Dec</v>
      </c>
      <c r="E5370" s="12" t="str">
        <f t="shared" si="511"/>
        <v>12_Dec</v>
      </c>
      <c r="F5370" s="12" t="str">
        <f t="shared" si="512"/>
        <v>Dec-22</v>
      </c>
      <c r="G5370" s="12"/>
    </row>
    <row r="5371" spans="1:7">
      <c r="A5371" s="2">
        <f t="shared" si="514"/>
        <v>44908</v>
      </c>
      <c r="B5371" t="str">
        <f t="shared" si="513"/>
        <v>2022_12</v>
      </c>
      <c r="C5371" t="str">
        <f t="shared" si="509"/>
        <v>Dec</v>
      </c>
      <c r="D5371" t="str">
        <f t="shared" si="510"/>
        <v>2022_Dec</v>
      </c>
      <c r="E5371" s="12" t="str">
        <f t="shared" si="511"/>
        <v>13_Dec</v>
      </c>
      <c r="F5371" s="12" t="str">
        <f t="shared" si="512"/>
        <v>Dec-22</v>
      </c>
      <c r="G5371" s="12"/>
    </row>
    <row r="5372" spans="1:7">
      <c r="A5372" s="2">
        <f t="shared" si="514"/>
        <v>44909</v>
      </c>
      <c r="B5372" t="str">
        <f t="shared" si="513"/>
        <v>2022_12</v>
      </c>
      <c r="C5372" t="str">
        <f t="shared" si="509"/>
        <v>Dec</v>
      </c>
      <c r="D5372" t="str">
        <f t="shared" si="510"/>
        <v>2022_Dec</v>
      </c>
      <c r="E5372" s="12" t="str">
        <f t="shared" si="511"/>
        <v>14_Dec</v>
      </c>
      <c r="F5372" s="12" t="str">
        <f t="shared" si="512"/>
        <v>Dec-22</v>
      </c>
      <c r="G5372" s="12"/>
    </row>
    <row r="5373" spans="1:7">
      <c r="A5373" s="2">
        <f t="shared" si="514"/>
        <v>44910</v>
      </c>
      <c r="B5373" t="str">
        <f t="shared" si="513"/>
        <v>2022_12</v>
      </c>
      <c r="C5373" t="str">
        <f t="shared" si="509"/>
        <v>Dec</v>
      </c>
      <c r="D5373" t="str">
        <f t="shared" si="510"/>
        <v>2022_Dec</v>
      </c>
      <c r="E5373" s="12" t="str">
        <f t="shared" si="511"/>
        <v>15_Dec</v>
      </c>
      <c r="F5373" s="12" t="str">
        <f t="shared" si="512"/>
        <v>Dec-22</v>
      </c>
      <c r="G5373" s="12"/>
    </row>
    <row r="5374" spans="1:7">
      <c r="A5374" s="2">
        <f t="shared" si="514"/>
        <v>44911</v>
      </c>
      <c r="B5374" t="str">
        <f t="shared" si="513"/>
        <v>2022_12</v>
      </c>
      <c r="C5374" t="str">
        <f t="shared" si="509"/>
        <v>Dec</v>
      </c>
      <c r="D5374" t="str">
        <f t="shared" si="510"/>
        <v>2022_Dec</v>
      </c>
      <c r="E5374" s="12" t="str">
        <f t="shared" si="511"/>
        <v>16_Dec</v>
      </c>
      <c r="F5374" s="12" t="str">
        <f t="shared" si="512"/>
        <v>Dec-22</v>
      </c>
      <c r="G5374" s="12"/>
    </row>
    <row r="5375" spans="1:7">
      <c r="A5375" s="2">
        <f t="shared" si="514"/>
        <v>44912</v>
      </c>
      <c r="B5375" t="str">
        <f t="shared" si="513"/>
        <v>2022_12</v>
      </c>
      <c r="C5375" t="str">
        <f t="shared" si="509"/>
        <v>Dec</v>
      </c>
      <c r="D5375" t="str">
        <f t="shared" si="510"/>
        <v>2022_Dec</v>
      </c>
      <c r="E5375" s="12" t="str">
        <f t="shared" si="511"/>
        <v>17_Dec</v>
      </c>
      <c r="F5375" s="12" t="str">
        <f t="shared" si="512"/>
        <v>Dec-22</v>
      </c>
      <c r="G5375" s="12"/>
    </row>
    <row r="5376" spans="1:7">
      <c r="A5376" s="2">
        <f t="shared" si="514"/>
        <v>44913</v>
      </c>
      <c r="B5376" t="str">
        <f t="shared" si="513"/>
        <v>2022_12</v>
      </c>
      <c r="C5376" t="str">
        <f t="shared" si="509"/>
        <v>Dec</v>
      </c>
      <c r="D5376" t="str">
        <f t="shared" si="510"/>
        <v>2022_Dec</v>
      </c>
      <c r="E5376" s="12" t="str">
        <f t="shared" si="511"/>
        <v>18_Dec</v>
      </c>
      <c r="F5376" s="12" t="str">
        <f t="shared" si="512"/>
        <v>Dec-22</v>
      </c>
      <c r="G5376" s="12"/>
    </row>
    <row r="5377" spans="1:7">
      <c r="A5377" s="2">
        <f t="shared" si="514"/>
        <v>44914</v>
      </c>
      <c r="B5377" t="str">
        <f t="shared" si="513"/>
        <v>2022_12</v>
      </c>
      <c r="C5377" t="str">
        <f t="shared" si="509"/>
        <v>Dec</v>
      </c>
      <c r="D5377" t="str">
        <f t="shared" si="510"/>
        <v>2022_Dec</v>
      </c>
      <c r="E5377" s="12" t="str">
        <f t="shared" si="511"/>
        <v>19_Dec</v>
      </c>
      <c r="F5377" s="12" t="str">
        <f t="shared" si="512"/>
        <v>Dec-22</v>
      </c>
      <c r="G5377" s="12"/>
    </row>
    <row r="5378" spans="1:7">
      <c r="A5378" s="2">
        <f t="shared" si="514"/>
        <v>44915</v>
      </c>
      <c r="B5378" t="str">
        <f t="shared" si="513"/>
        <v>2022_12</v>
      </c>
      <c r="C5378" t="str">
        <f t="shared" ref="C5378:C5441" si="515">VLOOKUP(TEXT(MONTH(A5378),"00"),$H$2:$I$13,2,FALSE)</f>
        <v>Dec</v>
      </c>
      <c r="D5378" t="str">
        <f t="shared" si="510"/>
        <v>2022_Dec</v>
      </c>
      <c r="E5378" s="12" t="str">
        <f t="shared" si="511"/>
        <v>20_Dec</v>
      </c>
      <c r="F5378" s="12" t="str">
        <f t="shared" si="512"/>
        <v>Dec-22</v>
      </c>
      <c r="G5378" s="12"/>
    </row>
    <row r="5379" spans="1:7">
      <c r="A5379" s="2">
        <f t="shared" si="514"/>
        <v>44916</v>
      </c>
      <c r="B5379" t="str">
        <f t="shared" si="513"/>
        <v>2022_12</v>
      </c>
      <c r="C5379" t="str">
        <f t="shared" si="515"/>
        <v>Dec</v>
      </c>
      <c r="D5379" t="str">
        <f t="shared" ref="D5379:D5442" si="516">TEXT(YEAR(A5379),"0000")&amp;"_"&amp;C5379</f>
        <v>2022_Dec</v>
      </c>
      <c r="E5379" s="12" t="str">
        <f t="shared" ref="E5379:E5442" si="517">VLOOKUP(DAY(A5379),$G$2:$H$32,2,FALSE)&amp;"_"&amp;C5379</f>
        <v>21_Dec</v>
      </c>
      <c r="F5379" s="12" t="str">
        <f t="shared" si="512"/>
        <v>Dec-22</v>
      </c>
      <c r="G5379" s="12"/>
    </row>
    <row r="5380" spans="1:7">
      <c r="A5380" s="2">
        <f t="shared" si="514"/>
        <v>44917</v>
      </c>
      <c r="B5380" t="str">
        <f t="shared" si="513"/>
        <v>2022_12</v>
      </c>
      <c r="C5380" t="str">
        <f t="shared" si="515"/>
        <v>Dec</v>
      </c>
      <c r="D5380" t="str">
        <f t="shared" si="516"/>
        <v>2022_Dec</v>
      </c>
      <c r="E5380" s="12" t="str">
        <f t="shared" si="517"/>
        <v>22_Dec</v>
      </c>
      <c r="F5380" s="12" t="str">
        <f t="shared" ref="F5380:F5443" si="518">C5380&amp;"-"&amp;RIGHT(YEAR(A5380),2)</f>
        <v>Dec-22</v>
      </c>
      <c r="G5380" s="12"/>
    </row>
    <row r="5381" spans="1:7">
      <c r="A5381" s="2">
        <f t="shared" si="514"/>
        <v>44918</v>
      </c>
      <c r="B5381" t="str">
        <f t="shared" si="513"/>
        <v>2022_12</v>
      </c>
      <c r="C5381" t="str">
        <f t="shared" si="515"/>
        <v>Dec</v>
      </c>
      <c r="D5381" t="str">
        <f t="shared" si="516"/>
        <v>2022_Dec</v>
      </c>
      <c r="E5381" s="12" t="str">
        <f t="shared" si="517"/>
        <v>23_Dec</v>
      </c>
      <c r="F5381" s="12" t="str">
        <f t="shared" si="518"/>
        <v>Dec-22</v>
      </c>
      <c r="G5381" s="12"/>
    </row>
    <row r="5382" spans="1:7">
      <c r="A5382" s="2">
        <f t="shared" si="514"/>
        <v>44919</v>
      </c>
      <c r="B5382" t="str">
        <f t="shared" si="513"/>
        <v>2022_12</v>
      </c>
      <c r="C5382" t="str">
        <f t="shared" si="515"/>
        <v>Dec</v>
      </c>
      <c r="D5382" t="str">
        <f t="shared" si="516"/>
        <v>2022_Dec</v>
      </c>
      <c r="E5382" s="12" t="str">
        <f t="shared" si="517"/>
        <v>24_Dec</v>
      </c>
      <c r="F5382" s="12" t="str">
        <f t="shared" si="518"/>
        <v>Dec-22</v>
      </c>
      <c r="G5382" s="12"/>
    </row>
    <row r="5383" spans="1:7">
      <c r="A5383" s="2">
        <f t="shared" si="514"/>
        <v>44920</v>
      </c>
      <c r="B5383" t="str">
        <f t="shared" si="513"/>
        <v>2022_12</v>
      </c>
      <c r="C5383" t="str">
        <f t="shared" si="515"/>
        <v>Dec</v>
      </c>
      <c r="D5383" t="str">
        <f t="shared" si="516"/>
        <v>2022_Dec</v>
      </c>
      <c r="E5383" s="12" t="str">
        <f t="shared" si="517"/>
        <v>25_Dec</v>
      </c>
      <c r="F5383" s="12" t="str">
        <f t="shared" si="518"/>
        <v>Dec-22</v>
      </c>
      <c r="G5383" s="12"/>
    </row>
    <row r="5384" spans="1:7">
      <c r="A5384" s="2">
        <f t="shared" si="514"/>
        <v>44921</v>
      </c>
      <c r="B5384" t="str">
        <f t="shared" si="513"/>
        <v>2022_12</v>
      </c>
      <c r="C5384" t="str">
        <f t="shared" si="515"/>
        <v>Dec</v>
      </c>
      <c r="D5384" t="str">
        <f t="shared" si="516"/>
        <v>2022_Dec</v>
      </c>
      <c r="E5384" s="12" t="str">
        <f t="shared" si="517"/>
        <v>26_Dec</v>
      </c>
      <c r="F5384" s="12" t="str">
        <f t="shared" si="518"/>
        <v>Dec-22</v>
      </c>
      <c r="G5384" s="12"/>
    </row>
    <row r="5385" spans="1:7">
      <c r="A5385" s="2">
        <f t="shared" si="514"/>
        <v>44922</v>
      </c>
      <c r="B5385" t="str">
        <f t="shared" si="513"/>
        <v>2022_12</v>
      </c>
      <c r="C5385" t="str">
        <f t="shared" si="515"/>
        <v>Dec</v>
      </c>
      <c r="D5385" t="str">
        <f t="shared" si="516"/>
        <v>2022_Dec</v>
      </c>
      <c r="E5385" s="12" t="str">
        <f t="shared" si="517"/>
        <v>27_Dec</v>
      </c>
      <c r="F5385" s="12" t="str">
        <f t="shared" si="518"/>
        <v>Dec-22</v>
      </c>
      <c r="G5385" s="12"/>
    </row>
    <row r="5386" spans="1:7">
      <c r="A5386" s="2">
        <f t="shared" si="514"/>
        <v>44923</v>
      </c>
      <c r="B5386" t="str">
        <f t="shared" si="513"/>
        <v>2022_12</v>
      </c>
      <c r="C5386" t="str">
        <f t="shared" si="515"/>
        <v>Dec</v>
      </c>
      <c r="D5386" t="str">
        <f t="shared" si="516"/>
        <v>2022_Dec</v>
      </c>
      <c r="E5386" s="12" t="str">
        <f t="shared" si="517"/>
        <v>28_Dec</v>
      </c>
      <c r="F5386" s="12" t="str">
        <f t="shared" si="518"/>
        <v>Dec-22</v>
      </c>
      <c r="G5386" s="12"/>
    </row>
    <row r="5387" spans="1:7">
      <c r="A5387" s="2">
        <f t="shared" si="514"/>
        <v>44924</v>
      </c>
      <c r="B5387" t="str">
        <f t="shared" ref="B5387:B5450" si="519">TEXT(YEAR(A5387),"0000")&amp;"_"&amp;TEXT(MONTH(A5387),"00")</f>
        <v>2022_12</v>
      </c>
      <c r="C5387" t="str">
        <f t="shared" si="515"/>
        <v>Dec</v>
      </c>
      <c r="D5387" t="str">
        <f t="shared" si="516"/>
        <v>2022_Dec</v>
      </c>
      <c r="E5387" s="12" t="str">
        <f t="shared" si="517"/>
        <v>29_Dec</v>
      </c>
      <c r="F5387" s="12" t="str">
        <f t="shared" si="518"/>
        <v>Dec-22</v>
      </c>
      <c r="G5387" s="12"/>
    </row>
    <row r="5388" spans="1:7">
      <c r="A5388" s="2">
        <f t="shared" ref="A5388:A5451" si="520">A5387+1</f>
        <v>44925</v>
      </c>
      <c r="B5388" t="str">
        <f t="shared" si="519"/>
        <v>2022_12</v>
      </c>
      <c r="C5388" t="str">
        <f t="shared" si="515"/>
        <v>Dec</v>
      </c>
      <c r="D5388" t="str">
        <f t="shared" si="516"/>
        <v>2022_Dec</v>
      </c>
      <c r="E5388" s="12" t="str">
        <f t="shared" si="517"/>
        <v>30_Dec</v>
      </c>
      <c r="F5388" s="12" t="str">
        <f t="shared" si="518"/>
        <v>Dec-22</v>
      </c>
      <c r="G5388" s="12"/>
    </row>
    <row r="5389" spans="1:7">
      <c r="A5389" s="2">
        <f t="shared" si="520"/>
        <v>44926</v>
      </c>
      <c r="B5389" t="str">
        <f t="shared" si="519"/>
        <v>2022_12</v>
      </c>
      <c r="C5389" t="str">
        <f t="shared" si="515"/>
        <v>Dec</v>
      </c>
      <c r="D5389" t="str">
        <f t="shared" si="516"/>
        <v>2022_Dec</v>
      </c>
      <c r="E5389" s="12" t="str">
        <f t="shared" si="517"/>
        <v>31_Dec</v>
      </c>
      <c r="F5389" s="12" t="str">
        <f t="shared" si="518"/>
        <v>Dec-22</v>
      </c>
      <c r="G5389" s="12"/>
    </row>
    <row r="5390" spans="1:7">
      <c r="A5390" s="2">
        <f t="shared" si="520"/>
        <v>44927</v>
      </c>
      <c r="B5390" t="str">
        <f t="shared" si="519"/>
        <v>2023_01</v>
      </c>
      <c r="C5390" t="str">
        <f t="shared" si="515"/>
        <v>Jan</v>
      </c>
      <c r="D5390" t="str">
        <f t="shared" si="516"/>
        <v>2023_Jan</v>
      </c>
      <c r="E5390" s="12" t="str">
        <f t="shared" si="517"/>
        <v>01_Jan</v>
      </c>
      <c r="F5390" s="12" t="str">
        <f t="shared" si="518"/>
        <v>Jan-23</v>
      </c>
      <c r="G5390" s="12"/>
    </row>
    <row r="5391" spans="1:7">
      <c r="A5391" s="2">
        <f t="shared" si="520"/>
        <v>44928</v>
      </c>
      <c r="B5391" t="str">
        <f t="shared" si="519"/>
        <v>2023_01</v>
      </c>
      <c r="C5391" t="str">
        <f t="shared" si="515"/>
        <v>Jan</v>
      </c>
      <c r="D5391" t="str">
        <f t="shared" si="516"/>
        <v>2023_Jan</v>
      </c>
      <c r="E5391" s="12" t="str">
        <f t="shared" si="517"/>
        <v>02_Jan</v>
      </c>
      <c r="F5391" s="12" t="str">
        <f t="shared" si="518"/>
        <v>Jan-23</v>
      </c>
      <c r="G5391" s="12"/>
    </row>
    <row r="5392" spans="1:7">
      <c r="A5392" s="2">
        <f t="shared" si="520"/>
        <v>44929</v>
      </c>
      <c r="B5392" t="str">
        <f t="shared" si="519"/>
        <v>2023_01</v>
      </c>
      <c r="C5392" t="str">
        <f t="shared" si="515"/>
        <v>Jan</v>
      </c>
      <c r="D5392" t="str">
        <f t="shared" si="516"/>
        <v>2023_Jan</v>
      </c>
      <c r="E5392" s="12" t="str">
        <f t="shared" si="517"/>
        <v>03_Jan</v>
      </c>
      <c r="F5392" s="12" t="str">
        <f t="shared" si="518"/>
        <v>Jan-23</v>
      </c>
      <c r="G5392" s="12"/>
    </row>
    <row r="5393" spans="1:7">
      <c r="A5393" s="2">
        <f t="shared" si="520"/>
        <v>44930</v>
      </c>
      <c r="B5393" t="str">
        <f t="shared" si="519"/>
        <v>2023_01</v>
      </c>
      <c r="C5393" t="str">
        <f t="shared" si="515"/>
        <v>Jan</v>
      </c>
      <c r="D5393" t="str">
        <f t="shared" si="516"/>
        <v>2023_Jan</v>
      </c>
      <c r="E5393" s="12" t="str">
        <f t="shared" si="517"/>
        <v>04_Jan</v>
      </c>
      <c r="F5393" s="12" t="str">
        <f t="shared" si="518"/>
        <v>Jan-23</v>
      </c>
      <c r="G5393" s="12"/>
    </row>
    <row r="5394" spans="1:7">
      <c r="A5394" s="2">
        <f t="shared" si="520"/>
        <v>44931</v>
      </c>
      <c r="B5394" t="str">
        <f t="shared" si="519"/>
        <v>2023_01</v>
      </c>
      <c r="C5394" t="str">
        <f t="shared" si="515"/>
        <v>Jan</v>
      </c>
      <c r="D5394" t="str">
        <f t="shared" si="516"/>
        <v>2023_Jan</v>
      </c>
      <c r="E5394" s="12" t="str">
        <f t="shared" si="517"/>
        <v>05_Jan</v>
      </c>
      <c r="F5394" s="12" t="str">
        <f t="shared" si="518"/>
        <v>Jan-23</v>
      </c>
      <c r="G5394" s="12"/>
    </row>
    <row r="5395" spans="1:7">
      <c r="A5395" s="2">
        <f t="shared" si="520"/>
        <v>44932</v>
      </c>
      <c r="B5395" t="str">
        <f t="shared" si="519"/>
        <v>2023_01</v>
      </c>
      <c r="C5395" t="str">
        <f t="shared" si="515"/>
        <v>Jan</v>
      </c>
      <c r="D5395" t="str">
        <f t="shared" si="516"/>
        <v>2023_Jan</v>
      </c>
      <c r="E5395" s="12" t="str">
        <f t="shared" si="517"/>
        <v>06_Jan</v>
      </c>
      <c r="F5395" s="12" t="str">
        <f t="shared" si="518"/>
        <v>Jan-23</v>
      </c>
      <c r="G5395" s="12"/>
    </row>
    <row r="5396" spans="1:7">
      <c r="A5396" s="2">
        <f t="shared" si="520"/>
        <v>44933</v>
      </c>
      <c r="B5396" t="str">
        <f t="shared" si="519"/>
        <v>2023_01</v>
      </c>
      <c r="C5396" t="str">
        <f t="shared" si="515"/>
        <v>Jan</v>
      </c>
      <c r="D5396" t="str">
        <f t="shared" si="516"/>
        <v>2023_Jan</v>
      </c>
      <c r="E5396" s="12" t="str">
        <f t="shared" si="517"/>
        <v>07_Jan</v>
      </c>
      <c r="F5396" s="12" t="str">
        <f t="shared" si="518"/>
        <v>Jan-23</v>
      </c>
      <c r="G5396" s="12"/>
    </row>
    <row r="5397" spans="1:7">
      <c r="A5397" s="2">
        <f t="shared" si="520"/>
        <v>44934</v>
      </c>
      <c r="B5397" t="str">
        <f t="shared" si="519"/>
        <v>2023_01</v>
      </c>
      <c r="C5397" t="str">
        <f t="shared" si="515"/>
        <v>Jan</v>
      </c>
      <c r="D5397" t="str">
        <f t="shared" si="516"/>
        <v>2023_Jan</v>
      </c>
      <c r="E5397" s="12" t="str">
        <f t="shared" si="517"/>
        <v>08_Jan</v>
      </c>
      <c r="F5397" s="12" t="str">
        <f t="shared" si="518"/>
        <v>Jan-23</v>
      </c>
      <c r="G5397" s="12"/>
    </row>
    <row r="5398" spans="1:7">
      <c r="A5398" s="2">
        <f t="shared" si="520"/>
        <v>44935</v>
      </c>
      <c r="B5398" t="str">
        <f t="shared" si="519"/>
        <v>2023_01</v>
      </c>
      <c r="C5398" t="str">
        <f t="shared" si="515"/>
        <v>Jan</v>
      </c>
      <c r="D5398" t="str">
        <f t="shared" si="516"/>
        <v>2023_Jan</v>
      </c>
      <c r="E5398" s="12" t="str">
        <f t="shared" si="517"/>
        <v>09_Jan</v>
      </c>
      <c r="F5398" s="12" t="str">
        <f t="shared" si="518"/>
        <v>Jan-23</v>
      </c>
      <c r="G5398" s="12"/>
    </row>
    <row r="5399" spans="1:7">
      <c r="A5399" s="2">
        <f t="shared" si="520"/>
        <v>44936</v>
      </c>
      <c r="B5399" t="str">
        <f t="shared" si="519"/>
        <v>2023_01</v>
      </c>
      <c r="C5399" t="str">
        <f t="shared" si="515"/>
        <v>Jan</v>
      </c>
      <c r="D5399" t="str">
        <f t="shared" si="516"/>
        <v>2023_Jan</v>
      </c>
      <c r="E5399" s="12" t="str">
        <f t="shared" si="517"/>
        <v>10_Jan</v>
      </c>
      <c r="F5399" s="12" t="str">
        <f t="shared" si="518"/>
        <v>Jan-23</v>
      </c>
      <c r="G5399" s="12"/>
    </row>
    <row r="5400" spans="1:7">
      <c r="A5400" s="2">
        <f t="shared" si="520"/>
        <v>44937</v>
      </c>
      <c r="B5400" t="str">
        <f t="shared" si="519"/>
        <v>2023_01</v>
      </c>
      <c r="C5400" t="str">
        <f t="shared" si="515"/>
        <v>Jan</v>
      </c>
      <c r="D5400" t="str">
        <f t="shared" si="516"/>
        <v>2023_Jan</v>
      </c>
      <c r="E5400" s="12" t="str">
        <f t="shared" si="517"/>
        <v>11_Jan</v>
      </c>
      <c r="F5400" s="12" t="str">
        <f t="shared" si="518"/>
        <v>Jan-23</v>
      </c>
      <c r="G5400" s="12"/>
    </row>
    <row r="5401" spans="1:7">
      <c r="A5401" s="2">
        <f t="shared" si="520"/>
        <v>44938</v>
      </c>
      <c r="B5401" t="str">
        <f t="shared" si="519"/>
        <v>2023_01</v>
      </c>
      <c r="C5401" t="str">
        <f t="shared" si="515"/>
        <v>Jan</v>
      </c>
      <c r="D5401" t="str">
        <f t="shared" si="516"/>
        <v>2023_Jan</v>
      </c>
      <c r="E5401" s="12" t="str">
        <f t="shared" si="517"/>
        <v>12_Jan</v>
      </c>
      <c r="F5401" s="12" t="str">
        <f t="shared" si="518"/>
        <v>Jan-23</v>
      </c>
      <c r="G5401" s="12"/>
    </row>
    <row r="5402" spans="1:7">
      <c r="A5402" s="2">
        <f t="shared" si="520"/>
        <v>44939</v>
      </c>
      <c r="B5402" t="str">
        <f t="shared" si="519"/>
        <v>2023_01</v>
      </c>
      <c r="C5402" t="str">
        <f t="shared" si="515"/>
        <v>Jan</v>
      </c>
      <c r="D5402" t="str">
        <f t="shared" si="516"/>
        <v>2023_Jan</v>
      </c>
      <c r="E5402" s="12" t="str">
        <f t="shared" si="517"/>
        <v>13_Jan</v>
      </c>
      <c r="F5402" s="12" t="str">
        <f t="shared" si="518"/>
        <v>Jan-23</v>
      </c>
      <c r="G5402" s="12"/>
    </row>
    <row r="5403" spans="1:7">
      <c r="A5403" s="2">
        <f t="shared" si="520"/>
        <v>44940</v>
      </c>
      <c r="B5403" t="str">
        <f t="shared" si="519"/>
        <v>2023_01</v>
      </c>
      <c r="C5403" t="str">
        <f t="shared" si="515"/>
        <v>Jan</v>
      </c>
      <c r="D5403" t="str">
        <f t="shared" si="516"/>
        <v>2023_Jan</v>
      </c>
      <c r="E5403" s="12" t="str">
        <f t="shared" si="517"/>
        <v>14_Jan</v>
      </c>
      <c r="F5403" s="12" t="str">
        <f t="shared" si="518"/>
        <v>Jan-23</v>
      </c>
      <c r="G5403" s="12"/>
    </row>
    <row r="5404" spans="1:7">
      <c r="A5404" s="2">
        <f t="shared" si="520"/>
        <v>44941</v>
      </c>
      <c r="B5404" t="str">
        <f t="shared" si="519"/>
        <v>2023_01</v>
      </c>
      <c r="C5404" t="str">
        <f t="shared" si="515"/>
        <v>Jan</v>
      </c>
      <c r="D5404" t="str">
        <f t="shared" si="516"/>
        <v>2023_Jan</v>
      </c>
      <c r="E5404" s="12" t="str">
        <f t="shared" si="517"/>
        <v>15_Jan</v>
      </c>
      <c r="F5404" s="12" t="str">
        <f t="shared" si="518"/>
        <v>Jan-23</v>
      </c>
      <c r="G5404" s="12"/>
    </row>
    <row r="5405" spans="1:7">
      <c r="A5405" s="2">
        <f t="shared" si="520"/>
        <v>44942</v>
      </c>
      <c r="B5405" t="str">
        <f t="shared" si="519"/>
        <v>2023_01</v>
      </c>
      <c r="C5405" t="str">
        <f t="shared" si="515"/>
        <v>Jan</v>
      </c>
      <c r="D5405" t="str">
        <f t="shared" si="516"/>
        <v>2023_Jan</v>
      </c>
      <c r="E5405" s="12" t="str">
        <f t="shared" si="517"/>
        <v>16_Jan</v>
      </c>
      <c r="F5405" s="12" t="str">
        <f t="shared" si="518"/>
        <v>Jan-23</v>
      </c>
      <c r="G5405" s="12"/>
    </row>
    <row r="5406" spans="1:7">
      <c r="A5406" s="2">
        <f t="shared" si="520"/>
        <v>44943</v>
      </c>
      <c r="B5406" t="str">
        <f t="shared" si="519"/>
        <v>2023_01</v>
      </c>
      <c r="C5406" t="str">
        <f t="shared" si="515"/>
        <v>Jan</v>
      </c>
      <c r="D5406" t="str">
        <f t="shared" si="516"/>
        <v>2023_Jan</v>
      </c>
      <c r="E5406" s="12" t="str">
        <f t="shared" si="517"/>
        <v>17_Jan</v>
      </c>
      <c r="F5406" s="12" t="str">
        <f t="shared" si="518"/>
        <v>Jan-23</v>
      </c>
      <c r="G5406" s="12"/>
    </row>
    <row r="5407" spans="1:7">
      <c r="A5407" s="2">
        <f t="shared" si="520"/>
        <v>44944</v>
      </c>
      <c r="B5407" t="str">
        <f t="shared" si="519"/>
        <v>2023_01</v>
      </c>
      <c r="C5407" t="str">
        <f t="shared" si="515"/>
        <v>Jan</v>
      </c>
      <c r="D5407" t="str">
        <f t="shared" si="516"/>
        <v>2023_Jan</v>
      </c>
      <c r="E5407" s="12" t="str">
        <f t="shared" si="517"/>
        <v>18_Jan</v>
      </c>
      <c r="F5407" s="12" t="str">
        <f t="shared" si="518"/>
        <v>Jan-23</v>
      </c>
      <c r="G5407" s="12"/>
    </row>
    <row r="5408" spans="1:7">
      <c r="A5408" s="2">
        <f t="shared" si="520"/>
        <v>44945</v>
      </c>
      <c r="B5408" t="str">
        <f t="shared" si="519"/>
        <v>2023_01</v>
      </c>
      <c r="C5408" t="str">
        <f t="shared" si="515"/>
        <v>Jan</v>
      </c>
      <c r="D5408" t="str">
        <f t="shared" si="516"/>
        <v>2023_Jan</v>
      </c>
      <c r="E5408" s="12" t="str">
        <f t="shared" si="517"/>
        <v>19_Jan</v>
      </c>
      <c r="F5408" s="12" t="str">
        <f t="shared" si="518"/>
        <v>Jan-23</v>
      </c>
      <c r="G5408" s="12"/>
    </row>
    <row r="5409" spans="1:7">
      <c r="A5409" s="2">
        <f t="shared" si="520"/>
        <v>44946</v>
      </c>
      <c r="B5409" t="str">
        <f t="shared" si="519"/>
        <v>2023_01</v>
      </c>
      <c r="C5409" t="str">
        <f t="shared" si="515"/>
        <v>Jan</v>
      </c>
      <c r="D5409" t="str">
        <f t="shared" si="516"/>
        <v>2023_Jan</v>
      </c>
      <c r="E5409" s="12" t="str">
        <f t="shared" si="517"/>
        <v>20_Jan</v>
      </c>
      <c r="F5409" s="12" t="str">
        <f t="shared" si="518"/>
        <v>Jan-23</v>
      </c>
      <c r="G5409" s="12"/>
    </row>
    <row r="5410" spans="1:7">
      <c r="A5410" s="2">
        <f t="shared" si="520"/>
        <v>44947</v>
      </c>
      <c r="B5410" t="str">
        <f t="shared" si="519"/>
        <v>2023_01</v>
      </c>
      <c r="C5410" t="str">
        <f t="shared" si="515"/>
        <v>Jan</v>
      </c>
      <c r="D5410" t="str">
        <f t="shared" si="516"/>
        <v>2023_Jan</v>
      </c>
      <c r="E5410" s="12" t="str">
        <f t="shared" si="517"/>
        <v>21_Jan</v>
      </c>
      <c r="F5410" s="12" t="str">
        <f t="shared" si="518"/>
        <v>Jan-23</v>
      </c>
      <c r="G5410" s="12"/>
    </row>
    <row r="5411" spans="1:7">
      <c r="A5411" s="2">
        <f t="shared" si="520"/>
        <v>44948</v>
      </c>
      <c r="B5411" t="str">
        <f t="shared" si="519"/>
        <v>2023_01</v>
      </c>
      <c r="C5411" t="str">
        <f t="shared" si="515"/>
        <v>Jan</v>
      </c>
      <c r="D5411" t="str">
        <f t="shared" si="516"/>
        <v>2023_Jan</v>
      </c>
      <c r="E5411" s="12" t="str">
        <f t="shared" si="517"/>
        <v>22_Jan</v>
      </c>
      <c r="F5411" s="12" t="str">
        <f t="shared" si="518"/>
        <v>Jan-23</v>
      </c>
      <c r="G5411" s="12"/>
    </row>
    <row r="5412" spans="1:7">
      <c r="A5412" s="2">
        <f t="shared" si="520"/>
        <v>44949</v>
      </c>
      <c r="B5412" t="str">
        <f t="shared" si="519"/>
        <v>2023_01</v>
      </c>
      <c r="C5412" t="str">
        <f t="shared" si="515"/>
        <v>Jan</v>
      </c>
      <c r="D5412" t="str">
        <f t="shared" si="516"/>
        <v>2023_Jan</v>
      </c>
      <c r="E5412" s="12" t="str">
        <f t="shared" si="517"/>
        <v>23_Jan</v>
      </c>
      <c r="F5412" s="12" t="str">
        <f t="shared" si="518"/>
        <v>Jan-23</v>
      </c>
      <c r="G5412" s="12"/>
    </row>
    <row r="5413" spans="1:7">
      <c r="A5413" s="2">
        <f t="shared" si="520"/>
        <v>44950</v>
      </c>
      <c r="B5413" t="str">
        <f t="shared" si="519"/>
        <v>2023_01</v>
      </c>
      <c r="C5413" t="str">
        <f t="shared" si="515"/>
        <v>Jan</v>
      </c>
      <c r="D5413" t="str">
        <f t="shared" si="516"/>
        <v>2023_Jan</v>
      </c>
      <c r="E5413" s="12" t="str">
        <f t="shared" si="517"/>
        <v>24_Jan</v>
      </c>
      <c r="F5413" s="12" t="str">
        <f t="shared" si="518"/>
        <v>Jan-23</v>
      </c>
      <c r="G5413" s="12"/>
    </row>
    <row r="5414" spans="1:7">
      <c r="A5414" s="2">
        <f t="shared" si="520"/>
        <v>44951</v>
      </c>
      <c r="B5414" t="str">
        <f t="shared" si="519"/>
        <v>2023_01</v>
      </c>
      <c r="C5414" t="str">
        <f t="shared" si="515"/>
        <v>Jan</v>
      </c>
      <c r="D5414" t="str">
        <f t="shared" si="516"/>
        <v>2023_Jan</v>
      </c>
      <c r="E5414" s="12" t="str">
        <f t="shared" si="517"/>
        <v>25_Jan</v>
      </c>
      <c r="F5414" s="12" t="str">
        <f t="shared" si="518"/>
        <v>Jan-23</v>
      </c>
      <c r="G5414" s="12"/>
    </row>
    <row r="5415" spans="1:7">
      <c r="A5415" s="2">
        <f t="shared" si="520"/>
        <v>44952</v>
      </c>
      <c r="B5415" t="str">
        <f t="shared" si="519"/>
        <v>2023_01</v>
      </c>
      <c r="C5415" t="str">
        <f t="shared" si="515"/>
        <v>Jan</v>
      </c>
      <c r="D5415" t="str">
        <f t="shared" si="516"/>
        <v>2023_Jan</v>
      </c>
      <c r="E5415" s="12" t="str">
        <f t="shared" si="517"/>
        <v>26_Jan</v>
      </c>
      <c r="F5415" s="12" t="str">
        <f t="shared" si="518"/>
        <v>Jan-23</v>
      </c>
      <c r="G5415" s="12"/>
    </row>
    <row r="5416" spans="1:7">
      <c r="A5416" s="2">
        <f t="shared" si="520"/>
        <v>44953</v>
      </c>
      <c r="B5416" t="str">
        <f t="shared" si="519"/>
        <v>2023_01</v>
      </c>
      <c r="C5416" t="str">
        <f t="shared" si="515"/>
        <v>Jan</v>
      </c>
      <c r="D5416" t="str">
        <f t="shared" si="516"/>
        <v>2023_Jan</v>
      </c>
      <c r="E5416" s="12" t="str">
        <f t="shared" si="517"/>
        <v>27_Jan</v>
      </c>
      <c r="F5416" s="12" t="str">
        <f t="shared" si="518"/>
        <v>Jan-23</v>
      </c>
      <c r="G5416" s="12"/>
    </row>
    <row r="5417" spans="1:7">
      <c r="A5417" s="2">
        <f t="shared" si="520"/>
        <v>44954</v>
      </c>
      <c r="B5417" t="str">
        <f t="shared" si="519"/>
        <v>2023_01</v>
      </c>
      <c r="C5417" t="str">
        <f t="shared" si="515"/>
        <v>Jan</v>
      </c>
      <c r="D5417" t="str">
        <f t="shared" si="516"/>
        <v>2023_Jan</v>
      </c>
      <c r="E5417" s="12" t="str">
        <f t="shared" si="517"/>
        <v>28_Jan</v>
      </c>
      <c r="F5417" s="12" t="str">
        <f t="shared" si="518"/>
        <v>Jan-23</v>
      </c>
      <c r="G5417" s="12"/>
    </row>
    <row r="5418" spans="1:7">
      <c r="A5418" s="2">
        <f t="shared" si="520"/>
        <v>44955</v>
      </c>
      <c r="B5418" t="str">
        <f t="shared" si="519"/>
        <v>2023_01</v>
      </c>
      <c r="C5418" t="str">
        <f t="shared" si="515"/>
        <v>Jan</v>
      </c>
      <c r="D5418" t="str">
        <f t="shared" si="516"/>
        <v>2023_Jan</v>
      </c>
      <c r="E5418" s="12" t="str">
        <f t="shared" si="517"/>
        <v>29_Jan</v>
      </c>
      <c r="F5418" s="12" t="str">
        <f t="shared" si="518"/>
        <v>Jan-23</v>
      </c>
      <c r="G5418" s="12"/>
    </row>
    <row r="5419" spans="1:7">
      <c r="A5419" s="2">
        <f t="shared" si="520"/>
        <v>44956</v>
      </c>
      <c r="B5419" t="str">
        <f t="shared" si="519"/>
        <v>2023_01</v>
      </c>
      <c r="C5419" t="str">
        <f t="shared" si="515"/>
        <v>Jan</v>
      </c>
      <c r="D5419" t="str">
        <f t="shared" si="516"/>
        <v>2023_Jan</v>
      </c>
      <c r="E5419" s="12" t="str">
        <f t="shared" si="517"/>
        <v>30_Jan</v>
      </c>
      <c r="F5419" s="12" t="str">
        <f t="shared" si="518"/>
        <v>Jan-23</v>
      </c>
      <c r="G5419" s="12"/>
    </row>
    <row r="5420" spans="1:7">
      <c r="A5420" s="2">
        <f t="shared" si="520"/>
        <v>44957</v>
      </c>
      <c r="B5420" t="str">
        <f t="shared" si="519"/>
        <v>2023_01</v>
      </c>
      <c r="C5420" t="str">
        <f t="shared" si="515"/>
        <v>Jan</v>
      </c>
      <c r="D5420" t="str">
        <f t="shared" si="516"/>
        <v>2023_Jan</v>
      </c>
      <c r="E5420" s="12" t="str">
        <f t="shared" si="517"/>
        <v>31_Jan</v>
      </c>
      <c r="F5420" s="12" t="str">
        <f t="shared" si="518"/>
        <v>Jan-23</v>
      </c>
      <c r="G5420" s="12"/>
    </row>
    <row r="5421" spans="1:7">
      <c r="A5421" s="2">
        <f t="shared" si="520"/>
        <v>44958</v>
      </c>
      <c r="B5421" t="str">
        <f t="shared" si="519"/>
        <v>2023_02</v>
      </c>
      <c r="C5421" t="str">
        <f t="shared" si="515"/>
        <v>Feb</v>
      </c>
      <c r="D5421" t="str">
        <f t="shared" si="516"/>
        <v>2023_Feb</v>
      </c>
      <c r="E5421" s="12" t="str">
        <f t="shared" si="517"/>
        <v>01_Feb</v>
      </c>
      <c r="F5421" s="12" t="str">
        <f t="shared" si="518"/>
        <v>Feb-23</v>
      </c>
      <c r="G5421" s="12"/>
    </row>
    <row r="5422" spans="1:7">
      <c r="A5422" s="2">
        <f t="shared" si="520"/>
        <v>44959</v>
      </c>
      <c r="B5422" t="str">
        <f t="shared" si="519"/>
        <v>2023_02</v>
      </c>
      <c r="C5422" t="str">
        <f t="shared" si="515"/>
        <v>Feb</v>
      </c>
      <c r="D5422" t="str">
        <f t="shared" si="516"/>
        <v>2023_Feb</v>
      </c>
      <c r="E5422" s="12" t="str">
        <f t="shared" si="517"/>
        <v>02_Feb</v>
      </c>
      <c r="F5422" s="12" t="str">
        <f t="shared" si="518"/>
        <v>Feb-23</v>
      </c>
      <c r="G5422" s="12"/>
    </row>
    <row r="5423" spans="1:7">
      <c r="A5423" s="2">
        <f t="shared" si="520"/>
        <v>44960</v>
      </c>
      <c r="B5423" t="str">
        <f t="shared" si="519"/>
        <v>2023_02</v>
      </c>
      <c r="C5423" t="str">
        <f t="shared" si="515"/>
        <v>Feb</v>
      </c>
      <c r="D5423" t="str">
        <f t="shared" si="516"/>
        <v>2023_Feb</v>
      </c>
      <c r="E5423" s="12" t="str">
        <f t="shared" si="517"/>
        <v>03_Feb</v>
      </c>
      <c r="F5423" s="12" t="str">
        <f t="shared" si="518"/>
        <v>Feb-23</v>
      </c>
      <c r="G5423" s="12"/>
    </row>
    <row r="5424" spans="1:7">
      <c r="A5424" s="2">
        <f t="shared" si="520"/>
        <v>44961</v>
      </c>
      <c r="B5424" t="str">
        <f t="shared" si="519"/>
        <v>2023_02</v>
      </c>
      <c r="C5424" t="str">
        <f t="shared" si="515"/>
        <v>Feb</v>
      </c>
      <c r="D5424" t="str">
        <f t="shared" si="516"/>
        <v>2023_Feb</v>
      </c>
      <c r="E5424" s="12" t="str">
        <f t="shared" si="517"/>
        <v>04_Feb</v>
      </c>
      <c r="F5424" s="12" t="str">
        <f t="shared" si="518"/>
        <v>Feb-23</v>
      </c>
      <c r="G5424" s="12"/>
    </row>
    <row r="5425" spans="1:7">
      <c r="A5425" s="2">
        <f t="shared" si="520"/>
        <v>44962</v>
      </c>
      <c r="B5425" t="str">
        <f t="shared" si="519"/>
        <v>2023_02</v>
      </c>
      <c r="C5425" t="str">
        <f t="shared" si="515"/>
        <v>Feb</v>
      </c>
      <c r="D5425" t="str">
        <f t="shared" si="516"/>
        <v>2023_Feb</v>
      </c>
      <c r="E5425" s="12" t="str">
        <f t="shared" si="517"/>
        <v>05_Feb</v>
      </c>
      <c r="F5425" s="12" t="str">
        <f t="shared" si="518"/>
        <v>Feb-23</v>
      </c>
      <c r="G5425" s="12"/>
    </row>
    <row r="5426" spans="1:7">
      <c r="A5426" s="2">
        <f t="shared" si="520"/>
        <v>44963</v>
      </c>
      <c r="B5426" t="str">
        <f t="shared" si="519"/>
        <v>2023_02</v>
      </c>
      <c r="C5426" t="str">
        <f t="shared" si="515"/>
        <v>Feb</v>
      </c>
      <c r="D5426" t="str">
        <f t="shared" si="516"/>
        <v>2023_Feb</v>
      </c>
      <c r="E5426" s="12" t="str">
        <f t="shared" si="517"/>
        <v>06_Feb</v>
      </c>
      <c r="F5426" s="12" t="str">
        <f t="shared" si="518"/>
        <v>Feb-23</v>
      </c>
      <c r="G5426" s="12"/>
    </row>
    <row r="5427" spans="1:7">
      <c r="A5427" s="2">
        <f t="shared" si="520"/>
        <v>44964</v>
      </c>
      <c r="B5427" t="str">
        <f t="shared" si="519"/>
        <v>2023_02</v>
      </c>
      <c r="C5427" t="str">
        <f t="shared" si="515"/>
        <v>Feb</v>
      </c>
      <c r="D5427" t="str">
        <f t="shared" si="516"/>
        <v>2023_Feb</v>
      </c>
      <c r="E5427" s="12" t="str">
        <f t="shared" si="517"/>
        <v>07_Feb</v>
      </c>
      <c r="F5427" s="12" t="str">
        <f t="shared" si="518"/>
        <v>Feb-23</v>
      </c>
      <c r="G5427" s="12"/>
    </row>
    <row r="5428" spans="1:7">
      <c r="A5428" s="2">
        <f t="shared" si="520"/>
        <v>44965</v>
      </c>
      <c r="B5428" t="str">
        <f t="shared" si="519"/>
        <v>2023_02</v>
      </c>
      <c r="C5428" t="str">
        <f t="shared" si="515"/>
        <v>Feb</v>
      </c>
      <c r="D5428" t="str">
        <f t="shared" si="516"/>
        <v>2023_Feb</v>
      </c>
      <c r="E5428" s="12" t="str">
        <f t="shared" si="517"/>
        <v>08_Feb</v>
      </c>
      <c r="F5428" s="12" t="str">
        <f t="shared" si="518"/>
        <v>Feb-23</v>
      </c>
      <c r="G5428" s="12"/>
    </row>
    <row r="5429" spans="1:7">
      <c r="A5429" s="2">
        <f t="shared" si="520"/>
        <v>44966</v>
      </c>
      <c r="B5429" t="str">
        <f t="shared" si="519"/>
        <v>2023_02</v>
      </c>
      <c r="C5429" t="str">
        <f t="shared" si="515"/>
        <v>Feb</v>
      </c>
      <c r="D5429" t="str">
        <f t="shared" si="516"/>
        <v>2023_Feb</v>
      </c>
      <c r="E5429" s="12" t="str">
        <f t="shared" si="517"/>
        <v>09_Feb</v>
      </c>
      <c r="F5429" s="12" t="str">
        <f t="shared" si="518"/>
        <v>Feb-23</v>
      </c>
      <c r="G5429" s="12"/>
    </row>
    <row r="5430" spans="1:7">
      <c r="A5430" s="2">
        <f t="shared" si="520"/>
        <v>44967</v>
      </c>
      <c r="B5430" t="str">
        <f t="shared" si="519"/>
        <v>2023_02</v>
      </c>
      <c r="C5430" t="str">
        <f t="shared" si="515"/>
        <v>Feb</v>
      </c>
      <c r="D5430" t="str">
        <f t="shared" si="516"/>
        <v>2023_Feb</v>
      </c>
      <c r="E5430" s="12" t="str">
        <f t="shared" si="517"/>
        <v>10_Feb</v>
      </c>
      <c r="F5430" s="12" t="str">
        <f t="shared" si="518"/>
        <v>Feb-23</v>
      </c>
      <c r="G5430" s="12"/>
    </row>
    <row r="5431" spans="1:7">
      <c r="A5431" s="2">
        <f t="shared" si="520"/>
        <v>44968</v>
      </c>
      <c r="B5431" t="str">
        <f t="shared" si="519"/>
        <v>2023_02</v>
      </c>
      <c r="C5431" t="str">
        <f t="shared" si="515"/>
        <v>Feb</v>
      </c>
      <c r="D5431" t="str">
        <f t="shared" si="516"/>
        <v>2023_Feb</v>
      </c>
      <c r="E5431" s="12" t="str">
        <f t="shared" si="517"/>
        <v>11_Feb</v>
      </c>
      <c r="F5431" s="12" t="str">
        <f t="shared" si="518"/>
        <v>Feb-23</v>
      </c>
      <c r="G5431" s="12"/>
    </row>
    <row r="5432" spans="1:7">
      <c r="A5432" s="2">
        <f t="shared" si="520"/>
        <v>44969</v>
      </c>
      <c r="B5432" t="str">
        <f t="shared" si="519"/>
        <v>2023_02</v>
      </c>
      <c r="C5432" t="str">
        <f t="shared" si="515"/>
        <v>Feb</v>
      </c>
      <c r="D5432" t="str">
        <f t="shared" si="516"/>
        <v>2023_Feb</v>
      </c>
      <c r="E5432" s="12" t="str">
        <f t="shared" si="517"/>
        <v>12_Feb</v>
      </c>
      <c r="F5432" s="12" t="str">
        <f t="shared" si="518"/>
        <v>Feb-23</v>
      </c>
      <c r="G5432" s="12"/>
    </row>
    <row r="5433" spans="1:7">
      <c r="A5433" s="2">
        <f t="shared" si="520"/>
        <v>44970</v>
      </c>
      <c r="B5433" t="str">
        <f t="shared" si="519"/>
        <v>2023_02</v>
      </c>
      <c r="C5433" t="str">
        <f t="shared" si="515"/>
        <v>Feb</v>
      </c>
      <c r="D5433" t="str">
        <f t="shared" si="516"/>
        <v>2023_Feb</v>
      </c>
      <c r="E5433" s="12" t="str">
        <f t="shared" si="517"/>
        <v>13_Feb</v>
      </c>
      <c r="F5433" s="12" t="str">
        <f t="shared" si="518"/>
        <v>Feb-23</v>
      </c>
      <c r="G5433" s="12"/>
    </row>
    <row r="5434" spans="1:7">
      <c r="A5434" s="2">
        <f t="shared" si="520"/>
        <v>44971</v>
      </c>
      <c r="B5434" t="str">
        <f t="shared" si="519"/>
        <v>2023_02</v>
      </c>
      <c r="C5434" t="str">
        <f t="shared" si="515"/>
        <v>Feb</v>
      </c>
      <c r="D5434" t="str">
        <f t="shared" si="516"/>
        <v>2023_Feb</v>
      </c>
      <c r="E5434" s="12" t="str">
        <f t="shared" si="517"/>
        <v>14_Feb</v>
      </c>
      <c r="F5434" s="12" t="str">
        <f t="shared" si="518"/>
        <v>Feb-23</v>
      </c>
      <c r="G5434" s="12"/>
    </row>
    <row r="5435" spans="1:7">
      <c r="A5435" s="2">
        <f t="shared" si="520"/>
        <v>44972</v>
      </c>
      <c r="B5435" t="str">
        <f t="shared" si="519"/>
        <v>2023_02</v>
      </c>
      <c r="C5435" t="str">
        <f t="shared" si="515"/>
        <v>Feb</v>
      </c>
      <c r="D5435" t="str">
        <f t="shared" si="516"/>
        <v>2023_Feb</v>
      </c>
      <c r="E5435" s="12" t="str">
        <f t="shared" si="517"/>
        <v>15_Feb</v>
      </c>
      <c r="F5435" s="12" t="str">
        <f t="shared" si="518"/>
        <v>Feb-23</v>
      </c>
      <c r="G5435" s="12"/>
    </row>
    <row r="5436" spans="1:7">
      <c r="A5436" s="2">
        <f t="shared" si="520"/>
        <v>44973</v>
      </c>
      <c r="B5436" t="str">
        <f t="shared" si="519"/>
        <v>2023_02</v>
      </c>
      <c r="C5436" t="str">
        <f t="shared" si="515"/>
        <v>Feb</v>
      </c>
      <c r="D5436" t="str">
        <f t="shared" si="516"/>
        <v>2023_Feb</v>
      </c>
      <c r="E5436" s="12" t="str">
        <f t="shared" si="517"/>
        <v>16_Feb</v>
      </c>
      <c r="F5436" s="12" t="str">
        <f t="shared" si="518"/>
        <v>Feb-23</v>
      </c>
      <c r="G5436" s="12"/>
    </row>
    <row r="5437" spans="1:7">
      <c r="A5437" s="2">
        <f t="shared" si="520"/>
        <v>44974</v>
      </c>
      <c r="B5437" t="str">
        <f t="shared" si="519"/>
        <v>2023_02</v>
      </c>
      <c r="C5437" t="str">
        <f t="shared" si="515"/>
        <v>Feb</v>
      </c>
      <c r="D5437" t="str">
        <f t="shared" si="516"/>
        <v>2023_Feb</v>
      </c>
      <c r="E5437" s="12" t="str">
        <f t="shared" si="517"/>
        <v>17_Feb</v>
      </c>
      <c r="F5437" s="12" t="str">
        <f t="shared" si="518"/>
        <v>Feb-23</v>
      </c>
      <c r="G5437" s="12"/>
    </row>
    <row r="5438" spans="1:7">
      <c r="A5438" s="2">
        <f t="shared" si="520"/>
        <v>44975</v>
      </c>
      <c r="B5438" t="str">
        <f t="shared" si="519"/>
        <v>2023_02</v>
      </c>
      <c r="C5438" t="str">
        <f t="shared" si="515"/>
        <v>Feb</v>
      </c>
      <c r="D5438" t="str">
        <f t="shared" si="516"/>
        <v>2023_Feb</v>
      </c>
      <c r="E5438" s="12" t="str">
        <f t="shared" si="517"/>
        <v>18_Feb</v>
      </c>
      <c r="F5438" s="12" t="str">
        <f t="shared" si="518"/>
        <v>Feb-23</v>
      </c>
      <c r="G5438" s="12"/>
    </row>
    <row r="5439" spans="1:7">
      <c r="A5439" s="2">
        <f t="shared" si="520"/>
        <v>44976</v>
      </c>
      <c r="B5439" t="str">
        <f t="shared" si="519"/>
        <v>2023_02</v>
      </c>
      <c r="C5439" t="str">
        <f t="shared" si="515"/>
        <v>Feb</v>
      </c>
      <c r="D5439" t="str">
        <f t="shared" si="516"/>
        <v>2023_Feb</v>
      </c>
      <c r="E5439" s="12" t="str">
        <f t="shared" si="517"/>
        <v>19_Feb</v>
      </c>
      <c r="F5439" s="12" t="str">
        <f t="shared" si="518"/>
        <v>Feb-23</v>
      </c>
      <c r="G5439" s="12"/>
    </row>
    <row r="5440" spans="1:7">
      <c r="A5440" s="2">
        <f t="shared" si="520"/>
        <v>44977</v>
      </c>
      <c r="B5440" t="str">
        <f t="shared" si="519"/>
        <v>2023_02</v>
      </c>
      <c r="C5440" t="str">
        <f t="shared" si="515"/>
        <v>Feb</v>
      </c>
      <c r="D5440" t="str">
        <f t="shared" si="516"/>
        <v>2023_Feb</v>
      </c>
      <c r="E5440" s="12" t="str">
        <f t="shared" si="517"/>
        <v>20_Feb</v>
      </c>
      <c r="F5440" s="12" t="str">
        <f t="shared" si="518"/>
        <v>Feb-23</v>
      </c>
      <c r="G5440" s="12"/>
    </row>
    <row r="5441" spans="1:7">
      <c r="A5441" s="2">
        <f t="shared" si="520"/>
        <v>44978</v>
      </c>
      <c r="B5441" t="str">
        <f t="shared" si="519"/>
        <v>2023_02</v>
      </c>
      <c r="C5441" t="str">
        <f t="shared" si="515"/>
        <v>Feb</v>
      </c>
      <c r="D5441" t="str">
        <f t="shared" si="516"/>
        <v>2023_Feb</v>
      </c>
      <c r="E5441" s="12" t="str">
        <f t="shared" si="517"/>
        <v>21_Feb</v>
      </c>
      <c r="F5441" s="12" t="str">
        <f t="shared" si="518"/>
        <v>Feb-23</v>
      </c>
      <c r="G5441" s="12"/>
    </row>
    <row r="5442" spans="1:7">
      <c r="A5442" s="2">
        <f t="shared" si="520"/>
        <v>44979</v>
      </c>
      <c r="B5442" t="str">
        <f t="shared" si="519"/>
        <v>2023_02</v>
      </c>
      <c r="C5442" t="str">
        <f t="shared" ref="C5442:C5505" si="521">VLOOKUP(TEXT(MONTH(A5442),"00"),$H$2:$I$13,2,FALSE)</f>
        <v>Feb</v>
      </c>
      <c r="D5442" t="str">
        <f t="shared" si="516"/>
        <v>2023_Feb</v>
      </c>
      <c r="E5442" s="12" t="str">
        <f t="shared" si="517"/>
        <v>22_Feb</v>
      </c>
      <c r="F5442" s="12" t="str">
        <f t="shared" si="518"/>
        <v>Feb-23</v>
      </c>
      <c r="G5442" s="12"/>
    </row>
    <row r="5443" spans="1:7">
      <c r="A5443" s="2">
        <f t="shared" si="520"/>
        <v>44980</v>
      </c>
      <c r="B5443" t="str">
        <f t="shared" si="519"/>
        <v>2023_02</v>
      </c>
      <c r="C5443" t="str">
        <f t="shared" si="521"/>
        <v>Feb</v>
      </c>
      <c r="D5443" t="str">
        <f t="shared" ref="D5443:D5506" si="522">TEXT(YEAR(A5443),"0000")&amp;"_"&amp;C5443</f>
        <v>2023_Feb</v>
      </c>
      <c r="E5443" s="12" t="str">
        <f t="shared" ref="E5443:E5506" si="523">VLOOKUP(DAY(A5443),$G$2:$H$32,2,FALSE)&amp;"_"&amp;C5443</f>
        <v>23_Feb</v>
      </c>
      <c r="F5443" s="12" t="str">
        <f t="shared" si="518"/>
        <v>Feb-23</v>
      </c>
      <c r="G5443" s="12"/>
    </row>
    <row r="5444" spans="1:7">
      <c r="A5444" s="2">
        <f t="shared" si="520"/>
        <v>44981</v>
      </c>
      <c r="B5444" t="str">
        <f t="shared" si="519"/>
        <v>2023_02</v>
      </c>
      <c r="C5444" t="str">
        <f t="shared" si="521"/>
        <v>Feb</v>
      </c>
      <c r="D5444" t="str">
        <f t="shared" si="522"/>
        <v>2023_Feb</v>
      </c>
      <c r="E5444" s="12" t="str">
        <f t="shared" si="523"/>
        <v>24_Feb</v>
      </c>
      <c r="F5444" s="12" t="str">
        <f t="shared" ref="F5444:F5507" si="524">C5444&amp;"-"&amp;RIGHT(YEAR(A5444),2)</f>
        <v>Feb-23</v>
      </c>
      <c r="G5444" s="12"/>
    </row>
    <row r="5445" spans="1:7">
      <c r="A5445" s="2">
        <f t="shared" si="520"/>
        <v>44982</v>
      </c>
      <c r="B5445" t="str">
        <f t="shared" si="519"/>
        <v>2023_02</v>
      </c>
      <c r="C5445" t="str">
        <f t="shared" si="521"/>
        <v>Feb</v>
      </c>
      <c r="D5445" t="str">
        <f t="shared" si="522"/>
        <v>2023_Feb</v>
      </c>
      <c r="E5445" s="12" t="str">
        <f t="shared" si="523"/>
        <v>25_Feb</v>
      </c>
      <c r="F5445" s="12" t="str">
        <f t="shared" si="524"/>
        <v>Feb-23</v>
      </c>
      <c r="G5445" s="12"/>
    </row>
    <row r="5446" spans="1:7">
      <c r="A5446" s="2">
        <f t="shared" si="520"/>
        <v>44983</v>
      </c>
      <c r="B5446" t="str">
        <f t="shared" si="519"/>
        <v>2023_02</v>
      </c>
      <c r="C5446" t="str">
        <f t="shared" si="521"/>
        <v>Feb</v>
      </c>
      <c r="D5446" t="str">
        <f t="shared" si="522"/>
        <v>2023_Feb</v>
      </c>
      <c r="E5446" s="12" t="str">
        <f t="shared" si="523"/>
        <v>26_Feb</v>
      </c>
      <c r="F5446" s="12" t="str">
        <f t="shared" si="524"/>
        <v>Feb-23</v>
      </c>
      <c r="G5446" s="12"/>
    </row>
    <row r="5447" spans="1:7">
      <c r="A5447" s="2">
        <f t="shared" si="520"/>
        <v>44984</v>
      </c>
      <c r="B5447" t="str">
        <f t="shared" si="519"/>
        <v>2023_02</v>
      </c>
      <c r="C5447" t="str">
        <f t="shared" si="521"/>
        <v>Feb</v>
      </c>
      <c r="D5447" t="str">
        <f t="shared" si="522"/>
        <v>2023_Feb</v>
      </c>
      <c r="E5447" s="12" t="str">
        <f t="shared" si="523"/>
        <v>27_Feb</v>
      </c>
      <c r="F5447" s="12" t="str">
        <f t="shared" si="524"/>
        <v>Feb-23</v>
      </c>
      <c r="G5447" s="12"/>
    </row>
    <row r="5448" spans="1:7">
      <c r="A5448" s="2">
        <f t="shared" si="520"/>
        <v>44985</v>
      </c>
      <c r="B5448" t="str">
        <f t="shared" si="519"/>
        <v>2023_02</v>
      </c>
      <c r="C5448" t="str">
        <f t="shared" si="521"/>
        <v>Feb</v>
      </c>
      <c r="D5448" t="str">
        <f t="shared" si="522"/>
        <v>2023_Feb</v>
      </c>
      <c r="E5448" s="12" t="str">
        <f t="shared" si="523"/>
        <v>28_Feb</v>
      </c>
      <c r="F5448" s="12" t="str">
        <f t="shared" si="524"/>
        <v>Feb-23</v>
      </c>
      <c r="G5448" s="12"/>
    </row>
    <row r="5449" spans="1:7">
      <c r="A5449" s="2">
        <f t="shared" si="520"/>
        <v>44986</v>
      </c>
      <c r="B5449" t="str">
        <f t="shared" si="519"/>
        <v>2023_03</v>
      </c>
      <c r="C5449" t="str">
        <f t="shared" si="521"/>
        <v>Mar</v>
      </c>
      <c r="D5449" t="str">
        <f t="shared" si="522"/>
        <v>2023_Mar</v>
      </c>
      <c r="E5449" s="12" t="str">
        <f t="shared" si="523"/>
        <v>01_Mar</v>
      </c>
      <c r="F5449" s="12" t="str">
        <f t="shared" si="524"/>
        <v>Mar-23</v>
      </c>
      <c r="G5449" s="12"/>
    </row>
    <row r="5450" spans="1:7">
      <c r="A5450" s="2">
        <f t="shared" si="520"/>
        <v>44987</v>
      </c>
      <c r="B5450" t="str">
        <f t="shared" si="519"/>
        <v>2023_03</v>
      </c>
      <c r="C5450" t="str">
        <f t="shared" si="521"/>
        <v>Mar</v>
      </c>
      <c r="D5450" t="str">
        <f t="shared" si="522"/>
        <v>2023_Mar</v>
      </c>
      <c r="E5450" s="12" t="str">
        <f t="shared" si="523"/>
        <v>02_Mar</v>
      </c>
      <c r="F5450" s="12" t="str">
        <f t="shared" si="524"/>
        <v>Mar-23</v>
      </c>
      <c r="G5450" s="12"/>
    </row>
    <row r="5451" spans="1:7">
      <c r="A5451" s="2">
        <f t="shared" si="520"/>
        <v>44988</v>
      </c>
      <c r="B5451" t="str">
        <f t="shared" ref="B5451:B5514" si="525">TEXT(YEAR(A5451),"0000")&amp;"_"&amp;TEXT(MONTH(A5451),"00")</f>
        <v>2023_03</v>
      </c>
      <c r="C5451" t="str">
        <f t="shared" si="521"/>
        <v>Mar</v>
      </c>
      <c r="D5451" t="str">
        <f t="shared" si="522"/>
        <v>2023_Mar</v>
      </c>
      <c r="E5451" s="12" t="str">
        <f t="shared" si="523"/>
        <v>03_Mar</v>
      </c>
      <c r="F5451" s="12" t="str">
        <f t="shared" si="524"/>
        <v>Mar-23</v>
      </c>
      <c r="G5451" s="12"/>
    </row>
    <row r="5452" spans="1:7">
      <c r="A5452" s="2">
        <f t="shared" ref="A5452:A5515" si="526">A5451+1</f>
        <v>44989</v>
      </c>
      <c r="B5452" t="str">
        <f t="shared" si="525"/>
        <v>2023_03</v>
      </c>
      <c r="C5452" t="str">
        <f t="shared" si="521"/>
        <v>Mar</v>
      </c>
      <c r="D5452" t="str">
        <f t="shared" si="522"/>
        <v>2023_Mar</v>
      </c>
      <c r="E5452" s="12" t="str">
        <f t="shared" si="523"/>
        <v>04_Mar</v>
      </c>
      <c r="F5452" s="12" t="str">
        <f t="shared" si="524"/>
        <v>Mar-23</v>
      </c>
      <c r="G5452" s="12"/>
    </row>
    <row r="5453" spans="1:7">
      <c r="A5453" s="2">
        <f t="shared" si="526"/>
        <v>44990</v>
      </c>
      <c r="B5453" t="str">
        <f t="shared" si="525"/>
        <v>2023_03</v>
      </c>
      <c r="C5453" t="str">
        <f t="shared" si="521"/>
        <v>Mar</v>
      </c>
      <c r="D5453" t="str">
        <f t="shared" si="522"/>
        <v>2023_Mar</v>
      </c>
      <c r="E5453" s="12" t="str">
        <f t="shared" si="523"/>
        <v>05_Mar</v>
      </c>
      <c r="F5453" s="12" t="str">
        <f t="shared" si="524"/>
        <v>Mar-23</v>
      </c>
      <c r="G5453" s="12"/>
    </row>
    <row r="5454" spans="1:7">
      <c r="A5454" s="2">
        <f t="shared" si="526"/>
        <v>44991</v>
      </c>
      <c r="B5454" t="str">
        <f t="shared" si="525"/>
        <v>2023_03</v>
      </c>
      <c r="C5454" t="str">
        <f t="shared" si="521"/>
        <v>Mar</v>
      </c>
      <c r="D5454" t="str">
        <f t="shared" si="522"/>
        <v>2023_Mar</v>
      </c>
      <c r="E5454" s="12" t="str">
        <f t="shared" si="523"/>
        <v>06_Mar</v>
      </c>
      <c r="F5454" s="12" t="str">
        <f t="shared" si="524"/>
        <v>Mar-23</v>
      </c>
      <c r="G5454" s="12"/>
    </row>
    <row r="5455" spans="1:7">
      <c r="A5455" s="2">
        <f t="shared" si="526"/>
        <v>44992</v>
      </c>
      <c r="B5455" t="str">
        <f t="shared" si="525"/>
        <v>2023_03</v>
      </c>
      <c r="C5455" t="str">
        <f t="shared" si="521"/>
        <v>Mar</v>
      </c>
      <c r="D5455" t="str">
        <f t="shared" si="522"/>
        <v>2023_Mar</v>
      </c>
      <c r="E5455" s="12" t="str">
        <f t="shared" si="523"/>
        <v>07_Mar</v>
      </c>
      <c r="F5455" s="12" t="str">
        <f t="shared" si="524"/>
        <v>Mar-23</v>
      </c>
      <c r="G5455" s="12"/>
    </row>
    <row r="5456" spans="1:7">
      <c r="A5456" s="2">
        <f t="shared" si="526"/>
        <v>44993</v>
      </c>
      <c r="B5456" t="str">
        <f t="shared" si="525"/>
        <v>2023_03</v>
      </c>
      <c r="C5456" t="str">
        <f t="shared" si="521"/>
        <v>Mar</v>
      </c>
      <c r="D5456" t="str">
        <f t="shared" si="522"/>
        <v>2023_Mar</v>
      </c>
      <c r="E5456" s="12" t="str">
        <f t="shared" si="523"/>
        <v>08_Mar</v>
      </c>
      <c r="F5456" s="12" t="str">
        <f t="shared" si="524"/>
        <v>Mar-23</v>
      </c>
      <c r="G5456" s="12"/>
    </row>
    <row r="5457" spans="1:7">
      <c r="A5457" s="2">
        <f t="shared" si="526"/>
        <v>44994</v>
      </c>
      <c r="B5457" t="str">
        <f t="shared" si="525"/>
        <v>2023_03</v>
      </c>
      <c r="C5457" t="str">
        <f t="shared" si="521"/>
        <v>Mar</v>
      </c>
      <c r="D5457" t="str">
        <f t="shared" si="522"/>
        <v>2023_Mar</v>
      </c>
      <c r="E5457" s="12" t="str">
        <f t="shared" si="523"/>
        <v>09_Mar</v>
      </c>
      <c r="F5457" s="12" t="str">
        <f t="shared" si="524"/>
        <v>Mar-23</v>
      </c>
      <c r="G5457" s="12"/>
    </row>
    <row r="5458" spans="1:7">
      <c r="A5458" s="2">
        <f t="shared" si="526"/>
        <v>44995</v>
      </c>
      <c r="B5458" t="str">
        <f t="shared" si="525"/>
        <v>2023_03</v>
      </c>
      <c r="C5458" t="str">
        <f t="shared" si="521"/>
        <v>Mar</v>
      </c>
      <c r="D5458" t="str">
        <f t="shared" si="522"/>
        <v>2023_Mar</v>
      </c>
      <c r="E5458" s="12" t="str">
        <f t="shared" si="523"/>
        <v>10_Mar</v>
      </c>
      <c r="F5458" s="12" t="str">
        <f t="shared" si="524"/>
        <v>Mar-23</v>
      </c>
      <c r="G5458" s="12"/>
    </row>
    <row r="5459" spans="1:7">
      <c r="A5459" s="2">
        <f t="shared" si="526"/>
        <v>44996</v>
      </c>
      <c r="B5459" t="str">
        <f t="shared" si="525"/>
        <v>2023_03</v>
      </c>
      <c r="C5459" t="str">
        <f t="shared" si="521"/>
        <v>Mar</v>
      </c>
      <c r="D5459" t="str">
        <f t="shared" si="522"/>
        <v>2023_Mar</v>
      </c>
      <c r="E5459" s="12" t="str">
        <f t="shared" si="523"/>
        <v>11_Mar</v>
      </c>
      <c r="F5459" s="12" t="str">
        <f t="shared" si="524"/>
        <v>Mar-23</v>
      </c>
      <c r="G5459" s="12"/>
    </row>
    <row r="5460" spans="1:7">
      <c r="A5460" s="2">
        <f t="shared" si="526"/>
        <v>44997</v>
      </c>
      <c r="B5460" t="str">
        <f t="shared" si="525"/>
        <v>2023_03</v>
      </c>
      <c r="C5460" t="str">
        <f t="shared" si="521"/>
        <v>Mar</v>
      </c>
      <c r="D5460" t="str">
        <f t="shared" si="522"/>
        <v>2023_Mar</v>
      </c>
      <c r="E5460" s="12" t="str">
        <f t="shared" si="523"/>
        <v>12_Mar</v>
      </c>
      <c r="F5460" s="12" t="str">
        <f t="shared" si="524"/>
        <v>Mar-23</v>
      </c>
      <c r="G5460" s="12"/>
    </row>
    <row r="5461" spans="1:7">
      <c r="A5461" s="2">
        <f t="shared" si="526"/>
        <v>44998</v>
      </c>
      <c r="B5461" t="str">
        <f t="shared" si="525"/>
        <v>2023_03</v>
      </c>
      <c r="C5461" t="str">
        <f t="shared" si="521"/>
        <v>Mar</v>
      </c>
      <c r="D5461" t="str">
        <f t="shared" si="522"/>
        <v>2023_Mar</v>
      </c>
      <c r="E5461" s="12" t="str">
        <f t="shared" si="523"/>
        <v>13_Mar</v>
      </c>
      <c r="F5461" s="12" t="str">
        <f t="shared" si="524"/>
        <v>Mar-23</v>
      </c>
      <c r="G5461" s="12"/>
    </row>
    <row r="5462" spans="1:7">
      <c r="A5462" s="2">
        <f t="shared" si="526"/>
        <v>44999</v>
      </c>
      <c r="B5462" t="str">
        <f t="shared" si="525"/>
        <v>2023_03</v>
      </c>
      <c r="C5462" t="str">
        <f t="shared" si="521"/>
        <v>Mar</v>
      </c>
      <c r="D5462" t="str">
        <f t="shared" si="522"/>
        <v>2023_Mar</v>
      </c>
      <c r="E5462" s="12" t="str">
        <f t="shared" si="523"/>
        <v>14_Mar</v>
      </c>
      <c r="F5462" s="12" t="str">
        <f t="shared" si="524"/>
        <v>Mar-23</v>
      </c>
      <c r="G5462" s="12"/>
    </row>
    <row r="5463" spans="1:7">
      <c r="A5463" s="2">
        <f t="shared" si="526"/>
        <v>45000</v>
      </c>
      <c r="B5463" t="str">
        <f t="shared" si="525"/>
        <v>2023_03</v>
      </c>
      <c r="C5463" t="str">
        <f t="shared" si="521"/>
        <v>Mar</v>
      </c>
      <c r="D5463" t="str">
        <f t="shared" si="522"/>
        <v>2023_Mar</v>
      </c>
      <c r="E5463" s="12" t="str">
        <f t="shared" si="523"/>
        <v>15_Mar</v>
      </c>
      <c r="F5463" s="12" t="str">
        <f t="shared" si="524"/>
        <v>Mar-23</v>
      </c>
      <c r="G5463" s="12"/>
    </row>
    <row r="5464" spans="1:7">
      <c r="A5464" s="2">
        <f t="shared" si="526"/>
        <v>45001</v>
      </c>
      <c r="B5464" t="str">
        <f t="shared" si="525"/>
        <v>2023_03</v>
      </c>
      <c r="C5464" t="str">
        <f t="shared" si="521"/>
        <v>Mar</v>
      </c>
      <c r="D5464" t="str">
        <f t="shared" si="522"/>
        <v>2023_Mar</v>
      </c>
      <c r="E5464" s="12" t="str">
        <f t="shared" si="523"/>
        <v>16_Mar</v>
      </c>
      <c r="F5464" s="12" t="str">
        <f t="shared" si="524"/>
        <v>Mar-23</v>
      </c>
      <c r="G5464" s="12"/>
    </row>
    <row r="5465" spans="1:7">
      <c r="A5465" s="2">
        <f t="shared" si="526"/>
        <v>45002</v>
      </c>
      <c r="B5465" t="str">
        <f t="shared" si="525"/>
        <v>2023_03</v>
      </c>
      <c r="C5465" t="str">
        <f t="shared" si="521"/>
        <v>Mar</v>
      </c>
      <c r="D5465" t="str">
        <f t="shared" si="522"/>
        <v>2023_Mar</v>
      </c>
      <c r="E5465" s="12" t="str">
        <f t="shared" si="523"/>
        <v>17_Mar</v>
      </c>
      <c r="F5465" s="12" t="str">
        <f t="shared" si="524"/>
        <v>Mar-23</v>
      </c>
      <c r="G5465" s="12"/>
    </row>
    <row r="5466" spans="1:7">
      <c r="A5466" s="2">
        <f t="shared" si="526"/>
        <v>45003</v>
      </c>
      <c r="B5466" t="str">
        <f t="shared" si="525"/>
        <v>2023_03</v>
      </c>
      <c r="C5466" t="str">
        <f t="shared" si="521"/>
        <v>Mar</v>
      </c>
      <c r="D5466" t="str">
        <f t="shared" si="522"/>
        <v>2023_Mar</v>
      </c>
      <c r="E5466" s="12" t="str">
        <f t="shared" si="523"/>
        <v>18_Mar</v>
      </c>
      <c r="F5466" s="12" t="str">
        <f t="shared" si="524"/>
        <v>Mar-23</v>
      </c>
      <c r="G5466" s="12"/>
    </row>
    <row r="5467" spans="1:7">
      <c r="A5467" s="2">
        <f t="shared" si="526"/>
        <v>45004</v>
      </c>
      <c r="B5467" t="str">
        <f t="shared" si="525"/>
        <v>2023_03</v>
      </c>
      <c r="C5467" t="str">
        <f t="shared" si="521"/>
        <v>Mar</v>
      </c>
      <c r="D5467" t="str">
        <f t="shared" si="522"/>
        <v>2023_Mar</v>
      </c>
      <c r="E5467" s="12" t="str">
        <f t="shared" si="523"/>
        <v>19_Mar</v>
      </c>
      <c r="F5467" s="12" t="str">
        <f t="shared" si="524"/>
        <v>Mar-23</v>
      </c>
      <c r="G5467" s="12"/>
    </row>
    <row r="5468" spans="1:7">
      <c r="A5468" s="2">
        <f t="shared" si="526"/>
        <v>45005</v>
      </c>
      <c r="B5468" t="str">
        <f t="shared" si="525"/>
        <v>2023_03</v>
      </c>
      <c r="C5468" t="str">
        <f t="shared" si="521"/>
        <v>Mar</v>
      </c>
      <c r="D5468" t="str">
        <f t="shared" si="522"/>
        <v>2023_Mar</v>
      </c>
      <c r="E5468" s="12" t="str">
        <f t="shared" si="523"/>
        <v>20_Mar</v>
      </c>
      <c r="F5468" s="12" t="str">
        <f t="shared" si="524"/>
        <v>Mar-23</v>
      </c>
      <c r="G5468" s="12"/>
    </row>
    <row r="5469" spans="1:7">
      <c r="A5469" s="2">
        <f t="shared" si="526"/>
        <v>45006</v>
      </c>
      <c r="B5469" t="str">
        <f t="shared" si="525"/>
        <v>2023_03</v>
      </c>
      <c r="C5469" t="str">
        <f t="shared" si="521"/>
        <v>Mar</v>
      </c>
      <c r="D5469" t="str">
        <f t="shared" si="522"/>
        <v>2023_Mar</v>
      </c>
      <c r="E5469" s="12" t="str">
        <f t="shared" si="523"/>
        <v>21_Mar</v>
      </c>
      <c r="F5469" s="12" t="str">
        <f t="shared" si="524"/>
        <v>Mar-23</v>
      </c>
      <c r="G5469" s="12"/>
    </row>
    <row r="5470" spans="1:7">
      <c r="A5470" s="2">
        <f t="shared" si="526"/>
        <v>45007</v>
      </c>
      <c r="B5470" t="str">
        <f t="shared" si="525"/>
        <v>2023_03</v>
      </c>
      <c r="C5470" t="str">
        <f t="shared" si="521"/>
        <v>Mar</v>
      </c>
      <c r="D5470" t="str">
        <f t="shared" si="522"/>
        <v>2023_Mar</v>
      </c>
      <c r="E5470" s="12" t="str">
        <f t="shared" si="523"/>
        <v>22_Mar</v>
      </c>
      <c r="F5470" s="12" t="str">
        <f t="shared" si="524"/>
        <v>Mar-23</v>
      </c>
      <c r="G5470" s="12"/>
    </row>
    <row r="5471" spans="1:7">
      <c r="A5471" s="2">
        <f t="shared" si="526"/>
        <v>45008</v>
      </c>
      <c r="B5471" t="str">
        <f t="shared" si="525"/>
        <v>2023_03</v>
      </c>
      <c r="C5471" t="str">
        <f t="shared" si="521"/>
        <v>Mar</v>
      </c>
      <c r="D5471" t="str">
        <f t="shared" si="522"/>
        <v>2023_Mar</v>
      </c>
      <c r="E5471" s="12" t="str">
        <f t="shared" si="523"/>
        <v>23_Mar</v>
      </c>
      <c r="F5471" s="12" t="str">
        <f t="shared" si="524"/>
        <v>Mar-23</v>
      </c>
      <c r="G5471" s="12"/>
    </row>
    <row r="5472" spans="1:7">
      <c r="A5472" s="2">
        <f t="shared" si="526"/>
        <v>45009</v>
      </c>
      <c r="B5472" t="str">
        <f t="shared" si="525"/>
        <v>2023_03</v>
      </c>
      <c r="C5472" t="str">
        <f t="shared" si="521"/>
        <v>Mar</v>
      </c>
      <c r="D5472" t="str">
        <f t="shared" si="522"/>
        <v>2023_Mar</v>
      </c>
      <c r="E5472" s="12" t="str">
        <f t="shared" si="523"/>
        <v>24_Mar</v>
      </c>
      <c r="F5472" s="12" t="str">
        <f t="shared" si="524"/>
        <v>Mar-23</v>
      </c>
      <c r="G5472" s="12"/>
    </row>
    <row r="5473" spans="1:7">
      <c r="A5473" s="2">
        <f t="shared" si="526"/>
        <v>45010</v>
      </c>
      <c r="B5473" t="str">
        <f t="shared" si="525"/>
        <v>2023_03</v>
      </c>
      <c r="C5473" t="str">
        <f t="shared" si="521"/>
        <v>Mar</v>
      </c>
      <c r="D5473" t="str">
        <f t="shared" si="522"/>
        <v>2023_Mar</v>
      </c>
      <c r="E5473" s="12" t="str">
        <f t="shared" si="523"/>
        <v>25_Mar</v>
      </c>
      <c r="F5473" s="12" t="str">
        <f t="shared" si="524"/>
        <v>Mar-23</v>
      </c>
      <c r="G5473" s="12"/>
    </row>
    <row r="5474" spans="1:7">
      <c r="A5474" s="2">
        <f t="shared" si="526"/>
        <v>45011</v>
      </c>
      <c r="B5474" t="str">
        <f t="shared" si="525"/>
        <v>2023_03</v>
      </c>
      <c r="C5474" t="str">
        <f t="shared" si="521"/>
        <v>Mar</v>
      </c>
      <c r="D5474" t="str">
        <f t="shared" si="522"/>
        <v>2023_Mar</v>
      </c>
      <c r="E5474" s="12" t="str">
        <f t="shared" si="523"/>
        <v>26_Mar</v>
      </c>
      <c r="F5474" s="12" t="str">
        <f t="shared" si="524"/>
        <v>Mar-23</v>
      </c>
      <c r="G5474" s="12"/>
    </row>
    <row r="5475" spans="1:7">
      <c r="A5475" s="2">
        <f t="shared" si="526"/>
        <v>45012</v>
      </c>
      <c r="B5475" t="str">
        <f t="shared" si="525"/>
        <v>2023_03</v>
      </c>
      <c r="C5475" t="str">
        <f t="shared" si="521"/>
        <v>Mar</v>
      </c>
      <c r="D5475" t="str">
        <f t="shared" si="522"/>
        <v>2023_Mar</v>
      </c>
      <c r="E5475" s="12" t="str">
        <f t="shared" si="523"/>
        <v>27_Mar</v>
      </c>
      <c r="F5475" s="12" t="str">
        <f t="shared" si="524"/>
        <v>Mar-23</v>
      </c>
      <c r="G5475" s="12"/>
    </row>
    <row r="5476" spans="1:7">
      <c r="A5476" s="2">
        <f t="shared" si="526"/>
        <v>45013</v>
      </c>
      <c r="B5476" t="str">
        <f t="shared" si="525"/>
        <v>2023_03</v>
      </c>
      <c r="C5476" t="str">
        <f t="shared" si="521"/>
        <v>Mar</v>
      </c>
      <c r="D5476" t="str">
        <f t="shared" si="522"/>
        <v>2023_Mar</v>
      </c>
      <c r="E5476" s="12" t="str">
        <f t="shared" si="523"/>
        <v>28_Mar</v>
      </c>
      <c r="F5476" s="12" t="str">
        <f t="shared" si="524"/>
        <v>Mar-23</v>
      </c>
      <c r="G5476" s="12"/>
    </row>
    <row r="5477" spans="1:7">
      <c r="A5477" s="2">
        <f t="shared" si="526"/>
        <v>45014</v>
      </c>
      <c r="B5477" t="str">
        <f t="shared" si="525"/>
        <v>2023_03</v>
      </c>
      <c r="C5477" t="str">
        <f t="shared" si="521"/>
        <v>Mar</v>
      </c>
      <c r="D5477" t="str">
        <f t="shared" si="522"/>
        <v>2023_Mar</v>
      </c>
      <c r="E5477" s="12" t="str">
        <f t="shared" si="523"/>
        <v>29_Mar</v>
      </c>
      <c r="F5477" s="12" t="str">
        <f t="shared" si="524"/>
        <v>Mar-23</v>
      </c>
      <c r="G5477" s="12"/>
    </row>
    <row r="5478" spans="1:7">
      <c r="A5478" s="2">
        <f t="shared" si="526"/>
        <v>45015</v>
      </c>
      <c r="B5478" t="str">
        <f t="shared" si="525"/>
        <v>2023_03</v>
      </c>
      <c r="C5478" t="str">
        <f t="shared" si="521"/>
        <v>Mar</v>
      </c>
      <c r="D5478" t="str">
        <f t="shared" si="522"/>
        <v>2023_Mar</v>
      </c>
      <c r="E5478" s="12" t="str">
        <f t="shared" si="523"/>
        <v>30_Mar</v>
      </c>
      <c r="F5478" s="12" t="str">
        <f t="shared" si="524"/>
        <v>Mar-23</v>
      </c>
      <c r="G5478" s="12"/>
    </row>
    <row r="5479" spans="1:7">
      <c r="A5479" s="2">
        <f t="shared" si="526"/>
        <v>45016</v>
      </c>
      <c r="B5479" t="str">
        <f t="shared" si="525"/>
        <v>2023_03</v>
      </c>
      <c r="C5479" t="str">
        <f t="shared" si="521"/>
        <v>Mar</v>
      </c>
      <c r="D5479" t="str">
        <f t="shared" si="522"/>
        <v>2023_Mar</v>
      </c>
      <c r="E5479" s="12" t="str">
        <f t="shared" si="523"/>
        <v>31_Mar</v>
      </c>
      <c r="F5479" s="12" t="str">
        <f t="shared" si="524"/>
        <v>Mar-23</v>
      </c>
      <c r="G5479" s="12"/>
    </row>
    <row r="5480" spans="1:7">
      <c r="A5480" s="2">
        <f t="shared" si="526"/>
        <v>45017</v>
      </c>
      <c r="B5480" t="str">
        <f t="shared" si="525"/>
        <v>2023_04</v>
      </c>
      <c r="C5480" t="str">
        <f t="shared" si="521"/>
        <v>Apr</v>
      </c>
      <c r="D5480" t="str">
        <f t="shared" si="522"/>
        <v>2023_Apr</v>
      </c>
      <c r="E5480" s="12" t="str">
        <f t="shared" si="523"/>
        <v>01_Apr</v>
      </c>
      <c r="F5480" s="12" t="str">
        <f t="shared" si="524"/>
        <v>Apr-23</v>
      </c>
      <c r="G5480" s="12"/>
    </row>
    <row r="5481" spans="1:7">
      <c r="A5481" s="2">
        <f t="shared" si="526"/>
        <v>45018</v>
      </c>
      <c r="B5481" t="str">
        <f t="shared" si="525"/>
        <v>2023_04</v>
      </c>
      <c r="C5481" t="str">
        <f t="shared" si="521"/>
        <v>Apr</v>
      </c>
      <c r="D5481" t="str">
        <f t="shared" si="522"/>
        <v>2023_Apr</v>
      </c>
      <c r="E5481" s="12" t="str">
        <f t="shared" si="523"/>
        <v>02_Apr</v>
      </c>
      <c r="F5481" s="12" t="str">
        <f t="shared" si="524"/>
        <v>Apr-23</v>
      </c>
      <c r="G5481" s="12"/>
    </row>
    <row r="5482" spans="1:7">
      <c r="A5482" s="2">
        <f t="shared" si="526"/>
        <v>45019</v>
      </c>
      <c r="B5482" t="str">
        <f t="shared" si="525"/>
        <v>2023_04</v>
      </c>
      <c r="C5482" t="str">
        <f t="shared" si="521"/>
        <v>Apr</v>
      </c>
      <c r="D5482" t="str">
        <f t="shared" si="522"/>
        <v>2023_Apr</v>
      </c>
      <c r="E5482" s="12" t="str">
        <f t="shared" si="523"/>
        <v>03_Apr</v>
      </c>
      <c r="F5482" s="12" t="str">
        <f t="shared" si="524"/>
        <v>Apr-23</v>
      </c>
      <c r="G5482" s="12"/>
    </row>
    <row r="5483" spans="1:7">
      <c r="A5483" s="2">
        <f t="shared" si="526"/>
        <v>45020</v>
      </c>
      <c r="B5483" t="str">
        <f t="shared" si="525"/>
        <v>2023_04</v>
      </c>
      <c r="C5483" t="str">
        <f t="shared" si="521"/>
        <v>Apr</v>
      </c>
      <c r="D5483" t="str">
        <f t="shared" si="522"/>
        <v>2023_Apr</v>
      </c>
      <c r="E5483" s="12" t="str">
        <f t="shared" si="523"/>
        <v>04_Apr</v>
      </c>
      <c r="F5483" s="12" t="str">
        <f t="shared" si="524"/>
        <v>Apr-23</v>
      </c>
      <c r="G5483" s="12"/>
    </row>
    <row r="5484" spans="1:7">
      <c r="A5484" s="2">
        <f t="shared" si="526"/>
        <v>45021</v>
      </c>
      <c r="B5484" t="str">
        <f t="shared" si="525"/>
        <v>2023_04</v>
      </c>
      <c r="C5484" t="str">
        <f t="shared" si="521"/>
        <v>Apr</v>
      </c>
      <c r="D5484" t="str">
        <f t="shared" si="522"/>
        <v>2023_Apr</v>
      </c>
      <c r="E5484" s="12" t="str">
        <f t="shared" si="523"/>
        <v>05_Apr</v>
      </c>
      <c r="F5484" s="12" t="str">
        <f t="shared" si="524"/>
        <v>Apr-23</v>
      </c>
      <c r="G5484" s="12"/>
    </row>
    <row r="5485" spans="1:7">
      <c r="A5485" s="2">
        <f t="shared" si="526"/>
        <v>45022</v>
      </c>
      <c r="B5485" t="str">
        <f t="shared" si="525"/>
        <v>2023_04</v>
      </c>
      <c r="C5485" t="str">
        <f t="shared" si="521"/>
        <v>Apr</v>
      </c>
      <c r="D5485" t="str">
        <f t="shared" si="522"/>
        <v>2023_Apr</v>
      </c>
      <c r="E5485" s="12" t="str">
        <f t="shared" si="523"/>
        <v>06_Apr</v>
      </c>
      <c r="F5485" s="12" t="str">
        <f t="shared" si="524"/>
        <v>Apr-23</v>
      </c>
      <c r="G5485" s="12"/>
    </row>
    <row r="5486" spans="1:7">
      <c r="A5486" s="2">
        <f t="shared" si="526"/>
        <v>45023</v>
      </c>
      <c r="B5486" t="str">
        <f t="shared" si="525"/>
        <v>2023_04</v>
      </c>
      <c r="C5486" t="str">
        <f t="shared" si="521"/>
        <v>Apr</v>
      </c>
      <c r="D5486" t="str">
        <f t="shared" si="522"/>
        <v>2023_Apr</v>
      </c>
      <c r="E5486" s="12" t="str">
        <f t="shared" si="523"/>
        <v>07_Apr</v>
      </c>
      <c r="F5486" s="12" t="str">
        <f t="shared" si="524"/>
        <v>Apr-23</v>
      </c>
      <c r="G5486" s="12"/>
    </row>
    <row r="5487" spans="1:7">
      <c r="A5487" s="2">
        <f t="shared" si="526"/>
        <v>45024</v>
      </c>
      <c r="B5487" t="str">
        <f t="shared" si="525"/>
        <v>2023_04</v>
      </c>
      <c r="C5487" t="str">
        <f t="shared" si="521"/>
        <v>Apr</v>
      </c>
      <c r="D5487" t="str">
        <f t="shared" si="522"/>
        <v>2023_Apr</v>
      </c>
      <c r="E5487" s="12" t="str">
        <f t="shared" si="523"/>
        <v>08_Apr</v>
      </c>
      <c r="F5487" s="12" t="str">
        <f t="shared" si="524"/>
        <v>Apr-23</v>
      </c>
      <c r="G5487" s="12"/>
    </row>
    <row r="5488" spans="1:7">
      <c r="A5488" s="2">
        <f t="shared" si="526"/>
        <v>45025</v>
      </c>
      <c r="B5488" t="str">
        <f t="shared" si="525"/>
        <v>2023_04</v>
      </c>
      <c r="C5488" t="str">
        <f t="shared" si="521"/>
        <v>Apr</v>
      </c>
      <c r="D5488" t="str">
        <f t="shared" si="522"/>
        <v>2023_Apr</v>
      </c>
      <c r="E5488" s="12" t="str">
        <f t="shared" si="523"/>
        <v>09_Apr</v>
      </c>
      <c r="F5488" s="12" t="str">
        <f t="shared" si="524"/>
        <v>Apr-23</v>
      </c>
      <c r="G5488" s="12"/>
    </row>
    <row r="5489" spans="1:7">
      <c r="A5489" s="2">
        <f t="shared" si="526"/>
        <v>45026</v>
      </c>
      <c r="B5489" t="str">
        <f t="shared" si="525"/>
        <v>2023_04</v>
      </c>
      <c r="C5489" t="str">
        <f t="shared" si="521"/>
        <v>Apr</v>
      </c>
      <c r="D5489" t="str">
        <f t="shared" si="522"/>
        <v>2023_Apr</v>
      </c>
      <c r="E5489" s="12" t="str">
        <f t="shared" si="523"/>
        <v>10_Apr</v>
      </c>
      <c r="F5489" s="12" t="str">
        <f t="shared" si="524"/>
        <v>Apr-23</v>
      </c>
      <c r="G5489" s="12"/>
    </row>
    <row r="5490" spans="1:7">
      <c r="A5490" s="2">
        <f t="shared" si="526"/>
        <v>45027</v>
      </c>
      <c r="B5490" t="str">
        <f t="shared" si="525"/>
        <v>2023_04</v>
      </c>
      <c r="C5490" t="str">
        <f t="shared" si="521"/>
        <v>Apr</v>
      </c>
      <c r="D5490" t="str">
        <f t="shared" si="522"/>
        <v>2023_Apr</v>
      </c>
      <c r="E5490" s="12" t="str">
        <f t="shared" si="523"/>
        <v>11_Apr</v>
      </c>
      <c r="F5490" s="12" t="str">
        <f t="shared" si="524"/>
        <v>Apr-23</v>
      </c>
      <c r="G5490" s="12"/>
    </row>
    <row r="5491" spans="1:7">
      <c r="A5491" s="2">
        <f t="shared" si="526"/>
        <v>45028</v>
      </c>
      <c r="B5491" t="str">
        <f t="shared" si="525"/>
        <v>2023_04</v>
      </c>
      <c r="C5491" t="str">
        <f t="shared" si="521"/>
        <v>Apr</v>
      </c>
      <c r="D5491" t="str">
        <f t="shared" si="522"/>
        <v>2023_Apr</v>
      </c>
      <c r="E5491" s="12" t="str">
        <f t="shared" si="523"/>
        <v>12_Apr</v>
      </c>
      <c r="F5491" s="12" t="str">
        <f t="shared" si="524"/>
        <v>Apr-23</v>
      </c>
      <c r="G5491" s="12"/>
    </row>
    <row r="5492" spans="1:7">
      <c r="A5492" s="2">
        <f t="shared" si="526"/>
        <v>45029</v>
      </c>
      <c r="B5492" t="str">
        <f t="shared" si="525"/>
        <v>2023_04</v>
      </c>
      <c r="C5492" t="str">
        <f t="shared" si="521"/>
        <v>Apr</v>
      </c>
      <c r="D5492" t="str">
        <f t="shared" si="522"/>
        <v>2023_Apr</v>
      </c>
      <c r="E5492" s="12" t="str">
        <f t="shared" si="523"/>
        <v>13_Apr</v>
      </c>
      <c r="F5492" s="12" t="str">
        <f t="shared" si="524"/>
        <v>Apr-23</v>
      </c>
      <c r="G5492" s="12"/>
    </row>
    <row r="5493" spans="1:7">
      <c r="A5493" s="2">
        <f t="shared" si="526"/>
        <v>45030</v>
      </c>
      <c r="B5493" t="str">
        <f t="shared" si="525"/>
        <v>2023_04</v>
      </c>
      <c r="C5493" t="str">
        <f t="shared" si="521"/>
        <v>Apr</v>
      </c>
      <c r="D5493" t="str">
        <f t="shared" si="522"/>
        <v>2023_Apr</v>
      </c>
      <c r="E5493" s="12" t="str">
        <f t="shared" si="523"/>
        <v>14_Apr</v>
      </c>
      <c r="F5493" s="12" t="str">
        <f t="shared" si="524"/>
        <v>Apr-23</v>
      </c>
      <c r="G5493" s="12"/>
    </row>
    <row r="5494" spans="1:7">
      <c r="A5494" s="2">
        <f t="shared" si="526"/>
        <v>45031</v>
      </c>
      <c r="B5494" t="str">
        <f t="shared" si="525"/>
        <v>2023_04</v>
      </c>
      <c r="C5494" t="str">
        <f t="shared" si="521"/>
        <v>Apr</v>
      </c>
      <c r="D5494" t="str">
        <f t="shared" si="522"/>
        <v>2023_Apr</v>
      </c>
      <c r="E5494" s="12" t="str">
        <f t="shared" si="523"/>
        <v>15_Apr</v>
      </c>
      <c r="F5494" s="12" t="str">
        <f t="shared" si="524"/>
        <v>Apr-23</v>
      </c>
      <c r="G5494" s="12"/>
    </row>
    <row r="5495" spans="1:7">
      <c r="A5495" s="2">
        <f t="shared" si="526"/>
        <v>45032</v>
      </c>
      <c r="B5495" t="str">
        <f t="shared" si="525"/>
        <v>2023_04</v>
      </c>
      <c r="C5495" t="str">
        <f t="shared" si="521"/>
        <v>Apr</v>
      </c>
      <c r="D5495" t="str">
        <f t="shared" si="522"/>
        <v>2023_Apr</v>
      </c>
      <c r="E5495" s="12" t="str">
        <f t="shared" si="523"/>
        <v>16_Apr</v>
      </c>
      <c r="F5495" s="12" t="str">
        <f t="shared" si="524"/>
        <v>Apr-23</v>
      </c>
      <c r="G5495" s="12"/>
    </row>
    <row r="5496" spans="1:7">
      <c r="A5496" s="2">
        <f t="shared" si="526"/>
        <v>45033</v>
      </c>
      <c r="B5496" t="str">
        <f t="shared" si="525"/>
        <v>2023_04</v>
      </c>
      <c r="C5496" t="str">
        <f t="shared" si="521"/>
        <v>Apr</v>
      </c>
      <c r="D5496" t="str">
        <f t="shared" si="522"/>
        <v>2023_Apr</v>
      </c>
      <c r="E5496" s="12" t="str">
        <f t="shared" si="523"/>
        <v>17_Apr</v>
      </c>
      <c r="F5496" s="12" t="str">
        <f t="shared" si="524"/>
        <v>Apr-23</v>
      </c>
      <c r="G5496" s="12"/>
    </row>
    <row r="5497" spans="1:7">
      <c r="A5497" s="2">
        <f t="shared" si="526"/>
        <v>45034</v>
      </c>
      <c r="B5497" t="str">
        <f t="shared" si="525"/>
        <v>2023_04</v>
      </c>
      <c r="C5497" t="str">
        <f t="shared" si="521"/>
        <v>Apr</v>
      </c>
      <c r="D5497" t="str">
        <f t="shared" si="522"/>
        <v>2023_Apr</v>
      </c>
      <c r="E5497" s="12" t="str">
        <f t="shared" si="523"/>
        <v>18_Apr</v>
      </c>
      <c r="F5497" s="12" t="str">
        <f t="shared" si="524"/>
        <v>Apr-23</v>
      </c>
      <c r="G5497" s="12"/>
    </row>
    <row r="5498" spans="1:7">
      <c r="A5498" s="2">
        <f t="shared" si="526"/>
        <v>45035</v>
      </c>
      <c r="B5498" t="str">
        <f t="shared" si="525"/>
        <v>2023_04</v>
      </c>
      <c r="C5498" t="str">
        <f t="shared" si="521"/>
        <v>Apr</v>
      </c>
      <c r="D5498" t="str">
        <f t="shared" si="522"/>
        <v>2023_Apr</v>
      </c>
      <c r="E5498" s="12" t="str">
        <f t="shared" si="523"/>
        <v>19_Apr</v>
      </c>
      <c r="F5498" s="12" t="str">
        <f t="shared" si="524"/>
        <v>Apr-23</v>
      </c>
      <c r="G5498" s="12"/>
    </row>
    <row r="5499" spans="1:7">
      <c r="A5499" s="2">
        <f t="shared" si="526"/>
        <v>45036</v>
      </c>
      <c r="B5499" t="str">
        <f t="shared" si="525"/>
        <v>2023_04</v>
      </c>
      <c r="C5499" t="str">
        <f t="shared" si="521"/>
        <v>Apr</v>
      </c>
      <c r="D5499" t="str">
        <f t="shared" si="522"/>
        <v>2023_Apr</v>
      </c>
      <c r="E5499" s="12" t="str">
        <f t="shared" si="523"/>
        <v>20_Apr</v>
      </c>
      <c r="F5499" s="12" t="str">
        <f t="shared" si="524"/>
        <v>Apr-23</v>
      </c>
      <c r="G5499" s="12"/>
    </row>
    <row r="5500" spans="1:7">
      <c r="A5500" s="2">
        <f t="shared" si="526"/>
        <v>45037</v>
      </c>
      <c r="B5500" t="str">
        <f t="shared" si="525"/>
        <v>2023_04</v>
      </c>
      <c r="C5500" t="str">
        <f t="shared" si="521"/>
        <v>Apr</v>
      </c>
      <c r="D5500" t="str">
        <f t="shared" si="522"/>
        <v>2023_Apr</v>
      </c>
      <c r="E5500" s="12" t="str">
        <f t="shared" si="523"/>
        <v>21_Apr</v>
      </c>
      <c r="F5500" s="12" t="str">
        <f t="shared" si="524"/>
        <v>Apr-23</v>
      </c>
      <c r="G5500" s="12"/>
    </row>
    <row r="5501" spans="1:7">
      <c r="A5501" s="2">
        <f t="shared" si="526"/>
        <v>45038</v>
      </c>
      <c r="B5501" t="str">
        <f t="shared" si="525"/>
        <v>2023_04</v>
      </c>
      <c r="C5501" t="str">
        <f t="shared" si="521"/>
        <v>Apr</v>
      </c>
      <c r="D5501" t="str">
        <f t="shared" si="522"/>
        <v>2023_Apr</v>
      </c>
      <c r="E5501" s="12" t="str">
        <f t="shared" si="523"/>
        <v>22_Apr</v>
      </c>
      <c r="F5501" s="12" t="str">
        <f t="shared" si="524"/>
        <v>Apr-23</v>
      </c>
      <c r="G5501" s="12"/>
    </row>
    <row r="5502" spans="1:7">
      <c r="A5502" s="2">
        <f t="shared" si="526"/>
        <v>45039</v>
      </c>
      <c r="B5502" t="str">
        <f t="shared" si="525"/>
        <v>2023_04</v>
      </c>
      <c r="C5502" t="str">
        <f t="shared" si="521"/>
        <v>Apr</v>
      </c>
      <c r="D5502" t="str">
        <f t="shared" si="522"/>
        <v>2023_Apr</v>
      </c>
      <c r="E5502" s="12" t="str">
        <f t="shared" si="523"/>
        <v>23_Apr</v>
      </c>
      <c r="F5502" s="12" t="str">
        <f t="shared" si="524"/>
        <v>Apr-23</v>
      </c>
      <c r="G5502" s="12"/>
    </row>
    <row r="5503" spans="1:7">
      <c r="A5503" s="2">
        <f t="shared" si="526"/>
        <v>45040</v>
      </c>
      <c r="B5503" t="str">
        <f t="shared" si="525"/>
        <v>2023_04</v>
      </c>
      <c r="C5503" t="str">
        <f t="shared" si="521"/>
        <v>Apr</v>
      </c>
      <c r="D5503" t="str">
        <f t="shared" si="522"/>
        <v>2023_Apr</v>
      </c>
      <c r="E5503" s="12" t="str">
        <f t="shared" si="523"/>
        <v>24_Apr</v>
      </c>
      <c r="F5503" s="12" t="str">
        <f t="shared" si="524"/>
        <v>Apr-23</v>
      </c>
      <c r="G5503" s="12"/>
    </row>
    <row r="5504" spans="1:7">
      <c r="A5504" s="2">
        <f t="shared" si="526"/>
        <v>45041</v>
      </c>
      <c r="B5504" t="str">
        <f t="shared" si="525"/>
        <v>2023_04</v>
      </c>
      <c r="C5504" t="str">
        <f t="shared" si="521"/>
        <v>Apr</v>
      </c>
      <c r="D5504" t="str">
        <f t="shared" si="522"/>
        <v>2023_Apr</v>
      </c>
      <c r="E5504" s="12" t="str">
        <f t="shared" si="523"/>
        <v>25_Apr</v>
      </c>
      <c r="F5504" s="12" t="str">
        <f t="shared" si="524"/>
        <v>Apr-23</v>
      </c>
      <c r="G5504" s="12"/>
    </row>
    <row r="5505" spans="1:7">
      <c r="A5505" s="2">
        <f t="shared" si="526"/>
        <v>45042</v>
      </c>
      <c r="B5505" t="str">
        <f t="shared" si="525"/>
        <v>2023_04</v>
      </c>
      <c r="C5505" t="str">
        <f t="shared" si="521"/>
        <v>Apr</v>
      </c>
      <c r="D5505" t="str">
        <f t="shared" si="522"/>
        <v>2023_Apr</v>
      </c>
      <c r="E5505" s="12" t="str">
        <f t="shared" si="523"/>
        <v>26_Apr</v>
      </c>
      <c r="F5505" s="12" t="str">
        <f t="shared" si="524"/>
        <v>Apr-23</v>
      </c>
      <c r="G5505" s="12"/>
    </row>
    <row r="5506" spans="1:7">
      <c r="A5506" s="2">
        <f t="shared" si="526"/>
        <v>45043</v>
      </c>
      <c r="B5506" t="str">
        <f t="shared" si="525"/>
        <v>2023_04</v>
      </c>
      <c r="C5506" t="str">
        <f t="shared" ref="C5506:C5569" si="527">VLOOKUP(TEXT(MONTH(A5506),"00"),$H$2:$I$13,2,FALSE)</f>
        <v>Apr</v>
      </c>
      <c r="D5506" t="str">
        <f t="shared" si="522"/>
        <v>2023_Apr</v>
      </c>
      <c r="E5506" s="12" t="str">
        <f t="shared" si="523"/>
        <v>27_Apr</v>
      </c>
      <c r="F5506" s="12" t="str">
        <f t="shared" si="524"/>
        <v>Apr-23</v>
      </c>
      <c r="G5506" s="12"/>
    </row>
    <row r="5507" spans="1:7">
      <c r="A5507" s="2">
        <f t="shared" si="526"/>
        <v>45044</v>
      </c>
      <c r="B5507" t="str">
        <f t="shared" si="525"/>
        <v>2023_04</v>
      </c>
      <c r="C5507" t="str">
        <f t="shared" si="527"/>
        <v>Apr</v>
      </c>
      <c r="D5507" t="str">
        <f t="shared" ref="D5507:D5570" si="528">TEXT(YEAR(A5507),"0000")&amp;"_"&amp;C5507</f>
        <v>2023_Apr</v>
      </c>
      <c r="E5507" s="12" t="str">
        <f t="shared" ref="E5507:E5570" si="529">VLOOKUP(DAY(A5507),$G$2:$H$32,2,FALSE)&amp;"_"&amp;C5507</f>
        <v>28_Apr</v>
      </c>
      <c r="F5507" s="12" t="str">
        <f t="shared" si="524"/>
        <v>Apr-23</v>
      </c>
      <c r="G5507" s="12"/>
    </row>
    <row r="5508" spans="1:7">
      <c r="A5508" s="2">
        <f t="shared" si="526"/>
        <v>45045</v>
      </c>
      <c r="B5508" t="str">
        <f t="shared" si="525"/>
        <v>2023_04</v>
      </c>
      <c r="C5508" t="str">
        <f t="shared" si="527"/>
        <v>Apr</v>
      </c>
      <c r="D5508" t="str">
        <f t="shared" si="528"/>
        <v>2023_Apr</v>
      </c>
      <c r="E5508" s="12" t="str">
        <f t="shared" si="529"/>
        <v>29_Apr</v>
      </c>
      <c r="F5508" s="12" t="str">
        <f t="shared" ref="F5508:F5571" si="530">C5508&amp;"-"&amp;RIGHT(YEAR(A5508),2)</f>
        <v>Apr-23</v>
      </c>
      <c r="G5508" s="12"/>
    </row>
    <row r="5509" spans="1:7">
      <c r="A5509" s="2">
        <f t="shared" si="526"/>
        <v>45046</v>
      </c>
      <c r="B5509" t="str">
        <f t="shared" si="525"/>
        <v>2023_04</v>
      </c>
      <c r="C5509" t="str">
        <f t="shared" si="527"/>
        <v>Apr</v>
      </c>
      <c r="D5509" t="str">
        <f t="shared" si="528"/>
        <v>2023_Apr</v>
      </c>
      <c r="E5509" s="12" t="str">
        <f t="shared" si="529"/>
        <v>30_Apr</v>
      </c>
      <c r="F5509" s="12" t="str">
        <f t="shared" si="530"/>
        <v>Apr-23</v>
      </c>
      <c r="G5509" s="12"/>
    </row>
    <row r="5510" spans="1:7">
      <c r="A5510" s="2">
        <f t="shared" si="526"/>
        <v>45047</v>
      </c>
      <c r="B5510" t="str">
        <f t="shared" si="525"/>
        <v>2023_05</v>
      </c>
      <c r="C5510" t="str">
        <f t="shared" si="527"/>
        <v>May</v>
      </c>
      <c r="D5510" t="str">
        <f t="shared" si="528"/>
        <v>2023_May</v>
      </c>
      <c r="E5510" s="12" t="str">
        <f t="shared" si="529"/>
        <v>01_May</v>
      </c>
      <c r="F5510" s="12" t="str">
        <f t="shared" si="530"/>
        <v>May-23</v>
      </c>
      <c r="G5510" s="12"/>
    </row>
    <row r="5511" spans="1:7">
      <c r="A5511" s="2">
        <f t="shared" si="526"/>
        <v>45048</v>
      </c>
      <c r="B5511" t="str">
        <f t="shared" si="525"/>
        <v>2023_05</v>
      </c>
      <c r="C5511" t="str">
        <f t="shared" si="527"/>
        <v>May</v>
      </c>
      <c r="D5511" t="str">
        <f t="shared" si="528"/>
        <v>2023_May</v>
      </c>
      <c r="E5511" s="12" t="str">
        <f t="shared" si="529"/>
        <v>02_May</v>
      </c>
      <c r="F5511" s="12" t="str">
        <f t="shared" si="530"/>
        <v>May-23</v>
      </c>
      <c r="G5511" s="12"/>
    </row>
    <row r="5512" spans="1:7">
      <c r="A5512" s="2">
        <f t="shared" si="526"/>
        <v>45049</v>
      </c>
      <c r="B5512" t="str">
        <f t="shared" si="525"/>
        <v>2023_05</v>
      </c>
      <c r="C5512" t="str">
        <f t="shared" si="527"/>
        <v>May</v>
      </c>
      <c r="D5512" t="str">
        <f t="shared" si="528"/>
        <v>2023_May</v>
      </c>
      <c r="E5512" s="12" t="str">
        <f t="shared" si="529"/>
        <v>03_May</v>
      </c>
      <c r="F5512" s="12" t="str">
        <f t="shared" si="530"/>
        <v>May-23</v>
      </c>
      <c r="G5512" s="12"/>
    </row>
    <row r="5513" spans="1:7">
      <c r="A5513" s="2">
        <f t="shared" si="526"/>
        <v>45050</v>
      </c>
      <c r="B5513" t="str">
        <f t="shared" si="525"/>
        <v>2023_05</v>
      </c>
      <c r="C5513" t="str">
        <f t="shared" si="527"/>
        <v>May</v>
      </c>
      <c r="D5513" t="str">
        <f t="shared" si="528"/>
        <v>2023_May</v>
      </c>
      <c r="E5513" s="12" t="str">
        <f t="shared" si="529"/>
        <v>04_May</v>
      </c>
      <c r="F5513" s="12" t="str">
        <f t="shared" si="530"/>
        <v>May-23</v>
      </c>
      <c r="G5513" s="12"/>
    </row>
    <row r="5514" spans="1:7">
      <c r="A5514" s="2">
        <f t="shared" si="526"/>
        <v>45051</v>
      </c>
      <c r="B5514" t="str">
        <f t="shared" si="525"/>
        <v>2023_05</v>
      </c>
      <c r="C5514" t="str">
        <f t="shared" si="527"/>
        <v>May</v>
      </c>
      <c r="D5514" t="str">
        <f t="shared" si="528"/>
        <v>2023_May</v>
      </c>
      <c r="E5514" s="12" t="str">
        <f t="shared" si="529"/>
        <v>05_May</v>
      </c>
      <c r="F5514" s="12" t="str">
        <f t="shared" si="530"/>
        <v>May-23</v>
      </c>
      <c r="G5514" s="12"/>
    </row>
    <row r="5515" spans="1:7">
      <c r="A5515" s="2">
        <f t="shared" si="526"/>
        <v>45052</v>
      </c>
      <c r="B5515" t="str">
        <f t="shared" ref="B5515:B5578" si="531">TEXT(YEAR(A5515),"0000")&amp;"_"&amp;TEXT(MONTH(A5515),"00")</f>
        <v>2023_05</v>
      </c>
      <c r="C5515" t="str">
        <f t="shared" si="527"/>
        <v>May</v>
      </c>
      <c r="D5515" t="str">
        <f t="shared" si="528"/>
        <v>2023_May</v>
      </c>
      <c r="E5515" s="12" t="str">
        <f t="shared" si="529"/>
        <v>06_May</v>
      </c>
      <c r="F5515" s="12" t="str">
        <f t="shared" si="530"/>
        <v>May-23</v>
      </c>
      <c r="G5515" s="12"/>
    </row>
    <row r="5516" spans="1:7">
      <c r="A5516" s="2">
        <f t="shared" ref="A5516:A5579" si="532">A5515+1</f>
        <v>45053</v>
      </c>
      <c r="B5516" t="str">
        <f t="shared" si="531"/>
        <v>2023_05</v>
      </c>
      <c r="C5516" t="str">
        <f t="shared" si="527"/>
        <v>May</v>
      </c>
      <c r="D5516" t="str">
        <f t="shared" si="528"/>
        <v>2023_May</v>
      </c>
      <c r="E5516" s="12" t="str">
        <f t="shared" si="529"/>
        <v>07_May</v>
      </c>
      <c r="F5516" s="12" t="str">
        <f t="shared" si="530"/>
        <v>May-23</v>
      </c>
      <c r="G5516" s="12"/>
    </row>
    <row r="5517" spans="1:7">
      <c r="A5517" s="2">
        <f t="shared" si="532"/>
        <v>45054</v>
      </c>
      <c r="B5517" t="str">
        <f t="shared" si="531"/>
        <v>2023_05</v>
      </c>
      <c r="C5517" t="str">
        <f t="shared" si="527"/>
        <v>May</v>
      </c>
      <c r="D5517" t="str">
        <f t="shared" si="528"/>
        <v>2023_May</v>
      </c>
      <c r="E5517" s="12" t="str">
        <f t="shared" si="529"/>
        <v>08_May</v>
      </c>
      <c r="F5517" s="12" t="str">
        <f t="shared" si="530"/>
        <v>May-23</v>
      </c>
      <c r="G5517" s="12"/>
    </row>
    <row r="5518" spans="1:7">
      <c r="A5518" s="2">
        <f t="shared" si="532"/>
        <v>45055</v>
      </c>
      <c r="B5518" t="str">
        <f t="shared" si="531"/>
        <v>2023_05</v>
      </c>
      <c r="C5518" t="str">
        <f t="shared" si="527"/>
        <v>May</v>
      </c>
      <c r="D5518" t="str">
        <f t="shared" si="528"/>
        <v>2023_May</v>
      </c>
      <c r="E5518" s="12" t="str">
        <f t="shared" si="529"/>
        <v>09_May</v>
      </c>
      <c r="F5518" s="12" t="str">
        <f t="shared" si="530"/>
        <v>May-23</v>
      </c>
      <c r="G5518" s="12"/>
    </row>
    <row r="5519" spans="1:7">
      <c r="A5519" s="2">
        <f t="shared" si="532"/>
        <v>45056</v>
      </c>
      <c r="B5519" t="str">
        <f t="shared" si="531"/>
        <v>2023_05</v>
      </c>
      <c r="C5519" t="str">
        <f t="shared" si="527"/>
        <v>May</v>
      </c>
      <c r="D5519" t="str">
        <f t="shared" si="528"/>
        <v>2023_May</v>
      </c>
      <c r="E5519" s="12" t="str">
        <f t="shared" si="529"/>
        <v>10_May</v>
      </c>
      <c r="F5519" s="12" t="str">
        <f t="shared" si="530"/>
        <v>May-23</v>
      </c>
      <c r="G5519" s="12"/>
    </row>
    <row r="5520" spans="1:7">
      <c r="A5520" s="2">
        <f t="shared" si="532"/>
        <v>45057</v>
      </c>
      <c r="B5520" t="str">
        <f t="shared" si="531"/>
        <v>2023_05</v>
      </c>
      <c r="C5520" t="str">
        <f t="shared" si="527"/>
        <v>May</v>
      </c>
      <c r="D5520" t="str">
        <f t="shared" si="528"/>
        <v>2023_May</v>
      </c>
      <c r="E5520" s="12" t="str">
        <f t="shared" si="529"/>
        <v>11_May</v>
      </c>
      <c r="F5520" s="12" t="str">
        <f t="shared" si="530"/>
        <v>May-23</v>
      </c>
      <c r="G5520" s="12"/>
    </row>
    <row r="5521" spans="1:7">
      <c r="A5521" s="2">
        <f t="shared" si="532"/>
        <v>45058</v>
      </c>
      <c r="B5521" t="str">
        <f t="shared" si="531"/>
        <v>2023_05</v>
      </c>
      <c r="C5521" t="str">
        <f t="shared" si="527"/>
        <v>May</v>
      </c>
      <c r="D5521" t="str">
        <f t="shared" si="528"/>
        <v>2023_May</v>
      </c>
      <c r="E5521" s="12" t="str">
        <f t="shared" si="529"/>
        <v>12_May</v>
      </c>
      <c r="F5521" s="12" t="str">
        <f t="shared" si="530"/>
        <v>May-23</v>
      </c>
      <c r="G5521" s="12"/>
    </row>
    <row r="5522" spans="1:7">
      <c r="A5522" s="2">
        <f t="shared" si="532"/>
        <v>45059</v>
      </c>
      <c r="B5522" t="str">
        <f t="shared" si="531"/>
        <v>2023_05</v>
      </c>
      <c r="C5522" t="str">
        <f t="shared" si="527"/>
        <v>May</v>
      </c>
      <c r="D5522" t="str">
        <f t="shared" si="528"/>
        <v>2023_May</v>
      </c>
      <c r="E5522" s="12" t="str">
        <f t="shared" si="529"/>
        <v>13_May</v>
      </c>
      <c r="F5522" s="12" t="str">
        <f t="shared" si="530"/>
        <v>May-23</v>
      </c>
      <c r="G5522" s="12"/>
    </row>
    <row r="5523" spans="1:7">
      <c r="A5523" s="2">
        <f t="shared" si="532"/>
        <v>45060</v>
      </c>
      <c r="B5523" t="str">
        <f t="shared" si="531"/>
        <v>2023_05</v>
      </c>
      <c r="C5523" t="str">
        <f t="shared" si="527"/>
        <v>May</v>
      </c>
      <c r="D5523" t="str">
        <f t="shared" si="528"/>
        <v>2023_May</v>
      </c>
      <c r="E5523" s="12" t="str">
        <f t="shared" si="529"/>
        <v>14_May</v>
      </c>
      <c r="F5523" s="12" t="str">
        <f t="shared" si="530"/>
        <v>May-23</v>
      </c>
      <c r="G5523" s="12"/>
    </row>
    <row r="5524" spans="1:7">
      <c r="A5524" s="2">
        <f t="shared" si="532"/>
        <v>45061</v>
      </c>
      <c r="B5524" t="str">
        <f t="shared" si="531"/>
        <v>2023_05</v>
      </c>
      <c r="C5524" t="str">
        <f t="shared" si="527"/>
        <v>May</v>
      </c>
      <c r="D5524" t="str">
        <f t="shared" si="528"/>
        <v>2023_May</v>
      </c>
      <c r="E5524" s="12" t="str">
        <f t="shared" si="529"/>
        <v>15_May</v>
      </c>
      <c r="F5524" s="12" t="str">
        <f t="shared" si="530"/>
        <v>May-23</v>
      </c>
      <c r="G5524" s="12"/>
    </row>
    <row r="5525" spans="1:7">
      <c r="A5525" s="2">
        <f t="shared" si="532"/>
        <v>45062</v>
      </c>
      <c r="B5525" t="str">
        <f t="shared" si="531"/>
        <v>2023_05</v>
      </c>
      <c r="C5525" t="str">
        <f t="shared" si="527"/>
        <v>May</v>
      </c>
      <c r="D5525" t="str">
        <f t="shared" si="528"/>
        <v>2023_May</v>
      </c>
      <c r="E5525" s="12" t="str">
        <f t="shared" si="529"/>
        <v>16_May</v>
      </c>
      <c r="F5525" s="12" t="str">
        <f t="shared" si="530"/>
        <v>May-23</v>
      </c>
      <c r="G5525" s="12"/>
    </row>
    <row r="5526" spans="1:7">
      <c r="A5526" s="2">
        <f t="shared" si="532"/>
        <v>45063</v>
      </c>
      <c r="B5526" t="str">
        <f t="shared" si="531"/>
        <v>2023_05</v>
      </c>
      <c r="C5526" t="str">
        <f t="shared" si="527"/>
        <v>May</v>
      </c>
      <c r="D5526" t="str">
        <f t="shared" si="528"/>
        <v>2023_May</v>
      </c>
      <c r="E5526" s="12" t="str">
        <f t="shared" si="529"/>
        <v>17_May</v>
      </c>
      <c r="F5526" s="12" t="str">
        <f t="shared" si="530"/>
        <v>May-23</v>
      </c>
      <c r="G5526" s="12"/>
    </row>
    <row r="5527" spans="1:7">
      <c r="A5527" s="2">
        <f t="shared" si="532"/>
        <v>45064</v>
      </c>
      <c r="B5527" t="str">
        <f t="shared" si="531"/>
        <v>2023_05</v>
      </c>
      <c r="C5527" t="str">
        <f t="shared" si="527"/>
        <v>May</v>
      </c>
      <c r="D5527" t="str">
        <f t="shared" si="528"/>
        <v>2023_May</v>
      </c>
      <c r="E5527" s="12" t="str">
        <f t="shared" si="529"/>
        <v>18_May</v>
      </c>
      <c r="F5527" s="12" t="str">
        <f t="shared" si="530"/>
        <v>May-23</v>
      </c>
      <c r="G5527" s="12"/>
    </row>
    <row r="5528" spans="1:7">
      <c r="A5528" s="2">
        <f t="shared" si="532"/>
        <v>45065</v>
      </c>
      <c r="B5528" t="str">
        <f t="shared" si="531"/>
        <v>2023_05</v>
      </c>
      <c r="C5528" t="str">
        <f t="shared" si="527"/>
        <v>May</v>
      </c>
      <c r="D5528" t="str">
        <f t="shared" si="528"/>
        <v>2023_May</v>
      </c>
      <c r="E5528" s="12" t="str">
        <f t="shared" si="529"/>
        <v>19_May</v>
      </c>
      <c r="F5528" s="12" t="str">
        <f t="shared" si="530"/>
        <v>May-23</v>
      </c>
      <c r="G5528" s="12"/>
    </row>
    <row r="5529" spans="1:7">
      <c r="A5529" s="2">
        <f t="shared" si="532"/>
        <v>45066</v>
      </c>
      <c r="B5529" t="str">
        <f t="shared" si="531"/>
        <v>2023_05</v>
      </c>
      <c r="C5529" t="str">
        <f t="shared" si="527"/>
        <v>May</v>
      </c>
      <c r="D5529" t="str">
        <f t="shared" si="528"/>
        <v>2023_May</v>
      </c>
      <c r="E5529" s="12" t="str">
        <f t="shared" si="529"/>
        <v>20_May</v>
      </c>
      <c r="F5529" s="12" t="str">
        <f t="shared" si="530"/>
        <v>May-23</v>
      </c>
      <c r="G5529" s="12"/>
    </row>
    <row r="5530" spans="1:7">
      <c r="A5530" s="2">
        <f t="shared" si="532"/>
        <v>45067</v>
      </c>
      <c r="B5530" t="str">
        <f t="shared" si="531"/>
        <v>2023_05</v>
      </c>
      <c r="C5530" t="str">
        <f t="shared" si="527"/>
        <v>May</v>
      </c>
      <c r="D5530" t="str">
        <f t="shared" si="528"/>
        <v>2023_May</v>
      </c>
      <c r="E5530" s="12" t="str">
        <f t="shared" si="529"/>
        <v>21_May</v>
      </c>
      <c r="F5530" s="12" t="str">
        <f t="shared" si="530"/>
        <v>May-23</v>
      </c>
      <c r="G5530" s="12"/>
    </row>
    <row r="5531" spans="1:7">
      <c r="A5531" s="2">
        <f t="shared" si="532"/>
        <v>45068</v>
      </c>
      <c r="B5531" t="str">
        <f t="shared" si="531"/>
        <v>2023_05</v>
      </c>
      <c r="C5531" t="str">
        <f t="shared" si="527"/>
        <v>May</v>
      </c>
      <c r="D5531" t="str">
        <f t="shared" si="528"/>
        <v>2023_May</v>
      </c>
      <c r="E5531" s="12" t="str">
        <f t="shared" si="529"/>
        <v>22_May</v>
      </c>
      <c r="F5531" s="12" t="str">
        <f t="shared" si="530"/>
        <v>May-23</v>
      </c>
      <c r="G5531" s="12"/>
    </row>
    <row r="5532" spans="1:7">
      <c r="A5532" s="2">
        <f t="shared" si="532"/>
        <v>45069</v>
      </c>
      <c r="B5532" t="str">
        <f t="shared" si="531"/>
        <v>2023_05</v>
      </c>
      <c r="C5532" t="str">
        <f t="shared" si="527"/>
        <v>May</v>
      </c>
      <c r="D5532" t="str">
        <f t="shared" si="528"/>
        <v>2023_May</v>
      </c>
      <c r="E5532" s="12" t="str">
        <f t="shared" si="529"/>
        <v>23_May</v>
      </c>
      <c r="F5532" s="12" t="str">
        <f t="shared" si="530"/>
        <v>May-23</v>
      </c>
      <c r="G5532" s="12"/>
    </row>
    <row r="5533" spans="1:7">
      <c r="A5533" s="2">
        <f t="shared" si="532"/>
        <v>45070</v>
      </c>
      <c r="B5533" t="str">
        <f t="shared" si="531"/>
        <v>2023_05</v>
      </c>
      <c r="C5533" t="str">
        <f t="shared" si="527"/>
        <v>May</v>
      </c>
      <c r="D5533" t="str">
        <f t="shared" si="528"/>
        <v>2023_May</v>
      </c>
      <c r="E5533" s="12" t="str">
        <f t="shared" si="529"/>
        <v>24_May</v>
      </c>
      <c r="F5533" s="12" t="str">
        <f t="shared" si="530"/>
        <v>May-23</v>
      </c>
      <c r="G5533" s="12"/>
    </row>
    <row r="5534" spans="1:7">
      <c r="A5534" s="2">
        <f t="shared" si="532"/>
        <v>45071</v>
      </c>
      <c r="B5534" t="str">
        <f t="shared" si="531"/>
        <v>2023_05</v>
      </c>
      <c r="C5534" t="str">
        <f t="shared" si="527"/>
        <v>May</v>
      </c>
      <c r="D5534" t="str">
        <f t="shared" si="528"/>
        <v>2023_May</v>
      </c>
      <c r="E5534" s="12" t="str">
        <f t="shared" si="529"/>
        <v>25_May</v>
      </c>
      <c r="F5534" s="12" t="str">
        <f t="shared" si="530"/>
        <v>May-23</v>
      </c>
      <c r="G5534" s="12"/>
    </row>
    <row r="5535" spans="1:7">
      <c r="A5535" s="2">
        <f t="shared" si="532"/>
        <v>45072</v>
      </c>
      <c r="B5535" t="str">
        <f t="shared" si="531"/>
        <v>2023_05</v>
      </c>
      <c r="C5535" t="str">
        <f t="shared" si="527"/>
        <v>May</v>
      </c>
      <c r="D5535" t="str">
        <f t="shared" si="528"/>
        <v>2023_May</v>
      </c>
      <c r="E5535" s="12" t="str">
        <f t="shared" si="529"/>
        <v>26_May</v>
      </c>
      <c r="F5535" s="12" t="str">
        <f t="shared" si="530"/>
        <v>May-23</v>
      </c>
      <c r="G5535" s="12"/>
    </row>
    <row r="5536" spans="1:7">
      <c r="A5536" s="2">
        <f t="shared" si="532"/>
        <v>45073</v>
      </c>
      <c r="B5536" t="str">
        <f t="shared" si="531"/>
        <v>2023_05</v>
      </c>
      <c r="C5536" t="str">
        <f t="shared" si="527"/>
        <v>May</v>
      </c>
      <c r="D5536" t="str">
        <f t="shared" si="528"/>
        <v>2023_May</v>
      </c>
      <c r="E5536" s="12" t="str">
        <f t="shared" si="529"/>
        <v>27_May</v>
      </c>
      <c r="F5536" s="12" t="str">
        <f t="shared" si="530"/>
        <v>May-23</v>
      </c>
      <c r="G5536" s="12"/>
    </row>
    <row r="5537" spans="1:7">
      <c r="A5537" s="2">
        <f t="shared" si="532"/>
        <v>45074</v>
      </c>
      <c r="B5537" t="str">
        <f t="shared" si="531"/>
        <v>2023_05</v>
      </c>
      <c r="C5537" t="str">
        <f t="shared" si="527"/>
        <v>May</v>
      </c>
      <c r="D5537" t="str">
        <f t="shared" si="528"/>
        <v>2023_May</v>
      </c>
      <c r="E5537" s="12" t="str">
        <f t="shared" si="529"/>
        <v>28_May</v>
      </c>
      <c r="F5537" s="12" t="str">
        <f t="shared" si="530"/>
        <v>May-23</v>
      </c>
      <c r="G5537" s="12"/>
    </row>
    <row r="5538" spans="1:7">
      <c r="A5538" s="2">
        <f t="shared" si="532"/>
        <v>45075</v>
      </c>
      <c r="B5538" t="str">
        <f t="shared" si="531"/>
        <v>2023_05</v>
      </c>
      <c r="C5538" t="str">
        <f t="shared" si="527"/>
        <v>May</v>
      </c>
      <c r="D5538" t="str">
        <f t="shared" si="528"/>
        <v>2023_May</v>
      </c>
      <c r="E5538" s="12" t="str">
        <f t="shared" si="529"/>
        <v>29_May</v>
      </c>
      <c r="F5538" s="12" t="str">
        <f t="shared" si="530"/>
        <v>May-23</v>
      </c>
      <c r="G5538" s="12"/>
    </row>
    <row r="5539" spans="1:7">
      <c r="A5539" s="2">
        <f t="shared" si="532"/>
        <v>45076</v>
      </c>
      <c r="B5539" t="str">
        <f t="shared" si="531"/>
        <v>2023_05</v>
      </c>
      <c r="C5539" t="str">
        <f t="shared" si="527"/>
        <v>May</v>
      </c>
      <c r="D5539" t="str">
        <f t="shared" si="528"/>
        <v>2023_May</v>
      </c>
      <c r="E5539" s="12" t="str">
        <f t="shared" si="529"/>
        <v>30_May</v>
      </c>
      <c r="F5539" s="12" t="str">
        <f t="shared" si="530"/>
        <v>May-23</v>
      </c>
      <c r="G5539" s="12"/>
    </row>
    <row r="5540" spans="1:7">
      <c r="A5540" s="2">
        <f t="shared" si="532"/>
        <v>45077</v>
      </c>
      <c r="B5540" t="str">
        <f t="shared" si="531"/>
        <v>2023_05</v>
      </c>
      <c r="C5540" t="str">
        <f t="shared" si="527"/>
        <v>May</v>
      </c>
      <c r="D5540" t="str">
        <f t="shared" si="528"/>
        <v>2023_May</v>
      </c>
      <c r="E5540" s="12" t="str">
        <f t="shared" si="529"/>
        <v>31_May</v>
      </c>
      <c r="F5540" s="12" t="str">
        <f t="shared" si="530"/>
        <v>May-23</v>
      </c>
      <c r="G5540" s="12"/>
    </row>
    <row r="5541" spans="1:7">
      <c r="A5541" s="2">
        <f t="shared" si="532"/>
        <v>45078</v>
      </c>
      <c r="B5541" t="str">
        <f t="shared" si="531"/>
        <v>2023_06</v>
      </c>
      <c r="C5541" t="str">
        <f t="shared" si="527"/>
        <v>Jun</v>
      </c>
      <c r="D5541" t="str">
        <f t="shared" si="528"/>
        <v>2023_Jun</v>
      </c>
      <c r="E5541" s="12" t="str">
        <f t="shared" si="529"/>
        <v>01_Jun</v>
      </c>
      <c r="F5541" s="12" t="str">
        <f t="shared" si="530"/>
        <v>Jun-23</v>
      </c>
      <c r="G5541" s="12"/>
    </row>
    <row r="5542" spans="1:7">
      <c r="A5542" s="2">
        <f t="shared" si="532"/>
        <v>45079</v>
      </c>
      <c r="B5542" t="str">
        <f t="shared" si="531"/>
        <v>2023_06</v>
      </c>
      <c r="C5542" t="str">
        <f t="shared" si="527"/>
        <v>Jun</v>
      </c>
      <c r="D5542" t="str">
        <f t="shared" si="528"/>
        <v>2023_Jun</v>
      </c>
      <c r="E5542" s="12" t="str">
        <f t="shared" si="529"/>
        <v>02_Jun</v>
      </c>
      <c r="F5542" s="12" t="str">
        <f t="shared" si="530"/>
        <v>Jun-23</v>
      </c>
      <c r="G5542" s="12"/>
    </row>
    <row r="5543" spans="1:7">
      <c r="A5543" s="2">
        <f t="shared" si="532"/>
        <v>45080</v>
      </c>
      <c r="B5543" t="str">
        <f t="shared" si="531"/>
        <v>2023_06</v>
      </c>
      <c r="C5543" t="str">
        <f t="shared" si="527"/>
        <v>Jun</v>
      </c>
      <c r="D5543" t="str">
        <f t="shared" si="528"/>
        <v>2023_Jun</v>
      </c>
      <c r="E5543" s="12" t="str">
        <f t="shared" si="529"/>
        <v>03_Jun</v>
      </c>
      <c r="F5543" s="12" t="str">
        <f t="shared" si="530"/>
        <v>Jun-23</v>
      </c>
      <c r="G5543" s="12"/>
    </row>
    <row r="5544" spans="1:7">
      <c r="A5544" s="2">
        <f t="shared" si="532"/>
        <v>45081</v>
      </c>
      <c r="B5544" t="str">
        <f t="shared" si="531"/>
        <v>2023_06</v>
      </c>
      <c r="C5544" t="str">
        <f t="shared" si="527"/>
        <v>Jun</v>
      </c>
      <c r="D5544" t="str">
        <f t="shared" si="528"/>
        <v>2023_Jun</v>
      </c>
      <c r="E5544" s="12" t="str">
        <f t="shared" si="529"/>
        <v>04_Jun</v>
      </c>
      <c r="F5544" s="12" t="str">
        <f t="shared" si="530"/>
        <v>Jun-23</v>
      </c>
      <c r="G5544" s="12"/>
    </row>
    <row r="5545" spans="1:7">
      <c r="A5545" s="2">
        <f t="shared" si="532"/>
        <v>45082</v>
      </c>
      <c r="B5545" t="str">
        <f t="shared" si="531"/>
        <v>2023_06</v>
      </c>
      <c r="C5545" t="str">
        <f t="shared" si="527"/>
        <v>Jun</v>
      </c>
      <c r="D5545" t="str">
        <f t="shared" si="528"/>
        <v>2023_Jun</v>
      </c>
      <c r="E5545" s="12" t="str">
        <f t="shared" si="529"/>
        <v>05_Jun</v>
      </c>
      <c r="F5545" s="12" t="str">
        <f t="shared" si="530"/>
        <v>Jun-23</v>
      </c>
      <c r="G5545" s="12"/>
    </row>
    <row r="5546" spans="1:7">
      <c r="A5546" s="2">
        <f t="shared" si="532"/>
        <v>45083</v>
      </c>
      <c r="B5546" t="str">
        <f t="shared" si="531"/>
        <v>2023_06</v>
      </c>
      <c r="C5546" t="str">
        <f t="shared" si="527"/>
        <v>Jun</v>
      </c>
      <c r="D5546" t="str">
        <f t="shared" si="528"/>
        <v>2023_Jun</v>
      </c>
      <c r="E5546" s="12" t="str">
        <f t="shared" si="529"/>
        <v>06_Jun</v>
      </c>
      <c r="F5546" s="12" t="str">
        <f t="shared" si="530"/>
        <v>Jun-23</v>
      </c>
      <c r="G5546" s="12"/>
    </row>
    <row r="5547" spans="1:7">
      <c r="A5547" s="2">
        <f t="shared" si="532"/>
        <v>45084</v>
      </c>
      <c r="B5547" t="str">
        <f t="shared" si="531"/>
        <v>2023_06</v>
      </c>
      <c r="C5547" t="str">
        <f t="shared" si="527"/>
        <v>Jun</v>
      </c>
      <c r="D5547" t="str">
        <f t="shared" si="528"/>
        <v>2023_Jun</v>
      </c>
      <c r="E5547" s="12" t="str">
        <f t="shared" si="529"/>
        <v>07_Jun</v>
      </c>
      <c r="F5547" s="12" t="str">
        <f t="shared" si="530"/>
        <v>Jun-23</v>
      </c>
      <c r="G5547" s="12"/>
    </row>
    <row r="5548" spans="1:7">
      <c r="A5548" s="2">
        <f t="shared" si="532"/>
        <v>45085</v>
      </c>
      <c r="B5548" t="str">
        <f t="shared" si="531"/>
        <v>2023_06</v>
      </c>
      <c r="C5548" t="str">
        <f t="shared" si="527"/>
        <v>Jun</v>
      </c>
      <c r="D5548" t="str">
        <f t="shared" si="528"/>
        <v>2023_Jun</v>
      </c>
      <c r="E5548" s="12" t="str">
        <f t="shared" si="529"/>
        <v>08_Jun</v>
      </c>
      <c r="F5548" s="12" t="str">
        <f t="shared" si="530"/>
        <v>Jun-23</v>
      </c>
      <c r="G5548" s="12"/>
    </row>
    <row r="5549" spans="1:7">
      <c r="A5549" s="2">
        <f t="shared" si="532"/>
        <v>45086</v>
      </c>
      <c r="B5549" t="str">
        <f t="shared" si="531"/>
        <v>2023_06</v>
      </c>
      <c r="C5549" t="str">
        <f t="shared" si="527"/>
        <v>Jun</v>
      </c>
      <c r="D5549" t="str">
        <f t="shared" si="528"/>
        <v>2023_Jun</v>
      </c>
      <c r="E5549" s="12" t="str">
        <f t="shared" si="529"/>
        <v>09_Jun</v>
      </c>
      <c r="F5549" s="12" t="str">
        <f t="shared" si="530"/>
        <v>Jun-23</v>
      </c>
      <c r="G5549" s="12"/>
    </row>
    <row r="5550" spans="1:7">
      <c r="A5550" s="2">
        <f t="shared" si="532"/>
        <v>45087</v>
      </c>
      <c r="B5550" t="str">
        <f t="shared" si="531"/>
        <v>2023_06</v>
      </c>
      <c r="C5550" t="str">
        <f t="shared" si="527"/>
        <v>Jun</v>
      </c>
      <c r="D5550" t="str">
        <f t="shared" si="528"/>
        <v>2023_Jun</v>
      </c>
      <c r="E5550" s="12" t="str">
        <f t="shared" si="529"/>
        <v>10_Jun</v>
      </c>
      <c r="F5550" s="12" t="str">
        <f t="shared" si="530"/>
        <v>Jun-23</v>
      </c>
      <c r="G5550" s="12"/>
    </row>
    <row r="5551" spans="1:7">
      <c r="A5551" s="2">
        <f t="shared" si="532"/>
        <v>45088</v>
      </c>
      <c r="B5551" t="str">
        <f t="shared" si="531"/>
        <v>2023_06</v>
      </c>
      <c r="C5551" t="str">
        <f t="shared" si="527"/>
        <v>Jun</v>
      </c>
      <c r="D5551" t="str">
        <f t="shared" si="528"/>
        <v>2023_Jun</v>
      </c>
      <c r="E5551" s="12" t="str">
        <f t="shared" si="529"/>
        <v>11_Jun</v>
      </c>
      <c r="F5551" s="12" t="str">
        <f t="shared" si="530"/>
        <v>Jun-23</v>
      </c>
      <c r="G5551" s="12"/>
    </row>
    <row r="5552" spans="1:7">
      <c r="A5552" s="2">
        <f t="shared" si="532"/>
        <v>45089</v>
      </c>
      <c r="B5552" t="str">
        <f t="shared" si="531"/>
        <v>2023_06</v>
      </c>
      <c r="C5552" t="str">
        <f t="shared" si="527"/>
        <v>Jun</v>
      </c>
      <c r="D5552" t="str">
        <f t="shared" si="528"/>
        <v>2023_Jun</v>
      </c>
      <c r="E5552" s="12" t="str">
        <f t="shared" si="529"/>
        <v>12_Jun</v>
      </c>
      <c r="F5552" s="12" t="str">
        <f t="shared" si="530"/>
        <v>Jun-23</v>
      </c>
      <c r="G5552" s="12"/>
    </row>
    <row r="5553" spans="1:7">
      <c r="A5553" s="2">
        <f t="shared" si="532"/>
        <v>45090</v>
      </c>
      <c r="B5553" t="str">
        <f t="shared" si="531"/>
        <v>2023_06</v>
      </c>
      <c r="C5553" t="str">
        <f t="shared" si="527"/>
        <v>Jun</v>
      </c>
      <c r="D5553" t="str">
        <f t="shared" si="528"/>
        <v>2023_Jun</v>
      </c>
      <c r="E5553" s="12" t="str">
        <f t="shared" si="529"/>
        <v>13_Jun</v>
      </c>
      <c r="F5553" s="12" t="str">
        <f t="shared" si="530"/>
        <v>Jun-23</v>
      </c>
      <c r="G5553" s="12"/>
    </row>
    <row r="5554" spans="1:7">
      <c r="A5554" s="2">
        <f t="shared" si="532"/>
        <v>45091</v>
      </c>
      <c r="B5554" t="str">
        <f t="shared" si="531"/>
        <v>2023_06</v>
      </c>
      <c r="C5554" t="str">
        <f t="shared" si="527"/>
        <v>Jun</v>
      </c>
      <c r="D5554" t="str">
        <f t="shared" si="528"/>
        <v>2023_Jun</v>
      </c>
      <c r="E5554" s="12" t="str">
        <f t="shared" si="529"/>
        <v>14_Jun</v>
      </c>
      <c r="F5554" s="12" t="str">
        <f t="shared" si="530"/>
        <v>Jun-23</v>
      </c>
      <c r="G5554" s="12"/>
    </row>
    <row r="5555" spans="1:7">
      <c r="A5555" s="2">
        <f t="shared" si="532"/>
        <v>45092</v>
      </c>
      <c r="B5555" t="str">
        <f t="shared" si="531"/>
        <v>2023_06</v>
      </c>
      <c r="C5555" t="str">
        <f t="shared" si="527"/>
        <v>Jun</v>
      </c>
      <c r="D5555" t="str">
        <f t="shared" si="528"/>
        <v>2023_Jun</v>
      </c>
      <c r="E5555" s="12" t="str">
        <f t="shared" si="529"/>
        <v>15_Jun</v>
      </c>
      <c r="F5555" s="12" t="str">
        <f t="shared" si="530"/>
        <v>Jun-23</v>
      </c>
      <c r="G5555" s="12"/>
    </row>
    <row r="5556" spans="1:7">
      <c r="A5556" s="2">
        <f t="shared" si="532"/>
        <v>45093</v>
      </c>
      <c r="B5556" t="str">
        <f t="shared" si="531"/>
        <v>2023_06</v>
      </c>
      <c r="C5556" t="str">
        <f t="shared" si="527"/>
        <v>Jun</v>
      </c>
      <c r="D5556" t="str">
        <f t="shared" si="528"/>
        <v>2023_Jun</v>
      </c>
      <c r="E5556" s="12" t="str">
        <f t="shared" si="529"/>
        <v>16_Jun</v>
      </c>
      <c r="F5556" s="12" t="str">
        <f t="shared" si="530"/>
        <v>Jun-23</v>
      </c>
      <c r="G5556" s="12"/>
    </row>
    <row r="5557" spans="1:7">
      <c r="A5557" s="2">
        <f t="shared" si="532"/>
        <v>45094</v>
      </c>
      <c r="B5557" t="str">
        <f t="shared" si="531"/>
        <v>2023_06</v>
      </c>
      <c r="C5557" t="str">
        <f t="shared" si="527"/>
        <v>Jun</v>
      </c>
      <c r="D5557" t="str">
        <f t="shared" si="528"/>
        <v>2023_Jun</v>
      </c>
      <c r="E5557" s="12" t="str">
        <f t="shared" si="529"/>
        <v>17_Jun</v>
      </c>
      <c r="F5557" s="12" t="str">
        <f t="shared" si="530"/>
        <v>Jun-23</v>
      </c>
      <c r="G5557" s="12"/>
    </row>
    <row r="5558" spans="1:7">
      <c r="A5558" s="2">
        <f t="shared" si="532"/>
        <v>45095</v>
      </c>
      <c r="B5558" t="str">
        <f t="shared" si="531"/>
        <v>2023_06</v>
      </c>
      <c r="C5558" t="str">
        <f t="shared" si="527"/>
        <v>Jun</v>
      </c>
      <c r="D5558" t="str">
        <f t="shared" si="528"/>
        <v>2023_Jun</v>
      </c>
      <c r="E5558" s="12" t="str">
        <f t="shared" si="529"/>
        <v>18_Jun</v>
      </c>
      <c r="F5558" s="12" t="str">
        <f t="shared" si="530"/>
        <v>Jun-23</v>
      </c>
      <c r="G5558" s="12"/>
    </row>
    <row r="5559" spans="1:7">
      <c r="A5559" s="2">
        <f t="shared" si="532"/>
        <v>45096</v>
      </c>
      <c r="B5559" t="str">
        <f t="shared" si="531"/>
        <v>2023_06</v>
      </c>
      <c r="C5559" t="str">
        <f t="shared" si="527"/>
        <v>Jun</v>
      </c>
      <c r="D5559" t="str">
        <f t="shared" si="528"/>
        <v>2023_Jun</v>
      </c>
      <c r="E5559" s="12" t="str">
        <f t="shared" si="529"/>
        <v>19_Jun</v>
      </c>
      <c r="F5559" s="12" t="str">
        <f t="shared" si="530"/>
        <v>Jun-23</v>
      </c>
      <c r="G5559" s="12"/>
    </row>
    <row r="5560" spans="1:7">
      <c r="A5560" s="2">
        <f t="shared" si="532"/>
        <v>45097</v>
      </c>
      <c r="B5560" t="str">
        <f t="shared" si="531"/>
        <v>2023_06</v>
      </c>
      <c r="C5560" t="str">
        <f t="shared" si="527"/>
        <v>Jun</v>
      </c>
      <c r="D5560" t="str">
        <f t="shared" si="528"/>
        <v>2023_Jun</v>
      </c>
      <c r="E5560" s="12" t="str">
        <f t="shared" si="529"/>
        <v>20_Jun</v>
      </c>
      <c r="F5560" s="12" t="str">
        <f t="shared" si="530"/>
        <v>Jun-23</v>
      </c>
      <c r="G5560" s="12"/>
    </row>
    <row r="5561" spans="1:7">
      <c r="A5561" s="2">
        <f t="shared" si="532"/>
        <v>45098</v>
      </c>
      <c r="B5561" t="str">
        <f t="shared" si="531"/>
        <v>2023_06</v>
      </c>
      <c r="C5561" t="str">
        <f t="shared" si="527"/>
        <v>Jun</v>
      </c>
      <c r="D5561" t="str">
        <f t="shared" si="528"/>
        <v>2023_Jun</v>
      </c>
      <c r="E5561" s="12" t="str">
        <f t="shared" si="529"/>
        <v>21_Jun</v>
      </c>
      <c r="F5561" s="12" t="str">
        <f t="shared" si="530"/>
        <v>Jun-23</v>
      </c>
      <c r="G5561" s="12"/>
    </row>
    <row r="5562" spans="1:7">
      <c r="A5562" s="2">
        <f t="shared" si="532"/>
        <v>45099</v>
      </c>
      <c r="B5562" t="str">
        <f t="shared" si="531"/>
        <v>2023_06</v>
      </c>
      <c r="C5562" t="str">
        <f t="shared" si="527"/>
        <v>Jun</v>
      </c>
      <c r="D5562" t="str">
        <f t="shared" si="528"/>
        <v>2023_Jun</v>
      </c>
      <c r="E5562" s="12" t="str">
        <f t="shared" si="529"/>
        <v>22_Jun</v>
      </c>
      <c r="F5562" s="12" t="str">
        <f t="shared" si="530"/>
        <v>Jun-23</v>
      </c>
      <c r="G5562" s="12"/>
    </row>
    <row r="5563" spans="1:7">
      <c r="A5563" s="2">
        <f t="shared" si="532"/>
        <v>45100</v>
      </c>
      <c r="B5563" t="str">
        <f t="shared" si="531"/>
        <v>2023_06</v>
      </c>
      <c r="C5563" t="str">
        <f t="shared" si="527"/>
        <v>Jun</v>
      </c>
      <c r="D5563" t="str">
        <f t="shared" si="528"/>
        <v>2023_Jun</v>
      </c>
      <c r="E5563" s="12" t="str">
        <f t="shared" si="529"/>
        <v>23_Jun</v>
      </c>
      <c r="F5563" s="12" t="str">
        <f t="shared" si="530"/>
        <v>Jun-23</v>
      </c>
      <c r="G5563" s="12"/>
    </row>
    <row r="5564" spans="1:7">
      <c r="A5564" s="2">
        <f t="shared" si="532"/>
        <v>45101</v>
      </c>
      <c r="B5564" t="str">
        <f t="shared" si="531"/>
        <v>2023_06</v>
      </c>
      <c r="C5564" t="str">
        <f t="shared" si="527"/>
        <v>Jun</v>
      </c>
      <c r="D5564" t="str">
        <f t="shared" si="528"/>
        <v>2023_Jun</v>
      </c>
      <c r="E5564" s="12" t="str">
        <f t="shared" si="529"/>
        <v>24_Jun</v>
      </c>
      <c r="F5564" s="12" t="str">
        <f t="shared" si="530"/>
        <v>Jun-23</v>
      </c>
      <c r="G5564" s="12"/>
    </row>
    <row r="5565" spans="1:7">
      <c r="A5565" s="2">
        <f t="shared" si="532"/>
        <v>45102</v>
      </c>
      <c r="B5565" t="str">
        <f t="shared" si="531"/>
        <v>2023_06</v>
      </c>
      <c r="C5565" t="str">
        <f t="shared" si="527"/>
        <v>Jun</v>
      </c>
      <c r="D5565" t="str">
        <f t="shared" si="528"/>
        <v>2023_Jun</v>
      </c>
      <c r="E5565" s="12" t="str">
        <f t="shared" si="529"/>
        <v>25_Jun</v>
      </c>
      <c r="F5565" s="12" t="str">
        <f t="shared" si="530"/>
        <v>Jun-23</v>
      </c>
      <c r="G5565" s="12"/>
    </row>
    <row r="5566" spans="1:7">
      <c r="A5566" s="2">
        <f t="shared" si="532"/>
        <v>45103</v>
      </c>
      <c r="B5566" t="str">
        <f t="shared" si="531"/>
        <v>2023_06</v>
      </c>
      <c r="C5566" t="str">
        <f t="shared" si="527"/>
        <v>Jun</v>
      </c>
      <c r="D5566" t="str">
        <f t="shared" si="528"/>
        <v>2023_Jun</v>
      </c>
      <c r="E5566" s="12" t="str">
        <f t="shared" si="529"/>
        <v>26_Jun</v>
      </c>
      <c r="F5566" s="12" t="str">
        <f t="shared" si="530"/>
        <v>Jun-23</v>
      </c>
      <c r="G5566" s="12"/>
    </row>
    <row r="5567" spans="1:7">
      <c r="A5567" s="2">
        <f t="shared" si="532"/>
        <v>45104</v>
      </c>
      <c r="B5567" t="str">
        <f t="shared" si="531"/>
        <v>2023_06</v>
      </c>
      <c r="C5567" t="str">
        <f t="shared" si="527"/>
        <v>Jun</v>
      </c>
      <c r="D5567" t="str">
        <f t="shared" si="528"/>
        <v>2023_Jun</v>
      </c>
      <c r="E5567" s="12" t="str">
        <f t="shared" si="529"/>
        <v>27_Jun</v>
      </c>
      <c r="F5567" s="12" t="str">
        <f t="shared" si="530"/>
        <v>Jun-23</v>
      </c>
      <c r="G5567" s="12"/>
    </row>
    <row r="5568" spans="1:7">
      <c r="A5568" s="2">
        <f t="shared" si="532"/>
        <v>45105</v>
      </c>
      <c r="B5568" t="str">
        <f t="shared" si="531"/>
        <v>2023_06</v>
      </c>
      <c r="C5568" t="str">
        <f t="shared" si="527"/>
        <v>Jun</v>
      </c>
      <c r="D5568" t="str">
        <f t="shared" si="528"/>
        <v>2023_Jun</v>
      </c>
      <c r="E5568" s="12" t="str">
        <f t="shared" si="529"/>
        <v>28_Jun</v>
      </c>
      <c r="F5568" s="12" t="str">
        <f t="shared" si="530"/>
        <v>Jun-23</v>
      </c>
      <c r="G5568" s="12"/>
    </row>
    <row r="5569" spans="1:7">
      <c r="A5569" s="2">
        <f t="shared" si="532"/>
        <v>45106</v>
      </c>
      <c r="B5569" t="str">
        <f t="shared" si="531"/>
        <v>2023_06</v>
      </c>
      <c r="C5569" t="str">
        <f t="shared" si="527"/>
        <v>Jun</v>
      </c>
      <c r="D5569" t="str">
        <f t="shared" si="528"/>
        <v>2023_Jun</v>
      </c>
      <c r="E5569" s="12" t="str">
        <f t="shared" si="529"/>
        <v>29_Jun</v>
      </c>
      <c r="F5569" s="12" t="str">
        <f t="shared" si="530"/>
        <v>Jun-23</v>
      </c>
      <c r="G5569" s="12"/>
    </row>
    <row r="5570" spans="1:7">
      <c r="A5570" s="2">
        <f t="shared" si="532"/>
        <v>45107</v>
      </c>
      <c r="B5570" t="str">
        <f t="shared" si="531"/>
        <v>2023_06</v>
      </c>
      <c r="C5570" t="str">
        <f t="shared" ref="C5570:C5633" si="533">VLOOKUP(TEXT(MONTH(A5570),"00"),$H$2:$I$13,2,FALSE)</f>
        <v>Jun</v>
      </c>
      <c r="D5570" t="str">
        <f t="shared" si="528"/>
        <v>2023_Jun</v>
      </c>
      <c r="E5570" s="12" t="str">
        <f t="shared" si="529"/>
        <v>30_Jun</v>
      </c>
      <c r="F5570" s="12" t="str">
        <f t="shared" si="530"/>
        <v>Jun-23</v>
      </c>
      <c r="G5570" s="12"/>
    </row>
    <row r="5571" spans="1:7">
      <c r="A5571" s="2">
        <f t="shared" si="532"/>
        <v>45108</v>
      </c>
      <c r="B5571" t="str">
        <f t="shared" si="531"/>
        <v>2023_07</v>
      </c>
      <c r="C5571" t="str">
        <f t="shared" si="533"/>
        <v>Jul</v>
      </c>
      <c r="D5571" t="str">
        <f t="shared" ref="D5571:D5634" si="534">TEXT(YEAR(A5571),"0000")&amp;"_"&amp;C5571</f>
        <v>2023_Jul</v>
      </c>
      <c r="E5571" s="12" t="str">
        <f t="shared" ref="E5571:E5634" si="535">VLOOKUP(DAY(A5571),$G$2:$H$32,2,FALSE)&amp;"_"&amp;C5571</f>
        <v>01_Jul</v>
      </c>
      <c r="F5571" s="12" t="str">
        <f t="shared" si="530"/>
        <v>Jul-23</v>
      </c>
      <c r="G5571" s="12"/>
    </row>
    <row r="5572" spans="1:7">
      <c r="A5572" s="2">
        <f t="shared" si="532"/>
        <v>45109</v>
      </c>
      <c r="B5572" t="str">
        <f t="shared" si="531"/>
        <v>2023_07</v>
      </c>
      <c r="C5572" t="str">
        <f t="shared" si="533"/>
        <v>Jul</v>
      </c>
      <c r="D5572" t="str">
        <f t="shared" si="534"/>
        <v>2023_Jul</v>
      </c>
      <c r="E5572" s="12" t="str">
        <f t="shared" si="535"/>
        <v>02_Jul</v>
      </c>
      <c r="F5572" s="12" t="str">
        <f t="shared" ref="F5572:F5635" si="536">C5572&amp;"-"&amp;RIGHT(YEAR(A5572),2)</f>
        <v>Jul-23</v>
      </c>
      <c r="G5572" s="12"/>
    </row>
    <row r="5573" spans="1:7">
      <c r="A5573" s="2">
        <f t="shared" si="532"/>
        <v>45110</v>
      </c>
      <c r="B5573" t="str">
        <f t="shared" si="531"/>
        <v>2023_07</v>
      </c>
      <c r="C5573" t="str">
        <f t="shared" si="533"/>
        <v>Jul</v>
      </c>
      <c r="D5573" t="str">
        <f t="shared" si="534"/>
        <v>2023_Jul</v>
      </c>
      <c r="E5573" s="12" t="str">
        <f t="shared" si="535"/>
        <v>03_Jul</v>
      </c>
      <c r="F5573" s="12" t="str">
        <f t="shared" si="536"/>
        <v>Jul-23</v>
      </c>
      <c r="G5573" s="12"/>
    </row>
    <row r="5574" spans="1:7">
      <c r="A5574" s="2">
        <f t="shared" si="532"/>
        <v>45111</v>
      </c>
      <c r="B5574" t="str">
        <f t="shared" si="531"/>
        <v>2023_07</v>
      </c>
      <c r="C5574" t="str">
        <f t="shared" si="533"/>
        <v>Jul</v>
      </c>
      <c r="D5574" t="str">
        <f t="shared" si="534"/>
        <v>2023_Jul</v>
      </c>
      <c r="E5574" s="12" t="str">
        <f t="shared" si="535"/>
        <v>04_Jul</v>
      </c>
      <c r="F5574" s="12" t="str">
        <f t="shared" si="536"/>
        <v>Jul-23</v>
      </c>
      <c r="G5574" s="12"/>
    </row>
    <row r="5575" spans="1:7">
      <c r="A5575" s="2">
        <f t="shared" si="532"/>
        <v>45112</v>
      </c>
      <c r="B5575" t="str">
        <f t="shared" si="531"/>
        <v>2023_07</v>
      </c>
      <c r="C5575" t="str">
        <f t="shared" si="533"/>
        <v>Jul</v>
      </c>
      <c r="D5575" t="str">
        <f t="shared" si="534"/>
        <v>2023_Jul</v>
      </c>
      <c r="E5575" s="12" t="str">
        <f t="shared" si="535"/>
        <v>05_Jul</v>
      </c>
      <c r="F5575" s="12" t="str">
        <f t="shared" si="536"/>
        <v>Jul-23</v>
      </c>
      <c r="G5575" s="12"/>
    </row>
    <row r="5576" spans="1:7">
      <c r="A5576" s="2">
        <f t="shared" si="532"/>
        <v>45113</v>
      </c>
      <c r="B5576" t="str">
        <f t="shared" si="531"/>
        <v>2023_07</v>
      </c>
      <c r="C5576" t="str">
        <f t="shared" si="533"/>
        <v>Jul</v>
      </c>
      <c r="D5576" t="str">
        <f t="shared" si="534"/>
        <v>2023_Jul</v>
      </c>
      <c r="E5576" s="12" t="str">
        <f t="shared" si="535"/>
        <v>06_Jul</v>
      </c>
      <c r="F5576" s="12" t="str">
        <f t="shared" si="536"/>
        <v>Jul-23</v>
      </c>
      <c r="G5576" s="12"/>
    </row>
    <row r="5577" spans="1:7">
      <c r="A5577" s="2">
        <f t="shared" si="532"/>
        <v>45114</v>
      </c>
      <c r="B5577" t="str">
        <f t="shared" si="531"/>
        <v>2023_07</v>
      </c>
      <c r="C5577" t="str">
        <f t="shared" si="533"/>
        <v>Jul</v>
      </c>
      <c r="D5577" t="str">
        <f t="shared" si="534"/>
        <v>2023_Jul</v>
      </c>
      <c r="E5577" s="12" t="str">
        <f t="shared" si="535"/>
        <v>07_Jul</v>
      </c>
      <c r="F5577" s="12" t="str">
        <f t="shared" si="536"/>
        <v>Jul-23</v>
      </c>
      <c r="G5577" s="12"/>
    </row>
    <row r="5578" spans="1:7">
      <c r="A5578" s="2">
        <f t="shared" si="532"/>
        <v>45115</v>
      </c>
      <c r="B5578" t="str">
        <f t="shared" si="531"/>
        <v>2023_07</v>
      </c>
      <c r="C5578" t="str">
        <f t="shared" si="533"/>
        <v>Jul</v>
      </c>
      <c r="D5578" t="str">
        <f t="shared" si="534"/>
        <v>2023_Jul</v>
      </c>
      <c r="E5578" s="12" t="str">
        <f t="shared" si="535"/>
        <v>08_Jul</v>
      </c>
      <c r="F5578" s="12" t="str">
        <f t="shared" si="536"/>
        <v>Jul-23</v>
      </c>
      <c r="G5578" s="12"/>
    </row>
    <row r="5579" spans="1:7">
      <c r="A5579" s="2">
        <f t="shared" si="532"/>
        <v>45116</v>
      </c>
      <c r="B5579" t="str">
        <f t="shared" ref="B5579:B5642" si="537">TEXT(YEAR(A5579),"0000")&amp;"_"&amp;TEXT(MONTH(A5579),"00")</f>
        <v>2023_07</v>
      </c>
      <c r="C5579" t="str">
        <f t="shared" si="533"/>
        <v>Jul</v>
      </c>
      <c r="D5579" t="str">
        <f t="shared" si="534"/>
        <v>2023_Jul</v>
      </c>
      <c r="E5579" s="12" t="str">
        <f t="shared" si="535"/>
        <v>09_Jul</v>
      </c>
      <c r="F5579" s="12" t="str">
        <f t="shared" si="536"/>
        <v>Jul-23</v>
      </c>
      <c r="G5579" s="12"/>
    </row>
    <row r="5580" spans="1:7">
      <c r="A5580" s="2">
        <f t="shared" ref="A5580:A5643" si="538">A5579+1</f>
        <v>45117</v>
      </c>
      <c r="B5580" t="str">
        <f t="shared" si="537"/>
        <v>2023_07</v>
      </c>
      <c r="C5580" t="str">
        <f t="shared" si="533"/>
        <v>Jul</v>
      </c>
      <c r="D5580" t="str">
        <f t="shared" si="534"/>
        <v>2023_Jul</v>
      </c>
      <c r="E5580" s="12" t="str">
        <f t="shared" si="535"/>
        <v>10_Jul</v>
      </c>
      <c r="F5580" s="12" t="str">
        <f t="shared" si="536"/>
        <v>Jul-23</v>
      </c>
      <c r="G5580" s="12"/>
    </row>
    <row r="5581" spans="1:7">
      <c r="A5581" s="2">
        <f t="shared" si="538"/>
        <v>45118</v>
      </c>
      <c r="B5581" t="str">
        <f t="shared" si="537"/>
        <v>2023_07</v>
      </c>
      <c r="C5581" t="str">
        <f t="shared" si="533"/>
        <v>Jul</v>
      </c>
      <c r="D5581" t="str">
        <f t="shared" si="534"/>
        <v>2023_Jul</v>
      </c>
      <c r="E5581" s="12" t="str">
        <f t="shared" si="535"/>
        <v>11_Jul</v>
      </c>
      <c r="F5581" s="12" t="str">
        <f t="shared" si="536"/>
        <v>Jul-23</v>
      </c>
      <c r="G5581" s="12"/>
    </row>
    <row r="5582" spans="1:7">
      <c r="A5582" s="2">
        <f t="shared" si="538"/>
        <v>45119</v>
      </c>
      <c r="B5582" t="str">
        <f t="shared" si="537"/>
        <v>2023_07</v>
      </c>
      <c r="C5582" t="str">
        <f t="shared" si="533"/>
        <v>Jul</v>
      </c>
      <c r="D5582" t="str">
        <f t="shared" si="534"/>
        <v>2023_Jul</v>
      </c>
      <c r="E5582" s="12" t="str">
        <f t="shared" si="535"/>
        <v>12_Jul</v>
      </c>
      <c r="F5582" s="12" t="str">
        <f t="shared" si="536"/>
        <v>Jul-23</v>
      </c>
      <c r="G5582" s="12"/>
    </row>
    <row r="5583" spans="1:7">
      <c r="A5583" s="2">
        <f t="shared" si="538"/>
        <v>45120</v>
      </c>
      <c r="B5583" t="str">
        <f t="shared" si="537"/>
        <v>2023_07</v>
      </c>
      <c r="C5583" t="str">
        <f t="shared" si="533"/>
        <v>Jul</v>
      </c>
      <c r="D5583" t="str">
        <f t="shared" si="534"/>
        <v>2023_Jul</v>
      </c>
      <c r="E5583" s="12" t="str">
        <f t="shared" si="535"/>
        <v>13_Jul</v>
      </c>
      <c r="F5583" s="12" t="str">
        <f t="shared" si="536"/>
        <v>Jul-23</v>
      </c>
      <c r="G5583" s="12"/>
    </row>
    <row r="5584" spans="1:7">
      <c r="A5584" s="2">
        <f t="shared" si="538"/>
        <v>45121</v>
      </c>
      <c r="B5584" t="str">
        <f t="shared" si="537"/>
        <v>2023_07</v>
      </c>
      <c r="C5584" t="str">
        <f t="shared" si="533"/>
        <v>Jul</v>
      </c>
      <c r="D5584" t="str">
        <f t="shared" si="534"/>
        <v>2023_Jul</v>
      </c>
      <c r="E5584" s="12" t="str">
        <f t="shared" si="535"/>
        <v>14_Jul</v>
      </c>
      <c r="F5584" s="12" t="str">
        <f t="shared" si="536"/>
        <v>Jul-23</v>
      </c>
      <c r="G5584" s="12"/>
    </row>
    <row r="5585" spans="1:7">
      <c r="A5585" s="2">
        <f t="shared" si="538"/>
        <v>45122</v>
      </c>
      <c r="B5585" t="str">
        <f t="shared" si="537"/>
        <v>2023_07</v>
      </c>
      <c r="C5585" t="str">
        <f t="shared" si="533"/>
        <v>Jul</v>
      </c>
      <c r="D5585" t="str">
        <f t="shared" si="534"/>
        <v>2023_Jul</v>
      </c>
      <c r="E5585" s="12" t="str">
        <f t="shared" si="535"/>
        <v>15_Jul</v>
      </c>
      <c r="F5585" s="12" t="str">
        <f t="shared" si="536"/>
        <v>Jul-23</v>
      </c>
      <c r="G5585" s="12"/>
    </row>
    <row r="5586" spans="1:7">
      <c r="A5586" s="2">
        <f t="shared" si="538"/>
        <v>45123</v>
      </c>
      <c r="B5586" t="str">
        <f t="shared" si="537"/>
        <v>2023_07</v>
      </c>
      <c r="C5586" t="str">
        <f t="shared" si="533"/>
        <v>Jul</v>
      </c>
      <c r="D5586" t="str">
        <f t="shared" si="534"/>
        <v>2023_Jul</v>
      </c>
      <c r="E5586" s="12" t="str">
        <f t="shared" si="535"/>
        <v>16_Jul</v>
      </c>
      <c r="F5586" s="12" t="str">
        <f t="shared" si="536"/>
        <v>Jul-23</v>
      </c>
      <c r="G5586" s="12"/>
    </row>
    <row r="5587" spans="1:7">
      <c r="A5587" s="2">
        <f t="shared" si="538"/>
        <v>45124</v>
      </c>
      <c r="B5587" t="str">
        <f t="shared" si="537"/>
        <v>2023_07</v>
      </c>
      <c r="C5587" t="str">
        <f t="shared" si="533"/>
        <v>Jul</v>
      </c>
      <c r="D5587" t="str">
        <f t="shared" si="534"/>
        <v>2023_Jul</v>
      </c>
      <c r="E5587" s="12" t="str">
        <f t="shared" si="535"/>
        <v>17_Jul</v>
      </c>
      <c r="F5587" s="12" t="str">
        <f t="shared" si="536"/>
        <v>Jul-23</v>
      </c>
      <c r="G5587" s="12"/>
    </row>
    <row r="5588" spans="1:7">
      <c r="A5588" s="2">
        <f t="shared" si="538"/>
        <v>45125</v>
      </c>
      <c r="B5588" t="str">
        <f t="shared" si="537"/>
        <v>2023_07</v>
      </c>
      <c r="C5588" t="str">
        <f t="shared" si="533"/>
        <v>Jul</v>
      </c>
      <c r="D5588" t="str">
        <f t="shared" si="534"/>
        <v>2023_Jul</v>
      </c>
      <c r="E5588" s="12" t="str">
        <f t="shared" si="535"/>
        <v>18_Jul</v>
      </c>
      <c r="F5588" s="12" t="str">
        <f t="shared" si="536"/>
        <v>Jul-23</v>
      </c>
      <c r="G5588" s="12"/>
    </row>
    <row r="5589" spans="1:7">
      <c r="A5589" s="2">
        <f t="shared" si="538"/>
        <v>45126</v>
      </c>
      <c r="B5589" t="str">
        <f t="shared" si="537"/>
        <v>2023_07</v>
      </c>
      <c r="C5589" t="str">
        <f t="shared" si="533"/>
        <v>Jul</v>
      </c>
      <c r="D5589" t="str">
        <f t="shared" si="534"/>
        <v>2023_Jul</v>
      </c>
      <c r="E5589" s="12" t="str">
        <f t="shared" si="535"/>
        <v>19_Jul</v>
      </c>
      <c r="F5589" s="12" t="str">
        <f t="shared" si="536"/>
        <v>Jul-23</v>
      </c>
      <c r="G5589" s="12"/>
    </row>
    <row r="5590" spans="1:7">
      <c r="A5590" s="2">
        <f t="shared" si="538"/>
        <v>45127</v>
      </c>
      <c r="B5590" t="str">
        <f t="shared" si="537"/>
        <v>2023_07</v>
      </c>
      <c r="C5590" t="str">
        <f t="shared" si="533"/>
        <v>Jul</v>
      </c>
      <c r="D5590" t="str">
        <f t="shared" si="534"/>
        <v>2023_Jul</v>
      </c>
      <c r="E5590" s="12" t="str">
        <f t="shared" si="535"/>
        <v>20_Jul</v>
      </c>
      <c r="F5590" s="12" t="str">
        <f t="shared" si="536"/>
        <v>Jul-23</v>
      </c>
      <c r="G5590" s="12"/>
    </row>
    <row r="5591" spans="1:7">
      <c r="A5591" s="2">
        <f t="shared" si="538"/>
        <v>45128</v>
      </c>
      <c r="B5591" t="str">
        <f t="shared" si="537"/>
        <v>2023_07</v>
      </c>
      <c r="C5591" t="str">
        <f t="shared" si="533"/>
        <v>Jul</v>
      </c>
      <c r="D5591" t="str">
        <f t="shared" si="534"/>
        <v>2023_Jul</v>
      </c>
      <c r="E5591" s="12" t="str">
        <f t="shared" si="535"/>
        <v>21_Jul</v>
      </c>
      <c r="F5591" s="12" t="str">
        <f t="shared" si="536"/>
        <v>Jul-23</v>
      </c>
      <c r="G5591" s="12"/>
    </row>
    <row r="5592" spans="1:7">
      <c r="A5592" s="2">
        <f t="shared" si="538"/>
        <v>45129</v>
      </c>
      <c r="B5592" t="str">
        <f t="shared" si="537"/>
        <v>2023_07</v>
      </c>
      <c r="C5592" t="str">
        <f t="shared" si="533"/>
        <v>Jul</v>
      </c>
      <c r="D5592" t="str">
        <f t="shared" si="534"/>
        <v>2023_Jul</v>
      </c>
      <c r="E5592" s="12" t="str">
        <f t="shared" si="535"/>
        <v>22_Jul</v>
      </c>
      <c r="F5592" s="12" t="str">
        <f t="shared" si="536"/>
        <v>Jul-23</v>
      </c>
      <c r="G5592" s="12"/>
    </row>
    <row r="5593" spans="1:7">
      <c r="A5593" s="2">
        <f t="shared" si="538"/>
        <v>45130</v>
      </c>
      <c r="B5593" t="str">
        <f t="shared" si="537"/>
        <v>2023_07</v>
      </c>
      <c r="C5593" t="str">
        <f t="shared" si="533"/>
        <v>Jul</v>
      </c>
      <c r="D5593" t="str">
        <f t="shared" si="534"/>
        <v>2023_Jul</v>
      </c>
      <c r="E5593" s="12" t="str">
        <f t="shared" si="535"/>
        <v>23_Jul</v>
      </c>
      <c r="F5593" s="12" t="str">
        <f t="shared" si="536"/>
        <v>Jul-23</v>
      </c>
      <c r="G5593" s="12"/>
    </row>
    <row r="5594" spans="1:7">
      <c r="A5594" s="2">
        <f t="shared" si="538"/>
        <v>45131</v>
      </c>
      <c r="B5594" t="str">
        <f t="shared" si="537"/>
        <v>2023_07</v>
      </c>
      <c r="C5594" t="str">
        <f t="shared" si="533"/>
        <v>Jul</v>
      </c>
      <c r="D5594" t="str">
        <f t="shared" si="534"/>
        <v>2023_Jul</v>
      </c>
      <c r="E5594" s="12" t="str">
        <f t="shared" si="535"/>
        <v>24_Jul</v>
      </c>
      <c r="F5594" s="12" t="str">
        <f t="shared" si="536"/>
        <v>Jul-23</v>
      </c>
      <c r="G5594" s="12"/>
    </row>
    <row r="5595" spans="1:7">
      <c r="A5595" s="2">
        <f t="shared" si="538"/>
        <v>45132</v>
      </c>
      <c r="B5595" t="str">
        <f t="shared" si="537"/>
        <v>2023_07</v>
      </c>
      <c r="C5595" t="str">
        <f t="shared" si="533"/>
        <v>Jul</v>
      </c>
      <c r="D5595" t="str">
        <f t="shared" si="534"/>
        <v>2023_Jul</v>
      </c>
      <c r="E5595" s="12" t="str">
        <f t="shared" si="535"/>
        <v>25_Jul</v>
      </c>
      <c r="F5595" s="12" t="str">
        <f t="shared" si="536"/>
        <v>Jul-23</v>
      </c>
      <c r="G5595" s="12"/>
    </row>
    <row r="5596" spans="1:7">
      <c r="A5596" s="2">
        <f t="shared" si="538"/>
        <v>45133</v>
      </c>
      <c r="B5596" t="str">
        <f t="shared" si="537"/>
        <v>2023_07</v>
      </c>
      <c r="C5596" t="str">
        <f t="shared" si="533"/>
        <v>Jul</v>
      </c>
      <c r="D5596" t="str">
        <f t="shared" si="534"/>
        <v>2023_Jul</v>
      </c>
      <c r="E5596" s="12" t="str">
        <f t="shared" si="535"/>
        <v>26_Jul</v>
      </c>
      <c r="F5596" s="12" t="str">
        <f t="shared" si="536"/>
        <v>Jul-23</v>
      </c>
      <c r="G5596" s="12"/>
    </row>
    <row r="5597" spans="1:7">
      <c r="A5597" s="2">
        <f t="shared" si="538"/>
        <v>45134</v>
      </c>
      <c r="B5597" t="str">
        <f t="shared" si="537"/>
        <v>2023_07</v>
      </c>
      <c r="C5597" t="str">
        <f t="shared" si="533"/>
        <v>Jul</v>
      </c>
      <c r="D5597" t="str">
        <f t="shared" si="534"/>
        <v>2023_Jul</v>
      </c>
      <c r="E5597" s="12" t="str">
        <f t="shared" si="535"/>
        <v>27_Jul</v>
      </c>
      <c r="F5597" s="12" t="str">
        <f t="shared" si="536"/>
        <v>Jul-23</v>
      </c>
      <c r="G5597" s="12"/>
    </row>
    <row r="5598" spans="1:7">
      <c r="A5598" s="2">
        <f t="shared" si="538"/>
        <v>45135</v>
      </c>
      <c r="B5598" t="str">
        <f t="shared" si="537"/>
        <v>2023_07</v>
      </c>
      <c r="C5598" t="str">
        <f t="shared" si="533"/>
        <v>Jul</v>
      </c>
      <c r="D5598" t="str">
        <f t="shared" si="534"/>
        <v>2023_Jul</v>
      </c>
      <c r="E5598" s="12" t="str">
        <f t="shared" si="535"/>
        <v>28_Jul</v>
      </c>
      <c r="F5598" s="12" t="str">
        <f t="shared" si="536"/>
        <v>Jul-23</v>
      </c>
      <c r="G5598" s="12"/>
    </row>
    <row r="5599" spans="1:7">
      <c r="A5599" s="2">
        <f t="shared" si="538"/>
        <v>45136</v>
      </c>
      <c r="B5599" t="str">
        <f t="shared" si="537"/>
        <v>2023_07</v>
      </c>
      <c r="C5599" t="str">
        <f t="shared" si="533"/>
        <v>Jul</v>
      </c>
      <c r="D5599" t="str">
        <f t="shared" si="534"/>
        <v>2023_Jul</v>
      </c>
      <c r="E5599" s="12" t="str">
        <f t="shared" si="535"/>
        <v>29_Jul</v>
      </c>
      <c r="F5599" s="12" t="str">
        <f t="shared" si="536"/>
        <v>Jul-23</v>
      </c>
      <c r="G5599" s="12"/>
    </row>
    <row r="5600" spans="1:7">
      <c r="A5600" s="2">
        <f t="shared" si="538"/>
        <v>45137</v>
      </c>
      <c r="B5600" t="str">
        <f t="shared" si="537"/>
        <v>2023_07</v>
      </c>
      <c r="C5600" t="str">
        <f t="shared" si="533"/>
        <v>Jul</v>
      </c>
      <c r="D5600" t="str">
        <f t="shared" si="534"/>
        <v>2023_Jul</v>
      </c>
      <c r="E5600" s="12" t="str">
        <f t="shared" si="535"/>
        <v>30_Jul</v>
      </c>
      <c r="F5600" s="12" t="str">
        <f t="shared" si="536"/>
        <v>Jul-23</v>
      </c>
      <c r="G5600" s="12"/>
    </row>
    <row r="5601" spans="1:7">
      <c r="A5601" s="2">
        <f t="shared" si="538"/>
        <v>45138</v>
      </c>
      <c r="B5601" t="str">
        <f t="shared" si="537"/>
        <v>2023_07</v>
      </c>
      <c r="C5601" t="str">
        <f t="shared" si="533"/>
        <v>Jul</v>
      </c>
      <c r="D5601" t="str">
        <f t="shared" si="534"/>
        <v>2023_Jul</v>
      </c>
      <c r="E5601" s="12" t="str">
        <f t="shared" si="535"/>
        <v>31_Jul</v>
      </c>
      <c r="F5601" s="12" t="str">
        <f t="shared" si="536"/>
        <v>Jul-23</v>
      </c>
      <c r="G5601" s="12"/>
    </row>
    <row r="5602" spans="1:7">
      <c r="A5602" s="2">
        <f t="shared" si="538"/>
        <v>45139</v>
      </c>
      <c r="B5602" t="str">
        <f t="shared" si="537"/>
        <v>2023_08</v>
      </c>
      <c r="C5602" t="str">
        <f t="shared" si="533"/>
        <v>Aug</v>
      </c>
      <c r="D5602" t="str">
        <f t="shared" si="534"/>
        <v>2023_Aug</v>
      </c>
      <c r="E5602" s="12" t="str">
        <f t="shared" si="535"/>
        <v>01_Aug</v>
      </c>
      <c r="F5602" s="12" t="str">
        <f t="shared" si="536"/>
        <v>Aug-23</v>
      </c>
      <c r="G5602" s="12"/>
    </row>
    <row r="5603" spans="1:7">
      <c r="A5603" s="2">
        <f t="shared" si="538"/>
        <v>45140</v>
      </c>
      <c r="B5603" t="str">
        <f t="shared" si="537"/>
        <v>2023_08</v>
      </c>
      <c r="C5603" t="str">
        <f t="shared" si="533"/>
        <v>Aug</v>
      </c>
      <c r="D5603" t="str">
        <f t="shared" si="534"/>
        <v>2023_Aug</v>
      </c>
      <c r="E5603" s="12" t="str">
        <f t="shared" si="535"/>
        <v>02_Aug</v>
      </c>
      <c r="F5603" s="12" t="str">
        <f t="shared" si="536"/>
        <v>Aug-23</v>
      </c>
      <c r="G5603" s="12"/>
    </row>
    <row r="5604" spans="1:7">
      <c r="A5604" s="2">
        <f t="shared" si="538"/>
        <v>45141</v>
      </c>
      <c r="B5604" t="str">
        <f t="shared" si="537"/>
        <v>2023_08</v>
      </c>
      <c r="C5604" t="str">
        <f t="shared" si="533"/>
        <v>Aug</v>
      </c>
      <c r="D5604" t="str">
        <f t="shared" si="534"/>
        <v>2023_Aug</v>
      </c>
      <c r="E5604" s="12" t="str">
        <f t="shared" si="535"/>
        <v>03_Aug</v>
      </c>
      <c r="F5604" s="12" t="str">
        <f t="shared" si="536"/>
        <v>Aug-23</v>
      </c>
      <c r="G5604" s="12"/>
    </row>
    <row r="5605" spans="1:7">
      <c r="A5605" s="2">
        <f t="shared" si="538"/>
        <v>45142</v>
      </c>
      <c r="B5605" t="str">
        <f t="shared" si="537"/>
        <v>2023_08</v>
      </c>
      <c r="C5605" t="str">
        <f t="shared" si="533"/>
        <v>Aug</v>
      </c>
      <c r="D5605" t="str">
        <f t="shared" si="534"/>
        <v>2023_Aug</v>
      </c>
      <c r="E5605" s="12" t="str">
        <f t="shared" si="535"/>
        <v>04_Aug</v>
      </c>
      <c r="F5605" s="12" t="str">
        <f t="shared" si="536"/>
        <v>Aug-23</v>
      </c>
      <c r="G5605" s="12"/>
    </row>
    <row r="5606" spans="1:7">
      <c r="A5606" s="2">
        <f t="shared" si="538"/>
        <v>45143</v>
      </c>
      <c r="B5606" t="str">
        <f t="shared" si="537"/>
        <v>2023_08</v>
      </c>
      <c r="C5606" t="str">
        <f t="shared" si="533"/>
        <v>Aug</v>
      </c>
      <c r="D5606" t="str">
        <f t="shared" si="534"/>
        <v>2023_Aug</v>
      </c>
      <c r="E5606" s="12" t="str">
        <f t="shared" si="535"/>
        <v>05_Aug</v>
      </c>
      <c r="F5606" s="12" t="str">
        <f t="shared" si="536"/>
        <v>Aug-23</v>
      </c>
      <c r="G5606" s="12"/>
    </row>
    <row r="5607" spans="1:7">
      <c r="A5607" s="2">
        <f t="shared" si="538"/>
        <v>45144</v>
      </c>
      <c r="B5607" t="str">
        <f t="shared" si="537"/>
        <v>2023_08</v>
      </c>
      <c r="C5607" t="str">
        <f t="shared" si="533"/>
        <v>Aug</v>
      </c>
      <c r="D5607" t="str">
        <f t="shared" si="534"/>
        <v>2023_Aug</v>
      </c>
      <c r="E5607" s="12" t="str">
        <f t="shared" si="535"/>
        <v>06_Aug</v>
      </c>
      <c r="F5607" s="12" t="str">
        <f t="shared" si="536"/>
        <v>Aug-23</v>
      </c>
      <c r="G5607" s="12"/>
    </row>
    <row r="5608" spans="1:7">
      <c r="A5608" s="2">
        <f t="shared" si="538"/>
        <v>45145</v>
      </c>
      <c r="B5608" t="str">
        <f t="shared" si="537"/>
        <v>2023_08</v>
      </c>
      <c r="C5608" t="str">
        <f t="shared" si="533"/>
        <v>Aug</v>
      </c>
      <c r="D5608" t="str">
        <f t="shared" si="534"/>
        <v>2023_Aug</v>
      </c>
      <c r="E5608" s="12" t="str">
        <f t="shared" si="535"/>
        <v>07_Aug</v>
      </c>
      <c r="F5608" s="12" t="str">
        <f t="shared" si="536"/>
        <v>Aug-23</v>
      </c>
      <c r="G5608" s="12"/>
    </row>
    <row r="5609" spans="1:7">
      <c r="A5609" s="2">
        <f t="shared" si="538"/>
        <v>45146</v>
      </c>
      <c r="B5609" t="str">
        <f t="shared" si="537"/>
        <v>2023_08</v>
      </c>
      <c r="C5609" t="str">
        <f t="shared" si="533"/>
        <v>Aug</v>
      </c>
      <c r="D5609" t="str">
        <f t="shared" si="534"/>
        <v>2023_Aug</v>
      </c>
      <c r="E5609" s="12" t="str">
        <f t="shared" si="535"/>
        <v>08_Aug</v>
      </c>
      <c r="F5609" s="12" t="str">
        <f t="shared" si="536"/>
        <v>Aug-23</v>
      </c>
      <c r="G5609" s="12"/>
    </row>
    <row r="5610" spans="1:7">
      <c r="A5610" s="2">
        <f t="shared" si="538"/>
        <v>45147</v>
      </c>
      <c r="B5610" t="str">
        <f t="shared" si="537"/>
        <v>2023_08</v>
      </c>
      <c r="C5610" t="str">
        <f t="shared" si="533"/>
        <v>Aug</v>
      </c>
      <c r="D5610" t="str">
        <f t="shared" si="534"/>
        <v>2023_Aug</v>
      </c>
      <c r="E5610" s="12" t="str">
        <f t="shared" si="535"/>
        <v>09_Aug</v>
      </c>
      <c r="F5610" s="12" t="str">
        <f t="shared" si="536"/>
        <v>Aug-23</v>
      </c>
      <c r="G5610" s="12"/>
    </row>
    <row r="5611" spans="1:7">
      <c r="A5611" s="2">
        <f t="shared" si="538"/>
        <v>45148</v>
      </c>
      <c r="B5611" t="str">
        <f t="shared" si="537"/>
        <v>2023_08</v>
      </c>
      <c r="C5611" t="str">
        <f t="shared" si="533"/>
        <v>Aug</v>
      </c>
      <c r="D5611" t="str">
        <f t="shared" si="534"/>
        <v>2023_Aug</v>
      </c>
      <c r="E5611" s="12" t="str">
        <f t="shared" si="535"/>
        <v>10_Aug</v>
      </c>
      <c r="F5611" s="12" t="str">
        <f t="shared" si="536"/>
        <v>Aug-23</v>
      </c>
      <c r="G5611" s="12"/>
    </row>
    <row r="5612" spans="1:7">
      <c r="A5612" s="2">
        <f t="shared" si="538"/>
        <v>45149</v>
      </c>
      <c r="B5612" t="str">
        <f t="shared" si="537"/>
        <v>2023_08</v>
      </c>
      <c r="C5612" t="str">
        <f t="shared" si="533"/>
        <v>Aug</v>
      </c>
      <c r="D5612" t="str">
        <f t="shared" si="534"/>
        <v>2023_Aug</v>
      </c>
      <c r="E5612" s="12" t="str">
        <f t="shared" si="535"/>
        <v>11_Aug</v>
      </c>
      <c r="F5612" s="12" t="str">
        <f t="shared" si="536"/>
        <v>Aug-23</v>
      </c>
      <c r="G5612" s="12"/>
    </row>
    <row r="5613" spans="1:7">
      <c r="A5613" s="2">
        <f t="shared" si="538"/>
        <v>45150</v>
      </c>
      <c r="B5613" t="str">
        <f t="shared" si="537"/>
        <v>2023_08</v>
      </c>
      <c r="C5613" t="str">
        <f t="shared" si="533"/>
        <v>Aug</v>
      </c>
      <c r="D5613" t="str">
        <f t="shared" si="534"/>
        <v>2023_Aug</v>
      </c>
      <c r="E5613" s="12" t="str">
        <f t="shared" si="535"/>
        <v>12_Aug</v>
      </c>
      <c r="F5613" s="12" t="str">
        <f t="shared" si="536"/>
        <v>Aug-23</v>
      </c>
      <c r="G5613" s="12"/>
    </row>
    <row r="5614" spans="1:7">
      <c r="A5614" s="2">
        <f t="shared" si="538"/>
        <v>45151</v>
      </c>
      <c r="B5614" t="str">
        <f t="shared" si="537"/>
        <v>2023_08</v>
      </c>
      <c r="C5614" t="str">
        <f t="shared" si="533"/>
        <v>Aug</v>
      </c>
      <c r="D5614" t="str">
        <f t="shared" si="534"/>
        <v>2023_Aug</v>
      </c>
      <c r="E5614" s="12" t="str">
        <f t="shared" si="535"/>
        <v>13_Aug</v>
      </c>
      <c r="F5614" s="12" t="str">
        <f t="shared" si="536"/>
        <v>Aug-23</v>
      </c>
      <c r="G5614" s="12"/>
    </row>
    <row r="5615" spans="1:7">
      <c r="A5615" s="2">
        <f t="shared" si="538"/>
        <v>45152</v>
      </c>
      <c r="B5615" t="str">
        <f t="shared" si="537"/>
        <v>2023_08</v>
      </c>
      <c r="C5615" t="str">
        <f t="shared" si="533"/>
        <v>Aug</v>
      </c>
      <c r="D5615" t="str">
        <f t="shared" si="534"/>
        <v>2023_Aug</v>
      </c>
      <c r="E5615" s="12" t="str">
        <f t="shared" si="535"/>
        <v>14_Aug</v>
      </c>
      <c r="F5615" s="12" t="str">
        <f t="shared" si="536"/>
        <v>Aug-23</v>
      </c>
      <c r="G5615" s="12"/>
    </row>
    <row r="5616" spans="1:7">
      <c r="A5616" s="2">
        <f t="shared" si="538"/>
        <v>45153</v>
      </c>
      <c r="B5616" t="str">
        <f t="shared" si="537"/>
        <v>2023_08</v>
      </c>
      <c r="C5616" t="str">
        <f t="shared" si="533"/>
        <v>Aug</v>
      </c>
      <c r="D5616" t="str">
        <f t="shared" si="534"/>
        <v>2023_Aug</v>
      </c>
      <c r="E5616" s="12" t="str">
        <f t="shared" si="535"/>
        <v>15_Aug</v>
      </c>
      <c r="F5616" s="12" t="str">
        <f t="shared" si="536"/>
        <v>Aug-23</v>
      </c>
      <c r="G5616" s="12"/>
    </row>
    <row r="5617" spans="1:7">
      <c r="A5617" s="2">
        <f t="shared" si="538"/>
        <v>45154</v>
      </c>
      <c r="B5617" t="str">
        <f t="shared" si="537"/>
        <v>2023_08</v>
      </c>
      <c r="C5617" t="str">
        <f t="shared" si="533"/>
        <v>Aug</v>
      </c>
      <c r="D5617" t="str">
        <f t="shared" si="534"/>
        <v>2023_Aug</v>
      </c>
      <c r="E5617" s="12" t="str">
        <f t="shared" si="535"/>
        <v>16_Aug</v>
      </c>
      <c r="F5617" s="12" t="str">
        <f t="shared" si="536"/>
        <v>Aug-23</v>
      </c>
      <c r="G5617" s="12"/>
    </row>
    <row r="5618" spans="1:7">
      <c r="A5618" s="2">
        <f t="shared" si="538"/>
        <v>45155</v>
      </c>
      <c r="B5618" t="str">
        <f t="shared" si="537"/>
        <v>2023_08</v>
      </c>
      <c r="C5618" t="str">
        <f t="shared" si="533"/>
        <v>Aug</v>
      </c>
      <c r="D5618" t="str">
        <f t="shared" si="534"/>
        <v>2023_Aug</v>
      </c>
      <c r="E5618" s="12" t="str">
        <f t="shared" si="535"/>
        <v>17_Aug</v>
      </c>
      <c r="F5618" s="12" t="str">
        <f t="shared" si="536"/>
        <v>Aug-23</v>
      </c>
      <c r="G5618" s="12"/>
    </row>
    <row r="5619" spans="1:7">
      <c r="A5619" s="2">
        <f t="shared" si="538"/>
        <v>45156</v>
      </c>
      <c r="B5619" t="str">
        <f t="shared" si="537"/>
        <v>2023_08</v>
      </c>
      <c r="C5619" t="str">
        <f t="shared" si="533"/>
        <v>Aug</v>
      </c>
      <c r="D5619" t="str">
        <f t="shared" si="534"/>
        <v>2023_Aug</v>
      </c>
      <c r="E5619" s="12" t="str">
        <f t="shared" si="535"/>
        <v>18_Aug</v>
      </c>
      <c r="F5619" s="12" t="str">
        <f t="shared" si="536"/>
        <v>Aug-23</v>
      </c>
      <c r="G5619" s="12"/>
    </row>
    <row r="5620" spans="1:7">
      <c r="A5620" s="2">
        <f t="shared" si="538"/>
        <v>45157</v>
      </c>
      <c r="B5620" t="str">
        <f t="shared" si="537"/>
        <v>2023_08</v>
      </c>
      <c r="C5620" t="str">
        <f t="shared" si="533"/>
        <v>Aug</v>
      </c>
      <c r="D5620" t="str">
        <f t="shared" si="534"/>
        <v>2023_Aug</v>
      </c>
      <c r="E5620" s="12" t="str">
        <f t="shared" si="535"/>
        <v>19_Aug</v>
      </c>
      <c r="F5620" s="12" t="str">
        <f t="shared" si="536"/>
        <v>Aug-23</v>
      </c>
      <c r="G5620" s="12"/>
    </row>
    <row r="5621" spans="1:7">
      <c r="A5621" s="2">
        <f t="shared" si="538"/>
        <v>45158</v>
      </c>
      <c r="B5621" t="str">
        <f t="shared" si="537"/>
        <v>2023_08</v>
      </c>
      <c r="C5621" t="str">
        <f t="shared" si="533"/>
        <v>Aug</v>
      </c>
      <c r="D5621" t="str">
        <f t="shared" si="534"/>
        <v>2023_Aug</v>
      </c>
      <c r="E5621" s="12" t="str">
        <f t="shared" si="535"/>
        <v>20_Aug</v>
      </c>
      <c r="F5621" s="12" t="str">
        <f t="shared" si="536"/>
        <v>Aug-23</v>
      </c>
      <c r="G5621" s="12"/>
    </row>
    <row r="5622" spans="1:7">
      <c r="A5622" s="2">
        <f t="shared" si="538"/>
        <v>45159</v>
      </c>
      <c r="B5622" t="str">
        <f t="shared" si="537"/>
        <v>2023_08</v>
      </c>
      <c r="C5622" t="str">
        <f t="shared" si="533"/>
        <v>Aug</v>
      </c>
      <c r="D5622" t="str">
        <f t="shared" si="534"/>
        <v>2023_Aug</v>
      </c>
      <c r="E5622" s="12" t="str">
        <f t="shared" si="535"/>
        <v>21_Aug</v>
      </c>
      <c r="F5622" s="12" t="str">
        <f t="shared" si="536"/>
        <v>Aug-23</v>
      </c>
      <c r="G5622" s="12"/>
    </row>
    <row r="5623" spans="1:7">
      <c r="A5623" s="2">
        <f t="shared" si="538"/>
        <v>45160</v>
      </c>
      <c r="B5623" t="str">
        <f t="shared" si="537"/>
        <v>2023_08</v>
      </c>
      <c r="C5623" t="str">
        <f t="shared" si="533"/>
        <v>Aug</v>
      </c>
      <c r="D5623" t="str">
        <f t="shared" si="534"/>
        <v>2023_Aug</v>
      </c>
      <c r="E5623" s="12" t="str">
        <f t="shared" si="535"/>
        <v>22_Aug</v>
      </c>
      <c r="F5623" s="12" t="str">
        <f t="shared" si="536"/>
        <v>Aug-23</v>
      </c>
      <c r="G5623" s="12"/>
    </row>
    <row r="5624" spans="1:7">
      <c r="A5624" s="2">
        <f t="shared" si="538"/>
        <v>45161</v>
      </c>
      <c r="B5624" t="str">
        <f t="shared" si="537"/>
        <v>2023_08</v>
      </c>
      <c r="C5624" t="str">
        <f t="shared" si="533"/>
        <v>Aug</v>
      </c>
      <c r="D5624" t="str">
        <f t="shared" si="534"/>
        <v>2023_Aug</v>
      </c>
      <c r="E5624" s="12" t="str">
        <f t="shared" si="535"/>
        <v>23_Aug</v>
      </c>
      <c r="F5624" s="12" t="str">
        <f t="shared" si="536"/>
        <v>Aug-23</v>
      </c>
      <c r="G5624" s="12"/>
    </row>
    <row r="5625" spans="1:7">
      <c r="A5625" s="2">
        <f t="shared" si="538"/>
        <v>45162</v>
      </c>
      <c r="B5625" t="str">
        <f t="shared" si="537"/>
        <v>2023_08</v>
      </c>
      <c r="C5625" t="str">
        <f t="shared" si="533"/>
        <v>Aug</v>
      </c>
      <c r="D5625" t="str">
        <f t="shared" si="534"/>
        <v>2023_Aug</v>
      </c>
      <c r="E5625" s="12" t="str">
        <f t="shared" si="535"/>
        <v>24_Aug</v>
      </c>
      <c r="F5625" s="12" t="str">
        <f t="shared" si="536"/>
        <v>Aug-23</v>
      </c>
      <c r="G5625" s="12"/>
    </row>
    <row r="5626" spans="1:7">
      <c r="A5626" s="2">
        <f t="shared" si="538"/>
        <v>45163</v>
      </c>
      <c r="B5626" t="str">
        <f t="shared" si="537"/>
        <v>2023_08</v>
      </c>
      <c r="C5626" t="str">
        <f t="shared" si="533"/>
        <v>Aug</v>
      </c>
      <c r="D5626" t="str">
        <f t="shared" si="534"/>
        <v>2023_Aug</v>
      </c>
      <c r="E5626" s="12" t="str">
        <f t="shared" si="535"/>
        <v>25_Aug</v>
      </c>
      <c r="F5626" s="12" t="str">
        <f t="shared" si="536"/>
        <v>Aug-23</v>
      </c>
      <c r="G5626" s="12"/>
    </row>
    <row r="5627" spans="1:7">
      <c r="A5627" s="2">
        <f t="shared" si="538"/>
        <v>45164</v>
      </c>
      <c r="B5627" t="str">
        <f t="shared" si="537"/>
        <v>2023_08</v>
      </c>
      <c r="C5627" t="str">
        <f t="shared" si="533"/>
        <v>Aug</v>
      </c>
      <c r="D5627" t="str">
        <f t="shared" si="534"/>
        <v>2023_Aug</v>
      </c>
      <c r="E5627" s="12" t="str">
        <f t="shared" si="535"/>
        <v>26_Aug</v>
      </c>
      <c r="F5627" s="12" t="str">
        <f t="shared" si="536"/>
        <v>Aug-23</v>
      </c>
      <c r="G5627" s="12"/>
    </row>
    <row r="5628" spans="1:7">
      <c r="A5628" s="2">
        <f t="shared" si="538"/>
        <v>45165</v>
      </c>
      <c r="B5628" t="str">
        <f t="shared" si="537"/>
        <v>2023_08</v>
      </c>
      <c r="C5628" t="str">
        <f t="shared" si="533"/>
        <v>Aug</v>
      </c>
      <c r="D5628" t="str">
        <f t="shared" si="534"/>
        <v>2023_Aug</v>
      </c>
      <c r="E5628" s="12" t="str">
        <f t="shared" si="535"/>
        <v>27_Aug</v>
      </c>
      <c r="F5628" s="12" t="str">
        <f t="shared" si="536"/>
        <v>Aug-23</v>
      </c>
      <c r="G5628" s="12"/>
    </row>
    <row r="5629" spans="1:7">
      <c r="A5629" s="2">
        <f t="shared" si="538"/>
        <v>45166</v>
      </c>
      <c r="B5629" t="str">
        <f t="shared" si="537"/>
        <v>2023_08</v>
      </c>
      <c r="C5629" t="str">
        <f t="shared" si="533"/>
        <v>Aug</v>
      </c>
      <c r="D5629" t="str">
        <f t="shared" si="534"/>
        <v>2023_Aug</v>
      </c>
      <c r="E5629" s="12" t="str">
        <f t="shared" si="535"/>
        <v>28_Aug</v>
      </c>
      <c r="F5629" s="12" t="str">
        <f t="shared" si="536"/>
        <v>Aug-23</v>
      </c>
      <c r="G5629" s="12"/>
    </row>
    <row r="5630" spans="1:7">
      <c r="A5630" s="2">
        <f t="shared" si="538"/>
        <v>45167</v>
      </c>
      <c r="B5630" t="str">
        <f t="shared" si="537"/>
        <v>2023_08</v>
      </c>
      <c r="C5630" t="str">
        <f t="shared" si="533"/>
        <v>Aug</v>
      </c>
      <c r="D5630" t="str">
        <f t="shared" si="534"/>
        <v>2023_Aug</v>
      </c>
      <c r="E5630" s="12" t="str">
        <f t="shared" si="535"/>
        <v>29_Aug</v>
      </c>
      <c r="F5630" s="12" t="str">
        <f t="shared" si="536"/>
        <v>Aug-23</v>
      </c>
      <c r="G5630" s="12"/>
    </row>
    <row r="5631" spans="1:7">
      <c r="A5631" s="2">
        <f t="shared" si="538"/>
        <v>45168</v>
      </c>
      <c r="B5631" t="str">
        <f t="shared" si="537"/>
        <v>2023_08</v>
      </c>
      <c r="C5631" t="str">
        <f t="shared" si="533"/>
        <v>Aug</v>
      </c>
      <c r="D5631" t="str">
        <f t="shared" si="534"/>
        <v>2023_Aug</v>
      </c>
      <c r="E5631" s="12" t="str">
        <f t="shared" si="535"/>
        <v>30_Aug</v>
      </c>
      <c r="F5631" s="12" t="str">
        <f t="shared" si="536"/>
        <v>Aug-23</v>
      </c>
      <c r="G5631" s="12"/>
    </row>
    <row r="5632" spans="1:7">
      <c r="A5632" s="2">
        <f t="shared" si="538"/>
        <v>45169</v>
      </c>
      <c r="B5632" t="str">
        <f t="shared" si="537"/>
        <v>2023_08</v>
      </c>
      <c r="C5632" t="str">
        <f t="shared" si="533"/>
        <v>Aug</v>
      </c>
      <c r="D5632" t="str">
        <f t="shared" si="534"/>
        <v>2023_Aug</v>
      </c>
      <c r="E5632" s="12" t="str">
        <f t="shared" si="535"/>
        <v>31_Aug</v>
      </c>
      <c r="F5632" s="12" t="str">
        <f t="shared" si="536"/>
        <v>Aug-23</v>
      </c>
      <c r="G5632" s="12"/>
    </row>
    <row r="5633" spans="1:7">
      <c r="A5633" s="2">
        <f t="shared" si="538"/>
        <v>45170</v>
      </c>
      <c r="B5633" t="str">
        <f t="shared" si="537"/>
        <v>2023_09</v>
      </c>
      <c r="C5633" t="str">
        <f t="shared" si="533"/>
        <v>Sep</v>
      </c>
      <c r="D5633" t="str">
        <f t="shared" si="534"/>
        <v>2023_Sep</v>
      </c>
      <c r="E5633" s="12" t="str">
        <f t="shared" si="535"/>
        <v>01_Sep</v>
      </c>
      <c r="F5633" s="12" t="str">
        <f t="shared" si="536"/>
        <v>Sep-23</v>
      </c>
      <c r="G5633" s="12"/>
    </row>
    <row r="5634" spans="1:7">
      <c r="A5634" s="2">
        <f t="shared" si="538"/>
        <v>45171</v>
      </c>
      <c r="B5634" t="str">
        <f t="shared" si="537"/>
        <v>2023_09</v>
      </c>
      <c r="C5634" t="str">
        <f t="shared" ref="C5634:C5697" si="539">VLOOKUP(TEXT(MONTH(A5634),"00"),$H$2:$I$13,2,FALSE)</f>
        <v>Sep</v>
      </c>
      <c r="D5634" t="str">
        <f t="shared" si="534"/>
        <v>2023_Sep</v>
      </c>
      <c r="E5634" s="12" t="str">
        <f t="shared" si="535"/>
        <v>02_Sep</v>
      </c>
      <c r="F5634" s="12" t="str">
        <f t="shared" si="536"/>
        <v>Sep-23</v>
      </c>
      <c r="G5634" s="12"/>
    </row>
    <row r="5635" spans="1:7">
      <c r="A5635" s="2">
        <f t="shared" si="538"/>
        <v>45172</v>
      </c>
      <c r="B5635" t="str">
        <f t="shared" si="537"/>
        <v>2023_09</v>
      </c>
      <c r="C5635" t="str">
        <f t="shared" si="539"/>
        <v>Sep</v>
      </c>
      <c r="D5635" t="str">
        <f t="shared" ref="D5635:D5698" si="540">TEXT(YEAR(A5635),"0000")&amp;"_"&amp;C5635</f>
        <v>2023_Sep</v>
      </c>
      <c r="E5635" s="12" t="str">
        <f t="shared" ref="E5635:E5698" si="541">VLOOKUP(DAY(A5635),$G$2:$H$32,2,FALSE)&amp;"_"&amp;C5635</f>
        <v>03_Sep</v>
      </c>
      <c r="F5635" s="12" t="str">
        <f t="shared" si="536"/>
        <v>Sep-23</v>
      </c>
      <c r="G5635" s="12"/>
    </row>
    <row r="5636" spans="1:7">
      <c r="A5636" s="2">
        <f t="shared" si="538"/>
        <v>45173</v>
      </c>
      <c r="B5636" t="str">
        <f t="shared" si="537"/>
        <v>2023_09</v>
      </c>
      <c r="C5636" t="str">
        <f t="shared" si="539"/>
        <v>Sep</v>
      </c>
      <c r="D5636" t="str">
        <f t="shared" si="540"/>
        <v>2023_Sep</v>
      </c>
      <c r="E5636" s="12" t="str">
        <f t="shared" si="541"/>
        <v>04_Sep</v>
      </c>
      <c r="F5636" s="12" t="str">
        <f t="shared" ref="F5636:F5699" si="542">C5636&amp;"-"&amp;RIGHT(YEAR(A5636),2)</f>
        <v>Sep-23</v>
      </c>
      <c r="G5636" s="12"/>
    </row>
    <row r="5637" spans="1:7">
      <c r="A5637" s="2">
        <f t="shared" si="538"/>
        <v>45174</v>
      </c>
      <c r="B5637" t="str">
        <f t="shared" si="537"/>
        <v>2023_09</v>
      </c>
      <c r="C5637" t="str">
        <f t="shared" si="539"/>
        <v>Sep</v>
      </c>
      <c r="D5637" t="str">
        <f t="shared" si="540"/>
        <v>2023_Sep</v>
      </c>
      <c r="E5637" s="12" t="str">
        <f t="shared" si="541"/>
        <v>05_Sep</v>
      </c>
      <c r="F5637" s="12" t="str">
        <f t="shared" si="542"/>
        <v>Sep-23</v>
      </c>
      <c r="G5637" s="12"/>
    </row>
    <row r="5638" spans="1:7">
      <c r="A5638" s="2">
        <f t="shared" si="538"/>
        <v>45175</v>
      </c>
      <c r="B5638" t="str">
        <f t="shared" si="537"/>
        <v>2023_09</v>
      </c>
      <c r="C5638" t="str">
        <f t="shared" si="539"/>
        <v>Sep</v>
      </c>
      <c r="D5638" t="str">
        <f t="shared" si="540"/>
        <v>2023_Sep</v>
      </c>
      <c r="E5638" s="12" t="str">
        <f t="shared" si="541"/>
        <v>06_Sep</v>
      </c>
      <c r="F5638" s="12" t="str">
        <f t="shared" si="542"/>
        <v>Sep-23</v>
      </c>
      <c r="G5638" s="12"/>
    </row>
    <row r="5639" spans="1:7">
      <c r="A5639" s="2">
        <f t="shared" si="538"/>
        <v>45176</v>
      </c>
      <c r="B5639" t="str">
        <f t="shared" si="537"/>
        <v>2023_09</v>
      </c>
      <c r="C5639" t="str">
        <f t="shared" si="539"/>
        <v>Sep</v>
      </c>
      <c r="D5639" t="str">
        <f t="shared" si="540"/>
        <v>2023_Sep</v>
      </c>
      <c r="E5639" s="12" t="str">
        <f t="shared" si="541"/>
        <v>07_Sep</v>
      </c>
      <c r="F5639" s="12" t="str">
        <f t="shared" si="542"/>
        <v>Sep-23</v>
      </c>
      <c r="G5639" s="12"/>
    </row>
    <row r="5640" spans="1:7">
      <c r="A5640" s="2">
        <f t="shared" si="538"/>
        <v>45177</v>
      </c>
      <c r="B5640" t="str">
        <f t="shared" si="537"/>
        <v>2023_09</v>
      </c>
      <c r="C5640" t="str">
        <f t="shared" si="539"/>
        <v>Sep</v>
      </c>
      <c r="D5640" t="str">
        <f t="shared" si="540"/>
        <v>2023_Sep</v>
      </c>
      <c r="E5640" s="12" t="str">
        <f t="shared" si="541"/>
        <v>08_Sep</v>
      </c>
      <c r="F5640" s="12" t="str">
        <f t="shared" si="542"/>
        <v>Sep-23</v>
      </c>
      <c r="G5640" s="12"/>
    </row>
    <row r="5641" spans="1:7">
      <c r="A5641" s="2">
        <f t="shared" si="538"/>
        <v>45178</v>
      </c>
      <c r="B5641" t="str">
        <f t="shared" si="537"/>
        <v>2023_09</v>
      </c>
      <c r="C5641" t="str">
        <f t="shared" si="539"/>
        <v>Sep</v>
      </c>
      <c r="D5641" t="str">
        <f t="shared" si="540"/>
        <v>2023_Sep</v>
      </c>
      <c r="E5641" s="12" t="str">
        <f t="shared" si="541"/>
        <v>09_Sep</v>
      </c>
      <c r="F5641" s="12" t="str">
        <f t="shared" si="542"/>
        <v>Sep-23</v>
      </c>
      <c r="G5641" s="12"/>
    </row>
    <row r="5642" spans="1:7">
      <c r="A5642" s="2">
        <f t="shared" si="538"/>
        <v>45179</v>
      </c>
      <c r="B5642" t="str">
        <f t="shared" si="537"/>
        <v>2023_09</v>
      </c>
      <c r="C5642" t="str">
        <f t="shared" si="539"/>
        <v>Sep</v>
      </c>
      <c r="D5642" t="str">
        <f t="shared" si="540"/>
        <v>2023_Sep</v>
      </c>
      <c r="E5642" s="12" t="str">
        <f t="shared" si="541"/>
        <v>10_Sep</v>
      </c>
      <c r="F5642" s="12" t="str">
        <f t="shared" si="542"/>
        <v>Sep-23</v>
      </c>
      <c r="G5642" s="12"/>
    </row>
    <row r="5643" spans="1:7">
      <c r="A5643" s="2">
        <f t="shared" si="538"/>
        <v>45180</v>
      </c>
      <c r="B5643" t="str">
        <f t="shared" ref="B5643:B5706" si="543">TEXT(YEAR(A5643),"0000")&amp;"_"&amp;TEXT(MONTH(A5643),"00")</f>
        <v>2023_09</v>
      </c>
      <c r="C5643" t="str">
        <f t="shared" si="539"/>
        <v>Sep</v>
      </c>
      <c r="D5643" t="str">
        <f t="shared" si="540"/>
        <v>2023_Sep</v>
      </c>
      <c r="E5643" s="12" t="str">
        <f t="shared" si="541"/>
        <v>11_Sep</v>
      </c>
      <c r="F5643" s="12" t="str">
        <f t="shared" si="542"/>
        <v>Sep-23</v>
      </c>
      <c r="G5643" s="12"/>
    </row>
    <row r="5644" spans="1:7">
      <c r="A5644" s="2">
        <f t="shared" ref="A5644:A5707" si="544">A5643+1</f>
        <v>45181</v>
      </c>
      <c r="B5644" t="str">
        <f t="shared" si="543"/>
        <v>2023_09</v>
      </c>
      <c r="C5644" t="str">
        <f t="shared" si="539"/>
        <v>Sep</v>
      </c>
      <c r="D5644" t="str">
        <f t="shared" si="540"/>
        <v>2023_Sep</v>
      </c>
      <c r="E5644" s="12" t="str">
        <f t="shared" si="541"/>
        <v>12_Sep</v>
      </c>
      <c r="F5644" s="12" t="str">
        <f t="shared" si="542"/>
        <v>Sep-23</v>
      </c>
      <c r="G5644" s="12"/>
    </row>
    <row r="5645" spans="1:7">
      <c r="A5645" s="2">
        <f t="shared" si="544"/>
        <v>45182</v>
      </c>
      <c r="B5645" t="str">
        <f t="shared" si="543"/>
        <v>2023_09</v>
      </c>
      <c r="C5645" t="str">
        <f t="shared" si="539"/>
        <v>Sep</v>
      </c>
      <c r="D5645" t="str">
        <f t="shared" si="540"/>
        <v>2023_Sep</v>
      </c>
      <c r="E5645" s="12" t="str">
        <f t="shared" si="541"/>
        <v>13_Sep</v>
      </c>
      <c r="F5645" s="12" t="str">
        <f t="shared" si="542"/>
        <v>Sep-23</v>
      </c>
      <c r="G5645" s="12"/>
    </row>
    <row r="5646" spans="1:7">
      <c r="A5646" s="2">
        <f t="shared" si="544"/>
        <v>45183</v>
      </c>
      <c r="B5646" t="str">
        <f t="shared" si="543"/>
        <v>2023_09</v>
      </c>
      <c r="C5646" t="str">
        <f t="shared" si="539"/>
        <v>Sep</v>
      </c>
      <c r="D5646" t="str">
        <f t="shared" si="540"/>
        <v>2023_Sep</v>
      </c>
      <c r="E5646" s="12" t="str">
        <f t="shared" si="541"/>
        <v>14_Sep</v>
      </c>
      <c r="F5646" s="12" t="str">
        <f t="shared" si="542"/>
        <v>Sep-23</v>
      </c>
      <c r="G5646" s="12"/>
    </row>
    <row r="5647" spans="1:7">
      <c r="A5647" s="2">
        <f t="shared" si="544"/>
        <v>45184</v>
      </c>
      <c r="B5647" t="str">
        <f t="shared" si="543"/>
        <v>2023_09</v>
      </c>
      <c r="C5647" t="str">
        <f t="shared" si="539"/>
        <v>Sep</v>
      </c>
      <c r="D5647" t="str">
        <f t="shared" si="540"/>
        <v>2023_Sep</v>
      </c>
      <c r="E5647" s="12" t="str">
        <f t="shared" si="541"/>
        <v>15_Sep</v>
      </c>
      <c r="F5647" s="12" t="str">
        <f t="shared" si="542"/>
        <v>Sep-23</v>
      </c>
      <c r="G5647" s="12"/>
    </row>
    <row r="5648" spans="1:7">
      <c r="A5648" s="2">
        <f t="shared" si="544"/>
        <v>45185</v>
      </c>
      <c r="B5648" t="str">
        <f t="shared" si="543"/>
        <v>2023_09</v>
      </c>
      <c r="C5648" t="str">
        <f t="shared" si="539"/>
        <v>Sep</v>
      </c>
      <c r="D5648" t="str">
        <f t="shared" si="540"/>
        <v>2023_Sep</v>
      </c>
      <c r="E5648" s="12" t="str">
        <f t="shared" si="541"/>
        <v>16_Sep</v>
      </c>
      <c r="F5648" s="12" t="str">
        <f t="shared" si="542"/>
        <v>Sep-23</v>
      </c>
      <c r="G5648" s="12"/>
    </row>
    <row r="5649" spans="1:7">
      <c r="A5649" s="2">
        <f t="shared" si="544"/>
        <v>45186</v>
      </c>
      <c r="B5649" t="str">
        <f t="shared" si="543"/>
        <v>2023_09</v>
      </c>
      <c r="C5649" t="str">
        <f t="shared" si="539"/>
        <v>Sep</v>
      </c>
      <c r="D5649" t="str">
        <f t="shared" si="540"/>
        <v>2023_Sep</v>
      </c>
      <c r="E5649" s="12" t="str">
        <f t="shared" si="541"/>
        <v>17_Sep</v>
      </c>
      <c r="F5649" s="12" t="str">
        <f t="shared" si="542"/>
        <v>Sep-23</v>
      </c>
      <c r="G5649" s="12"/>
    </row>
    <row r="5650" spans="1:7">
      <c r="A5650" s="2">
        <f t="shared" si="544"/>
        <v>45187</v>
      </c>
      <c r="B5650" t="str">
        <f t="shared" si="543"/>
        <v>2023_09</v>
      </c>
      <c r="C5650" t="str">
        <f t="shared" si="539"/>
        <v>Sep</v>
      </c>
      <c r="D5650" t="str">
        <f t="shared" si="540"/>
        <v>2023_Sep</v>
      </c>
      <c r="E5650" s="12" t="str">
        <f t="shared" si="541"/>
        <v>18_Sep</v>
      </c>
      <c r="F5650" s="12" t="str">
        <f t="shared" si="542"/>
        <v>Sep-23</v>
      </c>
      <c r="G5650" s="12"/>
    </row>
    <row r="5651" spans="1:7">
      <c r="A5651" s="2">
        <f t="shared" si="544"/>
        <v>45188</v>
      </c>
      <c r="B5651" t="str">
        <f t="shared" si="543"/>
        <v>2023_09</v>
      </c>
      <c r="C5651" t="str">
        <f t="shared" si="539"/>
        <v>Sep</v>
      </c>
      <c r="D5651" t="str">
        <f t="shared" si="540"/>
        <v>2023_Sep</v>
      </c>
      <c r="E5651" s="12" t="str">
        <f t="shared" si="541"/>
        <v>19_Sep</v>
      </c>
      <c r="F5651" s="12" t="str">
        <f t="shared" si="542"/>
        <v>Sep-23</v>
      </c>
      <c r="G5651" s="12"/>
    </row>
    <row r="5652" spans="1:7">
      <c r="A5652" s="2">
        <f t="shared" si="544"/>
        <v>45189</v>
      </c>
      <c r="B5652" t="str">
        <f t="shared" si="543"/>
        <v>2023_09</v>
      </c>
      <c r="C5652" t="str">
        <f t="shared" si="539"/>
        <v>Sep</v>
      </c>
      <c r="D5652" t="str">
        <f t="shared" si="540"/>
        <v>2023_Sep</v>
      </c>
      <c r="E5652" s="12" t="str">
        <f t="shared" si="541"/>
        <v>20_Sep</v>
      </c>
      <c r="F5652" s="12" t="str">
        <f t="shared" si="542"/>
        <v>Sep-23</v>
      </c>
      <c r="G5652" s="12"/>
    </row>
    <row r="5653" spans="1:7">
      <c r="A5653" s="2">
        <f t="shared" si="544"/>
        <v>45190</v>
      </c>
      <c r="B5653" t="str">
        <f t="shared" si="543"/>
        <v>2023_09</v>
      </c>
      <c r="C5653" t="str">
        <f t="shared" si="539"/>
        <v>Sep</v>
      </c>
      <c r="D5653" t="str">
        <f t="shared" si="540"/>
        <v>2023_Sep</v>
      </c>
      <c r="E5653" s="12" t="str">
        <f t="shared" si="541"/>
        <v>21_Sep</v>
      </c>
      <c r="F5653" s="12" t="str">
        <f t="shared" si="542"/>
        <v>Sep-23</v>
      </c>
      <c r="G5653" s="12"/>
    </row>
    <row r="5654" spans="1:7">
      <c r="A5654" s="2">
        <f t="shared" si="544"/>
        <v>45191</v>
      </c>
      <c r="B5654" t="str">
        <f t="shared" si="543"/>
        <v>2023_09</v>
      </c>
      <c r="C5654" t="str">
        <f t="shared" si="539"/>
        <v>Sep</v>
      </c>
      <c r="D5654" t="str">
        <f t="shared" si="540"/>
        <v>2023_Sep</v>
      </c>
      <c r="E5654" s="12" t="str">
        <f t="shared" si="541"/>
        <v>22_Sep</v>
      </c>
      <c r="F5654" s="12" t="str">
        <f t="shared" si="542"/>
        <v>Sep-23</v>
      </c>
      <c r="G5654" s="12"/>
    </row>
    <row r="5655" spans="1:7">
      <c r="A5655" s="2">
        <f t="shared" si="544"/>
        <v>45192</v>
      </c>
      <c r="B5655" t="str">
        <f t="shared" si="543"/>
        <v>2023_09</v>
      </c>
      <c r="C5655" t="str">
        <f t="shared" si="539"/>
        <v>Sep</v>
      </c>
      <c r="D5655" t="str">
        <f t="shared" si="540"/>
        <v>2023_Sep</v>
      </c>
      <c r="E5655" s="12" t="str">
        <f t="shared" si="541"/>
        <v>23_Sep</v>
      </c>
      <c r="F5655" s="12" t="str">
        <f t="shared" si="542"/>
        <v>Sep-23</v>
      </c>
      <c r="G5655" s="12"/>
    </row>
    <row r="5656" spans="1:7">
      <c r="A5656" s="2">
        <f t="shared" si="544"/>
        <v>45193</v>
      </c>
      <c r="B5656" t="str">
        <f t="shared" si="543"/>
        <v>2023_09</v>
      </c>
      <c r="C5656" t="str">
        <f t="shared" si="539"/>
        <v>Sep</v>
      </c>
      <c r="D5656" t="str">
        <f t="shared" si="540"/>
        <v>2023_Sep</v>
      </c>
      <c r="E5656" s="12" t="str">
        <f t="shared" si="541"/>
        <v>24_Sep</v>
      </c>
      <c r="F5656" s="12" t="str">
        <f t="shared" si="542"/>
        <v>Sep-23</v>
      </c>
      <c r="G5656" s="12"/>
    </row>
    <row r="5657" spans="1:7">
      <c r="A5657" s="2">
        <f t="shared" si="544"/>
        <v>45194</v>
      </c>
      <c r="B5657" t="str">
        <f t="shared" si="543"/>
        <v>2023_09</v>
      </c>
      <c r="C5657" t="str">
        <f t="shared" si="539"/>
        <v>Sep</v>
      </c>
      <c r="D5657" t="str">
        <f t="shared" si="540"/>
        <v>2023_Sep</v>
      </c>
      <c r="E5657" s="12" t="str">
        <f t="shared" si="541"/>
        <v>25_Sep</v>
      </c>
      <c r="F5657" s="12" t="str">
        <f t="shared" si="542"/>
        <v>Sep-23</v>
      </c>
      <c r="G5657" s="12"/>
    </row>
    <row r="5658" spans="1:7">
      <c r="A5658" s="2">
        <f t="shared" si="544"/>
        <v>45195</v>
      </c>
      <c r="B5658" t="str">
        <f t="shared" si="543"/>
        <v>2023_09</v>
      </c>
      <c r="C5658" t="str">
        <f t="shared" si="539"/>
        <v>Sep</v>
      </c>
      <c r="D5658" t="str">
        <f t="shared" si="540"/>
        <v>2023_Sep</v>
      </c>
      <c r="E5658" s="12" t="str">
        <f t="shared" si="541"/>
        <v>26_Sep</v>
      </c>
      <c r="F5658" s="12" t="str">
        <f t="shared" si="542"/>
        <v>Sep-23</v>
      </c>
      <c r="G5658" s="12"/>
    </row>
    <row r="5659" spans="1:7">
      <c r="A5659" s="2">
        <f t="shared" si="544"/>
        <v>45196</v>
      </c>
      <c r="B5659" t="str">
        <f t="shared" si="543"/>
        <v>2023_09</v>
      </c>
      <c r="C5659" t="str">
        <f t="shared" si="539"/>
        <v>Sep</v>
      </c>
      <c r="D5659" t="str">
        <f t="shared" si="540"/>
        <v>2023_Sep</v>
      </c>
      <c r="E5659" s="12" t="str">
        <f t="shared" si="541"/>
        <v>27_Sep</v>
      </c>
      <c r="F5659" s="12" t="str">
        <f t="shared" si="542"/>
        <v>Sep-23</v>
      </c>
      <c r="G5659" s="12"/>
    </row>
    <row r="5660" spans="1:7">
      <c r="A5660" s="2">
        <f t="shared" si="544"/>
        <v>45197</v>
      </c>
      <c r="B5660" t="str">
        <f t="shared" si="543"/>
        <v>2023_09</v>
      </c>
      <c r="C5660" t="str">
        <f t="shared" si="539"/>
        <v>Sep</v>
      </c>
      <c r="D5660" t="str">
        <f t="shared" si="540"/>
        <v>2023_Sep</v>
      </c>
      <c r="E5660" s="12" t="str">
        <f t="shared" si="541"/>
        <v>28_Sep</v>
      </c>
      <c r="F5660" s="12" t="str">
        <f t="shared" si="542"/>
        <v>Sep-23</v>
      </c>
      <c r="G5660" s="12"/>
    </row>
    <row r="5661" spans="1:7">
      <c r="A5661" s="2">
        <f t="shared" si="544"/>
        <v>45198</v>
      </c>
      <c r="B5661" t="str">
        <f t="shared" si="543"/>
        <v>2023_09</v>
      </c>
      <c r="C5661" t="str">
        <f t="shared" si="539"/>
        <v>Sep</v>
      </c>
      <c r="D5661" t="str">
        <f t="shared" si="540"/>
        <v>2023_Sep</v>
      </c>
      <c r="E5661" s="12" t="str">
        <f t="shared" si="541"/>
        <v>29_Sep</v>
      </c>
      <c r="F5661" s="12" t="str">
        <f t="shared" si="542"/>
        <v>Sep-23</v>
      </c>
      <c r="G5661" s="12"/>
    </row>
    <row r="5662" spans="1:7">
      <c r="A5662" s="2">
        <f t="shared" si="544"/>
        <v>45199</v>
      </c>
      <c r="B5662" t="str">
        <f t="shared" si="543"/>
        <v>2023_09</v>
      </c>
      <c r="C5662" t="str">
        <f t="shared" si="539"/>
        <v>Sep</v>
      </c>
      <c r="D5662" t="str">
        <f t="shared" si="540"/>
        <v>2023_Sep</v>
      </c>
      <c r="E5662" s="12" t="str">
        <f t="shared" si="541"/>
        <v>30_Sep</v>
      </c>
      <c r="F5662" s="12" t="str">
        <f t="shared" si="542"/>
        <v>Sep-23</v>
      </c>
      <c r="G5662" s="12"/>
    </row>
    <row r="5663" spans="1:7">
      <c r="A5663" s="2">
        <f t="shared" si="544"/>
        <v>45200</v>
      </c>
      <c r="B5663" t="str">
        <f t="shared" si="543"/>
        <v>2023_10</v>
      </c>
      <c r="C5663" t="str">
        <f t="shared" si="539"/>
        <v>Oct</v>
      </c>
      <c r="D5663" t="str">
        <f t="shared" si="540"/>
        <v>2023_Oct</v>
      </c>
      <c r="E5663" s="12" t="str">
        <f t="shared" si="541"/>
        <v>01_Oct</v>
      </c>
      <c r="F5663" s="12" t="str">
        <f t="shared" si="542"/>
        <v>Oct-23</v>
      </c>
      <c r="G5663" s="12"/>
    </row>
    <row r="5664" spans="1:7">
      <c r="A5664" s="2">
        <f t="shared" si="544"/>
        <v>45201</v>
      </c>
      <c r="B5664" t="str">
        <f t="shared" si="543"/>
        <v>2023_10</v>
      </c>
      <c r="C5664" t="str">
        <f t="shared" si="539"/>
        <v>Oct</v>
      </c>
      <c r="D5664" t="str">
        <f t="shared" si="540"/>
        <v>2023_Oct</v>
      </c>
      <c r="E5664" s="12" t="str">
        <f t="shared" si="541"/>
        <v>02_Oct</v>
      </c>
      <c r="F5664" s="12" t="str">
        <f t="shared" si="542"/>
        <v>Oct-23</v>
      </c>
      <c r="G5664" s="12"/>
    </row>
    <row r="5665" spans="1:7">
      <c r="A5665" s="2">
        <f t="shared" si="544"/>
        <v>45202</v>
      </c>
      <c r="B5665" t="str">
        <f t="shared" si="543"/>
        <v>2023_10</v>
      </c>
      <c r="C5665" t="str">
        <f t="shared" si="539"/>
        <v>Oct</v>
      </c>
      <c r="D5665" t="str">
        <f t="shared" si="540"/>
        <v>2023_Oct</v>
      </c>
      <c r="E5665" s="12" t="str">
        <f t="shared" si="541"/>
        <v>03_Oct</v>
      </c>
      <c r="F5665" s="12" t="str">
        <f t="shared" si="542"/>
        <v>Oct-23</v>
      </c>
      <c r="G5665" s="12"/>
    </row>
    <row r="5666" spans="1:7">
      <c r="A5666" s="2">
        <f t="shared" si="544"/>
        <v>45203</v>
      </c>
      <c r="B5666" t="str">
        <f t="shared" si="543"/>
        <v>2023_10</v>
      </c>
      <c r="C5666" t="str">
        <f t="shared" si="539"/>
        <v>Oct</v>
      </c>
      <c r="D5666" t="str">
        <f t="shared" si="540"/>
        <v>2023_Oct</v>
      </c>
      <c r="E5666" s="12" t="str">
        <f t="shared" si="541"/>
        <v>04_Oct</v>
      </c>
      <c r="F5666" s="12" t="str">
        <f t="shared" si="542"/>
        <v>Oct-23</v>
      </c>
      <c r="G5666" s="12"/>
    </row>
    <row r="5667" spans="1:7">
      <c r="A5667" s="2">
        <f t="shared" si="544"/>
        <v>45204</v>
      </c>
      <c r="B5667" t="str">
        <f t="shared" si="543"/>
        <v>2023_10</v>
      </c>
      <c r="C5667" t="str">
        <f t="shared" si="539"/>
        <v>Oct</v>
      </c>
      <c r="D5667" t="str">
        <f t="shared" si="540"/>
        <v>2023_Oct</v>
      </c>
      <c r="E5667" s="12" t="str">
        <f t="shared" si="541"/>
        <v>05_Oct</v>
      </c>
      <c r="F5667" s="12" t="str">
        <f t="shared" si="542"/>
        <v>Oct-23</v>
      </c>
      <c r="G5667" s="12"/>
    </row>
    <row r="5668" spans="1:7">
      <c r="A5668" s="2">
        <f t="shared" si="544"/>
        <v>45205</v>
      </c>
      <c r="B5668" t="str">
        <f t="shared" si="543"/>
        <v>2023_10</v>
      </c>
      <c r="C5668" t="str">
        <f t="shared" si="539"/>
        <v>Oct</v>
      </c>
      <c r="D5668" t="str">
        <f t="shared" si="540"/>
        <v>2023_Oct</v>
      </c>
      <c r="E5668" s="12" t="str">
        <f t="shared" si="541"/>
        <v>06_Oct</v>
      </c>
      <c r="F5668" s="12" t="str">
        <f t="shared" si="542"/>
        <v>Oct-23</v>
      </c>
      <c r="G5668" s="12"/>
    </row>
    <row r="5669" spans="1:7">
      <c r="A5669" s="2">
        <f t="shared" si="544"/>
        <v>45206</v>
      </c>
      <c r="B5669" t="str">
        <f t="shared" si="543"/>
        <v>2023_10</v>
      </c>
      <c r="C5669" t="str">
        <f t="shared" si="539"/>
        <v>Oct</v>
      </c>
      <c r="D5669" t="str">
        <f t="shared" si="540"/>
        <v>2023_Oct</v>
      </c>
      <c r="E5669" s="12" t="str">
        <f t="shared" si="541"/>
        <v>07_Oct</v>
      </c>
      <c r="F5669" s="12" t="str">
        <f t="shared" si="542"/>
        <v>Oct-23</v>
      </c>
      <c r="G5669" s="12"/>
    </row>
    <row r="5670" spans="1:7">
      <c r="A5670" s="2">
        <f t="shared" si="544"/>
        <v>45207</v>
      </c>
      <c r="B5670" t="str">
        <f t="shared" si="543"/>
        <v>2023_10</v>
      </c>
      <c r="C5670" t="str">
        <f t="shared" si="539"/>
        <v>Oct</v>
      </c>
      <c r="D5670" t="str">
        <f t="shared" si="540"/>
        <v>2023_Oct</v>
      </c>
      <c r="E5670" s="12" t="str">
        <f t="shared" si="541"/>
        <v>08_Oct</v>
      </c>
      <c r="F5670" s="12" t="str">
        <f t="shared" si="542"/>
        <v>Oct-23</v>
      </c>
      <c r="G5670" s="12"/>
    </row>
    <row r="5671" spans="1:7">
      <c r="A5671" s="2">
        <f t="shared" si="544"/>
        <v>45208</v>
      </c>
      <c r="B5671" t="str">
        <f t="shared" si="543"/>
        <v>2023_10</v>
      </c>
      <c r="C5671" t="str">
        <f t="shared" si="539"/>
        <v>Oct</v>
      </c>
      <c r="D5671" t="str">
        <f t="shared" si="540"/>
        <v>2023_Oct</v>
      </c>
      <c r="E5671" s="12" t="str">
        <f t="shared" si="541"/>
        <v>09_Oct</v>
      </c>
      <c r="F5671" s="12" t="str">
        <f t="shared" si="542"/>
        <v>Oct-23</v>
      </c>
      <c r="G5671" s="12"/>
    </row>
    <row r="5672" spans="1:7">
      <c r="A5672" s="2">
        <f t="shared" si="544"/>
        <v>45209</v>
      </c>
      <c r="B5672" t="str">
        <f t="shared" si="543"/>
        <v>2023_10</v>
      </c>
      <c r="C5672" t="str">
        <f t="shared" si="539"/>
        <v>Oct</v>
      </c>
      <c r="D5672" t="str">
        <f t="shared" si="540"/>
        <v>2023_Oct</v>
      </c>
      <c r="E5672" s="12" t="str">
        <f t="shared" si="541"/>
        <v>10_Oct</v>
      </c>
      <c r="F5672" s="12" t="str">
        <f t="shared" si="542"/>
        <v>Oct-23</v>
      </c>
      <c r="G5672" s="12"/>
    </row>
    <row r="5673" spans="1:7">
      <c r="A5673" s="2">
        <f t="shared" si="544"/>
        <v>45210</v>
      </c>
      <c r="B5673" t="str">
        <f t="shared" si="543"/>
        <v>2023_10</v>
      </c>
      <c r="C5673" t="str">
        <f t="shared" si="539"/>
        <v>Oct</v>
      </c>
      <c r="D5673" t="str">
        <f t="shared" si="540"/>
        <v>2023_Oct</v>
      </c>
      <c r="E5673" s="12" t="str">
        <f t="shared" si="541"/>
        <v>11_Oct</v>
      </c>
      <c r="F5673" s="12" t="str">
        <f t="shared" si="542"/>
        <v>Oct-23</v>
      </c>
      <c r="G5673" s="12"/>
    </row>
    <row r="5674" spans="1:7">
      <c r="A5674" s="2">
        <f t="shared" si="544"/>
        <v>45211</v>
      </c>
      <c r="B5674" t="str">
        <f t="shared" si="543"/>
        <v>2023_10</v>
      </c>
      <c r="C5674" t="str">
        <f t="shared" si="539"/>
        <v>Oct</v>
      </c>
      <c r="D5674" t="str">
        <f t="shared" si="540"/>
        <v>2023_Oct</v>
      </c>
      <c r="E5674" s="12" t="str">
        <f t="shared" si="541"/>
        <v>12_Oct</v>
      </c>
      <c r="F5674" s="12" t="str">
        <f t="shared" si="542"/>
        <v>Oct-23</v>
      </c>
      <c r="G5674" s="12"/>
    </row>
    <row r="5675" spans="1:7">
      <c r="A5675" s="2">
        <f t="shared" si="544"/>
        <v>45212</v>
      </c>
      <c r="B5675" t="str">
        <f t="shared" si="543"/>
        <v>2023_10</v>
      </c>
      <c r="C5675" t="str">
        <f t="shared" si="539"/>
        <v>Oct</v>
      </c>
      <c r="D5675" t="str">
        <f t="shared" si="540"/>
        <v>2023_Oct</v>
      </c>
      <c r="E5675" s="12" t="str">
        <f t="shared" si="541"/>
        <v>13_Oct</v>
      </c>
      <c r="F5675" s="12" t="str">
        <f t="shared" si="542"/>
        <v>Oct-23</v>
      </c>
      <c r="G5675" s="12"/>
    </row>
    <row r="5676" spans="1:7">
      <c r="A5676" s="2">
        <f t="shared" si="544"/>
        <v>45213</v>
      </c>
      <c r="B5676" t="str">
        <f t="shared" si="543"/>
        <v>2023_10</v>
      </c>
      <c r="C5676" t="str">
        <f t="shared" si="539"/>
        <v>Oct</v>
      </c>
      <c r="D5676" t="str">
        <f t="shared" si="540"/>
        <v>2023_Oct</v>
      </c>
      <c r="E5676" s="12" t="str">
        <f t="shared" si="541"/>
        <v>14_Oct</v>
      </c>
      <c r="F5676" s="12" t="str">
        <f t="shared" si="542"/>
        <v>Oct-23</v>
      </c>
      <c r="G5676" s="12"/>
    </row>
    <row r="5677" spans="1:7">
      <c r="A5677" s="2">
        <f t="shared" si="544"/>
        <v>45214</v>
      </c>
      <c r="B5677" t="str">
        <f t="shared" si="543"/>
        <v>2023_10</v>
      </c>
      <c r="C5677" t="str">
        <f t="shared" si="539"/>
        <v>Oct</v>
      </c>
      <c r="D5677" t="str">
        <f t="shared" si="540"/>
        <v>2023_Oct</v>
      </c>
      <c r="E5677" s="12" t="str">
        <f t="shared" si="541"/>
        <v>15_Oct</v>
      </c>
      <c r="F5677" s="12" t="str">
        <f t="shared" si="542"/>
        <v>Oct-23</v>
      </c>
      <c r="G5677" s="12"/>
    </row>
    <row r="5678" spans="1:7">
      <c r="A5678" s="2">
        <f t="shared" si="544"/>
        <v>45215</v>
      </c>
      <c r="B5678" t="str">
        <f t="shared" si="543"/>
        <v>2023_10</v>
      </c>
      <c r="C5678" t="str">
        <f t="shared" si="539"/>
        <v>Oct</v>
      </c>
      <c r="D5678" t="str">
        <f t="shared" si="540"/>
        <v>2023_Oct</v>
      </c>
      <c r="E5678" s="12" t="str">
        <f t="shared" si="541"/>
        <v>16_Oct</v>
      </c>
      <c r="F5678" s="12" t="str">
        <f t="shared" si="542"/>
        <v>Oct-23</v>
      </c>
      <c r="G5678" s="12"/>
    </row>
    <row r="5679" spans="1:7">
      <c r="A5679" s="2">
        <f t="shared" si="544"/>
        <v>45216</v>
      </c>
      <c r="B5679" t="str">
        <f t="shared" si="543"/>
        <v>2023_10</v>
      </c>
      <c r="C5679" t="str">
        <f t="shared" si="539"/>
        <v>Oct</v>
      </c>
      <c r="D5679" t="str">
        <f t="shared" si="540"/>
        <v>2023_Oct</v>
      </c>
      <c r="E5679" s="12" t="str">
        <f t="shared" si="541"/>
        <v>17_Oct</v>
      </c>
      <c r="F5679" s="12" t="str">
        <f t="shared" si="542"/>
        <v>Oct-23</v>
      </c>
      <c r="G5679" s="12"/>
    </row>
    <row r="5680" spans="1:7">
      <c r="A5680" s="2">
        <f t="shared" si="544"/>
        <v>45217</v>
      </c>
      <c r="B5680" t="str">
        <f t="shared" si="543"/>
        <v>2023_10</v>
      </c>
      <c r="C5680" t="str">
        <f t="shared" si="539"/>
        <v>Oct</v>
      </c>
      <c r="D5680" t="str">
        <f t="shared" si="540"/>
        <v>2023_Oct</v>
      </c>
      <c r="E5680" s="12" t="str">
        <f t="shared" si="541"/>
        <v>18_Oct</v>
      </c>
      <c r="F5680" s="12" t="str">
        <f t="shared" si="542"/>
        <v>Oct-23</v>
      </c>
      <c r="G5680" s="12"/>
    </row>
    <row r="5681" spans="1:7">
      <c r="A5681" s="2">
        <f t="shared" si="544"/>
        <v>45218</v>
      </c>
      <c r="B5681" t="str">
        <f t="shared" si="543"/>
        <v>2023_10</v>
      </c>
      <c r="C5681" t="str">
        <f t="shared" si="539"/>
        <v>Oct</v>
      </c>
      <c r="D5681" t="str">
        <f t="shared" si="540"/>
        <v>2023_Oct</v>
      </c>
      <c r="E5681" s="12" t="str">
        <f t="shared" si="541"/>
        <v>19_Oct</v>
      </c>
      <c r="F5681" s="12" t="str">
        <f t="shared" si="542"/>
        <v>Oct-23</v>
      </c>
      <c r="G5681" s="12"/>
    </row>
    <row r="5682" spans="1:7">
      <c r="A5682" s="2">
        <f t="shared" si="544"/>
        <v>45219</v>
      </c>
      <c r="B5682" t="str">
        <f t="shared" si="543"/>
        <v>2023_10</v>
      </c>
      <c r="C5682" t="str">
        <f t="shared" si="539"/>
        <v>Oct</v>
      </c>
      <c r="D5682" t="str">
        <f t="shared" si="540"/>
        <v>2023_Oct</v>
      </c>
      <c r="E5682" s="12" t="str">
        <f t="shared" si="541"/>
        <v>20_Oct</v>
      </c>
      <c r="F5682" s="12" t="str">
        <f t="shared" si="542"/>
        <v>Oct-23</v>
      </c>
      <c r="G5682" s="12"/>
    </row>
    <row r="5683" spans="1:7">
      <c r="A5683" s="2">
        <f t="shared" si="544"/>
        <v>45220</v>
      </c>
      <c r="B5683" t="str">
        <f t="shared" si="543"/>
        <v>2023_10</v>
      </c>
      <c r="C5683" t="str">
        <f t="shared" si="539"/>
        <v>Oct</v>
      </c>
      <c r="D5683" t="str">
        <f t="shared" si="540"/>
        <v>2023_Oct</v>
      </c>
      <c r="E5683" s="12" t="str">
        <f t="shared" si="541"/>
        <v>21_Oct</v>
      </c>
      <c r="F5683" s="12" t="str">
        <f t="shared" si="542"/>
        <v>Oct-23</v>
      </c>
      <c r="G5683" s="12"/>
    </row>
    <row r="5684" spans="1:7">
      <c r="A5684" s="2">
        <f t="shared" si="544"/>
        <v>45221</v>
      </c>
      <c r="B5684" t="str">
        <f t="shared" si="543"/>
        <v>2023_10</v>
      </c>
      <c r="C5684" t="str">
        <f t="shared" si="539"/>
        <v>Oct</v>
      </c>
      <c r="D5684" t="str">
        <f t="shared" si="540"/>
        <v>2023_Oct</v>
      </c>
      <c r="E5684" s="12" t="str">
        <f t="shared" si="541"/>
        <v>22_Oct</v>
      </c>
      <c r="F5684" s="12" t="str">
        <f t="shared" si="542"/>
        <v>Oct-23</v>
      </c>
      <c r="G5684" s="12"/>
    </row>
    <row r="5685" spans="1:7">
      <c r="A5685" s="2">
        <f t="shared" si="544"/>
        <v>45222</v>
      </c>
      <c r="B5685" t="str">
        <f t="shared" si="543"/>
        <v>2023_10</v>
      </c>
      <c r="C5685" t="str">
        <f t="shared" si="539"/>
        <v>Oct</v>
      </c>
      <c r="D5685" t="str">
        <f t="shared" si="540"/>
        <v>2023_Oct</v>
      </c>
      <c r="E5685" s="12" t="str">
        <f t="shared" si="541"/>
        <v>23_Oct</v>
      </c>
      <c r="F5685" s="12" t="str">
        <f t="shared" si="542"/>
        <v>Oct-23</v>
      </c>
      <c r="G5685" s="12"/>
    </row>
    <row r="5686" spans="1:7">
      <c r="A5686" s="2">
        <f t="shared" si="544"/>
        <v>45223</v>
      </c>
      <c r="B5686" t="str">
        <f t="shared" si="543"/>
        <v>2023_10</v>
      </c>
      <c r="C5686" t="str">
        <f t="shared" si="539"/>
        <v>Oct</v>
      </c>
      <c r="D5686" t="str">
        <f t="shared" si="540"/>
        <v>2023_Oct</v>
      </c>
      <c r="E5686" s="12" t="str">
        <f t="shared" si="541"/>
        <v>24_Oct</v>
      </c>
      <c r="F5686" s="12" t="str">
        <f t="shared" si="542"/>
        <v>Oct-23</v>
      </c>
      <c r="G5686" s="12"/>
    </row>
    <row r="5687" spans="1:7">
      <c r="A5687" s="2">
        <f t="shared" si="544"/>
        <v>45224</v>
      </c>
      <c r="B5687" t="str">
        <f t="shared" si="543"/>
        <v>2023_10</v>
      </c>
      <c r="C5687" t="str">
        <f t="shared" si="539"/>
        <v>Oct</v>
      </c>
      <c r="D5687" t="str">
        <f t="shared" si="540"/>
        <v>2023_Oct</v>
      </c>
      <c r="E5687" s="12" t="str">
        <f t="shared" si="541"/>
        <v>25_Oct</v>
      </c>
      <c r="F5687" s="12" t="str">
        <f t="shared" si="542"/>
        <v>Oct-23</v>
      </c>
      <c r="G5687" s="12"/>
    </row>
    <row r="5688" spans="1:7">
      <c r="A5688" s="2">
        <f t="shared" si="544"/>
        <v>45225</v>
      </c>
      <c r="B5688" t="str">
        <f t="shared" si="543"/>
        <v>2023_10</v>
      </c>
      <c r="C5688" t="str">
        <f t="shared" si="539"/>
        <v>Oct</v>
      </c>
      <c r="D5688" t="str">
        <f t="shared" si="540"/>
        <v>2023_Oct</v>
      </c>
      <c r="E5688" s="12" t="str">
        <f t="shared" si="541"/>
        <v>26_Oct</v>
      </c>
      <c r="F5688" s="12" t="str">
        <f t="shared" si="542"/>
        <v>Oct-23</v>
      </c>
      <c r="G5688" s="12"/>
    </row>
    <row r="5689" spans="1:7">
      <c r="A5689" s="2">
        <f t="shared" si="544"/>
        <v>45226</v>
      </c>
      <c r="B5689" t="str">
        <f t="shared" si="543"/>
        <v>2023_10</v>
      </c>
      <c r="C5689" t="str">
        <f t="shared" si="539"/>
        <v>Oct</v>
      </c>
      <c r="D5689" t="str">
        <f t="shared" si="540"/>
        <v>2023_Oct</v>
      </c>
      <c r="E5689" s="12" t="str">
        <f t="shared" si="541"/>
        <v>27_Oct</v>
      </c>
      <c r="F5689" s="12" t="str">
        <f t="shared" si="542"/>
        <v>Oct-23</v>
      </c>
      <c r="G5689" s="12"/>
    </row>
    <row r="5690" spans="1:7">
      <c r="A5690" s="2">
        <f t="shared" si="544"/>
        <v>45227</v>
      </c>
      <c r="B5690" t="str">
        <f t="shared" si="543"/>
        <v>2023_10</v>
      </c>
      <c r="C5690" t="str">
        <f t="shared" si="539"/>
        <v>Oct</v>
      </c>
      <c r="D5690" t="str">
        <f t="shared" si="540"/>
        <v>2023_Oct</v>
      </c>
      <c r="E5690" s="12" t="str">
        <f t="shared" si="541"/>
        <v>28_Oct</v>
      </c>
      <c r="F5690" s="12" t="str">
        <f t="shared" si="542"/>
        <v>Oct-23</v>
      </c>
      <c r="G5690" s="12"/>
    </row>
    <row r="5691" spans="1:7">
      <c r="A5691" s="2">
        <f t="shared" si="544"/>
        <v>45228</v>
      </c>
      <c r="B5691" t="str">
        <f t="shared" si="543"/>
        <v>2023_10</v>
      </c>
      <c r="C5691" t="str">
        <f t="shared" si="539"/>
        <v>Oct</v>
      </c>
      <c r="D5691" t="str">
        <f t="shared" si="540"/>
        <v>2023_Oct</v>
      </c>
      <c r="E5691" s="12" t="str">
        <f t="shared" si="541"/>
        <v>29_Oct</v>
      </c>
      <c r="F5691" s="12" t="str">
        <f t="shared" si="542"/>
        <v>Oct-23</v>
      </c>
      <c r="G5691" s="12"/>
    </row>
    <row r="5692" spans="1:7">
      <c r="A5692" s="2">
        <f t="shared" si="544"/>
        <v>45229</v>
      </c>
      <c r="B5692" t="str">
        <f t="shared" si="543"/>
        <v>2023_10</v>
      </c>
      <c r="C5692" t="str">
        <f t="shared" si="539"/>
        <v>Oct</v>
      </c>
      <c r="D5692" t="str">
        <f t="shared" si="540"/>
        <v>2023_Oct</v>
      </c>
      <c r="E5692" s="12" t="str">
        <f t="shared" si="541"/>
        <v>30_Oct</v>
      </c>
      <c r="F5692" s="12" t="str">
        <f t="shared" si="542"/>
        <v>Oct-23</v>
      </c>
      <c r="G5692" s="12"/>
    </row>
    <row r="5693" spans="1:7">
      <c r="A5693" s="2">
        <f t="shared" si="544"/>
        <v>45230</v>
      </c>
      <c r="B5693" t="str">
        <f t="shared" si="543"/>
        <v>2023_10</v>
      </c>
      <c r="C5693" t="str">
        <f t="shared" si="539"/>
        <v>Oct</v>
      </c>
      <c r="D5693" t="str">
        <f t="shared" si="540"/>
        <v>2023_Oct</v>
      </c>
      <c r="E5693" s="12" t="str">
        <f t="shared" si="541"/>
        <v>31_Oct</v>
      </c>
      <c r="F5693" s="12" t="str">
        <f t="shared" si="542"/>
        <v>Oct-23</v>
      </c>
      <c r="G5693" s="12"/>
    </row>
    <row r="5694" spans="1:7">
      <c r="A5694" s="2">
        <f t="shared" si="544"/>
        <v>45231</v>
      </c>
      <c r="B5694" t="str">
        <f t="shared" si="543"/>
        <v>2023_11</v>
      </c>
      <c r="C5694" t="str">
        <f t="shared" si="539"/>
        <v>Nov</v>
      </c>
      <c r="D5694" t="str">
        <f t="shared" si="540"/>
        <v>2023_Nov</v>
      </c>
      <c r="E5694" s="12" t="str">
        <f t="shared" si="541"/>
        <v>01_Nov</v>
      </c>
      <c r="F5694" s="12" t="str">
        <f t="shared" si="542"/>
        <v>Nov-23</v>
      </c>
      <c r="G5694" s="12"/>
    </row>
    <row r="5695" spans="1:7">
      <c r="A5695" s="2">
        <f t="shared" si="544"/>
        <v>45232</v>
      </c>
      <c r="B5695" t="str">
        <f t="shared" si="543"/>
        <v>2023_11</v>
      </c>
      <c r="C5695" t="str">
        <f t="shared" si="539"/>
        <v>Nov</v>
      </c>
      <c r="D5695" t="str">
        <f t="shared" si="540"/>
        <v>2023_Nov</v>
      </c>
      <c r="E5695" s="12" t="str">
        <f t="shared" si="541"/>
        <v>02_Nov</v>
      </c>
      <c r="F5695" s="12" t="str">
        <f t="shared" si="542"/>
        <v>Nov-23</v>
      </c>
      <c r="G5695" s="12"/>
    </row>
    <row r="5696" spans="1:7">
      <c r="A5696" s="2">
        <f t="shared" si="544"/>
        <v>45233</v>
      </c>
      <c r="B5696" t="str">
        <f t="shared" si="543"/>
        <v>2023_11</v>
      </c>
      <c r="C5696" t="str">
        <f t="shared" si="539"/>
        <v>Nov</v>
      </c>
      <c r="D5696" t="str">
        <f t="shared" si="540"/>
        <v>2023_Nov</v>
      </c>
      <c r="E5696" s="12" t="str">
        <f t="shared" si="541"/>
        <v>03_Nov</v>
      </c>
      <c r="F5696" s="12" t="str">
        <f t="shared" si="542"/>
        <v>Nov-23</v>
      </c>
      <c r="G5696" s="12"/>
    </row>
    <row r="5697" spans="1:7">
      <c r="A5697" s="2">
        <f t="shared" si="544"/>
        <v>45234</v>
      </c>
      <c r="B5697" t="str">
        <f t="shared" si="543"/>
        <v>2023_11</v>
      </c>
      <c r="C5697" t="str">
        <f t="shared" si="539"/>
        <v>Nov</v>
      </c>
      <c r="D5697" t="str">
        <f t="shared" si="540"/>
        <v>2023_Nov</v>
      </c>
      <c r="E5697" s="12" t="str">
        <f t="shared" si="541"/>
        <v>04_Nov</v>
      </c>
      <c r="F5697" s="12" t="str">
        <f t="shared" si="542"/>
        <v>Nov-23</v>
      </c>
      <c r="G5697" s="12"/>
    </row>
    <row r="5698" spans="1:7">
      <c r="A5698" s="2">
        <f t="shared" si="544"/>
        <v>45235</v>
      </c>
      <c r="B5698" t="str">
        <f t="shared" si="543"/>
        <v>2023_11</v>
      </c>
      <c r="C5698" t="str">
        <f t="shared" ref="C5698:C5761" si="545">VLOOKUP(TEXT(MONTH(A5698),"00"),$H$2:$I$13,2,FALSE)</f>
        <v>Nov</v>
      </c>
      <c r="D5698" t="str">
        <f t="shared" si="540"/>
        <v>2023_Nov</v>
      </c>
      <c r="E5698" s="12" t="str">
        <f t="shared" si="541"/>
        <v>05_Nov</v>
      </c>
      <c r="F5698" s="12" t="str">
        <f t="shared" si="542"/>
        <v>Nov-23</v>
      </c>
      <c r="G5698" s="12"/>
    </row>
    <row r="5699" spans="1:7">
      <c r="A5699" s="2">
        <f t="shared" si="544"/>
        <v>45236</v>
      </c>
      <c r="B5699" t="str">
        <f t="shared" si="543"/>
        <v>2023_11</v>
      </c>
      <c r="C5699" t="str">
        <f t="shared" si="545"/>
        <v>Nov</v>
      </c>
      <c r="D5699" t="str">
        <f t="shared" ref="D5699:D5762" si="546">TEXT(YEAR(A5699),"0000")&amp;"_"&amp;C5699</f>
        <v>2023_Nov</v>
      </c>
      <c r="E5699" s="12" t="str">
        <f t="shared" ref="E5699:E5762" si="547">VLOOKUP(DAY(A5699),$G$2:$H$32,2,FALSE)&amp;"_"&amp;C5699</f>
        <v>06_Nov</v>
      </c>
      <c r="F5699" s="12" t="str">
        <f t="shared" si="542"/>
        <v>Nov-23</v>
      </c>
      <c r="G5699" s="12"/>
    </row>
    <row r="5700" spans="1:7">
      <c r="A5700" s="2">
        <f t="shared" si="544"/>
        <v>45237</v>
      </c>
      <c r="B5700" t="str">
        <f t="shared" si="543"/>
        <v>2023_11</v>
      </c>
      <c r="C5700" t="str">
        <f t="shared" si="545"/>
        <v>Nov</v>
      </c>
      <c r="D5700" t="str">
        <f t="shared" si="546"/>
        <v>2023_Nov</v>
      </c>
      <c r="E5700" s="12" t="str">
        <f t="shared" si="547"/>
        <v>07_Nov</v>
      </c>
      <c r="F5700" s="12" t="str">
        <f t="shared" ref="F5700:F5763" si="548">C5700&amp;"-"&amp;RIGHT(YEAR(A5700),2)</f>
        <v>Nov-23</v>
      </c>
      <c r="G5700" s="12"/>
    </row>
    <row r="5701" spans="1:7">
      <c r="A5701" s="2">
        <f t="shared" si="544"/>
        <v>45238</v>
      </c>
      <c r="B5701" t="str">
        <f t="shared" si="543"/>
        <v>2023_11</v>
      </c>
      <c r="C5701" t="str">
        <f t="shared" si="545"/>
        <v>Nov</v>
      </c>
      <c r="D5701" t="str">
        <f t="shared" si="546"/>
        <v>2023_Nov</v>
      </c>
      <c r="E5701" s="12" t="str">
        <f t="shared" si="547"/>
        <v>08_Nov</v>
      </c>
      <c r="F5701" s="12" t="str">
        <f t="shared" si="548"/>
        <v>Nov-23</v>
      </c>
      <c r="G5701" s="12"/>
    </row>
    <row r="5702" spans="1:7">
      <c r="A5702" s="2">
        <f t="shared" si="544"/>
        <v>45239</v>
      </c>
      <c r="B5702" t="str">
        <f t="shared" si="543"/>
        <v>2023_11</v>
      </c>
      <c r="C5702" t="str">
        <f t="shared" si="545"/>
        <v>Nov</v>
      </c>
      <c r="D5702" t="str">
        <f t="shared" si="546"/>
        <v>2023_Nov</v>
      </c>
      <c r="E5702" s="12" t="str">
        <f t="shared" si="547"/>
        <v>09_Nov</v>
      </c>
      <c r="F5702" s="12" t="str">
        <f t="shared" si="548"/>
        <v>Nov-23</v>
      </c>
      <c r="G5702" s="12"/>
    </row>
    <row r="5703" spans="1:7">
      <c r="A5703" s="2">
        <f t="shared" si="544"/>
        <v>45240</v>
      </c>
      <c r="B5703" t="str">
        <f t="shared" si="543"/>
        <v>2023_11</v>
      </c>
      <c r="C5703" t="str">
        <f t="shared" si="545"/>
        <v>Nov</v>
      </c>
      <c r="D5703" t="str">
        <f t="shared" si="546"/>
        <v>2023_Nov</v>
      </c>
      <c r="E5703" s="12" t="str">
        <f t="shared" si="547"/>
        <v>10_Nov</v>
      </c>
      <c r="F5703" s="12" t="str">
        <f t="shared" si="548"/>
        <v>Nov-23</v>
      </c>
      <c r="G5703" s="12"/>
    </row>
    <row r="5704" spans="1:7">
      <c r="A5704" s="2">
        <f t="shared" si="544"/>
        <v>45241</v>
      </c>
      <c r="B5704" t="str">
        <f t="shared" si="543"/>
        <v>2023_11</v>
      </c>
      <c r="C5704" t="str">
        <f t="shared" si="545"/>
        <v>Nov</v>
      </c>
      <c r="D5704" t="str">
        <f t="shared" si="546"/>
        <v>2023_Nov</v>
      </c>
      <c r="E5704" s="12" t="str">
        <f t="shared" si="547"/>
        <v>11_Nov</v>
      </c>
      <c r="F5704" s="12" t="str">
        <f t="shared" si="548"/>
        <v>Nov-23</v>
      </c>
      <c r="G5704" s="12"/>
    </row>
    <row r="5705" spans="1:7">
      <c r="A5705" s="2">
        <f t="shared" si="544"/>
        <v>45242</v>
      </c>
      <c r="B5705" t="str">
        <f t="shared" si="543"/>
        <v>2023_11</v>
      </c>
      <c r="C5705" t="str">
        <f t="shared" si="545"/>
        <v>Nov</v>
      </c>
      <c r="D5705" t="str">
        <f t="shared" si="546"/>
        <v>2023_Nov</v>
      </c>
      <c r="E5705" s="12" t="str">
        <f t="shared" si="547"/>
        <v>12_Nov</v>
      </c>
      <c r="F5705" s="12" t="str">
        <f t="shared" si="548"/>
        <v>Nov-23</v>
      </c>
      <c r="G5705" s="12"/>
    </row>
    <row r="5706" spans="1:7">
      <c r="A5706" s="2">
        <f t="shared" si="544"/>
        <v>45243</v>
      </c>
      <c r="B5706" t="str">
        <f t="shared" si="543"/>
        <v>2023_11</v>
      </c>
      <c r="C5706" t="str">
        <f t="shared" si="545"/>
        <v>Nov</v>
      </c>
      <c r="D5706" t="str">
        <f t="shared" si="546"/>
        <v>2023_Nov</v>
      </c>
      <c r="E5706" s="12" t="str">
        <f t="shared" si="547"/>
        <v>13_Nov</v>
      </c>
      <c r="F5706" s="12" t="str">
        <f t="shared" si="548"/>
        <v>Nov-23</v>
      </c>
      <c r="G5706" s="12"/>
    </row>
    <row r="5707" spans="1:7">
      <c r="A5707" s="2">
        <f t="shared" si="544"/>
        <v>45244</v>
      </c>
      <c r="B5707" t="str">
        <f t="shared" ref="B5707:B5770" si="549">TEXT(YEAR(A5707),"0000")&amp;"_"&amp;TEXT(MONTH(A5707),"00")</f>
        <v>2023_11</v>
      </c>
      <c r="C5707" t="str">
        <f t="shared" si="545"/>
        <v>Nov</v>
      </c>
      <c r="D5707" t="str">
        <f t="shared" si="546"/>
        <v>2023_Nov</v>
      </c>
      <c r="E5707" s="12" t="str">
        <f t="shared" si="547"/>
        <v>14_Nov</v>
      </c>
      <c r="F5707" s="12" t="str">
        <f t="shared" si="548"/>
        <v>Nov-23</v>
      </c>
      <c r="G5707" s="12"/>
    </row>
    <row r="5708" spans="1:7">
      <c r="A5708" s="2">
        <f t="shared" ref="A5708:A5771" si="550">A5707+1</f>
        <v>45245</v>
      </c>
      <c r="B5708" t="str">
        <f t="shared" si="549"/>
        <v>2023_11</v>
      </c>
      <c r="C5708" t="str">
        <f t="shared" si="545"/>
        <v>Nov</v>
      </c>
      <c r="D5708" t="str">
        <f t="shared" si="546"/>
        <v>2023_Nov</v>
      </c>
      <c r="E5708" s="12" t="str">
        <f t="shared" si="547"/>
        <v>15_Nov</v>
      </c>
      <c r="F5708" s="12" t="str">
        <f t="shared" si="548"/>
        <v>Nov-23</v>
      </c>
      <c r="G5708" s="12"/>
    </row>
    <row r="5709" spans="1:7">
      <c r="A5709" s="2">
        <f t="shared" si="550"/>
        <v>45246</v>
      </c>
      <c r="B5709" t="str">
        <f t="shared" si="549"/>
        <v>2023_11</v>
      </c>
      <c r="C5709" t="str">
        <f t="shared" si="545"/>
        <v>Nov</v>
      </c>
      <c r="D5709" t="str">
        <f t="shared" si="546"/>
        <v>2023_Nov</v>
      </c>
      <c r="E5709" s="12" t="str">
        <f t="shared" si="547"/>
        <v>16_Nov</v>
      </c>
      <c r="F5709" s="12" t="str">
        <f t="shared" si="548"/>
        <v>Nov-23</v>
      </c>
      <c r="G5709" s="12"/>
    </row>
    <row r="5710" spans="1:7">
      <c r="A5710" s="2">
        <f t="shared" si="550"/>
        <v>45247</v>
      </c>
      <c r="B5710" t="str">
        <f t="shared" si="549"/>
        <v>2023_11</v>
      </c>
      <c r="C5710" t="str">
        <f t="shared" si="545"/>
        <v>Nov</v>
      </c>
      <c r="D5710" t="str">
        <f t="shared" si="546"/>
        <v>2023_Nov</v>
      </c>
      <c r="E5710" s="12" t="str">
        <f t="shared" si="547"/>
        <v>17_Nov</v>
      </c>
      <c r="F5710" s="12" t="str">
        <f t="shared" si="548"/>
        <v>Nov-23</v>
      </c>
      <c r="G5710" s="12"/>
    </row>
    <row r="5711" spans="1:7">
      <c r="A5711" s="2">
        <f t="shared" si="550"/>
        <v>45248</v>
      </c>
      <c r="B5711" t="str">
        <f t="shared" si="549"/>
        <v>2023_11</v>
      </c>
      <c r="C5711" t="str">
        <f t="shared" si="545"/>
        <v>Nov</v>
      </c>
      <c r="D5711" t="str">
        <f t="shared" si="546"/>
        <v>2023_Nov</v>
      </c>
      <c r="E5711" s="12" t="str">
        <f t="shared" si="547"/>
        <v>18_Nov</v>
      </c>
      <c r="F5711" s="12" t="str">
        <f t="shared" si="548"/>
        <v>Nov-23</v>
      </c>
      <c r="G5711" s="12"/>
    </row>
    <row r="5712" spans="1:7">
      <c r="A5712" s="2">
        <f t="shared" si="550"/>
        <v>45249</v>
      </c>
      <c r="B5712" t="str">
        <f t="shared" si="549"/>
        <v>2023_11</v>
      </c>
      <c r="C5712" t="str">
        <f t="shared" si="545"/>
        <v>Nov</v>
      </c>
      <c r="D5712" t="str">
        <f t="shared" si="546"/>
        <v>2023_Nov</v>
      </c>
      <c r="E5712" s="12" t="str">
        <f t="shared" si="547"/>
        <v>19_Nov</v>
      </c>
      <c r="F5712" s="12" t="str">
        <f t="shared" si="548"/>
        <v>Nov-23</v>
      </c>
      <c r="G5712" s="12"/>
    </row>
    <row r="5713" spans="1:7">
      <c r="A5713" s="2">
        <f t="shared" si="550"/>
        <v>45250</v>
      </c>
      <c r="B5713" t="str">
        <f t="shared" si="549"/>
        <v>2023_11</v>
      </c>
      <c r="C5713" t="str">
        <f t="shared" si="545"/>
        <v>Nov</v>
      </c>
      <c r="D5713" t="str">
        <f t="shared" si="546"/>
        <v>2023_Nov</v>
      </c>
      <c r="E5713" s="12" t="str">
        <f t="shared" si="547"/>
        <v>20_Nov</v>
      </c>
      <c r="F5713" s="12" t="str">
        <f t="shared" si="548"/>
        <v>Nov-23</v>
      </c>
      <c r="G5713" s="12"/>
    </row>
    <row r="5714" spans="1:7">
      <c r="A5714" s="2">
        <f t="shared" si="550"/>
        <v>45251</v>
      </c>
      <c r="B5714" t="str">
        <f t="shared" si="549"/>
        <v>2023_11</v>
      </c>
      <c r="C5714" t="str">
        <f t="shared" si="545"/>
        <v>Nov</v>
      </c>
      <c r="D5714" t="str">
        <f t="shared" si="546"/>
        <v>2023_Nov</v>
      </c>
      <c r="E5714" s="12" t="str">
        <f t="shared" si="547"/>
        <v>21_Nov</v>
      </c>
      <c r="F5714" s="12" t="str">
        <f t="shared" si="548"/>
        <v>Nov-23</v>
      </c>
      <c r="G5714" s="12"/>
    </row>
    <row r="5715" spans="1:7">
      <c r="A5715" s="2">
        <f t="shared" si="550"/>
        <v>45252</v>
      </c>
      <c r="B5715" t="str">
        <f t="shared" si="549"/>
        <v>2023_11</v>
      </c>
      <c r="C5715" t="str">
        <f t="shared" si="545"/>
        <v>Nov</v>
      </c>
      <c r="D5715" t="str">
        <f t="shared" si="546"/>
        <v>2023_Nov</v>
      </c>
      <c r="E5715" s="12" t="str">
        <f t="shared" si="547"/>
        <v>22_Nov</v>
      </c>
      <c r="F5715" s="12" t="str">
        <f t="shared" si="548"/>
        <v>Nov-23</v>
      </c>
      <c r="G5715" s="12"/>
    </row>
    <row r="5716" spans="1:7">
      <c r="A5716" s="2">
        <f t="shared" si="550"/>
        <v>45253</v>
      </c>
      <c r="B5716" t="str">
        <f t="shared" si="549"/>
        <v>2023_11</v>
      </c>
      <c r="C5716" t="str">
        <f t="shared" si="545"/>
        <v>Nov</v>
      </c>
      <c r="D5716" t="str">
        <f t="shared" si="546"/>
        <v>2023_Nov</v>
      </c>
      <c r="E5716" s="12" t="str">
        <f t="shared" si="547"/>
        <v>23_Nov</v>
      </c>
      <c r="F5716" s="12" t="str">
        <f t="shared" si="548"/>
        <v>Nov-23</v>
      </c>
      <c r="G5716" s="12"/>
    </row>
    <row r="5717" spans="1:7">
      <c r="A5717" s="2">
        <f t="shared" si="550"/>
        <v>45254</v>
      </c>
      <c r="B5717" t="str">
        <f t="shared" si="549"/>
        <v>2023_11</v>
      </c>
      <c r="C5717" t="str">
        <f t="shared" si="545"/>
        <v>Nov</v>
      </c>
      <c r="D5717" t="str">
        <f t="shared" si="546"/>
        <v>2023_Nov</v>
      </c>
      <c r="E5717" s="12" t="str">
        <f t="shared" si="547"/>
        <v>24_Nov</v>
      </c>
      <c r="F5717" s="12" t="str">
        <f t="shared" si="548"/>
        <v>Nov-23</v>
      </c>
      <c r="G5717" s="12"/>
    </row>
    <row r="5718" spans="1:7">
      <c r="A5718" s="2">
        <f t="shared" si="550"/>
        <v>45255</v>
      </c>
      <c r="B5718" t="str">
        <f t="shared" si="549"/>
        <v>2023_11</v>
      </c>
      <c r="C5718" t="str">
        <f t="shared" si="545"/>
        <v>Nov</v>
      </c>
      <c r="D5718" t="str">
        <f t="shared" si="546"/>
        <v>2023_Nov</v>
      </c>
      <c r="E5718" s="12" t="str">
        <f t="shared" si="547"/>
        <v>25_Nov</v>
      </c>
      <c r="F5718" s="12" t="str">
        <f t="shared" si="548"/>
        <v>Nov-23</v>
      </c>
      <c r="G5718" s="12"/>
    </row>
    <row r="5719" spans="1:7">
      <c r="A5719" s="2">
        <f t="shared" si="550"/>
        <v>45256</v>
      </c>
      <c r="B5719" t="str">
        <f t="shared" si="549"/>
        <v>2023_11</v>
      </c>
      <c r="C5719" t="str">
        <f t="shared" si="545"/>
        <v>Nov</v>
      </c>
      <c r="D5719" t="str">
        <f t="shared" si="546"/>
        <v>2023_Nov</v>
      </c>
      <c r="E5719" s="12" t="str">
        <f t="shared" si="547"/>
        <v>26_Nov</v>
      </c>
      <c r="F5719" s="12" t="str">
        <f t="shared" si="548"/>
        <v>Nov-23</v>
      </c>
      <c r="G5719" s="12"/>
    </row>
    <row r="5720" spans="1:7">
      <c r="A5720" s="2">
        <f t="shared" si="550"/>
        <v>45257</v>
      </c>
      <c r="B5720" t="str">
        <f t="shared" si="549"/>
        <v>2023_11</v>
      </c>
      <c r="C5720" t="str">
        <f t="shared" si="545"/>
        <v>Nov</v>
      </c>
      <c r="D5720" t="str">
        <f t="shared" si="546"/>
        <v>2023_Nov</v>
      </c>
      <c r="E5720" s="12" t="str">
        <f t="shared" si="547"/>
        <v>27_Nov</v>
      </c>
      <c r="F5720" s="12" t="str">
        <f t="shared" si="548"/>
        <v>Nov-23</v>
      </c>
      <c r="G5720" s="12"/>
    </row>
    <row r="5721" spans="1:7">
      <c r="A5721" s="2">
        <f t="shared" si="550"/>
        <v>45258</v>
      </c>
      <c r="B5721" t="str">
        <f t="shared" si="549"/>
        <v>2023_11</v>
      </c>
      <c r="C5721" t="str">
        <f t="shared" si="545"/>
        <v>Nov</v>
      </c>
      <c r="D5721" t="str">
        <f t="shared" si="546"/>
        <v>2023_Nov</v>
      </c>
      <c r="E5721" s="12" t="str">
        <f t="shared" si="547"/>
        <v>28_Nov</v>
      </c>
      <c r="F5721" s="12" t="str">
        <f t="shared" si="548"/>
        <v>Nov-23</v>
      </c>
      <c r="G5721" s="12"/>
    </row>
    <row r="5722" spans="1:7">
      <c r="A5722" s="2">
        <f t="shared" si="550"/>
        <v>45259</v>
      </c>
      <c r="B5722" t="str">
        <f t="shared" si="549"/>
        <v>2023_11</v>
      </c>
      <c r="C5722" t="str">
        <f t="shared" si="545"/>
        <v>Nov</v>
      </c>
      <c r="D5722" t="str">
        <f t="shared" si="546"/>
        <v>2023_Nov</v>
      </c>
      <c r="E5722" s="12" t="str">
        <f t="shared" si="547"/>
        <v>29_Nov</v>
      </c>
      <c r="F5722" s="12" t="str">
        <f t="shared" si="548"/>
        <v>Nov-23</v>
      </c>
      <c r="G5722" s="12"/>
    </row>
    <row r="5723" spans="1:7">
      <c r="A5723" s="2">
        <f t="shared" si="550"/>
        <v>45260</v>
      </c>
      <c r="B5723" t="str">
        <f t="shared" si="549"/>
        <v>2023_11</v>
      </c>
      <c r="C5723" t="str">
        <f t="shared" si="545"/>
        <v>Nov</v>
      </c>
      <c r="D5723" t="str">
        <f t="shared" si="546"/>
        <v>2023_Nov</v>
      </c>
      <c r="E5723" s="12" t="str">
        <f t="shared" si="547"/>
        <v>30_Nov</v>
      </c>
      <c r="F5723" s="12" t="str">
        <f t="shared" si="548"/>
        <v>Nov-23</v>
      </c>
      <c r="G5723" s="12"/>
    </row>
    <row r="5724" spans="1:7">
      <c r="A5724" s="2">
        <f t="shared" si="550"/>
        <v>45261</v>
      </c>
      <c r="B5724" t="str">
        <f t="shared" si="549"/>
        <v>2023_12</v>
      </c>
      <c r="C5724" t="str">
        <f t="shared" si="545"/>
        <v>Dec</v>
      </c>
      <c r="D5724" t="str">
        <f t="shared" si="546"/>
        <v>2023_Dec</v>
      </c>
      <c r="E5724" s="12" t="str">
        <f t="shared" si="547"/>
        <v>01_Dec</v>
      </c>
      <c r="F5724" s="12" t="str">
        <f t="shared" si="548"/>
        <v>Dec-23</v>
      </c>
      <c r="G5724" s="12"/>
    </row>
    <row r="5725" spans="1:7">
      <c r="A5725" s="2">
        <f t="shared" si="550"/>
        <v>45262</v>
      </c>
      <c r="B5725" t="str">
        <f t="shared" si="549"/>
        <v>2023_12</v>
      </c>
      <c r="C5725" t="str">
        <f t="shared" si="545"/>
        <v>Dec</v>
      </c>
      <c r="D5725" t="str">
        <f t="shared" si="546"/>
        <v>2023_Dec</v>
      </c>
      <c r="E5725" s="12" t="str">
        <f t="shared" si="547"/>
        <v>02_Dec</v>
      </c>
      <c r="F5725" s="12" t="str">
        <f t="shared" si="548"/>
        <v>Dec-23</v>
      </c>
      <c r="G5725" s="12"/>
    </row>
    <row r="5726" spans="1:7">
      <c r="A5726" s="2">
        <f t="shared" si="550"/>
        <v>45263</v>
      </c>
      <c r="B5726" t="str">
        <f t="shared" si="549"/>
        <v>2023_12</v>
      </c>
      <c r="C5726" t="str">
        <f t="shared" si="545"/>
        <v>Dec</v>
      </c>
      <c r="D5726" t="str">
        <f t="shared" si="546"/>
        <v>2023_Dec</v>
      </c>
      <c r="E5726" s="12" t="str">
        <f t="shared" si="547"/>
        <v>03_Dec</v>
      </c>
      <c r="F5726" s="12" t="str">
        <f t="shared" si="548"/>
        <v>Dec-23</v>
      </c>
      <c r="G5726" s="12"/>
    </row>
    <row r="5727" spans="1:7">
      <c r="A5727" s="2">
        <f t="shared" si="550"/>
        <v>45264</v>
      </c>
      <c r="B5727" t="str">
        <f t="shared" si="549"/>
        <v>2023_12</v>
      </c>
      <c r="C5727" t="str">
        <f t="shared" si="545"/>
        <v>Dec</v>
      </c>
      <c r="D5727" t="str">
        <f t="shared" si="546"/>
        <v>2023_Dec</v>
      </c>
      <c r="E5727" s="12" t="str">
        <f t="shared" si="547"/>
        <v>04_Dec</v>
      </c>
      <c r="F5727" s="12" t="str">
        <f t="shared" si="548"/>
        <v>Dec-23</v>
      </c>
      <c r="G5727" s="12"/>
    </row>
    <row r="5728" spans="1:7">
      <c r="A5728" s="2">
        <f t="shared" si="550"/>
        <v>45265</v>
      </c>
      <c r="B5728" t="str">
        <f t="shared" si="549"/>
        <v>2023_12</v>
      </c>
      <c r="C5728" t="str">
        <f t="shared" si="545"/>
        <v>Dec</v>
      </c>
      <c r="D5728" t="str">
        <f t="shared" si="546"/>
        <v>2023_Dec</v>
      </c>
      <c r="E5728" s="12" t="str">
        <f t="shared" si="547"/>
        <v>05_Dec</v>
      </c>
      <c r="F5728" s="12" t="str">
        <f t="shared" si="548"/>
        <v>Dec-23</v>
      </c>
      <c r="G5728" s="12"/>
    </row>
    <row r="5729" spans="1:7">
      <c r="A5729" s="2">
        <f t="shared" si="550"/>
        <v>45266</v>
      </c>
      <c r="B5729" t="str">
        <f t="shared" si="549"/>
        <v>2023_12</v>
      </c>
      <c r="C5729" t="str">
        <f t="shared" si="545"/>
        <v>Dec</v>
      </c>
      <c r="D5729" t="str">
        <f t="shared" si="546"/>
        <v>2023_Dec</v>
      </c>
      <c r="E5729" s="12" t="str">
        <f t="shared" si="547"/>
        <v>06_Dec</v>
      </c>
      <c r="F5729" s="12" t="str">
        <f t="shared" si="548"/>
        <v>Dec-23</v>
      </c>
      <c r="G5729" s="12"/>
    </row>
    <row r="5730" spans="1:7">
      <c r="A5730" s="2">
        <f t="shared" si="550"/>
        <v>45267</v>
      </c>
      <c r="B5730" t="str">
        <f t="shared" si="549"/>
        <v>2023_12</v>
      </c>
      <c r="C5730" t="str">
        <f t="shared" si="545"/>
        <v>Dec</v>
      </c>
      <c r="D5730" t="str">
        <f t="shared" si="546"/>
        <v>2023_Dec</v>
      </c>
      <c r="E5730" s="12" t="str">
        <f t="shared" si="547"/>
        <v>07_Dec</v>
      </c>
      <c r="F5730" s="12" t="str">
        <f t="shared" si="548"/>
        <v>Dec-23</v>
      </c>
      <c r="G5730" s="12"/>
    </row>
    <row r="5731" spans="1:7">
      <c r="A5731" s="2">
        <f t="shared" si="550"/>
        <v>45268</v>
      </c>
      <c r="B5731" t="str">
        <f t="shared" si="549"/>
        <v>2023_12</v>
      </c>
      <c r="C5731" t="str">
        <f t="shared" si="545"/>
        <v>Dec</v>
      </c>
      <c r="D5731" t="str">
        <f t="shared" si="546"/>
        <v>2023_Dec</v>
      </c>
      <c r="E5731" s="12" t="str">
        <f t="shared" si="547"/>
        <v>08_Dec</v>
      </c>
      <c r="F5731" s="12" t="str">
        <f t="shared" si="548"/>
        <v>Dec-23</v>
      </c>
      <c r="G5731" s="12"/>
    </row>
    <row r="5732" spans="1:7">
      <c r="A5732" s="2">
        <f t="shared" si="550"/>
        <v>45269</v>
      </c>
      <c r="B5732" t="str">
        <f t="shared" si="549"/>
        <v>2023_12</v>
      </c>
      <c r="C5732" t="str">
        <f t="shared" si="545"/>
        <v>Dec</v>
      </c>
      <c r="D5732" t="str">
        <f t="shared" si="546"/>
        <v>2023_Dec</v>
      </c>
      <c r="E5732" s="12" t="str">
        <f t="shared" si="547"/>
        <v>09_Dec</v>
      </c>
      <c r="F5732" s="12" t="str">
        <f t="shared" si="548"/>
        <v>Dec-23</v>
      </c>
      <c r="G5732" s="12"/>
    </row>
    <row r="5733" spans="1:7">
      <c r="A5733" s="2">
        <f t="shared" si="550"/>
        <v>45270</v>
      </c>
      <c r="B5733" t="str">
        <f t="shared" si="549"/>
        <v>2023_12</v>
      </c>
      <c r="C5733" t="str">
        <f t="shared" si="545"/>
        <v>Dec</v>
      </c>
      <c r="D5733" t="str">
        <f t="shared" si="546"/>
        <v>2023_Dec</v>
      </c>
      <c r="E5733" s="12" t="str">
        <f t="shared" si="547"/>
        <v>10_Dec</v>
      </c>
      <c r="F5733" s="12" t="str">
        <f t="shared" si="548"/>
        <v>Dec-23</v>
      </c>
      <c r="G5733" s="12"/>
    </row>
    <row r="5734" spans="1:7">
      <c r="A5734" s="2">
        <f t="shared" si="550"/>
        <v>45271</v>
      </c>
      <c r="B5734" t="str">
        <f t="shared" si="549"/>
        <v>2023_12</v>
      </c>
      <c r="C5734" t="str">
        <f t="shared" si="545"/>
        <v>Dec</v>
      </c>
      <c r="D5734" t="str">
        <f t="shared" si="546"/>
        <v>2023_Dec</v>
      </c>
      <c r="E5734" s="12" t="str">
        <f t="shared" si="547"/>
        <v>11_Dec</v>
      </c>
      <c r="F5734" s="12" t="str">
        <f t="shared" si="548"/>
        <v>Dec-23</v>
      </c>
      <c r="G5734" s="12"/>
    </row>
    <row r="5735" spans="1:7">
      <c r="A5735" s="2">
        <f t="shared" si="550"/>
        <v>45272</v>
      </c>
      <c r="B5735" t="str">
        <f t="shared" si="549"/>
        <v>2023_12</v>
      </c>
      <c r="C5735" t="str">
        <f t="shared" si="545"/>
        <v>Dec</v>
      </c>
      <c r="D5735" t="str">
        <f t="shared" si="546"/>
        <v>2023_Dec</v>
      </c>
      <c r="E5735" s="12" t="str">
        <f t="shared" si="547"/>
        <v>12_Dec</v>
      </c>
      <c r="F5735" s="12" t="str">
        <f t="shared" si="548"/>
        <v>Dec-23</v>
      </c>
      <c r="G5735" s="12"/>
    </row>
    <row r="5736" spans="1:7">
      <c r="A5736" s="2">
        <f t="shared" si="550"/>
        <v>45273</v>
      </c>
      <c r="B5736" t="str">
        <f t="shared" si="549"/>
        <v>2023_12</v>
      </c>
      <c r="C5736" t="str">
        <f t="shared" si="545"/>
        <v>Dec</v>
      </c>
      <c r="D5736" t="str">
        <f t="shared" si="546"/>
        <v>2023_Dec</v>
      </c>
      <c r="E5736" s="12" t="str">
        <f t="shared" si="547"/>
        <v>13_Dec</v>
      </c>
      <c r="F5736" s="12" t="str">
        <f t="shared" si="548"/>
        <v>Dec-23</v>
      </c>
      <c r="G5736" s="12"/>
    </row>
    <row r="5737" spans="1:7">
      <c r="A5737" s="2">
        <f t="shared" si="550"/>
        <v>45274</v>
      </c>
      <c r="B5737" t="str">
        <f t="shared" si="549"/>
        <v>2023_12</v>
      </c>
      <c r="C5737" t="str">
        <f t="shared" si="545"/>
        <v>Dec</v>
      </c>
      <c r="D5737" t="str">
        <f t="shared" si="546"/>
        <v>2023_Dec</v>
      </c>
      <c r="E5737" s="12" t="str">
        <f t="shared" si="547"/>
        <v>14_Dec</v>
      </c>
      <c r="F5737" s="12" t="str">
        <f t="shared" si="548"/>
        <v>Dec-23</v>
      </c>
      <c r="G5737" s="12"/>
    </row>
    <row r="5738" spans="1:7">
      <c r="A5738" s="2">
        <f t="shared" si="550"/>
        <v>45275</v>
      </c>
      <c r="B5738" t="str">
        <f t="shared" si="549"/>
        <v>2023_12</v>
      </c>
      <c r="C5738" t="str">
        <f t="shared" si="545"/>
        <v>Dec</v>
      </c>
      <c r="D5738" t="str">
        <f t="shared" si="546"/>
        <v>2023_Dec</v>
      </c>
      <c r="E5738" s="12" t="str">
        <f t="shared" si="547"/>
        <v>15_Dec</v>
      </c>
      <c r="F5738" s="12" t="str">
        <f t="shared" si="548"/>
        <v>Dec-23</v>
      </c>
      <c r="G5738" s="12"/>
    </row>
    <row r="5739" spans="1:7">
      <c r="A5739" s="2">
        <f t="shared" si="550"/>
        <v>45276</v>
      </c>
      <c r="B5739" t="str">
        <f t="shared" si="549"/>
        <v>2023_12</v>
      </c>
      <c r="C5739" t="str">
        <f t="shared" si="545"/>
        <v>Dec</v>
      </c>
      <c r="D5739" t="str">
        <f t="shared" si="546"/>
        <v>2023_Dec</v>
      </c>
      <c r="E5739" s="12" t="str">
        <f t="shared" si="547"/>
        <v>16_Dec</v>
      </c>
      <c r="F5739" s="12" t="str">
        <f t="shared" si="548"/>
        <v>Dec-23</v>
      </c>
      <c r="G5739" s="12"/>
    </row>
    <row r="5740" spans="1:7">
      <c r="A5740" s="2">
        <f t="shared" si="550"/>
        <v>45277</v>
      </c>
      <c r="B5740" t="str">
        <f t="shared" si="549"/>
        <v>2023_12</v>
      </c>
      <c r="C5740" t="str">
        <f t="shared" si="545"/>
        <v>Dec</v>
      </c>
      <c r="D5740" t="str">
        <f t="shared" si="546"/>
        <v>2023_Dec</v>
      </c>
      <c r="E5740" s="12" t="str">
        <f t="shared" si="547"/>
        <v>17_Dec</v>
      </c>
      <c r="F5740" s="12" t="str">
        <f t="shared" si="548"/>
        <v>Dec-23</v>
      </c>
      <c r="G5740" s="12"/>
    </row>
    <row r="5741" spans="1:7">
      <c r="A5741" s="2">
        <f t="shared" si="550"/>
        <v>45278</v>
      </c>
      <c r="B5741" t="str">
        <f t="shared" si="549"/>
        <v>2023_12</v>
      </c>
      <c r="C5741" t="str">
        <f t="shared" si="545"/>
        <v>Dec</v>
      </c>
      <c r="D5741" t="str">
        <f t="shared" si="546"/>
        <v>2023_Dec</v>
      </c>
      <c r="E5741" s="12" t="str">
        <f t="shared" si="547"/>
        <v>18_Dec</v>
      </c>
      <c r="F5741" s="12" t="str">
        <f t="shared" si="548"/>
        <v>Dec-23</v>
      </c>
      <c r="G5741" s="12"/>
    </row>
    <row r="5742" spans="1:7">
      <c r="A5742" s="2">
        <f t="shared" si="550"/>
        <v>45279</v>
      </c>
      <c r="B5742" t="str">
        <f t="shared" si="549"/>
        <v>2023_12</v>
      </c>
      <c r="C5742" t="str">
        <f t="shared" si="545"/>
        <v>Dec</v>
      </c>
      <c r="D5742" t="str">
        <f t="shared" si="546"/>
        <v>2023_Dec</v>
      </c>
      <c r="E5742" s="12" t="str">
        <f t="shared" si="547"/>
        <v>19_Dec</v>
      </c>
      <c r="F5742" s="12" t="str">
        <f t="shared" si="548"/>
        <v>Dec-23</v>
      </c>
      <c r="G5742" s="12"/>
    </row>
    <row r="5743" spans="1:7">
      <c r="A5743" s="2">
        <f t="shared" si="550"/>
        <v>45280</v>
      </c>
      <c r="B5743" t="str">
        <f t="shared" si="549"/>
        <v>2023_12</v>
      </c>
      <c r="C5743" t="str">
        <f t="shared" si="545"/>
        <v>Dec</v>
      </c>
      <c r="D5743" t="str">
        <f t="shared" si="546"/>
        <v>2023_Dec</v>
      </c>
      <c r="E5743" s="12" t="str">
        <f t="shared" si="547"/>
        <v>20_Dec</v>
      </c>
      <c r="F5743" s="12" t="str">
        <f t="shared" si="548"/>
        <v>Dec-23</v>
      </c>
      <c r="G5743" s="12"/>
    </row>
    <row r="5744" spans="1:7">
      <c r="A5744" s="2">
        <f t="shared" si="550"/>
        <v>45281</v>
      </c>
      <c r="B5744" t="str">
        <f t="shared" si="549"/>
        <v>2023_12</v>
      </c>
      <c r="C5744" t="str">
        <f t="shared" si="545"/>
        <v>Dec</v>
      </c>
      <c r="D5744" t="str">
        <f t="shared" si="546"/>
        <v>2023_Dec</v>
      </c>
      <c r="E5744" s="12" t="str">
        <f t="shared" si="547"/>
        <v>21_Dec</v>
      </c>
      <c r="F5744" s="12" t="str">
        <f t="shared" si="548"/>
        <v>Dec-23</v>
      </c>
      <c r="G5744" s="12"/>
    </row>
    <row r="5745" spans="1:7">
      <c r="A5745" s="2">
        <f t="shared" si="550"/>
        <v>45282</v>
      </c>
      <c r="B5745" t="str">
        <f t="shared" si="549"/>
        <v>2023_12</v>
      </c>
      <c r="C5745" t="str">
        <f t="shared" si="545"/>
        <v>Dec</v>
      </c>
      <c r="D5745" t="str">
        <f t="shared" si="546"/>
        <v>2023_Dec</v>
      </c>
      <c r="E5745" s="12" t="str">
        <f t="shared" si="547"/>
        <v>22_Dec</v>
      </c>
      <c r="F5745" s="12" t="str">
        <f t="shared" si="548"/>
        <v>Dec-23</v>
      </c>
      <c r="G5745" s="12"/>
    </row>
    <row r="5746" spans="1:7">
      <c r="A5746" s="2">
        <f t="shared" si="550"/>
        <v>45283</v>
      </c>
      <c r="B5746" t="str">
        <f t="shared" si="549"/>
        <v>2023_12</v>
      </c>
      <c r="C5746" t="str">
        <f t="shared" si="545"/>
        <v>Dec</v>
      </c>
      <c r="D5746" t="str">
        <f t="shared" si="546"/>
        <v>2023_Dec</v>
      </c>
      <c r="E5746" s="12" t="str">
        <f t="shared" si="547"/>
        <v>23_Dec</v>
      </c>
      <c r="F5746" s="12" t="str">
        <f t="shared" si="548"/>
        <v>Dec-23</v>
      </c>
      <c r="G5746" s="12"/>
    </row>
    <row r="5747" spans="1:7">
      <c r="A5747" s="2">
        <f t="shared" si="550"/>
        <v>45284</v>
      </c>
      <c r="B5747" t="str">
        <f t="shared" si="549"/>
        <v>2023_12</v>
      </c>
      <c r="C5747" t="str">
        <f t="shared" si="545"/>
        <v>Dec</v>
      </c>
      <c r="D5747" t="str">
        <f t="shared" si="546"/>
        <v>2023_Dec</v>
      </c>
      <c r="E5747" s="12" t="str">
        <f t="shared" si="547"/>
        <v>24_Dec</v>
      </c>
      <c r="F5747" s="12" t="str">
        <f t="shared" si="548"/>
        <v>Dec-23</v>
      </c>
      <c r="G5747" s="12"/>
    </row>
    <row r="5748" spans="1:7">
      <c r="A5748" s="2">
        <f t="shared" si="550"/>
        <v>45285</v>
      </c>
      <c r="B5748" t="str">
        <f t="shared" si="549"/>
        <v>2023_12</v>
      </c>
      <c r="C5748" t="str">
        <f t="shared" si="545"/>
        <v>Dec</v>
      </c>
      <c r="D5748" t="str">
        <f t="shared" si="546"/>
        <v>2023_Dec</v>
      </c>
      <c r="E5748" s="12" t="str">
        <f t="shared" si="547"/>
        <v>25_Dec</v>
      </c>
      <c r="F5748" s="12" t="str">
        <f t="shared" si="548"/>
        <v>Dec-23</v>
      </c>
      <c r="G5748" s="12"/>
    </row>
    <row r="5749" spans="1:7">
      <c r="A5749" s="2">
        <f t="shared" si="550"/>
        <v>45286</v>
      </c>
      <c r="B5749" t="str">
        <f t="shared" si="549"/>
        <v>2023_12</v>
      </c>
      <c r="C5749" t="str">
        <f t="shared" si="545"/>
        <v>Dec</v>
      </c>
      <c r="D5749" t="str">
        <f t="shared" si="546"/>
        <v>2023_Dec</v>
      </c>
      <c r="E5749" s="12" t="str">
        <f t="shared" si="547"/>
        <v>26_Dec</v>
      </c>
      <c r="F5749" s="12" t="str">
        <f t="shared" si="548"/>
        <v>Dec-23</v>
      </c>
      <c r="G5749" s="12"/>
    </row>
    <row r="5750" spans="1:7">
      <c r="A5750" s="2">
        <f t="shared" si="550"/>
        <v>45287</v>
      </c>
      <c r="B5750" t="str">
        <f t="shared" si="549"/>
        <v>2023_12</v>
      </c>
      <c r="C5750" t="str">
        <f t="shared" si="545"/>
        <v>Dec</v>
      </c>
      <c r="D5750" t="str">
        <f t="shared" si="546"/>
        <v>2023_Dec</v>
      </c>
      <c r="E5750" s="12" t="str">
        <f t="shared" si="547"/>
        <v>27_Dec</v>
      </c>
      <c r="F5750" s="12" t="str">
        <f t="shared" si="548"/>
        <v>Dec-23</v>
      </c>
      <c r="G5750" s="12"/>
    </row>
    <row r="5751" spans="1:7">
      <c r="A5751" s="2">
        <f t="shared" si="550"/>
        <v>45288</v>
      </c>
      <c r="B5751" t="str">
        <f t="shared" si="549"/>
        <v>2023_12</v>
      </c>
      <c r="C5751" t="str">
        <f t="shared" si="545"/>
        <v>Dec</v>
      </c>
      <c r="D5751" t="str">
        <f t="shared" si="546"/>
        <v>2023_Dec</v>
      </c>
      <c r="E5751" s="12" t="str">
        <f t="shared" si="547"/>
        <v>28_Dec</v>
      </c>
      <c r="F5751" s="12" t="str">
        <f t="shared" si="548"/>
        <v>Dec-23</v>
      </c>
      <c r="G5751" s="12"/>
    </row>
    <row r="5752" spans="1:7">
      <c r="A5752" s="2">
        <f t="shared" si="550"/>
        <v>45289</v>
      </c>
      <c r="B5752" t="str">
        <f t="shared" si="549"/>
        <v>2023_12</v>
      </c>
      <c r="C5752" t="str">
        <f t="shared" si="545"/>
        <v>Dec</v>
      </c>
      <c r="D5752" t="str">
        <f t="shared" si="546"/>
        <v>2023_Dec</v>
      </c>
      <c r="E5752" s="12" t="str">
        <f t="shared" si="547"/>
        <v>29_Dec</v>
      </c>
      <c r="F5752" s="12" t="str">
        <f t="shared" si="548"/>
        <v>Dec-23</v>
      </c>
      <c r="G5752" s="12"/>
    </row>
    <row r="5753" spans="1:7">
      <c r="A5753" s="2">
        <f t="shared" si="550"/>
        <v>45290</v>
      </c>
      <c r="B5753" t="str">
        <f t="shared" si="549"/>
        <v>2023_12</v>
      </c>
      <c r="C5753" t="str">
        <f t="shared" si="545"/>
        <v>Dec</v>
      </c>
      <c r="D5753" t="str">
        <f t="shared" si="546"/>
        <v>2023_Dec</v>
      </c>
      <c r="E5753" s="12" t="str">
        <f t="shared" si="547"/>
        <v>30_Dec</v>
      </c>
      <c r="F5753" s="12" t="str">
        <f t="shared" si="548"/>
        <v>Dec-23</v>
      </c>
      <c r="G5753" s="12"/>
    </row>
    <row r="5754" spans="1:7">
      <c r="A5754" s="2">
        <f t="shared" si="550"/>
        <v>45291</v>
      </c>
      <c r="B5754" t="str">
        <f t="shared" si="549"/>
        <v>2023_12</v>
      </c>
      <c r="C5754" t="str">
        <f t="shared" si="545"/>
        <v>Dec</v>
      </c>
      <c r="D5754" t="str">
        <f t="shared" si="546"/>
        <v>2023_Dec</v>
      </c>
      <c r="E5754" s="12" t="str">
        <f t="shared" si="547"/>
        <v>31_Dec</v>
      </c>
      <c r="F5754" s="12" t="str">
        <f t="shared" si="548"/>
        <v>Dec-23</v>
      </c>
      <c r="G5754" s="12"/>
    </row>
    <row r="5755" spans="1:7">
      <c r="A5755" s="2">
        <f t="shared" si="550"/>
        <v>45292</v>
      </c>
      <c r="B5755" t="str">
        <f t="shared" si="549"/>
        <v>2024_01</v>
      </c>
      <c r="C5755" t="str">
        <f t="shared" si="545"/>
        <v>Jan</v>
      </c>
      <c r="D5755" t="str">
        <f t="shared" si="546"/>
        <v>2024_Jan</v>
      </c>
      <c r="E5755" s="12" t="str">
        <f t="shared" si="547"/>
        <v>01_Jan</v>
      </c>
      <c r="F5755" s="12" t="str">
        <f t="shared" si="548"/>
        <v>Jan-24</v>
      </c>
      <c r="G5755" s="12"/>
    </row>
    <row r="5756" spans="1:7">
      <c r="A5756" s="2">
        <f t="shared" si="550"/>
        <v>45293</v>
      </c>
      <c r="B5756" t="str">
        <f t="shared" si="549"/>
        <v>2024_01</v>
      </c>
      <c r="C5756" t="str">
        <f t="shared" si="545"/>
        <v>Jan</v>
      </c>
      <c r="D5756" t="str">
        <f t="shared" si="546"/>
        <v>2024_Jan</v>
      </c>
      <c r="E5756" s="12" t="str">
        <f t="shared" si="547"/>
        <v>02_Jan</v>
      </c>
      <c r="F5756" s="12" t="str">
        <f t="shared" si="548"/>
        <v>Jan-24</v>
      </c>
      <c r="G5756" s="12"/>
    </row>
    <row r="5757" spans="1:7">
      <c r="A5757" s="2">
        <f t="shared" si="550"/>
        <v>45294</v>
      </c>
      <c r="B5757" t="str">
        <f t="shared" si="549"/>
        <v>2024_01</v>
      </c>
      <c r="C5757" t="str">
        <f t="shared" si="545"/>
        <v>Jan</v>
      </c>
      <c r="D5757" t="str">
        <f t="shared" si="546"/>
        <v>2024_Jan</v>
      </c>
      <c r="E5757" s="12" t="str">
        <f t="shared" si="547"/>
        <v>03_Jan</v>
      </c>
      <c r="F5757" s="12" t="str">
        <f t="shared" si="548"/>
        <v>Jan-24</v>
      </c>
      <c r="G5757" s="12"/>
    </row>
    <row r="5758" spans="1:7">
      <c r="A5758" s="2">
        <f t="shared" si="550"/>
        <v>45295</v>
      </c>
      <c r="B5758" t="str">
        <f t="shared" si="549"/>
        <v>2024_01</v>
      </c>
      <c r="C5758" t="str">
        <f t="shared" si="545"/>
        <v>Jan</v>
      </c>
      <c r="D5758" t="str">
        <f t="shared" si="546"/>
        <v>2024_Jan</v>
      </c>
      <c r="E5758" s="12" t="str">
        <f t="shared" si="547"/>
        <v>04_Jan</v>
      </c>
      <c r="F5758" s="12" t="str">
        <f t="shared" si="548"/>
        <v>Jan-24</v>
      </c>
      <c r="G5758" s="12"/>
    </row>
    <row r="5759" spans="1:7">
      <c r="A5759" s="2">
        <f t="shared" si="550"/>
        <v>45296</v>
      </c>
      <c r="B5759" t="str">
        <f t="shared" si="549"/>
        <v>2024_01</v>
      </c>
      <c r="C5759" t="str">
        <f t="shared" si="545"/>
        <v>Jan</v>
      </c>
      <c r="D5759" t="str">
        <f t="shared" si="546"/>
        <v>2024_Jan</v>
      </c>
      <c r="E5759" s="12" t="str">
        <f t="shared" si="547"/>
        <v>05_Jan</v>
      </c>
      <c r="F5759" s="12" t="str">
        <f t="shared" si="548"/>
        <v>Jan-24</v>
      </c>
      <c r="G5759" s="12"/>
    </row>
    <row r="5760" spans="1:7">
      <c r="A5760" s="2">
        <f t="shared" si="550"/>
        <v>45297</v>
      </c>
      <c r="B5760" t="str">
        <f t="shared" si="549"/>
        <v>2024_01</v>
      </c>
      <c r="C5760" t="str">
        <f t="shared" si="545"/>
        <v>Jan</v>
      </c>
      <c r="D5760" t="str">
        <f t="shared" si="546"/>
        <v>2024_Jan</v>
      </c>
      <c r="E5760" s="12" t="str">
        <f t="shared" si="547"/>
        <v>06_Jan</v>
      </c>
      <c r="F5760" s="12" t="str">
        <f t="shared" si="548"/>
        <v>Jan-24</v>
      </c>
      <c r="G5760" s="12"/>
    </row>
    <row r="5761" spans="1:7">
      <c r="A5761" s="2">
        <f t="shared" si="550"/>
        <v>45298</v>
      </c>
      <c r="B5761" t="str">
        <f t="shared" si="549"/>
        <v>2024_01</v>
      </c>
      <c r="C5761" t="str">
        <f t="shared" si="545"/>
        <v>Jan</v>
      </c>
      <c r="D5761" t="str">
        <f t="shared" si="546"/>
        <v>2024_Jan</v>
      </c>
      <c r="E5761" s="12" t="str">
        <f t="shared" si="547"/>
        <v>07_Jan</v>
      </c>
      <c r="F5761" s="12" t="str">
        <f t="shared" si="548"/>
        <v>Jan-24</v>
      </c>
      <c r="G5761" s="12"/>
    </row>
    <row r="5762" spans="1:7">
      <c r="A5762" s="2">
        <f t="shared" si="550"/>
        <v>45299</v>
      </c>
      <c r="B5762" t="str">
        <f t="shared" si="549"/>
        <v>2024_01</v>
      </c>
      <c r="C5762" t="str">
        <f t="shared" ref="C5762:C5825" si="551">VLOOKUP(TEXT(MONTH(A5762),"00"),$H$2:$I$13,2,FALSE)</f>
        <v>Jan</v>
      </c>
      <c r="D5762" t="str">
        <f t="shared" si="546"/>
        <v>2024_Jan</v>
      </c>
      <c r="E5762" s="12" t="str">
        <f t="shared" si="547"/>
        <v>08_Jan</v>
      </c>
      <c r="F5762" s="12" t="str">
        <f t="shared" si="548"/>
        <v>Jan-24</v>
      </c>
      <c r="G5762" s="12"/>
    </row>
    <row r="5763" spans="1:7">
      <c r="A5763" s="2">
        <f t="shared" si="550"/>
        <v>45300</v>
      </c>
      <c r="B5763" t="str">
        <f t="shared" si="549"/>
        <v>2024_01</v>
      </c>
      <c r="C5763" t="str">
        <f t="shared" si="551"/>
        <v>Jan</v>
      </c>
      <c r="D5763" t="str">
        <f t="shared" ref="D5763:D5826" si="552">TEXT(YEAR(A5763),"0000")&amp;"_"&amp;C5763</f>
        <v>2024_Jan</v>
      </c>
      <c r="E5763" s="12" t="str">
        <f t="shared" ref="E5763:E5826" si="553">VLOOKUP(DAY(A5763),$G$2:$H$32,2,FALSE)&amp;"_"&amp;C5763</f>
        <v>09_Jan</v>
      </c>
      <c r="F5763" s="12" t="str">
        <f t="shared" si="548"/>
        <v>Jan-24</v>
      </c>
      <c r="G5763" s="12"/>
    </row>
    <row r="5764" spans="1:7">
      <c r="A5764" s="2">
        <f t="shared" si="550"/>
        <v>45301</v>
      </c>
      <c r="B5764" t="str">
        <f t="shared" si="549"/>
        <v>2024_01</v>
      </c>
      <c r="C5764" t="str">
        <f t="shared" si="551"/>
        <v>Jan</v>
      </c>
      <c r="D5764" t="str">
        <f t="shared" si="552"/>
        <v>2024_Jan</v>
      </c>
      <c r="E5764" s="12" t="str">
        <f t="shared" si="553"/>
        <v>10_Jan</v>
      </c>
      <c r="F5764" s="12" t="str">
        <f t="shared" ref="F5764:F5827" si="554">C5764&amp;"-"&amp;RIGHT(YEAR(A5764),2)</f>
        <v>Jan-24</v>
      </c>
      <c r="G5764" s="12"/>
    </row>
    <row r="5765" spans="1:7">
      <c r="A5765" s="2">
        <f t="shared" si="550"/>
        <v>45302</v>
      </c>
      <c r="B5765" t="str">
        <f t="shared" si="549"/>
        <v>2024_01</v>
      </c>
      <c r="C5765" t="str">
        <f t="shared" si="551"/>
        <v>Jan</v>
      </c>
      <c r="D5765" t="str">
        <f t="shared" si="552"/>
        <v>2024_Jan</v>
      </c>
      <c r="E5765" s="12" t="str">
        <f t="shared" si="553"/>
        <v>11_Jan</v>
      </c>
      <c r="F5765" s="12" t="str">
        <f t="shared" si="554"/>
        <v>Jan-24</v>
      </c>
      <c r="G5765" s="12"/>
    </row>
    <row r="5766" spans="1:7">
      <c r="A5766" s="2">
        <f t="shared" si="550"/>
        <v>45303</v>
      </c>
      <c r="B5766" t="str">
        <f t="shared" si="549"/>
        <v>2024_01</v>
      </c>
      <c r="C5766" t="str">
        <f t="shared" si="551"/>
        <v>Jan</v>
      </c>
      <c r="D5766" t="str">
        <f t="shared" si="552"/>
        <v>2024_Jan</v>
      </c>
      <c r="E5766" s="12" t="str">
        <f t="shared" si="553"/>
        <v>12_Jan</v>
      </c>
      <c r="F5766" s="12" t="str">
        <f t="shared" si="554"/>
        <v>Jan-24</v>
      </c>
      <c r="G5766" s="12"/>
    </row>
    <row r="5767" spans="1:7">
      <c r="A5767" s="2">
        <f t="shared" si="550"/>
        <v>45304</v>
      </c>
      <c r="B5767" t="str">
        <f t="shared" si="549"/>
        <v>2024_01</v>
      </c>
      <c r="C5767" t="str">
        <f t="shared" si="551"/>
        <v>Jan</v>
      </c>
      <c r="D5767" t="str">
        <f t="shared" si="552"/>
        <v>2024_Jan</v>
      </c>
      <c r="E5767" s="12" t="str">
        <f t="shared" si="553"/>
        <v>13_Jan</v>
      </c>
      <c r="F5767" s="12" t="str">
        <f t="shared" si="554"/>
        <v>Jan-24</v>
      </c>
      <c r="G5767" s="12"/>
    </row>
    <row r="5768" spans="1:7">
      <c r="A5768" s="2">
        <f t="shared" si="550"/>
        <v>45305</v>
      </c>
      <c r="B5768" t="str">
        <f t="shared" si="549"/>
        <v>2024_01</v>
      </c>
      <c r="C5768" t="str">
        <f t="shared" si="551"/>
        <v>Jan</v>
      </c>
      <c r="D5768" t="str">
        <f t="shared" si="552"/>
        <v>2024_Jan</v>
      </c>
      <c r="E5768" s="12" t="str">
        <f t="shared" si="553"/>
        <v>14_Jan</v>
      </c>
      <c r="F5768" s="12" t="str">
        <f t="shared" si="554"/>
        <v>Jan-24</v>
      </c>
      <c r="G5768" s="12"/>
    </row>
    <row r="5769" spans="1:7">
      <c r="A5769" s="2">
        <f t="shared" si="550"/>
        <v>45306</v>
      </c>
      <c r="B5769" t="str">
        <f t="shared" si="549"/>
        <v>2024_01</v>
      </c>
      <c r="C5769" t="str">
        <f t="shared" si="551"/>
        <v>Jan</v>
      </c>
      <c r="D5769" t="str">
        <f t="shared" si="552"/>
        <v>2024_Jan</v>
      </c>
      <c r="E5769" s="12" t="str">
        <f t="shared" si="553"/>
        <v>15_Jan</v>
      </c>
      <c r="F5769" s="12" t="str">
        <f t="shared" si="554"/>
        <v>Jan-24</v>
      </c>
      <c r="G5769" s="12"/>
    </row>
    <row r="5770" spans="1:7">
      <c r="A5770" s="2">
        <f t="shared" si="550"/>
        <v>45307</v>
      </c>
      <c r="B5770" t="str">
        <f t="shared" si="549"/>
        <v>2024_01</v>
      </c>
      <c r="C5770" t="str">
        <f t="shared" si="551"/>
        <v>Jan</v>
      </c>
      <c r="D5770" t="str">
        <f t="shared" si="552"/>
        <v>2024_Jan</v>
      </c>
      <c r="E5770" s="12" t="str">
        <f t="shared" si="553"/>
        <v>16_Jan</v>
      </c>
      <c r="F5770" s="12" t="str">
        <f t="shared" si="554"/>
        <v>Jan-24</v>
      </c>
      <c r="G5770" s="12"/>
    </row>
    <row r="5771" spans="1:7">
      <c r="A5771" s="2">
        <f t="shared" si="550"/>
        <v>45308</v>
      </c>
      <c r="B5771" t="str">
        <f t="shared" ref="B5771:B5834" si="555">TEXT(YEAR(A5771),"0000")&amp;"_"&amp;TEXT(MONTH(A5771),"00")</f>
        <v>2024_01</v>
      </c>
      <c r="C5771" t="str">
        <f t="shared" si="551"/>
        <v>Jan</v>
      </c>
      <c r="D5771" t="str">
        <f t="shared" si="552"/>
        <v>2024_Jan</v>
      </c>
      <c r="E5771" s="12" t="str">
        <f t="shared" si="553"/>
        <v>17_Jan</v>
      </c>
      <c r="F5771" s="12" t="str">
        <f t="shared" si="554"/>
        <v>Jan-24</v>
      </c>
      <c r="G5771" s="12"/>
    </row>
    <row r="5772" spans="1:7">
      <c r="A5772" s="2">
        <f t="shared" ref="A5772:A5835" si="556">A5771+1</f>
        <v>45309</v>
      </c>
      <c r="B5772" t="str">
        <f t="shared" si="555"/>
        <v>2024_01</v>
      </c>
      <c r="C5772" t="str">
        <f t="shared" si="551"/>
        <v>Jan</v>
      </c>
      <c r="D5772" t="str">
        <f t="shared" si="552"/>
        <v>2024_Jan</v>
      </c>
      <c r="E5772" s="12" t="str">
        <f t="shared" si="553"/>
        <v>18_Jan</v>
      </c>
      <c r="F5772" s="12" t="str">
        <f t="shared" si="554"/>
        <v>Jan-24</v>
      </c>
      <c r="G5772" s="12"/>
    </row>
    <row r="5773" spans="1:7">
      <c r="A5773" s="2">
        <f t="shared" si="556"/>
        <v>45310</v>
      </c>
      <c r="B5773" t="str">
        <f t="shared" si="555"/>
        <v>2024_01</v>
      </c>
      <c r="C5773" t="str">
        <f t="shared" si="551"/>
        <v>Jan</v>
      </c>
      <c r="D5773" t="str">
        <f t="shared" si="552"/>
        <v>2024_Jan</v>
      </c>
      <c r="E5773" s="12" t="str">
        <f t="shared" si="553"/>
        <v>19_Jan</v>
      </c>
      <c r="F5773" s="12" t="str">
        <f t="shared" si="554"/>
        <v>Jan-24</v>
      </c>
      <c r="G5773" s="12"/>
    </row>
    <row r="5774" spans="1:7">
      <c r="A5774" s="2">
        <f t="shared" si="556"/>
        <v>45311</v>
      </c>
      <c r="B5774" t="str">
        <f t="shared" si="555"/>
        <v>2024_01</v>
      </c>
      <c r="C5774" t="str">
        <f t="shared" si="551"/>
        <v>Jan</v>
      </c>
      <c r="D5774" t="str">
        <f t="shared" si="552"/>
        <v>2024_Jan</v>
      </c>
      <c r="E5774" s="12" t="str">
        <f t="shared" si="553"/>
        <v>20_Jan</v>
      </c>
      <c r="F5774" s="12" t="str">
        <f t="shared" si="554"/>
        <v>Jan-24</v>
      </c>
      <c r="G5774" s="12"/>
    </row>
    <row r="5775" spans="1:7">
      <c r="A5775" s="2">
        <f t="shared" si="556"/>
        <v>45312</v>
      </c>
      <c r="B5775" t="str">
        <f t="shared" si="555"/>
        <v>2024_01</v>
      </c>
      <c r="C5775" t="str">
        <f t="shared" si="551"/>
        <v>Jan</v>
      </c>
      <c r="D5775" t="str">
        <f t="shared" si="552"/>
        <v>2024_Jan</v>
      </c>
      <c r="E5775" s="12" t="str">
        <f t="shared" si="553"/>
        <v>21_Jan</v>
      </c>
      <c r="F5775" s="12" t="str">
        <f t="shared" si="554"/>
        <v>Jan-24</v>
      </c>
      <c r="G5775" s="12"/>
    </row>
    <row r="5776" spans="1:7">
      <c r="A5776" s="2">
        <f t="shared" si="556"/>
        <v>45313</v>
      </c>
      <c r="B5776" t="str">
        <f t="shared" si="555"/>
        <v>2024_01</v>
      </c>
      <c r="C5776" t="str">
        <f t="shared" si="551"/>
        <v>Jan</v>
      </c>
      <c r="D5776" t="str">
        <f t="shared" si="552"/>
        <v>2024_Jan</v>
      </c>
      <c r="E5776" s="12" t="str">
        <f t="shared" si="553"/>
        <v>22_Jan</v>
      </c>
      <c r="F5776" s="12" t="str">
        <f t="shared" si="554"/>
        <v>Jan-24</v>
      </c>
      <c r="G5776" s="12"/>
    </row>
    <row r="5777" spans="1:7">
      <c r="A5777" s="2">
        <f t="shared" si="556"/>
        <v>45314</v>
      </c>
      <c r="B5777" t="str">
        <f t="shared" si="555"/>
        <v>2024_01</v>
      </c>
      <c r="C5777" t="str">
        <f t="shared" si="551"/>
        <v>Jan</v>
      </c>
      <c r="D5777" t="str">
        <f t="shared" si="552"/>
        <v>2024_Jan</v>
      </c>
      <c r="E5777" s="12" t="str">
        <f t="shared" si="553"/>
        <v>23_Jan</v>
      </c>
      <c r="F5777" s="12" t="str">
        <f t="shared" si="554"/>
        <v>Jan-24</v>
      </c>
      <c r="G5777" s="12"/>
    </row>
    <row r="5778" spans="1:7">
      <c r="A5778" s="2">
        <f t="shared" si="556"/>
        <v>45315</v>
      </c>
      <c r="B5778" t="str">
        <f t="shared" si="555"/>
        <v>2024_01</v>
      </c>
      <c r="C5778" t="str">
        <f t="shared" si="551"/>
        <v>Jan</v>
      </c>
      <c r="D5778" t="str">
        <f t="shared" si="552"/>
        <v>2024_Jan</v>
      </c>
      <c r="E5778" s="12" t="str">
        <f t="shared" si="553"/>
        <v>24_Jan</v>
      </c>
      <c r="F5778" s="12" t="str">
        <f t="shared" si="554"/>
        <v>Jan-24</v>
      </c>
      <c r="G5778" s="12"/>
    </row>
    <row r="5779" spans="1:7">
      <c r="A5779" s="2">
        <f t="shared" si="556"/>
        <v>45316</v>
      </c>
      <c r="B5779" t="str">
        <f t="shared" si="555"/>
        <v>2024_01</v>
      </c>
      <c r="C5779" t="str">
        <f t="shared" si="551"/>
        <v>Jan</v>
      </c>
      <c r="D5779" t="str">
        <f t="shared" si="552"/>
        <v>2024_Jan</v>
      </c>
      <c r="E5779" s="12" t="str">
        <f t="shared" si="553"/>
        <v>25_Jan</v>
      </c>
      <c r="F5779" s="12" t="str">
        <f t="shared" si="554"/>
        <v>Jan-24</v>
      </c>
      <c r="G5779" s="12"/>
    </row>
    <row r="5780" spans="1:7">
      <c r="A5780" s="2">
        <f t="shared" si="556"/>
        <v>45317</v>
      </c>
      <c r="B5780" t="str">
        <f t="shared" si="555"/>
        <v>2024_01</v>
      </c>
      <c r="C5780" t="str">
        <f t="shared" si="551"/>
        <v>Jan</v>
      </c>
      <c r="D5780" t="str">
        <f t="shared" si="552"/>
        <v>2024_Jan</v>
      </c>
      <c r="E5780" s="12" t="str">
        <f t="shared" si="553"/>
        <v>26_Jan</v>
      </c>
      <c r="F5780" s="12" t="str">
        <f t="shared" si="554"/>
        <v>Jan-24</v>
      </c>
      <c r="G5780" s="12"/>
    </row>
    <row r="5781" spans="1:7">
      <c r="A5781" s="2">
        <f t="shared" si="556"/>
        <v>45318</v>
      </c>
      <c r="B5781" t="str">
        <f t="shared" si="555"/>
        <v>2024_01</v>
      </c>
      <c r="C5781" t="str">
        <f t="shared" si="551"/>
        <v>Jan</v>
      </c>
      <c r="D5781" t="str">
        <f t="shared" si="552"/>
        <v>2024_Jan</v>
      </c>
      <c r="E5781" s="12" t="str">
        <f t="shared" si="553"/>
        <v>27_Jan</v>
      </c>
      <c r="F5781" s="12" t="str">
        <f t="shared" si="554"/>
        <v>Jan-24</v>
      </c>
      <c r="G5781" s="12"/>
    </row>
    <row r="5782" spans="1:7">
      <c r="A5782" s="2">
        <f t="shared" si="556"/>
        <v>45319</v>
      </c>
      <c r="B5782" t="str">
        <f t="shared" si="555"/>
        <v>2024_01</v>
      </c>
      <c r="C5782" t="str">
        <f t="shared" si="551"/>
        <v>Jan</v>
      </c>
      <c r="D5782" t="str">
        <f t="shared" si="552"/>
        <v>2024_Jan</v>
      </c>
      <c r="E5782" s="12" t="str">
        <f t="shared" si="553"/>
        <v>28_Jan</v>
      </c>
      <c r="F5782" s="12" t="str">
        <f t="shared" si="554"/>
        <v>Jan-24</v>
      </c>
      <c r="G5782" s="12"/>
    </row>
    <row r="5783" spans="1:7">
      <c r="A5783" s="2">
        <f t="shared" si="556"/>
        <v>45320</v>
      </c>
      <c r="B5783" t="str">
        <f t="shared" si="555"/>
        <v>2024_01</v>
      </c>
      <c r="C5783" t="str">
        <f t="shared" si="551"/>
        <v>Jan</v>
      </c>
      <c r="D5783" t="str">
        <f t="shared" si="552"/>
        <v>2024_Jan</v>
      </c>
      <c r="E5783" s="12" t="str">
        <f t="shared" si="553"/>
        <v>29_Jan</v>
      </c>
      <c r="F5783" s="12" t="str">
        <f t="shared" si="554"/>
        <v>Jan-24</v>
      </c>
      <c r="G5783" s="12"/>
    </row>
    <row r="5784" spans="1:7">
      <c r="A5784" s="2">
        <f t="shared" si="556"/>
        <v>45321</v>
      </c>
      <c r="B5784" t="str">
        <f t="shared" si="555"/>
        <v>2024_01</v>
      </c>
      <c r="C5784" t="str">
        <f t="shared" si="551"/>
        <v>Jan</v>
      </c>
      <c r="D5784" t="str">
        <f t="shared" si="552"/>
        <v>2024_Jan</v>
      </c>
      <c r="E5784" s="12" t="str">
        <f t="shared" si="553"/>
        <v>30_Jan</v>
      </c>
      <c r="F5784" s="12" t="str">
        <f t="shared" si="554"/>
        <v>Jan-24</v>
      </c>
      <c r="G5784" s="12"/>
    </row>
    <row r="5785" spans="1:7">
      <c r="A5785" s="2">
        <f t="shared" si="556"/>
        <v>45322</v>
      </c>
      <c r="B5785" t="str">
        <f t="shared" si="555"/>
        <v>2024_01</v>
      </c>
      <c r="C5785" t="str">
        <f t="shared" si="551"/>
        <v>Jan</v>
      </c>
      <c r="D5785" t="str">
        <f t="shared" si="552"/>
        <v>2024_Jan</v>
      </c>
      <c r="E5785" s="12" t="str">
        <f t="shared" si="553"/>
        <v>31_Jan</v>
      </c>
      <c r="F5785" s="12" t="str">
        <f t="shared" si="554"/>
        <v>Jan-24</v>
      </c>
      <c r="G5785" s="12"/>
    </row>
    <row r="5786" spans="1:7">
      <c r="A5786" s="2">
        <f t="shared" si="556"/>
        <v>45323</v>
      </c>
      <c r="B5786" t="str">
        <f t="shared" si="555"/>
        <v>2024_02</v>
      </c>
      <c r="C5786" t="str">
        <f t="shared" si="551"/>
        <v>Feb</v>
      </c>
      <c r="D5786" t="str">
        <f t="shared" si="552"/>
        <v>2024_Feb</v>
      </c>
      <c r="E5786" s="12" t="str">
        <f t="shared" si="553"/>
        <v>01_Feb</v>
      </c>
      <c r="F5786" s="12" t="str">
        <f t="shared" si="554"/>
        <v>Feb-24</v>
      </c>
      <c r="G5786" s="12"/>
    </row>
    <row r="5787" spans="1:7">
      <c r="A5787" s="2">
        <f t="shared" si="556"/>
        <v>45324</v>
      </c>
      <c r="B5787" t="str">
        <f t="shared" si="555"/>
        <v>2024_02</v>
      </c>
      <c r="C5787" t="str">
        <f t="shared" si="551"/>
        <v>Feb</v>
      </c>
      <c r="D5787" t="str">
        <f t="shared" si="552"/>
        <v>2024_Feb</v>
      </c>
      <c r="E5787" s="12" t="str">
        <f t="shared" si="553"/>
        <v>02_Feb</v>
      </c>
      <c r="F5787" s="12" t="str">
        <f t="shared" si="554"/>
        <v>Feb-24</v>
      </c>
      <c r="G5787" s="12"/>
    </row>
    <row r="5788" spans="1:7">
      <c r="A5788" s="2">
        <f t="shared" si="556"/>
        <v>45325</v>
      </c>
      <c r="B5788" t="str">
        <f t="shared" si="555"/>
        <v>2024_02</v>
      </c>
      <c r="C5788" t="str">
        <f t="shared" si="551"/>
        <v>Feb</v>
      </c>
      <c r="D5788" t="str">
        <f t="shared" si="552"/>
        <v>2024_Feb</v>
      </c>
      <c r="E5788" s="12" t="str">
        <f t="shared" si="553"/>
        <v>03_Feb</v>
      </c>
      <c r="F5788" s="12" t="str">
        <f t="shared" si="554"/>
        <v>Feb-24</v>
      </c>
      <c r="G5788" s="12"/>
    </row>
    <row r="5789" spans="1:7">
      <c r="A5789" s="2">
        <f t="shared" si="556"/>
        <v>45326</v>
      </c>
      <c r="B5789" t="str">
        <f t="shared" si="555"/>
        <v>2024_02</v>
      </c>
      <c r="C5789" t="str">
        <f t="shared" si="551"/>
        <v>Feb</v>
      </c>
      <c r="D5789" t="str">
        <f t="shared" si="552"/>
        <v>2024_Feb</v>
      </c>
      <c r="E5789" s="12" t="str">
        <f t="shared" si="553"/>
        <v>04_Feb</v>
      </c>
      <c r="F5789" s="12" t="str">
        <f t="shared" si="554"/>
        <v>Feb-24</v>
      </c>
      <c r="G5789" s="12"/>
    </row>
    <row r="5790" spans="1:7">
      <c r="A5790" s="2">
        <f t="shared" si="556"/>
        <v>45327</v>
      </c>
      <c r="B5790" t="str">
        <f t="shared" si="555"/>
        <v>2024_02</v>
      </c>
      <c r="C5790" t="str">
        <f t="shared" si="551"/>
        <v>Feb</v>
      </c>
      <c r="D5790" t="str">
        <f t="shared" si="552"/>
        <v>2024_Feb</v>
      </c>
      <c r="E5790" s="12" t="str">
        <f t="shared" si="553"/>
        <v>05_Feb</v>
      </c>
      <c r="F5790" s="12" t="str">
        <f t="shared" si="554"/>
        <v>Feb-24</v>
      </c>
      <c r="G5790" s="12"/>
    </row>
    <row r="5791" spans="1:7">
      <c r="A5791" s="2">
        <f t="shared" si="556"/>
        <v>45328</v>
      </c>
      <c r="B5791" t="str">
        <f t="shared" si="555"/>
        <v>2024_02</v>
      </c>
      <c r="C5791" t="str">
        <f t="shared" si="551"/>
        <v>Feb</v>
      </c>
      <c r="D5791" t="str">
        <f t="shared" si="552"/>
        <v>2024_Feb</v>
      </c>
      <c r="E5791" s="12" t="str">
        <f t="shared" si="553"/>
        <v>06_Feb</v>
      </c>
      <c r="F5791" s="12" t="str">
        <f t="shared" si="554"/>
        <v>Feb-24</v>
      </c>
      <c r="G5791" s="12"/>
    </row>
    <row r="5792" spans="1:7">
      <c r="A5792" s="2">
        <f t="shared" si="556"/>
        <v>45329</v>
      </c>
      <c r="B5792" t="str">
        <f t="shared" si="555"/>
        <v>2024_02</v>
      </c>
      <c r="C5792" t="str">
        <f t="shared" si="551"/>
        <v>Feb</v>
      </c>
      <c r="D5792" t="str">
        <f t="shared" si="552"/>
        <v>2024_Feb</v>
      </c>
      <c r="E5792" s="12" t="str">
        <f t="shared" si="553"/>
        <v>07_Feb</v>
      </c>
      <c r="F5792" s="12" t="str">
        <f t="shared" si="554"/>
        <v>Feb-24</v>
      </c>
      <c r="G5792" s="12"/>
    </row>
    <row r="5793" spans="1:7">
      <c r="A5793" s="2">
        <f t="shared" si="556"/>
        <v>45330</v>
      </c>
      <c r="B5793" t="str">
        <f t="shared" si="555"/>
        <v>2024_02</v>
      </c>
      <c r="C5793" t="str">
        <f t="shared" si="551"/>
        <v>Feb</v>
      </c>
      <c r="D5793" t="str">
        <f t="shared" si="552"/>
        <v>2024_Feb</v>
      </c>
      <c r="E5793" s="12" t="str">
        <f t="shared" si="553"/>
        <v>08_Feb</v>
      </c>
      <c r="F5793" s="12" t="str">
        <f t="shared" si="554"/>
        <v>Feb-24</v>
      </c>
      <c r="G5793" s="12"/>
    </row>
    <row r="5794" spans="1:7">
      <c r="A5794" s="2">
        <f t="shared" si="556"/>
        <v>45331</v>
      </c>
      <c r="B5794" t="str">
        <f t="shared" si="555"/>
        <v>2024_02</v>
      </c>
      <c r="C5794" t="str">
        <f t="shared" si="551"/>
        <v>Feb</v>
      </c>
      <c r="D5794" t="str">
        <f t="shared" si="552"/>
        <v>2024_Feb</v>
      </c>
      <c r="E5794" s="12" t="str">
        <f t="shared" si="553"/>
        <v>09_Feb</v>
      </c>
      <c r="F5794" s="12" t="str">
        <f t="shared" si="554"/>
        <v>Feb-24</v>
      </c>
      <c r="G5794" s="12"/>
    </row>
    <row r="5795" spans="1:7">
      <c r="A5795" s="2">
        <f t="shared" si="556"/>
        <v>45332</v>
      </c>
      <c r="B5795" t="str">
        <f t="shared" si="555"/>
        <v>2024_02</v>
      </c>
      <c r="C5795" t="str">
        <f t="shared" si="551"/>
        <v>Feb</v>
      </c>
      <c r="D5795" t="str">
        <f t="shared" si="552"/>
        <v>2024_Feb</v>
      </c>
      <c r="E5795" s="12" t="str">
        <f t="shared" si="553"/>
        <v>10_Feb</v>
      </c>
      <c r="F5795" s="12" t="str">
        <f t="shared" si="554"/>
        <v>Feb-24</v>
      </c>
      <c r="G5795" s="12"/>
    </row>
    <row r="5796" spans="1:7">
      <c r="A5796" s="2">
        <f t="shared" si="556"/>
        <v>45333</v>
      </c>
      <c r="B5796" t="str">
        <f t="shared" si="555"/>
        <v>2024_02</v>
      </c>
      <c r="C5796" t="str">
        <f t="shared" si="551"/>
        <v>Feb</v>
      </c>
      <c r="D5796" t="str">
        <f t="shared" si="552"/>
        <v>2024_Feb</v>
      </c>
      <c r="E5796" s="12" t="str">
        <f t="shared" si="553"/>
        <v>11_Feb</v>
      </c>
      <c r="F5796" s="12" t="str">
        <f t="shared" si="554"/>
        <v>Feb-24</v>
      </c>
      <c r="G5796" s="12"/>
    </row>
    <row r="5797" spans="1:7">
      <c r="A5797" s="2">
        <f t="shared" si="556"/>
        <v>45334</v>
      </c>
      <c r="B5797" t="str">
        <f t="shared" si="555"/>
        <v>2024_02</v>
      </c>
      <c r="C5797" t="str">
        <f t="shared" si="551"/>
        <v>Feb</v>
      </c>
      <c r="D5797" t="str">
        <f t="shared" si="552"/>
        <v>2024_Feb</v>
      </c>
      <c r="E5797" s="12" t="str">
        <f t="shared" si="553"/>
        <v>12_Feb</v>
      </c>
      <c r="F5797" s="12" t="str">
        <f t="shared" si="554"/>
        <v>Feb-24</v>
      </c>
      <c r="G5797" s="12"/>
    </row>
    <row r="5798" spans="1:7">
      <c r="A5798" s="2">
        <f t="shared" si="556"/>
        <v>45335</v>
      </c>
      <c r="B5798" t="str">
        <f t="shared" si="555"/>
        <v>2024_02</v>
      </c>
      <c r="C5798" t="str">
        <f t="shared" si="551"/>
        <v>Feb</v>
      </c>
      <c r="D5798" t="str">
        <f t="shared" si="552"/>
        <v>2024_Feb</v>
      </c>
      <c r="E5798" s="12" t="str">
        <f t="shared" si="553"/>
        <v>13_Feb</v>
      </c>
      <c r="F5798" s="12" t="str">
        <f t="shared" si="554"/>
        <v>Feb-24</v>
      </c>
      <c r="G5798" s="12"/>
    </row>
    <row r="5799" spans="1:7">
      <c r="A5799" s="2">
        <f t="shared" si="556"/>
        <v>45336</v>
      </c>
      <c r="B5799" t="str">
        <f t="shared" si="555"/>
        <v>2024_02</v>
      </c>
      <c r="C5799" t="str">
        <f t="shared" si="551"/>
        <v>Feb</v>
      </c>
      <c r="D5799" t="str">
        <f t="shared" si="552"/>
        <v>2024_Feb</v>
      </c>
      <c r="E5799" s="12" t="str">
        <f t="shared" si="553"/>
        <v>14_Feb</v>
      </c>
      <c r="F5799" s="12" t="str">
        <f t="shared" si="554"/>
        <v>Feb-24</v>
      </c>
      <c r="G5799" s="12"/>
    </row>
    <row r="5800" spans="1:7">
      <c r="A5800" s="2">
        <f t="shared" si="556"/>
        <v>45337</v>
      </c>
      <c r="B5800" t="str">
        <f t="shared" si="555"/>
        <v>2024_02</v>
      </c>
      <c r="C5800" t="str">
        <f t="shared" si="551"/>
        <v>Feb</v>
      </c>
      <c r="D5800" t="str">
        <f t="shared" si="552"/>
        <v>2024_Feb</v>
      </c>
      <c r="E5800" s="12" t="str">
        <f t="shared" si="553"/>
        <v>15_Feb</v>
      </c>
      <c r="F5800" s="12" t="str">
        <f t="shared" si="554"/>
        <v>Feb-24</v>
      </c>
      <c r="G5800" s="12"/>
    </row>
    <row r="5801" spans="1:7">
      <c r="A5801" s="2">
        <f t="shared" si="556"/>
        <v>45338</v>
      </c>
      <c r="B5801" t="str">
        <f t="shared" si="555"/>
        <v>2024_02</v>
      </c>
      <c r="C5801" t="str">
        <f t="shared" si="551"/>
        <v>Feb</v>
      </c>
      <c r="D5801" t="str">
        <f t="shared" si="552"/>
        <v>2024_Feb</v>
      </c>
      <c r="E5801" s="12" t="str">
        <f t="shared" si="553"/>
        <v>16_Feb</v>
      </c>
      <c r="F5801" s="12" t="str">
        <f t="shared" si="554"/>
        <v>Feb-24</v>
      </c>
      <c r="G5801" s="12"/>
    </row>
    <row r="5802" spans="1:7">
      <c r="A5802" s="2">
        <f t="shared" si="556"/>
        <v>45339</v>
      </c>
      <c r="B5802" t="str">
        <f t="shared" si="555"/>
        <v>2024_02</v>
      </c>
      <c r="C5802" t="str">
        <f t="shared" si="551"/>
        <v>Feb</v>
      </c>
      <c r="D5802" t="str">
        <f t="shared" si="552"/>
        <v>2024_Feb</v>
      </c>
      <c r="E5802" s="12" t="str">
        <f t="shared" si="553"/>
        <v>17_Feb</v>
      </c>
      <c r="F5802" s="12" t="str">
        <f t="shared" si="554"/>
        <v>Feb-24</v>
      </c>
      <c r="G5802" s="12"/>
    </row>
    <row r="5803" spans="1:7">
      <c r="A5803" s="2">
        <f t="shared" si="556"/>
        <v>45340</v>
      </c>
      <c r="B5803" t="str">
        <f t="shared" si="555"/>
        <v>2024_02</v>
      </c>
      <c r="C5803" t="str">
        <f t="shared" si="551"/>
        <v>Feb</v>
      </c>
      <c r="D5803" t="str">
        <f t="shared" si="552"/>
        <v>2024_Feb</v>
      </c>
      <c r="E5803" s="12" t="str">
        <f t="shared" si="553"/>
        <v>18_Feb</v>
      </c>
      <c r="F5803" s="12" t="str">
        <f t="shared" si="554"/>
        <v>Feb-24</v>
      </c>
      <c r="G5803" s="12"/>
    </row>
    <row r="5804" spans="1:7">
      <c r="A5804" s="2">
        <f t="shared" si="556"/>
        <v>45341</v>
      </c>
      <c r="B5804" t="str">
        <f t="shared" si="555"/>
        <v>2024_02</v>
      </c>
      <c r="C5804" t="str">
        <f t="shared" si="551"/>
        <v>Feb</v>
      </c>
      <c r="D5804" t="str">
        <f t="shared" si="552"/>
        <v>2024_Feb</v>
      </c>
      <c r="E5804" s="12" t="str">
        <f t="shared" si="553"/>
        <v>19_Feb</v>
      </c>
      <c r="F5804" s="12" t="str">
        <f t="shared" si="554"/>
        <v>Feb-24</v>
      </c>
      <c r="G5804" s="12"/>
    </row>
    <row r="5805" spans="1:7">
      <c r="A5805" s="2">
        <f t="shared" si="556"/>
        <v>45342</v>
      </c>
      <c r="B5805" t="str">
        <f t="shared" si="555"/>
        <v>2024_02</v>
      </c>
      <c r="C5805" t="str">
        <f t="shared" si="551"/>
        <v>Feb</v>
      </c>
      <c r="D5805" t="str">
        <f t="shared" si="552"/>
        <v>2024_Feb</v>
      </c>
      <c r="E5805" s="12" t="str">
        <f t="shared" si="553"/>
        <v>20_Feb</v>
      </c>
      <c r="F5805" s="12" t="str">
        <f t="shared" si="554"/>
        <v>Feb-24</v>
      </c>
      <c r="G5805" s="12"/>
    </row>
    <row r="5806" spans="1:7">
      <c r="A5806" s="2">
        <f t="shared" si="556"/>
        <v>45343</v>
      </c>
      <c r="B5806" t="str">
        <f t="shared" si="555"/>
        <v>2024_02</v>
      </c>
      <c r="C5806" t="str">
        <f t="shared" si="551"/>
        <v>Feb</v>
      </c>
      <c r="D5806" t="str">
        <f t="shared" si="552"/>
        <v>2024_Feb</v>
      </c>
      <c r="E5806" s="12" t="str">
        <f t="shared" si="553"/>
        <v>21_Feb</v>
      </c>
      <c r="F5806" s="12" t="str">
        <f t="shared" si="554"/>
        <v>Feb-24</v>
      </c>
      <c r="G5806" s="12"/>
    </row>
    <row r="5807" spans="1:7">
      <c r="A5807" s="2">
        <f t="shared" si="556"/>
        <v>45344</v>
      </c>
      <c r="B5807" t="str">
        <f t="shared" si="555"/>
        <v>2024_02</v>
      </c>
      <c r="C5807" t="str">
        <f t="shared" si="551"/>
        <v>Feb</v>
      </c>
      <c r="D5807" t="str">
        <f t="shared" si="552"/>
        <v>2024_Feb</v>
      </c>
      <c r="E5807" s="12" t="str">
        <f t="shared" si="553"/>
        <v>22_Feb</v>
      </c>
      <c r="F5807" s="12" t="str">
        <f t="shared" si="554"/>
        <v>Feb-24</v>
      </c>
      <c r="G5807" s="12"/>
    </row>
    <row r="5808" spans="1:7">
      <c r="A5808" s="2">
        <f t="shared" si="556"/>
        <v>45345</v>
      </c>
      <c r="B5808" t="str">
        <f t="shared" si="555"/>
        <v>2024_02</v>
      </c>
      <c r="C5808" t="str">
        <f t="shared" si="551"/>
        <v>Feb</v>
      </c>
      <c r="D5808" t="str">
        <f t="shared" si="552"/>
        <v>2024_Feb</v>
      </c>
      <c r="E5808" s="12" t="str">
        <f t="shared" si="553"/>
        <v>23_Feb</v>
      </c>
      <c r="F5808" s="12" t="str">
        <f t="shared" si="554"/>
        <v>Feb-24</v>
      </c>
      <c r="G5808" s="12"/>
    </row>
    <row r="5809" spans="1:7">
      <c r="A5809" s="2">
        <f t="shared" si="556"/>
        <v>45346</v>
      </c>
      <c r="B5809" t="str">
        <f t="shared" si="555"/>
        <v>2024_02</v>
      </c>
      <c r="C5809" t="str">
        <f t="shared" si="551"/>
        <v>Feb</v>
      </c>
      <c r="D5809" t="str">
        <f t="shared" si="552"/>
        <v>2024_Feb</v>
      </c>
      <c r="E5809" s="12" t="str">
        <f t="shared" si="553"/>
        <v>24_Feb</v>
      </c>
      <c r="F5809" s="12" t="str">
        <f t="shared" si="554"/>
        <v>Feb-24</v>
      </c>
      <c r="G5809" s="12"/>
    </row>
    <row r="5810" spans="1:7">
      <c r="A5810" s="2">
        <f t="shared" si="556"/>
        <v>45347</v>
      </c>
      <c r="B5810" t="str">
        <f t="shared" si="555"/>
        <v>2024_02</v>
      </c>
      <c r="C5810" t="str">
        <f t="shared" si="551"/>
        <v>Feb</v>
      </c>
      <c r="D5810" t="str">
        <f t="shared" si="552"/>
        <v>2024_Feb</v>
      </c>
      <c r="E5810" s="12" t="str">
        <f t="shared" si="553"/>
        <v>25_Feb</v>
      </c>
      <c r="F5810" s="12" t="str">
        <f t="shared" si="554"/>
        <v>Feb-24</v>
      </c>
      <c r="G5810" s="12"/>
    </row>
    <row r="5811" spans="1:7">
      <c r="A5811" s="2">
        <f t="shared" si="556"/>
        <v>45348</v>
      </c>
      <c r="B5811" t="str">
        <f t="shared" si="555"/>
        <v>2024_02</v>
      </c>
      <c r="C5811" t="str">
        <f t="shared" si="551"/>
        <v>Feb</v>
      </c>
      <c r="D5811" t="str">
        <f t="shared" si="552"/>
        <v>2024_Feb</v>
      </c>
      <c r="E5811" s="12" t="str">
        <f t="shared" si="553"/>
        <v>26_Feb</v>
      </c>
      <c r="F5811" s="12" t="str">
        <f t="shared" si="554"/>
        <v>Feb-24</v>
      </c>
      <c r="G5811" s="12"/>
    </row>
    <row r="5812" spans="1:7">
      <c r="A5812" s="2">
        <f t="shared" si="556"/>
        <v>45349</v>
      </c>
      <c r="B5812" t="str">
        <f t="shared" si="555"/>
        <v>2024_02</v>
      </c>
      <c r="C5812" t="str">
        <f t="shared" si="551"/>
        <v>Feb</v>
      </c>
      <c r="D5812" t="str">
        <f t="shared" si="552"/>
        <v>2024_Feb</v>
      </c>
      <c r="E5812" s="12" t="str">
        <f t="shared" si="553"/>
        <v>27_Feb</v>
      </c>
      <c r="F5812" s="12" t="str">
        <f t="shared" si="554"/>
        <v>Feb-24</v>
      </c>
      <c r="G5812" s="12"/>
    </row>
    <row r="5813" spans="1:7">
      <c r="A5813" s="2">
        <f t="shared" si="556"/>
        <v>45350</v>
      </c>
      <c r="B5813" t="str">
        <f t="shared" si="555"/>
        <v>2024_02</v>
      </c>
      <c r="C5813" t="str">
        <f t="shared" si="551"/>
        <v>Feb</v>
      </c>
      <c r="D5813" t="str">
        <f t="shared" si="552"/>
        <v>2024_Feb</v>
      </c>
      <c r="E5813" s="12" t="str">
        <f t="shared" si="553"/>
        <v>28_Feb</v>
      </c>
      <c r="F5813" s="12" t="str">
        <f t="shared" si="554"/>
        <v>Feb-24</v>
      </c>
      <c r="G5813" s="12"/>
    </row>
    <row r="5814" spans="1:7">
      <c r="A5814" s="2">
        <f t="shared" si="556"/>
        <v>45351</v>
      </c>
      <c r="B5814" t="str">
        <f t="shared" si="555"/>
        <v>2024_02</v>
      </c>
      <c r="C5814" t="str">
        <f t="shared" si="551"/>
        <v>Feb</v>
      </c>
      <c r="D5814" t="str">
        <f t="shared" si="552"/>
        <v>2024_Feb</v>
      </c>
      <c r="E5814" s="12" t="str">
        <f t="shared" si="553"/>
        <v>29_Feb</v>
      </c>
      <c r="F5814" s="12" t="str">
        <f t="shared" si="554"/>
        <v>Feb-24</v>
      </c>
      <c r="G5814" s="12"/>
    </row>
    <row r="5815" spans="1:7">
      <c r="A5815" s="2">
        <f t="shared" si="556"/>
        <v>45352</v>
      </c>
      <c r="B5815" t="str">
        <f t="shared" si="555"/>
        <v>2024_03</v>
      </c>
      <c r="C5815" t="str">
        <f t="shared" si="551"/>
        <v>Mar</v>
      </c>
      <c r="D5815" t="str">
        <f t="shared" si="552"/>
        <v>2024_Mar</v>
      </c>
      <c r="E5815" s="12" t="str">
        <f t="shared" si="553"/>
        <v>01_Mar</v>
      </c>
      <c r="F5815" s="12" t="str">
        <f t="shared" si="554"/>
        <v>Mar-24</v>
      </c>
      <c r="G5815" s="12"/>
    </row>
    <row r="5816" spans="1:7">
      <c r="A5816" s="2">
        <f t="shared" si="556"/>
        <v>45353</v>
      </c>
      <c r="B5816" t="str">
        <f t="shared" si="555"/>
        <v>2024_03</v>
      </c>
      <c r="C5816" t="str">
        <f t="shared" si="551"/>
        <v>Mar</v>
      </c>
      <c r="D5816" t="str">
        <f t="shared" si="552"/>
        <v>2024_Mar</v>
      </c>
      <c r="E5816" s="12" t="str">
        <f t="shared" si="553"/>
        <v>02_Mar</v>
      </c>
      <c r="F5816" s="12" t="str">
        <f t="shared" si="554"/>
        <v>Mar-24</v>
      </c>
      <c r="G5816" s="12"/>
    </row>
    <row r="5817" spans="1:7">
      <c r="A5817" s="2">
        <f t="shared" si="556"/>
        <v>45354</v>
      </c>
      <c r="B5817" t="str">
        <f t="shared" si="555"/>
        <v>2024_03</v>
      </c>
      <c r="C5817" t="str">
        <f t="shared" si="551"/>
        <v>Mar</v>
      </c>
      <c r="D5817" t="str">
        <f t="shared" si="552"/>
        <v>2024_Mar</v>
      </c>
      <c r="E5817" s="12" t="str">
        <f t="shared" si="553"/>
        <v>03_Mar</v>
      </c>
      <c r="F5817" s="12" t="str">
        <f t="shared" si="554"/>
        <v>Mar-24</v>
      </c>
      <c r="G5817" s="12"/>
    </row>
    <row r="5818" spans="1:7">
      <c r="A5818" s="2">
        <f t="shared" si="556"/>
        <v>45355</v>
      </c>
      <c r="B5818" t="str">
        <f t="shared" si="555"/>
        <v>2024_03</v>
      </c>
      <c r="C5818" t="str">
        <f t="shared" si="551"/>
        <v>Mar</v>
      </c>
      <c r="D5818" t="str">
        <f t="shared" si="552"/>
        <v>2024_Mar</v>
      </c>
      <c r="E5818" s="12" t="str">
        <f t="shared" si="553"/>
        <v>04_Mar</v>
      </c>
      <c r="F5818" s="12" t="str">
        <f t="shared" si="554"/>
        <v>Mar-24</v>
      </c>
      <c r="G5818" s="12"/>
    </row>
    <row r="5819" spans="1:7">
      <c r="A5819" s="2">
        <f t="shared" si="556"/>
        <v>45356</v>
      </c>
      <c r="B5819" t="str">
        <f t="shared" si="555"/>
        <v>2024_03</v>
      </c>
      <c r="C5819" t="str">
        <f t="shared" si="551"/>
        <v>Mar</v>
      </c>
      <c r="D5819" t="str">
        <f t="shared" si="552"/>
        <v>2024_Mar</v>
      </c>
      <c r="E5819" s="12" t="str">
        <f t="shared" si="553"/>
        <v>05_Mar</v>
      </c>
      <c r="F5819" s="12" t="str">
        <f t="shared" si="554"/>
        <v>Mar-24</v>
      </c>
      <c r="G5819" s="12"/>
    </row>
    <row r="5820" spans="1:7">
      <c r="A5820" s="2">
        <f t="shared" si="556"/>
        <v>45357</v>
      </c>
      <c r="B5820" t="str">
        <f t="shared" si="555"/>
        <v>2024_03</v>
      </c>
      <c r="C5820" t="str">
        <f t="shared" si="551"/>
        <v>Mar</v>
      </c>
      <c r="D5820" t="str">
        <f t="shared" si="552"/>
        <v>2024_Mar</v>
      </c>
      <c r="E5820" s="12" t="str">
        <f t="shared" si="553"/>
        <v>06_Mar</v>
      </c>
      <c r="F5820" s="12" t="str">
        <f t="shared" si="554"/>
        <v>Mar-24</v>
      </c>
      <c r="G5820" s="12"/>
    </row>
    <row r="5821" spans="1:7">
      <c r="A5821" s="2">
        <f t="shared" si="556"/>
        <v>45358</v>
      </c>
      <c r="B5821" t="str">
        <f t="shared" si="555"/>
        <v>2024_03</v>
      </c>
      <c r="C5821" t="str">
        <f t="shared" si="551"/>
        <v>Mar</v>
      </c>
      <c r="D5821" t="str">
        <f t="shared" si="552"/>
        <v>2024_Mar</v>
      </c>
      <c r="E5821" s="12" t="str">
        <f t="shared" si="553"/>
        <v>07_Mar</v>
      </c>
      <c r="F5821" s="12" t="str">
        <f t="shared" si="554"/>
        <v>Mar-24</v>
      </c>
      <c r="G5821" s="12"/>
    </row>
    <row r="5822" spans="1:7">
      <c r="A5822" s="2">
        <f t="shared" si="556"/>
        <v>45359</v>
      </c>
      <c r="B5822" t="str">
        <f t="shared" si="555"/>
        <v>2024_03</v>
      </c>
      <c r="C5822" t="str">
        <f t="shared" si="551"/>
        <v>Mar</v>
      </c>
      <c r="D5822" t="str">
        <f t="shared" si="552"/>
        <v>2024_Mar</v>
      </c>
      <c r="E5822" s="12" t="str">
        <f t="shared" si="553"/>
        <v>08_Mar</v>
      </c>
      <c r="F5822" s="12" t="str">
        <f t="shared" si="554"/>
        <v>Mar-24</v>
      </c>
      <c r="G5822" s="12"/>
    </row>
    <row r="5823" spans="1:7">
      <c r="A5823" s="2">
        <f t="shared" si="556"/>
        <v>45360</v>
      </c>
      <c r="B5823" t="str">
        <f t="shared" si="555"/>
        <v>2024_03</v>
      </c>
      <c r="C5823" t="str">
        <f t="shared" si="551"/>
        <v>Mar</v>
      </c>
      <c r="D5823" t="str">
        <f t="shared" si="552"/>
        <v>2024_Mar</v>
      </c>
      <c r="E5823" s="12" t="str">
        <f t="shared" si="553"/>
        <v>09_Mar</v>
      </c>
      <c r="F5823" s="12" t="str">
        <f t="shared" si="554"/>
        <v>Mar-24</v>
      </c>
      <c r="G5823" s="12"/>
    </row>
    <row r="5824" spans="1:7">
      <c r="A5824" s="2">
        <f t="shared" si="556"/>
        <v>45361</v>
      </c>
      <c r="B5824" t="str">
        <f t="shared" si="555"/>
        <v>2024_03</v>
      </c>
      <c r="C5824" t="str">
        <f t="shared" si="551"/>
        <v>Mar</v>
      </c>
      <c r="D5824" t="str">
        <f t="shared" si="552"/>
        <v>2024_Mar</v>
      </c>
      <c r="E5824" s="12" t="str">
        <f t="shared" si="553"/>
        <v>10_Mar</v>
      </c>
      <c r="F5824" s="12" t="str">
        <f t="shared" si="554"/>
        <v>Mar-24</v>
      </c>
      <c r="G5824" s="12"/>
    </row>
    <row r="5825" spans="1:7">
      <c r="A5825" s="2">
        <f t="shared" si="556"/>
        <v>45362</v>
      </c>
      <c r="B5825" t="str">
        <f t="shared" si="555"/>
        <v>2024_03</v>
      </c>
      <c r="C5825" t="str">
        <f t="shared" si="551"/>
        <v>Mar</v>
      </c>
      <c r="D5825" t="str">
        <f t="shared" si="552"/>
        <v>2024_Mar</v>
      </c>
      <c r="E5825" s="12" t="str">
        <f t="shared" si="553"/>
        <v>11_Mar</v>
      </c>
      <c r="F5825" s="12" t="str">
        <f t="shared" si="554"/>
        <v>Mar-24</v>
      </c>
      <c r="G5825" s="12"/>
    </row>
    <row r="5826" spans="1:7">
      <c r="A5826" s="2">
        <f t="shared" si="556"/>
        <v>45363</v>
      </c>
      <c r="B5826" t="str">
        <f t="shared" si="555"/>
        <v>2024_03</v>
      </c>
      <c r="C5826" t="str">
        <f t="shared" ref="C5826:C5889" si="557">VLOOKUP(TEXT(MONTH(A5826),"00"),$H$2:$I$13,2,FALSE)</f>
        <v>Mar</v>
      </c>
      <c r="D5826" t="str">
        <f t="shared" si="552"/>
        <v>2024_Mar</v>
      </c>
      <c r="E5826" s="12" t="str">
        <f t="shared" si="553"/>
        <v>12_Mar</v>
      </c>
      <c r="F5826" s="12" t="str">
        <f t="shared" si="554"/>
        <v>Mar-24</v>
      </c>
      <c r="G5826" s="12"/>
    </row>
    <row r="5827" spans="1:7">
      <c r="A5827" s="2">
        <f t="shared" si="556"/>
        <v>45364</v>
      </c>
      <c r="B5827" t="str">
        <f t="shared" si="555"/>
        <v>2024_03</v>
      </c>
      <c r="C5827" t="str">
        <f t="shared" si="557"/>
        <v>Mar</v>
      </c>
      <c r="D5827" t="str">
        <f t="shared" ref="D5827:D5890" si="558">TEXT(YEAR(A5827),"0000")&amp;"_"&amp;C5827</f>
        <v>2024_Mar</v>
      </c>
      <c r="E5827" s="12" t="str">
        <f t="shared" ref="E5827:E5890" si="559">VLOOKUP(DAY(A5827),$G$2:$H$32,2,FALSE)&amp;"_"&amp;C5827</f>
        <v>13_Mar</v>
      </c>
      <c r="F5827" s="12" t="str">
        <f t="shared" si="554"/>
        <v>Mar-24</v>
      </c>
      <c r="G5827" s="12"/>
    </row>
    <row r="5828" spans="1:7">
      <c r="A5828" s="2">
        <f t="shared" si="556"/>
        <v>45365</v>
      </c>
      <c r="B5828" t="str">
        <f t="shared" si="555"/>
        <v>2024_03</v>
      </c>
      <c r="C5828" t="str">
        <f t="shared" si="557"/>
        <v>Mar</v>
      </c>
      <c r="D5828" t="str">
        <f t="shared" si="558"/>
        <v>2024_Mar</v>
      </c>
      <c r="E5828" s="12" t="str">
        <f t="shared" si="559"/>
        <v>14_Mar</v>
      </c>
      <c r="F5828" s="12" t="str">
        <f t="shared" ref="F5828:F5891" si="560">C5828&amp;"-"&amp;RIGHT(YEAR(A5828),2)</f>
        <v>Mar-24</v>
      </c>
      <c r="G5828" s="12"/>
    </row>
    <row r="5829" spans="1:7">
      <c r="A5829" s="2">
        <f t="shared" si="556"/>
        <v>45366</v>
      </c>
      <c r="B5829" t="str">
        <f t="shared" si="555"/>
        <v>2024_03</v>
      </c>
      <c r="C5829" t="str">
        <f t="shared" si="557"/>
        <v>Mar</v>
      </c>
      <c r="D5829" t="str">
        <f t="shared" si="558"/>
        <v>2024_Mar</v>
      </c>
      <c r="E5829" s="12" t="str">
        <f t="shared" si="559"/>
        <v>15_Mar</v>
      </c>
      <c r="F5829" s="12" t="str">
        <f t="shared" si="560"/>
        <v>Mar-24</v>
      </c>
      <c r="G5829" s="12"/>
    </row>
    <row r="5830" spans="1:7">
      <c r="A5830" s="2">
        <f t="shared" si="556"/>
        <v>45367</v>
      </c>
      <c r="B5830" t="str">
        <f t="shared" si="555"/>
        <v>2024_03</v>
      </c>
      <c r="C5830" t="str">
        <f t="shared" si="557"/>
        <v>Mar</v>
      </c>
      <c r="D5830" t="str">
        <f t="shared" si="558"/>
        <v>2024_Mar</v>
      </c>
      <c r="E5830" s="12" t="str">
        <f t="shared" si="559"/>
        <v>16_Mar</v>
      </c>
      <c r="F5830" s="12" t="str">
        <f t="shared" si="560"/>
        <v>Mar-24</v>
      </c>
      <c r="G5830" s="12"/>
    </row>
    <row r="5831" spans="1:7">
      <c r="A5831" s="2">
        <f t="shared" si="556"/>
        <v>45368</v>
      </c>
      <c r="B5831" t="str">
        <f t="shared" si="555"/>
        <v>2024_03</v>
      </c>
      <c r="C5831" t="str">
        <f t="shared" si="557"/>
        <v>Mar</v>
      </c>
      <c r="D5831" t="str">
        <f t="shared" si="558"/>
        <v>2024_Mar</v>
      </c>
      <c r="E5831" s="12" t="str">
        <f t="shared" si="559"/>
        <v>17_Mar</v>
      </c>
      <c r="F5831" s="12" t="str">
        <f t="shared" si="560"/>
        <v>Mar-24</v>
      </c>
      <c r="G5831" s="12"/>
    </row>
    <row r="5832" spans="1:7">
      <c r="A5832" s="2">
        <f t="shared" si="556"/>
        <v>45369</v>
      </c>
      <c r="B5832" t="str">
        <f t="shared" si="555"/>
        <v>2024_03</v>
      </c>
      <c r="C5832" t="str">
        <f t="shared" si="557"/>
        <v>Mar</v>
      </c>
      <c r="D5832" t="str">
        <f t="shared" si="558"/>
        <v>2024_Mar</v>
      </c>
      <c r="E5832" s="12" t="str">
        <f t="shared" si="559"/>
        <v>18_Mar</v>
      </c>
      <c r="F5832" s="12" t="str">
        <f t="shared" si="560"/>
        <v>Mar-24</v>
      </c>
      <c r="G5832" s="12"/>
    </row>
    <row r="5833" spans="1:7">
      <c r="A5833" s="2">
        <f t="shared" si="556"/>
        <v>45370</v>
      </c>
      <c r="B5833" t="str">
        <f t="shared" si="555"/>
        <v>2024_03</v>
      </c>
      <c r="C5833" t="str">
        <f t="shared" si="557"/>
        <v>Mar</v>
      </c>
      <c r="D5833" t="str">
        <f t="shared" si="558"/>
        <v>2024_Mar</v>
      </c>
      <c r="E5833" s="12" t="str">
        <f t="shared" si="559"/>
        <v>19_Mar</v>
      </c>
      <c r="F5833" s="12" t="str">
        <f t="shared" si="560"/>
        <v>Mar-24</v>
      </c>
      <c r="G5833" s="12"/>
    </row>
    <row r="5834" spans="1:7">
      <c r="A5834" s="2">
        <f t="shared" si="556"/>
        <v>45371</v>
      </c>
      <c r="B5834" t="str">
        <f t="shared" si="555"/>
        <v>2024_03</v>
      </c>
      <c r="C5834" t="str">
        <f t="shared" si="557"/>
        <v>Mar</v>
      </c>
      <c r="D5834" t="str">
        <f t="shared" si="558"/>
        <v>2024_Mar</v>
      </c>
      <c r="E5834" s="12" t="str">
        <f t="shared" si="559"/>
        <v>20_Mar</v>
      </c>
      <c r="F5834" s="12" t="str">
        <f t="shared" si="560"/>
        <v>Mar-24</v>
      </c>
      <c r="G5834" s="12"/>
    </row>
    <row r="5835" spans="1:7">
      <c r="A5835" s="2">
        <f t="shared" si="556"/>
        <v>45372</v>
      </c>
      <c r="B5835" t="str">
        <f t="shared" ref="B5835:B5898" si="561">TEXT(YEAR(A5835),"0000")&amp;"_"&amp;TEXT(MONTH(A5835),"00")</f>
        <v>2024_03</v>
      </c>
      <c r="C5835" t="str">
        <f t="shared" si="557"/>
        <v>Mar</v>
      </c>
      <c r="D5835" t="str">
        <f t="shared" si="558"/>
        <v>2024_Mar</v>
      </c>
      <c r="E5835" s="12" t="str">
        <f t="shared" si="559"/>
        <v>21_Mar</v>
      </c>
      <c r="F5835" s="12" t="str">
        <f t="shared" si="560"/>
        <v>Mar-24</v>
      </c>
      <c r="G5835" s="12"/>
    </row>
    <row r="5836" spans="1:7">
      <c r="A5836" s="2">
        <f t="shared" ref="A5836:A5899" si="562">A5835+1</f>
        <v>45373</v>
      </c>
      <c r="B5836" t="str">
        <f t="shared" si="561"/>
        <v>2024_03</v>
      </c>
      <c r="C5836" t="str">
        <f t="shared" si="557"/>
        <v>Mar</v>
      </c>
      <c r="D5836" t="str">
        <f t="shared" si="558"/>
        <v>2024_Mar</v>
      </c>
      <c r="E5836" s="12" t="str">
        <f t="shared" si="559"/>
        <v>22_Mar</v>
      </c>
      <c r="F5836" s="12" t="str">
        <f t="shared" si="560"/>
        <v>Mar-24</v>
      </c>
      <c r="G5836" s="12"/>
    </row>
    <row r="5837" spans="1:7">
      <c r="A5837" s="2">
        <f t="shared" si="562"/>
        <v>45374</v>
      </c>
      <c r="B5837" t="str">
        <f t="shared" si="561"/>
        <v>2024_03</v>
      </c>
      <c r="C5837" t="str">
        <f t="shared" si="557"/>
        <v>Mar</v>
      </c>
      <c r="D5837" t="str">
        <f t="shared" si="558"/>
        <v>2024_Mar</v>
      </c>
      <c r="E5837" s="12" t="str">
        <f t="shared" si="559"/>
        <v>23_Mar</v>
      </c>
      <c r="F5837" s="12" t="str">
        <f t="shared" si="560"/>
        <v>Mar-24</v>
      </c>
      <c r="G5837" s="12"/>
    </row>
    <row r="5838" spans="1:7">
      <c r="A5838" s="2">
        <f t="shared" si="562"/>
        <v>45375</v>
      </c>
      <c r="B5838" t="str">
        <f t="shared" si="561"/>
        <v>2024_03</v>
      </c>
      <c r="C5838" t="str">
        <f t="shared" si="557"/>
        <v>Mar</v>
      </c>
      <c r="D5838" t="str">
        <f t="shared" si="558"/>
        <v>2024_Mar</v>
      </c>
      <c r="E5838" s="12" t="str">
        <f t="shared" si="559"/>
        <v>24_Mar</v>
      </c>
      <c r="F5838" s="12" t="str">
        <f t="shared" si="560"/>
        <v>Mar-24</v>
      </c>
      <c r="G5838" s="12"/>
    </row>
    <row r="5839" spans="1:7">
      <c r="A5839" s="2">
        <f t="shared" si="562"/>
        <v>45376</v>
      </c>
      <c r="B5839" t="str">
        <f t="shared" si="561"/>
        <v>2024_03</v>
      </c>
      <c r="C5839" t="str">
        <f t="shared" si="557"/>
        <v>Mar</v>
      </c>
      <c r="D5839" t="str">
        <f t="shared" si="558"/>
        <v>2024_Mar</v>
      </c>
      <c r="E5839" s="12" t="str">
        <f t="shared" si="559"/>
        <v>25_Mar</v>
      </c>
      <c r="F5839" s="12" t="str">
        <f t="shared" si="560"/>
        <v>Mar-24</v>
      </c>
      <c r="G5839" s="12"/>
    </row>
    <row r="5840" spans="1:7">
      <c r="A5840" s="2">
        <f t="shared" si="562"/>
        <v>45377</v>
      </c>
      <c r="B5840" t="str">
        <f t="shared" si="561"/>
        <v>2024_03</v>
      </c>
      <c r="C5840" t="str">
        <f t="shared" si="557"/>
        <v>Mar</v>
      </c>
      <c r="D5840" t="str">
        <f t="shared" si="558"/>
        <v>2024_Mar</v>
      </c>
      <c r="E5840" s="12" t="str">
        <f t="shared" si="559"/>
        <v>26_Mar</v>
      </c>
      <c r="F5840" s="12" t="str">
        <f t="shared" si="560"/>
        <v>Mar-24</v>
      </c>
      <c r="G5840" s="12"/>
    </row>
    <row r="5841" spans="1:7">
      <c r="A5841" s="2">
        <f t="shared" si="562"/>
        <v>45378</v>
      </c>
      <c r="B5841" t="str">
        <f t="shared" si="561"/>
        <v>2024_03</v>
      </c>
      <c r="C5841" t="str">
        <f t="shared" si="557"/>
        <v>Mar</v>
      </c>
      <c r="D5841" t="str">
        <f t="shared" si="558"/>
        <v>2024_Mar</v>
      </c>
      <c r="E5841" s="12" t="str">
        <f t="shared" si="559"/>
        <v>27_Mar</v>
      </c>
      <c r="F5841" s="12" t="str">
        <f t="shared" si="560"/>
        <v>Mar-24</v>
      </c>
      <c r="G5841" s="12"/>
    </row>
    <row r="5842" spans="1:7">
      <c r="A5842" s="2">
        <f t="shared" si="562"/>
        <v>45379</v>
      </c>
      <c r="B5842" t="str">
        <f t="shared" si="561"/>
        <v>2024_03</v>
      </c>
      <c r="C5842" t="str">
        <f t="shared" si="557"/>
        <v>Mar</v>
      </c>
      <c r="D5842" t="str">
        <f t="shared" si="558"/>
        <v>2024_Mar</v>
      </c>
      <c r="E5842" s="12" t="str">
        <f t="shared" si="559"/>
        <v>28_Mar</v>
      </c>
      <c r="F5842" s="12" t="str">
        <f t="shared" si="560"/>
        <v>Mar-24</v>
      </c>
      <c r="G5842" s="12"/>
    </row>
    <row r="5843" spans="1:7">
      <c r="A5843" s="2">
        <f t="shared" si="562"/>
        <v>45380</v>
      </c>
      <c r="B5843" t="str">
        <f t="shared" si="561"/>
        <v>2024_03</v>
      </c>
      <c r="C5843" t="str">
        <f t="shared" si="557"/>
        <v>Mar</v>
      </c>
      <c r="D5843" t="str">
        <f t="shared" si="558"/>
        <v>2024_Mar</v>
      </c>
      <c r="E5843" s="12" t="str">
        <f t="shared" si="559"/>
        <v>29_Mar</v>
      </c>
      <c r="F5843" s="12" t="str">
        <f t="shared" si="560"/>
        <v>Mar-24</v>
      </c>
      <c r="G5843" s="12"/>
    </row>
    <row r="5844" spans="1:7">
      <c r="A5844" s="2">
        <f t="shared" si="562"/>
        <v>45381</v>
      </c>
      <c r="B5844" t="str">
        <f t="shared" si="561"/>
        <v>2024_03</v>
      </c>
      <c r="C5844" t="str">
        <f t="shared" si="557"/>
        <v>Mar</v>
      </c>
      <c r="D5844" t="str">
        <f t="shared" si="558"/>
        <v>2024_Mar</v>
      </c>
      <c r="E5844" s="12" t="str">
        <f t="shared" si="559"/>
        <v>30_Mar</v>
      </c>
      <c r="F5844" s="12" t="str">
        <f t="shared" si="560"/>
        <v>Mar-24</v>
      </c>
      <c r="G5844" s="12"/>
    </row>
    <row r="5845" spans="1:7">
      <c r="A5845" s="2">
        <f t="shared" si="562"/>
        <v>45382</v>
      </c>
      <c r="B5845" t="str">
        <f t="shared" si="561"/>
        <v>2024_03</v>
      </c>
      <c r="C5845" t="str">
        <f t="shared" si="557"/>
        <v>Mar</v>
      </c>
      <c r="D5845" t="str">
        <f t="shared" si="558"/>
        <v>2024_Mar</v>
      </c>
      <c r="E5845" s="12" t="str">
        <f t="shared" si="559"/>
        <v>31_Mar</v>
      </c>
      <c r="F5845" s="12" t="str">
        <f t="shared" si="560"/>
        <v>Mar-24</v>
      </c>
      <c r="G5845" s="12"/>
    </row>
    <row r="5846" spans="1:7">
      <c r="A5846" s="2">
        <f t="shared" si="562"/>
        <v>45383</v>
      </c>
      <c r="B5846" t="str">
        <f t="shared" si="561"/>
        <v>2024_04</v>
      </c>
      <c r="C5846" t="str">
        <f t="shared" si="557"/>
        <v>Apr</v>
      </c>
      <c r="D5846" t="str">
        <f t="shared" si="558"/>
        <v>2024_Apr</v>
      </c>
      <c r="E5846" s="12" t="str">
        <f t="shared" si="559"/>
        <v>01_Apr</v>
      </c>
      <c r="F5846" s="12" t="str">
        <f t="shared" si="560"/>
        <v>Apr-24</v>
      </c>
      <c r="G5846" s="12"/>
    </row>
    <row r="5847" spans="1:7">
      <c r="A5847" s="2">
        <f t="shared" si="562"/>
        <v>45384</v>
      </c>
      <c r="B5847" t="str">
        <f t="shared" si="561"/>
        <v>2024_04</v>
      </c>
      <c r="C5847" t="str">
        <f t="shared" si="557"/>
        <v>Apr</v>
      </c>
      <c r="D5847" t="str">
        <f t="shared" si="558"/>
        <v>2024_Apr</v>
      </c>
      <c r="E5847" s="12" t="str">
        <f t="shared" si="559"/>
        <v>02_Apr</v>
      </c>
      <c r="F5847" s="12" t="str">
        <f t="shared" si="560"/>
        <v>Apr-24</v>
      </c>
      <c r="G5847" s="12"/>
    </row>
    <row r="5848" spans="1:7">
      <c r="A5848" s="2">
        <f t="shared" si="562"/>
        <v>45385</v>
      </c>
      <c r="B5848" t="str">
        <f t="shared" si="561"/>
        <v>2024_04</v>
      </c>
      <c r="C5848" t="str">
        <f t="shared" si="557"/>
        <v>Apr</v>
      </c>
      <c r="D5848" t="str">
        <f t="shared" si="558"/>
        <v>2024_Apr</v>
      </c>
      <c r="E5848" s="12" t="str">
        <f t="shared" si="559"/>
        <v>03_Apr</v>
      </c>
      <c r="F5848" s="12" t="str">
        <f t="shared" si="560"/>
        <v>Apr-24</v>
      </c>
      <c r="G5848" s="12"/>
    </row>
    <row r="5849" spans="1:7">
      <c r="A5849" s="2">
        <f t="shared" si="562"/>
        <v>45386</v>
      </c>
      <c r="B5849" t="str">
        <f t="shared" si="561"/>
        <v>2024_04</v>
      </c>
      <c r="C5849" t="str">
        <f t="shared" si="557"/>
        <v>Apr</v>
      </c>
      <c r="D5849" t="str">
        <f t="shared" si="558"/>
        <v>2024_Apr</v>
      </c>
      <c r="E5849" s="12" t="str">
        <f t="shared" si="559"/>
        <v>04_Apr</v>
      </c>
      <c r="F5849" s="12" t="str">
        <f t="shared" si="560"/>
        <v>Apr-24</v>
      </c>
      <c r="G5849" s="12"/>
    </row>
    <row r="5850" spans="1:7">
      <c r="A5850" s="2">
        <f t="shared" si="562"/>
        <v>45387</v>
      </c>
      <c r="B5850" t="str">
        <f t="shared" si="561"/>
        <v>2024_04</v>
      </c>
      <c r="C5850" t="str">
        <f t="shared" si="557"/>
        <v>Apr</v>
      </c>
      <c r="D5850" t="str">
        <f t="shared" si="558"/>
        <v>2024_Apr</v>
      </c>
      <c r="E5850" s="12" t="str">
        <f t="shared" si="559"/>
        <v>05_Apr</v>
      </c>
      <c r="F5850" s="12" t="str">
        <f t="shared" si="560"/>
        <v>Apr-24</v>
      </c>
      <c r="G5850" s="12"/>
    </row>
    <row r="5851" spans="1:7">
      <c r="A5851" s="2">
        <f t="shared" si="562"/>
        <v>45388</v>
      </c>
      <c r="B5851" t="str">
        <f t="shared" si="561"/>
        <v>2024_04</v>
      </c>
      <c r="C5851" t="str">
        <f t="shared" si="557"/>
        <v>Apr</v>
      </c>
      <c r="D5851" t="str">
        <f t="shared" si="558"/>
        <v>2024_Apr</v>
      </c>
      <c r="E5851" s="12" t="str">
        <f t="shared" si="559"/>
        <v>06_Apr</v>
      </c>
      <c r="F5851" s="12" t="str">
        <f t="shared" si="560"/>
        <v>Apr-24</v>
      </c>
      <c r="G5851" s="12"/>
    </row>
    <row r="5852" spans="1:7">
      <c r="A5852" s="2">
        <f t="shared" si="562"/>
        <v>45389</v>
      </c>
      <c r="B5852" t="str">
        <f t="shared" si="561"/>
        <v>2024_04</v>
      </c>
      <c r="C5852" t="str">
        <f t="shared" si="557"/>
        <v>Apr</v>
      </c>
      <c r="D5852" t="str">
        <f t="shared" si="558"/>
        <v>2024_Apr</v>
      </c>
      <c r="E5852" s="12" t="str">
        <f t="shared" si="559"/>
        <v>07_Apr</v>
      </c>
      <c r="F5852" s="12" t="str">
        <f t="shared" si="560"/>
        <v>Apr-24</v>
      </c>
      <c r="G5852" s="12"/>
    </row>
    <row r="5853" spans="1:7">
      <c r="A5853" s="2">
        <f t="shared" si="562"/>
        <v>45390</v>
      </c>
      <c r="B5853" t="str">
        <f t="shared" si="561"/>
        <v>2024_04</v>
      </c>
      <c r="C5853" t="str">
        <f t="shared" si="557"/>
        <v>Apr</v>
      </c>
      <c r="D5853" t="str">
        <f t="shared" si="558"/>
        <v>2024_Apr</v>
      </c>
      <c r="E5853" s="12" t="str">
        <f t="shared" si="559"/>
        <v>08_Apr</v>
      </c>
      <c r="F5853" s="12" t="str">
        <f t="shared" si="560"/>
        <v>Apr-24</v>
      </c>
      <c r="G5853" s="12"/>
    </row>
    <row r="5854" spans="1:7">
      <c r="A5854" s="2">
        <f t="shared" si="562"/>
        <v>45391</v>
      </c>
      <c r="B5854" t="str">
        <f t="shared" si="561"/>
        <v>2024_04</v>
      </c>
      <c r="C5854" t="str">
        <f t="shared" si="557"/>
        <v>Apr</v>
      </c>
      <c r="D5854" t="str">
        <f t="shared" si="558"/>
        <v>2024_Apr</v>
      </c>
      <c r="E5854" s="12" t="str">
        <f t="shared" si="559"/>
        <v>09_Apr</v>
      </c>
      <c r="F5854" s="12" t="str">
        <f t="shared" si="560"/>
        <v>Apr-24</v>
      </c>
      <c r="G5854" s="12"/>
    </row>
    <row r="5855" spans="1:7">
      <c r="A5855" s="2">
        <f t="shared" si="562"/>
        <v>45392</v>
      </c>
      <c r="B5855" t="str">
        <f t="shared" si="561"/>
        <v>2024_04</v>
      </c>
      <c r="C5855" t="str">
        <f t="shared" si="557"/>
        <v>Apr</v>
      </c>
      <c r="D5855" t="str">
        <f t="shared" si="558"/>
        <v>2024_Apr</v>
      </c>
      <c r="E5855" s="12" t="str">
        <f t="shared" si="559"/>
        <v>10_Apr</v>
      </c>
      <c r="F5855" s="12" t="str">
        <f t="shared" si="560"/>
        <v>Apr-24</v>
      </c>
      <c r="G5855" s="12"/>
    </row>
    <row r="5856" spans="1:7">
      <c r="A5856" s="2">
        <f t="shared" si="562"/>
        <v>45393</v>
      </c>
      <c r="B5856" t="str">
        <f t="shared" si="561"/>
        <v>2024_04</v>
      </c>
      <c r="C5856" t="str">
        <f t="shared" si="557"/>
        <v>Apr</v>
      </c>
      <c r="D5856" t="str">
        <f t="shared" si="558"/>
        <v>2024_Apr</v>
      </c>
      <c r="E5856" s="12" t="str">
        <f t="shared" si="559"/>
        <v>11_Apr</v>
      </c>
      <c r="F5856" s="12" t="str">
        <f t="shared" si="560"/>
        <v>Apr-24</v>
      </c>
      <c r="G5856" s="12"/>
    </row>
    <row r="5857" spans="1:7">
      <c r="A5857" s="2">
        <f t="shared" si="562"/>
        <v>45394</v>
      </c>
      <c r="B5857" t="str">
        <f t="shared" si="561"/>
        <v>2024_04</v>
      </c>
      <c r="C5857" t="str">
        <f t="shared" si="557"/>
        <v>Apr</v>
      </c>
      <c r="D5857" t="str">
        <f t="shared" si="558"/>
        <v>2024_Apr</v>
      </c>
      <c r="E5857" s="12" t="str">
        <f t="shared" si="559"/>
        <v>12_Apr</v>
      </c>
      <c r="F5857" s="12" t="str">
        <f t="shared" si="560"/>
        <v>Apr-24</v>
      </c>
      <c r="G5857" s="12"/>
    </row>
    <row r="5858" spans="1:7">
      <c r="A5858" s="2">
        <f t="shared" si="562"/>
        <v>45395</v>
      </c>
      <c r="B5858" t="str">
        <f t="shared" si="561"/>
        <v>2024_04</v>
      </c>
      <c r="C5858" t="str">
        <f t="shared" si="557"/>
        <v>Apr</v>
      </c>
      <c r="D5858" t="str">
        <f t="shared" si="558"/>
        <v>2024_Apr</v>
      </c>
      <c r="E5858" s="12" t="str">
        <f t="shared" si="559"/>
        <v>13_Apr</v>
      </c>
      <c r="F5858" s="12" t="str">
        <f t="shared" si="560"/>
        <v>Apr-24</v>
      </c>
      <c r="G5858" s="12"/>
    </row>
    <row r="5859" spans="1:7">
      <c r="A5859" s="2">
        <f t="shared" si="562"/>
        <v>45396</v>
      </c>
      <c r="B5859" t="str">
        <f t="shared" si="561"/>
        <v>2024_04</v>
      </c>
      <c r="C5859" t="str">
        <f t="shared" si="557"/>
        <v>Apr</v>
      </c>
      <c r="D5859" t="str">
        <f t="shared" si="558"/>
        <v>2024_Apr</v>
      </c>
      <c r="E5859" s="12" t="str">
        <f t="shared" si="559"/>
        <v>14_Apr</v>
      </c>
      <c r="F5859" s="12" t="str">
        <f t="shared" si="560"/>
        <v>Apr-24</v>
      </c>
      <c r="G5859" s="12"/>
    </row>
    <row r="5860" spans="1:7">
      <c r="A5860" s="2">
        <f t="shared" si="562"/>
        <v>45397</v>
      </c>
      <c r="B5860" t="str">
        <f t="shared" si="561"/>
        <v>2024_04</v>
      </c>
      <c r="C5860" t="str">
        <f t="shared" si="557"/>
        <v>Apr</v>
      </c>
      <c r="D5860" t="str">
        <f t="shared" si="558"/>
        <v>2024_Apr</v>
      </c>
      <c r="E5860" s="12" t="str">
        <f t="shared" si="559"/>
        <v>15_Apr</v>
      </c>
      <c r="F5860" s="12" t="str">
        <f t="shared" si="560"/>
        <v>Apr-24</v>
      </c>
      <c r="G5860" s="12"/>
    </row>
    <row r="5861" spans="1:7">
      <c r="A5861" s="2">
        <f t="shared" si="562"/>
        <v>45398</v>
      </c>
      <c r="B5861" t="str">
        <f t="shared" si="561"/>
        <v>2024_04</v>
      </c>
      <c r="C5861" t="str">
        <f t="shared" si="557"/>
        <v>Apr</v>
      </c>
      <c r="D5861" t="str">
        <f t="shared" si="558"/>
        <v>2024_Apr</v>
      </c>
      <c r="E5861" s="12" t="str">
        <f t="shared" si="559"/>
        <v>16_Apr</v>
      </c>
      <c r="F5861" s="12" t="str">
        <f t="shared" si="560"/>
        <v>Apr-24</v>
      </c>
      <c r="G5861" s="12"/>
    </row>
    <row r="5862" spans="1:7">
      <c r="A5862" s="2">
        <f t="shared" si="562"/>
        <v>45399</v>
      </c>
      <c r="B5862" t="str">
        <f t="shared" si="561"/>
        <v>2024_04</v>
      </c>
      <c r="C5862" t="str">
        <f t="shared" si="557"/>
        <v>Apr</v>
      </c>
      <c r="D5862" t="str">
        <f t="shared" si="558"/>
        <v>2024_Apr</v>
      </c>
      <c r="E5862" s="12" t="str">
        <f t="shared" si="559"/>
        <v>17_Apr</v>
      </c>
      <c r="F5862" s="12" t="str">
        <f t="shared" si="560"/>
        <v>Apr-24</v>
      </c>
      <c r="G5862" s="12"/>
    </row>
    <row r="5863" spans="1:7">
      <c r="A5863" s="2">
        <f t="shared" si="562"/>
        <v>45400</v>
      </c>
      <c r="B5863" t="str">
        <f t="shared" si="561"/>
        <v>2024_04</v>
      </c>
      <c r="C5863" t="str">
        <f t="shared" si="557"/>
        <v>Apr</v>
      </c>
      <c r="D5863" t="str">
        <f t="shared" si="558"/>
        <v>2024_Apr</v>
      </c>
      <c r="E5863" s="12" t="str">
        <f t="shared" si="559"/>
        <v>18_Apr</v>
      </c>
      <c r="F5863" s="12" t="str">
        <f t="shared" si="560"/>
        <v>Apr-24</v>
      </c>
      <c r="G5863" s="12"/>
    </row>
    <row r="5864" spans="1:7">
      <c r="A5864" s="2">
        <f t="shared" si="562"/>
        <v>45401</v>
      </c>
      <c r="B5864" t="str">
        <f t="shared" si="561"/>
        <v>2024_04</v>
      </c>
      <c r="C5864" t="str">
        <f t="shared" si="557"/>
        <v>Apr</v>
      </c>
      <c r="D5864" t="str">
        <f t="shared" si="558"/>
        <v>2024_Apr</v>
      </c>
      <c r="E5864" s="12" t="str">
        <f t="shared" si="559"/>
        <v>19_Apr</v>
      </c>
      <c r="F5864" s="12" t="str">
        <f t="shared" si="560"/>
        <v>Apr-24</v>
      </c>
      <c r="G5864" s="12"/>
    </row>
    <row r="5865" spans="1:7">
      <c r="A5865" s="2">
        <f t="shared" si="562"/>
        <v>45402</v>
      </c>
      <c r="B5865" t="str">
        <f t="shared" si="561"/>
        <v>2024_04</v>
      </c>
      <c r="C5865" t="str">
        <f t="shared" si="557"/>
        <v>Apr</v>
      </c>
      <c r="D5865" t="str">
        <f t="shared" si="558"/>
        <v>2024_Apr</v>
      </c>
      <c r="E5865" s="12" t="str">
        <f t="shared" si="559"/>
        <v>20_Apr</v>
      </c>
      <c r="F5865" s="12" t="str">
        <f t="shared" si="560"/>
        <v>Apr-24</v>
      </c>
      <c r="G5865" s="12"/>
    </row>
    <row r="5866" spans="1:7">
      <c r="A5866" s="2">
        <f t="shared" si="562"/>
        <v>45403</v>
      </c>
      <c r="B5866" t="str">
        <f t="shared" si="561"/>
        <v>2024_04</v>
      </c>
      <c r="C5866" t="str">
        <f t="shared" si="557"/>
        <v>Apr</v>
      </c>
      <c r="D5866" t="str">
        <f t="shared" si="558"/>
        <v>2024_Apr</v>
      </c>
      <c r="E5866" s="12" t="str">
        <f t="shared" si="559"/>
        <v>21_Apr</v>
      </c>
      <c r="F5866" s="12" t="str">
        <f t="shared" si="560"/>
        <v>Apr-24</v>
      </c>
      <c r="G5866" s="12"/>
    </row>
    <row r="5867" spans="1:7">
      <c r="A5867" s="2">
        <f t="shared" si="562"/>
        <v>45404</v>
      </c>
      <c r="B5867" t="str">
        <f t="shared" si="561"/>
        <v>2024_04</v>
      </c>
      <c r="C5867" t="str">
        <f t="shared" si="557"/>
        <v>Apr</v>
      </c>
      <c r="D5867" t="str">
        <f t="shared" si="558"/>
        <v>2024_Apr</v>
      </c>
      <c r="E5867" s="12" t="str">
        <f t="shared" si="559"/>
        <v>22_Apr</v>
      </c>
      <c r="F5867" s="12" t="str">
        <f t="shared" si="560"/>
        <v>Apr-24</v>
      </c>
      <c r="G5867" s="12"/>
    </row>
    <row r="5868" spans="1:7">
      <c r="A5868" s="2">
        <f t="shared" si="562"/>
        <v>45405</v>
      </c>
      <c r="B5868" t="str">
        <f t="shared" si="561"/>
        <v>2024_04</v>
      </c>
      <c r="C5868" t="str">
        <f t="shared" si="557"/>
        <v>Apr</v>
      </c>
      <c r="D5868" t="str">
        <f t="shared" si="558"/>
        <v>2024_Apr</v>
      </c>
      <c r="E5868" s="12" t="str">
        <f t="shared" si="559"/>
        <v>23_Apr</v>
      </c>
      <c r="F5868" s="12" t="str">
        <f t="shared" si="560"/>
        <v>Apr-24</v>
      </c>
      <c r="G5868" s="12"/>
    </row>
    <row r="5869" spans="1:7">
      <c r="A5869" s="2">
        <f t="shared" si="562"/>
        <v>45406</v>
      </c>
      <c r="B5869" t="str">
        <f t="shared" si="561"/>
        <v>2024_04</v>
      </c>
      <c r="C5869" t="str">
        <f t="shared" si="557"/>
        <v>Apr</v>
      </c>
      <c r="D5869" t="str">
        <f t="shared" si="558"/>
        <v>2024_Apr</v>
      </c>
      <c r="E5869" s="12" t="str">
        <f t="shared" si="559"/>
        <v>24_Apr</v>
      </c>
      <c r="F5869" s="12" t="str">
        <f t="shared" si="560"/>
        <v>Apr-24</v>
      </c>
      <c r="G5869" s="12"/>
    </row>
    <row r="5870" spans="1:7">
      <c r="A5870" s="2">
        <f t="shared" si="562"/>
        <v>45407</v>
      </c>
      <c r="B5870" t="str">
        <f t="shared" si="561"/>
        <v>2024_04</v>
      </c>
      <c r="C5870" t="str">
        <f t="shared" si="557"/>
        <v>Apr</v>
      </c>
      <c r="D5870" t="str">
        <f t="shared" si="558"/>
        <v>2024_Apr</v>
      </c>
      <c r="E5870" s="12" t="str">
        <f t="shared" si="559"/>
        <v>25_Apr</v>
      </c>
      <c r="F5870" s="12" t="str">
        <f t="shared" si="560"/>
        <v>Apr-24</v>
      </c>
      <c r="G5870" s="12"/>
    </row>
    <row r="5871" spans="1:7">
      <c r="A5871" s="2">
        <f t="shared" si="562"/>
        <v>45408</v>
      </c>
      <c r="B5871" t="str">
        <f t="shared" si="561"/>
        <v>2024_04</v>
      </c>
      <c r="C5871" t="str">
        <f t="shared" si="557"/>
        <v>Apr</v>
      </c>
      <c r="D5871" t="str">
        <f t="shared" si="558"/>
        <v>2024_Apr</v>
      </c>
      <c r="E5871" s="12" t="str">
        <f t="shared" si="559"/>
        <v>26_Apr</v>
      </c>
      <c r="F5871" s="12" t="str">
        <f t="shared" si="560"/>
        <v>Apr-24</v>
      </c>
      <c r="G5871" s="12"/>
    </row>
    <row r="5872" spans="1:7">
      <c r="A5872" s="2">
        <f t="shared" si="562"/>
        <v>45409</v>
      </c>
      <c r="B5872" t="str">
        <f t="shared" si="561"/>
        <v>2024_04</v>
      </c>
      <c r="C5872" t="str">
        <f t="shared" si="557"/>
        <v>Apr</v>
      </c>
      <c r="D5872" t="str">
        <f t="shared" si="558"/>
        <v>2024_Apr</v>
      </c>
      <c r="E5872" s="12" t="str">
        <f t="shared" si="559"/>
        <v>27_Apr</v>
      </c>
      <c r="F5872" s="12" t="str">
        <f t="shared" si="560"/>
        <v>Apr-24</v>
      </c>
      <c r="G5872" s="12"/>
    </row>
    <row r="5873" spans="1:7">
      <c r="A5873" s="2">
        <f t="shared" si="562"/>
        <v>45410</v>
      </c>
      <c r="B5873" t="str">
        <f t="shared" si="561"/>
        <v>2024_04</v>
      </c>
      <c r="C5873" t="str">
        <f t="shared" si="557"/>
        <v>Apr</v>
      </c>
      <c r="D5873" t="str">
        <f t="shared" si="558"/>
        <v>2024_Apr</v>
      </c>
      <c r="E5873" s="12" t="str">
        <f t="shared" si="559"/>
        <v>28_Apr</v>
      </c>
      <c r="F5873" s="12" t="str">
        <f t="shared" si="560"/>
        <v>Apr-24</v>
      </c>
      <c r="G5873" s="12"/>
    </row>
    <row r="5874" spans="1:7">
      <c r="A5874" s="2">
        <f t="shared" si="562"/>
        <v>45411</v>
      </c>
      <c r="B5874" t="str">
        <f t="shared" si="561"/>
        <v>2024_04</v>
      </c>
      <c r="C5874" t="str">
        <f t="shared" si="557"/>
        <v>Apr</v>
      </c>
      <c r="D5874" t="str">
        <f t="shared" si="558"/>
        <v>2024_Apr</v>
      </c>
      <c r="E5874" s="12" t="str">
        <f t="shared" si="559"/>
        <v>29_Apr</v>
      </c>
      <c r="F5874" s="12" t="str">
        <f t="shared" si="560"/>
        <v>Apr-24</v>
      </c>
      <c r="G5874" s="12"/>
    </row>
    <row r="5875" spans="1:7">
      <c r="A5875" s="2">
        <f t="shared" si="562"/>
        <v>45412</v>
      </c>
      <c r="B5875" t="str">
        <f t="shared" si="561"/>
        <v>2024_04</v>
      </c>
      <c r="C5875" t="str">
        <f t="shared" si="557"/>
        <v>Apr</v>
      </c>
      <c r="D5875" t="str">
        <f t="shared" si="558"/>
        <v>2024_Apr</v>
      </c>
      <c r="E5875" s="12" t="str">
        <f t="shared" si="559"/>
        <v>30_Apr</v>
      </c>
      <c r="F5875" s="12" t="str">
        <f t="shared" si="560"/>
        <v>Apr-24</v>
      </c>
      <c r="G5875" s="12"/>
    </row>
    <row r="5876" spans="1:7">
      <c r="A5876" s="2">
        <f t="shared" si="562"/>
        <v>45413</v>
      </c>
      <c r="B5876" t="str">
        <f t="shared" si="561"/>
        <v>2024_05</v>
      </c>
      <c r="C5876" t="str">
        <f t="shared" si="557"/>
        <v>May</v>
      </c>
      <c r="D5876" t="str">
        <f t="shared" si="558"/>
        <v>2024_May</v>
      </c>
      <c r="E5876" s="12" t="str">
        <f t="shared" si="559"/>
        <v>01_May</v>
      </c>
      <c r="F5876" s="12" t="str">
        <f t="shared" si="560"/>
        <v>May-24</v>
      </c>
      <c r="G5876" s="12"/>
    </row>
    <row r="5877" spans="1:7">
      <c r="A5877" s="2">
        <f t="shared" si="562"/>
        <v>45414</v>
      </c>
      <c r="B5877" t="str">
        <f t="shared" si="561"/>
        <v>2024_05</v>
      </c>
      <c r="C5877" t="str">
        <f t="shared" si="557"/>
        <v>May</v>
      </c>
      <c r="D5877" t="str">
        <f t="shared" si="558"/>
        <v>2024_May</v>
      </c>
      <c r="E5877" s="12" t="str">
        <f t="shared" si="559"/>
        <v>02_May</v>
      </c>
      <c r="F5877" s="12" t="str">
        <f t="shared" si="560"/>
        <v>May-24</v>
      </c>
      <c r="G5877" s="12"/>
    </row>
    <row r="5878" spans="1:7">
      <c r="A5878" s="2">
        <f t="shared" si="562"/>
        <v>45415</v>
      </c>
      <c r="B5878" t="str">
        <f t="shared" si="561"/>
        <v>2024_05</v>
      </c>
      <c r="C5878" t="str">
        <f t="shared" si="557"/>
        <v>May</v>
      </c>
      <c r="D5878" t="str">
        <f t="shared" si="558"/>
        <v>2024_May</v>
      </c>
      <c r="E5878" s="12" t="str">
        <f t="shared" si="559"/>
        <v>03_May</v>
      </c>
      <c r="F5878" s="12" t="str">
        <f t="shared" si="560"/>
        <v>May-24</v>
      </c>
      <c r="G5878" s="12"/>
    </row>
    <row r="5879" spans="1:7">
      <c r="A5879" s="2">
        <f t="shared" si="562"/>
        <v>45416</v>
      </c>
      <c r="B5879" t="str">
        <f t="shared" si="561"/>
        <v>2024_05</v>
      </c>
      <c r="C5879" t="str">
        <f t="shared" si="557"/>
        <v>May</v>
      </c>
      <c r="D5879" t="str">
        <f t="shared" si="558"/>
        <v>2024_May</v>
      </c>
      <c r="E5879" s="12" t="str">
        <f t="shared" si="559"/>
        <v>04_May</v>
      </c>
      <c r="F5879" s="12" t="str">
        <f t="shared" si="560"/>
        <v>May-24</v>
      </c>
      <c r="G5879" s="12"/>
    </row>
    <row r="5880" spans="1:7">
      <c r="A5880" s="2">
        <f t="shared" si="562"/>
        <v>45417</v>
      </c>
      <c r="B5880" t="str">
        <f t="shared" si="561"/>
        <v>2024_05</v>
      </c>
      <c r="C5880" t="str">
        <f t="shared" si="557"/>
        <v>May</v>
      </c>
      <c r="D5880" t="str">
        <f t="shared" si="558"/>
        <v>2024_May</v>
      </c>
      <c r="E5880" s="12" t="str">
        <f t="shared" si="559"/>
        <v>05_May</v>
      </c>
      <c r="F5880" s="12" t="str">
        <f t="shared" si="560"/>
        <v>May-24</v>
      </c>
      <c r="G5880" s="12"/>
    </row>
    <row r="5881" spans="1:7">
      <c r="A5881" s="2">
        <f t="shared" si="562"/>
        <v>45418</v>
      </c>
      <c r="B5881" t="str">
        <f t="shared" si="561"/>
        <v>2024_05</v>
      </c>
      <c r="C5881" t="str">
        <f t="shared" si="557"/>
        <v>May</v>
      </c>
      <c r="D5881" t="str">
        <f t="shared" si="558"/>
        <v>2024_May</v>
      </c>
      <c r="E5881" s="12" t="str">
        <f t="shared" si="559"/>
        <v>06_May</v>
      </c>
      <c r="F5881" s="12" t="str">
        <f t="shared" si="560"/>
        <v>May-24</v>
      </c>
      <c r="G5881" s="12"/>
    </row>
    <row r="5882" spans="1:7">
      <c r="A5882" s="2">
        <f t="shared" si="562"/>
        <v>45419</v>
      </c>
      <c r="B5882" t="str">
        <f t="shared" si="561"/>
        <v>2024_05</v>
      </c>
      <c r="C5882" t="str">
        <f t="shared" si="557"/>
        <v>May</v>
      </c>
      <c r="D5882" t="str">
        <f t="shared" si="558"/>
        <v>2024_May</v>
      </c>
      <c r="E5882" s="12" t="str">
        <f t="shared" si="559"/>
        <v>07_May</v>
      </c>
      <c r="F5882" s="12" t="str">
        <f t="shared" si="560"/>
        <v>May-24</v>
      </c>
      <c r="G5882" s="12"/>
    </row>
    <row r="5883" spans="1:7">
      <c r="A5883" s="2">
        <f t="shared" si="562"/>
        <v>45420</v>
      </c>
      <c r="B5883" t="str">
        <f t="shared" si="561"/>
        <v>2024_05</v>
      </c>
      <c r="C5883" t="str">
        <f t="shared" si="557"/>
        <v>May</v>
      </c>
      <c r="D5883" t="str">
        <f t="shared" si="558"/>
        <v>2024_May</v>
      </c>
      <c r="E5883" s="12" t="str">
        <f t="shared" si="559"/>
        <v>08_May</v>
      </c>
      <c r="F5883" s="12" t="str">
        <f t="shared" si="560"/>
        <v>May-24</v>
      </c>
      <c r="G5883" s="12"/>
    </row>
    <row r="5884" spans="1:7">
      <c r="A5884" s="2">
        <f t="shared" si="562"/>
        <v>45421</v>
      </c>
      <c r="B5884" t="str">
        <f t="shared" si="561"/>
        <v>2024_05</v>
      </c>
      <c r="C5884" t="str">
        <f t="shared" si="557"/>
        <v>May</v>
      </c>
      <c r="D5884" t="str">
        <f t="shared" si="558"/>
        <v>2024_May</v>
      </c>
      <c r="E5884" s="12" t="str">
        <f t="shared" si="559"/>
        <v>09_May</v>
      </c>
      <c r="F5884" s="12" t="str">
        <f t="shared" si="560"/>
        <v>May-24</v>
      </c>
      <c r="G5884" s="12"/>
    </row>
    <row r="5885" spans="1:7">
      <c r="A5885" s="2">
        <f t="shared" si="562"/>
        <v>45422</v>
      </c>
      <c r="B5885" t="str">
        <f t="shared" si="561"/>
        <v>2024_05</v>
      </c>
      <c r="C5885" t="str">
        <f t="shared" si="557"/>
        <v>May</v>
      </c>
      <c r="D5885" t="str">
        <f t="shared" si="558"/>
        <v>2024_May</v>
      </c>
      <c r="E5885" s="12" t="str">
        <f t="shared" si="559"/>
        <v>10_May</v>
      </c>
      <c r="F5885" s="12" t="str">
        <f t="shared" si="560"/>
        <v>May-24</v>
      </c>
      <c r="G5885" s="12"/>
    </row>
    <row r="5886" spans="1:7">
      <c r="A5886" s="2">
        <f t="shared" si="562"/>
        <v>45423</v>
      </c>
      <c r="B5886" t="str">
        <f t="shared" si="561"/>
        <v>2024_05</v>
      </c>
      <c r="C5886" t="str">
        <f t="shared" si="557"/>
        <v>May</v>
      </c>
      <c r="D5886" t="str">
        <f t="shared" si="558"/>
        <v>2024_May</v>
      </c>
      <c r="E5886" s="12" t="str">
        <f t="shared" si="559"/>
        <v>11_May</v>
      </c>
      <c r="F5886" s="12" t="str">
        <f t="shared" si="560"/>
        <v>May-24</v>
      </c>
      <c r="G5886" s="12"/>
    </row>
    <row r="5887" spans="1:7">
      <c r="A5887" s="2">
        <f t="shared" si="562"/>
        <v>45424</v>
      </c>
      <c r="B5887" t="str">
        <f t="shared" si="561"/>
        <v>2024_05</v>
      </c>
      <c r="C5887" t="str">
        <f t="shared" si="557"/>
        <v>May</v>
      </c>
      <c r="D5887" t="str">
        <f t="shared" si="558"/>
        <v>2024_May</v>
      </c>
      <c r="E5887" s="12" t="str">
        <f t="shared" si="559"/>
        <v>12_May</v>
      </c>
      <c r="F5887" s="12" t="str">
        <f t="shared" si="560"/>
        <v>May-24</v>
      </c>
      <c r="G5887" s="12"/>
    </row>
    <row r="5888" spans="1:7">
      <c r="A5888" s="2">
        <f t="shared" si="562"/>
        <v>45425</v>
      </c>
      <c r="B5888" t="str">
        <f t="shared" si="561"/>
        <v>2024_05</v>
      </c>
      <c r="C5888" t="str">
        <f t="shared" si="557"/>
        <v>May</v>
      </c>
      <c r="D5888" t="str">
        <f t="shared" si="558"/>
        <v>2024_May</v>
      </c>
      <c r="E5888" s="12" t="str">
        <f t="shared" si="559"/>
        <v>13_May</v>
      </c>
      <c r="F5888" s="12" t="str">
        <f t="shared" si="560"/>
        <v>May-24</v>
      </c>
      <c r="G5888" s="12"/>
    </row>
    <row r="5889" spans="1:7">
      <c r="A5889" s="2">
        <f t="shared" si="562"/>
        <v>45426</v>
      </c>
      <c r="B5889" t="str">
        <f t="shared" si="561"/>
        <v>2024_05</v>
      </c>
      <c r="C5889" t="str">
        <f t="shared" si="557"/>
        <v>May</v>
      </c>
      <c r="D5889" t="str">
        <f t="shared" si="558"/>
        <v>2024_May</v>
      </c>
      <c r="E5889" s="12" t="str">
        <f t="shared" si="559"/>
        <v>14_May</v>
      </c>
      <c r="F5889" s="12" t="str">
        <f t="shared" si="560"/>
        <v>May-24</v>
      </c>
      <c r="G5889" s="12"/>
    </row>
    <row r="5890" spans="1:7">
      <c r="A5890" s="2">
        <f t="shared" si="562"/>
        <v>45427</v>
      </c>
      <c r="B5890" t="str">
        <f t="shared" si="561"/>
        <v>2024_05</v>
      </c>
      <c r="C5890" t="str">
        <f t="shared" ref="C5890:C5953" si="563">VLOOKUP(TEXT(MONTH(A5890),"00"),$H$2:$I$13,2,FALSE)</f>
        <v>May</v>
      </c>
      <c r="D5890" t="str">
        <f t="shared" si="558"/>
        <v>2024_May</v>
      </c>
      <c r="E5890" s="12" t="str">
        <f t="shared" si="559"/>
        <v>15_May</v>
      </c>
      <c r="F5890" s="12" t="str">
        <f t="shared" si="560"/>
        <v>May-24</v>
      </c>
      <c r="G5890" s="12"/>
    </row>
    <row r="5891" spans="1:7">
      <c r="A5891" s="2">
        <f t="shared" si="562"/>
        <v>45428</v>
      </c>
      <c r="B5891" t="str">
        <f t="shared" si="561"/>
        <v>2024_05</v>
      </c>
      <c r="C5891" t="str">
        <f t="shared" si="563"/>
        <v>May</v>
      </c>
      <c r="D5891" t="str">
        <f t="shared" ref="D5891:D5954" si="564">TEXT(YEAR(A5891),"0000")&amp;"_"&amp;C5891</f>
        <v>2024_May</v>
      </c>
      <c r="E5891" s="12" t="str">
        <f t="shared" ref="E5891:E5954" si="565">VLOOKUP(DAY(A5891),$G$2:$H$32,2,FALSE)&amp;"_"&amp;C5891</f>
        <v>16_May</v>
      </c>
      <c r="F5891" s="12" t="str">
        <f t="shared" si="560"/>
        <v>May-24</v>
      </c>
      <c r="G5891" s="12"/>
    </row>
    <row r="5892" spans="1:7">
      <c r="A5892" s="2">
        <f t="shared" si="562"/>
        <v>45429</v>
      </c>
      <c r="B5892" t="str">
        <f t="shared" si="561"/>
        <v>2024_05</v>
      </c>
      <c r="C5892" t="str">
        <f t="shared" si="563"/>
        <v>May</v>
      </c>
      <c r="D5892" t="str">
        <f t="shared" si="564"/>
        <v>2024_May</v>
      </c>
      <c r="E5892" s="12" t="str">
        <f t="shared" si="565"/>
        <v>17_May</v>
      </c>
      <c r="F5892" s="12" t="str">
        <f t="shared" ref="F5892:F5955" si="566">C5892&amp;"-"&amp;RIGHT(YEAR(A5892),2)</f>
        <v>May-24</v>
      </c>
      <c r="G5892" s="12"/>
    </row>
    <row r="5893" spans="1:7">
      <c r="A5893" s="2">
        <f t="shared" si="562"/>
        <v>45430</v>
      </c>
      <c r="B5893" t="str">
        <f t="shared" si="561"/>
        <v>2024_05</v>
      </c>
      <c r="C5893" t="str">
        <f t="shared" si="563"/>
        <v>May</v>
      </c>
      <c r="D5893" t="str">
        <f t="shared" si="564"/>
        <v>2024_May</v>
      </c>
      <c r="E5893" s="12" t="str">
        <f t="shared" si="565"/>
        <v>18_May</v>
      </c>
      <c r="F5893" s="12" t="str">
        <f t="shared" si="566"/>
        <v>May-24</v>
      </c>
      <c r="G5893" s="12"/>
    </row>
    <row r="5894" spans="1:7">
      <c r="A5894" s="2">
        <f t="shared" si="562"/>
        <v>45431</v>
      </c>
      <c r="B5894" t="str">
        <f t="shared" si="561"/>
        <v>2024_05</v>
      </c>
      <c r="C5894" t="str">
        <f t="shared" si="563"/>
        <v>May</v>
      </c>
      <c r="D5894" t="str">
        <f t="shared" si="564"/>
        <v>2024_May</v>
      </c>
      <c r="E5894" s="12" t="str">
        <f t="shared" si="565"/>
        <v>19_May</v>
      </c>
      <c r="F5894" s="12" t="str">
        <f t="shared" si="566"/>
        <v>May-24</v>
      </c>
      <c r="G5894" s="12"/>
    </row>
    <row r="5895" spans="1:7">
      <c r="A5895" s="2">
        <f t="shared" si="562"/>
        <v>45432</v>
      </c>
      <c r="B5895" t="str">
        <f t="shared" si="561"/>
        <v>2024_05</v>
      </c>
      <c r="C5895" t="str">
        <f t="shared" si="563"/>
        <v>May</v>
      </c>
      <c r="D5895" t="str">
        <f t="shared" si="564"/>
        <v>2024_May</v>
      </c>
      <c r="E5895" s="12" t="str">
        <f t="shared" si="565"/>
        <v>20_May</v>
      </c>
      <c r="F5895" s="12" t="str">
        <f t="shared" si="566"/>
        <v>May-24</v>
      </c>
      <c r="G5895" s="12"/>
    </row>
    <row r="5896" spans="1:7">
      <c r="A5896" s="2">
        <f t="shared" si="562"/>
        <v>45433</v>
      </c>
      <c r="B5896" t="str">
        <f t="shared" si="561"/>
        <v>2024_05</v>
      </c>
      <c r="C5896" t="str">
        <f t="shared" si="563"/>
        <v>May</v>
      </c>
      <c r="D5896" t="str">
        <f t="shared" si="564"/>
        <v>2024_May</v>
      </c>
      <c r="E5896" s="12" t="str">
        <f t="shared" si="565"/>
        <v>21_May</v>
      </c>
      <c r="F5896" s="12" t="str">
        <f t="shared" si="566"/>
        <v>May-24</v>
      </c>
      <c r="G5896" s="12"/>
    </row>
    <row r="5897" spans="1:7">
      <c r="A5897" s="2">
        <f t="shared" si="562"/>
        <v>45434</v>
      </c>
      <c r="B5897" t="str">
        <f t="shared" si="561"/>
        <v>2024_05</v>
      </c>
      <c r="C5897" t="str">
        <f t="shared" si="563"/>
        <v>May</v>
      </c>
      <c r="D5897" t="str">
        <f t="shared" si="564"/>
        <v>2024_May</v>
      </c>
      <c r="E5897" s="12" t="str">
        <f t="shared" si="565"/>
        <v>22_May</v>
      </c>
      <c r="F5897" s="12" t="str">
        <f t="shared" si="566"/>
        <v>May-24</v>
      </c>
      <c r="G5897" s="12"/>
    </row>
    <row r="5898" spans="1:7">
      <c r="A5898" s="2">
        <f t="shared" si="562"/>
        <v>45435</v>
      </c>
      <c r="B5898" t="str">
        <f t="shared" si="561"/>
        <v>2024_05</v>
      </c>
      <c r="C5898" t="str">
        <f t="shared" si="563"/>
        <v>May</v>
      </c>
      <c r="D5898" t="str">
        <f t="shared" si="564"/>
        <v>2024_May</v>
      </c>
      <c r="E5898" s="12" t="str">
        <f t="shared" si="565"/>
        <v>23_May</v>
      </c>
      <c r="F5898" s="12" t="str">
        <f t="shared" si="566"/>
        <v>May-24</v>
      </c>
      <c r="G5898" s="12"/>
    </row>
    <row r="5899" spans="1:7">
      <c r="A5899" s="2">
        <f t="shared" si="562"/>
        <v>45436</v>
      </c>
      <c r="B5899" t="str">
        <f t="shared" ref="B5899:B5962" si="567">TEXT(YEAR(A5899),"0000")&amp;"_"&amp;TEXT(MONTH(A5899),"00")</f>
        <v>2024_05</v>
      </c>
      <c r="C5899" t="str">
        <f t="shared" si="563"/>
        <v>May</v>
      </c>
      <c r="D5899" t="str">
        <f t="shared" si="564"/>
        <v>2024_May</v>
      </c>
      <c r="E5899" s="12" t="str">
        <f t="shared" si="565"/>
        <v>24_May</v>
      </c>
      <c r="F5899" s="12" t="str">
        <f t="shared" si="566"/>
        <v>May-24</v>
      </c>
      <c r="G5899" s="12"/>
    </row>
    <row r="5900" spans="1:7">
      <c r="A5900" s="2">
        <f t="shared" ref="A5900:A5963" si="568">A5899+1</f>
        <v>45437</v>
      </c>
      <c r="B5900" t="str">
        <f t="shared" si="567"/>
        <v>2024_05</v>
      </c>
      <c r="C5900" t="str">
        <f t="shared" si="563"/>
        <v>May</v>
      </c>
      <c r="D5900" t="str">
        <f t="shared" si="564"/>
        <v>2024_May</v>
      </c>
      <c r="E5900" s="12" t="str">
        <f t="shared" si="565"/>
        <v>25_May</v>
      </c>
      <c r="F5900" s="12" t="str">
        <f t="shared" si="566"/>
        <v>May-24</v>
      </c>
      <c r="G5900" s="12"/>
    </row>
    <row r="5901" spans="1:7">
      <c r="A5901" s="2">
        <f t="shared" si="568"/>
        <v>45438</v>
      </c>
      <c r="B5901" t="str">
        <f t="shared" si="567"/>
        <v>2024_05</v>
      </c>
      <c r="C5901" t="str">
        <f t="shared" si="563"/>
        <v>May</v>
      </c>
      <c r="D5901" t="str">
        <f t="shared" si="564"/>
        <v>2024_May</v>
      </c>
      <c r="E5901" s="12" t="str">
        <f t="shared" si="565"/>
        <v>26_May</v>
      </c>
      <c r="F5901" s="12" t="str">
        <f t="shared" si="566"/>
        <v>May-24</v>
      </c>
      <c r="G5901" s="12"/>
    </row>
    <row r="5902" spans="1:7">
      <c r="A5902" s="2">
        <f t="shared" si="568"/>
        <v>45439</v>
      </c>
      <c r="B5902" t="str">
        <f t="shared" si="567"/>
        <v>2024_05</v>
      </c>
      <c r="C5902" t="str">
        <f t="shared" si="563"/>
        <v>May</v>
      </c>
      <c r="D5902" t="str">
        <f t="shared" si="564"/>
        <v>2024_May</v>
      </c>
      <c r="E5902" s="12" t="str">
        <f t="shared" si="565"/>
        <v>27_May</v>
      </c>
      <c r="F5902" s="12" t="str">
        <f t="shared" si="566"/>
        <v>May-24</v>
      </c>
      <c r="G5902" s="12"/>
    </row>
    <row r="5903" spans="1:7">
      <c r="A5903" s="2">
        <f t="shared" si="568"/>
        <v>45440</v>
      </c>
      <c r="B5903" t="str">
        <f t="shared" si="567"/>
        <v>2024_05</v>
      </c>
      <c r="C5903" t="str">
        <f t="shared" si="563"/>
        <v>May</v>
      </c>
      <c r="D5903" t="str">
        <f t="shared" si="564"/>
        <v>2024_May</v>
      </c>
      <c r="E5903" s="12" t="str">
        <f t="shared" si="565"/>
        <v>28_May</v>
      </c>
      <c r="F5903" s="12" t="str">
        <f t="shared" si="566"/>
        <v>May-24</v>
      </c>
      <c r="G5903" s="12"/>
    </row>
    <row r="5904" spans="1:7">
      <c r="A5904" s="2">
        <f t="shared" si="568"/>
        <v>45441</v>
      </c>
      <c r="B5904" t="str">
        <f t="shared" si="567"/>
        <v>2024_05</v>
      </c>
      <c r="C5904" t="str">
        <f t="shared" si="563"/>
        <v>May</v>
      </c>
      <c r="D5904" t="str">
        <f t="shared" si="564"/>
        <v>2024_May</v>
      </c>
      <c r="E5904" s="12" t="str">
        <f t="shared" si="565"/>
        <v>29_May</v>
      </c>
      <c r="F5904" s="12" t="str">
        <f t="shared" si="566"/>
        <v>May-24</v>
      </c>
      <c r="G5904" s="12"/>
    </row>
    <row r="5905" spans="1:7">
      <c r="A5905" s="2">
        <f t="shared" si="568"/>
        <v>45442</v>
      </c>
      <c r="B5905" t="str">
        <f t="shared" si="567"/>
        <v>2024_05</v>
      </c>
      <c r="C5905" t="str">
        <f t="shared" si="563"/>
        <v>May</v>
      </c>
      <c r="D5905" t="str">
        <f t="shared" si="564"/>
        <v>2024_May</v>
      </c>
      <c r="E5905" s="12" t="str">
        <f t="shared" si="565"/>
        <v>30_May</v>
      </c>
      <c r="F5905" s="12" t="str">
        <f t="shared" si="566"/>
        <v>May-24</v>
      </c>
      <c r="G5905" s="12"/>
    </row>
    <row r="5906" spans="1:7">
      <c r="A5906" s="2">
        <f t="shared" si="568"/>
        <v>45443</v>
      </c>
      <c r="B5906" t="str">
        <f t="shared" si="567"/>
        <v>2024_05</v>
      </c>
      <c r="C5906" t="str">
        <f t="shared" si="563"/>
        <v>May</v>
      </c>
      <c r="D5906" t="str">
        <f t="shared" si="564"/>
        <v>2024_May</v>
      </c>
      <c r="E5906" s="12" t="str">
        <f t="shared" si="565"/>
        <v>31_May</v>
      </c>
      <c r="F5906" s="12" t="str">
        <f t="shared" si="566"/>
        <v>May-24</v>
      </c>
      <c r="G5906" s="12"/>
    </row>
    <row r="5907" spans="1:7">
      <c r="A5907" s="2">
        <f t="shared" si="568"/>
        <v>45444</v>
      </c>
      <c r="B5907" t="str">
        <f t="shared" si="567"/>
        <v>2024_06</v>
      </c>
      <c r="C5907" t="str">
        <f t="shared" si="563"/>
        <v>Jun</v>
      </c>
      <c r="D5907" t="str">
        <f t="shared" si="564"/>
        <v>2024_Jun</v>
      </c>
      <c r="E5907" s="12" t="str">
        <f t="shared" si="565"/>
        <v>01_Jun</v>
      </c>
      <c r="F5907" s="12" t="str">
        <f t="shared" si="566"/>
        <v>Jun-24</v>
      </c>
      <c r="G5907" s="12"/>
    </row>
    <row r="5908" spans="1:7">
      <c r="A5908" s="2">
        <f t="shared" si="568"/>
        <v>45445</v>
      </c>
      <c r="B5908" t="str">
        <f t="shared" si="567"/>
        <v>2024_06</v>
      </c>
      <c r="C5908" t="str">
        <f t="shared" si="563"/>
        <v>Jun</v>
      </c>
      <c r="D5908" t="str">
        <f t="shared" si="564"/>
        <v>2024_Jun</v>
      </c>
      <c r="E5908" s="12" t="str">
        <f t="shared" si="565"/>
        <v>02_Jun</v>
      </c>
      <c r="F5908" s="12" t="str">
        <f t="shared" si="566"/>
        <v>Jun-24</v>
      </c>
      <c r="G5908" s="12"/>
    </row>
    <row r="5909" spans="1:7">
      <c r="A5909" s="2">
        <f t="shared" si="568"/>
        <v>45446</v>
      </c>
      <c r="B5909" t="str">
        <f t="shared" si="567"/>
        <v>2024_06</v>
      </c>
      <c r="C5909" t="str">
        <f t="shared" si="563"/>
        <v>Jun</v>
      </c>
      <c r="D5909" t="str">
        <f t="shared" si="564"/>
        <v>2024_Jun</v>
      </c>
      <c r="E5909" s="12" t="str">
        <f t="shared" si="565"/>
        <v>03_Jun</v>
      </c>
      <c r="F5909" s="12" t="str">
        <f t="shared" si="566"/>
        <v>Jun-24</v>
      </c>
      <c r="G5909" s="12"/>
    </row>
    <row r="5910" spans="1:7">
      <c r="A5910" s="2">
        <f t="shared" si="568"/>
        <v>45447</v>
      </c>
      <c r="B5910" t="str">
        <f t="shared" si="567"/>
        <v>2024_06</v>
      </c>
      <c r="C5910" t="str">
        <f t="shared" si="563"/>
        <v>Jun</v>
      </c>
      <c r="D5910" t="str">
        <f t="shared" si="564"/>
        <v>2024_Jun</v>
      </c>
      <c r="E5910" s="12" t="str">
        <f t="shared" si="565"/>
        <v>04_Jun</v>
      </c>
      <c r="F5910" s="12" t="str">
        <f t="shared" si="566"/>
        <v>Jun-24</v>
      </c>
      <c r="G5910" s="12"/>
    </row>
    <row r="5911" spans="1:7">
      <c r="A5911" s="2">
        <f t="shared" si="568"/>
        <v>45448</v>
      </c>
      <c r="B5911" t="str">
        <f t="shared" si="567"/>
        <v>2024_06</v>
      </c>
      <c r="C5911" t="str">
        <f t="shared" si="563"/>
        <v>Jun</v>
      </c>
      <c r="D5911" t="str">
        <f t="shared" si="564"/>
        <v>2024_Jun</v>
      </c>
      <c r="E5911" s="12" t="str">
        <f t="shared" si="565"/>
        <v>05_Jun</v>
      </c>
      <c r="F5911" s="12" t="str">
        <f t="shared" si="566"/>
        <v>Jun-24</v>
      </c>
      <c r="G5911" s="12"/>
    </row>
    <row r="5912" spans="1:7">
      <c r="A5912" s="2">
        <f t="shared" si="568"/>
        <v>45449</v>
      </c>
      <c r="B5912" t="str">
        <f t="shared" si="567"/>
        <v>2024_06</v>
      </c>
      <c r="C5912" t="str">
        <f t="shared" si="563"/>
        <v>Jun</v>
      </c>
      <c r="D5912" t="str">
        <f t="shared" si="564"/>
        <v>2024_Jun</v>
      </c>
      <c r="E5912" s="12" t="str">
        <f t="shared" si="565"/>
        <v>06_Jun</v>
      </c>
      <c r="F5912" s="12" t="str">
        <f t="shared" si="566"/>
        <v>Jun-24</v>
      </c>
      <c r="G5912" s="12"/>
    </row>
    <row r="5913" spans="1:7">
      <c r="A5913" s="2">
        <f t="shared" si="568"/>
        <v>45450</v>
      </c>
      <c r="B5913" t="str">
        <f t="shared" si="567"/>
        <v>2024_06</v>
      </c>
      <c r="C5913" t="str">
        <f t="shared" si="563"/>
        <v>Jun</v>
      </c>
      <c r="D5913" t="str">
        <f t="shared" si="564"/>
        <v>2024_Jun</v>
      </c>
      <c r="E5913" s="12" t="str">
        <f t="shared" si="565"/>
        <v>07_Jun</v>
      </c>
      <c r="F5913" s="12" t="str">
        <f t="shared" si="566"/>
        <v>Jun-24</v>
      </c>
      <c r="G5913" s="12"/>
    </row>
    <row r="5914" spans="1:7">
      <c r="A5914" s="2">
        <f t="shared" si="568"/>
        <v>45451</v>
      </c>
      <c r="B5914" t="str">
        <f t="shared" si="567"/>
        <v>2024_06</v>
      </c>
      <c r="C5914" t="str">
        <f t="shared" si="563"/>
        <v>Jun</v>
      </c>
      <c r="D5914" t="str">
        <f t="shared" si="564"/>
        <v>2024_Jun</v>
      </c>
      <c r="E5914" s="12" t="str">
        <f t="shared" si="565"/>
        <v>08_Jun</v>
      </c>
      <c r="F5914" s="12" t="str">
        <f t="shared" si="566"/>
        <v>Jun-24</v>
      </c>
      <c r="G5914" s="12"/>
    </row>
    <row r="5915" spans="1:7">
      <c r="A5915" s="2">
        <f t="shared" si="568"/>
        <v>45452</v>
      </c>
      <c r="B5915" t="str">
        <f t="shared" si="567"/>
        <v>2024_06</v>
      </c>
      <c r="C5915" t="str">
        <f t="shared" si="563"/>
        <v>Jun</v>
      </c>
      <c r="D5915" t="str">
        <f t="shared" si="564"/>
        <v>2024_Jun</v>
      </c>
      <c r="E5915" s="12" t="str">
        <f t="shared" si="565"/>
        <v>09_Jun</v>
      </c>
      <c r="F5915" s="12" t="str">
        <f t="shared" si="566"/>
        <v>Jun-24</v>
      </c>
      <c r="G5915" s="12"/>
    </row>
    <row r="5916" spans="1:7">
      <c r="A5916" s="2">
        <f t="shared" si="568"/>
        <v>45453</v>
      </c>
      <c r="B5916" t="str">
        <f t="shared" si="567"/>
        <v>2024_06</v>
      </c>
      <c r="C5916" t="str">
        <f t="shared" si="563"/>
        <v>Jun</v>
      </c>
      <c r="D5916" t="str">
        <f t="shared" si="564"/>
        <v>2024_Jun</v>
      </c>
      <c r="E5916" s="12" t="str">
        <f t="shared" si="565"/>
        <v>10_Jun</v>
      </c>
      <c r="F5916" s="12" t="str">
        <f t="shared" si="566"/>
        <v>Jun-24</v>
      </c>
      <c r="G5916" s="12"/>
    </row>
    <row r="5917" spans="1:7">
      <c r="A5917" s="2">
        <f t="shared" si="568"/>
        <v>45454</v>
      </c>
      <c r="B5917" t="str">
        <f t="shared" si="567"/>
        <v>2024_06</v>
      </c>
      <c r="C5917" t="str">
        <f t="shared" si="563"/>
        <v>Jun</v>
      </c>
      <c r="D5917" t="str">
        <f t="shared" si="564"/>
        <v>2024_Jun</v>
      </c>
      <c r="E5917" s="12" t="str">
        <f t="shared" si="565"/>
        <v>11_Jun</v>
      </c>
      <c r="F5917" s="12" t="str">
        <f t="shared" si="566"/>
        <v>Jun-24</v>
      </c>
      <c r="G5917" s="12"/>
    </row>
    <row r="5918" spans="1:7">
      <c r="A5918" s="2">
        <f t="shared" si="568"/>
        <v>45455</v>
      </c>
      <c r="B5918" t="str">
        <f t="shared" si="567"/>
        <v>2024_06</v>
      </c>
      <c r="C5918" t="str">
        <f t="shared" si="563"/>
        <v>Jun</v>
      </c>
      <c r="D5918" t="str">
        <f t="shared" si="564"/>
        <v>2024_Jun</v>
      </c>
      <c r="E5918" s="12" t="str">
        <f t="shared" si="565"/>
        <v>12_Jun</v>
      </c>
      <c r="F5918" s="12" t="str">
        <f t="shared" si="566"/>
        <v>Jun-24</v>
      </c>
      <c r="G5918" s="12"/>
    </row>
    <row r="5919" spans="1:7">
      <c r="A5919" s="2">
        <f t="shared" si="568"/>
        <v>45456</v>
      </c>
      <c r="B5919" t="str">
        <f t="shared" si="567"/>
        <v>2024_06</v>
      </c>
      <c r="C5919" t="str">
        <f t="shared" si="563"/>
        <v>Jun</v>
      </c>
      <c r="D5919" t="str">
        <f t="shared" si="564"/>
        <v>2024_Jun</v>
      </c>
      <c r="E5919" s="12" t="str">
        <f t="shared" si="565"/>
        <v>13_Jun</v>
      </c>
      <c r="F5919" s="12" t="str">
        <f t="shared" si="566"/>
        <v>Jun-24</v>
      </c>
      <c r="G5919" s="12"/>
    </row>
    <row r="5920" spans="1:7">
      <c r="A5920" s="2">
        <f t="shared" si="568"/>
        <v>45457</v>
      </c>
      <c r="B5920" t="str">
        <f t="shared" si="567"/>
        <v>2024_06</v>
      </c>
      <c r="C5920" t="str">
        <f t="shared" si="563"/>
        <v>Jun</v>
      </c>
      <c r="D5920" t="str">
        <f t="shared" si="564"/>
        <v>2024_Jun</v>
      </c>
      <c r="E5920" s="12" t="str">
        <f t="shared" si="565"/>
        <v>14_Jun</v>
      </c>
      <c r="F5920" s="12" t="str">
        <f t="shared" si="566"/>
        <v>Jun-24</v>
      </c>
      <c r="G5920" s="12"/>
    </row>
    <row r="5921" spans="1:7">
      <c r="A5921" s="2">
        <f t="shared" si="568"/>
        <v>45458</v>
      </c>
      <c r="B5921" t="str">
        <f t="shared" si="567"/>
        <v>2024_06</v>
      </c>
      <c r="C5921" t="str">
        <f t="shared" si="563"/>
        <v>Jun</v>
      </c>
      <c r="D5921" t="str">
        <f t="shared" si="564"/>
        <v>2024_Jun</v>
      </c>
      <c r="E5921" s="12" t="str">
        <f t="shared" si="565"/>
        <v>15_Jun</v>
      </c>
      <c r="F5921" s="12" t="str">
        <f t="shared" si="566"/>
        <v>Jun-24</v>
      </c>
      <c r="G5921" s="12"/>
    </row>
    <row r="5922" spans="1:7">
      <c r="A5922" s="2">
        <f t="shared" si="568"/>
        <v>45459</v>
      </c>
      <c r="B5922" t="str">
        <f t="shared" si="567"/>
        <v>2024_06</v>
      </c>
      <c r="C5922" t="str">
        <f t="shared" si="563"/>
        <v>Jun</v>
      </c>
      <c r="D5922" t="str">
        <f t="shared" si="564"/>
        <v>2024_Jun</v>
      </c>
      <c r="E5922" s="12" t="str">
        <f t="shared" si="565"/>
        <v>16_Jun</v>
      </c>
      <c r="F5922" s="12" t="str">
        <f t="shared" si="566"/>
        <v>Jun-24</v>
      </c>
      <c r="G5922" s="12"/>
    </row>
    <row r="5923" spans="1:7">
      <c r="A5923" s="2">
        <f t="shared" si="568"/>
        <v>45460</v>
      </c>
      <c r="B5923" t="str">
        <f t="shared" si="567"/>
        <v>2024_06</v>
      </c>
      <c r="C5923" t="str">
        <f t="shared" si="563"/>
        <v>Jun</v>
      </c>
      <c r="D5923" t="str">
        <f t="shared" si="564"/>
        <v>2024_Jun</v>
      </c>
      <c r="E5923" s="12" t="str">
        <f t="shared" si="565"/>
        <v>17_Jun</v>
      </c>
      <c r="F5923" s="12" t="str">
        <f t="shared" si="566"/>
        <v>Jun-24</v>
      </c>
      <c r="G5923" s="12"/>
    </row>
    <row r="5924" spans="1:7">
      <c r="A5924" s="2">
        <f t="shared" si="568"/>
        <v>45461</v>
      </c>
      <c r="B5924" t="str">
        <f t="shared" si="567"/>
        <v>2024_06</v>
      </c>
      <c r="C5924" t="str">
        <f t="shared" si="563"/>
        <v>Jun</v>
      </c>
      <c r="D5924" t="str">
        <f t="shared" si="564"/>
        <v>2024_Jun</v>
      </c>
      <c r="E5924" s="12" t="str">
        <f t="shared" si="565"/>
        <v>18_Jun</v>
      </c>
      <c r="F5924" s="12" t="str">
        <f t="shared" si="566"/>
        <v>Jun-24</v>
      </c>
      <c r="G5924" s="12"/>
    </row>
    <row r="5925" spans="1:7">
      <c r="A5925" s="2">
        <f t="shared" si="568"/>
        <v>45462</v>
      </c>
      <c r="B5925" t="str">
        <f t="shared" si="567"/>
        <v>2024_06</v>
      </c>
      <c r="C5925" t="str">
        <f t="shared" si="563"/>
        <v>Jun</v>
      </c>
      <c r="D5925" t="str">
        <f t="shared" si="564"/>
        <v>2024_Jun</v>
      </c>
      <c r="E5925" s="12" t="str">
        <f t="shared" si="565"/>
        <v>19_Jun</v>
      </c>
      <c r="F5925" s="12" t="str">
        <f t="shared" si="566"/>
        <v>Jun-24</v>
      </c>
      <c r="G5925" s="12"/>
    </row>
    <row r="5926" spans="1:7">
      <c r="A5926" s="2">
        <f t="shared" si="568"/>
        <v>45463</v>
      </c>
      <c r="B5926" t="str">
        <f t="shared" si="567"/>
        <v>2024_06</v>
      </c>
      <c r="C5926" t="str">
        <f t="shared" si="563"/>
        <v>Jun</v>
      </c>
      <c r="D5926" t="str">
        <f t="shared" si="564"/>
        <v>2024_Jun</v>
      </c>
      <c r="E5926" s="12" t="str">
        <f t="shared" si="565"/>
        <v>20_Jun</v>
      </c>
      <c r="F5926" s="12" t="str">
        <f t="shared" si="566"/>
        <v>Jun-24</v>
      </c>
      <c r="G5926" s="12"/>
    </row>
    <row r="5927" spans="1:7">
      <c r="A5927" s="2">
        <f t="shared" si="568"/>
        <v>45464</v>
      </c>
      <c r="B5927" t="str">
        <f t="shared" si="567"/>
        <v>2024_06</v>
      </c>
      <c r="C5927" t="str">
        <f t="shared" si="563"/>
        <v>Jun</v>
      </c>
      <c r="D5927" t="str">
        <f t="shared" si="564"/>
        <v>2024_Jun</v>
      </c>
      <c r="E5927" s="12" t="str">
        <f t="shared" si="565"/>
        <v>21_Jun</v>
      </c>
      <c r="F5927" s="12" t="str">
        <f t="shared" si="566"/>
        <v>Jun-24</v>
      </c>
      <c r="G5927" s="12"/>
    </row>
    <row r="5928" spans="1:7">
      <c r="A5928" s="2">
        <f t="shared" si="568"/>
        <v>45465</v>
      </c>
      <c r="B5928" t="str">
        <f t="shared" si="567"/>
        <v>2024_06</v>
      </c>
      <c r="C5928" t="str">
        <f t="shared" si="563"/>
        <v>Jun</v>
      </c>
      <c r="D5928" t="str">
        <f t="shared" si="564"/>
        <v>2024_Jun</v>
      </c>
      <c r="E5928" s="12" t="str">
        <f t="shared" si="565"/>
        <v>22_Jun</v>
      </c>
      <c r="F5928" s="12" t="str">
        <f t="shared" si="566"/>
        <v>Jun-24</v>
      </c>
      <c r="G5928" s="12"/>
    </row>
    <row r="5929" spans="1:7">
      <c r="A5929" s="2">
        <f t="shared" si="568"/>
        <v>45466</v>
      </c>
      <c r="B5929" t="str">
        <f t="shared" si="567"/>
        <v>2024_06</v>
      </c>
      <c r="C5929" t="str">
        <f t="shared" si="563"/>
        <v>Jun</v>
      </c>
      <c r="D5929" t="str">
        <f t="shared" si="564"/>
        <v>2024_Jun</v>
      </c>
      <c r="E5929" s="12" t="str">
        <f t="shared" si="565"/>
        <v>23_Jun</v>
      </c>
      <c r="F5929" s="12" t="str">
        <f t="shared" si="566"/>
        <v>Jun-24</v>
      </c>
      <c r="G5929" s="12"/>
    </row>
    <row r="5930" spans="1:7">
      <c r="A5930" s="2">
        <f t="shared" si="568"/>
        <v>45467</v>
      </c>
      <c r="B5930" t="str">
        <f t="shared" si="567"/>
        <v>2024_06</v>
      </c>
      <c r="C5930" t="str">
        <f t="shared" si="563"/>
        <v>Jun</v>
      </c>
      <c r="D5930" t="str">
        <f t="shared" si="564"/>
        <v>2024_Jun</v>
      </c>
      <c r="E5930" s="12" t="str">
        <f t="shared" si="565"/>
        <v>24_Jun</v>
      </c>
      <c r="F5930" s="12" t="str">
        <f t="shared" si="566"/>
        <v>Jun-24</v>
      </c>
      <c r="G5930" s="12"/>
    </row>
    <row r="5931" spans="1:7">
      <c r="A5931" s="2">
        <f t="shared" si="568"/>
        <v>45468</v>
      </c>
      <c r="B5931" t="str">
        <f t="shared" si="567"/>
        <v>2024_06</v>
      </c>
      <c r="C5931" t="str">
        <f t="shared" si="563"/>
        <v>Jun</v>
      </c>
      <c r="D5931" t="str">
        <f t="shared" si="564"/>
        <v>2024_Jun</v>
      </c>
      <c r="E5931" s="12" t="str">
        <f t="shared" si="565"/>
        <v>25_Jun</v>
      </c>
      <c r="F5931" s="12" t="str">
        <f t="shared" si="566"/>
        <v>Jun-24</v>
      </c>
      <c r="G5931" s="12"/>
    </row>
    <row r="5932" spans="1:7">
      <c r="A5932" s="2">
        <f t="shared" si="568"/>
        <v>45469</v>
      </c>
      <c r="B5932" t="str">
        <f t="shared" si="567"/>
        <v>2024_06</v>
      </c>
      <c r="C5932" t="str">
        <f t="shared" si="563"/>
        <v>Jun</v>
      </c>
      <c r="D5932" t="str">
        <f t="shared" si="564"/>
        <v>2024_Jun</v>
      </c>
      <c r="E5932" s="12" t="str">
        <f t="shared" si="565"/>
        <v>26_Jun</v>
      </c>
      <c r="F5932" s="12" t="str">
        <f t="shared" si="566"/>
        <v>Jun-24</v>
      </c>
      <c r="G5932" s="12"/>
    </row>
    <row r="5933" spans="1:7">
      <c r="A5933" s="2">
        <f t="shared" si="568"/>
        <v>45470</v>
      </c>
      <c r="B5933" t="str">
        <f t="shared" si="567"/>
        <v>2024_06</v>
      </c>
      <c r="C5933" t="str">
        <f t="shared" si="563"/>
        <v>Jun</v>
      </c>
      <c r="D5933" t="str">
        <f t="shared" si="564"/>
        <v>2024_Jun</v>
      </c>
      <c r="E5933" s="12" t="str">
        <f t="shared" si="565"/>
        <v>27_Jun</v>
      </c>
      <c r="F5933" s="12" t="str">
        <f t="shared" si="566"/>
        <v>Jun-24</v>
      </c>
      <c r="G5933" s="12"/>
    </row>
    <row r="5934" spans="1:7">
      <c r="A5934" s="2">
        <f t="shared" si="568"/>
        <v>45471</v>
      </c>
      <c r="B5934" t="str">
        <f t="shared" si="567"/>
        <v>2024_06</v>
      </c>
      <c r="C5934" t="str">
        <f t="shared" si="563"/>
        <v>Jun</v>
      </c>
      <c r="D5934" t="str">
        <f t="shared" si="564"/>
        <v>2024_Jun</v>
      </c>
      <c r="E5934" s="12" t="str">
        <f t="shared" si="565"/>
        <v>28_Jun</v>
      </c>
      <c r="F5934" s="12" t="str">
        <f t="shared" si="566"/>
        <v>Jun-24</v>
      </c>
      <c r="G5934" s="12"/>
    </row>
    <row r="5935" spans="1:7">
      <c r="A5935" s="2">
        <f t="shared" si="568"/>
        <v>45472</v>
      </c>
      <c r="B5935" t="str">
        <f t="shared" si="567"/>
        <v>2024_06</v>
      </c>
      <c r="C5935" t="str">
        <f t="shared" si="563"/>
        <v>Jun</v>
      </c>
      <c r="D5935" t="str">
        <f t="shared" si="564"/>
        <v>2024_Jun</v>
      </c>
      <c r="E5935" s="12" t="str">
        <f t="shared" si="565"/>
        <v>29_Jun</v>
      </c>
      <c r="F5935" s="12" t="str">
        <f t="shared" si="566"/>
        <v>Jun-24</v>
      </c>
      <c r="G5935" s="12"/>
    </row>
    <row r="5936" spans="1:7">
      <c r="A5936" s="2">
        <f t="shared" si="568"/>
        <v>45473</v>
      </c>
      <c r="B5936" t="str">
        <f t="shared" si="567"/>
        <v>2024_06</v>
      </c>
      <c r="C5936" t="str">
        <f t="shared" si="563"/>
        <v>Jun</v>
      </c>
      <c r="D5936" t="str">
        <f t="shared" si="564"/>
        <v>2024_Jun</v>
      </c>
      <c r="E5936" s="12" t="str">
        <f t="shared" si="565"/>
        <v>30_Jun</v>
      </c>
      <c r="F5936" s="12" t="str">
        <f t="shared" si="566"/>
        <v>Jun-24</v>
      </c>
      <c r="G5936" s="12"/>
    </row>
    <row r="5937" spans="1:7">
      <c r="A5937" s="2">
        <f t="shared" si="568"/>
        <v>45474</v>
      </c>
      <c r="B5937" t="str">
        <f t="shared" si="567"/>
        <v>2024_07</v>
      </c>
      <c r="C5937" t="str">
        <f t="shared" si="563"/>
        <v>Jul</v>
      </c>
      <c r="D5937" t="str">
        <f t="shared" si="564"/>
        <v>2024_Jul</v>
      </c>
      <c r="E5937" s="12" t="str">
        <f t="shared" si="565"/>
        <v>01_Jul</v>
      </c>
      <c r="F5937" s="12" t="str">
        <f t="shared" si="566"/>
        <v>Jul-24</v>
      </c>
      <c r="G5937" s="12"/>
    </row>
    <row r="5938" spans="1:7">
      <c r="A5938" s="2">
        <f t="shared" si="568"/>
        <v>45475</v>
      </c>
      <c r="B5938" t="str">
        <f t="shared" si="567"/>
        <v>2024_07</v>
      </c>
      <c r="C5938" t="str">
        <f t="shared" si="563"/>
        <v>Jul</v>
      </c>
      <c r="D5938" t="str">
        <f t="shared" si="564"/>
        <v>2024_Jul</v>
      </c>
      <c r="E5938" s="12" t="str">
        <f t="shared" si="565"/>
        <v>02_Jul</v>
      </c>
      <c r="F5938" s="12" t="str">
        <f t="shared" si="566"/>
        <v>Jul-24</v>
      </c>
      <c r="G5938" s="12"/>
    </row>
    <row r="5939" spans="1:7">
      <c r="A5939" s="2">
        <f t="shared" si="568"/>
        <v>45476</v>
      </c>
      <c r="B5939" t="str">
        <f t="shared" si="567"/>
        <v>2024_07</v>
      </c>
      <c r="C5939" t="str">
        <f t="shared" si="563"/>
        <v>Jul</v>
      </c>
      <c r="D5939" t="str">
        <f t="shared" si="564"/>
        <v>2024_Jul</v>
      </c>
      <c r="E5939" s="12" t="str">
        <f t="shared" si="565"/>
        <v>03_Jul</v>
      </c>
      <c r="F5939" s="12" t="str">
        <f t="shared" si="566"/>
        <v>Jul-24</v>
      </c>
      <c r="G5939" s="12"/>
    </row>
    <row r="5940" spans="1:7">
      <c r="A5940" s="2">
        <f t="shared" si="568"/>
        <v>45477</v>
      </c>
      <c r="B5940" t="str">
        <f t="shared" si="567"/>
        <v>2024_07</v>
      </c>
      <c r="C5940" t="str">
        <f t="shared" si="563"/>
        <v>Jul</v>
      </c>
      <c r="D5940" t="str">
        <f t="shared" si="564"/>
        <v>2024_Jul</v>
      </c>
      <c r="E5940" s="12" t="str">
        <f t="shared" si="565"/>
        <v>04_Jul</v>
      </c>
      <c r="F5940" s="12" t="str">
        <f t="shared" si="566"/>
        <v>Jul-24</v>
      </c>
      <c r="G5940" s="12"/>
    </row>
    <row r="5941" spans="1:7">
      <c r="A5941" s="2">
        <f t="shared" si="568"/>
        <v>45478</v>
      </c>
      <c r="B5941" t="str">
        <f t="shared" si="567"/>
        <v>2024_07</v>
      </c>
      <c r="C5941" t="str">
        <f t="shared" si="563"/>
        <v>Jul</v>
      </c>
      <c r="D5941" t="str">
        <f t="shared" si="564"/>
        <v>2024_Jul</v>
      </c>
      <c r="E5941" s="12" t="str">
        <f t="shared" si="565"/>
        <v>05_Jul</v>
      </c>
      <c r="F5941" s="12" t="str">
        <f t="shared" si="566"/>
        <v>Jul-24</v>
      </c>
      <c r="G5941" s="12"/>
    </row>
    <row r="5942" spans="1:7">
      <c r="A5942" s="2">
        <f t="shared" si="568"/>
        <v>45479</v>
      </c>
      <c r="B5942" t="str">
        <f t="shared" si="567"/>
        <v>2024_07</v>
      </c>
      <c r="C5942" t="str">
        <f t="shared" si="563"/>
        <v>Jul</v>
      </c>
      <c r="D5942" t="str">
        <f t="shared" si="564"/>
        <v>2024_Jul</v>
      </c>
      <c r="E5942" s="12" t="str">
        <f t="shared" si="565"/>
        <v>06_Jul</v>
      </c>
      <c r="F5942" s="12" t="str">
        <f t="shared" si="566"/>
        <v>Jul-24</v>
      </c>
      <c r="G5942" s="12"/>
    </row>
    <row r="5943" spans="1:7">
      <c r="A5943" s="2">
        <f t="shared" si="568"/>
        <v>45480</v>
      </c>
      <c r="B5943" t="str">
        <f t="shared" si="567"/>
        <v>2024_07</v>
      </c>
      <c r="C5943" t="str">
        <f t="shared" si="563"/>
        <v>Jul</v>
      </c>
      <c r="D5943" t="str">
        <f t="shared" si="564"/>
        <v>2024_Jul</v>
      </c>
      <c r="E5943" s="12" t="str">
        <f t="shared" si="565"/>
        <v>07_Jul</v>
      </c>
      <c r="F5943" s="12" t="str">
        <f t="shared" si="566"/>
        <v>Jul-24</v>
      </c>
      <c r="G5943" s="12"/>
    </row>
    <row r="5944" spans="1:7">
      <c r="A5944" s="2">
        <f t="shared" si="568"/>
        <v>45481</v>
      </c>
      <c r="B5944" t="str">
        <f t="shared" si="567"/>
        <v>2024_07</v>
      </c>
      <c r="C5944" t="str">
        <f t="shared" si="563"/>
        <v>Jul</v>
      </c>
      <c r="D5944" t="str">
        <f t="shared" si="564"/>
        <v>2024_Jul</v>
      </c>
      <c r="E5944" s="12" t="str">
        <f t="shared" si="565"/>
        <v>08_Jul</v>
      </c>
      <c r="F5944" s="12" t="str">
        <f t="shared" si="566"/>
        <v>Jul-24</v>
      </c>
      <c r="G5944" s="12"/>
    </row>
    <row r="5945" spans="1:7">
      <c r="A5945" s="2">
        <f t="shared" si="568"/>
        <v>45482</v>
      </c>
      <c r="B5945" t="str">
        <f t="shared" si="567"/>
        <v>2024_07</v>
      </c>
      <c r="C5945" t="str">
        <f t="shared" si="563"/>
        <v>Jul</v>
      </c>
      <c r="D5945" t="str">
        <f t="shared" si="564"/>
        <v>2024_Jul</v>
      </c>
      <c r="E5945" s="12" t="str">
        <f t="shared" si="565"/>
        <v>09_Jul</v>
      </c>
      <c r="F5945" s="12" t="str">
        <f t="shared" si="566"/>
        <v>Jul-24</v>
      </c>
      <c r="G5945" s="12"/>
    </row>
    <row r="5946" spans="1:7">
      <c r="A5946" s="2">
        <f t="shared" si="568"/>
        <v>45483</v>
      </c>
      <c r="B5946" t="str">
        <f t="shared" si="567"/>
        <v>2024_07</v>
      </c>
      <c r="C5946" t="str">
        <f t="shared" si="563"/>
        <v>Jul</v>
      </c>
      <c r="D5946" t="str">
        <f t="shared" si="564"/>
        <v>2024_Jul</v>
      </c>
      <c r="E5946" s="12" t="str">
        <f t="shared" si="565"/>
        <v>10_Jul</v>
      </c>
      <c r="F5946" s="12" t="str">
        <f t="shared" si="566"/>
        <v>Jul-24</v>
      </c>
      <c r="G5946" s="12"/>
    </row>
    <row r="5947" spans="1:7">
      <c r="A5947" s="2">
        <f t="shared" si="568"/>
        <v>45484</v>
      </c>
      <c r="B5947" t="str">
        <f t="shared" si="567"/>
        <v>2024_07</v>
      </c>
      <c r="C5947" t="str">
        <f t="shared" si="563"/>
        <v>Jul</v>
      </c>
      <c r="D5947" t="str">
        <f t="shared" si="564"/>
        <v>2024_Jul</v>
      </c>
      <c r="E5947" s="12" t="str">
        <f t="shared" si="565"/>
        <v>11_Jul</v>
      </c>
      <c r="F5947" s="12" t="str">
        <f t="shared" si="566"/>
        <v>Jul-24</v>
      </c>
      <c r="G5947" s="12"/>
    </row>
    <row r="5948" spans="1:7">
      <c r="A5948" s="2">
        <f t="shared" si="568"/>
        <v>45485</v>
      </c>
      <c r="B5948" t="str">
        <f t="shared" si="567"/>
        <v>2024_07</v>
      </c>
      <c r="C5948" t="str">
        <f t="shared" si="563"/>
        <v>Jul</v>
      </c>
      <c r="D5948" t="str">
        <f t="shared" si="564"/>
        <v>2024_Jul</v>
      </c>
      <c r="E5948" s="12" t="str">
        <f t="shared" si="565"/>
        <v>12_Jul</v>
      </c>
      <c r="F5948" s="12" t="str">
        <f t="shared" si="566"/>
        <v>Jul-24</v>
      </c>
      <c r="G5948" s="12"/>
    </row>
    <row r="5949" spans="1:7">
      <c r="A5949" s="2">
        <f t="shared" si="568"/>
        <v>45486</v>
      </c>
      <c r="B5949" t="str">
        <f t="shared" si="567"/>
        <v>2024_07</v>
      </c>
      <c r="C5949" t="str">
        <f t="shared" si="563"/>
        <v>Jul</v>
      </c>
      <c r="D5949" t="str">
        <f t="shared" si="564"/>
        <v>2024_Jul</v>
      </c>
      <c r="E5949" s="12" t="str">
        <f t="shared" si="565"/>
        <v>13_Jul</v>
      </c>
      <c r="F5949" s="12" t="str">
        <f t="shared" si="566"/>
        <v>Jul-24</v>
      </c>
      <c r="G5949" s="12"/>
    </row>
    <row r="5950" spans="1:7">
      <c r="A5950" s="2">
        <f t="shared" si="568"/>
        <v>45487</v>
      </c>
      <c r="B5950" t="str">
        <f t="shared" si="567"/>
        <v>2024_07</v>
      </c>
      <c r="C5950" t="str">
        <f t="shared" si="563"/>
        <v>Jul</v>
      </c>
      <c r="D5950" t="str">
        <f t="shared" si="564"/>
        <v>2024_Jul</v>
      </c>
      <c r="E5950" s="12" t="str">
        <f t="shared" si="565"/>
        <v>14_Jul</v>
      </c>
      <c r="F5950" s="12" t="str">
        <f t="shared" si="566"/>
        <v>Jul-24</v>
      </c>
      <c r="G5950" s="12"/>
    </row>
    <row r="5951" spans="1:7">
      <c r="A5951" s="2">
        <f t="shared" si="568"/>
        <v>45488</v>
      </c>
      <c r="B5951" t="str">
        <f t="shared" si="567"/>
        <v>2024_07</v>
      </c>
      <c r="C5951" t="str">
        <f t="shared" si="563"/>
        <v>Jul</v>
      </c>
      <c r="D5951" t="str">
        <f t="shared" si="564"/>
        <v>2024_Jul</v>
      </c>
      <c r="E5951" s="12" t="str">
        <f t="shared" si="565"/>
        <v>15_Jul</v>
      </c>
      <c r="F5951" s="12" t="str">
        <f t="shared" si="566"/>
        <v>Jul-24</v>
      </c>
      <c r="G5951" s="12"/>
    </row>
    <row r="5952" spans="1:7">
      <c r="A5952" s="2">
        <f t="shared" si="568"/>
        <v>45489</v>
      </c>
      <c r="B5952" t="str">
        <f t="shared" si="567"/>
        <v>2024_07</v>
      </c>
      <c r="C5952" t="str">
        <f t="shared" si="563"/>
        <v>Jul</v>
      </c>
      <c r="D5952" t="str">
        <f t="shared" si="564"/>
        <v>2024_Jul</v>
      </c>
      <c r="E5952" s="12" t="str">
        <f t="shared" si="565"/>
        <v>16_Jul</v>
      </c>
      <c r="F5952" s="12" t="str">
        <f t="shared" si="566"/>
        <v>Jul-24</v>
      </c>
      <c r="G5952" s="12"/>
    </row>
    <row r="5953" spans="1:7">
      <c r="A5953" s="2">
        <f t="shared" si="568"/>
        <v>45490</v>
      </c>
      <c r="B5953" t="str">
        <f t="shared" si="567"/>
        <v>2024_07</v>
      </c>
      <c r="C5953" t="str">
        <f t="shared" si="563"/>
        <v>Jul</v>
      </c>
      <c r="D5953" t="str">
        <f t="shared" si="564"/>
        <v>2024_Jul</v>
      </c>
      <c r="E5953" s="12" t="str">
        <f t="shared" si="565"/>
        <v>17_Jul</v>
      </c>
      <c r="F5953" s="12" t="str">
        <f t="shared" si="566"/>
        <v>Jul-24</v>
      </c>
      <c r="G5953" s="12"/>
    </row>
    <row r="5954" spans="1:7">
      <c r="A5954" s="2">
        <f t="shared" si="568"/>
        <v>45491</v>
      </c>
      <c r="B5954" t="str">
        <f t="shared" si="567"/>
        <v>2024_07</v>
      </c>
      <c r="C5954" t="str">
        <f t="shared" ref="C5954:C6017" si="569">VLOOKUP(TEXT(MONTH(A5954),"00"),$H$2:$I$13,2,FALSE)</f>
        <v>Jul</v>
      </c>
      <c r="D5954" t="str">
        <f t="shared" si="564"/>
        <v>2024_Jul</v>
      </c>
      <c r="E5954" s="12" t="str">
        <f t="shared" si="565"/>
        <v>18_Jul</v>
      </c>
      <c r="F5954" s="12" t="str">
        <f t="shared" si="566"/>
        <v>Jul-24</v>
      </c>
      <c r="G5954" s="12"/>
    </row>
    <row r="5955" spans="1:7">
      <c r="A5955" s="2">
        <f t="shared" si="568"/>
        <v>45492</v>
      </c>
      <c r="B5955" t="str">
        <f t="shared" si="567"/>
        <v>2024_07</v>
      </c>
      <c r="C5955" t="str">
        <f t="shared" si="569"/>
        <v>Jul</v>
      </c>
      <c r="D5955" t="str">
        <f t="shared" ref="D5955:D6018" si="570">TEXT(YEAR(A5955),"0000")&amp;"_"&amp;C5955</f>
        <v>2024_Jul</v>
      </c>
      <c r="E5955" s="12" t="str">
        <f t="shared" ref="E5955:E6018" si="571">VLOOKUP(DAY(A5955),$G$2:$H$32,2,FALSE)&amp;"_"&amp;C5955</f>
        <v>19_Jul</v>
      </c>
      <c r="F5955" s="12" t="str">
        <f t="shared" si="566"/>
        <v>Jul-24</v>
      </c>
      <c r="G5955" s="12"/>
    </row>
    <row r="5956" spans="1:7">
      <c r="A5956" s="2">
        <f t="shared" si="568"/>
        <v>45493</v>
      </c>
      <c r="B5956" t="str">
        <f t="shared" si="567"/>
        <v>2024_07</v>
      </c>
      <c r="C5956" t="str">
        <f t="shared" si="569"/>
        <v>Jul</v>
      </c>
      <c r="D5956" t="str">
        <f t="shared" si="570"/>
        <v>2024_Jul</v>
      </c>
      <c r="E5956" s="12" t="str">
        <f t="shared" si="571"/>
        <v>20_Jul</v>
      </c>
      <c r="F5956" s="12" t="str">
        <f t="shared" ref="F5956:F6019" si="572">C5956&amp;"-"&amp;RIGHT(YEAR(A5956),2)</f>
        <v>Jul-24</v>
      </c>
      <c r="G5956" s="12"/>
    </row>
    <row r="5957" spans="1:7">
      <c r="A5957" s="2">
        <f t="shared" si="568"/>
        <v>45494</v>
      </c>
      <c r="B5957" t="str">
        <f t="shared" si="567"/>
        <v>2024_07</v>
      </c>
      <c r="C5957" t="str">
        <f t="shared" si="569"/>
        <v>Jul</v>
      </c>
      <c r="D5957" t="str">
        <f t="shared" si="570"/>
        <v>2024_Jul</v>
      </c>
      <c r="E5957" s="12" t="str">
        <f t="shared" si="571"/>
        <v>21_Jul</v>
      </c>
      <c r="F5957" s="12" t="str">
        <f t="shared" si="572"/>
        <v>Jul-24</v>
      </c>
      <c r="G5957" s="12"/>
    </row>
    <row r="5958" spans="1:7">
      <c r="A5958" s="2">
        <f t="shared" si="568"/>
        <v>45495</v>
      </c>
      <c r="B5958" t="str">
        <f t="shared" si="567"/>
        <v>2024_07</v>
      </c>
      <c r="C5958" t="str">
        <f t="shared" si="569"/>
        <v>Jul</v>
      </c>
      <c r="D5958" t="str">
        <f t="shared" si="570"/>
        <v>2024_Jul</v>
      </c>
      <c r="E5958" s="12" t="str">
        <f t="shared" si="571"/>
        <v>22_Jul</v>
      </c>
      <c r="F5958" s="12" t="str">
        <f t="shared" si="572"/>
        <v>Jul-24</v>
      </c>
      <c r="G5958" s="12"/>
    </row>
    <row r="5959" spans="1:7">
      <c r="A5959" s="2">
        <f t="shared" si="568"/>
        <v>45496</v>
      </c>
      <c r="B5959" t="str">
        <f t="shared" si="567"/>
        <v>2024_07</v>
      </c>
      <c r="C5959" t="str">
        <f t="shared" si="569"/>
        <v>Jul</v>
      </c>
      <c r="D5959" t="str">
        <f t="shared" si="570"/>
        <v>2024_Jul</v>
      </c>
      <c r="E5959" s="12" t="str">
        <f t="shared" si="571"/>
        <v>23_Jul</v>
      </c>
      <c r="F5959" s="12" t="str">
        <f t="shared" si="572"/>
        <v>Jul-24</v>
      </c>
      <c r="G5959" s="12"/>
    </row>
    <row r="5960" spans="1:7">
      <c r="A5960" s="2">
        <f t="shared" si="568"/>
        <v>45497</v>
      </c>
      <c r="B5960" t="str">
        <f t="shared" si="567"/>
        <v>2024_07</v>
      </c>
      <c r="C5960" t="str">
        <f t="shared" si="569"/>
        <v>Jul</v>
      </c>
      <c r="D5960" t="str">
        <f t="shared" si="570"/>
        <v>2024_Jul</v>
      </c>
      <c r="E5960" s="12" t="str">
        <f t="shared" si="571"/>
        <v>24_Jul</v>
      </c>
      <c r="F5960" s="12" t="str">
        <f t="shared" si="572"/>
        <v>Jul-24</v>
      </c>
      <c r="G5960" s="12"/>
    </row>
    <row r="5961" spans="1:7">
      <c r="A5961" s="2">
        <f t="shared" si="568"/>
        <v>45498</v>
      </c>
      <c r="B5961" t="str">
        <f t="shared" si="567"/>
        <v>2024_07</v>
      </c>
      <c r="C5961" t="str">
        <f t="shared" si="569"/>
        <v>Jul</v>
      </c>
      <c r="D5961" t="str">
        <f t="shared" si="570"/>
        <v>2024_Jul</v>
      </c>
      <c r="E5961" s="12" t="str">
        <f t="shared" si="571"/>
        <v>25_Jul</v>
      </c>
      <c r="F5961" s="12" t="str">
        <f t="shared" si="572"/>
        <v>Jul-24</v>
      </c>
      <c r="G5961" s="12"/>
    </row>
    <row r="5962" spans="1:7">
      <c r="A5962" s="2">
        <f t="shared" si="568"/>
        <v>45499</v>
      </c>
      <c r="B5962" t="str">
        <f t="shared" si="567"/>
        <v>2024_07</v>
      </c>
      <c r="C5962" t="str">
        <f t="shared" si="569"/>
        <v>Jul</v>
      </c>
      <c r="D5962" t="str">
        <f t="shared" si="570"/>
        <v>2024_Jul</v>
      </c>
      <c r="E5962" s="12" t="str">
        <f t="shared" si="571"/>
        <v>26_Jul</v>
      </c>
      <c r="F5962" s="12" t="str">
        <f t="shared" si="572"/>
        <v>Jul-24</v>
      </c>
      <c r="G5962" s="12"/>
    </row>
    <row r="5963" spans="1:7">
      <c r="A5963" s="2">
        <f t="shared" si="568"/>
        <v>45500</v>
      </c>
      <c r="B5963" t="str">
        <f t="shared" ref="B5963:B6026" si="573">TEXT(YEAR(A5963),"0000")&amp;"_"&amp;TEXT(MONTH(A5963),"00")</f>
        <v>2024_07</v>
      </c>
      <c r="C5963" t="str">
        <f t="shared" si="569"/>
        <v>Jul</v>
      </c>
      <c r="D5963" t="str">
        <f t="shared" si="570"/>
        <v>2024_Jul</v>
      </c>
      <c r="E5963" s="12" t="str">
        <f t="shared" si="571"/>
        <v>27_Jul</v>
      </c>
      <c r="F5963" s="12" t="str">
        <f t="shared" si="572"/>
        <v>Jul-24</v>
      </c>
      <c r="G5963" s="12"/>
    </row>
    <row r="5964" spans="1:7">
      <c r="A5964" s="2">
        <f t="shared" ref="A5964:A6027" si="574">A5963+1</f>
        <v>45501</v>
      </c>
      <c r="B5964" t="str">
        <f t="shared" si="573"/>
        <v>2024_07</v>
      </c>
      <c r="C5964" t="str">
        <f t="shared" si="569"/>
        <v>Jul</v>
      </c>
      <c r="D5964" t="str">
        <f t="shared" si="570"/>
        <v>2024_Jul</v>
      </c>
      <c r="E5964" s="12" t="str">
        <f t="shared" si="571"/>
        <v>28_Jul</v>
      </c>
      <c r="F5964" s="12" t="str">
        <f t="shared" si="572"/>
        <v>Jul-24</v>
      </c>
      <c r="G5964" s="12"/>
    </row>
    <row r="5965" spans="1:7">
      <c r="A5965" s="2">
        <f t="shared" si="574"/>
        <v>45502</v>
      </c>
      <c r="B5965" t="str">
        <f t="shared" si="573"/>
        <v>2024_07</v>
      </c>
      <c r="C5965" t="str">
        <f t="shared" si="569"/>
        <v>Jul</v>
      </c>
      <c r="D5965" t="str">
        <f t="shared" si="570"/>
        <v>2024_Jul</v>
      </c>
      <c r="E5965" s="12" t="str">
        <f t="shared" si="571"/>
        <v>29_Jul</v>
      </c>
      <c r="F5965" s="12" t="str">
        <f t="shared" si="572"/>
        <v>Jul-24</v>
      </c>
      <c r="G5965" s="12"/>
    </row>
    <row r="5966" spans="1:7">
      <c r="A5966" s="2">
        <f t="shared" si="574"/>
        <v>45503</v>
      </c>
      <c r="B5966" t="str">
        <f t="shared" si="573"/>
        <v>2024_07</v>
      </c>
      <c r="C5966" t="str">
        <f t="shared" si="569"/>
        <v>Jul</v>
      </c>
      <c r="D5966" t="str">
        <f t="shared" si="570"/>
        <v>2024_Jul</v>
      </c>
      <c r="E5966" s="12" t="str">
        <f t="shared" si="571"/>
        <v>30_Jul</v>
      </c>
      <c r="F5966" s="12" t="str">
        <f t="shared" si="572"/>
        <v>Jul-24</v>
      </c>
      <c r="G5966" s="12"/>
    </row>
    <row r="5967" spans="1:7">
      <c r="A5967" s="2">
        <f t="shared" si="574"/>
        <v>45504</v>
      </c>
      <c r="B5967" t="str">
        <f t="shared" si="573"/>
        <v>2024_07</v>
      </c>
      <c r="C5967" t="str">
        <f t="shared" si="569"/>
        <v>Jul</v>
      </c>
      <c r="D5967" t="str">
        <f t="shared" si="570"/>
        <v>2024_Jul</v>
      </c>
      <c r="E5967" s="12" t="str">
        <f t="shared" si="571"/>
        <v>31_Jul</v>
      </c>
      <c r="F5967" s="12" t="str">
        <f t="shared" si="572"/>
        <v>Jul-24</v>
      </c>
      <c r="G5967" s="12"/>
    </row>
    <row r="5968" spans="1:7">
      <c r="A5968" s="2">
        <f t="shared" si="574"/>
        <v>45505</v>
      </c>
      <c r="B5968" t="str">
        <f t="shared" si="573"/>
        <v>2024_08</v>
      </c>
      <c r="C5968" t="str">
        <f t="shared" si="569"/>
        <v>Aug</v>
      </c>
      <c r="D5968" t="str">
        <f t="shared" si="570"/>
        <v>2024_Aug</v>
      </c>
      <c r="E5968" s="12" t="str">
        <f t="shared" si="571"/>
        <v>01_Aug</v>
      </c>
      <c r="F5968" s="12" t="str">
        <f t="shared" si="572"/>
        <v>Aug-24</v>
      </c>
      <c r="G5968" s="12"/>
    </row>
    <row r="5969" spans="1:7">
      <c r="A5969" s="2">
        <f t="shared" si="574"/>
        <v>45506</v>
      </c>
      <c r="B5969" t="str">
        <f t="shared" si="573"/>
        <v>2024_08</v>
      </c>
      <c r="C5969" t="str">
        <f t="shared" si="569"/>
        <v>Aug</v>
      </c>
      <c r="D5969" t="str">
        <f t="shared" si="570"/>
        <v>2024_Aug</v>
      </c>
      <c r="E5969" s="12" t="str">
        <f t="shared" si="571"/>
        <v>02_Aug</v>
      </c>
      <c r="F5969" s="12" t="str">
        <f t="shared" si="572"/>
        <v>Aug-24</v>
      </c>
      <c r="G5969" s="12"/>
    </row>
    <row r="5970" spans="1:7">
      <c r="A5970" s="2">
        <f t="shared" si="574"/>
        <v>45507</v>
      </c>
      <c r="B5970" t="str">
        <f t="shared" si="573"/>
        <v>2024_08</v>
      </c>
      <c r="C5970" t="str">
        <f t="shared" si="569"/>
        <v>Aug</v>
      </c>
      <c r="D5970" t="str">
        <f t="shared" si="570"/>
        <v>2024_Aug</v>
      </c>
      <c r="E5970" s="12" t="str">
        <f t="shared" si="571"/>
        <v>03_Aug</v>
      </c>
      <c r="F5970" s="12" t="str">
        <f t="shared" si="572"/>
        <v>Aug-24</v>
      </c>
      <c r="G5970" s="12"/>
    </row>
    <row r="5971" spans="1:7">
      <c r="A5971" s="2">
        <f t="shared" si="574"/>
        <v>45508</v>
      </c>
      <c r="B5971" t="str">
        <f t="shared" si="573"/>
        <v>2024_08</v>
      </c>
      <c r="C5971" t="str">
        <f t="shared" si="569"/>
        <v>Aug</v>
      </c>
      <c r="D5971" t="str">
        <f t="shared" si="570"/>
        <v>2024_Aug</v>
      </c>
      <c r="E5971" s="12" t="str">
        <f t="shared" si="571"/>
        <v>04_Aug</v>
      </c>
      <c r="F5971" s="12" t="str">
        <f t="shared" si="572"/>
        <v>Aug-24</v>
      </c>
      <c r="G5971" s="12"/>
    </row>
    <row r="5972" spans="1:7">
      <c r="A5972" s="2">
        <f t="shared" si="574"/>
        <v>45509</v>
      </c>
      <c r="B5972" t="str">
        <f t="shared" si="573"/>
        <v>2024_08</v>
      </c>
      <c r="C5972" t="str">
        <f t="shared" si="569"/>
        <v>Aug</v>
      </c>
      <c r="D5972" t="str">
        <f t="shared" si="570"/>
        <v>2024_Aug</v>
      </c>
      <c r="E5972" s="12" t="str">
        <f t="shared" si="571"/>
        <v>05_Aug</v>
      </c>
      <c r="F5972" s="12" t="str">
        <f t="shared" si="572"/>
        <v>Aug-24</v>
      </c>
      <c r="G5972" s="12"/>
    </row>
    <row r="5973" spans="1:7">
      <c r="A5973" s="2">
        <f t="shared" si="574"/>
        <v>45510</v>
      </c>
      <c r="B5973" t="str">
        <f t="shared" si="573"/>
        <v>2024_08</v>
      </c>
      <c r="C5973" t="str">
        <f t="shared" si="569"/>
        <v>Aug</v>
      </c>
      <c r="D5973" t="str">
        <f t="shared" si="570"/>
        <v>2024_Aug</v>
      </c>
      <c r="E5973" s="12" t="str">
        <f t="shared" si="571"/>
        <v>06_Aug</v>
      </c>
      <c r="F5973" s="12" t="str">
        <f t="shared" si="572"/>
        <v>Aug-24</v>
      </c>
      <c r="G5973" s="12"/>
    </row>
    <row r="5974" spans="1:7">
      <c r="A5974" s="2">
        <f t="shared" si="574"/>
        <v>45511</v>
      </c>
      <c r="B5974" t="str">
        <f t="shared" si="573"/>
        <v>2024_08</v>
      </c>
      <c r="C5974" t="str">
        <f t="shared" si="569"/>
        <v>Aug</v>
      </c>
      <c r="D5974" t="str">
        <f t="shared" si="570"/>
        <v>2024_Aug</v>
      </c>
      <c r="E5974" s="12" t="str">
        <f t="shared" si="571"/>
        <v>07_Aug</v>
      </c>
      <c r="F5974" s="12" t="str">
        <f t="shared" si="572"/>
        <v>Aug-24</v>
      </c>
      <c r="G5974" s="12"/>
    </row>
    <row r="5975" spans="1:7">
      <c r="A5975" s="2">
        <f t="shared" si="574"/>
        <v>45512</v>
      </c>
      <c r="B5975" t="str">
        <f t="shared" si="573"/>
        <v>2024_08</v>
      </c>
      <c r="C5975" t="str">
        <f t="shared" si="569"/>
        <v>Aug</v>
      </c>
      <c r="D5975" t="str">
        <f t="shared" si="570"/>
        <v>2024_Aug</v>
      </c>
      <c r="E5975" s="12" t="str">
        <f t="shared" si="571"/>
        <v>08_Aug</v>
      </c>
      <c r="F5975" s="12" t="str">
        <f t="shared" si="572"/>
        <v>Aug-24</v>
      </c>
      <c r="G5975" s="12"/>
    </row>
    <row r="5976" spans="1:7">
      <c r="A5976" s="2">
        <f t="shared" si="574"/>
        <v>45513</v>
      </c>
      <c r="B5976" t="str">
        <f t="shared" si="573"/>
        <v>2024_08</v>
      </c>
      <c r="C5976" t="str">
        <f t="shared" si="569"/>
        <v>Aug</v>
      </c>
      <c r="D5976" t="str">
        <f t="shared" si="570"/>
        <v>2024_Aug</v>
      </c>
      <c r="E5976" s="12" t="str">
        <f t="shared" si="571"/>
        <v>09_Aug</v>
      </c>
      <c r="F5976" s="12" t="str">
        <f t="shared" si="572"/>
        <v>Aug-24</v>
      </c>
      <c r="G5976" s="12"/>
    </row>
    <row r="5977" spans="1:7">
      <c r="A5977" s="2">
        <f t="shared" si="574"/>
        <v>45514</v>
      </c>
      <c r="B5977" t="str">
        <f t="shared" si="573"/>
        <v>2024_08</v>
      </c>
      <c r="C5977" t="str">
        <f t="shared" si="569"/>
        <v>Aug</v>
      </c>
      <c r="D5977" t="str">
        <f t="shared" si="570"/>
        <v>2024_Aug</v>
      </c>
      <c r="E5977" s="12" t="str">
        <f t="shared" si="571"/>
        <v>10_Aug</v>
      </c>
      <c r="F5977" s="12" t="str">
        <f t="shared" si="572"/>
        <v>Aug-24</v>
      </c>
      <c r="G5977" s="12"/>
    </row>
    <row r="5978" spans="1:7">
      <c r="A5978" s="2">
        <f t="shared" si="574"/>
        <v>45515</v>
      </c>
      <c r="B5978" t="str">
        <f t="shared" si="573"/>
        <v>2024_08</v>
      </c>
      <c r="C5978" t="str">
        <f t="shared" si="569"/>
        <v>Aug</v>
      </c>
      <c r="D5978" t="str">
        <f t="shared" si="570"/>
        <v>2024_Aug</v>
      </c>
      <c r="E5978" s="12" t="str">
        <f t="shared" si="571"/>
        <v>11_Aug</v>
      </c>
      <c r="F5978" s="12" t="str">
        <f t="shared" si="572"/>
        <v>Aug-24</v>
      </c>
      <c r="G5978" s="12"/>
    </row>
    <row r="5979" spans="1:7">
      <c r="A5979" s="2">
        <f t="shared" si="574"/>
        <v>45516</v>
      </c>
      <c r="B5979" t="str">
        <f t="shared" si="573"/>
        <v>2024_08</v>
      </c>
      <c r="C5979" t="str">
        <f t="shared" si="569"/>
        <v>Aug</v>
      </c>
      <c r="D5979" t="str">
        <f t="shared" si="570"/>
        <v>2024_Aug</v>
      </c>
      <c r="E5979" s="12" t="str">
        <f t="shared" si="571"/>
        <v>12_Aug</v>
      </c>
      <c r="F5979" s="12" t="str">
        <f t="shared" si="572"/>
        <v>Aug-24</v>
      </c>
      <c r="G5979" s="12"/>
    </row>
    <row r="5980" spans="1:7">
      <c r="A5980" s="2">
        <f t="shared" si="574"/>
        <v>45517</v>
      </c>
      <c r="B5980" t="str">
        <f t="shared" si="573"/>
        <v>2024_08</v>
      </c>
      <c r="C5980" t="str">
        <f t="shared" si="569"/>
        <v>Aug</v>
      </c>
      <c r="D5980" t="str">
        <f t="shared" si="570"/>
        <v>2024_Aug</v>
      </c>
      <c r="E5980" s="12" t="str">
        <f t="shared" si="571"/>
        <v>13_Aug</v>
      </c>
      <c r="F5980" s="12" t="str">
        <f t="shared" si="572"/>
        <v>Aug-24</v>
      </c>
      <c r="G5980" s="12"/>
    </row>
    <row r="5981" spans="1:7">
      <c r="A5981" s="2">
        <f t="shared" si="574"/>
        <v>45518</v>
      </c>
      <c r="B5981" t="str">
        <f t="shared" si="573"/>
        <v>2024_08</v>
      </c>
      <c r="C5981" t="str">
        <f t="shared" si="569"/>
        <v>Aug</v>
      </c>
      <c r="D5981" t="str">
        <f t="shared" si="570"/>
        <v>2024_Aug</v>
      </c>
      <c r="E5981" s="12" t="str">
        <f t="shared" si="571"/>
        <v>14_Aug</v>
      </c>
      <c r="F5981" s="12" t="str">
        <f t="shared" si="572"/>
        <v>Aug-24</v>
      </c>
      <c r="G5981" s="12"/>
    </row>
    <row r="5982" spans="1:7">
      <c r="A5982" s="2">
        <f t="shared" si="574"/>
        <v>45519</v>
      </c>
      <c r="B5982" t="str">
        <f t="shared" si="573"/>
        <v>2024_08</v>
      </c>
      <c r="C5982" t="str">
        <f t="shared" si="569"/>
        <v>Aug</v>
      </c>
      <c r="D5982" t="str">
        <f t="shared" si="570"/>
        <v>2024_Aug</v>
      </c>
      <c r="E5982" s="12" t="str">
        <f t="shared" si="571"/>
        <v>15_Aug</v>
      </c>
      <c r="F5982" s="12" t="str">
        <f t="shared" si="572"/>
        <v>Aug-24</v>
      </c>
      <c r="G5982" s="12"/>
    </row>
    <row r="5983" spans="1:7">
      <c r="A5983" s="2">
        <f t="shared" si="574"/>
        <v>45520</v>
      </c>
      <c r="B5983" t="str">
        <f t="shared" si="573"/>
        <v>2024_08</v>
      </c>
      <c r="C5983" t="str">
        <f t="shared" si="569"/>
        <v>Aug</v>
      </c>
      <c r="D5983" t="str">
        <f t="shared" si="570"/>
        <v>2024_Aug</v>
      </c>
      <c r="E5983" s="12" t="str">
        <f t="shared" si="571"/>
        <v>16_Aug</v>
      </c>
      <c r="F5983" s="12" t="str">
        <f t="shared" si="572"/>
        <v>Aug-24</v>
      </c>
      <c r="G5983" s="12"/>
    </row>
    <row r="5984" spans="1:7">
      <c r="A5984" s="2">
        <f t="shared" si="574"/>
        <v>45521</v>
      </c>
      <c r="B5984" t="str">
        <f t="shared" si="573"/>
        <v>2024_08</v>
      </c>
      <c r="C5984" t="str">
        <f t="shared" si="569"/>
        <v>Aug</v>
      </c>
      <c r="D5984" t="str">
        <f t="shared" si="570"/>
        <v>2024_Aug</v>
      </c>
      <c r="E5984" s="12" t="str">
        <f t="shared" si="571"/>
        <v>17_Aug</v>
      </c>
      <c r="F5984" s="12" t="str">
        <f t="shared" si="572"/>
        <v>Aug-24</v>
      </c>
      <c r="G5984" s="12"/>
    </row>
    <row r="5985" spans="1:7">
      <c r="A5985" s="2">
        <f t="shared" si="574"/>
        <v>45522</v>
      </c>
      <c r="B5985" t="str">
        <f t="shared" si="573"/>
        <v>2024_08</v>
      </c>
      <c r="C5985" t="str">
        <f t="shared" si="569"/>
        <v>Aug</v>
      </c>
      <c r="D5985" t="str">
        <f t="shared" si="570"/>
        <v>2024_Aug</v>
      </c>
      <c r="E5985" s="12" t="str">
        <f t="shared" si="571"/>
        <v>18_Aug</v>
      </c>
      <c r="F5985" s="12" t="str">
        <f t="shared" si="572"/>
        <v>Aug-24</v>
      </c>
      <c r="G5985" s="12"/>
    </row>
    <row r="5986" spans="1:7">
      <c r="A5986" s="2">
        <f t="shared" si="574"/>
        <v>45523</v>
      </c>
      <c r="B5986" t="str">
        <f t="shared" si="573"/>
        <v>2024_08</v>
      </c>
      <c r="C5986" t="str">
        <f t="shared" si="569"/>
        <v>Aug</v>
      </c>
      <c r="D5986" t="str">
        <f t="shared" si="570"/>
        <v>2024_Aug</v>
      </c>
      <c r="E5986" s="12" t="str">
        <f t="shared" si="571"/>
        <v>19_Aug</v>
      </c>
      <c r="F5986" s="12" t="str">
        <f t="shared" si="572"/>
        <v>Aug-24</v>
      </c>
      <c r="G5986" s="12"/>
    </row>
    <row r="5987" spans="1:7">
      <c r="A5987" s="2">
        <f t="shared" si="574"/>
        <v>45524</v>
      </c>
      <c r="B5987" t="str">
        <f t="shared" si="573"/>
        <v>2024_08</v>
      </c>
      <c r="C5987" t="str">
        <f t="shared" si="569"/>
        <v>Aug</v>
      </c>
      <c r="D5987" t="str">
        <f t="shared" si="570"/>
        <v>2024_Aug</v>
      </c>
      <c r="E5987" s="12" t="str">
        <f t="shared" si="571"/>
        <v>20_Aug</v>
      </c>
      <c r="F5987" s="12" t="str">
        <f t="shared" si="572"/>
        <v>Aug-24</v>
      </c>
      <c r="G5987" s="12"/>
    </row>
    <row r="5988" spans="1:7">
      <c r="A5988" s="2">
        <f t="shared" si="574"/>
        <v>45525</v>
      </c>
      <c r="B5988" t="str">
        <f t="shared" si="573"/>
        <v>2024_08</v>
      </c>
      <c r="C5988" t="str">
        <f t="shared" si="569"/>
        <v>Aug</v>
      </c>
      <c r="D5988" t="str">
        <f t="shared" si="570"/>
        <v>2024_Aug</v>
      </c>
      <c r="E5988" s="12" t="str">
        <f t="shared" si="571"/>
        <v>21_Aug</v>
      </c>
      <c r="F5988" s="12" t="str">
        <f t="shared" si="572"/>
        <v>Aug-24</v>
      </c>
      <c r="G5988" s="12"/>
    </row>
    <row r="5989" spans="1:7">
      <c r="A5989" s="2">
        <f t="shared" si="574"/>
        <v>45526</v>
      </c>
      <c r="B5989" t="str">
        <f t="shared" si="573"/>
        <v>2024_08</v>
      </c>
      <c r="C5989" t="str">
        <f t="shared" si="569"/>
        <v>Aug</v>
      </c>
      <c r="D5989" t="str">
        <f t="shared" si="570"/>
        <v>2024_Aug</v>
      </c>
      <c r="E5989" s="12" t="str">
        <f t="shared" si="571"/>
        <v>22_Aug</v>
      </c>
      <c r="F5989" s="12" t="str">
        <f t="shared" si="572"/>
        <v>Aug-24</v>
      </c>
      <c r="G5989" s="12"/>
    </row>
    <row r="5990" spans="1:7">
      <c r="A5990" s="2">
        <f t="shared" si="574"/>
        <v>45527</v>
      </c>
      <c r="B5990" t="str">
        <f t="shared" si="573"/>
        <v>2024_08</v>
      </c>
      <c r="C5990" t="str">
        <f t="shared" si="569"/>
        <v>Aug</v>
      </c>
      <c r="D5990" t="str">
        <f t="shared" si="570"/>
        <v>2024_Aug</v>
      </c>
      <c r="E5990" s="12" t="str">
        <f t="shared" si="571"/>
        <v>23_Aug</v>
      </c>
      <c r="F5990" s="12" t="str">
        <f t="shared" si="572"/>
        <v>Aug-24</v>
      </c>
      <c r="G5990" s="12"/>
    </row>
    <row r="5991" spans="1:7">
      <c r="A5991" s="2">
        <f t="shared" si="574"/>
        <v>45528</v>
      </c>
      <c r="B5991" t="str">
        <f t="shared" si="573"/>
        <v>2024_08</v>
      </c>
      <c r="C5991" t="str">
        <f t="shared" si="569"/>
        <v>Aug</v>
      </c>
      <c r="D5991" t="str">
        <f t="shared" si="570"/>
        <v>2024_Aug</v>
      </c>
      <c r="E5991" s="12" t="str">
        <f t="shared" si="571"/>
        <v>24_Aug</v>
      </c>
      <c r="F5991" s="12" t="str">
        <f t="shared" si="572"/>
        <v>Aug-24</v>
      </c>
      <c r="G5991" s="12"/>
    </row>
    <row r="5992" spans="1:7">
      <c r="A5992" s="2">
        <f t="shared" si="574"/>
        <v>45529</v>
      </c>
      <c r="B5992" t="str">
        <f t="shared" si="573"/>
        <v>2024_08</v>
      </c>
      <c r="C5992" t="str">
        <f t="shared" si="569"/>
        <v>Aug</v>
      </c>
      <c r="D5992" t="str">
        <f t="shared" si="570"/>
        <v>2024_Aug</v>
      </c>
      <c r="E5992" s="12" t="str">
        <f t="shared" si="571"/>
        <v>25_Aug</v>
      </c>
      <c r="F5992" s="12" t="str">
        <f t="shared" si="572"/>
        <v>Aug-24</v>
      </c>
      <c r="G5992" s="12"/>
    </row>
    <row r="5993" spans="1:7">
      <c r="A5993" s="2">
        <f t="shared" si="574"/>
        <v>45530</v>
      </c>
      <c r="B5993" t="str">
        <f t="shared" si="573"/>
        <v>2024_08</v>
      </c>
      <c r="C5993" t="str">
        <f t="shared" si="569"/>
        <v>Aug</v>
      </c>
      <c r="D5993" t="str">
        <f t="shared" si="570"/>
        <v>2024_Aug</v>
      </c>
      <c r="E5993" s="12" t="str">
        <f t="shared" si="571"/>
        <v>26_Aug</v>
      </c>
      <c r="F5993" s="12" t="str">
        <f t="shared" si="572"/>
        <v>Aug-24</v>
      </c>
      <c r="G5993" s="12"/>
    </row>
    <row r="5994" spans="1:7">
      <c r="A5994" s="2">
        <f t="shared" si="574"/>
        <v>45531</v>
      </c>
      <c r="B5994" t="str">
        <f t="shared" si="573"/>
        <v>2024_08</v>
      </c>
      <c r="C5994" t="str">
        <f t="shared" si="569"/>
        <v>Aug</v>
      </c>
      <c r="D5994" t="str">
        <f t="shared" si="570"/>
        <v>2024_Aug</v>
      </c>
      <c r="E5994" s="12" t="str">
        <f t="shared" si="571"/>
        <v>27_Aug</v>
      </c>
      <c r="F5994" s="12" t="str">
        <f t="shared" si="572"/>
        <v>Aug-24</v>
      </c>
      <c r="G5994" s="12"/>
    </row>
    <row r="5995" spans="1:7">
      <c r="A5995" s="2">
        <f t="shared" si="574"/>
        <v>45532</v>
      </c>
      <c r="B5995" t="str">
        <f t="shared" si="573"/>
        <v>2024_08</v>
      </c>
      <c r="C5995" t="str">
        <f t="shared" si="569"/>
        <v>Aug</v>
      </c>
      <c r="D5995" t="str">
        <f t="shared" si="570"/>
        <v>2024_Aug</v>
      </c>
      <c r="E5995" s="12" t="str">
        <f t="shared" si="571"/>
        <v>28_Aug</v>
      </c>
      <c r="F5995" s="12" t="str">
        <f t="shared" si="572"/>
        <v>Aug-24</v>
      </c>
      <c r="G5995" s="12"/>
    </row>
    <row r="5996" spans="1:7">
      <c r="A5996" s="2">
        <f t="shared" si="574"/>
        <v>45533</v>
      </c>
      <c r="B5996" t="str">
        <f t="shared" si="573"/>
        <v>2024_08</v>
      </c>
      <c r="C5996" t="str">
        <f t="shared" si="569"/>
        <v>Aug</v>
      </c>
      <c r="D5996" t="str">
        <f t="shared" si="570"/>
        <v>2024_Aug</v>
      </c>
      <c r="E5996" s="12" t="str">
        <f t="shared" si="571"/>
        <v>29_Aug</v>
      </c>
      <c r="F5996" s="12" t="str">
        <f t="shared" si="572"/>
        <v>Aug-24</v>
      </c>
      <c r="G5996" s="12"/>
    </row>
    <row r="5997" spans="1:7">
      <c r="A5997" s="2">
        <f t="shared" si="574"/>
        <v>45534</v>
      </c>
      <c r="B5997" t="str">
        <f t="shared" si="573"/>
        <v>2024_08</v>
      </c>
      <c r="C5997" t="str">
        <f t="shared" si="569"/>
        <v>Aug</v>
      </c>
      <c r="D5997" t="str">
        <f t="shared" si="570"/>
        <v>2024_Aug</v>
      </c>
      <c r="E5997" s="12" t="str">
        <f t="shared" si="571"/>
        <v>30_Aug</v>
      </c>
      <c r="F5997" s="12" t="str">
        <f t="shared" si="572"/>
        <v>Aug-24</v>
      </c>
      <c r="G5997" s="12"/>
    </row>
    <row r="5998" spans="1:7">
      <c r="A5998" s="2">
        <f t="shared" si="574"/>
        <v>45535</v>
      </c>
      <c r="B5998" t="str">
        <f t="shared" si="573"/>
        <v>2024_08</v>
      </c>
      <c r="C5998" t="str">
        <f t="shared" si="569"/>
        <v>Aug</v>
      </c>
      <c r="D5998" t="str">
        <f t="shared" si="570"/>
        <v>2024_Aug</v>
      </c>
      <c r="E5998" s="12" t="str">
        <f t="shared" si="571"/>
        <v>31_Aug</v>
      </c>
      <c r="F5998" s="12" t="str">
        <f t="shared" si="572"/>
        <v>Aug-24</v>
      </c>
      <c r="G5998" s="12"/>
    </row>
    <row r="5999" spans="1:7">
      <c r="A5999" s="2">
        <f t="shared" si="574"/>
        <v>45536</v>
      </c>
      <c r="B5999" t="str">
        <f t="shared" si="573"/>
        <v>2024_09</v>
      </c>
      <c r="C5999" t="str">
        <f t="shared" si="569"/>
        <v>Sep</v>
      </c>
      <c r="D5999" t="str">
        <f t="shared" si="570"/>
        <v>2024_Sep</v>
      </c>
      <c r="E5999" s="12" t="str">
        <f t="shared" si="571"/>
        <v>01_Sep</v>
      </c>
      <c r="F5999" s="12" t="str">
        <f t="shared" si="572"/>
        <v>Sep-24</v>
      </c>
      <c r="G5999" s="12"/>
    </row>
    <row r="6000" spans="1:7">
      <c r="A6000" s="2">
        <f t="shared" si="574"/>
        <v>45537</v>
      </c>
      <c r="B6000" t="str">
        <f t="shared" si="573"/>
        <v>2024_09</v>
      </c>
      <c r="C6000" t="str">
        <f t="shared" si="569"/>
        <v>Sep</v>
      </c>
      <c r="D6000" t="str">
        <f t="shared" si="570"/>
        <v>2024_Sep</v>
      </c>
      <c r="E6000" s="12" t="str">
        <f t="shared" si="571"/>
        <v>02_Sep</v>
      </c>
      <c r="F6000" s="12" t="str">
        <f t="shared" si="572"/>
        <v>Sep-24</v>
      </c>
      <c r="G6000" s="12"/>
    </row>
    <row r="6001" spans="1:7">
      <c r="A6001" s="2">
        <f t="shared" si="574"/>
        <v>45538</v>
      </c>
      <c r="B6001" t="str">
        <f t="shared" si="573"/>
        <v>2024_09</v>
      </c>
      <c r="C6001" t="str">
        <f t="shared" si="569"/>
        <v>Sep</v>
      </c>
      <c r="D6001" t="str">
        <f t="shared" si="570"/>
        <v>2024_Sep</v>
      </c>
      <c r="E6001" s="12" t="str">
        <f t="shared" si="571"/>
        <v>03_Sep</v>
      </c>
      <c r="F6001" s="12" t="str">
        <f t="shared" si="572"/>
        <v>Sep-24</v>
      </c>
      <c r="G6001" s="12"/>
    </row>
    <row r="6002" spans="1:7">
      <c r="A6002" s="2">
        <f t="shared" si="574"/>
        <v>45539</v>
      </c>
      <c r="B6002" t="str">
        <f t="shared" si="573"/>
        <v>2024_09</v>
      </c>
      <c r="C6002" t="str">
        <f t="shared" si="569"/>
        <v>Sep</v>
      </c>
      <c r="D6002" t="str">
        <f t="shared" si="570"/>
        <v>2024_Sep</v>
      </c>
      <c r="E6002" s="12" t="str">
        <f t="shared" si="571"/>
        <v>04_Sep</v>
      </c>
      <c r="F6002" s="12" t="str">
        <f t="shared" si="572"/>
        <v>Sep-24</v>
      </c>
      <c r="G6002" s="12"/>
    </row>
    <row r="6003" spans="1:7">
      <c r="A6003" s="2">
        <f t="shared" si="574"/>
        <v>45540</v>
      </c>
      <c r="B6003" t="str">
        <f t="shared" si="573"/>
        <v>2024_09</v>
      </c>
      <c r="C6003" t="str">
        <f t="shared" si="569"/>
        <v>Sep</v>
      </c>
      <c r="D6003" t="str">
        <f t="shared" si="570"/>
        <v>2024_Sep</v>
      </c>
      <c r="E6003" s="12" t="str">
        <f t="shared" si="571"/>
        <v>05_Sep</v>
      </c>
      <c r="F6003" s="12" t="str">
        <f t="shared" si="572"/>
        <v>Sep-24</v>
      </c>
      <c r="G6003" s="12"/>
    </row>
    <row r="6004" spans="1:7">
      <c r="A6004" s="2">
        <f t="shared" si="574"/>
        <v>45541</v>
      </c>
      <c r="B6004" t="str">
        <f t="shared" si="573"/>
        <v>2024_09</v>
      </c>
      <c r="C6004" t="str">
        <f t="shared" si="569"/>
        <v>Sep</v>
      </c>
      <c r="D6004" t="str">
        <f t="shared" si="570"/>
        <v>2024_Sep</v>
      </c>
      <c r="E6004" s="12" t="str">
        <f t="shared" si="571"/>
        <v>06_Sep</v>
      </c>
      <c r="F6004" s="12" t="str">
        <f t="shared" si="572"/>
        <v>Sep-24</v>
      </c>
      <c r="G6004" s="12"/>
    </row>
    <row r="6005" spans="1:7">
      <c r="A6005" s="2">
        <f t="shared" si="574"/>
        <v>45542</v>
      </c>
      <c r="B6005" t="str">
        <f t="shared" si="573"/>
        <v>2024_09</v>
      </c>
      <c r="C6005" t="str">
        <f t="shared" si="569"/>
        <v>Sep</v>
      </c>
      <c r="D6005" t="str">
        <f t="shared" si="570"/>
        <v>2024_Sep</v>
      </c>
      <c r="E6005" s="12" t="str">
        <f t="shared" si="571"/>
        <v>07_Sep</v>
      </c>
      <c r="F6005" s="12" t="str">
        <f t="shared" si="572"/>
        <v>Sep-24</v>
      </c>
      <c r="G6005" s="12"/>
    </row>
    <row r="6006" spans="1:7">
      <c r="A6006" s="2">
        <f t="shared" si="574"/>
        <v>45543</v>
      </c>
      <c r="B6006" t="str">
        <f t="shared" si="573"/>
        <v>2024_09</v>
      </c>
      <c r="C6006" t="str">
        <f t="shared" si="569"/>
        <v>Sep</v>
      </c>
      <c r="D6006" t="str">
        <f t="shared" si="570"/>
        <v>2024_Sep</v>
      </c>
      <c r="E6006" s="12" t="str">
        <f t="shared" si="571"/>
        <v>08_Sep</v>
      </c>
      <c r="F6006" s="12" t="str">
        <f t="shared" si="572"/>
        <v>Sep-24</v>
      </c>
      <c r="G6006" s="12"/>
    </row>
    <row r="6007" spans="1:7">
      <c r="A6007" s="2">
        <f t="shared" si="574"/>
        <v>45544</v>
      </c>
      <c r="B6007" t="str">
        <f t="shared" si="573"/>
        <v>2024_09</v>
      </c>
      <c r="C6007" t="str">
        <f t="shared" si="569"/>
        <v>Sep</v>
      </c>
      <c r="D6007" t="str">
        <f t="shared" si="570"/>
        <v>2024_Sep</v>
      </c>
      <c r="E6007" s="12" t="str">
        <f t="shared" si="571"/>
        <v>09_Sep</v>
      </c>
      <c r="F6007" s="12" t="str">
        <f t="shared" si="572"/>
        <v>Sep-24</v>
      </c>
      <c r="G6007" s="12"/>
    </row>
    <row r="6008" spans="1:7">
      <c r="A6008" s="2">
        <f t="shared" si="574"/>
        <v>45545</v>
      </c>
      <c r="B6008" t="str">
        <f t="shared" si="573"/>
        <v>2024_09</v>
      </c>
      <c r="C6008" t="str">
        <f t="shared" si="569"/>
        <v>Sep</v>
      </c>
      <c r="D6008" t="str">
        <f t="shared" si="570"/>
        <v>2024_Sep</v>
      </c>
      <c r="E6008" s="12" t="str">
        <f t="shared" si="571"/>
        <v>10_Sep</v>
      </c>
      <c r="F6008" s="12" t="str">
        <f t="shared" si="572"/>
        <v>Sep-24</v>
      </c>
      <c r="G6008" s="12"/>
    </row>
    <row r="6009" spans="1:7">
      <c r="A6009" s="2">
        <f t="shared" si="574"/>
        <v>45546</v>
      </c>
      <c r="B6009" t="str">
        <f t="shared" si="573"/>
        <v>2024_09</v>
      </c>
      <c r="C6009" t="str">
        <f t="shared" si="569"/>
        <v>Sep</v>
      </c>
      <c r="D6009" t="str">
        <f t="shared" si="570"/>
        <v>2024_Sep</v>
      </c>
      <c r="E6009" s="12" t="str">
        <f t="shared" si="571"/>
        <v>11_Sep</v>
      </c>
      <c r="F6009" s="12" t="str">
        <f t="shared" si="572"/>
        <v>Sep-24</v>
      </c>
      <c r="G6009" s="12"/>
    </row>
    <row r="6010" spans="1:7">
      <c r="A6010" s="2">
        <f t="shared" si="574"/>
        <v>45547</v>
      </c>
      <c r="B6010" t="str">
        <f t="shared" si="573"/>
        <v>2024_09</v>
      </c>
      <c r="C6010" t="str">
        <f t="shared" si="569"/>
        <v>Sep</v>
      </c>
      <c r="D6010" t="str">
        <f t="shared" si="570"/>
        <v>2024_Sep</v>
      </c>
      <c r="E6010" s="12" t="str">
        <f t="shared" si="571"/>
        <v>12_Sep</v>
      </c>
      <c r="F6010" s="12" t="str">
        <f t="shared" si="572"/>
        <v>Sep-24</v>
      </c>
      <c r="G6010" s="12"/>
    </row>
    <row r="6011" spans="1:7">
      <c r="A6011" s="2">
        <f t="shared" si="574"/>
        <v>45548</v>
      </c>
      <c r="B6011" t="str">
        <f t="shared" si="573"/>
        <v>2024_09</v>
      </c>
      <c r="C6011" t="str">
        <f t="shared" si="569"/>
        <v>Sep</v>
      </c>
      <c r="D6011" t="str">
        <f t="shared" si="570"/>
        <v>2024_Sep</v>
      </c>
      <c r="E6011" s="12" t="str">
        <f t="shared" si="571"/>
        <v>13_Sep</v>
      </c>
      <c r="F6011" s="12" t="str">
        <f t="shared" si="572"/>
        <v>Sep-24</v>
      </c>
      <c r="G6011" s="12"/>
    </row>
    <row r="6012" spans="1:7">
      <c r="A6012" s="2">
        <f t="shared" si="574"/>
        <v>45549</v>
      </c>
      <c r="B6012" t="str">
        <f t="shared" si="573"/>
        <v>2024_09</v>
      </c>
      <c r="C6012" t="str">
        <f t="shared" si="569"/>
        <v>Sep</v>
      </c>
      <c r="D6012" t="str">
        <f t="shared" si="570"/>
        <v>2024_Sep</v>
      </c>
      <c r="E6012" s="12" t="str">
        <f t="shared" si="571"/>
        <v>14_Sep</v>
      </c>
      <c r="F6012" s="12" t="str">
        <f t="shared" si="572"/>
        <v>Sep-24</v>
      </c>
      <c r="G6012" s="12"/>
    </row>
    <row r="6013" spans="1:7">
      <c r="A6013" s="2">
        <f t="shared" si="574"/>
        <v>45550</v>
      </c>
      <c r="B6013" t="str">
        <f t="shared" si="573"/>
        <v>2024_09</v>
      </c>
      <c r="C6013" t="str">
        <f t="shared" si="569"/>
        <v>Sep</v>
      </c>
      <c r="D6013" t="str">
        <f t="shared" si="570"/>
        <v>2024_Sep</v>
      </c>
      <c r="E6013" s="12" t="str">
        <f t="shared" si="571"/>
        <v>15_Sep</v>
      </c>
      <c r="F6013" s="12" t="str">
        <f t="shared" si="572"/>
        <v>Sep-24</v>
      </c>
      <c r="G6013" s="12"/>
    </row>
    <row r="6014" spans="1:7">
      <c r="A6014" s="2">
        <f t="shared" si="574"/>
        <v>45551</v>
      </c>
      <c r="B6014" t="str">
        <f t="shared" si="573"/>
        <v>2024_09</v>
      </c>
      <c r="C6014" t="str">
        <f t="shared" si="569"/>
        <v>Sep</v>
      </c>
      <c r="D6014" t="str">
        <f t="shared" si="570"/>
        <v>2024_Sep</v>
      </c>
      <c r="E6014" s="12" t="str">
        <f t="shared" si="571"/>
        <v>16_Sep</v>
      </c>
      <c r="F6014" s="12" t="str">
        <f t="shared" si="572"/>
        <v>Sep-24</v>
      </c>
      <c r="G6014" s="12"/>
    </row>
    <row r="6015" spans="1:7">
      <c r="A6015" s="2">
        <f t="shared" si="574"/>
        <v>45552</v>
      </c>
      <c r="B6015" t="str">
        <f t="shared" si="573"/>
        <v>2024_09</v>
      </c>
      <c r="C6015" t="str">
        <f t="shared" si="569"/>
        <v>Sep</v>
      </c>
      <c r="D6015" t="str">
        <f t="shared" si="570"/>
        <v>2024_Sep</v>
      </c>
      <c r="E6015" s="12" t="str">
        <f t="shared" si="571"/>
        <v>17_Sep</v>
      </c>
      <c r="F6015" s="12" t="str">
        <f t="shared" si="572"/>
        <v>Sep-24</v>
      </c>
      <c r="G6015" s="12"/>
    </row>
    <row r="6016" spans="1:7">
      <c r="A6016" s="2">
        <f t="shared" si="574"/>
        <v>45553</v>
      </c>
      <c r="B6016" t="str">
        <f t="shared" si="573"/>
        <v>2024_09</v>
      </c>
      <c r="C6016" t="str">
        <f t="shared" si="569"/>
        <v>Sep</v>
      </c>
      <c r="D6016" t="str">
        <f t="shared" si="570"/>
        <v>2024_Sep</v>
      </c>
      <c r="E6016" s="12" t="str">
        <f t="shared" si="571"/>
        <v>18_Sep</v>
      </c>
      <c r="F6016" s="12" t="str">
        <f t="shared" si="572"/>
        <v>Sep-24</v>
      </c>
      <c r="G6016" s="12"/>
    </row>
    <row r="6017" spans="1:7">
      <c r="A6017" s="2">
        <f t="shared" si="574"/>
        <v>45554</v>
      </c>
      <c r="B6017" t="str">
        <f t="shared" si="573"/>
        <v>2024_09</v>
      </c>
      <c r="C6017" t="str">
        <f t="shared" si="569"/>
        <v>Sep</v>
      </c>
      <c r="D6017" t="str">
        <f t="shared" si="570"/>
        <v>2024_Sep</v>
      </c>
      <c r="E6017" s="12" t="str">
        <f t="shared" si="571"/>
        <v>19_Sep</v>
      </c>
      <c r="F6017" s="12" t="str">
        <f t="shared" si="572"/>
        <v>Sep-24</v>
      </c>
      <c r="G6017" s="12"/>
    </row>
    <row r="6018" spans="1:7">
      <c r="A6018" s="2">
        <f t="shared" si="574"/>
        <v>45555</v>
      </c>
      <c r="B6018" t="str">
        <f t="shared" si="573"/>
        <v>2024_09</v>
      </c>
      <c r="C6018" t="str">
        <f t="shared" ref="C6018:C6081" si="575">VLOOKUP(TEXT(MONTH(A6018),"00"),$H$2:$I$13,2,FALSE)</f>
        <v>Sep</v>
      </c>
      <c r="D6018" t="str">
        <f t="shared" si="570"/>
        <v>2024_Sep</v>
      </c>
      <c r="E6018" s="12" t="str">
        <f t="shared" si="571"/>
        <v>20_Sep</v>
      </c>
      <c r="F6018" s="12" t="str">
        <f t="shared" si="572"/>
        <v>Sep-24</v>
      </c>
      <c r="G6018" s="12"/>
    </row>
    <row r="6019" spans="1:7">
      <c r="A6019" s="2">
        <f t="shared" si="574"/>
        <v>45556</v>
      </c>
      <c r="B6019" t="str">
        <f t="shared" si="573"/>
        <v>2024_09</v>
      </c>
      <c r="C6019" t="str">
        <f t="shared" si="575"/>
        <v>Sep</v>
      </c>
      <c r="D6019" t="str">
        <f t="shared" ref="D6019:D6082" si="576">TEXT(YEAR(A6019),"0000")&amp;"_"&amp;C6019</f>
        <v>2024_Sep</v>
      </c>
      <c r="E6019" s="12" t="str">
        <f t="shared" ref="E6019:E6082" si="577">VLOOKUP(DAY(A6019),$G$2:$H$32,2,FALSE)&amp;"_"&amp;C6019</f>
        <v>21_Sep</v>
      </c>
      <c r="F6019" s="12" t="str">
        <f t="shared" si="572"/>
        <v>Sep-24</v>
      </c>
      <c r="G6019" s="12"/>
    </row>
    <row r="6020" spans="1:7">
      <c r="A6020" s="2">
        <f t="shared" si="574"/>
        <v>45557</v>
      </c>
      <c r="B6020" t="str">
        <f t="shared" si="573"/>
        <v>2024_09</v>
      </c>
      <c r="C6020" t="str">
        <f t="shared" si="575"/>
        <v>Sep</v>
      </c>
      <c r="D6020" t="str">
        <f t="shared" si="576"/>
        <v>2024_Sep</v>
      </c>
      <c r="E6020" s="12" t="str">
        <f t="shared" si="577"/>
        <v>22_Sep</v>
      </c>
      <c r="F6020" s="12" t="str">
        <f t="shared" ref="F6020:F6083" si="578">C6020&amp;"-"&amp;RIGHT(YEAR(A6020),2)</f>
        <v>Sep-24</v>
      </c>
      <c r="G6020" s="12"/>
    </row>
    <row r="6021" spans="1:7">
      <c r="A6021" s="2">
        <f t="shared" si="574"/>
        <v>45558</v>
      </c>
      <c r="B6021" t="str">
        <f t="shared" si="573"/>
        <v>2024_09</v>
      </c>
      <c r="C6021" t="str">
        <f t="shared" si="575"/>
        <v>Sep</v>
      </c>
      <c r="D6021" t="str">
        <f t="shared" si="576"/>
        <v>2024_Sep</v>
      </c>
      <c r="E6021" s="12" t="str">
        <f t="shared" si="577"/>
        <v>23_Sep</v>
      </c>
      <c r="F6021" s="12" t="str">
        <f t="shared" si="578"/>
        <v>Sep-24</v>
      </c>
      <c r="G6021" s="12"/>
    </row>
    <row r="6022" spans="1:7">
      <c r="A6022" s="2">
        <f t="shared" si="574"/>
        <v>45559</v>
      </c>
      <c r="B6022" t="str">
        <f t="shared" si="573"/>
        <v>2024_09</v>
      </c>
      <c r="C6022" t="str">
        <f t="shared" si="575"/>
        <v>Sep</v>
      </c>
      <c r="D6022" t="str">
        <f t="shared" si="576"/>
        <v>2024_Sep</v>
      </c>
      <c r="E6022" s="12" t="str">
        <f t="shared" si="577"/>
        <v>24_Sep</v>
      </c>
      <c r="F6022" s="12" t="str">
        <f t="shared" si="578"/>
        <v>Sep-24</v>
      </c>
      <c r="G6022" s="12"/>
    </row>
    <row r="6023" spans="1:7">
      <c r="A6023" s="2">
        <f t="shared" si="574"/>
        <v>45560</v>
      </c>
      <c r="B6023" t="str">
        <f t="shared" si="573"/>
        <v>2024_09</v>
      </c>
      <c r="C6023" t="str">
        <f t="shared" si="575"/>
        <v>Sep</v>
      </c>
      <c r="D6023" t="str">
        <f t="shared" si="576"/>
        <v>2024_Sep</v>
      </c>
      <c r="E6023" s="12" t="str">
        <f t="shared" si="577"/>
        <v>25_Sep</v>
      </c>
      <c r="F6023" s="12" t="str">
        <f t="shared" si="578"/>
        <v>Sep-24</v>
      </c>
      <c r="G6023" s="12"/>
    </row>
    <row r="6024" spans="1:7">
      <c r="A6024" s="2">
        <f t="shared" si="574"/>
        <v>45561</v>
      </c>
      <c r="B6024" t="str">
        <f t="shared" si="573"/>
        <v>2024_09</v>
      </c>
      <c r="C6024" t="str">
        <f t="shared" si="575"/>
        <v>Sep</v>
      </c>
      <c r="D6024" t="str">
        <f t="shared" si="576"/>
        <v>2024_Sep</v>
      </c>
      <c r="E6024" s="12" t="str">
        <f t="shared" si="577"/>
        <v>26_Sep</v>
      </c>
      <c r="F6024" s="12" t="str">
        <f t="shared" si="578"/>
        <v>Sep-24</v>
      </c>
      <c r="G6024" s="12"/>
    </row>
    <row r="6025" spans="1:7">
      <c r="A6025" s="2">
        <f t="shared" si="574"/>
        <v>45562</v>
      </c>
      <c r="B6025" t="str">
        <f t="shared" si="573"/>
        <v>2024_09</v>
      </c>
      <c r="C6025" t="str">
        <f t="shared" si="575"/>
        <v>Sep</v>
      </c>
      <c r="D6025" t="str">
        <f t="shared" si="576"/>
        <v>2024_Sep</v>
      </c>
      <c r="E6025" s="12" t="str">
        <f t="shared" si="577"/>
        <v>27_Sep</v>
      </c>
      <c r="F6025" s="12" t="str">
        <f t="shared" si="578"/>
        <v>Sep-24</v>
      </c>
      <c r="G6025" s="12"/>
    </row>
    <row r="6026" spans="1:7">
      <c r="A6026" s="2">
        <f t="shared" si="574"/>
        <v>45563</v>
      </c>
      <c r="B6026" t="str">
        <f t="shared" si="573"/>
        <v>2024_09</v>
      </c>
      <c r="C6026" t="str">
        <f t="shared" si="575"/>
        <v>Sep</v>
      </c>
      <c r="D6026" t="str">
        <f t="shared" si="576"/>
        <v>2024_Sep</v>
      </c>
      <c r="E6026" s="12" t="str">
        <f t="shared" si="577"/>
        <v>28_Sep</v>
      </c>
      <c r="F6026" s="12" t="str">
        <f t="shared" si="578"/>
        <v>Sep-24</v>
      </c>
      <c r="G6026" s="12"/>
    </row>
    <row r="6027" spans="1:7">
      <c r="A6027" s="2">
        <f t="shared" si="574"/>
        <v>45564</v>
      </c>
      <c r="B6027" t="str">
        <f t="shared" ref="B6027:B6090" si="579">TEXT(YEAR(A6027),"0000")&amp;"_"&amp;TEXT(MONTH(A6027),"00")</f>
        <v>2024_09</v>
      </c>
      <c r="C6027" t="str">
        <f t="shared" si="575"/>
        <v>Sep</v>
      </c>
      <c r="D6027" t="str">
        <f t="shared" si="576"/>
        <v>2024_Sep</v>
      </c>
      <c r="E6027" s="12" t="str">
        <f t="shared" si="577"/>
        <v>29_Sep</v>
      </c>
      <c r="F6027" s="12" t="str">
        <f t="shared" si="578"/>
        <v>Sep-24</v>
      </c>
      <c r="G6027" s="12"/>
    </row>
    <row r="6028" spans="1:7">
      <c r="A6028" s="2">
        <f t="shared" ref="A6028:A6091" si="580">A6027+1</f>
        <v>45565</v>
      </c>
      <c r="B6028" t="str">
        <f t="shared" si="579"/>
        <v>2024_09</v>
      </c>
      <c r="C6028" t="str">
        <f t="shared" si="575"/>
        <v>Sep</v>
      </c>
      <c r="D6028" t="str">
        <f t="shared" si="576"/>
        <v>2024_Sep</v>
      </c>
      <c r="E6028" s="12" t="str">
        <f t="shared" si="577"/>
        <v>30_Sep</v>
      </c>
      <c r="F6028" s="12" t="str">
        <f t="shared" si="578"/>
        <v>Sep-24</v>
      </c>
      <c r="G6028" s="12"/>
    </row>
    <row r="6029" spans="1:7">
      <c r="A6029" s="2">
        <f t="shared" si="580"/>
        <v>45566</v>
      </c>
      <c r="B6029" t="str">
        <f t="shared" si="579"/>
        <v>2024_10</v>
      </c>
      <c r="C6029" t="str">
        <f t="shared" si="575"/>
        <v>Oct</v>
      </c>
      <c r="D6029" t="str">
        <f t="shared" si="576"/>
        <v>2024_Oct</v>
      </c>
      <c r="E6029" s="12" t="str">
        <f t="shared" si="577"/>
        <v>01_Oct</v>
      </c>
      <c r="F6029" s="12" t="str">
        <f t="shared" si="578"/>
        <v>Oct-24</v>
      </c>
      <c r="G6029" s="12"/>
    </row>
    <row r="6030" spans="1:7">
      <c r="A6030" s="2">
        <f t="shared" si="580"/>
        <v>45567</v>
      </c>
      <c r="B6030" t="str">
        <f t="shared" si="579"/>
        <v>2024_10</v>
      </c>
      <c r="C6030" t="str">
        <f t="shared" si="575"/>
        <v>Oct</v>
      </c>
      <c r="D6030" t="str">
        <f t="shared" si="576"/>
        <v>2024_Oct</v>
      </c>
      <c r="E6030" s="12" t="str">
        <f t="shared" si="577"/>
        <v>02_Oct</v>
      </c>
      <c r="F6030" s="12" t="str">
        <f t="shared" si="578"/>
        <v>Oct-24</v>
      </c>
      <c r="G6030" s="12"/>
    </row>
    <row r="6031" spans="1:7">
      <c r="A6031" s="2">
        <f t="shared" si="580"/>
        <v>45568</v>
      </c>
      <c r="B6031" t="str">
        <f t="shared" si="579"/>
        <v>2024_10</v>
      </c>
      <c r="C6031" t="str">
        <f t="shared" si="575"/>
        <v>Oct</v>
      </c>
      <c r="D6031" t="str">
        <f t="shared" si="576"/>
        <v>2024_Oct</v>
      </c>
      <c r="E6031" s="12" t="str">
        <f t="shared" si="577"/>
        <v>03_Oct</v>
      </c>
      <c r="F6031" s="12" t="str">
        <f t="shared" si="578"/>
        <v>Oct-24</v>
      </c>
      <c r="G6031" s="12"/>
    </row>
    <row r="6032" spans="1:7">
      <c r="A6032" s="2">
        <f t="shared" si="580"/>
        <v>45569</v>
      </c>
      <c r="B6032" t="str">
        <f t="shared" si="579"/>
        <v>2024_10</v>
      </c>
      <c r="C6032" t="str">
        <f t="shared" si="575"/>
        <v>Oct</v>
      </c>
      <c r="D6032" t="str">
        <f t="shared" si="576"/>
        <v>2024_Oct</v>
      </c>
      <c r="E6032" s="12" t="str">
        <f t="shared" si="577"/>
        <v>04_Oct</v>
      </c>
      <c r="F6032" s="12" t="str">
        <f t="shared" si="578"/>
        <v>Oct-24</v>
      </c>
      <c r="G6032" s="12"/>
    </row>
    <row r="6033" spans="1:7">
      <c r="A6033" s="2">
        <f t="shared" si="580"/>
        <v>45570</v>
      </c>
      <c r="B6033" t="str">
        <f t="shared" si="579"/>
        <v>2024_10</v>
      </c>
      <c r="C6033" t="str">
        <f t="shared" si="575"/>
        <v>Oct</v>
      </c>
      <c r="D6033" t="str">
        <f t="shared" si="576"/>
        <v>2024_Oct</v>
      </c>
      <c r="E6033" s="12" t="str">
        <f t="shared" si="577"/>
        <v>05_Oct</v>
      </c>
      <c r="F6033" s="12" t="str">
        <f t="shared" si="578"/>
        <v>Oct-24</v>
      </c>
      <c r="G6033" s="12"/>
    </row>
    <row r="6034" spans="1:7">
      <c r="A6034" s="2">
        <f t="shared" si="580"/>
        <v>45571</v>
      </c>
      <c r="B6034" t="str">
        <f t="shared" si="579"/>
        <v>2024_10</v>
      </c>
      <c r="C6034" t="str">
        <f t="shared" si="575"/>
        <v>Oct</v>
      </c>
      <c r="D6034" t="str">
        <f t="shared" si="576"/>
        <v>2024_Oct</v>
      </c>
      <c r="E6034" s="12" t="str">
        <f t="shared" si="577"/>
        <v>06_Oct</v>
      </c>
      <c r="F6034" s="12" t="str">
        <f t="shared" si="578"/>
        <v>Oct-24</v>
      </c>
      <c r="G6034" s="12"/>
    </row>
    <row r="6035" spans="1:7">
      <c r="A6035" s="2">
        <f t="shared" si="580"/>
        <v>45572</v>
      </c>
      <c r="B6035" t="str">
        <f t="shared" si="579"/>
        <v>2024_10</v>
      </c>
      <c r="C6035" t="str">
        <f t="shared" si="575"/>
        <v>Oct</v>
      </c>
      <c r="D6035" t="str">
        <f t="shared" si="576"/>
        <v>2024_Oct</v>
      </c>
      <c r="E6035" s="12" t="str">
        <f t="shared" si="577"/>
        <v>07_Oct</v>
      </c>
      <c r="F6035" s="12" t="str">
        <f t="shared" si="578"/>
        <v>Oct-24</v>
      </c>
      <c r="G6035" s="12"/>
    </row>
    <row r="6036" spans="1:7">
      <c r="A6036" s="2">
        <f t="shared" si="580"/>
        <v>45573</v>
      </c>
      <c r="B6036" t="str">
        <f t="shared" si="579"/>
        <v>2024_10</v>
      </c>
      <c r="C6036" t="str">
        <f t="shared" si="575"/>
        <v>Oct</v>
      </c>
      <c r="D6036" t="str">
        <f t="shared" si="576"/>
        <v>2024_Oct</v>
      </c>
      <c r="E6036" s="12" t="str">
        <f t="shared" si="577"/>
        <v>08_Oct</v>
      </c>
      <c r="F6036" s="12" t="str">
        <f t="shared" si="578"/>
        <v>Oct-24</v>
      </c>
      <c r="G6036" s="12"/>
    </row>
    <row r="6037" spans="1:7">
      <c r="A6037" s="2">
        <f t="shared" si="580"/>
        <v>45574</v>
      </c>
      <c r="B6037" t="str">
        <f t="shared" si="579"/>
        <v>2024_10</v>
      </c>
      <c r="C6037" t="str">
        <f t="shared" si="575"/>
        <v>Oct</v>
      </c>
      <c r="D6037" t="str">
        <f t="shared" si="576"/>
        <v>2024_Oct</v>
      </c>
      <c r="E6037" s="12" t="str">
        <f t="shared" si="577"/>
        <v>09_Oct</v>
      </c>
      <c r="F6037" s="12" t="str">
        <f t="shared" si="578"/>
        <v>Oct-24</v>
      </c>
      <c r="G6037" s="12"/>
    </row>
    <row r="6038" spans="1:7">
      <c r="A6038" s="2">
        <f t="shared" si="580"/>
        <v>45575</v>
      </c>
      <c r="B6038" t="str">
        <f t="shared" si="579"/>
        <v>2024_10</v>
      </c>
      <c r="C6038" t="str">
        <f t="shared" si="575"/>
        <v>Oct</v>
      </c>
      <c r="D6038" t="str">
        <f t="shared" si="576"/>
        <v>2024_Oct</v>
      </c>
      <c r="E6038" s="12" t="str">
        <f t="shared" si="577"/>
        <v>10_Oct</v>
      </c>
      <c r="F6038" s="12" t="str">
        <f t="shared" si="578"/>
        <v>Oct-24</v>
      </c>
      <c r="G6038" s="12"/>
    </row>
    <row r="6039" spans="1:7">
      <c r="A6039" s="2">
        <f t="shared" si="580"/>
        <v>45576</v>
      </c>
      <c r="B6039" t="str">
        <f t="shared" si="579"/>
        <v>2024_10</v>
      </c>
      <c r="C6039" t="str">
        <f t="shared" si="575"/>
        <v>Oct</v>
      </c>
      <c r="D6039" t="str">
        <f t="shared" si="576"/>
        <v>2024_Oct</v>
      </c>
      <c r="E6039" s="12" t="str">
        <f t="shared" si="577"/>
        <v>11_Oct</v>
      </c>
      <c r="F6039" s="12" t="str">
        <f t="shared" si="578"/>
        <v>Oct-24</v>
      </c>
      <c r="G6039" s="12"/>
    </row>
    <row r="6040" spans="1:7">
      <c r="A6040" s="2">
        <f t="shared" si="580"/>
        <v>45577</v>
      </c>
      <c r="B6040" t="str">
        <f t="shared" si="579"/>
        <v>2024_10</v>
      </c>
      <c r="C6040" t="str">
        <f t="shared" si="575"/>
        <v>Oct</v>
      </c>
      <c r="D6040" t="str">
        <f t="shared" si="576"/>
        <v>2024_Oct</v>
      </c>
      <c r="E6040" s="12" t="str">
        <f t="shared" si="577"/>
        <v>12_Oct</v>
      </c>
      <c r="F6040" s="12" t="str">
        <f t="shared" si="578"/>
        <v>Oct-24</v>
      </c>
      <c r="G6040" s="12"/>
    </row>
    <row r="6041" spans="1:7">
      <c r="A6041" s="2">
        <f t="shared" si="580"/>
        <v>45578</v>
      </c>
      <c r="B6041" t="str">
        <f t="shared" si="579"/>
        <v>2024_10</v>
      </c>
      <c r="C6041" t="str">
        <f t="shared" si="575"/>
        <v>Oct</v>
      </c>
      <c r="D6041" t="str">
        <f t="shared" si="576"/>
        <v>2024_Oct</v>
      </c>
      <c r="E6041" s="12" t="str">
        <f t="shared" si="577"/>
        <v>13_Oct</v>
      </c>
      <c r="F6041" s="12" t="str">
        <f t="shared" si="578"/>
        <v>Oct-24</v>
      </c>
      <c r="G6041" s="12"/>
    </row>
    <row r="6042" spans="1:7">
      <c r="A6042" s="2">
        <f t="shared" si="580"/>
        <v>45579</v>
      </c>
      <c r="B6042" t="str">
        <f t="shared" si="579"/>
        <v>2024_10</v>
      </c>
      <c r="C6042" t="str">
        <f t="shared" si="575"/>
        <v>Oct</v>
      </c>
      <c r="D6042" t="str">
        <f t="shared" si="576"/>
        <v>2024_Oct</v>
      </c>
      <c r="E6042" s="12" t="str">
        <f t="shared" si="577"/>
        <v>14_Oct</v>
      </c>
      <c r="F6042" s="12" t="str">
        <f t="shared" si="578"/>
        <v>Oct-24</v>
      </c>
      <c r="G6042" s="12"/>
    </row>
    <row r="6043" spans="1:7">
      <c r="A6043" s="2">
        <f t="shared" si="580"/>
        <v>45580</v>
      </c>
      <c r="B6043" t="str">
        <f t="shared" si="579"/>
        <v>2024_10</v>
      </c>
      <c r="C6043" t="str">
        <f t="shared" si="575"/>
        <v>Oct</v>
      </c>
      <c r="D6043" t="str">
        <f t="shared" si="576"/>
        <v>2024_Oct</v>
      </c>
      <c r="E6043" s="12" t="str">
        <f t="shared" si="577"/>
        <v>15_Oct</v>
      </c>
      <c r="F6043" s="12" t="str">
        <f t="shared" si="578"/>
        <v>Oct-24</v>
      </c>
      <c r="G6043" s="12"/>
    </row>
    <row r="6044" spans="1:7">
      <c r="A6044" s="2">
        <f t="shared" si="580"/>
        <v>45581</v>
      </c>
      <c r="B6044" t="str">
        <f t="shared" si="579"/>
        <v>2024_10</v>
      </c>
      <c r="C6044" t="str">
        <f t="shared" si="575"/>
        <v>Oct</v>
      </c>
      <c r="D6044" t="str">
        <f t="shared" si="576"/>
        <v>2024_Oct</v>
      </c>
      <c r="E6044" s="12" t="str">
        <f t="shared" si="577"/>
        <v>16_Oct</v>
      </c>
      <c r="F6044" s="12" t="str">
        <f t="shared" si="578"/>
        <v>Oct-24</v>
      </c>
      <c r="G6044" s="12"/>
    </row>
    <row r="6045" spans="1:7">
      <c r="A6045" s="2">
        <f t="shared" si="580"/>
        <v>45582</v>
      </c>
      <c r="B6045" t="str">
        <f t="shared" si="579"/>
        <v>2024_10</v>
      </c>
      <c r="C6045" t="str">
        <f t="shared" si="575"/>
        <v>Oct</v>
      </c>
      <c r="D6045" t="str">
        <f t="shared" si="576"/>
        <v>2024_Oct</v>
      </c>
      <c r="E6045" s="12" t="str">
        <f t="shared" si="577"/>
        <v>17_Oct</v>
      </c>
      <c r="F6045" s="12" t="str">
        <f t="shared" si="578"/>
        <v>Oct-24</v>
      </c>
      <c r="G6045" s="12"/>
    </row>
    <row r="6046" spans="1:7">
      <c r="A6046" s="2">
        <f t="shared" si="580"/>
        <v>45583</v>
      </c>
      <c r="B6046" t="str">
        <f t="shared" si="579"/>
        <v>2024_10</v>
      </c>
      <c r="C6046" t="str">
        <f t="shared" si="575"/>
        <v>Oct</v>
      </c>
      <c r="D6046" t="str">
        <f t="shared" si="576"/>
        <v>2024_Oct</v>
      </c>
      <c r="E6046" s="12" t="str">
        <f t="shared" si="577"/>
        <v>18_Oct</v>
      </c>
      <c r="F6046" s="12" t="str">
        <f t="shared" si="578"/>
        <v>Oct-24</v>
      </c>
      <c r="G6046" s="12"/>
    </row>
    <row r="6047" spans="1:7">
      <c r="A6047" s="2">
        <f t="shared" si="580"/>
        <v>45584</v>
      </c>
      <c r="B6047" t="str">
        <f t="shared" si="579"/>
        <v>2024_10</v>
      </c>
      <c r="C6047" t="str">
        <f t="shared" si="575"/>
        <v>Oct</v>
      </c>
      <c r="D6047" t="str">
        <f t="shared" si="576"/>
        <v>2024_Oct</v>
      </c>
      <c r="E6047" s="12" t="str">
        <f t="shared" si="577"/>
        <v>19_Oct</v>
      </c>
      <c r="F6047" s="12" t="str">
        <f t="shared" si="578"/>
        <v>Oct-24</v>
      </c>
      <c r="G6047" s="12"/>
    </row>
    <row r="6048" spans="1:7">
      <c r="A6048" s="2">
        <f t="shared" si="580"/>
        <v>45585</v>
      </c>
      <c r="B6048" t="str">
        <f t="shared" si="579"/>
        <v>2024_10</v>
      </c>
      <c r="C6048" t="str">
        <f t="shared" si="575"/>
        <v>Oct</v>
      </c>
      <c r="D6048" t="str">
        <f t="shared" si="576"/>
        <v>2024_Oct</v>
      </c>
      <c r="E6048" s="12" t="str">
        <f t="shared" si="577"/>
        <v>20_Oct</v>
      </c>
      <c r="F6048" s="12" t="str">
        <f t="shared" si="578"/>
        <v>Oct-24</v>
      </c>
      <c r="G6048" s="12"/>
    </row>
    <row r="6049" spans="1:7">
      <c r="A6049" s="2">
        <f t="shared" si="580"/>
        <v>45586</v>
      </c>
      <c r="B6049" t="str">
        <f t="shared" si="579"/>
        <v>2024_10</v>
      </c>
      <c r="C6049" t="str">
        <f t="shared" si="575"/>
        <v>Oct</v>
      </c>
      <c r="D6049" t="str">
        <f t="shared" si="576"/>
        <v>2024_Oct</v>
      </c>
      <c r="E6049" s="12" t="str">
        <f t="shared" si="577"/>
        <v>21_Oct</v>
      </c>
      <c r="F6049" s="12" t="str">
        <f t="shared" si="578"/>
        <v>Oct-24</v>
      </c>
      <c r="G6049" s="12"/>
    </row>
    <row r="6050" spans="1:7">
      <c r="A6050" s="2">
        <f t="shared" si="580"/>
        <v>45587</v>
      </c>
      <c r="B6050" t="str">
        <f t="shared" si="579"/>
        <v>2024_10</v>
      </c>
      <c r="C6050" t="str">
        <f t="shared" si="575"/>
        <v>Oct</v>
      </c>
      <c r="D6050" t="str">
        <f t="shared" si="576"/>
        <v>2024_Oct</v>
      </c>
      <c r="E6050" s="12" t="str">
        <f t="shared" si="577"/>
        <v>22_Oct</v>
      </c>
      <c r="F6050" s="12" t="str">
        <f t="shared" si="578"/>
        <v>Oct-24</v>
      </c>
      <c r="G6050" s="12"/>
    </row>
    <row r="6051" spans="1:7">
      <c r="A6051" s="2">
        <f t="shared" si="580"/>
        <v>45588</v>
      </c>
      <c r="B6051" t="str">
        <f t="shared" si="579"/>
        <v>2024_10</v>
      </c>
      <c r="C6051" t="str">
        <f t="shared" si="575"/>
        <v>Oct</v>
      </c>
      <c r="D6051" t="str">
        <f t="shared" si="576"/>
        <v>2024_Oct</v>
      </c>
      <c r="E6051" s="12" t="str">
        <f t="shared" si="577"/>
        <v>23_Oct</v>
      </c>
      <c r="F6051" s="12" t="str">
        <f t="shared" si="578"/>
        <v>Oct-24</v>
      </c>
      <c r="G6051" s="12"/>
    </row>
    <row r="6052" spans="1:7">
      <c r="A6052" s="2">
        <f t="shared" si="580"/>
        <v>45589</v>
      </c>
      <c r="B6052" t="str">
        <f t="shared" si="579"/>
        <v>2024_10</v>
      </c>
      <c r="C6052" t="str">
        <f t="shared" si="575"/>
        <v>Oct</v>
      </c>
      <c r="D6052" t="str">
        <f t="shared" si="576"/>
        <v>2024_Oct</v>
      </c>
      <c r="E6052" s="12" t="str">
        <f t="shared" si="577"/>
        <v>24_Oct</v>
      </c>
      <c r="F6052" s="12" t="str">
        <f t="shared" si="578"/>
        <v>Oct-24</v>
      </c>
      <c r="G6052" s="12"/>
    </row>
    <row r="6053" spans="1:7">
      <c r="A6053" s="2">
        <f t="shared" si="580"/>
        <v>45590</v>
      </c>
      <c r="B6053" t="str">
        <f t="shared" si="579"/>
        <v>2024_10</v>
      </c>
      <c r="C6053" t="str">
        <f t="shared" si="575"/>
        <v>Oct</v>
      </c>
      <c r="D6053" t="str">
        <f t="shared" si="576"/>
        <v>2024_Oct</v>
      </c>
      <c r="E6053" s="12" t="str">
        <f t="shared" si="577"/>
        <v>25_Oct</v>
      </c>
      <c r="F6053" s="12" t="str">
        <f t="shared" si="578"/>
        <v>Oct-24</v>
      </c>
      <c r="G6053" s="12"/>
    </row>
    <row r="6054" spans="1:7">
      <c r="A6054" s="2">
        <f t="shared" si="580"/>
        <v>45591</v>
      </c>
      <c r="B6054" t="str">
        <f t="shared" si="579"/>
        <v>2024_10</v>
      </c>
      <c r="C6054" t="str">
        <f t="shared" si="575"/>
        <v>Oct</v>
      </c>
      <c r="D6054" t="str">
        <f t="shared" si="576"/>
        <v>2024_Oct</v>
      </c>
      <c r="E6054" s="12" t="str">
        <f t="shared" si="577"/>
        <v>26_Oct</v>
      </c>
      <c r="F6054" s="12" t="str">
        <f t="shared" si="578"/>
        <v>Oct-24</v>
      </c>
      <c r="G6054" s="12"/>
    </row>
    <row r="6055" spans="1:7">
      <c r="A6055" s="2">
        <f t="shared" si="580"/>
        <v>45592</v>
      </c>
      <c r="B6055" t="str">
        <f t="shared" si="579"/>
        <v>2024_10</v>
      </c>
      <c r="C6055" t="str">
        <f t="shared" si="575"/>
        <v>Oct</v>
      </c>
      <c r="D6055" t="str">
        <f t="shared" si="576"/>
        <v>2024_Oct</v>
      </c>
      <c r="E6055" s="12" t="str">
        <f t="shared" si="577"/>
        <v>27_Oct</v>
      </c>
      <c r="F6055" s="12" t="str">
        <f t="shared" si="578"/>
        <v>Oct-24</v>
      </c>
      <c r="G6055" s="12"/>
    </row>
    <row r="6056" spans="1:7">
      <c r="A6056" s="2">
        <f t="shared" si="580"/>
        <v>45593</v>
      </c>
      <c r="B6056" t="str">
        <f t="shared" si="579"/>
        <v>2024_10</v>
      </c>
      <c r="C6056" t="str">
        <f t="shared" si="575"/>
        <v>Oct</v>
      </c>
      <c r="D6056" t="str">
        <f t="shared" si="576"/>
        <v>2024_Oct</v>
      </c>
      <c r="E6056" s="12" t="str">
        <f t="shared" si="577"/>
        <v>28_Oct</v>
      </c>
      <c r="F6056" s="12" t="str">
        <f t="shared" si="578"/>
        <v>Oct-24</v>
      </c>
      <c r="G6056" s="12"/>
    </row>
    <row r="6057" spans="1:7">
      <c r="A6057" s="2">
        <f t="shared" si="580"/>
        <v>45594</v>
      </c>
      <c r="B6057" t="str">
        <f t="shared" si="579"/>
        <v>2024_10</v>
      </c>
      <c r="C6057" t="str">
        <f t="shared" si="575"/>
        <v>Oct</v>
      </c>
      <c r="D6057" t="str">
        <f t="shared" si="576"/>
        <v>2024_Oct</v>
      </c>
      <c r="E6057" s="12" t="str">
        <f t="shared" si="577"/>
        <v>29_Oct</v>
      </c>
      <c r="F6057" s="12" t="str">
        <f t="shared" si="578"/>
        <v>Oct-24</v>
      </c>
      <c r="G6057" s="12"/>
    </row>
    <row r="6058" spans="1:7">
      <c r="A6058" s="2">
        <f t="shared" si="580"/>
        <v>45595</v>
      </c>
      <c r="B6058" t="str">
        <f t="shared" si="579"/>
        <v>2024_10</v>
      </c>
      <c r="C6058" t="str">
        <f t="shared" si="575"/>
        <v>Oct</v>
      </c>
      <c r="D6058" t="str">
        <f t="shared" si="576"/>
        <v>2024_Oct</v>
      </c>
      <c r="E6058" s="12" t="str">
        <f t="shared" si="577"/>
        <v>30_Oct</v>
      </c>
      <c r="F6058" s="12" t="str">
        <f t="shared" si="578"/>
        <v>Oct-24</v>
      </c>
      <c r="G6058" s="12"/>
    </row>
    <row r="6059" spans="1:7">
      <c r="A6059" s="2">
        <f t="shared" si="580"/>
        <v>45596</v>
      </c>
      <c r="B6059" t="str">
        <f t="shared" si="579"/>
        <v>2024_10</v>
      </c>
      <c r="C6059" t="str">
        <f t="shared" si="575"/>
        <v>Oct</v>
      </c>
      <c r="D6059" t="str">
        <f t="shared" si="576"/>
        <v>2024_Oct</v>
      </c>
      <c r="E6059" s="12" t="str">
        <f t="shared" si="577"/>
        <v>31_Oct</v>
      </c>
      <c r="F6059" s="12" t="str">
        <f t="shared" si="578"/>
        <v>Oct-24</v>
      </c>
      <c r="G6059" s="12"/>
    </row>
    <row r="6060" spans="1:7">
      <c r="A6060" s="2">
        <f t="shared" si="580"/>
        <v>45597</v>
      </c>
      <c r="B6060" t="str">
        <f t="shared" si="579"/>
        <v>2024_11</v>
      </c>
      <c r="C6060" t="str">
        <f t="shared" si="575"/>
        <v>Nov</v>
      </c>
      <c r="D6060" t="str">
        <f t="shared" si="576"/>
        <v>2024_Nov</v>
      </c>
      <c r="E6060" s="12" t="str">
        <f t="shared" si="577"/>
        <v>01_Nov</v>
      </c>
      <c r="F6060" s="12" t="str">
        <f t="shared" si="578"/>
        <v>Nov-24</v>
      </c>
      <c r="G6060" s="12"/>
    </row>
    <row r="6061" spans="1:7">
      <c r="A6061" s="2">
        <f t="shared" si="580"/>
        <v>45598</v>
      </c>
      <c r="B6061" t="str">
        <f t="shared" si="579"/>
        <v>2024_11</v>
      </c>
      <c r="C6061" t="str">
        <f t="shared" si="575"/>
        <v>Nov</v>
      </c>
      <c r="D6061" t="str">
        <f t="shared" si="576"/>
        <v>2024_Nov</v>
      </c>
      <c r="E6061" s="12" t="str">
        <f t="shared" si="577"/>
        <v>02_Nov</v>
      </c>
      <c r="F6061" s="12" t="str">
        <f t="shared" si="578"/>
        <v>Nov-24</v>
      </c>
      <c r="G6061" s="12"/>
    </row>
    <row r="6062" spans="1:7">
      <c r="A6062" s="2">
        <f t="shared" si="580"/>
        <v>45599</v>
      </c>
      <c r="B6062" t="str">
        <f t="shared" si="579"/>
        <v>2024_11</v>
      </c>
      <c r="C6062" t="str">
        <f t="shared" si="575"/>
        <v>Nov</v>
      </c>
      <c r="D6062" t="str">
        <f t="shared" si="576"/>
        <v>2024_Nov</v>
      </c>
      <c r="E6062" s="12" t="str">
        <f t="shared" si="577"/>
        <v>03_Nov</v>
      </c>
      <c r="F6062" s="12" t="str">
        <f t="shared" si="578"/>
        <v>Nov-24</v>
      </c>
      <c r="G6062" s="12"/>
    </row>
    <row r="6063" spans="1:7">
      <c r="A6063" s="2">
        <f t="shared" si="580"/>
        <v>45600</v>
      </c>
      <c r="B6063" t="str">
        <f t="shared" si="579"/>
        <v>2024_11</v>
      </c>
      <c r="C6063" t="str">
        <f t="shared" si="575"/>
        <v>Nov</v>
      </c>
      <c r="D6063" t="str">
        <f t="shared" si="576"/>
        <v>2024_Nov</v>
      </c>
      <c r="E6063" s="12" t="str">
        <f t="shared" si="577"/>
        <v>04_Nov</v>
      </c>
      <c r="F6063" s="12" t="str">
        <f t="shared" si="578"/>
        <v>Nov-24</v>
      </c>
      <c r="G6063" s="12"/>
    </row>
    <row r="6064" spans="1:7">
      <c r="A6064" s="2">
        <f t="shared" si="580"/>
        <v>45601</v>
      </c>
      <c r="B6064" t="str">
        <f t="shared" si="579"/>
        <v>2024_11</v>
      </c>
      <c r="C6064" t="str">
        <f t="shared" si="575"/>
        <v>Nov</v>
      </c>
      <c r="D6064" t="str">
        <f t="shared" si="576"/>
        <v>2024_Nov</v>
      </c>
      <c r="E6064" s="12" t="str">
        <f t="shared" si="577"/>
        <v>05_Nov</v>
      </c>
      <c r="F6064" s="12" t="str">
        <f t="shared" si="578"/>
        <v>Nov-24</v>
      </c>
      <c r="G6064" s="12"/>
    </row>
    <row r="6065" spans="1:7">
      <c r="A6065" s="2">
        <f t="shared" si="580"/>
        <v>45602</v>
      </c>
      <c r="B6065" t="str">
        <f t="shared" si="579"/>
        <v>2024_11</v>
      </c>
      <c r="C6065" t="str">
        <f t="shared" si="575"/>
        <v>Nov</v>
      </c>
      <c r="D6065" t="str">
        <f t="shared" si="576"/>
        <v>2024_Nov</v>
      </c>
      <c r="E6065" s="12" t="str">
        <f t="shared" si="577"/>
        <v>06_Nov</v>
      </c>
      <c r="F6065" s="12" t="str">
        <f t="shared" si="578"/>
        <v>Nov-24</v>
      </c>
      <c r="G6065" s="12"/>
    </row>
    <row r="6066" spans="1:7">
      <c r="A6066" s="2">
        <f t="shared" si="580"/>
        <v>45603</v>
      </c>
      <c r="B6066" t="str">
        <f t="shared" si="579"/>
        <v>2024_11</v>
      </c>
      <c r="C6066" t="str">
        <f t="shared" si="575"/>
        <v>Nov</v>
      </c>
      <c r="D6066" t="str">
        <f t="shared" si="576"/>
        <v>2024_Nov</v>
      </c>
      <c r="E6066" s="12" t="str">
        <f t="shared" si="577"/>
        <v>07_Nov</v>
      </c>
      <c r="F6066" s="12" t="str">
        <f t="shared" si="578"/>
        <v>Nov-24</v>
      </c>
      <c r="G6066" s="12"/>
    </row>
    <row r="6067" spans="1:7">
      <c r="A6067" s="2">
        <f t="shared" si="580"/>
        <v>45604</v>
      </c>
      <c r="B6067" t="str">
        <f t="shared" si="579"/>
        <v>2024_11</v>
      </c>
      <c r="C6067" t="str">
        <f t="shared" si="575"/>
        <v>Nov</v>
      </c>
      <c r="D6067" t="str">
        <f t="shared" si="576"/>
        <v>2024_Nov</v>
      </c>
      <c r="E6067" s="12" t="str">
        <f t="shared" si="577"/>
        <v>08_Nov</v>
      </c>
      <c r="F6067" s="12" t="str">
        <f t="shared" si="578"/>
        <v>Nov-24</v>
      </c>
      <c r="G6067" s="12"/>
    </row>
    <row r="6068" spans="1:7">
      <c r="A6068" s="2">
        <f t="shared" si="580"/>
        <v>45605</v>
      </c>
      <c r="B6068" t="str">
        <f t="shared" si="579"/>
        <v>2024_11</v>
      </c>
      <c r="C6068" t="str">
        <f t="shared" si="575"/>
        <v>Nov</v>
      </c>
      <c r="D6068" t="str">
        <f t="shared" si="576"/>
        <v>2024_Nov</v>
      </c>
      <c r="E6068" s="12" t="str">
        <f t="shared" si="577"/>
        <v>09_Nov</v>
      </c>
      <c r="F6068" s="12" t="str">
        <f t="shared" si="578"/>
        <v>Nov-24</v>
      </c>
      <c r="G6068" s="12"/>
    </row>
    <row r="6069" spans="1:7">
      <c r="A6069" s="2">
        <f t="shared" si="580"/>
        <v>45606</v>
      </c>
      <c r="B6069" t="str">
        <f t="shared" si="579"/>
        <v>2024_11</v>
      </c>
      <c r="C6069" t="str">
        <f t="shared" si="575"/>
        <v>Nov</v>
      </c>
      <c r="D6069" t="str">
        <f t="shared" si="576"/>
        <v>2024_Nov</v>
      </c>
      <c r="E6069" s="12" t="str">
        <f t="shared" si="577"/>
        <v>10_Nov</v>
      </c>
      <c r="F6069" s="12" t="str">
        <f t="shared" si="578"/>
        <v>Nov-24</v>
      </c>
      <c r="G6069" s="12"/>
    </row>
    <row r="6070" spans="1:7">
      <c r="A6070" s="2">
        <f t="shared" si="580"/>
        <v>45607</v>
      </c>
      <c r="B6070" t="str">
        <f t="shared" si="579"/>
        <v>2024_11</v>
      </c>
      <c r="C6070" t="str">
        <f t="shared" si="575"/>
        <v>Nov</v>
      </c>
      <c r="D6070" t="str">
        <f t="shared" si="576"/>
        <v>2024_Nov</v>
      </c>
      <c r="E6070" s="12" t="str">
        <f t="shared" si="577"/>
        <v>11_Nov</v>
      </c>
      <c r="F6070" s="12" t="str">
        <f t="shared" si="578"/>
        <v>Nov-24</v>
      </c>
      <c r="G6070" s="12"/>
    </row>
    <row r="6071" spans="1:7">
      <c r="A6071" s="2">
        <f t="shared" si="580"/>
        <v>45608</v>
      </c>
      <c r="B6071" t="str">
        <f t="shared" si="579"/>
        <v>2024_11</v>
      </c>
      <c r="C6071" t="str">
        <f t="shared" si="575"/>
        <v>Nov</v>
      </c>
      <c r="D6071" t="str">
        <f t="shared" si="576"/>
        <v>2024_Nov</v>
      </c>
      <c r="E6071" s="12" t="str">
        <f t="shared" si="577"/>
        <v>12_Nov</v>
      </c>
      <c r="F6071" s="12" t="str">
        <f t="shared" si="578"/>
        <v>Nov-24</v>
      </c>
      <c r="G6071" s="12"/>
    </row>
    <row r="6072" spans="1:7">
      <c r="A6072" s="2">
        <f t="shared" si="580"/>
        <v>45609</v>
      </c>
      <c r="B6072" t="str">
        <f t="shared" si="579"/>
        <v>2024_11</v>
      </c>
      <c r="C6072" t="str">
        <f t="shared" si="575"/>
        <v>Nov</v>
      </c>
      <c r="D6072" t="str">
        <f t="shared" si="576"/>
        <v>2024_Nov</v>
      </c>
      <c r="E6072" s="12" t="str">
        <f t="shared" si="577"/>
        <v>13_Nov</v>
      </c>
      <c r="F6072" s="12" t="str">
        <f t="shared" si="578"/>
        <v>Nov-24</v>
      </c>
      <c r="G6072" s="12"/>
    </row>
    <row r="6073" spans="1:7">
      <c r="A6073" s="2">
        <f t="shared" si="580"/>
        <v>45610</v>
      </c>
      <c r="B6073" t="str">
        <f t="shared" si="579"/>
        <v>2024_11</v>
      </c>
      <c r="C6073" t="str">
        <f t="shared" si="575"/>
        <v>Nov</v>
      </c>
      <c r="D6073" t="str">
        <f t="shared" si="576"/>
        <v>2024_Nov</v>
      </c>
      <c r="E6073" s="12" t="str">
        <f t="shared" si="577"/>
        <v>14_Nov</v>
      </c>
      <c r="F6073" s="12" t="str">
        <f t="shared" si="578"/>
        <v>Nov-24</v>
      </c>
      <c r="G6073" s="12"/>
    </row>
    <row r="6074" spans="1:7">
      <c r="A6074" s="2">
        <f t="shared" si="580"/>
        <v>45611</v>
      </c>
      <c r="B6074" t="str">
        <f t="shared" si="579"/>
        <v>2024_11</v>
      </c>
      <c r="C6074" t="str">
        <f t="shared" si="575"/>
        <v>Nov</v>
      </c>
      <c r="D6074" t="str">
        <f t="shared" si="576"/>
        <v>2024_Nov</v>
      </c>
      <c r="E6074" s="12" t="str">
        <f t="shared" si="577"/>
        <v>15_Nov</v>
      </c>
      <c r="F6074" s="12" t="str">
        <f t="shared" si="578"/>
        <v>Nov-24</v>
      </c>
      <c r="G6074" s="12"/>
    </row>
    <row r="6075" spans="1:7">
      <c r="A6075" s="2">
        <f t="shared" si="580"/>
        <v>45612</v>
      </c>
      <c r="B6075" t="str">
        <f t="shared" si="579"/>
        <v>2024_11</v>
      </c>
      <c r="C6075" t="str">
        <f t="shared" si="575"/>
        <v>Nov</v>
      </c>
      <c r="D6075" t="str">
        <f t="shared" si="576"/>
        <v>2024_Nov</v>
      </c>
      <c r="E6075" s="12" t="str">
        <f t="shared" si="577"/>
        <v>16_Nov</v>
      </c>
      <c r="F6075" s="12" t="str">
        <f t="shared" si="578"/>
        <v>Nov-24</v>
      </c>
      <c r="G6075" s="12"/>
    </row>
    <row r="6076" spans="1:7">
      <c r="A6076" s="2">
        <f t="shared" si="580"/>
        <v>45613</v>
      </c>
      <c r="B6076" t="str">
        <f t="shared" si="579"/>
        <v>2024_11</v>
      </c>
      <c r="C6076" t="str">
        <f t="shared" si="575"/>
        <v>Nov</v>
      </c>
      <c r="D6076" t="str">
        <f t="shared" si="576"/>
        <v>2024_Nov</v>
      </c>
      <c r="E6076" s="12" t="str">
        <f t="shared" si="577"/>
        <v>17_Nov</v>
      </c>
      <c r="F6076" s="12" t="str">
        <f t="shared" si="578"/>
        <v>Nov-24</v>
      </c>
      <c r="G6076" s="12"/>
    </row>
    <row r="6077" spans="1:7">
      <c r="A6077" s="2">
        <f t="shared" si="580"/>
        <v>45614</v>
      </c>
      <c r="B6077" t="str">
        <f t="shared" si="579"/>
        <v>2024_11</v>
      </c>
      <c r="C6077" t="str">
        <f t="shared" si="575"/>
        <v>Nov</v>
      </c>
      <c r="D6077" t="str">
        <f t="shared" si="576"/>
        <v>2024_Nov</v>
      </c>
      <c r="E6077" s="12" t="str">
        <f t="shared" si="577"/>
        <v>18_Nov</v>
      </c>
      <c r="F6077" s="12" t="str">
        <f t="shared" si="578"/>
        <v>Nov-24</v>
      </c>
      <c r="G6077" s="12"/>
    </row>
    <row r="6078" spans="1:7">
      <c r="A6078" s="2">
        <f t="shared" si="580"/>
        <v>45615</v>
      </c>
      <c r="B6078" t="str">
        <f t="shared" si="579"/>
        <v>2024_11</v>
      </c>
      <c r="C6078" t="str">
        <f t="shared" si="575"/>
        <v>Nov</v>
      </c>
      <c r="D6078" t="str">
        <f t="shared" si="576"/>
        <v>2024_Nov</v>
      </c>
      <c r="E6078" s="12" t="str">
        <f t="shared" si="577"/>
        <v>19_Nov</v>
      </c>
      <c r="F6078" s="12" t="str">
        <f t="shared" si="578"/>
        <v>Nov-24</v>
      </c>
      <c r="G6078" s="12"/>
    </row>
    <row r="6079" spans="1:7">
      <c r="A6079" s="2">
        <f t="shared" si="580"/>
        <v>45616</v>
      </c>
      <c r="B6079" t="str">
        <f t="shared" si="579"/>
        <v>2024_11</v>
      </c>
      <c r="C6079" t="str">
        <f t="shared" si="575"/>
        <v>Nov</v>
      </c>
      <c r="D6079" t="str">
        <f t="shared" si="576"/>
        <v>2024_Nov</v>
      </c>
      <c r="E6079" s="12" t="str">
        <f t="shared" si="577"/>
        <v>20_Nov</v>
      </c>
      <c r="F6079" s="12" t="str">
        <f t="shared" si="578"/>
        <v>Nov-24</v>
      </c>
      <c r="G6079" s="12"/>
    </row>
    <row r="6080" spans="1:7">
      <c r="A6080" s="2">
        <f t="shared" si="580"/>
        <v>45617</v>
      </c>
      <c r="B6080" t="str">
        <f t="shared" si="579"/>
        <v>2024_11</v>
      </c>
      <c r="C6080" t="str">
        <f t="shared" si="575"/>
        <v>Nov</v>
      </c>
      <c r="D6080" t="str">
        <f t="shared" si="576"/>
        <v>2024_Nov</v>
      </c>
      <c r="E6080" s="12" t="str">
        <f t="shared" si="577"/>
        <v>21_Nov</v>
      </c>
      <c r="F6080" s="12" t="str">
        <f t="shared" si="578"/>
        <v>Nov-24</v>
      </c>
      <c r="G6080" s="12"/>
    </row>
    <row r="6081" spans="1:7">
      <c r="A6081" s="2">
        <f t="shared" si="580"/>
        <v>45618</v>
      </c>
      <c r="B6081" t="str">
        <f t="shared" si="579"/>
        <v>2024_11</v>
      </c>
      <c r="C6081" t="str">
        <f t="shared" si="575"/>
        <v>Nov</v>
      </c>
      <c r="D6081" t="str">
        <f t="shared" si="576"/>
        <v>2024_Nov</v>
      </c>
      <c r="E6081" s="12" t="str">
        <f t="shared" si="577"/>
        <v>22_Nov</v>
      </c>
      <c r="F6081" s="12" t="str">
        <f t="shared" si="578"/>
        <v>Nov-24</v>
      </c>
      <c r="G6081" s="12"/>
    </row>
    <row r="6082" spans="1:7">
      <c r="A6082" s="2">
        <f t="shared" si="580"/>
        <v>45619</v>
      </c>
      <c r="B6082" t="str">
        <f t="shared" si="579"/>
        <v>2024_11</v>
      </c>
      <c r="C6082" t="str">
        <f t="shared" ref="C6082:C6145" si="581">VLOOKUP(TEXT(MONTH(A6082),"00"),$H$2:$I$13,2,FALSE)</f>
        <v>Nov</v>
      </c>
      <c r="D6082" t="str">
        <f t="shared" si="576"/>
        <v>2024_Nov</v>
      </c>
      <c r="E6082" s="12" t="str">
        <f t="shared" si="577"/>
        <v>23_Nov</v>
      </c>
      <c r="F6082" s="12" t="str">
        <f t="shared" si="578"/>
        <v>Nov-24</v>
      </c>
      <c r="G6082" s="12"/>
    </row>
    <row r="6083" spans="1:7">
      <c r="A6083" s="2">
        <f t="shared" si="580"/>
        <v>45620</v>
      </c>
      <c r="B6083" t="str">
        <f t="shared" si="579"/>
        <v>2024_11</v>
      </c>
      <c r="C6083" t="str">
        <f t="shared" si="581"/>
        <v>Nov</v>
      </c>
      <c r="D6083" t="str">
        <f t="shared" ref="D6083:D6146" si="582">TEXT(YEAR(A6083),"0000")&amp;"_"&amp;C6083</f>
        <v>2024_Nov</v>
      </c>
      <c r="E6083" s="12" t="str">
        <f t="shared" ref="E6083:E6146" si="583">VLOOKUP(DAY(A6083),$G$2:$H$32,2,FALSE)&amp;"_"&amp;C6083</f>
        <v>24_Nov</v>
      </c>
      <c r="F6083" s="12" t="str">
        <f t="shared" si="578"/>
        <v>Nov-24</v>
      </c>
      <c r="G6083" s="12"/>
    </row>
    <row r="6084" spans="1:7">
      <c r="A6084" s="2">
        <f t="shared" si="580"/>
        <v>45621</v>
      </c>
      <c r="B6084" t="str">
        <f t="shared" si="579"/>
        <v>2024_11</v>
      </c>
      <c r="C6084" t="str">
        <f t="shared" si="581"/>
        <v>Nov</v>
      </c>
      <c r="D6084" t="str">
        <f t="shared" si="582"/>
        <v>2024_Nov</v>
      </c>
      <c r="E6084" s="12" t="str">
        <f t="shared" si="583"/>
        <v>25_Nov</v>
      </c>
      <c r="F6084" s="12" t="str">
        <f t="shared" ref="F6084:F6147" si="584">C6084&amp;"-"&amp;RIGHT(YEAR(A6084),2)</f>
        <v>Nov-24</v>
      </c>
      <c r="G6084" s="12"/>
    </row>
    <row r="6085" spans="1:7">
      <c r="A6085" s="2">
        <f t="shared" si="580"/>
        <v>45622</v>
      </c>
      <c r="B6085" t="str">
        <f t="shared" si="579"/>
        <v>2024_11</v>
      </c>
      <c r="C6085" t="str">
        <f t="shared" si="581"/>
        <v>Nov</v>
      </c>
      <c r="D6085" t="str">
        <f t="shared" si="582"/>
        <v>2024_Nov</v>
      </c>
      <c r="E6085" s="12" t="str">
        <f t="shared" si="583"/>
        <v>26_Nov</v>
      </c>
      <c r="F6085" s="12" t="str">
        <f t="shared" si="584"/>
        <v>Nov-24</v>
      </c>
      <c r="G6085" s="12"/>
    </row>
    <row r="6086" spans="1:7">
      <c r="A6086" s="2">
        <f t="shared" si="580"/>
        <v>45623</v>
      </c>
      <c r="B6086" t="str">
        <f t="shared" si="579"/>
        <v>2024_11</v>
      </c>
      <c r="C6086" t="str">
        <f t="shared" si="581"/>
        <v>Nov</v>
      </c>
      <c r="D6086" t="str">
        <f t="shared" si="582"/>
        <v>2024_Nov</v>
      </c>
      <c r="E6086" s="12" t="str">
        <f t="shared" si="583"/>
        <v>27_Nov</v>
      </c>
      <c r="F6086" s="12" t="str">
        <f t="shared" si="584"/>
        <v>Nov-24</v>
      </c>
      <c r="G6086" s="12"/>
    </row>
    <row r="6087" spans="1:7">
      <c r="A6087" s="2">
        <f t="shared" si="580"/>
        <v>45624</v>
      </c>
      <c r="B6087" t="str">
        <f t="shared" si="579"/>
        <v>2024_11</v>
      </c>
      <c r="C6087" t="str">
        <f t="shared" si="581"/>
        <v>Nov</v>
      </c>
      <c r="D6087" t="str">
        <f t="shared" si="582"/>
        <v>2024_Nov</v>
      </c>
      <c r="E6087" s="12" t="str">
        <f t="shared" si="583"/>
        <v>28_Nov</v>
      </c>
      <c r="F6087" s="12" t="str">
        <f t="shared" si="584"/>
        <v>Nov-24</v>
      </c>
      <c r="G6087" s="12"/>
    </row>
    <row r="6088" spans="1:7">
      <c r="A6088" s="2">
        <f t="shared" si="580"/>
        <v>45625</v>
      </c>
      <c r="B6088" t="str">
        <f t="shared" si="579"/>
        <v>2024_11</v>
      </c>
      <c r="C6088" t="str">
        <f t="shared" si="581"/>
        <v>Nov</v>
      </c>
      <c r="D6088" t="str">
        <f t="shared" si="582"/>
        <v>2024_Nov</v>
      </c>
      <c r="E6088" s="12" t="str">
        <f t="shared" si="583"/>
        <v>29_Nov</v>
      </c>
      <c r="F6088" s="12" t="str">
        <f t="shared" si="584"/>
        <v>Nov-24</v>
      </c>
      <c r="G6088" s="12"/>
    </row>
    <row r="6089" spans="1:7">
      <c r="A6089" s="2">
        <f t="shared" si="580"/>
        <v>45626</v>
      </c>
      <c r="B6089" t="str">
        <f t="shared" si="579"/>
        <v>2024_11</v>
      </c>
      <c r="C6089" t="str">
        <f t="shared" si="581"/>
        <v>Nov</v>
      </c>
      <c r="D6089" t="str">
        <f t="shared" si="582"/>
        <v>2024_Nov</v>
      </c>
      <c r="E6089" s="12" t="str">
        <f t="shared" si="583"/>
        <v>30_Nov</v>
      </c>
      <c r="F6089" s="12" t="str">
        <f t="shared" si="584"/>
        <v>Nov-24</v>
      </c>
      <c r="G6089" s="12"/>
    </row>
    <row r="6090" spans="1:7">
      <c r="A6090" s="2">
        <f t="shared" si="580"/>
        <v>45627</v>
      </c>
      <c r="B6090" t="str">
        <f t="shared" si="579"/>
        <v>2024_12</v>
      </c>
      <c r="C6090" t="str">
        <f t="shared" si="581"/>
        <v>Dec</v>
      </c>
      <c r="D6090" t="str">
        <f t="shared" si="582"/>
        <v>2024_Dec</v>
      </c>
      <c r="E6090" s="12" t="str">
        <f t="shared" si="583"/>
        <v>01_Dec</v>
      </c>
      <c r="F6090" s="12" t="str">
        <f t="shared" si="584"/>
        <v>Dec-24</v>
      </c>
      <c r="G6090" s="12"/>
    </row>
    <row r="6091" spans="1:7">
      <c r="A6091" s="2">
        <f t="shared" si="580"/>
        <v>45628</v>
      </c>
      <c r="B6091" t="str">
        <f t="shared" ref="B6091:B6154" si="585">TEXT(YEAR(A6091),"0000")&amp;"_"&amp;TEXT(MONTH(A6091),"00")</f>
        <v>2024_12</v>
      </c>
      <c r="C6091" t="str">
        <f t="shared" si="581"/>
        <v>Dec</v>
      </c>
      <c r="D6091" t="str">
        <f t="shared" si="582"/>
        <v>2024_Dec</v>
      </c>
      <c r="E6091" s="12" t="str">
        <f t="shared" si="583"/>
        <v>02_Dec</v>
      </c>
      <c r="F6091" s="12" t="str">
        <f t="shared" si="584"/>
        <v>Dec-24</v>
      </c>
      <c r="G6091" s="12"/>
    </row>
    <row r="6092" spans="1:7">
      <c r="A6092" s="2">
        <f t="shared" ref="A6092:A6155" si="586">A6091+1</f>
        <v>45629</v>
      </c>
      <c r="B6092" t="str">
        <f t="shared" si="585"/>
        <v>2024_12</v>
      </c>
      <c r="C6092" t="str">
        <f t="shared" si="581"/>
        <v>Dec</v>
      </c>
      <c r="D6092" t="str">
        <f t="shared" si="582"/>
        <v>2024_Dec</v>
      </c>
      <c r="E6092" s="12" t="str">
        <f t="shared" si="583"/>
        <v>03_Dec</v>
      </c>
      <c r="F6092" s="12" t="str">
        <f t="shared" si="584"/>
        <v>Dec-24</v>
      </c>
      <c r="G6092" s="12"/>
    </row>
    <row r="6093" spans="1:7">
      <c r="A6093" s="2">
        <f t="shared" si="586"/>
        <v>45630</v>
      </c>
      <c r="B6093" t="str">
        <f t="shared" si="585"/>
        <v>2024_12</v>
      </c>
      <c r="C6093" t="str">
        <f t="shared" si="581"/>
        <v>Dec</v>
      </c>
      <c r="D6093" t="str">
        <f t="shared" si="582"/>
        <v>2024_Dec</v>
      </c>
      <c r="E6093" s="12" t="str">
        <f t="shared" si="583"/>
        <v>04_Dec</v>
      </c>
      <c r="F6093" s="12" t="str">
        <f t="shared" si="584"/>
        <v>Dec-24</v>
      </c>
      <c r="G6093" s="12"/>
    </row>
    <row r="6094" spans="1:7">
      <c r="A6094" s="2">
        <f t="shared" si="586"/>
        <v>45631</v>
      </c>
      <c r="B6094" t="str">
        <f t="shared" si="585"/>
        <v>2024_12</v>
      </c>
      <c r="C6094" t="str">
        <f t="shared" si="581"/>
        <v>Dec</v>
      </c>
      <c r="D6094" t="str">
        <f t="shared" si="582"/>
        <v>2024_Dec</v>
      </c>
      <c r="E6094" s="12" t="str">
        <f t="shared" si="583"/>
        <v>05_Dec</v>
      </c>
      <c r="F6094" s="12" t="str">
        <f t="shared" si="584"/>
        <v>Dec-24</v>
      </c>
      <c r="G6094" s="12"/>
    </row>
    <row r="6095" spans="1:7">
      <c r="A6095" s="2">
        <f t="shared" si="586"/>
        <v>45632</v>
      </c>
      <c r="B6095" t="str">
        <f t="shared" si="585"/>
        <v>2024_12</v>
      </c>
      <c r="C6095" t="str">
        <f t="shared" si="581"/>
        <v>Dec</v>
      </c>
      <c r="D6095" t="str">
        <f t="shared" si="582"/>
        <v>2024_Dec</v>
      </c>
      <c r="E6095" s="12" t="str">
        <f t="shared" si="583"/>
        <v>06_Dec</v>
      </c>
      <c r="F6095" s="12" t="str">
        <f t="shared" si="584"/>
        <v>Dec-24</v>
      </c>
      <c r="G6095" s="12"/>
    </row>
    <row r="6096" spans="1:7">
      <c r="A6096" s="2">
        <f t="shared" si="586"/>
        <v>45633</v>
      </c>
      <c r="B6096" t="str">
        <f t="shared" si="585"/>
        <v>2024_12</v>
      </c>
      <c r="C6096" t="str">
        <f t="shared" si="581"/>
        <v>Dec</v>
      </c>
      <c r="D6096" t="str">
        <f t="shared" si="582"/>
        <v>2024_Dec</v>
      </c>
      <c r="E6096" s="12" t="str">
        <f t="shared" si="583"/>
        <v>07_Dec</v>
      </c>
      <c r="F6096" s="12" t="str">
        <f t="shared" si="584"/>
        <v>Dec-24</v>
      </c>
      <c r="G6096" s="12"/>
    </row>
    <row r="6097" spans="1:7">
      <c r="A6097" s="2">
        <f t="shared" si="586"/>
        <v>45634</v>
      </c>
      <c r="B6097" t="str">
        <f t="shared" si="585"/>
        <v>2024_12</v>
      </c>
      <c r="C6097" t="str">
        <f t="shared" si="581"/>
        <v>Dec</v>
      </c>
      <c r="D6097" t="str">
        <f t="shared" si="582"/>
        <v>2024_Dec</v>
      </c>
      <c r="E6097" s="12" t="str">
        <f t="shared" si="583"/>
        <v>08_Dec</v>
      </c>
      <c r="F6097" s="12" t="str">
        <f t="shared" si="584"/>
        <v>Dec-24</v>
      </c>
      <c r="G6097" s="12"/>
    </row>
    <row r="6098" spans="1:7">
      <c r="A6098" s="2">
        <f t="shared" si="586"/>
        <v>45635</v>
      </c>
      <c r="B6098" t="str">
        <f t="shared" si="585"/>
        <v>2024_12</v>
      </c>
      <c r="C6098" t="str">
        <f t="shared" si="581"/>
        <v>Dec</v>
      </c>
      <c r="D6098" t="str">
        <f t="shared" si="582"/>
        <v>2024_Dec</v>
      </c>
      <c r="E6098" s="12" t="str">
        <f t="shared" si="583"/>
        <v>09_Dec</v>
      </c>
      <c r="F6098" s="12" t="str">
        <f t="shared" si="584"/>
        <v>Dec-24</v>
      </c>
      <c r="G6098" s="12"/>
    </row>
    <row r="6099" spans="1:7">
      <c r="A6099" s="2">
        <f t="shared" si="586"/>
        <v>45636</v>
      </c>
      <c r="B6099" t="str">
        <f t="shared" si="585"/>
        <v>2024_12</v>
      </c>
      <c r="C6099" t="str">
        <f t="shared" si="581"/>
        <v>Dec</v>
      </c>
      <c r="D6099" t="str">
        <f t="shared" si="582"/>
        <v>2024_Dec</v>
      </c>
      <c r="E6099" s="12" t="str">
        <f t="shared" si="583"/>
        <v>10_Dec</v>
      </c>
      <c r="F6099" s="12" t="str">
        <f t="shared" si="584"/>
        <v>Dec-24</v>
      </c>
      <c r="G6099" s="12"/>
    </row>
    <row r="6100" spans="1:7">
      <c r="A6100" s="2">
        <f t="shared" si="586"/>
        <v>45637</v>
      </c>
      <c r="B6100" t="str">
        <f t="shared" si="585"/>
        <v>2024_12</v>
      </c>
      <c r="C6100" t="str">
        <f t="shared" si="581"/>
        <v>Dec</v>
      </c>
      <c r="D6100" t="str">
        <f t="shared" si="582"/>
        <v>2024_Dec</v>
      </c>
      <c r="E6100" s="12" t="str">
        <f t="shared" si="583"/>
        <v>11_Dec</v>
      </c>
      <c r="F6100" s="12" t="str">
        <f t="shared" si="584"/>
        <v>Dec-24</v>
      </c>
      <c r="G6100" s="12"/>
    </row>
    <row r="6101" spans="1:7">
      <c r="A6101" s="2">
        <f t="shared" si="586"/>
        <v>45638</v>
      </c>
      <c r="B6101" t="str">
        <f t="shared" si="585"/>
        <v>2024_12</v>
      </c>
      <c r="C6101" t="str">
        <f t="shared" si="581"/>
        <v>Dec</v>
      </c>
      <c r="D6101" t="str">
        <f t="shared" si="582"/>
        <v>2024_Dec</v>
      </c>
      <c r="E6101" s="12" t="str">
        <f t="shared" si="583"/>
        <v>12_Dec</v>
      </c>
      <c r="F6101" s="12" t="str">
        <f t="shared" si="584"/>
        <v>Dec-24</v>
      </c>
      <c r="G6101" s="12"/>
    </row>
    <row r="6102" spans="1:7">
      <c r="A6102" s="2">
        <f t="shared" si="586"/>
        <v>45639</v>
      </c>
      <c r="B6102" t="str">
        <f t="shared" si="585"/>
        <v>2024_12</v>
      </c>
      <c r="C6102" t="str">
        <f t="shared" si="581"/>
        <v>Dec</v>
      </c>
      <c r="D6102" t="str">
        <f t="shared" si="582"/>
        <v>2024_Dec</v>
      </c>
      <c r="E6102" s="12" t="str">
        <f t="shared" si="583"/>
        <v>13_Dec</v>
      </c>
      <c r="F6102" s="12" t="str">
        <f t="shared" si="584"/>
        <v>Dec-24</v>
      </c>
      <c r="G6102" s="12"/>
    </row>
    <row r="6103" spans="1:7">
      <c r="A6103" s="2">
        <f t="shared" si="586"/>
        <v>45640</v>
      </c>
      <c r="B6103" t="str">
        <f t="shared" si="585"/>
        <v>2024_12</v>
      </c>
      <c r="C6103" t="str">
        <f t="shared" si="581"/>
        <v>Dec</v>
      </c>
      <c r="D6103" t="str">
        <f t="shared" si="582"/>
        <v>2024_Dec</v>
      </c>
      <c r="E6103" s="12" t="str">
        <f t="shared" si="583"/>
        <v>14_Dec</v>
      </c>
      <c r="F6103" s="12" t="str">
        <f t="shared" si="584"/>
        <v>Dec-24</v>
      </c>
      <c r="G6103" s="12"/>
    </row>
    <row r="6104" spans="1:7">
      <c r="A6104" s="2">
        <f t="shared" si="586"/>
        <v>45641</v>
      </c>
      <c r="B6104" t="str">
        <f t="shared" si="585"/>
        <v>2024_12</v>
      </c>
      <c r="C6104" t="str">
        <f t="shared" si="581"/>
        <v>Dec</v>
      </c>
      <c r="D6104" t="str">
        <f t="shared" si="582"/>
        <v>2024_Dec</v>
      </c>
      <c r="E6104" s="12" t="str">
        <f t="shared" si="583"/>
        <v>15_Dec</v>
      </c>
      <c r="F6104" s="12" t="str">
        <f t="shared" si="584"/>
        <v>Dec-24</v>
      </c>
      <c r="G6104" s="12"/>
    </row>
    <row r="6105" spans="1:7">
      <c r="A6105" s="2">
        <f t="shared" si="586"/>
        <v>45642</v>
      </c>
      <c r="B6105" t="str">
        <f t="shared" si="585"/>
        <v>2024_12</v>
      </c>
      <c r="C6105" t="str">
        <f t="shared" si="581"/>
        <v>Dec</v>
      </c>
      <c r="D6105" t="str">
        <f t="shared" si="582"/>
        <v>2024_Dec</v>
      </c>
      <c r="E6105" s="12" t="str">
        <f t="shared" si="583"/>
        <v>16_Dec</v>
      </c>
      <c r="F6105" s="12" t="str">
        <f t="shared" si="584"/>
        <v>Dec-24</v>
      </c>
      <c r="G6105" s="12"/>
    </row>
    <row r="6106" spans="1:7">
      <c r="A6106" s="2">
        <f t="shared" si="586"/>
        <v>45643</v>
      </c>
      <c r="B6106" t="str">
        <f t="shared" si="585"/>
        <v>2024_12</v>
      </c>
      <c r="C6106" t="str">
        <f t="shared" si="581"/>
        <v>Dec</v>
      </c>
      <c r="D6106" t="str">
        <f t="shared" si="582"/>
        <v>2024_Dec</v>
      </c>
      <c r="E6106" s="12" t="str">
        <f t="shared" si="583"/>
        <v>17_Dec</v>
      </c>
      <c r="F6106" s="12" t="str">
        <f t="shared" si="584"/>
        <v>Dec-24</v>
      </c>
      <c r="G6106" s="12"/>
    </row>
    <row r="6107" spans="1:7">
      <c r="A6107" s="2">
        <f t="shared" si="586"/>
        <v>45644</v>
      </c>
      <c r="B6107" t="str">
        <f t="shared" si="585"/>
        <v>2024_12</v>
      </c>
      <c r="C6107" t="str">
        <f t="shared" si="581"/>
        <v>Dec</v>
      </c>
      <c r="D6107" t="str">
        <f t="shared" si="582"/>
        <v>2024_Dec</v>
      </c>
      <c r="E6107" s="12" t="str">
        <f t="shared" si="583"/>
        <v>18_Dec</v>
      </c>
      <c r="F6107" s="12" t="str">
        <f t="shared" si="584"/>
        <v>Dec-24</v>
      </c>
      <c r="G6107" s="12"/>
    </row>
    <row r="6108" spans="1:7">
      <c r="A6108" s="2">
        <f t="shared" si="586"/>
        <v>45645</v>
      </c>
      <c r="B6108" t="str">
        <f t="shared" si="585"/>
        <v>2024_12</v>
      </c>
      <c r="C6108" t="str">
        <f t="shared" si="581"/>
        <v>Dec</v>
      </c>
      <c r="D6108" t="str">
        <f t="shared" si="582"/>
        <v>2024_Dec</v>
      </c>
      <c r="E6108" s="12" t="str">
        <f t="shared" si="583"/>
        <v>19_Dec</v>
      </c>
      <c r="F6108" s="12" t="str">
        <f t="shared" si="584"/>
        <v>Dec-24</v>
      </c>
      <c r="G6108" s="12"/>
    </row>
    <row r="6109" spans="1:7">
      <c r="A6109" s="2">
        <f t="shared" si="586"/>
        <v>45646</v>
      </c>
      <c r="B6109" t="str">
        <f t="shared" si="585"/>
        <v>2024_12</v>
      </c>
      <c r="C6109" t="str">
        <f t="shared" si="581"/>
        <v>Dec</v>
      </c>
      <c r="D6109" t="str">
        <f t="shared" si="582"/>
        <v>2024_Dec</v>
      </c>
      <c r="E6109" s="12" t="str">
        <f t="shared" si="583"/>
        <v>20_Dec</v>
      </c>
      <c r="F6109" s="12" t="str">
        <f t="shared" si="584"/>
        <v>Dec-24</v>
      </c>
      <c r="G6109" s="12"/>
    </row>
    <row r="6110" spans="1:7">
      <c r="A6110" s="2">
        <f t="shared" si="586"/>
        <v>45647</v>
      </c>
      <c r="B6110" t="str">
        <f t="shared" si="585"/>
        <v>2024_12</v>
      </c>
      <c r="C6110" t="str">
        <f t="shared" si="581"/>
        <v>Dec</v>
      </c>
      <c r="D6110" t="str">
        <f t="shared" si="582"/>
        <v>2024_Dec</v>
      </c>
      <c r="E6110" s="12" t="str">
        <f t="shared" si="583"/>
        <v>21_Dec</v>
      </c>
      <c r="F6110" s="12" t="str">
        <f t="shared" si="584"/>
        <v>Dec-24</v>
      </c>
      <c r="G6110" s="12"/>
    </row>
    <row r="6111" spans="1:7">
      <c r="A6111" s="2">
        <f t="shared" si="586"/>
        <v>45648</v>
      </c>
      <c r="B6111" t="str">
        <f t="shared" si="585"/>
        <v>2024_12</v>
      </c>
      <c r="C6111" t="str">
        <f t="shared" si="581"/>
        <v>Dec</v>
      </c>
      <c r="D6111" t="str">
        <f t="shared" si="582"/>
        <v>2024_Dec</v>
      </c>
      <c r="E6111" s="12" t="str">
        <f t="shared" si="583"/>
        <v>22_Dec</v>
      </c>
      <c r="F6111" s="12" t="str">
        <f t="shared" si="584"/>
        <v>Dec-24</v>
      </c>
      <c r="G6111" s="12"/>
    </row>
    <row r="6112" spans="1:7">
      <c r="A6112" s="2">
        <f t="shared" si="586"/>
        <v>45649</v>
      </c>
      <c r="B6112" t="str">
        <f t="shared" si="585"/>
        <v>2024_12</v>
      </c>
      <c r="C6112" t="str">
        <f t="shared" si="581"/>
        <v>Dec</v>
      </c>
      <c r="D6112" t="str">
        <f t="shared" si="582"/>
        <v>2024_Dec</v>
      </c>
      <c r="E6112" s="12" t="str">
        <f t="shared" si="583"/>
        <v>23_Dec</v>
      </c>
      <c r="F6112" s="12" t="str">
        <f t="shared" si="584"/>
        <v>Dec-24</v>
      </c>
      <c r="G6112" s="12"/>
    </row>
    <row r="6113" spans="1:7">
      <c r="A6113" s="2">
        <f t="shared" si="586"/>
        <v>45650</v>
      </c>
      <c r="B6113" t="str">
        <f t="shared" si="585"/>
        <v>2024_12</v>
      </c>
      <c r="C6113" t="str">
        <f t="shared" si="581"/>
        <v>Dec</v>
      </c>
      <c r="D6113" t="str">
        <f t="shared" si="582"/>
        <v>2024_Dec</v>
      </c>
      <c r="E6113" s="12" t="str">
        <f t="shared" si="583"/>
        <v>24_Dec</v>
      </c>
      <c r="F6113" s="12" t="str">
        <f t="shared" si="584"/>
        <v>Dec-24</v>
      </c>
      <c r="G6113" s="12"/>
    </row>
    <row r="6114" spans="1:7">
      <c r="A6114" s="2">
        <f t="shared" si="586"/>
        <v>45651</v>
      </c>
      <c r="B6114" t="str">
        <f t="shared" si="585"/>
        <v>2024_12</v>
      </c>
      <c r="C6114" t="str">
        <f t="shared" si="581"/>
        <v>Dec</v>
      </c>
      <c r="D6114" t="str">
        <f t="shared" si="582"/>
        <v>2024_Dec</v>
      </c>
      <c r="E6114" s="12" t="str">
        <f t="shared" si="583"/>
        <v>25_Dec</v>
      </c>
      <c r="F6114" s="12" t="str">
        <f t="shared" si="584"/>
        <v>Dec-24</v>
      </c>
      <c r="G6114" s="12"/>
    </row>
    <row r="6115" spans="1:7">
      <c r="A6115" s="2">
        <f t="shared" si="586"/>
        <v>45652</v>
      </c>
      <c r="B6115" t="str">
        <f t="shared" si="585"/>
        <v>2024_12</v>
      </c>
      <c r="C6115" t="str">
        <f t="shared" si="581"/>
        <v>Dec</v>
      </c>
      <c r="D6115" t="str">
        <f t="shared" si="582"/>
        <v>2024_Dec</v>
      </c>
      <c r="E6115" s="12" t="str">
        <f t="shared" si="583"/>
        <v>26_Dec</v>
      </c>
      <c r="F6115" s="12" t="str">
        <f t="shared" si="584"/>
        <v>Dec-24</v>
      </c>
      <c r="G6115" s="12"/>
    </row>
    <row r="6116" spans="1:7">
      <c r="A6116" s="2">
        <f t="shared" si="586"/>
        <v>45653</v>
      </c>
      <c r="B6116" t="str">
        <f t="shared" si="585"/>
        <v>2024_12</v>
      </c>
      <c r="C6116" t="str">
        <f t="shared" si="581"/>
        <v>Dec</v>
      </c>
      <c r="D6116" t="str">
        <f t="shared" si="582"/>
        <v>2024_Dec</v>
      </c>
      <c r="E6116" s="12" t="str">
        <f t="shared" si="583"/>
        <v>27_Dec</v>
      </c>
      <c r="F6116" s="12" t="str">
        <f t="shared" si="584"/>
        <v>Dec-24</v>
      </c>
      <c r="G6116" s="12"/>
    </row>
    <row r="6117" spans="1:7">
      <c r="A6117" s="2">
        <f t="shared" si="586"/>
        <v>45654</v>
      </c>
      <c r="B6117" t="str">
        <f t="shared" si="585"/>
        <v>2024_12</v>
      </c>
      <c r="C6117" t="str">
        <f t="shared" si="581"/>
        <v>Dec</v>
      </c>
      <c r="D6117" t="str">
        <f t="shared" si="582"/>
        <v>2024_Dec</v>
      </c>
      <c r="E6117" s="12" t="str">
        <f t="shared" si="583"/>
        <v>28_Dec</v>
      </c>
      <c r="F6117" s="12" t="str">
        <f t="shared" si="584"/>
        <v>Dec-24</v>
      </c>
      <c r="G6117" s="12"/>
    </row>
    <row r="6118" spans="1:7">
      <c r="A6118" s="2">
        <f t="shared" si="586"/>
        <v>45655</v>
      </c>
      <c r="B6118" t="str">
        <f t="shared" si="585"/>
        <v>2024_12</v>
      </c>
      <c r="C6118" t="str">
        <f t="shared" si="581"/>
        <v>Dec</v>
      </c>
      <c r="D6118" t="str">
        <f t="shared" si="582"/>
        <v>2024_Dec</v>
      </c>
      <c r="E6118" s="12" t="str">
        <f t="shared" si="583"/>
        <v>29_Dec</v>
      </c>
      <c r="F6118" s="12" t="str">
        <f t="shared" si="584"/>
        <v>Dec-24</v>
      </c>
      <c r="G6118" s="12"/>
    </row>
    <row r="6119" spans="1:7">
      <c r="A6119" s="2">
        <f t="shared" si="586"/>
        <v>45656</v>
      </c>
      <c r="B6119" t="str">
        <f t="shared" si="585"/>
        <v>2024_12</v>
      </c>
      <c r="C6119" t="str">
        <f t="shared" si="581"/>
        <v>Dec</v>
      </c>
      <c r="D6119" t="str">
        <f t="shared" si="582"/>
        <v>2024_Dec</v>
      </c>
      <c r="E6119" s="12" t="str">
        <f t="shared" si="583"/>
        <v>30_Dec</v>
      </c>
      <c r="F6119" s="12" t="str">
        <f t="shared" si="584"/>
        <v>Dec-24</v>
      </c>
      <c r="G6119" s="12"/>
    </row>
    <row r="6120" spans="1:7">
      <c r="A6120" s="2">
        <f t="shared" si="586"/>
        <v>45657</v>
      </c>
      <c r="B6120" t="str">
        <f t="shared" si="585"/>
        <v>2024_12</v>
      </c>
      <c r="C6120" t="str">
        <f t="shared" si="581"/>
        <v>Dec</v>
      </c>
      <c r="D6120" t="str">
        <f t="shared" si="582"/>
        <v>2024_Dec</v>
      </c>
      <c r="E6120" s="12" t="str">
        <f t="shared" si="583"/>
        <v>31_Dec</v>
      </c>
      <c r="F6120" s="12" t="str">
        <f t="shared" si="584"/>
        <v>Dec-24</v>
      </c>
      <c r="G6120" s="12"/>
    </row>
    <row r="6121" spans="1:7">
      <c r="A6121" s="2">
        <f t="shared" si="586"/>
        <v>45658</v>
      </c>
      <c r="B6121" t="str">
        <f t="shared" si="585"/>
        <v>2025_01</v>
      </c>
      <c r="C6121" t="str">
        <f t="shared" si="581"/>
        <v>Jan</v>
      </c>
      <c r="D6121" t="str">
        <f t="shared" si="582"/>
        <v>2025_Jan</v>
      </c>
      <c r="E6121" s="12" t="str">
        <f t="shared" si="583"/>
        <v>01_Jan</v>
      </c>
      <c r="F6121" s="12" t="str">
        <f t="shared" si="584"/>
        <v>Jan-25</v>
      </c>
      <c r="G6121" s="12"/>
    </row>
    <row r="6122" spans="1:7">
      <c r="A6122" s="2">
        <f t="shared" si="586"/>
        <v>45659</v>
      </c>
      <c r="B6122" t="str">
        <f t="shared" si="585"/>
        <v>2025_01</v>
      </c>
      <c r="C6122" t="str">
        <f t="shared" si="581"/>
        <v>Jan</v>
      </c>
      <c r="D6122" t="str">
        <f t="shared" si="582"/>
        <v>2025_Jan</v>
      </c>
      <c r="E6122" s="12" t="str">
        <f t="shared" si="583"/>
        <v>02_Jan</v>
      </c>
      <c r="F6122" s="12" t="str">
        <f t="shared" si="584"/>
        <v>Jan-25</v>
      </c>
      <c r="G6122" s="12"/>
    </row>
    <row r="6123" spans="1:7">
      <c r="A6123" s="2">
        <f t="shared" si="586"/>
        <v>45660</v>
      </c>
      <c r="B6123" t="str">
        <f t="shared" si="585"/>
        <v>2025_01</v>
      </c>
      <c r="C6123" t="str">
        <f t="shared" si="581"/>
        <v>Jan</v>
      </c>
      <c r="D6123" t="str">
        <f t="shared" si="582"/>
        <v>2025_Jan</v>
      </c>
      <c r="E6123" s="12" t="str">
        <f t="shared" si="583"/>
        <v>03_Jan</v>
      </c>
      <c r="F6123" s="12" t="str">
        <f t="shared" si="584"/>
        <v>Jan-25</v>
      </c>
      <c r="G6123" s="12"/>
    </row>
    <row r="6124" spans="1:7">
      <c r="A6124" s="2">
        <f t="shared" si="586"/>
        <v>45661</v>
      </c>
      <c r="B6124" t="str">
        <f t="shared" si="585"/>
        <v>2025_01</v>
      </c>
      <c r="C6124" t="str">
        <f t="shared" si="581"/>
        <v>Jan</v>
      </c>
      <c r="D6124" t="str">
        <f t="shared" si="582"/>
        <v>2025_Jan</v>
      </c>
      <c r="E6124" s="12" t="str">
        <f t="shared" si="583"/>
        <v>04_Jan</v>
      </c>
      <c r="F6124" s="12" t="str">
        <f t="shared" si="584"/>
        <v>Jan-25</v>
      </c>
      <c r="G6124" s="12"/>
    </row>
    <row r="6125" spans="1:7">
      <c r="A6125" s="2">
        <f t="shared" si="586"/>
        <v>45662</v>
      </c>
      <c r="B6125" t="str">
        <f t="shared" si="585"/>
        <v>2025_01</v>
      </c>
      <c r="C6125" t="str">
        <f t="shared" si="581"/>
        <v>Jan</v>
      </c>
      <c r="D6125" t="str">
        <f t="shared" si="582"/>
        <v>2025_Jan</v>
      </c>
      <c r="E6125" s="12" t="str">
        <f t="shared" si="583"/>
        <v>05_Jan</v>
      </c>
      <c r="F6125" s="12" t="str">
        <f t="shared" si="584"/>
        <v>Jan-25</v>
      </c>
      <c r="G6125" s="12"/>
    </row>
    <row r="6126" spans="1:7">
      <c r="A6126" s="2">
        <f t="shared" si="586"/>
        <v>45663</v>
      </c>
      <c r="B6126" t="str">
        <f t="shared" si="585"/>
        <v>2025_01</v>
      </c>
      <c r="C6126" t="str">
        <f t="shared" si="581"/>
        <v>Jan</v>
      </c>
      <c r="D6126" t="str">
        <f t="shared" si="582"/>
        <v>2025_Jan</v>
      </c>
      <c r="E6126" s="12" t="str">
        <f t="shared" si="583"/>
        <v>06_Jan</v>
      </c>
      <c r="F6126" s="12" t="str">
        <f t="shared" si="584"/>
        <v>Jan-25</v>
      </c>
      <c r="G6126" s="12"/>
    </row>
    <row r="6127" spans="1:7">
      <c r="A6127" s="2">
        <f t="shared" si="586"/>
        <v>45664</v>
      </c>
      <c r="B6127" t="str">
        <f t="shared" si="585"/>
        <v>2025_01</v>
      </c>
      <c r="C6127" t="str">
        <f t="shared" si="581"/>
        <v>Jan</v>
      </c>
      <c r="D6127" t="str">
        <f t="shared" si="582"/>
        <v>2025_Jan</v>
      </c>
      <c r="E6127" s="12" t="str">
        <f t="shared" si="583"/>
        <v>07_Jan</v>
      </c>
      <c r="F6127" s="12" t="str">
        <f t="shared" si="584"/>
        <v>Jan-25</v>
      </c>
      <c r="G6127" s="12"/>
    </row>
    <row r="6128" spans="1:7">
      <c r="A6128" s="2">
        <f t="shared" si="586"/>
        <v>45665</v>
      </c>
      <c r="B6128" t="str">
        <f t="shared" si="585"/>
        <v>2025_01</v>
      </c>
      <c r="C6128" t="str">
        <f t="shared" si="581"/>
        <v>Jan</v>
      </c>
      <c r="D6128" t="str">
        <f t="shared" si="582"/>
        <v>2025_Jan</v>
      </c>
      <c r="E6128" s="12" t="str">
        <f t="shared" si="583"/>
        <v>08_Jan</v>
      </c>
      <c r="F6128" s="12" t="str">
        <f t="shared" si="584"/>
        <v>Jan-25</v>
      </c>
      <c r="G6128" s="12"/>
    </row>
    <row r="6129" spans="1:7">
      <c r="A6129" s="2">
        <f t="shared" si="586"/>
        <v>45666</v>
      </c>
      <c r="B6129" t="str">
        <f t="shared" si="585"/>
        <v>2025_01</v>
      </c>
      <c r="C6129" t="str">
        <f t="shared" si="581"/>
        <v>Jan</v>
      </c>
      <c r="D6129" t="str">
        <f t="shared" si="582"/>
        <v>2025_Jan</v>
      </c>
      <c r="E6129" s="12" t="str">
        <f t="shared" si="583"/>
        <v>09_Jan</v>
      </c>
      <c r="F6129" s="12" t="str">
        <f t="shared" si="584"/>
        <v>Jan-25</v>
      </c>
      <c r="G6129" s="12"/>
    </row>
    <row r="6130" spans="1:7">
      <c r="A6130" s="2">
        <f t="shared" si="586"/>
        <v>45667</v>
      </c>
      <c r="B6130" t="str">
        <f t="shared" si="585"/>
        <v>2025_01</v>
      </c>
      <c r="C6130" t="str">
        <f t="shared" si="581"/>
        <v>Jan</v>
      </c>
      <c r="D6130" t="str">
        <f t="shared" si="582"/>
        <v>2025_Jan</v>
      </c>
      <c r="E6130" s="12" t="str">
        <f t="shared" si="583"/>
        <v>10_Jan</v>
      </c>
      <c r="F6130" s="12" t="str">
        <f t="shared" si="584"/>
        <v>Jan-25</v>
      </c>
      <c r="G6130" s="12"/>
    </row>
    <row r="6131" spans="1:7">
      <c r="A6131" s="2">
        <f t="shared" si="586"/>
        <v>45668</v>
      </c>
      <c r="B6131" t="str">
        <f t="shared" si="585"/>
        <v>2025_01</v>
      </c>
      <c r="C6131" t="str">
        <f t="shared" si="581"/>
        <v>Jan</v>
      </c>
      <c r="D6131" t="str">
        <f t="shared" si="582"/>
        <v>2025_Jan</v>
      </c>
      <c r="E6131" s="12" t="str">
        <f t="shared" si="583"/>
        <v>11_Jan</v>
      </c>
      <c r="F6131" s="12" t="str">
        <f t="shared" si="584"/>
        <v>Jan-25</v>
      </c>
      <c r="G6131" s="12"/>
    </row>
    <row r="6132" spans="1:7">
      <c r="A6132" s="2">
        <f t="shared" si="586"/>
        <v>45669</v>
      </c>
      <c r="B6132" t="str">
        <f t="shared" si="585"/>
        <v>2025_01</v>
      </c>
      <c r="C6132" t="str">
        <f t="shared" si="581"/>
        <v>Jan</v>
      </c>
      <c r="D6132" t="str">
        <f t="shared" si="582"/>
        <v>2025_Jan</v>
      </c>
      <c r="E6132" s="12" t="str">
        <f t="shared" si="583"/>
        <v>12_Jan</v>
      </c>
      <c r="F6132" s="12" t="str">
        <f t="shared" si="584"/>
        <v>Jan-25</v>
      </c>
      <c r="G6132" s="12"/>
    </row>
    <row r="6133" spans="1:7">
      <c r="A6133" s="2">
        <f t="shared" si="586"/>
        <v>45670</v>
      </c>
      <c r="B6133" t="str">
        <f t="shared" si="585"/>
        <v>2025_01</v>
      </c>
      <c r="C6133" t="str">
        <f t="shared" si="581"/>
        <v>Jan</v>
      </c>
      <c r="D6133" t="str">
        <f t="shared" si="582"/>
        <v>2025_Jan</v>
      </c>
      <c r="E6133" s="12" t="str">
        <f t="shared" si="583"/>
        <v>13_Jan</v>
      </c>
      <c r="F6133" s="12" t="str">
        <f t="shared" si="584"/>
        <v>Jan-25</v>
      </c>
      <c r="G6133" s="12"/>
    </row>
    <row r="6134" spans="1:7">
      <c r="A6134" s="2">
        <f t="shared" si="586"/>
        <v>45671</v>
      </c>
      <c r="B6134" t="str">
        <f t="shared" si="585"/>
        <v>2025_01</v>
      </c>
      <c r="C6134" t="str">
        <f t="shared" si="581"/>
        <v>Jan</v>
      </c>
      <c r="D6134" t="str">
        <f t="shared" si="582"/>
        <v>2025_Jan</v>
      </c>
      <c r="E6134" s="12" t="str">
        <f t="shared" si="583"/>
        <v>14_Jan</v>
      </c>
      <c r="F6134" s="12" t="str">
        <f t="shared" si="584"/>
        <v>Jan-25</v>
      </c>
      <c r="G6134" s="12"/>
    </row>
    <row r="6135" spans="1:7">
      <c r="A6135" s="2">
        <f t="shared" si="586"/>
        <v>45672</v>
      </c>
      <c r="B6135" t="str">
        <f t="shared" si="585"/>
        <v>2025_01</v>
      </c>
      <c r="C6135" t="str">
        <f t="shared" si="581"/>
        <v>Jan</v>
      </c>
      <c r="D6135" t="str">
        <f t="shared" si="582"/>
        <v>2025_Jan</v>
      </c>
      <c r="E6135" s="12" t="str">
        <f t="shared" si="583"/>
        <v>15_Jan</v>
      </c>
      <c r="F6135" s="12" t="str">
        <f t="shared" si="584"/>
        <v>Jan-25</v>
      </c>
      <c r="G6135" s="12"/>
    </row>
    <row r="6136" spans="1:7">
      <c r="A6136" s="2">
        <f t="shared" si="586"/>
        <v>45673</v>
      </c>
      <c r="B6136" t="str">
        <f t="shared" si="585"/>
        <v>2025_01</v>
      </c>
      <c r="C6136" t="str">
        <f t="shared" si="581"/>
        <v>Jan</v>
      </c>
      <c r="D6136" t="str">
        <f t="shared" si="582"/>
        <v>2025_Jan</v>
      </c>
      <c r="E6136" s="12" t="str">
        <f t="shared" si="583"/>
        <v>16_Jan</v>
      </c>
      <c r="F6136" s="12" t="str">
        <f t="shared" si="584"/>
        <v>Jan-25</v>
      </c>
      <c r="G6136" s="12"/>
    </row>
    <row r="6137" spans="1:7">
      <c r="A6137" s="2">
        <f t="shared" si="586"/>
        <v>45674</v>
      </c>
      <c r="B6137" t="str">
        <f t="shared" si="585"/>
        <v>2025_01</v>
      </c>
      <c r="C6137" t="str">
        <f t="shared" si="581"/>
        <v>Jan</v>
      </c>
      <c r="D6137" t="str">
        <f t="shared" si="582"/>
        <v>2025_Jan</v>
      </c>
      <c r="E6137" s="12" t="str">
        <f t="shared" si="583"/>
        <v>17_Jan</v>
      </c>
      <c r="F6137" s="12" t="str">
        <f t="shared" si="584"/>
        <v>Jan-25</v>
      </c>
      <c r="G6137" s="12"/>
    </row>
    <row r="6138" spans="1:7">
      <c r="A6138" s="2">
        <f t="shared" si="586"/>
        <v>45675</v>
      </c>
      <c r="B6138" t="str">
        <f t="shared" si="585"/>
        <v>2025_01</v>
      </c>
      <c r="C6138" t="str">
        <f t="shared" si="581"/>
        <v>Jan</v>
      </c>
      <c r="D6138" t="str">
        <f t="shared" si="582"/>
        <v>2025_Jan</v>
      </c>
      <c r="E6138" s="12" t="str">
        <f t="shared" si="583"/>
        <v>18_Jan</v>
      </c>
      <c r="F6138" s="12" t="str">
        <f t="shared" si="584"/>
        <v>Jan-25</v>
      </c>
      <c r="G6138" s="12"/>
    </row>
    <row r="6139" spans="1:7">
      <c r="A6139" s="2">
        <f t="shared" si="586"/>
        <v>45676</v>
      </c>
      <c r="B6139" t="str">
        <f t="shared" si="585"/>
        <v>2025_01</v>
      </c>
      <c r="C6139" t="str">
        <f t="shared" si="581"/>
        <v>Jan</v>
      </c>
      <c r="D6139" t="str">
        <f t="shared" si="582"/>
        <v>2025_Jan</v>
      </c>
      <c r="E6139" s="12" t="str">
        <f t="shared" si="583"/>
        <v>19_Jan</v>
      </c>
      <c r="F6139" s="12" t="str">
        <f t="shared" si="584"/>
        <v>Jan-25</v>
      </c>
      <c r="G6139" s="12"/>
    </row>
    <row r="6140" spans="1:7">
      <c r="A6140" s="2">
        <f t="shared" si="586"/>
        <v>45677</v>
      </c>
      <c r="B6140" t="str">
        <f t="shared" si="585"/>
        <v>2025_01</v>
      </c>
      <c r="C6140" t="str">
        <f t="shared" si="581"/>
        <v>Jan</v>
      </c>
      <c r="D6140" t="str">
        <f t="shared" si="582"/>
        <v>2025_Jan</v>
      </c>
      <c r="E6140" s="12" t="str">
        <f t="shared" si="583"/>
        <v>20_Jan</v>
      </c>
      <c r="F6140" s="12" t="str">
        <f t="shared" si="584"/>
        <v>Jan-25</v>
      </c>
      <c r="G6140" s="12"/>
    </row>
    <row r="6141" spans="1:7">
      <c r="A6141" s="2">
        <f t="shared" si="586"/>
        <v>45678</v>
      </c>
      <c r="B6141" t="str">
        <f t="shared" si="585"/>
        <v>2025_01</v>
      </c>
      <c r="C6141" t="str">
        <f t="shared" si="581"/>
        <v>Jan</v>
      </c>
      <c r="D6141" t="str">
        <f t="shared" si="582"/>
        <v>2025_Jan</v>
      </c>
      <c r="E6141" s="12" t="str">
        <f t="shared" si="583"/>
        <v>21_Jan</v>
      </c>
      <c r="F6141" s="12" t="str">
        <f t="shared" si="584"/>
        <v>Jan-25</v>
      </c>
      <c r="G6141" s="12"/>
    </row>
    <row r="6142" spans="1:7">
      <c r="A6142" s="2">
        <f t="shared" si="586"/>
        <v>45679</v>
      </c>
      <c r="B6142" t="str">
        <f t="shared" si="585"/>
        <v>2025_01</v>
      </c>
      <c r="C6142" t="str">
        <f t="shared" si="581"/>
        <v>Jan</v>
      </c>
      <c r="D6142" t="str">
        <f t="shared" si="582"/>
        <v>2025_Jan</v>
      </c>
      <c r="E6142" s="12" t="str">
        <f t="shared" si="583"/>
        <v>22_Jan</v>
      </c>
      <c r="F6142" s="12" t="str">
        <f t="shared" si="584"/>
        <v>Jan-25</v>
      </c>
      <c r="G6142" s="12"/>
    </row>
    <row r="6143" spans="1:7">
      <c r="A6143" s="2">
        <f t="shared" si="586"/>
        <v>45680</v>
      </c>
      <c r="B6143" t="str">
        <f t="shared" si="585"/>
        <v>2025_01</v>
      </c>
      <c r="C6143" t="str">
        <f t="shared" si="581"/>
        <v>Jan</v>
      </c>
      <c r="D6143" t="str">
        <f t="shared" si="582"/>
        <v>2025_Jan</v>
      </c>
      <c r="E6143" s="12" t="str">
        <f t="shared" si="583"/>
        <v>23_Jan</v>
      </c>
      <c r="F6143" s="12" t="str">
        <f t="shared" si="584"/>
        <v>Jan-25</v>
      </c>
      <c r="G6143" s="12"/>
    </row>
    <row r="6144" spans="1:7">
      <c r="A6144" s="2">
        <f t="shared" si="586"/>
        <v>45681</v>
      </c>
      <c r="B6144" t="str">
        <f t="shared" si="585"/>
        <v>2025_01</v>
      </c>
      <c r="C6144" t="str">
        <f t="shared" si="581"/>
        <v>Jan</v>
      </c>
      <c r="D6144" t="str">
        <f t="shared" si="582"/>
        <v>2025_Jan</v>
      </c>
      <c r="E6144" s="12" t="str">
        <f t="shared" si="583"/>
        <v>24_Jan</v>
      </c>
      <c r="F6144" s="12" t="str">
        <f t="shared" si="584"/>
        <v>Jan-25</v>
      </c>
      <c r="G6144" s="12"/>
    </row>
    <row r="6145" spans="1:7">
      <c r="A6145" s="2">
        <f t="shared" si="586"/>
        <v>45682</v>
      </c>
      <c r="B6145" t="str">
        <f t="shared" si="585"/>
        <v>2025_01</v>
      </c>
      <c r="C6145" t="str">
        <f t="shared" si="581"/>
        <v>Jan</v>
      </c>
      <c r="D6145" t="str">
        <f t="shared" si="582"/>
        <v>2025_Jan</v>
      </c>
      <c r="E6145" s="12" t="str">
        <f t="shared" si="583"/>
        <v>25_Jan</v>
      </c>
      <c r="F6145" s="12" t="str">
        <f t="shared" si="584"/>
        <v>Jan-25</v>
      </c>
      <c r="G6145" s="12"/>
    </row>
    <row r="6146" spans="1:7">
      <c r="A6146" s="2">
        <f t="shared" si="586"/>
        <v>45683</v>
      </c>
      <c r="B6146" t="str">
        <f t="shared" si="585"/>
        <v>2025_01</v>
      </c>
      <c r="C6146" t="str">
        <f t="shared" ref="C6146:C6209" si="587">VLOOKUP(TEXT(MONTH(A6146),"00"),$H$2:$I$13,2,FALSE)</f>
        <v>Jan</v>
      </c>
      <c r="D6146" t="str">
        <f t="shared" si="582"/>
        <v>2025_Jan</v>
      </c>
      <c r="E6146" s="12" t="str">
        <f t="shared" si="583"/>
        <v>26_Jan</v>
      </c>
      <c r="F6146" s="12" t="str">
        <f t="shared" si="584"/>
        <v>Jan-25</v>
      </c>
      <c r="G6146" s="12"/>
    </row>
    <row r="6147" spans="1:7">
      <c r="A6147" s="2">
        <f t="shared" si="586"/>
        <v>45684</v>
      </c>
      <c r="B6147" t="str">
        <f t="shared" si="585"/>
        <v>2025_01</v>
      </c>
      <c r="C6147" t="str">
        <f t="shared" si="587"/>
        <v>Jan</v>
      </c>
      <c r="D6147" t="str">
        <f t="shared" ref="D6147:D6210" si="588">TEXT(YEAR(A6147),"0000")&amp;"_"&amp;C6147</f>
        <v>2025_Jan</v>
      </c>
      <c r="E6147" s="12" t="str">
        <f t="shared" ref="E6147:E6210" si="589">VLOOKUP(DAY(A6147),$G$2:$H$32,2,FALSE)&amp;"_"&amp;C6147</f>
        <v>27_Jan</v>
      </c>
      <c r="F6147" s="12" t="str">
        <f t="shared" si="584"/>
        <v>Jan-25</v>
      </c>
      <c r="G6147" s="12"/>
    </row>
    <row r="6148" spans="1:7">
      <c r="A6148" s="2">
        <f t="shared" si="586"/>
        <v>45685</v>
      </c>
      <c r="B6148" t="str">
        <f t="shared" si="585"/>
        <v>2025_01</v>
      </c>
      <c r="C6148" t="str">
        <f t="shared" si="587"/>
        <v>Jan</v>
      </c>
      <c r="D6148" t="str">
        <f t="shared" si="588"/>
        <v>2025_Jan</v>
      </c>
      <c r="E6148" s="12" t="str">
        <f t="shared" si="589"/>
        <v>28_Jan</v>
      </c>
      <c r="F6148" s="12" t="str">
        <f t="shared" ref="F6148:F6211" si="590">C6148&amp;"-"&amp;RIGHT(YEAR(A6148),2)</f>
        <v>Jan-25</v>
      </c>
      <c r="G6148" s="12"/>
    </row>
    <row r="6149" spans="1:7">
      <c r="A6149" s="2">
        <f t="shared" si="586"/>
        <v>45686</v>
      </c>
      <c r="B6149" t="str">
        <f t="shared" si="585"/>
        <v>2025_01</v>
      </c>
      <c r="C6149" t="str">
        <f t="shared" si="587"/>
        <v>Jan</v>
      </c>
      <c r="D6149" t="str">
        <f t="shared" si="588"/>
        <v>2025_Jan</v>
      </c>
      <c r="E6149" s="12" t="str">
        <f t="shared" si="589"/>
        <v>29_Jan</v>
      </c>
      <c r="F6149" s="12" t="str">
        <f t="shared" si="590"/>
        <v>Jan-25</v>
      </c>
      <c r="G6149" s="12"/>
    </row>
    <row r="6150" spans="1:7">
      <c r="A6150" s="2">
        <f t="shared" si="586"/>
        <v>45687</v>
      </c>
      <c r="B6150" t="str">
        <f t="shared" si="585"/>
        <v>2025_01</v>
      </c>
      <c r="C6150" t="str">
        <f t="shared" si="587"/>
        <v>Jan</v>
      </c>
      <c r="D6150" t="str">
        <f t="shared" si="588"/>
        <v>2025_Jan</v>
      </c>
      <c r="E6150" s="12" t="str">
        <f t="shared" si="589"/>
        <v>30_Jan</v>
      </c>
      <c r="F6150" s="12" t="str">
        <f t="shared" si="590"/>
        <v>Jan-25</v>
      </c>
      <c r="G6150" s="12"/>
    </row>
    <row r="6151" spans="1:7">
      <c r="A6151" s="2">
        <f t="shared" si="586"/>
        <v>45688</v>
      </c>
      <c r="B6151" t="str">
        <f t="shared" si="585"/>
        <v>2025_01</v>
      </c>
      <c r="C6151" t="str">
        <f t="shared" si="587"/>
        <v>Jan</v>
      </c>
      <c r="D6151" t="str">
        <f t="shared" si="588"/>
        <v>2025_Jan</v>
      </c>
      <c r="E6151" s="12" t="str">
        <f t="shared" si="589"/>
        <v>31_Jan</v>
      </c>
      <c r="F6151" s="12" t="str">
        <f t="shared" si="590"/>
        <v>Jan-25</v>
      </c>
      <c r="G6151" s="12"/>
    </row>
    <row r="6152" spans="1:7">
      <c r="A6152" s="2">
        <f t="shared" si="586"/>
        <v>45689</v>
      </c>
      <c r="B6152" t="str">
        <f t="shared" si="585"/>
        <v>2025_02</v>
      </c>
      <c r="C6152" t="str">
        <f t="shared" si="587"/>
        <v>Feb</v>
      </c>
      <c r="D6152" t="str">
        <f t="shared" si="588"/>
        <v>2025_Feb</v>
      </c>
      <c r="E6152" s="12" t="str">
        <f t="shared" si="589"/>
        <v>01_Feb</v>
      </c>
      <c r="F6152" s="12" t="str">
        <f t="shared" si="590"/>
        <v>Feb-25</v>
      </c>
      <c r="G6152" s="12"/>
    </row>
    <row r="6153" spans="1:7">
      <c r="A6153" s="2">
        <f t="shared" si="586"/>
        <v>45690</v>
      </c>
      <c r="B6153" t="str">
        <f t="shared" si="585"/>
        <v>2025_02</v>
      </c>
      <c r="C6153" t="str">
        <f t="shared" si="587"/>
        <v>Feb</v>
      </c>
      <c r="D6153" t="str">
        <f t="shared" si="588"/>
        <v>2025_Feb</v>
      </c>
      <c r="E6153" s="12" t="str">
        <f t="shared" si="589"/>
        <v>02_Feb</v>
      </c>
      <c r="F6153" s="12" t="str">
        <f t="shared" si="590"/>
        <v>Feb-25</v>
      </c>
      <c r="G6153" s="12"/>
    </row>
    <row r="6154" spans="1:7">
      <c r="A6154" s="2">
        <f t="shared" si="586"/>
        <v>45691</v>
      </c>
      <c r="B6154" t="str">
        <f t="shared" si="585"/>
        <v>2025_02</v>
      </c>
      <c r="C6154" t="str">
        <f t="shared" si="587"/>
        <v>Feb</v>
      </c>
      <c r="D6154" t="str">
        <f t="shared" si="588"/>
        <v>2025_Feb</v>
      </c>
      <c r="E6154" s="12" t="str">
        <f t="shared" si="589"/>
        <v>03_Feb</v>
      </c>
      <c r="F6154" s="12" t="str">
        <f t="shared" si="590"/>
        <v>Feb-25</v>
      </c>
      <c r="G6154" s="12"/>
    </row>
    <row r="6155" spans="1:7">
      <c r="A6155" s="2">
        <f t="shared" si="586"/>
        <v>45692</v>
      </c>
      <c r="B6155" t="str">
        <f t="shared" ref="B6155:B6218" si="591">TEXT(YEAR(A6155),"0000")&amp;"_"&amp;TEXT(MONTH(A6155),"00")</f>
        <v>2025_02</v>
      </c>
      <c r="C6155" t="str">
        <f t="shared" si="587"/>
        <v>Feb</v>
      </c>
      <c r="D6155" t="str">
        <f t="shared" si="588"/>
        <v>2025_Feb</v>
      </c>
      <c r="E6155" s="12" t="str">
        <f t="shared" si="589"/>
        <v>04_Feb</v>
      </c>
      <c r="F6155" s="12" t="str">
        <f t="shared" si="590"/>
        <v>Feb-25</v>
      </c>
      <c r="G6155" s="12"/>
    </row>
    <row r="6156" spans="1:7">
      <c r="A6156" s="2">
        <f t="shared" ref="A6156:A6219" si="592">A6155+1</f>
        <v>45693</v>
      </c>
      <c r="B6156" t="str">
        <f t="shared" si="591"/>
        <v>2025_02</v>
      </c>
      <c r="C6156" t="str">
        <f t="shared" si="587"/>
        <v>Feb</v>
      </c>
      <c r="D6156" t="str">
        <f t="shared" si="588"/>
        <v>2025_Feb</v>
      </c>
      <c r="E6156" s="12" t="str">
        <f t="shared" si="589"/>
        <v>05_Feb</v>
      </c>
      <c r="F6156" s="12" t="str">
        <f t="shared" si="590"/>
        <v>Feb-25</v>
      </c>
      <c r="G6156" s="12"/>
    </row>
    <row r="6157" spans="1:7">
      <c r="A6157" s="2">
        <f t="shared" si="592"/>
        <v>45694</v>
      </c>
      <c r="B6157" t="str">
        <f t="shared" si="591"/>
        <v>2025_02</v>
      </c>
      <c r="C6157" t="str">
        <f t="shared" si="587"/>
        <v>Feb</v>
      </c>
      <c r="D6157" t="str">
        <f t="shared" si="588"/>
        <v>2025_Feb</v>
      </c>
      <c r="E6157" s="12" t="str">
        <f t="shared" si="589"/>
        <v>06_Feb</v>
      </c>
      <c r="F6157" s="12" t="str">
        <f t="shared" si="590"/>
        <v>Feb-25</v>
      </c>
      <c r="G6157" s="12"/>
    </row>
    <row r="6158" spans="1:7">
      <c r="A6158" s="2">
        <f t="shared" si="592"/>
        <v>45695</v>
      </c>
      <c r="B6158" t="str">
        <f t="shared" si="591"/>
        <v>2025_02</v>
      </c>
      <c r="C6158" t="str">
        <f t="shared" si="587"/>
        <v>Feb</v>
      </c>
      <c r="D6158" t="str">
        <f t="shared" si="588"/>
        <v>2025_Feb</v>
      </c>
      <c r="E6158" s="12" t="str">
        <f t="shared" si="589"/>
        <v>07_Feb</v>
      </c>
      <c r="F6158" s="12" t="str">
        <f t="shared" si="590"/>
        <v>Feb-25</v>
      </c>
      <c r="G6158" s="12"/>
    </row>
    <row r="6159" spans="1:7">
      <c r="A6159" s="2">
        <f t="shared" si="592"/>
        <v>45696</v>
      </c>
      <c r="B6159" t="str">
        <f t="shared" si="591"/>
        <v>2025_02</v>
      </c>
      <c r="C6159" t="str">
        <f t="shared" si="587"/>
        <v>Feb</v>
      </c>
      <c r="D6159" t="str">
        <f t="shared" si="588"/>
        <v>2025_Feb</v>
      </c>
      <c r="E6159" s="12" t="str">
        <f t="shared" si="589"/>
        <v>08_Feb</v>
      </c>
      <c r="F6159" s="12" t="str">
        <f t="shared" si="590"/>
        <v>Feb-25</v>
      </c>
      <c r="G6159" s="12"/>
    </row>
    <row r="6160" spans="1:7">
      <c r="A6160" s="2">
        <f t="shared" si="592"/>
        <v>45697</v>
      </c>
      <c r="B6160" t="str">
        <f t="shared" si="591"/>
        <v>2025_02</v>
      </c>
      <c r="C6160" t="str">
        <f t="shared" si="587"/>
        <v>Feb</v>
      </c>
      <c r="D6160" t="str">
        <f t="shared" si="588"/>
        <v>2025_Feb</v>
      </c>
      <c r="E6160" s="12" t="str">
        <f t="shared" si="589"/>
        <v>09_Feb</v>
      </c>
      <c r="F6160" s="12" t="str">
        <f t="shared" si="590"/>
        <v>Feb-25</v>
      </c>
      <c r="G6160" s="12"/>
    </row>
    <row r="6161" spans="1:7">
      <c r="A6161" s="2">
        <f t="shared" si="592"/>
        <v>45698</v>
      </c>
      <c r="B6161" t="str">
        <f t="shared" si="591"/>
        <v>2025_02</v>
      </c>
      <c r="C6161" t="str">
        <f t="shared" si="587"/>
        <v>Feb</v>
      </c>
      <c r="D6161" t="str">
        <f t="shared" si="588"/>
        <v>2025_Feb</v>
      </c>
      <c r="E6161" s="12" t="str">
        <f t="shared" si="589"/>
        <v>10_Feb</v>
      </c>
      <c r="F6161" s="12" t="str">
        <f t="shared" si="590"/>
        <v>Feb-25</v>
      </c>
      <c r="G6161" s="12"/>
    </row>
    <row r="6162" spans="1:7">
      <c r="A6162" s="2">
        <f t="shared" si="592"/>
        <v>45699</v>
      </c>
      <c r="B6162" t="str">
        <f t="shared" si="591"/>
        <v>2025_02</v>
      </c>
      <c r="C6162" t="str">
        <f t="shared" si="587"/>
        <v>Feb</v>
      </c>
      <c r="D6162" t="str">
        <f t="shared" si="588"/>
        <v>2025_Feb</v>
      </c>
      <c r="E6162" s="12" t="str">
        <f t="shared" si="589"/>
        <v>11_Feb</v>
      </c>
      <c r="F6162" s="12" t="str">
        <f t="shared" si="590"/>
        <v>Feb-25</v>
      </c>
      <c r="G6162" s="12"/>
    </row>
    <row r="6163" spans="1:7">
      <c r="A6163" s="2">
        <f t="shared" si="592"/>
        <v>45700</v>
      </c>
      <c r="B6163" t="str">
        <f t="shared" si="591"/>
        <v>2025_02</v>
      </c>
      <c r="C6163" t="str">
        <f t="shared" si="587"/>
        <v>Feb</v>
      </c>
      <c r="D6163" t="str">
        <f t="shared" si="588"/>
        <v>2025_Feb</v>
      </c>
      <c r="E6163" s="12" t="str">
        <f t="shared" si="589"/>
        <v>12_Feb</v>
      </c>
      <c r="F6163" s="12" t="str">
        <f t="shared" si="590"/>
        <v>Feb-25</v>
      </c>
      <c r="G6163" s="12"/>
    </row>
    <row r="6164" spans="1:7">
      <c r="A6164" s="2">
        <f t="shared" si="592"/>
        <v>45701</v>
      </c>
      <c r="B6164" t="str">
        <f t="shared" si="591"/>
        <v>2025_02</v>
      </c>
      <c r="C6164" t="str">
        <f t="shared" si="587"/>
        <v>Feb</v>
      </c>
      <c r="D6164" t="str">
        <f t="shared" si="588"/>
        <v>2025_Feb</v>
      </c>
      <c r="E6164" s="12" t="str">
        <f t="shared" si="589"/>
        <v>13_Feb</v>
      </c>
      <c r="F6164" s="12" t="str">
        <f t="shared" si="590"/>
        <v>Feb-25</v>
      </c>
      <c r="G6164" s="12"/>
    </row>
    <row r="6165" spans="1:7">
      <c r="A6165" s="2">
        <f t="shared" si="592"/>
        <v>45702</v>
      </c>
      <c r="B6165" t="str">
        <f t="shared" si="591"/>
        <v>2025_02</v>
      </c>
      <c r="C6165" t="str">
        <f t="shared" si="587"/>
        <v>Feb</v>
      </c>
      <c r="D6165" t="str">
        <f t="shared" si="588"/>
        <v>2025_Feb</v>
      </c>
      <c r="E6165" s="12" t="str">
        <f t="shared" si="589"/>
        <v>14_Feb</v>
      </c>
      <c r="F6165" s="12" t="str">
        <f t="shared" si="590"/>
        <v>Feb-25</v>
      </c>
      <c r="G6165" s="12"/>
    </row>
    <row r="6166" spans="1:7">
      <c r="A6166" s="2">
        <f t="shared" si="592"/>
        <v>45703</v>
      </c>
      <c r="B6166" t="str">
        <f t="shared" si="591"/>
        <v>2025_02</v>
      </c>
      <c r="C6166" t="str">
        <f t="shared" si="587"/>
        <v>Feb</v>
      </c>
      <c r="D6166" t="str">
        <f t="shared" si="588"/>
        <v>2025_Feb</v>
      </c>
      <c r="E6166" s="12" t="str">
        <f t="shared" si="589"/>
        <v>15_Feb</v>
      </c>
      <c r="F6166" s="12" t="str">
        <f t="shared" si="590"/>
        <v>Feb-25</v>
      </c>
      <c r="G6166" s="12"/>
    </row>
    <row r="6167" spans="1:7">
      <c r="A6167" s="2">
        <f t="shared" si="592"/>
        <v>45704</v>
      </c>
      <c r="B6167" t="str">
        <f t="shared" si="591"/>
        <v>2025_02</v>
      </c>
      <c r="C6167" t="str">
        <f t="shared" si="587"/>
        <v>Feb</v>
      </c>
      <c r="D6167" t="str">
        <f t="shared" si="588"/>
        <v>2025_Feb</v>
      </c>
      <c r="E6167" s="12" t="str">
        <f t="shared" si="589"/>
        <v>16_Feb</v>
      </c>
      <c r="F6167" s="12" t="str">
        <f t="shared" si="590"/>
        <v>Feb-25</v>
      </c>
      <c r="G6167" s="12"/>
    </row>
    <row r="6168" spans="1:7">
      <c r="A6168" s="2">
        <f t="shared" si="592"/>
        <v>45705</v>
      </c>
      <c r="B6168" t="str">
        <f t="shared" si="591"/>
        <v>2025_02</v>
      </c>
      <c r="C6168" t="str">
        <f t="shared" si="587"/>
        <v>Feb</v>
      </c>
      <c r="D6168" t="str">
        <f t="shared" si="588"/>
        <v>2025_Feb</v>
      </c>
      <c r="E6168" s="12" t="str">
        <f t="shared" si="589"/>
        <v>17_Feb</v>
      </c>
      <c r="F6168" s="12" t="str">
        <f t="shared" si="590"/>
        <v>Feb-25</v>
      </c>
      <c r="G6168" s="12"/>
    </row>
    <row r="6169" spans="1:7">
      <c r="A6169" s="2">
        <f t="shared" si="592"/>
        <v>45706</v>
      </c>
      <c r="B6169" t="str">
        <f t="shared" si="591"/>
        <v>2025_02</v>
      </c>
      <c r="C6169" t="str">
        <f t="shared" si="587"/>
        <v>Feb</v>
      </c>
      <c r="D6169" t="str">
        <f t="shared" si="588"/>
        <v>2025_Feb</v>
      </c>
      <c r="E6169" s="12" t="str">
        <f t="shared" si="589"/>
        <v>18_Feb</v>
      </c>
      <c r="F6169" s="12" t="str">
        <f t="shared" si="590"/>
        <v>Feb-25</v>
      </c>
      <c r="G6169" s="12"/>
    </row>
    <row r="6170" spans="1:7">
      <c r="A6170" s="2">
        <f t="shared" si="592"/>
        <v>45707</v>
      </c>
      <c r="B6170" t="str">
        <f t="shared" si="591"/>
        <v>2025_02</v>
      </c>
      <c r="C6170" t="str">
        <f t="shared" si="587"/>
        <v>Feb</v>
      </c>
      <c r="D6170" t="str">
        <f t="shared" si="588"/>
        <v>2025_Feb</v>
      </c>
      <c r="E6170" s="12" t="str">
        <f t="shared" si="589"/>
        <v>19_Feb</v>
      </c>
      <c r="F6170" s="12" t="str">
        <f t="shared" si="590"/>
        <v>Feb-25</v>
      </c>
      <c r="G6170" s="12"/>
    </row>
    <row r="6171" spans="1:7">
      <c r="A6171" s="2">
        <f t="shared" si="592"/>
        <v>45708</v>
      </c>
      <c r="B6171" t="str">
        <f t="shared" si="591"/>
        <v>2025_02</v>
      </c>
      <c r="C6171" t="str">
        <f t="shared" si="587"/>
        <v>Feb</v>
      </c>
      <c r="D6171" t="str">
        <f t="shared" si="588"/>
        <v>2025_Feb</v>
      </c>
      <c r="E6171" s="12" t="str">
        <f t="shared" si="589"/>
        <v>20_Feb</v>
      </c>
      <c r="F6171" s="12" t="str">
        <f t="shared" si="590"/>
        <v>Feb-25</v>
      </c>
      <c r="G6171" s="12"/>
    </row>
    <row r="6172" spans="1:7">
      <c r="A6172" s="2">
        <f t="shared" si="592"/>
        <v>45709</v>
      </c>
      <c r="B6172" t="str">
        <f t="shared" si="591"/>
        <v>2025_02</v>
      </c>
      <c r="C6172" t="str">
        <f t="shared" si="587"/>
        <v>Feb</v>
      </c>
      <c r="D6172" t="str">
        <f t="shared" si="588"/>
        <v>2025_Feb</v>
      </c>
      <c r="E6172" s="12" t="str">
        <f t="shared" si="589"/>
        <v>21_Feb</v>
      </c>
      <c r="F6172" s="12" t="str">
        <f t="shared" si="590"/>
        <v>Feb-25</v>
      </c>
      <c r="G6172" s="12"/>
    </row>
    <row r="6173" spans="1:7">
      <c r="A6173" s="2">
        <f t="shared" si="592"/>
        <v>45710</v>
      </c>
      <c r="B6173" t="str">
        <f t="shared" si="591"/>
        <v>2025_02</v>
      </c>
      <c r="C6173" t="str">
        <f t="shared" si="587"/>
        <v>Feb</v>
      </c>
      <c r="D6173" t="str">
        <f t="shared" si="588"/>
        <v>2025_Feb</v>
      </c>
      <c r="E6173" s="12" t="str">
        <f t="shared" si="589"/>
        <v>22_Feb</v>
      </c>
      <c r="F6173" s="12" t="str">
        <f t="shared" si="590"/>
        <v>Feb-25</v>
      </c>
      <c r="G6173" s="12"/>
    </row>
    <row r="6174" spans="1:7">
      <c r="A6174" s="2">
        <f t="shared" si="592"/>
        <v>45711</v>
      </c>
      <c r="B6174" t="str">
        <f t="shared" si="591"/>
        <v>2025_02</v>
      </c>
      <c r="C6174" t="str">
        <f t="shared" si="587"/>
        <v>Feb</v>
      </c>
      <c r="D6174" t="str">
        <f t="shared" si="588"/>
        <v>2025_Feb</v>
      </c>
      <c r="E6174" s="12" t="str">
        <f t="shared" si="589"/>
        <v>23_Feb</v>
      </c>
      <c r="F6174" s="12" t="str">
        <f t="shared" si="590"/>
        <v>Feb-25</v>
      </c>
      <c r="G6174" s="12"/>
    </row>
    <row r="6175" spans="1:7">
      <c r="A6175" s="2">
        <f t="shared" si="592"/>
        <v>45712</v>
      </c>
      <c r="B6175" t="str">
        <f t="shared" si="591"/>
        <v>2025_02</v>
      </c>
      <c r="C6175" t="str">
        <f t="shared" si="587"/>
        <v>Feb</v>
      </c>
      <c r="D6175" t="str">
        <f t="shared" si="588"/>
        <v>2025_Feb</v>
      </c>
      <c r="E6175" s="12" t="str">
        <f t="shared" si="589"/>
        <v>24_Feb</v>
      </c>
      <c r="F6175" s="12" t="str">
        <f t="shared" si="590"/>
        <v>Feb-25</v>
      </c>
      <c r="G6175" s="12"/>
    </row>
    <row r="6176" spans="1:7">
      <c r="A6176" s="2">
        <f t="shared" si="592"/>
        <v>45713</v>
      </c>
      <c r="B6176" t="str">
        <f t="shared" si="591"/>
        <v>2025_02</v>
      </c>
      <c r="C6176" t="str">
        <f t="shared" si="587"/>
        <v>Feb</v>
      </c>
      <c r="D6176" t="str">
        <f t="shared" si="588"/>
        <v>2025_Feb</v>
      </c>
      <c r="E6176" s="12" t="str">
        <f t="shared" si="589"/>
        <v>25_Feb</v>
      </c>
      <c r="F6176" s="12" t="str">
        <f t="shared" si="590"/>
        <v>Feb-25</v>
      </c>
      <c r="G6176" s="12"/>
    </row>
    <row r="6177" spans="1:7">
      <c r="A6177" s="2">
        <f t="shared" si="592"/>
        <v>45714</v>
      </c>
      <c r="B6177" t="str">
        <f t="shared" si="591"/>
        <v>2025_02</v>
      </c>
      <c r="C6177" t="str">
        <f t="shared" si="587"/>
        <v>Feb</v>
      </c>
      <c r="D6177" t="str">
        <f t="shared" si="588"/>
        <v>2025_Feb</v>
      </c>
      <c r="E6177" s="12" t="str">
        <f t="shared" si="589"/>
        <v>26_Feb</v>
      </c>
      <c r="F6177" s="12" t="str">
        <f t="shared" si="590"/>
        <v>Feb-25</v>
      </c>
      <c r="G6177" s="12"/>
    </row>
    <row r="6178" spans="1:7">
      <c r="A6178" s="2">
        <f t="shared" si="592"/>
        <v>45715</v>
      </c>
      <c r="B6178" t="str">
        <f t="shared" si="591"/>
        <v>2025_02</v>
      </c>
      <c r="C6178" t="str">
        <f t="shared" si="587"/>
        <v>Feb</v>
      </c>
      <c r="D6178" t="str">
        <f t="shared" si="588"/>
        <v>2025_Feb</v>
      </c>
      <c r="E6178" s="12" t="str">
        <f t="shared" si="589"/>
        <v>27_Feb</v>
      </c>
      <c r="F6178" s="12" t="str">
        <f t="shared" si="590"/>
        <v>Feb-25</v>
      </c>
      <c r="G6178" s="12"/>
    </row>
    <row r="6179" spans="1:7">
      <c r="A6179" s="2">
        <f t="shared" si="592"/>
        <v>45716</v>
      </c>
      <c r="B6179" t="str">
        <f t="shared" si="591"/>
        <v>2025_02</v>
      </c>
      <c r="C6179" t="str">
        <f t="shared" si="587"/>
        <v>Feb</v>
      </c>
      <c r="D6179" t="str">
        <f t="shared" si="588"/>
        <v>2025_Feb</v>
      </c>
      <c r="E6179" s="12" t="str">
        <f t="shared" si="589"/>
        <v>28_Feb</v>
      </c>
      <c r="F6179" s="12" t="str">
        <f t="shared" si="590"/>
        <v>Feb-25</v>
      </c>
      <c r="G6179" s="12"/>
    </row>
    <row r="6180" spans="1:7">
      <c r="A6180" s="2">
        <f t="shared" si="592"/>
        <v>45717</v>
      </c>
      <c r="B6180" t="str">
        <f t="shared" si="591"/>
        <v>2025_03</v>
      </c>
      <c r="C6180" t="str">
        <f t="shared" si="587"/>
        <v>Mar</v>
      </c>
      <c r="D6180" t="str">
        <f t="shared" si="588"/>
        <v>2025_Mar</v>
      </c>
      <c r="E6180" s="12" t="str">
        <f t="shared" si="589"/>
        <v>01_Mar</v>
      </c>
      <c r="F6180" s="12" t="str">
        <f t="shared" si="590"/>
        <v>Mar-25</v>
      </c>
      <c r="G6180" s="12"/>
    </row>
    <row r="6181" spans="1:7">
      <c r="A6181" s="2">
        <f t="shared" si="592"/>
        <v>45718</v>
      </c>
      <c r="B6181" t="str">
        <f t="shared" si="591"/>
        <v>2025_03</v>
      </c>
      <c r="C6181" t="str">
        <f t="shared" si="587"/>
        <v>Mar</v>
      </c>
      <c r="D6181" t="str">
        <f t="shared" si="588"/>
        <v>2025_Mar</v>
      </c>
      <c r="E6181" s="12" t="str">
        <f t="shared" si="589"/>
        <v>02_Mar</v>
      </c>
      <c r="F6181" s="12" t="str">
        <f t="shared" si="590"/>
        <v>Mar-25</v>
      </c>
      <c r="G6181" s="12"/>
    </row>
    <row r="6182" spans="1:7">
      <c r="A6182" s="2">
        <f t="shared" si="592"/>
        <v>45719</v>
      </c>
      <c r="B6182" t="str">
        <f t="shared" si="591"/>
        <v>2025_03</v>
      </c>
      <c r="C6182" t="str">
        <f t="shared" si="587"/>
        <v>Mar</v>
      </c>
      <c r="D6182" t="str">
        <f t="shared" si="588"/>
        <v>2025_Mar</v>
      </c>
      <c r="E6182" s="12" t="str">
        <f t="shared" si="589"/>
        <v>03_Mar</v>
      </c>
      <c r="F6182" s="12" t="str">
        <f t="shared" si="590"/>
        <v>Mar-25</v>
      </c>
      <c r="G6182" s="12"/>
    </row>
    <row r="6183" spans="1:7">
      <c r="A6183" s="2">
        <f t="shared" si="592"/>
        <v>45720</v>
      </c>
      <c r="B6183" t="str">
        <f t="shared" si="591"/>
        <v>2025_03</v>
      </c>
      <c r="C6183" t="str">
        <f t="shared" si="587"/>
        <v>Mar</v>
      </c>
      <c r="D6183" t="str">
        <f t="shared" si="588"/>
        <v>2025_Mar</v>
      </c>
      <c r="E6183" s="12" t="str">
        <f t="shared" si="589"/>
        <v>04_Mar</v>
      </c>
      <c r="F6183" s="12" t="str">
        <f t="shared" si="590"/>
        <v>Mar-25</v>
      </c>
      <c r="G6183" s="12"/>
    </row>
    <row r="6184" spans="1:7">
      <c r="A6184" s="2">
        <f t="shared" si="592"/>
        <v>45721</v>
      </c>
      <c r="B6184" t="str">
        <f t="shared" si="591"/>
        <v>2025_03</v>
      </c>
      <c r="C6184" t="str">
        <f t="shared" si="587"/>
        <v>Mar</v>
      </c>
      <c r="D6184" t="str">
        <f t="shared" si="588"/>
        <v>2025_Mar</v>
      </c>
      <c r="E6184" s="12" t="str">
        <f t="shared" si="589"/>
        <v>05_Mar</v>
      </c>
      <c r="F6184" s="12" t="str">
        <f t="shared" si="590"/>
        <v>Mar-25</v>
      </c>
      <c r="G6184" s="12"/>
    </row>
    <row r="6185" spans="1:7">
      <c r="A6185" s="2">
        <f t="shared" si="592"/>
        <v>45722</v>
      </c>
      <c r="B6185" t="str">
        <f t="shared" si="591"/>
        <v>2025_03</v>
      </c>
      <c r="C6185" t="str">
        <f t="shared" si="587"/>
        <v>Mar</v>
      </c>
      <c r="D6185" t="str">
        <f t="shared" si="588"/>
        <v>2025_Mar</v>
      </c>
      <c r="E6185" s="12" t="str">
        <f t="shared" si="589"/>
        <v>06_Mar</v>
      </c>
      <c r="F6185" s="12" t="str">
        <f t="shared" si="590"/>
        <v>Mar-25</v>
      </c>
      <c r="G6185" s="12"/>
    </row>
    <row r="6186" spans="1:7">
      <c r="A6186" s="2">
        <f t="shared" si="592"/>
        <v>45723</v>
      </c>
      <c r="B6186" t="str">
        <f t="shared" si="591"/>
        <v>2025_03</v>
      </c>
      <c r="C6186" t="str">
        <f t="shared" si="587"/>
        <v>Mar</v>
      </c>
      <c r="D6186" t="str">
        <f t="shared" si="588"/>
        <v>2025_Mar</v>
      </c>
      <c r="E6186" s="12" t="str">
        <f t="shared" si="589"/>
        <v>07_Mar</v>
      </c>
      <c r="F6186" s="12" t="str">
        <f t="shared" si="590"/>
        <v>Mar-25</v>
      </c>
      <c r="G6186" s="12"/>
    </row>
    <row r="6187" spans="1:7">
      <c r="A6187" s="2">
        <f t="shared" si="592"/>
        <v>45724</v>
      </c>
      <c r="B6187" t="str">
        <f t="shared" si="591"/>
        <v>2025_03</v>
      </c>
      <c r="C6187" t="str">
        <f t="shared" si="587"/>
        <v>Mar</v>
      </c>
      <c r="D6187" t="str">
        <f t="shared" si="588"/>
        <v>2025_Mar</v>
      </c>
      <c r="E6187" s="12" t="str">
        <f t="shared" si="589"/>
        <v>08_Mar</v>
      </c>
      <c r="F6187" s="12" t="str">
        <f t="shared" si="590"/>
        <v>Mar-25</v>
      </c>
      <c r="G6187" s="12"/>
    </row>
    <row r="6188" spans="1:7">
      <c r="A6188" s="2">
        <f t="shared" si="592"/>
        <v>45725</v>
      </c>
      <c r="B6188" t="str">
        <f t="shared" si="591"/>
        <v>2025_03</v>
      </c>
      <c r="C6188" t="str">
        <f t="shared" si="587"/>
        <v>Mar</v>
      </c>
      <c r="D6188" t="str">
        <f t="shared" si="588"/>
        <v>2025_Mar</v>
      </c>
      <c r="E6188" s="12" t="str">
        <f t="shared" si="589"/>
        <v>09_Mar</v>
      </c>
      <c r="F6188" s="12" t="str">
        <f t="shared" si="590"/>
        <v>Mar-25</v>
      </c>
      <c r="G6188" s="12"/>
    </row>
    <row r="6189" spans="1:7">
      <c r="A6189" s="2">
        <f t="shared" si="592"/>
        <v>45726</v>
      </c>
      <c r="B6189" t="str">
        <f t="shared" si="591"/>
        <v>2025_03</v>
      </c>
      <c r="C6189" t="str">
        <f t="shared" si="587"/>
        <v>Mar</v>
      </c>
      <c r="D6189" t="str">
        <f t="shared" si="588"/>
        <v>2025_Mar</v>
      </c>
      <c r="E6189" s="12" t="str">
        <f t="shared" si="589"/>
        <v>10_Mar</v>
      </c>
      <c r="F6189" s="12" t="str">
        <f t="shared" si="590"/>
        <v>Mar-25</v>
      </c>
      <c r="G6189" s="12"/>
    </row>
    <row r="6190" spans="1:7">
      <c r="A6190" s="2">
        <f t="shared" si="592"/>
        <v>45727</v>
      </c>
      <c r="B6190" t="str">
        <f t="shared" si="591"/>
        <v>2025_03</v>
      </c>
      <c r="C6190" t="str">
        <f t="shared" si="587"/>
        <v>Mar</v>
      </c>
      <c r="D6190" t="str">
        <f t="shared" si="588"/>
        <v>2025_Mar</v>
      </c>
      <c r="E6190" s="12" t="str">
        <f t="shared" si="589"/>
        <v>11_Mar</v>
      </c>
      <c r="F6190" s="12" t="str">
        <f t="shared" si="590"/>
        <v>Mar-25</v>
      </c>
      <c r="G6190" s="12"/>
    </row>
    <row r="6191" spans="1:7">
      <c r="A6191" s="2">
        <f t="shared" si="592"/>
        <v>45728</v>
      </c>
      <c r="B6191" t="str">
        <f t="shared" si="591"/>
        <v>2025_03</v>
      </c>
      <c r="C6191" t="str">
        <f t="shared" si="587"/>
        <v>Mar</v>
      </c>
      <c r="D6191" t="str">
        <f t="shared" si="588"/>
        <v>2025_Mar</v>
      </c>
      <c r="E6191" s="12" t="str">
        <f t="shared" si="589"/>
        <v>12_Mar</v>
      </c>
      <c r="F6191" s="12" t="str">
        <f t="shared" si="590"/>
        <v>Mar-25</v>
      </c>
      <c r="G6191" s="12"/>
    </row>
    <row r="6192" spans="1:7">
      <c r="A6192" s="2">
        <f t="shared" si="592"/>
        <v>45729</v>
      </c>
      <c r="B6192" t="str">
        <f t="shared" si="591"/>
        <v>2025_03</v>
      </c>
      <c r="C6192" t="str">
        <f t="shared" si="587"/>
        <v>Mar</v>
      </c>
      <c r="D6192" t="str">
        <f t="shared" si="588"/>
        <v>2025_Mar</v>
      </c>
      <c r="E6192" s="12" t="str">
        <f t="shared" si="589"/>
        <v>13_Mar</v>
      </c>
      <c r="F6192" s="12" t="str">
        <f t="shared" si="590"/>
        <v>Mar-25</v>
      </c>
      <c r="G6192" s="12"/>
    </row>
    <row r="6193" spans="1:7">
      <c r="A6193" s="2">
        <f t="shared" si="592"/>
        <v>45730</v>
      </c>
      <c r="B6193" t="str">
        <f t="shared" si="591"/>
        <v>2025_03</v>
      </c>
      <c r="C6193" t="str">
        <f t="shared" si="587"/>
        <v>Mar</v>
      </c>
      <c r="D6193" t="str">
        <f t="shared" si="588"/>
        <v>2025_Mar</v>
      </c>
      <c r="E6193" s="12" t="str">
        <f t="shared" si="589"/>
        <v>14_Mar</v>
      </c>
      <c r="F6193" s="12" t="str">
        <f t="shared" si="590"/>
        <v>Mar-25</v>
      </c>
      <c r="G6193" s="12"/>
    </row>
    <row r="6194" spans="1:7">
      <c r="A6194" s="2">
        <f t="shared" si="592"/>
        <v>45731</v>
      </c>
      <c r="B6194" t="str">
        <f t="shared" si="591"/>
        <v>2025_03</v>
      </c>
      <c r="C6194" t="str">
        <f t="shared" si="587"/>
        <v>Mar</v>
      </c>
      <c r="D6194" t="str">
        <f t="shared" si="588"/>
        <v>2025_Mar</v>
      </c>
      <c r="E6194" s="12" t="str">
        <f t="shared" si="589"/>
        <v>15_Mar</v>
      </c>
      <c r="F6194" s="12" t="str">
        <f t="shared" si="590"/>
        <v>Mar-25</v>
      </c>
      <c r="G6194" s="12"/>
    </row>
    <row r="6195" spans="1:7">
      <c r="A6195" s="2">
        <f t="shared" si="592"/>
        <v>45732</v>
      </c>
      <c r="B6195" t="str">
        <f t="shared" si="591"/>
        <v>2025_03</v>
      </c>
      <c r="C6195" t="str">
        <f t="shared" si="587"/>
        <v>Mar</v>
      </c>
      <c r="D6195" t="str">
        <f t="shared" si="588"/>
        <v>2025_Mar</v>
      </c>
      <c r="E6195" s="12" t="str">
        <f t="shared" si="589"/>
        <v>16_Mar</v>
      </c>
      <c r="F6195" s="12" t="str">
        <f t="shared" si="590"/>
        <v>Mar-25</v>
      </c>
      <c r="G6195" s="12"/>
    </row>
    <row r="6196" spans="1:7">
      <c r="A6196" s="2">
        <f t="shared" si="592"/>
        <v>45733</v>
      </c>
      <c r="B6196" t="str">
        <f t="shared" si="591"/>
        <v>2025_03</v>
      </c>
      <c r="C6196" t="str">
        <f t="shared" si="587"/>
        <v>Mar</v>
      </c>
      <c r="D6196" t="str">
        <f t="shared" si="588"/>
        <v>2025_Mar</v>
      </c>
      <c r="E6196" s="12" t="str">
        <f t="shared" si="589"/>
        <v>17_Mar</v>
      </c>
      <c r="F6196" s="12" t="str">
        <f t="shared" si="590"/>
        <v>Mar-25</v>
      </c>
      <c r="G6196" s="12"/>
    </row>
    <row r="6197" spans="1:7">
      <c r="A6197" s="2">
        <f t="shared" si="592"/>
        <v>45734</v>
      </c>
      <c r="B6197" t="str">
        <f t="shared" si="591"/>
        <v>2025_03</v>
      </c>
      <c r="C6197" t="str">
        <f t="shared" si="587"/>
        <v>Mar</v>
      </c>
      <c r="D6197" t="str">
        <f t="shared" si="588"/>
        <v>2025_Mar</v>
      </c>
      <c r="E6197" s="12" t="str">
        <f t="shared" si="589"/>
        <v>18_Mar</v>
      </c>
      <c r="F6197" s="12" t="str">
        <f t="shared" si="590"/>
        <v>Mar-25</v>
      </c>
      <c r="G6197" s="12"/>
    </row>
    <row r="6198" spans="1:7">
      <c r="A6198" s="2">
        <f t="shared" si="592"/>
        <v>45735</v>
      </c>
      <c r="B6198" t="str">
        <f t="shared" si="591"/>
        <v>2025_03</v>
      </c>
      <c r="C6198" t="str">
        <f t="shared" si="587"/>
        <v>Mar</v>
      </c>
      <c r="D6198" t="str">
        <f t="shared" si="588"/>
        <v>2025_Mar</v>
      </c>
      <c r="E6198" s="12" t="str">
        <f t="shared" si="589"/>
        <v>19_Mar</v>
      </c>
      <c r="F6198" s="12" t="str">
        <f t="shared" si="590"/>
        <v>Mar-25</v>
      </c>
      <c r="G6198" s="12"/>
    </row>
    <row r="6199" spans="1:7">
      <c r="A6199" s="2">
        <f t="shared" si="592"/>
        <v>45736</v>
      </c>
      <c r="B6199" t="str">
        <f t="shared" si="591"/>
        <v>2025_03</v>
      </c>
      <c r="C6199" t="str">
        <f t="shared" si="587"/>
        <v>Mar</v>
      </c>
      <c r="D6199" t="str">
        <f t="shared" si="588"/>
        <v>2025_Mar</v>
      </c>
      <c r="E6199" s="12" t="str">
        <f t="shared" si="589"/>
        <v>20_Mar</v>
      </c>
      <c r="F6199" s="12" t="str">
        <f t="shared" si="590"/>
        <v>Mar-25</v>
      </c>
      <c r="G6199" s="12"/>
    </row>
    <row r="6200" spans="1:7">
      <c r="A6200" s="2">
        <f t="shared" si="592"/>
        <v>45737</v>
      </c>
      <c r="B6200" t="str">
        <f t="shared" si="591"/>
        <v>2025_03</v>
      </c>
      <c r="C6200" t="str">
        <f t="shared" si="587"/>
        <v>Mar</v>
      </c>
      <c r="D6200" t="str">
        <f t="shared" si="588"/>
        <v>2025_Mar</v>
      </c>
      <c r="E6200" s="12" t="str">
        <f t="shared" si="589"/>
        <v>21_Mar</v>
      </c>
      <c r="F6200" s="12" t="str">
        <f t="shared" si="590"/>
        <v>Mar-25</v>
      </c>
      <c r="G6200" s="12"/>
    </row>
    <row r="6201" spans="1:7">
      <c r="A6201" s="2">
        <f t="shared" si="592"/>
        <v>45738</v>
      </c>
      <c r="B6201" t="str">
        <f t="shared" si="591"/>
        <v>2025_03</v>
      </c>
      <c r="C6201" t="str">
        <f t="shared" si="587"/>
        <v>Mar</v>
      </c>
      <c r="D6201" t="str">
        <f t="shared" si="588"/>
        <v>2025_Mar</v>
      </c>
      <c r="E6201" s="12" t="str">
        <f t="shared" si="589"/>
        <v>22_Mar</v>
      </c>
      <c r="F6201" s="12" t="str">
        <f t="shared" si="590"/>
        <v>Mar-25</v>
      </c>
      <c r="G6201" s="12"/>
    </row>
    <row r="6202" spans="1:7">
      <c r="A6202" s="2">
        <f t="shared" si="592"/>
        <v>45739</v>
      </c>
      <c r="B6202" t="str">
        <f t="shared" si="591"/>
        <v>2025_03</v>
      </c>
      <c r="C6202" t="str">
        <f t="shared" si="587"/>
        <v>Mar</v>
      </c>
      <c r="D6202" t="str">
        <f t="shared" si="588"/>
        <v>2025_Mar</v>
      </c>
      <c r="E6202" s="12" t="str">
        <f t="shared" si="589"/>
        <v>23_Mar</v>
      </c>
      <c r="F6202" s="12" t="str">
        <f t="shared" si="590"/>
        <v>Mar-25</v>
      </c>
      <c r="G6202" s="12"/>
    </row>
    <row r="6203" spans="1:7">
      <c r="A6203" s="2">
        <f t="shared" si="592"/>
        <v>45740</v>
      </c>
      <c r="B6203" t="str">
        <f t="shared" si="591"/>
        <v>2025_03</v>
      </c>
      <c r="C6203" t="str">
        <f t="shared" si="587"/>
        <v>Mar</v>
      </c>
      <c r="D6203" t="str">
        <f t="shared" si="588"/>
        <v>2025_Mar</v>
      </c>
      <c r="E6203" s="12" t="str">
        <f t="shared" si="589"/>
        <v>24_Mar</v>
      </c>
      <c r="F6203" s="12" t="str">
        <f t="shared" si="590"/>
        <v>Mar-25</v>
      </c>
      <c r="G6203" s="12"/>
    </row>
    <row r="6204" spans="1:7">
      <c r="A6204" s="2">
        <f t="shared" si="592"/>
        <v>45741</v>
      </c>
      <c r="B6204" t="str">
        <f t="shared" si="591"/>
        <v>2025_03</v>
      </c>
      <c r="C6204" t="str">
        <f t="shared" si="587"/>
        <v>Mar</v>
      </c>
      <c r="D6204" t="str">
        <f t="shared" si="588"/>
        <v>2025_Mar</v>
      </c>
      <c r="E6204" s="12" t="str">
        <f t="shared" si="589"/>
        <v>25_Mar</v>
      </c>
      <c r="F6204" s="12" t="str">
        <f t="shared" si="590"/>
        <v>Mar-25</v>
      </c>
      <c r="G6204" s="12"/>
    </row>
    <row r="6205" spans="1:7">
      <c r="A6205" s="2">
        <f t="shared" si="592"/>
        <v>45742</v>
      </c>
      <c r="B6205" t="str">
        <f t="shared" si="591"/>
        <v>2025_03</v>
      </c>
      <c r="C6205" t="str">
        <f t="shared" si="587"/>
        <v>Mar</v>
      </c>
      <c r="D6205" t="str">
        <f t="shared" si="588"/>
        <v>2025_Mar</v>
      </c>
      <c r="E6205" s="12" t="str">
        <f t="shared" si="589"/>
        <v>26_Mar</v>
      </c>
      <c r="F6205" s="12" t="str">
        <f t="shared" si="590"/>
        <v>Mar-25</v>
      </c>
      <c r="G6205" s="12"/>
    </row>
    <row r="6206" spans="1:7">
      <c r="A6206" s="2">
        <f t="shared" si="592"/>
        <v>45743</v>
      </c>
      <c r="B6206" t="str">
        <f t="shared" si="591"/>
        <v>2025_03</v>
      </c>
      <c r="C6206" t="str">
        <f t="shared" si="587"/>
        <v>Mar</v>
      </c>
      <c r="D6206" t="str">
        <f t="shared" si="588"/>
        <v>2025_Mar</v>
      </c>
      <c r="E6206" s="12" t="str">
        <f t="shared" si="589"/>
        <v>27_Mar</v>
      </c>
      <c r="F6206" s="12" t="str">
        <f t="shared" si="590"/>
        <v>Mar-25</v>
      </c>
      <c r="G6206" s="12"/>
    </row>
    <row r="6207" spans="1:7">
      <c r="A6207" s="2">
        <f t="shared" si="592"/>
        <v>45744</v>
      </c>
      <c r="B6207" t="str">
        <f t="shared" si="591"/>
        <v>2025_03</v>
      </c>
      <c r="C6207" t="str">
        <f t="shared" si="587"/>
        <v>Mar</v>
      </c>
      <c r="D6207" t="str">
        <f t="shared" si="588"/>
        <v>2025_Mar</v>
      </c>
      <c r="E6207" s="12" t="str">
        <f t="shared" si="589"/>
        <v>28_Mar</v>
      </c>
      <c r="F6207" s="12" t="str">
        <f t="shared" si="590"/>
        <v>Mar-25</v>
      </c>
      <c r="G6207" s="12"/>
    </row>
    <row r="6208" spans="1:7">
      <c r="A6208" s="2">
        <f t="shared" si="592"/>
        <v>45745</v>
      </c>
      <c r="B6208" t="str">
        <f t="shared" si="591"/>
        <v>2025_03</v>
      </c>
      <c r="C6208" t="str">
        <f t="shared" si="587"/>
        <v>Mar</v>
      </c>
      <c r="D6208" t="str">
        <f t="shared" si="588"/>
        <v>2025_Mar</v>
      </c>
      <c r="E6208" s="12" t="str">
        <f t="shared" si="589"/>
        <v>29_Mar</v>
      </c>
      <c r="F6208" s="12" t="str">
        <f t="shared" si="590"/>
        <v>Mar-25</v>
      </c>
      <c r="G6208" s="12"/>
    </row>
    <row r="6209" spans="1:7">
      <c r="A6209" s="2">
        <f t="shared" si="592"/>
        <v>45746</v>
      </c>
      <c r="B6209" t="str">
        <f t="shared" si="591"/>
        <v>2025_03</v>
      </c>
      <c r="C6209" t="str">
        <f t="shared" si="587"/>
        <v>Mar</v>
      </c>
      <c r="D6209" t="str">
        <f t="shared" si="588"/>
        <v>2025_Mar</v>
      </c>
      <c r="E6209" s="12" t="str">
        <f t="shared" si="589"/>
        <v>30_Mar</v>
      </c>
      <c r="F6209" s="12" t="str">
        <f t="shared" si="590"/>
        <v>Mar-25</v>
      </c>
      <c r="G6209" s="12"/>
    </row>
    <row r="6210" spans="1:7">
      <c r="A6210" s="2">
        <f t="shared" si="592"/>
        <v>45747</v>
      </c>
      <c r="B6210" t="str">
        <f t="shared" si="591"/>
        <v>2025_03</v>
      </c>
      <c r="C6210" t="str">
        <f t="shared" ref="C6210:C6273" si="593">VLOOKUP(TEXT(MONTH(A6210),"00"),$H$2:$I$13,2,FALSE)</f>
        <v>Mar</v>
      </c>
      <c r="D6210" t="str">
        <f t="shared" si="588"/>
        <v>2025_Mar</v>
      </c>
      <c r="E6210" s="12" t="str">
        <f t="shared" si="589"/>
        <v>31_Mar</v>
      </c>
      <c r="F6210" s="12" t="str">
        <f t="shared" si="590"/>
        <v>Mar-25</v>
      </c>
      <c r="G6210" s="12"/>
    </row>
    <row r="6211" spans="1:7">
      <c r="A6211" s="2">
        <f t="shared" si="592"/>
        <v>45748</v>
      </c>
      <c r="B6211" t="str">
        <f t="shared" si="591"/>
        <v>2025_04</v>
      </c>
      <c r="C6211" t="str">
        <f t="shared" si="593"/>
        <v>Apr</v>
      </c>
      <c r="D6211" t="str">
        <f t="shared" ref="D6211:D6274" si="594">TEXT(YEAR(A6211),"0000")&amp;"_"&amp;C6211</f>
        <v>2025_Apr</v>
      </c>
      <c r="E6211" s="12" t="str">
        <f t="shared" ref="E6211:E6274" si="595">VLOOKUP(DAY(A6211),$G$2:$H$32,2,FALSE)&amp;"_"&amp;C6211</f>
        <v>01_Apr</v>
      </c>
      <c r="F6211" s="12" t="str">
        <f t="shared" si="590"/>
        <v>Apr-25</v>
      </c>
      <c r="G6211" s="12"/>
    </row>
    <row r="6212" spans="1:7">
      <c r="A6212" s="2">
        <f t="shared" si="592"/>
        <v>45749</v>
      </c>
      <c r="B6212" t="str">
        <f t="shared" si="591"/>
        <v>2025_04</v>
      </c>
      <c r="C6212" t="str">
        <f t="shared" si="593"/>
        <v>Apr</v>
      </c>
      <c r="D6212" t="str">
        <f t="shared" si="594"/>
        <v>2025_Apr</v>
      </c>
      <c r="E6212" s="12" t="str">
        <f t="shared" si="595"/>
        <v>02_Apr</v>
      </c>
      <c r="F6212" s="12" t="str">
        <f t="shared" ref="F6212:F6275" si="596">C6212&amp;"-"&amp;RIGHT(YEAR(A6212),2)</f>
        <v>Apr-25</v>
      </c>
      <c r="G6212" s="12"/>
    </row>
    <row r="6213" spans="1:7">
      <c r="A6213" s="2">
        <f t="shared" si="592"/>
        <v>45750</v>
      </c>
      <c r="B6213" t="str">
        <f t="shared" si="591"/>
        <v>2025_04</v>
      </c>
      <c r="C6213" t="str">
        <f t="shared" si="593"/>
        <v>Apr</v>
      </c>
      <c r="D6213" t="str">
        <f t="shared" si="594"/>
        <v>2025_Apr</v>
      </c>
      <c r="E6213" s="12" t="str">
        <f t="shared" si="595"/>
        <v>03_Apr</v>
      </c>
      <c r="F6213" s="12" t="str">
        <f t="shared" si="596"/>
        <v>Apr-25</v>
      </c>
      <c r="G6213" s="12"/>
    </row>
    <row r="6214" spans="1:7">
      <c r="A6214" s="2">
        <f t="shared" si="592"/>
        <v>45751</v>
      </c>
      <c r="B6214" t="str">
        <f t="shared" si="591"/>
        <v>2025_04</v>
      </c>
      <c r="C6214" t="str">
        <f t="shared" si="593"/>
        <v>Apr</v>
      </c>
      <c r="D6214" t="str">
        <f t="shared" si="594"/>
        <v>2025_Apr</v>
      </c>
      <c r="E6214" s="12" t="str">
        <f t="shared" si="595"/>
        <v>04_Apr</v>
      </c>
      <c r="F6214" s="12" t="str">
        <f t="shared" si="596"/>
        <v>Apr-25</v>
      </c>
      <c r="G6214" s="12"/>
    </row>
    <row r="6215" spans="1:7">
      <c r="A6215" s="2">
        <f t="shared" si="592"/>
        <v>45752</v>
      </c>
      <c r="B6215" t="str">
        <f t="shared" si="591"/>
        <v>2025_04</v>
      </c>
      <c r="C6215" t="str">
        <f t="shared" si="593"/>
        <v>Apr</v>
      </c>
      <c r="D6215" t="str">
        <f t="shared" si="594"/>
        <v>2025_Apr</v>
      </c>
      <c r="E6215" s="12" t="str">
        <f t="shared" si="595"/>
        <v>05_Apr</v>
      </c>
      <c r="F6215" s="12" t="str">
        <f t="shared" si="596"/>
        <v>Apr-25</v>
      </c>
      <c r="G6215" s="12"/>
    </row>
    <row r="6216" spans="1:7">
      <c r="A6216" s="2">
        <f t="shared" si="592"/>
        <v>45753</v>
      </c>
      <c r="B6216" t="str">
        <f t="shared" si="591"/>
        <v>2025_04</v>
      </c>
      <c r="C6216" t="str">
        <f t="shared" si="593"/>
        <v>Apr</v>
      </c>
      <c r="D6216" t="str">
        <f t="shared" si="594"/>
        <v>2025_Apr</v>
      </c>
      <c r="E6216" s="12" t="str">
        <f t="shared" si="595"/>
        <v>06_Apr</v>
      </c>
      <c r="F6216" s="12" t="str">
        <f t="shared" si="596"/>
        <v>Apr-25</v>
      </c>
      <c r="G6216" s="12"/>
    </row>
    <row r="6217" spans="1:7">
      <c r="A6217" s="2">
        <f t="shared" si="592"/>
        <v>45754</v>
      </c>
      <c r="B6217" t="str">
        <f t="shared" si="591"/>
        <v>2025_04</v>
      </c>
      <c r="C6217" t="str">
        <f t="shared" si="593"/>
        <v>Apr</v>
      </c>
      <c r="D6217" t="str">
        <f t="shared" si="594"/>
        <v>2025_Apr</v>
      </c>
      <c r="E6217" s="12" t="str">
        <f t="shared" si="595"/>
        <v>07_Apr</v>
      </c>
      <c r="F6217" s="12" t="str">
        <f t="shared" si="596"/>
        <v>Apr-25</v>
      </c>
      <c r="G6217" s="12"/>
    </row>
    <row r="6218" spans="1:7">
      <c r="A6218" s="2">
        <f t="shared" si="592"/>
        <v>45755</v>
      </c>
      <c r="B6218" t="str">
        <f t="shared" si="591"/>
        <v>2025_04</v>
      </c>
      <c r="C6218" t="str">
        <f t="shared" si="593"/>
        <v>Apr</v>
      </c>
      <c r="D6218" t="str">
        <f t="shared" si="594"/>
        <v>2025_Apr</v>
      </c>
      <c r="E6218" s="12" t="str">
        <f t="shared" si="595"/>
        <v>08_Apr</v>
      </c>
      <c r="F6218" s="12" t="str">
        <f t="shared" si="596"/>
        <v>Apr-25</v>
      </c>
      <c r="G6218" s="12"/>
    </row>
    <row r="6219" spans="1:7">
      <c r="A6219" s="2">
        <f t="shared" si="592"/>
        <v>45756</v>
      </c>
      <c r="B6219" t="str">
        <f t="shared" ref="B6219:B6282" si="597">TEXT(YEAR(A6219),"0000")&amp;"_"&amp;TEXT(MONTH(A6219),"00")</f>
        <v>2025_04</v>
      </c>
      <c r="C6219" t="str">
        <f t="shared" si="593"/>
        <v>Apr</v>
      </c>
      <c r="D6219" t="str">
        <f t="shared" si="594"/>
        <v>2025_Apr</v>
      </c>
      <c r="E6219" s="12" t="str">
        <f t="shared" si="595"/>
        <v>09_Apr</v>
      </c>
      <c r="F6219" s="12" t="str">
        <f t="shared" si="596"/>
        <v>Apr-25</v>
      </c>
      <c r="G6219" s="12"/>
    </row>
    <row r="6220" spans="1:7">
      <c r="A6220" s="2">
        <f t="shared" ref="A6220:A6283" si="598">A6219+1</f>
        <v>45757</v>
      </c>
      <c r="B6220" t="str">
        <f t="shared" si="597"/>
        <v>2025_04</v>
      </c>
      <c r="C6220" t="str">
        <f t="shared" si="593"/>
        <v>Apr</v>
      </c>
      <c r="D6220" t="str">
        <f t="shared" si="594"/>
        <v>2025_Apr</v>
      </c>
      <c r="E6220" s="12" t="str">
        <f t="shared" si="595"/>
        <v>10_Apr</v>
      </c>
      <c r="F6220" s="12" t="str">
        <f t="shared" si="596"/>
        <v>Apr-25</v>
      </c>
      <c r="G6220" s="12"/>
    </row>
    <row r="6221" spans="1:7">
      <c r="A6221" s="2">
        <f t="shared" si="598"/>
        <v>45758</v>
      </c>
      <c r="B6221" t="str">
        <f t="shared" si="597"/>
        <v>2025_04</v>
      </c>
      <c r="C6221" t="str">
        <f t="shared" si="593"/>
        <v>Apr</v>
      </c>
      <c r="D6221" t="str">
        <f t="shared" si="594"/>
        <v>2025_Apr</v>
      </c>
      <c r="E6221" s="12" t="str">
        <f t="shared" si="595"/>
        <v>11_Apr</v>
      </c>
      <c r="F6221" s="12" t="str">
        <f t="shared" si="596"/>
        <v>Apr-25</v>
      </c>
      <c r="G6221" s="12"/>
    </row>
    <row r="6222" spans="1:7">
      <c r="A6222" s="2">
        <f t="shared" si="598"/>
        <v>45759</v>
      </c>
      <c r="B6222" t="str">
        <f t="shared" si="597"/>
        <v>2025_04</v>
      </c>
      <c r="C6222" t="str">
        <f t="shared" si="593"/>
        <v>Apr</v>
      </c>
      <c r="D6222" t="str">
        <f t="shared" si="594"/>
        <v>2025_Apr</v>
      </c>
      <c r="E6222" s="12" t="str">
        <f t="shared" si="595"/>
        <v>12_Apr</v>
      </c>
      <c r="F6222" s="12" t="str">
        <f t="shared" si="596"/>
        <v>Apr-25</v>
      </c>
      <c r="G6222" s="12"/>
    </row>
    <row r="6223" spans="1:7">
      <c r="A6223" s="2">
        <f t="shared" si="598"/>
        <v>45760</v>
      </c>
      <c r="B6223" t="str">
        <f t="shared" si="597"/>
        <v>2025_04</v>
      </c>
      <c r="C6223" t="str">
        <f t="shared" si="593"/>
        <v>Apr</v>
      </c>
      <c r="D6223" t="str">
        <f t="shared" si="594"/>
        <v>2025_Apr</v>
      </c>
      <c r="E6223" s="12" t="str">
        <f t="shared" si="595"/>
        <v>13_Apr</v>
      </c>
      <c r="F6223" s="12" t="str">
        <f t="shared" si="596"/>
        <v>Apr-25</v>
      </c>
      <c r="G6223" s="12"/>
    </row>
    <row r="6224" spans="1:7">
      <c r="A6224" s="2">
        <f t="shared" si="598"/>
        <v>45761</v>
      </c>
      <c r="B6224" t="str">
        <f t="shared" si="597"/>
        <v>2025_04</v>
      </c>
      <c r="C6224" t="str">
        <f t="shared" si="593"/>
        <v>Apr</v>
      </c>
      <c r="D6224" t="str">
        <f t="shared" si="594"/>
        <v>2025_Apr</v>
      </c>
      <c r="E6224" s="12" t="str">
        <f t="shared" si="595"/>
        <v>14_Apr</v>
      </c>
      <c r="F6224" s="12" t="str">
        <f t="shared" si="596"/>
        <v>Apr-25</v>
      </c>
      <c r="G6224" s="12"/>
    </row>
    <row r="6225" spans="1:7">
      <c r="A6225" s="2">
        <f t="shared" si="598"/>
        <v>45762</v>
      </c>
      <c r="B6225" t="str">
        <f t="shared" si="597"/>
        <v>2025_04</v>
      </c>
      <c r="C6225" t="str">
        <f t="shared" si="593"/>
        <v>Apr</v>
      </c>
      <c r="D6225" t="str">
        <f t="shared" si="594"/>
        <v>2025_Apr</v>
      </c>
      <c r="E6225" s="12" t="str">
        <f t="shared" si="595"/>
        <v>15_Apr</v>
      </c>
      <c r="F6225" s="12" t="str">
        <f t="shared" si="596"/>
        <v>Apr-25</v>
      </c>
      <c r="G6225" s="12"/>
    </row>
    <row r="6226" spans="1:7">
      <c r="A6226" s="2">
        <f t="shared" si="598"/>
        <v>45763</v>
      </c>
      <c r="B6226" t="str">
        <f t="shared" si="597"/>
        <v>2025_04</v>
      </c>
      <c r="C6226" t="str">
        <f t="shared" si="593"/>
        <v>Apr</v>
      </c>
      <c r="D6226" t="str">
        <f t="shared" si="594"/>
        <v>2025_Apr</v>
      </c>
      <c r="E6226" s="12" t="str">
        <f t="shared" si="595"/>
        <v>16_Apr</v>
      </c>
      <c r="F6226" s="12" t="str">
        <f t="shared" si="596"/>
        <v>Apr-25</v>
      </c>
      <c r="G6226" s="12"/>
    </row>
    <row r="6227" spans="1:7">
      <c r="A6227" s="2">
        <f t="shared" si="598"/>
        <v>45764</v>
      </c>
      <c r="B6227" t="str">
        <f t="shared" si="597"/>
        <v>2025_04</v>
      </c>
      <c r="C6227" t="str">
        <f t="shared" si="593"/>
        <v>Apr</v>
      </c>
      <c r="D6227" t="str">
        <f t="shared" si="594"/>
        <v>2025_Apr</v>
      </c>
      <c r="E6227" s="12" t="str">
        <f t="shared" si="595"/>
        <v>17_Apr</v>
      </c>
      <c r="F6227" s="12" t="str">
        <f t="shared" si="596"/>
        <v>Apr-25</v>
      </c>
      <c r="G6227" s="12"/>
    </row>
    <row r="6228" spans="1:7">
      <c r="A6228" s="2">
        <f t="shared" si="598"/>
        <v>45765</v>
      </c>
      <c r="B6228" t="str">
        <f t="shared" si="597"/>
        <v>2025_04</v>
      </c>
      <c r="C6228" t="str">
        <f t="shared" si="593"/>
        <v>Apr</v>
      </c>
      <c r="D6228" t="str">
        <f t="shared" si="594"/>
        <v>2025_Apr</v>
      </c>
      <c r="E6228" s="12" t="str">
        <f t="shared" si="595"/>
        <v>18_Apr</v>
      </c>
      <c r="F6228" s="12" t="str">
        <f t="shared" si="596"/>
        <v>Apr-25</v>
      </c>
      <c r="G6228" s="12"/>
    </row>
    <row r="6229" spans="1:7">
      <c r="A6229" s="2">
        <f t="shared" si="598"/>
        <v>45766</v>
      </c>
      <c r="B6229" t="str">
        <f t="shared" si="597"/>
        <v>2025_04</v>
      </c>
      <c r="C6229" t="str">
        <f t="shared" si="593"/>
        <v>Apr</v>
      </c>
      <c r="D6229" t="str">
        <f t="shared" si="594"/>
        <v>2025_Apr</v>
      </c>
      <c r="E6229" s="12" t="str">
        <f t="shared" si="595"/>
        <v>19_Apr</v>
      </c>
      <c r="F6229" s="12" t="str">
        <f t="shared" si="596"/>
        <v>Apr-25</v>
      </c>
      <c r="G6229" s="12"/>
    </row>
    <row r="6230" spans="1:7">
      <c r="A6230" s="2">
        <f t="shared" si="598"/>
        <v>45767</v>
      </c>
      <c r="B6230" t="str">
        <f t="shared" si="597"/>
        <v>2025_04</v>
      </c>
      <c r="C6230" t="str">
        <f t="shared" si="593"/>
        <v>Apr</v>
      </c>
      <c r="D6230" t="str">
        <f t="shared" si="594"/>
        <v>2025_Apr</v>
      </c>
      <c r="E6230" s="12" t="str">
        <f t="shared" si="595"/>
        <v>20_Apr</v>
      </c>
      <c r="F6230" s="12" t="str">
        <f t="shared" si="596"/>
        <v>Apr-25</v>
      </c>
      <c r="G6230" s="12"/>
    </row>
    <row r="6231" spans="1:7">
      <c r="A6231" s="2">
        <f t="shared" si="598"/>
        <v>45768</v>
      </c>
      <c r="B6231" t="str">
        <f t="shared" si="597"/>
        <v>2025_04</v>
      </c>
      <c r="C6231" t="str">
        <f t="shared" si="593"/>
        <v>Apr</v>
      </c>
      <c r="D6231" t="str">
        <f t="shared" si="594"/>
        <v>2025_Apr</v>
      </c>
      <c r="E6231" s="12" t="str">
        <f t="shared" si="595"/>
        <v>21_Apr</v>
      </c>
      <c r="F6231" s="12" t="str">
        <f t="shared" si="596"/>
        <v>Apr-25</v>
      </c>
      <c r="G6231" s="12"/>
    </row>
    <row r="6232" spans="1:7">
      <c r="A6232" s="2">
        <f t="shared" si="598"/>
        <v>45769</v>
      </c>
      <c r="B6232" t="str">
        <f t="shared" si="597"/>
        <v>2025_04</v>
      </c>
      <c r="C6232" t="str">
        <f t="shared" si="593"/>
        <v>Apr</v>
      </c>
      <c r="D6232" t="str">
        <f t="shared" si="594"/>
        <v>2025_Apr</v>
      </c>
      <c r="E6232" s="12" t="str">
        <f t="shared" si="595"/>
        <v>22_Apr</v>
      </c>
      <c r="F6232" s="12" t="str">
        <f t="shared" si="596"/>
        <v>Apr-25</v>
      </c>
      <c r="G6232" s="12"/>
    </row>
    <row r="6233" spans="1:7">
      <c r="A6233" s="2">
        <f t="shared" si="598"/>
        <v>45770</v>
      </c>
      <c r="B6233" t="str">
        <f t="shared" si="597"/>
        <v>2025_04</v>
      </c>
      <c r="C6233" t="str">
        <f t="shared" si="593"/>
        <v>Apr</v>
      </c>
      <c r="D6233" t="str">
        <f t="shared" si="594"/>
        <v>2025_Apr</v>
      </c>
      <c r="E6233" s="12" t="str">
        <f t="shared" si="595"/>
        <v>23_Apr</v>
      </c>
      <c r="F6233" s="12" t="str">
        <f t="shared" si="596"/>
        <v>Apr-25</v>
      </c>
      <c r="G6233" s="12"/>
    </row>
    <row r="6234" spans="1:7">
      <c r="A6234" s="2">
        <f t="shared" si="598"/>
        <v>45771</v>
      </c>
      <c r="B6234" t="str">
        <f t="shared" si="597"/>
        <v>2025_04</v>
      </c>
      <c r="C6234" t="str">
        <f t="shared" si="593"/>
        <v>Apr</v>
      </c>
      <c r="D6234" t="str">
        <f t="shared" si="594"/>
        <v>2025_Apr</v>
      </c>
      <c r="E6234" s="12" t="str">
        <f t="shared" si="595"/>
        <v>24_Apr</v>
      </c>
      <c r="F6234" s="12" t="str">
        <f t="shared" si="596"/>
        <v>Apr-25</v>
      </c>
      <c r="G6234" s="12"/>
    </row>
    <row r="6235" spans="1:7">
      <c r="A6235" s="2">
        <f t="shared" si="598"/>
        <v>45772</v>
      </c>
      <c r="B6235" t="str">
        <f t="shared" si="597"/>
        <v>2025_04</v>
      </c>
      <c r="C6235" t="str">
        <f t="shared" si="593"/>
        <v>Apr</v>
      </c>
      <c r="D6235" t="str">
        <f t="shared" si="594"/>
        <v>2025_Apr</v>
      </c>
      <c r="E6235" s="12" t="str">
        <f t="shared" si="595"/>
        <v>25_Apr</v>
      </c>
      <c r="F6235" s="12" t="str">
        <f t="shared" si="596"/>
        <v>Apr-25</v>
      </c>
      <c r="G6235" s="12"/>
    </row>
    <row r="6236" spans="1:7">
      <c r="A6236" s="2">
        <f t="shared" si="598"/>
        <v>45773</v>
      </c>
      <c r="B6236" t="str">
        <f t="shared" si="597"/>
        <v>2025_04</v>
      </c>
      <c r="C6236" t="str">
        <f t="shared" si="593"/>
        <v>Apr</v>
      </c>
      <c r="D6236" t="str">
        <f t="shared" si="594"/>
        <v>2025_Apr</v>
      </c>
      <c r="E6236" s="12" t="str">
        <f t="shared" si="595"/>
        <v>26_Apr</v>
      </c>
      <c r="F6236" s="12" t="str">
        <f t="shared" si="596"/>
        <v>Apr-25</v>
      </c>
      <c r="G6236" s="12"/>
    </row>
    <row r="6237" spans="1:7">
      <c r="A6237" s="2">
        <f t="shared" si="598"/>
        <v>45774</v>
      </c>
      <c r="B6237" t="str">
        <f t="shared" si="597"/>
        <v>2025_04</v>
      </c>
      <c r="C6237" t="str">
        <f t="shared" si="593"/>
        <v>Apr</v>
      </c>
      <c r="D6237" t="str">
        <f t="shared" si="594"/>
        <v>2025_Apr</v>
      </c>
      <c r="E6237" s="12" t="str">
        <f t="shared" si="595"/>
        <v>27_Apr</v>
      </c>
      <c r="F6237" s="12" t="str">
        <f t="shared" si="596"/>
        <v>Apr-25</v>
      </c>
      <c r="G6237" s="12"/>
    </row>
    <row r="6238" spans="1:7">
      <c r="A6238" s="2">
        <f t="shared" si="598"/>
        <v>45775</v>
      </c>
      <c r="B6238" t="str">
        <f t="shared" si="597"/>
        <v>2025_04</v>
      </c>
      <c r="C6238" t="str">
        <f t="shared" si="593"/>
        <v>Apr</v>
      </c>
      <c r="D6238" t="str">
        <f t="shared" si="594"/>
        <v>2025_Apr</v>
      </c>
      <c r="E6238" s="12" t="str">
        <f t="shared" si="595"/>
        <v>28_Apr</v>
      </c>
      <c r="F6238" s="12" t="str">
        <f t="shared" si="596"/>
        <v>Apr-25</v>
      </c>
      <c r="G6238" s="12"/>
    </row>
    <row r="6239" spans="1:7">
      <c r="A6239" s="2">
        <f t="shared" si="598"/>
        <v>45776</v>
      </c>
      <c r="B6239" t="str">
        <f t="shared" si="597"/>
        <v>2025_04</v>
      </c>
      <c r="C6239" t="str">
        <f t="shared" si="593"/>
        <v>Apr</v>
      </c>
      <c r="D6239" t="str">
        <f t="shared" si="594"/>
        <v>2025_Apr</v>
      </c>
      <c r="E6239" s="12" t="str">
        <f t="shared" si="595"/>
        <v>29_Apr</v>
      </c>
      <c r="F6239" s="12" t="str">
        <f t="shared" si="596"/>
        <v>Apr-25</v>
      </c>
      <c r="G6239" s="12"/>
    </row>
    <row r="6240" spans="1:7">
      <c r="A6240" s="2">
        <f t="shared" si="598"/>
        <v>45777</v>
      </c>
      <c r="B6240" t="str">
        <f t="shared" si="597"/>
        <v>2025_04</v>
      </c>
      <c r="C6240" t="str">
        <f t="shared" si="593"/>
        <v>Apr</v>
      </c>
      <c r="D6240" t="str">
        <f t="shared" si="594"/>
        <v>2025_Apr</v>
      </c>
      <c r="E6240" s="12" t="str">
        <f t="shared" si="595"/>
        <v>30_Apr</v>
      </c>
      <c r="F6240" s="12" t="str">
        <f t="shared" si="596"/>
        <v>Apr-25</v>
      </c>
      <c r="G6240" s="12"/>
    </row>
    <row r="6241" spans="1:7">
      <c r="A6241" s="2">
        <f t="shared" si="598"/>
        <v>45778</v>
      </c>
      <c r="B6241" t="str">
        <f t="shared" si="597"/>
        <v>2025_05</v>
      </c>
      <c r="C6241" t="str">
        <f t="shared" si="593"/>
        <v>May</v>
      </c>
      <c r="D6241" t="str">
        <f t="shared" si="594"/>
        <v>2025_May</v>
      </c>
      <c r="E6241" s="12" t="str">
        <f t="shared" si="595"/>
        <v>01_May</v>
      </c>
      <c r="F6241" s="12" t="str">
        <f t="shared" si="596"/>
        <v>May-25</v>
      </c>
      <c r="G6241" s="12"/>
    </row>
    <row r="6242" spans="1:7">
      <c r="A6242" s="2">
        <f t="shared" si="598"/>
        <v>45779</v>
      </c>
      <c r="B6242" t="str">
        <f t="shared" si="597"/>
        <v>2025_05</v>
      </c>
      <c r="C6242" t="str">
        <f t="shared" si="593"/>
        <v>May</v>
      </c>
      <c r="D6242" t="str">
        <f t="shared" si="594"/>
        <v>2025_May</v>
      </c>
      <c r="E6242" s="12" t="str">
        <f t="shared" si="595"/>
        <v>02_May</v>
      </c>
      <c r="F6242" s="12" t="str">
        <f t="shared" si="596"/>
        <v>May-25</v>
      </c>
      <c r="G6242" s="12"/>
    </row>
    <row r="6243" spans="1:7">
      <c r="A6243" s="2">
        <f t="shared" si="598"/>
        <v>45780</v>
      </c>
      <c r="B6243" t="str">
        <f t="shared" si="597"/>
        <v>2025_05</v>
      </c>
      <c r="C6243" t="str">
        <f t="shared" si="593"/>
        <v>May</v>
      </c>
      <c r="D6243" t="str">
        <f t="shared" si="594"/>
        <v>2025_May</v>
      </c>
      <c r="E6243" s="12" t="str">
        <f t="shared" si="595"/>
        <v>03_May</v>
      </c>
      <c r="F6243" s="12" t="str">
        <f t="shared" si="596"/>
        <v>May-25</v>
      </c>
      <c r="G6243" s="12"/>
    </row>
    <row r="6244" spans="1:7">
      <c r="A6244" s="2">
        <f t="shared" si="598"/>
        <v>45781</v>
      </c>
      <c r="B6244" t="str">
        <f t="shared" si="597"/>
        <v>2025_05</v>
      </c>
      <c r="C6244" t="str">
        <f t="shared" si="593"/>
        <v>May</v>
      </c>
      <c r="D6244" t="str">
        <f t="shared" si="594"/>
        <v>2025_May</v>
      </c>
      <c r="E6244" s="12" t="str">
        <f t="shared" si="595"/>
        <v>04_May</v>
      </c>
      <c r="F6244" s="12" t="str">
        <f t="shared" si="596"/>
        <v>May-25</v>
      </c>
      <c r="G6244" s="12"/>
    </row>
    <row r="6245" spans="1:7">
      <c r="A6245" s="2">
        <f t="shared" si="598"/>
        <v>45782</v>
      </c>
      <c r="B6245" t="str">
        <f t="shared" si="597"/>
        <v>2025_05</v>
      </c>
      <c r="C6245" t="str">
        <f t="shared" si="593"/>
        <v>May</v>
      </c>
      <c r="D6245" t="str">
        <f t="shared" si="594"/>
        <v>2025_May</v>
      </c>
      <c r="E6245" s="12" t="str">
        <f t="shared" si="595"/>
        <v>05_May</v>
      </c>
      <c r="F6245" s="12" t="str">
        <f t="shared" si="596"/>
        <v>May-25</v>
      </c>
      <c r="G6245" s="12"/>
    </row>
    <row r="6246" spans="1:7">
      <c r="A6246" s="2">
        <f t="shared" si="598"/>
        <v>45783</v>
      </c>
      <c r="B6246" t="str">
        <f t="shared" si="597"/>
        <v>2025_05</v>
      </c>
      <c r="C6246" t="str">
        <f t="shared" si="593"/>
        <v>May</v>
      </c>
      <c r="D6246" t="str">
        <f t="shared" si="594"/>
        <v>2025_May</v>
      </c>
      <c r="E6246" s="12" t="str">
        <f t="shared" si="595"/>
        <v>06_May</v>
      </c>
      <c r="F6246" s="12" t="str">
        <f t="shared" si="596"/>
        <v>May-25</v>
      </c>
      <c r="G6246" s="12"/>
    </row>
    <row r="6247" spans="1:7">
      <c r="A6247" s="2">
        <f t="shared" si="598"/>
        <v>45784</v>
      </c>
      <c r="B6247" t="str">
        <f t="shared" si="597"/>
        <v>2025_05</v>
      </c>
      <c r="C6247" t="str">
        <f t="shared" si="593"/>
        <v>May</v>
      </c>
      <c r="D6247" t="str">
        <f t="shared" si="594"/>
        <v>2025_May</v>
      </c>
      <c r="E6247" s="12" t="str">
        <f t="shared" si="595"/>
        <v>07_May</v>
      </c>
      <c r="F6247" s="12" t="str">
        <f t="shared" si="596"/>
        <v>May-25</v>
      </c>
      <c r="G6247" s="12"/>
    </row>
    <row r="6248" spans="1:7">
      <c r="A6248" s="2">
        <f t="shared" si="598"/>
        <v>45785</v>
      </c>
      <c r="B6248" t="str">
        <f t="shared" si="597"/>
        <v>2025_05</v>
      </c>
      <c r="C6248" t="str">
        <f t="shared" si="593"/>
        <v>May</v>
      </c>
      <c r="D6248" t="str">
        <f t="shared" si="594"/>
        <v>2025_May</v>
      </c>
      <c r="E6248" s="12" t="str">
        <f t="shared" si="595"/>
        <v>08_May</v>
      </c>
      <c r="F6248" s="12" t="str">
        <f t="shared" si="596"/>
        <v>May-25</v>
      </c>
      <c r="G6248" s="12"/>
    </row>
    <row r="6249" spans="1:7">
      <c r="A6249" s="2">
        <f t="shared" si="598"/>
        <v>45786</v>
      </c>
      <c r="B6249" t="str">
        <f t="shared" si="597"/>
        <v>2025_05</v>
      </c>
      <c r="C6249" t="str">
        <f t="shared" si="593"/>
        <v>May</v>
      </c>
      <c r="D6249" t="str">
        <f t="shared" si="594"/>
        <v>2025_May</v>
      </c>
      <c r="E6249" s="12" t="str">
        <f t="shared" si="595"/>
        <v>09_May</v>
      </c>
      <c r="F6249" s="12" t="str">
        <f t="shared" si="596"/>
        <v>May-25</v>
      </c>
      <c r="G6249" s="12"/>
    </row>
    <row r="6250" spans="1:7">
      <c r="A6250" s="2">
        <f t="shared" si="598"/>
        <v>45787</v>
      </c>
      <c r="B6250" t="str">
        <f t="shared" si="597"/>
        <v>2025_05</v>
      </c>
      <c r="C6250" t="str">
        <f t="shared" si="593"/>
        <v>May</v>
      </c>
      <c r="D6250" t="str">
        <f t="shared" si="594"/>
        <v>2025_May</v>
      </c>
      <c r="E6250" s="12" t="str">
        <f t="shared" si="595"/>
        <v>10_May</v>
      </c>
      <c r="F6250" s="12" t="str">
        <f t="shared" si="596"/>
        <v>May-25</v>
      </c>
      <c r="G6250" s="12"/>
    </row>
    <row r="6251" spans="1:7">
      <c r="A6251" s="2">
        <f t="shared" si="598"/>
        <v>45788</v>
      </c>
      <c r="B6251" t="str">
        <f t="shared" si="597"/>
        <v>2025_05</v>
      </c>
      <c r="C6251" t="str">
        <f t="shared" si="593"/>
        <v>May</v>
      </c>
      <c r="D6251" t="str">
        <f t="shared" si="594"/>
        <v>2025_May</v>
      </c>
      <c r="E6251" s="12" t="str">
        <f t="shared" si="595"/>
        <v>11_May</v>
      </c>
      <c r="F6251" s="12" t="str">
        <f t="shared" si="596"/>
        <v>May-25</v>
      </c>
      <c r="G6251" s="12"/>
    </row>
    <row r="6252" spans="1:7">
      <c r="A6252" s="2">
        <f t="shared" si="598"/>
        <v>45789</v>
      </c>
      <c r="B6252" t="str">
        <f t="shared" si="597"/>
        <v>2025_05</v>
      </c>
      <c r="C6252" t="str">
        <f t="shared" si="593"/>
        <v>May</v>
      </c>
      <c r="D6252" t="str">
        <f t="shared" si="594"/>
        <v>2025_May</v>
      </c>
      <c r="E6252" s="12" t="str">
        <f t="shared" si="595"/>
        <v>12_May</v>
      </c>
      <c r="F6252" s="12" t="str">
        <f t="shared" si="596"/>
        <v>May-25</v>
      </c>
      <c r="G6252" s="12"/>
    </row>
    <row r="6253" spans="1:7">
      <c r="A6253" s="2">
        <f t="shared" si="598"/>
        <v>45790</v>
      </c>
      <c r="B6253" t="str">
        <f t="shared" si="597"/>
        <v>2025_05</v>
      </c>
      <c r="C6253" t="str">
        <f t="shared" si="593"/>
        <v>May</v>
      </c>
      <c r="D6253" t="str">
        <f t="shared" si="594"/>
        <v>2025_May</v>
      </c>
      <c r="E6253" s="12" t="str">
        <f t="shared" si="595"/>
        <v>13_May</v>
      </c>
      <c r="F6253" s="12" t="str">
        <f t="shared" si="596"/>
        <v>May-25</v>
      </c>
      <c r="G6253" s="12"/>
    </row>
    <row r="6254" spans="1:7">
      <c r="A6254" s="2">
        <f t="shared" si="598"/>
        <v>45791</v>
      </c>
      <c r="B6254" t="str">
        <f t="shared" si="597"/>
        <v>2025_05</v>
      </c>
      <c r="C6254" t="str">
        <f t="shared" si="593"/>
        <v>May</v>
      </c>
      <c r="D6254" t="str">
        <f t="shared" si="594"/>
        <v>2025_May</v>
      </c>
      <c r="E6254" s="12" t="str">
        <f t="shared" si="595"/>
        <v>14_May</v>
      </c>
      <c r="F6254" s="12" t="str">
        <f t="shared" si="596"/>
        <v>May-25</v>
      </c>
      <c r="G6254" s="12"/>
    </row>
    <row r="6255" spans="1:7">
      <c r="A6255" s="2">
        <f t="shared" si="598"/>
        <v>45792</v>
      </c>
      <c r="B6255" t="str">
        <f t="shared" si="597"/>
        <v>2025_05</v>
      </c>
      <c r="C6255" t="str">
        <f t="shared" si="593"/>
        <v>May</v>
      </c>
      <c r="D6255" t="str">
        <f t="shared" si="594"/>
        <v>2025_May</v>
      </c>
      <c r="E6255" s="12" t="str">
        <f t="shared" si="595"/>
        <v>15_May</v>
      </c>
      <c r="F6255" s="12" t="str">
        <f t="shared" si="596"/>
        <v>May-25</v>
      </c>
      <c r="G6255" s="12"/>
    </row>
    <row r="6256" spans="1:7">
      <c r="A6256" s="2">
        <f t="shared" si="598"/>
        <v>45793</v>
      </c>
      <c r="B6256" t="str">
        <f t="shared" si="597"/>
        <v>2025_05</v>
      </c>
      <c r="C6256" t="str">
        <f t="shared" si="593"/>
        <v>May</v>
      </c>
      <c r="D6256" t="str">
        <f t="shared" si="594"/>
        <v>2025_May</v>
      </c>
      <c r="E6256" s="12" t="str">
        <f t="shared" si="595"/>
        <v>16_May</v>
      </c>
      <c r="F6256" s="12" t="str">
        <f t="shared" si="596"/>
        <v>May-25</v>
      </c>
      <c r="G6256" s="12"/>
    </row>
    <row r="6257" spans="1:7">
      <c r="A6257" s="2">
        <f t="shared" si="598"/>
        <v>45794</v>
      </c>
      <c r="B6257" t="str">
        <f t="shared" si="597"/>
        <v>2025_05</v>
      </c>
      <c r="C6257" t="str">
        <f t="shared" si="593"/>
        <v>May</v>
      </c>
      <c r="D6257" t="str">
        <f t="shared" si="594"/>
        <v>2025_May</v>
      </c>
      <c r="E6257" s="12" t="str">
        <f t="shared" si="595"/>
        <v>17_May</v>
      </c>
      <c r="F6257" s="12" t="str">
        <f t="shared" si="596"/>
        <v>May-25</v>
      </c>
      <c r="G6257" s="12"/>
    </row>
    <row r="6258" spans="1:7">
      <c r="A6258" s="2">
        <f t="shared" si="598"/>
        <v>45795</v>
      </c>
      <c r="B6258" t="str">
        <f t="shared" si="597"/>
        <v>2025_05</v>
      </c>
      <c r="C6258" t="str">
        <f t="shared" si="593"/>
        <v>May</v>
      </c>
      <c r="D6258" t="str">
        <f t="shared" si="594"/>
        <v>2025_May</v>
      </c>
      <c r="E6258" s="12" t="str">
        <f t="shared" si="595"/>
        <v>18_May</v>
      </c>
      <c r="F6258" s="12" t="str">
        <f t="shared" si="596"/>
        <v>May-25</v>
      </c>
      <c r="G6258" s="12"/>
    </row>
    <row r="6259" spans="1:7">
      <c r="A6259" s="2">
        <f t="shared" si="598"/>
        <v>45796</v>
      </c>
      <c r="B6259" t="str">
        <f t="shared" si="597"/>
        <v>2025_05</v>
      </c>
      <c r="C6259" t="str">
        <f t="shared" si="593"/>
        <v>May</v>
      </c>
      <c r="D6259" t="str">
        <f t="shared" si="594"/>
        <v>2025_May</v>
      </c>
      <c r="E6259" s="12" t="str">
        <f t="shared" si="595"/>
        <v>19_May</v>
      </c>
      <c r="F6259" s="12" t="str">
        <f t="shared" si="596"/>
        <v>May-25</v>
      </c>
      <c r="G6259" s="12"/>
    </row>
    <row r="6260" spans="1:7">
      <c r="A6260" s="2">
        <f t="shared" si="598"/>
        <v>45797</v>
      </c>
      <c r="B6260" t="str">
        <f t="shared" si="597"/>
        <v>2025_05</v>
      </c>
      <c r="C6260" t="str">
        <f t="shared" si="593"/>
        <v>May</v>
      </c>
      <c r="D6260" t="str">
        <f t="shared" si="594"/>
        <v>2025_May</v>
      </c>
      <c r="E6260" s="12" t="str">
        <f t="shared" si="595"/>
        <v>20_May</v>
      </c>
      <c r="F6260" s="12" t="str">
        <f t="shared" si="596"/>
        <v>May-25</v>
      </c>
      <c r="G6260" s="12"/>
    </row>
    <row r="6261" spans="1:7">
      <c r="A6261" s="2">
        <f t="shared" si="598"/>
        <v>45798</v>
      </c>
      <c r="B6261" t="str">
        <f t="shared" si="597"/>
        <v>2025_05</v>
      </c>
      <c r="C6261" t="str">
        <f t="shared" si="593"/>
        <v>May</v>
      </c>
      <c r="D6261" t="str">
        <f t="shared" si="594"/>
        <v>2025_May</v>
      </c>
      <c r="E6261" s="12" t="str">
        <f t="shared" si="595"/>
        <v>21_May</v>
      </c>
      <c r="F6261" s="12" t="str">
        <f t="shared" si="596"/>
        <v>May-25</v>
      </c>
      <c r="G6261" s="12"/>
    </row>
    <row r="6262" spans="1:7">
      <c r="A6262" s="2">
        <f t="shared" si="598"/>
        <v>45799</v>
      </c>
      <c r="B6262" t="str">
        <f t="shared" si="597"/>
        <v>2025_05</v>
      </c>
      <c r="C6262" t="str">
        <f t="shared" si="593"/>
        <v>May</v>
      </c>
      <c r="D6262" t="str">
        <f t="shared" si="594"/>
        <v>2025_May</v>
      </c>
      <c r="E6262" s="12" t="str">
        <f t="shared" si="595"/>
        <v>22_May</v>
      </c>
      <c r="F6262" s="12" t="str">
        <f t="shared" si="596"/>
        <v>May-25</v>
      </c>
      <c r="G6262" s="12"/>
    </row>
    <row r="6263" spans="1:7">
      <c r="A6263" s="2">
        <f t="shared" si="598"/>
        <v>45800</v>
      </c>
      <c r="B6263" t="str">
        <f t="shared" si="597"/>
        <v>2025_05</v>
      </c>
      <c r="C6263" t="str">
        <f t="shared" si="593"/>
        <v>May</v>
      </c>
      <c r="D6263" t="str">
        <f t="shared" si="594"/>
        <v>2025_May</v>
      </c>
      <c r="E6263" s="12" t="str">
        <f t="shared" si="595"/>
        <v>23_May</v>
      </c>
      <c r="F6263" s="12" t="str">
        <f t="shared" si="596"/>
        <v>May-25</v>
      </c>
      <c r="G6263" s="12"/>
    </row>
    <row r="6264" spans="1:7">
      <c r="A6264" s="2">
        <f t="shared" si="598"/>
        <v>45801</v>
      </c>
      <c r="B6264" t="str">
        <f t="shared" si="597"/>
        <v>2025_05</v>
      </c>
      <c r="C6264" t="str">
        <f t="shared" si="593"/>
        <v>May</v>
      </c>
      <c r="D6264" t="str">
        <f t="shared" si="594"/>
        <v>2025_May</v>
      </c>
      <c r="E6264" s="12" t="str">
        <f t="shared" si="595"/>
        <v>24_May</v>
      </c>
      <c r="F6264" s="12" t="str">
        <f t="shared" si="596"/>
        <v>May-25</v>
      </c>
      <c r="G6264" s="12"/>
    </row>
    <row r="6265" spans="1:7">
      <c r="A6265" s="2">
        <f t="shared" si="598"/>
        <v>45802</v>
      </c>
      <c r="B6265" t="str">
        <f t="shared" si="597"/>
        <v>2025_05</v>
      </c>
      <c r="C6265" t="str">
        <f t="shared" si="593"/>
        <v>May</v>
      </c>
      <c r="D6265" t="str">
        <f t="shared" si="594"/>
        <v>2025_May</v>
      </c>
      <c r="E6265" s="12" t="str">
        <f t="shared" si="595"/>
        <v>25_May</v>
      </c>
      <c r="F6265" s="12" t="str">
        <f t="shared" si="596"/>
        <v>May-25</v>
      </c>
      <c r="G6265" s="12"/>
    </row>
    <row r="6266" spans="1:7">
      <c r="A6266" s="2">
        <f t="shared" si="598"/>
        <v>45803</v>
      </c>
      <c r="B6266" t="str">
        <f t="shared" si="597"/>
        <v>2025_05</v>
      </c>
      <c r="C6266" t="str">
        <f t="shared" si="593"/>
        <v>May</v>
      </c>
      <c r="D6266" t="str">
        <f t="shared" si="594"/>
        <v>2025_May</v>
      </c>
      <c r="E6266" s="12" t="str">
        <f t="shared" si="595"/>
        <v>26_May</v>
      </c>
      <c r="F6266" s="12" t="str">
        <f t="shared" si="596"/>
        <v>May-25</v>
      </c>
      <c r="G6266" s="12"/>
    </row>
    <row r="6267" spans="1:7">
      <c r="A6267" s="2">
        <f t="shared" si="598"/>
        <v>45804</v>
      </c>
      <c r="B6267" t="str">
        <f t="shared" si="597"/>
        <v>2025_05</v>
      </c>
      <c r="C6267" t="str">
        <f t="shared" si="593"/>
        <v>May</v>
      </c>
      <c r="D6267" t="str">
        <f t="shared" si="594"/>
        <v>2025_May</v>
      </c>
      <c r="E6267" s="12" t="str">
        <f t="shared" si="595"/>
        <v>27_May</v>
      </c>
      <c r="F6267" s="12" t="str">
        <f t="shared" si="596"/>
        <v>May-25</v>
      </c>
      <c r="G6267" s="12"/>
    </row>
    <row r="6268" spans="1:7">
      <c r="A6268" s="2">
        <f t="shared" si="598"/>
        <v>45805</v>
      </c>
      <c r="B6268" t="str">
        <f t="shared" si="597"/>
        <v>2025_05</v>
      </c>
      <c r="C6268" t="str">
        <f t="shared" si="593"/>
        <v>May</v>
      </c>
      <c r="D6268" t="str">
        <f t="shared" si="594"/>
        <v>2025_May</v>
      </c>
      <c r="E6268" s="12" t="str">
        <f t="shared" si="595"/>
        <v>28_May</v>
      </c>
      <c r="F6268" s="12" t="str">
        <f t="shared" si="596"/>
        <v>May-25</v>
      </c>
      <c r="G6268" s="12"/>
    </row>
    <row r="6269" spans="1:7">
      <c r="A6269" s="2">
        <f t="shared" si="598"/>
        <v>45806</v>
      </c>
      <c r="B6269" t="str">
        <f t="shared" si="597"/>
        <v>2025_05</v>
      </c>
      <c r="C6269" t="str">
        <f t="shared" si="593"/>
        <v>May</v>
      </c>
      <c r="D6269" t="str">
        <f t="shared" si="594"/>
        <v>2025_May</v>
      </c>
      <c r="E6269" s="12" t="str">
        <f t="shared" si="595"/>
        <v>29_May</v>
      </c>
      <c r="F6269" s="12" t="str">
        <f t="shared" si="596"/>
        <v>May-25</v>
      </c>
      <c r="G6269" s="12"/>
    </row>
    <row r="6270" spans="1:7">
      <c r="A6270" s="2">
        <f t="shared" si="598"/>
        <v>45807</v>
      </c>
      <c r="B6270" t="str">
        <f t="shared" si="597"/>
        <v>2025_05</v>
      </c>
      <c r="C6270" t="str">
        <f t="shared" si="593"/>
        <v>May</v>
      </c>
      <c r="D6270" t="str">
        <f t="shared" si="594"/>
        <v>2025_May</v>
      </c>
      <c r="E6270" s="12" t="str">
        <f t="shared" si="595"/>
        <v>30_May</v>
      </c>
      <c r="F6270" s="12" t="str">
        <f t="shared" si="596"/>
        <v>May-25</v>
      </c>
      <c r="G6270" s="12"/>
    </row>
    <row r="6271" spans="1:7">
      <c r="A6271" s="2">
        <f t="shared" si="598"/>
        <v>45808</v>
      </c>
      <c r="B6271" t="str">
        <f t="shared" si="597"/>
        <v>2025_05</v>
      </c>
      <c r="C6271" t="str">
        <f t="shared" si="593"/>
        <v>May</v>
      </c>
      <c r="D6271" t="str">
        <f t="shared" si="594"/>
        <v>2025_May</v>
      </c>
      <c r="E6271" s="12" t="str">
        <f t="shared" si="595"/>
        <v>31_May</v>
      </c>
      <c r="F6271" s="12" t="str">
        <f t="shared" si="596"/>
        <v>May-25</v>
      </c>
      <c r="G6271" s="12"/>
    </row>
    <row r="6272" spans="1:7">
      <c r="A6272" s="2">
        <f t="shared" si="598"/>
        <v>45809</v>
      </c>
      <c r="B6272" t="str">
        <f t="shared" si="597"/>
        <v>2025_06</v>
      </c>
      <c r="C6272" t="str">
        <f t="shared" si="593"/>
        <v>Jun</v>
      </c>
      <c r="D6272" t="str">
        <f t="shared" si="594"/>
        <v>2025_Jun</v>
      </c>
      <c r="E6272" s="12" t="str">
        <f t="shared" si="595"/>
        <v>01_Jun</v>
      </c>
      <c r="F6272" s="12" t="str">
        <f t="shared" si="596"/>
        <v>Jun-25</v>
      </c>
      <c r="G6272" s="12"/>
    </row>
    <row r="6273" spans="1:7">
      <c r="A6273" s="2">
        <f t="shared" si="598"/>
        <v>45810</v>
      </c>
      <c r="B6273" t="str">
        <f t="shared" si="597"/>
        <v>2025_06</v>
      </c>
      <c r="C6273" t="str">
        <f t="shared" si="593"/>
        <v>Jun</v>
      </c>
      <c r="D6273" t="str">
        <f t="shared" si="594"/>
        <v>2025_Jun</v>
      </c>
      <c r="E6273" s="12" t="str">
        <f t="shared" si="595"/>
        <v>02_Jun</v>
      </c>
      <c r="F6273" s="12" t="str">
        <f t="shared" si="596"/>
        <v>Jun-25</v>
      </c>
      <c r="G6273" s="12"/>
    </row>
    <row r="6274" spans="1:7">
      <c r="A6274" s="2">
        <f t="shared" si="598"/>
        <v>45811</v>
      </c>
      <c r="B6274" t="str">
        <f t="shared" si="597"/>
        <v>2025_06</v>
      </c>
      <c r="C6274" t="str">
        <f t="shared" ref="C6274:C6337" si="599">VLOOKUP(TEXT(MONTH(A6274),"00"),$H$2:$I$13,2,FALSE)</f>
        <v>Jun</v>
      </c>
      <c r="D6274" t="str">
        <f t="shared" si="594"/>
        <v>2025_Jun</v>
      </c>
      <c r="E6274" s="12" t="str">
        <f t="shared" si="595"/>
        <v>03_Jun</v>
      </c>
      <c r="F6274" s="12" t="str">
        <f t="shared" si="596"/>
        <v>Jun-25</v>
      </c>
      <c r="G6274" s="12"/>
    </row>
    <row r="6275" spans="1:7">
      <c r="A6275" s="2">
        <f t="shared" si="598"/>
        <v>45812</v>
      </c>
      <c r="B6275" t="str">
        <f t="shared" si="597"/>
        <v>2025_06</v>
      </c>
      <c r="C6275" t="str">
        <f t="shared" si="599"/>
        <v>Jun</v>
      </c>
      <c r="D6275" t="str">
        <f t="shared" ref="D6275:D6338" si="600">TEXT(YEAR(A6275),"0000")&amp;"_"&amp;C6275</f>
        <v>2025_Jun</v>
      </c>
      <c r="E6275" s="12" t="str">
        <f t="shared" ref="E6275:E6338" si="601">VLOOKUP(DAY(A6275),$G$2:$H$32,2,FALSE)&amp;"_"&amp;C6275</f>
        <v>04_Jun</v>
      </c>
      <c r="F6275" s="12" t="str">
        <f t="shared" si="596"/>
        <v>Jun-25</v>
      </c>
      <c r="G6275" s="12"/>
    </row>
    <row r="6276" spans="1:7">
      <c r="A6276" s="2">
        <f t="shared" si="598"/>
        <v>45813</v>
      </c>
      <c r="B6276" t="str">
        <f t="shared" si="597"/>
        <v>2025_06</v>
      </c>
      <c r="C6276" t="str">
        <f t="shared" si="599"/>
        <v>Jun</v>
      </c>
      <c r="D6276" t="str">
        <f t="shared" si="600"/>
        <v>2025_Jun</v>
      </c>
      <c r="E6276" s="12" t="str">
        <f t="shared" si="601"/>
        <v>05_Jun</v>
      </c>
      <c r="F6276" s="12" t="str">
        <f t="shared" ref="F6276:F6339" si="602">C6276&amp;"-"&amp;RIGHT(YEAR(A6276),2)</f>
        <v>Jun-25</v>
      </c>
      <c r="G6276" s="12"/>
    </row>
    <row r="6277" spans="1:7">
      <c r="A6277" s="2">
        <f t="shared" si="598"/>
        <v>45814</v>
      </c>
      <c r="B6277" t="str">
        <f t="shared" si="597"/>
        <v>2025_06</v>
      </c>
      <c r="C6277" t="str">
        <f t="shared" si="599"/>
        <v>Jun</v>
      </c>
      <c r="D6277" t="str">
        <f t="shared" si="600"/>
        <v>2025_Jun</v>
      </c>
      <c r="E6277" s="12" t="str">
        <f t="shared" si="601"/>
        <v>06_Jun</v>
      </c>
      <c r="F6277" s="12" t="str">
        <f t="shared" si="602"/>
        <v>Jun-25</v>
      </c>
      <c r="G6277" s="12"/>
    </row>
    <row r="6278" spans="1:7">
      <c r="A6278" s="2">
        <f t="shared" si="598"/>
        <v>45815</v>
      </c>
      <c r="B6278" t="str">
        <f t="shared" si="597"/>
        <v>2025_06</v>
      </c>
      <c r="C6278" t="str">
        <f t="shared" si="599"/>
        <v>Jun</v>
      </c>
      <c r="D6278" t="str">
        <f t="shared" si="600"/>
        <v>2025_Jun</v>
      </c>
      <c r="E6278" s="12" t="str">
        <f t="shared" si="601"/>
        <v>07_Jun</v>
      </c>
      <c r="F6278" s="12" t="str">
        <f t="shared" si="602"/>
        <v>Jun-25</v>
      </c>
      <c r="G6278" s="12"/>
    </row>
    <row r="6279" spans="1:7">
      <c r="A6279" s="2">
        <f t="shared" si="598"/>
        <v>45816</v>
      </c>
      <c r="B6279" t="str">
        <f t="shared" si="597"/>
        <v>2025_06</v>
      </c>
      <c r="C6279" t="str">
        <f t="shared" si="599"/>
        <v>Jun</v>
      </c>
      <c r="D6279" t="str">
        <f t="shared" si="600"/>
        <v>2025_Jun</v>
      </c>
      <c r="E6279" s="12" t="str">
        <f t="shared" si="601"/>
        <v>08_Jun</v>
      </c>
      <c r="F6279" s="12" t="str">
        <f t="shared" si="602"/>
        <v>Jun-25</v>
      </c>
      <c r="G6279" s="12"/>
    </row>
    <row r="6280" spans="1:7">
      <c r="A6280" s="2">
        <f t="shared" si="598"/>
        <v>45817</v>
      </c>
      <c r="B6280" t="str">
        <f t="shared" si="597"/>
        <v>2025_06</v>
      </c>
      <c r="C6280" t="str">
        <f t="shared" si="599"/>
        <v>Jun</v>
      </c>
      <c r="D6280" t="str">
        <f t="shared" si="600"/>
        <v>2025_Jun</v>
      </c>
      <c r="E6280" s="12" t="str">
        <f t="shared" si="601"/>
        <v>09_Jun</v>
      </c>
      <c r="F6280" s="12" t="str">
        <f t="shared" si="602"/>
        <v>Jun-25</v>
      </c>
      <c r="G6280" s="12"/>
    </row>
    <row r="6281" spans="1:7">
      <c r="A6281" s="2">
        <f t="shared" si="598"/>
        <v>45818</v>
      </c>
      <c r="B6281" t="str">
        <f t="shared" si="597"/>
        <v>2025_06</v>
      </c>
      <c r="C6281" t="str">
        <f t="shared" si="599"/>
        <v>Jun</v>
      </c>
      <c r="D6281" t="str">
        <f t="shared" si="600"/>
        <v>2025_Jun</v>
      </c>
      <c r="E6281" s="12" t="str">
        <f t="shared" si="601"/>
        <v>10_Jun</v>
      </c>
      <c r="F6281" s="12" t="str">
        <f t="shared" si="602"/>
        <v>Jun-25</v>
      </c>
      <c r="G6281" s="12"/>
    </row>
    <row r="6282" spans="1:7">
      <c r="A6282" s="2">
        <f t="shared" si="598"/>
        <v>45819</v>
      </c>
      <c r="B6282" t="str">
        <f t="shared" si="597"/>
        <v>2025_06</v>
      </c>
      <c r="C6282" t="str">
        <f t="shared" si="599"/>
        <v>Jun</v>
      </c>
      <c r="D6282" t="str">
        <f t="shared" si="600"/>
        <v>2025_Jun</v>
      </c>
      <c r="E6282" s="12" t="str">
        <f t="shared" si="601"/>
        <v>11_Jun</v>
      </c>
      <c r="F6282" s="12" t="str">
        <f t="shared" si="602"/>
        <v>Jun-25</v>
      </c>
      <c r="G6282" s="12"/>
    </row>
    <row r="6283" spans="1:7">
      <c r="A6283" s="2">
        <f t="shared" si="598"/>
        <v>45820</v>
      </c>
      <c r="B6283" t="str">
        <f t="shared" ref="B6283:B6346" si="603">TEXT(YEAR(A6283),"0000")&amp;"_"&amp;TEXT(MONTH(A6283),"00")</f>
        <v>2025_06</v>
      </c>
      <c r="C6283" t="str">
        <f t="shared" si="599"/>
        <v>Jun</v>
      </c>
      <c r="D6283" t="str">
        <f t="shared" si="600"/>
        <v>2025_Jun</v>
      </c>
      <c r="E6283" s="12" t="str">
        <f t="shared" si="601"/>
        <v>12_Jun</v>
      </c>
      <c r="F6283" s="12" t="str">
        <f t="shared" si="602"/>
        <v>Jun-25</v>
      </c>
      <c r="G6283" s="12"/>
    </row>
    <row r="6284" spans="1:7">
      <c r="A6284" s="2">
        <f t="shared" ref="A6284:A6347" si="604">A6283+1</f>
        <v>45821</v>
      </c>
      <c r="B6284" t="str">
        <f t="shared" si="603"/>
        <v>2025_06</v>
      </c>
      <c r="C6284" t="str">
        <f t="shared" si="599"/>
        <v>Jun</v>
      </c>
      <c r="D6284" t="str">
        <f t="shared" si="600"/>
        <v>2025_Jun</v>
      </c>
      <c r="E6284" s="12" t="str">
        <f t="shared" si="601"/>
        <v>13_Jun</v>
      </c>
      <c r="F6284" s="12" t="str">
        <f t="shared" si="602"/>
        <v>Jun-25</v>
      </c>
      <c r="G6284" s="12"/>
    </row>
    <row r="6285" spans="1:7">
      <c r="A6285" s="2">
        <f t="shared" si="604"/>
        <v>45822</v>
      </c>
      <c r="B6285" t="str">
        <f t="shared" si="603"/>
        <v>2025_06</v>
      </c>
      <c r="C6285" t="str">
        <f t="shared" si="599"/>
        <v>Jun</v>
      </c>
      <c r="D6285" t="str">
        <f t="shared" si="600"/>
        <v>2025_Jun</v>
      </c>
      <c r="E6285" s="12" t="str">
        <f t="shared" si="601"/>
        <v>14_Jun</v>
      </c>
      <c r="F6285" s="12" t="str">
        <f t="shared" si="602"/>
        <v>Jun-25</v>
      </c>
      <c r="G6285" s="12"/>
    </row>
    <row r="6286" spans="1:7">
      <c r="A6286" s="2">
        <f t="shared" si="604"/>
        <v>45823</v>
      </c>
      <c r="B6286" t="str">
        <f t="shared" si="603"/>
        <v>2025_06</v>
      </c>
      <c r="C6286" t="str">
        <f t="shared" si="599"/>
        <v>Jun</v>
      </c>
      <c r="D6286" t="str">
        <f t="shared" si="600"/>
        <v>2025_Jun</v>
      </c>
      <c r="E6286" s="12" t="str">
        <f t="shared" si="601"/>
        <v>15_Jun</v>
      </c>
      <c r="F6286" s="12" t="str">
        <f t="shared" si="602"/>
        <v>Jun-25</v>
      </c>
      <c r="G6286" s="12"/>
    </row>
    <row r="6287" spans="1:7">
      <c r="A6287" s="2">
        <f t="shared" si="604"/>
        <v>45824</v>
      </c>
      <c r="B6287" t="str">
        <f t="shared" si="603"/>
        <v>2025_06</v>
      </c>
      <c r="C6287" t="str">
        <f t="shared" si="599"/>
        <v>Jun</v>
      </c>
      <c r="D6287" t="str">
        <f t="shared" si="600"/>
        <v>2025_Jun</v>
      </c>
      <c r="E6287" s="12" t="str">
        <f t="shared" si="601"/>
        <v>16_Jun</v>
      </c>
      <c r="F6287" s="12" t="str">
        <f t="shared" si="602"/>
        <v>Jun-25</v>
      </c>
      <c r="G6287" s="12"/>
    </row>
    <row r="6288" spans="1:7">
      <c r="A6288" s="2">
        <f t="shared" si="604"/>
        <v>45825</v>
      </c>
      <c r="B6288" t="str">
        <f t="shared" si="603"/>
        <v>2025_06</v>
      </c>
      <c r="C6288" t="str">
        <f t="shared" si="599"/>
        <v>Jun</v>
      </c>
      <c r="D6288" t="str">
        <f t="shared" si="600"/>
        <v>2025_Jun</v>
      </c>
      <c r="E6288" s="12" t="str">
        <f t="shared" si="601"/>
        <v>17_Jun</v>
      </c>
      <c r="F6288" s="12" t="str">
        <f t="shared" si="602"/>
        <v>Jun-25</v>
      </c>
      <c r="G6288" s="12"/>
    </row>
    <row r="6289" spans="1:7">
      <c r="A6289" s="2">
        <f t="shared" si="604"/>
        <v>45826</v>
      </c>
      <c r="B6289" t="str">
        <f t="shared" si="603"/>
        <v>2025_06</v>
      </c>
      <c r="C6289" t="str">
        <f t="shared" si="599"/>
        <v>Jun</v>
      </c>
      <c r="D6289" t="str">
        <f t="shared" si="600"/>
        <v>2025_Jun</v>
      </c>
      <c r="E6289" s="12" t="str">
        <f t="shared" si="601"/>
        <v>18_Jun</v>
      </c>
      <c r="F6289" s="12" t="str">
        <f t="shared" si="602"/>
        <v>Jun-25</v>
      </c>
      <c r="G6289" s="12"/>
    </row>
    <row r="6290" spans="1:7">
      <c r="A6290" s="2">
        <f t="shared" si="604"/>
        <v>45827</v>
      </c>
      <c r="B6290" t="str">
        <f t="shared" si="603"/>
        <v>2025_06</v>
      </c>
      <c r="C6290" t="str">
        <f t="shared" si="599"/>
        <v>Jun</v>
      </c>
      <c r="D6290" t="str">
        <f t="shared" si="600"/>
        <v>2025_Jun</v>
      </c>
      <c r="E6290" s="12" t="str">
        <f t="shared" si="601"/>
        <v>19_Jun</v>
      </c>
      <c r="F6290" s="12" t="str">
        <f t="shared" si="602"/>
        <v>Jun-25</v>
      </c>
      <c r="G6290" s="12"/>
    </row>
    <row r="6291" spans="1:7">
      <c r="A6291" s="2">
        <f t="shared" si="604"/>
        <v>45828</v>
      </c>
      <c r="B6291" t="str">
        <f t="shared" si="603"/>
        <v>2025_06</v>
      </c>
      <c r="C6291" t="str">
        <f t="shared" si="599"/>
        <v>Jun</v>
      </c>
      <c r="D6291" t="str">
        <f t="shared" si="600"/>
        <v>2025_Jun</v>
      </c>
      <c r="E6291" s="12" t="str">
        <f t="shared" si="601"/>
        <v>20_Jun</v>
      </c>
      <c r="F6291" s="12" t="str">
        <f t="shared" si="602"/>
        <v>Jun-25</v>
      </c>
      <c r="G6291" s="12"/>
    </row>
    <row r="6292" spans="1:7">
      <c r="A6292" s="2">
        <f t="shared" si="604"/>
        <v>45829</v>
      </c>
      <c r="B6292" t="str">
        <f t="shared" si="603"/>
        <v>2025_06</v>
      </c>
      <c r="C6292" t="str">
        <f t="shared" si="599"/>
        <v>Jun</v>
      </c>
      <c r="D6292" t="str">
        <f t="shared" si="600"/>
        <v>2025_Jun</v>
      </c>
      <c r="E6292" s="12" t="str">
        <f t="shared" si="601"/>
        <v>21_Jun</v>
      </c>
      <c r="F6292" s="12" t="str">
        <f t="shared" si="602"/>
        <v>Jun-25</v>
      </c>
      <c r="G6292" s="12"/>
    </row>
    <row r="6293" spans="1:7">
      <c r="A6293" s="2">
        <f t="shared" si="604"/>
        <v>45830</v>
      </c>
      <c r="B6293" t="str">
        <f t="shared" si="603"/>
        <v>2025_06</v>
      </c>
      <c r="C6293" t="str">
        <f t="shared" si="599"/>
        <v>Jun</v>
      </c>
      <c r="D6293" t="str">
        <f t="shared" si="600"/>
        <v>2025_Jun</v>
      </c>
      <c r="E6293" s="12" t="str">
        <f t="shared" si="601"/>
        <v>22_Jun</v>
      </c>
      <c r="F6293" s="12" t="str">
        <f t="shared" si="602"/>
        <v>Jun-25</v>
      </c>
      <c r="G6293" s="12"/>
    </row>
    <row r="6294" spans="1:7">
      <c r="A6294" s="2">
        <f t="shared" si="604"/>
        <v>45831</v>
      </c>
      <c r="B6294" t="str">
        <f t="shared" si="603"/>
        <v>2025_06</v>
      </c>
      <c r="C6294" t="str">
        <f t="shared" si="599"/>
        <v>Jun</v>
      </c>
      <c r="D6294" t="str">
        <f t="shared" si="600"/>
        <v>2025_Jun</v>
      </c>
      <c r="E6294" s="12" t="str">
        <f t="shared" si="601"/>
        <v>23_Jun</v>
      </c>
      <c r="F6294" s="12" t="str">
        <f t="shared" si="602"/>
        <v>Jun-25</v>
      </c>
      <c r="G6294" s="12"/>
    </row>
    <row r="6295" spans="1:7">
      <c r="A6295" s="2">
        <f t="shared" si="604"/>
        <v>45832</v>
      </c>
      <c r="B6295" t="str">
        <f t="shared" si="603"/>
        <v>2025_06</v>
      </c>
      <c r="C6295" t="str">
        <f t="shared" si="599"/>
        <v>Jun</v>
      </c>
      <c r="D6295" t="str">
        <f t="shared" si="600"/>
        <v>2025_Jun</v>
      </c>
      <c r="E6295" s="12" t="str">
        <f t="shared" si="601"/>
        <v>24_Jun</v>
      </c>
      <c r="F6295" s="12" t="str">
        <f t="shared" si="602"/>
        <v>Jun-25</v>
      </c>
      <c r="G6295" s="12"/>
    </row>
    <row r="6296" spans="1:7">
      <c r="A6296" s="2">
        <f t="shared" si="604"/>
        <v>45833</v>
      </c>
      <c r="B6296" t="str">
        <f t="shared" si="603"/>
        <v>2025_06</v>
      </c>
      <c r="C6296" t="str">
        <f t="shared" si="599"/>
        <v>Jun</v>
      </c>
      <c r="D6296" t="str">
        <f t="shared" si="600"/>
        <v>2025_Jun</v>
      </c>
      <c r="E6296" s="12" t="str">
        <f t="shared" si="601"/>
        <v>25_Jun</v>
      </c>
      <c r="F6296" s="12" t="str">
        <f t="shared" si="602"/>
        <v>Jun-25</v>
      </c>
      <c r="G6296" s="12"/>
    </row>
    <row r="6297" spans="1:7">
      <c r="A6297" s="2">
        <f t="shared" si="604"/>
        <v>45834</v>
      </c>
      <c r="B6297" t="str">
        <f t="shared" si="603"/>
        <v>2025_06</v>
      </c>
      <c r="C6297" t="str">
        <f t="shared" si="599"/>
        <v>Jun</v>
      </c>
      <c r="D6297" t="str">
        <f t="shared" si="600"/>
        <v>2025_Jun</v>
      </c>
      <c r="E6297" s="12" t="str">
        <f t="shared" si="601"/>
        <v>26_Jun</v>
      </c>
      <c r="F6297" s="12" t="str">
        <f t="shared" si="602"/>
        <v>Jun-25</v>
      </c>
      <c r="G6297" s="12"/>
    </row>
    <row r="6298" spans="1:7">
      <c r="A6298" s="2">
        <f t="shared" si="604"/>
        <v>45835</v>
      </c>
      <c r="B6298" t="str">
        <f t="shared" si="603"/>
        <v>2025_06</v>
      </c>
      <c r="C6298" t="str">
        <f t="shared" si="599"/>
        <v>Jun</v>
      </c>
      <c r="D6298" t="str">
        <f t="shared" si="600"/>
        <v>2025_Jun</v>
      </c>
      <c r="E6298" s="12" t="str">
        <f t="shared" si="601"/>
        <v>27_Jun</v>
      </c>
      <c r="F6298" s="12" t="str">
        <f t="shared" si="602"/>
        <v>Jun-25</v>
      </c>
      <c r="G6298" s="12"/>
    </row>
    <row r="6299" spans="1:7">
      <c r="A6299" s="2">
        <f t="shared" si="604"/>
        <v>45836</v>
      </c>
      <c r="B6299" t="str">
        <f t="shared" si="603"/>
        <v>2025_06</v>
      </c>
      <c r="C6299" t="str">
        <f t="shared" si="599"/>
        <v>Jun</v>
      </c>
      <c r="D6299" t="str">
        <f t="shared" si="600"/>
        <v>2025_Jun</v>
      </c>
      <c r="E6299" s="12" t="str">
        <f t="shared" si="601"/>
        <v>28_Jun</v>
      </c>
      <c r="F6299" s="12" t="str">
        <f t="shared" si="602"/>
        <v>Jun-25</v>
      </c>
      <c r="G6299" s="12"/>
    </row>
    <row r="6300" spans="1:7">
      <c r="A6300" s="2">
        <f t="shared" si="604"/>
        <v>45837</v>
      </c>
      <c r="B6300" t="str">
        <f t="shared" si="603"/>
        <v>2025_06</v>
      </c>
      <c r="C6300" t="str">
        <f t="shared" si="599"/>
        <v>Jun</v>
      </c>
      <c r="D6300" t="str">
        <f t="shared" si="600"/>
        <v>2025_Jun</v>
      </c>
      <c r="E6300" s="12" t="str">
        <f t="shared" si="601"/>
        <v>29_Jun</v>
      </c>
      <c r="F6300" s="12" t="str">
        <f t="shared" si="602"/>
        <v>Jun-25</v>
      </c>
      <c r="G6300" s="12"/>
    </row>
    <row r="6301" spans="1:7">
      <c r="A6301" s="2">
        <f t="shared" si="604"/>
        <v>45838</v>
      </c>
      <c r="B6301" t="str">
        <f t="shared" si="603"/>
        <v>2025_06</v>
      </c>
      <c r="C6301" t="str">
        <f t="shared" si="599"/>
        <v>Jun</v>
      </c>
      <c r="D6301" t="str">
        <f t="shared" si="600"/>
        <v>2025_Jun</v>
      </c>
      <c r="E6301" s="12" t="str">
        <f t="shared" si="601"/>
        <v>30_Jun</v>
      </c>
      <c r="F6301" s="12" t="str">
        <f t="shared" si="602"/>
        <v>Jun-25</v>
      </c>
      <c r="G6301" s="12"/>
    </row>
    <row r="6302" spans="1:7">
      <c r="A6302" s="2">
        <f t="shared" si="604"/>
        <v>45839</v>
      </c>
      <c r="B6302" t="str">
        <f t="shared" si="603"/>
        <v>2025_07</v>
      </c>
      <c r="C6302" t="str">
        <f t="shared" si="599"/>
        <v>Jul</v>
      </c>
      <c r="D6302" t="str">
        <f t="shared" si="600"/>
        <v>2025_Jul</v>
      </c>
      <c r="E6302" s="12" t="str">
        <f t="shared" si="601"/>
        <v>01_Jul</v>
      </c>
      <c r="F6302" s="12" t="str">
        <f t="shared" si="602"/>
        <v>Jul-25</v>
      </c>
      <c r="G6302" s="12"/>
    </row>
    <row r="6303" spans="1:7">
      <c r="A6303" s="2">
        <f t="shared" si="604"/>
        <v>45840</v>
      </c>
      <c r="B6303" t="str">
        <f t="shared" si="603"/>
        <v>2025_07</v>
      </c>
      <c r="C6303" t="str">
        <f t="shared" si="599"/>
        <v>Jul</v>
      </c>
      <c r="D6303" t="str">
        <f t="shared" si="600"/>
        <v>2025_Jul</v>
      </c>
      <c r="E6303" s="12" t="str">
        <f t="shared" si="601"/>
        <v>02_Jul</v>
      </c>
      <c r="F6303" s="12" t="str">
        <f t="shared" si="602"/>
        <v>Jul-25</v>
      </c>
      <c r="G6303" s="12"/>
    </row>
    <row r="6304" spans="1:7">
      <c r="A6304" s="2">
        <f t="shared" si="604"/>
        <v>45841</v>
      </c>
      <c r="B6304" t="str">
        <f t="shared" si="603"/>
        <v>2025_07</v>
      </c>
      <c r="C6304" t="str">
        <f t="shared" si="599"/>
        <v>Jul</v>
      </c>
      <c r="D6304" t="str">
        <f t="shared" si="600"/>
        <v>2025_Jul</v>
      </c>
      <c r="E6304" s="12" t="str">
        <f t="shared" si="601"/>
        <v>03_Jul</v>
      </c>
      <c r="F6304" s="12" t="str">
        <f t="shared" si="602"/>
        <v>Jul-25</v>
      </c>
      <c r="G6304" s="12"/>
    </row>
    <row r="6305" spans="1:7">
      <c r="A6305" s="2">
        <f t="shared" si="604"/>
        <v>45842</v>
      </c>
      <c r="B6305" t="str">
        <f t="shared" si="603"/>
        <v>2025_07</v>
      </c>
      <c r="C6305" t="str">
        <f t="shared" si="599"/>
        <v>Jul</v>
      </c>
      <c r="D6305" t="str">
        <f t="shared" si="600"/>
        <v>2025_Jul</v>
      </c>
      <c r="E6305" s="12" t="str">
        <f t="shared" si="601"/>
        <v>04_Jul</v>
      </c>
      <c r="F6305" s="12" t="str">
        <f t="shared" si="602"/>
        <v>Jul-25</v>
      </c>
      <c r="G6305" s="12"/>
    </row>
    <row r="6306" spans="1:7">
      <c r="A6306" s="2">
        <f t="shared" si="604"/>
        <v>45843</v>
      </c>
      <c r="B6306" t="str">
        <f t="shared" si="603"/>
        <v>2025_07</v>
      </c>
      <c r="C6306" t="str">
        <f t="shared" si="599"/>
        <v>Jul</v>
      </c>
      <c r="D6306" t="str">
        <f t="shared" si="600"/>
        <v>2025_Jul</v>
      </c>
      <c r="E6306" s="12" t="str">
        <f t="shared" si="601"/>
        <v>05_Jul</v>
      </c>
      <c r="F6306" s="12" t="str">
        <f t="shared" si="602"/>
        <v>Jul-25</v>
      </c>
      <c r="G6306" s="12"/>
    </row>
    <row r="6307" spans="1:7">
      <c r="A6307" s="2">
        <f t="shared" si="604"/>
        <v>45844</v>
      </c>
      <c r="B6307" t="str">
        <f t="shared" si="603"/>
        <v>2025_07</v>
      </c>
      <c r="C6307" t="str">
        <f t="shared" si="599"/>
        <v>Jul</v>
      </c>
      <c r="D6307" t="str">
        <f t="shared" si="600"/>
        <v>2025_Jul</v>
      </c>
      <c r="E6307" s="12" t="str">
        <f t="shared" si="601"/>
        <v>06_Jul</v>
      </c>
      <c r="F6307" s="12" t="str">
        <f t="shared" si="602"/>
        <v>Jul-25</v>
      </c>
      <c r="G6307" s="12"/>
    </row>
    <row r="6308" spans="1:7">
      <c r="A6308" s="2">
        <f t="shared" si="604"/>
        <v>45845</v>
      </c>
      <c r="B6308" t="str">
        <f t="shared" si="603"/>
        <v>2025_07</v>
      </c>
      <c r="C6308" t="str">
        <f t="shared" si="599"/>
        <v>Jul</v>
      </c>
      <c r="D6308" t="str">
        <f t="shared" si="600"/>
        <v>2025_Jul</v>
      </c>
      <c r="E6308" s="12" t="str">
        <f t="shared" si="601"/>
        <v>07_Jul</v>
      </c>
      <c r="F6308" s="12" t="str">
        <f t="shared" si="602"/>
        <v>Jul-25</v>
      </c>
      <c r="G6308" s="12"/>
    </row>
    <row r="6309" spans="1:7">
      <c r="A6309" s="2">
        <f t="shared" si="604"/>
        <v>45846</v>
      </c>
      <c r="B6309" t="str">
        <f t="shared" si="603"/>
        <v>2025_07</v>
      </c>
      <c r="C6309" t="str">
        <f t="shared" si="599"/>
        <v>Jul</v>
      </c>
      <c r="D6309" t="str">
        <f t="shared" si="600"/>
        <v>2025_Jul</v>
      </c>
      <c r="E6309" s="12" t="str">
        <f t="shared" si="601"/>
        <v>08_Jul</v>
      </c>
      <c r="F6309" s="12" t="str">
        <f t="shared" si="602"/>
        <v>Jul-25</v>
      </c>
      <c r="G6309" s="12"/>
    </row>
    <row r="6310" spans="1:7">
      <c r="A6310" s="2">
        <f t="shared" si="604"/>
        <v>45847</v>
      </c>
      <c r="B6310" t="str">
        <f t="shared" si="603"/>
        <v>2025_07</v>
      </c>
      <c r="C6310" t="str">
        <f t="shared" si="599"/>
        <v>Jul</v>
      </c>
      <c r="D6310" t="str">
        <f t="shared" si="600"/>
        <v>2025_Jul</v>
      </c>
      <c r="E6310" s="12" t="str">
        <f t="shared" si="601"/>
        <v>09_Jul</v>
      </c>
      <c r="F6310" s="12" t="str">
        <f t="shared" si="602"/>
        <v>Jul-25</v>
      </c>
      <c r="G6310" s="12"/>
    </row>
    <row r="6311" spans="1:7">
      <c r="A6311" s="2">
        <f t="shared" si="604"/>
        <v>45848</v>
      </c>
      <c r="B6311" t="str">
        <f t="shared" si="603"/>
        <v>2025_07</v>
      </c>
      <c r="C6311" t="str">
        <f t="shared" si="599"/>
        <v>Jul</v>
      </c>
      <c r="D6311" t="str">
        <f t="shared" si="600"/>
        <v>2025_Jul</v>
      </c>
      <c r="E6311" s="12" t="str">
        <f t="shared" si="601"/>
        <v>10_Jul</v>
      </c>
      <c r="F6311" s="12" t="str">
        <f t="shared" si="602"/>
        <v>Jul-25</v>
      </c>
      <c r="G6311" s="12"/>
    </row>
    <row r="6312" spans="1:7">
      <c r="A6312" s="2">
        <f t="shared" si="604"/>
        <v>45849</v>
      </c>
      <c r="B6312" t="str">
        <f t="shared" si="603"/>
        <v>2025_07</v>
      </c>
      <c r="C6312" t="str">
        <f t="shared" si="599"/>
        <v>Jul</v>
      </c>
      <c r="D6312" t="str">
        <f t="shared" si="600"/>
        <v>2025_Jul</v>
      </c>
      <c r="E6312" s="12" t="str">
        <f t="shared" si="601"/>
        <v>11_Jul</v>
      </c>
      <c r="F6312" s="12" t="str">
        <f t="shared" si="602"/>
        <v>Jul-25</v>
      </c>
      <c r="G6312" s="12"/>
    </row>
    <row r="6313" spans="1:7">
      <c r="A6313" s="2">
        <f t="shared" si="604"/>
        <v>45850</v>
      </c>
      <c r="B6313" t="str">
        <f t="shared" si="603"/>
        <v>2025_07</v>
      </c>
      <c r="C6313" t="str">
        <f t="shared" si="599"/>
        <v>Jul</v>
      </c>
      <c r="D6313" t="str">
        <f t="shared" si="600"/>
        <v>2025_Jul</v>
      </c>
      <c r="E6313" s="12" t="str">
        <f t="shared" si="601"/>
        <v>12_Jul</v>
      </c>
      <c r="F6313" s="12" t="str">
        <f t="shared" si="602"/>
        <v>Jul-25</v>
      </c>
      <c r="G6313" s="12"/>
    </row>
    <row r="6314" spans="1:7">
      <c r="A6314" s="2">
        <f t="shared" si="604"/>
        <v>45851</v>
      </c>
      <c r="B6314" t="str">
        <f t="shared" si="603"/>
        <v>2025_07</v>
      </c>
      <c r="C6314" t="str">
        <f t="shared" si="599"/>
        <v>Jul</v>
      </c>
      <c r="D6314" t="str">
        <f t="shared" si="600"/>
        <v>2025_Jul</v>
      </c>
      <c r="E6314" s="12" t="str">
        <f t="shared" si="601"/>
        <v>13_Jul</v>
      </c>
      <c r="F6314" s="12" t="str">
        <f t="shared" si="602"/>
        <v>Jul-25</v>
      </c>
      <c r="G6314" s="12"/>
    </row>
    <row r="6315" spans="1:7">
      <c r="A6315" s="2">
        <f t="shared" si="604"/>
        <v>45852</v>
      </c>
      <c r="B6315" t="str">
        <f t="shared" si="603"/>
        <v>2025_07</v>
      </c>
      <c r="C6315" t="str">
        <f t="shared" si="599"/>
        <v>Jul</v>
      </c>
      <c r="D6315" t="str">
        <f t="shared" si="600"/>
        <v>2025_Jul</v>
      </c>
      <c r="E6315" s="12" t="str">
        <f t="shared" si="601"/>
        <v>14_Jul</v>
      </c>
      <c r="F6315" s="12" t="str">
        <f t="shared" si="602"/>
        <v>Jul-25</v>
      </c>
      <c r="G6315" s="12"/>
    </row>
    <row r="6316" spans="1:7">
      <c r="A6316" s="2">
        <f t="shared" si="604"/>
        <v>45853</v>
      </c>
      <c r="B6316" t="str">
        <f t="shared" si="603"/>
        <v>2025_07</v>
      </c>
      <c r="C6316" t="str">
        <f t="shared" si="599"/>
        <v>Jul</v>
      </c>
      <c r="D6316" t="str">
        <f t="shared" si="600"/>
        <v>2025_Jul</v>
      </c>
      <c r="E6316" s="12" t="str">
        <f t="shared" si="601"/>
        <v>15_Jul</v>
      </c>
      <c r="F6316" s="12" t="str">
        <f t="shared" si="602"/>
        <v>Jul-25</v>
      </c>
      <c r="G6316" s="12"/>
    </row>
    <row r="6317" spans="1:7">
      <c r="A6317" s="2">
        <f t="shared" si="604"/>
        <v>45854</v>
      </c>
      <c r="B6317" t="str">
        <f t="shared" si="603"/>
        <v>2025_07</v>
      </c>
      <c r="C6317" t="str">
        <f t="shared" si="599"/>
        <v>Jul</v>
      </c>
      <c r="D6317" t="str">
        <f t="shared" si="600"/>
        <v>2025_Jul</v>
      </c>
      <c r="E6317" s="12" t="str">
        <f t="shared" si="601"/>
        <v>16_Jul</v>
      </c>
      <c r="F6317" s="12" t="str">
        <f t="shared" si="602"/>
        <v>Jul-25</v>
      </c>
      <c r="G6317" s="12"/>
    </row>
    <row r="6318" spans="1:7">
      <c r="A6318" s="2">
        <f t="shared" si="604"/>
        <v>45855</v>
      </c>
      <c r="B6318" t="str">
        <f t="shared" si="603"/>
        <v>2025_07</v>
      </c>
      <c r="C6318" t="str">
        <f t="shared" si="599"/>
        <v>Jul</v>
      </c>
      <c r="D6318" t="str">
        <f t="shared" si="600"/>
        <v>2025_Jul</v>
      </c>
      <c r="E6318" s="12" t="str">
        <f t="shared" si="601"/>
        <v>17_Jul</v>
      </c>
      <c r="F6318" s="12" t="str">
        <f t="shared" si="602"/>
        <v>Jul-25</v>
      </c>
      <c r="G6318" s="12"/>
    </row>
    <row r="6319" spans="1:7">
      <c r="A6319" s="2">
        <f t="shared" si="604"/>
        <v>45856</v>
      </c>
      <c r="B6319" t="str">
        <f t="shared" si="603"/>
        <v>2025_07</v>
      </c>
      <c r="C6319" t="str">
        <f t="shared" si="599"/>
        <v>Jul</v>
      </c>
      <c r="D6319" t="str">
        <f t="shared" si="600"/>
        <v>2025_Jul</v>
      </c>
      <c r="E6319" s="12" t="str">
        <f t="shared" si="601"/>
        <v>18_Jul</v>
      </c>
      <c r="F6319" s="12" t="str">
        <f t="shared" si="602"/>
        <v>Jul-25</v>
      </c>
      <c r="G6319" s="12"/>
    </row>
    <row r="6320" spans="1:7">
      <c r="A6320" s="2">
        <f t="shared" si="604"/>
        <v>45857</v>
      </c>
      <c r="B6320" t="str">
        <f t="shared" si="603"/>
        <v>2025_07</v>
      </c>
      <c r="C6320" t="str">
        <f t="shared" si="599"/>
        <v>Jul</v>
      </c>
      <c r="D6320" t="str">
        <f t="shared" si="600"/>
        <v>2025_Jul</v>
      </c>
      <c r="E6320" s="12" t="str">
        <f t="shared" si="601"/>
        <v>19_Jul</v>
      </c>
      <c r="F6320" s="12" t="str">
        <f t="shared" si="602"/>
        <v>Jul-25</v>
      </c>
      <c r="G6320" s="12"/>
    </row>
    <row r="6321" spans="1:7">
      <c r="A6321" s="2">
        <f t="shared" si="604"/>
        <v>45858</v>
      </c>
      <c r="B6321" t="str">
        <f t="shared" si="603"/>
        <v>2025_07</v>
      </c>
      <c r="C6321" t="str">
        <f t="shared" si="599"/>
        <v>Jul</v>
      </c>
      <c r="D6321" t="str">
        <f t="shared" si="600"/>
        <v>2025_Jul</v>
      </c>
      <c r="E6321" s="12" t="str">
        <f t="shared" si="601"/>
        <v>20_Jul</v>
      </c>
      <c r="F6321" s="12" t="str">
        <f t="shared" si="602"/>
        <v>Jul-25</v>
      </c>
      <c r="G6321" s="12"/>
    </row>
    <row r="6322" spans="1:7">
      <c r="A6322" s="2">
        <f t="shared" si="604"/>
        <v>45859</v>
      </c>
      <c r="B6322" t="str">
        <f t="shared" si="603"/>
        <v>2025_07</v>
      </c>
      <c r="C6322" t="str">
        <f t="shared" si="599"/>
        <v>Jul</v>
      </c>
      <c r="D6322" t="str">
        <f t="shared" si="600"/>
        <v>2025_Jul</v>
      </c>
      <c r="E6322" s="12" t="str">
        <f t="shared" si="601"/>
        <v>21_Jul</v>
      </c>
      <c r="F6322" s="12" t="str">
        <f t="shared" si="602"/>
        <v>Jul-25</v>
      </c>
      <c r="G6322" s="12"/>
    </row>
    <row r="6323" spans="1:7">
      <c r="A6323" s="2">
        <f t="shared" si="604"/>
        <v>45860</v>
      </c>
      <c r="B6323" t="str">
        <f t="shared" si="603"/>
        <v>2025_07</v>
      </c>
      <c r="C6323" t="str">
        <f t="shared" si="599"/>
        <v>Jul</v>
      </c>
      <c r="D6323" t="str">
        <f t="shared" si="600"/>
        <v>2025_Jul</v>
      </c>
      <c r="E6323" s="12" t="str">
        <f t="shared" si="601"/>
        <v>22_Jul</v>
      </c>
      <c r="F6323" s="12" t="str">
        <f t="shared" si="602"/>
        <v>Jul-25</v>
      </c>
      <c r="G6323" s="12"/>
    </row>
    <row r="6324" spans="1:7">
      <c r="A6324" s="2">
        <f t="shared" si="604"/>
        <v>45861</v>
      </c>
      <c r="B6324" t="str">
        <f t="shared" si="603"/>
        <v>2025_07</v>
      </c>
      <c r="C6324" t="str">
        <f t="shared" si="599"/>
        <v>Jul</v>
      </c>
      <c r="D6324" t="str">
        <f t="shared" si="600"/>
        <v>2025_Jul</v>
      </c>
      <c r="E6324" s="12" t="str">
        <f t="shared" si="601"/>
        <v>23_Jul</v>
      </c>
      <c r="F6324" s="12" t="str">
        <f t="shared" si="602"/>
        <v>Jul-25</v>
      </c>
      <c r="G6324" s="12"/>
    </row>
    <row r="6325" spans="1:7">
      <c r="A6325" s="2">
        <f t="shared" si="604"/>
        <v>45862</v>
      </c>
      <c r="B6325" t="str">
        <f t="shared" si="603"/>
        <v>2025_07</v>
      </c>
      <c r="C6325" t="str">
        <f t="shared" si="599"/>
        <v>Jul</v>
      </c>
      <c r="D6325" t="str">
        <f t="shared" si="600"/>
        <v>2025_Jul</v>
      </c>
      <c r="E6325" s="12" t="str">
        <f t="shared" si="601"/>
        <v>24_Jul</v>
      </c>
      <c r="F6325" s="12" t="str">
        <f t="shared" si="602"/>
        <v>Jul-25</v>
      </c>
      <c r="G6325" s="12"/>
    </row>
    <row r="6326" spans="1:7">
      <c r="A6326" s="2">
        <f t="shared" si="604"/>
        <v>45863</v>
      </c>
      <c r="B6326" t="str">
        <f t="shared" si="603"/>
        <v>2025_07</v>
      </c>
      <c r="C6326" t="str">
        <f t="shared" si="599"/>
        <v>Jul</v>
      </c>
      <c r="D6326" t="str">
        <f t="shared" si="600"/>
        <v>2025_Jul</v>
      </c>
      <c r="E6326" s="12" t="str">
        <f t="shared" si="601"/>
        <v>25_Jul</v>
      </c>
      <c r="F6326" s="12" t="str">
        <f t="shared" si="602"/>
        <v>Jul-25</v>
      </c>
      <c r="G6326" s="12"/>
    </row>
    <row r="6327" spans="1:7">
      <c r="A6327" s="2">
        <f t="shared" si="604"/>
        <v>45864</v>
      </c>
      <c r="B6327" t="str">
        <f t="shared" si="603"/>
        <v>2025_07</v>
      </c>
      <c r="C6327" t="str">
        <f t="shared" si="599"/>
        <v>Jul</v>
      </c>
      <c r="D6327" t="str">
        <f t="shared" si="600"/>
        <v>2025_Jul</v>
      </c>
      <c r="E6327" s="12" t="str">
        <f t="shared" si="601"/>
        <v>26_Jul</v>
      </c>
      <c r="F6327" s="12" t="str">
        <f t="shared" si="602"/>
        <v>Jul-25</v>
      </c>
      <c r="G6327" s="12"/>
    </row>
    <row r="6328" spans="1:7">
      <c r="A6328" s="2">
        <f t="shared" si="604"/>
        <v>45865</v>
      </c>
      <c r="B6328" t="str">
        <f t="shared" si="603"/>
        <v>2025_07</v>
      </c>
      <c r="C6328" t="str">
        <f t="shared" si="599"/>
        <v>Jul</v>
      </c>
      <c r="D6328" t="str">
        <f t="shared" si="600"/>
        <v>2025_Jul</v>
      </c>
      <c r="E6328" s="12" t="str">
        <f t="shared" si="601"/>
        <v>27_Jul</v>
      </c>
      <c r="F6328" s="12" t="str">
        <f t="shared" si="602"/>
        <v>Jul-25</v>
      </c>
      <c r="G6328" s="12"/>
    </row>
    <row r="6329" spans="1:7">
      <c r="A6329" s="2">
        <f t="shared" si="604"/>
        <v>45866</v>
      </c>
      <c r="B6329" t="str">
        <f t="shared" si="603"/>
        <v>2025_07</v>
      </c>
      <c r="C6329" t="str">
        <f t="shared" si="599"/>
        <v>Jul</v>
      </c>
      <c r="D6329" t="str">
        <f t="shared" si="600"/>
        <v>2025_Jul</v>
      </c>
      <c r="E6329" s="12" t="str">
        <f t="shared" si="601"/>
        <v>28_Jul</v>
      </c>
      <c r="F6329" s="12" t="str">
        <f t="shared" si="602"/>
        <v>Jul-25</v>
      </c>
      <c r="G6329" s="12"/>
    </row>
    <row r="6330" spans="1:7">
      <c r="A6330" s="2">
        <f t="shared" si="604"/>
        <v>45867</v>
      </c>
      <c r="B6330" t="str">
        <f t="shared" si="603"/>
        <v>2025_07</v>
      </c>
      <c r="C6330" t="str">
        <f t="shared" si="599"/>
        <v>Jul</v>
      </c>
      <c r="D6330" t="str">
        <f t="shared" si="600"/>
        <v>2025_Jul</v>
      </c>
      <c r="E6330" s="12" t="str">
        <f t="shared" si="601"/>
        <v>29_Jul</v>
      </c>
      <c r="F6330" s="12" t="str">
        <f t="shared" si="602"/>
        <v>Jul-25</v>
      </c>
      <c r="G6330" s="12"/>
    </row>
    <row r="6331" spans="1:7">
      <c r="A6331" s="2">
        <f t="shared" si="604"/>
        <v>45868</v>
      </c>
      <c r="B6331" t="str">
        <f t="shared" si="603"/>
        <v>2025_07</v>
      </c>
      <c r="C6331" t="str">
        <f t="shared" si="599"/>
        <v>Jul</v>
      </c>
      <c r="D6331" t="str">
        <f t="shared" si="600"/>
        <v>2025_Jul</v>
      </c>
      <c r="E6331" s="12" t="str">
        <f t="shared" si="601"/>
        <v>30_Jul</v>
      </c>
      <c r="F6331" s="12" t="str">
        <f t="shared" si="602"/>
        <v>Jul-25</v>
      </c>
      <c r="G6331" s="12"/>
    </row>
    <row r="6332" spans="1:7">
      <c r="A6332" s="2">
        <f t="shared" si="604"/>
        <v>45869</v>
      </c>
      <c r="B6332" t="str">
        <f t="shared" si="603"/>
        <v>2025_07</v>
      </c>
      <c r="C6332" t="str">
        <f t="shared" si="599"/>
        <v>Jul</v>
      </c>
      <c r="D6332" t="str">
        <f t="shared" si="600"/>
        <v>2025_Jul</v>
      </c>
      <c r="E6332" s="12" t="str">
        <f t="shared" si="601"/>
        <v>31_Jul</v>
      </c>
      <c r="F6332" s="12" t="str">
        <f t="shared" si="602"/>
        <v>Jul-25</v>
      </c>
      <c r="G6332" s="12"/>
    </row>
    <row r="6333" spans="1:7">
      <c r="A6333" s="2">
        <f t="shared" si="604"/>
        <v>45870</v>
      </c>
      <c r="B6333" t="str">
        <f t="shared" si="603"/>
        <v>2025_08</v>
      </c>
      <c r="C6333" t="str">
        <f t="shared" si="599"/>
        <v>Aug</v>
      </c>
      <c r="D6333" t="str">
        <f t="shared" si="600"/>
        <v>2025_Aug</v>
      </c>
      <c r="E6333" s="12" t="str">
        <f t="shared" si="601"/>
        <v>01_Aug</v>
      </c>
      <c r="F6333" s="12" t="str">
        <f t="shared" si="602"/>
        <v>Aug-25</v>
      </c>
      <c r="G6333" s="12"/>
    </row>
    <row r="6334" spans="1:7">
      <c r="A6334" s="2">
        <f t="shared" si="604"/>
        <v>45871</v>
      </c>
      <c r="B6334" t="str">
        <f t="shared" si="603"/>
        <v>2025_08</v>
      </c>
      <c r="C6334" t="str">
        <f t="shared" si="599"/>
        <v>Aug</v>
      </c>
      <c r="D6334" t="str">
        <f t="shared" si="600"/>
        <v>2025_Aug</v>
      </c>
      <c r="E6334" s="12" t="str">
        <f t="shared" si="601"/>
        <v>02_Aug</v>
      </c>
      <c r="F6334" s="12" t="str">
        <f t="shared" si="602"/>
        <v>Aug-25</v>
      </c>
      <c r="G6334" s="12"/>
    </row>
    <row r="6335" spans="1:7">
      <c r="A6335" s="2">
        <f t="shared" si="604"/>
        <v>45872</v>
      </c>
      <c r="B6335" t="str">
        <f t="shared" si="603"/>
        <v>2025_08</v>
      </c>
      <c r="C6335" t="str">
        <f t="shared" si="599"/>
        <v>Aug</v>
      </c>
      <c r="D6335" t="str">
        <f t="shared" si="600"/>
        <v>2025_Aug</v>
      </c>
      <c r="E6335" s="12" t="str">
        <f t="shared" si="601"/>
        <v>03_Aug</v>
      </c>
      <c r="F6335" s="12" t="str">
        <f t="shared" si="602"/>
        <v>Aug-25</v>
      </c>
      <c r="G6335" s="12"/>
    </row>
    <row r="6336" spans="1:7">
      <c r="A6336" s="2">
        <f t="shared" si="604"/>
        <v>45873</v>
      </c>
      <c r="B6336" t="str">
        <f t="shared" si="603"/>
        <v>2025_08</v>
      </c>
      <c r="C6336" t="str">
        <f t="shared" si="599"/>
        <v>Aug</v>
      </c>
      <c r="D6336" t="str">
        <f t="shared" si="600"/>
        <v>2025_Aug</v>
      </c>
      <c r="E6336" s="12" t="str">
        <f t="shared" si="601"/>
        <v>04_Aug</v>
      </c>
      <c r="F6336" s="12" t="str">
        <f t="shared" si="602"/>
        <v>Aug-25</v>
      </c>
      <c r="G6336" s="12"/>
    </row>
    <row r="6337" spans="1:7">
      <c r="A6337" s="2">
        <f t="shared" si="604"/>
        <v>45874</v>
      </c>
      <c r="B6337" t="str">
        <f t="shared" si="603"/>
        <v>2025_08</v>
      </c>
      <c r="C6337" t="str">
        <f t="shared" si="599"/>
        <v>Aug</v>
      </c>
      <c r="D6337" t="str">
        <f t="shared" si="600"/>
        <v>2025_Aug</v>
      </c>
      <c r="E6337" s="12" t="str">
        <f t="shared" si="601"/>
        <v>05_Aug</v>
      </c>
      <c r="F6337" s="12" t="str">
        <f t="shared" si="602"/>
        <v>Aug-25</v>
      </c>
      <c r="G6337" s="12"/>
    </row>
    <row r="6338" spans="1:7">
      <c r="A6338" s="2">
        <f t="shared" si="604"/>
        <v>45875</v>
      </c>
      <c r="B6338" t="str">
        <f t="shared" si="603"/>
        <v>2025_08</v>
      </c>
      <c r="C6338" t="str">
        <f t="shared" ref="C6338:C6401" si="605">VLOOKUP(TEXT(MONTH(A6338),"00"),$H$2:$I$13,2,FALSE)</f>
        <v>Aug</v>
      </c>
      <c r="D6338" t="str">
        <f t="shared" si="600"/>
        <v>2025_Aug</v>
      </c>
      <c r="E6338" s="12" t="str">
        <f t="shared" si="601"/>
        <v>06_Aug</v>
      </c>
      <c r="F6338" s="12" t="str">
        <f t="shared" si="602"/>
        <v>Aug-25</v>
      </c>
      <c r="G6338" s="12"/>
    </row>
    <row r="6339" spans="1:7">
      <c r="A6339" s="2">
        <f t="shared" si="604"/>
        <v>45876</v>
      </c>
      <c r="B6339" t="str">
        <f t="shared" si="603"/>
        <v>2025_08</v>
      </c>
      <c r="C6339" t="str">
        <f t="shared" si="605"/>
        <v>Aug</v>
      </c>
      <c r="D6339" t="str">
        <f t="shared" ref="D6339:D6402" si="606">TEXT(YEAR(A6339),"0000")&amp;"_"&amp;C6339</f>
        <v>2025_Aug</v>
      </c>
      <c r="E6339" s="12" t="str">
        <f t="shared" ref="E6339:E6402" si="607">VLOOKUP(DAY(A6339),$G$2:$H$32,2,FALSE)&amp;"_"&amp;C6339</f>
        <v>07_Aug</v>
      </c>
      <c r="F6339" s="12" t="str">
        <f t="shared" si="602"/>
        <v>Aug-25</v>
      </c>
      <c r="G6339" s="12"/>
    </row>
    <row r="6340" spans="1:7">
      <c r="A6340" s="2">
        <f t="shared" si="604"/>
        <v>45877</v>
      </c>
      <c r="B6340" t="str">
        <f t="shared" si="603"/>
        <v>2025_08</v>
      </c>
      <c r="C6340" t="str">
        <f t="shared" si="605"/>
        <v>Aug</v>
      </c>
      <c r="D6340" t="str">
        <f t="shared" si="606"/>
        <v>2025_Aug</v>
      </c>
      <c r="E6340" s="12" t="str">
        <f t="shared" si="607"/>
        <v>08_Aug</v>
      </c>
      <c r="F6340" s="12" t="str">
        <f t="shared" ref="F6340:F6403" si="608">C6340&amp;"-"&amp;RIGHT(YEAR(A6340),2)</f>
        <v>Aug-25</v>
      </c>
      <c r="G6340" s="12"/>
    </row>
    <row r="6341" spans="1:7">
      <c r="A6341" s="2">
        <f t="shared" si="604"/>
        <v>45878</v>
      </c>
      <c r="B6341" t="str">
        <f t="shared" si="603"/>
        <v>2025_08</v>
      </c>
      <c r="C6341" t="str">
        <f t="shared" si="605"/>
        <v>Aug</v>
      </c>
      <c r="D6341" t="str">
        <f t="shared" si="606"/>
        <v>2025_Aug</v>
      </c>
      <c r="E6341" s="12" t="str">
        <f t="shared" si="607"/>
        <v>09_Aug</v>
      </c>
      <c r="F6341" s="12" t="str">
        <f t="shared" si="608"/>
        <v>Aug-25</v>
      </c>
      <c r="G6341" s="12"/>
    </row>
    <row r="6342" spans="1:7">
      <c r="A6342" s="2">
        <f t="shared" si="604"/>
        <v>45879</v>
      </c>
      <c r="B6342" t="str">
        <f t="shared" si="603"/>
        <v>2025_08</v>
      </c>
      <c r="C6342" t="str">
        <f t="shared" si="605"/>
        <v>Aug</v>
      </c>
      <c r="D6342" t="str">
        <f t="shared" si="606"/>
        <v>2025_Aug</v>
      </c>
      <c r="E6342" s="12" t="str">
        <f t="shared" si="607"/>
        <v>10_Aug</v>
      </c>
      <c r="F6342" s="12" t="str">
        <f t="shared" si="608"/>
        <v>Aug-25</v>
      </c>
      <c r="G6342" s="12"/>
    </row>
    <row r="6343" spans="1:7">
      <c r="A6343" s="2">
        <f t="shared" si="604"/>
        <v>45880</v>
      </c>
      <c r="B6343" t="str">
        <f t="shared" si="603"/>
        <v>2025_08</v>
      </c>
      <c r="C6343" t="str">
        <f t="shared" si="605"/>
        <v>Aug</v>
      </c>
      <c r="D6343" t="str">
        <f t="shared" si="606"/>
        <v>2025_Aug</v>
      </c>
      <c r="E6343" s="12" t="str">
        <f t="shared" si="607"/>
        <v>11_Aug</v>
      </c>
      <c r="F6343" s="12" t="str">
        <f t="shared" si="608"/>
        <v>Aug-25</v>
      </c>
      <c r="G6343" s="12"/>
    </row>
    <row r="6344" spans="1:7">
      <c r="A6344" s="2">
        <f t="shared" si="604"/>
        <v>45881</v>
      </c>
      <c r="B6344" t="str">
        <f t="shared" si="603"/>
        <v>2025_08</v>
      </c>
      <c r="C6344" t="str">
        <f t="shared" si="605"/>
        <v>Aug</v>
      </c>
      <c r="D6344" t="str">
        <f t="shared" si="606"/>
        <v>2025_Aug</v>
      </c>
      <c r="E6344" s="12" t="str">
        <f t="shared" si="607"/>
        <v>12_Aug</v>
      </c>
      <c r="F6344" s="12" t="str">
        <f t="shared" si="608"/>
        <v>Aug-25</v>
      </c>
      <c r="G6344" s="12"/>
    </row>
    <row r="6345" spans="1:7">
      <c r="A6345" s="2">
        <f t="shared" si="604"/>
        <v>45882</v>
      </c>
      <c r="B6345" t="str">
        <f t="shared" si="603"/>
        <v>2025_08</v>
      </c>
      <c r="C6345" t="str">
        <f t="shared" si="605"/>
        <v>Aug</v>
      </c>
      <c r="D6345" t="str">
        <f t="shared" si="606"/>
        <v>2025_Aug</v>
      </c>
      <c r="E6345" s="12" t="str">
        <f t="shared" si="607"/>
        <v>13_Aug</v>
      </c>
      <c r="F6345" s="12" t="str">
        <f t="shared" si="608"/>
        <v>Aug-25</v>
      </c>
      <c r="G6345" s="12"/>
    </row>
    <row r="6346" spans="1:7">
      <c r="A6346" s="2">
        <f t="shared" si="604"/>
        <v>45883</v>
      </c>
      <c r="B6346" t="str">
        <f t="shared" si="603"/>
        <v>2025_08</v>
      </c>
      <c r="C6346" t="str">
        <f t="shared" si="605"/>
        <v>Aug</v>
      </c>
      <c r="D6346" t="str">
        <f t="shared" si="606"/>
        <v>2025_Aug</v>
      </c>
      <c r="E6346" s="12" t="str">
        <f t="shared" si="607"/>
        <v>14_Aug</v>
      </c>
      <c r="F6346" s="12" t="str">
        <f t="shared" si="608"/>
        <v>Aug-25</v>
      </c>
      <c r="G6346" s="12"/>
    </row>
    <row r="6347" spans="1:7">
      <c r="A6347" s="2">
        <f t="shared" si="604"/>
        <v>45884</v>
      </c>
      <c r="B6347" t="str">
        <f t="shared" ref="B6347:B6410" si="609">TEXT(YEAR(A6347),"0000")&amp;"_"&amp;TEXT(MONTH(A6347),"00")</f>
        <v>2025_08</v>
      </c>
      <c r="C6347" t="str">
        <f t="shared" si="605"/>
        <v>Aug</v>
      </c>
      <c r="D6347" t="str">
        <f t="shared" si="606"/>
        <v>2025_Aug</v>
      </c>
      <c r="E6347" s="12" t="str">
        <f t="shared" si="607"/>
        <v>15_Aug</v>
      </c>
      <c r="F6347" s="12" t="str">
        <f t="shared" si="608"/>
        <v>Aug-25</v>
      </c>
      <c r="G6347" s="12"/>
    </row>
    <row r="6348" spans="1:7">
      <c r="A6348" s="2">
        <f t="shared" ref="A6348:A6411" si="610">A6347+1</f>
        <v>45885</v>
      </c>
      <c r="B6348" t="str">
        <f t="shared" si="609"/>
        <v>2025_08</v>
      </c>
      <c r="C6348" t="str">
        <f t="shared" si="605"/>
        <v>Aug</v>
      </c>
      <c r="D6348" t="str">
        <f t="shared" si="606"/>
        <v>2025_Aug</v>
      </c>
      <c r="E6348" s="12" t="str">
        <f t="shared" si="607"/>
        <v>16_Aug</v>
      </c>
      <c r="F6348" s="12" t="str">
        <f t="shared" si="608"/>
        <v>Aug-25</v>
      </c>
      <c r="G6348" s="12"/>
    </row>
    <row r="6349" spans="1:7">
      <c r="A6349" s="2">
        <f t="shared" si="610"/>
        <v>45886</v>
      </c>
      <c r="B6349" t="str">
        <f t="shared" si="609"/>
        <v>2025_08</v>
      </c>
      <c r="C6349" t="str">
        <f t="shared" si="605"/>
        <v>Aug</v>
      </c>
      <c r="D6349" t="str">
        <f t="shared" si="606"/>
        <v>2025_Aug</v>
      </c>
      <c r="E6349" s="12" t="str">
        <f t="shared" si="607"/>
        <v>17_Aug</v>
      </c>
      <c r="F6349" s="12" t="str">
        <f t="shared" si="608"/>
        <v>Aug-25</v>
      </c>
      <c r="G6349" s="12"/>
    </row>
    <row r="6350" spans="1:7">
      <c r="A6350" s="2">
        <f t="shared" si="610"/>
        <v>45887</v>
      </c>
      <c r="B6350" t="str">
        <f t="shared" si="609"/>
        <v>2025_08</v>
      </c>
      <c r="C6350" t="str">
        <f t="shared" si="605"/>
        <v>Aug</v>
      </c>
      <c r="D6350" t="str">
        <f t="shared" si="606"/>
        <v>2025_Aug</v>
      </c>
      <c r="E6350" s="12" t="str">
        <f t="shared" si="607"/>
        <v>18_Aug</v>
      </c>
      <c r="F6350" s="12" t="str">
        <f t="shared" si="608"/>
        <v>Aug-25</v>
      </c>
      <c r="G6350" s="12"/>
    </row>
    <row r="6351" spans="1:7">
      <c r="A6351" s="2">
        <f t="shared" si="610"/>
        <v>45888</v>
      </c>
      <c r="B6351" t="str">
        <f t="shared" si="609"/>
        <v>2025_08</v>
      </c>
      <c r="C6351" t="str">
        <f t="shared" si="605"/>
        <v>Aug</v>
      </c>
      <c r="D6351" t="str">
        <f t="shared" si="606"/>
        <v>2025_Aug</v>
      </c>
      <c r="E6351" s="12" t="str">
        <f t="shared" si="607"/>
        <v>19_Aug</v>
      </c>
      <c r="F6351" s="12" t="str">
        <f t="shared" si="608"/>
        <v>Aug-25</v>
      </c>
      <c r="G6351" s="12"/>
    </row>
    <row r="6352" spans="1:7">
      <c r="A6352" s="2">
        <f t="shared" si="610"/>
        <v>45889</v>
      </c>
      <c r="B6352" t="str">
        <f t="shared" si="609"/>
        <v>2025_08</v>
      </c>
      <c r="C6352" t="str">
        <f t="shared" si="605"/>
        <v>Aug</v>
      </c>
      <c r="D6352" t="str">
        <f t="shared" si="606"/>
        <v>2025_Aug</v>
      </c>
      <c r="E6352" s="12" t="str">
        <f t="shared" si="607"/>
        <v>20_Aug</v>
      </c>
      <c r="F6352" s="12" t="str">
        <f t="shared" si="608"/>
        <v>Aug-25</v>
      </c>
      <c r="G6352" s="12"/>
    </row>
    <row r="6353" spans="1:7">
      <c r="A6353" s="2">
        <f t="shared" si="610"/>
        <v>45890</v>
      </c>
      <c r="B6353" t="str">
        <f t="shared" si="609"/>
        <v>2025_08</v>
      </c>
      <c r="C6353" t="str">
        <f t="shared" si="605"/>
        <v>Aug</v>
      </c>
      <c r="D6353" t="str">
        <f t="shared" si="606"/>
        <v>2025_Aug</v>
      </c>
      <c r="E6353" s="12" t="str">
        <f t="shared" si="607"/>
        <v>21_Aug</v>
      </c>
      <c r="F6353" s="12" t="str">
        <f t="shared" si="608"/>
        <v>Aug-25</v>
      </c>
      <c r="G6353" s="12"/>
    </row>
    <row r="6354" spans="1:7">
      <c r="A6354" s="2">
        <f t="shared" si="610"/>
        <v>45891</v>
      </c>
      <c r="B6354" t="str">
        <f t="shared" si="609"/>
        <v>2025_08</v>
      </c>
      <c r="C6354" t="str">
        <f t="shared" si="605"/>
        <v>Aug</v>
      </c>
      <c r="D6354" t="str">
        <f t="shared" si="606"/>
        <v>2025_Aug</v>
      </c>
      <c r="E6354" s="12" t="str">
        <f t="shared" si="607"/>
        <v>22_Aug</v>
      </c>
      <c r="F6354" s="12" t="str">
        <f t="shared" si="608"/>
        <v>Aug-25</v>
      </c>
      <c r="G6354" s="12"/>
    </row>
    <row r="6355" spans="1:7">
      <c r="A6355" s="2">
        <f t="shared" si="610"/>
        <v>45892</v>
      </c>
      <c r="B6355" t="str">
        <f t="shared" si="609"/>
        <v>2025_08</v>
      </c>
      <c r="C6355" t="str">
        <f t="shared" si="605"/>
        <v>Aug</v>
      </c>
      <c r="D6355" t="str">
        <f t="shared" si="606"/>
        <v>2025_Aug</v>
      </c>
      <c r="E6355" s="12" t="str">
        <f t="shared" si="607"/>
        <v>23_Aug</v>
      </c>
      <c r="F6355" s="12" t="str">
        <f t="shared" si="608"/>
        <v>Aug-25</v>
      </c>
      <c r="G6355" s="12"/>
    </row>
    <row r="6356" spans="1:7">
      <c r="A6356" s="2">
        <f t="shared" si="610"/>
        <v>45893</v>
      </c>
      <c r="B6356" t="str">
        <f t="shared" si="609"/>
        <v>2025_08</v>
      </c>
      <c r="C6356" t="str">
        <f t="shared" si="605"/>
        <v>Aug</v>
      </c>
      <c r="D6356" t="str">
        <f t="shared" si="606"/>
        <v>2025_Aug</v>
      </c>
      <c r="E6356" s="12" t="str">
        <f t="shared" si="607"/>
        <v>24_Aug</v>
      </c>
      <c r="F6356" s="12" t="str">
        <f t="shared" si="608"/>
        <v>Aug-25</v>
      </c>
      <c r="G6356" s="12"/>
    </row>
    <row r="6357" spans="1:7">
      <c r="A6357" s="2">
        <f t="shared" si="610"/>
        <v>45894</v>
      </c>
      <c r="B6357" t="str">
        <f t="shared" si="609"/>
        <v>2025_08</v>
      </c>
      <c r="C6357" t="str">
        <f t="shared" si="605"/>
        <v>Aug</v>
      </c>
      <c r="D6357" t="str">
        <f t="shared" si="606"/>
        <v>2025_Aug</v>
      </c>
      <c r="E6357" s="12" t="str">
        <f t="shared" si="607"/>
        <v>25_Aug</v>
      </c>
      <c r="F6357" s="12" t="str">
        <f t="shared" si="608"/>
        <v>Aug-25</v>
      </c>
      <c r="G6357" s="12"/>
    </row>
    <row r="6358" spans="1:7">
      <c r="A6358" s="2">
        <f t="shared" si="610"/>
        <v>45895</v>
      </c>
      <c r="B6358" t="str">
        <f t="shared" si="609"/>
        <v>2025_08</v>
      </c>
      <c r="C6358" t="str">
        <f t="shared" si="605"/>
        <v>Aug</v>
      </c>
      <c r="D6358" t="str">
        <f t="shared" si="606"/>
        <v>2025_Aug</v>
      </c>
      <c r="E6358" s="12" t="str">
        <f t="shared" si="607"/>
        <v>26_Aug</v>
      </c>
      <c r="F6358" s="12" t="str">
        <f t="shared" si="608"/>
        <v>Aug-25</v>
      </c>
      <c r="G6358" s="12"/>
    </row>
    <row r="6359" spans="1:7">
      <c r="A6359" s="2">
        <f t="shared" si="610"/>
        <v>45896</v>
      </c>
      <c r="B6359" t="str">
        <f t="shared" si="609"/>
        <v>2025_08</v>
      </c>
      <c r="C6359" t="str">
        <f t="shared" si="605"/>
        <v>Aug</v>
      </c>
      <c r="D6359" t="str">
        <f t="shared" si="606"/>
        <v>2025_Aug</v>
      </c>
      <c r="E6359" s="12" t="str">
        <f t="shared" si="607"/>
        <v>27_Aug</v>
      </c>
      <c r="F6359" s="12" t="str">
        <f t="shared" si="608"/>
        <v>Aug-25</v>
      </c>
      <c r="G6359" s="12"/>
    </row>
    <row r="6360" spans="1:7">
      <c r="A6360" s="2">
        <f t="shared" si="610"/>
        <v>45897</v>
      </c>
      <c r="B6360" t="str">
        <f t="shared" si="609"/>
        <v>2025_08</v>
      </c>
      <c r="C6360" t="str">
        <f t="shared" si="605"/>
        <v>Aug</v>
      </c>
      <c r="D6360" t="str">
        <f t="shared" si="606"/>
        <v>2025_Aug</v>
      </c>
      <c r="E6360" s="12" t="str">
        <f t="shared" si="607"/>
        <v>28_Aug</v>
      </c>
      <c r="F6360" s="12" t="str">
        <f t="shared" si="608"/>
        <v>Aug-25</v>
      </c>
      <c r="G6360" s="12"/>
    </row>
    <row r="6361" spans="1:7">
      <c r="A6361" s="2">
        <f t="shared" si="610"/>
        <v>45898</v>
      </c>
      <c r="B6361" t="str">
        <f t="shared" si="609"/>
        <v>2025_08</v>
      </c>
      <c r="C6361" t="str">
        <f t="shared" si="605"/>
        <v>Aug</v>
      </c>
      <c r="D6361" t="str">
        <f t="shared" si="606"/>
        <v>2025_Aug</v>
      </c>
      <c r="E6361" s="12" t="str">
        <f t="shared" si="607"/>
        <v>29_Aug</v>
      </c>
      <c r="F6361" s="12" t="str">
        <f t="shared" si="608"/>
        <v>Aug-25</v>
      </c>
      <c r="G6361" s="12"/>
    </row>
    <row r="6362" spans="1:7">
      <c r="A6362" s="2">
        <f t="shared" si="610"/>
        <v>45899</v>
      </c>
      <c r="B6362" t="str">
        <f t="shared" si="609"/>
        <v>2025_08</v>
      </c>
      <c r="C6362" t="str">
        <f t="shared" si="605"/>
        <v>Aug</v>
      </c>
      <c r="D6362" t="str">
        <f t="shared" si="606"/>
        <v>2025_Aug</v>
      </c>
      <c r="E6362" s="12" t="str">
        <f t="shared" si="607"/>
        <v>30_Aug</v>
      </c>
      <c r="F6362" s="12" t="str">
        <f t="shared" si="608"/>
        <v>Aug-25</v>
      </c>
      <c r="G6362" s="12"/>
    </row>
    <row r="6363" spans="1:7">
      <c r="A6363" s="2">
        <f t="shared" si="610"/>
        <v>45900</v>
      </c>
      <c r="B6363" t="str">
        <f t="shared" si="609"/>
        <v>2025_08</v>
      </c>
      <c r="C6363" t="str">
        <f t="shared" si="605"/>
        <v>Aug</v>
      </c>
      <c r="D6363" t="str">
        <f t="shared" si="606"/>
        <v>2025_Aug</v>
      </c>
      <c r="E6363" s="12" t="str">
        <f t="shared" si="607"/>
        <v>31_Aug</v>
      </c>
      <c r="F6363" s="12" t="str">
        <f t="shared" si="608"/>
        <v>Aug-25</v>
      </c>
      <c r="G6363" s="12"/>
    </row>
    <row r="6364" spans="1:7">
      <c r="A6364" s="2">
        <f t="shared" si="610"/>
        <v>45901</v>
      </c>
      <c r="B6364" t="str">
        <f t="shared" si="609"/>
        <v>2025_09</v>
      </c>
      <c r="C6364" t="str">
        <f t="shared" si="605"/>
        <v>Sep</v>
      </c>
      <c r="D6364" t="str">
        <f t="shared" si="606"/>
        <v>2025_Sep</v>
      </c>
      <c r="E6364" s="12" t="str">
        <f t="shared" si="607"/>
        <v>01_Sep</v>
      </c>
      <c r="F6364" s="12" t="str">
        <f t="shared" si="608"/>
        <v>Sep-25</v>
      </c>
      <c r="G6364" s="12"/>
    </row>
    <row r="6365" spans="1:7">
      <c r="A6365" s="2">
        <f t="shared" si="610"/>
        <v>45902</v>
      </c>
      <c r="B6365" t="str">
        <f t="shared" si="609"/>
        <v>2025_09</v>
      </c>
      <c r="C6365" t="str">
        <f t="shared" si="605"/>
        <v>Sep</v>
      </c>
      <c r="D6365" t="str">
        <f t="shared" si="606"/>
        <v>2025_Sep</v>
      </c>
      <c r="E6365" s="12" t="str">
        <f t="shared" si="607"/>
        <v>02_Sep</v>
      </c>
      <c r="F6365" s="12" t="str">
        <f t="shared" si="608"/>
        <v>Sep-25</v>
      </c>
      <c r="G6365" s="12"/>
    </row>
    <row r="6366" spans="1:7">
      <c r="A6366" s="2">
        <f t="shared" si="610"/>
        <v>45903</v>
      </c>
      <c r="B6366" t="str">
        <f t="shared" si="609"/>
        <v>2025_09</v>
      </c>
      <c r="C6366" t="str">
        <f t="shared" si="605"/>
        <v>Sep</v>
      </c>
      <c r="D6366" t="str">
        <f t="shared" si="606"/>
        <v>2025_Sep</v>
      </c>
      <c r="E6366" s="12" t="str">
        <f t="shared" si="607"/>
        <v>03_Sep</v>
      </c>
      <c r="F6366" s="12" t="str">
        <f t="shared" si="608"/>
        <v>Sep-25</v>
      </c>
      <c r="G6366" s="12"/>
    </row>
    <row r="6367" spans="1:7">
      <c r="A6367" s="2">
        <f t="shared" si="610"/>
        <v>45904</v>
      </c>
      <c r="B6367" t="str">
        <f t="shared" si="609"/>
        <v>2025_09</v>
      </c>
      <c r="C6367" t="str">
        <f t="shared" si="605"/>
        <v>Sep</v>
      </c>
      <c r="D6367" t="str">
        <f t="shared" si="606"/>
        <v>2025_Sep</v>
      </c>
      <c r="E6367" s="12" t="str">
        <f t="shared" si="607"/>
        <v>04_Sep</v>
      </c>
      <c r="F6367" s="12" t="str">
        <f t="shared" si="608"/>
        <v>Sep-25</v>
      </c>
      <c r="G6367" s="12"/>
    </row>
    <row r="6368" spans="1:7">
      <c r="A6368" s="2">
        <f t="shared" si="610"/>
        <v>45905</v>
      </c>
      <c r="B6368" t="str">
        <f t="shared" si="609"/>
        <v>2025_09</v>
      </c>
      <c r="C6368" t="str">
        <f t="shared" si="605"/>
        <v>Sep</v>
      </c>
      <c r="D6368" t="str">
        <f t="shared" si="606"/>
        <v>2025_Sep</v>
      </c>
      <c r="E6368" s="12" t="str">
        <f t="shared" si="607"/>
        <v>05_Sep</v>
      </c>
      <c r="F6368" s="12" t="str">
        <f t="shared" si="608"/>
        <v>Sep-25</v>
      </c>
      <c r="G6368" s="12"/>
    </row>
    <row r="6369" spans="1:7">
      <c r="A6369" s="2">
        <f t="shared" si="610"/>
        <v>45906</v>
      </c>
      <c r="B6369" t="str">
        <f t="shared" si="609"/>
        <v>2025_09</v>
      </c>
      <c r="C6369" t="str">
        <f t="shared" si="605"/>
        <v>Sep</v>
      </c>
      <c r="D6369" t="str">
        <f t="shared" si="606"/>
        <v>2025_Sep</v>
      </c>
      <c r="E6369" s="12" t="str">
        <f t="shared" si="607"/>
        <v>06_Sep</v>
      </c>
      <c r="F6369" s="12" t="str">
        <f t="shared" si="608"/>
        <v>Sep-25</v>
      </c>
      <c r="G6369" s="12"/>
    </row>
    <row r="6370" spans="1:7">
      <c r="A6370" s="2">
        <f t="shared" si="610"/>
        <v>45907</v>
      </c>
      <c r="B6370" t="str">
        <f t="shared" si="609"/>
        <v>2025_09</v>
      </c>
      <c r="C6370" t="str">
        <f t="shared" si="605"/>
        <v>Sep</v>
      </c>
      <c r="D6370" t="str">
        <f t="shared" si="606"/>
        <v>2025_Sep</v>
      </c>
      <c r="E6370" s="12" t="str">
        <f t="shared" si="607"/>
        <v>07_Sep</v>
      </c>
      <c r="F6370" s="12" t="str">
        <f t="shared" si="608"/>
        <v>Sep-25</v>
      </c>
      <c r="G6370" s="12"/>
    </row>
    <row r="6371" spans="1:7">
      <c r="A6371" s="2">
        <f t="shared" si="610"/>
        <v>45908</v>
      </c>
      <c r="B6371" t="str">
        <f t="shared" si="609"/>
        <v>2025_09</v>
      </c>
      <c r="C6371" t="str">
        <f t="shared" si="605"/>
        <v>Sep</v>
      </c>
      <c r="D6371" t="str">
        <f t="shared" si="606"/>
        <v>2025_Sep</v>
      </c>
      <c r="E6371" s="12" t="str">
        <f t="shared" si="607"/>
        <v>08_Sep</v>
      </c>
      <c r="F6371" s="12" t="str">
        <f t="shared" si="608"/>
        <v>Sep-25</v>
      </c>
      <c r="G6371" s="12"/>
    </row>
    <row r="6372" spans="1:7">
      <c r="A6372" s="2">
        <f t="shared" si="610"/>
        <v>45909</v>
      </c>
      <c r="B6372" t="str">
        <f t="shared" si="609"/>
        <v>2025_09</v>
      </c>
      <c r="C6372" t="str">
        <f t="shared" si="605"/>
        <v>Sep</v>
      </c>
      <c r="D6372" t="str">
        <f t="shared" si="606"/>
        <v>2025_Sep</v>
      </c>
      <c r="E6372" s="12" t="str">
        <f t="shared" si="607"/>
        <v>09_Sep</v>
      </c>
      <c r="F6372" s="12" t="str">
        <f t="shared" si="608"/>
        <v>Sep-25</v>
      </c>
      <c r="G6372" s="12"/>
    </row>
    <row r="6373" spans="1:7">
      <c r="A6373" s="2">
        <f t="shared" si="610"/>
        <v>45910</v>
      </c>
      <c r="B6373" t="str">
        <f t="shared" si="609"/>
        <v>2025_09</v>
      </c>
      <c r="C6373" t="str">
        <f t="shared" si="605"/>
        <v>Sep</v>
      </c>
      <c r="D6373" t="str">
        <f t="shared" si="606"/>
        <v>2025_Sep</v>
      </c>
      <c r="E6373" s="12" t="str">
        <f t="shared" si="607"/>
        <v>10_Sep</v>
      </c>
      <c r="F6373" s="12" t="str">
        <f t="shared" si="608"/>
        <v>Sep-25</v>
      </c>
      <c r="G6373" s="12"/>
    </row>
    <row r="6374" spans="1:7">
      <c r="A6374" s="2">
        <f t="shared" si="610"/>
        <v>45911</v>
      </c>
      <c r="B6374" t="str">
        <f t="shared" si="609"/>
        <v>2025_09</v>
      </c>
      <c r="C6374" t="str">
        <f t="shared" si="605"/>
        <v>Sep</v>
      </c>
      <c r="D6374" t="str">
        <f t="shared" si="606"/>
        <v>2025_Sep</v>
      </c>
      <c r="E6374" s="12" t="str">
        <f t="shared" si="607"/>
        <v>11_Sep</v>
      </c>
      <c r="F6374" s="12" t="str">
        <f t="shared" si="608"/>
        <v>Sep-25</v>
      </c>
      <c r="G6374" s="12"/>
    </row>
    <row r="6375" spans="1:7">
      <c r="A6375" s="2">
        <f t="shared" si="610"/>
        <v>45912</v>
      </c>
      <c r="B6375" t="str">
        <f t="shared" si="609"/>
        <v>2025_09</v>
      </c>
      <c r="C6375" t="str">
        <f t="shared" si="605"/>
        <v>Sep</v>
      </c>
      <c r="D6375" t="str">
        <f t="shared" si="606"/>
        <v>2025_Sep</v>
      </c>
      <c r="E6375" s="12" t="str">
        <f t="shared" si="607"/>
        <v>12_Sep</v>
      </c>
      <c r="F6375" s="12" t="str">
        <f t="shared" si="608"/>
        <v>Sep-25</v>
      </c>
      <c r="G6375" s="12"/>
    </row>
    <row r="6376" spans="1:7">
      <c r="A6376" s="2">
        <f t="shared" si="610"/>
        <v>45913</v>
      </c>
      <c r="B6376" t="str">
        <f t="shared" si="609"/>
        <v>2025_09</v>
      </c>
      <c r="C6376" t="str">
        <f t="shared" si="605"/>
        <v>Sep</v>
      </c>
      <c r="D6376" t="str">
        <f t="shared" si="606"/>
        <v>2025_Sep</v>
      </c>
      <c r="E6376" s="12" t="str">
        <f t="shared" si="607"/>
        <v>13_Sep</v>
      </c>
      <c r="F6376" s="12" t="str">
        <f t="shared" si="608"/>
        <v>Sep-25</v>
      </c>
      <c r="G6376" s="12"/>
    </row>
    <row r="6377" spans="1:7">
      <c r="A6377" s="2">
        <f t="shared" si="610"/>
        <v>45914</v>
      </c>
      <c r="B6377" t="str">
        <f t="shared" si="609"/>
        <v>2025_09</v>
      </c>
      <c r="C6377" t="str">
        <f t="shared" si="605"/>
        <v>Sep</v>
      </c>
      <c r="D6377" t="str">
        <f t="shared" si="606"/>
        <v>2025_Sep</v>
      </c>
      <c r="E6377" s="12" t="str">
        <f t="shared" si="607"/>
        <v>14_Sep</v>
      </c>
      <c r="F6377" s="12" t="str">
        <f t="shared" si="608"/>
        <v>Sep-25</v>
      </c>
      <c r="G6377" s="12"/>
    </row>
    <row r="6378" spans="1:7">
      <c r="A6378" s="2">
        <f t="shared" si="610"/>
        <v>45915</v>
      </c>
      <c r="B6378" t="str">
        <f t="shared" si="609"/>
        <v>2025_09</v>
      </c>
      <c r="C6378" t="str">
        <f t="shared" si="605"/>
        <v>Sep</v>
      </c>
      <c r="D6378" t="str">
        <f t="shared" si="606"/>
        <v>2025_Sep</v>
      </c>
      <c r="E6378" s="12" t="str">
        <f t="shared" si="607"/>
        <v>15_Sep</v>
      </c>
      <c r="F6378" s="12" t="str">
        <f t="shared" si="608"/>
        <v>Sep-25</v>
      </c>
      <c r="G6378" s="12"/>
    </row>
    <row r="6379" spans="1:7">
      <c r="A6379" s="2">
        <f t="shared" si="610"/>
        <v>45916</v>
      </c>
      <c r="B6379" t="str">
        <f t="shared" si="609"/>
        <v>2025_09</v>
      </c>
      <c r="C6379" t="str">
        <f t="shared" si="605"/>
        <v>Sep</v>
      </c>
      <c r="D6379" t="str">
        <f t="shared" si="606"/>
        <v>2025_Sep</v>
      </c>
      <c r="E6379" s="12" t="str">
        <f t="shared" si="607"/>
        <v>16_Sep</v>
      </c>
      <c r="F6379" s="12" t="str">
        <f t="shared" si="608"/>
        <v>Sep-25</v>
      </c>
      <c r="G6379" s="12"/>
    </row>
    <row r="6380" spans="1:7">
      <c r="A6380" s="2">
        <f t="shared" si="610"/>
        <v>45917</v>
      </c>
      <c r="B6380" t="str">
        <f t="shared" si="609"/>
        <v>2025_09</v>
      </c>
      <c r="C6380" t="str">
        <f t="shared" si="605"/>
        <v>Sep</v>
      </c>
      <c r="D6380" t="str">
        <f t="shared" si="606"/>
        <v>2025_Sep</v>
      </c>
      <c r="E6380" s="12" t="str">
        <f t="shared" si="607"/>
        <v>17_Sep</v>
      </c>
      <c r="F6380" s="12" t="str">
        <f t="shared" si="608"/>
        <v>Sep-25</v>
      </c>
      <c r="G6380" s="12"/>
    </row>
    <row r="6381" spans="1:7">
      <c r="A6381" s="2">
        <f t="shared" si="610"/>
        <v>45918</v>
      </c>
      <c r="B6381" t="str">
        <f t="shared" si="609"/>
        <v>2025_09</v>
      </c>
      <c r="C6381" t="str">
        <f t="shared" si="605"/>
        <v>Sep</v>
      </c>
      <c r="D6381" t="str">
        <f t="shared" si="606"/>
        <v>2025_Sep</v>
      </c>
      <c r="E6381" s="12" t="str">
        <f t="shared" si="607"/>
        <v>18_Sep</v>
      </c>
      <c r="F6381" s="12" t="str">
        <f t="shared" si="608"/>
        <v>Sep-25</v>
      </c>
      <c r="G6381" s="12"/>
    </row>
    <row r="6382" spans="1:7">
      <c r="A6382" s="2">
        <f t="shared" si="610"/>
        <v>45919</v>
      </c>
      <c r="B6382" t="str">
        <f t="shared" si="609"/>
        <v>2025_09</v>
      </c>
      <c r="C6382" t="str">
        <f t="shared" si="605"/>
        <v>Sep</v>
      </c>
      <c r="D6382" t="str">
        <f t="shared" si="606"/>
        <v>2025_Sep</v>
      </c>
      <c r="E6382" s="12" t="str">
        <f t="shared" si="607"/>
        <v>19_Sep</v>
      </c>
      <c r="F6382" s="12" t="str">
        <f t="shared" si="608"/>
        <v>Sep-25</v>
      </c>
      <c r="G6382" s="12"/>
    </row>
    <row r="6383" spans="1:7">
      <c r="A6383" s="2">
        <f t="shared" si="610"/>
        <v>45920</v>
      </c>
      <c r="B6383" t="str">
        <f t="shared" si="609"/>
        <v>2025_09</v>
      </c>
      <c r="C6383" t="str">
        <f t="shared" si="605"/>
        <v>Sep</v>
      </c>
      <c r="D6383" t="str">
        <f t="shared" si="606"/>
        <v>2025_Sep</v>
      </c>
      <c r="E6383" s="12" t="str">
        <f t="shared" si="607"/>
        <v>20_Sep</v>
      </c>
      <c r="F6383" s="12" t="str">
        <f t="shared" si="608"/>
        <v>Sep-25</v>
      </c>
      <c r="G6383" s="12"/>
    </row>
    <row r="6384" spans="1:7">
      <c r="A6384" s="2">
        <f t="shared" si="610"/>
        <v>45921</v>
      </c>
      <c r="B6384" t="str">
        <f t="shared" si="609"/>
        <v>2025_09</v>
      </c>
      <c r="C6384" t="str">
        <f t="shared" si="605"/>
        <v>Sep</v>
      </c>
      <c r="D6384" t="str">
        <f t="shared" si="606"/>
        <v>2025_Sep</v>
      </c>
      <c r="E6384" s="12" t="str">
        <f t="shared" si="607"/>
        <v>21_Sep</v>
      </c>
      <c r="F6384" s="12" t="str">
        <f t="shared" si="608"/>
        <v>Sep-25</v>
      </c>
      <c r="G6384" s="12"/>
    </row>
    <row r="6385" spans="1:7">
      <c r="A6385" s="2">
        <f t="shared" si="610"/>
        <v>45922</v>
      </c>
      <c r="B6385" t="str">
        <f t="shared" si="609"/>
        <v>2025_09</v>
      </c>
      <c r="C6385" t="str">
        <f t="shared" si="605"/>
        <v>Sep</v>
      </c>
      <c r="D6385" t="str">
        <f t="shared" si="606"/>
        <v>2025_Sep</v>
      </c>
      <c r="E6385" s="12" t="str">
        <f t="shared" si="607"/>
        <v>22_Sep</v>
      </c>
      <c r="F6385" s="12" t="str">
        <f t="shared" si="608"/>
        <v>Sep-25</v>
      </c>
      <c r="G6385" s="12"/>
    </row>
    <row r="6386" spans="1:7">
      <c r="A6386" s="2">
        <f t="shared" si="610"/>
        <v>45923</v>
      </c>
      <c r="B6386" t="str">
        <f t="shared" si="609"/>
        <v>2025_09</v>
      </c>
      <c r="C6386" t="str">
        <f t="shared" si="605"/>
        <v>Sep</v>
      </c>
      <c r="D6386" t="str">
        <f t="shared" si="606"/>
        <v>2025_Sep</v>
      </c>
      <c r="E6386" s="12" t="str">
        <f t="shared" si="607"/>
        <v>23_Sep</v>
      </c>
      <c r="F6386" s="12" t="str">
        <f t="shared" si="608"/>
        <v>Sep-25</v>
      </c>
      <c r="G6386" s="12"/>
    </row>
    <row r="6387" spans="1:7">
      <c r="A6387" s="2">
        <f t="shared" si="610"/>
        <v>45924</v>
      </c>
      <c r="B6387" t="str">
        <f t="shared" si="609"/>
        <v>2025_09</v>
      </c>
      <c r="C6387" t="str">
        <f t="shared" si="605"/>
        <v>Sep</v>
      </c>
      <c r="D6387" t="str">
        <f t="shared" si="606"/>
        <v>2025_Sep</v>
      </c>
      <c r="E6387" s="12" t="str">
        <f t="shared" si="607"/>
        <v>24_Sep</v>
      </c>
      <c r="F6387" s="12" t="str">
        <f t="shared" si="608"/>
        <v>Sep-25</v>
      </c>
      <c r="G6387" s="12"/>
    </row>
    <row r="6388" spans="1:7">
      <c r="A6388" s="2">
        <f t="shared" si="610"/>
        <v>45925</v>
      </c>
      <c r="B6388" t="str">
        <f t="shared" si="609"/>
        <v>2025_09</v>
      </c>
      <c r="C6388" t="str">
        <f t="shared" si="605"/>
        <v>Sep</v>
      </c>
      <c r="D6388" t="str">
        <f t="shared" si="606"/>
        <v>2025_Sep</v>
      </c>
      <c r="E6388" s="12" t="str">
        <f t="shared" si="607"/>
        <v>25_Sep</v>
      </c>
      <c r="F6388" s="12" t="str">
        <f t="shared" si="608"/>
        <v>Sep-25</v>
      </c>
      <c r="G6388" s="12"/>
    </row>
    <row r="6389" spans="1:7">
      <c r="A6389" s="2">
        <f t="shared" si="610"/>
        <v>45926</v>
      </c>
      <c r="B6389" t="str">
        <f t="shared" si="609"/>
        <v>2025_09</v>
      </c>
      <c r="C6389" t="str">
        <f t="shared" si="605"/>
        <v>Sep</v>
      </c>
      <c r="D6389" t="str">
        <f t="shared" si="606"/>
        <v>2025_Sep</v>
      </c>
      <c r="E6389" s="12" t="str">
        <f t="shared" si="607"/>
        <v>26_Sep</v>
      </c>
      <c r="F6389" s="12" t="str">
        <f t="shared" si="608"/>
        <v>Sep-25</v>
      </c>
      <c r="G6389" s="12"/>
    </row>
    <row r="6390" spans="1:7">
      <c r="A6390" s="2">
        <f t="shared" si="610"/>
        <v>45927</v>
      </c>
      <c r="B6390" t="str">
        <f t="shared" si="609"/>
        <v>2025_09</v>
      </c>
      <c r="C6390" t="str">
        <f t="shared" si="605"/>
        <v>Sep</v>
      </c>
      <c r="D6390" t="str">
        <f t="shared" si="606"/>
        <v>2025_Sep</v>
      </c>
      <c r="E6390" s="12" t="str">
        <f t="shared" si="607"/>
        <v>27_Sep</v>
      </c>
      <c r="F6390" s="12" t="str">
        <f t="shared" si="608"/>
        <v>Sep-25</v>
      </c>
      <c r="G6390" s="12"/>
    </row>
    <row r="6391" spans="1:7">
      <c r="A6391" s="2">
        <f t="shared" si="610"/>
        <v>45928</v>
      </c>
      <c r="B6391" t="str">
        <f t="shared" si="609"/>
        <v>2025_09</v>
      </c>
      <c r="C6391" t="str">
        <f t="shared" si="605"/>
        <v>Sep</v>
      </c>
      <c r="D6391" t="str">
        <f t="shared" si="606"/>
        <v>2025_Sep</v>
      </c>
      <c r="E6391" s="12" t="str">
        <f t="shared" si="607"/>
        <v>28_Sep</v>
      </c>
      <c r="F6391" s="12" t="str">
        <f t="shared" si="608"/>
        <v>Sep-25</v>
      </c>
      <c r="G6391" s="12"/>
    </row>
    <row r="6392" spans="1:7">
      <c r="A6392" s="2">
        <f t="shared" si="610"/>
        <v>45929</v>
      </c>
      <c r="B6392" t="str">
        <f t="shared" si="609"/>
        <v>2025_09</v>
      </c>
      <c r="C6392" t="str">
        <f t="shared" si="605"/>
        <v>Sep</v>
      </c>
      <c r="D6392" t="str">
        <f t="shared" si="606"/>
        <v>2025_Sep</v>
      </c>
      <c r="E6392" s="12" t="str">
        <f t="shared" si="607"/>
        <v>29_Sep</v>
      </c>
      <c r="F6392" s="12" t="str">
        <f t="shared" si="608"/>
        <v>Sep-25</v>
      </c>
      <c r="G6392" s="12"/>
    </row>
    <row r="6393" spans="1:7">
      <c r="A6393" s="2">
        <f t="shared" si="610"/>
        <v>45930</v>
      </c>
      <c r="B6393" t="str">
        <f t="shared" si="609"/>
        <v>2025_09</v>
      </c>
      <c r="C6393" t="str">
        <f t="shared" si="605"/>
        <v>Sep</v>
      </c>
      <c r="D6393" t="str">
        <f t="shared" si="606"/>
        <v>2025_Sep</v>
      </c>
      <c r="E6393" s="12" t="str">
        <f t="shared" si="607"/>
        <v>30_Sep</v>
      </c>
      <c r="F6393" s="12" t="str">
        <f t="shared" si="608"/>
        <v>Sep-25</v>
      </c>
      <c r="G6393" s="12"/>
    </row>
    <row r="6394" spans="1:7">
      <c r="A6394" s="2">
        <f t="shared" si="610"/>
        <v>45931</v>
      </c>
      <c r="B6394" t="str">
        <f t="shared" si="609"/>
        <v>2025_10</v>
      </c>
      <c r="C6394" t="str">
        <f t="shared" si="605"/>
        <v>Oct</v>
      </c>
      <c r="D6394" t="str">
        <f t="shared" si="606"/>
        <v>2025_Oct</v>
      </c>
      <c r="E6394" s="12" t="str">
        <f t="shared" si="607"/>
        <v>01_Oct</v>
      </c>
      <c r="F6394" s="12" t="str">
        <f t="shared" si="608"/>
        <v>Oct-25</v>
      </c>
      <c r="G6394" s="12"/>
    </row>
    <row r="6395" spans="1:7">
      <c r="A6395" s="2">
        <f t="shared" si="610"/>
        <v>45932</v>
      </c>
      <c r="B6395" t="str">
        <f t="shared" si="609"/>
        <v>2025_10</v>
      </c>
      <c r="C6395" t="str">
        <f t="shared" si="605"/>
        <v>Oct</v>
      </c>
      <c r="D6395" t="str">
        <f t="shared" si="606"/>
        <v>2025_Oct</v>
      </c>
      <c r="E6395" s="12" t="str">
        <f t="shared" si="607"/>
        <v>02_Oct</v>
      </c>
      <c r="F6395" s="12" t="str">
        <f t="shared" si="608"/>
        <v>Oct-25</v>
      </c>
      <c r="G6395" s="12"/>
    </row>
    <row r="6396" spans="1:7">
      <c r="A6396" s="2">
        <f t="shared" si="610"/>
        <v>45933</v>
      </c>
      <c r="B6396" t="str">
        <f t="shared" si="609"/>
        <v>2025_10</v>
      </c>
      <c r="C6396" t="str">
        <f t="shared" si="605"/>
        <v>Oct</v>
      </c>
      <c r="D6396" t="str">
        <f t="shared" si="606"/>
        <v>2025_Oct</v>
      </c>
      <c r="E6396" s="12" t="str">
        <f t="shared" si="607"/>
        <v>03_Oct</v>
      </c>
      <c r="F6396" s="12" t="str">
        <f t="shared" si="608"/>
        <v>Oct-25</v>
      </c>
      <c r="G6396" s="12"/>
    </row>
    <row r="6397" spans="1:7">
      <c r="A6397" s="2">
        <f t="shared" si="610"/>
        <v>45934</v>
      </c>
      <c r="B6397" t="str">
        <f t="shared" si="609"/>
        <v>2025_10</v>
      </c>
      <c r="C6397" t="str">
        <f t="shared" si="605"/>
        <v>Oct</v>
      </c>
      <c r="D6397" t="str">
        <f t="shared" si="606"/>
        <v>2025_Oct</v>
      </c>
      <c r="E6397" s="12" t="str">
        <f t="shared" si="607"/>
        <v>04_Oct</v>
      </c>
      <c r="F6397" s="12" t="str">
        <f t="shared" si="608"/>
        <v>Oct-25</v>
      </c>
      <c r="G6397" s="12"/>
    </row>
    <row r="6398" spans="1:7">
      <c r="A6398" s="2">
        <f t="shared" si="610"/>
        <v>45935</v>
      </c>
      <c r="B6398" t="str">
        <f t="shared" si="609"/>
        <v>2025_10</v>
      </c>
      <c r="C6398" t="str">
        <f t="shared" si="605"/>
        <v>Oct</v>
      </c>
      <c r="D6398" t="str">
        <f t="shared" si="606"/>
        <v>2025_Oct</v>
      </c>
      <c r="E6398" s="12" t="str">
        <f t="shared" si="607"/>
        <v>05_Oct</v>
      </c>
      <c r="F6398" s="12" t="str">
        <f t="shared" si="608"/>
        <v>Oct-25</v>
      </c>
      <c r="G6398" s="12"/>
    </row>
    <row r="6399" spans="1:7">
      <c r="A6399" s="2">
        <f t="shared" si="610"/>
        <v>45936</v>
      </c>
      <c r="B6399" t="str">
        <f t="shared" si="609"/>
        <v>2025_10</v>
      </c>
      <c r="C6399" t="str">
        <f t="shared" si="605"/>
        <v>Oct</v>
      </c>
      <c r="D6399" t="str">
        <f t="shared" si="606"/>
        <v>2025_Oct</v>
      </c>
      <c r="E6399" s="12" t="str">
        <f t="shared" si="607"/>
        <v>06_Oct</v>
      </c>
      <c r="F6399" s="12" t="str">
        <f t="shared" si="608"/>
        <v>Oct-25</v>
      </c>
      <c r="G6399" s="12"/>
    </row>
    <row r="6400" spans="1:7">
      <c r="A6400" s="2">
        <f t="shared" si="610"/>
        <v>45937</v>
      </c>
      <c r="B6400" t="str">
        <f t="shared" si="609"/>
        <v>2025_10</v>
      </c>
      <c r="C6400" t="str">
        <f t="shared" si="605"/>
        <v>Oct</v>
      </c>
      <c r="D6400" t="str">
        <f t="shared" si="606"/>
        <v>2025_Oct</v>
      </c>
      <c r="E6400" s="12" t="str">
        <f t="shared" si="607"/>
        <v>07_Oct</v>
      </c>
      <c r="F6400" s="12" t="str">
        <f t="shared" si="608"/>
        <v>Oct-25</v>
      </c>
      <c r="G6400" s="12"/>
    </row>
    <row r="6401" spans="1:7">
      <c r="A6401" s="2">
        <f t="shared" si="610"/>
        <v>45938</v>
      </c>
      <c r="B6401" t="str">
        <f t="shared" si="609"/>
        <v>2025_10</v>
      </c>
      <c r="C6401" t="str">
        <f t="shared" si="605"/>
        <v>Oct</v>
      </c>
      <c r="D6401" t="str">
        <f t="shared" si="606"/>
        <v>2025_Oct</v>
      </c>
      <c r="E6401" s="12" t="str">
        <f t="shared" si="607"/>
        <v>08_Oct</v>
      </c>
      <c r="F6401" s="12" t="str">
        <f t="shared" si="608"/>
        <v>Oct-25</v>
      </c>
      <c r="G6401" s="12"/>
    </row>
    <row r="6402" spans="1:7">
      <c r="A6402" s="2">
        <f t="shared" si="610"/>
        <v>45939</v>
      </c>
      <c r="B6402" t="str">
        <f t="shared" si="609"/>
        <v>2025_10</v>
      </c>
      <c r="C6402" t="str">
        <f t="shared" ref="C6402:C6465" si="611">VLOOKUP(TEXT(MONTH(A6402),"00"),$H$2:$I$13,2,FALSE)</f>
        <v>Oct</v>
      </c>
      <c r="D6402" t="str">
        <f t="shared" si="606"/>
        <v>2025_Oct</v>
      </c>
      <c r="E6402" s="12" t="str">
        <f t="shared" si="607"/>
        <v>09_Oct</v>
      </c>
      <c r="F6402" s="12" t="str">
        <f t="shared" si="608"/>
        <v>Oct-25</v>
      </c>
      <c r="G6402" s="12"/>
    </row>
    <row r="6403" spans="1:7">
      <c r="A6403" s="2">
        <f t="shared" si="610"/>
        <v>45940</v>
      </c>
      <c r="B6403" t="str">
        <f t="shared" si="609"/>
        <v>2025_10</v>
      </c>
      <c r="C6403" t="str">
        <f t="shared" si="611"/>
        <v>Oct</v>
      </c>
      <c r="D6403" t="str">
        <f t="shared" ref="D6403:D6466" si="612">TEXT(YEAR(A6403),"0000")&amp;"_"&amp;C6403</f>
        <v>2025_Oct</v>
      </c>
      <c r="E6403" s="12" t="str">
        <f t="shared" ref="E6403:E6466" si="613">VLOOKUP(DAY(A6403),$G$2:$H$32,2,FALSE)&amp;"_"&amp;C6403</f>
        <v>10_Oct</v>
      </c>
      <c r="F6403" s="12" t="str">
        <f t="shared" si="608"/>
        <v>Oct-25</v>
      </c>
      <c r="G6403" s="12"/>
    </row>
    <row r="6404" spans="1:7">
      <c r="A6404" s="2">
        <f t="shared" si="610"/>
        <v>45941</v>
      </c>
      <c r="B6404" t="str">
        <f t="shared" si="609"/>
        <v>2025_10</v>
      </c>
      <c r="C6404" t="str">
        <f t="shared" si="611"/>
        <v>Oct</v>
      </c>
      <c r="D6404" t="str">
        <f t="shared" si="612"/>
        <v>2025_Oct</v>
      </c>
      <c r="E6404" s="12" t="str">
        <f t="shared" si="613"/>
        <v>11_Oct</v>
      </c>
      <c r="F6404" s="12" t="str">
        <f t="shared" ref="F6404:F6467" si="614">C6404&amp;"-"&amp;RIGHT(YEAR(A6404),2)</f>
        <v>Oct-25</v>
      </c>
      <c r="G6404" s="12"/>
    </row>
    <row r="6405" spans="1:7">
      <c r="A6405" s="2">
        <f t="shared" si="610"/>
        <v>45942</v>
      </c>
      <c r="B6405" t="str">
        <f t="shared" si="609"/>
        <v>2025_10</v>
      </c>
      <c r="C6405" t="str">
        <f t="shared" si="611"/>
        <v>Oct</v>
      </c>
      <c r="D6405" t="str">
        <f t="shared" si="612"/>
        <v>2025_Oct</v>
      </c>
      <c r="E6405" s="12" t="str">
        <f t="shared" si="613"/>
        <v>12_Oct</v>
      </c>
      <c r="F6405" s="12" t="str">
        <f t="shared" si="614"/>
        <v>Oct-25</v>
      </c>
      <c r="G6405" s="12"/>
    </row>
    <row r="6406" spans="1:7">
      <c r="A6406" s="2">
        <f t="shared" si="610"/>
        <v>45943</v>
      </c>
      <c r="B6406" t="str">
        <f t="shared" si="609"/>
        <v>2025_10</v>
      </c>
      <c r="C6406" t="str">
        <f t="shared" si="611"/>
        <v>Oct</v>
      </c>
      <c r="D6406" t="str">
        <f t="shared" si="612"/>
        <v>2025_Oct</v>
      </c>
      <c r="E6406" s="12" t="str">
        <f t="shared" si="613"/>
        <v>13_Oct</v>
      </c>
      <c r="F6406" s="12" t="str">
        <f t="shared" si="614"/>
        <v>Oct-25</v>
      </c>
      <c r="G6406" s="12"/>
    </row>
    <row r="6407" spans="1:7">
      <c r="A6407" s="2">
        <f t="shared" si="610"/>
        <v>45944</v>
      </c>
      <c r="B6407" t="str">
        <f t="shared" si="609"/>
        <v>2025_10</v>
      </c>
      <c r="C6407" t="str">
        <f t="shared" si="611"/>
        <v>Oct</v>
      </c>
      <c r="D6407" t="str">
        <f t="shared" si="612"/>
        <v>2025_Oct</v>
      </c>
      <c r="E6407" s="12" t="str">
        <f t="shared" si="613"/>
        <v>14_Oct</v>
      </c>
      <c r="F6407" s="12" t="str">
        <f t="shared" si="614"/>
        <v>Oct-25</v>
      </c>
      <c r="G6407" s="12"/>
    </row>
    <row r="6408" spans="1:7">
      <c r="A6408" s="2">
        <f t="shared" si="610"/>
        <v>45945</v>
      </c>
      <c r="B6408" t="str">
        <f t="shared" si="609"/>
        <v>2025_10</v>
      </c>
      <c r="C6408" t="str">
        <f t="shared" si="611"/>
        <v>Oct</v>
      </c>
      <c r="D6408" t="str">
        <f t="shared" si="612"/>
        <v>2025_Oct</v>
      </c>
      <c r="E6408" s="12" t="str">
        <f t="shared" si="613"/>
        <v>15_Oct</v>
      </c>
      <c r="F6408" s="12" t="str">
        <f t="shared" si="614"/>
        <v>Oct-25</v>
      </c>
      <c r="G6408" s="12"/>
    </row>
    <row r="6409" spans="1:7">
      <c r="A6409" s="2">
        <f t="shared" si="610"/>
        <v>45946</v>
      </c>
      <c r="B6409" t="str">
        <f t="shared" si="609"/>
        <v>2025_10</v>
      </c>
      <c r="C6409" t="str">
        <f t="shared" si="611"/>
        <v>Oct</v>
      </c>
      <c r="D6409" t="str">
        <f t="shared" si="612"/>
        <v>2025_Oct</v>
      </c>
      <c r="E6409" s="12" t="str">
        <f t="shared" si="613"/>
        <v>16_Oct</v>
      </c>
      <c r="F6409" s="12" t="str">
        <f t="shared" si="614"/>
        <v>Oct-25</v>
      </c>
      <c r="G6409" s="12"/>
    </row>
    <row r="6410" spans="1:7">
      <c r="A6410" s="2">
        <f t="shared" si="610"/>
        <v>45947</v>
      </c>
      <c r="B6410" t="str">
        <f t="shared" si="609"/>
        <v>2025_10</v>
      </c>
      <c r="C6410" t="str">
        <f t="shared" si="611"/>
        <v>Oct</v>
      </c>
      <c r="D6410" t="str">
        <f t="shared" si="612"/>
        <v>2025_Oct</v>
      </c>
      <c r="E6410" s="12" t="str">
        <f t="shared" si="613"/>
        <v>17_Oct</v>
      </c>
      <c r="F6410" s="12" t="str">
        <f t="shared" si="614"/>
        <v>Oct-25</v>
      </c>
      <c r="G6410" s="12"/>
    </row>
    <row r="6411" spans="1:7">
      <c r="A6411" s="2">
        <f t="shared" si="610"/>
        <v>45948</v>
      </c>
      <c r="B6411" t="str">
        <f t="shared" ref="B6411:B6474" si="615">TEXT(YEAR(A6411),"0000")&amp;"_"&amp;TEXT(MONTH(A6411),"00")</f>
        <v>2025_10</v>
      </c>
      <c r="C6411" t="str">
        <f t="shared" si="611"/>
        <v>Oct</v>
      </c>
      <c r="D6411" t="str">
        <f t="shared" si="612"/>
        <v>2025_Oct</v>
      </c>
      <c r="E6411" s="12" t="str">
        <f t="shared" si="613"/>
        <v>18_Oct</v>
      </c>
      <c r="F6411" s="12" t="str">
        <f t="shared" si="614"/>
        <v>Oct-25</v>
      </c>
      <c r="G6411" s="12"/>
    </row>
    <row r="6412" spans="1:7">
      <c r="A6412" s="2">
        <f t="shared" ref="A6412:A6475" si="616">A6411+1</f>
        <v>45949</v>
      </c>
      <c r="B6412" t="str">
        <f t="shared" si="615"/>
        <v>2025_10</v>
      </c>
      <c r="C6412" t="str">
        <f t="shared" si="611"/>
        <v>Oct</v>
      </c>
      <c r="D6412" t="str">
        <f t="shared" si="612"/>
        <v>2025_Oct</v>
      </c>
      <c r="E6412" s="12" t="str">
        <f t="shared" si="613"/>
        <v>19_Oct</v>
      </c>
      <c r="F6412" s="12" t="str">
        <f t="shared" si="614"/>
        <v>Oct-25</v>
      </c>
      <c r="G6412" s="12"/>
    </row>
    <row r="6413" spans="1:7">
      <c r="A6413" s="2">
        <f t="shared" si="616"/>
        <v>45950</v>
      </c>
      <c r="B6413" t="str">
        <f t="shared" si="615"/>
        <v>2025_10</v>
      </c>
      <c r="C6413" t="str">
        <f t="shared" si="611"/>
        <v>Oct</v>
      </c>
      <c r="D6413" t="str">
        <f t="shared" si="612"/>
        <v>2025_Oct</v>
      </c>
      <c r="E6413" s="12" t="str">
        <f t="shared" si="613"/>
        <v>20_Oct</v>
      </c>
      <c r="F6413" s="12" t="str">
        <f t="shared" si="614"/>
        <v>Oct-25</v>
      </c>
      <c r="G6413" s="12"/>
    </row>
    <row r="6414" spans="1:7">
      <c r="A6414" s="2">
        <f t="shared" si="616"/>
        <v>45951</v>
      </c>
      <c r="B6414" t="str">
        <f t="shared" si="615"/>
        <v>2025_10</v>
      </c>
      <c r="C6414" t="str">
        <f t="shared" si="611"/>
        <v>Oct</v>
      </c>
      <c r="D6414" t="str">
        <f t="shared" si="612"/>
        <v>2025_Oct</v>
      </c>
      <c r="E6414" s="12" t="str">
        <f t="shared" si="613"/>
        <v>21_Oct</v>
      </c>
      <c r="F6414" s="12" t="str">
        <f t="shared" si="614"/>
        <v>Oct-25</v>
      </c>
      <c r="G6414" s="12"/>
    </row>
    <row r="6415" spans="1:7">
      <c r="A6415" s="2">
        <f t="shared" si="616"/>
        <v>45952</v>
      </c>
      <c r="B6415" t="str">
        <f t="shared" si="615"/>
        <v>2025_10</v>
      </c>
      <c r="C6415" t="str">
        <f t="shared" si="611"/>
        <v>Oct</v>
      </c>
      <c r="D6415" t="str">
        <f t="shared" si="612"/>
        <v>2025_Oct</v>
      </c>
      <c r="E6415" s="12" t="str">
        <f t="shared" si="613"/>
        <v>22_Oct</v>
      </c>
      <c r="F6415" s="12" t="str">
        <f t="shared" si="614"/>
        <v>Oct-25</v>
      </c>
      <c r="G6415" s="12"/>
    </row>
    <row r="6416" spans="1:7">
      <c r="A6416" s="2">
        <f t="shared" si="616"/>
        <v>45953</v>
      </c>
      <c r="B6416" t="str">
        <f t="shared" si="615"/>
        <v>2025_10</v>
      </c>
      <c r="C6416" t="str">
        <f t="shared" si="611"/>
        <v>Oct</v>
      </c>
      <c r="D6416" t="str">
        <f t="shared" si="612"/>
        <v>2025_Oct</v>
      </c>
      <c r="E6416" s="12" t="str">
        <f t="shared" si="613"/>
        <v>23_Oct</v>
      </c>
      <c r="F6416" s="12" t="str">
        <f t="shared" si="614"/>
        <v>Oct-25</v>
      </c>
      <c r="G6416" s="12"/>
    </row>
    <row r="6417" spans="1:7">
      <c r="A6417" s="2">
        <f t="shared" si="616"/>
        <v>45954</v>
      </c>
      <c r="B6417" t="str">
        <f t="shared" si="615"/>
        <v>2025_10</v>
      </c>
      <c r="C6417" t="str">
        <f t="shared" si="611"/>
        <v>Oct</v>
      </c>
      <c r="D6417" t="str">
        <f t="shared" si="612"/>
        <v>2025_Oct</v>
      </c>
      <c r="E6417" s="12" t="str">
        <f t="shared" si="613"/>
        <v>24_Oct</v>
      </c>
      <c r="F6417" s="12" t="str">
        <f t="shared" si="614"/>
        <v>Oct-25</v>
      </c>
      <c r="G6417" s="12"/>
    </row>
    <row r="6418" spans="1:7">
      <c r="A6418" s="2">
        <f t="shared" si="616"/>
        <v>45955</v>
      </c>
      <c r="B6418" t="str">
        <f t="shared" si="615"/>
        <v>2025_10</v>
      </c>
      <c r="C6418" t="str">
        <f t="shared" si="611"/>
        <v>Oct</v>
      </c>
      <c r="D6418" t="str">
        <f t="shared" si="612"/>
        <v>2025_Oct</v>
      </c>
      <c r="E6418" s="12" t="str">
        <f t="shared" si="613"/>
        <v>25_Oct</v>
      </c>
      <c r="F6418" s="12" t="str">
        <f t="shared" si="614"/>
        <v>Oct-25</v>
      </c>
      <c r="G6418" s="12"/>
    </row>
    <row r="6419" spans="1:7">
      <c r="A6419" s="2">
        <f t="shared" si="616"/>
        <v>45956</v>
      </c>
      <c r="B6419" t="str">
        <f t="shared" si="615"/>
        <v>2025_10</v>
      </c>
      <c r="C6419" t="str">
        <f t="shared" si="611"/>
        <v>Oct</v>
      </c>
      <c r="D6419" t="str">
        <f t="shared" si="612"/>
        <v>2025_Oct</v>
      </c>
      <c r="E6419" s="12" t="str">
        <f t="shared" si="613"/>
        <v>26_Oct</v>
      </c>
      <c r="F6419" s="12" t="str">
        <f t="shared" si="614"/>
        <v>Oct-25</v>
      </c>
      <c r="G6419" s="12"/>
    </row>
    <row r="6420" spans="1:7">
      <c r="A6420" s="2">
        <f t="shared" si="616"/>
        <v>45957</v>
      </c>
      <c r="B6420" t="str">
        <f t="shared" si="615"/>
        <v>2025_10</v>
      </c>
      <c r="C6420" t="str">
        <f t="shared" si="611"/>
        <v>Oct</v>
      </c>
      <c r="D6420" t="str">
        <f t="shared" si="612"/>
        <v>2025_Oct</v>
      </c>
      <c r="E6420" s="12" t="str">
        <f t="shared" si="613"/>
        <v>27_Oct</v>
      </c>
      <c r="F6420" s="12" t="str">
        <f t="shared" si="614"/>
        <v>Oct-25</v>
      </c>
      <c r="G6420" s="12"/>
    </row>
    <row r="6421" spans="1:7">
      <c r="A6421" s="2">
        <f t="shared" si="616"/>
        <v>45958</v>
      </c>
      <c r="B6421" t="str">
        <f t="shared" si="615"/>
        <v>2025_10</v>
      </c>
      <c r="C6421" t="str">
        <f t="shared" si="611"/>
        <v>Oct</v>
      </c>
      <c r="D6421" t="str">
        <f t="shared" si="612"/>
        <v>2025_Oct</v>
      </c>
      <c r="E6421" s="12" t="str">
        <f t="shared" si="613"/>
        <v>28_Oct</v>
      </c>
      <c r="F6421" s="12" t="str">
        <f t="shared" si="614"/>
        <v>Oct-25</v>
      </c>
      <c r="G6421" s="12"/>
    </row>
    <row r="6422" spans="1:7">
      <c r="A6422" s="2">
        <f t="shared" si="616"/>
        <v>45959</v>
      </c>
      <c r="B6422" t="str">
        <f t="shared" si="615"/>
        <v>2025_10</v>
      </c>
      <c r="C6422" t="str">
        <f t="shared" si="611"/>
        <v>Oct</v>
      </c>
      <c r="D6422" t="str">
        <f t="shared" si="612"/>
        <v>2025_Oct</v>
      </c>
      <c r="E6422" s="12" t="str">
        <f t="shared" si="613"/>
        <v>29_Oct</v>
      </c>
      <c r="F6422" s="12" t="str">
        <f t="shared" si="614"/>
        <v>Oct-25</v>
      </c>
      <c r="G6422" s="12"/>
    </row>
    <row r="6423" spans="1:7">
      <c r="A6423" s="2">
        <f t="shared" si="616"/>
        <v>45960</v>
      </c>
      <c r="B6423" t="str">
        <f t="shared" si="615"/>
        <v>2025_10</v>
      </c>
      <c r="C6423" t="str">
        <f t="shared" si="611"/>
        <v>Oct</v>
      </c>
      <c r="D6423" t="str">
        <f t="shared" si="612"/>
        <v>2025_Oct</v>
      </c>
      <c r="E6423" s="12" t="str">
        <f t="shared" si="613"/>
        <v>30_Oct</v>
      </c>
      <c r="F6423" s="12" t="str">
        <f t="shared" si="614"/>
        <v>Oct-25</v>
      </c>
      <c r="G6423" s="12"/>
    </row>
    <row r="6424" spans="1:7">
      <c r="A6424" s="2">
        <f t="shared" si="616"/>
        <v>45961</v>
      </c>
      <c r="B6424" t="str">
        <f t="shared" si="615"/>
        <v>2025_10</v>
      </c>
      <c r="C6424" t="str">
        <f t="shared" si="611"/>
        <v>Oct</v>
      </c>
      <c r="D6424" t="str">
        <f t="shared" si="612"/>
        <v>2025_Oct</v>
      </c>
      <c r="E6424" s="12" t="str">
        <f t="shared" si="613"/>
        <v>31_Oct</v>
      </c>
      <c r="F6424" s="12" t="str">
        <f t="shared" si="614"/>
        <v>Oct-25</v>
      </c>
      <c r="G6424" s="12"/>
    </row>
    <row r="6425" spans="1:7">
      <c r="A6425" s="2">
        <f t="shared" si="616"/>
        <v>45962</v>
      </c>
      <c r="B6425" t="str">
        <f t="shared" si="615"/>
        <v>2025_11</v>
      </c>
      <c r="C6425" t="str">
        <f t="shared" si="611"/>
        <v>Nov</v>
      </c>
      <c r="D6425" t="str">
        <f t="shared" si="612"/>
        <v>2025_Nov</v>
      </c>
      <c r="E6425" s="12" t="str">
        <f t="shared" si="613"/>
        <v>01_Nov</v>
      </c>
      <c r="F6425" s="12" t="str">
        <f t="shared" si="614"/>
        <v>Nov-25</v>
      </c>
      <c r="G6425" s="12"/>
    </row>
    <row r="6426" spans="1:7">
      <c r="A6426" s="2">
        <f t="shared" si="616"/>
        <v>45963</v>
      </c>
      <c r="B6426" t="str">
        <f t="shared" si="615"/>
        <v>2025_11</v>
      </c>
      <c r="C6426" t="str">
        <f t="shared" si="611"/>
        <v>Nov</v>
      </c>
      <c r="D6426" t="str">
        <f t="shared" si="612"/>
        <v>2025_Nov</v>
      </c>
      <c r="E6426" s="12" t="str">
        <f t="shared" si="613"/>
        <v>02_Nov</v>
      </c>
      <c r="F6426" s="12" t="str">
        <f t="shared" si="614"/>
        <v>Nov-25</v>
      </c>
      <c r="G6426" s="12"/>
    </row>
    <row r="6427" spans="1:7">
      <c r="A6427" s="2">
        <f t="shared" si="616"/>
        <v>45964</v>
      </c>
      <c r="B6427" t="str">
        <f t="shared" si="615"/>
        <v>2025_11</v>
      </c>
      <c r="C6427" t="str">
        <f t="shared" si="611"/>
        <v>Nov</v>
      </c>
      <c r="D6427" t="str">
        <f t="shared" si="612"/>
        <v>2025_Nov</v>
      </c>
      <c r="E6427" s="12" t="str">
        <f t="shared" si="613"/>
        <v>03_Nov</v>
      </c>
      <c r="F6427" s="12" t="str">
        <f t="shared" si="614"/>
        <v>Nov-25</v>
      </c>
      <c r="G6427" s="12"/>
    </row>
    <row r="6428" spans="1:7">
      <c r="A6428" s="2">
        <f t="shared" si="616"/>
        <v>45965</v>
      </c>
      <c r="B6428" t="str">
        <f t="shared" si="615"/>
        <v>2025_11</v>
      </c>
      <c r="C6428" t="str">
        <f t="shared" si="611"/>
        <v>Nov</v>
      </c>
      <c r="D6428" t="str">
        <f t="shared" si="612"/>
        <v>2025_Nov</v>
      </c>
      <c r="E6428" s="12" t="str">
        <f t="shared" si="613"/>
        <v>04_Nov</v>
      </c>
      <c r="F6428" s="12" t="str">
        <f t="shared" si="614"/>
        <v>Nov-25</v>
      </c>
      <c r="G6428" s="12"/>
    </row>
    <row r="6429" spans="1:7">
      <c r="A6429" s="2">
        <f t="shared" si="616"/>
        <v>45966</v>
      </c>
      <c r="B6429" t="str">
        <f t="shared" si="615"/>
        <v>2025_11</v>
      </c>
      <c r="C6429" t="str">
        <f t="shared" si="611"/>
        <v>Nov</v>
      </c>
      <c r="D6429" t="str">
        <f t="shared" si="612"/>
        <v>2025_Nov</v>
      </c>
      <c r="E6429" s="12" t="str">
        <f t="shared" si="613"/>
        <v>05_Nov</v>
      </c>
      <c r="F6429" s="12" t="str">
        <f t="shared" si="614"/>
        <v>Nov-25</v>
      </c>
      <c r="G6429" s="12"/>
    </row>
    <row r="6430" spans="1:7">
      <c r="A6430" s="2">
        <f t="shared" si="616"/>
        <v>45967</v>
      </c>
      <c r="B6430" t="str">
        <f t="shared" si="615"/>
        <v>2025_11</v>
      </c>
      <c r="C6430" t="str">
        <f t="shared" si="611"/>
        <v>Nov</v>
      </c>
      <c r="D6430" t="str">
        <f t="shared" si="612"/>
        <v>2025_Nov</v>
      </c>
      <c r="E6430" s="12" t="str">
        <f t="shared" si="613"/>
        <v>06_Nov</v>
      </c>
      <c r="F6430" s="12" t="str">
        <f t="shared" si="614"/>
        <v>Nov-25</v>
      </c>
      <c r="G6430" s="12"/>
    </row>
    <row r="6431" spans="1:7">
      <c r="A6431" s="2">
        <f t="shared" si="616"/>
        <v>45968</v>
      </c>
      <c r="B6431" t="str">
        <f t="shared" si="615"/>
        <v>2025_11</v>
      </c>
      <c r="C6431" t="str">
        <f t="shared" si="611"/>
        <v>Nov</v>
      </c>
      <c r="D6431" t="str">
        <f t="shared" si="612"/>
        <v>2025_Nov</v>
      </c>
      <c r="E6431" s="12" t="str">
        <f t="shared" si="613"/>
        <v>07_Nov</v>
      </c>
      <c r="F6431" s="12" t="str">
        <f t="shared" si="614"/>
        <v>Nov-25</v>
      </c>
      <c r="G6431" s="12"/>
    </row>
    <row r="6432" spans="1:7">
      <c r="A6432" s="2">
        <f t="shared" si="616"/>
        <v>45969</v>
      </c>
      <c r="B6432" t="str">
        <f t="shared" si="615"/>
        <v>2025_11</v>
      </c>
      <c r="C6432" t="str">
        <f t="shared" si="611"/>
        <v>Nov</v>
      </c>
      <c r="D6432" t="str">
        <f t="shared" si="612"/>
        <v>2025_Nov</v>
      </c>
      <c r="E6432" s="12" t="str">
        <f t="shared" si="613"/>
        <v>08_Nov</v>
      </c>
      <c r="F6432" s="12" t="str">
        <f t="shared" si="614"/>
        <v>Nov-25</v>
      </c>
      <c r="G6432" s="12"/>
    </row>
    <row r="6433" spans="1:7">
      <c r="A6433" s="2">
        <f t="shared" si="616"/>
        <v>45970</v>
      </c>
      <c r="B6433" t="str">
        <f t="shared" si="615"/>
        <v>2025_11</v>
      </c>
      <c r="C6433" t="str">
        <f t="shared" si="611"/>
        <v>Nov</v>
      </c>
      <c r="D6433" t="str">
        <f t="shared" si="612"/>
        <v>2025_Nov</v>
      </c>
      <c r="E6433" s="12" t="str">
        <f t="shared" si="613"/>
        <v>09_Nov</v>
      </c>
      <c r="F6433" s="12" t="str">
        <f t="shared" si="614"/>
        <v>Nov-25</v>
      </c>
      <c r="G6433" s="12"/>
    </row>
    <row r="6434" spans="1:7">
      <c r="A6434" s="2">
        <f t="shared" si="616"/>
        <v>45971</v>
      </c>
      <c r="B6434" t="str">
        <f t="shared" si="615"/>
        <v>2025_11</v>
      </c>
      <c r="C6434" t="str">
        <f t="shared" si="611"/>
        <v>Nov</v>
      </c>
      <c r="D6434" t="str">
        <f t="shared" si="612"/>
        <v>2025_Nov</v>
      </c>
      <c r="E6434" s="12" t="str">
        <f t="shared" si="613"/>
        <v>10_Nov</v>
      </c>
      <c r="F6434" s="12" t="str">
        <f t="shared" si="614"/>
        <v>Nov-25</v>
      </c>
      <c r="G6434" s="12"/>
    </row>
    <row r="6435" spans="1:7">
      <c r="A6435" s="2">
        <f t="shared" si="616"/>
        <v>45972</v>
      </c>
      <c r="B6435" t="str">
        <f t="shared" si="615"/>
        <v>2025_11</v>
      </c>
      <c r="C6435" t="str">
        <f t="shared" si="611"/>
        <v>Nov</v>
      </c>
      <c r="D6435" t="str">
        <f t="shared" si="612"/>
        <v>2025_Nov</v>
      </c>
      <c r="E6435" s="12" t="str">
        <f t="shared" si="613"/>
        <v>11_Nov</v>
      </c>
      <c r="F6435" s="12" t="str">
        <f t="shared" si="614"/>
        <v>Nov-25</v>
      </c>
      <c r="G6435" s="12"/>
    </row>
    <row r="6436" spans="1:7">
      <c r="A6436" s="2">
        <f t="shared" si="616"/>
        <v>45973</v>
      </c>
      <c r="B6436" t="str">
        <f t="shared" si="615"/>
        <v>2025_11</v>
      </c>
      <c r="C6436" t="str">
        <f t="shared" si="611"/>
        <v>Nov</v>
      </c>
      <c r="D6436" t="str">
        <f t="shared" si="612"/>
        <v>2025_Nov</v>
      </c>
      <c r="E6436" s="12" t="str">
        <f t="shared" si="613"/>
        <v>12_Nov</v>
      </c>
      <c r="F6436" s="12" t="str">
        <f t="shared" si="614"/>
        <v>Nov-25</v>
      </c>
      <c r="G6436" s="12"/>
    </row>
    <row r="6437" spans="1:7">
      <c r="A6437" s="2">
        <f t="shared" si="616"/>
        <v>45974</v>
      </c>
      <c r="B6437" t="str">
        <f t="shared" si="615"/>
        <v>2025_11</v>
      </c>
      <c r="C6437" t="str">
        <f t="shared" si="611"/>
        <v>Nov</v>
      </c>
      <c r="D6437" t="str">
        <f t="shared" si="612"/>
        <v>2025_Nov</v>
      </c>
      <c r="E6437" s="12" t="str">
        <f t="shared" si="613"/>
        <v>13_Nov</v>
      </c>
      <c r="F6437" s="12" t="str">
        <f t="shared" si="614"/>
        <v>Nov-25</v>
      </c>
      <c r="G6437" s="12"/>
    </row>
    <row r="6438" spans="1:7">
      <c r="A6438" s="2">
        <f t="shared" si="616"/>
        <v>45975</v>
      </c>
      <c r="B6438" t="str">
        <f t="shared" si="615"/>
        <v>2025_11</v>
      </c>
      <c r="C6438" t="str">
        <f t="shared" si="611"/>
        <v>Nov</v>
      </c>
      <c r="D6438" t="str">
        <f t="shared" si="612"/>
        <v>2025_Nov</v>
      </c>
      <c r="E6438" s="12" t="str">
        <f t="shared" si="613"/>
        <v>14_Nov</v>
      </c>
      <c r="F6438" s="12" t="str">
        <f t="shared" si="614"/>
        <v>Nov-25</v>
      </c>
      <c r="G6438" s="12"/>
    </row>
    <row r="6439" spans="1:7">
      <c r="A6439" s="2">
        <f t="shared" si="616"/>
        <v>45976</v>
      </c>
      <c r="B6439" t="str">
        <f t="shared" si="615"/>
        <v>2025_11</v>
      </c>
      <c r="C6439" t="str">
        <f t="shared" si="611"/>
        <v>Nov</v>
      </c>
      <c r="D6439" t="str">
        <f t="shared" si="612"/>
        <v>2025_Nov</v>
      </c>
      <c r="E6439" s="12" t="str">
        <f t="shared" si="613"/>
        <v>15_Nov</v>
      </c>
      <c r="F6439" s="12" t="str">
        <f t="shared" si="614"/>
        <v>Nov-25</v>
      </c>
      <c r="G6439" s="12"/>
    </row>
    <row r="6440" spans="1:7">
      <c r="A6440" s="2">
        <f t="shared" si="616"/>
        <v>45977</v>
      </c>
      <c r="B6440" t="str">
        <f t="shared" si="615"/>
        <v>2025_11</v>
      </c>
      <c r="C6440" t="str">
        <f t="shared" si="611"/>
        <v>Nov</v>
      </c>
      <c r="D6440" t="str">
        <f t="shared" si="612"/>
        <v>2025_Nov</v>
      </c>
      <c r="E6440" s="12" t="str">
        <f t="shared" si="613"/>
        <v>16_Nov</v>
      </c>
      <c r="F6440" s="12" t="str">
        <f t="shared" si="614"/>
        <v>Nov-25</v>
      </c>
      <c r="G6440" s="12"/>
    </row>
    <row r="6441" spans="1:7">
      <c r="A6441" s="2">
        <f t="shared" si="616"/>
        <v>45978</v>
      </c>
      <c r="B6441" t="str">
        <f t="shared" si="615"/>
        <v>2025_11</v>
      </c>
      <c r="C6441" t="str">
        <f t="shared" si="611"/>
        <v>Nov</v>
      </c>
      <c r="D6441" t="str">
        <f t="shared" si="612"/>
        <v>2025_Nov</v>
      </c>
      <c r="E6441" s="12" t="str">
        <f t="shared" si="613"/>
        <v>17_Nov</v>
      </c>
      <c r="F6441" s="12" t="str">
        <f t="shared" si="614"/>
        <v>Nov-25</v>
      </c>
      <c r="G6441" s="12"/>
    </row>
    <row r="6442" spans="1:7">
      <c r="A6442" s="2">
        <f t="shared" si="616"/>
        <v>45979</v>
      </c>
      <c r="B6442" t="str">
        <f t="shared" si="615"/>
        <v>2025_11</v>
      </c>
      <c r="C6442" t="str">
        <f t="shared" si="611"/>
        <v>Nov</v>
      </c>
      <c r="D6442" t="str">
        <f t="shared" si="612"/>
        <v>2025_Nov</v>
      </c>
      <c r="E6442" s="12" t="str">
        <f t="shared" si="613"/>
        <v>18_Nov</v>
      </c>
      <c r="F6442" s="12" t="str">
        <f t="shared" si="614"/>
        <v>Nov-25</v>
      </c>
      <c r="G6442" s="12"/>
    </row>
    <row r="6443" spans="1:7">
      <c r="A6443" s="2">
        <f t="shared" si="616"/>
        <v>45980</v>
      </c>
      <c r="B6443" t="str">
        <f t="shared" si="615"/>
        <v>2025_11</v>
      </c>
      <c r="C6443" t="str">
        <f t="shared" si="611"/>
        <v>Nov</v>
      </c>
      <c r="D6443" t="str">
        <f t="shared" si="612"/>
        <v>2025_Nov</v>
      </c>
      <c r="E6443" s="12" t="str">
        <f t="shared" si="613"/>
        <v>19_Nov</v>
      </c>
      <c r="F6443" s="12" t="str">
        <f t="shared" si="614"/>
        <v>Nov-25</v>
      </c>
      <c r="G6443" s="12"/>
    </row>
    <row r="6444" spans="1:7">
      <c r="A6444" s="2">
        <f t="shared" si="616"/>
        <v>45981</v>
      </c>
      <c r="B6444" t="str">
        <f t="shared" si="615"/>
        <v>2025_11</v>
      </c>
      <c r="C6444" t="str">
        <f t="shared" si="611"/>
        <v>Nov</v>
      </c>
      <c r="D6444" t="str">
        <f t="shared" si="612"/>
        <v>2025_Nov</v>
      </c>
      <c r="E6444" s="12" t="str">
        <f t="shared" si="613"/>
        <v>20_Nov</v>
      </c>
      <c r="F6444" s="12" t="str">
        <f t="shared" si="614"/>
        <v>Nov-25</v>
      </c>
      <c r="G6444" s="12"/>
    </row>
    <row r="6445" spans="1:7">
      <c r="A6445" s="2">
        <f t="shared" si="616"/>
        <v>45982</v>
      </c>
      <c r="B6445" t="str">
        <f t="shared" si="615"/>
        <v>2025_11</v>
      </c>
      <c r="C6445" t="str">
        <f t="shared" si="611"/>
        <v>Nov</v>
      </c>
      <c r="D6445" t="str">
        <f t="shared" si="612"/>
        <v>2025_Nov</v>
      </c>
      <c r="E6445" s="12" t="str">
        <f t="shared" si="613"/>
        <v>21_Nov</v>
      </c>
      <c r="F6445" s="12" t="str">
        <f t="shared" si="614"/>
        <v>Nov-25</v>
      </c>
      <c r="G6445" s="12"/>
    </row>
    <row r="6446" spans="1:7">
      <c r="A6446" s="2">
        <f t="shared" si="616"/>
        <v>45983</v>
      </c>
      <c r="B6446" t="str">
        <f t="shared" si="615"/>
        <v>2025_11</v>
      </c>
      <c r="C6446" t="str">
        <f t="shared" si="611"/>
        <v>Nov</v>
      </c>
      <c r="D6446" t="str">
        <f t="shared" si="612"/>
        <v>2025_Nov</v>
      </c>
      <c r="E6446" s="12" t="str">
        <f t="shared" si="613"/>
        <v>22_Nov</v>
      </c>
      <c r="F6446" s="12" t="str">
        <f t="shared" si="614"/>
        <v>Nov-25</v>
      </c>
      <c r="G6446" s="12"/>
    </row>
    <row r="6447" spans="1:7">
      <c r="A6447" s="2">
        <f t="shared" si="616"/>
        <v>45984</v>
      </c>
      <c r="B6447" t="str">
        <f t="shared" si="615"/>
        <v>2025_11</v>
      </c>
      <c r="C6447" t="str">
        <f t="shared" si="611"/>
        <v>Nov</v>
      </c>
      <c r="D6447" t="str">
        <f t="shared" si="612"/>
        <v>2025_Nov</v>
      </c>
      <c r="E6447" s="12" t="str">
        <f t="shared" si="613"/>
        <v>23_Nov</v>
      </c>
      <c r="F6447" s="12" t="str">
        <f t="shared" si="614"/>
        <v>Nov-25</v>
      </c>
      <c r="G6447" s="12"/>
    </row>
    <row r="6448" spans="1:7">
      <c r="A6448" s="2">
        <f t="shared" si="616"/>
        <v>45985</v>
      </c>
      <c r="B6448" t="str">
        <f t="shared" si="615"/>
        <v>2025_11</v>
      </c>
      <c r="C6448" t="str">
        <f t="shared" si="611"/>
        <v>Nov</v>
      </c>
      <c r="D6448" t="str">
        <f t="shared" si="612"/>
        <v>2025_Nov</v>
      </c>
      <c r="E6448" s="12" t="str">
        <f t="shared" si="613"/>
        <v>24_Nov</v>
      </c>
      <c r="F6448" s="12" t="str">
        <f t="shared" si="614"/>
        <v>Nov-25</v>
      </c>
      <c r="G6448" s="12"/>
    </row>
    <row r="6449" spans="1:7">
      <c r="A6449" s="2">
        <f t="shared" si="616"/>
        <v>45986</v>
      </c>
      <c r="B6449" t="str">
        <f t="shared" si="615"/>
        <v>2025_11</v>
      </c>
      <c r="C6449" t="str">
        <f t="shared" si="611"/>
        <v>Nov</v>
      </c>
      <c r="D6449" t="str">
        <f t="shared" si="612"/>
        <v>2025_Nov</v>
      </c>
      <c r="E6449" s="12" t="str">
        <f t="shared" si="613"/>
        <v>25_Nov</v>
      </c>
      <c r="F6449" s="12" t="str">
        <f t="shared" si="614"/>
        <v>Nov-25</v>
      </c>
      <c r="G6449" s="12"/>
    </row>
    <row r="6450" spans="1:7">
      <c r="A6450" s="2">
        <f t="shared" si="616"/>
        <v>45987</v>
      </c>
      <c r="B6450" t="str">
        <f t="shared" si="615"/>
        <v>2025_11</v>
      </c>
      <c r="C6450" t="str">
        <f t="shared" si="611"/>
        <v>Nov</v>
      </c>
      <c r="D6450" t="str">
        <f t="shared" si="612"/>
        <v>2025_Nov</v>
      </c>
      <c r="E6450" s="12" t="str">
        <f t="shared" si="613"/>
        <v>26_Nov</v>
      </c>
      <c r="F6450" s="12" t="str">
        <f t="shared" si="614"/>
        <v>Nov-25</v>
      </c>
      <c r="G6450" s="12"/>
    </row>
    <row r="6451" spans="1:7">
      <c r="A6451" s="2">
        <f t="shared" si="616"/>
        <v>45988</v>
      </c>
      <c r="B6451" t="str">
        <f t="shared" si="615"/>
        <v>2025_11</v>
      </c>
      <c r="C6451" t="str">
        <f t="shared" si="611"/>
        <v>Nov</v>
      </c>
      <c r="D6451" t="str">
        <f t="shared" si="612"/>
        <v>2025_Nov</v>
      </c>
      <c r="E6451" s="12" t="str">
        <f t="shared" si="613"/>
        <v>27_Nov</v>
      </c>
      <c r="F6451" s="12" t="str">
        <f t="shared" si="614"/>
        <v>Nov-25</v>
      </c>
      <c r="G6451" s="12"/>
    </row>
    <row r="6452" spans="1:7">
      <c r="A6452" s="2">
        <f t="shared" si="616"/>
        <v>45989</v>
      </c>
      <c r="B6452" t="str">
        <f t="shared" si="615"/>
        <v>2025_11</v>
      </c>
      <c r="C6452" t="str">
        <f t="shared" si="611"/>
        <v>Nov</v>
      </c>
      <c r="D6452" t="str">
        <f t="shared" si="612"/>
        <v>2025_Nov</v>
      </c>
      <c r="E6452" s="12" t="str">
        <f t="shared" si="613"/>
        <v>28_Nov</v>
      </c>
      <c r="F6452" s="12" t="str">
        <f t="shared" si="614"/>
        <v>Nov-25</v>
      </c>
      <c r="G6452" s="12"/>
    </row>
    <row r="6453" spans="1:7">
      <c r="A6453" s="2">
        <f t="shared" si="616"/>
        <v>45990</v>
      </c>
      <c r="B6453" t="str">
        <f t="shared" si="615"/>
        <v>2025_11</v>
      </c>
      <c r="C6453" t="str">
        <f t="shared" si="611"/>
        <v>Nov</v>
      </c>
      <c r="D6453" t="str">
        <f t="shared" si="612"/>
        <v>2025_Nov</v>
      </c>
      <c r="E6453" s="12" t="str">
        <f t="shared" si="613"/>
        <v>29_Nov</v>
      </c>
      <c r="F6453" s="12" t="str">
        <f t="shared" si="614"/>
        <v>Nov-25</v>
      </c>
      <c r="G6453" s="12"/>
    </row>
    <row r="6454" spans="1:7">
      <c r="A6454" s="2">
        <f t="shared" si="616"/>
        <v>45991</v>
      </c>
      <c r="B6454" t="str">
        <f t="shared" si="615"/>
        <v>2025_11</v>
      </c>
      <c r="C6454" t="str">
        <f t="shared" si="611"/>
        <v>Nov</v>
      </c>
      <c r="D6454" t="str">
        <f t="shared" si="612"/>
        <v>2025_Nov</v>
      </c>
      <c r="E6454" s="12" t="str">
        <f t="shared" si="613"/>
        <v>30_Nov</v>
      </c>
      <c r="F6454" s="12" t="str">
        <f t="shared" si="614"/>
        <v>Nov-25</v>
      </c>
      <c r="G6454" s="12"/>
    </row>
    <row r="6455" spans="1:7">
      <c r="A6455" s="2">
        <f t="shared" si="616"/>
        <v>45992</v>
      </c>
      <c r="B6455" t="str">
        <f t="shared" si="615"/>
        <v>2025_12</v>
      </c>
      <c r="C6455" t="str">
        <f t="shared" si="611"/>
        <v>Dec</v>
      </c>
      <c r="D6455" t="str">
        <f t="shared" si="612"/>
        <v>2025_Dec</v>
      </c>
      <c r="E6455" s="12" t="str">
        <f t="shared" si="613"/>
        <v>01_Dec</v>
      </c>
      <c r="F6455" s="12" t="str">
        <f t="shared" si="614"/>
        <v>Dec-25</v>
      </c>
      <c r="G6455" s="12"/>
    </row>
    <row r="6456" spans="1:7">
      <c r="A6456" s="2">
        <f t="shared" si="616"/>
        <v>45993</v>
      </c>
      <c r="B6456" t="str">
        <f t="shared" si="615"/>
        <v>2025_12</v>
      </c>
      <c r="C6456" t="str">
        <f t="shared" si="611"/>
        <v>Dec</v>
      </c>
      <c r="D6456" t="str">
        <f t="shared" si="612"/>
        <v>2025_Dec</v>
      </c>
      <c r="E6456" s="12" t="str">
        <f t="shared" si="613"/>
        <v>02_Dec</v>
      </c>
      <c r="F6456" s="12" t="str">
        <f t="shared" si="614"/>
        <v>Dec-25</v>
      </c>
      <c r="G6456" s="12"/>
    </row>
    <row r="6457" spans="1:7">
      <c r="A6457" s="2">
        <f t="shared" si="616"/>
        <v>45994</v>
      </c>
      <c r="B6457" t="str">
        <f t="shared" si="615"/>
        <v>2025_12</v>
      </c>
      <c r="C6457" t="str">
        <f t="shared" si="611"/>
        <v>Dec</v>
      </c>
      <c r="D6457" t="str">
        <f t="shared" si="612"/>
        <v>2025_Dec</v>
      </c>
      <c r="E6457" s="12" t="str">
        <f t="shared" si="613"/>
        <v>03_Dec</v>
      </c>
      <c r="F6457" s="12" t="str">
        <f t="shared" si="614"/>
        <v>Dec-25</v>
      </c>
      <c r="G6457" s="12"/>
    </row>
    <row r="6458" spans="1:7">
      <c r="A6458" s="2">
        <f t="shared" si="616"/>
        <v>45995</v>
      </c>
      <c r="B6458" t="str">
        <f t="shared" si="615"/>
        <v>2025_12</v>
      </c>
      <c r="C6458" t="str">
        <f t="shared" si="611"/>
        <v>Dec</v>
      </c>
      <c r="D6458" t="str">
        <f t="shared" si="612"/>
        <v>2025_Dec</v>
      </c>
      <c r="E6458" s="12" t="str">
        <f t="shared" si="613"/>
        <v>04_Dec</v>
      </c>
      <c r="F6458" s="12" t="str">
        <f t="shared" si="614"/>
        <v>Dec-25</v>
      </c>
      <c r="G6458" s="12"/>
    </row>
    <row r="6459" spans="1:7">
      <c r="A6459" s="2">
        <f t="shared" si="616"/>
        <v>45996</v>
      </c>
      <c r="B6459" t="str">
        <f t="shared" si="615"/>
        <v>2025_12</v>
      </c>
      <c r="C6459" t="str">
        <f t="shared" si="611"/>
        <v>Dec</v>
      </c>
      <c r="D6459" t="str">
        <f t="shared" si="612"/>
        <v>2025_Dec</v>
      </c>
      <c r="E6459" s="12" t="str">
        <f t="shared" si="613"/>
        <v>05_Dec</v>
      </c>
      <c r="F6459" s="12" t="str">
        <f t="shared" si="614"/>
        <v>Dec-25</v>
      </c>
      <c r="G6459" s="12"/>
    </row>
    <row r="6460" spans="1:7">
      <c r="A6460" s="2">
        <f t="shared" si="616"/>
        <v>45997</v>
      </c>
      <c r="B6460" t="str">
        <f t="shared" si="615"/>
        <v>2025_12</v>
      </c>
      <c r="C6460" t="str">
        <f t="shared" si="611"/>
        <v>Dec</v>
      </c>
      <c r="D6460" t="str">
        <f t="shared" si="612"/>
        <v>2025_Dec</v>
      </c>
      <c r="E6460" s="12" t="str">
        <f t="shared" si="613"/>
        <v>06_Dec</v>
      </c>
      <c r="F6460" s="12" t="str">
        <f t="shared" si="614"/>
        <v>Dec-25</v>
      </c>
      <c r="G6460" s="12"/>
    </row>
    <row r="6461" spans="1:7">
      <c r="A6461" s="2">
        <f t="shared" si="616"/>
        <v>45998</v>
      </c>
      <c r="B6461" t="str">
        <f t="shared" si="615"/>
        <v>2025_12</v>
      </c>
      <c r="C6461" t="str">
        <f t="shared" si="611"/>
        <v>Dec</v>
      </c>
      <c r="D6461" t="str">
        <f t="shared" si="612"/>
        <v>2025_Dec</v>
      </c>
      <c r="E6461" s="12" t="str">
        <f t="shared" si="613"/>
        <v>07_Dec</v>
      </c>
      <c r="F6461" s="12" t="str">
        <f t="shared" si="614"/>
        <v>Dec-25</v>
      </c>
      <c r="G6461" s="12"/>
    </row>
    <row r="6462" spans="1:7">
      <c r="A6462" s="2">
        <f t="shared" si="616"/>
        <v>45999</v>
      </c>
      <c r="B6462" t="str">
        <f t="shared" si="615"/>
        <v>2025_12</v>
      </c>
      <c r="C6462" t="str">
        <f t="shared" si="611"/>
        <v>Dec</v>
      </c>
      <c r="D6462" t="str">
        <f t="shared" si="612"/>
        <v>2025_Dec</v>
      </c>
      <c r="E6462" s="12" t="str">
        <f t="shared" si="613"/>
        <v>08_Dec</v>
      </c>
      <c r="F6462" s="12" t="str">
        <f t="shared" si="614"/>
        <v>Dec-25</v>
      </c>
      <c r="G6462" s="12"/>
    </row>
    <row r="6463" spans="1:7">
      <c r="A6463" s="2">
        <f t="shared" si="616"/>
        <v>46000</v>
      </c>
      <c r="B6463" t="str">
        <f t="shared" si="615"/>
        <v>2025_12</v>
      </c>
      <c r="C6463" t="str">
        <f t="shared" si="611"/>
        <v>Dec</v>
      </c>
      <c r="D6463" t="str">
        <f t="shared" si="612"/>
        <v>2025_Dec</v>
      </c>
      <c r="E6463" s="12" t="str">
        <f t="shared" si="613"/>
        <v>09_Dec</v>
      </c>
      <c r="F6463" s="12" t="str">
        <f t="shared" si="614"/>
        <v>Dec-25</v>
      </c>
      <c r="G6463" s="12"/>
    </row>
    <row r="6464" spans="1:7">
      <c r="A6464" s="2">
        <f t="shared" si="616"/>
        <v>46001</v>
      </c>
      <c r="B6464" t="str">
        <f t="shared" si="615"/>
        <v>2025_12</v>
      </c>
      <c r="C6464" t="str">
        <f t="shared" si="611"/>
        <v>Dec</v>
      </c>
      <c r="D6464" t="str">
        <f t="shared" si="612"/>
        <v>2025_Dec</v>
      </c>
      <c r="E6464" s="12" t="str">
        <f t="shared" si="613"/>
        <v>10_Dec</v>
      </c>
      <c r="F6464" s="12" t="str">
        <f t="shared" si="614"/>
        <v>Dec-25</v>
      </c>
      <c r="G6464" s="12"/>
    </row>
    <row r="6465" spans="1:7">
      <c r="A6465" s="2">
        <f t="shared" si="616"/>
        <v>46002</v>
      </c>
      <c r="B6465" t="str">
        <f t="shared" si="615"/>
        <v>2025_12</v>
      </c>
      <c r="C6465" t="str">
        <f t="shared" si="611"/>
        <v>Dec</v>
      </c>
      <c r="D6465" t="str">
        <f t="shared" si="612"/>
        <v>2025_Dec</v>
      </c>
      <c r="E6465" s="12" t="str">
        <f t="shared" si="613"/>
        <v>11_Dec</v>
      </c>
      <c r="F6465" s="12" t="str">
        <f t="shared" si="614"/>
        <v>Dec-25</v>
      </c>
      <c r="G6465" s="12"/>
    </row>
    <row r="6466" spans="1:7">
      <c r="A6466" s="2">
        <f t="shared" si="616"/>
        <v>46003</v>
      </c>
      <c r="B6466" t="str">
        <f t="shared" si="615"/>
        <v>2025_12</v>
      </c>
      <c r="C6466" t="str">
        <f t="shared" ref="C6466:C6529" si="617">VLOOKUP(TEXT(MONTH(A6466),"00"),$H$2:$I$13,2,FALSE)</f>
        <v>Dec</v>
      </c>
      <c r="D6466" t="str">
        <f t="shared" si="612"/>
        <v>2025_Dec</v>
      </c>
      <c r="E6466" s="12" t="str">
        <f t="shared" si="613"/>
        <v>12_Dec</v>
      </c>
      <c r="F6466" s="12" t="str">
        <f t="shared" si="614"/>
        <v>Dec-25</v>
      </c>
      <c r="G6466" s="12"/>
    </row>
    <row r="6467" spans="1:7">
      <c r="A6467" s="2">
        <f t="shared" si="616"/>
        <v>46004</v>
      </c>
      <c r="B6467" t="str">
        <f t="shared" si="615"/>
        <v>2025_12</v>
      </c>
      <c r="C6467" t="str">
        <f t="shared" si="617"/>
        <v>Dec</v>
      </c>
      <c r="D6467" t="str">
        <f t="shared" ref="D6467:D6530" si="618">TEXT(YEAR(A6467),"0000")&amp;"_"&amp;C6467</f>
        <v>2025_Dec</v>
      </c>
      <c r="E6467" s="12" t="str">
        <f t="shared" ref="E6467:E6530" si="619">VLOOKUP(DAY(A6467),$G$2:$H$32,2,FALSE)&amp;"_"&amp;C6467</f>
        <v>13_Dec</v>
      </c>
      <c r="F6467" s="12" t="str">
        <f t="shared" si="614"/>
        <v>Dec-25</v>
      </c>
      <c r="G6467" s="12"/>
    </row>
    <row r="6468" spans="1:7">
      <c r="A6468" s="2">
        <f t="shared" si="616"/>
        <v>46005</v>
      </c>
      <c r="B6468" t="str">
        <f t="shared" si="615"/>
        <v>2025_12</v>
      </c>
      <c r="C6468" t="str">
        <f t="shared" si="617"/>
        <v>Dec</v>
      </c>
      <c r="D6468" t="str">
        <f t="shared" si="618"/>
        <v>2025_Dec</v>
      </c>
      <c r="E6468" s="12" t="str">
        <f t="shared" si="619"/>
        <v>14_Dec</v>
      </c>
      <c r="F6468" s="12" t="str">
        <f t="shared" ref="F6468:F6531" si="620">C6468&amp;"-"&amp;RIGHT(YEAR(A6468),2)</f>
        <v>Dec-25</v>
      </c>
      <c r="G6468" s="12"/>
    </row>
    <row r="6469" spans="1:7">
      <c r="A6469" s="2">
        <f t="shared" si="616"/>
        <v>46006</v>
      </c>
      <c r="B6469" t="str">
        <f t="shared" si="615"/>
        <v>2025_12</v>
      </c>
      <c r="C6469" t="str">
        <f t="shared" si="617"/>
        <v>Dec</v>
      </c>
      <c r="D6469" t="str">
        <f t="shared" si="618"/>
        <v>2025_Dec</v>
      </c>
      <c r="E6469" s="12" t="str">
        <f t="shared" si="619"/>
        <v>15_Dec</v>
      </c>
      <c r="F6469" s="12" t="str">
        <f t="shared" si="620"/>
        <v>Dec-25</v>
      </c>
      <c r="G6469" s="12"/>
    </row>
    <row r="6470" spans="1:7">
      <c r="A6470" s="2">
        <f t="shared" si="616"/>
        <v>46007</v>
      </c>
      <c r="B6470" t="str">
        <f t="shared" si="615"/>
        <v>2025_12</v>
      </c>
      <c r="C6470" t="str">
        <f t="shared" si="617"/>
        <v>Dec</v>
      </c>
      <c r="D6470" t="str">
        <f t="shared" si="618"/>
        <v>2025_Dec</v>
      </c>
      <c r="E6470" s="12" t="str">
        <f t="shared" si="619"/>
        <v>16_Dec</v>
      </c>
      <c r="F6470" s="12" t="str">
        <f t="shared" si="620"/>
        <v>Dec-25</v>
      </c>
      <c r="G6470" s="12"/>
    </row>
    <row r="6471" spans="1:7">
      <c r="A6471" s="2">
        <f t="shared" si="616"/>
        <v>46008</v>
      </c>
      <c r="B6471" t="str">
        <f t="shared" si="615"/>
        <v>2025_12</v>
      </c>
      <c r="C6471" t="str">
        <f t="shared" si="617"/>
        <v>Dec</v>
      </c>
      <c r="D6471" t="str">
        <f t="shared" si="618"/>
        <v>2025_Dec</v>
      </c>
      <c r="E6471" s="12" t="str">
        <f t="shared" si="619"/>
        <v>17_Dec</v>
      </c>
      <c r="F6471" s="12" t="str">
        <f t="shared" si="620"/>
        <v>Dec-25</v>
      </c>
      <c r="G6471" s="12"/>
    </row>
    <row r="6472" spans="1:7">
      <c r="A6472" s="2">
        <f t="shared" si="616"/>
        <v>46009</v>
      </c>
      <c r="B6472" t="str">
        <f t="shared" si="615"/>
        <v>2025_12</v>
      </c>
      <c r="C6472" t="str">
        <f t="shared" si="617"/>
        <v>Dec</v>
      </c>
      <c r="D6472" t="str">
        <f t="shared" si="618"/>
        <v>2025_Dec</v>
      </c>
      <c r="E6472" s="12" t="str">
        <f t="shared" si="619"/>
        <v>18_Dec</v>
      </c>
      <c r="F6472" s="12" t="str">
        <f t="shared" si="620"/>
        <v>Dec-25</v>
      </c>
      <c r="G6472" s="12"/>
    </row>
    <row r="6473" spans="1:7">
      <c r="A6473" s="2">
        <f t="shared" si="616"/>
        <v>46010</v>
      </c>
      <c r="B6473" t="str">
        <f t="shared" si="615"/>
        <v>2025_12</v>
      </c>
      <c r="C6473" t="str">
        <f t="shared" si="617"/>
        <v>Dec</v>
      </c>
      <c r="D6473" t="str">
        <f t="shared" si="618"/>
        <v>2025_Dec</v>
      </c>
      <c r="E6473" s="12" t="str">
        <f t="shared" si="619"/>
        <v>19_Dec</v>
      </c>
      <c r="F6473" s="12" t="str">
        <f t="shared" si="620"/>
        <v>Dec-25</v>
      </c>
      <c r="G6473" s="12"/>
    </row>
    <row r="6474" spans="1:7">
      <c r="A6474" s="2">
        <f t="shared" si="616"/>
        <v>46011</v>
      </c>
      <c r="B6474" t="str">
        <f t="shared" si="615"/>
        <v>2025_12</v>
      </c>
      <c r="C6474" t="str">
        <f t="shared" si="617"/>
        <v>Dec</v>
      </c>
      <c r="D6474" t="str">
        <f t="shared" si="618"/>
        <v>2025_Dec</v>
      </c>
      <c r="E6474" s="12" t="str">
        <f t="shared" si="619"/>
        <v>20_Dec</v>
      </c>
      <c r="F6474" s="12" t="str">
        <f t="shared" si="620"/>
        <v>Dec-25</v>
      </c>
      <c r="G6474" s="12"/>
    </row>
    <row r="6475" spans="1:7">
      <c r="A6475" s="2">
        <f t="shared" si="616"/>
        <v>46012</v>
      </c>
      <c r="B6475" t="str">
        <f t="shared" ref="B6475:B6538" si="621">TEXT(YEAR(A6475),"0000")&amp;"_"&amp;TEXT(MONTH(A6475),"00")</f>
        <v>2025_12</v>
      </c>
      <c r="C6475" t="str">
        <f t="shared" si="617"/>
        <v>Dec</v>
      </c>
      <c r="D6475" t="str">
        <f t="shared" si="618"/>
        <v>2025_Dec</v>
      </c>
      <c r="E6475" s="12" t="str">
        <f t="shared" si="619"/>
        <v>21_Dec</v>
      </c>
      <c r="F6475" s="12" t="str">
        <f t="shared" si="620"/>
        <v>Dec-25</v>
      </c>
      <c r="G6475" s="12"/>
    </row>
    <row r="6476" spans="1:7">
      <c r="A6476" s="2">
        <f t="shared" ref="A6476:A6539" si="622">A6475+1</f>
        <v>46013</v>
      </c>
      <c r="B6476" t="str">
        <f t="shared" si="621"/>
        <v>2025_12</v>
      </c>
      <c r="C6476" t="str">
        <f t="shared" si="617"/>
        <v>Dec</v>
      </c>
      <c r="D6476" t="str">
        <f t="shared" si="618"/>
        <v>2025_Dec</v>
      </c>
      <c r="E6476" s="12" t="str">
        <f t="shared" si="619"/>
        <v>22_Dec</v>
      </c>
      <c r="F6476" s="12" t="str">
        <f t="shared" si="620"/>
        <v>Dec-25</v>
      </c>
      <c r="G6476" s="12"/>
    </row>
    <row r="6477" spans="1:7">
      <c r="A6477" s="2">
        <f t="shared" si="622"/>
        <v>46014</v>
      </c>
      <c r="B6477" t="str">
        <f t="shared" si="621"/>
        <v>2025_12</v>
      </c>
      <c r="C6477" t="str">
        <f t="shared" si="617"/>
        <v>Dec</v>
      </c>
      <c r="D6477" t="str">
        <f t="shared" si="618"/>
        <v>2025_Dec</v>
      </c>
      <c r="E6477" s="12" t="str">
        <f t="shared" si="619"/>
        <v>23_Dec</v>
      </c>
      <c r="F6477" s="12" t="str">
        <f t="shared" si="620"/>
        <v>Dec-25</v>
      </c>
      <c r="G6477" s="12"/>
    </row>
    <row r="6478" spans="1:7">
      <c r="A6478" s="2">
        <f t="shared" si="622"/>
        <v>46015</v>
      </c>
      <c r="B6478" t="str">
        <f t="shared" si="621"/>
        <v>2025_12</v>
      </c>
      <c r="C6478" t="str">
        <f t="shared" si="617"/>
        <v>Dec</v>
      </c>
      <c r="D6478" t="str">
        <f t="shared" si="618"/>
        <v>2025_Dec</v>
      </c>
      <c r="E6478" s="12" t="str">
        <f t="shared" si="619"/>
        <v>24_Dec</v>
      </c>
      <c r="F6478" s="12" t="str">
        <f t="shared" si="620"/>
        <v>Dec-25</v>
      </c>
      <c r="G6478" s="12"/>
    </row>
    <row r="6479" spans="1:7">
      <c r="A6479" s="2">
        <f t="shared" si="622"/>
        <v>46016</v>
      </c>
      <c r="B6479" t="str">
        <f t="shared" si="621"/>
        <v>2025_12</v>
      </c>
      <c r="C6479" t="str">
        <f t="shared" si="617"/>
        <v>Dec</v>
      </c>
      <c r="D6479" t="str">
        <f t="shared" si="618"/>
        <v>2025_Dec</v>
      </c>
      <c r="E6479" s="12" t="str">
        <f t="shared" si="619"/>
        <v>25_Dec</v>
      </c>
      <c r="F6479" s="12" t="str">
        <f t="shared" si="620"/>
        <v>Dec-25</v>
      </c>
      <c r="G6479" s="12"/>
    </row>
    <row r="6480" spans="1:7">
      <c r="A6480" s="2">
        <f t="shared" si="622"/>
        <v>46017</v>
      </c>
      <c r="B6480" t="str">
        <f t="shared" si="621"/>
        <v>2025_12</v>
      </c>
      <c r="C6480" t="str">
        <f t="shared" si="617"/>
        <v>Dec</v>
      </c>
      <c r="D6480" t="str">
        <f t="shared" si="618"/>
        <v>2025_Dec</v>
      </c>
      <c r="E6480" s="12" t="str">
        <f t="shared" si="619"/>
        <v>26_Dec</v>
      </c>
      <c r="F6480" s="12" t="str">
        <f t="shared" si="620"/>
        <v>Dec-25</v>
      </c>
      <c r="G6480" s="12"/>
    </row>
    <row r="6481" spans="1:7">
      <c r="A6481" s="2">
        <f t="shared" si="622"/>
        <v>46018</v>
      </c>
      <c r="B6481" t="str">
        <f t="shared" si="621"/>
        <v>2025_12</v>
      </c>
      <c r="C6481" t="str">
        <f t="shared" si="617"/>
        <v>Dec</v>
      </c>
      <c r="D6481" t="str">
        <f t="shared" si="618"/>
        <v>2025_Dec</v>
      </c>
      <c r="E6481" s="12" t="str">
        <f t="shared" si="619"/>
        <v>27_Dec</v>
      </c>
      <c r="F6481" s="12" t="str">
        <f t="shared" si="620"/>
        <v>Dec-25</v>
      </c>
      <c r="G6481" s="12"/>
    </row>
    <row r="6482" spans="1:7">
      <c r="A6482" s="2">
        <f t="shared" si="622"/>
        <v>46019</v>
      </c>
      <c r="B6482" t="str">
        <f t="shared" si="621"/>
        <v>2025_12</v>
      </c>
      <c r="C6482" t="str">
        <f t="shared" si="617"/>
        <v>Dec</v>
      </c>
      <c r="D6482" t="str">
        <f t="shared" si="618"/>
        <v>2025_Dec</v>
      </c>
      <c r="E6482" s="12" t="str">
        <f t="shared" si="619"/>
        <v>28_Dec</v>
      </c>
      <c r="F6482" s="12" t="str">
        <f t="shared" si="620"/>
        <v>Dec-25</v>
      </c>
      <c r="G6482" s="12"/>
    </row>
    <row r="6483" spans="1:7">
      <c r="A6483" s="2">
        <f t="shared" si="622"/>
        <v>46020</v>
      </c>
      <c r="B6483" t="str">
        <f t="shared" si="621"/>
        <v>2025_12</v>
      </c>
      <c r="C6483" t="str">
        <f t="shared" si="617"/>
        <v>Dec</v>
      </c>
      <c r="D6483" t="str">
        <f t="shared" si="618"/>
        <v>2025_Dec</v>
      </c>
      <c r="E6483" s="12" t="str">
        <f t="shared" si="619"/>
        <v>29_Dec</v>
      </c>
      <c r="F6483" s="12" t="str">
        <f t="shared" si="620"/>
        <v>Dec-25</v>
      </c>
      <c r="G6483" s="12"/>
    </row>
    <row r="6484" spans="1:7">
      <c r="A6484" s="2">
        <f t="shared" si="622"/>
        <v>46021</v>
      </c>
      <c r="B6484" t="str">
        <f t="shared" si="621"/>
        <v>2025_12</v>
      </c>
      <c r="C6484" t="str">
        <f t="shared" si="617"/>
        <v>Dec</v>
      </c>
      <c r="D6484" t="str">
        <f t="shared" si="618"/>
        <v>2025_Dec</v>
      </c>
      <c r="E6484" s="12" t="str">
        <f t="shared" si="619"/>
        <v>30_Dec</v>
      </c>
      <c r="F6484" s="12" t="str">
        <f t="shared" si="620"/>
        <v>Dec-25</v>
      </c>
      <c r="G6484" s="12"/>
    </row>
    <row r="6485" spans="1:7">
      <c r="A6485" s="2">
        <f t="shared" si="622"/>
        <v>46022</v>
      </c>
      <c r="B6485" t="str">
        <f t="shared" si="621"/>
        <v>2025_12</v>
      </c>
      <c r="C6485" t="str">
        <f t="shared" si="617"/>
        <v>Dec</v>
      </c>
      <c r="D6485" t="str">
        <f t="shared" si="618"/>
        <v>2025_Dec</v>
      </c>
      <c r="E6485" s="12" t="str">
        <f t="shared" si="619"/>
        <v>31_Dec</v>
      </c>
      <c r="F6485" s="12" t="str">
        <f t="shared" si="620"/>
        <v>Dec-25</v>
      </c>
      <c r="G6485" s="12"/>
    </row>
    <row r="6486" spans="1:7">
      <c r="A6486" s="2">
        <f t="shared" si="622"/>
        <v>46023</v>
      </c>
      <c r="B6486" t="str">
        <f t="shared" si="621"/>
        <v>2026_01</v>
      </c>
      <c r="C6486" t="str">
        <f t="shared" si="617"/>
        <v>Jan</v>
      </c>
      <c r="D6486" t="str">
        <f t="shared" si="618"/>
        <v>2026_Jan</v>
      </c>
      <c r="E6486" s="12" t="str">
        <f t="shared" si="619"/>
        <v>01_Jan</v>
      </c>
      <c r="F6486" s="12" t="str">
        <f t="shared" si="620"/>
        <v>Jan-26</v>
      </c>
      <c r="G6486" s="12"/>
    </row>
    <row r="6487" spans="1:7">
      <c r="A6487" s="2">
        <f t="shared" si="622"/>
        <v>46024</v>
      </c>
      <c r="B6487" t="str">
        <f t="shared" si="621"/>
        <v>2026_01</v>
      </c>
      <c r="C6487" t="str">
        <f t="shared" si="617"/>
        <v>Jan</v>
      </c>
      <c r="D6487" t="str">
        <f t="shared" si="618"/>
        <v>2026_Jan</v>
      </c>
      <c r="E6487" s="12" t="str">
        <f t="shared" si="619"/>
        <v>02_Jan</v>
      </c>
      <c r="F6487" s="12" t="str">
        <f t="shared" si="620"/>
        <v>Jan-26</v>
      </c>
      <c r="G6487" s="12"/>
    </row>
    <row r="6488" spans="1:7">
      <c r="A6488" s="2">
        <f t="shared" si="622"/>
        <v>46025</v>
      </c>
      <c r="B6488" t="str">
        <f t="shared" si="621"/>
        <v>2026_01</v>
      </c>
      <c r="C6488" t="str">
        <f t="shared" si="617"/>
        <v>Jan</v>
      </c>
      <c r="D6488" t="str">
        <f t="shared" si="618"/>
        <v>2026_Jan</v>
      </c>
      <c r="E6488" s="12" t="str">
        <f t="shared" si="619"/>
        <v>03_Jan</v>
      </c>
      <c r="F6488" s="12" t="str">
        <f t="shared" si="620"/>
        <v>Jan-26</v>
      </c>
      <c r="G6488" s="12"/>
    </row>
    <row r="6489" spans="1:7">
      <c r="A6489" s="2">
        <f t="shared" si="622"/>
        <v>46026</v>
      </c>
      <c r="B6489" t="str">
        <f t="shared" si="621"/>
        <v>2026_01</v>
      </c>
      <c r="C6489" t="str">
        <f t="shared" si="617"/>
        <v>Jan</v>
      </c>
      <c r="D6489" t="str">
        <f t="shared" si="618"/>
        <v>2026_Jan</v>
      </c>
      <c r="E6489" s="12" t="str">
        <f t="shared" si="619"/>
        <v>04_Jan</v>
      </c>
      <c r="F6489" s="12" t="str">
        <f t="shared" si="620"/>
        <v>Jan-26</v>
      </c>
      <c r="G6489" s="12"/>
    </row>
    <row r="6490" spans="1:7">
      <c r="A6490" s="2">
        <f t="shared" si="622"/>
        <v>46027</v>
      </c>
      <c r="B6490" t="str">
        <f t="shared" si="621"/>
        <v>2026_01</v>
      </c>
      <c r="C6490" t="str">
        <f t="shared" si="617"/>
        <v>Jan</v>
      </c>
      <c r="D6490" t="str">
        <f t="shared" si="618"/>
        <v>2026_Jan</v>
      </c>
      <c r="E6490" s="12" t="str">
        <f t="shared" si="619"/>
        <v>05_Jan</v>
      </c>
      <c r="F6490" s="12" t="str">
        <f t="shared" si="620"/>
        <v>Jan-26</v>
      </c>
      <c r="G6490" s="12"/>
    </row>
    <row r="6491" spans="1:7">
      <c r="A6491" s="2">
        <f t="shared" si="622"/>
        <v>46028</v>
      </c>
      <c r="B6491" t="str">
        <f t="shared" si="621"/>
        <v>2026_01</v>
      </c>
      <c r="C6491" t="str">
        <f t="shared" si="617"/>
        <v>Jan</v>
      </c>
      <c r="D6491" t="str">
        <f t="shared" si="618"/>
        <v>2026_Jan</v>
      </c>
      <c r="E6491" s="12" t="str">
        <f t="shared" si="619"/>
        <v>06_Jan</v>
      </c>
      <c r="F6491" s="12" t="str">
        <f t="shared" si="620"/>
        <v>Jan-26</v>
      </c>
      <c r="G6491" s="12"/>
    </row>
    <row r="6492" spans="1:7">
      <c r="A6492" s="2">
        <f t="shared" si="622"/>
        <v>46029</v>
      </c>
      <c r="B6492" t="str">
        <f t="shared" si="621"/>
        <v>2026_01</v>
      </c>
      <c r="C6492" t="str">
        <f t="shared" si="617"/>
        <v>Jan</v>
      </c>
      <c r="D6492" t="str">
        <f t="shared" si="618"/>
        <v>2026_Jan</v>
      </c>
      <c r="E6492" s="12" t="str">
        <f t="shared" si="619"/>
        <v>07_Jan</v>
      </c>
      <c r="F6492" s="12" t="str">
        <f t="shared" si="620"/>
        <v>Jan-26</v>
      </c>
      <c r="G6492" s="12"/>
    </row>
    <row r="6493" spans="1:7">
      <c r="A6493" s="2">
        <f t="shared" si="622"/>
        <v>46030</v>
      </c>
      <c r="B6493" t="str">
        <f t="shared" si="621"/>
        <v>2026_01</v>
      </c>
      <c r="C6493" t="str">
        <f t="shared" si="617"/>
        <v>Jan</v>
      </c>
      <c r="D6493" t="str">
        <f t="shared" si="618"/>
        <v>2026_Jan</v>
      </c>
      <c r="E6493" s="12" t="str">
        <f t="shared" si="619"/>
        <v>08_Jan</v>
      </c>
      <c r="F6493" s="12" t="str">
        <f t="shared" si="620"/>
        <v>Jan-26</v>
      </c>
      <c r="G6493" s="12"/>
    </row>
    <row r="6494" spans="1:7">
      <c r="A6494" s="2">
        <f t="shared" si="622"/>
        <v>46031</v>
      </c>
      <c r="B6494" t="str">
        <f t="shared" si="621"/>
        <v>2026_01</v>
      </c>
      <c r="C6494" t="str">
        <f t="shared" si="617"/>
        <v>Jan</v>
      </c>
      <c r="D6494" t="str">
        <f t="shared" si="618"/>
        <v>2026_Jan</v>
      </c>
      <c r="E6494" s="12" t="str">
        <f t="shared" si="619"/>
        <v>09_Jan</v>
      </c>
      <c r="F6494" s="12" t="str">
        <f t="shared" si="620"/>
        <v>Jan-26</v>
      </c>
      <c r="G6494" s="12"/>
    </row>
    <row r="6495" spans="1:7">
      <c r="A6495" s="2">
        <f t="shared" si="622"/>
        <v>46032</v>
      </c>
      <c r="B6495" t="str">
        <f t="shared" si="621"/>
        <v>2026_01</v>
      </c>
      <c r="C6495" t="str">
        <f t="shared" si="617"/>
        <v>Jan</v>
      </c>
      <c r="D6495" t="str">
        <f t="shared" si="618"/>
        <v>2026_Jan</v>
      </c>
      <c r="E6495" s="12" t="str">
        <f t="shared" si="619"/>
        <v>10_Jan</v>
      </c>
      <c r="F6495" s="12" t="str">
        <f t="shared" si="620"/>
        <v>Jan-26</v>
      </c>
      <c r="G6495" s="12"/>
    </row>
    <row r="6496" spans="1:7">
      <c r="A6496" s="2">
        <f t="shared" si="622"/>
        <v>46033</v>
      </c>
      <c r="B6496" t="str">
        <f t="shared" si="621"/>
        <v>2026_01</v>
      </c>
      <c r="C6496" t="str">
        <f t="shared" si="617"/>
        <v>Jan</v>
      </c>
      <c r="D6496" t="str">
        <f t="shared" si="618"/>
        <v>2026_Jan</v>
      </c>
      <c r="E6496" s="12" t="str">
        <f t="shared" si="619"/>
        <v>11_Jan</v>
      </c>
      <c r="F6496" s="12" t="str">
        <f t="shared" si="620"/>
        <v>Jan-26</v>
      </c>
      <c r="G6496" s="12"/>
    </row>
    <row r="6497" spans="1:7">
      <c r="A6497" s="2">
        <f t="shared" si="622"/>
        <v>46034</v>
      </c>
      <c r="B6497" t="str">
        <f t="shared" si="621"/>
        <v>2026_01</v>
      </c>
      <c r="C6497" t="str">
        <f t="shared" si="617"/>
        <v>Jan</v>
      </c>
      <c r="D6497" t="str">
        <f t="shared" si="618"/>
        <v>2026_Jan</v>
      </c>
      <c r="E6497" s="12" t="str">
        <f t="shared" si="619"/>
        <v>12_Jan</v>
      </c>
      <c r="F6497" s="12" t="str">
        <f t="shared" si="620"/>
        <v>Jan-26</v>
      </c>
      <c r="G6497" s="12"/>
    </row>
    <row r="6498" spans="1:7">
      <c r="A6498" s="2">
        <f t="shared" si="622"/>
        <v>46035</v>
      </c>
      <c r="B6498" t="str">
        <f t="shared" si="621"/>
        <v>2026_01</v>
      </c>
      <c r="C6498" t="str">
        <f t="shared" si="617"/>
        <v>Jan</v>
      </c>
      <c r="D6498" t="str">
        <f t="shared" si="618"/>
        <v>2026_Jan</v>
      </c>
      <c r="E6498" s="12" t="str">
        <f t="shared" si="619"/>
        <v>13_Jan</v>
      </c>
      <c r="F6498" s="12" t="str">
        <f t="shared" si="620"/>
        <v>Jan-26</v>
      </c>
      <c r="G6498" s="12"/>
    </row>
    <row r="6499" spans="1:7">
      <c r="A6499" s="2">
        <f t="shared" si="622"/>
        <v>46036</v>
      </c>
      <c r="B6499" t="str">
        <f t="shared" si="621"/>
        <v>2026_01</v>
      </c>
      <c r="C6499" t="str">
        <f t="shared" si="617"/>
        <v>Jan</v>
      </c>
      <c r="D6499" t="str">
        <f t="shared" si="618"/>
        <v>2026_Jan</v>
      </c>
      <c r="E6499" s="12" t="str">
        <f t="shared" si="619"/>
        <v>14_Jan</v>
      </c>
      <c r="F6499" s="12" t="str">
        <f t="shared" si="620"/>
        <v>Jan-26</v>
      </c>
      <c r="G6499" s="12"/>
    </row>
    <row r="6500" spans="1:7">
      <c r="A6500" s="2">
        <f t="shared" si="622"/>
        <v>46037</v>
      </c>
      <c r="B6500" t="str">
        <f t="shared" si="621"/>
        <v>2026_01</v>
      </c>
      <c r="C6500" t="str">
        <f t="shared" si="617"/>
        <v>Jan</v>
      </c>
      <c r="D6500" t="str">
        <f t="shared" si="618"/>
        <v>2026_Jan</v>
      </c>
      <c r="E6500" s="12" t="str">
        <f t="shared" si="619"/>
        <v>15_Jan</v>
      </c>
      <c r="F6500" s="12" t="str">
        <f t="shared" si="620"/>
        <v>Jan-26</v>
      </c>
      <c r="G6500" s="12"/>
    </row>
    <row r="6501" spans="1:7">
      <c r="A6501" s="2">
        <f t="shared" si="622"/>
        <v>46038</v>
      </c>
      <c r="B6501" t="str">
        <f t="shared" si="621"/>
        <v>2026_01</v>
      </c>
      <c r="C6501" t="str">
        <f t="shared" si="617"/>
        <v>Jan</v>
      </c>
      <c r="D6501" t="str">
        <f t="shared" si="618"/>
        <v>2026_Jan</v>
      </c>
      <c r="E6501" s="12" t="str">
        <f t="shared" si="619"/>
        <v>16_Jan</v>
      </c>
      <c r="F6501" s="12" t="str">
        <f t="shared" si="620"/>
        <v>Jan-26</v>
      </c>
      <c r="G6501" s="12"/>
    </row>
    <row r="6502" spans="1:7">
      <c r="A6502" s="2">
        <f t="shared" si="622"/>
        <v>46039</v>
      </c>
      <c r="B6502" t="str">
        <f t="shared" si="621"/>
        <v>2026_01</v>
      </c>
      <c r="C6502" t="str">
        <f t="shared" si="617"/>
        <v>Jan</v>
      </c>
      <c r="D6502" t="str">
        <f t="shared" si="618"/>
        <v>2026_Jan</v>
      </c>
      <c r="E6502" s="12" t="str">
        <f t="shared" si="619"/>
        <v>17_Jan</v>
      </c>
      <c r="F6502" s="12" t="str">
        <f t="shared" si="620"/>
        <v>Jan-26</v>
      </c>
      <c r="G6502" s="12"/>
    </row>
    <row r="6503" spans="1:7">
      <c r="A6503" s="2">
        <f t="shared" si="622"/>
        <v>46040</v>
      </c>
      <c r="B6503" t="str">
        <f t="shared" si="621"/>
        <v>2026_01</v>
      </c>
      <c r="C6503" t="str">
        <f t="shared" si="617"/>
        <v>Jan</v>
      </c>
      <c r="D6503" t="str">
        <f t="shared" si="618"/>
        <v>2026_Jan</v>
      </c>
      <c r="E6503" s="12" t="str">
        <f t="shared" si="619"/>
        <v>18_Jan</v>
      </c>
      <c r="F6503" s="12" t="str">
        <f t="shared" si="620"/>
        <v>Jan-26</v>
      </c>
      <c r="G6503" s="12"/>
    </row>
    <row r="6504" spans="1:7">
      <c r="A6504" s="2">
        <f t="shared" si="622"/>
        <v>46041</v>
      </c>
      <c r="B6504" t="str">
        <f t="shared" si="621"/>
        <v>2026_01</v>
      </c>
      <c r="C6504" t="str">
        <f t="shared" si="617"/>
        <v>Jan</v>
      </c>
      <c r="D6504" t="str">
        <f t="shared" si="618"/>
        <v>2026_Jan</v>
      </c>
      <c r="E6504" s="12" t="str">
        <f t="shared" si="619"/>
        <v>19_Jan</v>
      </c>
      <c r="F6504" s="12" t="str">
        <f t="shared" si="620"/>
        <v>Jan-26</v>
      </c>
      <c r="G6504" s="12"/>
    </row>
    <row r="6505" spans="1:7">
      <c r="A6505" s="2">
        <f t="shared" si="622"/>
        <v>46042</v>
      </c>
      <c r="B6505" t="str">
        <f t="shared" si="621"/>
        <v>2026_01</v>
      </c>
      <c r="C6505" t="str">
        <f t="shared" si="617"/>
        <v>Jan</v>
      </c>
      <c r="D6505" t="str">
        <f t="shared" si="618"/>
        <v>2026_Jan</v>
      </c>
      <c r="E6505" s="12" t="str">
        <f t="shared" si="619"/>
        <v>20_Jan</v>
      </c>
      <c r="F6505" s="12" t="str">
        <f t="shared" si="620"/>
        <v>Jan-26</v>
      </c>
      <c r="G6505" s="12"/>
    </row>
    <row r="6506" spans="1:7">
      <c r="A6506" s="2">
        <f t="shared" si="622"/>
        <v>46043</v>
      </c>
      <c r="B6506" t="str">
        <f t="shared" si="621"/>
        <v>2026_01</v>
      </c>
      <c r="C6506" t="str">
        <f t="shared" si="617"/>
        <v>Jan</v>
      </c>
      <c r="D6506" t="str">
        <f t="shared" si="618"/>
        <v>2026_Jan</v>
      </c>
      <c r="E6506" s="12" t="str">
        <f t="shared" si="619"/>
        <v>21_Jan</v>
      </c>
      <c r="F6506" s="12" t="str">
        <f t="shared" si="620"/>
        <v>Jan-26</v>
      </c>
      <c r="G6506" s="12"/>
    </row>
    <row r="6507" spans="1:7">
      <c r="A6507" s="2">
        <f t="shared" si="622"/>
        <v>46044</v>
      </c>
      <c r="B6507" t="str">
        <f t="shared" si="621"/>
        <v>2026_01</v>
      </c>
      <c r="C6507" t="str">
        <f t="shared" si="617"/>
        <v>Jan</v>
      </c>
      <c r="D6507" t="str">
        <f t="shared" si="618"/>
        <v>2026_Jan</v>
      </c>
      <c r="E6507" s="12" t="str">
        <f t="shared" si="619"/>
        <v>22_Jan</v>
      </c>
      <c r="F6507" s="12" t="str">
        <f t="shared" si="620"/>
        <v>Jan-26</v>
      </c>
      <c r="G6507" s="12"/>
    </row>
    <row r="6508" spans="1:7">
      <c r="A6508" s="2">
        <f t="shared" si="622"/>
        <v>46045</v>
      </c>
      <c r="B6508" t="str">
        <f t="shared" si="621"/>
        <v>2026_01</v>
      </c>
      <c r="C6508" t="str">
        <f t="shared" si="617"/>
        <v>Jan</v>
      </c>
      <c r="D6508" t="str">
        <f t="shared" si="618"/>
        <v>2026_Jan</v>
      </c>
      <c r="E6508" s="12" t="str">
        <f t="shared" si="619"/>
        <v>23_Jan</v>
      </c>
      <c r="F6508" s="12" t="str">
        <f t="shared" si="620"/>
        <v>Jan-26</v>
      </c>
      <c r="G6508" s="12"/>
    </row>
    <row r="6509" spans="1:7">
      <c r="A6509" s="2">
        <f t="shared" si="622"/>
        <v>46046</v>
      </c>
      <c r="B6509" t="str">
        <f t="shared" si="621"/>
        <v>2026_01</v>
      </c>
      <c r="C6509" t="str">
        <f t="shared" si="617"/>
        <v>Jan</v>
      </c>
      <c r="D6509" t="str">
        <f t="shared" si="618"/>
        <v>2026_Jan</v>
      </c>
      <c r="E6509" s="12" t="str">
        <f t="shared" si="619"/>
        <v>24_Jan</v>
      </c>
      <c r="F6509" s="12" t="str">
        <f t="shared" si="620"/>
        <v>Jan-26</v>
      </c>
      <c r="G6509" s="12"/>
    </row>
    <row r="6510" spans="1:7">
      <c r="A6510" s="2">
        <f t="shared" si="622"/>
        <v>46047</v>
      </c>
      <c r="B6510" t="str">
        <f t="shared" si="621"/>
        <v>2026_01</v>
      </c>
      <c r="C6510" t="str">
        <f t="shared" si="617"/>
        <v>Jan</v>
      </c>
      <c r="D6510" t="str">
        <f t="shared" si="618"/>
        <v>2026_Jan</v>
      </c>
      <c r="E6510" s="12" t="str">
        <f t="shared" si="619"/>
        <v>25_Jan</v>
      </c>
      <c r="F6510" s="12" t="str">
        <f t="shared" si="620"/>
        <v>Jan-26</v>
      </c>
      <c r="G6510" s="12"/>
    </row>
    <row r="6511" spans="1:7">
      <c r="A6511" s="2">
        <f t="shared" si="622"/>
        <v>46048</v>
      </c>
      <c r="B6511" t="str">
        <f t="shared" si="621"/>
        <v>2026_01</v>
      </c>
      <c r="C6511" t="str">
        <f t="shared" si="617"/>
        <v>Jan</v>
      </c>
      <c r="D6511" t="str">
        <f t="shared" si="618"/>
        <v>2026_Jan</v>
      </c>
      <c r="E6511" s="12" t="str">
        <f t="shared" si="619"/>
        <v>26_Jan</v>
      </c>
      <c r="F6511" s="12" t="str">
        <f t="shared" si="620"/>
        <v>Jan-26</v>
      </c>
      <c r="G6511" s="12"/>
    </row>
    <row r="6512" spans="1:7">
      <c r="A6512" s="2">
        <f t="shared" si="622"/>
        <v>46049</v>
      </c>
      <c r="B6512" t="str">
        <f t="shared" si="621"/>
        <v>2026_01</v>
      </c>
      <c r="C6512" t="str">
        <f t="shared" si="617"/>
        <v>Jan</v>
      </c>
      <c r="D6512" t="str">
        <f t="shared" si="618"/>
        <v>2026_Jan</v>
      </c>
      <c r="E6512" s="12" t="str">
        <f t="shared" si="619"/>
        <v>27_Jan</v>
      </c>
      <c r="F6512" s="12" t="str">
        <f t="shared" si="620"/>
        <v>Jan-26</v>
      </c>
      <c r="G6512" s="12"/>
    </row>
    <row r="6513" spans="1:7">
      <c r="A6513" s="2">
        <f t="shared" si="622"/>
        <v>46050</v>
      </c>
      <c r="B6513" t="str">
        <f t="shared" si="621"/>
        <v>2026_01</v>
      </c>
      <c r="C6513" t="str">
        <f t="shared" si="617"/>
        <v>Jan</v>
      </c>
      <c r="D6513" t="str">
        <f t="shared" si="618"/>
        <v>2026_Jan</v>
      </c>
      <c r="E6513" s="12" t="str">
        <f t="shared" si="619"/>
        <v>28_Jan</v>
      </c>
      <c r="F6513" s="12" t="str">
        <f t="shared" si="620"/>
        <v>Jan-26</v>
      </c>
      <c r="G6513" s="12"/>
    </row>
    <row r="6514" spans="1:7">
      <c r="A6514" s="2">
        <f t="shared" si="622"/>
        <v>46051</v>
      </c>
      <c r="B6514" t="str">
        <f t="shared" si="621"/>
        <v>2026_01</v>
      </c>
      <c r="C6514" t="str">
        <f t="shared" si="617"/>
        <v>Jan</v>
      </c>
      <c r="D6514" t="str">
        <f t="shared" si="618"/>
        <v>2026_Jan</v>
      </c>
      <c r="E6514" s="12" t="str">
        <f t="shared" si="619"/>
        <v>29_Jan</v>
      </c>
      <c r="F6514" s="12" t="str">
        <f t="shared" si="620"/>
        <v>Jan-26</v>
      </c>
      <c r="G6514" s="12"/>
    </row>
    <row r="6515" spans="1:7">
      <c r="A6515" s="2">
        <f t="shared" si="622"/>
        <v>46052</v>
      </c>
      <c r="B6515" t="str">
        <f t="shared" si="621"/>
        <v>2026_01</v>
      </c>
      <c r="C6515" t="str">
        <f t="shared" si="617"/>
        <v>Jan</v>
      </c>
      <c r="D6515" t="str">
        <f t="shared" si="618"/>
        <v>2026_Jan</v>
      </c>
      <c r="E6515" s="12" t="str">
        <f t="shared" si="619"/>
        <v>30_Jan</v>
      </c>
      <c r="F6515" s="12" t="str">
        <f t="shared" si="620"/>
        <v>Jan-26</v>
      </c>
      <c r="G6515" s="12"/>
    </row>
    <row r="6516" spans="1:7">
      <c r="A6516" s="2">
        <f t="shared" si="622"/>
        <v>46053</v>
      </c>
      <c r="B6516" t="str">
        <f t="shared" si="621"/>
        <v>2026_01</v>
      </c>
      <c r="C6516" t="str">
        <f t="shared" si="617"/>
        <v>Jan</v>
      </c>
      <c r="D6516" t="str">
        <f t="shared" si="618"/>
        <v>2026_Jan</v>
      </c>
      <c r="E6516" s="12" t="str">
        <f t="shared" si="619"/>
        <v>31_Jan</v>
      </c>
      <c r="F6516" s="12" t="str">
        <f t="shared" si="620"/>
        <v>Jan-26</v>
      </c>
      <c r="G6516" s="12"/>
    </row>
    <row r="6517" spans="1:7">
      <c r="A6517" s="2">
        <f t="shared" si="622"/>
        <v>46054</v>
      </c>
      <c r="B6517" t="str">
        <f t="shared" si="621"/>
        <v>2026_02</v>
      </c>
      <c r="C6517" t="str">
        <f t="shared" si="617"/>
        <v>Feb</v>
      </c>
      <c r="D6517" t="str">
        <f t="shared" si="618"/>
        <v>2026_Feb</v>
      </c>
      <c r="E6517" s="12" t="str">
        <f t="shared" si="619"/>
        <v>01_Feb</v>
      </c>
      <c r="F6517" s="12" t="str">
        <f t="shared" si="620"/>
        <v>Feb-26</v>
      </c>
      <c r="G6517" s="12"/>
    </row>
    <row r="6518" spans="1:7">
      <c r="A6518" s="2">
        <f t="shared" si="622"/>
        <v>46055</v>
      </c>
      <c r="B6518" t="str">
        <f t="shared" si="621"/>
        <v>2026_02</v>
      </c>
      <c r="C6518" t="str">
        <f t="shared" si="617"/>
        <v>Feb</v>
      </c>
      <c r="D6518" t="str">
        <f t="shared" si="618"/>
        <v>2026_Feb</v>
      </c>
      <c r="E6518" s="12" t="str">
        <f t="shared" si="619"/>
        <v>02_Feb</v>
      </c>
      <c r="F6518" s="12" t="str">
        <f t="shared" si="620"/>
        <v>Feb-26</v>
      </c>
      <c r="G6518" s="12"/>
    </row>
    <row r="6519" spans="1:7">
      <c r="A6519" s="2">
        <f t="shared" si="622"/>
        <v>46056</v>
      </c>
      <c r="B6519" t="str">
        <f t="shared" si="621"/>
        <v>2026_02</v>
      </c>
      <c r="C6519" t="str">
        <f t="shared" si="617"/>
        <v>Feb</v>
      </c>
      <c r="D6519" t="str">
        <f t="shared" si="618"/>
        <v>2026_Feb</v>
      </c>
      <c r="E6519" s="12" t="str">
        <f t="shared" si="619"/>
        <v>03_Feb</v>
      </c>
      <c r="F6519" s="12" t="str">
        <f t="shared" si="620"/>
        <v>Feb-26</v>
      </c>
      <c r="G6519" s="12"/>
    </row>
    <row r="6520" spans="1:7">
      <c r="A6520" s="2">
        <f t="shared" si="622"/>
        <v>46057</v>
      </c>
      <c r="B6520" t="str">
        <f t="shared" si="621"/>
        <v>2026_02</v>
      </c>
      <c r="C6520" t="str">
        <f t="shared" si="617"/>
        <v>Feb</v>
      </c>
      <c r="D6520" t="str">
        <f t="shared" si="618"/>
        <v>2026_Feb</v>
      </c>
      <c r="E6520" s="12" t="str">
        <f t="shared" si="619"/>
        <v>04_Feb</v>
      </c>
      <c r="F6520" s="12" t="str">
        <f t="shared" si="620"/>
        <v>Feb-26</v>
      </c>
      <c r="G6520" s="12"/>
    </row>
    <row r="6521" spans="1:7">
      <c r="A6521" s="2">
        <f t="shared" si="622"/>
        <v>46058</v>
      </c>
      <c r="B6521" t="str">
        <f t="shared" si="621"/>
        <v>2026_02</v>
      </c>
      <c r="C6521" t="str">
        <f t="shared" si="617"/>
        <v>Feb</v>
      </c>
      <c r="D6521" t="str">
        <f t="shared" si="618"/>
        <v>2026_Feb</v>
      </c>
      <c r="E6521" s="12" t="str">
        <f t="shared" si="619"/>
        <v>05_Feb</v>
      </c>
      <c r="F6521" s="12" t="str">
        <f t="shared" si="620"/>
        <v>Feb-26</v>
      </c>
      <c r="G6521" s="12"/>
    </row>
    <row r="6522" spans="1:7">
      <c r="A6522" s="2">
        <f t="shared" si="622"/>
        <v>46059</v>
      </c>
      <c r="B6522" t="str">
        <f t="shared" si="621"/>
        <v>2026_02</v>
      </c>
      <c r="C6522" t="str">
        <f t="shared" si="617"/>
        <v>Feb</v>
      </c>
      <c r="D6522" t="str">
        <f t="shared" si="618"/>
        <v>2026_Feb</v>
      </c>
      <c r="E6522" s="12" t="str">
        <f t="shared" si="619"/>
        <v>06_Feb</v>
      </c>
      <c r="F6522" s="12" t="str">
        <f t="shared" si="620"/>
        <v>Feb-26</v>
      </c>
      <c r="G6522" s="12"/>
    </row>
    <row r="6523" spans="1:7">
      <c r="A6523" s="2">
        <f t="shared" si="622"/>
        <v>46060</v>
      </c>
      <c r="B6523" t="str">
        <f t="shared" si="621"/>
        <v>2026_02</v>
      </c>
      <c r="C6523" t="str">
        <f t="shared" si="617"/>
        <v>Feb</v>
      </c>
      <c r="D6523" t="str">
        <f t="shared" si="618"/>
        <v>2026_Feb</v>
      </c>
      <c r="E6523" s="12" t="str">
        <f t="shared" si="619"/>
        <v>07_Feb</v>
      </c>
      <c r="F6523" s="12" t="str">
        <f t="shared" si="620"/>
        <v>Feb-26</v>
      </c>
      <c r="G6523" s="12"/>
    </row>
    <row r="6524" spans="1:7">
      <c r="A6524" s="2">
        <f t="shared" si="622"/>
        <v>46061</v>
      </c>
      <c r="B6524" t="str">
        <f t="shared" si="621"/>
        <v>2026_02</v>
      </c>
      <c r="C6524" t="str">
        <f t="shared" si="617"/>
        <v>Feb</v>
      </c>
      <c r="D6524" t="str">
        <f t="shared" si="618"/>
        <v>2026_Feb</v>
      </c>
      <c r="E6524" s="12" t="str">
        <f t="shared" si="619"/>
        <v>08_Feb</v>
      </c>
      <c r="F6524" s="12" t="str">
        <f t="shared" si="620"/>
        <v>Feb-26</v>
      </c>
      <c r="G6524" s="12"/>
    </row>
    <row r="6525" spans="1:7">
      <c r="A6525" s="2">
        <f t="shared" si="622"/>
        <v>46062</v>
      </c>
      <c r="B6525" t="str">
        <f t="shared" si="621"/>
        <v>2026_02</v>
      </c>
      <c r="C6525" t="str">
        <f t="shared" si="617"/>
        <v>Feb</v>
      </c>
      <c r="D6525" t="str">
        <f t="shared" si="618"/>
        <v>2026_Feb</v>
      </c>
      <c r="E6525" s="12" t="str">
        <f t="shared" si="619"/>
        <v>09_Feb</v>
      </c>
      <c r="F6525" s="12" t="str">
        <f t="shared" si="620"/>
        <v>Feb-26</v>
      </c>
      <c r="G6525" s="12"/>
    </row>
    <row r="6526" spans="1:7">
      <c r="A6526" s="2">
        <f t="shared" si="622"/>
        <v>46063</v>
      </c>
      <c r="B6526" t="str">
        <f t="shared" si="621"/>
        <v>2026_02</v>
      </c>
      <c r="C6526" t="str">
        <f t="shared" si="617"/>
        <v>Feb</v>
      </c>
      <c r="D6526" t="str">
        <f t="shared" si="618"/>
        <v>2026_Feb</v>
      </c>
      <c r="E6526" s="12" t="str">
        <f t="shared" si="619"/>
        <v>10_Feb</v>
      </c>
      <c r="F6526" s="12" t="str">
        <f t="shared" si="620"/>
        <v>Feb-26</v>
      </c>
      <c r="G6526" s="12"/>
    </row>
    <row r="6527" spans="1:7">
      <c r="A6527" s="2">
        <f t="shared" si="622"/>
        <v>46064</v>
      </c>
      <c r="B6527" t="str">
        <f t="shared" si="621"/>
        <v>2026_02</v>
      </c>
      <c r="C6527" t="str">
        <f t="shared" si="617"/>
        <v>Feb</v>
      </c>
      <c r="D6527" t="str">
        <f t="shared" si="618"/>
        <v>2026_Feb</v>
      </c>
      <c r="E6527" s="12" t="str">
        <f t="shared" si="619"/>
        <v>11_Feb</v>
      </c>
      <c r="F6527" s="12" t="str">
        <f t="shared" si="620"/>
        <v>Feb-26</v>
      </c>
      <c r="G6527" s="12"/>
    </row>
    <row r="6528" spans="1:7">
      <c r="A6528" s="2">
        <f t="shared" si="622"/>
        <v>46065</v>
      </c>
      <c r="B6528" t="str">
        <f t="shared" si="621"/>
        <v>2026_02</v>
      </c>
      <c r="C6528" t="str">
        <f t="shared" si="617"/>
        <v>Feb</v>
      </c>
      <c r="D6528" t="str">
        <f t="shared" si="618"/>
        <v>2026_Feb</v>
      </c>
      <c r="E6528" s="12" t="str">
        <f t="shared" si="619"/>
        <v>12_Feb</v>
      </c>
      <c r="F6528" s="12" t="str">
        <f t="shared" si="620"/>
        <v>Feb-26</v>
      </c>
      <c r="G6528" s="12"/>
    </row>
    <row r="6529" spans="1:7">
      <c r="A6529" s="2">
        <f t="shared" si="622"/>
        <v>46066</v>
      </c>
      <c r="B6529" t="str">
        <f t="shared" si="621"/>
        <v>2026_02</v>
      </c>
      <c r="C6529" t="str">
        <f t="shared" si="617"/>
        <v>Feb</v>
      </c>
      <c r="D6529" t="str">
        <f t="shared" si="618"/>
        <v>2026_Feb</v>
      </c>
      <c r="E6529" s="12" t="str">
        <f t="shared" si="619"/>
        <v>13_Feb</v>
      </c>
      <c r="F6529" s="12" t="str">
        <f t="shared" si="620"/>
        <v>Feb-26</v>
      </c>
      <c r="G6529" s="12"/>
    </row>
    <row r="6530" spans="1:7">
      <c r="A6530" s="2">
        <f t="shared" si="622"/>
        <v>46067</v>
      </c>
      <c r="B6530" t="str">
        <f t="shared" si="621"/>
        <v>2026_02</v>
      </c>
      <c r="C6530" t="str">
        <f t="shared" ref="C6530:C6593" si="623">VLOOKUP(TEXT(MONTH(A6530),"00"),$H$2:$I$13,2,FALSE)</f>
        <v>Feb</v>
      </c>
      <c r="D6530" t="str">
        <f t="shared" si="618"/>
        <v>2026_Feb</v>
      </c>
      <c r="E6530" s="12" t="str">
        <f t="shared" si="619"/>
        <v>14_Feb</v>
      </c>
      <c r="F6530" s="12" t="str">
        <f t="shared" si="620"/>
        <v>Feb-26</v>
      </c>
      <c r="G6530" s="12"/>
    </row>
    <row r="6531" spans="1:7">
      <c r="A6531" s="2">
        <f t="shared" si="622"/>
        <v>46068</v>
      </c>
      <c r="B6531" t="str">
        <f t="shared" si="621"/>
        <v>2026_02</v>
      </c>
      <c r="C6531" t="str">
        <f t="shared" si="623"/>
        <v>Feb</v>
      </c>
      <c r="D6531" t="str">
        <f t="shared" ref="D6531:D6594" si="624">TEXT(YEAR(A6531),"0000")&amp;"_"&amp;C6531</f>
        <v>2026_Feb</v>
      </c>
      <c r="E6531" s="12" t="str">
        <f t="shared" ref="E6531:E6594" si="625">VLOOKUP(DAY(A6531),$G$2:$H$32,2,FALSE)&amp;"_"&amp;C6531</f>
        <v>15_Feb</v>
      </c>
      <c r="F6531" s="12" t="str">
        <f t="shared" si="620"/>
        <v>Feb-26</v>
      </c>
      <c r="G6531" s="12"/>
    </row>
    <row r="6532" spans="1:7">
      <c r="A6532" s="2">
        <f t="shared" si="622"/>
        <v>46069</v>
      </c>
      <c r="B6532" t="str">
        <f t="shared" si="621"/>
        <v>2026_02</v>
      </c>
      <c r="C6532" t="str">
        <f t="shared" si="623"/>
        <v>Feb</v>
      </c>
      <c r="D6532" t="str">
        <f t="shared" si="624"/>
        <v>2026_Feb</v>
      </c>
      <c r="E6532" s="12" t="str">
        <f t="shared" si="625"/>
        <v>16_Feb</v>
      </c>
      <c r="F6532" s="12" t="str">
        <f t="shared" ref="F6532:F6595" si="626">C6532&amp;"-"&amp;RIGHT(YEAR(A6532),2)</f>
        <v>Feb-26</v>
      </c>
      <c r="G6532" s="12"/>
    </row>
    <row r="6533" spans="1:7">
      <c r="A6533" s="2">
        <f t="shared" si="622"/>
        <v>46070</v>
      </c>
      <c r="B6533" t="str">
        <f t="shared" si="621"/>
        <v>2026_02</v>
      </c>
      <c r="C6533" t="str">
        <f t="shared" si="623"/>
        <v>Feb</v>
      </c>
      <c r="D6533" t="str">
        <f t="shared" si="624"/>
        <v>2026_Feb</v>
      </c>
      <c r="E6533" s="12" t="str">
        <f t="shared" si="625"/>
        <v>17_Feb</v>
      </c>
      <c r="F6533" s="12" t="str">
        <f t="shared" si="626"/>
        <v>Feb-26</v>
      </c>
      <c r="G6533" s="12"/>
    </row>
    <row r="6534" spans="1:7">
      <c r="A6534" s="2">
        <f t="shared" si="622"/>
        <v>46071</v>
      </c>
      <c r="B6534" t="str">
        <f t="shared" si="621"/>
        <v>2026_02</v>
      </c>
      <c r="C6534" t="str">
        <f t="shared" si="623"/>
        <v>Feb</v>
      </c>
      <c r="D6534" t="str">
        <f t="shared" si="624"/>
        <v>2026_Feb</v>
      </c>
      <c r="E6534" s="12" t="str">
        <f t="shared" si="625"/>
        <v>18_Feb</v>
      </c>
      <c r="F6534" s="12" t="str">
        <f t="shared" si="626"/>
        <v>Feb-26</v>
      </c>
      <c r="G6534" s="12"/>
    </row>
    <row r="6535" spans="1:7">
      <c r="A6535" s="2">
        <f t="shared" si="622"/>
        <v>46072</v>
      </c>
      <c r="B6535" t="str">
        <f t="shared" si="621"/>
        <v>2026_02</v>
      </c>
      <c r="C6535" t="str">
        <f t="shared" si="623"/>
        <v>Feb</v>
      </c>
      <c r="D6535" t="str">
        <f t="shared" si="624"/>
        <v>2026_Feb</v>
      </c>
      <c r="E6535" s="12" t="str">
        <f t="shared" si="625"/>
        <v>19_Feb</v>
      </c>
      <c r="F6535" s="12" t="str">
        <f t="shared" si="626"/>
        <v>Feb-26</v>
      </c>
      <c r="G6535" s="12"/>
    </row>
    <row r="6536" spans="1:7">
      <c r="A6536" s="2">
        <f t="shared" si="622"/>
        <v>46073</v>
      </c>
      <c r="B6536" t="str">
        <f t="shared" si="621"/>
        <v>2026_02</v>
      </c>
      <c r="C6536" t="str">
        <f t="shared" si="623"/>
        <v>Feb</v>
      </c>
      <c r="D6536" t="str">
        <f t="shared" si="624"/>
        <v>2026_Feb</v>
      </c>
      <c r="E6536" s="12" t="str">
        <f t="shared" si="625"/>
        <v>20_Feb</v>
      </c>
      <c r="F6536" s="12" t="str">
        <f t="shared" si="626"/>
        <v>Feb-26</v>
      </c>
      <c r="G6536" s="12"/>
    </row>
    <row r="6537" spans="1:7">
      <c r="A6537" s="2">
        <f t="shared" si="622"/>
        <v>46074</v>
      </c>
      <c r="B6537" t="str">
        <f t="shared" si="621"/>
        <v>2026_02</v>
      </c>
      <c r="C6537" t="str">
        <f t="shared" si="623"/>
        <v>Feb</v>
      </c>
      <c r="D6537" t="str">
        <f t="shared" si="624"/>
        <v>2026_Feb</v>
      </c>
      <c r="E6537" s="12" t="str">
        <f t="shared" si="625"/>
        <v>21_Feb</v>
      </c>
      <c r="F6537" s="12" t="str">
        <f t="shared" si="626"/>
        <v>Feb-26</v>
      </c>
      <c r="G6537" s="12"/>
    </row>
    <row r="6538" spans="1:7">
      <c r="A6538" s="2">
        <f t="shared" si="622"/>
        <v>46075</v>
      </c>
      <c r="B6538" t="str">
        <f t="shared" si="621"/>
        <v>2026_02</v>
      </c>
      <c r="C6538" t="str">
        <f t="shared" si="623"/>
        <v>Feb</v>
      </c>
      <c r="D6538" t="str">
        <f t="shared" si="624"/>
        <v>2026_Feb</v>
      </c>
      <c r="E6538" s="12" t="str">
        <f t="shared" si="625"/>
        <v>22_Feb</v>
      </c>
      <c r="F6538" s="12" t="str">
        <f t="shared" si="626"/>
        <v>Feb-26</v>
      </c>
      <c r="G6538" s="12"/>
    </row>
    <row r="6539" spans="1:7">
      <c r="A6539" s="2">
        <f t="shared" si="622"/>
        <v>46076</v>
      </c>
      <c r="B6539" t="str">
        <f t="shared" ref="B6539:B6602" si="627">TEXT(YEAR(A6539),"0000")&amp;"_"&amp;TEXT(MONTH(A6539),"00")</f>
        <v>2026_02</v>
      </c>
      <c r="C6539" t="str">
        <f t="shared" si="623"/>
        <v>Feb</v>
      </c>
      <c r="D6539" t="str">
        <f t="shared" si="624"/>
        <v>2026_Feb</v>
      </c>
      <c r="E6539" s="12" t="str">
        <f t="shared" si="625"/>
        <v>23_Feb</v>
      </c>
      <c r="F6539" s="12" t="str">
        <f t="shared" si="626"/>
        <v>Feb-26</v>
      </c>
      <c r="G6539" s="12"/>
    </row>
    <row r="6540" spans="1:7">
      <c r="A6540" s="2">
        <f t="shared" ref="A6540:A6603" si="628">A6539+1</f>
        <v>46077</v>
      </c>
      <c r="B6540" t="str">
        <f t="shared" si="627"/>
        <v>2026_02</v>
      </c>
      <c r="C6540" t="str">
        <f t="shared" si="623"/>
        <v>Feb</v>
      </c>
      <c r="D6540" t="str">
        <f t="shared" si="624"/>
        <v>2026_Feb</v>
      </c>
      <c r="E6540" s="12" t="str">
        <f t="shared" si="625"/>
        <v>24_Feb</v>
      </c>
      <c r="F6540" s="12" t="str">
        <f t="shared" si="626"/>
        <v>Feb-26</v>
      </c>
      <c r="G6540" s="12"/>
    </row>
    <row r="6541" spans="1:7">
      <c r="A6541" s="2">
        <f t="shared" si="628"/>
        <v>46078</v>
      </c>
      <c r="B6541" t="str">
        <f t="shared" si="627"/>
        <v>2026_02</v>
      </c>
      <c r="C6541" t="str">
        <f t="shared" si="623"/>
        <v>Feb</v>
      </c>
      <c r="D6541" t="str">
        <f t="shared" si="624"/>
        <v>2026_Feb</v>
      </c>
      <c r="E6541" s="12" t="str">
        <f t="shared" si="625"/>
        <v>25_Feb</v>
      </c>
      <c r="F6541" s="12" t="str">
        <f t="shared" si="626"/>
        <v>Feb-26</v>
      </c>
      <c r="G6541" s="12"/>
    </row>
    <row r="6542" spans="1:7">
      <c r="A6542" s="2">
        <f t="shared" si="628"/>
        <v>46079</v>
      </c>
      <c r="B6542" t="str">
        <f t="shared" si="627"/>
        <v>2026_02</v>
      </c>
      <c r="C6542" t="str">
        <f t="shared" si="623"/>
        <v>Feb</v>
      </c>
      <c r="D6542" t="str">
        <f t="shared" si="624"/>
        <v>2026_Feb</v>
      </c>
      <c r="E6542" s="12" t="str">
        <f t="shared" si="625"/>
        <v>26_Feb</v>
      </c>
      <c r="F6542" s="12" t="str">
        <f t="shared" si="626"/>
        <v>Feb-26</v>
      </c>
      <c r="G6542" s="12"/>
    </row>
    <row r="6543" spans="1:7">
      <c r="A6543" s="2">
        <f t="shared" si="628"/>
        <v>46080</v>
      </c>
      <c r="B6543" t="str">
        <f t="shared" si="627"/>
        <v>2026_02</v>
      </c>
      <c r="C6543" t="str">
        <f t="shared" si="623"/>
        <v>Feb</v>
      </c>
      <c r="D6543" t="str">
        <f t="shared" si="624"/>
        <v>2026_Feb</v>
      </c>
      <c r="E6543" s="12" t="str">
        <f t="shared" si="625"/>
        <v>27_Feb</v>
      </c>
      <c r="F6543" s="12" t="str">
        <f t="shared" si="626"/>
        <v>Feb-26</v>
      </c>
      <c r="G6543" s="12"/>
    </row>
    <row r="6544" spans="1:7">
      <c r="A6544" s="2">
        <f t="shared" si="628"/>
        <v>46081</v>
      </c>
      <c r="B6544" t="str">
        <f t="shared" si="627"/>
        <v>2026_02</v>
      </c>
      <c r="C6544" t="str">
        <f t="shared" si="623"/>
        <v>Feb</v>
      </c>
      <c r="D6544" t="str">
        <f t="shared" si="624"/>
        <v>2026_Feb</v>
      </c>
      <c r="E6544" s="12" t="str">
        <f t="shared" si="625"/>
        <v>28_Feb</v>
      </c>
      <c r="F6544" s="12" t="str">
        <f t="shared" si="626"/>
        <v>Feb-26</v>
      </c>
      <c r="G6544" s="12"/>
    </row>
    <row r="6545" spans="1:7">
      <c r="A6545" s="2">
        <f t="shared" si="628"/>
        <v>46082</v>
      </c>
      <c r="B6545" t="str">
        <f t="shared" si="627"/>
        <v>2026_03</v>
      </c>
      <c r="C6545" t="str">
        <f t="shared" si="623"/>
        <v>Mar</v>
      </c>
      <c r="D6545" t="str">
        <f t="shared" si="624"/>
        <v>2026_Mar</v>
      </c>
      <c r="E6545" s="12" t="str">
        <f t="shared" si="625"/>
        <v>01_Mar</v>
      </c>
      <c r="F6545" s="12" t="str">
        <f t="shared" si="626"/>
        <v>Mar-26</v>
      </c>
      <c r="G6545" s="12"/>
    </row>
    <row r="6546" spans="1:7">
      <c r="A6546" s="2">
        <f t="shared" si="628"/>
        <v>46083</v>
      </c>
      <c r="B6546" t="str">
        <f t="shared" si="627"/>
        <v>2026_03</v>
      </c>
      <c r="C6546" t="str">
        <f t="shared" si="623"/>
        <v>Mar</v>
      </c>
      <c r="D6546" t="str">
        <f t="shared" si="624"/>
        <v>2026_Mar</v>
      </c>
      <c r="E6546" s="12" t="str">
        <f t="shared" si="625"/>
        <v>02_Mar</v>
      </c>
      <c r="F6546" s="12" t="str">
        <f t="shared" si="626"/>
        <v>Mar-26</v>
      </c>
      <c r="G6546" s="12"/>
    </row>
    <row r="6547" spans="1:7">
      <c r="A6547" s="2">
        <f t="shared" si="628"/>
        <v>46084</v>
      </c>
      <c r="B6547" t="str">
        <f t="shared" si="627"/>
        <v>2026_03</v>
      </c>
      <c r="C6547" t="str">
        <f t="shared" si="623"/>
        <v>Mar</v>
      </c>
      <c r="D6547" t="str">
        <f t="shared" si="624"/>
        <v>2026_Mar</v>
      </c>
      <c r="E6547" s="12" t="str">
        <f t="shared" si="625"/>
        <v>03_Mar</v>
      </c>
      <c r="F6547" s="12" t="str">
        <f t="shared" si="626"/>
        <v>Mar-26</v>
      </c>
      <c r="G6547" s="12"/>
    </row>
    <row r="6548" spans="1:7">
      <c r="A6548" s="2">
        <f t="shared" si="628"/>
        <v>46085</v>
      </c>
      <c r="B6548" t="str">
        <f t="shared" si="627"/>
        <v>2026_03</v>
      </c>
      <c r="C6548" t="str">
        <f t="shared" si="623"/>
        <v>Mar</v>
      </c>
      <c r="D6548" t="str">
        <f t="shared" si="624"/>
        <v>2026_Mar</v>
      </c>
      <c r="E6548" s="12" t="str">
        <f t="shared" si="625"/>
        <v>04_Mar</v>
      </c>
      <c r="F6548" s="12" t="str">
        <f t="shared" si="626"/>
        <v>Mar-26</v>
      </c>
      <c r="G6548" s="12"/>
    </row>
    <row r="6549" spans="1:7">
      <c r="A6549" s="2">
        <f t="shared" si="628"/>
        <v>46086</v>
      </c>
      <c r="B6549" t="str">
        <f t="shared" si="627"/>
        <v>2026_03</v>
      </c>
      <c r="C6549" t="str">
        <f t="shared" si="623"/>
        <v>Mar</v>
      </c>
      <c r="D6549" t="str">
        <f t="shared" si="624"/>
        <v>2026_Mar</v>
      </c>
      <c r="E6549" s="12" t="str">
        <f t="shared" si="625"/>
        <v>05_Mar</v>
      </c>
      <c r="F6549" s="12" t="str">
        <f t="shared" si="626"/>
        <v>Mar-26</v>
      </c>
      <c r="G6549" s="12"/>
    </row>
    <row r="6550" spans="1:7">
      <c r="A6550" s="2">
        <f t="shared" si="628"/>
        <v>46087</v>
      </c>
      <c r="B6550" t="str">
        <f t="shared" si="627"/>
        <v>2026_03</v>
      </c>
      <c r="C6550" t="str">
        <f t="shared" si="623"/>
        <v>Mar</v>
      </c>
      <c r="D6550" t="str">
        <f t="shared" si="624"/>
        <v>2026_Mar</v>
      </c>
      <c r="E6550" s="12" t="str">
        <f t="shared" si="625"/>
        <v>06_Mar</v>
      </c>
      <c r="F6550" s="12" t="str">
        <f t="shared" si="626"/>
        <v>Mar-26</v>
      </c>
      <c r="G6550" s="12"/>
    </row>
    <row r="6551" spans="1:7">
      <c r="A6551" s="2">
        <f t="shared" si="628"/>
        <v>46088</v>
      </c>
      <c r="B6551" t="str">
        <f t="shared" si="627"/>
        <v>2026_03</v>
      </c>
      <c r="C6551" t="str">
        <f t="shared" si="623"/>
        <v>Mar</v>
      </c>
      <c r="D6551" t="str">
        <f t="shared" si="624"/>
        <v>2026_Mar</v>
      </c>
      <c r="E6551" s="12" t="str">
        <f t="shared" si="625"/>
        <v>07_Mar</v>
      </c>
      <c r="F6551" s="12" t="str">
        <f t="shared" si="626"/>
        <v>Mar-26</v>
      </c>
      <c r="G6551" s="12"/>
    </row>
    <row r="6552" spans="1:7">
      <c r="A6552" s="2">
        <f t="shared" si="628"/>
        <v>46089</v>
      </c>
      <c r="B6552" t="str">
        <f t="shared" si="627"/>
        <v>2026_03</v>
      </c>
      <c r="C6552" t="str">
        <f t="shared" si="623"/>
        <v>Mar</v>
      </c>
      <c r="D6552" t="str">
        <f t="shared" si="624"/>
        <v>2026_Mar</v>
      </c>
      <c r="E6552" s="12" t="str">
        <f t="shared" si="625"/>
        <v>08_Mar</v>
      </c>
      <c r="F6552" s="12" t="str">
        <f t="shared" si="626"/>
        <v>Mar-26</v>
      </c>
      <c r="G6552" s="12"/>
    </row>
    <row r="6553" spans="1:7">
      <c r="A6553" s="2">
        <f t="shared" si="628"/>
        <v>46090</v>
      </c>
      <c r="B6553" t="str">
        <f t="shared" si="627"/>
        <v>2026_03</v>
      </c>
      <c r="C6553" t="str">
        <f t="shared" si="623"/>
        <v>Mar</v>
      </c>
      <c r="D6553" t="str">
        <f t="shared" si="624"/>
        <v>2026_Mar</v>
      </c>
      <c r="E6553" s="12" t="str">
        <f t="shared" si="625"/>
        <v>09_Mar</v>
      </c>
      <c r="F6553" s="12" t="str">
        <f t="shared" si="626"/>
        <v>Mar-26</v>
      </c>
      <c r="G6553" s="12"/>
    </row>
    <row r="6554" spans="1:7">
      <c r="A6554" s="2">
        <f t="shared" si="628"/>
        <v>46091</v>
      </c>
      <c r="B6554" t="str">
        <f t="shared" si="627"/>
        <v>2026_03</v>
      </c>
      <c r="C6554" t="str">
        <f t="shared" si="623"/>
        <v>Mar</v>
      </c>
      <c r="D6554" t="str">
        <f t="shared" si="624"/>
        <v>2026_Mar</v>
      </c>
      <c r="E6554" s="12" t="str">
        <f t="shared" si="625"/>
        <v>10_Mar</v>
      </c>
      <c r="F6554" s="12" t="str">
        <f t="shared" si="626"/>
        <v>Mar-26</v>
      </c>
      <c r="G6554" s="12"/>
    </row>
    <row r="6555" spans="1:7">
      <c r="A6555" s="2">
        <f t="shared" si="628"/>
        <v>46092</v>
      </c>
      <c r="B6555" t="str">
        <f t="shared" si="627"/>
        <v>2026_03</v>
      </c>
      <c r="C6555" t="str">
        <f t="shared" si="623"/>
        <v>Mar</v>
      </c>
      <c r="D6555" t="str">
        <f t="shared" si="624"/>
        <v>2026_Mar</v>
      </c>
      <c r="E6555" s="12" t="str">
        <f t="shared" si="625"/>
        <v>11_Mar</v>
      </c>
      <c r="F6555" s="12" t="str">
        <f t="shared" si="626"/>
        <v>Mar-26</v>
      </c>
      <c r="G6555" s="12"/>
    </row>
    <row r="6556" spans="1:7">
      <c r="A6556" s="2">
        <f t="shared" si="628"/>
        <v>46093</v>
      </c>
      <c r="B6556" t="str">
        <f t="shared" si="627"/>
        <v>2026_03</v>
      </c>
      <c r="C6556" t="str">
        <f t="shared" si="623"/>
        <v>Mar</v>
      </c>
      <c r="D6556" t="str">
        <f t="shared" si="624"/>
        <v>2026_Mar</v>
      </c>
      <c r="E6556" s="12" t="str">
        <f t="shared" si="625"/>
        <v>12_Mar</v>
      </c>
      <c r="F6556" s="12" t="str">
        <f t="shared" si="626"/>
        <v>Mar-26</v>
      </c>
      <c r="G6556" s="12"/>
    </row>
    <row r="6557" spans="1:7">
      <c r="A6557" s="2">
        <f t="shared" si="628"/>
        <v>46094</v>
      </c>
      <c r="B6557" t="str">
        <f t="shared" si="627"/>
        <v>2026_03</v>
      </c>
      <c r="C6557" t="str">
        <f t="shared" si="623"/>
        <v>Mar</v>
      </c>
      <c r="D6557" t="str">
        <f t="shared" si="624"/>
        <v>2026_Mar</v>
      </c>
      <c r="E6557" s="12" t="str">
        <f t="shared" si="625"/>
        <v>13_Mar</v>
      </c>
      <c r="F6557" s="12" t="str">
        <f t="shared" si="626"/>
        <v>Mar-26</v>
      </c>
      <c r="G6557" s="12"/>
    </row>
    <row r="6558" spans="1:7">
      <c r="A6558" s="2">
        <f t="shared" si="628"/>
        <v>46095</v>
      </c>
      <c r="B6558" t="str">
        <f t="shared" si="627"/>
        <v>2026_03</v>
      </c>
      <c r="C6558" t="str">
        <f t="shared" si="623"/>
        <v>Mar</v>
      </c>
      <c r="D6558" t="str">
        <f t="shared" si="624"/>
        <v>2026_Mar</v>
      </c>
      <c r="E6558" s="12" t="str">
        <f t="shared" si="625"/>
        <v>14_Mar</v>
      </c>
      <c r="F6558" s="12" t="str">
        <f t="shared" si="626"/>
        <v>Mar-26</v>
      </c>
      <c r="G6558" s="12"/>
    </row>
    <row r="6559" spans="1:7">
      <c r="A6559" s="2">
        <f t="shared" si="628"/>
        <v>46096</v>
      </c>
      <c r="B6559" t="str">
        <f t="shared" si="627"/>
        <v>2026_03</v>
      </c>
      <c r="C6559" t="str">
        <f t="shared" si="623"/>
        <v>Mar</v>
      </c>
      <c r="D6559" t="str">
        <f t="shared" si="624"/>
        <v>2026_Mar</v>
      </c>
      <c r="E6559" s="12" t="str">
        <f t="shared" si="625"/>
        <v>15_Mar</v>
      </c>
      <c r="F6559" s="12" t="str">
        <f t="shared" si="626"/>
        <v>Mar-26</v>
      </c>
      <c r="G6559" s="12"/>
    </row>
    <row r="6560" spans="1:7">
      <c r="A6560" s="2">
        <f t="shared" si="628"/>
        <v>46097</v>
      </c>
      <c r="B6560" t="str">
        <f t="shared" si="627"/>
        <v>2026_03</v>
      </c>
      <c r="C6560" t="str">
        <f t="shared" si="623"/>
        <v>Mar</v>
      </c>
      <c r="D6560" t="str">
        <f t="shared" si="624"/>
        <v>2026_Mar</v>
      </c>
      <c r="E6560" s="12" t="str">
        <f t="shared" si="625"/>
        <v>16_Mar</v>
      </c>
      <c r="F6560" s="12" t="str">
        <f t="shared" si="626"/>
        <v>Mar-26</v>
      </c>
      <c r="G6560" s="12"/>
    </row>
    <row r="6561" spans="1:7">
      <c r="A6561" s="2">
        <f t="shared" si="628"/>
        <v>46098</v>
      </c>
      <c r="B6561" t="str">
        <f t="shared" si="627"/>
        <v>2026_03</v>
      </c>
      <c r="C6561" t="str">
        <f t="shared" si="623"/>
        <v>Mar</v>
      </c>
      <c r="D6561" t="str">
        <f t="shared" si="624"/>
        <v>2026_Mar</v>
      </c>
      <c r="E6561" s="12" t="str">
        <f t="shared" si="625"/>
        <v>17_Mar</v>
      </c>
      <c r="F6561" s="12" t="str">
        <f t="shared" si="626"/>
        <v>Mar-26</v>
      </c>
      <c r="G6561" s="12"/>
    </row>
    <row r="6562" spans="1:7">
      <c r="A6562" s="2">
        <f t="shared" si="628"/>
        <v>46099</v>
      </c>
      <c r="B6562" t="str">
        <f t="shared" si="627"/>
        <v>2026_03</v>
      </c>
      <c r="C6562" t="str">
        <f t="shared" si="623"/>
        <v>Mar</v>
      </c>
      <c r="D6562" t="str">
        <f t="shared" si="624"/>
        <v>2026_Mar</v>
      </c>
      <c r="E6562" s="12" t="str">
        <f t="shared" si="625"/>
        <v>18_Mar</v>
      </c>
      <c r="F6562" s="12" t="str">
        <f t="shared" si="626"/>
        <v>Mar-26</v>
      </c>
      <c r="G6562" s="12"/>
    </row>
    <row r="6563" spans="1:7">
      <c r="A6563" s="2">
        <f t="shared" si="628"/>
        <v>46100</v>
      </c>
      <c r="B6563" t="str">
        <f t="shared" si="627"/>
        <v>2026_03</v>
      </c>
      <c r="C6563" t="str">
        <f t="shared" si="623"/>
        <v>Mar</v>
      </c>
      <c r="D6563" t="str">
        <f t="shared" si="624"/>
        <v>2026_Mar</v>
      </c>
      <c r="E6563" s="12" t="str">
        <f t="shared" si="625"/>
        <v>19_Mar</v>
      </c>
      <c r="F6563" s="12" t="str">
        <f t="shared" si="626"/>
        <v>Mar-26</v>
      </c>
      <c r="G6563" s="12"/>
    </row>
    <row r="6564" spans="1:7">
      <c r="A6564" s="2">
        <f t="shared" si="628"/>
        <v>46101</v>
      </c>
      <c r="B6564" t="str">
        <f t="shared" si="627"/>
        <v>2026_03</v>
      </c>
      <c r="C6564" t="str">
        <f t="shared" si="623"/>
        <v>Mar</v>
      </c>
      <c r="D6564" t="str">
        <f t="shared" si="624"/>
        <v>2026_Mar</v>
      </c>
      <c r="E6564" s="12" t="str">
        <f t="shared" si="625"/>
        <v>20_Mar</v>
      </c>
      <c r="F6564" s="12" t="str">
        <f t="shared" si="626"/>
        <v>Mar-26</v>
      </c>
      <c r="G6564" s="12"/>
    </row>
    <row r="6565" spans="1:7">
      <c r="A6565" s="2">
        <f t="shared" si="628"/>
        <v>46102</v>
      </c>
      <c r="B6565" t="str">
        <f t="shared" si="627"/>
        <v>2026_03</v>
      </c>
      <c r="C6565" t="str">
        <f t="shared" si="623"/>
        <v>Mar</v>
      </c>
      <c r="D6565" t="str">
        <f t="shared" si="624"/>
        <v>2026_Mar</v>
      </c>
      <c r="E6565" s="12" t="str">
        <f t="shared" si="625"/>
        <v>21_Mar</v>
      </c>
      <c r="F6565" s="12" t="str">
        <f t="shared" si="626"/>
        <v>Mar-26</v>
      </c>
      <c r="G6565" s="12"/>
    </row>
    <row r="6566" spans="1:7">
      <c r="A6566" s="2">
        <f t="shared" si="628"/>
        <v>46103</v>
      </c>
      <c r="B6566" t="str">
        <f t="shared" si="627"/>
        <v>2026_03</v>
      </c>
      <c r="C6566" t="str">
        <f t="shared" si="623"/>
        <v>Mar</v>
      </c>
      <c r="D6566" t="str">
        <f t="shared" si="624"/>
        <v>2026_Mar</v>
      </c>
      <c r="E6566" s="12" t="str">
        <f t="shared" si="625"/>
        <v>22_Mar</v>
      </c>
      <c r="F6566" s="12" t="str">
        <f t="shared" si="626"/>
        <v>Mar-26</v>
      </c>
      <c r="G6566" s="12"/>
    </row>
    <row r="6567" spans="1:7">
      <c r="A6567" s="2">
        <f t="shared" si="628"/>
        <v>46104</v>
      </c>
      <c r="B6567" t="str">
        <f t="shared" si="627"/>
        <v>2026_03</v>
      </c>
      <c r="C6567" t="str">
        <f t="shared" si="623"/>
        <v>Mar</v>
      </c>
      <c r="D6567" t="str">
        <f t="shared" si="624"/>
        <v>2026_Mar</v>
      </c>
      <c r="E6567" s="12" t="str">
        <f t="shared" si="625"/>
        <v>23_Mar</v>
      </c>
      <c r="F6567" s="12" t="str">
        <f t="shared" si="626"/>
        <v>Mar-26</v>
      </c>
      <c r="G6567" s="12"/>
    </row>
    <row r="6568" spans="1:7">
      <c r="A6568" s="2">
        <f t="shared" si="628"/>
        <v>46105</v>
      </c>
      <c r="B6568" t="str">
        <f t="shared" si="627"/>
        <v>2026_03</v>
      </c>
      <c r="C6568" t="str">
        <f t="shared" si="623"/>
        <v>Mar</v>
      </c>
      <c r="D6568" t="str">
        <f t="shared" si="624"/>
        <v>2026_Mar</v>
      </c>
      <c r="E6568" s="12" t="str">
        <f t="shared" si="625"/>
        <v>24_Mar</v>
      </c>
      <c r="F6568" s="12" t="str">
        <f t="shared" si="626"/>
        <v>Mar-26</v>
      </c>
      <c r="G6568" s="12"/>
    </row>
    <row r="6569" spans="1:7">
      <c r="A6569" s="2">
        <f t="shared" si="628"/>
        <v>46106</v>
      </c>
      <c r="B6569" t="str">
        <f t="shared" si="627"/>
        <v>2026_03</v>
      </c>
      <c r="C6569" t="str">
        <f t="shared" si="623"/>
        <v>Mar</v>
      </c>
      <c r="D6569" t="str">
        <f t="shared" si="624"/>
        <v>2026_Mar</v>
      </c>
      <c r="E6569" s="12" t="str">
        <f t="shared" si="625"/>
        <v>25_Mar</v>
      </c>
      <c r="F6569" s="12" t="str">
        <f t="shared" si="626"/>
        <v>Mar-26</v>
      </c>
      <c r="G6569" s="12"/>
    </row>
    <row r="6570" spans="1:7">
      <c r="A6570" s="2">
        <f t="shared" si="628"/>
        <v>46107</v>
      </c>
      <c r="B6570" t="str">
        <f t="shared" si="627"/>
        <v>2026_03</v>
      </c>
      <c r="C6570" t="str">
        <f t="shared" si="623"/>
        <v>Mar</v>
      </c>
      <c r="D6570" t="str">
        <f t="shared" si="624"/>
        <v>2026_Mar</v>
      </c>
      <c r="E6570" s="12" t="str">
        <f t="shared" si="625"/>
        <v>26_Mar</v>
      </c>
      <c r="F6570" s="12" t="str">
        <f t="shared" si="626"/>
        <v>Mar-26</v>
      </c>
      <c r="G6570" s="12"/>
    </row>
    <row r="6571" spans="1:7">
      <c r="A6571" s="2">
        <f t="shared" si="628"/>
        <v>46108</v>
      </c>
      <c r="B6571" t="str">
        <f t="shared" si="627"/>
        <v>2026_03</v>
      </c>
      <c r="C6571" t="str">
        <f t="shared" si="623"/>
        <v>Mar</v>
      </c>
      <c r="D6571" t="str">
        <f t="shared" si="624"/>
        <v>2026_Mar</v>
      </c>
      <c r="E6571" s="12" t="str">
        <f t="shared" si="625"/>
        <v>27_Mar</v>
      </c>
      <c r="F6571" s="12" t="str">
        <f t="shared" si="626"/>
        <v>Mar-26</v>
      </c>
      <c r="G6571" s="12"/>
    </row>
    <row r="6572" spans="1:7">
      <c r="A6572" s="2">
        <f t="shared" si="628"/>
        <v>46109</v>
      </c>
      <c r="B6572" t="str">
        <f t="shared" si="627"/>
        <v>2026_03</v>
      </c>
      <c r="C6572" t="str">
        <f t="shared" si="623"/>
        <v>Mar</v>
      </c>
      <c r="D6572" t="str">
        <f t="shared" si="624"/>
        <v>2026_Mar</v>
      </c>
      <c r="E6572" s="12" t="str">
        <f t="shared" si="625"/>
        <v>28_Mar</v>
      </c>
      <c r="F6572" s="12" t="str">
        <f t="shared" si="626"/>
        <v>Mar-26</v>
      </c>
      <c r="G6572" s="12"/>
    </row>
    <row r="6573" spans="1:7">
      <c r="A6573" s="2">
        <f t="shared" si="628"/>
        <v>46110</v>
      </c>
      <c r="B6573" t="str">
        <f t="shared" si="627"/>
        <v>2026_03</v>
      </c>
      <c r="C6573" t="str">
        <f t="shared" si="623"/>
        <v>Mar</v>
      </c>
      <c r="D6573" t="str">
        <f t="shared" si="624"/>
        <v>2026_Mar</v>
      </c>
      <c r="E6573" s="12" t="str">
        <f t="shared" si="625"/>
        <v>29_Mar</v>
      </c>
      <c r="F6573" s="12" t="str">
        <f t="shared" si="626"/>
        <v>Mar-26</v>
      </c>
      <c r="G6573" s="12"/>
    </row>
    <row r="6574" spans="1:7">
      <c r="A6574" s="2">
        <f t="shared" si="628"/>
        <v>46111</v>
      </c>
      <c r="B6574" t="str">
        <f t="shared" si="627"/>
        <v>2026_03</v>
      </c>
      <c r="C6574" t="str">
        <f t="shared" si="623"/>
        <v>Mar</v>
      </c>
      <c r="D6574" t="str">
        <f t="shared" si="624"/>
        <v>2026_Mar</v>
      </c>
      <c r="E6574" s="12" t="str">
        <f t="shared" si="625"/>
        <v>30_Mar</v>
      </c>
      <c r="F6574" s="12" t="str">
        <f t="shared" si="626"/>
        <v>Mar-26</v>
      </c>
      <c r="G6574" s="12"/>
    </row>
    <row r="6575" spans="1:7">
      <c r="A6575" s="2">
        <f t="shared" si="628"/>
        <v>46112</v>
      </c>
      <c r="B6575" t="str">
        <f t="shared" si="627"/>
        <v>2026_03</v>
      </c>
      <c r="C6575" t="str">
        <f t="shared" si="623"/>
        <v>Mar</v>
      </c>
      <c r="D6575" t="str">
        <f t="shared" si="624"/>
        <v>2026_Mar</v>
      </c>
      <c r="E6575" s="12" t="str">
        <f t="shared" si="625"/>
        <v>31_Mar</v>
      </c>
      <c r="F6575" s="12" t="str">
        <f t="shared" si="626"/>
        <v>Mar-26</v>
      </c>
      <c r="G6575" s="12"/>
    </row>
    <row r="6576" spans="1:7">
      <c r="A6576" s="2">
        <f t="shared" si="628"/>
        <v>46113</v>
      </c>
      <c r="B6576" t="str">
        <f t="shared" si="627"/>
        <v>2026_04</v>
      </c>
      <c r="C6576" t="str">
        <f t="shared" si="623"/>
        <v>Apr</v>
      </c>
      <c r="D6576" t="str">
        <f t="shared" si="624"/>
        <v>2026_Apr</v>
      </c>
      <c r="E6576" s="12" t="str">
        <f t="shared" si="625"/>
        <v>01_Apr</v>
      </c>
      <c r="F6576" s="12" t="str">
        <f t="shared" si="626"/>
        <v>Apr-26</v>
      </c>
      <c r="G6576" s="12"/>
    </row>
    <row r="6577" spans="1:7">
      <c r="A6577" s="2">
        <f t="shared" si="628"/>
        <v>46114</v>
      </c>
      <c r="B6577" t="str">
        <f t="shared" si="627"/>
        <v>2026_04</v>
      </c>
      <c r="C6577" t="str">
        <f t="shared" si="623"/>
        <v>Apr</v>
      </c>
      <c r="D6577" t="str">
        <f t="shared" si="624"/>
        <v>2026_Apr</v>
      </c>
      <c r="E6577" s="12" t="str">
        <f t="shared" si="625"/>
        <v>02_Apr</v>
      </c>
      <c r="F6577" s="12" t="str">
        <f t="shared" si="626"/>
        <v>Apr-26</v>
      </c>
      <c r="G6577" s="12"/>
    </row>
    <row r="6578" spans="1:7">
      <c r="A6578" s="2">
        <f t="shared" si="628"/>
        <v>46115</v>
      </c>
      <c r="B6578" t="str">
        <f t="shared" si="627"/>
        <v>2026_04</v>
      </c>
      <c r="C6578" t="str">
        <f t="shared" si="623"/>
        <v>Apr</v>
      </c>
      <c r="D6578" t="str">
        <f t="shared" si="624"/>
        <v>2026_Apr</v>
      </c>
      <c r="E6578" s="12" t="str">
        <f t="shared" si="625"/>
        <v>03_Apr</v>
      </c>
      <c r="F6578" s="12" t="str">
        <f t="shared" si="626"/>
        <v>Apr-26</v>
      </c>
      <c r="G6578" s="12"/>
    </row>
    <row r="6579" spans="1:7">
      <c r="A6579" s="2">
        <f t="shared" si="628"/>
        <v>46116</v>
      </c>
      <c r="B6579" t="str">
        <f t="shared" si="627"/>
        <v>2026_04</v>
      </c>
      <c r="C6579" t="str">
        <f t="shared" si="623"/>
        <v>Apr</v>
      </c>
      <c r="D6579" t="str">
        <f t="shared" si="624"/>
        <v>2026_Apr</v>
      </c>
      <c r="E6579" s="12" t="str">
        <f t="shared" si="625"/>
        <v>04_Apr</v>
      </c>
      <c r="F6579" s="12" t="str">
        <f t="shared" si="626"/>
        <v>Apr-26</v>
      </c>
      <c r="G6579" s="12"/>
    </row>
    <row r="6580" spans="1:7">
      <c r="A6580" s="2">
        <f t="shared" si="628"/>
        <v>46117</v>
      </c>
      <c r="B6580" t="str">
        <f t="shared" si="627"/>
        <v>2026_04</v>
      </c>
      <c r="C6580" t="str">
        <f t="shared" si="623"/>
        <v>Apr</v>
      </c>
      <c r="D6580" t="str">
        <f t="shared" si="624"/>
        <v>2026_Apr</v>
      </c>
      <c r="E6580" s="12" t="str">
        <f t="shared" si="625"/>
        <v>05_Apr</v>
      </c>
      <c r="F6580" s="12" t="str">
        <f t="shared" si="626"/>
        <v>Apr-26</v>
      </c>
      <c r="G6580" s="12"/>
    </row>
    <row r="6581" spans="1:7">
      <c r="A6581" s="2">
        <f t="shared" si="628"/>
        <v>46118</v>
      </c>
      <c r="B6581" t="str">
        <f t="shared" si="627"/>
        <v>2026_04</v>
      </c>
      <c r="C6581" t="str">
        <f t="shared" si="623"/>
        <v>Apr</v>
      </c>
      <c r="D6581" t="str">
        <f t="shared" si="624"/>
        <v>2026_Apr</v>
      </c>
      <c r="E6581" s="12" t="str">
        <f t="shared" si="625"/>
        <v>06_Apr</v>
      </c>
      <c r="F6581" s="12" t="str">
        <f t="shared" si="626"/>
        <v>Apr-26</v>
      </c>
      <c r="G6581" s="12"/>
    </row>
    <row r="6582" spans="1:7">
      <c r="A6582" s="2">
        <f t="shared" si="628"/>
        <v>46119</v>
      </c>
      <c r="B6582" t="str">
        <f t="shared" si="627"/>
        <v>2026_04</v>
      </c>
      <c r="C6582" t="str">
        <f t="shared" si="623"/>
        <v>Apr</v>
      </c>
      <c r="D6582" t="str">
        <f t="shared" si="624"/>
        <v>2026_Apr</v>
      </c>
      <c r="E6582" s="12" t="str">
        <f t="shared" si="625"/>
        <v>07_Apr</v>
      </c>
      <c r="F6582" s="12" t="str">
        <f t="shared" si="626"/>
        <v>Apr-26</v>
      </c>
      <c r="G6582" s="12"/>
    </row>
    <row r="6583" spans="1:7">
      <c r="A6583" s="2">
        <f t="shared" si="628"/>
        <v>46120</v>
      </c>
      <c r="B6583" t="str">
        <f t="shared" si="627"/>
        <v>2026_04</v>
      </c>
      <c r="C6583" t="str">
        <f t="shared" si="623"/>
        <v>Apr</v>
      </c>
      <c r="D6583" t="str">
        <f t="shared" si="624"/>
        <v>2026_Apr</v>
      </c>
      <c r="E6583" s="12" t="str">
        <f t="shared" si="625"/>
        <v>08_Apr</v>
      </c>
      <c r="F6583" s="12" t="str">
        <f t="shared" si="626"/>
        <v>Apr-26</v>
      </c>
      <c r="G6583" s="12"/>
    </row>
    <row r="6584" spans="1:7">
      <c r="A6584" s="2">
        <f t="shared" si="628"/>
        <v>46121</v>
      </c>
      <c r="B6584" t="str">
        <f t="shared" si="627"/>
        <v>2026_04</v>
      </c>
      <c r="C6584" t="str">
        <f t="shared" si="623"/>
        <v>Apr</v>
      </c>
      <c r="D6584" t="str">
        <f t="shared" si="624"/>
        <v>2026_Apr</v>
      </c>
      <c r="E6584" s="12" t="str">
        <f t="shared" si="625"/>
        <v>09_Apr</v>
      </c>
      <c r="F6584" s="12" t="str">
        <f t="shared" si="626"/>
        <v>Apr-26</v>
      </c>
      <c r="G6584" s="12"/>
    </row>
    <row r="6585" spans="1:7">
      <c r="A6585" s="2">
        <f t="shared" si="628"/>
        <v>46122</v>
      </c>
      <c r="B6585" t="str">
        <f t="shared" si="627"/>
        <v>2026_04</v>
      </c>
      <c r="C6585" t="str">
        <f t="shared" si="623"/>
        <v>Apr</v>
      </c>
      <c r="D6585" t="str">
        <f t="shared" si="624"/>
        <v>2026_Apr</v>
      </c>
      <c r="E6585" s="12" t="str">
        <f t="shared" si="625"/>
        <v>10_Apr</v>
      </c>
      <c r="F6585" s="12" t="str">
        <f t="shared" si="626"/>
        <v>Apr-26</v>
      </c>
      <c r="G6585" s="12"/>
    </row>
    <row r="6586" spans="1:7">
      <c r="A6586" s="2">
        <f t="shared" si="628"/>
        <v>46123</v>
      </c>
      <c r="B6586" t="str">
        <f t="shared" si="627"/>
        <v>2026_04</v>
      </c>
      <c r="C6586" t="str">
        <f t="shared" si="623"/>
        <v>Apr</v>
      </c>
      <c r="D6586" t="str">
        <f t="shared" si="624"/>
        <v>2026_Apr</v>
      </c>
      <c r="E6586" s="12" t="str">
        <f t="shared" si="625"/>
        <v>11_Apr</v>
      </c>
      <c r="F6586" s="12" t="str">
        <f t="shared" si="626"/>
        <v>Apr-26</v>
      </c>
      <c r="G6586" s="12"/>
    </row>
    <row r="6587" spans="1:7">
      <c r="A6587" s="2">
        <f t="shared" si="628"/>
        <v>46124</v>
      </c>
      <c r="B6587" t="str">
        <f t="shared" si="627"/>
        <v>2026_04</v>
      </c>
      <c r="C6587" t="str">
        <f t="shared" si="623"/>
        <v>Apr</v>
      </c>
      <c r="D6587" t="str">
        <f t="shared" si="624"/>
        <v>2026_Apr</v>
      </c>
      <c r="E6587" s="12" t="str">
        <f t="shared" si="625"/>
        <v>12_Apr</v>
      </c>
      <c r="F6587" s="12" t="str">
        <f t="shared" si="626"/>
        <v>Apr-26</v>
      </c>
      <c r="G6587" s="12"/>
    </row>
    <row r="6588" spans="1:7">
      <c r="A6588" s="2">
        <f t="shared" si="628"/>
        <v>46125</v>
      </c>
      <c r="B6588" t="str">
        <f t="shared" si="627"/>
        <v>2026_04</v>
      </c>
      <c r="C6588" t="str">
        <f t="shared" si="623"/>
        <v>Apr</v>
      </c>
      <c r="D6588" t="str">
        <f t="shared" si="624"/>
        <v>2026_Apr</v>
      </c>
      <c r="E6588" s="12" t="str">
        <f t="shared" si="625"/>
        <v>13_Apr</v>
      </c>
      <c r="F6588" s="12" t="str">
        <f t="shared" si="626"/>
        <v>Apr-26</v>
      </c>
      <c r="G6588" s="12"/>
    </row>
    <row r="6589" spans="1:7">
      <c r="A6589" s="2">
        <f t="shared" si="628"/>
        <v>46126</v>
      </c>
      <c r="B6589" t="str">
        <f t="shared" si="627"/>
        <v>2026_04</v>
      </c>
      <c r="C6589" t="str">
        <f t="shared" si="623"/>
        <v>Apr</v>
      </c>
      <c r="D6589" t="str">
        <f t="shared" si="624"/>
        <v>2026_Apr</v>
      </c>
      <c r="E6589" s="12" t="str">
        <f t="shared" si="625"/>
        <v>14_Apr</v>
      </c>
      <c r="F6589" s="12" t="str">
        <f t="shared" si="626"/>
        <v>Apr-26</v>
      </c>
      <c r="G6589" s="12"/>
    </row>
    <row r="6590" spans="1:7">
      <c r="A6590" s="2">
        <f t="shared" si="628"/>
        <v>46127</v>
      </c>
      <c r="B6590" t="str">
        <f t="shared" si="627"/>
        <v>2026_04</v>
      </c>
      <c r="C6590" t="str">
        <f t="shared" si="623"/>
        <v>Apr</v>
      </c>
      <c r="D6590" t="str">
        <f t="shared" si="624"/>
        <v>2026_Apr</v>
      </c>
      <c r="E6590" s="12" t="str">
        <f t="shared" si="625"/>
        <v>15_Apr</v>
      </c>
      <c r="F6590" s="12" t="str">
        <f t="shared" si="626"/>
        <v>Apr-26</v>
      </c>
      <c r="G6590" s="12"/>
    </row>
    <row r="6591" spans="1:7">
      <c r="A6591" s="2">
        <f t="shared" si="628"/>
        <v>46128</v>
      </c>
      <c r="B6591" t="str">
        <f t="shared" si="627"/>
        <v>2026_04</v>
      </c>
      <c r="C6591" t="str">
        <f t="shared" si="623"/>
        <v>Apr</v>
      </c>
      <c r="D6591" t="str">
        <f t="shared" si="624"/>
        <v>2026_Apr</v>
      </c>
      <c r="E6591" s="12" t="str">
        <f t="shared" si="625"/>
        <v>16_Apr</v>
      </c>
      <c r="F6591" s="12" t="str">
        <f t="shared" si="626"/>
        <v>Apr-26</v>
      </c>
      <c r="G6591" s="12"/>
    </row>
    <row r="6592" spans="1:7">
      <c r="A6592" s="2">
        <f t="shared" si="628"/>
        <v>46129</v>
      </c>
      <c r="B6592" t="str">
        <f t="shared" si="627"/>
        <v>2026_04</v>
      </c>
      <c r="C6592" t="str">
        <f t="shared" si="623"/>
        <v>Apr</v>
      </c>
      <c r="D6592" t="str">
        <f t="shared" si="624"/>
        <v>2026_Apr</v>
      </c>
      <c r="E6592" s="12" t="str">
        <f t="shared" si="625"/>
        <v>17_Apr</v>
      </c>
      <c r="F6592" s="12" t="str">
        <f t="shared" si="626"/>
        <v>Apr-26</v>
      </c>
      <c r="G6592" s="12"/>
    </row>
    <row r="6593" spans="1:7">
      <c r="A6593" s="2">
        <f t="shared" si="628"/>
        <v>46130</v>
      </c>
      <c r="B6593" t="str">
        <f t="shared" si="627"/>
        <v>2026_04</v>
      </c>
      <c r="C6593" t="str">
        <f t="shared" si="623"/>
        <v>Apr</v>
      </c>
      <c r="D6593" t="str">
        <f t="shared" si="624"/>
        <v>2026_Apr</v>
      </c>
      <c r="E6593" s="12" t="str">
        <f t="shared" si="625"/>
        <v>18_Apr</v>
      </c>
      <c r="F6593" s="12" t="str">
        <f t="shared" si="626"/>
        <v>Apr-26</v>
      </c>
      <c r="G6593" s="12"/>
    </row>
    <row r="6594" spans="1:7">
      <c r="A6594" s="2">
        <f t="shared" si="628"/>
        <v>46131</v>
      </c>
      <c r="B6594" t="str">
        <f t="shared" si="627"/>
        <v>2026_04</v>
      </c>
      <c r="C6594" t="str">
        <f t="shared" ref="C6594:C6657" si="629">VLOOKUP(TEXT(MONTH(A6594),"00"),$H$2:$I$13,2,FALSE)</f>
        <v>Apr</v>
      </c>
      <c r="D6594" t="str">
        <f t="shared" si="624"/>
        <v>2026_Apr</v>
      </c>
      <c r="E6594" s="12" t="str">
        <f t="shared" si="625"/>
        <v>19_Apr</v>
      </c>
      <c r="F6594" s="12" t="str">
        <f t="shared" si="626"/>
        <v>Apr-26</v>
      </c>
      <c r="G6594" s="12"/>
    </row>
    <row r="6595" spans="1:7">
      <c r="A6595" s="2">
        <f t="shared" si="628"/>
        <v>46132</v>
      </c>
      <c r="B6595" t="str">
        <f t="shared" si="627"/>
        <v>2026_04</v>
      </c>
      <c r="C6595" t="str">
        <f t="shared" si="629"/>
        <v>Apr</v>
      </c>
      <c r="D6595" t="str">
        <f t="shared" ref="D6595:D6658" si="630">TEXT(YEAR(A6595),"0000")&amp;"_"&amp;C6595</f>
        <v>2026_Apr</v>
      </c>
      <c r="E6595" s="12" t="str">
        <f t="shared" ref="E6595:E6658" si="631">VLOOKUP(DAY(A6595),$G$2:$H$32,2,FALSE)&amp;"_"&amp;C6595</f>
        <v>20_Apr</v>
      </c>
      <c r="F6595" s="12" t="str">
        <f t="shared" si="626"/>
        <v>Apr-26</v>
      </c>
      <c r="G6595" s="12"/>
    </row>
    <row r="6596" spans="1:7">
      <c r="A6596" s="2">
        <f t="shared" si="628"/>
        <v>46133</v>
      </c>
      <c r="B6596" t="str">
        <f t="shared" si="627"/>
        <v>2026_04</v>
      </c>
      <c r="C6596" t="str">
        <f t="shared" si="629"/>
        <v>Apr</v>
      </c>
      <c r="D6596" t="str">
        <f t="shared" si="630"/>
        <v>2026_Apr</v>
      </c>
      <c r="E6596" s="12" t="str">
        <f t="shared" si="631"/>
        <v>21_Apr</v>
      </c>
      <c r="F6596" s="12" t="str">
        <f t="shared" ref="F6596:F6659" si="632">C6596&amp;"-"&amp;RIGHT(YEAR(A6596),2)</f>
        <v>Apr-26</v>
      </c>
      <c r="G6596" s="12"/>
    </row>
    <row r="6597" spans="1:7">
      <c r="A6597" s="2">
        <f t="shared" si="628"/>
        <v>46134</v>
      </c>
      <c r="B6597" t="str">
        <f t="shared" si="627"/>
        <v>2026_04</v>
      </c>
      <c r="C6597" t="str">
        <f t="shared" si="629"/>
        <v>Apr</v>
      </c>
      <c r="D6597" t="str">
        <f t="shared" si="630"/>
        <v>2026_Apr</v>
      </c>
      <c r="E6597" s="12" t="str">
        <f t="shared" si="631"/>
        <v>22_Apr</v>
      </c>
      <c r="F6597" s="12" t="str">
        <f t="shared" si="632"/>
        <v>Apr-26</v>
      </c>
      <c r="G6597" s="12"/>
    </row>
    <row r="6598" spans="1:7">
      <c r="A6598" s="2">
        <f t="shared" si="628"/>
        <v>46135</v>
      </c>
      <c r="B6598" t="str">
        <f t="shared" si="627"/>
        <v>2026_04</v>
      </c>
      <c r="C6598" t="str">
        <f t="shared" si="629"/>
        <v>Apr</v>
      </c>
      <c r="D6598" t="str">
        <f t="shared" si="630"/>
        <v>2026_Apr</v>
      </c>
      <c r="E6598" s="12" t="str">
        <f t="shared" si="631"/>
        <v>23_Apr</v>
      </c>
      <c r="F6598" s="12" t="str">
        <f t="shared" si="632"/>
        <v>Apr-26</v>
      </c>
      <c r="G6598" s="12"/>
    </row>
    <row r="6599" spans="1:7">
      <c r="A6599" s="2">
        <f t="shared" si="628"/>
        <v>46136</v>
      </c>
      <c r="B6599" t="str">
        <f t="shared" si="627"/>
        <v>2026_04</v>
      </c>
      <c r="C6599" t="str">
        <f t="shared" si="629"/>
        <v>Apr</v>
      </c>
      <c r="D6599" t="str">
        <f t="shared" si="630"/>
        <v>2026_Apr</v>
      </c>
      <c r="E6599" s="12" t="str">
        <f t="shared" si="631"/>
        <v>24_Apr</v>
      </c>
      <c r="F6599" s="12" t="str">
        <f t="shared" si="632"/>
        <v>Apr-26</v>
      </c>
      <c r="G6599" s="12"/>
    </row>
    <row r="6600" spans="1:7">
      <c r="A6600" s="2">
        <f t="shared" si="628"/>
        <v>46137</v>
      </c>
      <c r="B6600" t="str">
        <f t="shared" si="627"/>
        <v>2026_04</v>
      </c>
      <c r="C6600" t="str">
        <f t="shared" si="629"/>
        <v>Apr</v>
      </c>
      <c r="D6600" t="str">
        <f t="shared" si="630"/>
        <v>2026_Apr</v>
      </c>
      <c r="E6600" s="12" t="str">
        <f t="shared" si="631"/>
        <v>25_Apr</v>
      </c>
      <c r="F6600" s="12" t="str">
        <f t="shared" si="632"/>
        <v>Apr-26</v>
      </c>
      <c r="G6600" s="12"/>
    </row>
    <row r="6601" spans="1:7">
      <c r="A6601" s="2">
        <f t="shared" si="628"/>
        <v>46138</v>
      </c>
      <c r="B6601" t="str">
        <f t="shared" si="627"/>
        <v>2026_04</v>
      </c>
      <c r="C6601" t="str">
        <f t="shared" si="629"/>
        <v>Apr</v>
      </c>
      <c r="D6601" t="str">
        <f t="shared" si="630"/>
        <v>2026_Apr</v>
      </c>
      <c r="E6601" s="12" t="str">
        <f t="shared" si="631"/>
        <v>26_Apr</v>
      </c>
      <c r="F6601" s="12" t="str">
        <f t="shared" si="632"/>
        <v>Apr-26</v>
      </c>
      <c r="G6601" s="12"/>
    </row>
    <row r="6602" spans="1:7">
      <c r="A6602" s="2">
        <f t="shared" si="628"/>
        <v>46139</v>
      </c>
      <c r="B6602" t="str">
        <f t="shared" si="627"/>
        <v>2026_04</v>
      </c>
      <c r="C6602" t="str">
        <f t="shared" si="629"/>
        <v>Apr</v>
      </c>
      <c r="D6602" t="str">
        <f t="shared" si="630"/>
        <v>2026_Apr</v>
      </c>
      <c r="E6602" s="12" t="str">
        <f t="shared" si="631"/>
        <v>27_Apr</v>
      </c>
      <c r="F6602" s="12" t="str">
        <f t="shared" si="632"/>
        <v>Apr-26</v>
      </c>
      <c r="G6602" s="12"/>
    </row>
    <row r="6603" spans="1:7">
      <c r="A6603" s="2">
        <f t="shared" si="628"/>
        <v>46140</v>
      </c>
      <c r="B6603" t="str">
        <f t="shared" ref="B6603:B6666" si="633">TEXT(YEAR(A6603),"0000")&amp;"_"&amp;TEXT(MONTH(A6603),"00")</f>
        <v>2026_04</v>
      </c>
      <c r="C6603" t="str">
        <f t="shared" si="629"/>
        <v>Apr</v>
      </c>
      <c r="D6603" t="str">
        <f t="shared" si="630"/>
        <v>2026_Apr</v>
      </c>
      <c r="E6603" s="12" t="str">
        <f t="shared" si="631"/>
        <v>28_Apr</v>
      </c>
      <c r="F6603" s="12" t="str">
        <f t="shared" si="632"/>
        <v>Apr-26</v>
      </c>
      <c r="G6603" s="12"/>
    </row>
    <row r="6604" spans="1:7">
      <c r="A6604" s="2">
        <f t="shared" ref="A6604:A6667" si="634">A6603+1</f>
        <v>46141</v>
      </c>
      <c r="B6604" t="str">
        <f t="shared" si="633"/>
        <v>2026_04</v>
      </c>
      <c r="C6604" t="str">
        <f t="shared" si="629"/>
        <v>Apr</v>
      </c>
      <c r="D6604" t="str">
        <f t="shared" si="630"/>
        <v>2026_Apr</v>
      </c>
      <c r="E6604" s="12" t="str">
        <f t="shared" si="631"/>
        <v>29_Apr</v>
      </c>
      <c r="F6604" s="12" t="str">
        <f t="shared" si="632"/>
        <v>Apr-26</v>
      </c>
      <c r="G6604" s="12"/>
    </row>
    <row r="6605" spans="1:7">
      <c r="A6605" s="2">
        <f t="shared" si="634"/>
        <v>46142</v>
      </c>
      <c r="B6605" t="str">
        <f t="shared" si="633"/>
        <v>2026_04</v>
      </c>
      <c r="C6605" t="str">
        <f t="shared" si="629"/>
        <v>Apr</v>
      </c>
      <c r="D6605" t="str">
        <f t="shared" si="630"/>
        <v>2026_Apr</v>
      </c>
      <c r="E6605" s="12" t="str">
        <f t="shared" si="631"/>
        <v>30_Apr</v>
      </c>
      <c r="F6605" s="12" t="str">
        <f t="shared" si="632"/>
        <v>Apr-26</v>
      </c>
      <c r="G6605" s="12"/>
    </row>
    <row r="6606" spans="1:7">
      <c r="A6606" s="2">
        <f t="shared" si="634"/>
        <v>46143</v>
      </c>
      <c r="B6606" t="str">
        <f t="shared" si="633"/>
        <v>2026_05</v>
      </c>
      <c r="C6606" t="str">
        <f t="shared" si="629"/>
        <v>May</v>
      </c>
      <c r="D6606" t="str">
        <f t="shared" si="630"/>
        <v>2026_May</v>
      </c>
      <c r="E6606" s="12" t="str">
        <f t="shared" si="631"/>
        <v>01_May</v>
      </c>
      <c r="F6606" s="12" t="str">
        <f t="shared" si="632"/>
        <v>May-26</v>
      </c>
      <c r="G6606" s="12"/>
    </row>
    <row r="6607" spans="1:7">
      <c r="A6607" s="2">
        <f t="shared" si="634"/>
        <v>46144</v>
      </c>
      <c r="B6607" t="str">
        <f t="shared" si="633"/>
        <v>2026_05</v>
      </c>
      <c r="C6607" t="str">
        <f t="shared" si="629"/>
        <v>May</v>
      </c>
      <c r="D6607" t="str">
        <f t="shared" si="630"/>
        <v>2026_May</v>
      </c>
      <c r="E6607" s="12" t="str">
        <f t="shared" si="631"/>
        <v>02_May</v>
      </c>
      <c r="F6607" s="12" t="str">
        <f t="shared" si="632"/>
        <v>May-26</v>
      </c>
      <c r="G6607" s="12"/>
    </row>
    <row r="6608" spans="1:7">
      <c r="A6608" s="2">
        <f t="shared" si="634"/>
        <v>46145</v>
      </c>
      <c r="B6608" t="str">
        <f t="shared" si="633"/>
        <v>2026_05</v>
      </c>
      <c r="C6608" t="str">
        <f t="shared" si="629"/>
        <v>May</v>
      </c>
      <c r="D6608" t="str">
        <f t="shared" si="630"/>
        <v>2026_May</v>
      </c>
      <c r="E6608" s="12" t="str">
        <f t="shared" si="631"/>
        <v>03_May</v>
      </c>
      <c r="F6608" s="12" t="str">
        <f t="shared" si="632"/>
        <v>May-26</v>
      </c>
      <c r="G6608" s="12"/>
    </row>
    <row r="6609" spans="1:7">
      <c r="A6609" s="2">
        <f t="shared" si="634"/>
        <v>46146</v>
      </c>
      <c r="B6609" t="str">
        <f t="shared" si="633"/>
        <v>2026_05</v>
      </c>
      <c r="C6609" t="str">
        <f t="shared" si="629"/>
        <v>May</v>
      </c>
      <c r="D6609" t="str">
        <f t="shared" si="630"/>
        <v>2026_May</v>
      </c>
      <c r="E6609" s="12" t="str">
        <f t="shared" si="631"/>
        <v>04_May</v>
      </c>
      <c r="F6609" s="12" t="str">
        <f t="shared" si="632"/>
        <v>May-26</v>
      </c>
      <c r="G6609" s="12"/>
    </row>
    <row r="6610" spans="1:7">
      <c r="A6610" s="2">
        <f t="shared" si="634"/>
        <v>46147</v>
      </c>
      <c r="B6610" t="str">
        <f t="shared" si="633"/>
        <v>2026_05</v>
      </c>
      <c r="C6610" t="str">
        <f t="shared" si="629"/>
        <v>May</v>
      </c>
      <c r="D6610" t="str">
        <f t="shared" si="630"/>
        <v>2026_May</v>
      </c>
      <c r="E6610" s="12" t="str">
        <f t="shared" si="631"/>
        <v>05_May</v>
      </c>
      <c r="F6610" s="12" t="str">
        <f t="shared" si="632"/>
        <v>May-26</v>
      </c>
      <c r="G6610" s="12"/>
    </row>
    <row r="6611" spans="1:7">
      <c r="A6611" s="2">
        <f t="shared" si="634"/>
        <v>46148</v>
      </c>
      <c r="B6611" t="str">
        <f t="shared" si="633"/>
        <v>2026_05</v>
      </c>
      <c r="C6611" t="str">
        <f t="shared" si="629"/>
        <v>May</v>
      </c>
      <c r="D6611" t="str">
        <f t="shared" si="630"/>
        <v>2026_May</v>
      </c>
      <c r="E6611" s="12" t="str">
        <f t="shared" si="631"/>
        <v>06_May</v>
      </c>
      <c r="F6611" s="12" t="str">
        <f t="shared" si="632"/>
        <v>May-26</v>
      </c>
      <c r="G6611" s="12"/>
    </row>
    <row r="6612" spans="1:7">
      <c r="A6612" s="2">
        <f t="shared" si="634"/>
        <v>46149</v>
      </c>
      <c r="B6612" t="str">
        <f t="shared" si="633"/>
        <v>2026_05</v>
      </c>
      <c r="C6612" t="str">
        <f t="shared" si="629"/>
        <v>May</v>
      </c>
      <c r="D6612" t="str">
        <f t="shared" si="630"/>
        <v>2026_May</v>
      </c>
      <c r="E6612" s="12" t="str">
        <f t="shared" si="631"/>
        <v>07_May</v>
      </c>
      <c r="F6612" s="12" t="str">
        <f t="shared" si="632"/>
        <v>May-26</v>
      </c>
      <c r="G6612" s="12"/>
    </row>
    <row r="6613" spans="1:7">
      <c r="A6613" s="2">
        <f t="shared" si="634"/>
        <v>46150</v>
      </c>
      <c r="B6613" t="str">
        <f t="shared" si="633"/>
        <v>2026_05</v>
      </c>
      <c r="C6613" t="str">
        <f t="shared" si="629"/>
        <v>May</v>
      </c>
      <c r="D6613" t="str">
        <f t="shared" si="630"/>
        <v>2026_May</v>
      </c>
      <c r="E6613" s="12" t="str">
        <f t="shared" si="631"/>
        <v>08_May</v>
      </c>
      <c r="F6613" s="12" t="str">
        <f t="shared" si="632"/>
        <v>May-26</v>
      </c>
      <c r="G6613" s="12"/>
    </row>
    <row r="6614" spans="1:7">
      <c r="A6614" s="2">
        <f t="shared" si="634"/>
        <v>46151</v>
      </c>
      <c r="B6614" t="str">
        <f t="shared" si="633"/>
        <v>2026_05</v>
      </c>
      <c r="C6614" t="str">
        <f t="shared" si="629"/>
        <v>May</v>
      </c>
      <c r="D6614" t="str">
        <f t="shared" si="630"/>
        <v>2026_May</v>
      </c>
      <c r="E6614" s="12" t="str">
        <f t="shared" si="631"/>
        <v>09_May</v>
      </c>
      <c r="F6614" s="12" t="str">
        <f t="shared" si="632"/>
        <v>May-26</v>
      </c>
      <c r="G6614" s="12"/>
    </row>
    <row r="6615" spans="1:7">
      <c r="A6615" s="2">
        <f t="shared" si="634"/>
        <v>46152</v>
      </c>
      <c r="B6615" t="str">
        <f t="shared" si="633"/>
        <v>2026_05</v>
      </c>
      <c r="C6615" t="str">
        <f t="shared" si="629"/>
        <v>May</v>
      </c>
      <c r="D6615" t="str">
        <f t="shared" si="630"/>
        <v>2026_May</v>
      </c>
      <c r="E6615" s="12" t="str">
        <f t="shared" si="631"/>
        <v>10_May</v>
      </c>
      <c r="F6615" s="12" t="str">
        <f t="shared" si="632"/>
        <v>May-26</v>
      </c>
      <c r="G6615" s="12"/>
    </row>
    <row r="6616" spans="1:7">
      <c r="A6616" s="2">
        <f t="shared" si="634"/>
        <v>46153</v>
      </c>
      <c r="B6616" t="str">
        <f t="shared" si="633"/>
        <v>2026_05</v>
      </c>
      <c r="C6616" t="str">
        <f t="shared" si="629"/>
        <v>May</v>
      </c>
      <c r="D6616" t="str">
        <f t="shared" si="630"/>
        <v>2026_May</v>
      </c>
      <c r="E6616" s="12" t="str">
        <f t="shared" si="631"/>
        <v>11_May</v>
      </c>
      <c r="F6616" s="12" t="str">
        <f t="shared" si="632"/>
        <v>May-26</v>
      </c>
      <c r="G6616" s="12"/>
    </row>
    <row r="6617" spans="1:7">
      <c r="A6617" s="2">
        <f t="shared" si="634"/>
        <v>46154</v>
      </c>
      <c r="B6617" t="str">
        <f t="shared" si="633"/>
        <v>2026_05</v>
      </c>
      <c r="C6617" t="str">
        <f t="shared" si="629"/>
        <v>May</v>
      </c>
      <c r="D6617" t="str">
        <f t="shared" si="630"/>
        <v>2026_May</v>
      </c>
      <c r="E6617" s="12" t="str">
        <f t="shared" si="631"/>
        <v>12_May</v>
      </c>
      <c r="F6617" s="12" t="str">
        <f t="shared" si="632"/>
        <v>May-26</v>
      </c>
      <c r="G6617" s="12"/>
    </row>
    <row r="6618" spans="1:7">
      <c r="A6618" s="2">
        <f t="shared" si="634"/>
        <v>46155</v>
      </c>
      <c r="B6618" t="str">
        <f t="shared" si="633"/>
        <v>2026_05</v>
      </c>
      <c r="C6618" t="str">
        <f t="shared" si="629"/>
        <v>May</v>
      </c>
      <c r="D6618" t="str">
        <f t="shared" si="630"/>
        <v>2026_May</v>
      </c>
      <c r="E6618" s="12" t="str">
        <f t="shared" si="631"/>
        <v>13_May</v>
      </c>
      <c r="F6618" s="12" t="str">
        <f t="shared" si="632"/>
        <v>May-26</v>
      </c>
      <c r="G6618" s="12"/>
    </row>
    <row r="6619" spans="1:7">
      <c r="A6619" s="2">
        <f t="shared" si="634"/>
        <v>46156</v>
      </c>
      <c r="B6619" t="str">
        <f t="shared" si="633"/>
        <v>2026_05</v>
      </c>
      <c r="C6619" t="str">
        <f t="shared" si="629"/>
        <v>May</v>
      </c>
      <c r="D6619" t="str">
        <f t="shared" si="630"/>
        <v>2026_May</v>
      </c>
      <c r="E6619" s="12" t="str">
        <f t="shared" si="631"/>
        <v>14_May</v>
      </c>
      <c r="F6619" s="12" t="str">
        <f t="shared" si="632"/>
        <v>May-26</v>
      </c>
      <c r="G6619" s="12"/>
    </row>
    <row r="6620" spans="1:7">
      <c r="A6620" s="2">
        <f t="shared" si="634"/>
        <v>46157</v>
      </c>
      <c r="B6620" t="str">
        <f t="shared" si="633"/>
        <v>2026_05</v>
      </c>
      <c r="C6620" t="str">
        <f t="shared" si="629"/>
        <v>May</v>
      </c>
      <c r="D6620" t="str">
        <f t="shared" si="630"/>
        <v>2026_May</v>
      </c>
      <c r="E6620" s="12" t="str">
        <f t="shared" si="631"/>
        <v>15_May</v>
      </c>
      <c r="F6620" s="12" t="str">
        <f t="shared" si="632"/>
        <v>May-26</v>
      </c>
      <c r="G6620" s="12"/>
    </row>
    <row r="6621" spans="1:7">
      <c r="A6621" s="2">
        <f t="shared" si="634"/>
        <v>46158</v>
      </c>
      <c r="B6621" t="str">
        <f t="shared" si="633"/>
        <v>2026_05</v>
      </c>
      <c r="C6621" t="str">
        <f t="shared" si="629"/>
        <v>May</v>
      </c>
      <c r="D6621" t="str">
        <f t="shared" si="630"/>
        <v>2026_May</v>
      </c>
      <c r="E6621" s="12" t="str">
        <f t="shared" si="631"/>
        <v>16_May</v>
      </c>
      <c r="F6621" s="12" t="str">
        <f t="shared" si="632"/>
        <v>May-26</v>
      </c>
      <c r="G6621" s="12"/>
    </row>
    <row r="6622" spans="1:7">
      <c r="A6622" s="2">
        <f t="shared" si="634"/>
        <v>46159</v>
      </c>
      <c r="B6622" t="str">
        <f t="shared" si="633"/>
        <v>2026_05</v>
      </c>
      <c r="C6622" t="str">
        <f t="shared" si="629"/>
        <v>May</v>
      </c>
      <c r="D6622" t="str">
        <f t="shared" si="630"/>
        <v>2026_May</v>
      </c>
      <c r="E6622" s="12" t="str">
        <f t="shared" si="631"/>
        <v>17_May</v>
      </c>
      <c r="F6622" s="12" t="str">
        <f t="shared" si="632"/>
        <v>May-26</v>
      </c>
      <c r="G6622" s="12"/>
    </row>
    <row r="6623" spans="1:7">
      <c r="A6623" s="2">
        <f t="shared" si="634"/>
        <v>46160</v>
      </c>
      <c r="B6623" t="str">
        <f t="shared" si="633"/>
        <v>2026_05</v>
      </c>
      <c r="C6623" t="str">
        <f t="shared" si="629"/>
        <v>May</v>
      </c>
      <c r="D6623" t="str">
        <f t="shared" si="630"/>
        <v>2026_May</v>
      </c>
      <c r="E6623" s="12" t="str">
        <f t="shared" si="631"/>
        <v>18_May</v>
      </c>
      <c r="F6623" s="12" t="str">
        <f t="shared" si="632"/>
        <v>May-26</v>
      </c>
      <c r="G6623" s="12"/>
    </row>
    <row r="6624" spans="1:7">
      <c r="A6624" s="2">
        <f t="shared" si="634"/>
        <v>46161</v>
      </c>
      <c r="B6624" t="str">
        <f t="shared" si="633"/>
        <v>2026_05</v>
      </c>
      <c r="C6624" t="str">
        <f t="shared" si="629"/>
        <v>May</v>
      </c>
      <c r="D6624" t="str">
        <f t="shared" si="630"/>
        <v>2026_May</v>
      </c>
      <c r="E6624" s="12" t="str">
        <f t="shared" si="631"/>
        <v>19_May</v>
      </c>
      <c r="F6624" s="12" t="str">
        <f t="shared" si="632"/>
        <v>May-26</v>
      </c>
      <c r="G6624" s="12"/>
    </row>
    <row r="6625" spans="1:7">
      <c r="A6625" s="2">
        <f t="shared" si="634"/>
        <v>46162</v>
      </c>
      <c r="B6625" t="str">
        <f t="shared" si="633"/>
        <v>2026_05</v>
      </c>
      <c r="C6625" t="str">
        <f t="shared" si="629"/>
        <v>May</v>
      </c>
      <c r="D6625" t="str">
        <f t="shared" si="630"/>
        <v>2026_May</v>
      </c>
      <c r="E6625" s="12" t="str">
        <f t="shared" si="631"/>
        <v>20_May</v>
      </c>
      <c r="F6625" s="12" t="str">
        <f t="shared" si="632"/>
        <v>May-26</v>
      </c>
      <c r="G6625" s="12"/>
    </row>
    <row r="6626" spans="1:7">
      <c r="A6626" s="2">
        <f t="shared" si="634"/>
        <v>46163</v>
      </c>
      <c r="B6626" t="str">
        <f t="shared" si="633"/>
        <v>2026_05</v>
      </c>
      <c r="C6626" t="str">
        <f t="shared" si="629"/>
        <v>May</v>
      </c>
      <c r="D6626" t="str">
        <f t="shared" si="630"/>
        <v>2026_May</v>
      </c>
      <c r="E6626" s="12" t="str">
        <f t="shared" si="631"/>
        <v>21_May</v>
      </c>
      <c r="F6626" s="12" t="str">
        <f t="shared" si="632"/>
        <v>May-26</v>
      </c>
      <c r="G6626" s="12"/>
    </row>
    <row r="6627" spans="1:7">
      <c r="A6627" s="2">
        <f t="shared" si="634"/>
        <v>46164</v>
      </c>
      <c r="B6627" t="str">
        <f t="shared" si="633"/>
        <v>2026_05</v>
      </c>
      <c r="C6627" t="str">
        <f t="shared" si="629"/>
        <v>May</v>
      </c>
      <c r="D6627" t="str">
        <f t="shared" si="630"/>
        <v>2026_May</v>
      </c>
      <c r="E6627" s="12" t="str">
        <f t="shared" si="631"/>
        <v>22_May</v>
      </c>
      <c r="F6627" s="12" t="str">
        <f t="shared" si="632"/>
        <v>May-26</v>
      </c>
      <c r="G6627" s="12"/>
    </row>
    <row r="6628" spans="1:7">
      <c r="A6628" s="2">
        <f t="shared" si="634"/>
        <v>46165</v>
      </c>
      <c r="B6628" t="str">
        <f t="shared" si="633"/>
        <v>2026_05</v>
      </c>
      <c r="C6628" t="str">
        <f t="shared" si="629"/>
        <v>May</v>
      </c>
      <c r="D6628" t="str">
        <f t="shared" si="630"/>
        <v>2026_May</v>
      </c>
      <c r="E6628" s="12" t="str">
        <f t="shared" si="631"/>
        <v>23_May</v>
      </c>
      <c r="F6628" s="12" t="str">
        <f t="shared" si="632"/>
        <v>May-26</v>
      </c>
      <c r="G6628" s="12"/>
    </row>
    <row r="6629" spans="1:7">
      <c r="A6629" s="2">
        <f t="shared" si="634"/>
        <v>46166</v>
      </c>
      <c r="B6629" t="str">
        <f t="shared" si="633"/>
        <v>2026_05</v>
      </c>
      <c r="C6629" t="str">
        <f t="shared" si="629"/>
        <v>May</v>
      </c>
      <c r="D6629" t="str">
        <f t="shared" si="630"/>
        <v>2026_May</v>
      </c>
      <c r="E6629" s="12" t="str">
        <f t="shared" si="631"/>
        <v>24_May</v>
      </c>
      <c r="F6629" s="12" t="str">
        <f t="shared" si="632"/>
        <v>May-26</v>
      </c>
      <c r="G6629" s="12"/>
    </row>
    <row r="6630" spans="1:7">
      <c r="A6630" s="2">
        <f t="shared" si="634"/>
        <v>46167</v>
      </c>
      <c r="B6630" t="str">
        <f t="shared" si="633"/>
        <v>2026_05</v>
      </c>
      <c r="C6630" t="str">
        <f t="shared" si="629"/>
        <v>May</v>
      </c>
      <c r="D6630" t="str">
        <f t="shared" si="630"/>
        <v>2026_May</v>
      </c>
      <c r="E6630" s="12" t="str">
        <f t="shared" si="631"/>
        <v>25_May</v>
      </c>
      <c r="F6630" s="12" t="str">
        <f t="shared" si="632"/>
        <v>May-26</v>
      </c>
      <c r="G6630" s="12"/>
    </row>
    <row r="6631" spans="1:7">
      <c r="A6631" s="2">
        <f t="shared" si="634"/>
        <v>46168</v>
      </c>
      <c r="B6631" t="str">
        <f t="shared" si="633"/>
        <v>2026_05</v>
      </c>
      <c r="C6631" t="str">
        <f t="shared" si="629"/>
        <v>May</v>
      </c>
      <c r="D6631" t="str">
        <f t="shared" si="630"/>
        <v>2026_May</v>
      </c>
      <c r="E6631" s="12" t="str">
        <f t="shared" si="631"/>
        <v>26_May</v>
      </c>
      <c r="F6631" s="12" t="str">
        <f t="shared" si="632"/>
        <v>May-26</v>
      </c>
      <c r="G6631" s="12"/>
    </row>
    <row r="6632" spans="1:7">
      <c r="A6632" s="2">
        <f t="shared" si="634"/>
        <v>46169</v>
      </c>
      <c r="B6632" t="str">
        <f t="shared" si="633"/>
        <v>2026_05</v>
      </c>
      <c r="C6632" t="str">
        <f t="shared" si="629"/>
        <v>May</v>
      </c>
      <c r="D6632" t="str">
        <f t="shared" si="630"/>
        <v>2026_May</v>
      </c>
      <c r="E6632" s="12" t="str">
        <f t="shared" si="631"/>
        <v>27_May</v>
      </c>
      <c r="F6632" s="12" t="str">
        <f t="shared" si="632"/>
        <v>May-26</v>
      </c>
      <c r="G6632" s="12"/>
    </row>
    <row r="6633" spans="1:7">
      <c r="A6633" s="2">
        <f t="shared" si="634"/>
        <v>46170</v>
      </c>
      <c r="B6633" t="str">
        <f t="shared" si="633"/>
        <v>2026_05</v>
      </c>
      <c r="C6633" t="str">
        <f t="shared" si="629"/>
        <v>May</v>
      </c>
      <c r="D6633" t="str">
        <f t="shared" si="630"/>
        <v>2026_May</v>
      </c>
      <c r="E6633" s="12" t="str">
        <f t="shared" si="631"/>
        <v>28_May</v>
      </c>
      <c r="F6633" s="12" t="str">
        <f t="shared" si="632"/>
        <v>May-26</v>
      </c>
      <c r="G6633" s="12"/>
    </row>
    <row r="6634" spans="1:7">
      <c r="A6634" s="2">
        <f t="shared" si="634"/>
        <v>46171</v>
      </c>
      <c r="B6634" t="str">
        <f t="shared" si="633"/>
        <v>2026_05</v>
      </c>
      <c r="C6634" t="str">
        <f t="shared" si="629"/>
        <v>May</v>
      </c>
      <c r="D6634" t="str">
        <f t="shared" si="630"/>
        <v>2026_May</v>
      </c>
      <c r="E6634" s="12" t="str">
        <f t="shared" si="631"/>
        <v>29_May</v>
      </c>
      <c r="F6634" s="12" t="str">
        <f t="shared" si="632"/>
        <v>May-26</v>
      </c>
      <c r="G6634" s="12"/>
    </row>
    <row r="6635" spans="1:7">
      <c r="A6635" s="2">
        <f t="shared" si="634"/>
        <v>46172</v>
      </c>
      <c r="B6635" t="str">
        <f t="shared" si="633"/>
        <v>2026_05</v>
      </c>
      <c r="C6635" t="str">
        <f t="shared" si="629"/>
        <v>May</v>
      </c>
      <c r="D6635" t="str">
        <f t="shared" si="630"/>
        <v>2026_May</v>
      </c>
      <c r="E6635" s="12" t="str">
        <f t="shared" si="631"/>
        <v>30_May</v>
      </c>
      <c r="F6635" s="12" t="str">
        <f t="shared" si="632"/>
        <v>May-26</v>
      </c>
      <c r="G6635" s="12"/>
    </row>
    <row r="6636" spans="1:7">
      <c r="A6636" s="2">
        <f t="shared" si="634"/>
        <v>46173</v>
      </c>
      <c r="B6636" t="str">
        <f t="shared" si="633"/>
        <v>2026_05</v>
      </c>
      <c r="C6636" t="str">
        <f t="shared" si="629"/>
        <v>May</v>
      </c>
      <c r="D6636" t="str">
        <f t="shared" si="630"/>
        <v>2026_May</v>
      </c>
      <c r="E6636" s="12" t="str">
        <f t="shared" si="631"/>
        <v>31_May</v>
      </c>
      <c r="F6636" s="12" t="str">
        <f t="shared" si="632"/>
        <v>May-26</v>
      </c>
      <c r="G6636" s="12"/>
    </row>
    <row r="6637" spans="1:7">
      <c r="A6637" s="2">
        <f t="shared" si="634"/>
        <v>46174</v>
      </c>
      <c r="B6637" t="str">
        <f t="shared" si="633"/>
        <v>2026_06</v>
      </c>
      <c r="C6637" t="str">
        <f t="shared" si="629"/>
        <v>Jun</v>
      </c>
      <c r="D6637" t="str">
        <f t="shared" si="630"/>
        <v>2026_Jun</v>
      </c>
      <c r="E6637" s="12" t="str">
        <f t="shared" si="631"/>
        <v>01_Jun</v>
      </c>
      <c r="F6637" s="12" t="str">
        <f t="shared" si="632"/>
        <v>Jun-26</v>
      </c>
      <c r="G6637" s="12"/>
    </row>
    <row r="6638" spans="1:7">
      <c r="A6638" s="2">
        <f t="shared" si="634"/>
        <v>46175</v>
      </c>
      <c r="B6638" t="str">
        <f t="shared" si="633"/>
        <v>2026_06</v>
      </c>
      <c r="C6638" t="str">
        <f t="shared" si="629"/>
        <v>Jun</v>
      </c>
      <c r="D6638" t="str">
        <f t="shared" si="630"/>
        <v>2026_Jun</v>
      </c>
      <c r="E6638" s="12" t="str">
        <f t="shared" si="631"/>
        <v>02_Jun</v>
      </c>
      <c r="F6638" s="12" t="str">
        <f t="shared" si="632"/>
        <v>Jun-26</v>
      </c>
      <c r="G6638" s="12"/>
    </row>
    <row r="6639" spans="1:7">
      <c r="A6639" s="2">
        <f t="shared" si="634"/>
        <v>46176</v>
      </c>
      <c r="B6639" t="str">
        <f t="shared" si="633"/>
        <v>2026_06</v>
      </c>
      <c r="C6639" t="str">
        <f t="shared" si="629"/>
        <v>Jun</v>
      </c>
      <c r="D6639" t="str">
        <f t="shared" si="630"/>
        <v>2026_Jun</v>
      </c>
      <c r="E6639" s="12" t="str">
        <f t="shared" si="631"/>
        <v>03_Jun</v>
      </c>
      <c r="F6639" s="12" t="str">
        <f t="shared" si="632"/>
        <v>Jun-26</v>
      </c>
      <c r="G6639" s="12"/>
    </row>
    <row r="6640" spans="1:7">
      <c r="A6640" s="2">
        <f t="shared" si="634"/>
        <v>46177</v>
      </c>
      <c r="B6640" t="str">
        <f t="shared" si="633"/>
        <v>2026_06</v>
      </c>
      <c r="C6640" t="str">
        <f t="shared" si="629"/>
        <v>Jun</v>
      </c>
      <c r="D6640" t="str">
        <f t="shared" si="630"/>
        <v>2026_Jun</v>
      </c>
      <c r="E6640" s="12" t="str">
        <f t="shared" si="631"/>
        <v>04_Jun</v>
      </c>
      <c r="F6640" s="12" t="str">
        <f t="shared" si="632"/>
        <v>Jun-26</v>
      </c>
      <c r="G6640" s="12"/>
    </row>
    <row r="6641" spans="1:7">
      <c r="A6641" s="2">
        <f t="shared" si="634"/>
        <v>46178</v>
      </c>
      <c r="B6641" t="str">
        <f t="shared" si="633"/>
        <v>2026_06</v>
      </c>
      <c r="C6641" t="str">
        <f t="shared" si="629"/>
        <v>Jun</v>
      </c>
      <c r="D6641" t="str">
        <f t="shared" si="630"/>
        <v>2026_Jun</v>
      </c>
      <c r="E6641" s="12" t="str">
        <f t="shared" si="631"/>
        <v>05_Jun</v>
      </c>
      <c r="F6641" s="12" t="str">
        <f t="shared" si="632"/>
        <v>Jun-26</v>
      </c>
      <c r="G6641" s="12"/>
    </row>
    <row r="6642" spans="1:7">
      <c r="A6642" s="2">
        <f t="shared" si="634"/>
        <v>46179</v>
      </c>
      <c r="B6642" t="str">
        <f t="shared" si="633"/>
        <v>2026_06</v>
      </c>
      <c r="C6642" t="str">
        <f t="shared" si="629"/>
        <v>Jun</v>
      </c>
      <c r="D6642" t="str">
        <f t="shared" si="630"/>
        <v>2026_Jun</v>
      </c>
      <c r="E6642" s="12" t="str">
        <f t="shared" si="631"/>
        <v>06_Jun</v>
      </c>
      <c r="F6642" s="12" t="str">
        <f t="shared" si="632"/>
        <v>Jun-26</v>
      </c>
      <c r="G6642" s="12"/>
    </row>
    <row r="6643" spans="1:7">
      <c r="A6643" s="2">
        <f t="shared" si="634"/>
        <v>46180</v>
      </c>
      <c r="B6643" t="str">
        <f t="shared" si="633"/>
        <v>2026_06</v>
      </c>
      <c r="C6643" t="str">
        <f t="shared" si="629"/>
        <v>Jun</v>
      </c>
      <c r="D6643" t="str">
        <f t="shared" si="630"/>
        <v>2026_Jun</v>
      </c>
      <c r="E6643" s="12" t="str">
        <f t="shared" si="631"/>
        <v>07_Jun</v>
      </c>
      <c r="F6643" s="12" t="str">
        <f t="shared" si="632"/>
        <v>Jun-26</v>
      </c>
      <c r="G6643" s="12"/>
    </row>
    <row r="6644" spans="1:7">
      <c r="A6644" s="2">
        <f t="shared" si="634"/>
        <v>46181</v>
      </c>
      <c r="B6644" t="str">
        <f t="shared" si="633"/>
        <v>2026_06</v>
      </c>
      <c r="C6644" t="str">
        <f t="shared" si="629"/>
        <v>Jun</v>
      </c>
      <c r="D6644" t="str">
        <f t="shared" si="630"/>
        <v>2026_Jun</v>
      </c>
      <c r="E6644" s="12" t="str">
        <f t="shared" si="631"/>
        <v>08_Jun</v>
      </c>
      <c r="F6644" s="12" t="str">
        <f t="shared" si="632"/>
        <v>Jun-26</v>
      </c>
      <c r="G6644" s="12"/>
    </row>
    <row r="6645" spans="1:7">
      <c r="A6645" s="2">
        <f t="shared" si="634"/>
        <v>46182</v>
      </c>
      <c r="B6645" t="str">
        <f t="shared" si="633"/>
        <v>2026_06</v>
      </c>
      <c r="C6645" t="str">
        <f t="shared" si="629"/>
        <v>Jun</v>
      </c>
      <c r="D6645" t="str">
        <f t="shared" si="630"/>
        <v>2026_Jun</v>
      </c>
      <c r="E6645" s="12" t="str">
        <f t="shared" si="631"/>
        <v>09_Jun</v>
      </c>
      <c r="F6645" s="12" t="str">
        <f t="shared" si="632"/>
        <v>Jun-26</v>
      </c>
      <c r="G6645" s="12"/>
    </row>
    <row r="6646" spans="1:7">
      <c r="A6646" s="2">
        <f t="shared" si="634"/>
        <v>46183</v>
      </c>
      <c r="B6646" t="str">
        <f t="shared" si="633"/>
        <v>2026_06</v>
      </c>
      <c r="C6646" t="str">
        <f t="shared" si="629"/>
        <v>Jun</v>
      </c>
      <c r="D6646" t="str">
        <f t="shared" si="630"/>
        <v>2026_Jun</v>
      </c>
      <c r="E6646" s="12" t="str">
        <f t="shared" si="631"/>
        <v>10_Jun</v>
      </c>
      <c r="F6646" s="12" t="str">
        <f t="shared" si="632"/>
        <v>Jun-26</v>
      </c>
      <c r="G6646" s="12"/>
    </row>
    <row r="6647" spans="1:7">
      <c r="A6647" s="2">
        <f t="shared" si="634"/>
        <v>46184</v>
      </c>
      <c r="B6647" t="str">
        <f t="shared" si="633"/>
        <v>2026_06</v>
      </c>
      <c r="C6647" t="str">
        <f t="shared" si="629"/>
        <v>Jun</v>
      </c>
      <c r="D6647" t="str">
        <f t="shared" si="630"/>
        <v>2026_Jun</v>
      </c>
      <c r="E6647" s="12" t="str">
        <f t="shared" si="631"/>
        <v>11_Jun</v>
      </c>
      <c r="F6647" s="12" t="str">
        <f t="shared" si="632"/>
        <v>Jun-26</v>
      </c>
      <c r="G6647" s="12"/>
    </row>
    <row r="6648" spans="1:7">
      <c r="A6648" s="2">
        <f t="shared" si="634"/>
        <v>46185</v>
      </c>
      <c r="B6648" t="str">
        <f t="shared" si="633"/>
        <v>2026_06</v>
      </c>
      <c r="C6648" t="str">
        <f t="shared" si="629"/>
        <v>Jun</v>
      </c>
      <c r="D6648" t="str">
        <f t="shared" si="630"/>
        <v>2026_Jun</v>
      </c>
      <c r="E6648" s="12" t="str">
        <f t="shared" si="631"/>
        <v>12_Jun</v>
      </c>
      <c r="F6648" s="12" t="str">
        <f t="shared" si="632"/>
        <v>Jun-26</v>
      </c>
      <c r="G6648" s="12"/>
    </row>
    <row r="6649" spans="1:7">
      <c r="A6649" s="2">
        <f t="shared" si="634"/>
        <v>46186</v>
      </c>
      <c r="B6649" t="str">
        <f t="shared" si="633"/>
        <v>2026_06</v>
      </c>
      <c r="C6649" t="str">
        <f t="shared" si="629"/>
        <v>Jun</v>
      </c>
      <c r="D6649" t="str">
        <f t="shared" si="630"/>
        <v>2026_Jun</v>
      </c>
      <c r="E6649" s="12" t="str">
        <f t="shared" si="631"/>
        <v>13_Jun</v>
      </c>
      <c r="F6649" s="12" t="str">
        <f t="shared" si="632"/>
        <v>Jun-26</v>
      </c>
      <c r="G6649" s="12"/>
    </row>
    <row r="6650" spans="1:7">
      <c r="A6650" s="2">
        <f t="shared" si="634"/>
        <v>46187</v>
      </c>
      <c r="B6650" t="str">
        <f t="shared" si="633"/>
        <v>2026_06</v>
      </c>
      <c r="C6650" t="str">
        <f t="shared" si="629"/>
        <v>Jun</v>
      </c>
      <c r="D6650" t="str">
        <f t="shared" si="630"/>
        <v>2026_Jun</v>
      </c>
      <c r="E6650" s="12" t="str">
        <f t="shared" si="631"/>
        <v>14_Jun</v>
      </c>
      <c r="F6650" s="12" t="str">
        <f t="shared" si="632"/>
        <v>Jun-26</v>
      </c>
      <c r="G6650" s="12"/>
    </row>
    <row r="6651" spans="1:7">
      <c r="A6651" s="2">
        <f t="shared" si="634"/>
        <v>46188</v>
      </c>
      <c r="B6651" t="str">
        <f t="shared" si="633"/>
        <v>2026_06</v>
      </c>
      <c r="C6651" t="str">
        <f t="shared" si="629"/>
        <v>Jun</v>
      </c>
      <c r="D6651" t="str">
        <f t="shared" si="630"/>
        <v>2026_Jun</v>
      </c>
      <c r="E6651" s="12" t="str">
        <f t="shared" si="631"/>
        <v>15_Jun</v>
      </c>
      <c r="F6651" s="12" t="str">
        <f t="shared" si="632"/>
        <v>Jun-26</v>
      </c>
      <c r="G6651" s="12"/>
    </row>
    <row r="6652" spans="1:7">
      <c r="A6652" s="2">
        <f t="shared" si="634"/>
        <v>46189</v>
      </c>
      <c r="B6652" t="str">
        <f t="shared" si="633"/>
        <v>2026_06</v>
      </c>
      <c r="C6652" t="str">
        <f t="shared" si="629"/>
        <v>Jun</v>
      </c>
      <c r="D6652" t="str">
        <f t="shared" si="630"/>
        <v>2026_Jun</v>
      </c>
      <c r="E6652" s="12" t="str">
        <f t="shared" si="631"/>
        <v>16_Jun</v>
      </c>
      <c r="F6652" s="12" t="str">
        <f t="shared" si="632"/>
        <v>Jun-26</v>
      </c>
      <c r="G6652" s="12"/>
    </row>
    <row r="6653" spans="1:7">
      <c r="A6653" s="2">
        <f t="shared" si="634"/>
        <v>46190</v>
      </c>
      <c r="B6653" t="str">
        <f t="shared" si="633"/>
        <v>2026_06</v>
      </c>
      <c r="C6653" t="str">
        <f t="shared" si="629"/>
        <v>Jun</v>
      </c>
      <c r="D6653" t="str">
        <f t="shared" si="630"/>
        <v>2026_Jun</v>
      </c>
      <c r="E6653" s="12" t="str">
        <f t="shared" si="631"/>
        <v>17_Jun</v>
      </c>
      <c r="F6653" s="12" t="str">
        <f t="shared" si="632"/>
        <v>Jun-26</v>
      </c>
      <c r="G6653" s="12"/>
    </row>
    <row r="6654" spans="1:7">
      <c r="A6654" s="2">
        <f t="shared" si="634"/>
        <v>46191</v>
      </c>
      <c r="B6654" t="str">
        <f t="shared" si="633"/>
        <v>2026_06</v>
      </c>
      <c r="C6654" t="str">
        <f t="shared" si="629"/>
        <v>Jun</v>
      </c>
      <c r="D6654" t="str">
        <f t="shared" si="630"/>
        <v>2026_Jun</v>
      </c>
      <c r="E6654" s="12" t="str">
        <f t="shared" si="631"/>
        <v>18_Jun</v>
      </c>
      <c r="F6654" s="12" t="str">
        <f t="shared" si="632"/>
        <v>Jun-26</v>
      </c>
      <c r="G6654" s="12"/>
    </row>
    <row r="6655" spans="1:7">
      <c r="A6655" s="2">
        <f t="shared" si="634"/>
        <v>46192</v>
      </c>
      <c r="B6655" t="str">
        <f t="shared" si="633"/>
        <v>2026_06</v>
      </c>
      <c r="C6655" t="str">
        <f t="shared" si="629"/>
        <v>Jun</v>
      </c>
      <c r="D6655" t="str">
        <f t="shared" si="630"/>
        <v>2026_Jun</v>
      </c>
      <c r="E6655" s="12" t="str">
        <f t="shared" si="631"/>
        <v>19_Jun</v>
      </c>
      <c r="F6655" s="12" t="str">
        <f t="shared" si="632"/>
        <v>Jun-26</v>
      </c>
      <c r="G6655" s="12"/>
    </row>
    <row r="6656" spans="1:7">
      <c r="A6656" s="2">
        <f t="shared" si="634"/>
        <v>46193</v>
      </c>
      <c r="B6656" t="str">
        <f t="shared" si="633"/>
        <v>2026_06</v>
      </c>
      <c r="C6656" t="str">
        <f t="shared" si="629"/>
        <v>Jun</v>
      </c>
      <c r="D6656" t="str">
        <f t="shared" si="630"/>
        <v>2026_Jun</v>
      </c>
      <c r="E6656" s="12" t="str">
        <f t="shared" si="631"/>
        <v>20_Jun</v>
      </c>
      <c r="F6656" s="12" t="str">
        <f t="shared" si="632"/>
        <v>Jun-26</v>
      </c>
      <c r="G6656" s="12"/>
    </row>
    <row r="6657" spans="1:7">
      <c r="A6657" s="2">
        <f t="shared" si="634"/>
        <v>46194</v>
      </c>
      <c r="B6657" t="str">
        <f t="shared" si="633"/>
        <v>2026_06</v>
      </c>
      <c r="C6657" t="str">
        <f t="shared" si="629"/>
        <v>Jun</v>
      </c>
      <c r="D6657" t="str">
        <f t="shared" si="630"/>
        <v>2026_Jun</v>
      </c>
      <c r="E6657" s="12" t="str">
        <f t="shared" si="631"/>
        <v>21_Jun</v>
      </c>
      <c r="F6657" s="12" t="str">
        <f t="shared" si="632"/>
        <v>Jun-26</v>
      </c>
      <c r="G6657" s="12"/>
    </row>
    <row r="6658" spans="1:7">
      <c r="A6658" s="2">
        <f t="shared" si="634"/>
        <v>46195</v>
      </c>
      <c r="B6658" t="str">
        <f t="shared" si="633"/>
        <v>2026_06</v>
      </c>
      <c r="C6658" t="str">
        <f t="shared" ref="C6658:C6721" si="635">VLOOKUP(TEXT(MONTH(A6658),"00"),$H$2:$I$13,2,FALSE)</f>
        <v>Jun</v>
      </c>
      <c r="D6658" t="str">
        <f t="shared" si="630"/>
        <v>2026_Jun</v>
      </c>
      <c r="E6658" s="12" t="str">
        <f t="shared" si="631"/>
        <v>22_Jun</v>
      </c>
      <c r="F6658" s="12" t="str">
        <f t="shared" si="632"/>
        <v>Jun-26</v>
      </c>
      <c r="G6658" s="12"/>
    </row>
    <row r="6659" spans="1:7">
      <c r="A6659" s="2">
        <f t="shared" si="634"/>
        <v>46196</v>
      </c>
      <c r="B6659" t="str">
        <f t="shared" si="633"/>
        <v>2026_06</v>
      </c>
      <c r="C6659" t="str">
        <f t="shared" si="635"/>
        <v>Jun</v>
      </c>
      <c r="D6659" t="str">
        <f t="shared" ref="D6659:D6722" si="636">TEXT(YEAR(A6659),"0000")&amp;"_"&amp;C6659</f>
        <v>2026_Jun</v>
      </c>
      <c r="E6659" s="12" t="str">
        <f t="shared" ref="E6659:E6722" si="637">VLOOKUP(DAY(A6659),$G$2:$H$32,2,FALSE)&amp;"_"&amp;C6659</f>
        <v>23_Jun</v>
      </c>
      <c r="F6659" s="12" t="str">
        <f t="shared" si="632"/>
        <v>Jun-26</v>
      </c>
      <c r="G6659" s="12"/>
    </row>
    <row r="6660" spans="1:7">
      <c r="A6660" s="2">
        <f t="shared" si="634"/>
        <v>46197</v>
      </c>
      <c r="B6660" t="str">
        <f t="shared" si="633"/>
        <v>2026_06</v>
      </c>
      <c r="C6660" t="str">
        <f t="shared" si="635"/>
        <v>Jun</v>
      </c>
      <c r="D6660" t="str">
        <f t="shared" si="636"/>
        <v>2026_Jun</v>
      </c>
      <c r="E6660" s="12" t="str">
        <f t="shared" si="637"/>
        <v>24_Jun</v>
      </c>
      <c r="F6660" s="12" t="str">
        <f t="shared" ref="F6660:F6723" si="638">C6660&amp;"-"&amp;RIGHT(YEAR(A6660),2)</f>
        <v>Jun-26</v>
      </c>
      <c r="G6660" s="12"/>
    </row>
    <row r="6661" spans="1:7">
      <c r="A6661" s="2">
        <f t="shared" si="634"/>
        <v>46198</v>
      </c>
      <c r="B6661" t="str">
        <f t="shared" si="633"/>
        <v>2026_06</v>
      </c>
      <c r="C6661" t="str">
        <f t="shared" si="635"/>
        <v>Jun</v>
      </c>
      <c r="D6661" t="str">
        <f t="shared" si="636"/>
        <v>2026_Jun</v>
      </c>
      <c r="E6661" s="12" t="str">
        <f t="shared" si="637"/>
        <v>25_Jun</v>
      </c>
      <c r="F6661" s="12" t="str">
        <f t="shared" si="638"/>
        <v>Jun-26</v>
      </c>
      <c r="G6661" s="12"/>
    </row>
    <row r="6662" spans="1:7">
      <c r="A6662" s="2">
        <f t="shared" si="634"/>
        <v>46199</v>
      </c>
      <c r="B6662" t="str">
        <f t="shared" si="633"/>
        <v>2026_06</v>
      </c>
      <c r="C6662" t="str">
        <f t="shared" si="635"/>
        <v>Jun</v>
      </c>
      <c r="D6662" t="str">
        <f t="shared" si="636"/>
        <v>2026_Jun</v>
      </c>
      <c r="E6662" s="12" t="str">
        <f t="shared" si="637"/>
        <v>26_Jun</v>
      </c>
      <c r="F6662" s="12" t="str">
        <f t="shared" si="638"/>
        <v>Jun-26</v>
      </c>
      <c r="G6662" s="12"/>
    </row>
    <row r="6663" spans="1:7">
      <c r="A6663" s="2">
        <f t="shared" si="634"/>
        <v>46200</v>
      </c>
      <c r="B6663" t="str">
        <f t="shared" si="633"/>
        <v>2026_06</v>
      </c>
      <c r="C6663" t="str">
        <f t="shared" si="635"/>
        <v>Jun</v>
      </c>
      <c r="D6663" t="str">
        <f t="shared" si="636"/>
        <v>2026_Jun</v>
      </c>
      <c r="E6663" s="12" t="str">
        <f t="shared" si="637"/>
        <v>27_Jun</v>
      </c>
      <c r="F6663" s="12" t="str">
        <f t="shared" si="638"/>
        <v>Jun-26</v>
      </c>
      <c r="G6663" s="12"/>
    </row>
    <row r="6664" spans="1:7">
      <c r="A6664" s="2">
        <f t="shared" si="634"/>
        <v>46201</v>
      </c>
      <c r="B6664" t="str">
        <f t="shared" si="633"/>
        <v>2026_06</v>
      </c>
      <c r="C6664" t="str">
        <f t="shared" si="635"/>
        <v>Jun</v>
      </c>
      <c r="D6664" t="str">
        <f t="shared" si="636"/>
        <v>2026_Jun</v>
      </c>
      <c r="E6664" s="12" t="str">
        <f t="shared" si="637"/>
        <v>28_Jun</v>
      </c>
      <c r="F6664" s="12" t="str">
        <f t="shared" si="638"/>
        <v>Jun-26</v>
      </c>
      <c r="G6664" s="12"/>
    </row>
    <row r="6665" spans="1:7">
      <c r="A6665" s="2">
        <f t="shared" si="634"/>
        <v>46202</v>
      </c>
      <c r="B6665" t="str">
        <f t="shared" si="633"/>
        <v>2026_06</v>
      </c>
      <c r="C6665" t="str">
        <f t="shared" si="635"/>
        <v>Jun</v>
      </c>
      <c r="D6665" t="str">
        <f t="shared" si="636"/>
        <v>2026_Jun</v>
      </c>
      <c r="E6665" s="12" t="str">
        <f t="shared" si="637"/>
        <v>29_Jun</v>
      </c>
      <c r="F6665" s="12" t="str">
        <f t="shared" si="638"/>
        <v>Jun-26</v>
      </c>
      <c r="G6665" s="12"/>
    </row>
    <row r="6666" spans="1:7">
      <c r="A6666" s="2">
        <f t="shared" si="634"/>
        <v>46203</v>
      </c>
      <c r="B6666" t="str">
        <f t="shared" si="633"/>
        <v>2026_06</v>
      </c>
      <c r="C6666" t="str">
        <f t="shared" si="635"/>
        <v>Jun</v>
      </c>
      <c r="D6666" t="str">
        <f t="shared" si="636"/>
        <v>2026_Jun</v>
      </c>
      <c r="E6666" s="12" t="str">
        <f t="shared" si="637"/>
        <v>30_Jun</v>
      </c>
      <c r="F6666" s="12" t="str">
        <f t="shared" si="638"/>
        <v>Jun-26</v>
      </c>
      <c r="G6666" s="12"/>
    </row>
    <row r="6667" spans="1:7">
      <c r="A6667" s="2">
        <f t="shared" si="634"/>
        <v>46204</v>
      </c>
      <c r="B6667" t="str">
        <f t="shared" ref="B6667:B6730" si="639">TEXT(YEAR(A6667),"0000")&amp;"_"&amp;TEXT(MONTH(A6667),"00")</f>
        <v>2026_07</v>
      </c>
      <c r="C6667" t="str">
        <f t="shared" si="635"/>
        <v>Jul</v>
      </c>
      <c r="D6667" t="str">
        <f t="shared" si="636"/>
        <v>2026_Jul</v>
      </c>
      <c r="E6667" s="12" t="str">
        <f t="shared" si="637"/>
        <v>01_Jul</v>
      </c>
      <c r="F6667" s="12" t="str">
        <f t="shared" si="638"/>
        <v>Jul-26</v>
      </c>
      <c r="G6667" s="12"/>
    </row>
    <row r="6668" spans="1:7">
      <c r="A6668" s="2">
        <f t="shared" ref="A6668:A6731" si="640">A6667+1</f>
        <v>46205</v>
      </c>
      <c r="B6668" t="str">
        <f t="shared" si="639"/>
        <v>2026_07</v>
      </c>
      <c r="C6668" t="str">
        <f t="shared" si="635"/>
        <v>Jul</v>
      </c>
      <c r="D6668" t="str">
        <f t="shared" si="636"/>
        <v>2026_Jul</v>
      </c>
      <c r="E6668" s="12" t="str">
        <f t="shared" si="637"/>
        <v>02_Jul</v>
      </c>
      <c r="F6668" s="12" t="str">
        <f t="shared" si="638"/>
        <v>Jul-26</v>
      </c>
      <c r="G6668" s="12"/>
    </row>
    <row r="6669" spans="1:7">
      <c r="A6669" s="2">
        <f t="shared" si="640"/>
        <v>46206</v>
      </c>
      <c r="B6669" t="str">
        <f t="shared" si="639"/>
        <v>2026_07</v>
      </c>
      <c r="C6669" t="str">
        <f t="shared" si="635"/>
        <v>Jul</v>
      </c>
      <c r="D6669" t="str">
        <f t="shared" si="636"/>
        <v>2026_Jul</v>
      </c>
      <c r="E6669" s="12" t="str">
        <f t="shared" si="637"/>
        <v>03_Jul</v>
      </c>
      <c r="F6669" s="12" t="str">
        <f t="shared" si="638"/>
        <v>Jul-26</v>
      </c>
      <c r="G6669" s="12"/>
    </row>
    <row r="6670" spans="1:7">
      <c r="A6670" s="2">
        <f t="shared" si="640"/>
        <v>46207</v>
      </c>
      <c r="B6670" t="str">
        <f t="shared" si="639"/>
        <v>2026_07</v>
      </c>
      <c r="C6670" t="str">
        <f t="shared" si="635"/>
        <v>Jul</v>
      </c>
      <c r="D6670" t="str">
        <f t="shared" si="636"/>
        <v>2026_Jul</v>
      </c>
      <c r="E6670" s="12" t="str">
        <f t="shared" si="637"/>
        <v>04_Jul</v>
      </c>
      <c r="F6670" s="12" t="str">
        <f t="shared" si="638"/>
        <v>Jul-26</v>
      </c>
      <c r="G6670" s="12"/>
    </row>
    <row r="6671" spans="1:7">
      <c r="A6671" s="2">
        <f t="shared" si="640"/>
        <v>46208</v>
      </c>
      <c r="B6671" t="str">
        <f t="shared" si="639"/>
        <v>2026_07</v>
      </c>
      <c r="C6671" t="str">
        <f t="shared" si="635"/>
        <v>Jul</v>
      </c>
      <c r="D6671" t="str">
        <f t="shared" si="636"/>
        <v>2026_Jul</v>
      </c>
      <c r="E6671" s="12" t="str">
        <f t="shared" si="637"/>
        <v>05_Jul</v>
      </c>
      <c r="F6671" s="12" t="str">
        <f t="shared" si="638"/>
        <v>Jul-26</v>
      </c>
      <c r="G6671" s="12"/>
    </row>
    <row r="6672" spans="1:7">
      <c r="A6672" s="2">
        <f t="shared" si="640"/>
        <v>46209</v>
      </c>
      <c r="B6672" t="str">
        <f t="shared" si="639"/>
        <v>2026_07</v>
      </c>
      <c r="C6672" t="str">
        <f t="shared" si="635"/>
        <v>Jul</v>
      </c>
      <c r="D6672" t="str">
        <f t="shared" si="636"/>
        <v>2026_Jul</v>
      </c>
      <c r="E6672" s="12" t="str">
        <f t="shared" si="637"/>
        <v>06_Jul</v>
      </c>
      <c r="F6672" s="12" t="str">
        <f t="shared" si="638"/>
        <v>Jul-26</v>
      </c>
      <c r="G6672" s="12"/>
    </row>
    <row r="6673" spans="1:7">
      <c r="A6673" s="2">
        <f t="shared" si="640"/>
        <v>46210</v>
      </c>
      <c r="B6673" t="str">
        <f t="shared" si="639"/>
        <v>2026_07</v>
      </c>
      <c r="C6673" t="str">
        <f t="shared" si="635"/>
        <v>Jul</v>
      </c>
      <c r="D6673" t="str">
        <f t="shared" si="636"/>
        <v>2026_Jul</v>
      </c>
      <c r="E6673" s="12" t="str">
        <f t="shared" si="637"/>
        <v>07_Jul</v>
      </c>
      <c r="F6673" s="12" t="str">
        <f t="shared" si="638"/>
        <v>Jul-26</v>
      </c>
      <c r="G6673" s="12"/>
    </row>
    <row r="6674" spans="1:7">
      <c r="A6674" s="2">
        <f t="shared" si="640"/>
        <v>46211</v>
      </c>
      <c r="B6674" t="str">
        <f t="shared" si="639"/>
        <v>2026_07</v>
      </c>
      <c r="C6674" t="str">
        <f t="shared" si="635"/>
        <v>Jul</v>
      </c>
      <c r="D6674" t="str">
        <f t="shared" si="636"/>
        <v>2026_Jul</v>
      </c>
      <c r="E6674" s="12" t="str">
        <f t="shared" si="637"/>
        <v>08_Jul</v>
      </c>
      <c r="F6674" s="12" t="str">
        <f t="shared" si="638"/>
        <v>Jul-26</v>
      </c>
      <c r="G6674" s="12"/>
    </row>
    <row r="6675" spans="1:7">
      <c r="A6675" s="2">
        <f t="shared" si="640"/>
        <v>46212</v>
      </c>
      <c r="B6675" t="str">
        <f t="shared" si="639"/>
        <v>2026_07</v>
      </c>
      <c r="C6675" t="str">
        <f t="shared" si="635"/>
        <v>Jul</v>
      </c>
      <c r="D6675" t="str">
        <f t="shared" si="636"/>
        <v>2026_Jul</v>
      </c>
      <c r="E6675" s="12" t="str">
        <f t="shared" si="637"/>
        <v>09_Jul</v>
      </c>
      <c r="F6675" s="12" t="str">
        <f t="shared" si="638"/>
        <v>Jul-26</v>
      </c>
      <c r="G6675" s="12"/>
    </row>
    <row r="6676" spans="1:7">
      <c r="A6676" s="2">
        <f t="shared" si="640"/>
        <v>46213</v>
      </c>
      <c r="B6676" t="str">
        <f t="shared" si="639"/>
        <v>2026_07</v>
      </c>
      <c r="C6676" t="str">
        <f t="shared" si="635"/>
        <v>Jul</v>
      </c>
      <c r="D6676" t="str">
        <f t="shared" si="636"/>
        <v>2026_Jul</v>
      </c>
      <c r="E6676" s="12" t="str">
        <f t="shared" si="637"/>
        <v>10_Jul</v>
      </c>
      <c r="F6676" s="12" t="str">
        <f t="shared" si="638"/>
        <v>Jul-26</v>
      </c>
      <c r="G6676" s="12"/>
    </row>
    <row r="6677" spans="1:7">
      <c r="A6677" s="2">
        <f t="shared" si="640"/>
        <v>46214</v>
      </c>
      <c r="B6677" t="str">
        <f t="shared" si="639"/>
        <v>2026_07</v>
      </c>
      <c r="C6677" t="str">
        <f t="shared" si="635"/>
        <v>Jul</v>
      </c>
      <c r="D6677" t="str">
        <f t="shared" si="636"/>
        <v>2026_Jul</v>
      </c>
      <c r="E6677" s="12" t="str">
        <f t="shared" si="637"/>
        <v>11_Jul</v>
      </c>
      <c r="F6677" s="12" t="str">
        <f t="shared" si="638"/>
        <v>Jul-26</v>
      </c>
      <c r="G6677" s="12"/>
    </row>
    <row r="6678" spans="1:7">
      <c r="A6678" s="2">
        <f t="shared" si="640"/>
        <v>46215</v>
      </c>
      <c r="B6678" t="str">
        <f t="shared" si="639"/>
        <v>2026_07</v>
      </c>
      <c r="C6678" t="str">
        <f t="shared" si="635"/>
        <v>Jul</v>
      </c>
      <c r="D6678" t="str">
        <f t="shared" si="636"/>
        <v>2026_Jul</v>
      </c>
      <c r="E6678" s="12" t="str">
        <f t="shared" si="637"/>
        <v>12_Jul</v>
      </c>
      <c r="F6678" s="12" t="str">
        <f t="shared" si="638"/>
        <v>Jul-26</v>
      </c>
      <c r="G6678" s="12"/>
    </row>
    <row r="6679" spans="1:7">
      <c r="A6679" s="2">
        <f t="shared" si="640"/>
        <v>46216</v>
      </c>
      <c r="B6679" t="str">
        <f t="shared" si="639"/>
        <v>2026_07</v>
      </c>
      <c r="C6679" t="str">
        <f t="shared" si="635"/>
        <v>Jul</v>
      </c>
      <c r="D6679" t="str">
        <f t="shared" si="636"/>
        <v>2026_Jul</v>
      </c>
      <c r="E6679" s="12" t="str">
        <f t="shared" si="637"/>
        <v>13_Jul</v>
      </c>
      <c r="F6679" s="12" t="str">
        <f t="shared" si="638"/>
        <v>Jul-26</v>
      </c>
      <c r="G6679" s="12"/>
    </row>
    <row r="6680" spans="1:7">
      <c r="A6680" s="2">
        <f t="shared" si="640"/>
        <v>46217</v>
      </c>
      <c r="B6680" t="str">
        <f t="shared" si="639"/>
        <v>2026_07</v>
      </c>
      <c r="C6680" t="str">
        <f t="shared" si="635"/>
        <v>Jul</v>
      </c>
      <c r="D6680" t="str">
        <f t="shared" si="636"/>
        <v>2026_Jul</v>
      </c>
      <c r="E6680" s="12" t="str">
        <f t="shared" si="637"/>
        <v>14_Jul</v>
      </c>
      <c r="F6680" s="12" t="str">
        <f t="shared" si="638"/>
        <v>Jul-26</v>
      </c>
      <c r="G6680" s="12"/>
    </row>
    <row r="6681" spans="1:7">
      <c r="A6681" s="2">
        <f t="shared" si="640"/>
        <v>46218</v>
      </c>
      <c r="B6681" t="str">
        <f t="shared" si="639"/>
        <v>2026_07</v>
      </c>
      <c r="C6681" t="str">
        <f t="shared" si="635"/>
        <v>Jul</v>
      </c>
      <c r="D6681" t="str">
        <f t="shared" si="636"/>
        <v>2026_Jul</v>
      </c>
      <c r="E6681" s="12" t="str">
        <f t="shared" si="637"/>
        <v>15_Jul</v>
      </c>
      <c r="F6681" s="12" t="str">
        <f t="shared" si="638"/>
        <v>Jul-26</v>
      </c>
      <c r="G6681" s="12"/>
    </row>
    <row r="6682" spans="1:7">
      <c r="A6682" s="2">
        <f t="shared" si="640"/>
        <v>46219</v>
      </c>
      <c r="B6682" t="str">
        <f t="shared" si="639"/>
        <v>2026_07</v>
      </c>
      <c r="C6682" t="str">
        <f t="shared" si="635"/>
        <v>Jul</v>
      </c>
      <c r="D6682" t="str">
        <f t="shared" si="636"/>
        <v>2026_Jul</v>
      </c>
      <c r="E6682" s="12" t="str">
        <f t="shared" si="637"/>
        <v>16_Jul</v>
      </c>
      <c r="F6682" s="12" t="str">
        <f t="shared" si="638"/>
        <v>Jul-26</v>
      </c>
      <c r="G6682" s="12"/>
    </row>
    <row r="6683" spans="1:7">
      <c r="A6683" s="2">
        <f t="shared" si="640"/>
        <v>46220</v>
      </c>
      <c r="B6683" t="str">
        <f t="shared" si="639"/>
        <v>2026_07</v>
      </c>
      <c r="C6683" t="str">
        <f t="shared" si="635"/>
        <v>Jul</v>
      </c>
      <c r="D6683" t="str">
        <f t="shared" si="636"/>
        <v>2026_Jul</v>
      </c>
      <c r="E6683" s="12" t="str">
        <f t="shared" si="637"/>
        <v>17_Jul</v>
      </c>
      <c r="F6683" s="12" t="str">
        <f t="shared" si="638"/>
        <v>Jul-26</v>
      </c>
      <c r="G6683" s="12"/>
    </row>
    <row r="6684" spans="1:7">
      <c r="A6684" s="2">
        <f t="shared" si="640"/>
        <v>46221</v>
      </c>
      <c r="B6684" t="str">
        <f t="shared" si="639"/>
        <v>2026_07</v>
      </c>
      <c r="C6684" t="str">
        <f t="shared" si="635"/>
        <v>Jul</v>
      </c>
      <c r="D6684" t="str">
        <f t="shared" si="636"/>
        <v>2026_Jul</v>
      </c>
      <c r="E6684" s="12" t="str">
        <f t="shared" si="637"/>
        <v>18_Jul</v>
      </c>
      <c r="F6684" s="12" t="str">
        <f t="shared" si="638"/>
        <v>Jul-26</v>
      </c>
      <c r="G6684" s="12"/>
    </row>
    <row r="6685" spans="1:7">
      <c r="A6685" s="2">
        <f t="shared" si="640"/>
        <v>46222</v>
      </c>
      <c r="B6685" t="str">
        <f t="shared" si="639"/>
        <v>2026_07</v>
      </c>
      <c r="C6685" t="str">
        <f t="shared" si="635"/>
        <v>Jul</v>
      </c>
      <c r="D6685" t="str">
        <f t="shared" si="636"/>
        <v>2026_Jul</v>
      </c>
      <c r="E6685" s="12" t="str">
        <f t="shared" si="637"/>
        <v>19_Jul</v>
      </c>
      <c r="F6685" s="12" t="str">
        <f t="shared" si="638"/>
        <v>Jul-26</v>
      </c>
      <c r="G6685" s="12"/>
    </row>
    <row r="6686" spans="1:7">
      <c r="A6686" s="2">
        <f t="shared" si="640"/>
        <v>46223</v>
      </c>
      <c r="B6686" t="str">
        <f t="shared" si="639"/>
        <v>2026_07</v>
      </c>
      <c r="C6686" t="str">
        <f t="shared" si="635"/>
        <v>Jul</v>
      </c>
      <c r="D6686" t="str">
        <f t="shared" si="636"/>
        <v>2026_Jul</v>
      </c>
      <c r="E6686" s="12" t="str">
        <f t="shared" si="637"/>
        <v>20_Jul</v>
      </c>
      <c r="F6686" s="12" t="str">
        <f t="shared" si="638"/>
        <v>Jul-26</v>
      </c>
      <c r="G6686" s="12"/>
    </row>
    <row r="6687" spans="1:7">
      <c r="A6687" s="2">
        <f t="shared" si="640"/>
        <v>46224</v>
      </c>
      <c r="B6687" t="str">
        <f t="shared" si="639"/>
        <v>2026_07</v>
      </c>
      <c r="C6687" t="str">
        <f t="shared" si="635"/>
        <v>Jul</v>
      </c>
      <c r="D6687" t="str">
        <f t="shared" si="636"/>
        <v>2026_Jul</v>
      </c>
      <c r="E6687" s="12" t="str">
        <f t="shared" si="637"/>
        <v>21_Jul</v>
      </c>
      <c r="F6687" s="12" t="str">
        <f t="shared" si="638"/>
        <v>Jul-26</v>
      </c>
      <c r="G6687" s="12"/>
    </row>
    <row r="6688" spans="1:7">
      <c r="A6688" s="2">
        <f t="shared" si="640"/>
        <v>46225</v>
      </c>
      <c r="B6688" t="str">
        <f t="shared" si="639"/>
        <v>2026_07</v>
      </c>
      <c r="C6688" t="str">
        <f t="shared" si="635"/>
        <v>Jul</v>
      </c>
      <c r="D6688" t="str">
        <f t="shared" si="636"/>
        <v>2026_Jul</v>
      </c>
      <c r="E6688" s="12" t="str">
        <f t="shared" si="637"/>
        <v>22_Jul</v>
      </c>
      <c r="F6688" s="12" t="str">
        <f t="shared" si="638"/>
        <v>Jul-26</v>
      </c>
      <c r="G6688" s="12"/>
    </row>
    <row r="6689" spans="1:7">
      <c r="A6689" s="2">
        <f t="shared" si="640"/>
        <v>46226</v>
      </c>
      <c r="B6689" t="str">
        <f t="shared" si="639"/>
        <v>2026_07</v>
      </c>
      <c r="C6689" t="str">
        <f t="shared" si="635"/>
        <v>Jul</v>
      </c>
      <c r="D6689" t="str">
        <f t="shared" si="636"/>
        <v>2026_Jul</v>
      </c>
      <c r="E6689" s="12" t="str">
        <f t="shared" si="637"/>
        <v>23_Jul</v>
      </c>
      <c r="F6689" s="12" t="str">
        <f t="shared" si="638"/>
        <v>Jul-26</v>
      </c>
      <c r="G6689" s="12"/>
    </row>
    <row r="6690" spans="1:7">
      <c r="A6690" s="2">
        <f t="shared" si="640"/>
        <v>46227</v>
      </c>
      <c r="B6690" t="str">
        <f t="shared" si="639"/>
        <v>2026_07</v>
      </c>
      <c r="C6690" t="str">
        <f t="shared" si="635"/>
        <v>Jul</v>
      </c>
      <c r="D6690" t="str">
        <f t="shared" si="636"/>
        <v>2026_Jul</v>
      </c>
      <c r="E6690" s="12" t="str">
        <f t="shared" si="637"/>
        <v>24_Jul</v>
      </c>
      <c r="F6690" s="12" t="str">
        <f t="shared" si="638"/>
        <v>Jul-26</v>
      </c>
      <c r="G6690" s="12"/>
    </row>
    <row r="6691" spans="1:7">
      <c r="A6691" s="2">
        <f t="shared" si="640"/>
        <v>46228</v>
      </c>
      <c r="B6691" t="str">
        <f t="shared" si="639"/>
        <v>2026_07</v>
      </c>
      <c r="C6691" t="str">
        <f t="shared" si="635"/>
        <v>Jul</v>
      </c>
      <c r="D6691" t="str">
        <f t="shared" si="636"/>
        <v>2026_Jul</v>
      </c>
      <c r="E6691" s="12" t="str">
        <f t="shared" si="637"/>
        <v>25_Jul</v>
      </c>
      <c r="F6691" s="12" t="str">
        <f t="shared" si="638"/>
        <v>Jul-26</v>
      </c>
      <c r="G6691" s="12"/>
    </row>
    <row r="6692" spans="1:7">
      <c r="A6692" s="2">
        <f t="shared" si="640"/>
        <v>46229</v>
      </c>
      <c r="B6692" t="str">
        <f t="shared" si="639"/>
        <v>2026_07</v>
      </c>
      <c r="C6692" t="str">
        <f t="shared" si="635"/>
        <v>Jul</v>
      </c>
      <c r="D6692" t="str">
        <f t="shared" si="636"/>
        <v>2026_Jul</v>
      </c>
      <c r="E6692" s="12" t="str">
        <f t="shared" si="637"/>
        <v>26_Jul</v>
      </c>
      <c r="F6692" s="12" t="str">
        <f t="shared" si="638"/>
        <v>Jul-26</v>
      </c>
      <c r="G6692" s="12"/>
    </row>
    <row r="6693" spans="1:7">
      <c r="A6693" s="2">
        <f t="shared" si="640"/>
        <v>46230</v>
      </c>
      <c r="B6693" t="str">
        <f t="shared" si="639"/>
        <v>2026_07</v>
      </c>
      <c r="C6693" t="str">
        <f t="shared" si="635"/>
        <v>Jul</v>
      </c>
      <c r="D6693" t="str">
        <f t="shared" si="636"/>
        <v>2026_Jul</v>
      </c>
      <c r="E6693" s="12" t="str">
        <f t="shared" si="637"/>
        <v>27_Jul</v>
      </c>
      <c r="F6693" s="12" t="str">
        <f t="shared" si="638"/>
        <v>Jul-26</v>
      </c>
      <c r="G6693" s="12"/>
    </row>
    <row r="6694" spans="1:7">
      <c r="A6694" s="2">
        <f t="shared" si="640"/>
        <v>46231</v>
      </c>
      <c r="B6694" t="str">
        <f t="shared" si="639"/>
        <v>2026_07</v>
      </c>
      <c r="C6694" t="str">
        <f t="shared" si="635"/>
        <v>Jul</v>
      </c>
      <c r="D6694" t="str">
        <f t="shared" si="636"/>
        <v>2026_Jul</v>
      </c>
      <c r="E6694" s="12" t="str">
        <f t="shared" si="637"/>
        <v>28_Jul</v>
      </c>
      <c r="F6694" s="12" t="str">
        <f t="shared" si="638"/>
        <v>Jul-26</v>
      </c>
      <c r="G6694" s="12"/>
    </row>
    <row r="6695" spans="1:7">
      <c r="A6695" s="2">
        <f t="shared" si="640"/>
        <v>46232</v>
      </c>
      <c r="B6695" t="str">
        <f t="shared" si="639"/>
        <v>2026_07</v>
      </c>
      <c r="C6695" t="str">
        <f t="shared" si="635"/>
        <v>Jul</v>
      </c>
      <c r="D6695" t="str">
        <f t="shared" si="636"/>
        <v>2026_Jul</v>
      </c>
      <c r="E6695" s="12" t="str">
        <f t="shared" si="637"/>
        <v>29_Jul</v>
      </c>
      <c r="F6695" s="12" t="str">
        <f t="shared" si="638"/>
        <v>Jul-26</v>
      </c>
      <c r="G6695" s="12"/>
    </row>
    <row r="6696" spans="1:7">
      <c r="A6696" s="2">
        <f t="shared" si="640"/>
        <v>46233</v>
      </c>
      <c r="B6696" t="str">
        <f t="shared" si="639"/>
        <v>2026_07</v>
      </c>
      <c r="C6696" t="str">
        <f t="shared" si="635"/>
        <v>Jul</v>
      </c>
      <c r="D6696" t="str">
        <f t="shared" si="636"/>
        <v>2026_Jul</v>
      </c>
      <c r="E6696" s="12" t="str">
        <f t="shared" si="637"/>
        <v>30_Jul</v>
      </c>
      <c r="F6696" s="12" t="str">
        <f t="shared" si="638"/>
        <v>Jul-26</v>
      </c>
      <c r="G6696" s="12"/>
    </row>
    <row r="6697" spans="1:7">
      <c r="A6697" s="2">
        <f t="shared" si="640"/>
        <v>46234</v>
      </c>
      <c r="B6697" t="str">
        <f t="shared" si="639"/>
        <v>2026_07</v>
      </c>
      <c r="C6697" t="str">
        <f t="shared" si="635"/>
        <v>Jul</v>
      </c>
      <c r="D6697" t="str">
        <f t="shared" si="636"/>
        <v>2026_Jul</v>
      </c>
      <c r="E6697" s="12" t="str">
        <f t="shared" si="637"/>
        <v>31_Jul</v>
      </c>
      <c r="F6697" s="12" t="str">
        <f t="shared" si="638"/>
        <v>Jul-26</v>
      </c>
      <c r="G6697" s="12"/>
    </row>
    <row r="6698" spans="1:7">
      <c r="A6698" s="2">
        <f t="shared" si="640"/>
        <v>46235</v>
      </c>
      <c r="B6698" t="str">
        <f t="shared" si="639"/>
        <v>2026_08</v>
      </c>
      <c r="C6698" t="str">
        <f t="shared" si="635"/>
        <v>Aug</v>
      </c>
      <c r="D6698" t="str">
        <f t="shared" si="636"/>
        <v>2026_Aug</v>
      </c>
      <c r="E6698" s="12" t="str">
        <f t="shared" si="637"/>
        <v>01_Aug</v>
      </c>
      <c r="F6698" s="12" t="str">
        <f t="shared" si="638"/>
        <v>Aug-26</v>
      </c>
      <c r="G6698" s="12"/>
    </row>
    <row r="6699" spans="1:7">
      <c r="A6699" s="2">
        <f t="shared" si="640"/>
        <v>46236</v>
      </c>
      <c r="B6699" t="str">
        <f t="shared" si="639"/>
        <v>2026_08</v>
      </c>
      <c r="C6699" t="str">
        <f t="shared" si="635"/>
        <v>Aug</v>
      </c>
      <c r="D6699" t="str">
        <f t="shared" si="636"/>
        <v>2026_Aug</v>
      </c>
      <c r="E6699" s="12" t="str">
        <f t="shared" si="637"/>
        <v>02_Aug</v>
      </c>
      <c r="F6699" s="12" t="str">
        <f t="shared" si="638"/>
        <v>Aug-26</v>
      </c>
      <c r="G6699" s="12"/>
    </row>
    <row r="6700" spans="1:7">
      <c r="A6700" s="2">
        <f t="shared" si="640"/>
        <v>46237</v>
      </c>
      <c r="B6700" t="str">
        <f t="shared" si="639"/>
        <v>2026_08</v>
      </c>
      <c r="C6700" t="str">
        <f t="shared" si="635"/>
        <v>Aug</v>
      </c>
      <c r="D6700" t="str">
        <f t="shared" si="636"/>
        <v>2026_Aug</v>
      </c>
      <c r="E6700" s="12" t="str">
        <f t="shared" si="637"/>
        <v>03_Aug</v>
      </c>
      <c r="F6700" s="12" t="str">
        <f t="shared" si="638"/>
        <v>Aug-26</v>
      </c>
      <c r="G6700" s="12"/>
    </row>
    <row r="6701" spans="1:7">
      <c r="A6701" s="2">
        <f t="shared" si="640"/>
        <v>46238</v>
      </c>
      <c r="B6701" t="str">
        <f t="shared" si="639"/>
        <v>2026_08</v>
      </c>
      <c r="C6701" t="str">
        <f t="shared" si="635"/>
        <v>Aug</v>
      </c>
      <c r="D6701" t="str">
        <f t="shared" si="636"/>
        <v>2026_Aug</v>
      </c>
      <c r="E6701" s="12" t="str">
        <f t="shared" si="637"/>
        <v>04_Aug</v>
      </c>
      <c r="F6701" s="12" t="str">
        <f t="shared" si="638"/>
        <v>Aug-26</v>
      </c>
      <c r="G6701" s="12"/>
    </row>
    <row r="6702" spans="1:7">
      <c r="A6702" s="2">
        <f t="shared" si="640"/>
        <v>46239</v>
      </c>
      <c r="B6702" t="str">
        <f t="shared" si="639"/>
        <v>2026_08</v>
      </c>
      <c r="C6702" t="str">
        <f t="shared" si="635"/>
        <v>Aug</v>
      </c>
      <c r="D6702" t="str">
        <f t="shared" si="636"/>
        <v>2026_Aug</v>
      </c>
      <c r="E6702" s="12" t="str">
        <f t="shared" si="637"/>
        <v>05_Aug</v>
      </c>
      <c r="F6702" s="12" t="str">
        <f t="shared" si="638"/>
        <v>Aug-26</v>
      </c>
      <c r="G6702" s="12"/>
    </row>
    <row r="6703" spans="1:7">
      <c r="A6703" s="2">
        <f t="shared" si="640"/>
        <v>46240</v>
      </c>
      <c r="B6703" t="str">
        <f t="shared" si="639"/>
        <v>2026_08</v>
      </c>
      <c r="C6703" t="str">
        <f t="shared" si="635"/>
        <v>Aug</v>
      </c>
      <c r="D6703" t="str">
        <f t="shared" si="636"/>
        <v>2026_Aug</v>
      </c>
      <c r="E6703" s="12" t="str">
        <f t="shared" si="637"/>
        <v>06_Aug</v>
      </c>
      <c r="F6703" s="12" t="str">
        <f t="shared" si="638"/>
        <v>Aug-26</v>
      </c>
      <c r="G6703" s="12"/>
    </row>
    <row r="6704" spans="1:7">
      <c r="A6704" s="2">
        <f t="shared" si="640"/>
        <v>46241</v>
      </c>
      <c r="B6704" t="str">
        <f t="shared" si="639"/>
        <v>2026_08</v>
      </c>
      <c r="C6704" t="str">
        <f t="shared" si="635"/>
        <v>Aug</v>
      </c>
      <c r="D6704" t="str">
        <f t="shared" si="636"/>
        <v>2026_Aug</v>
      </c>
      <c r="E6704" s="12" t="str">
        <f t="shared" si="637"/>
        <v>07_Aug</v>
      </c>
      <c r="F6704" s="12" t="str">
        <f t="shared" si="638"/>
        <v>Aug-26</v>
      </c>
      <c r="G6704" s="12"/>
    </row>
    <row r="6705" spans="1:7">
      <c r="A6705" s="2">
        <f t="shared" si="640"/>
        <v>46242</v>
      </c>
      <c r="B6705" t="str">
        <f t="shared" si="639"/>
        <v>2026_08</v>
      </c>
      <c r="C6705" t="str">
        <f t="shared" si="635"/>
        <v>Aug</v>
      </c>
      <c r="D6705" t="str">
        <f t="shared" si="636"/>
        <v>2026_Aug</v>
      </c>
      <c r="E6705" s="12" t="str">
        <f t="shared" si="637"/>
        <v>08_Aug</v>
      </c>
      <c r="F6705" s="12" t="str">
        <f t="shared" si="638"/>
        <v>Aug-26</v>
      </c>
      <c r="G6705" s="12"/>
    </row>
    <row r="6706" spans="1:7">
      <c r="A6706" s="2">
        <f t="shared" si="640"/>
        <v>46243</v>
      </c>
      <c r="B6706" t="str">
        <f t="shared" si="639"/>
        <v>2026_08</v>
      </c>
      <c r="C6706" t="str">
        <f t="shared" si="635"/>
        <v>Aug</v>
      </c>
      <c r="D6706" t="str">
        <f t="shared" si="636"/>
        <v>2026_Aug</v>
      </c>
      <c r="E6706" s="12" t="str">
        <f t="shared" si="637"/>
        <v>09_Aug</v>
      </c>
      <c r="F6706" s="12" t="str">
        <f t="shared" si="638"/>
        <v>Aug-26</v>
      </c>
      <c r="G6706" s="12"/>
    </row>
    <row r="6707" spans="1:7">
      <c r="A6707" s="2">
        <f t="shared" si="640"/>
        <v>46244</v>
      </c>
      <c r="B6707" t="str">
        <f t="shared" si="639"/>
        <v>2026_08</v>
      </c>
      <c r="C6707" t="str">
        <f t="shared" si="635"/>
        <v>Aug</v>
      </c>
      <c r="D6707" t="str">
        <f t="shared" si="636"/>
        <v>2026_Aug</v>
      </c>
      <c r="E6707" s="12" t="str">
        <f t="shared" si="637"/>
        <v>10_Aug</v>
      </c>
      <c r="F6707" s="12" t="str">
        <f t="shared" si="638"/>
        <v>Aug-26</v>
      </c>
      <c r="G6707" s="12"/>
    </row>
    <row r="6708" spans="1:7">
      <c r="A6708" s="2">
        <f t="shared" si="640"/>
        <v>46245</v>
      </c>
      <c r="B6708" t="str">
        <f t="shared" si="639"/>
        <v>2026_08</v>
      </c>
      <c r="C6708" t="str">
        <f t="shared" si="635"/>
        <v>Aug</v>
      </c>
      <c r="D6708" t="str">
        <f t="shared" si="636"/>
        <v>2026_Aug</v>
      </c>
      <c r="E6708" s="12" t="str">
        <f t="shared" si="637"/>
        <v>11_Aug</v>
      </c>
      <c r="F6708" s="12" t="str">
        <f t="shared" si="638"/>
        <v>Aug-26</v>
      </c>
      <c r="G6708" s="12"/>
    </row>
    <row r="6709" spans="1:7">
      <c r="A6709" s="2">
        <f t="shared" si="640"/>
        <v>46246</v>
      </c>
      <c r="B6709" t="str">
        <f t="shared" si="639"/>
        <v>2026_08</v>
      </c>
      <c r="C6709" t="str">
        <f t="shared" si="635"/>
        <v>Aug</v>
      </c>
      <c r="D6709" t="str">
        <f t="shared" si="636"/>
        <v>2026_Aug</v>
      </c>
      <c r="E6709" s="12" t="str">
        <f t="shared" si="637"/>
        <v>12_Aug</v>
      </c>
      <c r="F6709" s="12" t="str">
        <f t="shared" si="638"/>
        <v>Aug-26</v>
      </c>
      <c r="G6709" s="12"/>
    </row>
    <row r="6710" spans="1:7">
      <c r="A6710" s="2">
        <f t="shared" si="640"/>
        <v>46247</v>
      </c>
      <c r="B6710" t="str">
        <f t="shared" si="639"/>
        <v>2026_08</v>
      </c>
      <c r="C6710" t="str">
        <f t="shared" si="635"/>
        <v>Aug</v>
      </c>
      <c r="D6710" t="str">
        <f t="shared" si="636"/>
        <v>2026_Aug</v>
      </c>
      <c r="E6710" s="12" t="str">
        <f t="shared" si="637"/>
        <v>13_Aug</v>
      </c>
      <c r="F6710" s="12" t="str">
        <f t="shared" si="638"/>
        <v>Aug-26</v>
      </c>
      <c r="G6710" s="12"/>
    </row>
    <row r="6711" spans="1:7">
      <c r="A6711" s="2">
        <f t="shared" si="640"/>
        <v>46248</v>
      </c>
      <c r="B6711" t="str">
        <f t="shared" si="639"/>
        <v>2026_08</v>
      </c>
      <c r="C6711" t="str">
        <f t="shared" si="635"/>
        <v>Aug</v>
      </c>
      <c r="D6711" t="str">
        <f t="shared" si="636"/>
        <v>2026_Aug</v>
      </c>
      <c r="E6711" s="12" t="str">
        <f t="shared" si="637"/>
        <v>14_Aug</v>
      </c>
      <c r="F6711" s="12" t="str">
        <f t="shared" si="638"/>
        <v>Aug-26</v>
      </c>
      <c r="G6711" s="12"/>
    </row>
    <row r="6712" spans="1:7">
      <c r="A6712" s="2">
        <f t="shared" si="640"/>
        <v>46249</v>
      </c>
      <c r="B6712" t="str">
        <f t="shared" si="639"/>
        <v>2026_08</v>
      </c>
      <c r="C6712" t="str">
        <f t="shared" si="635"/>
        <v>Aug</v>
      </c>
      <c r="D6712" t="str">
        <f t="shared" si="636"/>
        <v>2026_Aug</v>
      </c>
      <c r="E6712" s="12" t="str">
        <f t="shared" si="637"/>
        <v>15_Aug</v>
      </c>
      <c r="F6712" s="12" t="str">
        <f t="shared" si="638"/>
        <v>Aug-26</v>
      </c>
      <c r="G6712" s="12"/>
    </row>
    <row r="6713" spans="1:7">
      <c r="A6713" s="2">
        <f t="shared" si="640"/>
        <v>46250</v>
      </c>
      <c r="B6713" t="str">
        <f t="shared" si="639"/>
        <v>2026_08</v>
      </c>
      <c r="C6713" t="str">
        <f t="shared" si="635"/>
        <v>Aug</v>
      </c>
      <c r="D6713" t="str">
        <f t="shared" si="636"/>
        <v>2026_Aug</v>
      </c>
      <c r="E6713" s="12" t="str">
        <f t="shared" si="637"/>
        <v>16_Aug</v>
      </c>
      <c r="F6713" s="12" t="str">
        <f t="shared" si="638"/>
        <v>Aug-26</v>
      </c>
      <c r="G6713" s="12"/>
    </row>
    <row r="6714" spans="1:7">
      <c r="A6714" s="2">
        <f t="shared" si="640"/>
        <v>46251</v>
      </c>
      <c r="B6714" t="str">
        <f t="shared" si="639"/>
        <v>2026_08</v>
      </c>
      <c r="C6714" t="str">
        <f t="shared" si="635"/>
        <v>Aug</v>
      </c>
      <c r="D6714" t="str">
        <f t="shared" si="636"/>
        <v>2026_Aug</v>
      </c>
      <c r="E6714" s="12" t="str">
        <f t="shared" si="637"/>
        <v>17_Aug</v>
      </c>
      <c r="F6714" s="12" t="str">
        <f t="shared" si="638"/>
        <v>Aug-26</v>
      </c>
      <c r="G6714" s="12"/>
    </row>
    <row r="6715" spans="1:7">
      <c r="A6715" s="2">
        <f t="shared" si="640"/>
        <v>46252</v>
      </c>
      <c r="B6715" t="str">
        <f t="shared" si="639"/>
        <v>2026_08</v>
      </c>
      <c r="C6715" t="str">
        <f t="shared" si="635"/>
        <v>Aug</v>
      </c>
      <c r="D6715" t="str">
        <f t="shared" si="636"/>
        <v>2026_Aug</v>
      </c>
      <c r="E6715" s="12" t="str">
        <f t="shared" si="637"/>
        <v>18_Aug</v>
      </c>
      <c r="F6715" s="12" t="str">
        <f t="shared" si="638"/>
        <v>Aug-26</v>
      </c>
      <c r="G6715" s="12"/>
    </row>
    <row r="6716" spans="1:7">
      <c r="A6716" s="2">
        <f t="shared" si="640"/>
        <v>46253</v>
      </c>
      <c r="B6716" t="str">
        <f t="shared" si="639"/>
        <v>2026_08</v>
      </c>
      <c r="C6716" t="str">
        <f t="shared" si="635"/>
        <v>Aug</v>
      </c>
      <c r="D6716" t="str">
        <f t="shared" si="636"/>
        <v>2026_Aug</v>
      </c>
      <c r="E6716" s="12" t="str">
        <f t="shared" si="637"/>
        <v>19_Aug</v>
      </c>
      <c r="F6716" s="12" t="str">
        <f t="shared" si="638"/>
        <v>Aug-26</v>
      </c>
      <c r="G6716" s="12"/>
    </row>
    <row r="6717" spans="1:7">
      <c r="A6717" s="2">
        <f t="shared" si="640"/>
        <v>46254</v>
      </c>
      <c r="B6717" t="str">
        <f t="shared" si="639"/>
        <v>2026_08</v>
      </c>
      <c r="C6717" t="str">
        <f t="shared" si="635"/>
        <v>Aug</v>
      </c>
      <c r="D6717" t="str">
        <f t="shared" si="636"/>
        <v>2026_Aug</v>
      </c>
      <c r="E6717" s="12" t="str">
        <f t="shared" si="637"/>
        <v>20_Aug</v>
      </c>
      <c r="F6717" s="12" t="str">
        <f t="shared" si="638"/>
        <v>Aug-26</v>
      </c>
      <c r="G6717" s="12"/>
    </row>
    <row r="6718" spans="1:7">
      <c r="A6718" s="2">
        <f t="shared" si="640"/>
        <v>46255</v>
      </c>
      <c r="B6718" t="str">
        <f t="shared" si="639"/>
        <v>2026_08</v>
      </c>
      <c r="C6718" t="str">
        <f t="shared" si="635"/>
        <v>Aug</v>
      </c>
      <c r="D6718" t="str">
        <f t="shared" si="636"/>
        <v>2026_Aug</v>
      </c>
      <c r="E6718" s="12" t="str">
        <f t="shared" si="637"/>
        <v>21_Aug</v>
      </c>
      <c r="F6718" s="12" t="str">
        <f t="shared" si="638"/>
        <v>Aug-26</v>
      </c>
      <c r="G6718" s="12"/>
    </row>
    <row r="6719" spans="1:7">
      <c r="A6719" s="2">
        <f t="shared" si="640"/>
        <v>46256</v>
      </c>
      <c r="B6719" t="str">
        <f t="shared" si="639"/>
        <v>2026_08</v>
      </c>
      <c r="C6719" t="str">
        <f t="shared" si="635"/>
        <v>Aug</v>
      </c>
      <c r="D6719" t="str">
        <f t="shared" si="636"/>
        <v>2026_Aug</v>
      </c>
      <c r="E6719" s="12" t="str">
        <f t="shared" si="637"/>
        <v>22_Aug</v>
      </c>
      <c r="F6719" s="12" t="str">
        <f t="shared" si="638"/>
        <v>Aug-26</v>
      </c>
      <c r="G6719" s="12"/>
    </row>
    <row r="6720" spans="1:7">
      <c r="A6720" s="2">
        <f t="shared" si="640"/>
        <v>46257</v>
      </c>
      <c r="B6720" t="str">
        <f t="shared" si="639"/>
        <v>2026_08</v>
      </c>
      <c r="C6720" t="str">
        <f t="shared" si="635"/>
        <v>Aug</v>
      </c>
      <c r="D6720" t="str">
        <f t="shared" si="636"/>
        <v>2026_Aug</v>
      </c>
      <c r="E6720" s="12" t="str">
        <f t="shared" si="637"/>
        <v>23_Aug</v>
      </c>
      <c r="F6720" s="12" t="str">
        <f t="shared" si="638"/>
        <v>Aug-26</v>
      </c>
      <c r="G6720" s="12"/>
    </row>
    <row r="6721" spans="1:7">
      <c r="A6721" s="2">
        <f t="shared" si="640"/>
        <v>46258</v>
      </c>
      <c r="B6721" t="str">
        <f t="shared" si="639"/>
        <v>2026_08</v>
      </c>
      <c r="C6721" t="str">
        <f t="shared" si="635"/>
        <v>Aug</v>
      </c>
      <c r="D6721" t="str">
        <f t="shared" si="636"/>
        <v>2026_Aug</v>
      </c>
      <c r="E6721" s="12" t="str">
        <f t="shared" si="637"/>
        <v>24_Aug</v>
      </c>
      <c r="F6721" s="12" t="str">
        <f t="shared" si="638"/>
        <v>Aug-26</v>
      </c>
      <c r="G6721" s="12"/>
    </row>
    <row r="6722" spans="1:7">
      <c r="A6722" s="2">
        <f t="shared" si="640"/>
        <v>46259</v>
      </c>
      <c r="B6722" t="str">
        <f t="shared" si="639"/>
        <v>2026_08</v>
      </c>
      <c r="C6722" t="str">
        <f t="shared" ref="C6722:C6785" si="641">VLOOKUP(TEXT(MONTH(A6722),"00"),$H$2:$I$13,2,FALSE)</f>
        <v>Aug</v>
      </c>
      <c r="D6722" t="str">
        <f t="shared" si="636"/>
        <v>2026_Aug</v>
      </c>
      <c r="E6722" s="12" t="str">
        <f t="shared" si="637"/>
        <v>25_Aug</v>
      </c>
      <c r="F6722" s="12" t="str">
        <f t="shared" si="638"/>
        <v>Aug-26</v>
      </c>
      <c r="G6722" s="12"/>
    </row>
    <row r="6723" spans="1:7">
      <c r="A6723" s="2">
        <f t="shared" si="640"/>
        <v>46260</v>
      </c>
      <c r="B6723" t="str">
        <f t="shared" si="639"/>
        <v>2026_08</v>
      </c>
      <c r="C6723" t="str">
        <f t="shared" si="641"/>
        <v>Aug</v>
      </c>
      <c r="D6723" t="str">
        <f t="shared" ref="D6723:D6786" si="642">TEXT(YEAR(A6723),"0000")&amp;"_"&amp;C6723</f>
        <v>2026_Aug</v>
      </c>
      <c r="E6723" s="12" t="str">
        <f t="shared" ref="E6723:E6786" si="643">VLOOKUP(DAY(A6723),$G$2:$H$32,2,FALSE)&amp;"_"&amp;C6723</f>
        <v>26_Aug</v>
      </c>
      <c r="F6723" s="12" t="str">
        <f t="shared" si="638"/>
        <v>Aug-26</v>
      </c>
      <c r="G6723" s="12"/>
    </row>
    <row r="6724" spans="1:7">
      <c r="A6724" s="2">
        <f t="shared" si="640"/>
        <v>46261</v>
      </c>
      <c r="B6724" t="str">
        <f t="shared" si="639"/>
        <v>2026_08</v>
      </c>
      <c r="C6724" t="str">
        <f t="shared" si="641"/>
        <v>Aug</v>
      </c>
      <c r="D6724" t="str">
        <f t="shared" si="642"/>
        <v>2026_Aug</v>
      </c>
      <c r="E6724" s="12" t="str">
        <f t="shared" si="643"/>
        <v>27_Aug</v>
      </c>
      <c r="F6724" s="12" t="str">
        <f t="shared" ref="F6724:F6787" si="644">C6724&amp;"-"&amp;RIGHT(YEAR(A6724),2)</f>
        <v>Aug-26</v>
      </c>
      <c r="G6724" s="12"/>
    </row>
    <row r="6725" spans="1:7">
      <c r="A6725" s="2">
        <f t="shared" si="640"/>
        <v>46262</v>
      </c>
      <c r="B6725" t="str">
        <f t="shared" si="639"/>
        <v>2026_08</v>
      </c>
      <c r="C6725" t="str">
        <f t="shared" si="641"/>
        <v>Aug</v>
      </c>
      <c r="D6725" t="str">
        <f t="shared" si="642"/>
        <v>2026_Aug</v>
      </c>
      <c r="E6725" s="12" t="str">
        <f t="shared" si="643"/>
        <v>28_Aug</v>
      </c>
      <c r="F6725" s="12" t="str">
        <f t="shared" si="644"/>
        <v>Aug-26</v>
      </c>
      <c r="G6725" s="12"/>
    </row>
    <row r="6726" spans="1:7">
      <c r="A6726" s="2">
        <f t="shared" si="640"/>
        <v>46263</v>
      </c>
      <c r="B6726" t="str">
        <f t="shared" si="639"/>
        <v>2026_08</v>
      </c>
      <c r="C6726" t="str">
        <f t="shared" si="641"/>
        <v>Aug</v>
      </c>
      <c r="D6726" t="str">
        <f t="shared" si="642"/>
        <v>2026_Aug</v>
      </c>
      <c r="E6726" s="12" t="str">
        <f t="shared" si="643"/>
        <v>29_Aug</v>
      </c>
      <c r="F6726" s="12" t="str">
        <f t="shared" si="644"/>
        <v>Aug-26</v>
      </c>
      <c r="G6726" s="12"/>
    </row>
    <row r="6727" spans="1:7">
      <c r="A6727" s="2">
        <f t="shared" si="640"/>
        <v>46264</v>
      </c>
      <c r="B6727" t="str">
        <f t="shared" si="639"/>
        <v>2026_08</v>
      </c>
      <c r="C6727" t="str">
        <f t="shared" si="641"/>
        <v>Aug</v>
      </c>
      <c r="D6727" t="str">
        <f t="shared" si="642"/>
        <v>2026_Aug</v>
      </c>
      <c r="E6727" s="12" t="str">
        <f t="shared" si="643"/>
        <v>30_Aug</v>
      </c>
      <c r="F6727" s="12" t="str">
        <f t="shared" si="644"/>
        <v>Aug-26</v>
      </c>
      <c r="G6727" s="12"/>
    </row>
    <row r="6728" spans="1:7">
      <c r="A6728" s="2">
        <f t="shared" si="640"/>
        <v>46265</v>
      </c>
      <c r="B6728" t="str">
        <f t="shared" si="639"/>
        <v>2026_08</v>
      </c>
      <c r="C6728" t="str">
        <f t="shared" si="641"/>
        <v>Aug</v>
      </c>
      <c r="D6728" t="str">
        <f t="shared" si="642"/>
        <v>2026_Aug</v>
      </c>
      <c r="E6728" s="12" t="str">
        <f t="shared" si="643"/>
        <v>31_Aug</v>
      </c>
      <c r="F6728" s="12" t="str">
        <f t="shared" si="644"/>
        <v>Aug-26</v>
      </c>
      <c r="G6728" s="12"/>
    </row>
    <row r="6729" spans="1:7">
      <c r="A6729" s="2">
        <f t="shared" si="640"/>
        <v>46266</v>
      </c>
      <c r="B6729" t="str">
        <f t="shared" si="639"/>
        <v>2026_09</v>
      </c>
      <c r="C6729" t="str">
        <f t="shared" si="641"/>
        <v>Sep</v>
      </c>
      <c r="D6729" t="str">
        <f t="shared" si="642"/>
        <v>2026_Sep</v>
      </c>
      <c r="E6729" s="12" t="str">
        <f t="shared" si="643"/>
        <v>01_Sep</v>
      </c>
      <c r="F6729" s="12" t="str">
        <f t="shared" si="644"/>
        <v>Sep-26</v>
      </c>
      <c r="G6729" s="12"/>
    </row>
    <row r="6730" spans="1:7">
      <c r="A6730" s="2">
        <f t="shared" si="640"/>
        <v>46267</v>
      </c>
      <c r="B6730" t="str">
        <f t="shared" si="639"/>
        <v>2026_09</v>
      </c>
      <c r="C6730" t="str">
        <f t="shared" si="641"/>
        <v>Sep</v>
      </c>
      <c r="D6730" t="str">
        <f t="shared" si="642"/>
        <v>2026_Sep</v>
      </c>
      <c r="E6730" s="12" t="str">
        <f t="shared" si="643"/>
        <v>02_Sep</v>
      </c>
      <c r="F6730" s="12" t="str">
        <f t="shared" si="644"/>
        <v>Sep-26</v>
      </c>
      <c r="G6730" s="12"/>
    </row>
    <row r="6731" spans="1:7">
      <c r="A6731" s="2">
        <f t="shared" si="640"/>
        <v>46268</v>
      </c>
      <c r="B6731" t="str">
        <f t="shared" ref="B6731:B6794" si="645">TEXT(YEAR(A6731),"0000")&amp;"_"&amp;TEXT(MONTH(A6731),"00")</f>
        <v>2026_09</v>
      </c>
      <c r="C6731" t="str">
        <f t="shared" si="641"/>
        <v>Sep</v>
      </c>
      <c r="D6731" t="str">
        <f t="shared" si="642"/>
        <v>2026_Sep</v>
      </c>
      <c r="E6731" s="12" t="str">
        <f t="shared" si="643"/>
        <v>03_Sep</v>
      </c>
      <c r="F6731" s="12" t="str">
        <f t="shared" si="644"/>
        <v>Sep-26</v>
      </c>
      <c r="G6731" s="12"/>
    </row>
    <row r="6732" spans="1:7">
      <c r="A6732" s="2">
        <f t="shared" ref="A6732:A6795" si="646">A6731+1</f>
        <v>46269</v>
      </c>
      <c r="B6732" t="str">
        <f t="shared" si="645"/>
        <v>2026_09</v>
      </c>
      <c r="C6732" t="str">
        <f t="shared" si="641"/>
        <v>Sep</v>
      </c>
      <c r="D6732" t="str">
        <f t="shared" si="642"/>
        <v>2026_Sep</v>
      </c>
      <c r="E6732" s="12" t="str">
        <f t="shared" si="643"/>
        <v>04_Sep</v>
      </c>
      <c r="F6732" s="12" t="str">
        <f t="shared" si="644"/>
        <v>Sep-26</v>
      </c>
      <c r="G6732" s="12"/>
    </row>
    <row r="6733" spans="1:7">
      <c r="A6733" s="2">
        <f t="shared" si="646"/>
        <v>46270</v>
      </c>
      <c r="B6733" t="str">
        <f t="shared" si="645"/>
        <v>2026_09</v>
      </c>
      <c r="C6733" t="str">
        <f t="shared" si="641"/>
        <v>Sep</v>
      </c>
      <c r="D6733" t="str">
        <f t="shared" si="642"/>
        <v>2026_Sep</v>
      </c>
      <c r="E6733" s="12" t="str">
        <f t="shared" si="643"/>
        <v>05_Sep</v>
      </c>
      <c r="F6733" s="12" t="str">
        <f t="shared" si="644"/>
        <v>Sep-26</v>
      </c>
      <c r="G6733" s="12"/>
    </row>
    <row r="6734" spans="1:7">
      <c r="A6734" s="2">
        <f t="shared" si="646"/>
        <v>46271</v>
      </c>
      <c r="B6734" t="str">
        <f t="shared" si="645"/>
        <v>2026_09</v>
      </c>
      <c r="C6734" t="str">
        <f t="shared" si="641"/>
        <v>Sep</v>
      </c>
      <c r="D6734" t="str">
        <f t="shared" si="642"/>
        <v>2026_Sep</v>
      </c>
      <c r="E6734" s="12" t="str">
        <f t="shared" si="643"/>
        <v>06_Sep</v>
      </c>
      <c r="F6734" s="12" t="str">
        <f t="shared" si="644"/>
        <v>Sep-26</v>
      </c>
      <c r="G6734" s="12"/>
    </row>
    <row r="6735" spans="1:7">
      <c r="A6735" s="2">
        <f t="shared" si="646"/>
        <v>46272</v>
      </c>
      <c r="B6735" t="str">
        <f t="shared" si="645"/>
        <v>2026_09</v>
      </c>
      <c r="C6735" t="str">
        <f t="shared" si="641"/>
        <v>Sep</v>
      </c>
      <c r="D6735" t="str">
        <f t="shared" si="642"/>
        <v>2026_Sep</v>
      </c>
      <c r="E6735" s="12" t="str">
        <f t="shared" si="643"/>
        <v>07_Sep</v>
      </c>
      <c r="F6735" s="12" t="str">
        <f t="shared" si="644"/>
        <v>Sep-26</v>
      </c>
      <c r="G6735" s="12"/>
    </row>
    <row r="6736" spans="1:7">
      <c r="A6736" s="2">
        <f t="shared" si="646"/>
        <v>46273</v>
      </c>
      <c r="B6736" t="str">
        <f t="shared" si="645"/>
        <v>2026_09</v>
      </c>
      <c r="C6736" t="str">
        <f t="shared" si="641"/>
        <v>Sep</v>
      </c>
      <c r="D6736" t="str">
        <f t="shared" si="642"/>
        <v>2026_Sep</v>
      </c>
      <c r="E6736" s="12" t="str">
        <f t="shared" si="643"/>
        <v>08_Sep</v>
      </c>
      <c r="F6736" s="12" t="str">
        <f t="shared" si="644"/>
        <v>Sep-26</v>
      </c>
      <c r="G6736" s="12"/>
    </row>
    <row r="6737" spans="1:7">
      <c r="A6737" s="2">
        <f t="shared" si="646"/>
        <v>46274</v>
      </c>
      <c r="B6737" t="str">
        <f t="shared" si="645"/>
        <v>2026_09</v>
      </c>
      <c r="C6737" t="str">
        <f t="shared" si="641"/>
        <v>Sep</v>
      </c>
      <c r="D6737" t="str">
        <f t="shared" si="642"/>
        <v>2026_Sep</v>
      </c>
      <c r="E6737" s="12" t="str">
        <f t="shared" si="643"/>
        <v>09_Sep</v>
      </c>
      <c r="F6737" s="12" t="str">
        <f t="shared" si="644"/>
        <v>Sep-26</v>
      </c>
      <c r="G6737" s="12"/>
    </row>
    <row r="6738" spans="1:7">
      <c r="A6738" s="2">
        <f t="shared" si="646"/>
        <v>46275</v>
      </c>
      <c r="B6738" t="str">
        <f t="shared" si="645"/>
        <v>2026_09</v>
      </c>
      <c r="C6738" t="str">
        <f t="shared" si="641"/>
        <v>Sep</v>
      </c>
      <c r="D6738" t="str">
        <f t="shared" si="642"/>
        <v>2026_Sep</v>
      </c>
      <c r="E6738" s="12" t="str">
        <f t="shared" si="643"/>
        <v>10_Sep</v>
      </c>
      <c r="F6738" s="12" t="str">
        <f t="shared" si="644"/>
        <v>Sep-26</v>
      </c>
      <c r="G6738" s="12"/>
    </row>
    <row r="6739" spans="1:7">
      <c r="A6739" s="2">
        <f t="shared" si="646"/>
        <v>46276</v>
      </c>
      <c r="B6739" t="str">
        <f t="shared" si="645"/>
        <v>2026_09</v>
      </c>
      <c r="C6739" t="str">
        <f t="shared" si="641"/>
        <v>Sep</v>
      </c>
      <c r="D6739" t="str">
        <f t="shared" si="642"/>
        <v>2026_Sep</v>
      </c>
      <c r="E6739" s="12" t="str">
        <f t="shared" si="643"/>
        <v>11_Sep</v>
      </c>
      <c r="F6739" s="12" t="str">
        <f t="shared" si="644"/>
        <v>Sep-26</v>
      </c>
      <c r="G6739" s="12"/>
    </row>
    <row r="6740" spans="1:7">
      <c r="A6740" s="2">
        <f t="shared" si="646"/>
        <v>46277</v>
      </c>
      <c r="B6740" t="str">
        <f t="shared" si="645"/>
        <v>2026_09</v>
      </c>
      <c r="C6740" t="str">
        <f t="shared" si="641"/>
        <v>Sep</v>
      </c>
      <c r="D6740" t="str">
        <f t="shared" si="642"/>
        <v>2026_Sep</v>
      </c>
      <c r="E6740" s="12" t="str">
        <f t="shared" si="643"/>
        <v>12_Sep</v>
      </c>
      <c r="F6740" s="12" t="str">
        <f t="shared" si="644"/>
        <v>Sep-26</v>
      </c>
      <c r="G6740" s="12"/>
    </row>
    <row r="6741" spans="1:7">
      <c r="A6741" s="2">
        <f t="shared" si="646"/>
        <v>46278</v>
      </c>
      <c r="B6741" t="str">
        <f t="shared" si="645"/>
        <v>2026_09</v>
      </c>
      <c r="C6741" t="str">
        <f t="shared" si="641"/>
        <v>Sep</v>
      </c>
      <c r="D6741" t="str">
        <f t="shared" si="642"/>
        <v>2026_Sep</v>
      </c>
      <c r="E6741" s="12" t="str">
        <f t="shared" si="643"/>
        <v>13_Sep</v>
      </c>
      <c r="F6741" s="12" t="str">
        <f t="shared" si="644"/>
        <v>Sep-26</v>
      </c>
      <c r="G6741" s="12"/>
    </row>
    <row r="6742" spans="1:7">
      <c r="A6742" s="2">
        <f t="shared" si="646"/>
        <v>46279</v>
      </c>
      <c r="B6742" t="str">
        <f t="shared" si="645"/>
        <v>2026_09</v>
      </c>
      <c r="C6742" t="str">
        <f t="shared" si="641"/>
        <v>Sep</v>
      </c>
      <c r="D6742" t="str">
        <f t="shared" si="642"/>
        <v>2026_Sep</v>
      </c>
      <c r="E6742" s="12" t="str">
        <f t="shared" si="643"/>
        <v>14_Sep</v>
      </c>
      <c r="F6742" s="12" t="str">
        <f t="shared" si="644"/>
        <v>Sep-26</v>
      </c>
      <c r="G6742" s="12"/>
    </row>
    <row r="6743" spans="1:7">
      <c r="A6743" s="2">
        <f t="shared" si="646"/>
        <v>46280</v>
      </c>
      <c r="B6743" t="str">
        <f t="shared" si="645"/>
        <v>2026_09</v>
      </c>
      <c r="C6743" t="str">
        <f t="shared" si="641"/>
        <v>Sep</v>
      </c>
      <c r="D6743" t="str">
        <f t="shared" si="642"/>
        <v>2026_Sep</v>
      </c>
      <c r="E6743" s="12" t="str">
        <f t="shared" si="643"/>
        <v>15_Sep</v>
      </c>
      <c r="F6743" s="12" t="str">
        <f t="shared" si="644"/>
        <v>Sep-26</v>
      </c>
      <c r="G6743" s="12"/>
    </row>
    <row r="6744" spans="1:7">
      <c r="A6744" s="2">
        <f t="shared" si="646"/>
        <v>46281</v>
      </c>
      <c r="B6744" t="str">
        <f t="shared" si="645"/>
        <v>2026_09</v>
      </c>
      <c r="C6744" t="str">
        <f t="shared" si="641"/>
        <v>Sep</v>
      </c>
      <c r="D6744" t="str">
        <f t="shared" si="642"/>
        <v>2026_Sep</v>
      </c>
      <c r="E6744" s="12" t="str">
        <f t="shared" si="643"/>
        <v>16_Sep</v>
      </c>
      <c r="F6744" s="12" t="str">
        <f t="shared" si="644"/>
        <v>Sep-26</v>
      </c>
      <c r="G6744" s="12"/>
    </row>
    <row r="6745" spans="1:7">
      <c r="A6745" s="2">
        <f t="shared" si="646"/>
        <v>46282</v>
      </c>
      <c r="B6745" t="str">
        <f t="shared" si="645"/>
        <v>2026_09</v>
      </c>
      <c r="C6745" t="str">
        <f t="shared" si="641"/>
        <v>Sep</v>
      </c>
      <c r="D6745" t="str">
        <f t="shared" si="642"/>
        <v>2026_Sep</v>
      </c>
      <c r="E6745" s="12" t="str">
        <f t="shared" si="643"/>
        <v>17_Sep</v>
      </c>
      <c r="F6745" s="12" t="str">
        <f t="shared" si="644"/>
        <v>Sep-26</v>
      </c>
      <c r="G6745" s="12"/>
    </row>
    <row r="6746" spans="1:7">
      <c r="A6746" s="2">
        <f t="shared" si="646"/>
        <v>46283</v>
      </c>
      <c r="B6746" t="str">
        <f t="shared" si="645"/>
        <v>2026_09</v>
      </c>
      <c r="C6746" t="str">
        <f t="shared" si="641"/>
        <v>Sep</v>
      </c>
      <c r="D6746" t="str">
        <f t="shared" si="642"/>
        <v>2026_Sep</v>
      </c>
      <c r="E6746" s="12" t="str">
        <f t="shared" si="643"/>
        <v>18_Sep</v>
      </c>
      <c r="F6746" s="12" t="str">
        <f t="shared" si="644"/>
        <v>Sep-26</v>
      </c>
      <c r="G6746" s="12"/>
    </row>
    <row r="6747" spans="1:7">
      <c r="A6747" s="2">
        <f t="shared" si="646"/>
        <v>46284</v>
      </c>
      <c r="B6747" t="str">
        <f t="shared" si="645"/>
        <v>2026_09</v>
      </c>
      <c r="C6747" t="str">
        <f t="shared" si="641"/>
        <v>Sep</v>
      </c>
      <c r="D6747" t="str">
        <f t="shared" si="642"/>
        <v>2026_Sep</v>
      </c>
      <c r="E6747" s="12" t="str">
        <f t="shared" si="643"/>
        <v>19_Sep</v>
      </c>
      <c r="F6747" s="12" t="str">
        <f t="shared" si="644"/>
        <v>Sep-26</v>
      </c>
      <c r="G6747" s="12"/>
    </row>
    <row r="6748" spans="1:7">
      <c r="A6748" s="2">
        <f t="shared" si="646"/>
        <v>46285</v>
      </c>
      <c r="B6748" t="str">
        <f t="shared" si="645"/>
        <v>2026_09</v>
      </c>
      <c r="C6748" t="str">
        <f t="shared" si="641"/>
        <v>Sep</v>
      </c>
      <c r="D6748" t="str">
        <f t="shared" si="642"/>
        <v>2026_Sep</v>
      </c>
      <c r="E6748" s="12" t="str">
        <f t="shared" si="643"/>
        <v>20_Sep</v>
      </c>
      <c r="F6748" s="12" t="str">
        <f t="shared" si="644"/>
        <v>Sep-26</v>
      </c>
      <c r="G6748" s="12"/>
    </row>
    <row r="6749" spans="1:7">
      <c r="A6749" s="2">
        <f t="shared" si="646"/>
        <v>46286</v>
      </c>
      <c r="B6749" t="str">
        <f t="shared" si="645"/>
        <v>2026_09</v>
      </c>
      <c r="C6749" t="str">
        <f t="shared" si="641"/>
        <v>Sep</v>
      </c>
      <c r="D6749" t="str">
        <f t="shared" si="642"/>
        <v>2026_Sep</v>
      </c>
      <c r="E6749" s="12" t="str">
        <f t="shared" si="643"/>
        <v>21_Sep</v>
      </c>
      <c r="F6749" s="12" t="str">
        <f t="shared" si="644"/>
        <v>Sep-26</v>
      </c>
      <c r="G6749" s="12"/>
    </row>
    <row r="6750" spans="1:7">
      <c r="A6750" s="2">
        <f t="shared" si="646"/>
        <v>46287</v>
      </c>
      <c r="B6750" t="str">
        <f t="shared" si="645"/>
        <v>2026_09</v>
      </c>
      <c r="C6750" t="str">
        <f t="shared" si="641"/>
        <v>Sep</v>
      </c>
      <c r="D6750" t="str">
        <f t="shared" si="642"/>
        <v>2026_Sep</v>
      </c>
      <c r="E6750" s="12" t="str">
        <f t="shared" si="643"/>
        <v>22_Sep</v>
      </c>
      <c r="F6750" s="12" t="str">
        <f t="shared" si="644"/>
        <v>Sep-26</v>
      </c>
      <c r="G6750" s="12"/>
    </row>
    <row r="6751" spans="1:7">
      <c r="A6751" s="2">
        <f t="shared" si="646"/>
        <v>46288</v>
      </c>
      <c r="B6751" t="str">
        <f t="shared" si="645"/>
        <v>2026_09</v>
      </c>
      <c r="C6751" t="str">
        <f t="shared" si="641"/>
        <v>Sep</v>
      </c>
      <c r="D6751" t="str">
        <f t="shared" si="642"/>
        <v>2026_Sep</v>
      </c>
      <c r="E6751" s="12" t="str">
        <f t="shared" si="643"/>
        <v>23_Sep</v>
      </c>
      <c r="F6751" s="12" t="str">
        <f t="shared" si="644"/>
        <v>Sep-26</v>
      </c>
      <c r="G6751" s="12"/>
    </row>
    <row r="6752" spans="1:7">
      <c r="A6752" s="2">
        <f t="shared" si="646"/>
        <v>46289</v>
      </c>
      <c r="B6752" t="str">
        <f t="shared" si="645"/>
        <v>2026_09</v>
      </c>
      <c r="C6752" t="str">
        <f t="shared" si="641"/>
        <v>Sep</v>
      </c>
      <c r="D6752" t="str">
        <f t="shared" si="642"/>
        <v>2026_Sep</v>
      </c>
      <c r="E6752" s="12" t="str">
        <f t="shared" si="643"/>
        <v>24_Sep</v>
      </c>
      <c r="F6752" s="12" t="str">
        <f t="shared" si="644"/>
        <v>Sep-26</v>
      </c>
      <c r="G6752" s="12"/>
    </row>
    <row r="6753" spans="1:7">
      <c r="A6753" s="2">
        <f t="shared" si="646"/>
        <v>46290</v>
      </c>
      <c r="B6753" t="str">
        <f t="shared" si="645"/>
        <v>2026_09</v>
      </c>
      <c r="C6753" t="str">
        <f t="shared" si="641"/>
        <v>Sep</v>
      </c>
      <c r="D6753" t="str">
        <f t="shared" si="642"/>
        <v>2026_Sep</v>
      </c>
      <c r="E6753" s="12" t="str">
        <f t="shared" si="643"/>
        <v>25_Sep</v>
      </c>
      <c r="F6753" s="12" t="str">
        <f t="shared" si="644"/>
        <v>Sep-26</v>
      </c>
      <c r="G6753" s="12"/>
    </row>
    <row r="6754" spans="1:7">
      <c r="A6754" s="2">
        <f t="shared" si="646"/>
        <v>46291</v>
      </c>
      <c r="B6754" t="str">
        <f t="shared" si="645"/>
        <v>2026_09</v>
      </c>
      <c r="C6754" t="str">
        <f t="shared" si="641"/>
        <v>Sep</v>
      </c>
      <c r="D6754" t="str">
        <f t="shared" si="642"/>
        <v>2026_Sep</v>
      </c>
      <c r="E6754" s="12" t="str">
        <f t="shared" si="643"/>
        <v>26_Sep</v>
      </c>
      <c r="F6754" s="12" t="str">
        <f t="shared" si="644"/>
        <v>Sep-26</v>
      </c>
      <c r="G6754" s="12"/>
    </row>
    <row r="6755" spans="1:7">
      <c r="A6755" s="2">
        <f t="shared" si="646"/>
        <v>46292</v>
      </c>
      <c r="B6755" t="str">
        <f t="shared" si="645"/>
        <v>2026_09</v>
      </c>
      <c r="C6755" t="str">
        <f t="shared" si="641"/>
        <v>Sep</v>
      </c>
      <c r="D6755" t="str">
        <f t="shared" si="642"/>
        <v>2026_Sep</v>
      </c>
      <c r="E6755" s="12" t="str">
        <f t="shared" si="643"/>
        <v>27_Sep</v>
      </c>
      <c r="F6755" s="12" t="str">
        <f t="shared" si="644"/>
        <v>Sep-26</v>
      </c>
      <c r="G6755" s="12"/>
    </row>
    <row r="6756" spans="1:7">
      <c r="A6756" s="2">
        <f t="shared" si="646"/>
        <v>46293</v>
      </c>
      <c r="B6756" t="str">
        <f t="shared" si="645"/>
        <v>2026_09</v>
      </c>
      <c r="C6756" t="str">
        <f t="shared" si="641"/>
        <v>Sep</v>
      </c>
      <c r="D6756" t="str">
        <f t="shared" si="642"/>
        <v>2026_Sep</v>
      </c>
      <c r="E6756" s="12" t="str">
        <f t="shared" si="643"/>
        <v>28_Sep</v>
      </c>
      <c r="F6756" s="12" t="str">
        <f t="shared" si="644"/>
        <v>Sep-26</v>
      </c>
      <c r="G6756" s="12"/>
    </row>
    <row r="6757" spans="1:7">
      <c r="A6757" s="2">
        <f t="shared" si="646"/>
        <v>46294</v>
      </c>
      <c r="B6757" t="str">
        <f t="shared" si="645"/>
        <v>2026_09</v>
      </c>
      <c r="C6757" t="str">
        <f t="shared" si="641"/>
        <v>Sep</v>
      </c>
      <c r="D6757" t="str">
        <f t="shared" si="642"/>
        <v>2026_Sep</v>
      </c>
      <c r="E6757" s="12" t="str">
        <f t="shared" si="643"/>
        <v>29_Sep</v>
      </c>
      <c r="F6757" s="12" t="str">
        <f t="shared" si="644"/>
        <v>Sep-26</v>
      </c>
      <c r="G6757" s="12"/>
    </row>
    <row r="6758" spans="1:7">
      <c r="A6758" s="2">
        <f t="shared" si="646"/>
        <v>46295</v>
      </c>
      <c r="B6758" t="str">
        <f t="shared" si="645"/>
        <v>2026_09</v>
      </c>
      <c r="C6758" t="str">
        <f t="shared" si="641"/>
        <v>Sep</v>
      </c>
      <c r="D6758" t="str">
        <f t="shared" si="642"/>
        <v>2026_Sep</v>
      </c>
      <c r="E6758" s="12" t="str">
        <f t="shared" si="643"/>
        <v>30_Sep</v>
      </c>
      <c r="F6758" s="12" t="str">
        <f t="shared" si="644"/>
        <v>Sep-26</v>
      </c>
      <c r="G6758" s="12"/>
    </row>
    <row r="6759" spans="1:7">
      <c r="A6759" s="2">
        <f t="shared" si="646"/>
        <v>46296</v>
      </c>
      <c r="B6759" t="str">
        <f t="shared" si="645"/>
        <v>2026_10</v>
      </c>
      <c r="C6759" t="str">
        <f t="shared" si="641"/>
        <v>Oct</v>
      </c>
      <c r="D6759" t="str">
        <f t="shared" si="642"/>
        <v>2026_Oct</v>
      </c>
      <c r="E6759" s="12" t="str">
        <f t="shared" si="643"/>
        <v>01_Oct</v>
      </c>
      <c r="F6759" s="12" t="str">
        <f t="shared" si="644"/>
        <v>Oct-26</v>
      </c>
      <c r="G6759" s="12"/>
    </row>
    <row r="6760" spans="1:7">
      <c r="A6760" s="2">
        <f t="shared" si="646"/>
        <v>46297</v>
      </c>
      <c r="B6760" t="str">
        <f t="shared" si="645"/>
        <v>2026_10</v>
      </c>
      <c r="C6760" t="str">
        <f t="shared" si="641"/>
        <v>Oct</v>
      </c>
      <c r="D6760" t="str">
        <f t="shared" si="642"/>
        <v>2026_Oct</v>
      </c>
      <c r="E6760" s="12" t="str">
        <f t="shared" si="643"/>
        <v>02_Oct</v>
      </c>
      <c r="F6760" s="12" t="str">
        <f t="shared" si="644"/>
        <v>Oct-26</v>
      </c>
      <c r="G6760" s="12"/>
    </row>
    <row r="6761" spans="1:7">
      <c r="A6761" s="2">
        <f t="shared" si="646"/>
        <v>46298</v>
      </c>
      <c r="B6761" t="str">
        <f t="shared" si="645"/>
        <v>2026_10</v>
      </c>
      <c r="C6761" t="str">
        <f t="shared" si="641"/>
        <v>Oct</v>
      </c>
      <c r="D6761" t="str">
        <f t="shared" si="642"/>
        <v>2026_Oct</v>
      </c>
      <c r="E6761" s="12" t="str">
        <f t="shared" si="643"/>
        <v>03_Oct</v>
      </c>
      <c r="F6761" s="12" t="str">
        <f t="shared" si="644"/>
        <v>Oct-26</v>
      </c>
      <c r="G6761" s="12"/>
    </row>
    <row r="6762" spans="1:7">
      <c r="A6762" s="2">
        <f t="shared" si="646"/>
        <v>46299</v>
      </c>
      <c r="B6762" t="str">
        <f t="shared" si="645"/>
        <v>2026_10</v>
      </c>
      <c r="C6762" t="str">
        <f t="shared" si="641"/>
        <v>Oct</v>
      </c>
      <c r="D6762" t="str">
        <f t="shared" si="642"/>
        <v>2026_Oct</v>
      </c>
      <c r="E6762" s="12" t="str">
        <f t="shared" si="643"/>
        <v>04_Oct</v>
      </c>
      <c r="F6762" s="12" t="str">
        <f t="shared" si="644"/>
        <v>Oct-26</v>
      </c>
      <c r="G6762" s="12"/>
    </row>
    <row r="6763" spans="1:7">
      <c r="A6763" s="2">
        <f t="shared" si="646"/>
        <v>46300</v>
      </c>
      <c r="B6763" t="str">
        <f t="shared" si="645"/>
        <v>2026_10</v>
      </c>
      <c r="C6763" t="str">
        <f t="shared" si="641"/>
        <v>Oct</v>
      </c>
      <c r="D6763" t="str">
        <f t="shared" si="642"/>
        <v>2026_Oct</v>
      </c>
      <c r="E6763" s="12" t="str">
        <f t="shared" si="643"/>
        <v>05_Oct</v>
      </c>
      <c r="F6763" s="12" t="str">
        <f t="shared" si="644"/>
        <v>Oct-26</v>
      </c>
      <c r="G6763" s="12"/>
    </row>
    <row r="6764" spans="1:7">
      <c r="A6764" s="2">
        <f t="shared" si="646"/>
        <v>46301</v>
      </c>
      <c r="B6764" t="str">
        <f t="shared" si="645"/>
        <v>2026_10</v>
      </c>
      <c r="C6764" t="str">
        <f t="shared" si="641"/>
        <v>Oct</v>
      </c>
      <c r="D6764" t="str">
        <f t="shared" si="642"/>
        <v>2026_Oct</v>
      </c>
      <c r="E6764" s="12" t="str">
        <f t="shared" si="643"/>
        <v>06_Oct</v>
      </c>
      <c r="F6764" s="12" t="str">
        <f t="shared" si="644"/>
        <v>Oct-26</v>
      </c>
      <c r="G6764" s="12"/>
    </row>
    <row r="6765" spans="1:7">
      <c r="A6765" s="2">
        <f t="shared" si="646"/>
        <v>46302</v>
      </c>
      <c r="B6765" t="str">
        <f t="shared" si="645"/>
        <v>2026_10</v>
      </c>
      <c r="C6765" t="str">
        <f t="shared" si="641"/>
        <v>Oct</v>
      </c>
      <c r="D6765" t="str">
        <f t="shared" si="642"/>
        <v>2026_Oct</v>
      </c>
      <c r="E6765" s="12" t="str">
        <f t="shared" si="643"/>
        <v>07_Oct</v>
      </c>
      <c r="F6765" s="12" t="str">
        <f t="shared" si="644"/>
        <v>Oct-26</v>
      </c>
      <c r="G6765" s="12"/>
    </row>
    <row r="6766" spans="1:7">
      <c r="A6766" s="2">
        <f t="shared" si="646"/>
        <v>46303</v>
      </c>
      <c r="B6766" t="str">
        <f t="shared" si="645"/>
        <v>2026_10</v>
      </c>
      <c r="C6766" t="str">
        <f t="shared" si="641"/>
        <v>Oct</v>
      </c>
      <c r="D6766" t="str">
        <f t="shared" si="642"/>
        <v>2026_Oct</v>
      </c>
      <c r="E6766" s="12" t="str">
        <f t="shared" si="643"/>
        <v>08_Oct</v>
      </c>
      <c r="F6766" s="12" t="str">
        <f t="shared" si="644"/>
        <v>Oct-26</v>
      </c>
      <c r="G6766" s="12"/>
    </row>
    <row r="6767" spans="1:7">
      <c r="A6767" s="2">
        <f t="shared" si="646"/>
        <v>46304</v>
      </c>
      <c r="B6767" t="str">
        <f t="shared" si="645"/>
        <v>2026_10</v>
      </c>
      <c r="C6767" t="str">
        <f t="shared" si="641"/>
        <v>Oct</v>
      </c>
      <c r="D6767" t="str">
        <f t="shared" si="642"/>
        <v>2026_Oct</v>
      </c>
      <c r="E6767" s="12" t="str">
        <f t="shared" si="643"/>
        <v>09_Oct</v>
      </c>
      <c r="F6767" s="12" t="str">
        <f t="shared" si="644"/>
        <v>Oct-26</v>
      </c>
      <c r="G6767" s="12"/>
    </row>
    <row r="6768" spans="1:7">
      <c r="A6768" s="2">
        <f t="shared" si="646"/>
        <v>46305</v>
      </c>
      <c r="B6768" t="str">
        <f t="shared" si="645"/>
        <v>2026_10</v>
      </c>
      <c r="C6768" t="str">
        <f t="shared" si="641"/>
        <v>Oct</v>
      </c>
      <c r="D6768" t="str">
        <f t="shared" si="642"/>
        <v>2026_Oct</v>
      </c>
      <c r="E6768" s="12" t="str">
        <f t="shared" si="643"/>
        <v>10_Oct</v>
      </c>
      <c r="F6768" s="12" t="str">
        <f t="shared" si="644"/>
        <v>Oct-26</v>
      </c>
      <c r="G6768" s="12"/>
    </row>
    <row r="6769" spans="1:7">
      <c r="A6769" s="2">
        <f t="shared" si="646"/>
        <v>46306</v>
      </c>
      <c r="B6769" t="str">
        <f t="shared" si="645"/>
        <v>2026_10</v>
      </c>
      <c r="C6769" t="str">
        <f t="shared" si="641"/>
        <v>Oct</v>
      </c>
      <c r="D6769" t="str">
        <f t="shared" si="642"/>
        <v>2026_Oct</v>
      </c>
      <c r="E6769" s="12" t="str">
        <f t="shared" si="643"/>
        <v>11_Oct</v>
      </c>
      <c r="F6769" s="12" t="str">
        <f t="shared" si="644"/>
        <v>Oct-26</v>
      </c>
      <c r="G6769" s="12"/>
    </row>
    <row r="6770" spans="1:7">
      <c r="A6770" s="2">
        <f t="shared" si="646"/>
        <v>46307</v>
      </c>
      <c r="B6770" t="str">
        <f t="shared" si="645"/>
        <v>2026_10</v>
      </c>
      <c r="C6770" t="str">
        <f t="shared" si="641"/>
        <v>Oct</v>
      </c>
      <c r="D6770" t="str">
        <f t="shared" si="642"/>
        <v>2026_Oct</v>
      </c>
      <c r="E6770" s="12" t="str">
        <f t="shared" si="643"/>
        <v>12_Oct</v>
      </c>
      <c r="F6770" s="12" t="str">
        <f t="shared" si="644"/>
        <v>Oct-26</v>
      </c>
      <c r="G6770" s="12"/>
    </row>
    <row r="6771" spans="1:7">
      <c r="A6771" s="2">
        <f t="shared" si="646"/>
        <v>46308</v>
      </c>
      <c r="B6771" t="str">
        <f t="shared" si="645"/>
        <v>2026_10</v>
      </c>
      <c r="C6771" t="str">
        <f t="shared" si="641"/>
        <v>Oct</v>
      </c>
      <c r="D6771" t="str">
        <f t="shared" si="642"/>
        <v>2026_Oct</v>
      </c>
      <c r="E6771" s="12" t="str">
        <f t="shared" si="643"/>
        <v>13_Oct</v>
      </c>
      <c r="F6771" s="12" t="str">
        <f t="shared" si="644"/>
        <v>Oct-26</v>
      </c>
      <c r="G6771" s="12"/>
    </row>
    <row r="6772" spans="1:7">
      <c r="A6772" s="2">
        <f t="shared" si="646"/>
        <v>46309</v>
      </c>
      <c r="B6772" t="str">
        <f t="shared" si="645"/>
        <v>2026_10</v>
      </c>
      <c r="C6772" t="str">
        <f t="shared" si="641"/>
        <v>Oct</v>
      </c>
      <c r="D6772" t="str">
        <f t="shared" si="642"/>
        <v>2026_Oct</v>
      </c>
      <c r="E6772" s="12" t="str">
        <f t="shared" si="643"/>
        <v>14_Oct</v>
      </c>
      <c r="F6772" s="12" t="str">
        <f t="shared" si="644"/>
        <v>Oct-26</v>
      </c>
      <c r="G6772" s="12"/>
    </row>
    <row r="6773" spans="1:7">
      <c r="A6773" s="2">
        <f t="shared" si="646"/>
        <v>46310</v>
      </c>
      <c r="B6773" t="str">
        <f t="shared" si="645"/>
        <v>2026_10</v>
      </c>
      <c r="C6773" t="str">
        <f t="shared" si="641"/>
        <v>Oct</v>
      </c>
      <c r="D6773" t="str">
        <f t="shared" si="642"/>
        <v>2026_Oct</v>
      </c>
      <c r="E6773" s="12" t="str">
        <f t="shared" si="643"/>
        <v>15_Oct</v>
      </c>
      <c r="F6773" s="12" t="str">
        <f t="shared" si="644"/>
        <v>Oct-26</v>
      </c>
      <c r="G6773" s="12"/>
    </row>
    <row r="6774" spans="1:7">
      <c r="A6774" s="2">
        <f t="shared" si="646"/>
        <v>46311</v>
      </c>
      <c r="B6774" t="str">
        <f t="shared" si="645"/>
        <v>2026_10</v>
      </c>
      <c r="C6774" t="str">
        <f t="shared" si="641"/>
        <v>Oct</v>
      </c>
      <c r="D6774" t="str">
        <f t="shared" si="642"/>
        <v>2026_Oct</v>
      </c>
      <c r="E6774" s="12" t="str">
        <f t="shared" si="643"/>
        <v>16_Oct</v>
      </c>
      <c r="F6774" s="12" t="str">
        <f t="shared" si="644"/>
        <v>Oct-26</v>
      </c>
      <c r="G6774" s="12"/>
    </row>
    <row r="6775" spans="1:7">
      <c r="A6775" s="2">
        <f t="shared" si="646"/>
        <v>46312</v>
      </c>
      <c r="B6775" t="str">
        <f t="shared" si="645"/>
        <v>2026_10</v>
      </c>
      <c r="C6775" t="str">
        <f t="shared" si="641"/>
        <v>Oct</v>
      </c>
      <c r="D6775" t="str">
        <f t="shared" si="642"/>
        <v>2026_Oct</v>
      </c>
      <c r="E6775" s="12" t="str">
        <f t="shared" si="643"/>
        <v>17_Oct</v>
      </c>
      <c r="F6775" s="12" t="str">
        <f t="shared" si="644"/>
        <v>Oct-26</v>
      </c>
      <c r="G6775" s="12"/>
    </row>
    <row r="6776" spans="1:7">
      <c r="A6776" s="2">
        <f t="shared" si="646"/>
        <v>46313</v>
      </c>
      <c r="B6776" t="str">
        <f t="shared" si="645"/>
        <v>2026_10</v>
      </c>
      <c r="C6776" t="str">
        <f t="shared" si="641"/>
        <v>Oct</v>
      </c>
      <c r="D6776" t="str">
        <f t="shared" si="642"/>
        <v>2026_Oct</v>
      </c>
      <c r="E6776" s="12" t="str">
        <f t="shared" si="643"/>
        <v>18_Oct</v>
      </c>
      <c r="F6776" s="12" t="str">
        <f t="shared" si="644"/>
        <v>Oct-26</v>
      </c>
      <c r="G6776" s="12"/>
    </row>
    <row r="6777" spans="1:7">
      <c r="A6777" s="2">
        <f t="shared" si="646"/>
        <v>46314</v>
      </c>
      <c r="B6777" t="str">
        <f t="shared" si="645"/>
        <v>2026_10</v>
      </c>
      <c r="C6777" t="str">
        <f t="shared" si="641"/>
        <v>Oct</v>
      </c>
      <c r="D6777" t="str">
        <f t="shared" si="642"/>
        <v>2026_Oct</v>
      </c>
      <c r="E6777" s="12" t="str">
        <f t="shared" si="643"/>
        <v>19_Oct</v>
      </c>
      <c r="F6777" s="12" t="str">
        <f t="shared" si="644"/>
        <v>Oct-26</v>
      </c>
      <c r="G6777" s="12"/>
    </row>
    <row r="6778" spans="1:7">
      <c r="A6778" s="2">
        <f t="shared" si="646"/>
        <v>46315</v>
      </c>
      <c r="B6778" t="str">
        <f t="shared" si="645"/>
        <v>2026_10</v>
      </c>
      <c r="C6778" t="str">
        <f t="shared" si="641"/>
        <v>Oct</v>
      </c>
      <c r="D6778" t="str">
        <f t="shared" si="642"/>
        <v>2026_Oct</v>
      </c>
      <c r="E6778" s="12" t="str">
        <f t="shared" si="643"/>
        <v>20_Oct</v>
      </c>
      <c r="F6778" s="12" t="str">
        <f t="shared" si="644"/>
        <v>Oct-26</v>
      </c>
      <c r="G6778" s="12"/>
    </row>
    <row r="6779" spans="1:7">
      <c r="A6779" s="2">
        <f t="shared" si="646"/>
        <v>46316</v>
      </c>
      <c r="B6779" t="str">
        <f t="shared" si="645"/>
        <v>2026_10</v>
      </c>
      <c r="C6779" t="str">
        <f t="shared" si="641"/>
        <v>Oct</v>
      </c>
      <c r="D6779" t="str">
        <f t="shared" si="642"/>
        <v>2026_Oct</v>
      </c>
      <c r="E6779" s="12" t="str">
        <f t="shared" si="643"/>
        <v>21_Oct</v>
      </c>
      <c r="F6779" s="12" t="str">
        <f t="shared" si="644"/>
        <v>Oct-26</v>
      </c>
      <c r="G6779" s="12"/>
    </row>
    <row r="6780" spans="1:7">
      <c r="A6780" s="2">
        <f t="shared" si="646"/>
        <v>46317</v>
      </c>
      <c r="B6780" t="str">
        <f t="shared" si="645"/>
        <v>2026_10</v>
      </c>
      <c r="C6780" t="str">
        <f t="shared" si="641"/>
        <v>Oct</v>
      </c>
      <c r="D6780" t="str">
        <f t="shared" si="642"/>
        <v>2026_Oct</v>
      </c>
      <c r="E6780" s="12" t="str">
        <f t="shared" si="643"/>
        <v>22_Oct</v>
      </c>
      <c r="F6780" s="12" t="str">
        <f t="shared" si="644"/>
        <v>Oct-26</v>
      </c>
      <c r="G6780" s="12"/>
    </row>
    <row r="6781" spans="1:7">
      <c r="A6781" s="2">
        <f t="shared" si="646"/>
        <v>46318</v>
      </c>
      <c r="B6781" t="str">
        <f t="shared" si="645"/>
        <v>2026_10</v>
      </c>
      <c r="C6781" t="str">
        <f t="shared" si="641"/>
        <v>Oct</v>
      </c>
      <c r="D6781" t="str">
        <f t="shared" si="642"/>
        <v>2026_Oct</v>
      </c>
      <c r="E6781" s="12" t="str">
        <f t="shared" si="643"/>
        <v>23_Oct</v>
      </c>
      <c r="F6781" s="12" t="str">
        <f t="shared" si="644"/>
        <v>Oct-26</v>
      </c>
      <c r="G6781" s="12"/>
    </row>
    <row r="6782" spans="1:7">
      <c r="A6782" s="2">
        <f t="shared" si="646"/>
        <v>46319</v>
      </c>
      <c r="B6782" t="str">
        <f t="shared" si="645"/>
        <v>2026_10</v>
      </c>
      <c r="C6782" t="str">
        <f t="shared" si="641"/>
        <v>Oct</v>
      </c>
      <c r="D6782" t="str">
        <f t="shared" si="642"/>
        <v>2026_Oct</v>
      </c>
      <c r="E6782" s="12" t="str">
        <f t="shared" si="643"/>
        <v>24_Oct</v>
      </c>
      <c r="F6782" s="12" t="str">
        <f t="shared" si="644"/>
        <v>Oct-26</v>
      </c>
      <c r="G6782" s="12"/>
    </row>
    <row r="6783" spans="1:7">
      <c r="A6783" s="2">
        <f t="shared" si="646"/>
        <v>46320</v>
      </c>
      <c r="B6783" t="str">
        <f t="shared" si="645"/>
        <v>2026_10</v>
      </c>
      <c r="C6783" t="str">
        <f t="shared" si="641"/>
        <v>Oct</v>
      </c>
      <c r="D6783" t="str">
        <f t="shared" si="642"/>
        <v>2026_Oct</v>
      </c>
      <c r="E6783" s="12" t="str">
        <f t="shared" si="643"/>
        <v>25_Oct</v>
      </c>
      <c r="F6783" s="12" t="str">
        <f t="shared" si="644"/>
        <v>Oct-26</v>
      </c>
      <c r="G6783" s="12"/>
    </row>
    <row r="6784" spans="1:7">
      <c r="A6784" s="2">
        <f t="shared" si="646"/>
        <v>46321</v>
      </c>
      <c r="B6784" t="str">
        <f t="shared" si="645"/>
        <v>2026_10</v>
      </c>
      <c r="C6784" t="str">
        <f t="shared" si="641"/>
        <v>Oct</v>
      </c>
      <c r="D6784" t="str">
        <f t="shared" si="642"/>
        <v>2026_Oct</v>
      </c>
      <c r="E6784" s="12" t="str">
        <f t="shared" si="643"/>
        <v>26_Oct</v>
      </c>
      <c r="F6784" s="12" t="str">
        <f t="shared" si="644"/>
        <v>Oct-26</v>
      </c>
      <c r="G6784" s="12"/>
    </row>
    <row r="6785" spans="1:7">
      <c r="A6785" s="2">
        <f t="shared" si="646"/>
        <v>46322</v>
      </c>
      <c r="B6785" t="str">
        <f t="shared" si="645"/>
        <v>2026_10</v>
      </c>
      <c r="C6785" t="str">
        <f t="shared" si="641"/>
        <v>Oct</v>
      </c>
      <c r="D6785" t="str">
        <f t="shared" si="642"/>
        <v>2026_Oct</v>
      </c>
      <c r="E6785" s="12" t="str">
        <f t="shared" si="643"/>
        <v>27_Oct</v>
      </c>
      <c r="F6785" s="12" t="str">
        <f t="shared" si="644"/>
        <v>Oct-26</v>
      </c>
      <c r="G6785" s="12"/>
    </row>
    <row r="6786" spans="1:7">
      <c r="A6786" s="2">
        <f t="shared" si="646"/>
        <v>46323</v>
      </c>
      <c r="B6786" t="str">
        <f t="shared" si="645"/>
        <v>2026_10</v>
      </c>
      <c r="C6786" t="str">
        <f t="shared" ref="C6786:C6849" si="647">VLOOKUP(TEXT(MONTH(A6786),"00"),$H$2:$I$13,2,FALSE)</f>
        <v>Oct</v>
      </c>
      <c r="D6786" t="str">
        <f t="shared" si="642"/>
        <v>2026_Oct</v>
      </c>
      <c r="E6786" s="12" t="str">
        <f t="shared" si="643"/>
        <v>28_Oct</v>
      </c>
      <c r="F6786" s="12" t="str">
        <f t="shared" si="644"/>
        <v>Oct-26</v>
      </c>
      <c r="G6786" s="12"/>
    </row>
    <row r="6787" spans="1:7">
      <c r="A6787" s="2">
        <f t="shared" si="646"/>
        <v>46324</v>
      </c>
      <c r="B6787" t="str">
        <f t="shared" si="645"/>
        <v>2026_10</v>
      </c>
      <c r="C6787" t="str">
        <f t="shared" si="647"/>
        <v>Oct</v>
      </c>
      <c r="D6787" t="str">
        <f t="shared" ref="D6787:D6850" si="648">TEXT(YEAR(A6787),"0000")&amp;"_"&amp;C6787</f>
        <v>2026_Oct</v>
      </c>
      <c r="E6787" s="12" t="str">
        <f t="shared" ref="E6787:E6850" si="649">VLOOKUP(DAY(A6787),$G$2:$H$32,2,FALSE)&amp;"_"&amp;C6787</f>
        <v>29_Oct</v>
      </c>
      <c r="F6787" s="12" t="str">
        <f t="shared" si="644"/>
        <v>Oct-26</v>
      </c>
      <c r="G6787" s="12"/>
    </row>
    <row r="6788" spans="1:7">
      <c r="A6788" s="2">
        <f t="shared" si="646"/>
        <v>46325</v>
      </c>
      <c r="B6788" t="str">
        <f t="shared" si="645"/>
        <v>2026_10</v>
      </c>
      <c r="C6788" t="str">
        <f t="shared" si="647"/>
        <v>Oct</v>
      </c>
      <c r="D6788" t="str">
        <f t="shared" si="648"/>
        <v>2026_Oct</v>
      </c>
      <c r="E6788" s="12" t="str">
        <f t="shared" si="649"/>
        <v>30_Oct</v>
      </c>
      <c r="F6788" s="12" t="str">
        <f t="shared" ref="F6788:F6851" si="650">C6788&amp;"-"&amp;RIGHT(YEAR(A6788),2)</f>
        <v>Oct-26</v>
      </c>
      <c r="G6788" s="12"/>
    </row>
    <row r="6789" spans="1:7">
      <c r="A6789" s="2">
        <f t="shared" si="646"/>
        <v>46326</v>
      </c>
      <c r="B6789" t="str">
        <f t="shared" si="645"/>
        <v>2026_10</v>
      </c>
      <c r="C6789" t="str">
        <f t="shared" si="647"/>
        <v>Oct</v>
      </c>
      <c r="D6789" t="str">
        <f t="shared" si="648"/>
        <v>2026_Oct</v>
      </c>
      <c r="E6789" s="12" t="str">
        <f t="shared" si="649"/>
        <v>31_Oct</v>
      </c>
      <c r="F6789" s="12" t="str">
        <f t="shared" si="650"/>
        <v>Oct-26</v>
      </c>
      <c r="G6789" s="12"/>
    </row>
    <row r="6790" spans="1:7">
      <c r="A6790" s="2">
        <f t="shared" si="646"/>
        <v>46327</v>
      </c>
      <c r="B6790" t="str">
        <f t="shared" si="645"/>
        <v>2026_11</v>
      </c>
      <c r="C6790" t="str">
        <f t="shared" si="647"/>
        <v>Nov</v>
      </c>
      <c r="D6790" t="str">
        <f t="shared" si="648"/>
        <v>2026_Nov</v>
      </c>
      <c r="E6790" s="12" t="str">
        <f t="shared" si="649"/>
        <v>01_Nov</v>
      </c>
      <c r="F6790" s="12" t="str">
        <f t="shared" si="650"/>
        <v>Nov-26</v>
      </c>
      <c r="G6790" s="12"/>
    </row>
    <row r="6791" spans="1:7">
      <c r="A6791" s="2">
        <f t="shared" si="646"/>
        <v>46328</v>
      </c>
      <c r="B6791" t="str">
        <f t="shared" si="645"/>
        <v>2026_11</v>
      </c>
      <c r="C6791" t="str">
        <f t="shared" si="647"/>
        <v>Nov</v>
      </c>
      <c r="D6791" t="str">
        <f t="shared" si="648"/>
        <v>2026_Nov</v>
      </c>
      <c r="E6791" s="12" t="str">
        <f t="shared" si="649"/>
        <v>02_Nov</v>
      </c>
      <c r="F6791" s="12" t="str">
        <f t="shared" si="650"/>
        <v>Nov-26</v>
      </c>
      <c r="G6791" s="12"/>
    </row>
    <row r="6792" spans="1:7">
      <c r="A6792" s="2">
        <f t="shared" si="646"/>
        <v>46329</v>
      </c>
      <c r="B6792" t="str">
        <f t="shared" si="645"/>
        <v>2026_11</v>
      </c>
      <c r="C6792" t="str">
        <f t="shared" si="647"/>
        <v>Nov</v>
      </c>
      <c r="D6792" t="str">
        <f t="shared" si="648"/>
        <v>2026_Nov</v>
      </c>
      <c r="E6792" s="12" t="str">
        <f t="shared" si="649"/>
        <v>03_Nov</v>
      </c>
      <c r="F6792" s="12" t="str">
        <f t="shared" si="650"/>
        <v>Nov-26</v>
      </c>
      <c r="G6792" s="12"/>
    </row>
    <row r="6793" spans="1:7">
      <c r="A6793" s="2">
        <f t="shared" si="646"/>
        <v>46330</v>
      </c>
      <c r="B6793" t="str">
        <f t="shared" si="645"/>
        <v>2026_11</v>
      </c>
      <c r="C6793" t="str">
        <f t="shared" si="647"/>
        <v>Nov</v>
      </c>
      <c r="D6793" t="str">
        <f t="shared" si="648"/>
        <v>2026_Nov</v>
      </c>
      <c r="E6793" s="12" t="str">
        <f t="shared" si="649"/>
        <v>04_Nov</v>
      </c>
      <c r="F6793" s="12" t="str">
        <f t="shared" si="650"/>
        <v>Nov-26</v>
      </c>
      <c r="G6793" s="12"/>
    </row>
    <row r="6794" spans="1:7">
      <c r="A6794" s="2">
        <f t="shared" si="646"/>
        <v>46331</v>
      </c>
      <c r="B6794" t="str">
        <f t="shared" si="645"/>
        <v>2026_11</v>
      </c>
      <c r="C6794" t="str">
        <f t="shared" si="647"/>
        <v>Nov</v>
      </c>
      <c r="D6794" t="str">
        <f t="shared" si="648"/>
        <v>2026_Nov</v>
      </c>
      <c r="E6794" s="12" t="str">
        <f t="shared" si="649"/>
        <v>05_Nov</v>
      </c>
      <c r="F6794" s="12" t="str">
        <f t="shared" si="650"/>
        <v>Nov-26</v>
      </c>
      <c r="G6794" s="12"/>
    </row>
    <row r="6795" spans="1:7">
      <c r="A6795" s="2">
        <f t="shared" si="646"/>
        <v>46332</v>
      </c>
      <c r="B6795" t="str">
        <f t="shared" ref="B6795:B6858" si="651">TEXT(YEAR(A6795),"0000")&amp;"_"&amp;TEXT(MONTH(A6795),"00")</f>
        <v>2026_11</v>
      </c>
      <c r="C6795" t="str">
        <f t="shared" si="647"/>
        <v>Nov</v>
      </c>
      <c r="D6795" t="str">
        <f t="shared" si="648"/>
        <v>2026_Nov</v>
      </c>
      <c r="E6795" s="12" t="str">
        <f t="shared" si="649"/>
        <v>06_Nov</v>
      </c>
      <c r="F6795" s="12" t="str">
        <f t="shared" si="650"/>
        <v>Nov-26</v>
      </c>
      <c r="G6795" s="12"/>
    </row>
    <row r="6796" spans="1:7">
      <c r="A6796" s="2">
        <f t="shared" ref="A6796:A6859" si="652">A6795+1</f>
        <v>46333</v>
      </c>
      <c r="B6796" t="str">
        <f t="shared" si="651"/>
        <v>2026_11</v>
      </c>
      <c r="C6796" t="str">
        <f t="shared" si="647"/>
        <v>Nov</v>
      </c>
      <c r="D6796" t="str">
        <f t="shared" si="648"/>
        <v>2026_Nov</v>
      </c>
      <c r="E6796" s="12" t="str">
        <f t="shared" si="649"/>
        <v>07_Nov</v>
      </c>
      <c r="F6796" s="12" t="str">
        <f t="shared" si="650"/>
        <v>Nov-26</v>
      </c>
      <c r="G6796" s="12"/>
    </row>
    <row r="6797" spans="1:7">
      <c r="A6797" s="2">
        <f t="shared" si="652"/>
        <v>46334</v>
      </c>
      <c r="B6797" t="str">
        <f t="shared" si="651"/>
        <v>2026_11</v>
      </c>
      <c r="C6797" t="str">
        <f t="shared" si="647"/>
        <v>Nov</v>
      </c>
      <c r="D6797" t="str">
        <f t="shared" si="648"/>
        <v>2026_Nov</v>
      </c>
      <c r="E6797" s="12" t="str">
        <f t="shared" si="649"/>
        <v>08_Nov</v>
      </c>
      <c r="F6797" s="12" t="str">
        <f t="shared" si="650"/>
        <v>Nov-26</v>
      </c>
      <c r="G6797" s="12"/>
    </row>
    <row r="6798" spans="1:7">
      <c r="A6798" s="2">
        <f t="shared" si="652"/>
        <v>46335</v>
      </c>
      <c r="B6798" t="str">
        <f t="shared" si="651"/>
        <v>2026_11</v>
      </c>
      <c r="C6798" t="str">
        <f t="shared" si="647"/>
        <v>Nov</v>
      </c>
      <c r="D6798" t="str">
        <f t="shared" si="648"/>
        <v>2026_Nov</v>
      </c>
      <c r="E6798" s="12" t="str">
        <f t="shared" si="649"/>
        <v>09_Nov</v>
      </c>
      <c r="F6798" s="12" t="str">
        <f t="shared" si="650"/>
        <v>Nov-26</v>
      </c>
      <c r="G6798" s="12"/>
    </row>
    <row r="6799" spans="1:7">
      <c r="A6799" s="2">
        <f t="shared" si="652"/>
        <v>46336</v>
      </c>
      <c r="B6799" t="str">
        <f t="shared" si="651"/>
        <v>2026_11</v>
      </c>
      <c r="C6799" t="str">
        <f t="shared" si="647"/>
        <v>Nov</v>
      </c>
      <c r="D6799" t="str">
        <f t="shared" si="648"/>
        <v>2026_Nov</v>
      </c>
      <c r="E6799" s="12" t="str">
        <f t="shared" si="649"/>
        <v>10_Nov</v>
      </c>
      <c r="F6799" s="12" t="str">
        <f t="shared" si="650"/>
        <v>Nov-26</v>
      </c>
      <c r="G6799" s="12"/>
    </row>
    <row r="6800" spans="1:7">
      <c r="A6800" s="2">
        <f t="shared" si="652"/>
        <v>46337</v>
      </c>
      <c r="B6800" t="str">
        <f t="shared" si="651"/>
        <v>2026_11</v>
      </c>
      <c r="C6800" t="str">
        <f t="shared" si="647"/>
        <v>Nov</v>
      </c>
      <c r="D6800" t="str">
        <f t="shared" si="648"/>
        <v>2026_Nov</v>
      </c>
      <c r="E6800" s="12" t="str">
        <f t="shared" si="649"/>
        <v>11_Nov</v>
      </c>
      <c r="F6800" s="12" t="str">
        <f t="shared" si="650"/>
        <v>Nov-26</v>
      </c>
      <c r="G6800" s="12"/>
    </row>
    <row r="6801" spans="1:7">
      <c r="A6801" s="2">
        <f t="shared" si="652"/>
        <v>46338</v>
      </c>
      <c r="B6801" t="str">
        <f t="shared" si="651"/>
        <v>2026_11</v>
      </c>
      <c r="C6801" t="str">
        <f t="shared" si="647"/>
        <v>Nov</v>
      </c>
      <c r="D6801" t="str">
        <f t="shared" si="648"/>
        <v>2026_Nov</v>
      </c>
      <c r="E6801" s="12" t="str">
        <f t="shared" si="649"/>
        <v>12_Nov</v>
      </c>
      <c r="F6801" s="12" t="str">
        <f t="shared" si="650"/>
        <v>Nov-26</v>
      </c>
      <c r="G6801" s="12"/>
    </row>
    <row r="6802" spans="1:7">
      <c r="A6802" s="2">
        <f t="shared" si="652"/>
        <v>46339</v>
      </c>
      <c r="B6802" t="str">
        <f t="shared" si="651"/>
        <v>2026_11</v>
      </c>
      <c r="C6802" t="str">
        <f t="shared" si="647"/>
        <v>Nov</v>
      </c>
      <c r="D6802" t="str">
        <f t="shared" si="648"/>
        <v>2026_Nov</v>
      </c>
      <c r="E6802" s="12" t="str">
        <f t="shared" si="649"/>
        <v>13_Nov</v>
      </c>
      <c r="F6802" s="12" t="str">
        <f t="shared" si="650"/>
        <v>Nov-26</v>
      </c>
      <c r="G6802" s="12"/>
    </row>
    <row r="6803" spans="1:7">
      <c r="A6803" s="2">
        <f t="shared" si="652"/>
        <v>46340</v>
      </c>
      <c r="B6803" t="str">
        <f t="shared" si="651"/>
        <v>2026_11</v>
      </c>
      <c r="C6803" t="str">
        <f t="shared" si="647"/>
        <v>Nov</v>
      </c>
      <c r="D6803" t="str">
        <f t="shared" si="648"/>
        <v>2026_Nov</v>
      </c>
      <c r="E6803" s="12" t="str">
        <f t="shared" si="649"/>
        <v>14_Nov</v>
      </c>
      <c r="F6803" s="12" t="str">
        <f t="shared" si="650"/>
        <v>Nov-26</v>
      </c>
      <c r="G6803" s="12"/>
    </row>
    <row r="6804" spans="1:7">
      <c r="A6804" s="2">
        <f t="shared" si="652"/>
        <v>46341</v>
      </c>
      <c r="B6804" t="str">
        <f t="shared" si="651"/>
        <v>2026_11</v>
      </c>
      <c r="C6804" t="str">
        <f t="shared" si="647"/>
        <v>Nov</v>
      </c>
      <c r="D6804" t="str">
        <f t="shared" si="648"/>
        <v>2026_Nov</v>
      </c>
      <c r="E6804" s="12" t="str">
        <f t="shared" si="649"/>
        <v>15_Nov</v>
      </c>
      <c r="F6804" s="12" t="str">
        <f t="shared" si="650"/>
        <v>Nov-26</v>
      </c>
      <c r="G6804" s="12"/>
    </row>
    <row r="6805" spans="1:7">
      <c r="A6805" s="2">
        <f t="shared" si="652"/>
        <v>46342</v>
      </c>
      <c r="B6805" t="str">
        <f t="shared" si="651"/>
        <v>2026_11</v>
      </c>
      <c r="C6805" t="str">
        <f t="shared" si="647"/>
        <v>Nov</v>
      </c>
      <c r="D6805" t="str">
        <f t="shared" si="648"/>
        <v>2026_Nov</v>
      </c>
      <c r="E6805" s="12" t="str">
        <f t="shared" si="649"/>
        <v>16_Nov</v>
      </c>
      <c r="F6805" s="12" t="str">
        <f t="shared" si="650"/>
        <v>Nov-26</v>
      </c>
      <c r="G6805" s="12"/>
    </row>
    <row r="6806" spans="1:7">
      <c r="A6806" s="2">
        <f t="shared" si="652"/>
        <v>46343</v>
      </c>
      <c r="B6806" t="str">
        <f t="shared" si="651"/>
        <v>2026_11</v>
      </c>
      <c r="C6806" t="str">
        <f t="shared" si="647"/>
        <v>Nov</v>
      </c>
      <c r="D6806" t="str">
        <f t="shared" si="648"/>
        <v>2026_Nov</v>
      </c>
      <c r="E6806" s="12" t="str">
        <f t="shared" si="649"/>
        <v>17_Nov</v>
      </c>
      <c r="F6806" s="12" t="str">
        <f t="shared" si="650"/>
        <v>Nov-26</v>
      </c>
      <c r="G6806" s="12"/>
    </row>
    <row r="6807" spans="1:7">
      <c r="A6807" s="2">
        <f t="shared" si="652"/>
        <v>46344</v>
      </c>
      <c r="B6807" t="str">
        <f t="shared" si="651"/>
        <v>2026_11</v>
      </c>
      <c r="C6807" t="str">
        <f t="shared" si="647"/>
        <v>Nov</v>
      </c>
      <c r="D6807" t="str">
        <f t="shared" si="648"/>
        <v>2026_Nov</v>
      </c>
      <c r="E6807" s="12" t="str">
        <f t="shared" si="649"/>
        <v>18_Nov</v>
      </c>
      <c r="F6807" s="12" t="str">
        <f t="shared" si="650"/>
        <v>Nov-26</v>
      </c>
      <c r="G6807" s="12"/>
    </row>
    <row r="6808" spans="1:7">
      <c r="A6808" s="2">
        <f t="shared" si="652"/>
        <v>46345</v>
      </c>
      <c r="B6808" t="str">
        <f t="shared" si="651"/>
        <v>2026_11</v>
      </c>
      <c r="C6808" t="str">
        <f t="shared" si="647"/>
        <v>Nov</v>
      </c>
      <c r="D6808" t="str">
        <f t="shared" si="648"/>
        <v>2026_Nov</v>
      </c>
      <c r="E6808" s="12" t="str">
        <f t="shared" si="649"/>
        <v>19_Nov</v>
      </c>
      <c r="F6808" s="12" t="str">
        <f t="shared" si="650"/>
        <v>Nov-26</v>
      </c>
      <c r="G6808" s="12"/>
    </row>
    <row r="6809" spans="1:7">
      <c r="A6809" s="2">
        <f t="shared" si="652"/>
        <v>46346</v>
      </c>
      <c r="B6809" t="str">
        <f t="shared" si="651"/>
        <v>2026_11</v>
      </c>
      <c r="C6809" t="str">
        <f t="shared" si="647"/>
        <v>Nov</v>
      </c>
      <c r="D6809" t="str">
        <f t="shared" si="648"/>
        <v>2026_Nov</v>
      </c>
      <c r="E6809" s="12" t="str">
        <f t="shared" si="649"/>
        <v>20_Nov</v>
      </c>
      <c r="F6809" s="12" t="str">
        <f t="shared" si="650"/>
        <v>Nov-26</v>
      </c>
      <c r="G6809" s="12"/>
    </row>
    <row r="6810" spans="1:7">
      <c r="A6810" s="2">
        <f t="shared" si="652"/>
        <v>46347</v>
      </c>
      <c r="B6810" t="str">
        <f t="shared" si="651"/>
        <v>2026_11</v>
      </c>
      <c r="C6810" t="str">
        <f t="shared" si="647"/>
        <v>Nov</v>
      </c>
      <c r="D6810" t="str">
        <f t="shared" si="648"/>
        <v>2026_Nov</v>
      </c>
      <c r="E6810" s="12" t="str">
        <f t="shared" si="649"/>
        <v>21_Nov</v>
      </c>
      <c r="F6810" s="12" t="str">
        <f t="shared" si="650"/>
        <v>Nov-26</v>
      </c>
      <c r="G6810" s="12"/>
    </row>
    <row r="6811" spans="1:7">
      <c r="A6811" s="2">
        <f t="shared" si="652"/>
        <v>46348</v>
      </c>
      <c r="B6811" t="str">
        <f t="shared" si="651"/>
        <v>2026_11</v>
      </c>
      <c r="C6811" t="str">
        <f t="shared" si="647"/>
        <v>Nov</v>
      </c>
      <c r="D6811" t="str">
        <f t="shared" si="648"/>
        <v>2026_Nov</v>
      </c>
      <c r="E6811" s="12" t="str">
        <f t="shared" si="649"/>
        <v>22_Nov</v>
      </c>
      <c r="F6811" s="12" t="str">
        <f t="shared" si="650"/>
        <v>Nov-26</v>
      </c>
      <c r="G6811" s="12"/>
    </row>
    <row r="6812" spans="1:7">
      <c r="A6812" s="2">
        <f t="shared" si="652"/>
        <v>46349</v>
      </c>
      <c r="B6812" t="str">
        <f t="shared" si="651"/>
        <v>2026_11</v>
      </c>
      <c r="C6812" t="str">
        <f t="shared" si="647"/>
        <v>Nov</v>
      </c>
      <c r="D6812" t="str">
        <f t="shared" si="648"/>
        <v>2026_Nov</v>
      </c>
      <c r="E6812" s="12" t="str">
        <f t="shared" si="649"/>
        <v>23_Nov</v>
      </c>
      <c r="F6812" s="12" t="str">
        <f t="shared" si="650"/>
        <v>Nov-26</v>
      </c>
      <c r="G6812" s="12"/>
    </row>
    <row r="6813" spans="1:7">
      <c r="A6813" s="2">
        <f t="shared" si="652"/>
        <v>46350</v>
      </c>
      <c r="B6813" t="str">
        <f t="shared" si="651"/>
        <v>2026_11</v>
      </c>
      <c r="C6813" t="str">
        <f t="shared" si="647"/>
        <v>Nov</v>
      </c>
      <c r="D6813" t="str">
        <f t="shared" si="648"/>
        <v>2026_Nov</v>
      </c>
      <c r="E6813" s="12" t="str">
        <f t="shared" si="649"/>
        <v>24_Nov</v>
      </c>
      <c r="F6813" s="12" t="str">
        <f t="shared" si="650"/>
        <v>Nov-26</v>
      </c>
      <c r="G6813" s="12"/>
    </row>
    <row r="6814" spans="1:7">
      <c r="A6814" s="2">
        <f t="shared" si="652"/>
        <v>46351</v>
      </c>
      <c r="B6814" t="str">
        <f t="shared" si="651"/>
        <v>2026_11</v>
      </c>
      <c r="C6814" t="str">
        <f t="shared" si="647"/>
        <v>Nov</v>
      </c>
      <c r="D6814" t="str">
        <f t="shared" si="648"/>
        <v>2026_Nov</v>
      </c>
      <c r="E6814" s="12" t="str">
        <f t="shared" si="649"/>
        <v>25_Nov</v>
      </c>
      <c r="F6814" s="12" t="str">
        <f t="shared" si="650"/>
        <v>Nov-26</v>
      </c>
      <c r="G6814" s="12"/>
    </row>
    <row r="6815" spans="1:7">
      <c r="A6815" s="2">
        <f t="shared" si="652"/>
        <v>46352</v>
      </c>
      <c r="B6815" t="str">
        <f t="shared" si="651"/>
        <v>2026_11</v>
      </c>
      <c r="C6815" t="str">
        <f t="shared" si="647"/>
        <v>Nov</v>
      </c>
      <c r="D6815" t="str">
        <f t="shared" si="648"/>
        <v>2026_Nov</v>
      </c>
      <c r="E6815" s="12" t="str">
        <f t="shared" si="649"/>
        <v>26_Nov</v>
      </c>
      <c r="F6815" s="12" t="str">
        <f t="shared" si="650"/>
        <v>Nov-26</v>
      </c>
      <c r="G6815" s="12"/>
    </row>
    <row r="6816" spans="1:7">
      <c r="A6816" s="2">
        <f t="shared" si="652"/>
        <v>46353</v>
      </c>
      <c r="B6816" t="str">
        <f t="shared" si="651"/>
        <v>2026_11</v>
      </c>
      <c r="C6816" t="str">
        <f t="shared" si="647"/>
        <v>Nov</v>
      </c>
      <c r="D6816" t="str">
        <f t="shared" si="648"/>
        <v>2026_Nov</v>
      </c>
      <c r="E6816" s="12" t="str">
        <f t="shared" si="649"/>
        <v>27_Nov</v>
      </c>
      <c r="F6816" s="12" t="str">
        <f t="shared" si="650"/>
        <v>Nov-26</v>
      </c>
      <c r="G6816" s="12"/>
    </row>
    <row r="6817" spans="1:7">
      <c r="A6817" s="2">
        <f t="shared" si="652"/>
        <v>46354</v>
      </c>
      <c r="B6817" t="str">
        <f t="shared" si="651"/>
        <v>2026_11</v>
      </c>
      <c r="C6817" t="str">
        <f t="shared" si="647"/>
        <v>Nov</v>
      </c>
      <c r="D6817" t="str">
        <f t="shared" si="648"/>
        <v>2026_Nov</v>
      </c>
      <c r="E6817" s="12" t="str">
        <f t="shared" si="649"/>
        <v>28_Nov</v>
      </c>
      <c r="F6817" s="12" t="str">
        <f t="shared" si="650"/>
        <v>Nov-26</v>
      </c>
      <c r="G6817" s="12"/>
    </row>
    <row r="6818" spans="1:7">
      <c r="A6818" s="2">
        <f t="shared" si="652"/>
        <v>46355</v>
      </c>
      <c r="B6818" t="str">
        <f t="shared" si="651"/>
        <v>2026_11</v>
      </c>
      <c r="C6818" t="str">
        <f t="shared" si="647"/>
        <v>Nov</v>
      </c>
      <c r="D6818" t="str">
        <f t="shared" si="648"/>
        <v>2026_Nov</v>
      </c>
      <c r="E6818" s="12" t="str">
        <f t="shared" si="649"/>
        <v>29_Nov</v>
      </c>
      <c r="F6818" s="12" t="str">
        <f t="shared" si="650"/>
        <v>Nov-26</v>
      </c>
      <c r="G6818" s="12"/>
    </row>
    <row r="6819" spans="1:7">
      <c r="A6819" s="2">
        <f t="shared" si="652"/>
        <v>46356</v>
      </c>
      <c r="B6819" t="str">
        <f t="shared" si="651"/>
        <v>2026_11</v>
      </c>
      <c r="C6819" t="str">
        <f t="shared" si="647"/>
        <v>Nov</v>
      </c>
      <c r="D6819" t="str">
        <f t="shared" si="648"/>
        <v>2026_Nov</v>
      </c>
      <c r="E6819" s="12" t="str">
        <f t="shared" si="649"/>
        <v>30_Nov</v>
      </c>
      <c r="F6819" s="12" t="str">
        <f t="shared" si="650"/>
        <v>Nov-26</v>
      </c>
      <c r="G6819" s="12"/>
    </row>
    <row r="6820" spans="1:7">
      <c r="A6820" s="2">
        <f t="shared" si="652"/>
        <v>46357</v>
      </c>
      <c r="B6820" t="str">
        <f t="shared" si="651"/>
        <v>2026_12</v>
      </c>
      <c r="C6820" t="str">
        <f t="shared" si="647"/>
        <v>Dec</v>
      </c>
      <c r="D6820" t="str">
        <f t="shared" si="648"/>
        <v>2026_Dec</v>
      </c>
      <c r="E6820" s="12" t="str">
        <f t="shared" si="649"/>
        <v>01_Dec</v>
      </c>
      <c r="F6820" s="12" t="str">
        <f t="shared" si="650"/>
        <v>Dec-26</v>
      </c>
      <c r="G6820" s="12"/>
    </row>
    <row r="6821" spans="1:7">
      <c r="A6821" s="2">
        <f t="shared" si="652"/>
        <v>46358</v>
      </c>
      <c r="B6821" t="str">
        <f t="shared" si="651"/>
        <v>2026_12</v>
      </c>
      <c r="C6821" t="str">
        <f t="shared" si="647"/>
        <v>Dec</v>
      </c>
      <c r="D6821" t="str">
        <f t="shared" si="648"/>
        <v>2026_Dec</v>
      </c>
      <c r="E6821" s="12" t="str">
        <f t="shared" si="649"/>
        <v>02_Dec</v>
      </c>
      <c r="F6821" s="12" t="str">
        <f t="shared" si="650"/>
        <v>Dec-26</v>
      </c>
      <c r="G6821" s="12"/>
    </row>
    <row r="6822" spans="1:7">
      <c r="A6822" s="2">
        <f t="shared" si="652"/>
        <v>46359</v>
      </c>
      <c r="B6822" t="str">
        <f t="shared" si="651"/>
        <v>2026_12</v>
      </c>
      <c r="C6822" t="str">
        <f t="shared" si="647"/>
        <v>Dec</v>
      </c>
      <c r="D6822" t="str">
        <f t="shared" si="648"/>
        <v>2026_Dec</v>
      </c>
      <c r="E6822" s="12" t="str">
        <f t="shared" si="649"/>
        <v>03_Dec</v>
      </c>
      <c r="F6822" s="12" t="str">
        <f t="shared" si="650"/>
        <v>Dec-26</v>
      </c>
      <c r="G6822" s="12"/>
    </row>
    <row r="6823" spans="1:7">
      <c r="A6823" s="2">
        <f t="shared" si="652"/>
        <v>46360</v>
      </c>
      <c r="B6823" t="str">
        <f t="shared" si="651"/>
        <v>2026_12</v>
      </c>
      <c r="C6823" t="str">
        <f t="shared" si="647"/>
        <v>Dec</v>
      </c>
      <c r="D6823" t="str">
        <f t="shared" si="648"/>
        <v>2026_Dec</v>
      </c>
      <c r="E6823" s="12" t="str">
        <f t="shared" si="649"/>
        <v>04_Dec</v>
      </c>
      <c r="F6823" s="12" t="str">
        <f t="shared" si="650"/>
        <v>Dec-26</v>
      </c>
      <c r="G6823" s="12"/>
    </row>
    <row r="6824" spans="1:7">
      <c r="A6824" s="2">
        <f t="shared" si="652"/>
        <v>46361</v>
      </c>
      <c r="B6824" t="str">
        <f t="shared" si="651"/>
        <v>2026_12</v>
      </c>
      <c r="C6824" t="str">
        <f t="shared" si="647"/>
        <v>Dec</v>
      </c>
      <c r="D6824" t="str">
        <f t="shared" si="648"/>
        <v>2026_Dec</v>
      </c>
      <c r="E6824" s="12" t="str">
        <f t="shared" si="649"/>
        <v>05_Dec</v>
      </c>
      <c r="F6824" s="12" t="str">
        <f t="shared" si="650"/>
        <v>Dec-26</v>
      </c>
      <c r="G6824" s="12"/>
    </row>
    <row r="6825" spans="1:7">
      <c r="A6825" s="2">
        <f t="shared" si="652"/>
        <v>46362</v>
      </c>
      <c r="B6825" t="str">
        <f t="shared" si="651"/>
        <v>2026_12</v>
      </c>
      <c r="C6825" t="str">
        <f t="shared" si="647"/>
        <v>Dec</v>
      </c>
      <c r="D6825" t="str">
        <f t="shared" si="648"/>
        <v>2026_Dec</v>
      </c>
      <c r="E6825" s="12" t="str">
        <f t="shared" si="649"/>
        <v>06_Dec</v>
      </c>
      <c r="F6825" s="12" t="str">
        <f t="shared" si="650"/>
        <v>Dec-26</v>
      </c>
      <c r="G6825" s="12"/>
    </row>
    <row r="6826" spans="1:7">
      <c r="A6826" s="2">
        <f t="shared" si="652"/>
        <v>46363</v>
      </c>
      <c r="B6826" t="str">
        <f t="shared" si="651"/>
        <v>2026_12</v>
      </c>
      <c r="C6826" t="str">
        <f t="shared" si="647"/>
        <v>Dec</v>
      </c>
      <c r="D6826" t="str">
        <f t="shared" si="648"/>
        <v>2026_Dec</v>
      </c>
      <c r="E6826" s="12" t="str">
        <f t="shared" si="649"/>
        <v>07_Dec</v>
      </c>
      <c r="F6826" s="12" t="str">
        <f t="shared" si="650"/>
        <v>Dec-26</v>
      </c>
      <c r="G6826" s="12"/>
    </row>
    <row r="6827" spans="1:7">
      <c r="A6827" s="2">
        <f t="shared" si="652"/>
        <v>46364</v>
      </c>
      <c r="B6827" t="str">
        <f t="shared" si="651"/>
        <v>2026_12</v>
      </c>
      <c r="C6827" t="str">
        <f t="shared" si="647"/>
        <v>Dec</v>
      </c>
      <c r="D6827" t="str">
        <f t="shared" si="648"/>
        <v>2026_Dec</v>
      </c>
      <c r="E6827" s="12" t="str">
        <f t="shared" si="649"/>
        <v>08_Dec</v>
      </c>
      <c r="F6827" s="12" t="str">
        <f t="shared" si="650"/>
        <v>Dec-26</v>
      </c>
      <c r="G6827" s="12"/>
    </row>
    <row r="6828" spans="1:7">
      <c r="A6828" s="2">
        <f t="shared" si="652"/>
        <v>46365</v>
      </c>
      <c r="B6828" t="str">
        <f t="shared" si="651"/>
        <v>2026_12</v>
      </c>
      <c r="C6828" t="str">
        <f t="shared" si="647"/>
        <v>Dec</v>
      </c>
      <c r="D6828" t="str">
        <f t="shared" si="648"/>
        <v>2026_Dec</v>
      </c>
      <c r="E6828" s="12" t="str">
        <f t="shared" si="649"/>
        <v>09_Dec</v>
      </c>
      <c r="F6828" s="12" t="str">
        <f t="shared" si="650"/>
        <v>Dec-26</v>
      </c>
      <c r="G6828" s="12"/>
    </row>
    <row r="6829" spans="1:7">
      <c r="A6829" s="2">
        <f t="shared" si="652"/>
        <v>46366</v>
      </c>
      <c r="B6829" t="str">
        <f t="shared" si="651"/>
        <v>2026_12</v>
      </c>
      <c r="C6829" t="str">
        <f t="shared" si="647"/>
        <v>Dec</v>
      </c>
      <c r="D6829" t="str">
        <f t="shared" si="648"/>
        <v>2026_Dec</v>
      </c>
      <c r="E6829" s="12" t="str">
        <f t="shared" si="649"/>
        <v>10_Dec</v>
      </c>
      <c r="F6829" s="12" t="str">
        <f t="shared" si="650"/>
        <v>Dec-26</v>
      </c>
      <c r="G6829" s="12"/>
    </row>
    <row r="6830" spans="1:7">
      <c r="A6830" s="2">
        <f t="shared" si="652"/>
        <v>46367</v>
      </c>
      <c r="B6830" t="str">
        <f t="shared" si="651"/>
        <v>2026_12</v>
      </c>
      <c r="C6830" t="str">
        <f t="shared" si="647"/>
        <v>Dec</v>
      </c>
      <c r="D6830" t="str">
        <f t="shared" si="648"/>
        <v>2026_Dec</v>
      </c>
      <c r="E6830" s="12" t="str">
        <f t="shared" si="649"/>
        <v>11_Dec</v>
      </c>
      <c r="F6830" s="12" t="str">
        <f t="shared" si="650"/>
        <v>Dec-26</v>
      </c>
      <c r="G6830" s="12"/>
    </row>
    <row r="6831" spans="1:7">
      <c r="A6831" s="2">
        <f t="shared" si="652"/>
        <v>46368</v>
      </c>
      <c r="B6831" t="str">
        <f t="shared" si="651"/>
        <v>2026_12</v>
      </c>
      <c r="C6831" t="str">
        <f t="shared" si="647"/>
        <v>Dec</v>
      </c>
      <c r="D6831" t="str">
        <f t="shared" si="648"/>
        <v>2026_Dec</v>
      </c>
      <c r="E6831" s="12" t="str">
        <f t="shared" si="649"/>
        <v>12_Dec</v>
      </c>
      <c r="F6831" s="12" t="str">
        <f t="shared" si="650"/>
        <v>Dec-26</v>
      </c>
      <c r="G6831" s="12"/>
    </row>
    <row r="6832" spans="1:7">
      <c r="A6832" s="2">
        <f t="shared" si="652"/>
        <v>46369</v>
      </c>
      <c r="B6832" t="str">
        <f t="shared" si="651"/>
        <v>2026_12</v>
      </c>
      <c r="C6832" t="str">
        <f t="shared" si="647"/>
        <v>Dec</v>
      </c>
      <c r="D6832" t="str">
        <f t="shared" si="648"/>
        <v>2026_Dec</v>
      </c>
      <c r="E6832" s="12" t="str">
        <f t="shared" si="649"/>
        <v>13_Dec</v>
      </c>
      <c r="F6832" s="12" t="str">
        <f t="shared" si="650"/>
        <v>Dec-26</v>
      </c>
      <c r="G6832" s="12"/>
    </row>
    <row r="6833" spans="1:7">
      <c r="A6833" s="2">
        <f t="shared" si="652"/>
        <v>46370</v>
      </c>
      <c r="B6833" t="str">
        <f t="shared" si="651"/>
        <v>2026_12</v>
      </c>
      <c r="C6833" t="str">
        <f t="shared" si="647"/>
        <v>Dec</v>
      </c>
      <c r="D6833" t="str">
        <f t="shared" si="648"/>
        <v>2026_Dec</v>
      </c>
      <c r="E6833" s="12" t="str">
        <f t="shared" si="649"/>
        <v>14_Dec</v>
      </c>
      <c r="F6833" s="12" t="str">
        <f t="shared" si="650"/>
        <v>Dec-26</v>
      </c>
      <c r="G6833" s="12"/>
    </row>
    <row r="6834" spans="1:7">
      <c r="A6834" s="2">
        <f t="shared" si="652"/>
        <v>46371</v>
      </c>
      <c r="B6834" t="str">
        <f t="shared" si="651"/>
        <v>2026_12</v>
      </c>
      <c r="C6834" t="str">
        <f t="shared" si="647"/>
        <v>Dec</v>
      </c>
      <c r="D6834" t="str">
        <f t="shared" si="648"/>
        <v>2026_Dec</v>
      </c>
      <c r="E6834" s="12" t="str">
        <f t="shared" si="649"/>
        <v>15_Dec</v>
      </c>
      <c r="F6834" s="12" t="str">
        <f t="shared" si="650"/>
        <v>Dec-26</v>
      </c>
      <c r="G6834" s="12"/>
    </row>
    <row r="6835" spans="1:7">
      <c r="A6835" s="2">
        <f t="shared" si="652"/>
        <v>46372</v>
      </c>
      <c r="B6835" t="str">
        <f t="shared" si="651"/>
        <v>2026_12</v>
      </c>
      <c r="C6835" t="str">
        <f t="shared" si="647"/>
        <v>Dec</v>
      </c>
      <c r="D6835" t="str">
        <f t="shared" si="648"/>
        <v>2026_Dec</v>
      </c>
      <c r="E6835" s="12" t="str">
        <f t="shared" si="649"/>
        <v>16_Dec</v>
      </c>
      <c r="F6835" s="12" t="str">
        <f t="shared" si="650"/>
        <v>Dec-26</v>
      </c>
      <c r="G6835" s="12"/>
    </row>
    <row r="6836" spans="1:7">
      <c r="A6836" s="2">
        <f t="shared" si="652"/>
        <v>46373</v>
      </c>
      <c r="B6836" t="str">
        <f t="shared" si="651"/>
        <v>2026_12</v>
      </c>
      <c r="C6836" t="str">
        <f t="shared" si="647"/>
        <v>Dec</v>
      </c>
      <c r="D6836" t="str">
        <f t="shared" si="648"/>
        <v>2026_Dec</v>
      </c>
      <c r="E6836" s="12" t="str">
        <f t="shared" si="649"/>
        <v>17_Dec</v>
      </c>
      <c r="F6836" s="12" t="str">
        <f t="shared" si="650"/>
        <v>Dec-26</v>
      </c>
      <c r="G6836" s="12"/>
    </row>
    <row r="6837" spans="1:7">
      <c r="A6837" s="2">
        <f t="shared" si="652"/>
        <v>46374</v>
      </c>
      <c r="B6837" t="str">
        <f t="shared" si="651"/>
        <v>2026_12</v>
      </c>
      <c r="C6837" t="str">
        <f t="shared" si="647"/>
        <v>Dec</v>
      </c>
      <c r="D6837" t="str">
        <f t="shared" si="648"/>
        <v>2026_Dec</v>
      </c>
      <c r="E6837" s="12" t="str">
        <f t="shared" si="649"/>
        <v>18_Dec</v>
      </c>
      <c r="F6837" s="12" t="str">
        <f t="shared" si="650"/>
        <v>Dec-26</v>
      </c>
      <c r="G6837" s="12"/>
    </row>
    <row r="6838" spans="1:7">
      <c r="A6838" s="2">
        <f t="shared" si="652"/>
        <v>46375</v>
      </c>
      <c r="B6838" t="str">
        <f t="shared" si="651"/>
        <v>2026_12</v>
      </c>
      <c r="C6838" t="str">
        <f t="shared" si="647"/>
        <v>Dec</v>
      </c>
      <c r="D6838" t="str">
        <f t="shared" si="648"/>
        <v>2026_Dec</v>
      </c>
      <c r="E6838" s="12" t="str">
        <f t="shared" si="649"/>
        <v>19_Dec</v>
      </c>
      <c r="F6838" s="12" t="str">
        <f t="shared" si="650"/>
        <v>Dec-26</v>
      </c>
      <c r="G6838" s="12"/>
    </row>
    <row r="6839" spans="1:7">
      <c r="A6839" s="2">
        <f t="shared" si="652"/>
        <v>46376</v>
      </c>
      <c r="B6839" t="str">
        <f t="shared" si="651"/>
        <v>2026_12</v>
      </c>
      <c r="C6839" t="str">
        <f t="shared" si="647"/>
        <v>Dec</v>
      </c>
      <c r="D6839" t="str">
        <f t="shared" si="648"/>
        <v>2026_Dec</v>
      </c>
      <c r="E6839" s="12" t="str">
        <f t="shared" si="649"/>
        <v>20_Dec</v>
      </c>
      <c r="F6839" s="12" t="str">
        <f t="shared" si="650"/>
        <v>Dec-26</v>
      </c>
      <c r="G6839" s="12"/>
    </row>
    <row r="6840" spans="1:7">
      <c r="A6840" s="2">
        <f t="shared" si="652"/>
        <v>46377</v>
      </c>
      <c r="B6840" t="str">
        <f t="shared" si="651"/>
        <v>2026_12</v>
      </c>
      <c r="C6840" t="str">
        <f t="shared" si="647"/>
        <v>Dec</v>
      </c>
      <c r="D6840" t="str">
        <f t="shared" si="648"/>
        <v>2026_Dec</v>
      </c>
      <c r="E6840" s="12" t="str">
        <f t="shared" si="649"/>
        <v>21_Dec</v>
      </c>
      <c r="F6840" s="12" t="str">
        <f t="shared" si="650"/>
        <v>Dec-26</v>
      </c>
      <c r="G6840" s="12"/>
    </row>
    <row r="6841" spans="1:7">
      <c r="A6841" s="2">
        <f t="shared" si="652"/>
        <v>46378</v>
      </c>
      <c r="B6841" t="str">
        <f t="shared" si="651"/>
        <v>2026_12</v>
      </c>
      <c r="C6841" t="str">
        <f t="shared" si="647"/>
        <v>Dec</v>
      </c>
      <c r="D6841" t="str">
        <f t="shared" si="648"/>
        <v>2026_Dec</v>
      </c>
      <c r="E6841" s="12" t="str">
        <f t="shared" si="649"/>
        <v>22_Dec</v>
      </c>
      <c r="F6841" s="12" t="str">
        <f t="shared" si="650"/>
        <v>Dec-26</v>
      </c>
      <c r="G6841" s="12"/>
    </row>
    <row r="6842" spans="1:7">
      <c r="A6842" s="2">
        <f t="shared" si="652"/>
        <v>46379</v>
      </c>
      <c r="B6842" t="str">
        <f t="shared" si="651"/>
        <v>2026_12</v>
      </c>
      <c r="C6842" t="str">
        <f t="shared" si="647"/>
        <v>Dec</v>
      </c>
      <c r="D6842" t="str">
        <f t="shared" si="648"/>
        <v>2026_Dec</v>
      </c>
      <c r="E6842" s="12" t="str">
        <f t="shared" si="649"/>
        <v>23_Dec</v>
      </c>
      <c r="F6842" s="12" t="str">
        <f t="shared" si="650"/>
        <v>Dec-26</v>
      </c>
      <c r="G6842" s="12"/>
    </row>
    <row r="6843" spans="1:7">
      <c r="A6843" s="2">
        <f t="shared" si="652"/>
        <v>46380</v>
      </c>
      <c r="B6843" t="str">
        <f t="shared" si="651"/>
        <v>2026_12</v>
      </c>
      <c r="C6843" t="str">
        <f t="shared" si="647"/>
        <v>Dec</v>
      </c>
      <c r="D6843" t="str">
        <f t="shared" si="648"/>
        <v>2026_Dec</v>
      </c>
      <c r="E6843" s="12" t="str">
        <f t="shared" si="649"/>
        <v>24_Dec</v>
      </c>
      <c r="F6843" s="12" t="str">
        <f t="shared" si="650"/>
        <v>Dec-26</v>
      </c>
      <c r="G6843" s="12"/>
    </row>
    <row r="6844" spans="1:7">
      <c r="A6844" s="2">
        <f t="shared" si="652"/>
        <v>46381</v>
      </c>
      <c r="B6844" t="str">
        <f t="shared" si="651"/>
        <v>2026_12</v>
      </c>
      <c r="C6844" t="str">
        <f t="shared" si="647"/>
        <v>Dec</v>
      </c>
      <c r="D6844" t="str">
        <f t="shared" si="648"/>
        <v>2026_Dec</v>
      </c>
      <c r="E6844" s="12" t="str">
        <f t="shared" si="649"/>
        <v>25_Dec</v>
      </c>
      <c r="F6844" s="12" t="str">
        <f t="shared" si="650"/>
        <v>Dec-26</v>
      </c>
      <c r="G6844" s="12"/>
    </row>
    <row r="6845" spans="1:7">
      <c r="A6845" s="2">
        <f t="shared" si="652"/>
        <v>46382</v>
      </c>
      <c r="B6845" t="str">
        <f t="shared" si="651"/>
        <v>2026_12</v>
      </c>
      <c r="C6845" t="str">
        <f t="shared" si="647"/>
        <v>Dec</v>
      </c>
      <c r="D6845" t="str">
        <f t="shared" si="648"/>
        <v>2026_Dec</v>
      </c>
      <c r="E6845" s="12" t="str">
        <f t="shared" si="649"/>
        <v>26_Dec</v>
      </c>
      <c r="F6845" s="12" t="str">
        <f t="shared" si="650"/>
        <v>Dec-26</v>
      </c>
      <c r="G6845" s="12"/>
    </row>
    <row r="6846" spans="1:7">
      <c r="A6846" s="2">
        <f t="shared" si="652"/>
        <v>46383</v>
      </c>
      <c r="B6846" t="str">
        <f t="shared" si="651"/>
        <v>2026_12</v>
      </c>
      <c r="C6846" t="str">
        <f t="shared" si="647"/>
        <v>Dec</v>
      </c>
      <c r="D6846" t="str">
        <f t="shared" si="648"/>
        <v>2026_Dec</v>
      </c>
      <c r="E6846" s="12" t="str">
        <f t="shared" si="649"/>
        <v>27_Dec</v>
      </c>
      <c r="F6846" s="12" t="str">
        <f t="shared" si="650"/>
        <v>Dec-26</v>
      </c>
      <c r="G6846" s="12"/>
    </row>
    <row r="6847" spans="1:7">
      <c r="A6847" s="2">
        <f t="shared" si="652"/>
        <v>46384</v>
      </c>
      <c r="B6847" t="str">
        <f t="shared" si="651"/>
        <v>2026_12</v>
      </c>
      <c r="C6847" t="str">
        <f t="shared" si="647"/>
        <v>Dec</v>
      </c>
      <c r="D6847" t="str">
        <f t="shared" si="648"/>
        <v>2026_Dec</v>
      </c>
      <c r="E6847" s="12" t="str">
        <f t="shared" si="649"/>
        <v>28_Dec</v>
      </c>
      <c r="F6847" s="12" t="str">
        <f t="shared" si="650"/>
        <v>Dec-26</v>
      </c>
      <c r="G6847" s="12"/>
    </row>
    <row r="6848" spans="1:7">
      <c r="A6848" s="2">
        <f t="shared" si="652"/>
        <v>46385</v>
      </c>
      <c r="B6848" t="str">
        <f t="shared" si="651"/>
        <v>2026_12</v>
      </c>
      <c r="C6848" t="str">
        <f t="shared" si="647"/>
        <v>Dec</v>
      </c>
      <c r="D6848" t="str">
        <f t="shared" si="648"/>
        <v>2026_Dec</v>
      </c>
      <c r="E6848" s="12" t="str">
        <f t="shared" si="649"/>
        <v>29_Dec</v>
      </c>
      <c r="F6848" s="12" t="str">
        <f t="shared" si="650"/>
        <v>Dec-26</v>
      </c>
      <c r="G6848" s="12"/>
    </row>
    <row r="6849" spans="1:7">
      <c r="A6849" s="2">
        <f t="shared" si="652"/>
        <v>46386</v>
      </c>
      <c r="B6849" t="str">
        <f t="shared" si="651"/>
        <v>2026_12</v>
      </c>
      <c r="C6849" t="str">
        <f t="shared" si="647"/>
        <v>Dec</v>
      </c>
      <c r="D6849" t="str">
        <f t="shared" si="648"/>
        <v>2026_Dec</v>
      </c>
      <c r="E6849" s="12" t="str">
        <f t="shared" si="649"/>
        <v>30_Dec</v>
      </c>
      <c r="F6849" s="12" t="str">
        <f t="shared" si="650"/>
        <v>Dec-26</v>
      </c>
      <c r="G6849" s="12"/>
    </row>
    <row r="6850" spans="1:7">
      <c r="A6850" s="2">
        <f t="shared" si="652"/>
        <v>46387</v>
      </c>
      <c r="B6850" t="str">
        <f t="shared" si="651"/>
        <v>2026_12</v>
      </c>
      <c r="C6850" t="str">
        <f t="shared" ref="C6850:C6913" si="653">VLOOKUP(TEXT(MONTH(A6850),"00"),$H$2:$I$13,2,FALSE)</f>
        <v>Dec</v>
      </c>
      <c r="D6850" t="str">
        <f t="shared" si="648"/>
        <v>2026_Dec</v>
      </c>
      <c r="E6850" s="12" t="str">
        <f t="shared" si="649"/>
        <v>31_Dec</v>
      </c>
      <c r="F6850" s="12" t="str">
        <f t="shared" si="650"/>
        <v>Dec-26</v>
      </c>
      <c r="G6850" s="12"/>
    </row>
    <row r="6851" spans="1:7">
      <c r="A6851" s="2">
        <f t="shared" si="652"/>
        <v>46388</v>
      </c>
      <c r="B6851" t="str">
        <f t="shared" si="651"/>
        <v>2027_01</v>
      </c>
      <c r="C6851" t="str">
        <f t="shared" si="653"/>
        <v>Jan</v>
      </c>
      <c r="D6851" t="str">
        <f t="shared" ref="D6851:D6914" si="654">TEXT(YEAR(A6851),"0000")&amp;"_"&amp;C6851</f>
        <v>2027_Jan</v>
      </c>
      <c r="E6851" s="12" t="str">
        <f t="shared" ref="E6851:E6914" si="655">VLOOKUP(DAY(A6851),$G$2:$H$32,2,FALSE)&amp;"_"&amp;C6851</f>
        <v>01_Jan</v>
      </c>
      <c r="F6851" s="12" t="str">
        <f t="shared" si="650"/>
        <v>Jan-27</v>
      </c>
      <c r="G6851" s="12"/>
    </row>
    <row r="6852" spans="1:7">
      <c r="A6852" s="2">
        <f t="shared" si="652"/>
        <v>46389</v>
      </c>
      <c r="B6852" t="str">
        <f t="shared" si="651"/>
        <v>2027_01</v>
      </c>
      <c r="C6852" t="str">
        <f t="shared" si="653"/>
        <v>Jan</v>
      </c>
      <c r="D6852" t="str">
        <f t="shared" si="654"/>
        <v>2027_Jan</v>
      </c>
      <c r="E6852" s="12" t="str">
        <f t="shared" si="655"/>
        <v>02_Jan</v>
      </c>
      <c r="F6852" s="12" t="str">
        <f t="shared" ref="F6852:F6915" si="656">C6852&amp;"-"&amp;RIGHT(YEAR(A6852),2)</f>
        <v>Jan-27</v>
      </c>
      <c r="G6852" s="12"/>
    </row>
    <row r="6853" spans="1:7">
      <c r="A6853" s="2">
        <f t="shared" si="652"/>
        <v>46390</v>
      </c>
      <c r="B6853" t="str">
        <f t="shared" si="651"/>
        <v>2027_01</v>
      </c>
      <c r="C6853" t="str">
        <f t="shared" si="653"/>
        <v>Jan</v>
      </c>
      <c r="D6853" t="str">
        <f t="shared" si="654"/>
        <v>2027_Jan</v>
      </c>
      <c r="E6853" s="12" t="str">
        <f t="shared" si="655"/>
        <v>03_Jan</v>
      </c>
      <c r="F6853" s="12" t="str">
        <f t="shared" si="656"/>
        <v>Jan-27</v>
      </c>
      <c r="G6853" s="12"/>
    </row>
    <row r="6854" spans="1:7">
      <c r="A6854" s="2">
        <f t="shared" si="652"/>
        <v>46391</v>
      </c>
      <c r="B6854" t="str">
        <f t="shared" si="651"/>
        <v>2027_01</v>
      </c>
      <c r="C6854" t="str">
        <f t="shared" si="653"/>
        <v>Jan</v>
      </c>
      <c r="D6854" t="str">
        <f t="shared" si="654"/>
        <v>2027_Jan</v>
      </c>
      <c r="E6854" s="12" t="str">
        <f t="shared" si="655"/>
        <v>04_Jan</v>
      </c>
      <c r="F6854" s="12" t="str">
        <f t="shared" si="656"/>
        <v>Jan-27</v>
      </c>
      <c r="G6854" s="12"/>
    </row>
    <row r="6855" spans="1:7">
      <c r="A6855" s="2">
        <f t="shared" si="652"/>
        <v>46392</v>
      </c>
      <c r="B6855" t="str">
        <f t="shared" si="651"/>
        <v>2027_01</v>
      </c>
      <c r="C6855" t="str">
        <f t="shared" si="653"/>
        <v>Jan</v>
      </c>
      <c r="D6855" t="str">
        <f t="shared" si="654"/>
        <v>2027_Jan</v>
      </c>
      <c r="E6855" s="12" t="str">
        <f t="shared" si="655"/>
        <v>05_Jan</v>
      </c>
      <c r="F6855" s="12" t="str">
        <f t="shared" si="656"/>
        <v>Jan-27</v>
      </c>
      <c r="G6855" s="12"/>
    </row>
    <row r="6856" spans="1:7">
      <c r="A6856" s="2">
        <f t="shared" si="652"/>
        <v>46393</v>
      </c>
      <c r="B6856" t="str">
        <f t="shared" si="651"/>
        <v>2027_01</v>
      </c>
      <c r="C6856" t="str">
        <f t="shared" si="653"/>
        <v>Jan</v>
      </c>
      <c r="D6856" t="str">
        <f t="shared" si="654"/>
        <v>2027_Jan</v>
      </c>
      <c r="E6856" s="12" t="str">
        <f t="shared" si="655"/>
        <v>06_Jan</v>
      </c>
      <c r="F6856" s="12" t="str">
        <f t="shared" si="656"/>
        <v>Jan-27</v>
      </c>
      <c r="G6856" s="12"/>
    </row>
    <row r="6857" spans="1:7">
      <c r="A6857" s="2">
        <f t="shared" si="652"/>
        <v>46394</v>
      </c>
      <c r="B6857" t="str">
        <f t="shared" si="651"/>
        <v>2027_01</v>
      </c>
      <c r="C6857" t="str">
        <f t="shared" si="653"/>
        <v>Jan</v>
      </c>
      <c r="D6857" t="str">
        <f t="shared" si="654"/>
        <v>2027_Jan</v>
      </c>
      <c r="E6857" s="12" t="str">
        <f t="shared" si="655"/>
        <v>07_Jan</v>
      </c>
      <c r="F6857" s="12" t="str">
        <f t="shared" si="656"/>
        <v>Jan-27</v>
      </c>
      <c r="G6857" s="12"/>
    </row>
    <row r="6858" spans="1:7">
      <c r="A6858" s="2">
        <f t="shared" si="652"/>
        <v>46395</v>
      </c>
      <c r="B6858" t="str">
        <f t="shared" si="651"/>
        <v>2027_01</v>
      </c>
      <c r="C6858" t="str">
        <f t="shared" si="653"/>
        <v>Jan</v>
      </c>
      <c r="D6858" t="str">
        <f t="shared" si="654"/>
        <v>2027_Jan</v>
      </c>
      <c r="E6858" s="12" t="str">
        <f t="shared" si="655"/>
        <v>08_Jan</v>
      </c>
      <c r="F6858" s="12" t="str">
        <f t="shared" si="656"/>
        <v>Jan-27</v>
      </c>
      <c r="G6858" s="12"/>
    </row>
    <row r="6859" spans="1:7">
      <c r="A6859" s="2">
        <f t="shared" si="652"/>
        <v>46396</v>
      </c>
      <c r="B6859" t="str">
        <f t="shared" ref="B6859:B6922" si="657">TEXT(YEAR(A6859),"0000")&amp;"_"&amp;TEXT(MONTH(A6859),"00")</f>
        <v>2027_01</v>
      </c>
      <c r="C6859" t="str">
        <f t="shared" si="653"/>
        <v>Jan</v>
      </c>
      <c r="D6859" t="str">
        <f t="shared" si="654"/>
        <v>2027_Jan</v>
      </c>
      <c r="E6859" s="12" t="str">
        <f t="shared" si="655"/>
        <v>09_Jan</v>
      </c>
      <c r="F6859" s="12" t="str">
        <f t="shared" si="656"/>
        <v>Jan-27</v>
      </c>
      <c r="G6859" s="12"/>
    </row>
    <row r="6860" spans="1:7">
      <c r="A6860" s="2">
        <f t="shared" ref="A6860:A6923" si="658">A6859+1</f>
        <v>46397</v>
      </c>
      <c r="B6860" t="str">
        <f t="shared" si="657"/>
        <v>2027_01</v>
      </c>
      <c r="C6860" t="str">
        <f t="shared" si="653"/>
        <v>Jan</v>
      </c>
      <c r="D6860" t="str">
        <f t="shared" si="654"/>
        <v>2027_Jan</v>
      </c>
      <c r="E6860" s="12" t="str">
        <f t="shared" si="655"/>
        <v>10_Jan</v>
      </c>
      <c r="F6860" s="12" t="str">
        <f t="shared" si="656"/>
        <v>Jan-27</v>
      </c>
      <c r="G6860" s="12"/>
    </row>
    <row r="6861" spans="1:7">
      <c r="A6861" s="2">
        <f t="shared" si="658"/>
        <v>46398</v>
      </c>
      <c r="B6861" t="str">
        <f t="shared" si="657"/>
        <v>2027_01</v>
      </c>
      <c r="C6861" t="str">
        <f t="shared" si="653"/>
        <v>Jan</v>
      </c>
      <c r="D6861" t="str">
        <f t="shared" si="654"/>
        <v>2027_Jan</v>
      </c>
      <c r="E6861" s="12" t="str">
        <f t="shared" si="655"/>
        <v>11_Jan</v>
      </c>
      <c r="F6861" s="12" t="str">
        <f t="shared" si="656"/>
        <v>Jan-27</v>
      </c>
      <c r="G6861" s="12"/>
    </row>
    <row r="6862" spans="1:7">
      <c r="A6862" s="2">
        <f t="shared" si="658"/>
        <v>46399</v>
      </c>
      <c r="B6862" t="str">
        <f t="shared" si="657"/>
        <v>2027_01</v>
      </c>
      <c r="C6862" t="str">
        <f t="shared" si="653"/>
        <v>Jan</v>
      </c>
      <c r="D6862" t="str">
        <f t="shared" si="654"/>
        <v>2027_Jan</v>
      </c>
      <c r="E6862" s="12" t="str">
        <f t="shared" si="655"/>
        <v>12_Jan</v>
      </c>
      <c r="F6862" s="12" t="str">
        <f t="shared" si="656"/>
        <v>Jan-27</v>
      </c>
      <c r="G6862" s="12"/>
    </row>
    <row r="6863" spans="1:7">
      <c r="A6863" s="2">
        <f t="shared" si="658"/>
        <v>46400</v>
      </c>
      <c r="B6863" t="str">
        <f t="shared" si="657"/>
        <v>2027_01</v>
      </c>
      <c r="C6863" t="str">
        <f t="shared" si="653"/>
        <v>Jan</v>
      </c>
      <c r="D6863" t="str">
        <f t="shared" si="654"/>
        <v>2027_Jan</v>
      </c>
      <c r="E6863" s="12" t="str">
        <f t="shared" si="655"/>
        <v>13_Jan</v>
      </c>
      <c r="F6863" s="12" t="str">
        <f t="shared" si="656"/>
        <v>Jan-27</v>
      </c>
      <c r="G6863" s="12"/>
    </row>
    <row r="6864" spans="1:7">
      <c r="A6864" s="2">
        <f t="shared" si="658"/>
        <v>46401</v>
      </c>
      <c r="B6864" t="str">
        <f t="shared" si="657"/>
        <v>2027_01</v>
      </c>
      <c r="C6864" t="str">
        <f t="shared" si="653"/>
        <v>Jan</v>
      </c>
      <c r="D6864" t="str">
        <f t="shared" si="654"/>
        <v>2027_Jan</v>
      </c>
      <c r="E6864" s="12" t="str">
        <f t="shared" si="655"/>
        <v>14_Jan</v>
      </c>
      <c r="F6864" s="12" t="str">
        <f t="shared" si="656"/>
        <v>Jan-27</v>
      </c>
      <c r="G6864" s="12"/>
    </row>
    <row r="6865" spans="1:7">
      <c r="A6865" s="2">
        <f t="shared" si="658"/>
        <v>46402</v>
      </c>
      <c r="B6865" t="str">
        <f t="shared" si="657"/>
        <v>2027_01</v>
      </c>
      <c r="C6865" t="str">
        <f t="shared" si="653"/>
        <v>Jan</v>
      </c>
      <c r="D6865" t="str">
        <f t="shared" si="654"/>
        <v>2027_Jan</v>
      </c>
      <c r="E6865" s="12" t="str">
        <f t="shared" si="655"/>
        <v>15_Jan</v>
      </c>
      <c r="F6865" s="12" t="str">
        <f t="shared" si="656"/>
        <v>Jan-27</v>
      </c>
      <c r="G6865" s="12"/>
    </row>
    <row r="6866" spans="1:7">
      <c r="A6866" s="2">
        <f t="shared" si="658"/>
        <v>46403</v>
      </c>
      <c r="B6866" t="str">
        <f t="shared" si="657"/>
        <v>2027_01</v>
      </c>
      <c r="C6866" t="str">
        <f t="shared" si="653"/>
        <v>Jan</v>
      </c>
      <c r="D6866" t="str">
        <f t="shared" si="654"/>
        <v>2027_Jan</v>
      </c>
      <c r="E6866" s="12" t="str">
        <f t="shared" si="655"/>
        <v>16_Jan</v>
      </c>
      <c r="F6866" s="12" t="str">
        <f t="shared" si="656"/>
        <v>Jan-27</v>
      </c>
      <c r="G6866" s="12"/>
    </row>
    <row r="6867" spans="1:7">
      <c r="A6867" s="2">
        <f t="shared" si="658"/>
        <v>46404</v>
      </c>
      <c r="B6867" t="str">
        <f t="shared" si="657"/>
        <v>2027_01</v>
      </c>
      <c r="C6867" t="str">
        <f t="shared" si="653"/>
        <v>Jan</v>
      </c>
      <c r="D6867" t="str">
        <f t="shared" si="654"/>
        <v>2027_Jan</v>
      </c>
      <c r="E6867" s="12" t="str">
        <f t="shared" si="655"/>
        <v>17_Jan</v>
      </c>
      <c r="F6867" s="12" t="str">
        <f t="shared" si="656"/>
        <v>Jan-27</v>
      </c>
      <c r="G6867" s="12"/>
    </row>
    <row r="6868" spans="1:7">
      <c r="A6868" s="2">
        <f t="shared" si="658"/>
        <v>46405</v>
      </c>
      <c r="B6868" t="str">
        <f t="shared" si="657"/>
        <v>2027_01</v>
      </c>
      <c r="C6868" t="str">
        <f t="shared" si="653"/>
        <v>Jan</v>
      </c>
      <c r="D6868" t="str">
        <f t="shared" si="654"/>
        <v>2027_Jan</v>
      </c>
      <c r="E6868" s="12" t="str">
        <f t="shared" si="655"/>
        <v>18_Jan</v>
      </c>
      <c r="F6868" s="12" t="str">
        <f t="shared" si="656"/>
        <v>Jan-27</v>
      </c>
      <c r="G6868" s="12"/>
    </row>
    <row r="6869" spans="1:7">
      <c r="A6869" s="2">
        <f t="shared" si="658"/>
        <v>46406</v>
      </c>
      <c r="B6869" t="str">
        <f t="shared" si="657"/>
        <v>2027_01</v>
      </c>
      <c r="C6869" t="str">
        <f t="shared" si="653"/>
        <v>Jan</v>
      </c>
      <c r="D6869" t="str">
        <f t="shared" si="654"/>
        <v>2027_Jan</v>
      </c>
      <c r="E6869" s="12" t="str">
        <f t="shared" si="655"/>
        <v>19_Jan</v>
      </c>
      <c r="F6869" s="12" t="str">
        <f t="shared" si="656"/>
        <v>Jan-27</v>
      </c>
      <c r="G6869" s="12"/>
    </row>
    <row r="6870" spans="1:7">
      <c r="A6870" s="2">
        <f t="shared" si="658"/>
        <v>46407</v>
      </c>
      <c r="B6870" t="str">
        <f t="shared" si="657"/>
        <v>2027_01</v>
      </c>
      <c r="C6870" t="str">
        <f t="shared" si="653"/>
        <v>Jan</v>
      </c>
      <c r="D6870" t="str">
        <f t="shared" si="654"/>
        <v>2027_Jan</v>
      </c>
      <c r="E6870" s="12" t="str">
        <f t="shared" si="655"/>
        <v>20_Jan</v>
      </c>
      <c r="F6870" s="12" t="str">
        <f t="shared" si="656"/>
        <v>Jan-27</v>
      </c>
      <c r="G6870" s="12"/>
    </row>
    <row r="6871" spans="1:7">
      <c r="A6871" s="2">
        <f t="shared" si="658"/>
        <v>46408</v>
      </c>
      <c r="B6871" t="str">
        <f t="shared" si="657"/>
        <v>2027_01</v>
      </c>
      <c r="C6871" t="str">
        <f t="shared" si="653"/>
        <v>Jan</v>
      </c>
      <c r="D6871" t="str">
        <f t="shared" si="654"/>
        <v>2027_Jan</v>
      </c>
      <c r="E6871" s="12" t="str">
        <f t="shared" si="655"/>
        <v>21_Jan</v>
      </c>
      <c r="F6871" s="12" t="str">
        <f t="shared" si="656"/>
        <v>Jan-27</v>
      </c>
      <c r="G6871" s="12"/>
    </row>
    <row r="6872" spans="1:7">
      <c r="A6872" s="2">
        <f t="shared" si="658"/>
        <v>46409</v>
      </c>
      <c r="B6872" t="str">
        <f t="shared" si="657"/>
        <v>2027_01</v>
      </c>
      <c r="C6872" t="str">
        <f t="shared" si="653"/>
        <v>Jan</v>
      </c>
      <c r="D6872" t="str">
        <f t="shared" si="654"/>
        <v>2027_Jan</v>
      </c>
      <c r="E6872" s="12" t="str">
        <f t="shared" si="655"/>
        <v>22_Jan</v>
      </c>
      <c r="F6872" s="12" t="str">
        <f t="shared" si="656"/>
        <v>Jan-27</v>
      </c>
      <c r="G6872" s="12"/>
    </row>
    <row r="6873" spans="1:7">
      <c r="A6873" s="2">
        <f t="shared" si="658"/>
        <v>46410</v>
      </c>
      <c r="B6873" t="str">
        <f t="shared" si="657"/>
        <v>2027_01</v>
      </c>
      <c r="C6873" t="str">
        <f t="shared" si="653"/>
        <v>Jan</v>
      </c>
      <c r="D6873" t="str">
        <f t="shared" si="654"/>
        <v>2027_Jan</v>
      </c>
      <c r="E6873" s="12" t="str">
        <f t="shared" si="655"/>
        <v>23_Jan</v>
      </c>
      <c r="F6873" s="12" t="str">
        <f t="shared" si="656"/>
        <v>Jan-27</v>
      </c>
      <c r="G6873" s="12"/>
    </row>
    <row r="6874" spans="1:7">
      <c r="A6874" s="2">
        <f t="shared" si="658"/>
        <v>46411</v>
      </c>
      <c r="B6874" t="str">
        <f t="shared" si="657"/>
        <v>2027_01</v>
      </c>
      <c r="C6874" t="str">
        <f t="shared" si="653"/>
        <v>Jan</v>
      </c>
      <c r="D6874" t="str">
        <f t="shared" si="654"/>
        <v>2027_Jan</v>
      </c>
      <c r="E6874" s="12" t="str">
        <f t="shared" si="655"/>
        <v>24_Jan</v>
      </c>
      <c r="F6874" s="12" t="str">
        <f t="shared" si="656"/>
        <v>Jan-27</v>
      </c>
      <c r="G6874" s="12"/>
    </row>
    <row r="6875" spans="1:7">
      <c r="A6875" s="2">
        <f t="shared" si="658"/>
        <v>46412</v>
      </c>
      <c r="B6875" t="str">
        <f t="shared" si="657"/>
        <v>2027_01</v>
      </c>
      <c r="C6875" t="str">
        <f t="shared" si="653"/>
        <v>Jan</v>
      </c>
      <c r="D6875" t="str">
        <f t="shared" si="654"/>
        <v>2027_Jan</v>
      </c>
      <c r="E6875" s="12" t="str">
        <f t="shared" si="655"/>
        <v>25_Jan</v>
      </c>
      <c r="F6875" s="12" t="str">
        <f t="shared" si="656"/>
        <v>Jan-27</v>
      </c>
      <c r="G6875" s="12"/>
    </row>
    <row r="6876" spans="1:7">
      <c r="A6876" s="2">
        <f t="shared" si="658"/>
        <v>46413</v>
      </c>
      <c r="B6876" t="str">
        <f t="shared" si="657"/>
        <v>2027_01</v>
      </c>
      <c r="C6876" t="str">
        <f t="shared" si="653"/>
        <v>Jan</v>
      </c>
      <c r="D6876" t="str">
        <f t="shared" si="654"/>
        <v>2027_Jan</v>
      </c>
      <c r="E6876" s="12" t="str">
        <f t="shared" si="655"/>
        <v>26_Jan</v>
      </c>
      <c r="F6876" s="12" t="str">
        <f t="shared" si="656"/>
        <v>Jan-27</v>
      </c>
      <c r="G6876" s="12"/>
    </row>
    <row r="6877" spans="1:7">
      <c r="A6877" s="2">
        <f t="shared" si="658"/>
        <v>46414</v>
      </c>
      <c r="B6877" t="str">
        <f t="shared" si="657"/>
        <v>2027_01</v>
      </c>
      <c r="C6877" t="str">
        <f t="shared" si="653"/>
        <v>Jan</v>
      </c>
      <c r="D6877" t="str">
        <f t="shared" si="654"/>
        <v>2027_Jan</v>
      </c>
      <c r="E6877" s="12" t="str">
        <f t="shared" si="655"/>
        <v>27_Jan</v>
      </c>
      <c r="F6877" s="12" t="str">
        <f t="shared" si="656"/>
        <v>Jan-27</v>
      </c>
      <c r="G6877" s="12"/>
    </row>
    <row r="6878" spans="1:7">
      <c r="A6878" s="2">
        <f t="shared" si="658"/>
        <v>46415</v>
      </c>
      <c r="B6878" t="str">
        <f t="shared" si="657"/>
        <v>2027_01</v>
      </c>
      <c r="C6878" t="str">
        <f t="shared" si="653"/>
        <v>Jan</v>
      </c>
      <c r="D6878" t="str">
        <f t="shared" si="654"/>
        <v>2027_Jan</v>
      </c>
      <c r="E6878" s="12" t="str">
        <f t="shared" si="655"/>
        <v>28_Jan</v>
      </c>
      <c r="F6878" s="12" t="str">
        <f t="shared" si="656"/>
        <v>Jan-27</v>
      </c>
      <c r="G6878" s="12"/>
    </row>
    <row r="6879" spans="1:7">
      <c r="A6879" s="2">
        <f t="shared" si="658"/>
        <v>46416</v>
      </c>
      <c r="B6879" t="str">
        <f t="shared" si="657"/>
        <v>2027_01</v>
      </c>
      <c r="C6879" t="str">
        <f t="shared" si="653"/>
        <v>Jan</v>
      </c>
      <c r="D6879" t="str">
        <f t="shared" si="654"/>
        <v>2027_Jan</v>
      </c>
      <c r="E6879" s="12" t="str">
        <f t="shared" si="655"/>
        <v>29_Jan</v>
      </c>
      <c r="F6879" s="12" t="str">
        <f t="shared" si="656"/>
        <v>Jan-27</v>
      </c>
      <c r="G6879" s="12"/>
    </row>
    <row r="6880" spans="1:7">
      <c r="A6880" s="2">
        <f t="shared" si="658"/>
        <v>46417</v>
      </c>
      <c r="B6880" t="str">
        <f t="shared" si="657"/>
        <v>2027_01</v>
      </c>
      <c r="C6880" t="str">
        <f t="shared" si="653"/>
        <v>Jan</v>
      </c>
      <c r="D6880" t="str">
        <f t="shared" si="654"/>
        <v>2027_Jan</v>
      </c>
      <c r="E6880" s="12" t="str">
        <f t="shared" si="655"/>
        <v>30_Jan</v>
      </c>
      <c r="F6880" s="12" t="str">
        <f t="shared" si="656"/>
        <v>Jan-27</v>
      </c>
      <c r="G6880" s="12"/>
    </row>
    <row r="6881" spans="1:7">
      <c r="A6881" s="2">
        <f t="shared" si="658"/>
        <v>46418</v>
      </c>
      <c r="B6881" t="str">
        <f t="shared" si="657"/>
        <v>2027_01</v>
      </c>
      <c r="C6881" t="str">
        <f t="shared" si="653"/>
        <v>Jan</v>
      </c>
      <c r="D6881" t="str">
        <f t="shared" si="654"/>
        <v>2027_Jan</v>
      </c>
      <c r="E6881" s="12" t="str">
        <f t="shared" si="655"/>
        <v>31_Jan</v>
      </c>
      <c r="F6881" s="12" t="str">
        <f t="shared" si="656"/>
        <v>Jan-27</v>
      </c>
      <c r="G6881" s="12"/>
    </row>
    <row r="6882" spans="1:7">
      <c r="A6882" s="2">
        <f t="shared" si="658"/>
        <v>46419</v>
      </c>
      <c r="B6882" t="str">
        <f t="shared" si="657"/>
        <v>2027_02</v>
      </c>
      <c r="C6882" t="str">
        <f t="shared" si="653"/>
        <v>Feb</v>
      </c>
      <c r="D6882" t="str">
        <f t="shared" si="654"/>
        <v>2027_Feb</v>
      </c>
      <c r="E6882" s="12" t="str">
        <f t="shared" si="655"/>
        <v>01_Feb</v>
      </c>
      <c r="F6882" s="12" t="str">
        <f t="shared" si="656"/>
        <v>Feb-27</v>
      </c>
      <c r="G6882" s="12"/>
    </row>
    <row r="6883" spans="1:7">
      <c r="A6883" s="2">
        <f t="shared" si="658"/>
        <v>46420</v>
      </c>
      <c r="B6883" t="str">
        <f t="shared" si="657"/>
        <v>2027_02</v>
      </c>
      <c r="C6883" t="str">
        <f t="shared" si="653"/>
        <v>Feb</v>
      </c>
      <c r="D6883" t="str">
        <f t="shared" si="654"/>
        <v>2027_Feb</v>
      </c>
      <c r="E6883" s="12" t="str">
        <f t="shared" si="655"/>
        <v>02_Feb</v>
      </c>
      <c r="F6883" s="12" t="str">
        <f t="shared" si="656"/>
        <v>Feb-27</v>
      </c>
      <c r="G6883" s="12"/>
    </row>
    <row r="6884" spans="1:7">
      <c r="A6884" s="2">
        <f t="shared" si="658"/>
        <v>46421</v>
      </c>
      <c r="B6884" t="str">
        <f t="shared" si="657"/>
        <v>2027_02</v>
      </c>
      <c r="C6884" t="str">
        <f t="shared" si="653"/>
        <v>Feb</v>
      </c>
      <c r="D6884" t="str">
        <f t="shared" si="654"/>
        <v>2027_Feb</v>
      </c>
      <c r="E6884" s="12" t="str">
        <f t="shared" si="655"/>
        <v>03_Feb</v>
      </c>
      <c r="F6884" s="12" t="str">
        <f t="shared" si="656"/>
        <v>Feb-27</v>
      </c>
      <c r="G6884" s="12"/>
    </row>
    <row r="6885" spans="1:7">
      <c r="A6885" s="2">
        <f t="shared" si="658"/>
        <v>46422</v>
      </c>
      <c r="B6885" t="str">
        <f t="shared" si="657"/>
        <v>2027_02</v>
      </c>
      <c r="C6885" t="str">
        <f t="shared" si="653"/>
        <v>Feb</v>
      </c>
      <c r="D6885" t="str">
        <f t="shared" si="654"/>
        <v>2027_Feb</v>
      </c>
      <c r="E6885" s="12" t="str">
        <f t="shared" si="655"/>
        <v>04_Feb</v>
      </c>
      <c r="F6885" s="12" t="str">
        <f t="shared" si="656"/>
        <v>Feb-27</v>
      </c>
      <c r="G6885" s="12"/>
    </row>
    <row r="6886" spans="1:7">
      <c r="A6886" s="2">
        <f t="shared" si="658"/>
        <v>46423</v>
      </c>
      <c r="B6886" t="str">
        <f t="shared" si="657"/>
        <v>2027_02</v>
      </c>
      <c r="C6886" t="str">
        <f t="shared" si="653"/>
        <v>Feb</v>
      </c>
      <c r="D6886" t="str">
        <f t="shared" si="654"/>
        <v>2027_Feb</v>
      </c>
      <c r="E6886" s="12" t="str">
        <f t="shared" si="655"/>
        <v>05_Feb</v>
      </c>
      <c r="F6886" s="12" t="str">
        <f t="shared" si="656"/>
        <v>Feb-27</v>
      </c>
      <c r="G6886" s="12"/>
    </row>
    <row r="6887" spans="1:7">
      <c r="A6887" s="2">
        <f t="shared" si="658"/>
        <v>46424</v>
      </c>
      <c r="B6887" t="str">
        <f t="shared" si="657"/>
        <v>2027_02</v>
      </c>
      <c r="C6887" t="str">
        <f t="shared" si="653"/>
        <v>Feb</v>
      </c>
      <c r="D6887" t="str">
        <f t="shared" si="654"/>
        <v>2027_Feb</v>
      </c>
      <c r="E6887" s="12" t="str">
        <f t="shared" si="655"/>
        <v>06_Feb</v>
      </c>
      <c r="F6887" s="12" t="str">
        <f t="shared" si="656"/>
        <v>Feb-27</v>
      </c>
      <c r="G6887" s="12"/>
    </row>
    <row r="6888" spans="1:7">
      <c r="A6888" s="2">
        <f t="shared" si="658"/>
        <v>46425</v>
      </c>
      <c r="B6888" t="str">
        <f t="shared" si="657"/>
        <v>2027_02</v>
      </c>
      <c r="C6888" t="str">
        <f t="shared" si="653"/>
        <v>Feb</v>
      </c>
      <c r="D6888" t="str">
        <f t="shared" si="654"/>
        <v>2027_Feb</v>
      </c>
      <c r="E6888" s="12" t="str">
        <f t="shared" si="655"/>
        <v>07_Feb</v>
      </c>
      <c r="F6888" s="12" t="str">
        <f t="shared" si="656"/>
        <v>Feb-27</v>
      </c>
      <c r="G6888" s="12"/>
    </row>
    <row r="6889" spans="1:7">
      <c r="A6889" s="2">
        <f t="shared" si="658"/>
        <v>46426</v>
      </c>
      <c r="B6889" t="str">
        <f t="shared" si="657"/>
        <v>2027_02</v>
      </c>
      <c r="C6889" t="str">
        <f t="shared" si="653"/>
        <v>Feb</v>
      </c>
      <c r="D6889" t="str">
        <f t="shared" si="654"/>
        <v>2027_Feb</v>
      </c>
      <c r="E6889" s="12" t="str">
        <f t="shared" si="655"/>
        <v>08_Feb</v>
      </c>
      <c r="F6889" s="12" t="str">
        <f t="shared" si="656"/>
        <v>Feb-27</v>
      </c>
      <c r="G6889" s="12"/>
    </row>
    <row r="6890" spans="1:7">
      <c r="A6890" s="2">
        <f t="shared" si="658"/>
        <v>46427</v>
      </c>
      <c r="B6890" t="str">
        <f t="shared" si="657"/>
        <v>2027_02</v>
      </c>
      <c r="C6890" t="str">
        <f t="shared" si="653"/>
        <v>Feb</v>
      </c>
      <c r="D6890" t="str">
        <f t="shared" si="654"/>
        <v>2027_Feb</v>
      </c>
      <c r="E6890" s="12" t="str">
        <f t="shared" si="655"/>
        <v>09_Feb</v>
      </c>
      <c r="F6890" s="12" t="str">
        <f t="shared" si="656"/>
        <v>Feb-27</v>
      </c>
      <c r="G6890" s="12"/>
    </row>
    <row r="6891" spans="1:7">
      <c r="A6891" s="2">
        <f t="shared" si="658"/>
        <v>46428</v>
      </c>
      <c r="B6891" t="str">
        <f t="shared" si="657"/>
        <v>2027_02</v>
      </c>
      <c r="C6891" t="str">
        <f t="shared" si="653"/>
        <v>Feb</v>
      </c>
      <c r="D6891" t="str">
        <f t="shared" si="654"/>
        <v>2027_Feb</v>
      </c>
      <c r="E6891" s="12" t="str">
        <f t="shared" si="655"/>
        <v>10_Feb</v>
      </c>
      <c r="F6891" s="12" t="str">
        <f t="shared" si="656"/>
        <v>Feb-27</v>
      </c>
      <c r="G6891" s="12"/>
    </row>
    <row r="6892" spans="1:7">
      <c r="A6892" s="2">
        <f t="shared" si="658"/>
        <v>46429</v>
      </c>
      <c r="B6892" t="str">
        <f t="shared" si="657"/>
        <v>2027_02</v>
      </c>
      <c r="C6892" t="str">
        <f t="shared" si="653"/>
        <v>Feb</v>
      </c>
      <c r="D6892" t="str">
        <f t="shared" si="654"/>
        <v>2027_Feb</v>
      </c>
      <c r="E6892" s="12" t="str">
        <f t="shared" si="655"/>
        <v>11_Feb</v>
      </c>
      <c r="F6892" s="12" t="str">
        <f t="shared" si="656"/>
        <v>Feb-27</v>
      </c>
      <c r="G6892" s="12"/>
    </row>
    <row r="6893" spans="1:7">
      <c r="A6893" s="2">
        <f t="shared" si="658"/>
        <v>46430</v>
      </c>
      <c r="B6893" t="str">
        <f t="shared" si="657"/>
        <v>2027_02</v>
      </c>
      <c r="C6893" t="str">
        <f t="shared" si="653"/>
        <v>Feb</v>
      </c>
      <c r="D6893" t="str">
        <f t="shared" si="654"/>
        <v>2027_Feb</v>
      </c>
      <c r="E6893" s="12" t="str">
        <f t="shared" si="655"/>
        <v>12_Feb</v>
      </c>
      <c r="F6893" s="12" t="str">
        <f t="shared" si="656"/>
        <v>Feb-27</v>
      </c>
      <c r="G6893" s="12"/>
    </row>
    <row r="6894" spans="1:7">
      <c r="A6894" s="2">
        <f t="shared" si="658"/>
        <v>46431</v>
      </c>
      <c r="B6894" t="str">
        <f t="shared" si="657"/>
        <v>2027_02</v>
      </c>
      <c r="C6894" t="str">
        <f t="shared" si="653"/>
        <v>Feb</v>
      </c>
      <c r="D6894" t="str">
        <f t="shared" si="654"/>
        <v>2027_Feb</v>
      </c>
      <c r="E6894" s="12" t="str">
        <f t="shared" si="655"/>
        <v>13_Feb</v>
      </c>
      <c r="F6894" s="12" t="str">
        <f t="shared" si="656"/>
        <v>Feb-27</v>
      </c>
      <c r="G6894" s="12"/>
    </row>
    <row r="6895" spans="1:7">
      <c r="A6895" s="2">
        <f t="shared" si="658"/>
        <v>46432</v>
      </c>
      <c r="B6895" t="str">
        <f t="shared" si="657"/>
        <v>2027_02</v>
      </c>
      <c r="C6895" t="str">
        <f t="shared" si="653"/>
        <v>Feb</v>
      </c>
      <c r="D6895" t="str">
        <f t="shared" si="654"/>
        <v>2027_Feb</v>
      </c>
      <c r="E6895" s="12" t="str">
        <f t="shared" si="655"/>
        <v>14_Feb</v>
      </c>
      <c r="F6895" s="12" t="str">
        <f t="shared" si="656"/>
        <v>Feb-27</v>
      </c>
      <c r="G6895" s="12"/>
    </row>
    <row r="6896" spans="1:7">
      <c r="A6896" s="2">
        <f t="shared" si="658"/>
        <v>46433</v>
      </c>
      <c r="B6896" t="str">
        <f t="shared" si="657"/>
        <v>2027_02</v>
      </c>
      <c r="C6896" t="str">
        <f t="shared" si="653"/>
        <v>Feb</v>
      </c>
      <c r="D6896" t="str">
        <f t="shared" si="654"/>
        <v>2027_Feb</v>
      </c>
      <c r="E6896" s="12" t="str">
        <f t="shared" si="655"/>
        <v>15_Feb</v>
      </c>
      <c r="F6896" s="12" t="str">
        <f t="shared" si="656"/>
        <v>Feb-27</v>
      </c>
      <c r="G6896" s="12"/>
    </row>
    <row r="6897" spans="1:7">
      <c r="A6897" s="2">
        <f t="shared" si="658"/>
        <v>46434</v>
      </c>
      <c r="B6897" t="str">
        <f t="shared" si="657"/>
        <v>2027_02</v>
      </c>
      <c r="C6897" t="str">
        <f t="shared" si="653"/>
        <v>Feb</v>
      </c>
      <c r="D6897" t="str">
        <f t="shared" si="654"/>
        <v>2027_Feb</v>
      </c>
      <c r="E6897" s="12" t="str">
        <f t="shared" si="655"/>
        <v>16_Feb</v>
      </c>
      <c r="F6897" s="12" t="str">
        <f t="shared" si="656"/>
        <v>Feb-27</v>
      </c>
      <c r="G6897" s="12"/>
    </row>
    <row r="6898" spans="1:7">
      <c r="A6898" s="2">
        <f t="shared" si="658"/>
        <v>46435</v>
      </c>
      <c r="B6898" t="str">
        <f t="shared" si="657"/>
        <v>2027_02</v>
      </c>
      <c r="C6898" t="str">
        <f t="shared" si="653"/>
        <v>Feb</v>
      </c>
      <c r="D6898" t="str">
        <f t="shared" si="654"/>
        <v>2027_Feb</v>
      </c>
      <c r="E6898" s="12" t="str">
        <f t="shared" si="655"/>
        <v>17_Feb</v>
      </c>
      <c r="F6898" s="12" t="str">
        <f t="shared" si="656"/>
        <v>Feb-27</v>
      </c>
      <c r="G6898" s="12"/>
    </row>
    <row r="6899" spans="1:7">
      <c r="A6899" s="2">
        <f t="shared" si="658"/>
        <v>46436</v>
      </c>
      <c r="B6899" t="str">
        <f t="shared" si="657"/>
        <v>2027_02</v>
      </c>
      <c r="C6899" t="str">
        <f t="shared" si="653"/>
        <v>Feb</v>
      </c>
      <c r="D6899" t="str">
        <f t="shared" si="654"/>
        <v>2027_Feb</v>
      </c>
      <c r="E6899" s="12" t="str">
        <f t="shared" si="655"/>
        <v>18_Feb</v>
      </c>
      <c r="F6899" s="12" t="str">
        <f t="shared" si="656"/>
        <v>Feb-27</v>
      </c>
      <c r="G6899" s="12"/>
    </row>
    <row r="6900" spans="1:7">
      <c r="A6900" s="2">
        <f t="shared" si="658"/>
        <v>46437</v>
      </c>
      <c r="B6900" t="str">
        <f t="shared" si="657"/>
        <v>2027_02</v>
      </c>
      <c r="C6900" t="str">
        <f t="shared" si="653"/>
        <v>Feb</v>
      </c>
      <c r="D6900" t="str">
        <f t="shared" si="654"/>
        <v>2027_Feb</v>
      </c>
      <c r="E6900" s="12" t="str">
        <f t="shared" si="655"/>
        <v>19_Feb</v>
      </c>
      <c r="F6900" s="12" t="str">
        <f t="shared" si="656"/>
        <v>Feb-27</v>
      </c>
      <c r="G6900" s="12"/>
    </row>
    <row r="6901" spans="1:7">
      <c r="A6901" s="2">
        <f t="shared" si="658"/>
        <v>46438</v>
      </c>
      <c r="B6901" t="str">
        <f t="shared" si="657"/>
        <v>2027_02</v>
      </c>
      <c r="C6901" t="str">
        <f t="shared" si="653"/>
        <v>Feb</v>
      </c>
      <c r="D6901" t="str">
        <f t="shared" si="654"/>
        <v>2027_Feb</v>
      </c>
      <c r="E6901" s="12" t="str">
        <f t="shared" si="655"/>
        <v>20_Feb</v>
      </c>
      <c r="F6901" s="12" t="str">
        <f t="shared" si="656"/>
        <v>Feb-27</v>
      </c>
      <c r="G6901" s="12"/>
    </row>
    <row r="6902" spans="1:7">
      <c r="A6902" s="2">
        <f t="shared" si="658"/>
        <v>46439</v>
      </c>
      <c r="B6902" t="str">
        <f t="shared" si="657"/>
        <v>2027_02</v>
      </c>
      <c r="C6902" t="str">
        <f t="shared" si="653"/>
        <v>Feb</v>
      </c>
      <c r="D6902" t="str">
        <f t="shared" si="654"/>
        <v>2027_Feb</v>
      </c>
      <c r="E6902" s="12" t="str">
        <f t="shared" si="655"/>
        <v>21_Feb</v>
      </c>
      <c r="F6902" s="12" t="str">
        <f t="shared" si="656"/>
        <v>Feb-27</v>
      </c>
      <c r="G6902" s="12"/>
    </row>
    <row r="6903" spans="1:7">
      <c r="A6903" s="2">
        <f t="shared" si="658"/>
        <v>46440</v>
      </c>
      <c r="B6903" t="str">
        <f t="shared" si="657"/>
        <v>2027_02</v>
      </c>
      <c r="C6903" t="str">
        <f t="shared" si="653"/>
        <v>Feb</v>
      </c>
      <c r="D6903" t="str">
        <f t="shared" si="654"/>
        <v>2027_Feb</v>
      </c>
      <c r="E6903" s="12" t="str">
        <f t="shared" si="655"/>
        <v>22_Feb</v>
      </c>
      <c r="F6903" s="12" t="str">
        <f t="shared" si="656"/>
        <v>Feb-27</v>
      </c>
      <c r="G6903" s="12"/>
    </row>
    <row r="6904" spans="1:7">
      <c r="A6904" s="2">
        <f t="shared" si="658"/>
        <v>46441</v>
      </c>
      <c r="B6904" t="str">
        <f t="shared" si="657"/>
        <v>2027_02</v>
      </c>
      <c r="C6904" t="str">
        <f t="shared" si="653"/>
        <v>Feb</v>
      </c>
      <c r="D6904" t="str">
        <f t="shared" si="654"/>
        <v>2027_Feb</v>
      </c>
      <c r="E6904" s="12" t="str">
        <f t="shared" si="655"/>
        <v>23_Feb</v>
      </c>
      <c r="F6904" s="12" t="str">
        <f t="shared" si="656"/>
        <v>Feb-27</v>
      </c>
      <c r="G6904" s="12"/>
    </row>
    <row r="6905" spans="1:7">
      <c r="A6905" s="2">
        <f t="shared" si="658"/>
        <v>46442</v>
      </c>
      <c r="B6905" t="str">
        <f t="shared" si="657"/>
        <v>2027_02</v>
      </c>
      <c r="C6905" t="str">
        <f t="shared" si="653"/>
        <v>Feb</v>
      </c>
      <c r="D6905" t="str">
        <f t="shared" si="654"/>
        <v>2027_Feb</v>
      </c>
      <c r="E6905" s="12" t="str">
        <f t="shared" si="655"/>
        <v>24_Feb</v>
      </c>
      <c r="F6905" s="12" t="str">
        <f t="shared" si="656"/>
        <v>Feb-27</v>
      </c>
      <c r="G6905" s="12"/>
    </row>
    <row r="6906" spans="1:7">
      <c r="A6906" s="2">
        <f t="shared" si="658"/>
        <v>46443</v>
      </c>
      <c r="B6906" t="str">
        <f t="shared" si="657"/>
        <v>2027_02</v>
      </c>
      <c r="C6906" t="str">
        <f t="shared" si="653"/>
        <v>Feb</v>
      </c>
      <c r="D6906" t="str">
        <f t="shared" si="654"/>
        <v>2027_Feb</v>
      </c>
      <c r="E6906" s="12" t="str">
        <f t="shared" si="655"/>
        <v>25_Feb</v>
      </c>
      <c r="F6906" s="12" t="str">
        <f t="shared" si="656"/>
        <v>Feb-27</v>
      </c>
      <c r="G6906" s="12"/>
    </row>
    <row r="6907" spans="1:7">
      <c r="A6907" s="2">
        <f t="shared" si="658"/>
        <v>46444</v>
      </c>
      <c r="B6907" t="str">
        <f t="shared" si="657"/>
        <v>2027_02</v>
      </c>
      <c r="C6907" t="str">
        <f t="shared" si="653"/>
        <v>Feb</v>
      </c>
      <c r="D6907" t="str">
        <f t="shared" si="654"/>
        <v>2027_Feb</v>
      </c>
      <c r="E6907" s="12" t="str">
        <f t="shared" si="655"/>
        <v>26_Feb</v>
      </c>
      <c r="F6907" s="12" t="str">
        <f t="shared" si="656"/>
        <v>Feb-27</v>
      </c>
      <c r="G6907" s="12"/>
    </row>
    <row r="6908" spans="1:7">
      <c r="A6908" s="2">
        <f t="shared" si="658"/>
        <v>46445</v>
      </c>
      <c r="B6908" t="str">
        <f t="shared" si="657"/>
        <v>2027_02</v>
      </c>
      <c r="C6908" t="str">
        <f t="shared" si="653"/>
        <v>Feb</v>
      </c>
      <c r="D6908" t="str">
        <f t="shared" si="654"/>
        <v>2027_Feb</v>
      </c>
      <c r="E6908" s="12" t="str">
        <f t="shared" si="655"/>
        <v>27_Feb</v>
      </c>
      <c r="F6908" s="12" t="str">
        <f t="shared" si="656"/>
        <v>Feb-27</v>
      </c>
      <c r="G6908" s="12"/>
    </row>
    <row r="6909" spans="1:7">
      <c r="A6909" s="2">
        <f t="shared" si="658"/>
        <v>46446</v>
      </c>
      <c r="B6909" t="str">
        <f t="shared" si="657"/>
        <v>2027_02</v>
      </c>
      <c r="C6909" t="str">
        <f t="shared" si="653"/>
        <v>Feb</v>
      </c>
      <c r="D6909" t="str">
        <f t="shared" si="654"/>
        <v>2027_Feb</v>
      </c>
      <c r="E6909" s="12" t="str">
        <f t="shared" si="655"/>
        <v>28_Feb</v>
      </c>
      <c r="F6909" s="12" t="str">
        <f t="shared" si="656"/>
        <v>Feb-27</v>
      </c>
      <c r="G6909" s="12"/>
    </row>
    <row r="6910" spans="1:7">
      <c r="A6910" s="2">
        <f t="shared" si="658"/>
        <v>46447</v>
      </c>
      <c r="B6910" t="str">
        <f t="shared" si="657"/>
        <v>2027_03</v>
      </c>
      <c r="C6910" t="str">
        <f t="shared" si="653"/>
        <v>Mar</v>
      </c>
      <c r="D6910" t="str">
        <f t="shared" si="654"/>
        <v>2027_Mar</v>
      </c>
      <c r="E6910" s="12" t="str">
        <f t="shared" si="655"/>
        <v>01_Mar</v>
      </c>
      <c r="F6910" s="12" t="str">
        <f t="shared" si="656"/>
        <v>Mar-27</v>
      </c>
      <c r="G6910" s="12"/>
    </row>
    <row r="6911" spans="1:7">
      <c r="A6911" s="2">
        <f t="shared" si="658"/>
        <v>46448</v>
      </c>
      <c r="B6911" t="str">
        <f t="shared" si="657"/>
        <v>2027_03</v>
      </c>
      <c r="C6911" t="str">
        <f t="shared" si="653"/>
        <v>Mar</v>
      </c>
      <c r="D6911" t="str">
        <f t="shared" si="654"/>
        <v>2027_Mar</v>
      </c>
      <c r="E6911" s="12" t="str">
        <f t="shared" si="655"/>
        <v>02_Mar</v>
      </c>
      <c r="F6911" s="12" t="str">
        <f t="shared" si="656"/>
        <v>Mar-27</v>
      </c>
      <c r="G6911" s="12"/>
    </row>
    <row r="6912" spans="1:7">
      <c r="A6912" s="2">
        <f t="shared" si="658"/>
        <v>46449</v>
      </c>
      <c r="B6912" t="str">
        <f t="shared" si="657"/>
        <v>2027_03</v>
      </c>
      <c r="C6912" t="str">
        <f t="shared" si="653"/>
        <v>Mar</v>
      </c>
      <c r="D6912" t="str">
        <f t="shared" si="654"/>
        <v>2027_Mar</v>
      </c>
      <c r="E6912" s="12" t="str">
        <f t="shared" si="655"/>
        <v>03_Mar</v>
      </c>
      <c r="F6912" s="12" t="str">
        <f t="shared" si="656"/>
        <v>Mar-27</v>
      </c>
      <c r="G6912" s="12"/>
    </row>
    <row r="6913" spans="1:7">
      <c r="A6913" s="2">
        <f t="shared" si="658"/>
        <v>46450</v>
      </c>
      <c r="B6913" t="str">
        <f t="shared" si="657"/>
        <v>2027_03</v>
      </c>
      <c r="C6913" t="str">
        <f t="shared" si="653"/>
        <v>Mar</v>
      </c>
      <c r="D6913" t="str">
        <f t="shared" si="654"/>
        <v>2027_Mar</v>
      </c>
      <c r="E6913" s="12" t="str">
        <f t="shared" si="655"/>
        <v>04_Mar</v>
      </c>
      <c r="F6913" s="12" t="str">
        <f t="shared" si="656"/>
        <v>Mar-27</v>
      </c>
      <c r="G6913" s="12"/>
    </row>
    <row r="6914" spans="1:7">
      <c r="A6914" s="2">
        <f t="shared" si="658"/>
        <v>46451</v>
      </c>
      <c r="B6914" t="str">
        <f t="shared" si="657"/>
        <v>2027_03</v>
      </c>
      <c r="C6914" t="str">
        <f t="shared" ref="C6914:C6977" si="659">VLOOKUP(TEXT(MONTH(A6914),"00"),$H$2:$I$13,2,FALSE)</f>
        <v>Mar</v>
      </c>
      <c r="D6914" t="str">
        <f t="shared" si="654"/>
        <v>2027_Mar</v>
      </c>
      <c r="E6914" s="12" t="str">
        <f t="shared" si="655"/>
        <v>05_Mar</v>
      </c>
      <c r="F6914" s="12" t="str">
        <f t="shared" si="656"/>
        <v>Mar-27</v>
      </c>
      <c r="G6914" s="12"/>
    </row>
    <row r="6915" spans="1:7">
      <c r="A6915" s="2">
        <f t="shared" si="658"/>
        <v>46452</v>
      </c>
      <c r="B6915" t="str">
        <f t="shared" si="657"/>
        <v>2027_03</v>
      </c>
      <c r="C6915" t="str">
        <f t="shared" si="659"/>
        <v>Mar</v>
      </c>
      <c r="D6915" t="str">
        <f t="shared" ref="D6915:D6978" si="660">TEXT(YEAR(A6915),"0000")&amp;"_"&amp;C6915</f>
        <v>2027_Mar</v>
      </c>
      <c r="E6915" s="12" t="str">
        <f t="shared" ref="E6915:E6978" si="661">VLOOKUP(DAY(A6915),$G$2:$H$32,2,FALSE)&amp;"_"&amp;C6915</f>
        <v>06_Mar</v>
      </c>
      <c r="F6915" s="12" t="str">
        <f t="shared" si="656"/>
        <v>Mar-27</v>
      </c>
      <c r="G6915" s="12"/>
    </row>
    <row r="6916" spans="1:7">
      <c r="A6916" s="2">
        <f t="shared" si="658"/>
        <v>46453</v>
      </c>
      <c r="B6916" t="str">
        <f t="shared" si="657"/>
        <v>2027_03</v>
      </c>
      <c r="C6916" t="str">
        <f t="shared" si="659"/>
        <v>Mar</v>
      </c>
      <c r="D6916" t="str">
        <f t="shared" si="660"/>
        <v>2027_Mar</v>
      </c>
      <c r="E6916" s="12" t="str">
        <f t="shared" si="661"/>
        <v>07_Mar</v>
      </c>
      <c r="F6916" s="12" t="str">
        <f t="shared" ref="F6916:F6979" si="662">C6916&amp;"-"&amp;RIGHT(YEAR(A6916),2)</f>
        <v>Mar-27</v>
      </c>
      <c r="G6916" s="12"/>
    </row>
    <row r="6917" spans="1:7">
      <c r="A6917" s="2">
        <f t="shared" si="658"/>
        <v>46454</v>
      </c>
      <c r="B6917" t="str">
        <f t="shared" si="657"/>
        <v>2027_03</v>
      </c>
      <c r="C6917" t="str">
        <f t="shared" si="659"/>
        <v>Mar</v>
      </c>
      <c r="D6917" t="str">
        <f t="shared" si="660"/>
        <v>2027_Mar</v>
      </c>
      <c r="E6917" s="12" t="str">
        <f t="shared" si="661"/>
        <v>08_Mar</v>
      </c>
      <c r="F6917" s="12" t="str">
        <f t="shared" si="662"/>
        <v>Mar-27</v>
      </c>
      <c r="G6917" s="12"/>
    </row>
    <row r="6918" spans="1:7">
      <c r="A6918" s="2">
        <f t="shared" si="658"/>
        <v>46455</v>
      </c>
      <c r="B6918" t="str">
        <f t="shared" si="657"/>
        <v>2027_03</v>
      </c>
      <c r="C6918" t="str">
        <f t="shared" si="659"/>
        <v>Mar</v>
      </c>
      <c r="D6918" t="str">
        <f t="shared" si="660"/>
        <v>2027_Mar</v>
      </c>
      <c r="E6918" s="12" t="str">
        <f t="shared" si="661"/>
        <v>09_Mar</v>
      </c>
      <c r="F6918" s="12" t="str">
        <f t="shared" si="662"/>
        <v>Mar-27</v>
      </c>
      <c r="G6918" s="12"/>
    </row>
    <row r="6919" spans="1:7">
      <c r="A6919" s="2">
        <f t="shared" si="658"/>
        <v>46456</v>
      </c>
      <c r="B6919" t="str">
        <f t="shared" si="657"/>
        <v>2027_03</v>
      </c>
      <c r="C6919" t="str">
        <f t="shared" si="659"/>
        <v>Mar</v>
      </c>
      <c r="D6919" t="str">
        <f t="shared" si="660"/>
        <v>2027_Mar</v>
      </c>
      <c r="E6919" s="12" t="str">
        <f t="shared" si="661"/>
        <v>10_Mar</v>
      </c>
      <c r="F6919" s="12" t="str">
        <f t="shared" si="662"/>
        <v>Mar-27</v>
      </c>
      <c r="G6919" s="12"/>
    </row>
    <row r="6920" spans="1:7">
      <c r="A6920" s="2">
        <f t="shared" si="658"/>
        <v>46457</v>
      </c>
      <c r="B6920" t="str">
        <f t="shared" si="657"/>
        <v>2027_03</v>
      </c>
      <c r="C6920" t="str">
        <f t="shared" si="659"/>
        <v>Mar</v>
      </c>
      <c r="D6920" t="str">
        <f t="shared" si="660"/>
        <v>2027_Mar</v>
      </c>
      <c r="E6920" s="12" t="str">
        <f t="shared" si="661"/>
        <v>11_Mar</v>
      </c>
      <c r="F6920" s="12" t="str">
        <f t="shared" si="662"/>
        <v>Mar-27</v>
      </c>
      <c r="G6920" s="12"/>
    </row>
    <row r="6921" spans="1:7">
      <c r="A6921" s="2">
        <f t="shared" si="658"/>
        <v>46458</v>
      </c>
      <c r="B6921" t="str">
        <f t="shared" si="657"/>
        <v>2027_03</v>
      </c>
      <c r="C6921" t="str">
        <f t="shared" si="659"/>
        <v>Mar</v>
      </c>
      <c r="D6921" t="str">
        <f t="shared" si="660"/>
        <v>2027_Mar</v>
      </c>
      <c r="E6921" s="12" t="str">
        <f t="shared" si="661"/>
        <v>12_Mar</v>
      </c>
      <c r="F6921" s="12" t="str">
        <f t="shared" si="662"/>
        <v>Mar-27</v>
      </c>
      <c r="G6921" s="12"/>
    </row>
    <row r="6922" spans="1:7">
      <c r="A6922" s="2">
        <f t="shared" si="658"/>
        <v>46459</v>
      </c>
      <c r="B6922" t="str">
        <f t="shared" si="657"/>
        <v>2027_03</v>
      </c>
      <c r="C6922" t="str">
        <f t="shared" si="659"/>
        <v>Mar</v>
      </c>
      <c r="D6922" t="str">
        <f t="shared" si="660"/>
        <v>2027_Mar</v>
      </c>
      <c r="E6922" s="12" t="str">
        <f t="shared" si="661"/>
        <v>13_Mar</v>
      </c>
      <c r="F6922" s="12" t="str">
        <f t="shared" si="662"/>
        <v>Mar-27</v>
      </c>
      <c r="G6922" s="12"/>
    </row>
    <row r="6923" spans="1:7">
      <c r="A6923" s="2">
        <f t="shared" si="658"/>
        <v>46460</v>
      </c>
      <c r="B6923" t="str">
        <f t="shared" ref="B6923:B6986" si="663">TEXT(YEAR(A6923),"0000")&amp;"_"&amp;TEXT(MONTH(A6923),"00")</f>
        <v>2027_03</v>
      </c>
      <c r="C6923" t="str">
        <f t="shared" si="659"/>
        <v>Mar</v>
      </c>
      <c r="D6923" t="str">
        <f t="shared" si="660"/>
        <v>2027_Mar</v>
      </c>
      <c r="E6923" s="12" t="str">
        <f t="shared" si="661"/>
        <v>14_Mar</v>
      </c>
      <c r="F6923" s="12" t="str">
        <f t="shared" si="662"/>
        <v>Mar-27</v>
      </c>
      <c r="G6923" s="12"/>
    </row>
    <row r="6924" spans="1:7">
      <c r="A6924" s="2">
        <f t="shared" ref="A6924:A6987" si="664">A6923+1</f>
        <v>46461</v>
      </c>
      <c r="B6924" t="str">
        <f t="shared" si="663"/>
        <v>2027_03</v>
      </c>
      <c r="C6924" t="str">
        <f t="shared" si="659"/>
        <v>Mar</v>
      </c>
      <c r="D6924" t="str">
        <f t="shared" si="660"/>
        <v>2027_Mar</v>
      </c>
      <c r="E6924" s="12" t="str">
        <f t="shared" si="661"/>
        <v>15_Mar</v>
      </c>
      <c r="F6924" s="12" t="str">
        <f t="shared" si="662"/>
        <v>Mar-27</v>
      </c>
      <c r="G6924" s="12"/>
    </row>
    <row r="6925" spans="1:7">
      <c r="A6925" s="2">
        <f t="shared" si="664"/>
        <v>46462</v>
      </c>
      <c r="B6925" t="str">
        <f t="shared" si="663"/>
        <v>2027_03</v>
      </c>
      <c r="C6925" t="str">
        <f t="shared" si="659"/>
        <v>Mar</v>
      </c>
      <c r="D6925" t="str">
        <f t="shared" si="660"/>
        <v>2027_Mar</v>
      </c>
      <c r="E6925" s="12" t="str">
        <f t="shared" si="661"/>
        <v>16_Mar</v>
      </c>
      <c r="F6925" s="12" t="str">
        <f t="shared" si="662"/>
        <v>Mar-27</v>
      </c>
      <c r="G6925" s="12"/>
    </row>
    <row r="6926" spans="1:7">
      <c r="A6926" s="2">
        <f t="shared" si="664"/>
        <v>46463</v>
      </c>
      <c r="B6926" t="str">
        <f t="shared" si="663"/>
        <v>2027_03</v>
      </c>
      <c r="C6926" t="str">
        <f t="shared" si="659"/>
        <v>Mar</v>
      </c>
      <c r="D6926" t="str">
        <f t="shared" si="660"/>
        <v>2027_Mar</v>
      </c>
      <c r="E6926" s="12" t="str">
        <f t="shared" si="661"/>
        <v>17_Mar</v>
      </c>
      <c r="F6926" s="12" t="str">
        <f t="shared" si="662"/>
        <v>Mar-27</v>
      </c>
      <c r="G6926" s="12"/>
    </row>
    <row r="6927" spans="1:7">
      <c r="A6927" s="2">
        <f t="shared" si="664"/>
        <v>46464</v>
      </c>
      <c r="B6927" t="str">
        <f t="shared" si="663"/>
        <v>2027_03</v>
      </c>
      <c r="C6927" t="str">
        <f t="shared" si="659"/>
        <v>Mar</v>
      </c>
      <c r="D6927" t="str">
        <f t="shared" si="660"/>
        <v>2027_Mar</v>
      </c>
      <c r="E6927" s="12" t="str">
        <f t="shared" si="661"/>
        <v>18_Mar</v>
      </c>
      <c r="F6927" s="12" t="str">
        <f t="shared" si="662"/>
        <v>Mar-27</v>
      </c>
      <c r="G6927" s="12"/>
    </row>
    <row r="6928" spans="1:7">
      <c r="A6928" s="2">
        <f t="shared" si="664"/>
        <v>46465</v>
      </c>
      <c r="B6928" t="str">
        <f t="shared" si="663"/>
        <v>2027_03</v>
      </c>
      <c r="C6928" t="str">
        <f t="shared" si="659"/>
        <v>Mar</v>
      </c>
      <c r="D6928" t="str">
        <f t="shared" si="660"/>
        <v>2027_Mar</v>
      </c>
      <c r="E6928" s="12" t="str">
        <f t="shared" si="661"/>
        <v>19_Mar</v>
      </c>
      <c r="F6928" s="12" t="str">
        <f t="shared" si="662"/>
        <v>Mar-27</v>
      </c>
      <c r="G6928" s="12"/>
    </row>
    <row r="6929" spans="1:7">
      <c r="A6929" s="2">
        <f t="shared" si="664"/>
        <v>46466</v>
      </c>
      <c r="B6929" t="str">
        <f t="shared" si="663"/>
        <v>2027_03</v>
      </c>
      <c r="C6929" t="str">
        <f t="shared" si="659"/>
        <v>Mar</v>
      </c>
      <c r="D6929" t="str">
        <f t="shared" si="660"/>
        <v>2027_Mar</v>
      </c>
      <c r="E6929" s="12" t="str">
        <f t="shared" si="661"/>
        <v>20_Mar</v>
      </c>
      <c r="F6929" s="12" t="str">
        <f t="shared" si="662"/>
        <v>Mar-27</v>
      </c>
      <c r="G6929" s="12"/>
    </row>
    <row r="6930" spans="1:7">
      <c r="A6930" s="2">
        <f t="shared" si="664"/>
        <v>46467</v>
      </c>
      <c r="B6930" t="str">
        <f t="shared" si="663"/>
        <v>2027_03</v>
      </c>
      <c r="C6930" t="str">
        <f t="shared" si="659"/>
        <v>Mar</v>
      </c>
      <c r="D6930" t="str">
        <f t="shared" si="660"/>
        <v>2027_Mar</v>
      </c>
      <c r="E6930" s="12" t="str">
        <f t="shared" si="661"/>
        <v>21_Mar</v>
      </c>
      <c r="F6930" s="12" t="str">
        <f t="shared" si="662"/>
        <v>Mar-27</v>
      </c>
      <c r="G6930" s="12"/>
    </row>
    <row r="6931" spans="1:7">
      <c r="A6931" s="2">
        <f t="shared" si="664"/>
        <v>46468</v>
      </c>
      <c r="B6931" t="str">
        <f t="shared" si="663"/>
        <v>2027_03</v>
      </c>
      <c r="C6931" t="str">
        <f t="shared" si="659"/>
        <v>Mar</v>
      </c>
      <c r="D6931" t="str">
        <f t="shared" si="660"/>
        <v>2027_Mar</v>
      </c>
      <c r="E6931" s="12" t="str">
        <f t="shared" si="661"/>
        <v>22_Mar</v>
      </c>
      <c r="F6931" s="12" t="str">
        <f t="shared" si="662"/>
        <v>Mar-27</v>
      </c>
      <c r="G6931" s="12"/>
    </row>
    <row r="6932" spans="1:7">
      <c r="A6932" s="2">
        <f t="shared" si="664"/>
        <v>46469</v>
      </c>
      <c r="B6932" t="str">
        <f t="shared" si="663"/>
        <v>2027_03</v>
      </c>
      <c r="C6932" t="str">
        <f t="shared" si="659"/>
        <v>Mar</v>
      </c>
      <c r="D6932" t="str">
        <f t="shared" si="660"/>
        <v>2027_Mar</v>
      </c>
      <c r="E6932" s="12" t="str">
        <f t="shared" si="661"/>
        <v>23_Mar</v>
      </c>
      <c r="F6932" s="12" t="str">
        <f t="shared" si="662"/>
        <v>Mar-27</v>
      </c>
      <c r="G6932" s="12"/>
    </row>
    <row r="6933" spans="1:7">
      <c r="A6933" s="2">
        <f t="shared" si="664"/>
        <v>46470</v>
      </c>
      <c r="B6933" t="str">
        <f t="shared" si="663"/>
        <v>2027_03</v>
      </c>
      <c r="C6933" t="str">
        <f t="shared" si="659"/>
        <v>Mar</v>
      </c>
      <c r="D6933" t="str">
        <f t="shared" si="660"/>
        <v>2027_Mar</v>
      </c>
      <c r="E6933" s="12" t="str">
        <f t="shared" si="661"/>
        <v>24_Mar</v>
      </c>
      <c r="F6933" s="12" t="str">
        <f t="shared" si="662"/>
        <v>Mar-27</v>
      </c>
      <c r="G6933" s="12"/>
    </row>
    <row r="6934" spans="1:7">
      <c r="A6934" s="2">
        <f t="shared" si="664"/>
        <v>46471</v>
      </c>
      <c r="B6934" t="str">
        <f t="shared" si="663"/>
        <v>2027_03</v>
      </c>
      <c r="C6934" t="str">
        <f t="shared" si="659"/>
        <v>Mar</v>
      </c>
      <c r="D6934" t="str">
        <f t="shared" si="660"/>
        <v>2027_Mar</v>
      </c>
      <c r="E6934" s="12" t="str">
        <f t="shared" si="661"/>
        <v>25_Mar</v>
      </c>
      <c r="F6934" s="12" t="str">
        <f t="shared" si="662"/>
        <v>Mar-27</v>
      </c>
      <c r="G6934" s="12"/>
    </row>
    <row r="6935" spans="1:7">
      <c r="A6935" s="2">
        <f t="shared" si="664"/>
        <v>46472</v>
      </c>
      <c r="B6935" t="str">
        <f t="shared" si="663"/>
        <v>2027_03</v>
      </c>
      <c r="C6935" t="str">
        <f t="shared" si="659"/>
        <v>Mar</v>
      </c>
      <c r="D6935" t="str">
        <f t="shared" si="660"/>
        <v>2027_Mar</v>
      </c>
      <c r="E6935" s="12" t="str">
        <f t="shared" si="661"/>
        <v>26_Mar</v>
      </c>
      <c r="F6935" s="12" t="str">
        <f t="shared" si="662"/>
        <v>Mar-27</v>
      </c>
      <c r="G6935" s="12"/>
    </row>
    <row r="6936" spans="1:7">
      <c r="A6936" s="2">
        <f t="shared" si="664"/>
        <v>46473</v>
      </c>
      <c r="B6936" t="str">
        <f t="shared" si="663"/>
        <v>2027_03</v>
      </c>
      <c r="C6936" t="str">
        <f t="shared" si="659"/>
        <v>Mar</v>
      </c>
      <c r="D6936" t="str">
        <f t="shared" si="660"/>
        <v>2027_Mar</v>
      </c>
      <c r="E6936" s="12" t="str">
        <f t="shared" si="661"/>
        <v>27_Mar</v>
      </c>
      <c r="F6936" s="12" t="str">
        <f t="shared" si="662"/>
        <v>Mar-27</v>
      </c>
      <c r="G6936" s="12"/>
    </row>
    <row r="6937" spans="1:7">
      <c r="A6937" s="2">
        <f t="shared" si="664"/>
        <v>46474</v>
      </c>
      <c r="B6937" t="str">
        <f t="shared" si="663"/>
        <v>2027_03</v>
      </c>
      <c r="C6937" t="str">
        <f t="shared" si="659"/>
        <v>Mar</v>
      </c>
      <c r="D6937" t="str">
        <f t="shared" si="660"/>
        <v>2027_Mar</v>
      </c>
      <c r="E6937" s="12" t="str">
        <f t="shared" si="661"/>
        <v>28_Mar</v>
      </c>
      <c r="F6937" s="12" t="str">
        <f t="shared" si="662"/>
        <v>Mar-27</v>
      </c>
      <c r="G6937" s="12"/>
    </row>
    <row r="6938" spans="1:7">
      <c r="A6938" s="2">
        <f t="shared" si="664"/>
        <v>46475</v>
      </c>
      <c r="B6938" t="str">
        <f t="shared" si="663"/>
        <v>2027_03</v>
      </c>
      <c r="C6938" t="str">
        <f t="shared" si="659"/>
        <v>Mar</v>
      </c>
      <c r="D6938" t="str">
        <f t="shared" si="660"/>
        <v>2027_Mar</v>
      </c>
      <c r="E6938" s="12" t="str">
        <f t="shared" si="661"/>
        <v>29_Mar</v>
      </c>
      <c r="F6938" s="12" t="str">
        <f t="shared" si="662"/>
        <v>Mar-27</v>
      </c>
      <c r="G6938" s="12"/>
    </row>
    <row r="6939" spans="1:7">
      <c r="A6939" s="2">
        <f t="shared" si="664"/>
        <v>46476</v>
      </c>
      <c r="B6939" t="str">
        <f t="shared" si="663"/>
        <v>2027_03</v>
      </c>
      <c r="C6939" t="str">
        <f t="shared" si="659"/>
        <v>Mar</v>
      </c>
      <c r="D6939" t="str">
        <f t="shared" si="660"/>
        <v>2027_Mar</v>
      </c>
      <c r="E6939" s="12" t="str">
        <f t="shared" si="661"/>
        <v>30_Mar</v>
      </c>
      <c r="F6939" s="12" t="str">
        <f t="shared" si="662"/>
        <v>Mar-27</v>
      </c>
      <c r="G6939" s="12"/>
    </row>
    <row r="6940" spans="1:7">
      <c r="A6940" s="2">
        <f t="shared" si="664"/>
        <v>46477</v>
      </c>
      <c r="B6940" t="str">
        <f t="shared" si="663"/>
        <v>2027_03</v>
      </c>
      <c r="C6940" t="str">
        <f t="shared" si="659"/>
        <v>Mar</v>
      </c>
      <c r="D6940" t="str">
        <f t="shared" si="660"/>
        <v>2027_Mar</v>
      </c>
      <c r="E6940" s="12" t="str">
        <f t="shared" si="661"/>
        <v>31_Mar</v>
      </c>
      <c r="F6940" s="12" t="str">
        <f t="shared" si="662"/>
        <v>Mar-27</v>
      </c>
      <c r="G6940" s="12"/>
    </row>
    <row r="6941" spans="1:7">
      <c r="A6941" s="2">
        <f t="shared" si="664"/>
        <v>46478</v>
      </c>
      <c r="B6941" t="str">
        <f t="shared" si="663"/>
        <v>2027_04</v>
      </c>
      <c r="C6941" t="str">
        <f t="shared" si="659"/>
        <v>Apr</v>
      </c>
      <c r="D6941" t="str">
        <f t="shared" si="660"/>
        <v>2027_Apr</v>
      </c>
      <c r="E6941" s="12" t="str">
        <f t="shared" si="661"/>
        <v>01_Apr</v>
      </c>
      <c r="F6941" s="12" t="str">
        <f t="shared" si="662"/>
        <v>Apr-27</v>
      </c>
      <c r="G6941" s="12"/>
    </row>
    <row r="6942" spans="1:7">
      <c r="A6942" s="2">
        <f t="shared" si="664"/>
        <v>46479</v>
      </c>
      <c r="B6942" t="str">
        <f t="shared" si="663"/>
        <v>2027_04</v>
      </c>
      <c r="C6942" t="str">
        <f t="shared" si="659"/>
        <v>Apr</v>
      </c>
      <c r="D6942" t="str">
        <f t="shared" si="660"/>
        <v>2027_Apr</v>
      </c>
      <c r="E6942" s="12" t="str">
        <f t="shared" si="661"/>
        <v>02_Apr</v>
      </c>
      <c r="F6942" s="12" t="str">
        <f t="shared" si="662"/>
        <v>Apr-27</v>
      </c>
      <c r="G6942" s="12"/>
    </row>
    <row r="6943" spans="1:7">
      <c r="A6943" s="2">
        <f t="shared" si="664"/>
        <v>46480</v>
      </c>
      <c r="B6943" t="str">
        <f t="shared" si="663"/>
        <v>2027_04</v>
      </c>
      <c r="C6943" t="str">
        <f t="shared" si="659"/>
        <v>Apr</v>
      </c>
      <c r="D6943" t="str">
        <f t="shared" si="660"/>
        <v>2027_Apr</v>
      </c>
      <c r="E6943" s="12" t="str">
        <f t="shared" si="661"/>
        <v>03_Apr</v>
      </c>
      <c r="F6943" s="12" t="str">
        <f t="shared" si="662"/>
        <v>Apr-27</v>
      </c>
      <c r="G6943" s="12"/>
    </row>
    <row r="6944" spans="1:7">
      <c r="A6944" s="2">
        <f t="shared" si="664"/>
        <v>46481</v>
      </c>
      <c r="B6944" t="str">
        <f t="shared" si="663"/>
        <v>2027_04</v>
      </c>
      <c r="C6944" t="str">
        <f t="shared" si="659"/>
        <v>Apr</v>
      </c>
      <c r="D6944" t="str">
        <f t="shared" si="660"/>
        <v>2027_Apr</v>
      </c>
      <c r="E6944" s="12" t="str">
        <f t="shared" si="661"/>
        <v>04_Apr</v>
      </c>
      <c r="F6944" s="12" t="str">
        <f t="shared" si="662"/>
        <v>Apr-27</v>
      </c>
      <c r="G6944" s="12"/>
    </row>
    <row r="6945" spans="1:7">
      <c r="A6945" s="2">
        <f t="shared" si="664"/>
        <v>46482</v>
      </c>
      <c r="B6945" t="str">
        <f t="shared" si="663"/>
        <v>2027_04</v>
      </c>
      <c r="C6945" t="str">
        <f t="shared" si="659"/>
        <v>Apr</v>
      </c>
      <c r="D6945" t="str">
        <f t="shared" si="660"/>
        <v>2027_Apr</v>
      </c>
      <c r="E6945" s="12" t="str">
        <f t="shared" si="661"/>
        <v>05_Apr</v>
      </c>
      <c r="F6945" s="12" t="str">
        <f t="shared" si="662"/>
        <v>Apr-27</v>
      </c>
      <c r="G6945" s="12"/>
    </row>
    <row r="6946" spans="1:7">
      <c r="A6946" s="2">
        <f t="shared" si="664"/>
        <v>46483</v>
      </c>
      <c r="B6946" t="str">
        <f t="shared" si="663"/>
        <v>2027_04</v>
      </c>
      <c r="C6946" t="str">
        <f t="shared" si="659"/>
        <v>Apr</v>
      </c>
      <c r="D6946" t="str">
        <f t="shared" si="660"/>
        <v>2027_Apr</v>
      </c>
      <c r="E6946" s="12" t="str">
        <f t="shared" si="661"/>
        <v>06_Apr</v>
      </c>
      <c r="F6946" s="12" t="str">
        <f t="shared" si="662"/>
        <v>Apr-27</v>
      </c>
      <c r="G6946" s="12"/>
    </row>
    <row r="6947" spans="1:7">
      <c r="A6947" s="2">
        <f t="shared" si="664"/>
        <v>46484</v>
      </c>
      <c r="B6947" t="str">
        <f t="shared" si="663"/>
        <v>2027_04</v>
      </c>
      <c r="C6947" t="str">
        <f t="shared" si="659"/>
        <v>Apr</v>
      </c>
      <c r="D6947" t="str">
        <f t="shared" si="660"/>
        <v>2027_Apr</v>
      </c>
      <c r="E6947" s="12" t="str">
        <f t="shared" si="661"/>
        <v>07_Apr</v>
      </c>
      <c r="F6947" s="12" t="str">
        <f t="shared" si="662"/>
        <v>Apr-27</v>
      </c>
      <c r="G6947" s="12"/>
    </row>
    <row r="6948" spans="1:7">
      <c r="A6948" s="2">
        <f t="shared" si="664"/>
        <v>46485</v>
      </c>
      <c r="B6948" t="str">
        <f t="shared" si="663"/>
        <v>2027_04</v>
      </c>
      <c r="C6948" t="str">
        <f t="shared" si="659"/>
        <v>Apr</v>
      </c>
      <c r="D6948" t="str">
        <f t="shared" si="660"/>
        <v>2027_Apr</v>
      </c>
      <c r="E6948" s="12" t="str">
        <f t="shared" si="661"/>
        <v>08_Apr</v>
      </c>
      <c r="F6948" s="12" t="str">
        <f t="shared" si="662"/>
        <v>Apr-27</v>
      </c>
      <c r="G6948" s="12"/>
    </row>
    <row r="6949" spans="1:7">
      <c r="A6949" s="2">
        <f t="shared" si="664"/>
        <v>46486</v>
      </c>
      <c r="B6949" t="str">
        <f t="shared" si="663"/>
        <v>2027_04</v>
      </c>
      <c r="C6949" t="str">
        <f t="shared" si="659"/>
        <v>Apr</v>
      </c>
      <c r="D6949" t="str">
        <f t="shared" si="660"/>
        <v>2027_Apr</v>
      </c>
      <c r="E6949" s="12" t="str">
        <f t="shared" si="661"/>
        <v>09_Apr</v>
      </c>
      <c r="F6949" s="12" t="str">
        <f t="shared" si="662"/>
        <v>Apr-27</v>
      </c>
      <c r="G6949" s="12"/>
    </row>
    <row r="6950" spans="1:7">
      <c r="A6950" s="2">
        <f t="shared" si="664"/>
        <v>46487</v>
      </c>
      <c r="B6950" t="str">
        <f t="shared" si="663"/>
        <v>2027_04</v>
      </c>
      <c r="C6950" t="str">
        <f t="shared" si="659"/>
        <v>Apr</v>
      </c>
      <c r="D6950" t="str">
        <f t="shared" si="660"/>
        <v>2027_Apr</v>
      </c>
      <c r="E6950" s="12" t="str">
        <f t="shared" si="661"/>
        <v>10_Apr</v>
      </c>
      <c r="F6950" s="12" t="str">
        <f t="shared" si="662"/>
        <v>Apr-27</v>
      </c>
      <c r="G6950" s="12"/>
    </row>
    <row r="6951" spans="1:7">
      <c r="A6951" s="2">
        <f t="shared" si="664"/>
        <v>46488</v>
      </c>
      <c r="B6951" t="str">
        <f t="shared" si="663"/>
        <v>2027_04</v>
      </c>
      <c r="C6951" t="str">
        <f t="shared" si="659"/>
        <v>Apr</v>
      </c>
      <c r="D6951" t="str">
        <f t="shared" si="660"/>
        <v>2027_Apr</v>
      </c>
      <c r="E6951" s="12" t="str">
        <f t="shared" si="661"/>
        <v>11_Apr</v>
      </c>
      <c r="F6951" s="12" t="str">
        <f t="shared" si="662"/>
        <v>Apr-27</v>
      </c>
      <c r="G6951" s="12"/>
    </row>
    <row r="6952" spans="1:7">
      <c r="A6952" s="2">
        <f t="shared" si="664"/>
        <v>46489</v>
      </c>
      <c r="B6952" t="str">
        <f t="shared" si="663"/>
        <v>2027_04</v>
      </c>
      <c r="C6952" t="str">
        <f t="shared" si="659"/>
        <v>Apr</v>
      </c>
      <c r="D6952" t="str">
        <f t="shared" si="660"/>
        <v>2027_Apr</v>
      </c>
      <c r="E6952" s="12" t="str">
        <f t="shared" si="661"/>
        <v>12_Apr</v>
      </c>
      <c r="F6952" s="12" t="str">
        <f t="shared" si="662"/>
        <v>Apr-27</v>
      </c>
      <c r="G6952" s="12"/>
    </row>
    <row r="6953" spans="1:7">
      <c r="A6953" s="2">
        <f t="shared" si="664"/>
        <v>46490</v>
      </c>
      <c r="B6953" t="str">
        <f t="shared" si="663"/>
        <v>2027_04</v>
      </c>
      <c r="C6953" t="str">
        <f t="shared" si="659"/>
        <v>Apr</v>
      </c>
      <c r="D6953" t="str">
        <f t="shared" si="660"/>
        <v>2027_Apr</v>
      </c>
      <c r="E6953" s="12" t="str">
        <f t="shared" si="661"/>
        <v>13_Apr</v>
      </c>
      <c r="F6953" s="12" t="str">
        <f t="shared" si="662"/>
        <v>Apr-27</v>
      </c>
      <c r="G6953" s="12"/>
    </row>
    <row r="6954" spans="1:7">
      <c r="A6954" s="2">
        <f t="shared" si="664"/>
        <v>46491</v>
      </c>
      <c r="B6954" t="str">
        <f t="shared" si="663"/>
        <v>2027_04</v>
      </c>
      <c r="C6954" t="str">
        <f t="shared" si="659"/>
        <v>Apr</v>
      </c>
      <c r="D6954" t="str">
        <f t="shared" si="660"/>
        <v>2027_Apr</v>
      </c>
      <c r="E6954" s="12" t="str">
        <f t="shared" si="661"/>
        <v>14_Apr</v>
      </c>
      <c r="F6954" s="12" t="str">
        <f t="shared" si="662"/>
        <v>Apr-27</v>
      </c>
      <c r="G6954" s="12"/>
    </row>
    <row r="6955" spans="1:7">
      <c r="A6955" s="2">
        <f t="shared" si="664"/>
        <v>46492</v>
      </c>
      <c r="B6955" t="str">
        <f t="shared" si="663"/>
        <v>2027_04</v>
      </c>
      <c r="C6955" t="str">
        <f t="shared" si="659"/>
        <v>Apr</v>
      </c>
      <c r="D6955" t="str">
        <f t="shared" si="660"/>
        <v>2027_Apr</v>
      </c>
      <c r="E6955" s="12" t="str">
        <f t="shared" si="661"/>
        <v>15_Apr</v>
      </c>
      <c r="F6955" s="12" t="str">
        <f t="shared" si="662"/>
        <v>Apr-27</v>
      </c>
      <c r="G6955" s="12"/>
    </row>
    <row r="6956" spans="1:7">
      <c r="A6956" s="2">
        <f t="shared" si="664"/>
        <v>46493</v>
      </c>
      <c r="B6956" t="str">
        <f t="shared" si="663"/>
        <v>2027_04</v>
      </c>
      <c r="C6956" t="str">
        <f t="shared" si="659"/>
        <v>Apr</v>
      </c>
      <c r="D6956" t="str">
        <f t="shared" si="660"/>
        <v>2027_Apr</v>
      </c>
      <c r="E6956" s="12" t="str">
        <f t="shared" si="661"/>
        <v>16_Apr</v>
      </c>
      <c r="F6956" s="12" t="str">
        <f t="shared" si="662"/>
        <v>Apr-27</v>
      </c>
      <c r="G6956" s="12"/>
    </row>
    <row r="6957" spans="1:7">
      <c r="A6957" s="2">
        <f t="shared" si="664"/>
        <v>46494</v>
      </c>
      <c r="B6957" t="str">
        <f t="shared" si="663"/>
        <v>2027_04</v>
      </c>
      <c r="C6957" t="str">
        <f t="shared" si="659"/>
        <v>Apr</v>
      </c>
      <c r="D6957" t="str">
        <f t="shared" si="660"/>
        <v>2027_Apr</v>
      </c>
      <c r="E6957" s="12" t="str">
        <f t="shared" si="661"/>
        <v>17_Apr</v>
      </c>
      <c r="F6957" s="12" t="str">
        <f t="shared" si="662"/>
        <v>Apr-27</v>
      </c>
      <c r="G6957" s="12"/>
    </row>
    <row r="6958" spans="1:7">
      <c r="A6958" s="2">
        <f t="shared" si="664"/>
        <v>46495</v>
      </c>
      <c r="B6958" t="str">
        <f t="shared" si="663"/>
        <v>2027_04</v>
      </c>
      <c r="C6958" t="str">
        <f t="shared" si="659"/>
        <v>Apr</v>
      </c>
      <c r="D6958" t="str">
        <f t="shared" si="660"/>
        <v>2027_Apr</v>
      </c>
      <c r="E6958" s="12" t="str">
        <f t="shared" si="661"/>
        <v>18_Apr</v>
      </c>
      <c r="F6958" s="12" t="str">
        <f t="shared" si="662"/>
        <v>Apr-27</v>
      </c>
      <c r="G6958" s="12"/>
    </row>
    <row r="6959" spans="1:7">
      <c r="A6959" s="2">
        <f t="shared" si="664"/>
        <v>46496</v>
      </c>
      <c r="B6959" t="str">
        <f t="shared" si="663"/>
        <v>2027_04</v>
      </c>
      <c r="C6959" t="str">
        <f t="shared" si="659"/>
        <v>Apr</v>
      </c>
      <c r="D6959" t="str">
        <f t="shared" si="660"/>
        <v>2027_Apr</v>
      </c>
      <c r="E6959" s="12" t="str">
        <f t="shared" si="661"/>
        <v>19_Apr</v>
      </c>
      <c r="F6959" s="12" t="str">
        <f t="shared" si="662"/>
        <v>Apr-27</v>
      </c>
      <c r="G6959" s="12"/>
    </row>
    <row r="6960" spans="1:7">
      <c r="A6960" s="2">
        <f t="shared" si="664"/>
        <v>46497</v>
      </c>
      <c r="B6960" t="str">
        <f t="shared" si="663"/>
        <v>2027_04</v>
      </c>
      <c r="C6960" t="str">
        <f t="shared" si="659"/>
        <v>Apr</v>
      </c>
      <c r="D6960" t="str">
        <f t="shared" si="660"/>
        <v>2027_Apr</v>
      </c>
      <c r="E6960" s="12" t="str">
        <f t="shared" si="661"/>
        <v>20_Apr</v>
      </c>
      <c r="F6960" s="12" t="str">
        <f t="shared" si="662"/>
        <v>Apr-27</v>
      </c>
      <c r="G6960" s="12"/>
    </row>
    <row r="6961" spans="1:7">
      <c r="A6961" s="2">
        <f t="shared" si="664"/>
        <v>46498</v>
      </c>
      <c r="B6961" t="str">
        <f t="shared" si="663"/>
        <v>2027_04</v>
      </c>
      <c r="C6961" t="str">
        <f t="shared" si="659"/>
        <v>Apr</v>
      </c>
      <c r="D6961" t="str">
        <f t="shared" si="660"/>
        <v>2027_Apr</v>
      </c>
      <c r="E6961" s="12" t="str">
        <f t="shared" si="661"/>
        <v>21_Apr</v>
      </c>
      <c r="F6961" s="12" t="str">
        <f t="shared" si="662"/>
        <v>Apr-27</v>
      </c>
      <c r="G6961" s="12"/>
    </row>
    <row r="6962" spans="1:7">
      <c r="A6962" s="2">
        <f t="shared" si="664"/>
        <v>46499</v>
      </c>
      <c r="B6962" t="str">
        <f t="shared" si="663"/>
        <v>2027_04</v>
      </c>
      <c r="C6962" t="str">
        <f t="shared" si="659"/>
        <v>Apr</v>
      </c>
      <c r="D6962" t="str">
        <f t="shared" si="660"/>
        <v>2027_Apr</v>
      </c>
      <c r="E6962" s="12" t="str">
        <f t="shared" si="661"/>
        <v>22_Apr</v>
      </c>
      <c r="F6962" s="12" t="str">
        <f t="shared" si="662"/>
        <v>Apr-27</v>
      </c>
      <c r="G6962" s="12"/>
    </row>
    <row r="6963" spans="1:7">
      <c r="A6963" s="2">
        <f t="shared" si="664"/>
        <v>46500</v>
      </c>
      <c r="B6963" t="str">
        <f t="shared" si="663"/>
        <v>2027_04</v>
      </c>
      <c r="C6963" t="str">
        <f t="shared" si="659"/>
        <v>Apr</v>
      </c>
      <c r="D6963" t="str">
        <f t="shared" si="660"/>
        <v>2027_Apr</v>
      </c>
      <c r="E6963" s="12" t="str">
        <f t="shared" si="661"/>
        <v>23_Apr</v>
      </c>
      <c r="F6963" s="12" t="str">
        <f t="shared" si="662"/>
        <v>Apr-27</v>
      </c>
      <c r="G6963" s="12"/>
    </row>
    <row r="6964" spans="1:7">
      <c r="A6964" s="2">
        <f t="shared" si="664"/>
        <v>46501</v>
      </c>
      <c r="B6964" t="str">
        <f t="shared" si="663"/>
        <v>2027_04</v>
      </c>
      <c r="C6964" t="str">
        <f t="shared" si="659"/>
        <v>Apr</v>
      </c>
      <c r="D6964" t="str">
        <f t="shared" si="660"/>
        <v>2027_Apr</v>
      </c>
      <c r="E6964" s="12" t="str">
        <f t="shared" si="661"/>
        <v>24_Apr</v>
      </c>
      <c r="F6964" s="12" t="str">
        <f t="shared" si="662"/>
        <v>Apr-27</v>
      </c>
      <c r="G6964" s="12"/>
    </row>
    <row r="6965" spans="1:7">
      <c r="A6965" s="2">
        <f t="shared" si="664"/>
        <v>46502</v>
      </c>
      <c r="B6965" t="str">
        <f t="shared" si="663"/>
        <v>2027_04</v>
      </c>
      <c r="C6965" t="str">
        <f t="shared" si="659"/>
        <v>Apr</v>
      </c>
      <c r="D6965" t="str">
        <f t="shared" si="660"/>
        <v>2027_Apr</v>
      </c>
      <c r="E6965" s="12" t="str">
        <f t="shared" si="661"/>
        <v>25_Apr</v>
      </c>
      <c r="F6965" s="12" t="str">
        <f t="shared" si="662"/>
        <v>Apr-27</v>
      </c>
      <c r="G6965" s="12"/>
    </row>
    <row r="6966" spans="1:7">
      <c r="A6966" s="2">
        <f t="shared" si="664"/>
        <v>46503</v>
      </c>
      <c r="B6966" t="str">
        <f t="shared" si="663"/>
        <v>2027_04</v>
      </c>
      <c r="C6966" t="str">
        <f t="shared" si="659"/>
        <v>Apr</v>
      </c>
      <c r="D6966" t="str">
        <f t="shared" si="660"/>
        <v>2027_Apr</v>
      </c>
      <c r="E6966" s="12" t="str">
        <f t="shared" si="661"/>
        <v>26_Apr</v>
      </c>
      <c r="F6966" s="12" t="str">
        <f t="shared" si="662"/>
        <v>Apr-27</v>
      </c>
      <c r="G6966" s="12"/>
    </row>
    <row r="6967" spans="1:7">
      <c r="A6967" s="2">
        <f t="shared" si="664"/>
        <v>46504</v>
      </c>
      <c r="B6967" t="str">
        <f t="shared" si="663"/>
        <v>2027_04</v>
      </c>
      <c r="C6967" t="str">
        <f t="shared" si="659"/>
        <v>Apr</v>
      </c>
      <c r="D6967" t="str">
        <f t="shared" si="660"/>
        <v>2027_Apr</v>
      </c>
      <c r="E6967" s="12" t="str">
        <f t="shared" si="661"/>
        <v>27_Apr</v>
      </c>
      <c r="F6967" s="12" t="str">
        <f t="shared" si="662"/>
        <v>Apr-27</v>
      </c>
      <c r="G6967" s="12"/>
    </row>
    <row r="6968" spans="1:7">
      <c r="A6968" s="2">
        <f t="shared" si="664"/>
        <v>46505</v>
      </c>
      <c r="B6968" t="str">
        <f t="shared" si="663"/>
        <v>2027_04</v>
      </c>
      <c r="C6968" t="str">
        <f t="shared" si="659"/>
        <v>Apr</v>
      </c>
      <c r="D6968" t="str">
        <f t="shared" si="660"/>
        <v>2027_Apr</v>
      </c>
      <c r="E6968" s="12" t="str">
        <f t="shared" si="661"/>
        <v>28_Apr</v>
      </c>
      <c r="F6968" s="12" t="str">
        <f t="shared" si="662"/>
        <v>Apr-27</v>
      </c>
      <c r="G6968" s="12"/>
    </row>
    <row r="6969" spans="1:7">
      <c r="A6969" s="2">
        <f t="shared" si="664"/>
        <v>46506</v>
      </c>
      <c r="B6969" t="str">
        <f t="shared" si="663"/>
        <v>2027_04</v>
      </c>
      <c r="C6969" t="str">
        <f t="shared" si="659"/>
        <v>Apr</v>
      </c>
      <c r="D6969" t="str">
        <f t="shared" si="660"/>
        <v>2027_Apr</v>
      </c>
      <c r="E6969" s="12" t="str">
        <f t="shared" si="661"/>
        <v>29_Apr</v>
      </c>
      <c r="F6969" s="12" t="str">
        <f t="shared" si="662"/>
        <v>Apr-27</v>
      </c>
      <c r="G6969" s="12"/>
    </row>
    <row r="6970" spans="1:7">
      <c r="A6970" s="2">
        <f t="shared" si="664"/>
        <v>46507</v>
      </c>
      <c r="B6970" t="str">
        <f t="shared" si="663"/>
        <v>2027_04</v>
      </c>
      <c r="C6970" t="str">
        <f t="shared" si="659"/>
        <v>Apr</v>
      </c>
      <c r="D6970" t="str">
        <f t="shared" si="660"/>
        <v>2027_Apr</v>
      </c>
      <c r="E6970" s="12" t="str">
        <f t="shared" si="661"/>
        <v>30_Apr</v>
      </c>
      <c r="F6970" s="12" t="str">
        <f t="shared" si="662"/>
        <v>Apr-27</v>
      </c>
      <c r="G6970" s="12"/>
    </row>
    <row r="6971" spans="1:7">
      <c r="A6971" s="2">
        <f t="shared" si="664"/>
        <v>46508</v>
      </c>
      <c r="B6971" t="str">
        <f t="shared" si="663"/>
        <v>2027_05</v>
      </c>
      <c r="C6971" t="str">
        <f t="shared" si="659"/>
        <v>May</v>
      </c>
      <c r="D6971" t="str">
        <f t="shared" si="660"/>
        <v>2027_May</v>
      </c>
      <c r="E6971" s="12" t="str">
        <f t="shared" si="661"/>
        <v>01_May</v>
      </c>
      <c r="F6971" s="12" t="str">
        <f t="shared" si="662"/>
        <v>May-27</v>
      </c>
      <c r="G6971" s="12"/>
    </row>
    <row r="6972" spans="1:7">
      <c r="A6972" s="2">
        <f t="shared" si="664"/>
        <v>46509</v>
      </c>
      <c r="B6972" t="str">
        <f t="shared" si="663"/>
        <v>2027_05</v>
      </c>
      <c r="C6972" t="str">
        <f t="shared" si="659"/>
        <v>May</v>
      </c>
      <c r="D6972" t="str">
        <f t="shared" si="660"/>
        <v>2027_May</v>
      </c>
      <c r="E6972" s="12" t="str">
        <f t="shared" si="661"/>
        <v>02_May</v>
      </c>
      <c r="F6972" s="12" t="str">
        <f t="shared" si="662"/>
        <v>May-27</v>
      </c>
      <c r="G6972" s="12"/>
    </row>
    <row r="6973" spans="1:7">
      <c r="A6973" s="2">
        <f t="shared" si="664"/>
        <v>46510</v>
      </c>
      <c r="B6973" t="str">
        <f t="shared" si="663"/>
        <v>2027_05</v>
      </c>
      <c r="C6973" t="str">
        <f t="shared" si="659"/>
        <v>May</v>
      </c>
      <c r="D6973" t="str">
        <f t="shared" si="660"/>
        <v>2027_May</v>
      </c>
      <c r="E6973" s="12" t="str">
        <f t="shared" si="661"/>
        <v>03_May</v>
      </c>
      <c r="F6973" s="12" t="str">
        <f t="shared" si="662"/>
        <v>May-27</v>
      </c>
      <c r="G6973" s="12"/>
    </row>
    <row r="6974" spans="1:7">
      <c r="A6974" s="2">
        <f t="shared" si="664"/>
        <v>46511</v>
      </c>
      <c r="B6974" t="str">
        <f t="shared" si="663"/>
        <v>2027_05</v>
      </c>
      <c r="C6974" t="str">
        <f t="shared" si="659"/>
        <v>May</v>
      </c>
      <c r="D6974" t="str">
        <f t="shared" si="660"/>
        <v>2027_May</v>
      </c>
      <c r="E6974" s="12" t="str">
        <f t="shared" si="661"/>
        <v>04_May</v>
      </c>
      <c r="F6974" s="12" t="str">
        <f t="shared" si="662"/>
        <v>May-27</v>
      </c>
      <c r="G6974" s="12"/>
    </row>
    <row r="6975" spans="1:7">
      <c r="A6975" s="2">
        <f t="shared" si="664"/>
        <v>46512</v>
      </c>
      <c r="B6975" t="str">
        <f t="shared" si="663"/>
        <v>2027_05</v>
      </c>
      <c r="C6975" t="str">
        <f t="shared" si="659"/>
        <v>May</v>
      </c>
      <c r="D6975" t="str">
        <f t="shared" si="660"/>
        <v>2027_May</v>
      </c>
      <c r="E6975" s="12" t="str">
        <f t="shared" si="661"/>
        <v>05_May</v>
      </c>
      <c r="F6975" s="12" t="str">
        <f t="shared" si="662"/>
        <v>May-27</v>
      </c>
      <c r="G6975" s="12"/>
    </row>
    <row r="6976" spans="1:7">
      <c r="A6976" s="2">
        <f t="shared" si="664"/>
        <v>46513</v>
      </c>
      <c r="B6976" t="str">
        <f t="shared" si="663"/>
        <v>2027_05</v>
      </c>
      <c r="C6976" t="str">
        <f t="shared" si="659"/>
        <v>May</v>
      </c>
      <c r="D6976" t="str">
        <f t="shared" si="660"/>
        <v>2027_May</v>
      </c>
      <c r="E6976" s="12" t="str">
        <f t="shared" si="661"/>
        <v>06_May</v>
      </c>
      <c r="F6976" s="12" t="str">
        <f t="shared" si="662"/>
        <v>May-27</v>
      </c>
      <c r="G6976" s="12"/>
    </row>
    <row r="6977" spans="1:7">
      <c r="A6977" s="2">
        <f t="shared" si="664"/>
        <v>46514</v>
      </c>
      <c r="B6977" t="str">
        <f t="shared" si="663"/>
        <v>2027_05</v>
      </c>
      <c r="C6977" t="str">
        <f t="shared" si="659"/>
        <v>May</v>
      </c>
      <c r="D6977" t="str">
        <f t="shared" si="660"/>
        <v>2027_May</v>
      </c>
      <c r="E6977" s="12" t="str">
        <f t="shared" si="661"/>
        <v>07_May</v>
      </c>
      <c r="F6977" s="12" t="str">
        <f t="shared" si="662"/>
        <v>May-27</v>
      </c>
      <c r="G6977" s="12"/>
    </row>
    <row r="6978" spans="1:7">
      <c r="A6978" s="2">
        <f t="shared" si="664"/>
        <v>46515</v>
      </c>
      <c r="B6978" t="str">
        <f t="shared" si="663"/>
        <v>2027_05</v>
      </c>
      <c r="C6978" t="str">
        <f t="shared" ref="C6978:C7041" si="665">VLOOKUP(TEXT(MONTH(A6978),"00"),$H$2:$I$13,2,FALSE)</f>
        <v>May</v>
      </c>
      <c r="D6978" t="str">
        <f t="shared" si="660"/>
        <v>2027_May</v>
      </c>
      <c r="E6978" s="12" t="str">
        <f t="shared" si="661"/>
        <v>08_May</v>
      </c>
      <c r="F6978" s="12" t="str">
        <f t="shared" si="662"/>
        <v>May-27</v>
      </c>
      <c r="G6978" s="12"/>
    </row>
    <row r="6979" spans="1:7">
      <c r="A6979" s="2">
        <f t="shared" si="664"/>
        <v>46516</v>
      </c>
      <c r="B6979" t="str">
        <f t="shared" si="663"/>
        <v>2027_05</v>
      </c>
      <c r="C6979" t="str">
        <f t="shared" si="665"/>
        <v>May</v>
      </c>
      <c r="D6979" t="str">
        <f t="shared" ref="D6979:D7042" si="666">TEXT(YEAR(A6979),"0000")&amp;"_"&amp;C6979</f>
        <v>2027_May</v>
      </c>
      <c r="E6979" s="12" t="str">
        <f t="shared" ref="E6979:E7042" si="667">VLOOKUP(DAY(A6979),$G$2:$H$32,2,FALSE)&amp;"_"&amp;C6979</f>
        <v>09_May</v>
      </c>
      <c r="F6979" s="12" t="str">
        <f t="shared" si="662"/>
        <v>May-27</v>
      </c>
      <c r="G6979" s="12"/>
    </row>
    <row r="6980" spans="1:7">
      <c r="A6980" s="2">
        <f t="shared" si="664"/>
        <v>46517</v>
      </c>
      <c r="B6980" t="str">
        <f t="shared" si="663"/>
        <v>2027_05</v>
      </c>
      <c r="C6980" t="str">
        <f t="shared" si="665"/>
        <v>May</v>
      </c>
      <c r="D6980" t="str">
        <f t="shared" si="666"/>
        <v>2027_May</v>
      </c>
      <c r="E6980" s="12" t="str">
        <f t="shared" si="667"/>
        <v>10_May</v>
      </c>
      <c r="F6980" s="12" t="str">
        <f t="shared" ref="F6980:F7043" si="668">C6980&amp;"-"&amp;RIGHT(YEAR(A6980),2)</f>
        <v>May-27</v>
      </c>
      <c r="G6980" s="12"/>
    </row>
    <row r="6981" spans="1:7">
      <c r="A6981" s="2">
        <f t="shared" si="664"/>
        <v>46518</v>
      </c>
      <c r="B6981" t="str">
        <f t="shared" si="663"/>
        <v>2027_05</v>
      </c>
      <c r="C6981" t="str">
        <f t="shared" si="665"/>
        <v>May</v>
      </c>
      <c r="D6981" t="str">
        <f t="shared" si="666"/>
        <v>2027_May</v>
      </c>
      <c r="E6981" s="12" t="str">
        <f t="shared" si="667"/>
        <v>11_May</v>
      </c>
      <c r="F6981" s="12" t="str">
        <f t="shared" si="668"/>
        <v>May-27</v>
      </c>
      <c r="G6981" s="12"/>
    </row>
    <row r="6982" spans="1:7">
      <c r="A6982" s="2">
        <f t="shared" si="664"/>
        <v>46519</v>
      </c>
      <c r="B6982" t="str">
        <f t="shared" si="663"/>
        <v>2027_05</v>
      </c>
      <c r="C6982" t="str">
        <f t="shared" si="665"/>
        <v>May</v>
      </c>
      <c r="D6982" t="str">
        <f t="shared" si="666"/>
        <v>2027_May</v>
      </c>
      <c r="E6982" s="12" t="str">
        <f t="shared" si="667"/>
        <v>12_May</v>
      </c>
      <c r="F6982" s="12" t="str">
        <f t="shared" si="668"/>
        <v>May-27</v>
      </c>
      <c r="G6982" s="12"/>
    </row>
    <row r="6983" spans="1:7">
      <c r="A6983" s="2">
        <f t="shared" si="664"/>
        <v>46520</v>
      </c>
      <c r="B6983" t="str">
        <f t="shared" si="663"/>
        <v>2027_05</v>
      </c>
      <c r="C6983" t="str">
        <f t="shared" si="665"/>
        <v>May</v>
      </c>
      <c r="D6983" t="str">
        <f t="shared" si="666"/>
        <v>2027_May</v>
      </c>
      <c r="E6983" s="12" t="str">
        <f t="shared" si="667"/>
        <v>13_May</v>
      </c>
      <c r="F6983" s="12" t="str">
        <f t="shared" si="668"/>
        <v>May-27</v>
      </c>
      <c r="G6983" s="12"/>
    </row>
    <row r="6984" spans="1:7">
      <c r="A6984" s="2">
        <f t="shared" si="664"/>
        <v>46521</v>
      </c>
      <c r="B6984" t="str">
        <f t="shared" si="663"/>
        <v>2027_05</v>
      </c>
      <c r="C6984" t="str">
        <f t="shared" si="665"/>
        <v>May</v>
      </c>
      <c r="D6984" t="str">
        <f t="shared" si="666"/>
        <v>2027_May</v>
      </c>
      <c r="E6984" s="12" t="str">
        <f t="shared" si="667"/>
        <v>14_May</v>
      </c>
      <c r="F6984" s="12" t="str">
        <f t="shared" si="668"/>
        <v>May-27</v>
      </c>
      <c r="G6984" s="12"/>
    </row>
    <row r="6985" spans="1:7">
      <c r="A6985" s="2">
        <f t="shared" si="664"/>
        <v>46522</v>
      </c>
      <c r="B6985" t="str">
        <f t="shared" si="663"/>
        <v>2027_05</v>
      </c>
      <c r="C6985" t="str">
        <f t="shared" si="665"/>
        <v>May</v>
      </c>
      <c r="D6985" t="str">
        <f t="shared" si="666"/>
        <v>2027_May</v>
      </c>
      <c r="E6985" s="12" t="str">
        <f t="shared" si="667"/>
        <v>15_May</v>
      </c>
      <c r="F6985" s="12" t="str">
        <f t="shared" si="668"/>
        <v>May-27</v>
      </c>
      <c r="G6985" s="12"/>
    </row>
    <row r="6986" spans="1:7">
      <c r="A6986" s="2">
        <f t="shared" si="664"/>
        <v>46523</v>
      </c>
      <c r="B6986" t="str">
        <f t="shared" si="663"/>
        <v>2027_05</v>
      </c>
      <c r="C6986" t="str">
        <f t="shared" si="665"/>
        <v>May</v>
      </c>
      <c r="D6986" t="str">
        <f t="shared" si="666"/>
        <v>2027_May</v>
      </c>
      <c r="E6986" s="12" t="str">
        <f t="shared" si="667"/>
        <v>16_May</v>
      </c>
      <c r="F6986" s="12" t="str">
        <f t="shared" si="668"/>
        <v>May-27</v>
      </c>
      <c r="G6986" s="12"/>
    </row>
    <row r="6987" spans="1:7">
      <c r="A6987" s="2">
        <f t="shared" si="664"/>
        <v>46524</v>
      </c>
      <c r="B6987" t="str">
        <f t="shared" ref="B6987:B7050" si="669">TEXT(YEAR(A6987),"0000")&amp;"_"&amp;TEXT(MONTH(A6987),"00")</f>
        <v>2027_05</v>
      </c>
      <c r="C6987" t="str">
        <f t="shared" si="665"/>
        <v>May</v>
      </c>
      <c r="D6987" t="str">
        <f t="shared" si="666"/>
        <v>2027_May</v>
      </c>
      <c r="E6987" s="12" t="str">
        <f t="shared" si="667"/>
        <v>17_May</v>
      </c>
      <c r="F6987" s="12" t="str">
        <f t="shared" si="668"/>
        <v>May-27</v>
      </c>
      <c r="G6987" s="12"/>
    </row>
    <row r="6988" spans="1:7">
      <c r="A6988" s="2">
        <f t="shared" ref="A6988:A7051" si="670">A6987+1</f>
        <v>46525</v>
      </c>
      <c r="B6988" t="str">
        <f t="shared" si="669"/>
        <v>2027_05</v>
      </c>
      <c r="C6988" t="str">
        <f t="shared" si="665"/>
        <v>May</v>
      </c>
      <c r="D6988" t="str">
        <f t="shared" si="666"/>
        <v>2027_May</v>
      </c>
      <c r="E6988" s="12" t="str">
        <f t="shared" si="667"/>
        <v>18_May</v>
      </c>
      <c r="F6988" s="12" t="str">
        <f t="shared" si="668"/>
        <v>May-27</v>
      </c>
      <c r="G6988" s="12"/>
    </row>
    <row r="6989" spans="1:7">
      <c r="A6989" s="2">
        <f t="shared" si="670"/>
        <v>46526</v>
      </c>
      <c r="B6989" t="str">
        <f t="shared" si="669"/>
        <v>2027_05</v>
      </c>
      <c r="C6989" t="str">
        <f t="shared" si="665"/>
        <v>May</v>
      </c>
      <c r="D6989" t="str">
        <f t="shared" si="666"/>
        <v>2027_May</v>
      </c>
      <c r="E6989" s="12" t="str">
        <f t="shared" si="667"/>
        <v>19_May</v>
      </c>
      <c r="F6989" s="12" t="str">
        <f t="shared" si="668"/>
        <v>May-27</v>
      </c>
      <c r="G6989" s="12"/>
    </row>
    <row r="6990" spans="1:7">
      <c r="A6990" s="2">
        <f t="shared" si="670"/>
        <v>46527</v>
      </c>
      <c r="B6990" t="str">
        <f t="shared" si="669"/>
        <v>2027_05</v>
      </c>
      <c r="C6990" t="str">
        <f t="shared" si="665"/>
        <v>May</v>
      </c>
      <c r="D6990" t="str">
        <f t="shared" si="666"/>
        <v>2027_May</v>
      </c>
      <c r="E6990" s="12" t="str">
        <f t="shared" si="667"/>
        <v>20_May</v>
      </c>
      <c r="F6990" s="12" t="str">
        <f t="shared" si="668"/>
        <v>May-27</v>
      </c>
      <c r="G6990" s="12"/>
    </row>
    <row r="6991" spans="1:7">
      <c r="A6991" s="2">
        <f t="shared" si="670"/>
        <v>46528</v>
      </c>
      <c r="B6991" t="str">
        <f t="shared" si="669"/>
        <v>2027_05</v>
      </c>
      <c r="C6991" t="str">
        <f t="shared" si="665"/>
        <v>May</v>
      </c>
      <c r="D6991" t="str">
        <f t="shared" si="666"/>
        <v>2027_May</v>
      </c>
      <c r="E6991" s="12" t="str">
        <f t="shared" si="667"/>
        <v>21_May</v>
      </c>
      <c r="F6991" s="12" t="str">
        <f t="shared" si="668"/>
        <v>May-27</v>
      </c>
      <c r="G6991" s="12"/>
    </row>
    <row r="6992" spans="1:7">
      <c r="A6992" s="2">
        <f t="shared" si="670"/>
        <v>46529</v>
      </c>
      <c r="B6992" t="str">
        <f t="shared" si="669"/>
        <v>2027_05</v>
      </c>
      <c r="C6992" t="str">
        <f t="shared" si="665"/>
        <v>May</v>
      </c>
      <c r="D6992" t="str">
        <f t="shared" si="666"/>
        <v>2027_May</v>
      </c>
      <c r="E6992" s="12" t="str">
        <f t="shared" si="667"/>
        <v>22_May</v>
      </c>
      <c r="F6992" s="12" t="str">
        <f t="shared" si="668"/>
        <v>May-27</v>
      </c>
      <c r="G6992" s="12"/>
    </row>
    <row r="6993" spans="1:7">
      <c r="A6993" s="2">
        <f t="shared" si="670"/>
        <v>46530</v>
      </c>
      <c r="B6993" t="str">
        <f t="shared" si="669"/>
        <v>2027_05</v>
      </c>
      <c r="C6993" t="str">
        <f t="shared" si="665"/>
        <v>May</v>
      </c>
      <c r="D6993" t="str">
        <f t="shared" si="666"/>
        <v>2027_May</v>
      </c>
      <c r="E6993" s="12" t="str">
        <f t="shared" si="667"/>
        <v>23_May</v>
      </c>
      <c r="F6993" s="12" t="str">
        <f t="shared" si="668"/>
        <v>May-27</v>
      </c>
      <c r="G6993" s="12"/>
    </row>
    <row r="6994" spans="1:7">
      <c r="A6994" s="2">
        <f t="shared" si="670"/>
        <v>46531</v>
      </c>
      <c r="B6994" t="str">
        <f t="shared" si="669"/>
        <v>2027_05</v>
      </c>
      <c r="C6994" t="str">
        <f t="shared" si="665"/>
        <v>May</v>
      </c>
      <c r="D6994" t="str">
        <f t="shared" si="666"/>
        <v>2027_May</v>
      </c>
      <c r="E6994" s="12" t="str">
        <f t="shared" si="667"/>
        <v>24_May</v>
      </c>
      <c r="F6994" s="12" t="str">
        <f t="shared" si="668"/>
        <v>May-27</v>
      </c>
      <c r="G6994" s="12"/>
    </row>
    <row r="6995" spans="1:7">
      <c r="A6995" s="2">
        <f t="shared" si="670"/>
        <v>46532</v>
      </c>
      <c r="B6995" t="str">
        <f t="shared" si="669"/>
        <v>2027_05</v>
      </c>
      <c r="C6995" t="str">
        <f t="shared" si="665"/>
        <v>May</v>
      </c>
      <c r="D6995" t="str">
        <f t="shared" si="666"/>
        <v>2027_May</v>
      </c>
      <c r="E6995" s="12" t="str">
        <f t="shared" si="667"/>
        <v>25_May</v>
      </c>
      <c r="F6995" s="12" t="str">
        <f t="shared" si="668"/>
        <v>May-27</v>
      </c>
      <c r="G6995" s="12"/>
    </row>
    <row r="6996" spans="1:7">
      <c r="A6996" s="2">
        <f t="shared" si="670"/>
        <v>46533</v>
      </c>
      <c r="B6996" t="str">
        <f t="shared" si="669"/>
        <v>2027_05</v>
      </c>
      <c r="C6996" t="str">
        <f t="shared" si="665"/>
        <v>May</v>
      </c>
      <c r="D6996" t="str">
        <f t="shared" si="666"/>
        <v>2027_May</v>
      </c>
      <c r="E6996" s="12" t="str">
        <f t="shared" si="667"/>
        <v>26_May</v>
      </c>
      <c r="F6996" s="12" t="str">
        <f t="shared" si="668"/>
        <v>May-27</v>
      </c>
      <c r="G6996" s="12"/>
    </row>
    <row r="6997" spans="1:7">
      <c r="A6997" s="2">
        <f t="shared" si="670"/>
        <v>46534</v>
      </c>
      <c r="B6997" t="str">
        <f t="shared" si="669"/>
        <v>2027_05</v>
      </c>
      <c r="C6997" t="str">
        <f t="shared" si="665"/>
        <v>May</v>
      </c>
      <c r="D6997" t="str">
        <f t="shared" si="666"/>
        <v>2027_May</v>
      </c>
      <c r="E6997" s="12" t="str">
        <f t="shared" si="667"/>
        <v>27_May</v>
      </c>
      <c r="F6997" s="12" t="str">
        <f t="shared" si="668"/>
        <v>May-27</v>
      </c>
      <c r="G6997" s="12"/>
    </row>
    <row r="6998" spans="1:7">
      <c r="A6998" s="2">
        <f t="shared" si="670"/>
        <v>46535</v>
      </c>
      <c r="B6998" t="str">
        <f t="shared" si="669"/>
        <v>2027_05</v>
      </c>
      <c r="C6998" t="str">
        <f t="shared" si="665"/>
        <v>May</v>
      </c>
      <c r="D6998" t="str">
        <f t="shared" si="666"/>
        <v>2027_May</v>
      </c>
      <c r="E6998" s="12" t="str">
        <f t="shared" si="667"/>
        <v>28_May</v>
      </c>
      <c r="F6998" s="12" t="str">
        <f t="shared" si="668"/>
        <v>May-27</v>
      </c>
      <c r="G6998" s="12"/>
    </row>
    <row r="6999" spans="1:7">
      <c r="A6999" s="2">
        <f t="shared" si="670"/>
        <v>46536</v>
      </c>
      <c r="B6999" t="str">
        <f t="shared" si="669"/>
        <v>2027_05</v>
      </c>
      <c r="C6999" t="str">
        <f t="shared" si="665"/>
        <v>May</v>
      </c>
      <c r="D6999" t="str">
        <f t="shared" si="666"/>
        <v>2027_May</v>
      </c>
      <c r="E6999" s="12" t="str">
        <f t="shared" si="667"/>
        <v>29_May</v>
      </c>
      <c r="F6999" s="12" t="str">
        <f t="shared" si="668"/>
        <v>May-27</v>
      </c>
      <c r="G6999" s="12"/>
    </row>
    <row r="7000" spans="1:7">
      <c r="A7000" s="2">
        <f t="shared" si="670"/>
        <v>46537</v>
      </c>
      <c r="B7000" t="str">
        <f t="shared" si="669"/>
        <v>2027_05</v>
      </c>
      <c r="C7000" t="str">
        <f t="shared" si="665"/>
        <v>May</v>
      </c>
      <c r="D7000" t="str">
        <f t="shared" si="666"/>
        <v>2027_May</v>
      </c>
      <c r="E7000" s="12" t="str">
        <f t="shared" si="667"/>
        <v>30_May</v>
      </c>
      <c r="F7000" s="12" t="str">
        <f t="shared" si="668"/>
        <v>May-27</v>
      </c>
      <c r="G7000" s="12"/>
    </row>
    <row r="7001" spans="1:7">
      <c r="A7001" s="2">
        <f t="shared" si="670"/>
        <v>46538</v>
      </c>
      <c r="B7001" t="str">
        <f t="shared" si="669"/>
        <v>2027_05</v>
      </c>
      <c r="C7001" t="str">
        <f t="shared" si="665"/>
        <v>May</v>
      </c>
      <c r="D7001" t="str">
        <f t="shared" si="666"/>
        <v>2027_May</v>
      </c>
      <c r="E7001" s="12" t="str">
        <f t="shared" si="667"/>
        <v>31_May</v>
      </c>
      <c r="F7001" s="12" t="str">
        <f t="shared" si="668"/>
        <v>May-27</v>
      </c>
      <c r="G7001" s="12"/>
    </row>
    <row r="7002" spans="1:7">
      <c r="A7002" s="2">
        <f t="shared" si="670"/>
        <v>46539</v>
      </c>
      <c r="B7002" t="str">
        <f t="shared" si="669"/>
        <v>2027_06</v>
      </c>
      <c r="C7002" t="str">
        <f t="shared" si="665"/>
        <v>Jun</v>
      </c>
      <c r="D7002" t="str">
        <f t="shared" si="666"/>
        <v>2027_Jun</v>
      </c>
      <c r="E7002" s="12" t="str">
        <f t="shared" si="667"/>
        <v>01_Jun</v>
      </c>
      <c r="F7002" s="12" t="str">
        <f t="shared" si="668"/>
        <v>Jun-27</v>
      </c>
      <c r="G7002" s="12"/>
    </row>
    <row r="7003" spans="1:7">
      <c r="A7003" s="2">
        <f t="shared" si="670"/>
        <v>46540</v>
      </c>
      <c r="B7003" t="str">
        <f t="shared" si="669"/>
        <v>2027_06</v>
      </c>
      <c r="C7003" t="str">
        <f t="shared" si="665"/>
        <v>Jun</v>
      </c>
      <c r="D7003" t="str">
        <f t="shared" si="666"/>
        <v>2027_Jun</v>
      </c>
      <c r="E7003" s="12" t="str">
        <f t="shared" si="667"/>
        <v>02_Jun</v>
      </c>
      <c r="F7003" s="12" t="str">
        <f t="shared" si="668"/>
        <v>Jun-27</v>
      </c>
      <c r="G7003" s="12"/>
    </row>
    <row r="7004" spans="1:7">
      <c r="A7004" s="2">
        <f t="shared" si="670"/>
        <v>46541</v>
      </c>
      <c r="B7004" t="str">
        <f t="shared" si="669"/>
        <v>2027_06</v>
      </c>
      <c r="C7004" t="str">
        <f t="shared" si="665"/>
        <v>Jun</v>
      </c>
      <c r="D7004" t="str">
        <f t="shared" si="666"/>
        <v>2027_Jun</v>
      </c>
      <c r="E7004" s="12" t="str">
        <f t="shared" si="667"/>
        <v>03_Jun</v>
      </c>
      <c r="F7004" s="12" t="str">
        <f t="shared" si="668"/>
        <v>Jun-27</v>
      </c>
      <c r="G7004" s="12"/>
    </row>
    <row r="7005" spans="1:7">
      <c r="A7005" s="2">
        <f t="shared" si="670"/>
        <v>46542</v>
      </c>
      <c r="B7005" t="str">
        <f t="shared" si="669"/>
        <v>2027_06</v>
      </c>
      <c r="C7005" t="str">
        <f t="shared" si="665"/>
        <v>Jun</v>
      </c>
      <c r="D7005" t="str">
        <f t="shared" si="666"/>
        <v>2027_Jun</v>
      </c>
      <c r="E7005" s="12" t="str">
        <f t="shared" si="667"/>
        <v>04_Jun</v>
      </c>
      <c r="F7005" s="12" t="str">
        <f t="shared" si="668"/>
        <v>Jun-27</v>
      </c>
      <c r="G7005" s="12"/>
    </row>
    <row r="7006" spans="1:7">
      <c r="A7006" s="2">
        <f t="shared" si="670"/>
        <v>46543</v>
      </c>
      <c r="B7006" t="str">
        <f t="shared" si="669"/>
        <v>2027_06</v>
      </c>
      <c r="C7006" t="str">
        <f t="shared" si="665"/>
        <v>Jun</v>
      </c>
      <c r="D7006" t="str">
        <f t="shared" si="666"/>
        <v>2027_Jun</v>
      </c>
      <c r="E7006" s="12" t="str">
        <f t="shared" si="667"/>
        <v>05_Jun</v>
      </c>
      <c r="F7006" s="12" t="str">
        <f t="shared" si="668"/>
        <v>Jun-27</v>
      </c>
      <c r="G7006" s="12"/>
    </row>
    <row r="7007" spans="1:7">
      <c r="A7007" s="2">
        <f t="shared" si="670"/>
        <v>46544</v>
      </c>
      <c r="B7007" t="str">
        <f t="shared" si="669"/>
        <v>2027_06</v>
      </c>
      <c r="C7007" t="str">
        <f t="shared" si="665"/>
        <v>Jun</v>
      </c>
      <c r="D7007" t="str">
        <f t="shared" si="666"/>
        <v>2027_Jun</v>
      </c>
      <c r="E7007" s="12" t="str">
        <f t="shared" si="667"/>
        <v>06_Jun</v>
      </c>
      <c r="F7007" s="12" t="str">
        <f t="shared" si="668"/>
        <v>Jun-27</v>
      </c>
      <c r="G7007" s="12"/>
    </row>
    <row r="7008" spans="1:7">
      <c r="A7008" s="2">
        <f t="shared" si="670"/>
        <v>46545</v>
      </c>
      <c r="B7008" t="str">
        <f t="shared" si="669"/>
        <v>2027_06</v>
      </c>
      <c r="C7008" t="str">
        <f t="shared" si="665"/>
        <v>Jun</v>
      </c>
      <c r="D7008" t="str">
        <f t="shared" si="666"/>
        <v>2027_Jun</v>
      </c>
      <c r="E7008" s="12" t="str">
        <f t="shared" si="667"/>
        <v>07_Jun</v>
      </c>
      <c r="F7008" s="12" t="str">
        <f t="shared" si="668"/>
        <v>Jun-27</v>
      </c>
      <c r="G7008" s="12"/>
    </row>
    <row r="7009" spans="1:7">
      <c r="A7009" s="2">
        <f t="shared" si="670"/>
        <v>46546</v>
      </c>
      <c r="B7009" t="str">
        <f t="shared" si="669"/>
        <v>2027_06</v>
      </c>
      <c r="C7009" t="str">
        <f t="shared" si="665"/>
        <v>Jun</v>
      </c>
      <c r="D7009" t="str">
        <f t="shared" si="666"/>
        <v>2027_Jun</v>
      </c>
      <c r="E7009" s="12" t="str">
        <f t="shared" si="667"/>
        <v>08_Jun</v>
      </c>
      <c r="F7009" s="12" t="str">
        <f t="shared" si="668"/>
        <v>Jun-27</v>
      </c>
      <c r="G7009" s="12"/>
    </row>
    <row r="7010" spans="1:7">
      <c r="A7010" s="2">
        <f t="shared" si="670"/>
        <v>46547</v>
      </c>
      <c r="B7010" t="str">
        <f t="shared" si="669"/>
        <v>2027_06</v>
      </c>
      <c r="C7010" t="str">
        <f t="shared" si="665"/>
        <v>Jun</v>
      </c>
      <c r="D7010" t="str">
        <f t="shared" si="666"/>
        <v>2027_Jun</v>
      </c>
      <c r="E7010" s="12" t="str">
        <f t="shared" si="667"/>
        <v>09_Jun</v>
      </c>
      <c r="F7010" s="12" t="str">
        <f t="shared" si="668"/>
        <v>Jun-27</v>
      </c>
      <c r="G7010" s="12"/>
    </row>
    <row r="7011" spans="1:7">
      <c r="A7011" s="2">
        <f t="shared" si="670"/>
        <v>46548</v>
      </c>
      <c r="B7011" t="str">
        <f t="shared" si="669"/>
        <v>2027_06</v>
      </c>
      <c r="C7011" t="str">
        <f t="shared" si="665"/>
        <v>Jun</v>
      </c>
      <c r="D7011" t="str">
        <f t="shared" si="666"/>
        <v>2027_Jun</v>
      </c>
      <c r="E7011" s="12" t="str">
        <f t="shared" si="667"/>
        <v>10_Jun</v>
      </c>
      <c r="F7011" s="12" t="str">
        <f t="shared" si="668"/>
        <v>Jun-27</v>
      </c>
      <c r="G7011" s="12"/>
    </row>
    <row r="7012" spans="1:7">
      <c r="A7012" s="2">
        <f t="shared" si="670"/>
        <v>46549</v>
      </c>
      <c r="B7012" t="str">
        <f t="shared" si="669"/>
        <v>2027_06</v>
      </c>
      <c r="C7012" t="str">
        <f t="shared" si="665"/>
        <v>Jun</v>
      </c>
      <c r="D7012" t="str">
        <f t="shared" si="666"/>
        <v>2027_Jun</v>
      </c>
      <c r="E7012" s="12" t="str">
        <f t="shared" si="667"/>
        <v>11_Jun</v>
      </c>
      <c r="F7012" s="12" t="str">
        <f t="shared" si="668"/>
        <v>Jun-27</v>
      </c>
      <c r="G7012" s="12"/>
    </row>
    <row r="7013" spans="1:7">
      <c r="A7013" s="2">
        <f t="shared" si="670"/>
        <v>46550</v>
      </c>
      <c r="B7013" t="str">
        <f t="shared" si="669"/>
        <v>2027_06</v>
      </c>
      <c r="C7013" t="str">
        <f t="shared" si="665"/>
        <v>Jun</v>
      </c>
      <c r="D7013" t="str">
        <f t="shared" si="666"/>
        <v>2027_Jun</v>
      </c>
      <c r="E7013" s="12" t="str">
        <f t="shared" si="667"/>
        <v>12_Jun</v>
      </c>
      <c r="F7013" s="12" t="str">
        <f t="shared" si="668"/>
        <v>Jun-27</v>
      </c>
      <c r="G7013" s="12"/>
    </row>
    <row r="7014" spans="1:7">
      <c r="A7014" s="2">
        <f t="shared" si="670"/>
        <v>46551</v>
      </c>
      <c r="B7014" t="str">
        <f t="shared" si="669"/>
        <v>2027_06</v>
      </c>
      <c r="C7014" t="str">
        <f t="shared" si="665"/>
        <v>Jun</v>
      </c>
      <c r="D7014" t="str">
        <f t="shared" si="666"/>
        <v>2027_Jun</v>
      </c>
      <c r="E7014" s="12" t="str">
        <f t="shared" si="667"/>
        <v>13_Jun</v>
      </c>
      <c r="F7014" s="12" t="str">
        <f t="shared" si="668"/>
        <v>Jun-27</v>
      </c>
      <c r="G7014" s="12"/>
    </row>
    <row r="7015" spans="1:7">
      <c r="A7015" s="2">
        <f t="shared" si="670"/>
        <v>46552</v>
      </c>
      <c r="B7015" t="str">
        <f t="shared" si="669"/>
        <v>2027_06</v>
      </c>
      <c r="C7015" t="str">
        <f t="shared" si="665"/>
        <v>Jun</v>
      </c>
      <c r="D7015" t="str">
        <f t="shared" si="666"/>
        <v>2027_Jun</v>
      </c>
      <c r="E7015" s="12" t="str">
        <f t="shared" si="667"/>
        <v>14_Jun</v>
      </c>
      <c r="F7015" s="12" t="str">
        <f t="shared" si="668"/>
        <v>Jun-27</v>
      </c>
      <c r="G7015" s="12"/>
    </row>
    <row r="7016" spans="1:7">
      <c r="A7016" s="2">
        <f t="shared" si="670"/>
        <v>46553</v>
      </c>
      <c r="B7016" t="str">
        <f t="shared" si="669"/>
        <v>2027_06</v>
      </c>
      <c r="C7016" t="str">
        <f t="shared" si="665"/>
        <v>Jun</v>
      </c>
      <c r="D7016" t="str">
        <f t="shared" si="666"/>
        <v>2027_Jun</v>
      </c>
      <c r="E7016" s="12" t="str">
        <f t="shared" si="667"/>
        <v>15_Jun</v>
      </c>
      <c r="F7016" s="12" t="str">
        <f t="shared" si="668"/>
        <v>Jun-27</v>
      </c>
      <c r="G7016" s="12"/>
    </row>
    <row r="7017" spans="1:7">
      <c r="A7017" s="2">
        <f t="shared" si="670"/>
        <v>46554</v>
      </c>
      <c r="B7017" t="str">
        <f t="shared" si="669"/>
        <v>2027_06</v>
      </c>
      <c r="C7017" t="str">
        <f t="shared" si="665"/>
        <v>Jun</v>
      </c>
      <c r="D7017" t="str">
        <f t="shared" si="666"/>
        <v>2027_Jun</v>
      </c>
      <c r="E7017" s="12" t="str">
        <f t="shared" si="667"/>
        <v>16_Jun</v>
      </c>
      <c r="F7017" s="12" t="str">
        <f t="shared" si="668"/>
        <v>Jun-27</v>
      </c>
      <c r="G7017" s="12"/>
    </row>
    <row r="7018" spans="1:7">
      <c r="A7018" s="2">
        <f t="shared" si="670"/>
        <v>46555</v>
      </c>
      <c r="B7018" t="str">
        <f t="shared" si="669"/>
        <v>2027_06</v>
      </c>
      <c r="C7018" t="str">
        <f t="shared" si="665"/>
        <v>Jun</v>
      </c>
      <c r="D7018" t="str">
        <f t="shared" si="666"/>
        <v>2027_Jun</v>
      </c>
      <c r="E7018" s="12" t="str">
        <f t="shared" si="667"/>
        <v>17_Jun</v>
      </c>
      <c r="F7018" s="12" t="str">
        <f t="shared" si="668"/>
        <v>Jun-27</v>
      </c>
      <c r="G7018" s="12"/>
    </row>
    <row r="7019" spans="1:7">
      <c r="A7019" s="2">
        <f t="shared" si="670"/>
        <v>46556</v>
      </c>
      <c r="B7019" t="str">
        <f t="shared" si="669"/>
        <v>2027_06</v>
      </c>
      <c r="C7019" t="str">
        <f t="shared" si="665"/>
        <v>Jun</v>
      </c>
      <c r="D7019" t="str">
        <f t="shared" si="666"/>
        <v>2027_Jun</v>
      </c>
      <c r="E7019" s="12" t="str">
        <f t="shared" si="667"/>
        <v>18_Jun</v>
      </c>
      <c r="F7019" s="12" t="str">
        <f t="shared" si="668"/>
        <v>Jun-27</v>
      </c>
      <c r="G7019" s="12"/>
    </row>
    <row r="7020" spans="1:7">
      <c r="A7020" s="2">
        <f t="shared" si="670"/>
        <v>46557</v>
      </c>
      <c r="B7020" t="str">
        <f t="shared" si="669"/>
        <v>2027_06</v>
      </c>
      <c r="C7020" t="str">
        <f t="shared" si="665"/>
        <v>Jun</v>
      </c>
      <c r="D7020" t="str">
        <f t="shared" si="666"/>
        <v>2027_Jun</v>
      </c>
      <c r="E7020" s="12" t="str">
        <f t="shared" si="667"/>
        <v>19_Jun</v>
      </c>
      <c r="F7020" s="12" t="str">
        <f t="shared" si="668"/>
        <v>Jun-27</v>
      </c>
      <c r="G7020" s="12"/>
    </row>
    <row r="7021" spans="1:7">
      <c r="A7021" s="2">
        <f t="shared" si="670"/>
        <v>46558</v>
      </c>
      <c r="B7021" t="str">
        <f t="shared" si="669"/>
        <v>2027_06</v>
      </c>
      <c r="C7021" t="str">
        <f t="shared" si="665"/>
        <v>Jun</v>
      </c>
      <c r="D7021" t="str">
        <f t="shared" si="666"/>
        <v>2027_Jun</v>
      </c>
      <c r="E7021" s="12" t="str">
        <f t="shared" si="667"/>
        <v>20_Jun</v>
      </c>
      <c r="F7021" s="12" t="str">
        <f t="shared" si="668"/>
        <v>Jun-27</v>
      </c>
      <c r="G7021" s="12"/>
    </row>
    <row r="7022" spans="1:7">
      <c r="A7022" s="2">
        <f t="shared" si="670"/>
        <v>46559</v>
      </c>
      <c r="B7022" t="str">
        <f t="shared" si="669"/>
        <v>2027_06</v>
      </c>
      <c r="C7022" t="str">
        <f t="shared" si="665"/>
        <v>Jun</v>
      </c>
      <c r="D7022" t="str">
        <f t="shared" si="666"/>
        <v>2027_Jun</v>
      </c>
      <c r="E7022" s="12" t="str">
        <f t="shared" si="667"/>
        <v>21_Jun</v>
      </c>
      <c r="F7022" s="12" t="str">
        <f t="shared" si="668"/>
        <v>Jun-27</v>
      </c>
      <c r="G7022" s="12"/>
    </row>
    <row r="7023" spans="1:7">
      <c r="A7023" s="2">
        <f t="shared" si="670"/>
        <v>46560</v>
      </c>
      <c r="B7023" t="str">
        <f t="shared" si="669"/>
        <v>2027_06</v>
      </c>
      <c r="C7023" t="str">
        <f t="shared" si="665"/>
        <v>Jun</v>
      </c>
      <c r="D7023" t="str">
        <f t="shared" si="666"/>
        <v>2027_Jun</v>
      </c>
      <c r="E7023" s="12" t="str">
        <f t="shared" si="667"/>
        <v>22_Jun</v>
      </c>
      <c r="F7023" s="12" t="str">
        <f t="shared" si="668"/>
        <v>Jun-27</v>
      </c>
      <c r="G7023" s="12"/>
    </row>
    <row r="7024" spans="1:7">
      <c r="A7024" s="2">
        <f t="shared" si="670"/>
        <v>46561</v>
      </c>
      <c r="B7024" t="str">
        <f t="shared" si="669"/>
        <v>2027_06</v>
      </c>
      <c r="C7024" t="str">
        <f t="shared" si="665"/>
        <v>Jun</v>
      </c>
      <c r="D7024" t="str">
        <f t="shared" si="666"/>
        <v>2027_Jun</v>
      </c>
      <c r="E7024" s="12" t="str">
        <f t="shared" si="667"/>
        <v>23_Jun</v>
      </c>
      <c r="F7024" s="12" t="str">
        <f t="shared" si="668"/>
        <v>Jun-27</v>
      </c>
      <c r="G7024" s="12"/>
    </row>
    <row r="7025" spans="1:7">
      <c r="A7025" s="2">
        <f t="shared" si="670"/>
        <v>46562</v>
      </c>
      <c r="B7025" t="str">
        <f t="shared" si="669"/>
        <v>2027_06</v>
      </c>
      <c r="C7025" t="str">
        <f t="shared" si="665"/>
        <v>Jun</v>
      </c>
      <c r="D7025" t="str">
        <f t="shared" si="666"/>
        <v>2027_Jun</v>
      </c>
      <c r="E7025" s="12" t="str">
        <f t="shared" si="667"/>
        <v>24_Jun</v>
      </c>
      <c r="F7025" s="12" t="str">
        <f t="shared" si="668"/>
        <v>Jun-27</v>
      </c>
      <c r="G7025" s="12"/>
    </row>
    <row r="7026" spans="1:7">
      <c r="A7026" s="2">
        <f t="shared" si="670"/>
        <v>46563</v>
      </c>
      <c r="B7026" t="str">
        <f t="shared" si="669"/>
        <v>2027_06</v>
      </c>
      <c r="C7026" t="str">
        <f t="shared" si="665"/>
        <v>Jun</v>
      </c>
      <c r="D7026" t="str">
        <f t="shared" si="666"/>
        <v>2027_Jun</v>
      </c>
      <c r="E7026" s="12" t="str">
        <f t="shared" si="667"/>
        <v>25_Jun</v>
      </c>
      <c r="F7026" s="12" t="str">
        <f t="shared" si="668"/>
        <v>Jun-27</v>
      </c>
      <c r="G7026" s="12"/>
    </row>
    <row r="7027" spans="1:7">
      <c r="A7027" s="2">
        <f t="shared" si="670"/>
        <v>46564</v>
      </c>
      <c r="B7027" t="str">
        <f t="shared" si="669"/>
        <v>2027_06</v>
      </c>
      <c r="C7027" t="str">
        <f t="shared" si="665"/>
        <v>Jun</v>
      </c>
      <c r="D7027" t="str">
        <f t="shared" si="666"/>
        <v>2027_Jun</v>
      </c>
      <c r="E7027" s="12" t="str">
        <f t="shared" si="667"/>
        <v>26_Jun</v>
      </c>
      <c r="F7027" s="12" t="str">
        <f t="shared" si="668"/>
        <v>Jun-27</v>
      </c>
      <c r="G7027" s="12"/>
    </row>
    <row r="7028" spans="1:7">
      <c r="A7028" s="2">
        <f t="shared" si="670"/>
        <v>46565</v>
      </c>
      <c r="B7028" t="str">
        <f t="shared" si="669"/>
        <v>2027_06</v>
      </c>
      <c r="C7028" t="str">
        <f t="shared" si="665"/>
        <v>Jun</v>
      </c>
      <c r="D7028" t="str">
        <f t="shared" si="666"/>
        <v>2027_Jun</v>
      </c>
      <c r="E7028" s="12" t="str">
        <f t="shared" si="667"/>
        <v>27_Jun</v>
      </c>
      <c r="F7028" s="12" t="str">
        <f t="shared" si="668"/>
        <v>Jun-27</v>
      </c>
      <c r="G7028" s="12"/>
    </row>
    <row r="7029" spans="1:7">
      <c r="A7029" s="2">
        <f t="shared" si="670"/>
        <v>46566</v>
      </c>
      <c r="B7029" t="str">
        <f t="shared" si="669"/>
        <v>2027_06</v>
      </c>
      <c r="C7029" t="str">
        <f t="shared" si="665"/>
        <v>Jun</v>
      </c>
      <c r="D7029" t="str">
        <f t="shared" si="666"/>
        <v>2027_Jun</v>
      </c>
      <c r="E7029" s="12" t="str">
        <f t="shared" si="667"/>
        <v>28_Jun</v>
      </c>
      <c r="F7029" s="12" t="str">
        <f t="shared" si="668"/>
        <v>Jun-27</v>
      </c>
      <c r="G7029" s="12"/>
    </row>
    <row r="7030" spans="1:7">
      <c r="A7030" s="2">
        <f t="shared" si="670"/>
        <v>46567</v>
      </c>
      <c r="B7030" t="str">
        <f t="shared" si="669"/>
        <v>2027_06</v>
      </c>
      <c r="C7030" t="str">
        <f t="shared" si="665"/>
        <v>Jun</v>
      </c>
      <c r="D7030" t="str">
        <f t="shared" si="666"/>
        <v>2027_Jun</v>
      </c>
      <c r="E7030" s="12" t="str">
        <f t="shared" si="667"/>
        <v>29_Jun</v>
      </c>
      <c r="F7030" s="12" t="str">
        <f t="shared" si="668"/>
        <v>Jun-27</v>
      </c>
      <c r="G7030" s="12"/>
    </row>
    <row r="7031" spans="1:7">
      <c r="A7031" s="2">
        <f t="shared" si="670"/>
        <v>46568</v>
      </c>
      <c r="B7031" t="str">
        <f t="shared" si="669"/>
        <v>2027_06</v>
      </c>
      <c r="C7031" t="str">
        <f t="shared" si="665"/>
        <v>Jun</v>
      </c>
      <c r="D7031" t="str">
        <f t="shared" si="666"/>
        <v>2027_Jun</v>
      </c>
      <c r="E7031" s="12" t="str">
        <f t="shared" si="667"/>
        <v>30_Jun</v>
      </c>
      <c r="F7031" s="12" t="str">
        <f t="shared" si="668"/>
        <v>Jun-27</v>
      </c>
      <c r="G7031" s="12"/>
    </row>
    <row r="7032" spans="1:7">
      <c r="A7032" s="2">
        <f t="shared" si="670"/>
        <v>46569</v>
      </c>
      <c r="B7032" t="str">
        <f t="shared" si="669"/>
        <v>2027_07</v>
      </c>
      <c r="C7032" t="str">
        <f t="shared" si="665"/>
        <v>Jul</v>
      </c>
      <c r="D7032" t="str">
        <f t="shared" si="666"/>
        <v>2027_Jul</v>
      </c>
      <c r="E7032" s="12" t="str">
        <f t="shared" si="667"/>
        <v>01_Jul</v>
      </c>
      <c r="F7032" s="12" t="str">
        <f t="shared" si="668"/>
        <v>Jul-27</v>
      </c>
      <c r="G7032" s="12"/>
    </row>
    <row r="7033" spans="1:7">
      <c r="A7033" s="2">
        <f t="shared" si="670"/>
        <v>46570</v>
      </c>
      <c r="B7033" t="str">
        <f t="shared" si="669"/>
        <v>2027_07</v>
      </c>
      <c r="C7033" t="str">
        <f t="shared" si="665"/>
        <v>Jul</v>
      </c>
      <c r="D7033" t="str">
        <f t="shared" si="666"/>
        <v>2027_Jul</v>
      </c>
      <c r="E7033" s="12" t="str">
        <f t="shared" si="667"/>
        <v>02_Jul</v>
      </c>
      <c r="F7033" s="12" t="str">
        <f t="shared" si="668"/>
        <v>Jul-27</v>
      </c>
      <c r="G7033" s="12"/>
    </row>
    <row r="7034" spans="1:7">
      <c r="A7034" s="2">
        <f t="shared" si="670"/>
        <v>46571</v>
      </c>
      <c r="B7034" t="str">
        <f t="shared" si="669"/>
        <v>2027_07</v>
      </c>
      <c r="C7034" t="str">
        <f t="shared" si="665"/>
        <v>Jul</v>
      </c>
      <c r="D7034" t="str">
        <f t="shared" si="666"/>
        <v>2027_Jul</v>
      </c>
      <c r="E7034" s="12" t="str">
        <f t="shared" si="667"/>
        <v>03_Jul</v>
      </c>
      <c r="F7034" s="12" t="str">
        <f t="shared" si="668"/>
        <v>Jul-27</v>
      </c>
      <c r="G7034" s="12"/>
    </row>
    <row r="7035" spans="1:7">
      <c r="A7035" s="2">
        <f t="shared" si="670"/>
        <v>46572</v>
      </c>
      <c r="B7035" t="str">
        <f t="shared" si="669"/>
        <v>2027_07</v>
      </c>
      <c r="C7035" t="str">
        <f t="shared" si="665"/>
        <v>Jul</v>
      </c>
      <c r="D7035" t="str">
        <f t="shared" si="666"/>
        <v>2027_Jul</v>
      </c>
      <c r="E7035" s="12" t="str">
        <f t="shared" si="667"/>
        <v>04_Jul</v>
      </c>
      <c r="F7035" s="12" t="str">
        <f t="shared" si="668"/>
        <v>Jul-27</v>
      </c>
      <c r="G7035" s="12"/>
    </row>
    <row r="7036" spans="1:7">
      <c r="A7036" s="2">
        <f t="shared" si="670"/>
        <v>46573</v>
      </c>
      <c r="B7036" t="str">
        <f t="shared" si="669"/>
        <v>2027_07</v>
      </c>
      <c r="C7036" t="str">
        <f t="shared" si="665"/>
        <v>Jul</v>
      </c>
      <c r="D7036" t="str">
        <f t="shared" si="666"/>
        <v>2027_Jul</v>
      </c>
      <c r="E7036" s="12" t="str">
        <f t="shared" si="667"/>
        <v>05_Jul</v>
      </c>
      <c r="F7036" s="12" t="str">
        <f t="shared" si="668"/>
        <v>Jul-27</v>
      </c>
      <c r="G7036" s="12"/>
    </row>
    <row r="7037" spans="1:7">
      <c r="A7037" s="2">
        <f t="shared" si="670"/>
        <v>46574</v>
      </c>
      <c r="B7037" t="str">
        <f t="shared" si="669"/>
        <v>2027_07</v>
      </c>
      <c r="C7037" t="str">
        <f t="shared" si="665"/>
        <v>Jul</v>
      </c>
      <c r="D7037" t="str">
        <f t="shared" si="666"/>
        <v>2027_Jul</v>
      </c>
      <c r="E7037" s="12" t="str">
        <f t="shared" si="667"/>
        <v>06_Jul</v>
      </c>
      <c r="F7037" s="12" t="str">
        <f t="shared" si="668"/>
        <v>Jul-27</v>
      </c>
      <c r="G7037" s="12"/>
    </row>
    <row r="7038" spans="1:7">
      <c r="A7038" s="2">
        <f t="shared" si="670"/>
        <v>46575</v>
      </c>
      <c r="B7038" t="str">
        <f t="shared" si="669"/>
        <v>2027_07</v>
      </c>
      <c r="C7038" t="str">
        <f t="shared" si="665"/>
        <v>Jul</v>
      </c>
      <c r="D7038" t="str">
        <f t="shared" si="666"/>
        <v>2027_Jul</v>
      </c>
      <c r="E7038" s="12" t="str">
        <f t="shared" si="667"/>
        <v>07_Jul</v>
      </c>
      <c r="F7038" s="12" t="str">
        <f t="shared" si="668"/>
        <v>Jul-27</v>
      </c>
      <c r="G7038" s="12"/>
    </row>
    <row r="7039" spans="1:7">
      <c r="A7039" s="2">
        <f t="shared" si="670"/>
        <v>46576</v>
      </c>
      <c r="B7039" t="str">
        <f t="shared" si="669"/>
        <v>2027_07</v>
      </c>
      <c r="C7039" t="str">
        <f t="shared" si="665"/>
        <v>Jul</v>
      </c>
      <c r="D7039" t="str">
        <f t="shared" si="666"/>
        <v>2027_Jul</v>
      </c>
      <c r="E7039" s="12" t="str">
        <f t="shared" si="667"/>
        <v>08_Jul</v>
      </c>
      <c r="F7039" s="12" t="str">
        <f t="shared" si="668"/>
        <v>Jul-27</v>
      </c>
      <c r="G7039" s="12"/>
    </row>
    <row r="7040" spans="1:7">
      <c r="A7040" s="2">
        <f t="shared" si="670"/>
        <v>46577</v>
      </c>
      <c r="B7040" t="str">
        <f t="shared" si="669"/>
        <v>2027_07</v>
      </c>
      <c r="C7040" t="str">
        <f t="shared" si="665"/>
        <v>Jul</v>
      </c>
      <c r="D7040" t="str">
        <f t="shared" si="666"/>
        <v>2027_Jul</v>
      </c>
      <c r="E7040" s="12" t="str">
        <f t="shared" si="667"/>
        <v>09_Jul</v>
      </c>
      <c r="F7040" s="12" t="str">
        <f t="shared" si="668"/>
        <v>Jul-27</v>
      </c>
      <c r="G7040" s="12"/>
    </row>
    <row r="7041" spans="1:7">
      <c r="A7041" s="2">
        <f t="shared" si="670"/>
        <v>46578</v>
      </c>
      <c r="B7041" t="str">
        <f t="shared" si="669"/>
        <v>2027_07</v>
      </c>
      <c r="C7041" t="str">
        <f t="shared" si="665"/>
        <v>Jul</v>
      </c>
      <c r="D7041" t="str">
        <f t="shared" si="666"/>
        <v>2027_Jul</v>
      </c>
      <c r="E7041" s="12" t="str">
        <f t="shared" si="667"/>
        <v>10_Jul</v>
      </c>
      <c r="F7041" s="12" t="str">
        <f t="shared" si="668"/>
        <v>Jul-27</v>
      </c>
      <c r="G7041" s="12"/>
    </row>
    <row r="7042" spans="1:7">
      <c r="A7042" s="2">
        <f t="shared" si="670"/>
        <v>46579</v>
      </c>
      <c r="B7042" t="str">
        <f t="shared" si="669"/>
        <v>2027_07</v>
      </c>
      <c r="C7042" t="str">
        <f t="shared" ref="C7042:C7105" si="671">VLOOKUP(TEXT(MONTH(A7042),"00"),$H$2:$I$13,2,FALSE)</f>
        <v>Jul</v>
      </c>
      <c r="D7042" t="str">
        <f t="shared" si="666"/>
        <v>2027_Jul</v>
      </c>
      <c r="E7042" s="12" t="str">
        <f t="shared" si="667"/>
        <v>11_Jul</v>
      </c>
      <c r="F7042" s="12" t="str">
        <f t="shared" si="668"/>
        <v>Jul-27</v>
      </c>
      <c r="G7042" s="12"/>
    </row>
    <row r="7043" spans="1:7">
      <c r="A7043" s="2">
        <f t="shared" si="670"/>
        <v>46580</v>
      </c>
      <c r="B7043" t="str">
        <f t="shared" si="669"/>
        <v>2027_07</v>
      </c>
      <c r="C7043" t="str">
        <f t="shared" si="671"/>
        <v>Jul</v>
      </c>
      <c r="D7043" t="str">
        <f t="shared" ref="D7043:D7106" si="672">TEXT(YEAR(A7043),"0000")&amp;"_"&amp;C7043</f>
        <v>2027_Jul</v>
      </c>
      <c r="E7043" s="12" t="str">
        <f t="shared" ref="E7043:E7106" si="673">VLOOKUP(DAY(A7043),$G$2:$H$32,2,FALSE)&amp;"_"&amp;C7043</f>
        <v>12_Jul</v>
      </c>
      <c r="F7043" s="12" t="str">
        <f t="shared" si="668"/>
        <v>Jul-27</v>
      </c>
      <c r="G7043" s="12"/>
    </row>
    <row r="7044" spans="1:7">
      <c r="A7044" s="2">
        <f t="shared" si="670"/>
        <v>46581</v>
      </c>
      <c r="B7044" t="str">
        <f t="shared" si="669"/>
        <v>2027_07</v>
      </c>
      <c r="C7044" t="str">
        <f t="shared" si="671"/>
        <v>Jul</v>
      </c>
      <c r="D7044" t="str">
        <f t="shared" si="672"/>
        <v>2027_Jul</v>
      </c>
      <c r="E7044" s="12" t="str">
        <f t="shared" si="673"/>
        <v>13_Jul</v>
      </c>
      <c r="F7044" s="12" t="str">
        <f t="shared" ref="F7044:F7107" si="674">C7044&amp;"-"&amp;RIGHT(YEAR(A7044),2)</f>
        <v>Jul-27</v>
      </c>
      <c r="G7044" s="12"/>
    </row>
    <row r="7045" spans="1:7">
      <c r="A7045" s="2">
        <f t="shared" si="670"/>
        <v>46582</v>
      </c>
      <c r="B7045" t="str">
        <f t="shared" si="669"/>
        <v>2027_07</v>
      </c>
      <c r="C7045" t="str">
        <f t="shared" si="671"/>
        <v>Jul</v>
      </c>
      <c r="D7045" t="str">
        <f t="shared" si="672"/>
        <v>2027_Jul</v>
      </c>
      <c r="E7045" s="12" t="str">
        <f t="shared" si="673"/>
        <v>14_Jul</v>
      </c>
      <c r="F7045" s="12" t="str">
        <f t="shared" si="674"/>
        <v>Jul-27</v>
      </c>
      <c r="G7045" s="12"/>
    </row>
    <row r="7046" spans="1:7">
      <c r="A7046" s="2">
        <f t="shared" si="670"/>
        <v>46583</v>
      </c>
      <c r="B7046" t="str">
        <f t="shared" si="669"/>
        <v>2027_07</v>
      </c>
      <c r="C7046" t="str">
        <f t="shared" si="671"/>
        <v>Jul</v>
      </c>
      <c r="D7046" t="str">
        <f t="shared" si="672"/>
        <v>2027_Jul</v>
      </c>
      <c r="E7046" s="12" t="str">
        <f t="shared" si="673"/>
        <v>15_Jul</v>
      </c>
      <c r="F7046" s="12" t="str">
        <f t="shared" si="674"/>
        <v>Jul-27</v>
      </c>
      <c r="G7046" s="12"/>
    </row>
    <row r="7047" spans="1:7">
      <c r="A7047" s="2">
        <f t="shared" si="670"/>
        <v>46584</v>
      </c>
      <c r="B7047" t="str">
        <f t="shared" si="669"/>
        <v>2027_07</v>
      </c>
      <c r="C7047" t="str">
        <f t="shared" si="671"/>
        <v>Jul</v>
      </c>
      <c r="D7047" t="str">
        <f t="shared" si="672"/>
        <v>2027_Jul</v>
      </c>
      <c r="E7047" s="12" t="str">
        <f t="shared" si="673"/>
        <v>16_Jul</v>
      </c>
      <c r="F7047" s="12" t="str">
        <f t="shared" si="674"/>
        <v>Jul-27</v>
      </c>
      <c r="G7047" s="12"/>
    </row>
    <row r="7048" spans="1:7">
      <c r="A7048" s="2">
        <f t="shared" si="670"/>
        <v>46585</v>
      </c>
      <c r="B7048" t="str">
        <f t="shared" si="669"/>
        <v>2027_07</v>
      </c>
      <c r="C7048" t="str">
        <f t="shared" si="671"/>
        <v>Jul</v>
      </c>
      <c r="D7048" t="str">
        <f t="shared" si="672"/>
        <v>2027_Jul</v>
      </c>
      <c r="E7048" s="12" t="str">
        <f t="shared" si="673"/>
        <v>17_Jul</v>
      </c>
      <c r="F7048" s="12" t="str">
        <f t="shared" si="674"/>
        <v>Jul-27</v>
      </c>
      <c r="G7048" s="12"/>
    </row>
    <row r="7049" spans="1:7">
      <c r="A7049" s="2">
        <f t="shared" si="670"/>
        <v>46586</v>
      </c>
      <c r="B7049" t="str">
        <f t="shared" si="669"/>
        <v>2027_07</v>
      </c>
      <c r="C7049" t="str">
        <f t="shared" si="671"/>
        <v>Jul</v>
      </c>
      <c r="D7049" t="str">
        <f t="shared" si="672"/>
        <v>2027_Jul</v>
      </c>
      <c r="E7049" s="12" t="str">
        <f t="shared" si="673"/>
        <v>18_Jul</v>
      </c>
      <c r="F7049" s="12" t="str">
        <f t="shared" si="674"/>
        <v>Jul-27</v>
      </c>
      <c r="G7049" s="12"/>
    </row>
    <row r="7050" spans="1:7">
      <c r="A7050" s="2">
        <f t="shared" si="670"/>
        <v>46587</v>
      </c>
      <c r="B7050" t="str">
        <f t="shared" si="669"/>
        <v>2027_07</v>
      </c>
      <c r="C7050" t="str">
        <f t="shared" si="671"/>
        <v>Jul</v>
      </c>
      <c r="D7050" t="str">
        <f t="shared" si="672"/>
        <v>2027_Jul</v>
      </c>
      <c r="E7050" s="12" t="str">
        <f t="shared" si="673"/>
        <v>19_Jul</v>
      </c>
      <c r="F7050" s="12" t="str">
        <f t="shared" si="674"/>
        <v>Jul-27</v>
      </c>
      <c r="G7050" s="12"/>
    </row>
    <row r="7051" spans="1:7">
      <c r="A7051" s="2">
        <f t="shared" si="670"/>
        <v>46588</v>
      </c>
      <c r="B7051" t="str">
        <f t="shared" ref="B7051:B7114" si="675">TEXT(YEAR(A7051),"0000")&amp;"_"&amp;TEXT(MONTH(A7051),"00")</f>
        <v>2027_07</v>
      </c>
      <c r="C7051" t="str">
        <f t="shared" si="671"/>
        <v>Jul</v>
      </c>
      <c r="D7051" t="str">
        <f t="shared" si="672"/>
        <v>2027_Jul</v>
      </c>
      <c r="E7051" s="12" t="str">
        <f t="shared" si="673"/>
        <v>20_Jul</v>
      </c>
      <c r="F7051" s="12" t="str">
        <f t="shared" si="674"/>
        <v>Jul-27</v>
      </c>
      <c r="G7051" s="12"/>
    </row>
    <row r="7052" spans="1:7">
      <c r="A7052" s="2">
        <f t="shared" ref="A7052:A7115" si="676">A7051+1</f>
        <v>46589</v>
      </c>
      <c r="B7052" t="str">
        <f t="shared" si="675"/>
        <v>2027_07</v>
      </c>
      <c r="C7052" t="str">
        <f t="shared" si="671"/>
        <v>Jul</v>
      </c>
      <c r="D7052" t="str">
        <f t="shared" si="672"/>
        <v>2027_Jul</v>
      </c>
      <c r="E7052" s="12" t="str">
        <f t="shared" si="673"/>
        <v>21_Jul</v>
      </c>
      <c r="F7052" s="12" t="str">
        <f t="shared" si="674"/>
        <v>Jul-27</v>
      </c>
      <c r="G7052" s="12"/>
    </row>
    <row r="7053" spans="1:7">
      <c r="A7053" s="2">
        <f t="shared" si="676"/>
        <v>46590</v>
      </c>
      <c r="B7053" t="str">
        <f t="shared" si="675"/>
        <v>2027_07</v>
      </c>
      <c r="C7053" t="str">
        <f t="shared" si="671"/>
        <v>Jul</v>
      </c>
      <c r="D7053" t="str">
        <f t="shared" si="672"/>
        <v>2027_Jul</v>
      </c>
      <c r="E7053" s="12" t="str">
        <f t="shared" si="673"/>
        <v>22_Jul</v>
      </c>
      <c r="F7053" s="12" t="str">
        <f t="shared" si="674"/>
        <v>Jul-27</v>
      </c>
      <c r="G7053" s="12"/>
    </row>
    <row r="7054" spans="1:7">
      <c r="A7054" s="2">
        <f t="shared" si="676"/>
        <v>46591</v>
      </c>
      <c r="B7054" t="str">
        <f t="shared" si="675"/>
        <v>2027_07</v>
      </c>
      <c r="C7054" t="str">
        <f t="shared" si="671"/>
        <v>Jul</v>
      </c>
      <c r="D7054" t="str">
        <f t="shared" si="672"/>
        <v>2027_Jul</v>
      </c>
      <c r="E7054" s="12" t="str">
        <f t="shared" si="673"/>
        <v>23_Jul</v>
      </c>
      <c r="F7054" s="12" t="str">
        <f t="shared" si="674"/>
        <v>Jul-27</v>
      </c>
      <c r="G7054" s="12"/>
    </row>
    <row r="7055" spans="1:7">
      <c r="A7055" s="2">
        <f t="shared" si="676"/>
        <v>46592</v>
      </c>
      <c r="B7055" t="str">
        <f t="shared" si="675"/>
        <v>2027_07</v>
      </c>
      <c r="C7055" t="str">
        <f t="shared" si="671"/>
        <v>Jul</v>
      </c>
      <c r="D7055" t="str">
        <f t="shared" si="672"/>
        <v>2027_Jul</v>
      </c>
      <c r="E7055" s="12" t="str">
        <f t="shared" si="673"/>
        <v>24_Jul</v>
      </c>
      <c r="F7055" s="12" t="str">
        <f t="shared" si="674"/>
        <v>Jul-27</v>
      </c>
      <c r="G7055" s="12"/>
    </row>
    <row r="7056" spans="1:7">
      <c r="A7056" s="2">
        <f t="shared" si="676"/>
        <v>46593</v>
      </c>
      <c r="B7056" t="str">
        <f t="shared" si="675"/>
        <v>2027_07</v>
      </c>
      <c r="C7056" t="str">
        <f t="shared" si="671"/>
        <v>Jul</v>
      </c>
      <c r="D7056" t="str">
        <f t="shared" si="672"/>
        <v>2027_Jul</v>
      </c>
      <c r="E7056" s="12" t="str">
        <f t="shared" si="673"/>
        <v>25_Jul</v>
      </c>
      <c r="F7056" s="12" t="str">
        <f t="shared" si="674"/>
        <v>Jul-27</v>
      </c>
      <c r="G7056" s="12"/>
    </row>
    <row r="7057" spans="1:7">
      <c r="A7057" s="2">
        <f t="shared" si="676"/>
        <v>46594</v>
      </c>
      <c r="B7057" t="str">
        <f t="shared" si="675"/>
        <v>2027_07</v>
      </c>
      <c r="C7057" t="str">
        <f t="shared" si="671"/>
        <v>Jul</v>
      </c>
      <c r="D7057" t="str">
        <f t="shared" si="672"/>
        <v>2027_Jul</v>
      </c>
      <c r="E7057" s="12" t="str">
        <f t="shared" si="673"/>
        <v>26_Jul</v>
      </c>
      <c r="F7057" s="12" t="str">
        <f t="shared" si="674"/>
        <v>Jul-27</v>
      </c>
      <c r="G7057" s="12"/>
    </row>
    <row r="7058" spans="1:7">
      <c r="A7058" s="2">
        <f t="shared" si="676"/>
        <v>46595</v>
      </c>
      <c r="B7058" t="str">
        <f t="shared" si="675"/>
        <v>2027_07</v>
      </c>
      <c r="C7058" t="str">
        <f t="shared" si="671"/>
        <v>Jul</v>
      </c>
      <c r="D7058" t="str">
        <f t="shared" si="672"/>
        <v>2027_Jul</v>
      </c>
      <c r="E7058" s="12" t="str">
        <f t="shared" si="673"/>
        <v>27_Jul</v>
      </c>
      <c r="F7058" s="12" t="str">
        <f t="shared" si="674"/>
        <v>Jul-27</v>
      </c>
      <c r="G7058" s="12"/>
    </row>
    <row r="7059" spans="1:7">
      <c r="A7059" s="2">
        <f t="shared" si="676"/>
        <v>46596</v>
      </c>
      <c r="B7059" t="str">
        <f t="shared" si="675"/>
        <v>2027_07</v>
      </c>
      <c r="C7059" t="str">
        <f t="shared" si="671"/>
        <v>Jul</v>
      </c>
      <c r="D7059" t="str">
        <f t="shared" si="672"/>
        <v>2027_Jul</v>
      </c>
      <c r="E7059" s="12" t="str">
        <f t="shared" si="673"/>
        <v>28_Jul</v>
      </c>
      <c r="F7059" s="12" t="str">
        <f t="shared" si="674"/>
        <v>Jul-27</v>
      </c>
      <c r="G7059" s="12"/>
    </row>
    <row r="7060" spans="1:7">
      <c r="A7060" s="2">
        <f t="shared" si="676"/>
        <v>46597</v>
      </c>
      <c r="B7060" t="str">
        <f t="shared" si="675"/>
        <v>2027_07</v>
      </c>
      <c r="C7060" t="str">
        <f t="shared" si="671"/>
        <v>Jul</v>
      </c>
      <c r="D7060" t="str">
        <f t="shared" si="672"/>
        <v>2027_Jul</v>
      </c>
      <c r="E7060" s="12" t="str">
        <f t="shared" si="673"/>
        <v>29_Jul</v>
      </c>
      <c r="F7060" s="12" t="str">
        <f t="shared" si="674"/>
        <v>Jul-27</v>
      </c>
      <c r="G7060" s="12"/>
    </row>
    <row r="7061" spans="1:7">
      <c r="A7061" s="2">
        <f t="shared" si="676"/>
        <v>46598</v>
      </c>
      <c r="B7061" t="str">
        <f t="shared" si="675"/>
        <v>2027_07</v>
      </c>
      <c r="C7061" t="str">
        <f t="shared" si="671"/>
        <v>Jul</v>
      </c>
      <c r="D7061" t="str">
        <f t="shared" si="672"/>
        <v>2027_Jul</v>
      </c>
      <c r="E7061" s="12" t="str">
        <f t="shared" si="673"/>
        <v>30_Jul</v>
      </c>
      <c r="F7061" s="12" t="str">
        <f t="shared" si="674"/>
        <v>Jul-27</v>
      </c>
      <c r="G7061" s="12"/>
    </row>
    <row r="7062" spans="1:7">
      <c r="A7062" s="2">
        <f t="shared" si="676"/>
        <v>46599</v>
      </c>
      <c r="B7062" t="str">
        <f t="shared" si="675"/>
        <v>2027_07</v>
      </c>
      <c r="C7062" t="str">
        <f t="shared" si="671"/>
        <v>Jul</v>
      </c>
      <c r="D7062" t="str">
        <f t="shared" si="672"/>
        <v>2027_Jul</v>
      </c>
      <c r="E7062" s="12" t="str">
        <f t="shared" si="673"/>
        <v>31_Jul</v>
      </c>
      <c r="F7062" s="12" t="str">
        <f t="shared" si="674"/>
        <v>Jul-27</v>
      </c>
      <c r="G7062" s="12"/>
    </row>
    <row r="7063" spans="1:7">
      <c r="A7063" s="2">
        <f t="shared" si="676"/>
        <v>46600</v>
      </c>
      <c r="B7063" t="str">
        <f t="shared" si="675"/>
        <v>2027_08</v>
      </c>
      <c r="C7063" t="str">
        <f t="shared" si="671"/>
        <v>Aug</v>
      </c>
      <c r="D7063" t="str">
        <f t="shared" si="672"/>
        <v>2027_Aug</v>
      </c>
      <c r="E7063" s="12" t="str">
        <f t="shared" si="673"/>
        <v>01_Aug</v>
      </c>
      <c r="F7063" s="12" t="str">
        <f t="shared" si="674"/>
        <v>Aug-27</v>
      </c>
      <c r="G7063" s="12"/>
    </row>
    <row r="7064" spans="1:7">
      <c r="A7064" s="2">
        <f t="shared" si="676"/>
        <v>46601</v>
      </c>
      <c r="B7064" t="str">
        <f t="shared" si="675"/>
        <v>2027_08</v>
      </c>
      <c r="C7064" t="str">
        <f t="shared" si="671"/>
        <v>Aug</v>
      </c>
      <c r="D7064" t="str">
        <f t="shared" si="672"/>
        <v>2027_Aug</v>
      </c>
      <c r="E7064" s="12" t="str">
        <f t="shared" si="673"/>
        <v>02_Aug</v>
      </c>
      <c r="F7064" s="12" t="str">
        <f t="shared" si="674"/>
        <v>Aug-27</v>
      </c>
      <c r="G7064" s="12"/>
    </row>
    <row r="7065" spans="1:7">
      <c r="A7065" s="2">
        <f t="shared" si="676"/>
        <v>46602</v>
      </c>
      <c r="B7065" t="str">
        <f t="shared" si="675"/>
        <v>2027_08</v>
      </c>
      <c r="C7065" t="str">
        <f t="shared" si="671"/>
        <v>Aug</v>
      </c>
      <c r="D7065" t="str">
        <f t="shared" si="672"/>
        <v>2027_Aug</v>
      </c>
      <c r="E7065" s="12" t="str">
        <f t="shared" si="673"/>
        <v>03_Aug</v>
      </c>
      <c r="F7065" s="12" t="str">
        <f t="shared" si="674"/>
        <v>Aug-27</v>
      </c>
      <c r="G7065" s="12"/>
    </row>
    <row r="7066" spans="1:7">
      <c r="A7066" s="2">
        <f t="shared" si="676"/>
        <v>46603</v>
      </c>
      <c r="B7066" t="str">
        <f t="shared" si="675"/>
        <v>2027_08</v>
      </c>
      <c r="C7066" t="str">
        <f t="shared" si="671"/>
        <v>Aug</v>
      </c>
      <c r="D7066" t="str">
        <f t="shared" si="672"/>
        <v>2027_Aug</v>
      </c>
      <c r="E7066" s="12" t="str">
        <f t="shared" si="673"/>
        <v>04_Aug</v>
      </c>
      <c r="F7066" s="12" t="str">
        <f t="shared" si="674"/>
        <v>Aug-27</v>
      </c>
      <c r="G7066" s="12"/>
    </row>
    <row r="7067" spans="1:7">
      <c r="A7067" s="2">
        <f t="shared" si="676"/>
        <v>46604</v>
      </c>
      <c r="B7067" t="str">
        <f t="shared" si="675"/>
        <v>2027_08</v>
      </c>
      <c r="C7067" t="str">
        <f t="shared" si="671"/>
        <v>Aug</v>
      </c>
      <c r="D7067" t="str">
        <f t="shared" si="672"/>
        <v>2027_Aug</v>
      </c>
      <c r="E7067" s="12" t="str">
        <f t="shared" si="673"/>
        <v>05_Aug</v>
      </c>
      <c r="F7067" s="12" t="str">
        <f t="shared" si="674"/>
        <v>Aug-27</v>
      </c>
      <c r="G7067" s="12"/>
    </row>
    <row r="7068" spans="1:7">
      <c r="A7068" s="2">
        <f t="shared" si="676"/>
        <v>46605</v>
      </c>
      <c r="B7068" t="str">
        <f t="shared" si="675"/>
        <v>2027_08</v>
      </c>
      <c r="C7068" t="str">
        <f t="shared" si="671"/>
        <v>Aug</v>
      </c>
      <c r="D7068" t="str">
        <f t="shared" si="672"/>
        <v>2027_Aug</v>
      </c>
      <c r="E7068" s="12" t="str">
        <f t="shared" si="673"/>
        <v>06_Aug</v>
      </c>
      <c r="F7068" s="12" t="str">
        <f t="shared" si="674"/>
        <v>Aug-27</v>
      </c>
      <c r="G7068" s="12"/>
    </row>
    <row r="7069" spans="1:7">
      <c r="A7069" s="2">
        <f t="shared" si="676"/>
        <v>46606</v>
      </c>
      <c r="B7069" t="str">
        <f t="shared" si="675"/>
        <v>2027_08</v>
      </c>
      <c r="C7069" t="str">
        <f t="shared" si="671"/>
        <v>Aug</v>
      </c>
      <c r="D7069" t="str">
        <f t="shared" si="672"/>
        <v>2027_Aug</v>
      </c>
      <c r="E7069" s="12" t="str">
        <f t="shared" si="673"/>
        <v>07_Aug</v>
      </c>
      <c r="F7069" s="12" t="str">
        <f t="shared" si="674"/>
        <v>Aug-27</v>
      </c>
      <c r="G7069" s="12"/>
    </row>
    <row r="7070" spans="1:7">
      <c r="A7070" s="2">
        <f t="shared" si="676"/>
        <v>46607</v>
      </c>
      <c r="B7070" t="str">
        <f t="shared" si="675"/>
        <v>2027_08</v>
      </c>
      <c r="C7070" t="str">
        <f t="shared" si="671"/>
        <v>Aug</v>
      </c>
      <c r="D7070" t="str">
        <f t="shared" si="672"/>
        <v>2027_Aug</v>
      </c>
      <c r="E7070" s="12" t="str">
        <f t="shared" si="673"/>
        <v>08_Aug</v>
      </c>
      <c r="F7070" s="12" t="str">
        <f t="shared" si="674"/>
        <v>Aug-27</v>
      </c>
      <c r="G7070" s="12"/>
    </row>
    <row r="7071" spans="1:7">
      <c r="A7071" s="2">
        <f t="shared" si="676"/>
        <v>46608</v>
      </c>
      <c r="B7071" t="str">
        <f t="shared" si="675"/>
        <v>2027_08</v>
      </c>
      <c r="C7071" t="str">
        <f t="shared" si="671"/>
        <v>Aug</v>
      </c>
      <c r="D7071" t="str">
        <f t="shared" si="672"/>
        <v>2027_Aug</v>
      </c>
      <c r="E7071" s="12" t="str">
        <f t="shared" si="673"/>
        <v>09_Aug</v>
      </c>
      <c r="F7071" s="12" t="str">
        <f t="shared" si="674"/>
        <v>Aug-27</v>
      </c>
      <c r="G7071" s="12"/>
    </row>
    <row r="7072" spans="1:7">
      <c r="A7072" s="2">
        <f t="shared" si="676"/>
        <v>46609</v>
      </c>
      <c r="B7072" t="str">
        <f t="shared" si="675"/>
        <v>2027_08</v>
      </c>
      <c r="C7072" t="str">
        <f t="shared" si="671"/>
        <v>Aug</v>
      </c>
      <c r="D7072" t="str">
        <f t="shared" si="672"/>
        <v>2027_Aug</v>
      </c>
      <c r="E7072" s="12" t="str">
        <f t="shared" si="673"/>
        <v>10_Aug</v>
      </c>
      <c r="F7072" s="12" t="str">
        <f t="shared" si="674"/>
        <v>Aug-27</v>
      </c>
      <c r="G7072" s="12"/>
    </row>
    <row r="7073" spans="1:7">
      <c r="A7073" s="2">
        <f t="shared" si="676"/>
        <v>46610</v>
      </c>
      <c r="B7073" t="str">
        <f t="shared" si="675"/>
        <v>2027_08</v>
      </c>
      <c r="C7073" t="str">
        <f t="shared" si="671"/>
        <v>Aug</v>
      </c>
      <c r="D7073" t="str">
        <f t="shared" si="672"/>
        <v>2027_Aug</v>
      </c>
      <c r="E7073" s="12" t="str">
        <f t="shared" si="673"/>
        <v>11_Aug</v>
      </c>
      <c r="F7073" s="12" t="str">
        <f t="shared" si="674"/>
        <v>Aug-27</v>
      </c>
      <c r="G7073" s="12"/>
    </row>
    <row r="7074" spans="1:7">
      <c r="A7074" s="2">
        <f t="shared" si="676"/>
        <v>46611</v>
      </c>
      <c r="B7074" t="str">
        <f t="shared" si="675"/>
        <v>2027_08</v>
      </c>
      <c r="C7074" t="str">
        <f t="shared" si="671"/>
        <v>Aug</v>
      </c>
      <c r="D7074" t="str">
        <f t="shared" si="672"/>
        <v>2027_Aug</v>
      </c>
      <c r="E7074" s="12" t="str">
        <f t="shared" si="673"/>
        <v>12_Aug</v>
      </c>
      <c r="F7074" s="12" t="str">
        <f t="shared" si="674"/>
        <v>Aug-27</v>
      </c>
      <c r="G7074" s="12"/>
    </row>
    <row r="7075" spans="1:7">
      <c r="A7075" s="2">
        <f t="shared" si="676"/>
        <v>46612</v>
      </c>
      <c r="B7075" t="str">
        <f t="shared" si="675"/>
        <v>2027_08</v>
      </c>
      <c r="C7075" t="str">
        <f t="shared" si="671"/>
        <v>Aug</v>
      </c>
      <c r="D7075" t="str">
        <f t="shared" si="672"/>
        <v>2027_Aug</v>
      </c>
      <c r="E7075" s="12" t="str">
        <f t="shared" si="673"/>
        <v>13_Aug</v>
      </c>
      <c r="F7075" s="12" t="str">
        <f t="shared" si="674"/>
        <v>Aug-27</v>
      </c>
      <c r="G7075" s="12"/>
    </row>
    <row r="7076" spans="1:7">
      <c r="A7076" s="2">
        <f t="shared" si="676"/>
        <v>46613</v>
      </c>
      <c r="B7076" t="str">
        <f t="shared" si="675"/>
        <v>2027_08</v>
      </c>
      <c r="C7076" t="str">
        <f t="shared" si="671"/>
        <v>Aug</v>
      </c>
      <c r="D7076" t="str">
        <f t="shared" si="672"/>
        <v>2027_Aug</v>
      </c>
      <c r="E7076" s="12" t="str">
        <f t="shared" si="673"/>
        <v>14_Aug</v>
      </c>
      <c r="F7076" s="12" t="str">
        <f t="shared" si="674"/>
        <v>Aug-27</v>
      </c>
      <c r="G7076" s="12"/>
    </row>
    <row r="7077" spans="1:7">
      <c r="A7077" s="2">
        <f t="shared" si="676"/>
        <v>46614</v>
      </c>
      <c r="B7077" t="str">
        <f t="shared" si="675"/>
        <v>2027_08</v>
      </c>
      <c r="C7077" t="str">
        <f t="shared" si="671"/>
        <v>Aug</v>
      </c>
      <c r="D7077" t="str">
        <f t="shared" si="672"/>
        <v>2027_Aug</v>
      </c>
      <c r="E7077" s="12" t="str">
        <f t="shared" si="673"/>
        <v>15_Aug</v>
      </c>
      <c r="F7077" s="12" t="str">
        <f t="shared" si="674"/>
        <v>Aug-27</v>
      </c>
      <c r="G7077" s="12"/>
    </row>
    <row r="7078" spans="1:7">
      <c r="A7078" s="2">
        <f t="shared" si="676"/>
        <v>46615</v>
      </c>
      <c r="B7078" t="str">
        <f t="shared" si="675"/>
        <v>2027_08</v>
      </c>
      <c r="C7078" t="str">
        <f t="shared" si="671"/>
        <v>Aug</v>
      </c>
      <c r="D7078" t="str">
        <f t="shared" si="672"/>
        <v>2027_Aug</v>
      </c>
      <c r="E7078" s="12" t="str">
        <f t="shared" si="673"/>
        <v>16_Aug</v>
      </c>
      <c r="F7078" s="12" t="str">
        <f t="shared" si="674"/>
        <v>Aug-27</v>
      </c>
      <c r="G7078" s="12"/>
    </row>
    <row r="7079" spans="1:7">
      <c r="A7079" s="2">
        <f t="shared" si="676"/>
        <v>46616</v>
      </c>
      <c r="B7079" t="str">
        <f t="shared" si="675"/>
        <v>2027_08</v>
      </c>
      <c r="C7079" t="str">
        <f t="shared" si="671"/>
        <v>Aug</v>
      </c>
      <c r="D7079" t="str">
        <f t="shared" si="672"/>
        <v>2027_Aug</v>
      </c>
      <c r="E7079" s="12" t="str">
        <f t="shared" si="673"/>
        <v>17_Aug</v>
      </c>
      <c r="F7079" s="12" t="str">
        <f t="shared" si="674"/>
        <v>Aug-27</v>
      </c>
      <c r="G7079" s="12"/>
    </row>
    <row r="7080" spans="1:7">
      <c r="A7080" s="2">
        <f t="shared" si="676"/>
        <v>46617</v>
      </c>
      <c r="B7080" t="str">
        <f t="shared" si="675"/>
        <v>2027_08</v>
      </c>
      <c r="C7080" t="str">
        <f t="shared" si="671"/>
        <v>Aug</v>
      </c>
      <c r="D7080" t="str">
        <f t="shared" si="672"/>
        <v>2027_Aug</v>
      </c>
      <c r="E7080" s="12" t="str">
        <f t="shared" si="673"/>
        <v>18_Aug</v>
      </c>
      <c r="F7080" s="12" t="str">
        <f t="shared" si="674"/>
        <v>Aug-27</v>
      </c>
      <c r="G7080" s="12"/>
    </row>
    <row r="7081" spans="1:7">
      <c r="A7081" s="2">
        <f t="shared" si="676"/>
        <v>46618</v>
      </c>
      <c r="B7081" t="str">
        <f t="shared" si="675"/>
        <v>2027_08</v>
      </c>
      <c r="C7081" t="str">
        <f t="shared" si="671"/>
        <v>Aug</v>
      </c>
      <c r="D7081" t="str">
        <f t="shared" si="672"/>
        <v>2027_Aug</v>
      </c>
      <c r="E7081" s="12" t="str">
        <f t="shared" si="673"/>
        <v>19_Aug</v>
      </c>
      <c r="F7081" s="12" t="str">
        <f t="shared" si="674"/>
        <v>Aug-27</v>
      </c>
      <c r="G7081" s="12"/>
    </row>
    <row r="7082" spans="1:7">
      <c r="A7082" s="2">
        <f t="shared" si="676"/>
        <v>46619</v>
      </c>
      <c r="B7082" t="str">
        <f t="shared" si="675"/>
        <v>2027_08</v>
      </c>
      <c r="C7082" t="str">
        <f t="shared" si="671"/>
        <v>Aug</v>
      </c>
      <c r="D7082" t="str">
        <f t="shared" si="672"/>
        <v>2027_Aug</v>
      </c>
      <c r="E7082" s="12" t="str">
        <f t="shared" si="673"/>
        <v>20_Aug</v>
      </c>
      <c r="F7082" s="12" t="str">
        <f t="shared" si="674"/>
        <v>Aug-27</v>
      </c>
      <c r="G7082" s="12"/>
    </row>
    <row r="7083" spans="1:7">
      <c r="A7083" s="2">
        <f t="shared" si="676"/>
        <v>46620</v>
      </c>
      <c r="B7083" t="str">
        <f t="shared" si="675"/>
        <v>2027_08</v>
      </c>
      <c r="C7083" t="str">
        <f t="shared" si="671"/>
        <v>Aug</v>
      </c>
      <c r="D7083" t="str">
        <f t="shared" si="672"/>
        <v>2027_Aug</v>
      </c>
      <c r="E7083" s="12" t="str">
        <f t="shared" si="673"/>
        <v>21_Aug</v>
      </c>
      <c r="F7083" s="12" t="str">
        <f t="shared" si="674"/>
        <v>Aug-27</v>
      </c>
      <c r="G7083" s="12"/>
    </row>
    <row r="7084" spans="1:7">
      <c r="A7084" s="2">
        <f t="shared" si="676"/>
        <v>46621</v>
      </c>
      <c r="B7084" t="str">
        <f t="shared" si="675"/>
        <v>2027_08</v>
      </c>
      <c r="C7084" t="str">
        <f t="shared" si="671"/>
        <v>Aug</v>
      </c>
      <c r="D7084" t="str">
        <f t="shared" si="672"/>
        <v>2027_Aug</v>
      </c>
      <c r="E7084" s="12" t="str">
        <f t="shared" si="673"/>
        <v>22_Aug</v>
      </c>
      <c r="F7084" s="12" t="str">
        <f t="shared" si="674"/>
        <v>Aug-27</v>
      </c>
      <c r="G7084" s="12"/>
    </row>
    <row r="7085" spans="1:7">
      <c r="A7085" s="2">
        <f t="shared" si="676"/>
        <v>46622</v>
      </c>
      <c r="B7085" t="str">
        <f t="shared" si="675"/>
        <v>2027_08</v>
      </c>
      <c r="C7085" t="str">
        <f t="shared" si="671"/>
        <v>Aug</v>
      </c>
      <c r="D7085" t="str">
        <f t="shared" si="672"/>
        <v>2027_Aug</v>
      </c>
      <c r="E7085" s="12" t="str">
        <f t="shared" si="673"/>
        <v>23_Aug</v>
      </c>
      <c r="F7085" s="12" t="str">
        <f t="shared" si="674"/>
        <v>Aug-27</v>
      </c>
      <c r="G7085" s="12"/>
    </row>
    <row r="7086" spans="1:7">
      <c r="A7086" s="2">
        <f t="shared" si="676"/>
        <v>46623</v>
      </c>
      <c r="B7086" t="str">
        <f t="shared" si="675"/>
        <v>2027_08</v>
      </c>
      <c r="C7086" t="str">
        <f t="shared" si="671"/>
        <v>Aug</v>
      </c>
      <c r="D7086" t="str">
        <f t="shared" si="672"/>
        <v>2027_Aug</v>
      </c>
      <c r="E7086" s="12" t="str">
        <f t="shared" si="673"/>
        <v>24_Aug</v>
      </c>
      <c r="F7086" s="12" t="str">
        <f t="shared" si="674"/>
        <v>Aug-27</v>
      </c>
      <c r="G7086" s="12"/>
    </row>
    <row r="7087" spans="1:7">
      <c r="A7087" s="2">
        <f t="shared" si="676"/>
        <v>46624</v>
      </c>
      <c r="B7087" t="str">
        <f t="shared" si="675"/>
        <v>2027_08</v>
      </c>
      <c r="C7087" t="str">
        <f t="shared" si="671"/>
        <v>Aug</v>
      </c>
      <c r="D7087" t="str">
        <f t="shared" si="672"/>
        <v>2027_Aug</v>
      </c>
      <c r="E7087" s="12" t="str">
        <f t="shared" si="673"/>
        <v>25_Aug</v>
      </c>
      <c r="F7087" s="12" t="str">
        <f t="shared" si="674"/>
        <v>Aug-27</v>
      </c>
      <c r="G7087" s="12"/>
    </row>
    <row r="7088" spans="1:7">
      <c r="A7088" s="2">
        <f t="shared" si="676"/>
        <v>46625</v>
      </c>
      <c r="B7088" t="str">
        <f t="shared" si="675"/>
        <v>2027_08</v>
      </c>
      <c r="C7088" t="str">
        <f t="shared" si="671"/>
        <v>Aug</v>
      </c>
      <c r="D7088" t="str">
        <f t="shared" si="672"/>
        <v>2027_Aug</v>
      </c>
      <c r="E7088" s="12" t="str">
        <f t="shared" si="673"/>
        <v>26_Aug</v>
      </c>
      <c r="F7088" s="12" t="str">
        <f t="shared" si="674"/>
        <v>Aug-27</v>
      </c>
      <c r="G7088" s="12"/>
    </row>
    <row r="7089" spans="1:7">
      <c r="A7089" s="2">
        <f t="shared" si="676"/>
        <v>46626</v>
      </c>
      <c r="B7089" t="str">
        <f t="shared" si="675"/>
        <v>2027_08</v>
      </c>
      <c r="C7089" t="str">
        <f t="shared" si="671"/>
        <v>Aug</v>
      </c>
      <c r="D7089" t="str">
        <f t="shared" si="672"/>
        <v>2027_Aug</v>
      </c>
      <c r="E7089" s="12" t="str">
        <f t="shared" si="673"/>
        <v>27_Aug</v>
      </c>
      <c r="F7089" s="12" t="str">
        <f t="shared" si="674"/>
        <v>Aug-27</v>
      </c>
      <c r="G7089" s="12"/>
    </row>
    <row r="7090" spans="1:7">
      <c r="A7090" s="2">
        <f t="shared" si="676"/>
        <v>46627</v>
      </c>
      <c r="B7090" t="str">
        <f t="shared" si="675"/>
        <v>2027_08</v>
      </c>
      <c r="C7090" t="str">
        <f t="shared" si="671"/>
        <v>Aug</v>
      </c>
      <c r="D7090" t="str">
        <f t="shared" si="672"/>
        <v>2027_Aug</v>
      </c>
      <c r="E7090" s="12" t="str">
        <f t="shared" si="673"/>
        <v>28_Aug</v>
      </c>
      <c r="F7090" s="12" t="str">
        <f t="shared" si="674"/>
        <v>Aug-27</v>
      </c>
      <c r="G7090" s="12"/>
    </row>
    <row r="7091" spans="1:7">
      <c r="A7091" s="2">
        <f t="shared" si="676"/>
        <v>46628</v>
      </c>
      <c r="B7091" t="str">
        <f t="shared" si="675"/>
        <v>2027_08</v>
      </c>
      <c r="C7091" t="str">
        <f t="shared" si="671"/>
        <v>Aug</v>
      </c>
      <c r="D7091" t="str">
        <f t="shared" si="672"/>
        <v>2027_Aug</v>
      </c>
      <c r="E7091" s="12" t="str">
        <f t="shared" si="673"/>
        <v>29_Aug</v>
      </c>
      <c r="F7091" s="12" t="str">
        <f t="shared" si="674"/>
        <v>Aug-27</v>
      </c>
      <c r="G7091" s="12"/>
    </row>
    <row r="7092" spans="1:7">
      <c r="A7092" s="2">
        <f t="shared" si="676"/>
        <v>46629</v>
      </c>
      <c r="B7092" t="str">
        <f t="shared" si="675"/>
        <v>2027_08</v>
      </c>
      <c r="C7092" t="str">
        <f t="shared" si="671"/>
        <v>Aug</v>
      </c>
      <c r="D7092" t="str">
        <f t="shared" si="672"/>
        <v>2027_Aug</v>
      </c>
      <c r="E7092" s="12" t="str">
        <f t="shared" si="673"/>
        <v>30_Aug</v>
      </c>
      <c r="F7092" s="12" t="str">
        <f t="shared" si="674"/>
        <v>Aug-27</v>
      </c>
      <c r="G7092" s="12"/>
    </row>
    <row r="7093" spans="1:7">
      <c r="A7093" s="2">
        <f t="shared" si="676"/>
        <v>46630</v>
      </c>
      <c r="B7093" t="str">
        <f t="shared" si="675"/>
        <v>2027_08</v>
      </c>
      <c r="C7093" t="str">
        <f t="shared" si="671"/>
        <v>Aug</v>
      </c>
      <c r="D7093" t="str">
        <f t="shared" si="672"/>
        <v>2027_Aug</v>
      </c>
      <c r="E7093" s="12" t="str">
        <f t="shared" si="673"/>
        <v>31_Aug</v>
      </c>
      <c r="F7093" s="12" t="str">
        <f t="shared" si="674"/>
        <v>Aug-27</v>
      </c>
      <c r="G7093" s="12"/>
    </row>
    <row r="7094" spans="1:7">
      <c r="A7094" s="2">
        <f t="shared" si="676"/>
        <v>46631</v>
      </c>
      <c r="B7094" t="str">
        <f t="shared" si="675"/>
        <v>2027_09</v>
      </c>
      <c r="C7094" t="str">
        <f t="shared" si="671"/>
        <v>Sep</v>
      </c>
      <c r="D7094" t="str">
        <f t="shared" si="672"/>
        <v>2027_Sep</v>
      </c>
      <c r="E7094" s="12" t="str">
        <f t="shared" si="673"/>
        <v>01_Sep</v>
      </c>
      <c r="F7094" s="12" t="str">
        <f t="shared" si="674"/>
        <v>Sep-27</v>
      </c>
      <c r="G7094" s="12"/>
    </row>
    <row r="7095" spans="1:7">
      <c r="A7095" s="2">
        <f t="shared" si="676"/>
        <v>46632</v>
      </c>
      <c r="B7095" t="str">
        <f t="shared" si="675"/>
        <v>2027_09</v>
      </c>
      <c r="C7095" t="str">
        <f t="shared" si="671"/>
        <v>Sep</v>
      </c>
      <c r="D7095" t="str">
        <f t="shared" si="672"/>
        <v>2027_Sep</v>
      </c>
      <c r="E7095" s="12" t="str">
        <f t="shared" si="673"/>
        <v>02_Sep</v>
      </c>
      <c r="F7095" s="12" t="str">
        <f t="shared" si="674"/>
        <v>Sep-27</v>
      </c>
      <c r="G7095" s="12"/>
    </row>
    <row r="7096" spans="1:7">
      <c r="A7096" s="2">
        <f t="shared" si="676"/>
        <v>46633</v>
      </c>
      <c r="B7096" t="str">
        <f t="shared" si="675"/>
        <v>2027_09</v>
      </c>
      <c r="C7096" t="str">
        <f t="shared" si="671"/>
        <v>Sep</v>
      </c>
      <c r="D7096" t="str">
        <f t="shared" si="672"/>
        <v>2027_Sep</v>
      </c>
      <c r="E7096" s="12" t="str">
        <f t="shared" si="673"/>
        <v>03_Sep</v>
      </c>
      <c r="F7096" s="12" t="str">
        <f t="shared" si="674"/>
        <v>Sep-27</v>
      </c>
      <c r="G7096" s="12"/>
    </row>
    <row r="7097" spans="1:7">
      <c r="A7097" s="2">
        <f t="shared" si="676"/>
        <v>46634</v>
      </c>
      <c r="B7097" t="str">
        <f t="shared" si="675"/>
        <v>2027_09</v>
      </c>
      <c r="C7097" t="str">
        <f t="shared" si="671"/>
        <v>Sep</v>
      </c>
      <c r="D7097" t="str">
        <f t="shared" si="672"/>
        <v>2027_Sep</v>
      </c>
      <c r="E7097" s="12" t="str">
        <f t="shared" si="673"/>
        <v>04_Sep</v>
      </c>
      <c r="F7097" s="12" t="str">
        <f t="shared" si="674"/>
        <v>Sep-27</v>
      </c>
      <c r="G7097" s="12"/>
    </row>
    <row r="7098" spans="1:7">
      <c r="A7098" s="2">
        <f t="shared" si="676"/>
        <v>46635</v>
      </c>
      <c r="B7098" t="str">
        <f t="shared" si="675"/>
        <v>2027_09</v>
      </c>
      <c r="C7098" t="str">
        <f t="shared" si="671"/>
        <v>Sep</v>
      </c>
      <c r="D7098" t="str">
        <f t="shared" si="672"/>
        <v>2027_Sep</v>
      </c>
      <c r="E7098" s="12" t="str">
        <f t="shared" si="673"/>
        <v>05_Sep</v>
      </c>
      <c r="F7098" s="12" t="str">
        <f t="shared" si="674"/>
        <v>Sep-27</v>
      </c>
      <c r="G7098" s="12"/>
    </row>
    <row r="7099" spans="1:7">
      <c r="A7099" s="2">
        <f t="shared" si="676"/>
        <v>46636</v>
      </c>
      <c r="B7099" t="str">
        <f t="shared" si="675"/>
        <v>2027_09</v>
      </c>
      <c r="C7099" t="str">
        <f t="shared" si="671"/>
        <v>Sep</v>
      </c>
      <c r="D7099" t="str">
        <f t="shared" si="672"/>
        <v>2027_Sep</v>
      </c>
      <c r="E7099" s="12" t="str">
        <f t="shared" si="673"/>
        <v>06_Sep</v>
      </c>
      <c r="F7099" s="12" t="str">
        <f t="shared" si="674"/>
        <v>Sep-27</v>
      </c>
      <c r="G7099" s="12"/>
    </row>
    <row r="7100" spans="1:7">
      <c r="A7100" s="2">
        <f t="shared" si="676"/>
        <v>46637</v>
      </c>
      <c r="B7100" t="str">
        <f t="shared" si="675"/>
        <v>2027_09</v>
      </c>
      <c r="C7100" t="str">
        <f t="shared" si="671"/>
        <v>Sep</v>
      </c>
      <c r="D7100" t="str">
        <f t="shared" si="672"/>
        <v>2027_Sep</v>
      </c>
      <c r="E7100" s="12" t="str">
        <f t="shared" si="673"/>
        <v>07_Sep</v>
      </c>
      <c r="F7100" s="12" t="str">
        <f t="shared" si="674"/>
        <v>Sep-27</v>
      </c>
      <c r="G7100" s="12"/>
    </row>
    <row r="7101" spans="1:7">
      <c r="A7101" s="2">
        <f t="shared" si="676"/>
        <v>46638</v>
      </c>
      <c r="B7101" t="str">
        <f t="shared" si="675"/>
        <v>2027_09</v>
      </c>
      <c r="C7101" t="str">
        <f t="shared" si="671"/>
        <v>Sep</v>
      </c>
      <c r="D7101" t="str">
        <f t="shared" si="672"/>
        <v>2027_Sep</v>
      </c>
      <c r="E7101" s="12" t="str">
        <f t="shared" si="673"/>
        <v>08_Sep</v>
      </c>
      <c r="F7101" s="12" t="str">
        <f t="shared" si="674"/>
        <v>Sep-27</v>
      </c>
      <c r="G7101" s="12"/>
    </row>
    <row r="7102" spans="1:7">
      <c r="A7102" s="2">
        <f t="shared" si="676"/>
        <v>46639</v>
      </c>
      <c r="B7102" t="str">
        <f t="shared" si="675"/>
        <v>2027_09</v>
      </c>
      <c r="C7102" t="str">
        <f t="shared" si="671"/>
        <v>Sep</v>
      </c>
      <c r="D7102" t="str">
        <f t="shared" si="672"/>
        <v>2027_Sep</v>
      </c>
      <c r="E7102" s="12" t="str">
        <f t="shared" si="673"/>
        <v>09_Sep</v>
      </c>
      <c r="F7102" s="12" t="str">
        <f t="shared" si="674"/>
        <v>Sep-27</v>
      </c>
      <c r="G7102" s="12"/>
    </row>
    <row r="7103" spans="1:7">
      <c r="A7103" s="2">
        <f t="shared" si="676"/>
        <v>46640</v>
      </c>
      <c r="B7103" t="str">
        <f t="shared" si="675"/>
        <v>2027_09</v>
      </c>
      <c r="C7103" t="str">
        <f t="shared" si="671"/>
        <v>Sep</v>
      </c>
      <c r="D7103" t="str">
        <f t="shared" si="672"/>
        <v>2027_Sep</v>
      </c>
      <c r="E7103" s="12" t="str">
        <f t="shared" si="673"/>
        <v>10_Sep</v>
      </c>
      <c r="F7103" s="12" t="str">
        <f t="shared" si="674"/>
        <v>Sep-27</v>
      </c>
      <c r="G7103" s="12"/>
    </row>
    <row r="7104" spans="1:7">
      <c r="A7104" s="2">
        <f t="shared" si="676"/>
        <v>46641</v>
      </c>
      <c r="B7104" t="str">
        <f t="shared" si="675"/>
        <v>2027_09</v>
      </c>
      <c r="C7104" t="str">
        <f t="shared" si="671"/>
        <v>Sep</v>
      </c>
      <c r="D7104" t="str">
        <f t="shared" si="672"/>
        <v>2027_Sep</v>
      </c>
      <c r="E7104" s="12" t="str">
        <f t="shared" si="673"/>
        <v>11_Sep</v>
      </c>
      <c r="F7104" s="12" t="str">
        <f t="shared" si="674"/>
        <v>Sep-27</v>
      </c>
      <c r="G7104" s="12"/>
    </row>
    <row r="7105" spans="1:7">
      <c r="A7105" s="2">
        <f t="shared" si="676"/>
        <v>46642</v>
      </c>
      <c r="B7105" t="str">
        <f t="shared" si="675"/>
        <v>2027_09</v>
      </c>
      <c r="C7105" t="str">
        <f t="shared" si="671"/>
        <v>Sep</v>
      </c>
      <c r="D7105" t="str">
        <f t="shared" si="672"/>
        <v>2027_Sep</v>
      </c>
      <c r="E7105" s="12" t="str">
        <f t="shared" si="673"/>
        <v>12_Sep</v>
      </c>
      <c r="F7105" s="12" t="str">
        <f t="shared" si="674"/>
        <v>Sep-27</v>
      </c>
      <c r="G7105" s="12"/>
    </row>
    <row r="7106" spans="1:7">
      <c r="A7106" s="2">
        <f t="shared" si="676"/>
        <v>46643</v>
      </c>
      <c r="B7106" t="str">
        <f t="shared" si="675"/>
        <v>2027_09</v>
      </c>
      <c r="C7106" t="str">
        <f t="shared" ref="C7106:C7169" si="677">VLOOKUP(TEXT(MONTH(A7106),"00"),$H$2:$I$13,2,FALSE)</f>
        <v>Sep</v>
      </c>
      <c r="D7106" t="str">
        <f t="shared" si="672"/>
        <v>2027_Sep</v>
      </c>
      <c r="E7106" s="12" t="str">
        <f t="shared" si="673"/>
        <v>13_Sep</v>
      </c>
      <c r="F7106" s="12" t="str">
        <f t="shared" si="674"/>
        <v>Sep-27</v>
      </c>
      <c r="G7106" s="12"/>
    </row>
    <row r="7107" spans="1:7">
      <c r="A7107" s="2">
        <f t="shared" si="676"/>
        <v>46644</v>
      </c>
      <c r="B7107" t="str">
        <f t="shared" si="675"/>
        <v>2027_09</v>
      </c>
      <c r="C7107" t="str">
        <f t="shared" si="677"/>
        <v>Sep</v>
      </c>
      <c r="D7107" t="str">
        <f t="shared" ref="D7107:D7170" si="678">TEXT(YEAR(A7107),"0000")&amp;"_"&amp;C7107</f>
        <v>2027_Sep</v>
      </c>
      <c r="E7107" s="12" t="str">
        <f t="shared" ref="E7107:E7170" si="679">VLOOKUP(DAY(A7107),$G$2:$H$32,2,FALSE)&amp;"_"&amp;C7107</f>
        <v>14_Sep</v>
      </c>
      <c r="F7107" s="12" t="str">
        <f t="shared" si="674"/>
        <v>Sep-27</v>
      </c>
      <c r="G7107" s="12"/>
    </row>
    <row r="7108" spans="1:7">
      <c r="A7108" s="2">
        <f t="shared" si="676"/>
        <v>46645</v>
      </c>
      <c r="B7108" t="str">
        <f t="shared" si="675"/>
        <v>2027_09</v>
      </c>
      <c r="C7108" t="str">
        <f t="shared" si="677"/>
        <v>Sep</v>
      </c>
      <c r="D7108" t="str">
        <f t="shared" si="678"/>
        <v>2027_Sep</v>
      </c>
      <c r="E7108" s="12" t="str">
        <f t="shared" si="679"/>
        <v>15_Sep</v>
      </c>
      <c r="F7108" s="12" t="str">
        <f t="shared" ref="F7108:F7171" si="680">C7108&amp;"-"&amp;RIGHT(YEAR(A7108),2)</f>
        <v>Sep-27</v>
      </c>
      <c r="G7108" s="12"/>
    </row>
    <row r="7109" spans="1:7">
      <c r="A7109" s="2">
        <f t="shared" si="676"/>
        <v>46646</v>
      </c>
      <c r="B7109" t="str">
        <f t="shared" si="675"/>
        <v>2027_09</v>
      </c>
      <c r="C7109" t="str">
        <f t="shared" si="677"/>
        <v>Sep</v>
      </c>
      <c r="D7109" t="str">
        <f t="shared" si="678"/>
        <v>2027_Sep</v>
      </c>
      <c r="E7109" s="12" t="str">
        <f t="shared" si="679"/>
        <v>16_Sep</v>
      </c>
      <c r="F7109" s="12" t="str">
        <f t="shared" si="680"/>
        <v>Sep-27</v>
      </c>
      <c r="G7109" s="12"/>
    </row>
    <row r="7110" spans="1:7">
      <c r="A7110" s="2">
        <f t="shared" si="676"/>
        <v>46647</v>
      </c>
      <c r="B7110" t="str">
        <f t="shared" si="675"/>
        <v>2027_09</v>
      </c>
      <c r="C7110" t="str">
        <f t="shared" si="677"/>
        <v>Sep</v>
      </c>
      <c r="D7110" t="str">
        <f t="shared" si="678"/>
        <v>2027_Sep</v>
      </c>
      <c r="E7110" s="12" t="str">
        <f t="shared" si="679"/>
        <v>17_Sep</v>
      </c>
      <c r="F7110" s="12" t="str">
        <f t="shared" si="680"/>
        <v>Sep-27</v>
      </c>
      <c r="G7110" s="12"/>
    </row>
    <row r="7111" spans="1:7">
      <c r="A7111" s="2">
        <f t="shared" si="676"/>
        <v>46648</v>
      </c>
      <c r="B7111" t="str">
        <f t="shared" si="675"/>
        <v>2027_09</v>
      </c>
      <c r="C7111" t="str">
        <f t="shared" si="677"/>
        <v>Sep</v>
      </c>
      <c r="D7111" t="str">
        <f t="shared" si="678"/>
        <v>2027_Sep</v>
      </c>
      <c r="E7111" s="12" t="str">
        <f t="shared" si="679"/>
        <v>18_Sep</v>
      </c>
      <c r="F7111" s="12" t="str">
        <f t="shared" si="680"/>
        <v>Sep-27</v>
      </c>
      <c r="G7111" s="12"/>
    </row>
    <row r="7112" spans="1:7">
      <c r="A7112" s="2">
        <f t="shared" si="676"/>
        <v>46649</v>
      </c>
      <c r="B7112" t="str">
        <f t="shared" si="675"/>
        <v>2027_09</v>
      </c>
      <c r="C7112" t="str">
        <f t="shared" si="677"/>
        <v>Sep</v>
      </c>
      <c r="D7112" t="str">
        <f t="shared" si="678"/>
        <v>2027_Sep</v>
      </c>
      <c r="E7112" s="12" t="str">
        <f t="shared" si="679"/>
        <v>19_Sep</v>
      </c>
      <c r="F7112" s="12" t="str">
        <f t="shared" si="680"/>
        <v>Sep-27</v>
      </c>
      <c r="G7112" s="12"/>
    </row>
    <row r="7113" spans="1:7">
      <c r="A7113" s="2">
        <f t="shared" si="676"/>
        <v>46650</v>
      </c>
      <c r="B7113" t="str">
        <f t="shared" si="675"/>
        <v>2027_09</v>
      </c>
      <c r="C7113" t="str">
        <f t="shared" si="677"/>
        <v>Sep</v>
      </c>
      <c r="D7113" t="str">
        <f t="shared" si="678"/>
        <v>2027_Sep</v>
      </c>
      <c r="E7113" s="12" t="str">
        <f t="shared" si="679"/>
        <v>20_Sep</v>
      </c>
      <c r="F7113" s="12" t="str">
        <f t="shared" si="680"/>
        <v>Sep-27</v>
      </c>
      <c r="G7113" s="12"/>
    </row>
    <row r="7114" spans="1:7">
      <c r="A7114" s="2">
        <f t="shared" si="676"/>
        <v>46651</v>
      </c>
      <c r="B7114" t="str">
        <f t="shared" si="675"/>
        <v>2027_09</v>
      </c>
      <c r="C7114" t="str">
        <f t="shared" si="677"/>
        <v>Sep</v>
      </c>
      <c r="D7114" t="str">
        <f t="shared" si="678"/>
        <v>2027_Sep</v>
      </c>
      <c r="E7114" s="12" t="str">
        <f t="shared" si="679"/>
        <v>21_Sep</v>
      </c>
      <c r="F7114" s="12" t="str">
        <f t="shared" si="680"/>
        <v>Sep-27</v>
      </c>
      <c r="G7114" s="12"/>
    </row>
    <row r="7115" spans="1:7">
      <c r="A7115" s="2">
        <f t="shared" si="676"/>
        <v>46652</v>
      </c>
      <c r="B7115" t="str">
        <f t="shared" ref="B7115:B7178" si="681">TEXT(YEAR(A7115),"0000")&amp;"_"&amp;TEXT(MONTH(A7115),"00")</f>
        <v>2027_09</v>
      </c>
      <c r="C7115" t="str">
        <f t="shared" si="677"/>
        <v>Sep</v>
      </c>
      <c r="D7115" t="str">
        <f t="shared" si="678"/>
        <v>2027_Sep</v>
      </c>
      <c r="E7115" s="12" t="str">
        <f t="shared" si="679"/>
        <v>22_Sep</v>
      </c>
      <c r="F7115" s="12" t="str">
        <f t="shared" si="680"/>
        <v>Sep-27</v>
      </c>
      <c r="G7115" s="12"/>
    </row>
    <row r="7116" spans="1:7">
      <c r="A7116" s="2">
        <f t="shared" ref="A7116:A7179" si="682">A7115+1</f>
        <v>46653</v>
      </c>
      <c r="B7116" t="str">
        <f t="shared" si="681"/>
        <v>2027_09</v>
      </c>
      <c r="C7116" t="str">
        <f t="shared" si="677"/>
        <v>Sep</v>
      </c>
      <c r="D7116" t="str">
        <f t="shared" si="678"/>
        <v>2027_Sep</v>
      </c>
      <c r="E7116" s="12" t="str">
        <f t="shared" si="679"/>
        <v>23_Sep</v>
      </c>
      <c r="F7116" s="12" t="str">
        <f t="shared" si="680"/>
        <v>Sep-27</v>
      </c>
      <c r="G7116" s="12"/>
    </row>
    <row r="7117" spans="1:7">
      <c r="A7117" s="2">
        <f t="shared" si="682"/>
        <v>46654</v>
      </c>
      <c r="B7117" t="str">
        <f t="shared" si="681"/>
        <v>2027_09</v>
      </c>
      <c r="C7117" t="str">
        <f t="shared" si="677"/>
        <v>Sep</v>
      </c>
      <c r="D7117" t="str">
        <f t="shared" si="678"/>
        <v>2027_Sep</v>
      </c>
      <c r="E7117" s="12" t="str">
        <f t="shared" si="679"/>
        <v>24_Sep</v>
      </c>
      <c r="F7117" s="12" t="str">
        <f t="shared" si="680"/>
        <v>Sep-27</v>
      </c>
      <c r="G7117" s="12"/>
    </row>
    <row r="7118" spans="1:7">
      <c r="A7118" s="2">
        <f t="shared" si="682"/>
        <v>46655</v>
      </c>
      <c r="B7118" t="str">
        <f t="shared" si="681"/>
        <v>2027_09</v>
      </c>
      <c r="C7118" t="str">
        <f t="shared" si="677"/>
        <v>Sep</v>
      </c>
      <c r="D7118" t="str">
        <f t="shared" si="678"/>
        <v>2027_Sep</v>
      </c>
      <c r="E7118" s="12" t="str">
        <f t="shared" si="679"/>
        <v>25_Sep</v>
      </c>
      <c r="F7118" s="12" t="str">
        <f t="shared" si="680"/>
        <v>Sep-27</v>
      </c>
      <c r="G7118" s="12"/>
    </row>
    <row r="7119" spans="1:7">
      <c r="A7119" s="2">
        <f t="shared" si="682"/>
        <v>46656</v>
      </c>
      <c r="B7119" t="str">
        <f t="shared" si="681"/>
        <v>2027_09</v>
      </c>
      <c r="C7119" t="str">
        <f t="shared" si="677"/>
        <v>Sep</v>
      </c>
      <c r="D7119" t="str">
        <f t="shared" si="678"/>
        <v>2027_Sep</v>
      </c>
      <c r="E7119" s="12" t="str">
        <f t="shared" si="679"/>
        <v>26_Sep</v>
      </c>
      <c r="F7119" s="12" t="str">
        <f t="shared" si="680"/>
        <v>Sep-27</v>
      </c>
      <c r="G7119" s="12"/>
    </row>
    <row r="7120" spans="1:7">
      <c r="A7120" s="2">
        <f t="shared" si="682"/>
        <v>46657</v>
      </c>
      <c r="B7120" t="str">
        <f t="shared" si="681"/>
        <v>2027_09</v>
      </c>
      <c r="C7120" t="str">
        <f t="shared" si="677"/>
        <v>Sep</v>
      </c>
      <c r="D7120" t="str">
        <f t="shared" si="678"/>
        <v>2027_Sep</v>
      </c>
      <c r="E7120" s="12" t="str">
        <f t="shared" si="679"/>
        <v>27_Sep</v>
      </c>
      <c r="F7120" s="12" t="str">
        <f t="shared" si="680"/>
        <v>Sep-27</v>
      </c>
      <c r="G7120" s="12"/>
    </row>
    <row r="7121" spans="1:7">
      <c r="A7121" s="2">
        <f t="shared" si="682"/>
        <v>46658</v>
      </c>
      <c r="B7121" t="str">
        <f t="shared" si="681"/>
        <v>2027_09</v>
      </c>
      <c r="C7121" t="str">
        <f t="shared" si="677"/>
        <v>Sep</v>
      </c>
      <c r="D7121" t="str">
        <f t="shared" si="678"/>
        <v>2027_Sep</v>
      </c>
      <c r="E7121" s="12" t="str">
        <f t="shared" si="679"/>
        <v>28_Sep</v>
      </c>
      <c r="F7121" s="12" t="str">
        <f t="shared" si="680"/>
        <v>Sep-27</v>
      </c>
      <c r="G7121" s="12"/>
    </row>
    <row r="7122" spans="1:7">
      <c r="A7122" s="2">
        <f t="shared" si="682"/>
        <v>46659</v>
      </c>
      <c r="B7122" t="str">
        <f t="shared" si="681"/>
        <v>2027_09</v>
      </c>
      <c r="C7122" t="str">
        <f t="shared" si="677"/>
        <v>Sep</v>
      </c>
      <c r="D7122" t="str">
        <f t="shared" si="678"/>
        <v>2027_Sep</v>
      </c>
      <c r="E7122" s="12" t="str">
        <f t="shared" si="679"/>
        <v>29_Sep</v>
      </c>
      <c r="F7122" s="12" t="str">
        <f t="shared" si="680"/>
        <v>Sep-27</v>
      </c>
      <c r="G7122" s="12"/>
    </row>
    <row r="7123" spans="1:7">
      <c r="A7123" s="2">
        <f t="shared" si="682"/>
        <v>46660</v>
      </c>
      <c r="B7123" t="str">
        <f t="shared" si="681"/>
        <v>2027_09</v>
      </c>
      <c r="C7123" t="str">
        <f t="shared" si="677"/>
        <v>Sep</v>
      </c>
      <c r="D7123" t="str">
        <f t="shared" si="678"/>
        <v>2027_Sep</v>
      </c>
      <c r="E7123" s="12" t="str">
        <f t="shared" si="679"/>
        <v>30_Sep</v>
      </c>
      <c r="F7123" s="12" t="str">
        <f t="shared" si="680"/>
        <v>Sep-27</v>
      </c>
      <c r="G7123" s="12"/>
    </row>
    <row r="7124" spans="1:7">
      <c r="A7124" s="2">
        <f t="shared" si="682"/>
        <v>46661</v>
      </c>
      <c r="B7124" t="str">
        <f t="shared" si="681"/>
        <v>2027_10</v>
      </c>
      <c r="C7124" t="str">
        <f t="shared" si="677"/>
        <v>Oct</v>
      </c>
      <c r="D7124" t="str">
        <f t="shared" si="678"/>
        <v>2027_Oct</v>
      </c>
      <c r="E7124" s="12" t="str">
        <f t="shared" si="679"/>
        <v>01_Oct</v>
      </c>
      <c r="F7124" s="12" t="str">
        <f t="shared" si="680"/>
        <v>Oct-27</v>
      </c>
      <c r="G7124" s="12"/>
    </row>
    <row r="7125" spans="1:7">
      <c r="A7125" s="2">
        <f t="shared" si="682"/>
        <v>46662</v>
      </c>
      <c r="B7125" t="str">
        <f t="shared" si="681"/>
        <v>2027_10</v>
      </c>
      <c r="C7125" t="str">
        <f t="shared" si="677"/>
        <v>Oct</v>
      </c>
      <c r="D7125" t="str">
        <f t="shared" si="678"/>
        <v>2027_Oct</v>
      </c>
      <c r="E7125" s="12" t="str">
        <f t="shared" si="679"/>
        <v>02_Oct</v>
      </c>
      <c r="F7125" s="12" t="str">
        <f t="shared" si="680"/>
        <v>Oct-27</v>
      </c>
      <c r="G7125" s="12"/>
    </row>
    <row r="7126" spans="1:7">
      <c r="A7126" s="2">
        <f t="shared" si="682"/>
        <v>46663</v>
      </c>
      <c r="B7126" t="str">
        <f t="shared" si="681"/>
        <v>2027_10</v>
      </c>
      <c r="C7126" t="str">
        <f t="shared" si="677"/>
        <v>Oct</v>
      </c>
      <c r="D7126" t="str">
        <f t="shared" si="678"/>
        <v>2027_Oct</v>
      </c>
      <c r="E7126" s="12" t="str">
        <f t="shared" si="679"/>
        <v>03_Oct</v>
      </c>
      <c r="F7126" s="12" t="str">
        <f t="shared" si="680"/>
        <v>Oct-27</v>
      </c>
      <c r="G7126" s="12"/>
    </row>
    <row r="7127" spans="1:7">
      <c r="A7127" s="2">
        <f t="shared" si="682"/>
        <v>46664</v>
      </c>
      <c r="B7127" t="str">
        <f t="shared" si="681"/>
        <v>2027_10</v>
      </c>
      <c r="C7127" t="str">
        <f t="shared" si="677"/>
        <v>Oct</v>
      </c>
      <c r="D7127" t="str">
        <f t="shared" si="678"/>
        <v>2027_Oct</v>
      </c>
      <c r="E7127" s="12" t="str">
        <f t="shared" si="679"/>
        <v>04_Oct</v>
      </c>
      <c r="F7127" s="12" t="str">
        <f t="shared" si="680"/>
        <v>Oct-27</v>
      </c>
      <c r="G7127" s="12"/>
    </row>
    <row r="7128" spans="1:7">
      <c r="A7128" s="2">
        <f t="shared" si="682"/>
        <v>46665</v>
      </c>
      <c r="B7128" t="str">
        <f t="shared" si="681"/>
        <v>2027_10</v>
      </c>
      <c r="C7128" t="str">
        <f t="shared" si="677"/>
        <v>Oct</v>
      </c>
      <c r="D7128" t="str">
        <f t="shared" si="678"/>
        <v>2027_Oct</v>
      </c>
      <c r="E7128" s="12" t="str">
        <f t="shared" si="679"/>
        <v>05_Oct</v>
      </c>
      <c r="F7128" s="12" t="str">
        <f t="shared" si="680"/>
        <v>Oct-27</v>
      </c>
      <c r="G7128" s="12"/>
    </row>
    <row r="7129" spans="1:7">
      <c r="A7129" s="2">
        <f t="shared" si="682"/>
        <v>46666</v>
      </c>
      <c r="B7129" t="str">
        <f t="shared" si="681"/>
        <v>2027_10</v>
      </c>
      <c r="C7129" t="str">
        <f t="shared" si="677"/>
        <v>Oct</v>
      </c>
      <c r="D7129" t="str">
        <f t="shared" si="678"/>
        <v>2027_Oct</v>
      </c>
      <c r="E7129" s="12" t="str">
        <f t="shared" si="679"/>
        <v>06_Oct</v>
      </c>
      <c r="F7129" s="12" t="str">
        <f t="shared" si="680"/>
        <v>Oct-27</v>
      </c>
      <c r="G7129" s="12"/>
    </row>
    <row r="7130" spans="1:7">
      <c r="A7130" s="2">
        <f t="shared" si="682"/>
        <v>46667</v>
      </c>
      <c r="B7130" t="str">
        <f t="shared" si="681"/>
        <v>2027_10</v>
      </c>
      <c r="C7130" t="str">
        <f t="shared" si="677"/>
        <v>Oct</v>
      </c>
      <c r="D7130" t="str">
        <f t="shared" si="678"/>
        <v>2027_Oct</v>
      </c>
      <c r="E7130" s="12" t="str">
        <f t="shared" si="679"/>
        <v>07_Oct</v>
      </c>
      <c r="F7130" s="12" t="str">
        <f t="shared" si="680"/>
        <v>Oct-27</v>
      </c>
      <c r="G7130" s="12"/>
    </row>
    <row r="7131" spans="1:7">
      <c r="A7131" s="2">
        <f t="shared" si="682"/>
        <v>46668</v>
      </c>
      <c r="B7131" t="str">
        <f t="shared" si="681"/>
        <v>2027_10</v>
      </c>
      <c r="C7131" t="str">
        <f t="shared" si="677"/>
        <v>Oct</v>
      </c>
      <c r="D7131" t="str">
        <f t="shared" si="678"/>
        <v>2027_Oct</v>
      </c>
      <c r="E7131" s="12" t="str">
        <f t="shared" si="679"/>
        <v>08_Oct</v>
      </c>
      <c r="F7131" s="12" t="str">
        <f t="shared" si="680"/>
        <v>Oct-27</v>
      </c>
      <c r="G7131" s="12"/>
    </row>
    <row r="7132" spans="1:7">
      <c r="A7132" s="2">
        <f t="shared" si="682"/>
        <v>46669</v>
      </c>
      <c r="B7132" t="str">
        <f t="shared" si="681"/>
        <v>2027_10</v>
      </c>
      <c r="C7132" t="str">
        <f t="shared" si="677"/>
        <v>Oct</v>
      </c>
      <c r="D7132" t="str">
        <f t="shared" si="678"/>
        <v>2027_Oct</v>
      </c>
      <c r="E7132" s="12" t="str">
        <f t="shared" si="679"/>
        <v>09_Oct</v>
      </c>
      <c r="F7132" s="12" t="str">
        <f t="shared" si="680"/>
        <v>Oct-27</v>
      </c>
      <c r="G7132" s="12"/>
    </row>
    <row r="7133" spans="1:7">
      <c r="A7133" s="2">
        <f t="shared" si="682"/>
        <v>46670</v>
      </c>
      <c r="B7133" t="str">
        <f t="shared" si="681"/>
        <v>2027_10</v>
      </c>
      <c r="C7133" t="str">
        <f t="shared" si="677"/>
        <v>Oct</v>
      </c>
      <c r="D7133" t="str">
        <f t="shared" si="678"/>
        <v>2027_Oct</v>
      </c>
      <c r="E7133" s="12" t="str">
        <f t="shared" si="679"/>
        <v>10_Oct</v>
      </c>
      <c r="F7133" s="12" t="str">
        <f t="shared" si="680"/>
        <v>Oct-27</v>
      </c>
      <c r="G7133" s="12"/>
    </row>
    <row r="7134" spans="1:7">
      <c r="A7134" s="2">
        <f t="shared" si="682"/>
        <v>46671</v>
      </c>
      <c r="B7134" t="str">
        <f t="shared" si="681"/>
        <v>2027_10</v>
      </c>
      <c r="C7134" t="str">
        <f t="shared" si="677"/>
        <v>Oct</v>
      </c>
      <c r="D7134" t="str">
        <f t="shared" si="678"/>
        <v>2027_Oct</v>
      </c>
      <c r="E7134" s="12" t="str">
        <f t="shared" si="679"/>
        <v>11_Oct</v>
      </c>
      <c r="F7134" s="12" t="str">
        <f t="shared" si="680"/>
        <v>Oct-27</v>
      </c>
      <c r="G7134" s="12"/>
    </row>
    <row r="7135" spans="1:7">
      <c r="A7135" s="2">
        <f t="shared" si="682"/>
        <v>46672</v>
      </c>
      <c r="B7135" t="str">
        <f t="shared" si="681"/>
        <v>2027_10</v>
      </c>
      <c r="C7135" t="str">
        <f t="shared" si="677"/>
        <v>Oct</v>
      </c>
      <c r="D7135" t="str">
        <f t="shared" si="678"/>
        <v>2027_Oct</v>
      </c>
      <c r="E7135" s="12" t="str">
        <f t="shared" si="679"/>
        <v>12_Oct</v>
      </c>
      <c r="F7135" s="12" t="str">
        <f t="shared" si="680"/>
        <v>Oct-27</v>
      </c>
      <c r="G7135" s="12"/>
    </row>
    <row r="7136" spans="1:7">
      <c r="A7136" s="2">
        <f t="shared" si="682"/>
        <v>46673</v>
      </c>
      <c r="B7136" t="str">
        <f t="shared" si="681"/>
        <v>2027_10</v>
      </c>
      <c r="C7136" t="str">
        <f t="shared" si="677"/>
        <v>Oct</v>
      </c>
      <c r="D7136" t="str">
        <f t="shared" si="678"/>
        <v>2027_Oct</v>
      </c>
      <c r="E7136" s="12" t="str">
        <f t="shared" si="679"/>
        <v>13_Oct</v>
      </c>
      <c r="F7136" s="12" t="str">
        <f t="shared" si="680"/>
        <v>Oct-27</v>
      </c>
      <c r="G7136" s="12"/>
    </row>
    <row r="7137" spans="1:7">
      <c r="A7137" s="2">
        <f t="shared" si="682"/>
        <v>46674</v>
      </c>
      <c r="B7137" t="str">
        <f t="shared" si="681"/>
        <v>2027_10</v>
      </c>
      <c r="C7137" t="str">
        <f t="shared" si="677"/>
        <v>Oct</v>
      </c>
      <c r="D7137" t="str">
        <f t="shared" si="678"/>
        <v>2027_Oct</v>
      </c>
      <c r="E7137" s="12" t="str">
        <f t="shared" si="679"/>
        <v>14_Oct</v>
      </c>
      <c r="F7137" s="12" t="str">
        <f t="shared" si="680"/>
        <v>Oct-27</v>
      </c>
      <c r="G7137" s="12"/>
    </row>
    <row r="7138" spans="1:7">
      <c r="A7138" s="2">
        <f t="shared" si="682"/>
        <v>46675</v>
      </c>
      <c r="B7138" t="str">
        <f t="shared" si="681"/>
        <v>2027_10</v>
      </c>
      <c r="C7138" t="str">
        <f t="shared" si="677"/>
        <v>Oct</v>
      </c>
      <c r="D7138" t="str">
        <f t="shared" si="678"/>
        <v>2027_Oct</v>
      </c>
      <c r="E7138" s="12" t="str">
        <f t="shared" si="679"/>
        <v>15_Oct</v>
      </c>
      <c r="F7138" s="12" t="str">
        <f t="shared" si="680"/>
        <v>Oct-27</v>
      </c>
      <c r="G7138" s="12"/>
    </row>
    <row r="7139" spans="1:7">
      <c r="A7139" s="2">
        <f t="shared" si="682"/>
        <v>46676</v>
      </c>
      <c r="B7139" t="str">
        <f t="shared" si="681"/>
        <v>2027_10</v>
      </c>
      <c r="C7139" t="str">
        <f t="shared" si="677"/>
        <v>Oct</v>
      </c>
      <c r="D7139" t="str">
        <f t="shared" si="678"/>
        <v>2027_Oct</v>
      </c>
      <c r="E7139" s="12" t="str">
        <f t="shared" si="679"/>
        <v>16_Oct</v>
      </c>
      <c r="F7139" s="12" t="str">
        <f t="shared" si="680"/>
        <v>Oct-27</v>
      </c>
      <c r="G7139" s="12"/>
    </row>
    <row r="7140" spans="1:7">
      <c r="A7140" s="2">
        <f t="shared" si="682"/>
        <v>46677</v>
      </c>
      <c r="B7140" t="str">
        <f t="shared" si="681"/>
        <v>2027_10</v>
      </c>
      <c r="C7140" t="str">
        <f t="shared" si="677"/>
        <v>Oct</v>
      </c>
      <c r="D7140" t="str">
        <f t="shared" si="678"/>
        <v>2027_Oct</v>
      </c>
      <c r="E7140" s="12" t="str">
        <f t="shared" si="679"/>
        <v>17_Oct</v>
      </c>
      <c r="F7140" s="12" t="str">
        <f t="shared" si="680"/>
        <v>Oct-27</v>
      </c>
      <c r="G7140" s="12"/>
    </row>
    <row r="7141" spans="1:7">
      <c r="A7141" s="2">
        <f t="shared" si="682"/>
        <v>46678</v>
      </c>
      <c r="B7141" t="str">
        <f t="shared" si="681"/>
        <v>2027_10</v>
      </c>
      <c r="C7141" t="str">
        <f t="shared" si="677"/>
        <v>Oct</v>
      </c>
      <c r="D7141" t="str">
        <f t="shared" si="678"/>
        <v>2027_Oct</v>
      </c>
      <c r="E7141" s="12" t="str">
        <f t="shared" si="679"/>
        <v>18_Oct</v>
      </c>
      <c r="F7141" s="12" t="str">
        <f t="shared" si="680"/>
        <v>Oct-27</v>
      </c>
      <c r="G7141" s="12"/>
    </row>
    <row r="7142" spans="1:7">
      <c r="A7142" s="2">
        <f t="shared" si="682"/>
        <v>46679</v>
      </c>
      <c r="B7142" t="str">
        <f t="shared" si="681"/>
        <v>2027_10</v>
      </c>
      <c r="C7142" t="str">
        <f t="shared" si="677"/>
        <v>Oct</v>
      </c>
      <c r="D7142" t="str">
        <f t="shared" si="678"/>
        <v>2027_Oct</v>
      </c>
      <c r="E7142" s="12" t="str">
        <f t="shared" si="679"/>
        <v>19_Oct</v>
      </c>
      <c r="F7142" s="12" t="str">
        <f t="shared" si="680"/>
        <v>Oct-27</v>
      </c>
      <c r="G7142" s="12"/>
    </row>
    <row r="7143" spans="1:7">
      <c r="A7143" s="2">
        <f t="shared" si="682"/>
        <v>46680</v>
      </c>
      <c r="B7143" t="str">
        <f t="shared" si="681"/>
        <v>2027_10</v>
      </c>
      <c r="C7143" t="str">
        <f t="shared" si="677"/>
        <v>Oct</v>
      </c>
      <c r="D7143" t="str">
        <f t="shared" si="678"/>
        <v>2027_Oct</v>
      </c>
      <c r="E7143" s="12" t="str">
        <f t="shared" si="679"/>
        <v>20_Oct</v>
      </c>
      <c r="F7143" s="12" t="str">
        <f t="shared" si="680"/>
        <v>Oct-27</v>
      </c>
      <c r="G7143" s="12"/>
    </row>
    <row r="7144" spans="1:7">
      <c r="A7144" s="2">
        <f t="shared" si="682"/>
        <v>46681</v>
      </c>
      <c r="B7144" t="str">
        <f t="shared" si="681"/>
        <v>2027_10</v>
      </c>
      <c r="C7144" t="str">
        <f t="shared" si="677"/>
        <v>Oct</v>
      </c>
      <c r="D7144" t="str">
        <f t="shared" si="678"/>
        <v>2027_Oct</v>
      </c>
      <c r="E7144" s="12" t="str">
        <f t="shared" si="679"/>
        <v>21_Oct</v>
      </c>
      <c r="F7144" s="12" t="str">
        <f t="shared" si="680"/>
        <v>Oct-27</v>
      </c>
      <c r="G7144" s="12"/>
    </row>
    <row r="7145" spans="1:7">
      <c r="A7145" s="2">
        <f t="shared" si="682"/>
        <v>46682</v>
      </c>
      <c r="B7145" t="str">
        <f t="shared" si="681"/>
        <v>2027_10</v>
      </c>
      <c r="C7145" t="str">
        <f t="shared" si="677"/>
        <v>Oct</v>
      </c>
      <c r="D7145" t="str">
        <f t="shared" si="678"/>
        <v>2027_Oct</v>
      </c>
      <c r="E7145" s="12" t="str">
        <f t="shared" si="679"/>
        <v>22_Oct</v>
      </c>
      <c r="F7145" s="12" t="str">
        <f t="shared" si="680"/>
        <v>Oct-27</v>
      </c>
      <c r="G7145" s="12"/>
    </row>
    <row r="7146" spans="1:7">
      <c r="A7146" s="2">
        <f t="shared" si="682"/>
        <v>46683</v>
      </c>
      <c r="B7146" t="str">
        <f t="shared" si="681"/>
        <v>2027_10</v>
      </c>
      <c r="C7146" t="str">
        <f t="shared" si="677"/>
        <v>Oct</v>
      </c>
      <c r="D7146" t="str">
        <f t="shared" si="678"/>
        <v>2027_Oct</v>
      </c>
      <c r="E7146" s="12" t="str">
        <f t="shared" si="679"/>
        <v>23_Oct</v>
      </c>
      <c r="F7146" s="12" t="str">
        <f t="shared" si="680"/>
        <v>Oct-27</v>
      </c>
      <c r="G7146" s="12"/>
    </row>
    <row r="7147" spans="1:7">
      <c r="A7147" s="2">
        <f t="shared" si="682"/>
        <v>46684</v>
      </c>
      <c r="B7147" t="str">
        <f t="shared" si="681"/>
        <v>2027_10</v>
      </c>
      <c r="C7147" t="str">
        <f t="shared" si="677"/>
        <v>Oct</v>
      </c>
      <c r="D7147" t="str">
        <f t="shared" si="678"/>
        <v>2027_Oct</v>
      </c>
      <c r="E7147" s="12" t="str">
        <f t="shared" si="679"/>
        <v>24_Oct</v>
      </c>
      <c r="F7147" s="12" t="str">
        <f t="shared" si="680"/>
        <v>Oct-27</v>
      </c>
      <c r="G7147" s="12"/>
    </row>
    <row r="7148" spans="1:7">
      <c r="A7148" s="2">
        <f t="shared" si="682"/>
        <v>46685</v>
      </c>
      <c r="B7148" t="str">
        <f t="shared" si="681"/>
        <v>2027_10</v>
      </c>
      <c r="C7148" t="str">
        <f t="shared" si="677"/>
        <v>Oct</v>
      </c>
      <c r="D7148" t="str">
        <f t="shared" si="678"/>
        <v>2027_Oct</v>
      </c>
      <c r="E7148" s="12" t="str">
        <f t="shared" si="679"/>
        <v>25_Oct</v>
      </c>
      <c r="F7148" s="12" t="str">
        <f t="shared" si="680"/>
        <v>Oct-27</v>
      </c>
      <c r="G7148" s="12"/>
    </row>
    <row r="7149" spans="1:7">
      <c r="A7149" s="2">
        <f t="shared" si="682"/>
        <v>46686</v>
      </c>
      <c r="B7149" t="str">
        <f t="shared" si="681"/>
        <v>2027_10</v>
      </c>
      <c r="C7149" t="str">
        <f t="shared" si="677"/>
        <v>Oct</v>
      </c>
      <c r="D7149" t="str">
        <f t="shared" si="678"/>
        <v>2027_Oct</v>
      </c>
      <c r="E7149" s="12" t="str">
        <f t="shared" si="679"/>
        <v>26_Oct</v>
      </c>
      <c r="F7149" s="12" t="str">
        <f t="shared" si="680"/>
        <v>Oct-27</v>
      </c>
      <c r="G7149" s="12"/>
    </row>
    <row r="7150" spans="1:7">
      <c r="A7150" s="2">
        <f t="shared" si="682"/>
        <v>46687</v>
      </c>
      <c r="B7150" t="str">
        <f t="shared" si="681"/>
        <v>2027_10</v>
      </c>
      <c r="C7150" t="str">
        <f t="shared" si="677"/>
        <v>Oct</v>
      </c>
      <c r="D7150" t="str">
        <f t="shared" si="678"/>
        <v>2027_Oct</v>
      </c>
      <c r="E7150" s="12" t="str">
        <f t="shared" si="679"/>
        <v>27_Oct</v>
      </c>
      <c r="F7150" s="12" t="str">
        <f t="shared" si="680"/>
        <v>Oct-27</v>
      </c>
      <c r="G7150" s="12"/>
    </row>
    <row r="7151" spans="1:7">
      <c r="A7151" s="2">
        <f t="shared" si="682"/>
        <v>46688</v>
      </c>
      <c r="B7151" t="str">
        <f t="shared" si="681"/>
        <v>2027_10</v>
      </c>
      <c r="C7151" t="str">
        <f t="shared" si="677"/>
        <v>Oct</v>
      </c>
      <c r="D7151" t="str">
        <f t="shared" si="678"/>
        <v>2027_Oct</v>
      </c>
      <c r="E7151" s="12" t="str">
        <f t="shared" si="679"/>
        <v>28_Oct</v>
      </c>
      <c r="F7151" s="12" t="str">
        <f t="shared" si="680"/>
        <v>Oct-27</v>
      </c>
      <c r="G7151" s="12"/>
    </row>
    <row r="7152" spans="1:7">
      <c r="A7152" s="2">
        <f t="shared" si="682"/>
        <v>46689</v>
      </c>
      <c r="B7152" t="str">
        <f t="shared" si="681"/>
        <v>2027_10</v>
      </c>
      <c r="C7152" t="str">
        <f t="shared" si="677"/>
        <v>Oct</v>
      </c>
      <c r="D7152" t="str">
        <f t="shared" si="678"/>
        <v>2027_Oct</v>
      </c>
      <c r="E7152" s="12" t="str">
        <f t="shared" si="679"/>
        <v>29_Oct</v>
      </c>
      <c r="F7152" s="12" t="str">
        <f t="shared" si="680"/>
        <v>Oct-27</v>
      </c>
      <c r="G7152" s="12"/>
    </row>
    <row r="7153" spans="1:7">
      <c r="A7153" s="2">
        <f t="shared" si="682"/>
        <v>46690</v>
      </c>
      <c r="B7153" t="str">
        <f t="shared" si="681"/>
        <v>2027_10</v>
      </c>
      <c r="C7153" t="str">
        <f t="shared" si="677"/>
        <v>Oct</v>
      </c>
      <c r="D7153" t="str">
        <f t="shared" si="678"/>
        <v>2027_Oct</v>
      </c>
      <c r="E7153" s="12" t="str">
        <f t="shared" si="679"/>
        <v>30_Oct</v>
      </c>
      <c r="F7153" s="12" t="str">
        <f t="shared" si="680"/>
        <v>Oct-27</v>
      </c>
      <c r="G7153" s="12"/>
    </row>
    <row r="7154" spans="1:7">
      <c r="A7154" s="2">
        <f t="shared" si="682"/>
        <v>46691</v>
      </c>
      <c r="B7154" t="str">
        <f t="shared" si="681"/>
        <v>2027_10</v>
      </c>
      <c r="C7154" t="str">
        <f t="shared" si="677"/>
        <v>Oct</v>
      </c>
      <c r="D7154" t="str">
        <f t="shared" si="678"/>
        <v>2027_Oct</v>
      </c>
      <c r="E7154" s="12" t="str">
        <f t="shared" si="679"/>
        <v>31_Oct</v>
      </c>
      <c r="F7154" s="12" t="str">
        <f t="shared" si="680"/>
        <v>Oct-27</v>
      </c>
      <c r="G7154" s="12"/>
    </row>
    <row r="7155" spans="1:7">
      <c r="A7155" s="2">
        <f t="shared" si="682"/>
        <v>46692</v>
      </c>
      <c r="B7155" t="str">
        <f t="shared" si="681"/>
        <v>2027_11</v>
      </c>
      <c r="C7155" t="str">
        <f t="shared" si="677"/>
        <v>Nov</v>
      </c>
      <c r="D7155" t="str">
        <f t="shared" si="678"/>
        <v>2027_Nov</v>
      </c>
      <c r="E7155" s="12" t="str">
        <f t="shared" si="679"/>
        <v>01_Nov</v>
      </c>
      <c r="F7155" s="12" t="str">
        <f t="shared" si="680"/>
        <v>Nov-27</v>
      </c>
      <c r="G7155" s="12"/>
    </row>
    <row r="7156" spans="1:7">
      <c r="A7156" s="2">
        <f t="shared" si="682"/>
        <v>46693</v>
      </c>
      <c r="B7156" t="str">
        <f t="shared" si="681"/>
        <v>2027_11</v>
      </c>
      <c r="C7156" t="str">
        <f t="shared" si="677"/>
        <v>Nov</v>
      </c>
      <c r="D7156" t="str">
        <f t="shared" si="678"/>
        <v>2027_Nov</v>
      </c>
      <c r="E7156" s="12" t="str">
        <f t="shared" si="679"/>
        <v>02_Nov</v>
      </c>
      <c r="F7156" s="12" t="str">
        <f t="shared" si="680"/>
        <v>Nov-27</v>
      </c>
      <c r="G7156" s="12"/>
    </row>
    <row r="7157" spans="1:7">
      <c r="A7157" s="2">
        <f t="shared" si="682"/>
        <v>46694</v>
      </c>
      <c r="B7157" t="str">
        <f t="shared" si="681"/>
        <v>2027_11</v>
      </c>
      <c r="C7157" t="str">
        <f t="shared" si="677"/>
        <v>Nov</v>
      </c>
      <c r="D7157" t="str">
        <f t="shared" si="678"/>
        <v>2027_Nov</v>
      </c>
      <c r="E7157" s="12" t="str">
        <f t="shared" si="679"/>
        <v>03_Nov</v>
      </c>
      <c r="F7157" s="12" t="str">
        <f t="shared" si="680"/>
        <v>Nov-27</v>
      </c>
      <c r="G7157" s="12"/>
    </row>
    <row r="7158" spans="1:7">
      <c r="A7158" s="2">
        <f t="shared" si="682"/>
        <v>46695</v>
      </c>
      <c r="B7158" t="str">
        <f t="shared" si="681"/>
        <v>2027_11</v>
      </c>
      <c r="C7158" t="str">
        <f t="shared" si="677"/>
        <v>Nov</v>
      </c>
      <c r="D7158" t="str">
        <f t="shared" si="678"/>
        <v>2027_Nov</v>
      </c>
      <c r="E7158" s="12" t="str">
        <f t="shared" si="679"/>
        <v>04_Nov</v>
      </c>
      <c r="F7158" s="12" t="str">
        <f t="shared" si="680"/>
        <v>Nov-27</v>
      </c>
      <c r="G7158" s="12"/>
    </row>
    <row r="7159" spans="1:7">
      <c r="A7159" s="2">
        <f t="shared" si="682"/>
        <v>46696</v>
      </c>
      <c r="B7159" t="str">
        <f t="shared" si="681"/>
        <v>2027_11</v>
      </c>
      <c r="C7159" t="str">
        <f t="shared" si="677"/>
        <v>Nov</v>
      </c>
      <c r="D7159" t="str">
        <f t="shared" si="678"/>
        <v>2027_Nov</v>
      </c>
      <c r="E7159" s="12" t="str">
        <f t="shared" si="679"/>
        <v>05_Nov</v>
      </c>
      <c r="F7159" s="12" t="str">
        <f t="shared" si="680"/>
        <v>Nov-27</v>
      </c>
      <c r="G7159" s="12"/>
    </row>
    <row r="7160" spans="1:7">
      <c r="A7160" s="2">
        <f t="shared" si="682"/>
        <v>46697</v>
      </c>
      <c r="B7160" t="str">
        <f t="shared" si="681"/>
        <v>2027_11</v>
      </c>
      <c r="C7160" t="str">
        <f t="shared" si="677"/>
        <v>Nov</v>
      </c>
      <c r="D7160" t="str">
        <f t="shared" si="678"/>
        <v>2027_Nov</v>
      </c>
      <c r="E7160" s="12" t="str">
        <f t="shared" si="679"/>
        <v>06_Nov</v>
      </c>
      <c r="F7160" s="12" t="str">
        <f t="shared" si="680"/>
        <v>Nov-27</v>
      </c>
      <c r="G7160" s="12"/>
    </row>
    <row r="7161" spans="1:7">
      <c r="A7161" s="2">
        <f t="shared" si="682"/>
        <v>46698</v>
      </c>
      <c r="B7161" t="str">
        <f t="shared" si="681"/>
        <v>2027_11</v>
      </c>
      <c r="C7161" t="str">
        <f t="shared" si="677"/>
        <v>Nov</v>
      </c>
      <c r="D7161" t="str">
        <f t="shared" si="678"/>
        <v>2027_Nov</v>
      </c>
      <c r="E7161" s="12" t="str">
        <f t="shared" si="679"/>
        <v>07_Nov</v>
      </c>
      <c r="F7161" s="12" t="str">
        <f t="shared" si="680"/>
        <v>Nov-27</v>
      </c>
      <c r="G7161" s="12"/>
    </row>
    <row r="7162" spans="1:7">
      <c r="A7162" s="2">
        <f t="shared" si="682"/>
        <v>46699</v>
      </c>
      <c r="B7162" t="str">
        <f t="shared" si="681"/>
        <v>2027_11</v>
      </c>
      <c r="C7162" t="str">
        <f t="shared" si="677"/>
        <v>Nov</v>
      </c>
      <c r="D7162" t="str">
        <f t="shared" si="678"/>
        <v>2027_Nov</v>
      </c>
      <c r="E7162" s="12" t="str">
        <f t="shared" si="679"/>
        <v>08_Nov</v>
      </c>
      <c r="F7162" s="12" t="str">
        <f t="shared" si="680"/>
        <v>Nov-27</v>
      </c>
      <c r="G7162" s="12"/>
    </row>
    <row r="7163" spans="1:7">
      <c r="A7163" s="2">
        <f t="shared" si="682"/>
        <v>46700</v>
      </c>
      <c r="B7163" t="str">
        <f t="shared" si="681"/>
        <v>2027_11</v>
      </c>
      <c r="C7163" t="str">
        <f t="shared" si="677"/>
        <v>Nov</v>
      </c>
      <c r="D7163" t="str">
        <f t="shared" si="678"/>
        <v>2027_Nov</v>
      </c>
      <c r="E7163" s="12" t="str">
        <f t="shared" si="679"/>
        <v>09_Nov</v>
      </c>
      <c r="F7163" s="12" t="str">
        <f t="shared" si="680"/>
        <v>Nov-27</v>
      </c>
      <c r="G7163" s="12"/>
    </row>
    <row r="7164" spans="1:7">
      <c r="A7164" s="2">
        <f t="shared" si="682"/>
        <v>46701</v>
      </c>
      <c r="B7164" t="str">
        <f t="shared" si="681"/>
        <v>2027_11</v>
      </c>
      <c r="C7164" t="str">
        <f t="shared" si="677"/>
        <v>Nov</v>
      </c>
      <c r="D7164" t="str">
        <f t="shared" si="678"/>
        <v>2027_Nov</v>
      </c>
      <c r="E7164" s="12" t="str">
        <f t="shared" si="679"/>
        <v>10_Nov</v>
      </c>
      <c r="F7164" s="12" t="str">
        <f t="shared" si="680"/>
        <v>Nov-27</v>
      </c>
      <c r="G7164" s="12"/>
    </row>
    <row r="7165" spans="1:7">
      <c r="A7165" s="2">
        <f t="shared" si="682"/>
        <v>46702</v>
      </c>
      <c r="B7165" t="str">
        <f t="shared" si="681"/>
        <v>2027_11</v>
      </c>
      <c r="C7165" t="str">
        <f t="shared" si="677"/>
        <v>Nov</v>
      </c>
      <c r="D7165" t="str">
        <f t="shared" si="678"/>
        <v>2027_Nov</v>
      </c>
      <c r="E7165" s="12" t="str">
        <f t="shared" si="679"/>
        <v>11_Nov</v>
      </c>
      <c r="F7165" s="12" t="str">
        <f t="shared" si="680"/>
        <v>Nov-27</v>
      </c>
      <c r="G7165" s="12"/>
    </row>
    <row r="7166" spans="1:7">
      <c r="A7166" s="2">
        <f t="shared" si="682"/>
        <v>46703</v>
      </c>
      <c r="B7166" t="str">
        <f t="shared" si="681"/>
        <v>2027_11</v>
      </c>
      <c r="C7166" t="str">
        <f t="shared" si="677"/>
        <v>Nov</v>
      </c>
      <c r="D7166" t="str">
        <f t="shared" si="678"/>
        <v>2027_Nov</v>
      </c>
      <c r="E7166" s="12" t="str">
        <f t="shared" si="679"/>
        <v>12_Nov</v>
      </c>
      <c r="F7166" s="12" t="str">
        <f t="shared" si="680"/>
        <v>Nov-27</v>
      </c>
      <c r="G7166" s="12"/>
    </row>
    <row r="7167" spans="1:7">
      <c r="A7167" s="2">
        <f t="shared" si="682"/>
        <v>46704</v>
      </c>
      <c r="B7167" t="str">
        <f t="shared" si="681"/>
        <v>2027_11</v>
      </c>
      <c r="C7167" t="str">
        <f t="shared" si="677"/>
        <v>Nov</v>
      </c>
      <c r="D7167" t="str">
        <f t="shared" si="678"/>
        <v>2027_Nov</v>
      </c>
      <c r="E7167" s="12" t="str">
        <f t="shared" si="679"/>
        <v>13_Nov</v>
      </c>
      <c r="F7167" s="12" t="str">
        <f t="shared" si="680"/>
        <v>Nov-27</v>
      </c>
      <c r="G7167" s="12"/>
    </row>
    <row r="7168" spans="1:7">
      <c r="A7168" s="2">
        <f t="shared" si="682"/>
        <v>46705</v>
      </c>
      <c r="B7168" t="str">
        <f t="shared" si="681"/>
        <v>2027_11</v>
      </c>
      <c r="C7168" t="str">
        <f t="shared" si="677"/>
        <v>Nov</v>
      </c>
      <c r="D7168" t="str">
        <f t="shared" si="678"/>
        <v>2027_Nov</v>
      </c>
      <c r="E7168" s="12" t="str">
        <f t="shared" si="679"/>
        <v>14_Nov</v>
      </c>
      <c r="F7168" s="12" t="str">
        <f t="shared" si="680"/>
        <v>Nov-27</v>
      </c>
      <c r="G7168" s="12"/>
    </row>
    <row r="7169" spans="1:7">
      <c r="A7169" s="2">
        <f t="shared" si="682"/>
        <v>46706</v>
      </c>
      <c r="B7169" t="str">
        <f t="shared" si="681"/>
        <v>2027_11</v>
      </c>
      <c r="C7169" t="str">
        <f t="shared" si="677"/>
        <v>Nov</v>
      </c>
      <c r="D7169" t="str">
        <f t="shared" si="678"/>
        <v>2027_Nov</v>
      </c>
      <c r="E7169" s="12" t="str">
        <f t="shared" si="679"/>
        <v>15_Nov</v>
      </c>
      <c r="F7169" s="12" t="str">
        <f t="shared" si="680"/>
        <v>Nov-27</v>
      </c>
      <c r="G7169" s="12"/>
    </row>
    <row r="7170" spans="1:7">
      <c r="A7170" s="2">
        <f t="shared" si="682"/>
        <v>46707</v>
      </c>
      <c r="B7170" t="str">
        <f t="shared" si="681"/>
        <v>2027_11</v>
      </c>
      <c r="C7170" t="str">
        <f t="shared" ref="C7170:C7233" si="683">VLOOKUP(TEXT(MONTH(A7170),"00"),$H$2:$I$13,2,FALSE)</f>
        <v>Nov</v>
      </c>
      <c r="D7170" t="str">
        <f t="shared" si="678"/>
        <v>2027_Nov</v>
      </c>
      <c r="E7170" s="12" t="str">
        <f t="shared" si="679"/>
        <v>16_Nov</v>
      </c>
      <c r="F7170" s="12" t="str">
        <f t="shared" si="680"/>
        <v>Nov-27</v>
      </c>
      <c r="G7170" s="12"/>
    </row>
    <row r="7171" spans="1:7">
      <c r="A7171" s="2">
        <f t="shared" si="682"/>
        <v>46708</v>
      </c>
      <c r="B7171" t="str">
        <f t="shared" si="681"/>
        <v>2027_11</v>
      </c>
      <c r="C7171" t="str">
        <f t="shared" si="683"/>
        <v>Nov</v>
      </c>
      <c r="D7171" t="str">
        <f t="shared" ref="D7171:D7234" si="684">TEXT(YEAR(A7171),"0000")&amp;"_"&amp;C7171</f>
        <v>2027_Nov</v>
      </c>
      <c r="E7171" s="12" t="str">
        <f t="shared" ref="E7171:E7234" si="685">VLOOKUP(DAY(A7171),$G$2:$H$32,2,FALSE)&amp;"_"&amp;C7171</f>
        <v>17_Nov</v>
      </c>
      <c r="F7171" s="12" t="str">
        <f t="shared" si="680"/>
        <v>Nov-27</v>
      </c>
      <c r="G7171" s="12"/>
    </row>
    <row r="7172" spans="1:7">
      <c r="A7172" s="2">
        <f t="shared" si="682"/>
        <v>46709</v>
      </c>
      <c r="B7172" t="str">
        <f t="shared" si="681"/>
        <v>2027_11</v>
      </c>
      <c r="C7172" t="str">
        <f t="shared" si="683"/>
        <v>Nov</v>
      </c>
      <c r="D7172" t="str">
        <f t="shared" si="684"/>
        <v>2027_Nov</v>
      </c>
      <c r="E7172" s="12" t="str">
        <f t="shared" si="685"/>
        <v>18_Nov</v>
      </c>
      <c r="F7172" s="12" t="str">
        <f t="shared" ref="F7172:F7235" si="686">C7172&amp;"-"&amp;RIGHT(YEAR(A7172),2)</f>
        <v>Nov-27</v>
      </c>
      <c r="G7172" s="12"/>
    </row>
    <row r="7173" spans="1:7">
      <c r="A7173" s="2">
        <f t="shared" si="682"/>
        <v>46710</v>
      </c>
      <c r="B7173" t="str">
        <f t="shared" si="681"/>
        <v>2027_11</v>
      </c>
      <c r="C7173" t="str">
        <f t="shared" si="683"/>
        <v>Nov</v>
      </c>
      <c r="D7173" t="str">
        <f t="shared" si="684"/>
        <v>2027_Nov</v>
      </c>
      <c r="E7173" s="12" t="str">
        <f t="shared" si="685"/>
        <v>19_Nov</v>
      </c>
      <c r="F7173" s="12" t="str">
        <f t="shared" si="686"/>
        <v>Nov-27</v>
      </c>
      <c r="G7173" s="12"/>
    </row>
    <row r="7174" spans="1:7">
      <c r="A7174" s="2">
        <f t="shared" si="682"/>
        <v>46711</v>
      </c>
      <c r="B7174" t="str">
        <f t="shared" si="681"/>
        <v>2027_11</v>
      </c>
      <c r="C7174" t="str">
        <f t="shared" si="683"/>
        <v>Nov</v>
      </c>
      <c r="D7174" t="str">
        <f t="shared" si="684"/>
        <v>2027_Nov</v>
      </c>
      <c r="E7174" s="12" t="str">
        <f t="shared" si="685"/>
        <v>20_Nov</v>
      </c>
      <c r="F7174" s="12" t="str">
        <f t="shared" si="686"/>
        <v>Nov-27</v>
      </c>
      <c r="G7174" s="12"/>
    </row>
    <row r="7175" spans="1:7">
      <c r="A7175" s="2">
        <f t="shared" si="682"/>
        <v>46712</v>
      </c>
      <c r="B7175" t="str">
        <f t="shared" si="681"/>
        <v>2027_11</v>
      </c>
      <c r="C7175" t="str">
        <f t="shared" si="683"/>
        <v>Nov</v>
      </c>
      <c r="D7175" t="str">
        <f t="shared" si="684"/>
        <v>2027_Nov</v>
      </c>
      <c r="E7175" s="12" t="str">
        <f t="shared" si="685"/>
        <v>21_Nov</v>
      </c>
      <c r="F7175" s="12" t="str">
        <f t="shared" si="686"/>
        <v>Nov-27</v>
      </c>
      <c r="G7175" s="12"/>
    </row>
    <row r="7176" spans="1:7">
      <c r="A7176" s="2">
        <f t="shared" si="682"/>
        <v>46713</v>
      </c>
      <c r="B7176" t="str">
        <f t="shared" si="681"/>
        <v>2027_11</v>
      </c>
      <c r="C7176" t="str">
        <f t="shared" si="683"/>
        <v>Nov</v>
      </c>
      <c r="D7176" t="str">
        <f t="shared" si="684"/>
        <v>2027_Nov</v>
      </c>
      <c r="E7176" s="12" t="str">
        <f t="shared" si="685"/>
        <v>22_Nov</v>
      </c>
      <c r="F7176" s="12" t="str">
        <f t="shared" si="686"/>
        <v>Nov-27</v>
      </c>
      <c r="G7176" s="12"/>
    </row>
    <row r="7177" spans="1:7">
      <c r="A7177" s="2">
        <f t="shared" si="682"/>
        <v>46714</v>
      </c>
      <c r="B7177" t="str">
        <f t="shared" si="681"/>
        <v>2027_11</v>
      </c>
      <c r="C7177" t="str">
        <f t="shared" si="683"/>
        <v>Nov</v>
      </c>
      <c r="D7177" t="str">
        <f t="shared" si="684"/>
        <v>2027_Nov</v>
      </c>
      <c r="E7177" s="12" t="str">
        <f t="shared" si="685"/>
        <v>23_Nov</v>
      </c>
      <c r="F7177" s="12" t="str">
        <f t="shared" si="686"/>
        <v>Nov-27</v>
      </c>
      <c r="G7177" s="12"/>
    </row>
    <row r="7178" spans="1:7">
      <c r="A7178" s="2">
        <f t="shared" si="682"/>
        <v>46715</v>
      </c>
      <c r="B7178" t="str">
        <f t="shared" si="681"/>
        <v>2027_11</v>
      </c>
      <c r="C7178" t="str">
        <f t="shared" si="683"/>
        <v>Nov</v>
      </c>
      <c r="D7178" t="str">
        <f t="shared" si="684"/>
        <v>2027_Nov</v>
      </c>
      <c r="E7178" s="12" t="str">
        <f t="shared" si="685"/>
        <v>24_Nov</v>
      </c>
      <c r="F7178" s="12" t="str">
        <f t="shared" si="686"/>
        <v>Nov-27</v>
      </c>
      <c r="G7178" s="12"/>
    </row>
    <row r="7179" spans="1:7">
      <c r="A7179" s="2">
        <f t="shared" si="682"/>
        <v>46716</v>
      </c>
      <c r="B7179" t="str">
        <f t="shared" ref="B7179:B7242" si="687">TEXT(YEAR(A7179),"0000")&amp;"_"&amp;TEXT(MONTH(A7179),"00")</f>
        <v>2027_11</v>
      </c>
      <c r="C7179" t="str">
        <f t="shared" si="683"/>
        <v>Nov</v>
      </c>
      <c r="D7179" t="str">
        <f t="shared" si="684"/>
        <v>2027_Nov</v>
      </c>
      <c r="E7179" s="12" t="str">
        <f t="shared" si="685"/>
        <v>25_Nov</v>
      </c>
      <c r="F7179" s="12" t="str">
        <f t="shared" si="686"/>
        <v>Nov-27</v>
      </c>
      <c r="G7179" s="12"/>
    </row>
    <row r="7180" spans="1:7">
      <c r="A7180" s="2">
        <f t="shared" ref="A7180:A7243" si="688">A7179+1</f>
        <v>46717</v>
      </c>
      <c r="B7180" t="str">
        <f t="shared" si="687"/>
        <v>2027_11</v>
      </c>
      <c r="C7180" t="str">
        <f t="shared" si="683"/>
        <v>Nov</v>
      </c>
      <c r="D7180" t="str">
        <f t="shared" si="684"/>
        <v>2027_Nov</v>
      </c>
      <c r="E7180" s="12" t="str">
        <f t="shared" si="685"/>
        <v>26_Nov</v>
      </c>
      <c r="F7180" s="12" t="str">
        <f t="shared" si="686"/>
        <v>Nov-27</v>
      </c>
      <c r="G7180" s="12"/>
    </row>
    <row r="7181" spans="1:7">
      <c r="A7181" s="2">
        <f t="shared" si="688"/>
        <v>46718</v>
      </c>
      <c r="B7181" t="str">
        <f t="shared" si="687"/>
        <v>2027_11</v>
      </c>
      <c r="C7181" t="str">
        <f t="shared" si="683"/>
        <v>Nov</v>
      </c>
      <c r="D7181" t="str">
        <f t="shared" si="684"/>
        <v>2027_Nov</v>
      </c>
      <c r="E7181" s="12" t="str">
        <f t="shared" si="685"/>
        <v>27_Nov</v>
      </c>
      <c r="F7181" s="12" t="str">
        <f t="shared" si="686"/>
        <v>Nov-27</v>
      </c>
      <c r="G7181" s="12"/>
    </row>
    <row r="7182" spans="1:7">
      <c r="A7182" s="2">
        <f t="shared" si="688"/>
        <v>46719</v>
      </c>
      <c r="B7182" t="str">
        <f t="shared" si="687"/>
        <v>2027_11</v>
      </c>
      <c r="C7182" t="str">
        <f t="shared" si="683"/>
        <v>Nov</v>
      </c>
      <c r="D7182" t="str">
        <f t="shared" si="684"/>
        <v>2027_Nov</v>
      </c>
      <c r="E7182" s="12" t="str">
        <f t="shared" si="685"/>
        <v>28_Nov</v>
      </c>
      <c r="F7182" s="12" t="str">
        <f t="shared" si="686"/>
        <v>Nov-27</v>
      </c>
      <c r="G7182" s="12"/>
    </row>
    <row r="7183" spans="1:7">
      <c r="A7183" s="2">
        <f t="shared" si="688"/>
        <v>46720</v>
      </c>
      <c r="B7183" t="str">
        <f t="shared" si="687"/>
        <v>2027_11</v>
      </c>
      <c r="C7183" t="str">
        <f t="shared" si="683"/>
        <v>Nov</v>
      </c>
      <c r="D7183" t="str">
        <f t="shared" si="684"/>
        <v>2027_Nov</v>
      </c>
      <c r="E7183" s="12" t="str">
        <f t="shared" si="685"/>
        <v>29_Nov</v>
      </c>
      <c r="F7183" s="12" t="str">
        <f t="shared" si="686"/>
        <v>Nov-27</v>
      </c>
      <c r="G7183" s="12"/>
    </row>
    <row r="7184" spans="1:7">
      <c r="A7184" s="2">
        <f t="shared" si="688"/>
        <v>46721</v>
      </c>
      <c r="B7184" t="str">
        <f t="shared" si="687"/>
        <v>2027_11</v>
      </c>
      <c r="C7184" t="str">
        <f t="shared" si="683"/>
        <v>Nov</v>
      </c>
      <c r="D7184" t="str">
        <f t="shared" si="684"/>
        <v>2027_Nov</v>
      </c>
      <c r="E7184" s="12" t="str">
        <f t="shared" si="685"/>
        <v>30_Nov</v>
      </c>
      <c r="F7184" s="12" t="str">
        <f t="shared" si="686"/>
        <v>Nov-27</v>
      </c>
      <c r="G7184" s="12"/>
    </row>
    <row r="7185" spans="1:7">
      <c r="A7185" s="2">
        <f t="shared" si="688"/>
        <v>46722</v>
      </c>
      <c r="B7185" t="str">
        <f t="shared" si="687"/>
        <v>2027_12</v>
      </c>
      <c r="C7185" t="str">
        <f t="shared" si="683"/>
        <v>Dec</v>
      </c>
      <c r="D7185" t="str">
        <f t="shared" si="684"/>
        <v>2027_Dec</v>
      </c>
      <c r="E7185" s="12" t="str">
        <f t="shared" si="685"/>
        <v>01_Dec</v>
      </c>
      <c r="F7185" s="12" t="str">
        <f t="shared" si="686"/>
        <v>Dec-27</v>
      </c>
      <c r="G7185" s="12"/>
    </row>
    <row r="7186" spans="1:7">
      <c r="A7186" s="2">
        <f t="shared" si="688"/>
        <v>46723</v>
      </c>
      <c r="B7186" t="str">
        <f t="shared" si="687"/>
        <v>2027_12</v>
      </c>
      <c r="C7186" t="str">
        <f t="shared" si="683"/>
        <v>Dec</v>
      </c>
      <c r="D7186" t="str">
        <f t="shared" si="684"/>
        <v>2027_Dec</v>
      </c>
      <c r="E7186" s="12" t="str">
        <f t="shared" si="685"/>
        <v>02_Dec</v>
      </c>
      <c r="F7186" s="12" t="str">
        <f t="shared" si="686"/>
        <v>Dec-27</v>
      </c>
      <c r="G7186" s="12"/>
    </row>
    <row r="7187" spans="1:7">
      <c r="A7187" s="2">
        <f t="shared" si="688"/>
        <v>46724</v>
      </c>
      <c r="B7187" t="str">
        <f t="shared" si="687"/>
        <v>2027_12</v>
      </c>
      <c r="C7187" t="str">
        <f t="shared" si="683"/>
        <v>Dec</v>
      </c>
      <c r="D7187" t="str">
        <f t="shared" si="684"/>
        <v>2027_Dec</v>
      </c>
      <c r="E7187" s="12" t="str">
        <f t="shared" si="685"/>
        <v>03_Dec</v>
      </c>
      <c r="F7187" s="12" t="str">
        <f t="shared" si="686"/>
        <v>Dec-27</v>
      </c>
      <c r="G7187" s="12"/>
    </row>
    <row r="7188" spans="1:7">
      <c r="A7188" s="2">
        <f t="shared" si="688"/>
        <v>46725</v>
      </c>
      <c r="B7188" t="str">
        <f t="shared" si="687"/>
        <v>2027_12</v>
      </c>
      <c r="C7188" t="str">
        <f t="shared" si="683"/>
        <v>Dec</v>
      </c>
      <c r="D7188" t="str">
        <f t="shared" si="684"/>
        <v>2027_Dec</v>
      </c>
      <c r="E7188" s="12" t="str">
        <f t="shared" si="685"/>
        <v>04_Dec</v>
      </c>
      <c r="F7188" s="12" t="str">
        <f t="shared" si="686"/>
        <v>Dec-27</v>
      </c>
      <c r="G7188" s="12"/>
    </row>
    <row r="7189" spans="1:7">
      <c r="A7189" s="2">
        <f t="shared" si="688"/>
        <v>46726</v>
      </c>
      <c r="B7189" t="str">
        <f t="shared" si="687"/>
        <v>2027_12</v>
      </c>
      <c r="C7189" t="str">
        <f t="shared" si="683"/>
        <v>Dec</v>
      </c>
      <c r="D7189" t="str">
        <f t="shared" si="684"/>
        <v>2027_Dec</v>
      </c>
      <c r="E7189" s="12" t="str">
        <f t="shared" si="685"/>
        <v>05_Dec</v>
      </c>
      <c r="F7189" s="12" t="str">
        <f t="shared" si="686"/>
        <v>Dec-27</v>
      </c>
      <c r="G7189" s="12"/>
    </row>
    <row r="7190" spans="1:7">
      <c r="A7190" s="2">
        <f t="shared" si="688"/>
        <v>46727</v>
      </c>
      <c r="B7190" t="str">
        <f t="shared" si="687"/>
        <v>2027_12</v>
      </c>
      <c r="C7190" t="str">
        <f t="shared" si="683"/>
        <v>Dec</v>
      </c>
      <c r="D7190" t="str">
        <f t="shared" si="684"/>
        <v>2027_Dec</v>
      </c>
      <c r="E7190" s="12" t="str">
        <f t="shared" si="685"/>
        <v>06_Dec</v>
      </c>
      <c r="F7190" s="12" t="str">
        <f t="shared" si="686"/>
        <v>Dec-27</v>
      </c>
      <c r="G7190" s="12"/>
    </row>
    <row r="7191" spans="1:7">
      <c r="A7191" s="2">
        <f t="shared" si="688"/>
        <v>46728</v>
      </c>
      <c r="B7191" t="str">
        <f t="shared" si="687"/>
        <v>2027_12</v>
      </c>
      <c r="C7191" t="str">
        <f t="shared" si="683"/>
        <v>Dec</v>
      </c>
      <c r="D7191" t="str">
        <f t="shared" si="684"/>
        <v>2027_Dec</v>
      </c>
      <c r="E7191" s="12" t="str">
        <f t="shared" si="685"/>
        <v>07_Dec</v>
      </c>
      <c r="F7191" s="12" t="str">
        <f t="shared" si="686"/>
        <v>Dec-27</v>
      </c>
      <c r="G7191" s="12"/>
    </row>
    <row r="7192" spans="1:7">
      <c r="A7192" s="2">
        <f t="shared" si="688"/>
        <v>46729</v>
      </c>
      <c r="B7192" t="str">
        <f t="shared" si="687"/>
        <v>2027_12</v>
      </c>
      <c r="C7192" t="str">
        <f t="shared" si="683"/>
        <v>Dec</v>
      </c>
      <c r="D7192" t="str">
        <f t="shared" si="684"/>
        <v>2027_Dec</v>
      </c>
      <c r="E7192" s="12" t="str">
        <f t="shared" si="685"/>
        <v>08_Dec</v>
      </c>
      <c r="F7192" s="12" t="str">
        <f t="shared" si="686"/>
        <v>Dec-27</v>
      </c>
      <c r="G7192" s="12"/>
    </row>
    <row r="7193" spans="1:7">
      <c r="A7193" s="2">
        <f t="shared" si="688"/>
        <v>46730</v>
      </c>
      <c r="B7193" t="str">
        <f t="shared" si="687"/>
        <v>2027_12</v>
      </c>
      <c r="C7193" t="str">
        <f t="shared" si="683"/>
        <v>Dec</v>
      </c>
      <c r="D7193" t="str">
        <f t="shared" si="684"/>
        <v>2027_Dec</v>
      </c>
      <c r="E7193" s="12" t="str">
        <f t="shared" si="685"/>
        <v>09_Dec</v>
      </c>
      <c r="F7193" s="12" t="str">
        <f t="shared" si="686"/>
        <v>Dec-27</v>
      </c>
      <c r="G7193" s="12"/>
    </row>
    <row r="7194" spans="1:7">
      <c r="A7194" s="2">
        <f t="shared" si="688"/>
        <v>46731</v>
      </c>
      <c r="B7194" t="str">
        <f t="shared" si="687"/>
        <v>2027_12</v>
      </c>
      <c r="C7194" t="str">
        <f t="shared" si="683"/>
        <v>Dec</v>
      </c>
      <c r="D7194" t="str">
        <f t="shared" si="684"/>
        <v>2027_Dec</v>
      </c>
      <c r="E7194" s="12" t="str">
        <f t="shared" si="685"/>
        <v>10_Dec</v>
      </c>
      <c r="F7194" s="12" t="str">
        <f t="shared" si="686"/>
        <v>Dec-27</v>
      </c>
      <c r="G7194" s="12"/>
    </row>
    <row r="7195" spans="1:7">
      <c r="A7195" s="2">
        <f t="shared" si="688"/>
        <v>46732</v>
      </c>
      <c r="B7195" t="str">
        <f t="shared" si="687"/>
        <v>2027_12</v>
      </c>
      <c r="C7195" t="str">
        <f t="shared" si="683"/>
        <v>Dec</v>
      </c>
      <c r="D7195" t="str">
        <f t="shared" si="684"/>
        <v>2027_Dec</v>
      </c>
      <c r="E7195" s="12" t="str">
        <f t="shared" si="685"/>
        <v>11_Dec</v>
      </c>
      <c r="F7195" s="12" t="str">
        <f t="shared" si="686"/>
        <v>Dec-27</v>
      </c>
      <c r="G7195" s="12"/>
    </row>
    <row r="7196" spans="1:7">
      <c r="A7196" s="2">
        <f t="shared" si="688"/>
        <v>46733</v>
      </c>
      <c r="B7196" t="str">
        <f t="shared" si="687"/>
        <v>2027_12</v>
      </c>
      <c r="C7196" t="str">
        <f t="shared" si="683"/>
        <v>Dec</v>
      </c>
      <c r="D7196" t="str">
        <f t="shared" si="684"/>
        <v>2027_Dec</v>
      </c>
      <c r="E7196" s="12" t="str">
        <f t="shared" si="685"/>
        <v>12_Dec</v>
      </c>
      <c r="F7196" s="12" t="str">
        <f t="shared" si="686"/>
        <v>Dec-27</v>
      </c>
      <c r="G7196" s="12"/>
    </row>
    <row r="7197" spans="1:7">
      <c r="A7197" s="2">
        <f t="shared" si="688"/>
        <v>46734</v>
      </c>
      <c r="B7197" t="str">
        <f t="shared" si="687"/>
        <v>2027_12</v>
      </c>
      <c r="C7197" t="str">
        <f t="shared" si="683"/>
        <v>Dec</v>
      </c>
      <c r="D7197" t="str">
        <f t="shared" si="684"/>
        <v>2027_Dec</v>
      </c>
      <c r="E7197" s="12" t="str">
        <f t="shared" si="685"/>
        <v>13_Dec</v>
      </c>
      <c r="F7197" s="12" t="str">
        <f t="shared" si="686"/>
        <v>Dec-27</v>
      </c>
      <c r="G7197" s="12"/>
    </row>
    <row r="7198" spans="1:7">
      <c r="A7198" s="2">
        <f t="shared" si="688"/>
        <v>46735</v>
      </c>
      <c r="B7198" t="str">
        <f t="shared" si="687"/>
        <v>2027_12</v>
      </c>
      <c r="C7198" t="str">
        <f t="shared" si="683"/>
        <v>Dec</v>
      </c>
      <c r="D7198" t="str">
        <f t="shared" si="684"/>
        <v>2027_Dec</v>
      </c>
      <c r="E7198" s="12" t="str">
        <f t="shared" si="685"/>
        <v>14_Dec</v>
      </c>
      <c r="F7198" s="12" t="str">
        <f t="shared" si="686"/>
        <v>Dec-27</v>
      </c>
      <c r="G7198" s="12"/>
    </row>
    <row r="7199" spans="1:7">
      <c r="A7199" s="2">
        <f t="shared" si="688"/>
        <v>46736</v>
      </c>
      <c r="B7199" t="str">
        <f t="shared" si="687"/>
        <v>2027_12</v>
      </c>
      <c r="C7199" t="str">
        <f t="shared" si="683"/>
        <v>Dec</v>
      </c>
      <c r="D7199" t="str">
        <f t="shared" si="684"/>
        <v>2027_Dec</v>
      </c>
      <c r="E7199" s="12" t="str">
        <f t="shared" si="685"/>
        <v>15_Dec</v>
      </c>
      <c r="F7199" s="12" t="str">
        <f t="shared" si="686"/>
        <v>Dec-27</v>
      </c>
      <c r="G7199" s="12"/>
    </row>
    <row r="7200" spans="1:7">
      <c r="A7200" s="2">
        <f t="shared" si="688"/>
        <v>46737</v>
      </c>
      <c r="B7200" t="str">
        <f t="shared" si="687"/>
        <v>2027_12</v>
      </c>
      <c r="C7200" t="str">
        <f t="shared" si="683"/>
        <v>Dec</v>
      </c>
      <c r="D7200" t="str">
        <f t="shared" si="684"/>
        <v>2027_Dec</v>
      </c>
      <c r="E7200" s="12" t="str">
        <f t="shared" si="685"/>
        <v>16_Dec</v>
      </c>
      <c r="F7200" s="12" t="str">
        <f t="shared" si="686"/>
        <v>Dec-27</v>
      </c>
      <c r="G7200" s="12"/>
    </row>
    <row r="7201" spans="1:7">
      <c r="A7201" s="2">
        <f t="shared" si="688"/>
        <v>46738</v>
      </c>
      <c r="B7201" t="str">
        <f t="shared" si="687"/>
        <v>2027_12</v>
      </c>
      <c r="C7201" t="str">
        <f t="shared" si="683"/>
        <v>Dec</v>
      </c>
      <c r="D7201" t="str">
        <f t="shared" si="684"/>
        <v>2027_Dec</v>
      </c>
      <c r="E7201" s="12" t="str">
        <f t="shared" si="685"/>
        <v>17_Dec</v>
      </c>
      <c r="F7201" s="12" t="str">
        <f t="shared" si="686"/>
        <v>Dec-27</v>
      </c>
      <c r="G7201" s="12"/>
    </row>
    <row r="7202" spans="1:7">
      <c r="A7202" s="2">
        <f t="shared" si="688"/>
        <v>46739</v>
      </c>
      <c r="B7202" t="str">
        <f t="shared" si="687"/>
        <v>2027_12</v>
      </c>
      <c r="C7202" t="str">
        <f t="shared" si="683"/>
        <v>Dec</v>
      </c>
      <c r="D7202" t="str">
        <f t="shared" si="684"/>
        <v>2027_Dec</v>
      </c>
      <c r="E7202" s="12" t="str">
        <f t="shared" si="685"/>
        <v>18_Dec</v>
      </c>
      <c r="F7202" s="12" t="str">
        <f t="shared" si="686"/>
        <v>Dec-27</v>
      </c>
      <c r="G7202" s="12"/>
    </row>
    <row r="7203" spans="1:7">
      <c r="A7203" s="2">
        <f t="shared" si="688"/>
        <v>46740</v>
      </c>
      <c r="B7203" t="str">
        <f t="shared" si="687"/>
        <v>2027_12</v>
      </c>
      <c r="C7203" t="str">
        <f t="shared" si="683"/>
        <v>Dec</v>
      </c>
      <c r="D7203" t="str">
        <f t="shared" si="684"/>
        <v>2027_Dec</v>
      </c>
      <c r="E7203" s="12" t="str">
        <f t="shared" si="685"/>
        <v>19_Dec</v>
      </c>
      <c r="F7203" s="12" t="str">
        <f t="shared" si="686"/>
        <v>Dec-27</v>
      </c>
      <c r="G7203" s="12"/>
    </row>
    <row r="7204" spans="1:7">
      <c r="A7204" s="2">
        <f t="shared" si="688"/>
        <v>46741</v>
      </c>
      <c r="B7204" t="str">
        <f t="shared" si="687"/>
        <v>2027_12</v>
      </c>
      <c r="C7204" t="str">
        <f t="shared" si="683"/>
        <v>Dec</v>
      </c>
      <c r="D7204" t="str">
        <f t="shared" si="684"/>
        <v>2027_Dec</v>
      </c>
      <c r="E7204" s="12" t="str">
        <f t="shared" si="685"/>
        <v>20_Dec</v>
      </c>
      <c r="F7204" s="12" t="str">
        <f t="shared" si="686"/>
        <v>Dec-27</v>
      </c>
      <c r="G7204" s="12"/>
    </row>
    <row r="7205" spans="1:7">
      <c r="A7205" s="2">
        <f t="shared" si="688"/>
        <v>46742</v>
      </c>
      <c r="B7205" t="str">
        <f t="shared" si="687"/>
        <v>2027_12</v>
      </c>
      <c r="C7205" t="str">
        <f t="shared" si="683"/>
        <v>Dec</v>
      </c>
      <c r="D7205" t="str">
        <f t="shared" si="684"/>
        <v>2027_Dec</v>
      </c>
      <c r="E7205" s="12" t="str">
        <f t="shared" si="685"/>
        <v>21_Dec</v>
      </c>
      <c r="F7205" s="12" t="str">
        <f t="shared" si="686"/>
        <v>Dec-27</v>
      </c>
      <c r="G7205" s="12"/>
    </row>
    <row r="7206" spans="1:7">
      <c r="A7206" s="2">
        <f t="shared" si="688"/>
        <v>46743</v>
      </c>
      <c r="B7206" t="str">
        <f t="shared" si="687"/>
        <v>2027_12</v>
      </c>
      <c r="C7206" t="str">
        <f t="shared" si="683"/>
        <v>Dec</v>
      </c>
      <c r="D7206" t="str">
        <f t="shared" si="684"/>
        <v>2027_Dec</v>
      </c>
      <c r="E7206" s="12" t="str">
        <f t="shared" si="685"/>
        <v>22_Dec</v>
      </c>
      <c r="F7206" s="12" t="str">
        <f t="shared" si="686"/>
        <v>Dec-27</v>
      </c>
      <c r="G7206" s="12"/>
    </row>
    <row r="7207" spans="1:7">
      <c r="A7207" s="2">
        <f t="shared" si="688"/>
        <v>46744</v>
      </c>
      <c r="B7207" t="str">
        <f t="shared" si="687"/>
        <v>2027_12</v>
      </c>
      <c r="C7207" t="str">
        <f t="shared" si="683"/>
        <v>Dec</v>
      </c>
      <c r="D7207" t="str">
        <f t="shared" si="684"/>
        <v>2027_Dec</v>
      </c>
      <c r="E7207" s="12" t="str">
        <f t="shared" si="685"/>
        <v>23_Dec</v>
      </c>
      <c r="F7207" s="12" t="str">
        <f t="shared" si="686"/>
        <v>Dec-27</v>
      </c>
      <c r="G7207" s="12"/>
    </row>
    <row r="7208" spans="1:7">
      <c r="A7208" s="2">
        <f t="shared" si="688"/>
        <v>46745</v>
      </c>
      <c r="B7208" t="str">
        <f t="shared" si="687"/>
        <v>2027_12</v>
      </c>
      <c r="C7208" t="str">
        <f t="shared" si="683"/>
        <v>Dec</v>
      </c>
      <c r="D7208" t="str">
        <f t="shared" si="684"/>
        <v>2027_Dec</v>
      </c>
      <c r="E7208" s="12" t="str">
        <f t="shared" si="685"/>
        <v>24_Dec</v>
      </c>
      <c r="F7208" s="12" t="str">
        <f t="shared" si="686"/>
        <v>Dec-27</v>
      </c>
      <c r="G7208" s="12"/>
    </row>
    <row r="7209" spans="1:7">
      <c r="A7209" s="2">
        <f t="shared" si="688"/>
        <v>46746</v>
      </c>
      <c r="B7209" t="str">
        <f t="shared" si="687"/>
        <v>2027_12</v>
      </c>
      <c r="C7209" t="str">
        <f t="shared" si="683"/>
        <v>Dec</v>
      </c>
      <c r="D7209" t="str">
        <f t="shared" si="684"/>
        <v>2027_Dec</v>
      </c>
      <c r="E7209" s="12" t="str">
        <f t="shared" si="685"/>
        <v>25_Dec</v>
      </c>
      <c r="F7209" s="12" t="str">
        <f t="shared" si="686"/>
        <v>Dec-27</v>
      </c>
      <c r="G7209" s="12"/>
    </row>
    <row r="7210" spans="1:7">
      <c r="A7210" s="2">
        <f t="shared" si="688"/>
        <v>46747</v>
      </c>
      <c r="B7210" t="str">
        <f t="shared" si="687"/>
        <v>2027_12</v>
      </c>
      <c r="C7210" t="str">
        <f t="shared" si="683"/>
        <v>Dec</v>
      </c>
      <c r="D7210" t="str">
        <f t="shared" si="684"/>
        <v>2027_Dec</v>
      </c>
      <c r="E7210" s="12" t="str">
        <f t="shared" si="685"/>
        <v>26_Dec</v>
      </c>
      <c r="F7210" s="12" t="str">
        <f t="shared" si="686"/>
        <v>Dec-27</v>
      </c>
      <c r="G7210" s="12"/>
    </row>
    <row r="7211" spans="1:7">
      <c r="A7211" s="2">
        <f t="shared" si="688"/>
        <v>46748</v>
      </c>
      <c r="B7211" t="str">
        <f t="shared" si="687"/>
        <v>2027_12</v>
      </c>
      <c r="C7211" t="str">
        <f t="shared" si="683"/>
        <v>Dec</v>
      </c>
      <c r="D7211" t="str">
        <f t="shared" si="684"/>
        <v>2027_Dec</v>
      </c>
      <c r="E7211" s="12" t="str">
        <f t="shared" si="685"/>
        <v>27_Dec</v>
      </c>
      <c r="F7211" s="12" t="str">
        <f t="shared" si="686"/>
        <v>Dec-27</v>
      </c>
      <c r="G7211" s="12"/>
    </row>
    <row r="7212" spans="1:7">
      <c r="A7212" s="2">
        <f t="shared" si="688"/>
        <v>46749</v>
      </c>
      <c r="B7212" t="str">
        <f t="shared" si="687"/>
        <v>2027_12</v>
      </c>
      <c r="C7212" t="str">
        <f t="shared" si="683"/>
        <v>Dec</v>
      </c>
      <c r="D7212" t="str">
        <f t="shared" si="684"/>
        <v>2027_Dec</v>
      </c>
      <c r="E7212" s="12" t="str">
        <f t="shared" si="685"/>
        <v>28_Dec</v>
      </c>
      <c r="F7212" s="12" t="str">
        <f t="shared" si="686"/>
        <v>Dec-27</v>
      </c>
      <c r="G7212" s="12"/>
    </row>
    <row r="7213" spans="1:7">
      <c r="A7213" s="2">
        <f t="shared" si="688"/>
        <v>46750</v>
      </c>
      <c r="B7213" t="str">
        <f t="shared" si="687"/>
        <v>2027_12</v>
      </c>
      <c r="C7213" t="str">
        <f t="shared" si="683"/>
        <v>Dec</v>
      </c>
      <c r="D7213" t="str">
        <f t="shared" si="684"/>
        <v>2027_Dec</v>
      </c>
      <c r="E7213" s="12" t="str">
        <f t="shared" si="685"/>
        <v>29_Dec</v>
      </c>
      <c r="F7213" s="12" t="str">
        <f t="shared" si="686"/>
        <v>Dec-27</v>
      </c>
      <c r="G7213" s="12"/>
    </row>
    <row r="7214" spans="1:7">
      <c r="A7214" s="2">
        <f t="shared" si="688"/>
        <v>46751</v>
      </c>
      <c r="B7214" t="str">
        <f t="shared" si="687"/>
        <v>2027_12</v>
      </c>
      <c r="C7214" t="str">
        <f t="shared" si="683"/>
        <v>Dec</v>
      </c>
      <c r="D7214" t="str">
        <f t="shared" si="684"/>
        <v>2027_Dec</v>
      </c>
      <c r="E7214" s="12" t="str">
        <f t="shared" si="685"/>
        <v>30_Dec</v>
      </c>
      <c r="F7214" s="12" t="str">
        <f t="shared" si="686"/>
        <v>Dec-27</v>
      </c>
      <c r="G7214" s="12"/>
    </row>
    <row r="7215" spans="1:7">
      <c r="A7215" s="2">
        <f t="shared" si="688"/>
        <v>46752</v>
      </c>
      <c r="B7215" t="str">
        <f t="shared" si="687"/>
        <v>2027_12</v>
      </c>
      <c r="C7215" t="str">
        <f t="shared" si="683"/>
        <v>Dec</v>
      </c>
      <c r="D7215" t="str">
        <f t="shared" si="684"/>
        <v>2027_Dec</v>
      </c>
      <c r="E7215" s="12" t="str">
        <f t="shared" si="685"/>
        <v>31_Dec</v>
      </c>
      <c r="F7215" s="12" t="str">
        <f t="shared" si="686"/>
        <v>Dec-27</v>
      </c>
      <c r="G7215" s="12"/>
    </row>
    <row r="7216" spans="1:7">
      <c r="A7216" s="2">
        <f t="shared" si="688"/>
        <v>46753</v>
      </c>
      <c r="B7216" t="str">
        <f t="shared" si="687"/>
        <v>2028_01</v>
      </c>
      <c r="C7216" t="str">
        <f t="shared" si="683"/>
        <v>Jan</v>
      </c>
      <c r="D7216" t="str">
        <f t="shared" si="684"/>
        <v>2028_Jan</v>
      </c>
      <c r="E7216" s="12" t="str">
        <f t="shared" si="685"/>
        <v>01_Jan</v>
      </c>
      <c r="F7216" s="12" t="str">
        <f t="shared" si="686"/>
        <v>Jan-28</v>
      </c>
      <c r="G7216" s="12"/>
    </row>
    <row r="7217" spans="1:7">
      <c r="A7217" s="2">
        <f t="shared" si="688"/>
        <v>46754</v>
      </c>
      <c r="B7217" t="str">
        <f t="shared" si="687"/>
        <v>2028_01</v>
      </c>
      <c r="C7217" t="str">
        <f t="shared" si="683"/>
        <v>Jan</v>
      </c>
      <c r="D7217" t="str">
        <f t="shared" si="684"/>
        <v>2028_Jan</v>
      </c>
      <c r="E7217" s="12" t="str">
        <f t="shared" si="685"/>
        <v>02_Jan</v>
      </c>
      <c r="F7217" s="12" t="str">
        <f t="shared" si="686"/>
        <v>Jan-28</v>
      </c>
      <c r="G7217" s="12"/>
    </row>
    <row r="7218" spans="1:7">
      <c r="A7218" s="2">
        <f t="shared" si="688"/>
        <v>46755</v>
      </c>
      <c r="B7218" t="str">
        <f t="shared" si="687"/>
        <v>2028_01</v>
      </c>
      <c r="C7218" t="str">
        <f t="shared" si="683"/>
        <v>Jan</v>
      </c>
      <c r="D7218" t="str">
        <f t="shared" si="684"/>
        <v>2028_Jan</v>
      </c>
      <c r="E7218" s="12" t="str">
        <f t="shared" si="685"/>
        <v>03_Jan</v>
      </c>
      <c r="F7218" s="12" t="str">
        <f t="shared" si="686"/>
        <v>Jan-28</v>
      </c>
      <c r="G7218" s="12"/>
    </row>
    <row r="7219" spans="1:7">
      <c r="A7219" s="2">
        <f t="shared" si="688"/>
        <v>46756</v>
      </c>
      <c r="B7219" t="str">
        <f t="shared" si="687"/>
        <v>2028_01</v>
      </c>
      <c r="C7219" t="str">
        <f t="shared" si="683"/>
        <v>Jan</v>
      </c>
      <c r="D7219" t="str">
        <f t="shared" si="684"/>
        <v>2028_Jan</v>
      </c>
      <c r="E7219" s="12" t="str">
        <f t="shared" si="685"/>
        <v>04_Jan</v>
      </c>
      <c r="F7219" s="12" t="str">
        <f t="shared" si="686"/>
        <v>Jan-28</v>
      </c>
      <c r="G7219" s="12"/>
    </row>
    <row r="7220" spans="1:7">
      <c r="A7220" s="2">
        <f t="shared" si="688"/>
        <v>46757</v>
      </c>
      <c r="B7220" t="str">
        <f t="shared" si="687"/>
        <v>2028_01</v>
      </c>
      <c r="C7220" t="str">
        <f t="shared" si="683"/>
        <v>Jan</v>
      </c>
      <c r="D7220" t="str">
        <f t="shared" si="684"/>
        <v>2028_Jan</v>
      </c>
      <c r="E7220" s="12" t="str">
        <f t="shared" si="685"/>
        <v>05_Jan</v>
      </c>
      <c r="F7220" s="12" t="str">
        <f t="shared" si="686"/>
        <v>Jan-28</v>
      </c>
      <c r="G7220" s="12"/>
    </row>
    <row r="7221" spans="1:7">
      <c r="A7221" s="2">
        <f t="shared" si="688"/>
        <v>46758</v>
      </c>
      <c r="B7221" t="str">
        <f t="shared" si="687"/>
        <v>2028_01</v>
      </c>
      <c r="C7221" t="str">
        <f t="shared" si="683"/>
        <v>Jan</v>
      </c>
      <c r="D7221" t="str">
        <f t="shared" si="684"/>
        <v>2028_Jan</v>
      </c>
      <c r="E7221" s="12" t="str">
        <f t="shared" si="685"/>
        <v>06_Jan</v>
      </c>
      <c r="F7221" s="12" t="str">
        <f t="shared" si="686"/>
        <v>Jan-28</v>
      </c>
      <c r="G7221" s="12"/>
    </row>
    <row r="7222" spans="1:7">
      <c r="A7222" s="2">
        <f t="shared" si="688"/>
        <v>46759</v>
      </c>
      <c r="B7222" t="str">
        <f t="shared" si="687"/>
        <v>2028_01</v>
      </c>
      <c r="C7222" t="str">
        <f t="shared" si="683"/>
        <v>Jan</v>
      </c>
      <c r="D7222" t="str">
        <f t="shared" si="684"/>
        <v>2028_Jan</v>
      </c>
      <c r="E7222" s="12" t="str">
        <f t="shared" si="685"/>
        <v>07_Jan</v>
      </c>
      <c r="F7222" s="12" t="str">
        <f t="shared" si="686"/>
        <v>Jan-28</v>
      </c>
      <c r="G7222" s="12"/>
    </row>
    <row r="7223" spans="1:7">
      <c r="A7223" s="2">
        <f t="shared" si="688"/>
        <v>46760</v>
      </c>
      <c r="B7223" t="str">
        <f t="shared" si="687"/>
        <v>2028_01</v>
      </c>
      <c r="C7223" t="str">
        <f t="shared" si="683"/>
        <v>Jan</v>
      </c>
      <c r="D7223" t="str">
        <f t="shared" si="684"/>
        <v>2028_Jan</v>
      </c>
      <c r="E7223" s="12" t="str">
        <f t="shared" si="685"/>
        <v>08_Jan</v>
      </c>
      <c r="F7223" s="12" t="str">
        <f t="shared" si="686"/>
        <v>Jan-28</v>
      </c>
      <c r="G7223" s="12"/>
    </row>
    <row r="7224" spans="1:7">
      <c r="A7224" s="2">
        <f t="shared" si="688"/>
        <v>46761</v>
      </c>
      <c r="B7224" t="str">
        <f t="shared" si="687"/>
        <v>2028_01</v>
      </c>
      <c r="C7224" t="str">
        <f t="shared" si="683"/>
        <v>Jan</v>
      </c>
      <c r="D7224" t="str">
        <f t="shared" si="684"/>
        <v>2028_Jan</v>
      </c>
      <c r="E7224" s="12" t="str">
        <f t="shared" si="685"/>
        <v>09_Jan</v>
      </c>
      <c r="F7224" s="12" t="str">
        <f t="shared" si="686"/>
        <v>Jan-28</v>
      </c>
      <c r="G7224" s="12"/>
    </row>
    <row r="7225" spans="1:7">
      <c r="A7225" s="2">
        <f t="shared" si="688"/>
        <v>46762</v>
      </c>
      <c r="B7225" t="str">
        <f t="shared" si="687"/>
        <v>2028_01</v>
      </c>
      <c r="C7225" t="str">
        <f t="shared" si="683"/>
        <v>Jan</v>
      </c>
      <c r="D7225" t="str">
        <f t="shared" si="684"/>
        <v>2028_Jan</v>
      </c>
      <c r="E7225" s="12" t="str">
        <f t="shared" si="685"/>
        <v>10_Jan</v>
      </c>
      <c r="F7225" s="12" t="str">
        <f t="shared" si="686"/>
        <v>Jan-28</v>
      </c>
      <c r="G7225" s="12"/>
    </row>
    <row r="7226" spans="1:7">
      <c r="A7226" s="2">
        <f t="shared" si="688"/>
        <v>46763</v>
      </c>
      <c r="B7226" t="str">
        <f t="shared" si="687"/>
        <v>2028_01</v>
      </c>
      <c r="C7226" t="str">
        <f t="shared" si="683"/>
        <v>Jan</v>
      </c>
      <c r="D7226" t="str">
        <f t="shared" si="684"/>
        <v>2028_Jan</v>
      </c>
      <c r="E7226" s="12" t="str">
        <f t="shared" si="685"/>
        <v>11_Jan</v>
      </c>
      <c r="F7226" s="12" t="str">
        <f t="shared" si="686"/>
        <v>Jan-28</v>
      </c>
      <c r="G7226" s="12"/>
    </row>
    <row r="7227" spans="1:7">
      <c r="A7227" s="2">
        <f t="shared" si="688"/>
        <v>46764</v>
      </c>
      <c r="B7227" t="str">
        <f t="shared" si="687"/>
        <v>2028_01</v>
      </c>
      <c r="C7227" t="str">
        <f t="shared" si="683"/>
        <v>Jan</v>
      </c>
      <c r="D7227" t="str">
        <f t="shared" si="684"/>
        <v>2028_Jan</v>
      </c>
      <c r="E7227" s="12" t="str">
        <f t="shared" si="685"/>
        <v>12_Jan</v>
      </c>
      <c r="F7227" s="12" t="str">
        <f t="shared" si="686"/>
        <v>Jan-28</v>
      </c>
      <c r="G7227" s="12"/>
    </row>
    <row r="7228" spans="1:7">
      <c r="A7228" s="2">
        <f t="shared" si="688"/>
        <v>46765</v>
      </c>
      <c r="B7228" t="str">
        <f t="shared" si="687"/>
        <v>2028_01</v>
      </c>
      <c r="C7228" t="str">
        <f t="shared" si="683"/>
        <v>Jan</v>
      </c>
      <c r="D7228" t="str">
        <f t="shared" si="684"/>
        <v>2028_Jan</v>
      </c>
      <c r="E7228" s="12" t="str">
        <f t="shared" si="685"/>
        <v>13_Jan</v>
      </c>
      <c r="F7228" s="12" t="str">
        <f t="shared" si="686"/>
        <v>Jan-28</v>
      </c>
      <c r="G7228" s="12"/>
    </row>
    <row r="7229" spans="1:7">
      <c r="A7229" s="2">
        <f t="shared" si="688"/>
        <v>46766</v>
      </c>
      <c r="B7229" t="str">
        <f t="shared" si="687"/>
        <v>2028_01</v>
      </c>
      <c r="C7229" t="str">
        <f t="shared" si="683"/>
        <v>Jan</v>
      </c>
      <c r="D7229" t="str">
        <f t="shared" si="684"/>
        <v>2028_Jan</v>
      </c>
      <c r="E7229" s="12" t="str">
        <f t="shared" si="685"/>
        <v>14_Jan</v>
      </c>
      <c r="F7229" s="12" t="str">
        <f t="shared" si="686"/>
        <v>Jan-28</v>
      </c>
      <c r="G7229" s="12"/>
    </row>
    <row r="7230" spans="1:7">
      <c r="A7230" s="2">
        <f t="shared" si="688"/>
        <v>46767</v>
      </c>
      <c r="B7230" t="str">
        <f t="shared" si="687"/>
        <v>2028_01</v>
      </c>
      <c r="C7230" t="str">
        <f t="shared" si="683"/>
        <v>Jan</v>
      </c>
      <c r="D7230" t="str">
        <f t="shared" si="684"/>
        <v>2028_Jan</v>
      </c>
      <c r="E7230" s="12" t="str">
        <f t="shared" si="685"/>
        <v>15_Jan</v>
      </c>
      <c r="F7230" s="12" t="str">
        <f t="shared" si="686"/>
        <v>Jan-28</v>
      </c>
      <c r="G7230" s="12"/>
    </row>
    <row r="7231" spans="1:7">
      <c r="A7231" s="2">
        <f t="shared" si="688"/>
        <v>46768</v>
      </c>
      <c r="B7231" t="str">
        <f t="shared" si="687"/>
        <v>2028_01</v>
      </c>
      <c r="C7231" t="str">
        <f t="shared" si="683"/>
        <v>Jan</v>
      </c>
      <c r="D7231" t="str">
        <f t="shared" si="684"/>
        <v>2028_Jan</v>
      </c>
      <c r="E7231" s="12" t="str">
        <f t="shared" si="685"/>
        <v>16_Jan</v>
      </c>
      <c r="F7231" s="12" t="str">
        <f t="shared" si="686"/>
        <v>Jan-28</v>
      </c>
      <c r="G7231" s="12"/>
    </row>
    <row r="7232" spans="1:7">
      <c r="A7232" s="2">
        <f t="shared" si="688"/>
        <v>46769</v>
      </c>
      <c r="B7232" t="str">
        <f t="shared" si="687"/>
        <v>2028_01</v>
      </c>
      <c r="C7232" t="str">
        <f t="shared" si="683"/>
        <v>Jan</v>
      </c>
      <c r="D7232" t="str">
        <f t="shared" si="684"/>
        <v>2028_Jan</v>
      </c>
      <c r="E7232" s="12" t="str">
        <f t="shared" si="685"/>
        <v>17_Jan</v>
      </c>
      <c r="F7232" s="12" t="str">
        <f t="shared" si="686"/>
        <v>Jan-28</v>
      </c>
      <c r="G7232" s="12"/>
    </row>
    <row r="7233" spans="1:7">
      <c r="A7233" s="2">
        <f t="shared" si="688"/>
        <v>46770</v>
      </c>
      <c r="B7233" t="str">
        <f t="shared" si="687"/>
        <v>2028_01</v>
      </c>
      <c r="C7233" t="str">
        <f t="shared" si="683"/>
        <v>Jan</v>
      </c>
      <c r="D7233" t="str">
        <f t="shared" si="684"/>
        <v>2028_Jan</v>
      </c>
      <c r="E7233" s="12" t="str">
        <f t="shared" si="685"/>
        <v>18_Jan</v>
      </c>
      <c r="F7233" s="12" t="str">
        <f t="shared" si="686"/>
        <v>Jan-28</v>
      </c>
      <c r="G7233" s="12"/>
    </row>
    <row r="7234" spans="1:7">
      <c r="A7234" s="2">
        <f t="shared" si="688"/>
        <v>46771</v>
      </c>
      <c r="B7234" t="str">
        <f t="shared" si="687"/>
        <v>2028_01</v>
      </c>
      <c r="C7234" t="str">
        <f t="shared" ref="C7234:C7297" si="689">VLOOKUP(TEXT(MONTH(A7234),"00"),$H$2:$I$13,2,FALSE)</f>
        <v>Jan</v>
      </c>
      <c r="D7234" t="str">
        <f t="shared" si="684"/>
        <v>2028_Jan</v>
      </c>
      <c r="E7234" s="12" t="str">
        <f t="shared" si="685"/>
        <v>19_Jan</v>
      </c>
      <c r="F7234" s="12" t="str">
        <f t="shared" si="686"/>
        <v>Jan-28</v>
      </c>
      <c r="G7234" s="12"/>
    </row>
    <row r="7235" spans="1:7">
      <c r="A7235" s="2">
        <f t="shared" si="688"/>
        <v>46772</v>
      </c>
      <c r="B7235" t="str">
        <f t="shared" si="687"/>
        <v>2028_01</v>
      </c>
      <c r="C7235" t="str">
        <f t="shared" si="689"/>
        <v>Jan</v>
      </c>
      <c r="D7235" t="str">
        <f t="shared" ref="D7235:D7298" si="690">TEXT(YEAR(A7235),"0000")&amp;"_"&amp;C7235</f>
        <v>2028_Jan</v>
      </c>
      <c r="E7235" s="12" t="str">
        <f t="shared" ref="E7235:E7298" si="691">VLOOKUP(DAY(A7235),$G$2:$H$32,2,FALSE)&amp;"_"&amp;C7235</f>
        <v>20_Jan</v>
      </c>
      <c r="F7235" s="12" t="str">
        <f t="shared" si="686"/>
        <v>Jan-28</v>
      </c>
      <c r="G7235" s="12"/>
    </row>
    <row r="7236" spans="1:7">
      <c r="A7236" s="2">
        <f t="shared" si="688"/>
        <v>46773</v>
      </c>
      <c r="B7236" t="str">
        <f t="shared" si="687"/>
        <v>2028_01</v>
      </c>
      <c r="C7236" t="str">
        <f t="shared" si="689"/>
        <v>Jan</v>
      </c>
      <c r="D7236" t="str">
        <f t="shared" si="690"/>
        <v>2028_Jan</v>
      </c>
      <c r="E7236" s="12" t="str">
        <f t="shared" si="691"/>
        <v>21_Jan</v>
      </c>
      <c r="F7236" s="12" t="str">
        <f t="shared" ref="F7236:F7299" si="692">C7236&amp;"-"&amp;RIGHT(YEAR(A7236),2)</f>
        <v>Jan-28</v>
      </c>
      <c r="G7236" s="12"/>
    </row>
    <row r="7237" spans="1:7">
      <c r="A7237" s="2">
        <f t="shared" si="688"/>
        <v>46774</v>
      </c>
      <c r="B7237" t="str">
        <f t="shared" si="687"/>
        <v>2028_01</v>
      </c>
      <c r="C7237" t="str">
        <f t="shared" si="689"/>
        <v>Jan</v>
      </c>
      <c r="D7237" t="str">
        <f t="shared" si="690"/>
        <v>2028_Jan</v>
      </c>
      <c r="E7237" s="12" t="str">
        <f t="shared" si="691"/>
        <v>22_Jan</v>
      </c>
      <c r="F7237" s="12" t="str">
        <f t="shared" si="692"/>
        <v>Jan-28</v>
      </c>
      <c r="G7237" s="12"/>
    </row>
    <row r="7238" spans="1:7">
      <c r="A7238" s="2">
        <f t="shared" si="688"/>
        <v>46775</v>
      </c>
      <c r="B7238" t="str">
        <f t="shared" si="687"/>
        <v>2028_01</v>
      </c>
      <c r="C7238" t="str">
        <f t="shared" si="689"/>
        <v>Jan</v>
      </c>
      <c r="D7238" t="str">
        <f t="shared" si="690"/>
        <v>2028_Jan</v>
      </c>
      <c r="E7238" s="12" t="str">
        <f t="shared" si="691"/>
        <v>23_Jan</v>
      </c>
      <c r="F7238" s="12" t="str">
        <f t="shared" si="692"/>
        <v>Jan-28</v>
      </c>
      <c r="G7238" s="12"/>
    </row>
    <row r="7239" spans="1:7">
      <c r="A7239" s="2">
        <f t="shared" si="688"/>
        <v>46776</v>
      </c>
      <c r="B7239" t="str">
        <f t="shared" si="687"/>
        <v>2028_01</v>
      </c>
      <c r="C7239" t="str">
        <f t="shared" si="689"/>
        <v>Jan</v>
      </c>
      <c r="D7239" t="str">
        <f t="shared" si="690"/>
        <v>2028_Jan</v>
      </c>
      <c r="E7239" s="12" t="str">
        <f t="shared" si="691"/>
        <v>24_Jan</v>
      </c>
      <c r="F7239" s="12" t="str">
        <f t="shared" si="692"/>
        <v>Jan-28</v>
      </c>
      <c r="G7239" s="12"/>
    </row>
    <row r="7240" spans="1:7">
      <c r="A7240" s="2">
        <f t="shared" si="688"/>
        <v>46777</v>
      </c>
      <c r="B7240" t="str">
        <f t="shared" si="687"/>
        <v>2028_01</v>
      </c>
      <c r="C7240" t="str">
        <f t="shared" si="689"/>
        <v>Jan</v>
      </c>
      <c r="D7240" t="str">
        <f t="shared" si="690"/>
        <v>2028_Jan</v>
      </c>
      <c r="E7240" s="12" t="str">
        <f t="shared" si="691"/>
        <v>25_Jan</v>
      </c>
      <c r="F7240" s="12" t="str">
        <f t="shared" si="692"/>
        <v>Jan-28</v>
      </c>
      <c r="G7240" s="12"/>
    </row>
    <row r="7241" spans="1:7">
      <c r="A7241" s="2">
        <f t="shared" si="688"/>
        <v>46778</v>
      </c>
      <c r="B7241" t="str">
        <f t="shared" si="687"/>
        <v>2028_01</v>
      </c>
      <c r="C7241" t="str">
        <f t="shared" si="689"/>
        <v>Jan</v>
      </c>
      <c r="D7241" t="str">
        <f t="shared" si="690"/>
        <v>2028_Jan</v>
      </c>
      <c r="E7241" s="12" t="str">
        <f t="shared" si="691"/>
        <v>26_Jan</v>
      </c>
      <c r="F7241" s="12" t="str">
        <f t="shared" si="692"/>
        <v>Jan-28</v>
      </c>
      <c r="G7241" s="12"/>
    </row>
    <row r="7242" spans="1:7">
      <c r="A7242" s="2">
        <f t="shared" si="688"/>
        <v>46779</v>
      </c>
      <c r="B7242" t="str">
        <f t="shared" si="687"/>
        <v>2028_01</v>
      </c>
      <c r="C7242" t="str">
        <f t="shared" si="689"/>
        <v>Jan</v>
      </c>
      <c r="D7242" t="str">
        <f t="shared" si="690"/>
        <v>2028_Jan</v>
      </c>
      <c r="E7242" s="12" t="str">
        <f t="shared" si="691"/>
        <v>27_Jan</v>
      </c>
      <c r="F7242" s="12" t="str">
        <f t="shared" si="692"/>
        <v>Jan-28</v>
      </c>
      <c r="G7242" s="12"/>
    </row>
    <row r="7243" spans="1:7">
      <c r="A7243" s="2">
        <f t="shared" si="688"/>
        <v>46780</v>
      </c>
      <c r="B7243" t="str">
        <f t="shared" ref="B7243:B7306" si="693">TEXT(YEAR(A7243),"0000")&amp;"_"&amp;TEXT(MONTH(A7243),"00")</f>
        <v>2028_01</v>
      </c>
      <c r="C7243" t="str">
        <f t="shared" si="689"/>
        <v>Jan</v>
      </c>
      <c r="D7243" t="str">
        <f t="shared" si="690"/>
        <v>2028_Jan</v>
      </c>
      <c r="E7243" s="12" t="str">
        <f t="shared" si="691"/>
        <v>28_Jan</v>
      </c>
      <c r="F7243" s="12" t="str">
        <f t="shared" si="692"/>
        <v>Jan-28</v>
      </c>
      <c r="G7243" s="12"/>
    </row>
    <row r="7244" spans="1:7">
      <c r="A7244" s="2">
        <f t="shared" ref="A7244:A7307" si="694">A7243+1</f>
        <v>46781</v>
      </c>
      <c r="B7244" t="str">
        <f t="shared" si="693"/>
        <v>2028_01</v>
      </c>
      <c r="C7244" t="str">
        <f t="shared" si="689"/>
        <v>Jan</v>
      </c>
      <c r="D7244" t="str">
        <f t="shared" si="690"/>
        <v>2028_Jan</v>
      </c>
      <c r="E7244" s="12" t="str">
        <f t="shared" si="691"/>
        <v>29_Jan</v>
      </c>
      <c r="F7244" s="12" t="str">
        <f t="shared" si="692"/>
        <v>Jan-28</v>
      </c>
      <c r="G7244" s="12"/>
    </row>
    <row r="7245" spans="1:7">
      <c r="A7245" s="2">
        <f t="shared" si="694"/>
        <v>46782</v>
      </c>
      <c r="B7245" t="str">
        <f t="shared" si="693"/>
        <v>2028_01</v>
      </c>
      <c r="C7245" t="str">
        <f t="shared" si="689"/>
        <v>Jan</v>
      </c>
      <c r="D7245" t="str">
        <f t="shared" si="690"/>
        <v>2028_Jan</v>
      </c>
      <c r="E7245" s="12" t="str">
        <f t="shared" si="691"/>
        <v>30_Jan</v>
      </c>
      <c r="F7245" s="12" t="str">
        <f t="shared" si="692"/>
        <v>Jan-28</v>
      </c>
      <c r="G7245" s="12"/>
    </row>
    <row r="7246" spans="1:7">
      <c r="A7246" s="2">
        <f t="shared" si="694"/>
        <v>46783</v>
      </c>
      <c r="B7246" t="str">
        <f t="shared" si="693"/>
        <v>2028_01</v>
      </c>
      <c r="C7246" t="str">
        <f t="shared" si="689"/>
        <v>Jan</v>
      </c>
      <c r="D7246" t="str">
        <f t="shared" si="690"/>
        <v>2028_Jan</v>
      </c>
      <c r="E7246" s="12" t="str">
        <f t="shared" si="691"/>
        <v>31_Jan</v>
      </c>
      <c r="F7246" s="12" t="str">
        <f t="shared" si="692"/>
        <v>Jan-28</v>
      </c>
      <c r="G7246" s="12"/>
    </row>
    <row r="7247" spans="1:7">
      <c r="A7247" s="2">
        <f t="shared" si="694"/>
        <v>46784</v>
      </c>
      <c r="B7247" t="str">
        <f t="shared" si="693"/>
        <v>2028_02</v>
      </c>
      <c r="C7247" t="str">
        <f t="shared" si="689"/>
        <v>Feb</v>
      </c>
      <c r="D7247" t="str">
        <f t="shared" si="690"/>
        <v>2028_Feb</v>
      </c>
      <c r="E7247" s="12" t="str">
        <f t="shared" si="691"/>
        <v>01_Feb</v>
      </c>
      <c r="F7247" s="12" t="str">
        <f t="shared" si="692"/>
        <v>Feb-28</v>
      </c>
      <c r="G7247" s="12"/>
    </row>
    <row r="7248" spans="1:7">
      <c r="A7248" s="2">
        <f t="shared" si="694"/>
        <v>46785</v>
      </c>
      <c r="B7248" t="str">
        <f t="shared" si="693"/>
        <v>2028_02</v>
      </c>
      <c r="C7248" t="str">
        <f t="shared" si="689"/>
        <v>Feb</v>
      </c>
      <c r="D7248" t="str">
        <f t="shared" si="690"/>
        <v>2028_Feb</v>
      </c>
      <c r="E7248" s="12" t="str">
        <f t="shared" si="691"/>
        <v>02_Feb</v>
      </c>
      <c r="F7248" s="12" t="str">
        <f t="shared" si="692"/>
        <v>Feb-28</v>
      </c>
      <c r="G7248" s="12"/>
    </row>
    <row r="7249" spans="1:7">
      <c r="A7249" s="2">
        <f t="shared" si="694"/>
        <v>46786</v>
      </c>
      <c r="B7249" t="str">
        <f t="shared" si="693"/>
        <v>2028_02</v>
      </c>
      <c r="C7249" t="str">
        <f t="shared" si="689"/>
        <v>Feb</v>
      </c>
      <c r="D7249" t="str">
        <f t="shared" si="690"/>
        <v>2028_Feb</v>
      </c>
      <c r="E7249" s="12" t="str">
        <f t="shared" si="691"/>
        <v>03_Feb</v>
      </c>
      <c r="F7249" s="12" t="str">
        <f t="shared" si="692"/>
        <v>Feb-28</v>
      </c>
      <c r="G7249" s="12"/>
    </row>
    <row r="7250" spans="1:7">
      <c r="A7250" s="2">
        <f t="shared" si="694"/>
        <v>46787</v>
      </c>
      <c r="B7250" t="str">
        <f t="shared" si="693"/>
        <v>2028_02</v>
      </c>
      <c r="C7250" t="str">
        <f t="shared" si="689"/>
        <v>Feb</v>
      </c>
      <c r="D7250" t="str">
        <f t="shared" si="690"/>
        <v>2028_Feb</v>
      </c>
      <c r="E7250" s="12" t="str">
        <f t="shared" si="691"/>
        <v>04_Feb</v>
      </c>
      <c r="F7250" s="12" t="str">
        <f t="shared" si="692"/>
        <v>Feb-28</v>
      </c>
      <c r="G7250" s="12"/>
    </row>
    <row r="7251" spans="1:7">
      <c r="A7251" s="2">
        <f t="shared" si="694"/>
        <v>46788</v>
      </c>
      <c r="B7251" t="str">
        <f t="shared" si="693"/>
        <v>2028_02</v>
      </c>
      <c r="C7251" t="str">
        <f t="shared" si="689"/>
        <v>Feb</v>
      </c>
      <c r="D7251" t="str">
        <f t="shared" si="690"/>
        <v>2028_Feb</v>
      </c>
      <c r="E7251" s="12" t="str">
        <f t="shared" si="691"/>
        <v>05_Feb</v>
      </c>
      <c r="F7251" s="12" t="str">
        <f t="shared" si="692"/>
        <v>Feb-28</v>
      </c>
      <c r="G7251" s="12"/>
    </row>
    <row r="7252" spans="1:7">
      <c r="A7252" s="2">
        <f t="shared" si="694"/>
        <v>46789</v>
      </c>
      <c r="B7252" t="str">
        <f t="shared" si="693"/>
        <v>2028_02</v>
      </c>
      <c r="C7252" t="str">
        <f t="shared" si="689"/>
        <v>Feb</v>
      </c>
      <c r="D7252" t="str">
        <f t="shared" si="690"/>
        <v>2028_Feb</v>
      </c>
      <c r="E7252" s="12" t="str">
        <f t="shared" si="691"/>
        <v>06_Feb</v>
      </c>
      <c r="F7252" s="12" t="str">
        <f t="shared" si="692"/>
        <v>Feb-28</v>
      </c>
      <c r="G7252" s="12"/>
    </row>
    <row r="7253" spans="1:7">
      <c r="A7253" s="2">
        <f t="shared" si="694"/>
        <v>46790</v>
      </c>
      <c r="B7253" t="str">
        <f t="shared" si="693"/>
        <v>2028_02</v>
      </c>
      <c r="C7253" t="str">
        <f t="shared" si="689"/>
        <v>Feb</v>
      </c>
      <c r="D7253" t="str">
        <f t="shared" si="690"/>
        <v>2028_Feb</v>
      </c>
      <c r="E7253" s="12" t="str">
        <f t="shared" si="691"/>
        <v>07_Feb</v>
      </c>
      <c r="F7253" s="12" t="str">
        <f t="shared" si="692"/>
        <v>Feb-28</v>
      </c>
      <c r="G7253" s="12"/>
    </row>
    <row r="7254" spans="1:7">
      <c r="A7254" s="2">
        <f t="shared" si="694"/>
        <v>46791</v>
      </c>
      <c r="B7254" t="str">
        <f t="shared" si="693"/>
        <v>2028_02</v>
      </c>
      <c r="C7254" t="str">
        <f t="shared" si="689"/>
        <v>Feb</v>
      </c>
      <c r="D7254" t="str">
        <f t="shared" si="690"/>
        <v>2028_Feb</v>
      </c>
      <c r="E7254" s="12" t="str">
        <f t="shared" si="691"/>
        <v>08_Feb</v>
      </c>
      <c r="F7254" s="12" t="str">
        <f t="shared" si="692"/>
        <v>Feb-28</v>
      </c>
      <c r="G7254" s="12"/>
    </row>
    <row r="7255" spans="1:7">
      <c r="A7255" s="2">
        <f t="shared" si="694"/>
        <v>46792</v>
      </c>
      <c r="B7255" t="str">
        <f t="shared" si="693"/>
        <v>2028_02</v>
      </c>
      <c r="C7255" t="str">
        <f t="shared" si="689"/>
        <v>Feb</v>
      </c>
      <c r="D7255" t="str">
        <f t="shared" si="690"/>
        <v>2028_Feb</v>
      </c>
      <c r="E7255" s="12" t="str">
        <f t="shared" si="691"/>
        <v>09_Feb</v>
      </c>
      <c r="F7255" s="12" t="str">
        <f t="shared" si="692"/>
        <v>Feb-28</v>
      </c>
      <c r="G7255" s="12"/>
    </row>
    <row r="7256" spans="1:7">
      <c r="A7256" s="2">
        <f t="shared" si="694"/>
        <v>46793</v>
      </c>
      <c r="B7256" t="str">
        <f t="shared" si="693"/>
        <v>2028_02</v>
      </c>
      <c r="C7256" t="str">
        <f t="shared" si="689"/>
        <v>Feb</v>
      </c>
      <c r="D7256" t="str">
        <f t="shared" si="690"/>
        <v>2028_Feb</v>
      </c>
      <c r="E7256" s="12" t="str">
        <f t="shared" si="691"/>
        <v>10_Feb</v>
      </c>
      <c r="F7256" s="12" t="str">
        <f t="shared" si="692"/>
        <v>Feb-28</v>
      </c>
      <c r="G7256" s="12"/>
    </row>
    <row r="7257" spans="1:7">
      <c r="A7257" s="2">
        <f t="shared" si="694"/>
        <v>46794</v>
      </c>
      <c r="B7257" t="str">
        <f t="shared" si="693"/>
        <v>2028_02</v>
      </c>
      <c r="C7257" t="str">
        <f t="shared" si="689"/>
        <v>Feb</v>
      </c>
      <c r="D7257" t="str">
        <f t="shared" si="690"/>
        <v>2028_Feb</v>
      </c>
      <c r="E7257" s="12" t="str">
        <f t="shared" si="691"/>
        <v>11_Feb</v>
      </c>
      <c r="F7257" s="12" t="str">
        <f t="shared" si="692"/>
        <v>Feb-28</v>
      </c>
      <c r="G7257" s="12"/>
    </row>
    <row r="7258" spans="1:7">
      <c r="A7258" s="2">
        <f t="shared" si="694"/>
        <v>46795</v>
      </c>
      <c r="B7258" t="str">
        <f t="shared" si="693"/>
        <v>2028_02</v>
      </c>
      <c r="C7258" t="str">
        <f t="shared" si="689"/>
        <v>Feb</v>
      </c>
      <c r="D7258" t="str">
        <f t="shared" si="690"/>
        <v>2028_Feb</v>
      </c>
      <c r="E7258" s="12" t="str">
        <f t="shared" si="691"/>
        <v>12_Feb</v>
      </c>
      <c r="F7258" s="12" t="str">
        <f t="shared" si="692"/>
        <v>Feb-28</v>
      </c>
      <c r="G7258" s="12"/>
    </row>
    <row r="7259" spans="1:7">
      <c r="A7259" s="2">
        <f t="shared" si="694"/>
        <v>46796</v>
      </c>
      <c r="B7259" t="str">
        <f t="shared" si="693"/>
        <v>2028_02</v>
      </c>
      <c r="C7259" t="str">
        <f t="shared" si="689"/>
        <v>Feb</v>
      </c>
      <c r="D7259" t="str">
        <f t="shared" si="690"/>
        <v>2028_Feb</v>
      </c>
      <c r="E7259" s="12" t="str">
        <f t="shared" si="691"/>
        <v>13_Feb</v>
      </c>
      <c r="F7259" s="12" t="str">
        <f t="shared" si="692"/>
        <v>Feb-28</v>
      </c>
      <c r="G7259" s="12"/>
    </row>
    <row r="7260" spans="1:7">
      <c r="A7260" s="2">
        <f t="shared" si="694"/>
        <v>46797</v>
      </c>
      <c r="B7260" t="str">
        <f t="shared" si="693"/>
        <v>2028_02</v>
      </c>
      <c r="C7260" t="str">
        <f t="shared" si="689"/>
        <v>Feb</v>
      </c>
      <c r="D7260" t="str">
        <f t="shared" si="690"/>
        <v>2028_Feb</v>
      </c>
      <c r="E7260" s="12" t="str">
        <f t="shared" si="691"/>
        <v>14_Feb</v>
      </c>
      <c r="F7260" s="12" t="str">
        <f t="shared" si="692"/>
        <v>Feb-28</v>
      </c>
      <c r="G7260" s="12"/>
    </row>
    <row r="7261" spans="1:7">
      <c r="A7261" s="2">
        <f t="shared" si="694"/>
        <v>46798</v>
      </c>
      <c r="B7261" t="str">
        <f t="shared" si="693"/>
        <v>2028_02</v>
      </c>
      <c r="C7261" t="str">
        <f t="shared" si="689"/>
        <v>Feb</v>
      </c>
      <c r="D7261" t="str">
        <f t="shared" si="690"/>
        <v>2028_Feb</v>
      </c>
      <c r="E7261" s="12" t="str">
        <f t="shared" si="691"/>
        <v>15_Feb</v>
      </c>
      <c r="F7261" s="12" t="str">
        <f t="shared" si="692"/>
        <v>Feb-28</v>
      </c>
      <c r="G7261" s="12"/>
    </row>
    <row r="7262" spans="1:7">
      <c r="A7262" s="2">
        <f t="shared" si="694"/>
        <v>46799</v>
      </c>
      <c r="B7262" t="str">
        <f t="shared" si="693"/>
        <v>2028_02</v>
      </c>
      <c r="C7262" t="str">
        <f t="shared" si="689"/>
        <v>Feb</v>
      </c>
      <c r="D7262" t="str">
        <f t="shared" si="690"/>
        <v>2028_Feb</v>
      </c>
      <c r="E7262" s="12" t="str">
        <f t="shared" si="691"/>
        <v>16_Feb</v>
      </c>
      <c r="F7262" s="12" t="str">
        <f t="shared" si="692"/>
        <v>Feb-28</v>
      </c>
      <c r="G7262" s="12"/>
    </row>
    <row r="7263" spans="1:7">
      <c r="A7263" s="2">
        <f t="shared" si="694"/>
        <v>46800</v>
      </c>
      <c r="B7263" t="str">
        <f t="shared" si="693"/>
        <v>2028_02</v>
      </c>
      <c r="C7263" t="str">
        <f t="shared" si="689"/>
        <v>Feb</v>
      </c>
      <c r="D7263" t="str">
        <f t="shared" si="690"/>
        <v>2028_Feb</v>
      </c>
      <c r="E7263" s="12" t="str">
        <f t="shared" si="691"/>
        <v>17_Feb</v>
      </c>
      <c r="F7263" s="12" t="str">
        <f t="shared" si="692"/>
        <v>Feb-28</v>
      </c>
      <c r="G7263" s="12"/>
    </row>
    <row r="7264" spans="1:7">
      <c r="A7264" s="2">
        <f t="shared" si="694"/>
        <v>46801</v>
      </c>
      <c r="B7264" t="str">
        <f t="shared" si="693"/>
        <v>2028_02</v>
      </c>
      <c r="C7264" t="str">
        <f t="shared" si="689"/>
        <v>Feb</v>
      </c>
      <c r="D7264" t="str">
        <f t="shared" si="690"/>
        <v>2028_Feb</v>
      </c>
      <c r="E7264" s="12" t="str">
        <f t="shared" si="691"/>
        <v>18_Feb</v>
      </c>
      <c r="F7264" s="12" t="str">
        <f t="shared" si="692"/>
        <v>Feb-28</v>
      </c>
      <c r="G7264" s="12"/>
    </row>
    <row r="7265" spans="1:7">
      <c r="A7265" s="2">
        <f t="shared" si="694"/>
        <v>46802</v>
      </c>
      <c r="B7265" t="str">
        <f t="shared" si="693"/>
        <v>2028_02</v>
      </c>
      <c r="C7265" t="str">
        <f t="shared" si="689"/>
        <v>Feb</v>
      </c>
      <c r="D7265" t="str">
        <f t="shared" si="690"/>
        <v>2028_Feb</v>
      </c>
      <c r="E7265" s="12" t="str">
        <f t="shared" si="691"/>
        <v>19_Feb</v>
      </c>
      <c r="F7265" s="12" t="str">
        <f t="shared" si="692"/>
        <v>Feb-28</v>
      </c>
      <c r="G7265" s="12"/>
    </row>
    <row r="7266" spans="1:7">
      <c r="A7266" s="2">
        <f t="shared" si="694"/>
        <v>46803</v>
      </c>
      <c r="B7266" t="str">
        <f t="shared" si="693"/>
        <v>2028_02</v>
      </c>
      <c r="C7266" t="str">
        <f t="shared" si="689"/>
        <v>Feb</v>
      </c>
      <c r="D7266" t="str">
        <f t="shared" si="690"/>
        <v>2028_Feb</v>
      </c>
      <c r="E7266" s="12" t="str">
        <f t="shared" si="691"/>
        <v>20_Feb</v>
      </c>
      <c r="F7266" s="12" t="str">
        <f t="shared" si="692"/>
        <v>Feb-28</v>
      </c>
      <c r="G7266" s="12"/>
    </row>
    <row r="7267" spans="1:7">
      <c r="A7267" s="2">
        <f t="shared" si="694"/>
        <v>46804</v>
      </c>
      <c r="B7267" t="str">
        <f t="shared" si="693"/>
        <v>2028_02</v>
      </c>
      <c r="C7267" t="str">
        <f t="shared" si="689"/>
        <v>Feb</v>
      </c>
      <c r="D7267" t="str">
        <f t="shared" si="690"/>
        <v>2028_Feb</v>
      </c>
      <c r="E7267" s="12" t="str">
        <f t="shared" si="691"/>
        <v>21_Feb</v>
      </c>
      <c r="F7267" s="12" t="str">
        <f t="shared" si="692"/>
        <v>Feb-28</v>
      </c>
      <c r="G7267" s="12"/>
    </row>
    <row r="7268" spans="1:7">
      <c r="A7268" s="2">
        <f t="shared" si="694"/>
        <v>46805</v>
      </c>
      <c r="B7268" t="str">
        <f t="shared" si="693"/>
        <v>2028_02</v>
      </c>
      <c r="C7268" t="str">
        <f t="shared" si="689"/>
        <v>Feb</v>
      </c>
      <c r="D7268" t="str">
        <f t="shared" si="690"/>
        <v>2028_Feb</v>
      </c>
      <c r="E7268" s="12" t="str">
        <f t="shared" si="691"/>
        <v>22_Feb</v>
      </c>
      <c r="F7268" s="12" t="str">
        <f t="shared" si="692"/>
        <v>Feb-28</v>
      </c>
      <c r="G7268" s="12"/>
    </row>
    <row r="7269" spans="1:7">
      <c r="A7269" s="2">
        <f t="shared" si="694"/>
        <v>46806</v>
      </c>
      <c r="B7269" t="str">
        <f t="shared" si="693"/>
        <v>2028_02</v>
      </c>
      <c r="C7269" t="str">
        <f t="shared" si="689"/>
        <v>Feb</v>
      </c>
      <c r="D7269" t="str">
        <f t="shared" si="690"/>
        <v>2028_Feb</v>
      </c>
      <c r="E7269" s="12" t="str">
        <f t="shared" si="691"/>
        <v>23_Feb</v>
      </c>
      <c r="F7269" s="12" t="str">
        <f t="shared" si="692"/>
        <v>Feb-28</v>
      </c>
      <c r="G7269" s="12"/>
    </row>
    <row r="7270" spans="1:7">
      <c r="A7270" s="2">
        <f t="shared" si="694"/>
        <v>46807</v>
      </c>
      <c r="B7270" t="str">
        <f t="shared" si="693"/>
        <v>2028_02</v>
      </c>
      <c r="C7270" t="str">
        <f t="shared" si="689"/>
        <v>Feb</v>
      </c>
      <c r="D7270" t="str">
        <f t="shared" si="690"/>
        <v>2028_Feb</v>
      </c>
      <c r="E7270" s="12" t="str">
        <f t="shared" si="691"/>
        <v>24_Feb</v>
      </c>
      <c r="F7270" s="12" t="str">
        <f t="shared" si="692"/>
        <v>Feb-28</v>
      </c>
      <c r="G7270" s="12"/>
    </row>
    <row r="7271" spans="1:7">
      <c r="A7271" s="2">
        <f t="shared" si="694"/>
        <v>46808</v>
      </c>
      <c r="B7271" t="str">
        <f t="shared" si="693"/>
        <v>2028_02</v>
      </c>
      <c r="C7271" t="str">
        <f t="shared" si="689"/>
        <v>Feb</v>
      </c>
      <c r="D7271" t="str">
        <f t="shared" si="690"/>
        <v>2028_Feb</v>
      </c>
      <c r="E7271" s="12" t="str">
        <f t="shared" si="691"/>
        <v>25_Feb</v>
      </c>
      <c r="F7271" s="12" t="str">
        <f t="shared" si="692"/>
        <v>Feb-28</v>
      </c>
      <c r="G7271" s="12"/>
    </row>
    <row r="7272" spans="1:7">
      <c r="A7272" s="2">
        <f t="shared" si="694"/>
        <v>46809</v>
      </c>
      <c r="B7272" t="str">
        <f t="shared" si="693"/>
        <v>2028_02</v>
      </c>
      <c r="C7272" t="str">
        <f t="shared" si="689"/>
        <v>Feb</v>
      </c>
      <c r="D7272" t="str">
        <f t="shared" si="690"/>
        <v>2028_Feb</v>
      </c>
      <c r="E7272" s="12" t="str">
        <f t="shared" si="691"/>
        <v>26_Feb</v>
      </c>
      <c r="F7272" s="12" t="str">
        <f t="shared" si="692"/>
        <v>Feb-28</v>
      </c>
      <c r="G7272" s="12"/>
    </row>
    <row r="7273" spans="1:7">
      <c r="A7273" s="2">
        <f t="shared" si="694"/>
        <v>46810</v>
      </c>
      <c r="B7273" t="str">
        <f t="shared" si="693"/>
        <v>2028_02</v>
      </c>
      <c r="C7273" t="str">
        <f t="shared" si="689"/>
        <v>Feb</v>
      </c>
      <c r="D7273" t="str">
        <f t="shared" si="690"/>
        <v>2028_Feb</v>
      </c>
      <c r="E7273" s="12" t="str">
        <f t="shared" si="691"/>
        <v>27_Feb</v>
      </c>
      <c r="F7273" s="12" t="str">
        <f t="shared" si="692"/>
        <v>Feb-28</v>
      </c>
      <c r="G7273" s="12"/>
    </row>
    <row r="7274" spans="1:7">
      <c r="A7274" s="2">
        <f t="shared" si="694"/>
        <v>46811</v>
      </c>
      <c r="B7274" t="str">
        <f t="shared" si="693"/>
        <v>2028_02</v>
      </c>
      <c r="C7274" t="str">
        <f t="shared" si="689"/>
        <v>Feb</v>
      </c>
      <c r="D7274" t="str">
        <f t="shared" si="690"/>
        <v>2028_Feb</v>
      </c>
      <c r="E7274" s="12" t="str">
        <f t="shared" si="691"/>
        <v>28_Feb</v>
      </c>
      <c r="F7274" s="12" t="str">
        <f t="shared" si="692"/>
        <v>Feb-28</v>
      </c>
      <c r="G7274" s="12"/>
    </row>
    <row r="7275" spans="1:7">
      <c r="A7275" s="2">
        <f t="shared" si="694"/>
        <v>46812</v>
      </c>
      <c r="B7275" t="str">
        <f t="shared" si="693"/>
        <v>2028_02</v>
      </c>
      <c r="C7275" t="str">
        <f t="shared" si="689"/>
        <v>Feb</v>
      </c>
      <c r="D7275" t="str">
        <f t="shared" si="690"/>
        <v>2028_Feb</v>
      </c>
      <c r="E7275" s="12" t="str">
        <f t="shared" si="691"/>
        <v>29_Feb</v>
      </c>
      <c r="F7275" s="12" t="str">
        <f t="shared" si="692"/>
        <v>Feb-28</v>
      </c>
      <c r="G7275" s="12"/>
    </row>
    <row r="7276" spans="1:7">
      <c r="A7276" s="2">
        <f t="shared" si="694"/>
        <v>46813</v>
      </c>
      <c r="B7276" t="str">
        <f t="shared" si="693"/>
        <v>2028_03</v>
      </c>
      <c r="C7276" t="str">
        <f t="shared" si="689"/>
        <v>Mar</v>
      </c>
      <c r="D7276" t="str">
        <f t="shared" si="690"/>
        <v>2028_Mar</v>
      </c>
      <c r="E7276" s="12" t="str">
        <f t="shared" si="691"/>
        <v>01_Mar</v>
      </c>
      <c r="F7276" s="12" t="str">
        <f t="shared" si="692"/>
        <v>Mar-28</v>
      </c>
      <c r="G7276" s="12"/>
    </row>
    <row r="7277" spans="1:7">
      <c r="A7277" s="2">
        <f t="shared" si="694"/>
        <v>46814</v>
      </c>
      <c r="B7277" t="str">
        <f t="shared" si="693"/>
        <v>2028_03</v>
      </c>
      <c r="C7277" t="str">
        <f t="shared" si="689"/>
        <v>Mar</v>
      </c>
      <c r="D7277" t="str">
        <f t="shared" si="690"/>
        <v>2028_Mar</v>
      </c>
      <c r="E7277" s="12" t="str">
        <f t="shared" si="691"/>
        <v>02_Mar</v>
      </c>
      <c r="F7277" s="12" t="str">
        <f t="shared" si="692"/>
        <v>Mar-28</v>
      </c>
      <c r="G7277" s="12"/>
    </row>
    <row r="7278" spans="1:7">
      <c r="A7278" s="2">
        <f t="shared" si="694"/>
        <v>46815</v>
      </c>
      <c r="B7278" t="str">
        <f t="shared" si="693"/>
        <v>2028_03</v>
      </c>
      <c r="C7278" t="str">
        <f t="shared" si="689"/>
        <v>Mar</v>
      </c>
      <c r="D7278" t="str">
        <f t="shared" si="690"/>
        <v>2028_Mar</v>
      </c>
      <c r="E7278" s="12" t="str">
        <f t="shared" si="691"/>
        <v>03_Mar</v>
      </c>
      <c r="F7278" s="12" t="str">
        <f t="shared" si="692"/>
        <v>Mar-28</v>
      </c>
      <c r="G7278" s="12"/>
    </row>
    <row r="7279" spans="1:7">
      <c r="A7279" s="2">
        <f t="shared" si="694"/>
        <v>46816</v>
      </c>
      <c r="B7279" t="str">
        <f t="shared" si="693"/>
        <v>2028_03</v>
      </c>
      <c r="C7279" t="str">
        <f t="shared" si="689"/>
        <v>Mar</v>
      </c>
      <c r="D7279" t="str">
        <f t="shared" si="690"/>
        <v>2028_Mar</v>
      </c>
      <c r="E7279" s="12" t="str">
        <f t="shared" si="691"/>
        <v>04_Mar</v>
      </c>
      <c r="F7279" s="12" t="str">
        <f t="shared" si="692"/>
        <v>Mar-28</v>
      </c>
      <c r="G7279" s="12"/>
    </row>
    <row r="7280" spans="1:7">
      <c r="A7280" s="2">
        <f t="shared" si="694"/>
        <v>46817</v>
      </c>
      <c r="B7280" t="str">
        <f t="shared" si="693"/>
        <v>2028_03</v>
      </c>
      <c r="C7280" t="str">
        <f t="shared" si="689"/>
        <v>Mar</v>
      </c>
      <c r="D7280" t="str">
        <f t="shared" si="690"/>
        <v>2028_Mar</v>
      </c>
      <c r="E7280" s="12" t="str">
        <f t="shared" si="691"/>
        <v>05_Mar</v>
      </c>
      <c r="F7280" s="12" t="str">
        <f t="shared" si="692"/>
        <v>Mar-28</v>
      </c>
      <c r="G7280" s="12"/>
    </row>
    <row r="7281" spans="1:7">
      <c r="A7281" s="2">
        <f t="shared" si="694"/>
        <v>46818</v>
      </c>
      <c r="B7281" t="str">
        <f t="shared" si="693"/>
        <v>2028_03</v>
      </c>
      <c r="C7281" t="str">
        <f t="shared" si="689"/>
        <v>Mar</v>
      </c>
      <c r="D7281" t="str">
        <f t="shared" si="690"/>
        <v>2028_Mar</v>
      </c>
      <c r="E7281" s="12" t="str">
        <f t="shared" si="691"/>
        <v>06_Mar</v>
      </c>
      <c r="F7281" s="12" t="str">
        <f t="shared" si="692"/>
        <v>Mar-28</v>
      </c>
      <c r="G7281" s="12"/>
    </row>
    <row r="7282" spans="1:7">
      <c r="A7282" s="2">
        <f t="shared" si="694"/>
        <v>46819</v>
      </c>
      <c r="B7282" t="str">
        <f t="shared" si="693"/>
        <v>2028_03</v>
      </c>
      <c r="C7282" t="str">
        <f t="shared" si="689"/>
        <v>Mar</v>
      </c>
      <c r="D7282" t="str">
        <f t="shared" si="690"/>
        <v>2028_Mar</v>
      </c>
      <c r="E7282" s="12" t="str">
        <f t="shared" si="691"/>
        <v>07_Mar</v>
      </c>
      <c r="F7282" s="12" t="str">
        <f t="shared" si="692"/>
        <v>Mar-28</v>
      </c>
      <c r="G7282" s="12"/>
    </row>
    <row r="7283" spans="1:7">
      <c r="A7283" s="2">
        <f t="shared" si="694"/>
        <v>46820</v>
      </c>
      <c r="B7283" t="str">
        <f t="shared" si="693"/>
        <v>2028_03</v>
      </c>
      <c r="C7283" t="str">
        <f t="shared" si="689"/>
        <v>Mar</v>
      </c>
      <c r="D7283" t="str">
        <f t="shared" si="690"/>
        <v>2028_Mar</v>
      </c>
      <c r="E7283" s="12" t="str">
        <f t="shared" si="691"/>
        <v>08_Mar</v>
      </c>
      <c r="F7283" s="12" t="str">
        <f t="shared" si="692"/>
        <v>Mar-28</v>
      </c>
      <c r="G7283" s="12"/>
    </row>
    <row r="7284" spans="1:7">
      <c r="A7284" s="2">
        <f t="shared" si="694"/>
        <v>46821</v>
      </c>
      <c r="B7284" t="str">
        <f t="shared" si="693"/>
        <v>2028_03</v>
      </c>
      <c r="C7284" t="str">
        <f t="shared" si="689"/>
        <v>Mar</v>
      </c>
      <c r="D7284" t="str">
        <f t="shared" si="690"/>
        <v>2028_Mar</v>
      </c>
      <c r="E7284" s="12" t="str">
        <f t="shared" si="691"/>
        <v>09_Mar</v>
      </c>
      <c r="F7284" s="12" t="str">
        <f t="shared" si="692"/>
        <v>Mar-28</v>
      </c>
      <c r="G7284" s="12"/>
    </row>
    <row r="7285" spans="1:7">
      <c r="A7285" s="2">
        <f t="shared" si="694"/>
        <v>46822</v>
      </c>
      <c r="B7285" t="str">
        <f t="shared" si="693"/>
        <v>2028_03</v>
      </c>
      <c r="C7285" t="str">
        <f t="shared" si="689"/>
        <v>Mar</v>
      </c>
      <c r="D7285" t="str">
        <f t="shared" si="690"/>
        <v>2028_Mar</v>
      </c>
      <c r="E7285" s="12" t="str">
        <f t="shared" si="691"/>
        <v>10_Mar</v>
      </c>
      <c r="F7285" s="12" t="str">
        <f t="shared" si="692"/>
        <v>Mar-28</v>
      </c>
      <c r="G7285" s="12"/>
    </row>
    <row r="7286" spans="1:7">
      <c r="A7286" s="2">
        <f t="shared" si="694"/>
        <v>46823</v>
      </c>
      <c r="B7286" t="str">
        <f t="shared" si="693"/>
        <v>2028_03</v>
      </c>
      <c r="C7286" t="str">
        <f t="shared" si="689"/>
        <v>Mar</v>
      </c>
      <c r="D7286" t="str">
        <f t="shared" si="690"/>
        <v>2028_Mar</v>
      </c>
      <c r="E7286" s="12" t="str">
        <f t="shared" si="691"/>
        <v>11_Mar</v>
      </c>
      <c r="F7286" s="12" t="str">
        <f t="shared" si="692"/>
        <v>Mar-28</v>
      </c>
      <c r="G7286" s="12"/>
    </row>
    <row r="7287" spans="1:7">
      <c r="A7287" s="2">
        <f t="shared" si="694"/>
        <v>46824</v>
      </c>
      <c r="B7287" t="str">
        <f t="shared" si="693"/>
        <v>2028_03</v>
      </c>
      <c r="C7287" t="str">
        <f t="shared" si="689"/>
        <v>Mar</v>
      </c>
      <c r="D7287" t="str">
        <f t="shared" si="690"/>
        <v>2028_Mar</v>
      </c>
      <c r="E7287" s="12" t="str">
        <f t="shared" si="691"/>
        <v>12_Mar</v>
      </c>
      <c r="F7287" s="12" t="str">
        <f t="shared" si="692"/>
        <v>Mar-28</v>
      </c>
      <c r="G7287" s="12"/>
    </row>
    <row r="7288" spans="1:7">
      <c r="A7288" s="2">
        <f t="shared" si="694"/>
        <v>46825</v>
      </c>
      <c r="B7288" t="str">
        <f t="shared" si="693"/>
        <v>2028_03</v>
      </c>
      <c r="C7288" t="str">
        <f t="shared" si="689"/>
        <v>Mar</v>
      </c>
      <c r="D7288" t="str">
        <f t="shared" si="690"/>
        <v>2028_Mar</v>
      </c>
      <c r="E7288" s="12" t="str">
        <f t="shared" si="691"/>
        <v>13_Mar</v>
      </c>
      <c r="F7288" s="12" t="str">
        <f t="shared" si="692"/>
        <v>Mar-28</v>
      </c>
      <c r="G7288" s="12"/>
    </row>
    <row r="7289" spans="1:7">
      <c r="A7289" s="2">
        <f t="shared" si="694"/>
        <v>46826</v>
      </c>
      <c r="B7289" t="str">
        <f t="shared" si="693"/>
        <v>2028_03</v>
      </c>
      <c r="C7289" t="str">
        <f t="shared" si="689"/>
        <v>Mar</v>
      </c>
      <c r="D7289" t="str">
        <f t="shared" si="690"/>
        <v>2028_Mar</v>
      </c>
      <c r="E7289" s="12" t="str">
        <f t="shared" si="691"/>
        <v>14_Mar</v>
      </c>
      <c r="F7289" s="12" t="str">
        <f t="shared" si="692"/>
        <v>Mar-28</v>
      </c>
      <c r="G7289" s="12"/>
    </row>
    <row r="7290" spans="1:7">
      <c r="A7290" s="2">
        <f t="shared" si="694"/>
        <v>46827</v>
      </c>
      <c r="B7290" t="str">
        <f t="shared" si="693"/>
        <v>2028_03</v>
      </c>
      <c r="C7290" t="str">
        <f t="shared" si="689"/>
        <v>Mar</v>
      </c>
      <c r="D7290" t="str">
        <f t="shared" si="690"/>
        <v>2028_Mar</v>
      </c>
      <c r="E7290" s="12" t="str">
        <f t="shared" si="691"/>
        <v>15_Mar</v>
      </c>
      <c r="F7290" s="12" t="str">
        <f t="shared" si="692"/>
        <v>Mar-28</v>
      </c>
      <c r="G7290" s="12"/>
    </row>
    <row r="7291" spans="1:7">
      <c r="A7291" s="2">
        <f t="shared" si="694"/>
        <v>46828</v>
      </c>
      <c r="B7291" t="str">
        <f t="shared" si="693"/>
        <v>2028_03</v>
      </c>
      <c r="C7291" t="str">
        <f t="shared" si="689"/>
        <v>Mar</v>
      </c>
      <c r="D7291" t="str">
        <f t="shared" si="690"/>
        <v>2028_Mar</v>
      </c>
      <c r="E7291" s="12" t="str">
        <f t="shared" si="691"/>
        <v>16_Mar</v>
      </c>
      <c r="F7291" s="12" t="str">
        <f t="shared" si="692"/>
        <v>Mar-28</v>
      </c>
      <c r="G7291" s="12"/>
    </row>
    <row r="7292" spans="1:7">
      <c r="A7292" s="2">
        <f t="shared" si="694"/>
        <v>46829</v>
      </c>
      <c r="B7292" t="str">
        <f t="shared" si="693"/>
        <v>2028_03</v>
      </c>
      <c r="C7292" t="str">
        <f t="shared" si="689"/>
        <v>Mar</v>
      </c>
      <c r="D7292" t="str">
        <f t="shared" si="690"/>
        <v>2028_Mar</v>
      </c>
      <c r="E7292" s="12" t="str">
        <f t="shared" si="691"/>
        <v>17_Mar</v>
      </c>
      <c r="F7292" s="12" t="str">
        <f t="shared" si="692"/>
        <v>Mar-28</v>
      </c>
      <c r="G7292" s="12"/>
    </row>
    <row r="7293" spans="1:7">
      <c r="A7293" s="2">
        <f t="shared" si="694"/>
        <v>46830</v>
      </c>
      <c r="B7293" t="str">
        <f t="shared" si="693"/>
        <v>2028_03</v>
      </c>
      <c r="C7293" t="str">
        <f t="shared" si="689"/>
        <v>Mar</v>
      </c>
      <c r="D7293" t="str">
        <f t="shared" si="690"/>
        <v>2028_Mar</v>
      </c>
      <c r="E7293" s="12" t="str">
        <f t="shared" si="691"/>
        <v>18_Mar</v>
      </c>
      <c r="F7293" s="12" t="str">
        <f t="shared" si="692"/>
        <v>Mar-28</v>
      </c>
      <c r="G7293" s="12"/>
    </row>
    <row r="7294" spans="1:7">
      <c r="A7294" s="2">
        <f t="shared" si="694"/>
        <v>46831</v>
      </c>
      <c r="B7294" t="str">
        <f t="shared" si="693"/>
        <v>2028_03</v>
      </c>
      <c r="C7294" t="str">
        <f t="shared" si="689"/>
        <v>Mar</v>
      </c>
      <c r="D7294" t="str">
        <f t="shared" si="690"/>
        <v>2028_Mar</v>
      </c>
      <c r="E7294" s="12" t="str">
        <f t="shared" si="691"/>
        <v>19_Mar</v>
      </c>
      <c r="F7294" s="12" t="str">
        <f t="shared" si="692"/>
        <v>Mar-28</v>
      </c>
      <c r="G7294" s="12"/>
    </row>
    <row r="7295" spans="1:7">
      <c r="A7295" s="2">
        <f t="shared" si="694"/>
        <v>46832</v>
      </c>
      <c r="B7295" t="str">
        <f t="shared" si="693"/>
        <v>2028_03</v>
      </c>
      <c r="C7295" t="str">
        <f t="shared" si="689"/>
        <v>Mar</v>
      </c>
      <c r="D7295" t="str">
        <f t="shared" si="690"/>
        <v>2028_Mar</v>
      </c>
      <c r="E7295" s="12" t="str">
        <f t="shared" si="691"/>
        <v>20_Mar</v>
      </c>
      <c r="F7295" s="12" t="str">
        <f t="shared" si="692"/>
        <v>Mar-28</v>
      </c>
      <c r="G7295" s="12"/>
    </row>
    <row r="7296" spans="1:7">
      <c r="A7296" s="2">
        <f t="shared" si="694"/>
        <v>46833</v>
      </c>
      <c r="B7296" t="str">
        <f t="shared" si="693"/>
        <v>2028_03</v>
      </c>
      <c r="C7296" t="str">
        <f t="shared" si="689"/>
        <v>Mar</v>
      </c>
      <c r="D7296" t="str">
        <f t="shared" si="690"/>
        <v>2028_Mar</v>
      </c>
      <c r="E7296" s="12" t="str">
        <f t="shared" si="691"/>
        <v>21_Mar</v>
      </c>
      <c r="F7296" s="12" t="str">
        <f t="shared" si="692"/>
        <v>Mar-28</v>
      </c>
      <c r="G7296" s="12"/>
    </row>
    <row r="7297" spans="1:7">
      <c r="A7297" s="2">
        <f t="shared" si="694"/>
        <v>46834</v>
      </c>
      <c r="B7297" t="str">
        <f t="shared" si="693"/>
        <v>2028_03</v>
      </c>
      <c r="C7297" t="str">
        <f t="shared" si="689"/>
        <v>Mar</v>
      </c>
      <c r="D7297" t="str">
        <f t="shared" si="690"/>
        <v>2028_Mar</v>
      </c>
      <c r="E7297" s="12" t="str">
        <f t="shared" si="691"/>
        <v>22_Mar</v>
      </c>
      <c r="F7297" s="12" t="str">
        <f t="shared" si="692"/>
        <v>Mar-28</v>
      </c>
      <c r="G7297" s="12"/>
    </row>
    <row r="7298" spans="1:7">
      <c r="A7298" s="2">
        <f t="shared" si="694"/>
        <v>46835</v>
      </c>
      <c r="B7298" t="str">
        <f t="shared" si="693"/>
        <v>2028_03</v>
      </c>
      <c r="C7298" t="str">
        <f t="shared" ref="C7298:C7361" si="695">VLOOKUP(TEXT(MONTH(A7298),"00"),$H$2:$I$13,2,FALSE)</f>
        <v>Mar</v>
      </c>
      <c r="D7298" t="str">
        <f t="shared" si="690"/>
        <v>2028_Mar</v>
      </c>
      <c r="E7298" s="12" t="str">
        <f t="shared" si="691"/>
        <v>23_Mar</v>
      </c>
      <c r="F7298" s="12" t="str">
        <f t="shared" si="692"/>
        <v>Mar-28</v>
      </c>
      <c r="G7298" s="12"/>
    </row>
    <row r="7299" spans="1:7">
      <c r="A7299" s="2">
        <f t="shared" si="694"/>
        <v>46836</v>
      </c>
      <c r="B7299" t="str">
        <f t="shared" si="693"/>
        <v>2028_03</v>
      </c>
      <c r="C7299" t="str">
        <f t="shared" si="695"/>
        <v>Mar</v>
      </c>
      <c r="D7299" t="str">
        <f t="shared" ref="D7299:D7362" si="696">TEXT(YEAR(A7299),"0000")&amp;"_"&amp;C7299</f>
        <v>2028_Mar</v>
      </c>
      <c r="E7299" s="12" t="str">
        <f t="shared" ref="E7299:E7362" si="697">VLOOKUP(DAY(A7299),$G$2:$H$32,2,FALSE)&amp;"_"&amp;C7299</f>
        <v>24_Mar</v>
      </c>
      <c r="F7299" s="12" t="str">
        <f t="shared" si="692"/>
        <v>Mar-28</v>
      </c>
      <c r="G7299" s="12"/>
    </row>
    <row r="7300" spans="1:7">
      <c r="A7300" s="2">
        <f t="shared" si="694"/>
        <v>46837</v>
      </c>
      <c r="B7300" t="str">
        <f t="shared" si="693"/>
        <v>2028_03</v>
      </c>
      <c r="C7300" t="str">
        <f t="shared" si="695"/>
        <v>Mar</v>
      </c>
      <c r="D7300" t="str">
        <f t="shared" si="696"/>
        <v>2028_Mar</v>
      </c>
      <c r="E7300" s="12" t="str">
        <f t="shared" si="697"/>
        <v>25_Mar</v>
      </c>
      <c r="F7300" s="12" t="str">
        <f t="shared" ref="F7300:F7363" si="698">C7300&amp;"-"&amp;RIGHT(YEAR(A7300),2)</f>
        <v>Mar-28</v>
      </c>
      <c r="G7300" s="12"/>
    </row>
    <row r="7301" spans="1:7">
      <c r="A7301" s="2">
        <f t="shared" si="694"/>
        <v>46838</v>
      </c>
      <c r="B7301" t="str">
        <f t="shared" si="693"/>
        <v>2028_03</v>
      </c>
      <c r="C7301" t="str">
        <f t="shared" si="695"/>
        <v>Mar</v>
      </c>
      <c r="D7301" t="str">
        <f t="shared" si="696"/>
        <v>2028_Mar</v>
      </c>
      <c r="E7301" s="12" t="str">
        <f t="shared" si="697"/>
        <v>26_Mar</v>
      </c>
      <c r="F7301" s="12" t="str">
        <f t="shared" si="698"/>
        <v>Mar-28</v>
      </c>
      <c r="G7301" s="12"/>
    </row>
    <row r="7302" spans="1:7">
      <c r="A7302" s="2">
        <f t="shared" si="694"/>
        <v>46839</v>
      </c>
      <c r="B7302" t="str">
        <f t="shared" si="693"/>
        <v>2028_03</v>
      </c>
      <c r="C7302" t="str">
        <f t="shared" si="695"/>
        <v>Mar</v>
      </c>
      <c r="D7302" t="str">
        <f t="shared" si="696"/>
        <v>2028_Mar</v>
      </c>
      <c r="E7302" s="12" t="str">
        <f t="shared" si="697"/>
        <v>27_Mar</v>
      </c>
      <c r="F7302" s="12" t="str">
        <f t="shared" si="698"/>
        <v>Mar-28</v>
      </c>
      <c r="G7302" s="12"/>
    </row>
    <row r="7303" spans="1:7">
      <c r="A7303" s="2">
        <f t="shared" si="694"/>
        <v>46840</v>
      </c>
      <c r="B7303" t="str">
        <f t="shared" si="693"/>
        <v>2028_03</v>
      </c>
      <c r="C7303" t="str">
        <f t="shared" si="695"/>
        <v>Mar</v>
      </c>
      <c r="D7303" t="str">
        <f t="shared" si="696"/>
        <v>2028_Mar</v>
      </c>
      <c r="E7303" s="12" t="str">
        <f t="shared" si="697"/>
        <v>28_Mar</v>
      </c>
      <c r="F7303" s="12" t="str">
        <f t="shared" si="698"/>
        <v>Mar-28</v>
      </c>
      <c r="G7303" s="12"/>
    </row>
    <row r="7304" spans="1:7">
      <c r="A7304" s="2">
        <f t="shared" si="694"/>
        <v>46841</v>
      </c>
      <c r="B7304" t="str">
        <f t="shared" si="693"/>
        <v>2028_03</v>
      </c>
      <c r="C7304" t="str">
        <f t="shared" si="695"/>
        <v>Mar</v>
      </c>
      <c r="D7304" t="str">
        <f t="shared" si="696"/>
        <v>2028_Mar</v>
      </c>
      <c r="E7304" s="12" t="str">
        <f t="shared" si="697"/>
        <v>29_Mar</v>
      </c>
      <c r="F7304" s="12" t="str">
        <f t="shared" si="698"/>
        <v>Mar-28</v>
      </c>
      <c r="G7304" s="12"/>
    </row>
    <row r="7305" spans="1:7">
      <c r="A7305" s="2">
        <f t="shared" si="694"/>
        <v>46842</v>
      </c>
      <c r="B7305" t="str">
        <f t="shared" si="693"/>
        <v>2028_03</v>
      </c>
      <c r="C7305" t="str">
        <f t="shared" si="695"/>
        <v>Mar</v>
      </c>
      <c r="D7305" t="str">
        <f t="shared" si="696"/>
        <v>2028_Mar</v>
      </c>
      <c r="E7305" s="12" t="str">
        <f t="shared" si="697"/>
        <v>30_Mar</v>
      </c>
      <c r="F7305" s="12" t="str">
        <f t="shared" si="698"/>
        <v>Mar-28</v>
      </c>
      <c r="G7305" s="12"/>
    </row>
    <row r="7306" spans="1:7">
      <c r="A7306" s="2">
        <f t="shared" si="694"/>
        <v>46843</v>
      </c>
      <c r="B7306" t="str">
        <f t="shared" si="693"/>
        <v>2028_03</v>
      </c>
      <c r="C7306" t="str">
        <f t="shared" si="695"/>
        <v>Mar</v>
      </c>
      <c r="D7306" t="str">
        <f t="shared" si="696"/>
        <v>2028_Mar</v>
      </c>
      <c r="E7306" s="12" t="str">
        <f t="shared" si="697"/>
        <v>31_Mar</v>
      </c>
      <c r="F7306" s="12" t="str">
        <f t="shared" si="698"/>
        <v>Mar-28</v>
      </c>
      <c r="G7306" s="12"/>
    </row>
    <row r="7307" spans="1:7">
      <c r="A7307" s="2">
        <f t="shared" si="694"/>
        <v>46844</v>
      </c>
      <c r="B7307" t="str">
        <f t="shared" ref="B7307:B7370" si="699">TEXT(YEAR(A7307),"0000")&amp;"_"&amp;TEXT(MONTH(A7307),"00")</f>
        <v>2028_04</v>
      </c>
      <c r="C7307" t="str">
        <f t="shared" si="695"/>
        <v>Apr</v>
      </c>
      <c r="D7307" t="str">
        <f t="shared" si="696"/>
        <v>2028_Apr</v>
      </c>
      <c r="E7307" s="12" t="str">
        <f t="shared" si="697"/>
        <v>01_Apr</v>
      </c>
      <c r="F7307" s="12" t="str">
        <f t="shared" si="698"/>
        <v>Apr-28</v>
      </c>
      <c r="G7307" s="12"/>
    </row>
    <row r="7308" spans="1:7">
      <c r="A7308" s="2">
        <f t="shared" ref="A7308:A7371" si="700">A7307+1</f>
        <v>46845</v>
      </c>
      <c r="B7308" t="str">
        <f t="shared" si="699"/>
        <v>2028_04</v>
      </c>
      <c r="C7308" t="str">
        <f t="shared" si="695"/>
        <v>Apr</v>
      </c>
      <c r="D7308" t="str">
        <f t="shared" si="696"/>
        <v>2028_Apr</v>
      </c>
      <c r="E7308" s="12" t="str">
        <f t="shared" si="697"/>
        <v>02_Apr</v>
      </c>
      <c r="F7308" s="12" t="str">
        <f t="shared" si="698"/>
        <v>Apr-28</v>
      </c>
      <c r="G7308" s="12"/>
    </row>
    <row r="7309" spans="1:7">
      <c r="A7309" s="2">
        <f t="shared" si="700"/>
        <v>46846</v>
      </c>
      <c r="B7309" t="str">
        <f t="shared" si="699"/>
        <v>2028_04</v>
      </c>
      <c r="C7309" t="str">
        <f t="shared" si="695"/>
        <v>Apr</v>
      </c>
      <c r="D7309" t="str">
        <f t="shared" si="696"/>
        <v>2028_Apr</v>
      </c>
      <c r="E7309" s="12" t="str">
        <f t="shared" si="697"/>
        <v>03_Apr</v>
      </c>
      <c r="F7309" s="12" t="str">
        <f t="shared" si="698"/>
        <v>Apr-28</v>
      </c>
      <c r="G7309" s="12"/>
    </row>
    <row r="7310" spans="1:7">
      <c r="A7310" s="2">
        <f t="shared" si="700"/>
        <v>46847</v>
      </c>
      <c r="B7310" t="str">
        <f t="shared" si="699"/>
        <v>2028_04</v>
      </c>
      <c r="C7310" t="str">
        <f t="shared" si="695"/>
        <v>Apr</v>
      </c>
      <c r="D7310" t="str">
        <f t="shared" si="696"/>
        <v>2028_Apr</v>
      </c>
      <c r="E7310" s="12" t="str">
        <f t="shared" si="697"/>
        <v>04_Apr</v>
      </c>
      <c r="F7310" s="12" t="str">
        <f t="shared" si="698"/>
        <v>Apr-28</v>
      </c>
      <c r="G7310" s="12"/>
    </row>
    <row r="7311" spans="1:7">
      <c r="A7311" s="2">
        <f t="shared" si="700"/>
        <v>46848</v>
      </c>
      <c r="B7311" t="str">
        <f t="shared" si="699"/>
        <v>2028_04</v>
      </c>
      <c r="C7311" t="str">
        <f t="shared" si="695"/>
        <v>Apr</v>
      </c>
      <c r="D7311" t="str">
        <f t="shared" si="696"/>
        <v>2028_Apr</v>
      </c>
      <c r="E7311" s="12" t="str">
        <f t="shared" si="697"/>
        <v>05_Apr</v>
      </c>
      <c r="F7311" s="12" t="str">
        <f t="shared" si="698"/>
        <v>Apr-28</v>
      </c>
      <c r="G7311" s="12"/>
    </row>
    <row r="7312" spans="1:7">
      <c r="A7312" s="2">
        <f t="shared" si="700"/>
        <v>46849</v>
      </c>
      <c r="B7312" t="str">
        <f t="shared" si="699"/>
        <v>2028_04</v>
      </c>
      <c r="C7312" t="str">
        <f t="shared" si="695"/>
        <v>Apr</v>
      </c>
      <c r="D7312" t="str">
        <f t="shared" si="696"/>
        <v>2028_Apr</v>
      </c>
      <c r="E7312" s="12" t="str">
        <f t="shared" si="697"/>
        <v>06_Apr</v>
      </c>
      <c r="F7312" s="12" t="str">
        <f t="shared" si="698"/>
        <v>Apr-28</v>
      </c>
      <c r="G7312" s="12"/>
    </row>
    <row r="7313" spans="1:7">
      <c r="A7313" s="2">
        <f t="shared" si="700"/>
        <v>46850</v>
      </c>
      <c r="B7313" t="str">
        <f t="shared" si="699"/>
        <v>2028_04</v>
      </c>
      <c r="C7313" t="str">
        <f t="shared" si="695"/>
        <v>Apr</v>
      </c>
      <c r="D7313" t="str">
        <f t="shared" si="696"/>
        <v>2028_Apr</v>
      </c>
      <c r="E7313" s="12" t="str">
        <f t="shared" si="697"/>
        <v>07_Apr</v>
      </c>
      <c r="F7313" s="12" t="str">
        <f t="shared" si="698"/>
        <v>Apr-28</v>
      </c>
      <c r="G7313" s="12"/>
    </row>
    <row r="7314" spans="1:7">
      <c r="A7314" s="2">
        <f t="shared" si="700"/>
        <v>46851</v>
      </c>
      <c r="B7314" t="str">
        <f t="shared" si="699"/>
        <v>2028_04</v>
      </c>
      <c r="C7314" t="str">
        <f t="shared" si="695"/>
        <v>Apr</v>
      </c>
      <c r="D7314" t="str">
        <f t="shared" si="696"/>
        <v>2028_Apr</v>
      </c>
      <c r="E7314" s="12" t="str">
        <f t="shared" si="697"/>
        <v>08_Apr</v>
      </c>
      <c r="F7314" s="12" t="str">
        <f t="shared" si="698"/>
        <v>Apr-28</v>
      </c>
      <c r="G7314" s="12"/>
    </row>
    <row r="7315" spans="1:7">
      <c r="A7315" s="2">
        <f t="shared" si="700"/>
        <v>46852</v>
      </c>
      <c r="B7315" t="str">
        <f t="shared" si="699"/>
        <v>2028_04</v>
      </c>
      <c r="C7315" t="str">
        <f t="shared" si="695"/>
        <v>Apr</v>
      </c>
      <c r="D7315" t="str">
        <f t="shared" si="696"/>
        <v>2028_Apr</v>
      </c>
      <c r="E7315" s="12" t="str">
        <f t="shared" si="697"/>
        <v>09_Apr</v>
      </c>
      <c r="F7315" s="12" t="str">
        <f t="shared" si="698"/>
        <v>Apr-28</v>
      </c>
      <c r="G7315" s="12"/>
    </row>
    <row r="7316" spans="1:7">
      <c r="A7316" s="2">
        <f t="shared" si="700"/>
        <v>46853</v>
      </c>
      <c r="B7316" t="str">
        <f t="shared" si="699"/>
        <v>2028_04</v>
      </c>
      <c r="C7316" t="str">
        <f t="shared" si="695"/>
        <v>Apr</v>
      </c>
      <c r="D7316" t="str">
        <f t="shared" si="696"/>
        <v>2028_Apr</v>
      </c>
      <c r="E7316" s="12" t="str">
        <f t="shared" si="697"/>
        <v>10_Apr</v>
      </c>
      <c r="F7316" s="12" t="str">
        <f t="shared" si="698"/>
        <v>Apr-28</v>
      </c>
      <c r="G7316" s="12"/>
    </row>
    <row r="7317" spans="1:7">
      <c r="A7317" s="2">
        <f t="shared" si="700"/>
        <v>46854</v>
      </c>
      <c r="B7317" t="str">
        <f t="shared" si="699"/>
        <v>2028_04</v>
      </c>
      <c r="C7317" t="str">
        <f t="shared" si="695"/>
        <v>Apr</v>
      </c>
      <c r="D7317" t="str">
        <f t="shared" si="696"/>
        <v>2028_Apr</v>
      </c>
      <c r="E7317" s="12" t="str">
        <f t="shared" si="697"/>
        <v>11_Apr</v>
      </c>
      <c r="F7317" s="12" t="str">
        <f t="shared" si="698"/>
        <v>Apr-28</v>
      </c>
      <c r="G7317" s="12"/>
    </row>
    <row r="7318" spans="1:7">
      <c r="A7318" s="2">
        <f t="shared" si="700"/>
        <v>46855</v>
      </c>
      <c r="B7318" t="str">
        <f t="shared" si="699"/>
        <v>2028_04</v>
      </c>
      <c r="C7318" t="str">
        <f t="shared" si="695"/>
        <v>Apr</v>
      </c>
      <c r="D7318" t="str">
        <f t="shared" si="696"/>
        <v>2028_Apr</v>
      </c>
      <c r="E7318" s="12" t="str">
        <f t="shared" si="697"/>
        <v>12_Apr</v>
      </c>
      <c r="F7318" s="12" t="str">
        <f t="shared" si="698"/>
        <v>Apr-28</v>
      </c>
      <c r="G7318" s="12"/>
    </row>
    <row r="7319" spans="1:7">
      <c r="A7319" s="2">
        <f t="shared" si="700"/>
        <v>46856</v>
      </c>
      <c r="B7319" t="str">
        <f t="shared" si="699"/>
        <v>2028_04</v>
      </c>
      <c r="C7319" t="str">
        <f t="shared" si="695"/>
        <v>Apr</v>
      </c>
      <c r="D7319" t="str">
        <f t="shared" si="696"/>
        <v>2028_Apr</v>
      </c>
      <c r="E7319" s="12" t="str">
        <f t="shared" si="697"/>
        <v>13_Apr</v>
      </c>
      <c r="F7319" s="12" t="str">
        <f t="shared" si="698"/>
        <v>Apr-28</v>
      </c>
      <c r="G7319" s="12"/>
    </row>
    <row r="7320" spans="1:7">
      <c r="A7320" s="2">
        <f t="shared" si="700"/>
        <v>46857</v>
      </c>
      <c r="B7320" t="str">
        <f t="shared" si="699"/>
        <v>2028_04</v>
      </c>
      <c r="C7320" t="str">
        <f t="shared" si="695"/>
        <v>Apr</v>
      </c>
      <c r="D7320" t="str">
        <f t="shared" si="696"/>
        <v>2028_Apr</v>
      </c>
      <c r="E7320" s="12" t="str">
        <f t="shared" si="697"/>
        <v>14_Apr</v>
      </c>
      <c r="F7320" s="12" t="str">
        <f t="shared" si="698"/>
        <v>Apr-28</v>
      </c>
      <c r="G7320" s="12"/>
    </row>
    <row r="7321" spans="1:7">
      <c r="A7321" s="2">
        <f t="shared" si="700"/>
        <v>46858</v>
      </c>
      <c r="B7321" t="str">
        <f t="shared" si="699"/>
        <v>2028_04</v>
      </c>
      <c r="C7321" t="str">
        <f t="shared" si="695"/>
        <v>Apr</v>
      </c>
      <c r="D7321" t="str">
        <f t="shared" si="696"/>
        <v>2028_Apr</v>
      </c>
      <c r="E7321" s="12" t="str">
        <f t="shared" si="697"/>
        <v>15_Apr</v>
      </c>
      <c r="F7321" s="12" t="str">
        <f t="shared" si="698"/>
        <v>Apr-28</v>
      </c>
      <c r="G7321" s="12"/>
    </row>
    <row r="7322" spans="1:7">
      <c r="A7322" s="2">
        <f t="shared" si="700"/>
        <v>46859</v>
      </c>
      <c r="B7322" t="str">
        <f t="shared" si="699"/>
        <v>2028_04</v>
      </c>
      <c r="C7322" t="str">
        <f t="shared" si="695"/>
        <v>Apr</v>
      </c>
      <c r="D7322" t="str">
        <f t="shared" si="696"/>
        <v>2028_Apr</v>
      </c>
      <c r="E7322" s="12" t="str">
        <f t="shared" si="697"/>
        <v>16_Apr</v>
      </c>
      <c r="F7322" s="12" t="str">
        <f t="shared" si="698"/>
        <v>Apr-28</v>
      </c>
      <c r="G7322" s="12"/>
    </row>
    <row r="7323" spans="1:7">
      <c r="A7323" s="2">
        <f t="shared" si="700"/>
        <v>46860</v>
      </c>
      <c r="B7323" t="str">
        <f t="shared" si="699"/>
        <v>2028_04</v>
      </c>
      <c r="C7323" t="str">
        <f t="shared" si="695"/>
        <v>Apr</v>
      </c>
      <c r="D7323" t="str">
        <f t="shared" si="696"/>
        <v>2028_Apr</v>
      </c>
      <c r="E7323" s="12" t="str">
        <f t="shared" si="697"/>
        <v>17_Apr</v>
      </c>
      <c r="F7323" s="12" t="str">
        <f t="shared" si="698"/>
        <v>Apr-28</v>
      </c>
      <c r="G7323" s="12"/>
    </row>
    <row r="7324" spans="1:7">
      <c r="A7324" s="2">
        <f t="shared" si="700"/>
        <v>46861</v>
      </c>
      <c r="B7324" t="str">
        <f t="shared" si="699"/>
        <v>2028_04</v>
      </c>
      <c r="C7324" t="str">
        <f t="shared" si="695"/>
        <v>Apr</v>
      </c>
      <c r="D7324" t="str">
        <f t="shared" si="696"/>
        <v>2028_Apr</v>
      </c>
      <c r="E7324" s="12" t="str">
        <f t="shared" si="697"/>
        <v>18_Apr</v>
      </c>
      <c r="F7324" s="12" t="str">
        <f t="shared" si="698"/>
        <v>Apr-28</v>
      </c>
      <c r="G7324" s="12"/>
    </row>
    <row r="7325" spans="1:7">
      <c r="A7325" s="2">
        <f t="shared" si="700"/>
        <v>46862</v>
      </c>
      <c r="B7325" t="str">
        <f t="shared" si="699"/>
        <v>2028_04</v>
      </c>
      <c r="C7325" t="str">
        <f t="shared" si="695"/>
        <v>Apr</v>
      </c>
      <c r="D7325" t="str">
        <f t="shared" si="696"/>
        <v>2028_Apr</v>
      </c>
      <c r="E7325" s="12" t="str">
        <f t="shared" si="697"/>
        <v>19_Apr</v>
      </c>
      <c r="F7325" s="12" t="str">
        <f t="shared" si="698"/>
        <v>Apr-28</v>
      </c>
      <c r="G7325" s="12"/>
    </row>
    <row r="7326" spans="1:7">
      <c r="A7326" s="2">
        <f t="shared" si="700"/>
        <v>46863</v>
      </c>
      <c r="B7326" t="str">
        <f t="shared" si="699"/>
        <v>2028_04</v>
      </c>
      <c r="C7326" t="str">
        <f t="shared" si="695"/>
        <v>Apr</v>
      </c>
      <c r="D7326" t="str">
        <f t="shared" si="696"/>
        <v>2028_Apr</v>
      </c>
      <c r="E7326" s="12" t="str">
        <f t="shared" si="697"/>
        <v>20_Apr</v>
      </c>
      <c r="F7326" s="12" t="str">
        <f t="shared" si="698"/>
        <v>Apr-28</v>
      </c>
      <c r="G7326" s="12"/>
    </row>
    <row r="7327" spans="1:7">
      <c r="A7327" s="2">
        <f t="shared" si="700"/>
        <v>46864</v>
      </c>
      <c r="B7327" t="str">
        <f t="shared" si="699"/>
        <v>2028_04</v>
      </c>
      <c r="C7327" t="str">
        <f t="shared" si="695"/>
        <v>Apr</v>
      </c>
      <c r="D7327" t="str">
        <f t="shared" si="696"/>
        <v>2028_Apr</v>
      </c>
      <c r="E7327" s="12" t="str">
        <f t="shared" si="697"/>
        <v>21_Apr</v>
      </c>
      <c r="F7327" s="12" t="str">
        <f t="shared" si="698"/>
        <v>Apr-28</v>
      </c>
      <c r="G7327" s="12"/>
    </row>
    <row r="7328" spans="1:7">
      <c r="A7328" s="2">
        <f t="shared" si="700"/>
        <v>46865</v>
      </c>
      <c r="B7328" t="str">
        <f t="shared" si="699"/>
        <v>2028_04</v>
      </c>
      <c r="C7328" t="str">
        <f t="shared" si="695"/>
        <v>Apr</v>
      </c>
      <c r="D7328" t="str">
        <f t="shared" si="696"/>
        <v>2028_Apr</v>
      </c>
      <c r="E7328" s="12" t="str">
        <f t="shared" si="697"/>
        <v>22_Apr</v>
      </c>
      <c r="F7328" s="12" t="str">
        <f t="shared" si="698"/>
        <v>Apr-28</v>
      </c>
      <c r="G7328" s="12"/>
    </row>
    <row r="7329" spans="1:7">
      <c r="A7329" s="2">
        <f t="shared" si="700"/>
        <v>46866</v>
      </c>
      <c r="B7329" t="str">
        <f t="shared" si="699"/>
        <v>2028_04</v>
      </c>
      <c r="C7329" t="str">
        <f t="shared" si="695"/>
        <v>Apr</v>
      </c>
      <c r="D7329" t="str">
        <f t="shared" si="696"/>
        <v>2028_Apr</v>
      </c>
      <c r="E7329" s="12" t="str">
        <f t="shared" si="697"/>
        <v>23_Apr</v>
      </c>
      <c r="F7329" s="12" t="str">
        <f t="shared" si="698"/>
        <v>Apr-28</v>
      </c>
      <c r="G7329" s="12"/>
    </row>
    <row r="7330" spans="1:7">
      <c r="A7330" s="2">
        <f t="shared" si="700"/>
        <v>46867</v>
      </c>
      <c r="B7330" t="str">
        <f t="shared" si="699"/>
        <v>2028_04</v>
      </c>
      <c r="C7330" t="str">
        <f t="shared" si="695"/>
        <v>Apr</v>
      </c>
      <c r="D7330" t="str">
        <f t="shared" si="696"/>
        <v>2028_Apr</v>
      </c>
      <c r="E7330" s="12" t="str">
        <f t="shared" si="697"/>
        <v>24_Apr</v>
      </c>
      <c r="F7330" s="12" t="str">
        <f t="shared" si="698"/>
        <v>Apr-28</v>
      </c>
      <c r="G7330" s="12"/>
    </row>
    <row r="7331" spans="1:7">
      <c r="A7331" s="2">
        <f t="shared" si="700"/>
        <v>46868</v>
      </c>
      <c r="B7331" t="str">
        <f t="shared" si="699"/>
        <v>2028_04</v>
      </c>
      <c r="C7331" t="str">
        <f t="shared" si="695"/>
        <v>Apr</v>
      </c>
      <c r="D7331" t="str">
        <f t="shared" si="696"/>
        <v>2028_Apr</v>
      </c>
      <c r="E7331" s="12" t="str">
        <f t="shared" si="697"/>
        <v>25_Apr</v>
      </c>
      <c r="F7331" s="12" t="str">
        <f t="shared" si="698"/>
        <v>Apr-28</v>
      </c>
      <c r="G7331" s="12"/>
    </row>
    <row r="7332" spans="1:7">
      <c r="A7332" s="2">
        <f t="shared" si="700"/>
        <v>46869</v>
      </c>
      <c r="B7332" t="str">
        <f t="shared" si="699"/>
        <v>2028_04</v>
      </c>
      <c r="C7332" t="str">
        <f t="shared" si="695"/>
        <v>Apr</v>
      </c>
      <c r="D7332" t="str">
        <f t="shared" si="696"/>
        <v>2028_Apr</v>
      </c>
      <c r="E7332" s="12" t="str">
        <f t="shared" si="697"/>
        <v>26_Apr</v>
      </c>
      <c r="F7332" s="12" t="str">
        <f t="shared" si="698"/>
        <v>Apr-28</v>
      </c>
      <c r="G7332" s="12"/>
    </row>
    <row r="7333" spans="1:7">
      <c r="A7333" s="2">
        <f t="shared" si="700"/>
        <v>46870</v>
      </c>
      <c r="B7333" t="str">
        <f t="shared" si="699"/>
        <v>2028_04</v>
      </c>
      <c r="C7333" t="str">
        <f t="shared" si="695"/>
        <v>Apr</v>
      </c>
      <c r="D7333" t="str">
        <f t="shared" si="696"/>
        <v>2028_Apr</v>
      </c>
      <c r="E7333" s="12" t="str">
        <f t="shared" si="697"/>
        <v>27_Apr</v>
      </c>
      <c r="F7333" s="12" t="str">
        <f t="shared" si="698"/>
        <v>Apr-28</v>
      </c>
      <c r="G7333" s="12"/>
    </row>
    <row r="7334" spans="1:7">
      <c r="A7334" s="2">
        <f t="shared" si="700"/>
        <v>46871</v>
      </c>
      <c r="B7334" t="str">
        <f t="shared" si="699"/>
        <v>2028_04</v>
      </c>
      <c r="C7334" t="str">
        <f t="shared" si="695"/>
        <v>Apr</v>
      </c>
      <c r="D7334" t="str">
        <f t="shared" si="696"/>
        <v>2028_Apr</v>
      </c>
      <c r="E7334" s="12" t="str">
        <f t="shared" si="697"/>
        <v>28_Apr</v>
      </c>
      <c r="F7334" s="12" t="str">
        <f t="shared" si="698"/>
        <v>Apr-28</v>
      </c>
      <c r="G7334" s="12"/>
    </row>
    <row r="7335" spans="1:7">
      <c r="A7335" s="2">
        <f t="shared" si="700"/>
        <v>46872</v>
      </c>
      <c r="B7335" t="str">
        <f t="shared" si="699"/>
        <v>2028_04</v>
      </c>
      <c r="C7335" t="str">
        <f t="shared" si="695"/>
        <v>Apr</v>
      </c>
      <c r="D7335" t="str">
        <f t="shared" si="696"/>
        <v>2028_Apr</v>
      </c>
      <c r="E7335" s="12" t="str">
        <f t="shared" si="697"/>
        <v>29_Apr</v>
      </c>
      <c r="F7335" s="12" t="str">
        <f t="shared" si="698"/>
        <v>Apr-28</v>
      </c>
      <c r="G7335" s="12"/>
    </row>
    <row r="7336" spans="1:7">
      <c r="A7336" s="2">
        <f t="shared" si="700"/>
        <v>46873</v>
      </c>
      <c r="B7336" t="str">
        <f t="shared" si="699"/>
        <v>2028_04</v>
      </c>
      <c r="C7336" t="str">
        <f t="shared" si="695"/>
        <v>Apr</v>
      </c>
      <c r="D7336" t="str">
        <f t="shared" si="696"/>
        <v>2028_Apr</v>
      </c>
      <c r="E7336" s="12" t="str">
        <f t="shared" si="697"/>
        <v>30_Apr</v>
      </c>
      <c r="F7336" s="12" t="str">
        <f t="shared" si="698"/>
        <v>Apr-28</v>
      </c>
      <c r="G7336" s="12"/>
    </row>
    <row r="7337" spans="1:7">
      <c r="A7337" s="2">
        <f t="shared" si="700"/>
        <v>46874</v>
      </c>
      <c r="B7337" t="str">
        <f t="shared" si="699"/>
        <v>2028_05</v>
      </c>
      <c r="C7337" t="str">
        <f t="shared" si="695"/>
        <v>May</v>
      </c>
      <c r="D7337" t="str">
        <f t="shared" si="696"/>
        <v>2028_May</v>
      </c>
      <c r="E7337" s="12" t="str">
        <f t="shared" si="697"/>
        <v>01_May</v>
      </c>
      <c r="F7337" s="12" t="str">
        <f t="shared" si="698"/>
        <v>May-28</v>
      </c>
      <c r="G7337" s="12"/>
    </row>
    <row r="7338" spans="1:7">
      <c r="A7338" s="2">
        <f t="shared" si="700"/>
        <v>46875</v>
      </c>
      <c r="B7338" t="str">
        <f t="shared" si="699"/>
        <v>2028_05</v>
      </c>
      <c r="C7338" t="str">
        <f t="shared" si="695"/>
        <v>May</v>
      </c>
      <c r="D7338" t="str">
        <f t="shared" si="696"/>
        <v>2028_May</v>
      </c>
      <c r="E7338" s="12" t="str">
        <f t="shared" si="697"/>
        <v>02_May</v>
      </c>
      <c r="F7338" s="12" t="str">
        <f t="shared" si="698"/>
        <v>May-28</v>
      </c>
      <c r="G7338" s="12"/>
    </row>
    <row r="7339" spans="1:7">
      <c r="A7339" s="2">
        <f t="shared" si="700"/>
        <v>46876</v>
      </c>
      <c r="B7339" t="str">
        <f t="shared" si="699"/>
        <v>2028_05</v>
      </c>
      <c r="C7339" t="str">
        <f t="shared" si="695"/>
        <v>May</v>
      </c>
      <c r="D7339" t="str">
        <f t="shared" si="696"/>
        <v>2028_May</v>
      </c>
      <c r="E7339" s="12" t="str">
        <f t="shared" si="697"/>
        <v>03_May</v>
      </c>
      <c r="F7339" s="12" t="str">
        <f t="shared" si="698"/>
        <v>May-28</v>
      </c>
      <c r="G7339" s="12"/>
    </row>
    <row r="7340" spans="1:7">
      <c r="A7340" s="2">
        <f t="shared" si="700"/>
        <v>46877</v>
      </c>
      <c r="B7340" t="str">
        <f t="shared" si="699"/>
        <v>2028_05</v>
      </c>
      <c r="C7340" t="str">
        <f t="shared" si="695"/>
        <v>May</v>
      </c>
      <c r="D7340" t="str">
        <f t="shared" si="696"/>
        <v>2028_May</v>
      </c>
      <c r="E7340" s="12" t="str">
        <f t="shared" si="697"/>
        <v>04_May</v>
      </c>
      <c r="F7340" s="12" t="str">
        <f t="shared" si="698"/>
        <v>May-28</v>
      </c>
      <c r="G7340" s="12"/>
    </row>
    <row r="7341" spans="1:7">
      <c r="A7341" s="2">
        <f t="shared" si="700"/>
        <v>46878</v>
      </c>
      <c r="B7341" t="str">
        <f t="shared" si="699"/>
        <v>2028_05</v>
      </c>
      <c r="C7341" t="str">
        <f t="shared" si="695"/>
        <v>May</v>
      </c>
      <c r="D7341" t="str">
        <f t="shared" si="696"/>
        <v>2028_May</v>
      </c>
      <c r="E7341" s="12" t="str">
        <f t="shared" si="697"/>
        <v>05_May</v>
      </c>
      <c r="F7341" s="12" t="str">
        <f t="shared" si="698"/>
        <v>May-28</v>
      </c>
      <c r="G7341" s="12"/>
    </row>
    <row r="7342" spans="1:7">
      <c r="A7342" s="2">
        <f t="shared" si="700"/>
        <v>46879</v>
      </c>
      <c r="B7342" t="str">
        <f t="shared" si="699"/>
        <v>2028_05</v>
      </c>
      <c r="C7342" t="str">
        <f t="shared" si="695"/>
        <v>May</v>
      </c>
      <c r="D7342" t="str">
        <f t="shared" si="696"/>
        <v>2028_May</v>
      </c>
      <c r="E7342" s="12" t="str">
        <f t="shared" si="697"/>
        <v>06_May</v>
      </c>
      <c r="F7342" s="12" t="str">
        <f t="shared" si="698"/>
        <v>May-28</v>
      </c>
      <c r="G7342" s="12"/>
    </row>
    <row r="7343" spans="1:7">
      <c r="A7343" s="2">
        <f t="shared" si="700"/>
        <v>46880</v>
      </c>
      <c r="B7343" t="str">
        <f t="shared" si="699"/>
        <v>2028_05</v>
      </c>
      <c r="C7343" t="str">
        <f t="shared" si="695"/>
        <v>May</v>
      </c>
      <c r="D7343" t="str">
        <f t="shared" si="696"/>
        <v>2028_May</v>
      </c>
      <c r="E7343" s="12" t="str">
        <f t="shared" si="697"/>
        <v>07_May</v>
      </c>
      <c r="F7343" s="12" t="str">
        <f t="shared" si="698"/>
        <v>May-28</v>
      </c>
      <c r="G7343" s="12"/>
    </row>
    <row r="7344" spans="1:7">
      <c r="A7344" s="2">
        <f t="shared" si="700"/>
        <v>46881</v>
      </c>
      <c r="B7344" t="str">
        <f t="shared" si="699"/>
        <v>2028_05</v>
      </c>
      <c r="C7344" t="str">
        <f t="shared" si="695"/>
        <v>May</v>
      </c>
      <c r="D7344" t="str">
        <f t="shared" si="696"/>
        <v>2028_May</v>
      </c>
      <c r="E7344" s="12" t="str">
        <f t="shared" si="697"/>
        <v>08_May</v>
      </c>
      <c r="F7344" s="12" t="str">
        <f t="shared" si="698"/>
        <v>May-28</v>
      </c>
      <c r="G7344" s="12"/>
    </row>
    <row r="7345" spans="1:7">
      <c r="A7345" s="2">
        <f t="shared" si="700"/>
        <v>46882</v>
      </c>
      <c r="B7345" t="str">
        <f t="shared" si="699"/>
        <v>2028_05</v>
      </c>
      <c r="C7345" t="str">
        <f t="shared" si="695"/>
        <v>May</v>
      </c>
      <c r="D7345" t="str">
        <f t="shared" si="696"/>
        <v>2028_May</v>
      </c>
      <c r="E7345" s="12" t="str">
        <f t="shared" si="697"/>
        <v>09_May</v>
      </c>
      <c r="F7345" s="12" t="str">
        <f t="shared" si="698"/>
        <v>May-28</v>
      </c>
      <c r="G7345" s="12"/>
    </row>
    <row r="7346" spans="1:7">
      <c r="A7346" s="2">
        <f t="shared" si="700"/>
        <v>46883</v>
      </c>
      <c r="B7346" t="str">
        <f t="shared" si="699"/>
        <v>2028_05</v>
      </c>
      <c r="C7346" t="str">
        <f t="shared" si="695"/>
        <v>May</v>
      </c>
      <c r="D7346" t="str">
        <f t="shared" si="696"/>
        <v>2028_May</v>
      </c>
      <c r="E7346" s="12" t="str">
        <f t="shared" si="697"/>
        <v>10_May</v>
      </c>
      <c r="F7346" s="12" t="str">
        <f t="shared" si="698"/>
        <v>May-28</v>
      </c>
      <c r="G7346" s="12"/>
    </row>
    <row r="7347" spans="1:7">
      <c r="A7347" s="2">
        <f t="shared" si="700"/>
        <v>46884</v>
      </c>
      <c r="B7347" t="str">
        <f t="shared" si="699"/>
        <v>2028_05</v>
      </c>
      <c r="C7347" t="str">
        <f t="shared" si="695"/>
        <v>May</v>
      </c>
      <c r="D7347" t="str">
        <f t="shared" si="696"/>
        <v>2028_May</v>
      </c>
      <c r="E7347" s="12" t="str">
        <f t="shared" si="697"/>
        <v>11_May</v>
      </c>
      <c r="F7347" s="12" t="str">
        <f t="shared" si="698"/>
        <v>May-28</v>
      </c>
      <c r="G7347" s="12"/>
    </row>
    <row r="7348" spans="1:7">
      <c r="A7348" s="2">
        <f t="shared" si="700"/>
        <v>46885</v>
      </c>
      <c r="B7348" t="str">
        <f t="shared" si="699"/>
        <v>2028_05</v>
      </c>
      <c r="C7348" t="str">
        <f t="shared" si="695"/>
        <v>May</v>
      </c>
      <c r="D7348" t="str">
        <f t="shared" si="696"/>
        <v>2028_May</v>
      </c>
      <c r="E7348" s="12" t="str">
        <f t="shared" si="697"/>
        <v>12_May</v>
      </c>
      <c r="F7348" s="12" t="str">
        <f t="shared" si="698"/>
        <v>May-28</v>
      </c>
      <c r="G7348" s="12"/>
    </row>
    <row r="7349" spans="1:7">
      <c r="A7349" s="2">
        <f t="shared" si="700"/>
        <v>46886</v>
      </c>
      <c r="B7349" t="str">
        <f t="shared" si="699"/>
        <v>2028_05</v>
      </c>
      <c r="C7349" t="str">
        <f t="shared" si="695"/>
        <v>May</v>
      </c>
      <c r="D7349" t="str">
        <f t="shared" si="696"/>
        <v>2028_May</v>
      </c>
      <c r="E7349" s="12" t="str">
        <f t="shared" si="697"/>
        <v>13_May</v>
      </c>
      <c r="F7349" s="12" t="str">
        <f t="shared" si="698"/>
        <v>May-28</v>
      </c>
      <c r="G7349" s="12"/>
    </row>
    <row r="7350" spans="1:7">
      <c r="A7350" s="2">
        <f t="shared" si="700"/>
        <v>46887</v>
      </c>
      <c r="B7350" t="str">
        <f t="shared" si="699"/>
        <v>2028_05</v>
      </c>
      <c r="C7350" t="str">
        <f t="shared" si="695"/>
        <v>May</v>
      </c>
      <c r="D7350" t="str">
        <f t="shared" si="696"/>
        <v>2028_May</v>
      </c>
      <c r="E7350" s="12" t="str">
        <f t="shared" si="697"/>
        <v>14_May</v>
      </c>
      <c r="F7350" s="12" t="str">
        <f t="shared" si="698"/>
        <v>May-28</v>
      </c>
      <c r="G7350" s="12"/>
    </row>
    <row r="7351" spans="1:7">
      <c r="A7351" s="2">
        <f t="shared" si="700"/>
        <v>46888</v>
      </c>
      <c r="B7351" t="str">
        <f t="shared" si="699"/>
        <v>2028_05</v>
      </c>
      <c r="C7351" t="str">
        <f t="shared" si="695"/>
        <v>May</v>
      </c>
      <c r="D7351" t="str">
        <f t="shared" si="696"/>
        <v>2028_May</v>
      </c>
      <c r="E7351" s="12" t="str">
        <f t="shared" si="697"/>
        <v>15_May</v>
      </c>
      <c r="F7351" s="12" t="str">
        <f t="shared" si="698"/>
        <v>May-28</v>
      </c>
      <c r="G7351" s="12"/>
    </row>
    <row r="7352" spans="1:7">
      <c r="A7352" s="2">
        <f t="shared" si="700"/>
        <v>46889</v>
      </c>
      <c r="B7352" t="str">
        <f t="shared" si="699"/>
        <v>2028_05</v>
      </c>
      <c r="C7352" t="str">
        <f t="shared" si="695"/>
        <v>May</v>
      </c>
      <c r="D7352" t="str">
        <f t="shared" si="696"/>
        <v>2028_May</v>
      </c>
      <c r="E7352" s="12" t="str">
        <f t="shared" si="697"/>
        <v>16_May</v>
      </c>
      <c r="F7352" s="12" t="str">
        <f t="shared" si="698"/>
        <v>May-28</v>
      </c>
      <c r="G7352" s="12"/>
    </row>
    <row r="7353" spans="1:7">
      <c r="A7353" s="2">
        <f t="shared" si="700"/>
        <v>46890</v>
      </c>
      <c r="B7353" t="str">
        <f t="shared" si="699"/>
        <v>2028_05</v>
      </c>
      <c r="C7353" t="str">
        <f t="shared" si="695"/>
        <v>May</v>
      </c>
      <c r="D7353" t="str">
        <f t="shared" si="696"/>
        <v>2028_May</v>
      </c>
      <c r="E7353" s="12" t="str">
        <f t="shared" si="697"/>
        <v>17_May</v>
      </c>
      <c r="F7353" s="12" t="str">
        <f t="shared" si="698"/>
        <v>May-28</v>
      </c>
      <c r="G7353" s="12"/>
    </row>
    <row r="7354" spans="1:7">
      <c r="A7354" s="2">
        <f t="shared" si="700"/>
        <v>46891</v>
      </c>
      <c r="B7354" t="str">
        <f t="shared" si="699"/>
        <v>2028_05</v>
      </c>
      <c r="C7354" t="str">
        <f t="shared" si="695"/>
        <v>May</v>
      </c>
      <c r="D7354" t="str">
        <f t="shared" si="696"/>
        <v>2028_May</v>
      </c>
      <c r="E7354" s="12" t="str">
        <f t="shared" si="697"/>
        <v>18_May</v>
      </c>
      <c r="F7354" s="12" t="str">
        <f t="shared" si="698"/>
        <v>May-28</v>
      </c>
      <c r="G7354" s="12"/>
    </row>
    <row r="7355" spans="1:7">
      <c r="A7355" s="2">
        <f t="shared" si="700"/>
        <v>46892</v>
      </c>
      <c r="B7355" t="str">
        <f t="shared" si="699"/>
        <v>2028_05</v>
      </c>
      <c r="C7355" t="str">
        <f t="shared" si="695"/>
        <v>May</v>
      </c>
      <c r="D7355" t="str">
        <f t="shared" si="696"/>
        <v>2028_May</v>
      </c>
      <c r="E7355" s="12" t="str">
        <f t="shared" si="697"/>
        <v>19_May</v>
      </c>
      <c r="F7355" s="12" t="str">
        <f t="shared" si="698"/>
        <v>May-28</v>
      </c>
      <c r="G7355" s="12"/>
    </row>
    <row r="7356" spans="1:7">
      <c r="A7356" s="2">
        <f t="shared" si="700"/>
        <v>46893</v>
      </c>
      <c r="B7356" t="str">
        <f t="shared" si="699"/>
        <v>2028_05</v>
      </c>
      <c r="C7356" t="str">
        <f t="shared" si="695"/>
        <v>May</v>
      </c>
      <c r="D7356" t="str">
        <f t="shared" si="696"/>
        <v>2028_May</v>
      </c>
      <c r="E7356" s="12" t="str">
        <f t="shared" si="697"/>
        <v>20_May</v>
      </c>
      <c r="F7356" s="12" t="str">
        <f t="shared" si="698"/>
        <v>May-28</v>
      </c>
      <c r="G7356" s="12"/>
    </row>
    <row r="7357" spans="1:7">
      <c r="A7357" s="2">
        <f t="shared" si="700"/>
        <v>46894</v>
      </c>
      <c r="B7357" t="str">
        <f t="shared" si="699"/>
        <v>2028_05</v>
      </c>
      <c r="C7357" t="str">
        <f t="shared" si="695"/>
        <v>May</v>
      </c>
      <c r="D7357" t="str">
        <f t="shared" si="696"/>
        <v>2028_May</v>
      </c>
      <c r="E7357" s="12" t="str">
        <f t="shared" si="697"/>
        <v>21_May</v>
      </c>
      <c r="F7357" s="12" t="str">
        <f t="shared" si="698"/>
        <v>May-28</v>
      </c>
      <c r="G7357" s="12"/>
    </row>
    <row r="7358" spans="1:7">
      <c r="A7358" s="2">
        <f t="shared" si="700"/>
        <v>46895</v>
      </c>
      <c r="B7358" t="str">
        <f t="shared" si="699"/>
        <v>2028_05</v>
      </c>
      <c r="C7358" t="str">
        <f t="shared" si="695"/>
        <v>May</v>
      </c>
      <c r="D7358" t="str">
        <f t="shared" si="696"/>
        <v>2028_May</v>
      </c>
      <c r="E7358" s="12" t="str">
        <f t="shared" si="697"/>
        <v>22_May</v>
      </c>
      <c r="F7358" s="12" t="str">
        <f t="shared" si="698"/>
        <v>May-28</v>
      </c>
      <c r="G7358" s="12"/>
    </row>
    <row r="7359" spans="1:7">
      <c r="A7359" s="2">
        <f t="shared" si="700"/>
        <v>46896</v>
      </c>
      <c r="B7359" t="str">
        <f t="shared" si="699"/>
        <v>2028_05</v>
      </c>
      <c r="C7359" t="str">
        <f t="shared" si="695"/>
        <v>May</v>
      </c>
      <c r="D7359" t="str">
        <f t="shared" si="696"/>
        <v>2028_May</v>
      </c>
      <c r="E7359" s="12" t="str">
        <f t="shared" si="697"/>
        <v>23_May</v>
      </c>
      <c r="F7359" s="12" t="str">
        <f t="shared" si="698"/>
        <v>May-28</v>
      </c>
      <c r="G7359" s="12"/>
    </row>
    <row r="7360" spans="1:7">
      <c r="A7360" s="2">
        <f t="shared" si="700"/>
        <v>46897</v>
      </c>
      <c r="B7360" t="str">
        <f t="shared" si="699"/>
        <v>2028_05</v>
      </c>
      <c r="C7360" t="str">
        <f t="shared" si="695"/>
        <v>May</v>
      </c>
      <c r="D7360" t="str">
        <f t="shared" si="696"/>
        <v>2028_May</v>
      </c>
      <c r="E7360" s="12" t="str">
        <f t="shared" si="697"/>
        <v>24_May</v>
      </c>
      <c r="F7360" s="12" t="str">
        <f t="shared" si="698"/>
        <v>May-28</v>
      </c>
      <c r="G7360" s="12"/>
    </row>
    <row r="7361" spans="1:7">
      <c r="A7361" s="2">
        <f t="shared" si="700"/>
        <v>46898</v>
      </c>
      <c r="B7361" t="str">
        <f t="shared" si="699"/>
        <v>2028_05</v>
      </c>
      <c r="C7361" t="str">
        <f t="shared" si="695"/>
        <v>May</v>
      </c>
      <c r="D7361" t="str">
        <f t="shared" si="696"/>
        <v>2028_May</v>
      </c>
      <c r="E7361" s="12" t="str">
        <f t="shared" si="697"/>
        <v>25_May</v>
      </c>
      <c r="F7361" s="12" t="str">
        <f t="shared" si="698"/>
        <v>May-28</v>
      </c>
      <c r="G7361" s="12"/>
    </row>
    <row r="7362" spans="1:7">
      <c r="A7362" s="2">
        <f t="shared" si="700"/>
        <v>46899</v>
      </c>
      <c r="B7362" t="str">
        <f t="shared" si="699"/>
        <v>2028_05</v>
      </c>
      <c r="C7362" t="str">
        <f t="shared" ref="C7362:C7425" si="701">VLOOKUP(TEXT(MONTH(A7362),"00"),$H$2:$I$13,2,FALSE)</f>
        <v>May</v>
      </c>
      <c r="D7362" t="str">
        <f t="shared" si="696"/>
        <v>2028_May</v>
      </c>
      <c r="E7362" s="12" t="str">
        <f t="shared" si="697"/>
        <v>26_May</v>
      </c>
      <c r="F7362" s="12" t="str">
        <f t="shared" si="698"/>
        <v>May-28</v>
      </c>
      <c r="G7362" s="12"/>
    </row>
    <row r="7363" spans="1:7">
      <c r="A7363" s="2">
        <f t="shared" si="700"/>
        <v>46900</v>
      </c>
      <c r="B7363" t="str">
        <f t="shared" si="699"/>
        <v>2028_05</v>
      </c>
      <c r="C7363" t="str">
        <f t="shared" si="701"/>
        <v>May</v>
      </c>
      <c r="D7363" t="str">
        <f t="shared" ref="D7363:D7426" si="702">TEXT(YEAR(A7363),"0000")&amp;"_"&amp;C7363</f>
        <v>2028_May</v>
      </c>
      <c r="E7363" s="12" t="str">
        <f t="shared" ref="E7363:E7426" si="703">VLOOKUP(DAY(A7363),$G$2:$H$32,2,FALSE)&amp;"_"&amp;C7363</f>
        <v>27_May</v>
      </c>
      <c r="F7363" s="12" t="str">
        <f t="shared" si="698"/>
        <v>May-28</v>
      </c>
      <c r="G7363" s="12"/>
    </row>
    <row r="7364" spans="1:7">
      <c r="A7364" s="2">
        <f t="shared" si="700"/>
        <v>46901</v>
      </c>
      <c r="B7364" t="str">
        <f t="shared" si="699"/>
        <v>2028_05</v>
      </c>
      <c r="C7364" t="str">
        <f t="shared" si="701"/>
        <v>May</v>
      </c>
      <c r="D7364" t="str">
        <f t="shared" si="702"/>
        <v>2028_May</v>
      </c>
      <c r="E7364" s="12" t="str">
        <f t="shared" si="703"/>
        <v>28_May</v>
      </c>
      <c r="F7364" s="12" t="str">
        <f t="shared" ref="F7364:F7427" si="704">C7364&amp;"-"&amp;RIGHT(YEAR(A7364),2)</f>
        <v>May-28</v>
      </c>
      <c r="G7364" s="12"/>
    </row>
    <row r="7365" spans="1:7">
      <c r="A7365" s="2">
        <f t="shared" si="700"/>
        <v>46902</v>
      </c>
      <c r="B7365" t="str">
        <f t="shared" si="699"/>
        <v>2028_05</v>
      </c>
      <c r="C7365" t="str">
        <f t="shared" si="701"/>
        <v>May</v>
      </c>
      <c r="D7365" t="str">
        <f t="shared" si="702"/>
        <v>2028_May</v>
      </c>
      <c r="E7365" s="12" t="str">
        <f t="shared" si="703"/>
        <v>29_May</v>
      </c>
      <c r="F7365" s="12" t="str">
        <f t="shared" si="704"/>
        <v>May-28</v>
      </c>
      <c r="G7365" s="12"/>
    </row>
    <row r="7366" spans="1:7">
      <c r="A7366" s="2">
        <f t="shared" si="700"/>
        <v>46903</v>
      </c>
      <c r="B7366" t="str">
        <f t="shared" si="699"/>
        <v>2028_05</v>
      </c>
      <c r="C7366" t="str">
        <f t="shared" si="701"/>
        <v>May</v>
      </c>
      <c r="D7366" t="str">
        <f t="shared" si="702"/>
        <v>2028_May</v>
      </c>
      <c r="E7366" s="12" t="str">
        <f t="shared" si="703"/>
        <v>30_May</v>
      </c>
      <c r="F7366" s="12" t="str">
        <f t="shared" si="704"/>
        <v>May-28</v>
      </c>
      <c r="G7366" s="12"/>
    </row>
    <row r="7367" spans="1:7">
      <c r="A7367" s="2">
        <f t="shared" si="700"/>
        <v>46904</v>
      </c>
      <c r="B7367" t="str">
        <f t="shared" si="699"/>
        <v>2028_05</v>
      </c>
      <c r="C7367" t="str">
        <f t="shared" si="701"/>
        <v>May</v>
      </c>
      <c r="D7367" t="str">
        <f t="shared" si="702"/>
        <v>2028_May</v>
      </c>
      <c r="E7367" s="12" t="str">
        <f t="shared" si="703"/>
        <v>31_May</v>
      </c>
      <c r="F7367" s="12" t="str">
        <f t="shared" si="704"/>
        <v>May-28</v>
      </c>
      <c r="G7367" s="12"/>
    </row>
    <row r="7368" spans="1:7">
      <c r="A7368" s="2">
        <f t="shared" si="700"/>
        <v>46905</v>
      </c>
      <c r="B7368" t="str">
        <f t="shared" si="699"/>
        <v>2028_06</v>
      </c>
      <c r="C7368" t="str">
        <f t="shared" si="701"/>
        <v>Jun</v>
      </c>
      <c r="D7368" t="str">
        <f t="shared" si="702"/>
        <v>2028_Jun</v>
      </c>
      <c r="E7368" s="12" t="str">
        <f t="shared" si="703"/>
        <v>01_Jun</v>
      </c>
      <c r="F7368" s="12" t="str">
        <f t="shared" si="704"/>
        <v>Jun-28</v>
      </c>
      <c r="G7368" s="12"/>
    </row>
    <row r="7369" spans="1:7">
      <c r="A7369" s="2">
        <f t="shared" si="700"/>
        <v>46906</v>
      </c>
      <c r="B7369" t="str">
        <f t="shared" si="699"/>
        <v>2028_06</v>
      </c>
      <c r="C7369" t="str">
        <f t="shared" si="701"/>
        <v>Jun</v>
      </c>
      <c r="D7369" t="str">
        <f t="shared" si="702"/>
        <v>2028_Jun</v>
      </c>
      <c r="E7369" s="12" t="str">
        <f t="shared" si="703"/>
        <v>02_Jun</v>
      </c>
      <c r="F7369" s="12" t="str">
        <f t="shared" si="704"/>
        <v>Jun-28</v>
      </c>
      <c r="G7369" s="12"/>
    </row>
    <row r="7370" spans="1:7">
      <c r="A7370" s="2">
        <f t="shared" si="700"/>
        <v>46907</v>
      </c>
      <c r="B7370" t="str">
        <f t="shared" si="699"/>
        <v>2028_06</v>
      </c>
      <c r="C7370" t="str">
        <f t="shared" si="701"/>
        <v>Jun</v>
      </c>
      <c r="D7370" t="str">
        <f t="shared" si="702"/>
        <v>2028_Jun</v>
      </c>
      <c r="E7370" s="12" t="str">
        <f t="shared" si="703"/>
        <v>03_Jun</v>
      </c>
      <c r="F7370" s="12" t="str">
        <f t="shared" si="704"/>
        <v>Jun-28</v>
      </c>
      <c r="G7370" s="12"/>
    </row>
    <row r="7371" spans="1:7">
      <c r="A7371" s="2">
        <f t="shared" si="700"/>
        <v>46908</v>
      </c>
      <c r="B7371" t="str">
        <f t="shared" ref="B7371:B7434" si="705">TEXT(YEAR(A7371),"0000")&amp;"_"&amp;TEXT(MONTH(A7371),"00")</f>
        <v>2028_06</v>
      </c>
      <c r="C7371" t="str">
        <f t="shared" si="701"/>
        <v>Jun</v>
      </c>
      <c r="D7371" t="str">
        <f t="shared" si="702"/>
        <v>2028_Jun</v>
      </c>
      <c r="E7371" s="12" t="str">
        <f t="shared" si="703"/>
        <v>04_Jun</v>
      </c>
      <c r="F7371" s="12" t="str">
        <f t="shared" si="704"/>
        <v>Jun-28</v>
      </c>
      <c r="G7371" s="12"/>
    </row>
    <row r="7372" spans="1:7">
      <c r="A7372" s="2">
        <f t="shared" ref="A7372:A7435" si="706">A7371+1</f>
        <v>46909</v>
      </c>
      <c r="B7372" t="str">
        <f t="shared" si="705"/>
        <v>2028_06</v>
      </c>
      <c r="C7372" t="str">
        <f t="shared" si="701"/>
        <v>Jun</v>
      </c>
      <c r="D7372" t="str">
        <f t="shared" si="702"/>
        <v>2028_Jun</v>
      </c>
      <c r="E7372" s="12" t="str">
        <f t="shared" si="703"/>
        <v>05_Jun</v>
      </c>
      <c r="F7372" s="12" t="str">
        <f t="shared" si="704"/>
        <v>Jun-28</v>
      </c>
      <c r="G7372" s="12"/>
    </row>
    <row r="7373" spans="1:7">
      <c r="A7373" s="2">
        <f t="shared" si="706"/>
        <v>46910</v>
      </c>
      <c r="B7373" t="str">
        <f t="shared" si="705"/>
        <v>2028_06</v>
      </c>
      <c r="C7373" t="str">
        <f t="shared" si="701"/>
        <v>Jun</v>
      </c>
      <c r="D7373" t="str">
        <f t="shared" si="702"/>
        <v>2028_Jun</v>
      </c>
      <c r="E7373" s="12" t="str">
        <f t="shared" si="703"/>
        <v>06_Jun</v>
      </c>
      <c r="F7373" s="12" t="str">
        <f t="shared" si="704"/>
        <v>Jun-28</v>
      </c>
      <c r="G7373" s="12"/>
    </row>
    <row r="7374" spans="1:7">
      <c r="A7374" s="2">
        <f t="shared" si="706"/>
        <v>46911</v>
      </c>
      <c r="B7374" t="str">
        <f t="shared" si="705"/>
        <v>2028_06</v>
      </c>
      <c r="C7374" t="str">
        <f t="shared" si="701"/>
        <v>Jun</v>
      </c>
      <c r="D7374" t="str">
        <f t="shared" si="702"/>
        <v>2028_Jun</v>
      </c>
      <c r="E7374" s="12" t="str">
        <f t="shared" si="703"/>
        <v>07_Jun</v>
      </c>
      <c r="F7374" s="12" t="str">
        <f t="shared" si="704"/>
        <v>Jun-28</v>
      </c>
      <c r="G7374" s="12"/>
    </row>
    <row r="7375" spans="1:7">
      <c r="A7375" s="2">
        <f t="shared" si="706"/>
        <v>46912</v>
      </c>
      <c r="B7375" t="str">
        <f t="shared" si="705"/>
        <v>2028_06</v>
      </c>
      <c r="C7375" t="str">
        <f t="shared" si="701"/>
        <v>Jun</v>
      </c>
      <c r="D7375" t="str">
        <f t="shared" si="702"/>
        <v>2028_Jun</v>
      </c>
      <c r="E7375" s="12" t="str">
        <f t="shared" si="703"/>
        <v>08_Jun</v>
      </c>
      <c r="F7375" s="12" t="str">
        <f t="shared" si="704"/>
        <v>Jun-28</v>
      </c>
      <c r="G7375" s="12"/>
    </row>
    <row r="7376" spans="1:7">
      <c r="A7376" s="2">
        <f t="shared" si="706"/>
        <v>46913</v>
      </c>
      <c r="B7376" t="str">
        <f t="shared" si="705"/>
        <v>2028_06</v>
      </c>
      <c r="C7376" t="str">
        <f t="shared" si="701"/>
        <v>Jun</v>
      </c>
      <c r="D7376" t="str">
        <f t="shared" si="702"/>
        <v>2028_Jun</v>
      </c>
      <c r="E7376" s="12" t="str">
        <f t="shared" si="703"/>
        <v>09_Jun</v>
      </c>
      <c r="F7376" s="12" t="str">
        <f t="shared" si="704"/>
        <v>Jun-28</v>
      </c>
      <c r="G7376" s="12"/>
    </row>
    <row r="7377" spans="1:7">
      <c r="A7377" s="2">
        <f t="shared" si="706"/>
        <v>46914</v>
      </c>
      <c r="B7377" t="str">
        <f t="shared" si="705"/>
        <v>2028_06</v>
      </c>
      <c r="C7377" t="str">
        <f t="shared" si="701"/>
        <v>Jun</v>
      </c>
      <c r="D7377" t="str">
        <f t="shared" si="702"/>
        <v>2028_Jun</v>
      </c>
      <c r="E7377" s="12" t="str">
        <f t="shared" si="703"/>
        <v>10_Jun</v>
      </c>
      <c r="F7377" s="12" t="str">
        <f t="shared" si="704"/>
        <v>Jun-28</v>
      </c>
      <c r="G7377" s="12"/>
    </row>
    <row r="7378" spans="1:7">
      <c r="A7378" s="2">
        <f t="shared" si="706"/>
        <v>46915</v>
      </c>
      <c r="B7378" t="str">
        <f t="shared" si="705"/>
        <v>2028_06</v>
      </c>
      <c r="C7378" t="str">
        <f t="shared" si="701"/>
        <v>Jun</v>
      </c>
      <c r="D7378" t="str">
        <f t="shared" si="702"/>
        <v>2028_Jun</v>
      </c>
      <c r="E7378" s="12" t="str">
        <f t="shared" si="703"/>
        <v>11_Jun</v>
      </c>
      <c r="F7378" s="12" t="str">
        <f t="shared" si="704"/>
        <v>Jun-28</v>
      </c>
      <c r="G7378" s="12"/>
    </row>
    <row r="7379" spans="1:7">
      <c r="A7379" s="2">
        <f t="shared" si="706"/>
        <v>46916</v>
      </c>
      <c r="B7379" t="str">
        <f t="shared" si="705"/>
        <v>2028_06</v>
      </c>
      <c r="C7379" t="str">
        <f t="shared" si="701"/>
        <v>Jun</v>
      </c>
      <c r="D7379" t="str">
        <f t="shared" si="702"/>
        <v>2028_Jun</v>
      </c>
      <c r="E7379" s="12" t="str">
        <f t="shared" si="703"/>
        <v>12_Jun</v>
      </c>
      <c r="F7379" s="12" t="str">
        <f t="shared" si="704"/>
        <v>Jun-28</v>
      </c>
      <c r="G7379" s="12"/>
    </row>
    <row r="7380" spans="1:7">
      <c r="A7380" s="2">
        <f t="shared" si="706"/>
        <v>46917</v>
      </c>
      <c r="B7380" t="str">
        <f t="shared" si="705"/>
        <v>2028_06</v>
      </c>
      <c r="C7380" t="str">
        <f t="shared" si="701"/>
        <v>Jun</v>
      </c>
      <c r="D7380" t="str">
        <f t="shared" si="702"/>
        <v>2028_Jun</v>
      </c>
      <c r="E7380" s="12" t="str">
        <f t="shared" si="703"/>
        <v>13_Jun</v>
      </c>
      <c r="F7380" s="12" t="str">
        <f t="shared" si="704"/>
        <v>Jun-28</v>
      </c>
      <c r="G7380" s="12"/>
    </row>
    <row r="7381" spans="1:7">
      <c r="A7381" s="2">
        <f t="shared" si="706"/>
        <v>46918</v>
      </c>
      <c r="B7381" t="str">
        <f t="shared" si="705"/>
        <v>2028_06</v>
      </c>
      <c r="C7381" t="str">
        <f t="shared" si="701"/>
        <v>Jun</v>
      </c>
      <c r="D7381" t="str">
        <f t="shared" si="702"/>
        <v>2028_Jun</v>
      </c>
      <c r="E7381" s="12" t="str">
        <f t="shared" si="703"/>
        <v>14_Jun</v>
      </c>
      <c r="F7381" s="12" t="str">
        <f t="shared" si="704"/>
        <v>Jun-28</v>
      </c>
      <c r="G7381" s="12"/>
    </row>
    <row r="7382" spans="1:7">
      <c r="A7382" s="2">
        <f t="shared" si="706"/>
        <v>46919</v>
      </c>
      <c r="B7382" t="str">
        <f t="shared" si="705"/>
        <v>2028_06</v>
      </c>
      <c r="C7382" t="str">
        <f t="shared" si="701"/>
        <v>Jun</v>
      </c>
      <c r="D7382" t="str">
        <f t="shared" si="702"/>
        <v>2028_Jun</v>
      </c>
      <c r="E7382" s="12" t="str">
        <f t="shared" si="703"/>
        <v>15_Jun</v>
      </c>
      <c r="F7382" s="12" t="str">
        <f t="shared" si="704"/>
        <v>Jun-28</v>
      </c>
      <c r="G7382" s="12"/>
    </row>
    <row r="7383" spans="1:7">
      <c r="A7383" s="2">
        <f t="shared" si="706"/>
        <v>46920</v>
      </c>
      <c r="B7383" t="str">
        <f t="shared" si="705"/>
        <v>2028_06</v>
      </c>
      <c r="C7383" t="str">
        <f t="shared" si="701"/>
        <v>Jun</v>
      </c>
      <c r="D7383" t="str">
        <f t="shared" si="702"/>
        <v>2028_Jun</v>
      </c>
      <c r="E7383" s="12" t="str">
        <f t="shared" si="703"/>
        <v>16_Jun</v>
      </c>
      <c r="F7383" s="12" t="str">
        <f t="shared" si="704"/>
        <v>Jun-28</v>
      </c>
      <c r="G7383" s="12"/>
    </row>
    <row r="7384" spans="1:7">
      <c r="A7384" s="2">
        <f t="shared" si="706"/>
        <v>46921</v>
      </c>
      <c r="B7384" t="str">
        <f t="shared" si="705"/>
        <v>2028_06</v>
      </c>
      <c r="C7384" t="str">
        <f t="shared" si="701"/>
        <v>Jun</v>
      </c>
      <c r="D7384" t="str">
        <f t="shared" si="702"/>
        <v>2028_Jun</v>
      </c>
      <c r="E7384" s="12" t="str">
        <f t="shared" si="703"/>
        <v>17_Jun</v>
      </c>
      <c r="F7384" s="12" t="str">
        <f t="shared" si="704"/>
        <v>Jun-28</v>
      </c>
      <c r="G7384" s="12"/>
    </row>
    <row r="7385" spans="1:7">
      <c r="A7385" s="2">
        <f t="shared" si="706"/>
        <v>46922</v>
      </c>
      <c r="B7385" t="str">
        <f t="shared" si="705"/>
        <v>2028_06</v>
      </c>
      <c r="C7385" t="str">
        <f t="shared" si="701"/>
        <v>Jun</v>
      </c>
      <c r="D7385" t="str">
        <f t="shared" si="702"/>
        <v>2028_Jun</v>
      </c>
      <c r="E7385" s="12" t="str">
        <f t="shared" si="703"/>
        <v>18_Jun</v>
      </c>
      <c r="F7385" s="12" t="str">
        <f t="shared" si="704"/>
        <v>Jun-28</v>
      </c>
      <c r="G7385" s="12"/>
    </row>
    <row r="7386" spans="1:7">
      <c r="A7386" s="2">
        <f t="shared" si="706"/>
        <v>46923</v>
      </c>
      <c r="B7386" t="str">
        <f t="shared" si="705"/>
        <v>2028_06</v>
      </c>
      <c r="C7386" t="str">
        <f t="shared" si="701"/>
        <v>Jun</v>
      </c>
      <c r="D7386" t="str">
        <f t="shared" si="702"/>
        <v>2028_Jun</v>
      </c>
      <c r="E7386" s="12" t="str">
        <f t="shared" si="703"/>
        <v>19_Jun</v>
      </c>
      <c r="F7386" s="12" t="str">
        <f t="shared" si="704"/>
        <v>Jun-28</v>
      </c>
      <c r="G7386" s="12"/>
    </row>
    <row r="7387" spans="1:7">
      <c r="A7387" s="2">
        <f t="shared" si="706"/>
        <v>46924</v>
      </c>
      <c r="B7387" t="str">
        <f t="shared" si="705"/>
        <v>2028_06</v>
      </c>
      <c r="C7387" t="str">
        <f t="shared" si="701"/>
        <v>Jun</v>
      </c>
      <c r="D7387" t="str">
        <f t="shared" si="702"/>
        <v>2028_Jun</v>
      </c>
      <c r="E7387" s="12" t="str">
        <f t="shared" si="703"/>
        <v>20_Jun</v>
      </c>
      <c r="F7387" s="12" t="str">
        <f t="shared" si="704"/>
        <v>Jun-28</v>
      </c>
      <c r="G7387" s="12"/>
    </row>
    <row r="7388" spans="1:7">
      <c r="A7388" s="2">
        <f t="shared" si="706"/>
        <v>46925</v>
      </c>
      <c r="B7388" t="str">
        <f t="shared" si="705"/>
        <v>2028_06</v>
      </c>
      <c r="C7388" t="str">
        <f t="shared" si="701"/>
        <v>Jun</v>
      </c>
      <c r="D7388" t="str">
        <f t="shared" si="702"/>
        <v>2028_Jun</v>
      </c>
      <c r="E7388" s="12" t="str">
        <f t="shared" si="703"/>
        <v>21_Jun</v>
      </c>
      <c r="F7388" s="12" t="str">
        <f t="shared" si="704"/>
        <v>Jun-28</v>
      </c>
      <c r="G7388" s="12"/>
    </row>
    <row r="7389" spans="1:7">
      <c r="A7389" s="2">
        <f t="shared" si="706"/>
        <v>46926</v>
      </c>
      <c r="B7389" t="str">
        <f t="shared" si="705"/>
        <v>2028_06</v>
      </c>
      <c r="C7389" t="str">
        <f t="shared" si="701"/>
        <v>Jun</v>
      </c>
      <c r="D7389" t="str">
        <f t="shared" si="702"/>
        <v>2028_Jun</v>
      </c>
      <c r="E7389" s="12" t="str">
        <f t="shared" si="703"/>
        <v>22_Jun</v>
      </c>
      <c r="F7389" s="12" t="str">
        <f t="shared" si="704"/>
        <v>Jun-28</v>
      </c>
      <c r="G7389" s="12"/>
    </row>
    <row r="7390" spans="1:7">
      <c r="A7390" s="2">
        <f t="shared" si="706"/>
        <v>46927</v>
      </c>
      <c r="B7390" t="str">
        <f t="shared" si="705"/>
        <v>2028_06</v>
      </c>
      <c r="C7390" t="str">
        <f t="shared" si="701"/>
        <v>Jun</v>
      </c>
      <c r="D7390" t="str">
        <f t="shared" si="702"/>
        <v>2028_Jun</v>
      </c>
      <c r="E7390" s="12" t="str">
        <f t="shared" si="703"/>
        <v>23_Jun</v>
      </c>
      <c r="F7390" s="12" t="str">
        <f t="shared" si="704"/>
        <v>Jun-28</v>
      </c>
      <c r="G7390" s="12"/>
    </row>
    <row r="7391" spans="1:7">
      <c r="A7391" s="2">
        <f t="shared" si="706"/>
        <v>46928</v>
      </c>
      <c r="B7391" t="str">
        <f t="shared" si="705"/>
        <v>2028_06</v>
      </c>
      <c r="C7391" t="str">
        <f t="shared" si="701"/>
        <v>Jun</v>
      </c>
      <c r="D7391" t="str">
        <f t="shared" si="702"/>
        <v>2028_Jun</v>
      </c>
      <c r="E7391" s="12" t="str">
        <f t="shared" si="703"/>
        <v>24_Jun</v>
      </c>
      <c r="F7391" s="12" t="str">
        <f t="shared" si="704"/>
        <v>Jun-28</v>
      </c>
      <c r="G7391" s="12"/>
    </row>
    <row r="7392" spans="1:7">
      <c r="A7392" s="2">
        <f t="shared" si="706"/>
        <v>46929</v>
      </c>
      <c r="B7392" t="str">
        <f t="shared" si="705"/>
        <v>2028_06</v>
      </c>
      <c r="C7392" t="str">
        <f t="shared" si="701"/>
        <v>Jun</v>
      </c>
      <c r="D7392" t="str">
        <f t="shared" si="702"/>
        <v>2028_Jun</v>
      </c>
      <c r="E7392" s="12" t="str">
        <f t="shared" si="703"/>
        <v>25_Jun</v>
      </c>
      <c r="F7392" s="12" t="str">
        <f t="shared" si="704"/>
        <v>Jun-28</v>
      </c>
      <c r="G7392" s="12"/>
    </row>
    <row r="7393" spans="1:7">
      <c r="A7393" s="2">
        <f t="shared" si="706"/>
        <v>46930</v>
      </c>
      <c r="B7393" t="str">
        <f t="shared" si="705"/>
        <v>2028_06</v>
      </c>
      <c r="C7393" t="str">
        <f t="shared" si="701"/>
        <v>Jun</v>
      </c>
      <c r="D7393" t="str">
        <f t="shared" si="702"/>
        <v>2028_Jun</v>
      </c>
      <c r="E7393" s="12" t="str">
        <f t="shared" si="703"/>
        <v>26_Jun</v>
      </c>
      <c r="F7393" s="12" t="str">
        <f t="shared" si="704"/>
        <v>Jun-28</v>
      </c>
      <c r="G7393" s="12"/>
    </row>
    <row r="7394" spans="1:7">
      <c r="A7394" s="2">
        <f t="shared" si="706"/>
        <v>46931</v>
      </c>
      <c r="B7394" t="str">
        <f t="shared" si="705"/>
        <v>2028_06</v>
      </c>
      <c r="C7394" t="str">
        <f t="shared" si="701"/>
        <v>Jun</v>
      </c>
      <c r="D7394" t="str">
        <f t="shared" si="702"/>
        <v>2028_Jun</v>
      </c>
      <c r="E7394" s="12" t="str">
        <f t="shared" si="703"/>
        <v>27_Jun</v>
      </c>
      <c r="F7394" s="12" t="str">
        <f t="shared" si="704"/>
        <v>Jun-28</v>
      </c>
      <c r="G7394" s="12"/>
    </row>
    <row r="7395" spans="1:7">
      <c r="A7395" s="2">
        <f t="shared" si="706"/>
        <v>46932</v>
      </c>
      <c r="B7395" t="str">
        <f t="shared" si="705"/>
        <v>2028_06</v>
      </c>
      <c r="C7395" t="str">
        <f t="shared" si="701"/>
        <v>Jun</v>
      </c>
      <c r="D7395" t="str">
        <f t="shared" si="702"/>
        <v>2028_Jun</v>
      </c>
      <c r="E7395" s="12" t="str">
        <f t="shared" si="703"/>
        <v>28_Jun</v>
      </c>
      <c r="F7395" s="12" t="str">
        <f t="shared" si="704"/>
        <v>Jun-28</v>
      </c>
      <c r="G7395" s="12"/>
    </row>
    <row r="7396" spans="1:7">
      <c r="A7396" s="2">
        <f t="shared" si="706"/>
        <v>46933</v>
      </c>
      <c r="B7396" t="str">
        <f t="shared" si="705"/>
        <v>2028_06</v>
      </c>
      <c r="C7396" t="str">
        <f t="shared" si="701"/>
        <v>Jun</v>
      </c>
      <c r="D7396" t="str">
        <f t="shared" si="702"/>
        <v>2028_Jun</v>
      </c>
      <c r="E7396" s="12" t="str">
        <f t="shared" si="703"/>
        <v>29_Jun</v>
      </c>
      <c r="F7396" s="12" t="str">
        <f t="shared" si="704"/>
        <v>Jun-28</v>
      </c>
      <c r="G7396" s="12"/>
    </row>
    <row r="7397" spans="1:7">
      <c r="A7397" s="2">
        <f t="shared" si="706"/>
        <v>46934</v>
      </c>
      <c r="B7397" t="str">
        <f t="shared" si="705"/>
        <v>2028_06</v>
      </c>
      <c r="C7397" t="str">
        <f t="shared" si="701"/>
        <v>Jun</v>
      </c>
      <c r="D7397" t="str">
        <f t="shared" si="702"/>
        <v>2028_Jun</v>
      </c>
      <c r="E7397" s="12" t="str">
        <f t="shared" si="703"/>
        <v>30_Jun</v>
      </c>
      <c r="F7397" s="12" t="str">
        <f t="shared" si="704"/>
        <v>Jun-28</v>
      </c>
      <c r="G7397" s="12"/>
    </row>
    <row r="7398" spans="1:7">
      <c r="A7398" s="2">
        <f t="shared" si="706"/>
        <v>46935</v>
      </c>
      <c r="B7398" t="str">
        <f t="shared" si="705"/>
        <v>2028_07</v>
      </c>
      <c r="C7398" t="str">
        <f t="shared" si="701"/>
        <v>Jul</v>
      </c>
      <c r="D7398" t="str">
        <f t="shared" si="702"/>
        <v>2028_Jul</v>
      </c>
      <c r="E7398" s="12" t="str">
        <f t="shared" si="703"/>
        <v>01_Jul</v>
      </c>
      <c r="F7398" s="12" t="str">
        <f t="shared" si="704"/>
        <v>Jul-28</v>
      </c>
      <c r="G7398" s="12"/>
    </row>
    <row r="7399" spans="1:7">
      <c r="A7399" s="2">
        <f t="shared" si="706"/>
        <v>46936</v>
      </c>
      <c r="B7399" t="str">
        <f t="shared" si="705"/>
        <v>2028_07</v>
      </c>
      <c r="C7399" t="str">
        <f t="shared" si="701"/>
        <v>Jul</v>
      </c>
      <c r="D7399" t="str">
        <f t="shared" si="702"/>
        <v>2028_Jul</v>
      </c>
      <c r="E7399" s="12" t="str">
        <f t="shared" si="703"/>
        <v>02_Jul</v>
      </c>
      <c r="F7399" s="12" t="str">
        <f t="shared" si="704"/>
        <v>Jul-28</v>
      </c>
      <c r="G7399" s="12"/>
    </row>
    <row r="7400" spans="1:7">
      <c r="A7400" s="2">
        <f t="shared" si="706"/>
        <v>46937</v>
      </c>
      <c r="B7400" t="str">
        <f t="shared" si="705"/>
        <v>2028_07</v>
      </c>
      <c r="C7400" t="str">
        <f t="shared" si="701"/>
        <v>Jul</v>
      </c>
      <c r="D7400" t="str">
        <f t="shared" si="702"/>
        <v>2028_Jul</v>
      </c>
      <c r="E7400" s="12" t="str">
        <f t="shared" si="703"/>
        <v>03_Jul</v>
      </c>
      <c r="F7400" s="12" t="str">
        <f t="shared" si="704"/>
        <v>Jul-28</v>
      </c>
      <c r="G7400" s="12"/>
    </row>
    <row r="7401" spans="1:7">
      <c r="A7401" s="2">
        <f t="shared" si="706"/>
        <v>46938</v>
      </c>
      <c r="B7401" t="str">
        <f t="shared" si="705"/>
        <v>2028_07</v>
      </c>
      <c r="C7401" t="str">
        <f t="shared" si="701"/>
        <v>Jul</v>
      </c>
      <c r="D7401" t="str">
        <f t="shared" si="702"/>
        <v>2028_Jul</v>
      </c>
      <c r="E7401" s="12" t="str">
        <f t="shared" si="703"/>
        <v>04_Jul</v>
      </c>
      <c r="F7401" s="12" t="str">
        <f t="shared" si="704"/>
        <v>Jul-28</v>
      </c>
      <c r="G7401" s="12"/>
    </row>
    <row r="7402" spans="1:7">
      <c r="A7402" s="2">
        <f t="shared" si="706"/>
        <v>46939</v>
      </c>
      <c r="B7402" t="str">
        <f t="shared" si="705"/>
        <v>2028_07</v>
      </c>
      <c r="C7402" t="str">
        <f t="shared" si="701"/>
        <v>Jul</v>
      </c>
      <c r="D7402" t="str">
        <f t="shared" si="702"/>
        <v>2028_Jul</v>
      </c>
      <c r="E7402" s="12" t="str">
        <f t="shared" si="703"/>
        <v>05_Jul</v>
      </c>
      <c r="F7402" s="12" t="str">
        <f t="shared" si="704"/>
        <v>Jul-28</v>
      </c>
      <c r="G7402" s="12"/>
    </row>
    <row r="7403" spans="1:7">
      <c r="A7403" s="2">
        <f t="shared" si="706"/>
        <v>46940</v>
      </c>
      <c r="B7403" t="str">
        <f t="shared" si="705"/>
        <v>2028_07</v>
      </c>
      <c r="C7403" t="str">
        <f t="shared" si="701"/>
        <v>Jul</v>
      </c>
      <c r="D7403" t="str">
        <f t="shared" si="702"/>
        <v>2028_Jul</v>
      </c>
      <c r="E7403" s="12" t="str">
        <f t="shared" si="703"/>
        <v>06_Jul</v>
      </c>
      <c r="F7403" s="12" t="str">
        <f t="shared" si="704"/>
        <v>Jul-28</v>
      </c>
      <c r="G7403" s="12"/>
    </row>
    <row r="7404" spans="1:7">
      <c r="A7404" s="2">
        <f t="shared" si="706"/>
        <v>46941</v>
      </c>
      <c r="B7404" t="str">
        <f t="shared" si="705"/>
        <v>2028_07</v>
      </c>
      <c r="C7404" t="str">
        <f t="shared" si="701"/>
        <v>Jul</v>
      </c>
      <c r="D7404" t="str">
        <f t="shared" si="702"/>
        <v>2028_Jul</v>
      </c>
      <c r="E7404" s="12" t="str">
        <f t="shared" si="703"/>
        <v>07_Jul</v>
      </c>
      <c r="F7404" s="12" t="str">
        <f t="shared" si="704"/>
        <v>Jul-28</v>
      </c>
      <c r="G7404" s="12"/>
    </row>
    <row r="7405" spans="1:7">
      <c r="A7405" s="2">
        <f t="shared" si="706"/>
        <v>46942</v>
      </c>
      <c r="B7405" t="str">
        <f t="shared" si="705"/>
        <v>2028_07</v>
      </c>
      <c r="C7405" t="str">
        <f t="shared" si="701"/>
        <v>Jul</v>
      </c>
      <c r="D7405" t="str">
        <f t="shared" si="702"/>
        <v>2028_Jul</v>
      </c>
      <c r="E7405" s="12" t="str">
        <f t="shared" si="703"/>
        <v>08_Jul</v>
      </c>
      <c r="F7405" s="12" t="str">
        <f t="shared" si="704"/>
        <v>Jul-28</v>
      </c>
      <c r="G7405" s="12"/>
    </row>
    <row r="7406" spans="1:7">
      <c r="A7406" s="2">
        <f t="shared" si="706"/>
        <v>46943</v>
      </c>
      <c r="B7406" t="str">
        <f t="shared" si="705"/>
        <v>2028_07</v>
      </c>
      <c r="C7406" t="str">
        <f t="shared" si="701"/>
        <v>Jul</v>
      </c>
      <c r="D7406" t="str">
        <f t="shared" si="702"/>
        <v>2028_Jul</v>
      </c>
      <c r="E7406" s="12" t="str">
        <f t="shared" si="703"/>
        <v>09_Jul</v>
      </c>
      <c r="F7406" s="12" t="str">
        <f t="shared" si="704"/>
        <v>Jul-28</v>
      </c>
      <c r="G7406" s="12"/>
    </row>
    <row r="7407" spans="1:7">
      <c r="A7407" s="2">
        <f t="shared" si="706"/>
        <v>46944</v>
      </c>
      <c r="B7407" t="str">
        <f t="shared" si="705"/>
        <v>2028_07</v>
      </c>
      <c r="C7407" t="str">
        <f t="shared" si="701"/>
        <v>Jul</v>
      </c>
      <c r="D7407" t="str">
        <f t="shared" si="702"/>
        <v>2028_Jul</v>
      </c>
      <c r="E7407" s="12" t="str">
        <f t="shared" si="703"/>
        <v>10_Jul</v>
      </c>
      <c r="F7407" s="12" t="str">
        <f t="shared" si="704"/>
        <v>Jul-28</v>
      </c>
      <c r="G7407" s="12"/>
    </row>
    <row r="7408" spans="1:7">
      <c r="A7408" s="2">
        <f t="shared" si="706"/>
        <v>46945</v>
      </c>
      <c r="B7408" t="str">
        <f t="shared" si="705"/>
        <v>2028_07</v>
      </c>
      <c r="C7408" t="str">
        <f t="shared" si="701"/>
        <v>Jul</v>
      </c>
      <c r="D7408" t="str">
        <f t="shared" si="702"/>
        <v>2028_Jul</v>
      </c>
      <c r="E7408" s="12" t="str">
        <f t="shared" si="703"/>
        <v>11_Jul</v>
      </c>
      <c r="F7408" s="12" t="str">
        <f t="shared" si="704"/>
        <v>Jul-28</v>
      </c>
      <c r="G7408" s="12"/>
    </row>
    <row r="7409" spans="1:7">
      <c r="A7409" s="2">
        <f t="shared" si="706"/>
        <v>46946</v>
      </c>
      <c r="B7409" t="str">
        <f t="shared" si="705"/>
        <v>2028_07</v>
      </c>
      <c r="C7409" t="str">
        <f t="shared" si="701"/>
        <v>Jul</v>
      </c>
      <c r="D7409" t="str">
        <f t="shared" si="702"/>
        <v>2028_Jul</v>
      </c>
      <c r="E7409" s="12" t="str">
        <f t="shared" si="703"/>
        <v>12_Jul</v>
      </c>
      <c r="F7409" s="12" t="str">
        <f t="shared" si="704"/>
        <v>Jul-28</v>
      </c>
      <c r="G7409" s="12"/>
    </row>
    <row r="7410" spans="1:7">
      <c r="A7410" s="2">
        <f t="shared" si="706"/>
        <v>46947</v>
      </c>
      <c r="B7410" t="str">
        <f t="shared" si="705"/>
        <v>2028_07</v>
      </c>
      <c r="C7410" t="str">
        <f t="shared" si="701"/>
        <v>Jul</v>
      </c>
      <c r="D7410" t="str">
        <f t="shared" si="702"/>
        <v>2028_Jul</v>
      </c>
      <c r="E7410" s="12" t="str">
        <f t="shared" si="703"/>
        <v>13_Jul</v>
      </c>
      <c r="F7410" s="12" t="str">
        <f t="shared" si="704"/>
        <v>Jul-28</v>
      </c>
      <c r="G7410" s="12"/>
    </row>
    <row r="7411" spans="1:7">
      <c r="A7411" s="2">
        <f t="shared" si="706"/>
        <v>46948</v>
      </c>
      <c r="B7411" t="str">
        <f t="shared" si="705"/>
        <v>2028_07</v>
      </c>
      <c r="C7411" t="str">
        <f t="shared" si="701"/>
        <v>Jul</v>
      </c>
      <c r="D7411" t="str">
        <f t="shared" si="702"/>
        <v>2028_Jul</v>
      </c>
      <c r="E7411" s="12" t="str">
        <f t="shared" si="703"/>
        <v>14_Jul</v>
      </c>
      <c r="F7411" s="12" t="str">
        <f t="shared" si="704"/>
        <v>Jul-28</v>
      </c>
      <c r="G7411" s="12"/>
    </row>
    <row r="7412" spans="1:7">
      <c r="A7412" s="2">
        <f t="shared" si="706"/>
        <v>46949</v>
      </c>
      <c r="B7412" t="str">
        <f t="shared" si="705"/>
        <v>2028_07</v>
      </c>
      <c r="C7412" t="str">
        <f t="shared" si="701"/>
        <v>Jul</v>
      </c>
      <c r="D7412" t="str">
        <f t="shared" si="702"/>
        <v>2028_Jul</v>
      </c>
      <c r="E7412" s="12" t="str">
        <f t="shared" si="703"/>
        <v>15_Jul</v>
      </c>
      <c r="F7412" s="12" t="str">
        <f t="shared" si="704"/>
        <v>Jul-28</v>
      </c>
      <c r="G7412" s="12"/>
    </row>
    <row r="7413" spans="1:7">
      <c r="A7413" s="2">
        <f t="shared" si="706"/>
        <v>46950</v>
      </c>
      <c r="B7413" t="str">
        <f t="shared" si="705"/>
        <v>2028_07</v>
      </c>
      <c r="C7413" t="str">
        <f t="shared" si="701"/>
        <v>Jul</v>
      </c>
      <c r="D7413" t="str">
        <f t="shared" si="702"/>
        <v>2028_Jul</v>
      </c>
      <c r="E7413" s="12" t="str">
        <f t="shared" si="703"/>
        <v>16_Jul</v>
      </c>
      <c r="F7413" s="12" t="str">
        <f t="shared" si="704"/>
        <v>Jul-28</v>
      </c>
      <c r="G7413" s="12"/>
    </row>
    <row r="7414" spans="1:7">
      <c r="A7414" s="2">
        <f t="shared" si="706"/>
        <v>46951</v>
      </c>
      <c r="B7414" t="str">
        <f t="shared" si="705"/>
        <v>2028_07</v>
      </c>
      <c r="C7414" t="str">
        <f t="shared" si="701"/>
        <v>Jul</v>
      </c>
      <c r="D7414" t="str">
        <f t="shared" si="702"/>
        <v>2028_Jul</v>
      </c>
      <c r="E7414" s="12" t="str">
        <f t="shared" si="703"/>
        <v>17_Jul</v>
      </c>
      <c r="F7414" s="12" t="str">
        <f t="shared" si="704"/>
        <v>Jul-28</v>
      </c>
      <c r="G7414" s="12"/>
    </row>
    <row r="7415" spans="1:7">
      <c r="A7415" s="2">
        <f t="shared" si="706"/>
        <v>46952</v>
      </c>
      <c r="B7415" t="str">
        <f t="shared" si="705"/>
        <v>2028_07</v>
      </c>
      <c r="C7415" t="str">
        <f t="shared" si="701"/>
        <v>Jul</v>
      </c>
      <c r="D7415" t="str">
        <f t="shared" si="702"/>
        <v>2028_Jul</v>
      </c>
      <c r="E7415" s="12" t="str">
        <f t="shared" si="703"/>
        <v>18_Jul</v>
      </c>
      <c r="F7415" s="12" t="str">
        <f t="shared" si="704"/>
        <v>Jul-28</v>
      </c>
      <c r="G7415" s="12"/>
    </row>
    <row r="7416" spans="1:7">
      <c r="A7416" s="2">
        <f t="shared" si="706"/>
        <v>46953</v>
      </c>
      <c r="B7416" t="str">
        <f t="shared" si="705"/>
        <v>2028_07</v>
      </c>
      <c r="C7416" t="str">
        <f t="shared" si="701"/>
        <v>Jul</v>
      </c>
      <c r="D7416" t="str">
        <f t="shared" si="702"/>
        <v>2028_Jul</v>
      </c>
      <c r="E7416" s="12" t="str">
        <f t="shared" si="703"/>
        <v>19_Jul</v>
      </c>
      <c r="F7416" s="12" t="str">
        <f t="shared" si="704"/>
        <v>Jul-28</v>
      </c>
      <c r="G7416" s="12"/>
    </row>
    <row r="7417" spans="1:7">
      <c r="A7417" s="2">
        <f t="shared" si="706"/>
        <v>46954</v>
      </c>
      <c r="B7417" t="str">
        <f t="shared" si="705"/>
        <v>2028_07</v>
      </c>
      <c r="C7417" t="str">
        <f t="shared" si="701"/>
        <v>Jul</v>
      </c>
      <c r="D7417" t="str">
        <f t="shared" si="702"/>
        <v>2028_Jul</v>
      </c>
      <c r="E7417" s="12" t="str">
        <f t="shared" si="703"/>
        <v>20_Jul</v>
      </c>
      <c r="F7417" s="12" t="str">
        <f t="shared" si="704"/>
        <v>Jul-28</v>
      </c>
      <c r="G7417" s="12"/>
    </row>
    <row r="7418" spans="1:7">
      <c r="A7418" s="2">
        <f t="shared" si="706"/>
        <v>46955</v>
      </c>
      <c r="B7418" t="str">
        <f t="shared" si="705"/>
        <v>2028_07</v>
      </c>
      <c r="C7418" t="str">
        <f t="shared" si="701"/>
        <v>Jul</v>
      </c>
      <c r="D7418" t="str">
        <f t="shared" si="702"/>
        <v>2028_Jul</v>
      </c>
      <c r="E7418" s="12" t="str">
        <f t="shared" si="703"/>
        <v>21_Jul</v>
      </c>
      <c r="F7418" s="12" t="str">
        <f t="shared" si="704"/>
        <v>Jul-28</v>
      </c>
      <c r="G7418" s="12"/>
    </row>
    <row r="7419" spans="1:7">
      <c r="A7419" s="2">
        <f t="shared" si="706"/>
        <v>46956</v>
      </c>
      <c r="B7419" t="str">
        <f t="shared" si="705"/>
        <v>2028_07</v>
      </c>
      <c r="C7419" t="str">
        <f t="shared" si="701"/>
        <v>Jul</v>
      </c>
      <c r="D7419" t="str">
        <f t="shared" si="702"/>
        <v>2028_Jul</v>
      </c>
      <c r="E7419" s="12" t="str">
        <f t="shared" si="703"/>
        <v>22_Jul</v>
      </c>
      <c r="F7419" s="12" t="str">
        <f t="shared" si="704"/>
        <v>Jul-28</v>
      </c>
      <c r="G7419" s="12"/>
    </row>
    <row r="7420" spans="1:7">
      <c r="A7420" s="2">
        <f t="shared" si="706"/>
        <v>46957</v>
      </c>
      <c r="B7420" t="str">
        <f t="shared" si="705"/>
        <v>2028_07</v>
      </c>
      <c r="C7420" t="str">
        <f t="shared" si="701"/>
        <v>Jul</v>
      </c>
      <c r="D7420" t="str">
        <f t="shared" si="702"/>
        <v>2028_Jul</v>
      </c>
      <c r="E7420" s="12" t="str">
        <f t="shared" si="703"/>
        <v>23_Jul</v>
      </c>
      <c r="F7420" s="12" t="str">
        <f t="shared" si="704"/>
        <v>Jul-28</v>
      </c>
      <c r="G7420" s="12"/>
    </row>
    <row r="7421" spans="1:7">
      <c r="A7421" s="2">
        <f t="shared" si="706"/>
        <v>46958</v>
      </c>
      <c r="B7421" t="str">
        <f t="shared" si="705"/>
        <v>2028_07</v>
      </c>
      <c r="C7421" t="str">
        <f t="shared" si="701"/>
        <v>Jul</v>
      </c>
      <c r="D7421" t="str">
        <f t="shared" si="702"/>
        <v>2028_Jul</v>
      </c>
      <c r="E7421" s="12" t="str">
        <f t="shared" si="703"/>
        <v>24_Jul</v>
      </c>
      <c r="F7421" s="12" t="str">
        <f t="shared" si="704"/>
        <v>Jul-28</v>
      </c>
      <c r="G7421" s="12"/>
    </row>
    <row r="7422" spans="1:7">
      <c r="A7422" s="2">
        <f t="shared" si="706"/>
        <v>46959</v>
      </c>
      <c r="B7422" t="str">
        <f t="shared" si="705"/>
        <v>2028_07</v>
      </c>
      <c r="C7422" t="str">
        <f t="shared" si="701"/>
        <v>Jul</v>
      </c>
      <c r="D7422" t="str">
        <f t="shared" si="702"/>
        <v>2028_Jul</v>
      </c>
      <c r="E7422" s="12" t="str">
        <f t="shared" si="703"/>
        <v>25_Jul</v>
      </c>
      <c r="F7422" s="12" t="str">
        <f t="shared" si="704"/>
        <v>Jul-28</v>
      </c>
      <c r="G7422" s="12"/>
    </row>
    <row r="7423" spans="1:7">
      <c r="A7423" s="2">
        <f t="shared" si="706"/>
        <v>46960</v>
      </c>
      <c r="B7423" t="str">
        <f t="shared" si="705"/>
        <v>2028_07</v>
      </c>
      <c r="C7423" t="str">
        <f t="shared" si="701"/>
        <v>Jul</v>
      </c>
      <c r="D7423" t="str">
        <f t="shared" si="702"/>
        <v>2028_Jul</v>
      </c>
      <c r="E7423" s="12" t="str">
        <f t="shared" si="703"/>
        <v>26_Jul</v>
      </c>
      <c r="F7423" s="12" t="str">
        <f t="shared" si="704"/>
        <v>Jul-28</v>
      </c>
      <c r="G7423" s="12"/>
    </row>
    <row r="7424" spans="1:7">
      <c r="A7424" s="2">
        <f t="shared" si="706"/>
        <v>46961</v>
      </c>
      <c r="B7424" t="str">
        <f t="shared" si="705"/>
        <v>2028_07</v>
      </c>
      <c r="C7424" t="str">
        <f t="shared" si="701"/>
        <v>Jul</v>
      </c>
      <c r="D7424" t="str">
        <f t="shared" si="702"/>
        <v>2028_Jul</v>
      </c>
      <c r="E7424" s="12" t="str">
        <f t="shared" si="703"/>
        <v>27_Jul</v>
      </c>
      <c r="F7424" s="12" t="str">
        <f t="shared" si="704"/>
        <v>Jul-28</v>
      </c>
      <c r="G7424" s="12"/>
    </row>
    <row r="7425" spans="1:7">
      <c r="A7425" s="2">
        <f t="shared" si="706"/>
        <v>46962</v>
      </c>
      <c r="B7425" t="str">
        <f t="shared" si="705"/>
        <v>2028_07</v>
      </c>
      <c r="C7425" t="str">
        <f t="shared" si="701"/>
        <v>Jul</v>
      </c>
      <c r="D7425" t="str">
        <f t="shared" si="702"/>
        <v>2028_Jul</v>
      </c>
      <c r="E7425" s="12" t="str">
        <f t="shared" si="703"/>
        <v>28_Jul</v>
      </c>
      <c r="F7425" s="12" t="str">
        <f t="shared" si="704"/>
        <v>Jul-28</v>
      </c>
      <c r="G7425" s="12"/>
    </row>
    <row r="7426" spans="1:7">
      <c r="A7426" s="2">
        <f t="shared" si="706"/>
        <v>46963</v>
      </c>
      <c r="B7426" t="str">
        <f t="shared" si="705"/>
        <v>2028_07</v>
      </c>
      <c r="C7426" t="str">
        <f t="shared" ref="C7426:C7489" si="707">VLOOKUP(TEXT(MONTH(A7426),"00"),$H$2:$I$13,2,FALSE)</f>
        <v>Jul</v>
      </c>
      <c r="D7426" t="str">
        <f t="shared" si="702"/>
        <v>2028_Jul</v>
      </c>
      <c r="E7426" s="12" t="str">
        <f t="shared" si="703"/>
        <v>29_Jul</v>
      </c>
      <c r="F7426" s="12" t="str">
        <f t="shared" si="704"/>
        <v>Jul-28</v>
      </c>
      <c r="G7426" s="12"/>
    </row>
    <row r="7427" spans="1:7">
      <c r="A7427" s="2">
        <f t="shared" si="706"/>
        <v>46964</v>
      </c>
      <c r="B7427" t="str">
        <f t="shared" si="705"/>
        <v>2028_07</v>
      </c>
      <c r="C7427" t="str">
        <f t="shared" si="707"/>
        <v>Jul</v>
      </c>
      <c r="D7427" t="str">
        <f t="shared" ref="D7427:D7490" si="708">TEXT(YEAR(A7427),"0000")&amp;"_"&amp;C7427</f>
        <v>2028_Jul</v>
      </c>
      <c r="E7427" s="12" t="str">
        <f t="shared" ref="E7427:E7490" si="709">VLOOKUP(DAY(A7427),$G$2:$H$32,2,FALSE)&amp;"_"&amp;C7427</f>
        <v>30_Jul</v>
      </c>
      <c r="F7427" s="12" t="str">
        <f t="shared" si="704"/>
        <v>Jul-28</v>
      </c>
      <c r="G7427" s="12"/>
    </row>
    <row r="7428" spans="1:7">
      <c r="A7428" s="2">
        <f t="shared" si="706"/>
        <v>46965</v>
      </c>
      <c r="B7428" t="str">
        <f t="shared" si="705"/>
        <v>2028_07</v>
      </c>
      <c r="C7428" t="str">
        <f t="shared" si="707"/>
        <v>Jul</v>
      </c>
      <c r="D7428" t="str">
        <f t="shared" si="708"/>
        <v>2028_Jul</v>
      </c>
      <c r="E7428" s="12" t="str">
        <f t="shared" si="709"/>
        <v>31_Jul</v>
      </c>
      <c r="F7428" s="12" t="str">
        <f t="shared" ref="F7428:F7491" si="710">C7428&amp;"-"&amp;RIGHT(YEAR(A7428),2)</f>
        <v>Jul-28</v>
      </c>
      <c r="G7428" s="12"/>
    </row>
    <row r="7429" spans="1:7">
      <c r="A7429" s="2">
        <f t="shared" si="706"/>
        <v>46966</v>
      </c>
      <c r="B7429" t="str">
        <f t="shared" si="705"/>
        <v>2028_08</v>
      </c>
      <c r="C7429" t="str">
        <f t="shared" si="707"/>
        <v>Aug</v>
      </c>
      <c r="D7429" t="str">
        <f t="shared" si="708"/>
        <v>2028_Aug</v>
      </c>
      <c r="E7429" s="12" t="str">
        <f t="shared" si="709"/>
        <v>01_Aug</v>
      </c>
      <c r="F7429" s="12" t="str">
        <f t="shared" si="710"/>
        <v>Aug-28</v>
      </c>
      <c r="G7429" s="12"/>
    </row>
    <row r="7430" spans="1:7">
      <c r="A7430" s="2">
        <f t="shared" si="706"/>
        <v>46967</v>
      </c>
      <c r="B7430" t="str">
        <f t="shared" si="705"/>
        <v>2028_08</v>
      </c>
      <c r="C7430" t="str">
        <f t="shared" si="707"/>
        <v>Aug</v>
      </c>
      <c r="D7430" t="str">
        <f t="shared" si="708"/>
        <v>2028_Aug</v>
      </c>
      <c r="E7430" s="12" t="str">
        <f t="shared" si="709"/>
        <v>02_Aug</v>
      </c>
      <c r="F7430" s="12" t="str">
        <f t="shared" si="710"/>
        <v>Aug-28</v>
      </c>
      <c r="G7430" s="12"/>
    </row>
    <row r="7431" spans="1:7">
      <c r="A7431" s="2">
        <f t="shared" si="706"/>
        <v>46968</v>
      </c>
      <c r="B7431" t="str">
        <f t="shared" si="705"/>
        <v>2028_08</v>
      </c>
      <c r="C7431" t="str">
        <f t="shared" si="707"/>
        <v>Aug</v>
      </c>
      <c r="D7431" t="str">
        <f t="shared" si="708"/>
        <v>2028_Aug</v>
      </c>
      <c r="E7431" s="12" t="str">
        <f t="shared" si="709"/>
        <v>03_Aug</v>
      </c>
      <c r="F7431" s="12" t="str">
        <f t="shared" si="710"/>
        <v>Aug-28</v>
      </c>
      <c r="G7431" s="12"/>
    </row>
    <row r="7432" spans="1:7">
      <c r="A7432" s="2">
        <f t="shared" si="706"/>
        <v>46969</v>
      </c>
      <c r="B7432" t="str">
        <f t="shared" si="705"/>
        <v>2028_08</v>
      </c>
      <c r="C7432" t="str">
        <f t="shared" si="707"/>
        <v>Aug</v>
      </c>
      <c r="D7432" t="str">
        <f t="shared" si="708"/>
        <v>2028_Aug</v>
      </c>
      <c r="E7432" s="12" t="str">
        <f t="shared" si="709"/>
        <v>04_Aug</v>
      </c>
      <c r="F7432" s="12" t="str">
        <f t="shared" si="710"/>
        <v>Aug-28</v>
      </c>
      <c r="G7432" s="12"/>
    </row>
    <row r="7433" spans="1:7">
      <c r="A7433" s="2">
        <f t="shared" si="706"/>
        <v>46970</v>
      </c>
      <c r="B7433" t="str">
        <f t="shared" si="705"/>
        <v>2028_08</v>
      </c>
      <c r="C7433" t="str">
        <f t="shared" si="707"/>
        <v>Aug</v>
      </c>
      <c r="D7433" t="str">
        <f t="shared" si="708"/>
        <v>2028_Aug</v>
      </c>
      <c r="E7433" s="12" t="str">
        <f t="shared" si="709"/>
        <v>05_Aug</v>
      </c>
      <c r="F7433" s="12" t="str">
        <f t="shared" si="710"/>
        <v>Aug-28</v>
      </c>
      <c r="G7433" s="12"/>
    </row>
    <row r="7434" spans="1:7">
      <c r="A7434" s="2">
        <f t="shared" si="706"/>
        <v>46971</v>
      </c>
      <c r="B7434" t="str">
        <f t="shared" si="705"/>
        <v>2028_08</v>
      </c>
      <c r="C7434" t="str">
        <f t="shared" si="707"/>
        <v>Aug</v>
      </c>
      <c r="D7434" t="str">
        <f t="shared" si="708"/>
        <v>2028_Aug</v>
      </c>
      <c r="E7434" s="12" t="str">
        <f t="shared" si="709"/>
        <v>06_Aug</v>
      </c>
      <c r="F7434" s="12" t="str">
        <f t="shared" si="710"/>
        <v>Aug-28</v>
      </c>
      <c r="G7434" s="12"/>
    </row>
    <row r="7435" spans="1:7">
      <c r="A7435" s="2">
        <f t="shared" si="706"/>
        <v>46972</v>
      </c>
      <c r="B7435" t="str">
        <f t="shared" ref="B7435:B7498" si="711">TEXT(YEAR(A7435),"0000")&amp;"_"&amp;TEXT(MONTH(A7435),"00")</f>
        <v>2028_08</v>
      </c>
      <c r="C7435" t="str">
        <f t="shared" si="707"/>
        <v>Aug</v>
      </c>
      <c r="D7435" t="str">
        <f t="shared" si="708"/>
        <v>2028_Aug</v>
      </c>
      <c r="E7435" s="12" t="str">
        <f t="shared" si="709"/>
        <v>07_Aug</v>
      </c>
      <c r="F7435" s="12" t="str">
        <f t="shared" si="710"/>
        <v>Aug-28</v>
      </c>
      <c r="G7435" s="12"/>
    </row>
    <row r="7436" spans="1:7">
      <c r="A7436" s="2">
        <f t="shared" ref="A7436:A7499" si="712">A7435+1</f>
        <v>46973</v>
      </c>
      <c r="B7436" t="str">
        <f t="shared" si="711"/>
        <v>2028_08</v>
      </c>
      <c r="C7436" t="str">
        <f t="shared" si="707"/>
        <v>Aug</v>
      </c>
      <c r="D7436" t="str">
        <f t="shared" si="708"/>
        <v>2028_Aug</v>
      </c>
      <c r="E7436" s="12" t="str">
        <f t="shared" si="709"/>
        <v>08_Aug</v>
      </c>
      <c r="F7436" s="12" t="str">
        <f t="shared" si="710"/>
        <v>Aug-28</v>
      </c>
      <c r="G7436" s="12"/>
    </row>
    <row r="7437" spans="1:7">
      <c r="A7437" s="2">
        <f t="shared" si="712"/>
        <v>46974</v>
      </c>
      <c r="B7437" t="str">
        <f t="shared" si="711"/>
        <v>2028_08</v>
      </c>
      <c r="C7437" t="str">
        <f t="shared" si="707"/>
        <v>Aug</v>
      </c>
      <c r="D7437" t="str">
        <f t="shared" si="708"/>
        <v>2028_Aug</v>
      </c>
      <c r="E7437" s="12" t="str">
        <f t="shared" si="709"/>
        <v>09_Aug</v>
      </c>
      <c r="F7437" s="12" t="str">
        <f t="shared" si="710"/>
        <v>Aug-28</v>
      </c>
      <c r="G7437" s="12"/>
    </row>
    <row r="7438" spans="1:7">
      <c r="A7438" s="2">
        <f t="shared" si="712"/>
        <v>46975</v>
      </c>
      <c r="B7438" t="str">
        <f t="shared" si="711"/>
        <v>2028_08</v>
      </c>
      <c r="C7438" t="str">
        <f t="shared" si="707"/>
        <v>Aug</v>
      </c>
      <c r="D7438" t="str">
        <f t="shared" si="708"/>
        <v>2028_Aug</v>
      </c>
      <c r="E7438" s="12" t="str">
        <f t="shared" si="709"/>
        <v>10_Aug</v>
      </c>
      <c r="F7438" s="12" t="str">
        <f t="shared" si="710"/>
        <v>Aug-28</v>
      </c>
      <c r="G7438" s="12"/>
    </row>
    <row r="7439" spans="1:7">
      <c r="A7439" s="2">
        <f t="shared" si="712"/>
        <v>46976</v>
      </c>
      <c r="B7439" t="str">
        <f t="shared" si="711"/>
        <v>2028_08</v>
      </c>
      <c r="C7439" t="str">
        <f t="shared" si="707"/>
        <v>Aug</v>
      </c>
      <c r="D7439" t="str">
        <f t="shared" si="708"/>
        <v>2028_Aug</v>
      </c>
      <c r="E7439" s="12" t="str">
        <f t="shared" si="709"/>
        <v>11_Aug</v>
      </c>
      <c r="F7439" s="12" t="str">
        <f t="shared" si="710"/>
        <v>Aug-28</v>
      </c>
      <c r="G7439" s="12"/>
    </row>
    <row r="7440" spans="1:7">
      <c r="A7440" s="2">
        <f t="shared" si="712"/>
        <v>46977</v>
      </c>
      <c r="B7440" t="str">
        <f t="shared" si="711"/>
        <v>2028_08</v>
      </c>
      <c r="C7440" t="str">
        <f t="shared" si="707"/>
        <v>Aug</v>
      </c>
      <c r="D7440" t="str">
        <f t="shared" si="708"/>
        <v>2028_Aug</v>
      </c>
      <c r="E7440" s="12" t="str">
        <f t="shared" si="709"/>
        <v>12_Aug</v>
      </c>
      <c r="F7440" s="12" t="str">
        <f t="shared" si="710"/>
        <v>Aug-28</v>
      </c>
      <c r="G7440" s="12"/>
    </row>
    <row r="7441" spans="1:7">
      <c r="A7441" s="2">
        <f t="shared" si="712"/>
        <v>46978</v>
      </c>
      <c r="B7441" t="str">
        <f t="shared" si="711"/>
        <v>2028_08</v>
      </c>
      <c r="C7441" t="str">
        <f t="shared" si="707"/>
        <v>Aug</v>
      </c>
      <c r="D7441" t="str">
        <f t="shared" si="708"/>
        <v>2028_Aug</v>
      </c>
      <c r="E7441" s="12" t="str">
        <f t="shared" si="709"/>
        <v>13_Aug</v>
      </c>
      <c r="F7441" s="12" t="str">
        <f t="shared" si="710"/>
        <v>Aug-28</v>
      </c>
      <c r="G7441" s="12"/>
    </row>
    <row r="7442" spans="1:7">
      <c r="A7442" s="2">
        <f t="shared" si="712"/>
        <v>46979</v>
      </c>
      <c r="B7442" t="str">
        <f t="shared" si="711"/>
        <v>2028_08</v>
      </c>
      <c r="C7442" t="str">
        <f t="shared" si="707"/>
        <v>Aug</v>
      </c>
      <c r="D7442" t="str">
        <f t="shared" si="708"/>
        <v>2028_Aug</v>
      </c>
      <c r="E7442" s="12" t="str">
        <f t="shared" si="709"/>
        <v>14_Aug</v>
      </c>
      <c r="F7442" s="12" t="str">
        <f t="shared" si="710"/>
        <v>Aug-28</v>
      </c>
      <c r="G7442" s="12"/>
    </row>
    <row r="7443" spans="1:7">
      <c r="A7443" s="2">
        <f t="shared" si="712"/>
        <v>46980</v>
      </c>
      <c r="B7443" t="str">
        <f t="shared" si="711"/>
        <v>2028_08</v>
      </c>
      <c r="C7443" t="str">
        <f t="shared" si="707"/>
        <v>Aug</v>
      </c>
      <c r="D7443" t="str">
        <f t="shared" si="708"/>
        <v>2028_Aug</v>
      </c>
      <c r="E7443" s="12" t="str">
        <f t="shared" si="709"/>
        <v>15_Aug</v>
      </c>
      <c r="F7443" s="12" t="str">
        <f t="shared" si="710"/>
        <v>Aug-28</v>
      </c>
      <c r="G7443" s="12"/>
    </row>
    <row r="7444" spans="1:7">
      <c r="A7444" s="2">
        <f t="shared" si="712"/>
        <v>46981</v>
      </c>
      <c r="B7444" t="str">
        <f t="shared" si="711"/>
        <v>2028_08</v>
      </c>
      <c r="C7444" t="str">
        <f t="shared" si="707"/>
        <v>Aug</v>
      </c>
      <c r="D7444" t="str">
        <f t="shared" si="708"/>
        <v>2028_Aug</v>
      </c>
      <c r="E7444" s="12" t="str">
        <f t="shared" si="709"/>
        <v>16_Aug</v>
      </c>
      <c r="F7444" s="12" t="str">
        <f t="shared" si="710"/>
        <v>Aug-28</v>
      </c>
      <c r="G7444" s="12"/>
    </row>
    <row r="7445" spans="1:7">
      <c r="A7445" s="2">
        <f t="shared" si="712"/>
        <v>46982</v>
      </c>
      <c r="B7445" t="str">
        <f t="shared" si="711"/>
        <v>2028_08</v>
      </c>
      <c r="C7445" t="str">
        <f t="shared" si="707"/>
        <v>Aug</v>
      </c>
      <c r="D7445" t="str">
        <f t="shared" si="708"/>
        <v>2028_Aug</v>
      </c>
      <c r="E7445" s="12" t="str">
        <f t="shared" si="709"/>
        <v>17_Aug</v>
      </c>
      <c r="F7445" s="12" t="str">
        <f t="shared" si="710"/>
        <v>Aug-28</v>
      </c>
      <c r="G7445" s="12"/>
    </row>
    <row r="7446" spans="1:7">
      <c r="A7446" s="2">
        <f t="shared" si="712"/>
        <v>46983</v>
      </c>
      <c r="B7446" t="str">
        <f t="shared" si="711"/>
        <v>2028_08</v>
      </c>
      <c r="C7446" t="str">
        <f t="shared" si="707"/>
        <v>Aug</v>
      </c>
      <c r="D7446" t="str">
        <f t="shared" si="708"/>
        <v>2028_Aug</v>
      </c>
      <c r="E7446" s="12" t="str">
        <f t="shared" si="709"/>
        <v>18_Aug</v>
      </c>
      <c r="F7446" s="12" t="str">
        <f t="shared" si="710"/>
        <v>Aug-28</v>
      </c>
      <c r="G7446" s="12"/>
    </row>
    <row r="7447" spans="1:7">
      <c r="A7447" s="2">
        <f t="shared" si="712"/>
        <v>46984</v>
      </c>
      <c r="B7447" t="str">
        <f t="shared" si="711"/>
        <v>2028_08</v>
      </c>
      <c r="C7447" t="str">
        <f t="shared" si="707"/>
        <v>Aug</v>
      </c>
      <c r="D7447" t="str">
        <f t="shared" si="708"/>
        <v>2028_Aug</v>
      </c>
      <c r="E7447" s="12" t="str">
        <f t="shared" si="709"/>
        <v>19_Aug</v>
      </c>
      <c r="F7447" s="12" t="str">
        <f t="shared" si="710"/>
        <v>Aug-28</v>
      </c>
      <c r="G7447" s="12"/>
    </row>
    <row r="7448" spans="1:7">
      <c r="A7448" s="2">
        <f t="shared" si="712"/>
        <v>46985</v>
      </c>
      <c r="B7448" t="str">
        <f t="shared" si="711"/>
        <v>2028_08</v>
      </c>
      <c r="C7448" t="str">
        <f t="shared" si="707"/>
        <v>Aug</v>
      </c>
      <c r="D7448" t="str">
        <f t="shared" si="708"/>
        <v>2028_Aug</v>
      </c>
      <c r="E7448" s="12" t="str">
        <f t="shared" si="709"/>
        <v>20_Aug</v>
      </c>
      <c r="F7448" s="12" t="str">
        <f t="shared" si="710"/>
        <v>Aug-28</v>
      </c>
      <c r="G7448" s="12"/>
    </row>
    <row r="7449" spans="1:7">
      <c r="A7449" s="2">
        <f t="shared" si="712"/>
        <v>46986</v>
      </c>
      <c r="B7449" t="str">
        <f t="shared" si="711"/>
        <v>2028_08</v>
      </c>
      <c r="C7449" t="str">
        <f t="shared" si="707"/>
        <v>Aug</v>
      </c>
      <c r="D7449" t="str">
        <f t="shared" si="708"/>
        <v>2028_Aug</v>
      </c>
      <c r="E7449" s="12" t="str">
        <f t="shared" si="709"/>
        <v>21_Aug</v>
      </c>
      <c r="F7449" s="12" t="str">
        <f t="shared" si="710"/>
        <v>Aug-28</v>
      </c>
      <c r="G7449" s="12"/>
    </row>
    <row r="7450" spans="1:7">
      <c r="A7450" s="2">
        <f t="shared" si="712"/>
        <v>46987</v>
      </c>
      <c r="B7450" t="str">
        <f t="shared" si="711"/>
        <v>2028_08</v>
      </c>
      <c r="C7450" t="str">
        <f t="shared" si="707"/>
        <v>Aug</v>
      </c>
      <c r="D7450" t="str">
        <f t="shared" si="708"/>
        <v>2028_Aug</v>
      </c>
      <c r="E7450" s="12" t="str">
        <f t="shared" si="709"/>
        <v>22_Aug</v>
      </c>
      <c r="F7450" s="12" t="str">
        <f t="shared" si="710"/>
        <v>Aug-28</v>
      </c>
      <c r="G7450" s="12"/>
    </row>
    <row r="7451" spans="1:7">
      <c r="A7451" s="2">
        <f t="shared" si="712"/>
        <v>46988</v>
      </c>
      <c r="B7451" t="str">
        <f t="shared" si="711"/>
        <v>2028_08</v>
      </c>
      <c r="C7451" t="str">
        <f t="shared" si="707"/>
        <v>Aug</v>
      </c>
      <c r="D7451" t="str">
        <f t="shared" si="708"/>
        <v>2028_Aug</v>
      </c>
      <c r="E7451" s="12" t="str">
        <f t="shared" si="709"/>
        <v>23_Aug</v>
      </c>
      <c r="F7451" s="12" t="str">
        <f t="shared" si="710"/>
        <v>Aug-28</v>
      </c>
      <c r="G7451" s="12"/>
    </row>
    <row r="7452" spans="1:7">
      <c r="A7452" s="2">
        <f t="shared" si="712"/>
        <v>46989</v>
      </c>
      <c r="B7452" t="str">
        <f t="shared" si="711"/>
        <v>2028_08</v>
      </c>
      <c r="C7452" t="str">
        <f t="shared" si="707"/>
        <v>Aug</v>
      </c>
      <c r="D7452" t="str">
        <f t="shared" si="708"/>
        <v>2028_Aug</v>
      </c>
      <c r="E7452" s="12" t="str">
        <f t="shared" si="709"/>
        <v>24_Aug</v>
      </c>
      <c r="F7452" s="12" t="str">
        <f t="shared" si="710"/>
        <v>Aug-28</v>
      </c>
      <c r="G7452" s="12"/>
    </row>
    <row r="7453" spans="1:7">
      <c r="A7453" s="2">
        <f t="shared" si="712"/>
        <v>46990</v>
      </c>
      <c r="B7453" t="str">
        <f t="shared" si="711"/>
        <v>2028_08</v>
      </c>
      <c r="C7453" t="str">
        <f t="shared" si="707"/>
        <v>Aug</v>
      </c>
      <c r="D7453" t="str">
        <f t="shared" si="708"/>
        <v>2028_Aug</v>
      </c>
      <c r="E7453" s="12" t="str">
        <f t="shared" si="709"/>
        <v>25_Aug</v>
      </c>
      <c r="F7453" s="12" t="str">
        <f t="shared" si="710"/>
        <v>Aug-28</v>
      </c>
      <c r="G7453" s="12"/>
    </row>
    <row r="7454" spans="1:7">
      <c r="A7454" s="2">
        <f t="shared" si="712"/>
        <v>46991</v>
      </c>
      <c r="B7454" t="str">
        <f t="shared" si="711"/>
        <v>2028_08</v>
      </c>
      <c r="C7454" t="str">
        <f t="shared" si="707"/>
        <v>Aug</v>
      </c>
      <c r="D7454" t="str">
        <f t="shared" si="708"/>
        <v>2028_Aug</v>
      </c>
      <c r="E7454" s="12" t="str">
        <f t="shared" si="709"/>
        <v>26_Aug</v>
      </c>
      <c r="F7454" s="12" t="str">
        <f t="shared" si="710"/>
        <v>Aug-28</v>
      </c>
      <c r="G7454" s="12"/>
    </row>
    <row r="7455" spans="1:7">
      <c r="A7455" s="2">
        <f t="shared" si="712"/>
        <v>46992</v>
      </c>
      <c r="B7455" t="str">
        <f t="shared" si="711"/>
        <v>2028_08</v>
      </c>
      <c r="C7455" t="str">
        <f t="shared" si="707"/>
        <v>Aug</v>
      </c>
      <c r="D7455" t="str">
        <f t="shared" si="708"/>
        <v>2028_Aug</v>
      </c>
      <c r="E7455" s="12" t="str">
        <f t="shared" si="709"/>
        <v>27_Aug</v>
      </c>
      <c r="F7455" s="12" t="str">
        <f t="shared" si="710"/>
        <v>Aug-28</v>
      </c>
      <c r="G7455" s="12"/>
    </row>
    <row r="7456" spans="1:7">
      <c r="A7456" s="2">
        <f t="shared" si="712"/>
        <v>46993</v>
      </c>
      <c r="B7456" t="str">
        <f t="shared" si="711"/>
        <v>2028_08</v>
      </c>
      <c r="C7456" t="str">
        <f t="shared" si="707"/>
        <v>Aug</v>
      </c>
      <c r="D7456" t="str">
        <f t="shared" si="708"/>
        <v>2028_Aug</v>
      </c>
      <c r="E7456" s="12" t="str">
        <f t="shared" si="709"/>
        <v>28_Aug</v>
      </c>
      <c r="F7456" s="12" t="str">
        <f t="shared" si="710"/>
        <v>Aug-28</v>
      </c>
      <c r="G7456" s="12"/>
    </row>
    <row r="7457" spans="1:7">
      <c r="A7457" s="2">
        <f t="shared" si="712"/>
        <v>46994</v>
      </c>
      <c r="B7457" t="str">
        <f t="shared" si="711"/>
        <v>2028_08</v>
      </c>
      <c r="C7457" t="str">
        <f t="shared" si="707"/>
        <v>Aug</v>
      </c>
      <c r="D7457" t="str">
        <f t="shared" si="708"/>
        <v>2028_Aug</v>
      </c>
      <c r="E7457" s="12" t="str">
        <f t="shared" si="709"/>
        <v>29_Aug</v>
      </c>
      <c r="F7457" s="12" t="str">
        <f t="shared" si="710"/>
        <v>Aug-28</v>
      </c>
      <c r="G7457" s="12"/>
    </row>
    <row r="7458" spans="1:7">
      <c r="A7458" s="2">
        <f t="shared" si="712"/>
        <v>46995</v>
      </c>
      <c r="B7458" t="str">
        <f t="shared" si="711"/>
        <v>2028_08</v>
      </c>
      <c r="C7458" t="str">
        <f t="shared" si="707"/>
        <v>Aug</v>
      </c>
      <c r="D7458" t="str">
        <f t="shared" si="708"/>
        <v>2028_Aug</v>
      </c>
      <c r="E7458" s="12" t="str">
        <f t="shared" si="709"/>
        <v>30_Aug</v>
      </c>
      <c r="F7458" s="12" t="str">
        <f t="shared" si="710"/>
        <v>Aug-28</v>
      </c>
      <c r="G7458" s="12"/>
    </row>
    <row r="7459" spans="1:7">
      <c r="A7459" s="2">
        <f t="shared" si="712"/>
        <v>46996</v>
      </c>
      <c r="B7459" t="str">
        <f t="shared" si="711"/>
        <v>2028_08</v>
      </c>
      <c r="C7459" t="str">
        <f t="shared" si="707"/>
        <v>Aug</v>
      </c>
      <c r="D7459" t="str">
        <f t="shared" si="708"/>
        <v>2028_Aug</v>
      </c>
      <c r="E7459" s="12" t="str">
        <f t="shared" si="709"/>
        <v>31_Aug</v>
      </c>
      <c r="F7459" s="12" t="str">
        <f t="shared" si="710"/>
        <v>Aug-28</v>
      </c>
      <c r="G7459" s="12"/>
    </row>
    <row r="7460" spans="1:7">
      <c r="A7460" s="2">
        <f t="shared" si="712"/>
        <v>46997</v>
      </c>
      <c r="B7460" t="str">
        <f t="shared" si="711"/>
        <v>2028_09</v>
      </c>
      <c r="C7460" t="str">
        <f t="shared" si="707"/>
        <v>Sep</v>
      </c>
      <c r="D7460" t="str">
        <f t="shared" si="708"/>
        <v>2028_Sep</v>
      </c>
      <c r="E7460" s="12" t="str">
        <f t="shared" si="709"/>
        <v>01_Sep</v>
      </c>
      <c r="F7460" s="12" t="str">
        <f t="shared" si="710"/>
        <v>Sep-28</v>
      </c>
      <c r="G7460" s="12"/>
    </row>
    <row r="7461" spans="1:7">
      <c r="A7461" s="2">
        <f t="shared" si="712"/>
        <v>46998</v>
      </c>
      <c r="B7461" t="str">
        <f t="shared" si="711"/>
        <v>2028_09</v>
      </c>
      <c r="C7461" t="str">
        <f t="shared" si="707"/>
        <v>Sep</v>
      </c>
      <c r="D7461" t="str">
        <f t="shared" si="708"/>
        <v>2028_Sep</v>
      </c>
      <c r="E7461" s="12" t="str">
        <f t="shared" si="709"/>
        <v>02_Sep</v>
      </c>
      <c r="F7461" s="12" t="str">
        <f t="shared" si="710"/>
        <v>Sep-28</v>
      </c>
      <c r="G7461" s="12"/>
    </row>
    <row r="7462" spans="1:7">
      <c r="A7462" s="2">
        <f t="shared" si="712"/>
        <v>46999</v>
      </c>
      <c r="B7462" t="str">
        <f t="shared" si="711"/>
        <v>2028_09</v>
      </c>
      <c r="C7462" t="str">
        <f t="shared" si="707"/>
        <v>Sep</v>
      </c>
      <c r="D7462" t="str">
        <f t="shared" si="708"/>
        <v>2028_Sep</v>
      </c>
      <c r="E7462" s="12" t="str">
        <f t="shared" si="709"/>
        <v>03_Sep</v>
      </c>
      <c r="F7462" s="12" t="str">
        <f t="shared" si="710"/>
        <v>Sep-28</v>
      </c>
      <c r="G7462" s="12"/>
    </row>
    <row r="7463" spans="1:7">
      <c r="A7463" s="2">
        <f t="shared" si="712"/>
        <v>47000</v>
      </c>
      <c r="B7463" t="str">
        <f t="shared" si="711"/>
        <v>2028_09</v>
      </c>
      <c r="C7463" t="str">
        <f t="shared" si="707"/>
        <v>Sep</v>
      </c>
      <c r="D7463" t="str">
        <f t="shared" si="708"/>
        <v>2028_Sep</v>
      </c>
      <c r="E7463" s="12" t="str">
        <f t="shared" si="709"/>
        <v>04_Sep</v>
      </c>
      <c r="F7463" s="12" t="str">
        <f t="shared" si="710"/>
        <v>Sep-28</v>
      </c>
      <c r="G7463" s="12"/>
    </row>
    <row r="7464" spans="1:7">
      <c r="A7464" s="2">
        <f t="shared" si="712"/>
        <v>47001</v>
      </c>
      <c r="B7464" t="str">
        <f t="shared" si="711"/>
        <v>2028_09</v>
      </c>
      <c r="C7464" t="str">
        <f t="shared" si="707"/>
        <v>Sep</v>
      </c>
      <c r="D7464" t="str">
        <f t="shared" si="708"/>
        <v>2028_Sep</v>
      </c>
      <c r="E7464" s="12" t="str">
        <f t="shared" si="709"/>
        <v>05_Sep</v>
      </c>
      <c r="F7464" s="12" t="str">
        <f t="shared" si="710"/>
        <v>Sep-28</v>
      </c>
      <c r="G7464" s="12"/>
    </row>
    <row r="7465" spans="1:7">
      <c r="A7465" s="2">
        <f t="shared" si="712"/>
        <v>47002</v>
      </c>
      <c r="B7465" t="str">
        <f t="shared" si="711"/>
        <v>2028_09</v>
      </c>
      <c r="C7465" t="str">
        <f t="shared" si="707"/>
        <v>Sep</v>
      </c>
      <c r="D7465" t="str">
        <f t="shared" si="708"/>
        <v>2028_Sep</v>
      </c>
      <c r="E7465" s="12" t="str">
        <f t="shared" si="709"/>
        <v>06_Sep</v>
      </c>
      <c r="F7465" s="12" t="str">
        <f t="shared" si="710"/>
        <v>Sep-28</v>
      </c>
      <c r="G7465" s="12"/>
    </row>
    <row r="7466" spans="1:7">
      <c r="A7466" s="2">
        <f t="shared" si="712"/>
        <v>47003</v>
      </c>
      <c r="B7466" t="str">
        <f t="shared" si="711"/>
        <v>2028_09</v>
      </c>
      <c r="C7466" t="str">
        <f t="shared" si="707"/>
        <v>Sep</v>
      </c>
      <c r="D7466" t="str">
        <f t="shared" si="708"/>
        <v>2028_Sep</v>
      </c>
      <c r="E7466" s="12" t="str">
        <f t="shared" si="709"/>
        <v>07_Sep</v>
      </c>
      <c r="F7466" s="12" t="str">
        <f t="shared" si="710"/>
        <v>Sep-28</v>
      </c>
      <c r="G7466" s="12"/>
    </row>
    <row r="7467" spans="1:7">
      <c r="A7467" s="2">
        <f t="shared" si="712"/>
        <v>47004</v>
      </c>
      <c r="B7467" t="str">
        <f t="shared" si="711"/>
        <v>2028_09</v>
      </c>
      <c r="C7467" t="str">
        <f t="shared" si="707"/>
        <v>Sep</v>
      </c>
      <c r="D7467" t="str">
        <f t="shared" si="708"/>
        <v>2028_Sep</v>
      </c>
      <c r="E7467" s="12" t="str">
        <f t="shared" si="709"/>
        <v>08_Sep</v>
      </c>
      <c r="F7467" s="12" t="str">
        <f t="shared" si="710"/>
        <v>Sep-28</v>
      </c>
      <c r="G7467" s="12"/>
    </row>
    <row r="7468" spans="1:7">
      <c r="A7468" s="2">
        <f t="shared" si="712"/>
        <v>47005</v>
      </c>
      <c r="B7468" t="str">
        <f t="shared" si="711"/>
        <v>2028_09</v>
      </c>
      <c r="C7468" t="str">
        <f t="shared" si="707"/>
        <v>Sep</v>
      </c>
      <c r="D7468" t="str">
        <f t="shared" si="708"/>
        <v>2028_Sep</v>
      </c>
      <c r="E7468" s="12" t="str">
        <f t="shared" si="709"/>
        <v>09_Sep</v>
      </c>
      <c r="F7468" s="12" t="str">
        <f t="shared" si="710"/>
        <v>Sep-28</v>
      </c>
      <c r="G7468" s="12"/>
    </row>
    <row r="7469" spans="1:7">
      <c r="A7469" s="2">
        <f t="shared" si="712"/>
        <v>47006</v>
      </c>
      <c r="B7469" t="str">
        <f t="shared" si="711"/>
        <v>2028_09</v>
      </c>
      <c r="C7469" t="str">
        <f t="shared" si="707"/>
        <v>Sep</v>
      </c>
      <c r="D7469" t="str">
        <f t="shared" si="708"/>
        <v>2028_Sep</v>
      </c>
      <c r="E7469" s="12" t="str">
        <f t="shared" si="709"/>
        <v>10_Sep</v>
      </c>
      <c r="F7469" s="12" t="str">
        <f t="shared" si="710"/>
        <v>Sep-28</v>
      </c>
      <c r="G7469" s="12"/>
    </row>
    <row r="7470" spans="1:7">
      <c r="A7470" s="2">
        <f t="shared" si="712"/>
        <v>47007</v>
      </c>
      <c r="B7470" t="str">
        <f t="shared" si="711"/>
        <v>2028_09</v>
      </c>
      <c r="C7470" t="str">
        <f t="shared" si="707"/>
        <v>Sep</v>
      </c>
      <c r="D7470" t="str">
        <f t="shared" si="708"/>
        <v>2028_Sep</v>
      </c>
      <c r="E7470" s="12" t="str">
        <f t="shared" si="709"/>
        <v>11_Sep</v>
      </c>
      <c r="F7470" s="12" t="str">
        <f t="shared" si="710"/>
        <v>Sep-28</v>
      </c>
      <c r="G7470" s="12"/>
    </row>
    <row r="7471" spans="1:7">
      <c r="A7471" s="2">
        <f t="shared" si="712"/>
        <v>47008</v>
      </c>
      <c r="B7471" t="str">
        <f t="shared" si="711"/>
        <v>2028_09</v>
      </c>
      <c r="C7471" t="str">
        <f t="shared" si="707"/>
        <v>Sep</v>
      </c>
      <c r="D7471" t="str">
        <f t="shared" si="708"/>
        <v>2028_Sep</v>
      </c>
      <c r="E7471" s="12" t="str">
        <f t="shared" si="709"/>
        <v>12_Sep</v>
      </c>
      <c r="F7471" s="12" t="str">
        <f t="shared" si="710"/>
        <v>Sep-28</v>
      </c>
      <c r="G7471" s="12"/>
    </row>
    <row r="7472" spans="1:7">
      <c r="A7472" s="2">
        <f t="shared" si="712"/>
        <v>47009</v>
      </c>
      <c r="B7472" t="str">
        <f t="shared" si="711"/>
        <v>2028_09</v>
      </c>
      <c r="C7472" t="str">
        <f t="shared" si="707"/>
        <v>Sep</v>
      </c>
      <c r="D7472" t="str">
        <f t="shared" si="708"/>
        <v>2028_Sep</v>
      </c>
      <c r="E7472" s="12" t="str">
        <f t="shared" si="709"/>
        <v>13_Sep</v>
      </c>
      <c r="F7472" s="12" t="str">
        <f t="shared" si="710"/>
        <v>Sep-28</v>
      </c>
      <c r="G7472" s="12"/>
    </row>
    <row r="7473" spans="1:7">
      <c r="A7473" s="2">
        <f t="shared" si="712"/>
        <v>47010</v>
      </c>
      <c r="B7473" t="str">
        <f t="shared" si="711"/>
        <v>2028_09</v>
      </c>
      <c r="C7473" t="str">
        <f t="shared" si="707"/>
        <v>Sep</v>
      </c>
      <c r="D7473" t="str">
        <f t="shared" si="708"/>
        <v>2028_Sep</v>
      </c>
      <c r="E7473" s="12" t="str">
        <f t="shared" si="709"/>
        <v>14_Sep</v>
      </c>
      <c r="F7473" s="12" t="str">
        <f t="shared" si="710"/>
        <v>Sep-28</v>
      </c>
      <c r="G7473" s="12"/>
    </row>
    <row r="7474" spans="1:7">
      <c r="A7474" s="2">
        <f t="shared" si="712"/>
        <v>47011</v>
      </c>
      <c r="B7474" t="str">
        <f t="shared" si="711"/>
        <v>2028_09</v>
      </c>
      <c r="C7474" t="str">
        <f t="shared" si="707"/>
        <v>Sep</v>
      </c>
      <c r="D7474" t="str">
        <f t="shared" si="708"/>
        <v>2028_Sep</v>
      </c>
      <c r="E7474" s="12" t="str">
        <f t="shared" si="709"/>
        <v>15_Sep</v>
      </c>
      <c r="F7474" s="12" t="str">
        <f t="shared" si="710"/>
        <v>Sep-28</v>
      </c>
      <c r="G7474" s="12"/>
    </row>
    <row r="7475" spans="1:7">
      <c r="A7475" s="2">
        <f t="shared" si="712"/>
        <v>47012</v>
      </c>
      <c r="B7475" t="str">
        <f t="shared" si="711"/>
        <v>2028_09</v>
      </c>
      <c r="C7475" t="str">
        <f t="shared" si="707"/>
        <v>Sep</v>
      </c>
      <c r="D7475" t="str">
        <f t="shared" si="708"/>
        <v>2028_Sep</v>
      </c>
      <c r="E7475" s="12" t="str">
        <f t="shared" si="709"/>
        <v>16_Sep</v>
      </c>
      <c r="F7475" s="12" t="str">
        <f t="shared" si="710"/>
        <v>Sep-28</v>
      </c>
      <c r="G7475" s="12"/>
    </row>
    <row r="7476" spans="1:7">
      <c r="A7476" s="2">
        <f t="shared" si="712"/>
        <v>47013</v>
      </c>
      <c r="B7476" t="str">
        <f t="shared" si="711"/>
        <v>2028_09</v>
      </c>
      <c r="C7476" t="str">
        <f t="shared" si="707"/>
        <v>Sep</v>
      </c>
      <c r="D7476" t="str">
        <f t="shared" si="708"/>
        <v>2028_Sep</v>
      </c>
      <c r="E7476" s="12" t="str">
        <f t="shared" si="709"/>
        <v>17_Sep</v>
      </c>
      <c r="F7476" s="12" t="str">
        <f t="shared" si="710"/>
        <v>Sep-28</v>
      </c>
      <c r="G7476" s="12"/>
    </row>
    <row r="7477" spans="1:7">
      <c r="A7477" s="2">
        <f t="shared" si="712"/>
        <v>47014</v>
      </c>
      <c r="B7477" t="str">
        <f t="shared" si="711"/>
        <v>2028_09</v>
      </c>
      <c r="C7477" t="str">
        <f t="shared" si="707"/>
        <v>Sep</v>
      </c>
      <c r="D7477" t="str">
        <f t="shared" si="708"/>
        <v>2028_Sep</v>
      </c>
      <c r="E7477" s="12" t="str">
        <f t="shared" si="709"/>
        <v>18_Sep</v>
      </c>
      <c r="F7477" s="12" t="str">
        <f t="shared" si="710"/>
        <v>Sep-28</v>
      </c>
      <c r="G7477" s="12"/>
    </row>
    <row r="7478" spans="1:7">
      <c r="A7478" s="2">
        <f t="shared" si="712"/>
        <v>47015</v>
      </c>
      <c r="B7478" t="str">
        <f t="shared" si="711"/>
        <v>2028_09</v>
      </c>
      <c r="C7478" t="str">
        <f t="shared" si="707"/>
        <v>Sep</v>
      </c>
      <c r="D7478" t="str">
        <f t="shared" si="708"/>
        <v>2028_Sep</v>
      </c>
      <c r="E7478" s="12" t="str">
        <f t="shared" si="709"/>
        <v>19_Sep</v>
      </c>
      <c r="F7478" s="12" t="str">
        <f t="shared" si="710"/>
        <v>Sep-28</v>
      </c>
      <c r="G7478" s="12"/>
    </row>
    <row r="7479" spans="1:7">
      <c r="A7479" s="2">
        <f t="shared" si="712"/>
        <v>47016</v>
      </c>
      <c r="B7479" t="str">
        <f t="shared" si="711"/>
        <v>2028_09</v>
      </c>
      <c r="C7479" t="str">
        <f t="shared" si="707"/>
        <v>Sep</v>
      </c>
      <c r="D7479" t="str">
        <f t="shared" si="708"/>
        <v>2028_Sep</v>
      </c>
      <c r="E7479" s="12" t="str">
        <f t="shared" si="709"/>
        <v>20_Sep</v>
      </c>
      <c r="F7479" s="12" t="str">
        <f t="shared" si="710"/>
        <v>Sep-28</v>
      </c>
      <c r="G7479" s="12"/>
    </row>
    <row r="7480" spans="1:7">
      <c r="A7480" s="2">
        <f t="shared" si="712"/>
        <v>47017</v>
      </c>
      <c r="B7480" t="str">
        <f t="shared" si="711"/>
        <v>2028_09</v>
      </c>
      <c r="C7480" t="str">
        <f t="shared" si="707"/>
        <v>Sep</v>
      </c>
      <c r="D7480" t="str">
        <f t="shared" si="708"/>
        <v>2028_Sep</v>
      </c>
      <c r="E7480" s="12" t="str">
        <f t="shared" si="709"/>
        <v>21_Sep</v>
      </c>
      <c r="F7480" s="12" t="str">
        <f t="shared" si="710"/>
        <v>Sep-28</v>
      </c>
      <c r="G7480" s="12"/>
    </row>
    <row r="7481" spans="1:7">
      <c r="A7481" s="2">
        <f t="shared" si="712"/>
        <v>47018</v>
      </c>
      <c r="B7481" t="str">
        <f t="shared" si="711"/>
        <v>2028_09</v>
      </c>
      <c r="C7481" t="str">
        <f t="shared" si="707"/>
        <v>Sep</v>
      </c>
      <c r="D7481" t="str">
        <f t="shared" si="708"/>
        <v>2028_Sep</v>
      </c>
      <c r="E7481" s="12" t="str">
        <f t="shared" si="709"/>
        <v>22_Sep</v>
      </c>
      <c r="F7481" s="12" t="str">
        <f t="shared" si="710"/>
        <v>Sep-28</v>
      </c>
      <c r="G7481" s="12"/>
    </row>
    <row r="7482" spans="1:7">
      <c r="A7482" s="2">
        <f t="shared" si="712"/>
        <v>47019</v>
      </c>
      <c r="B7482" t="str">
        <f t="shared" si="711"/>
        <v>2028_09</v>
      </c>
      <c r="C7482" t="str">
        <f t="shared" si="707"/>
        <v>Sep</v>
      </c>
      <c r="D7482" t="str">
        <f t="shared" si="708"/>
        <v>2028_Sep</v>
      </c>
      <c r="E7482" s="12" t="str">
        <f t="shared" si="709"/>
        <v>23_Sep</v>
      </c>
      <c r="F7482" s="12" t="str">
        <f t="shared" si="710"/>
        <v>Sep-28</v>
      </c>
      <c r="G7482" s="12"/>
    </row>
    <row r="7483" spans="1:7">
      <c r="A7483" s="2">
        <f t="shared" si="712"/>
        <v>47020</v>
      </c>
      <c r="B7483" t="str">
        <f t="shared" si="711"/>
        <v>2028_09</v>
      </c>
      <c r="C7483" t="str">
        <f t="shared" si="707"/>
        <v>Sep</v>
      </c>
      <c r="D7483" t="str">
        <f t="shared" si="708"/>
        <v>2028_Sep</v>
      </c>
      <c r="E7483" s="12" t="str">
        <f t="shared" si="709"/>
        <v>24_Sep</v>
      </c>
      <c r="F7483" s="12" t="str">
        <f t="shared" si="710"/>
        <v>Sep-28</v>
      </c>
      <c r="G7483" s="12"/>
    </row>
    <row r="7484" spans="1:7">
      <c r="A7484" s="2">
        <f t="shared" si="712"/>
        <v>47021</v>
      </c>
      <c r="B7484" t="str">
        <f t="shared" si="711"/>
        <v>2028_09</v>
      </c>
      <c r="C7484" t="str">
        <f t="shared" si="707"/>
        <v>Sep</v>
      </c>
      <c r="D7484" t="str">
        <f t="shared" si="708"/>
        <v>2028_Sep</v>
      </c>
      <c r="E7484" s="12" t="str">
        <f t="shared" si="709"/>
        <v>25_Sep</v>
      </c>
      <c r="F7484" s="12" t="str">
        <f t="shared" si="710"/>
        <v>Sep-28</v>
      </c>
      <c r="G7484" s="12"/>
    </row>
    <row r="7485" spans="1:7">
      <c r="A7485" s="2">
        <f t="shared" si="712"/>
        <v>47022</v>
      </c>
      <c r="B7485" t="str">
        <f t="shared" si="711"/>
        <v>2028_09</v>
      </c>
      <c r="C7485" t="str">
        <f t="shared" si="707"/>
        <v>Sep</v>
      </c>
      <c r="D7485" t="str">
        <f t="shared" si="708"/>
        <v>2028_Sep</v>
      </c>
      <c r="E7485" s="12" t="str">
        <f t="shared" si="709"/>
        <v>26_Sep</v>
      </c>
      <c r="F7485" s="12" t="str">
        <f t="shared" si="710"/>
        <v>Sep-28</v>
      </c>
      <c r="G7485" s="12"/>
    </row>
    <row r="7486" spans="1:7">
      <c r="A7486" s="2">
        <f t="shared" si="712"/>
        <v>47023</v>
      </c>
      <c r="B7486" t="str">
        <f t="shared" si="711"/>
        <v>2028_09</v>
      </c>
      <c r="C7486" t="str">
        <f t="shared" si="707"/>
        <v>Sep</v>
      </c>
      <c r="D7486" t="str">
        <f t="shared" si="708"/>
        <v>2028_Sep</v>
      </c>
      <c r="E7486" s="12" t="str">
        <f t="shared" si="709"/>
        <v>27_Sep</v>
      </c>
      <c r="F7486" s="12" t="str">
        <f t="shared" si="710"/>
        <v>Sep-28</v>
      </c>
      <c r="G7486" s="12"/>
    </row>
    <row r="7487" spans="1:7">
      <c r="A7487" s="2">
        <f t="shared" si="712"/>
        <v>47024</v>
      </c>
      <c r="B7487" t="str">
        <f t="shared" si="711"/>
        <v>2028_09</v>
      </c>
      <c r="C7487" t="str">
        <f t="shared" si="707"/>
        <v>Sep</v>
      </c>
      <c r="D7487" t="str">
        <f t="shared" si="708"/>
        <v>2028_Sep</v>
      </c>
      <c r="E7487" s="12" t="str">
        <f t="shared" si="709"/>
        <v>28_Sep</v>
      </c>
      <c r="F7487" s="12" t="str">
        <f t="shared" si="710"/>
        <v>Sep-28</v>
      </c>
      <c r="G7487" s="12"/>
    </row>
    <row r="7488" spans="1:7">
      <c r="A7488" s="2">
        <f t="shared" si="712"/>
        <v>47025</v>
      </c>
      <c r="B7488" t="str">
        <f t="shared" si="711"/>
        <v>2028_09</v>
      </c>
      <c r="C7488" t="str">
        <f t="shared" si="707"/>
        <v>Sep</v>
      </c>
      <c r="D7488" t="str">
        <f t="shared" si="708"/>
        <v>2028_Sep</v>
      </c>
      <c r="E7488" s="12" t="str">
        <f t="shared" si="709"/>
        <v>29_Sep</v>
      </c>
      <c r="F7488" s="12" t="str">
        <f t="shared" si="710"/>
        <v>Sep-28</v>
      </c>
      <c r="G7488" s="12"/>
    </row>
    <row r="7489" spans="1:7">
      <c r="A7489" s="2">
        <f t="shared" si="712"/>
        <v>47026</v>
      </c>
      <c r="B7489" t="str">
        <f t="shared" si="711"/>
        <v>2028_09</v>
      </c>
      <c r="C7489" t="str">
        <f t="shared" si="707"/>
        <v>Sep</v>
      </c>
      <c r="D7489" t="str">
        <f t="shared" si="708"/>
        <v>2028_Sep</v>
      </c>
      <c r="E7489" s="12" t="str">
        <f t="shared" si="709"/>
        <v>30_Sep</v>
      </c>
      <c r="F7489" s="12" t="str">
        <f t="shared" si="710"/>
        <v>Sep-28</v>
      </c>
      <c r="G7489" s="12"/>
    </row>
    <row r="7490" spans="1:7">
      <c r="A7490" s="2">
        <f t="shared" si="712"/>
        <v>47027</v>
      </c>
      <c r="B7490" t="str">
        <f t="shared" si="711"/>
        <v>2028_10</v>
      </c>
      <c r="C7490" t="str">
        <f t="shared" ref="C7490:C7500" si="713">VLOOKUP(TEXT(MONTH(A7490),"00"),$H$2:$I$13,2,FALSE)</f>
        <v>Oct</v>
      </c>
      <c r="D7490" t="str">
        <f t="shared" si="708"/>
        <v>2028_Oct</v>
      </c>
      <c r="E7490" s="12" t="str">
        <f t="shared" si="709"/>
        <v>01_Oct</v>
      </c>
      <c r="F7490" s="12" t="str">
        <f t="shared" si="710"/>
        <v>Oct-28</v>
      </c>
      <c r="G7490" s="12"/>
    </row>
    <row r="7491" spans="1:7">
      <c r="A7491" s="2">
        <f t="shared" si="712"/>
        <v>47028</v>
      </c>
      <c r="B7491" t="str">
        <f t="shared" si="711"/>
        <v>2028_10</v>
      </c>
      <c r="C7491" t="str">
        <f t="shared" si="713"/>
        <v>Oct</v>
      </c>
      <c r="D7491" t="str">
        <f t="shared" ref="D7491:D7500" si="714">TEXT(YEAR(A7491),"0000")&amp;"_"&amp;C7491</f>
        <v>2028_Oct</v>
      </c>
      <c r="E7491" s="12" t="str">
        <f t="shared" ref="E7491:E7500" si="715">VLOOKUP(DAY(A7491),$G$2:$H$32,2,FALSE)&amp;"_"&amp;C7491</f>
        <v>02_Oct</v>
      </c>
      <c r="F7491" s="12" t="str">
        <f t="shared" si="710"/>
        <v>Oct-28</v>
      </c>
      <c r="G7491" s="12"/>
    </row>
    <row r="7492" spans="1:7">
      <c r="A7492" s="2">
        <f t="shared" si="712"/>
        <v>47029</v>
      </c>
      <c r="B7492" t="str">
        <f t="shared" si="711"/>
        <v>2028_10</v>
      </c>
      <c r="C7492" t="str">
        <f t="shared" si="713"/>
        <v>Oct</v>
      </c>
      <c r="D7492" t="str">
        <f t="shared" si="714"/>
        <v>2028_Oct</v>
      </c>
      <c r="E7492" s="12" t="str">
        <f t="shared" si="715"/>
        <v>03_Oct</v>
      </c>
      <c r="F7492" s="12" t="str">
        <f t="shared" ref="F7492:F7500" si="716">C7492&amp;"-"&amp;RIGHT(YEAR(A7492),2)</f>
        <v>Oct-28</v>
      </c>
      <c r="G7492" s="12"/>
    </row>
    <row r="7493" spans="1:7">
      <c r="A7493" s="2">
        <f t="shared" si="712"/>
        <v>47030</v>
      </c>
      <c r="B7493" t="str">
        <f t="shared" si="711"/>
        <v>2028_10</v>
      </c>
      <c r="C7493" t="str">
        <f t="shared" si="713"/>
        <v>Oct</v>
      </c>
      <c r="D7493" t="str">
        <f t="shared" si="714"/>
        <v>2028_Oct</v>
      </c>
      <c r="E7493" s="12" t="str">
        <f t="shared" si="715"/>
        <v>04_Oct</v>
      </c>
      <c r="F7493" s="12" t="str">
        <f t="shared" si="716"/>
        <v>Oct-28</v>
      </c>
      <c r="G7493" s="12"/>
    </row>
    <row r="7494" spans="1:7">
      <c r="A7494" s="2">
        <f t="shared" si="712"/>
        <v>47031</v>
      </c>
      <c r="B7494" t="str">
        <f t="shared" si="711"/>
        <v>2028_10</v>
      </c>
      <c r="C7494" t="str">
        <f t="shared" si="713"/>
        <v>Oct</v>
      </c>
      <c r="D7494" t="str">
        <f t="shared" si="714"/>
        <v>2028_Oct</v>
      </c>
      <c r="E7494" s="12" t="str">
        <f t="shared" si="715"/>
        <v>05_Oct</v>
      </c>
      <c r="F7494" s="12" t="str">
        <f t="shared" si="716"/>
        <v>Oct-28</v>
      </c>
      <c r="G7494" s="12"/>
    </row>
    <row r="7495" spans="1:7">
      <c r="A7495" s="2">
        <f t="shared" si="712"/>
        <v>47032</v>
      </c>
      <c r="B7495" t="str">
        <f t="shared" si="711"/>
        <v>2028_10</v>
      </c>
      <c r="C7495" t="str">
        <f t="shared" si="713"/>
        <v>Oct</v>
      </c>
      <c r="D7495" t="str">
        <f t="shared" si="714"/>
        <v>2028_Oct</v>
      </c>
      <c r="E7495" s="12" t="str">
        <f t="shared" si="715"/>
        <v>06_Oct</v>
      </c>
      <c r="F7495" s="12" t="str">
        <f t="shared" si="716"/>
        <v>Oct-28</v>
      </c>
      <c r="G7495" s="12"/>
    </row>
    <row r="7496" spans="1:7">
      <c r="A7496" s="2">
        <f t="shared" si="712"/>
        <v>47033</v>
      </c>
      <c r="B7496" t="str">
        <f t="shared" si="711"/>
        <v>2028_10</v>
      </c>
      <c r="C7496" t="str">
        <f t="shared" si="713"/>
        <v>Oct</v>
      </c>
      <c r="D7496" t="str">
        <f t="shared" si="714"/>
        <v>2028_Oct</v>
      </c>
      <c r="E7496" s="12" t="str">
        <f t="shared" si="715"/>
        <v>07_Oct</v>
      </c>
      <c r="F7496" s="12" t="str">
        <f t="shared" si="716"/>
        <v>Oct-28</v>
      </c>
      <c r="G7496" s="12"/>
    </row>
    <row r="7497" spans="1:7">
      <c r="A7497" s="2">
        <f t="shared" si="712"/>
        <v>47034</v>
      </c>
      <c r="B7497" t="str">
        <f t="shared" si="711"/>
        <v>2028_10</v>
      </c>
      <c r="C7497" t="str">
        <f t="shared" si="713"/>
        <v>Oct</v>
      </c>
      <c r="D7497" t="str">
        <f t="shared" si="714"/>
        <v>2028_Oct</v>
      </c>
      <c r="E7497" s="12" t="str">
        <f t="shared" si="715"/>
        <v>08_Oct</v>
      </c>
      <c r="F7497" s="12" t="str">
        <f t="shared" si="716"/>
        <v>Oct-28</v>
      </c>
      <c r="G7497" s="12"/>
    </row>
    <row r="7498" spans="1:7">
      <c r="A7498" s="2">
        <f t="shared" si="712"/>
        <v>47035</v>
      </c>
      <c r="B7498" t="str">
        <f t="shared" si="711"/>
        <v>2028_10</v>
      </c>
      <c r="C7498" t="str">
        <f t="shared" si="713"/>
        <v>Oct</v>
      </c>
      <c r="D7498" t="str">
        <f t="shared" si="714"/>
        <v>2028_Oct</v>
      </c>
      <c r="E7498" s="12" t="str">
        <f t="shared" si="715"/>
        <v>09_Oct</v>
      </c>
      <c r="F7498" s="12" t="str">
        <f t="shared" si="716"/>
        <v>Oct-28</v>
      </c>
      <c r="G7498" s="12"/>
    </row>
    <row r="7499" spans="1:7">
      <c r="A7499" s="2">
        <f t="shared" si="712"/>
        <v>47036</v>
      </c>
      <c r="B7499" t="str">
        <f t="shared" ref="B7499:B7500" si="717">TEXT(YEAR(A7499),"0000")&amp;"_"&amp;TEXT(MONTH(A7499),"00")</f>
        <v>2028_10</v>
      </c>
      <c r="C7499" t="str">
        <f t="shared" si="713"/>
        <v>Oct</v>
      </c>
      <c r="D7499" t="str">
        <f t="shared" si="714"/>
        <v>2028_Oct</v>
      </c>
      <c r="E7499" s="12" t="str">
        <f t="shared" si="715"/>
        <v>10_Oct</v>
      </c>
      <c r="F7499" s="12" t="str">
        <f t="shared" si="716"/>
        <v>Oct-28</v>
      </c>
      <c r="G7499" s="12"/>
    </row>
    <row r="7500" spans="1:7">
      <c r="A7500" s="2">
        <f t="shared" ref="A7500" si="718">A7499+1</f>
        <v>47037</v>
      </c>
      <c r="B7500" t="str">
        <f t="shared" si="717"/>
        <v>2028_10</v>
      </c>
      <c r="C7500" t="str">
        <f t="shared" si="713"/>
        <v>Oct</v>
      </c>
      <c r="D7500" t="str">
        <f t="shared" si="714"/>
        <v>2028_Oct</v>
      </c>
      <c r="E7500" s="12" t="str">
        <f t="shared" si="715"/>
        <v>11_Oct</v>
      </c>
      <c r="F7500" s="12" t="str">
        <f t="shared" si="716"/>
        <v>Oct-28</v>
      </c>
      <c r="G7500" s="12"/>
    </row>
  </sheetData>
  <phoneticPr fontId="7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401"/>
  <sheetViews>
    <sheetView showGridLines="0" zoomScale="85" zoomScaleNormal="85" zoomScaleSheetLayoutView="100" workbookViewId="0">
      <selection activeCell="AC33" sqref="AC33"/>
    </sheetView>
  </sheetViews>
  <sheetFormatPr defaultColWidth="9.140625" defaultRowHeight="12.75"/>
  <cols>
    <col min="1" max="1" width="8.85546875" customWidth="1"/>
    <col min="2" max="8" width="12.85546875" customWidth="1"/>
    <col min="9" max="9" width="9.42578125" customWidth="1"/>
    <col min="10" max="18" width="11.140625" customWidth="1"/>
    <col min="20" max="20" width="11.42578125" customWidth="1"/>
    <col min="21" max="23" width="11.140625" bestFit="1" customWidth="1"/>
    <col min="30" max="31" width="0" hidden="1" customWidth="1"/>
  </cols>
  <sheetData>
    <row r="1" spans="1:29" ht="13.5" customHeight="1">
      <c r="A1" s="222"/>
      <c r="B1" s="222"/>
      <c r="C1" s="222"/>
      <c r="D1" s="222"/>
      <c r="E1" s="222"/>
      <c r="F1" s="222"/>
      <c r="G1" s="222"/>
      <c r="H1" s="222"/>
      <c r="I1" s="222"/>
      <c r="J1" s="222"/>
      <c r="K1" s="222"/>
    </row>
    <row r="2" spans="1:29" ht="13.5" customHeight="1"/>
    <row r="3" spans="1:29" ht="20.25">
      <c r="A3" s="242" t="s">
        <v>536</v>
      </c>
      <c r="B3" s="242"/>
      <c r="C3" s="242"/>
      <c r="D3" s="242"/>
      <c r="E3" s="242"/>
      <c r="F3" s="242"/>
      <c r="G3" s="242"/>
      <c r="H3" s="242"/>
      <c r="I3" s="242"/>
      <c r="J3" s="242"/>
      <c r="K3" s="242"/>
    </row>
    <row r="4" spans="1:29" ht="15" customHeight="1">
      <c r="A4" s="87" t="s">
        <v>527</v>
      </c>
      <c r="B4" s="87"/>
      <c r="C4" s="30"/>
      <c r="D4" s="30"/>
      <c r="E4" s="30"/>
      <c r="F4" s="30"/>
      <c r="G4" s="30"/>
      <c r="H4" s="30"/>
      <c r="I4" s="30"/>
      <c r="J4" s="30"/>
      <c r="K4" s="30"/>
    </row>
    <row r="5" spans="1:29" ht="15" customHeight="1">
      <c r="A5" s="87" t="s">
        <v>530</v>
      </c>
      <c r="B5" s="87"/>
      <c r="C5" s="30"/>
      <c r="D5" s="30"/>
      <c r="E5" s="30"/>
      <c r="F5" s="30"/>
      <c r="G5" s="41" t="s">
        <v>41</v>
      </c>
      <c r="H5" s="94">
        <f>for_website!A53</f>
        <v>2025</v>
      </c>
      <c r="I5" s="30"/>
      <c r="J5" s="30"/>
      <c r="K5" s="30"/>
      <c r="T5" s="10" t="e">
        <f>#REF!&amp;" Forecast"</f>
        <v>#REF!</v>
      </c>
    </row>
    <row r="6" spans="1:29" ht="15" customHeight="1">
      <c r="A6" s="95" t="s">
        <v>512</v>
      </c>
      <c r="B6" s="30"/>
      <c r="C6" s="96">
        <f>Monthly!C5</f>
        <v>46066</v>
      </c>
      <c r="D6" s="30"/>
      <c r="E6" s="30"/>
      <c r="F6" s="30"/>
      <c r="G6" s="41" t="s">
        <v>19</v>
      </c>
      <c r="H6" s="41" t="str">
        <f>LEFT(data_monthly!AA1,3)</f>
        <v>Dec</v>
      </c>
      <c r="I6" s="30"/>
      <c r="J6" s="30"/>
      <c r="K6" s="30"/>
      <c r="T6" s="10" t="str">
        <f>P7&amp;" Forecast"</f>
        <v xml:space="preserve"> Forecast</v>
      </c>
      <c r="AC6" s="68"/>
    </row>
    <row r="7" spans="1:29" ht="15" customHeight="1">
      <c r="A7" s="30"/>
      <c r="B7" s="30"/>
      <c r="C7" s="30"/>
      <c r="D7" s="30"/>
      <c r="E7" s="30"/>
      <c r="F7" s="30"/>
      <c r="G7" s="30"/>
      <c r="H7" s="30"/>
      <c r="I7" s="30"/>
      <c r="J7" s="30"/>
      <c r="K7" s="30"/>
    </row>
    <row r="8" spans="1:29" ht="27.75" customHeight="1">
      <c r="A8" s="30"/>
      <c r="B8" s="248" t="s">
        <v>57</v>
      </c>
      <c r="C8" s="240" t="s">
        <v>532</v>
      </c>
      <c r="D8" s="246"/>
      <c r="E8" s="247"/>
      <c r="F8" s="240" t="s">
        <v>533</v>
      </c>
      <c r="G8" s="246"/>
      <c r="H8" s="247"/>
      <c r="I8" s="97"/>
      <c r="J8" s="30"/>
    </row>
    <row r="9" spans="1:29" ht="15.75">
      <c r="A9" s="30"/>
      <c r="B9" s="247"/>
      <c r="C9" s="98" t="s">
        <v>39</v>
      </c>
      <c r="D9" s="98" t="s">
        <v>40</v>
      </c>
      <c r="E9" s="98" t="s">
        <v>48</v>
      </c>
      <c r="F9" s="98" t="s">
        <v>39</v>
      </c>
      <c r="G9" s="98" t="s">
        <v>40</v>
      </c>
      <c r="H9" s="98" t="s">
        <v>48</v>
      </c>
      <c r="I9" s="30"/>
      <c r="J9" s="97"/>
      <c r="K9" s="30"/>
    </row>
    <row r="10" spans="1:29" ht="15">
      <c r="A10" s="99" t="str">
        <f>H5-3&amp;VLOOKUP(H6,lookup!$I$2:$N$13,6,FALSE)</f>
        <v>2022M12</v>
      </c>
      <c r="B10" s="33" t="str">
        <f>LEFT(VLOOKUP(RIGHT(A10,3),lookup!$N$2:$O$13,2,FALSE),3)&amp;"-"&amp;RIGHT(_xlfn.NUMBERVALUE(LEFT(A10,4)),2)</f>
        <v>Dec-22</v>
      </c>
      <c r="C10" s="78">
        <f>IF(VLOOKUP(A10,data_monthly!C:O,11,FALSE)=0,#N/A,VLOOKUP(A10,data_monthly!C:O,11,FALSE))</f>
        <v>39.602345598948794</v>
      </c>
      <c r="D10" s="90">
        <f>VLOOKUP(A10,data_monthly!C:O,12,FALSE)</f>
        <v>33.02225806451613</v>
      </c>
      <c r="E10" s="78">
        <f>VLOOKUP(A10,data_monthly!C:O,13,FALSE)</f>
        <v>6.5800875344326606</v>
      </c>
      <c r="F10" s="90">
        <f>C10-VLOOKUP(_xlfn.NUMBERVALUE(LEFT(A10,4))-1&amp;RIGHT($A10,3),data_monthly!$C:$P,11,FALSE)</f>
        <v>0.30795691544972925</v>
      </c>
      <c r="G10" s="90">
        <f>D10-VLOOKUP(_xlfn.NUMBERVALUE(LEFT(A10,4))-1&amp;RIGHT($A10,3),data_monthly!$C:$P,12,FALSE)</f>
        <v>0.44064516129032683</v>
      </c>
      <c r="H10" s="90">
        <f>E10-VLOOKUP(_xlfn.NUMBERVALUE(LEFT(A10,4))-1&amp;RIGHT($A10,3),data_monthly!$C:$P,13,FALSE)</f>
        <v>-0.13268824584059757</v>
      </c>
      <c r="K10" s="30"/>
    </row>
    <row r="11" spans="1:29" ht="15">
      <c r="A11" s="100" t="str">
        <f>VLOOKUP(A10,lookup!W:X,2,FALSE)</f>
        <v>2023M01</v>
      </c>
      <c r="B11" s="38" t="str">
        <f>LEFT(VLOOKUP(RIGHT(A11,3),lookup!$N$2:$O$13,2,FALSE),3)&amp;"-"&amp;RIGHT(_xlfn.NUMBERVALUE(LEFT(A11,4)),2)</f>
        <v>Jan-23</v>
      </c>
      <c r="C11" s="91">
        <f>IF(VLOOKUP(A11,data_monthly!C:O,11,FALSE)=0,#N/A,VLOOKUP(A11,data_monthly!C:O,11,FALSE))</f>
        <v>40.160679221406156</v>
      </c>
      <c r="D11" s="92">
        <f>VLOOKUP(A11,data_monthly!C:O,12,FALSE)</f>
        <v>33.222903225806455</v>
      </c>
      <c r="E11" s="91">
        <f>VLOOKUP(A11,data_monthly!C:O,13,FALSE)</f>
        <v>6.9377759955997051</v>
      </c>
      <c r="F11" s="92">
        <f>C11-VLOOKUP(_xlfn.NUMBERVALUE(LEFT(A11,4))-1&amp;RIGHT($A11,3),data_monthly!$C:$P,11,FALSE)</f>
        <v>0.39855655139160717</v>
      </c>
      <c r="G11" s="92">
        <f>D11-VLOOKUP(_xlfn.NUMBERVALUE(LEFT(A11,4))-1&amp;RIGHT($A11,3),data_monthly!$C:$P,12,FALSE)</f>
        <v>0.48967741935484099</v>
      </c>
      <c r="H11" s="101">
        <f>E11-VLOOKUP(_xlfn.NUMBERVALUE(LEFT(A11,4))-1&amp;RIGHT($A11,3),data_monthly!$C:$P,13,FALSE)</f>
        <v>-9.1120867963231156E-2</v>
      </c>
      <c r="K11" s="30"/>
    </row>
    <row r="12" spans="1:29" ht="15">
      <c r="A12" s="99" t="str">
        <f>VLOOKUP(A11,lookup!W:X,2,FALSE)</f>
        <v>2023M02</v>
      </c>
      <c r="B12" s="33" t="str">
        <f>LEFT(VLOOKUP(RIGHT(A12,3),lookup!$N$2:$O$13,2,FALSE),3)&amp;"-"&amp;RIGHT(_xlfn.NUMBERVALUE(LEFT(A12,4)),2)</f>
        <v>Feb-23</v>
      </c>
      <c r="C12" s="78">
        <f>IF(VLOOKUP(A12,data_monthly!C:O,11,FALSE)=0,#N/A,VLOOKUP(A12,data_monthly!C:O,11,FALSE))</f>
        <v>41.187505913079804</v>
      </c>
      <c r="D12" s="90">
        <f>VLOOKUP(A12,data_monthly!C:O,12,FALSE)</f>
        <v>33.891071428571429</v>
      </c>
      <c r="E12" s="78">
        <f>VLOOKUP(A12,data_monthly!C:O,13,FALSE)</f>
        <v>7.2964344845083726</v>
      </c>
      <c r="F12" s="90">
        <f>C12-VLOOKUP(_xlfn.NUMBERVALUE(LEFT(A12,4))-1&amp;RIGHT($A12,3),data_monthly!$C:$P,11,FALSE)</f>
        <v>0.88308894077918865</v>
      </c>
      <c r="G12" s="90">
        <f>D12-VLOOKUP(_xlfn.NUMBERVALUE(LEFT(A12,4))-1&amp;RIGHT($A12,3),data_monthly!$C:$P,12,FALSE)</f>
        <v>0.88642857142857423</v>
      </c>
      <c r="H12" s="90">
        <f>E12-VLOOKUP(_xlfn.NUMBERVALUE(LEFT(A12,4))-1&amp;RIGHT($A12,3),data_monthly!$C:$P,13,FALSE)</f>
        <v>-3.3396306493855832E-3</v>
      </c>
      <c r="K12" s="30"/>
    </row>
    <row r="13" spans="1:29" ht="15">
      <c r="A13" s="100" t="str">
        <f>VLOOKUP(A12,lookup!W:X,2,FALSE)</f>
        <v>2023M03</v>
      </c>
      <c r="B13" s="38" t="str">
        <f>LEFT(VLOOKUP(RIGHT(A13,3),lookup!$N$2:$O$13,2,FALSE),3)&amp;"-"&amp;RIGHT(_xlfn.NUMBERVALUE(LEFT(A13,4)),2)</f>
        <v>Mar-23</v>
      </c>
      <c r="C13" s="91">
        <f>IF(VLOOKUP(A13,data_monthly!C:O,11,FALSE)=0,#N/A,VLOOKUP(A13,data_monthly!C:O,11,FALSE))</f>
        <v>42.591423383580079</v>
      </c>
      <c r="D13" s="92">
        <f>VLOOKUP(A13,data_monthly!C:O,12,FALSE)</f>
        <v>35.046451612903226</v>
      </c>
      <c r="E13" s="91">
        <f>VLOOKUP(A13,data_monthly!C:O,13,FALSE)</f>
        <v>7.5449717706768453</v>
      </c>
      <c r="F13" s="92">
        <f>C13-VLOOKUP(_xlfn.NUMBERVALUE(LEFT(A13,4))-1&amp;RIGHT($A13,3),data_monthly!$C:$P,11,FALSE)</f>
        <v>0.33153093267664957</v>
      </c>
      <c r="G13" s="92">
        <f>D13-VLOOKUP(_xlfn.NUMBERVALUE(LEFT(A13,4))-1&amp;RIGHT($A13,3),data_monthly!$C:$P,12,FALSE)</f>
        <v>0.40290322580644755</v>
      </c>
      <c r="H13" s="101">
        <f>E13-VLOOKUP(_xlfn.NUMBERVALUE(LEFT(A13,4))-1&amp;RIGHT($A13,3),data_monthly!$C:$P,13,FALSE)</f>
        <v>-7.1372293129810416E-2</v>
      </c>
      <c r="K13" s="30"/>
    </row>
    <row r="14" spans="1:29" ht="15">
      <c r="A14" s="99" t="str">
        <f>VLOOKUP(A13,lookup!W:X,2,FALSE)</f>
        <v>2023M04</v>
      </c>
      <c r="B14" s="33" t="str">
        <f>LEFT(VLOOKUP(RIGHT(A14,3),lookup!$N$2:$O$13,2,FALSE),3)&amp;"-"&amp;RIGHT(_xlfn.NUMBERVALUE(LEFT(A14,4)),2)</f>
        <v>Apr-23</v>
      </c>
      <c r="C14" s="78">
        <f>IF(VLOOKUP(A14,data_monthly!C:O,11,FALSE)=0,#N/A,VLOOKUP(A14,data_monthly!C:O,11,FALSE))</f>
        <v>44.409004730654615</v>
      </c>
      <c r="D14" s="90">
        <f>VLOOKUP(A14,data_monthly!C:O,12,FALSE)</f>
        <v>36.565000000000005</v>
      </c>
      <c r="E14" s="78">
        <f>VLOOKUP(A14,data_monthly!C:O,13,FALSE)</f>
        <v>7.8440047306546141</v>
      </c>
      <c r="F14" s="90">
        <f>C14-VLOOKUP(_xlfn.NUMBERVALUE(LEFT(A14,4))-1&amp;RIGHT($A14,3),data_monthly!$C:$P,11,FALSE)</f>
        <v>2.7135258379978211E-2</v>
      </c>
      <c r="G14" s="90">
        <f>D14-VLOOKUP(_xlfn.NUMBERVALUE(LEFT(A14,4))-1&amp;RIGHT($A14,3),data_monthly!$C:$P,12,FALSE)</f>
        <v>0.12533333333333729</v>
      </c>
      <c r="H14" s="90">
        <f>E14-VLOOKUP(_xlfn.NUMBERVALUE(LEFT(A14,4))-1&amp;RIGHT($A14,3),data_monthly!$C:$P,13,FALSE)</f>
        <v>-9.8198074953359971E-2</v>
      </c>
      <c r="K14" s="30"/>
    </row>
    <row r="15" spans="1:29" ht="15">
      <c r="A15" s="100" t="str">
        <f>VLOOKUP(A14,lookup!W:X,2,FALSE)</f>
        <v>2023M05</v>
      </c>
      <c r="B15" s="38" t="str">
        <f>LEFT(VLOOKUP(RIGHT(A15,3),lookup!$N$2:$O$13,2,FALSE),3)&amp;"-"&amp;RIGHT(_xlfn.NUMBERVALUE(LEFT(A15,4)),2)</f>
        <v>May-23</v>
      </c>
      <c r="C15" s="91">
        <f>IF(VLOOKUP(A15,data_monthly!C:O,11,FALSE)=0,#N/A,VLOOKUP(A15,data_monthly!C:O,11,FALSE))</f>
        <v>44.780480853469314</v>
      </c>
      <c r="D15" s="92">
        <f>VLOOKUP(A15,data_monthly!C:O,12,FALSE)</f>
        <v>36.77548387096774</v>
      </c>
      <c r="E15" s="91">
        <f>VLOOKUP(A15,data_monthly!C:O,13,FALSE)</f>
        <v>8.0049969825015737</v>
      </c>
      <c r="F15" s="92">
        <f>C15-VLOOKUP(_xlfn.NUMBERVALUE(LEFT(A15,4))-1&amp;RIGHT($A15,3),data_monthly!$C:$P,11,FALSE)</f>
        <v>0.23457618461053897</v>
      </c>
      <c r="G15" s="92">
        <f>D15-VLOOKUP(_xlfn.NUMBERVALUE(LEFT(A15,4))-1&amp;RIGHT($A15,3),data_monthly!$C:$P,12,FALSE)</f>
        <v>0.18709677419354875</v>
      </c>
      <c r="H15" s="101">
        <f>E15-VLOOKUP(_xlfn.NUMBERVALUE(LEFT(A15,4))-1&amp;RIGHT($A15,3),data_monthly!$C:$P,13,FALSE)</f>
        <v>4.7479410416997325E-2</v>
      </c>
      <c r="K15" s="30"/>
    </row>
    <row r="16" spans="1:29" ht="15">
      <c r="A16" s="99" t="str">
        <f>VLOOKUP(A15,lookup!W:X,2,FALSE)</f>
        <v>2023M06</v>
      </c>
      <c r="B16" s="33" t="str">
        <f>LEFT(VLOOKUP(RIGHT(A16,3),lookup!$N$2:$O$13,2,FALSE),3)&amp;"-"&amp;RIGHT(_xlfn.NUMBERVALUE(LEFT(A16,4)),2)</f>
        <v>Jun-23</v>
      </c>
      <c r="C16" s="78">
        <f>IF(VLOOKUP(A16,data_monthly!C:O,11,FALSE)=0,#N/A,VLOOKUP(A16,data_monthly!C:O,11,FALSE))</f>
        <v>42.470722324647895</v>
      </c>
      <c r="D16" s="90">
        <f>VLOOKUP(A16,data_monthly!C:O,12,FALSE)</f>
        <v>34.802999999999997</v>
      </c>
      <c r="E16" s="78">
        <f>VLOOKUP(A16,data_monthly!C:O,13,FALSE)</f>
        <v>7.6677223246478947</v>
      </c>
      <c r="F16" s="90">
        <f>C16-VLOOKUP(_xlfn.NUMBERVALUE(LEFT(A16,4))-1&amp;RIGHT($A16,3),data_monthly!$C:$P,11,FALSE)</f>
        <v>0.28107621858217158</v>
      </c>
      <c r="G16" s="90">
        <f>D16-VLOOKUP(_xlfn.NUMBERVALUE(LEFT(A16,4))-1&amp;RIGHT($A16,3),data_monthly!$C:$P,12,FALSE)</f>
        <v>0.12199999999999278</v>
      </c>
      <c r="H16" s="90">
        <f>E16-VLOOKUP(_xlfn.NUMBERVALUE(LEFT(A16,4))-1&amp;RIGHT($A16,3),data_monthly!$C:$P,13,FALSE)</f>
        <v>0.15907621858218057</v>
      </c>
      <c r="K16" s="30"/>
    </row>
    <row r="17" spans="1:13" ht="15">
      <c r="A17" s="100" t="str">
        <f>VLOOKUP(A16,lookup!W:X,2,FALSE)</f>
        <v>2023M07</v>
      </c>
      <c r="B17" s="38" t="str">
        <f>LEFT(VLOOKUP(RIGHT(A17,3),lookup!$N$2:$O$13,2,FALSE),3)&amp;"-"&amp;RIGHT(_xlfn.NUMBERVALUE(LEFT(A17,4)),2)</f>
        <v>Jul-23</v>
      </c>
      <c r="C17" s="91">
        <f>IF(VLOOKUP(A17,data_monthly!C:O,11,FALSE)=0,#N/A,VLOOKUP(A17,data_monthly!C:O,11,FALSE))</f>
        <v>40.190841032018959</v>
      </c>
      <c r="D17" s="92">
        <f>VLOOKUP(A17,data_monthly!C:O,12,FALSE)</f>
        <v>33.116451612903219</v>
      </c>
      <c r="E17" s="91">
        <f>VLOOKUP(A17,data_monthly!C:O,13,FALSE)</f>
        <v>7.0743894191157404</v>
      </c>
      <c r="F17" s="92">
        <f>C17-VLOOKUP(_xlfn.NUMBERVALUE(LEFT(A17,4))-1&amp;RIGHT($A17,3),data_monthly!$C:$P,11,FALSE)</f>
        <v>0.36790930342864669</v>
      </c>
      <c r="G17" s="92">
        <f>D17-VLOOKUP(_xlfn.NUMBERVALUE(LEFT(A17,4))-1&amp;RIGHT($A17,3),data_monthly!$C:$P,12,FALSE)</f>
        <v>0.2270967741935408</v>
      </c>
      <c r="H17" s="101">
        <f>E17-VLOOKUP(_xlfn.NUMBERVALUE(LEFT(A17,4))-1&amp;RIGHT($A17,3),data_monthly!$C:$P,13,FALSE)</f>
        <v>0.14081252923510768</v>
      </c>
      <c r="K17" s="30"/>
    </row>
    <row r="18" spans="1:13" ht="15">
      <c r="A18" s="99" t="str">
        <f>VLOOKUP(A17,lookup!W:X,2,FALSE)</f>
        <v>2023M08</v>
      </c>
      <c r="B18" s="33" t="str">
        <f>LEFT(VLOOKUP(RIGHT(A18,3),lookup!$N$2:$O$13,2,FALSE),3)&amp;"-"&amp;RIGHT(_xlfn.NUMBERVALUE(LEFT(A18,4)),2)</f>
        <v>Aug-23</v>
      </c>
      <c r="C18" s="78">
        <f>IF(VLOOKUP(A18,data_monthly!C:O,11,FALSE)=0,#N/A,VLOOKUP(A18,data_monthly!C:O,11,FALSE))</f>
        <v>38.387847929281115</v>
      </c>
      <c r="D18" s="90">
        <f>VLOOKUP(A18,data_monthly!C:O,12,FALSE)</f>
        <v>32.109354838709677</v>
      </c>
      <c r="E18" s="78">
        <f>VLOOKUP(A18,data_monthly!C:O,13,FALSE)</f>
        <v>6.2784930905714331</v>
      </c>
      <c r="F18" s="90">
        <f>C18-VLOOKUP(_xlfn.NUMBERVALUE(LEFT(A18,4))-1&amp;RIGHT($A18,3),data_monthly!$C:$P,11,FALSE)</f>
        <v>0.27011612121426509</v>
      </c>
      <c r="G18" s="90">
        <f>D18-VLOOKUP(_xlfn.NUMBERVALUE(LEFT(A18,4))-1&amp;RIGHT($A18,3),data_monthly!$C:$P,12,FALSE)</f>
        <v>0.23645161290322747</v>
      </c>
      <c r="H18" s="90">
        <f>E18-VLOOKUP(_xlfn.NUMBERVALUE(LEFT(A18,4))-1&amp;RIGHT($A18,3),data_monthly!$C:$P,13,FALSE)</f>
        <v>3.3664508311032293E-2</v>
      </c>
      <c r="K18" s="30"/>
    </row>
    <row r="19" spans="1:13" ht="15">
      <c r="A19" s="100" t="str">
        <f>VLOOKUP(A18,lookup!W:X,2,FALSE)</f>
        <v>2023M09</v>
      </c>
      <c r="B19" s="38" t="str">
        <f>LEFT(VLOOKUP(RIGHT(A19,3),lookup!$N$2:$O$13,2,FALSE),3)&amp;"-"&amp;RIGHT(_xlfn.NUMBERVALUE(LEFT(A19,4)),2)</f>
        <v>Sep-23</v>
      </c>
      <c r="C19" s="91">
        <f>IF(VLOOKUP(A19,data_monthly!C:O,11,FALSE)=0,#N/A,VLOOKUP(A19,data_monthly!C:O,11,FALSE))</f>
        <v>37.897347891406554</v>
      </c>
      <c r="D19" s="92">
        <f>VLOOKUP(A19,data_monthly!C:O,12,FALSE)</f>
        <v>32.061666666666667</v>
      </c>
      <c r="E19" s="91">
        <f>VLOOKUP(A19,data_monthly!C:O,13,FALSE)</f>
        <v>5.8356812247398908</v>
      </c>
      <c r="F19" s="92">
        <f>C19-VLOOKUP(_xlfn.NUMBERVALUE(LEFT(A19,4))-1&amp;RIGHT($A19,3),data_monthly!$C:$P,11,FALSE)</f>
        <v>-0.43255314238476217</v>
      </c>
      <c r="G19" s="92">
        <f>D19-VLOOKUP(_xlfn.NUMBERVALUE(LEFT(A19,4))-1&amp;RIGHT($A19,3),data_monthly!$C:$P,12,FALSE)</f>
        <v>-0.4339999999999975</v>
      </c>
      <c r="H19" s="101">
        <f>E19-VLOOKUP(_xlfn.NUMBERVALUE(LEFT(A19,4))-1&amp;RIGHT($A19,3),data_monthly!$C:$P,13,FALSE)</f>
        <v>1.4468576152433243E-3</v>
      </c>
      <c r="K19" s="30"/>
    </row>
    <row r="20" spans="1:13" ht="15">
      <c r="A20" s="99" t="str">
        <f>VLOOKUP(A19,lookup!W:X,2,FALSE)</f>
        <v>2023M10</v>
      </c>
      <c r="B20" s="33" t="str">
        <f>LEFT(VLOOKUP(RIGHT(A20,3),lookup!$N$2:$O$13,2,FALSE),3)&amp;"-"&amp;RIGHT(_xlfn.NUMBERVALUE(LEFT(A20,4)),2)</f>
        <v>Oct-23</v>
      </c>
      <c r="C20" s="78">
        <f>IF(VLOOKUP(A20,data_monthly!C:O,11,FALSE)=0,#N/A,VLOOKUP(A20,data_monthly!C:O,11,FALSE))</f>
        <v>38.187142395803576</v>
      </c>
      <c r="D20" s="90">
        <f>VLOOKUP(A20,data_monthly!C:O,12,FALSE)</f>
        <v>32.354838709677416</v>
      </c>
      <c r="E20" s="78">
        <f>VLOOKUP(A20,data_monthly!C:O,13,FALSE)</f>
        <v>5.8323036861261572</v>
      </c>
      <c r="F20" s="90">
        <f>C20-VLOOKUP(_xlfn.NUMBERVALUE(LEFT(A20,4))-1&amp;RIGHT($A20,3),data_monthly!$C:$P,11,FALSE)</f>
        <v>-1.0118049305896619</v>
      </c>
      <c r="G20" s="90">
        <f>D20-VLOOKUP(_xlfn.NUMBERVALUE(LEFT(A20,4))-1&amp;RIGHT($A20,3),data_monthly!$C:$P,12,FALSE)</f>
        <v>-0.94741935483870776</v>
      </c>
      <c r="H20" s="90">
        <f>E20-VLOOKUP(_xlfn.NUMBERVALUE(LEFT(A20,4))-1&amp;RIGHT($A20,3),data_monthly!$C:$P,13,FALSE)</f>
        <v>-6.4385575750960378E-2</v>
      </c>
      <c r="K20" s="30"/>
    </row>
    <row r="21" spans="1:13" ht="15">
      <c r="A21" s="99" t="str">
        <f>VLOOKUP(A20,lookup!W:X,2,FALSE)</f>
        <v>2023M11</v>
      </c>
      <c r="B21" s="38" t="str">
        <f>LEFT(VLOOKUP(RIGHT(A21,3),lookup!$N$2:$O$13,2,FALSE),3)&amp;"-"&amp;RIGHT(_xlfn.NUMBERVALUE(LEFT(A21,4)),2)</f>
        <v>Nov-23</v>
      </c>
      <c r="C21" s="91">
        <f>IF(VLOOKUP(A21,data_monthly!C:O,11,FALSE)=0,#N/A,VLOOKUP(A21,data_monthly!C:O,11,FALSE))</f>
        <v>38.664266748685819</v>
      </c>
      <c r="D21" s="92">
        <f>VLOOKUP(A21,data_monthly!C:O,12,FALSE)</f>
        <v>32.493000000000002</v>
      </c>
      <c r="E21" s="91">
        <f>VLOOKUP(A21,data_monthly!C:O,13,FALSE)</f>
        <v>6.1712667486858219</v>
      </c>
      <c r="F21" s="92">
        <f>C21-VLOOKUP(_xlfn.NUMBERVALUE(LEFT(A21,4))-1&amp;RIGHT($A21,3),data_monthly!$C:$P,11,FALSE)</f>
        <v>-1.0224789216858454</v>
      </c>
      <c r="G21" s="92">
        <f>D21-VLOOKUP(_xlfn.NUMBERVALUE(LEFT(A21,4))-1&amp;RIGHT($A21,3),data_monthly!$C:$P,12,FALSE)</f>
        <v>-0.98333333333332718</v>
      </c>
      <c r="H21" s="101">
        <f>E21-VLOOKUP(_xlfn.NUMBERVALUE(LEFT(A21,4))-1&amp;RIGHT($A21,3),data_monthly!$C:$P,13,FALSE)</f>
        <v>-3.9145588352510252E-2</v>
      </c>
      <c r="K21" s="30"/>
    </row>
    <row r="22" spans="1:13" ht="15">
      <c r="A22" s="99" t="str">
        <f>VLOOKUP(A21,lookup!W:X,2,FALSE)</f>
        <v>2023M12</v>
      </c>
      <c r="B22" s="33" t="str">
        <f>LEFT(VLOOKUP(RIGHT(A22,3),lookup!$N$2:$O$13,2,FALSE),3)&amp;"-"&amp;RIGHT(_xlfn.NUMBERVALUE(LEFT(A22,4)),2)</f>
        <v>Dec-23</v>
      </c>
      <c r="C22" s="78">
        <f>IF(VLOOKUP(A22,data_monthly!C:O,11,FALSE)=0,#N/A,VLOOKUP(A22,data_monthly!C:O,11,FALSE))</f>
        <v>39.539360737912844</v>
      </c>
      <c r="D22" s="90">
        <f>VLOOKUP(A22,data_monthly!C:O,12,FALSE)</f>
        <v>32.901935483870972</v>
      </c>
      <c r="E22" s="78">
        <f>VLOOKUP(A22,data_monthly!C:O,13,FALSE)</f>
        <v>6.637425254041875</v>
      </c>
      <c r="F22" s="90">
        <f>C22-VLOOKUP(_xlfn.NUMBERVALUE(LEFT(A22,4))-1&amp;RIGHT($A22,3),data_monthly!$C:$P,11,FALSE)</f>
        <v>-6.2984861035950246E-2</v>
      </c>
      <c r="G22" s="90">
        <f>D22-VLOOKUP(_xlfn.NUMBERVALUE(LEFT(A22,4))-1&amp;RIGHT($A22,3),data_monthly!$C:$P,12,FALSE)</f>
        <v>-0.12032258064515844</v>
      </c>
      <c r="H22" s="90">
        <f>E22-VLOOKUP(_xlfn.NUMBERVALUE(LEFT(A22,4))-1&amp;RIGHT($A22,3),data_monthly!$C:$P,13,FALSE)</f>
        <v>5.733771960921441E-2</v>
      </c>
      <c r="K22" s="97"/>
      <c r="L22" s="11"/>
      <c r="M22" s="11"/>
    </row>
    <row r="23" spans="1:13" ht="15">
      <c r="A23" s="99" t="str">
        <f>VLOOKUP(A22,lookup!W:X,2,FALSE)</f>
        <v>2024M01</v>
      </c>
      <c r="B23" s="38" t="str">
        <f>LEFT(VLOOKUP(RIGHT(A23,3),lookup!$N$2:$O$13,2,FALSE),3)&amp;"-"&amp;RIGHT(_xlfn.NUMBERVALUE(LEFT(A23,4)),2)</f>
        <v>Jan-24</v>
      </c>
      <c r="C23" s="91">
        <f>IF(VLOOKUP(A23,data_monthly!C:O,11,FALSE)=0,#N/A,VLOOKUP(A23,data_monthly!C:O,11,FALSE))</f>
        <v>40.040757378146346</v>
      </c>
      <c r="D23" s="92">
        <f>VLOOKUP(A23,data_monthly!C:O,12,FALSE)</f>
        <v>33.029032258064518</v>
      </c>
      <c r="E23" s="91">
        <f>VLOOKUP(A23,data_monthly!C:O,13,FALSE)</f>
        <v>7.0117251200818327</v>
      </c>
      <c r="F23" s="92">
        <f>C23-VLOOKUP(_xlfn.NUMBERVALUE(LEFT(A23,4))-1&amp;RIGHT($A23,3),data_monthly!$C:$P,11,FALSE)</f>
        <v>-0.11992184325981015</v>
      </c>
      <c r="G23" s="92">
        <f>D23-VLOOKUP(_xlfn.NUMBERVALUE(LEFT(A23,4))-1&amp;RIGHT($A23,3),data_monthly!$C:$P,12,FALSE)</f>
        <v>-0.19387096774193679</v>
      </c>
      <c r="H23" s="101">
        <f>E23-VLOOKUP(_xlfn.NUMBERVALUE(LEFT(A23,4))-1&amp;RIGHT($A23,3),data_monthly!$C:$P,13,FALSE)</f>
        <v>7.3949124482127537E-2</v>
      </c>
      <c r="K23" s="97"/>
      <c r="L23" s="11"/>
      <c r="M23" s="11"/>
    </row>
    <row r="24" spans="1:13" ht="15">
      <c r="A24" s="99" t="str">
        <f>VLOOKUP(A23,lookup!W:X,2,FALSE)</f>
        <v>2024M02</v>
      </c>
      <c r="B24" s="33" t="str">
        <f>LEFT(VLOOKUP(RIGHT(A24,3),lookup!$N$2:$O$13,2,FALSE),3)&amp;"-"&amp;RIGHT(_xlfn.NUMBERVALUE(LEFT(A24,4)),2)</f>
        <v>Feb-24</v>
      </c>
      <c r="C24" s="78">
        <f>IF(VLOOKUP(A24,data_monthly!C:O,11,FALSE)=0,#N/A,VLOOKUP(A24,data_monthly!C:O,11,FALSE))</f>
        <v>40.931070023456456</v>
      </c>
      <c r="D24" s="90">
        <f>VLOOKUP(A24,data_monthly!C:O,12,FALSE)</f>
        <v>33.613793103448273</v>
      </c>
      <c r="E24" s="78">
        <f>VLOOKUP(A24,data_monthly!C:O,13,FALSE)</f>
        <v>7.3172769200081769</v>
      </c>
      <c r="F24" s="90">
        <f>C24-VLOOKUP(_xlfn.NUMBERVALUE(LEFT(A24,4))-1&amp;RIGHT($A24,3),data_monthly!$C:$P,11,FALSE)</f>
        <v>-0.25643588962334718</v>
      </c>
      <c r="G24" s="90">
        <f>D24-VLOOKUP(_xlfn.NUMBERVALUE(LEFT(A24,4))-1&amp;RIGHT($A24,3),data_monthly!$C:$P,12,FALSE)</f>
        <v>-0.27727832512315587</v>
      </c>
      <c r="H24" s="90">
        <f>E24-VLOOKUP(_xlfn.NUMBERVALUE(LEFT(A24,4))-1&amp;RIGHT($A24,3),data_monthly!$C:$P,13,FALSE)</f>
        <v>2.0842435499804246E-2</v>
      </c>
      <c r="K24" s="97"/>
      <c r="L24" s="11"/>
      <c r="M24" s="11"/>
    </row>
    <row r="25" spans="1:13" ht="15">
      <c r="A25" s="99" t="str">
        <f>VLOOKUP(A24,lookup!W:X,2,FALSE)</f>
        <v>2024M03</v>
      </c>
      <c r="B25" s="38" t="str">
        <f>LEFT(VLOOKUP(RIGHT(A25,3),lookup!$N$2:$O$13,2,FALSE),3)&amp;"-"&amp;RIGHT(_xlfn.NUMBERVALUE(LEFT(A25,4)),2)</f>
        <v>Mar-24</v>
      </c>
      <c r="C25" s="91">
        <f>IF(VLOOKUP(A25,data_monthly!C:O,11,FALSE)=0,#N/A,VLOOKUP(A25,data_monthly!C:O,11,FALSE))</f>
        <v>42.575907090218095</v>
      </c>
      <c r="D25" s="92">
        <f>VLOOKUP(A25,data_monthly!C:O,12,FALSE)</f>
        <v>34.968387096774194</v>
      </c>
      <c r="E25" s="91">
        <f>VLOOKUP(A25,data_monthly!C:O,13,FALSE)</f>
        <v>7.6075199934438986</v>
      </c>
      <c r="F25" s="92">
        <f>C25-VLOOKUP(_xlfn.NUMBERVALUE(LEFT(A25,4))-1&amp;RIGHT($A25,3),data_monthly!$C:$P,11,FALSE)</f>
        <v>-1.5516293361983458E-2</v>
      </c>
      <c r="G25" s="92">
        <f>D25-VLOOKUP(_xlfn.NUMBERVALUE(LEFT(A25,4))-1&amp;RIGHT($A25,3),data_monthly!$C:$P,12,FALSE)</f>
        <v>-7.8064516129032313E-2</v>
      </c>
      <c r="H25" s="101">
        <f>E25-VLOOKUP(_xlfn.NUMBERVALUE(LEFT(A25,4))-1&amp;RIGHT($A25,3),data_monthly!$C:$P,13,FALSE)</f>
        <v>6.2548222767053296E-2</v>
      </c>
      <c r="K25" s="102"/>
      <c r="L25" s="10"/>
      <c r="M25" s="10"/>
    </row>
    <row r="26" spans="1:13" ht="15">
      <c r="A26" s="99" t="str">
        <f>VLOOKUP(A25,lookup!W:X,2,FALSE)</f>
        <v>2024M04</v>
      </c>
      <c r="B26" s="33" t="str">
        <f>LEFT(VLOOKUP(RIGHT(A26,3),lookup!$N$2:$O$13,2,FALSE),3)&amp;"-"&amp;RIGHT(_xlfn.NUMBERVALUE(LEFT(A26,4)),2)</f>
        <v>Apr-24</v>
      </c>
      <c r="C26" s="78">
        <f>IF(VLOOKUP(A26,data_monthly!C:O,11,FALSE)=0,#N/A,VLOOKUP(A26,data_monthly!C:O,11,FALSE))</f>
        <v>43.680815405521727</v>
      </c>
      <c r="D26" s="90">
        <f>VLOOKUP(A26,data_monthly!C:O,12,FALSE)</f>
        <v>35.842999999999996</v>
      </c>
      <c r="E26" s="78">
        <f>VLOOKUP(A26,data_monthly!C:O,13,FALSE)</f>
        <v>7.8378154055217335</v>
      </c>
      <c r="F26" s="90">
        <f>C26-VLOOKUP(_xlfn.NUMBERVALUE(LEFT(A26,4))-1&amp;RIGHT($A26,3),data_monthly!$C:$P,11,FALSE)</f>
        <v>-0.72818932513288814</v>
      </c>
      <c r="G26" s="90">
        <f>D26-VLOOKUP(_xlfn.NUMBERVALUE(LEFT(A26,4))-1&amp;RIGHT($A26,3),data_monthly!$C:$P,12,FALSE)</f>
        <v>-0.72200000000000841</v>
      </c>
      <c r="H26" s="90">
        <f>E26-VLOOKUP(_xlfn.NUMBERVALUE(LEFT(A26,4))-1&amp;RIGHT($A26,3),data_monthly!$C:$P,13,FALSE)</f>
        <v>-6.1893251328806187E-3</v>
      </c>
      <c r="K26" s="102"/>
      <c r="L26" s="10"/>
      <c r="M26" s="10"/>
    </row>
    <row r="27" spans="1:13" ht="15">
      <c r="A27" s="99" t="str">
        <f>VLOOKUP(A26,lookup!W:X,2,FALSE)</f>
        <v>2024M05</v>
      </c>
      <c r="B27" s="38" t="str">
        <f>LEFT(VLOOKUP(RIGHT(A27,3),lookup!$N$2:$O$13,2,FALSE),3)&amp;"-"&amp;RIGHT(_xlfn.NUMBERVALUE(LEFT(A27,4)),2)</f>
        <v>May-24</v>
      </c>
      <c r="C27" s="91">
        <f>IF(VLOOKUP(A27,data_monthly!C:O,11,FALSE)=0,#N/A,VLOOKUP(A27,data_monthly!C:O,11,FALSE))</f>
        <v>44.464273429040148</v>
      </c>
      <c r="D27" s="92">
        <f>VLOOKUP(A27,data_monthly!C:O,12,FALSE)</f>
        <v>36.370645161290319</v>
      </c>
      <c r="E27" s="91">
        <f>VLOOKUP(A27,data_monthly!C:O,13,FALSE)</f>
        <v>8.0936282677498284</v>
      </c>
      <c r="F27" s="92">
        <f>C27-VLOOKUP(_xlfn.NUMBERVALUE(LEFT(A27,4))-1&amp;RIGHT($A27,3),data_monthly!$C:$P,11,FALSE)</f>
        <v>-0.31620742442916594</v>
      </c>
      <c r="G27" s="92">
        <f>D27-VLOOKUP(_xlfn.NUMBERVALUE(LEFT(A27,4))-1&amp;RIGHT($A27,3),data_monthly!$C:$P,12,FALSE)</f>
        <v>-0.40483870967742064</v>
      </c>
      <c r="H27" s="101">
        <f>E27-VLOOKUP(_xlfn.NUMBERVALUE(LEFT(A27,4))-1&amp;RIGHT($A27,3),data_monthly!$C:$P,13,FALSE)</f>
        <v>8.8631285248254699E-2</v>
      </c>
      <c r="K27" s="102"/>
      <c r="L27" s="10"/>
      <c r="M27" s="10"/>
    </row>
    <row r="28" spans="1:13" ht="15">
      <c r="A28" s="99" t="str">
        <f>VLOOKUP(A27,lookup!W:X,2,FALSE)</f>
        <v>2024M06</v>
      </c>
      <c r="B28" s="33" t="str">
        <f>LEFT(VLOOKUP(RIGHT(A28,3),lookup!$N$2:$O$13,2,FALSE),3)&amp;"-"&amp;RIGHT(_xlfn.NUMBERVALUE(LEFT(A28,4)),2)</f>
        <v>Jun-24</v>
      </c>
      <c r="C28" s="78">
        <f>IF(VLOOKUP(A28,data_monthly!C:O,11,FALSE)=0,#N/A,VLOOKUP(A28,data_monthly!C:O,11,FALSE))</f>
        <v>42.392972994300656</v>
      </c>
      <c r="D28" s="90">
        <f>VLOOKUP(A28,data_monthly!C:O,12,FALSE)</f>
        <v>34.587666666666671</v>
      </c>
      <c r="E28" s="78">
        <f>VLOOKUP(A28,data_monthly!C:O,13,FALSE)</f>
        <v>7.80530632763399</v>
      </c>
      <c r="F28" s="90">
        <f>C28-VLOOKUP(_xlfn.NUMBERVALUE(LEFT(A28,4))-1&amp;RIGHT($A28,3),data_monthly!$C:$P,11,FALSE)</f>
        <v>-7.7749330347238299E-2</v>
      </c>
      <c r="G28" s="90">
        <f>D28-VLOOKUP(_xlfn.NUMBERVALUE(LEFT(A28,4))-1&amp;RIGHT($A28,3),data_monthly!$C:$P,12,FALSE)</f>
        <v>-0.21533333333332649</v>
      </c>
      <c r="H28" s="90">
        <f>E28-VLOOKUP(_xlfn.NUMBERVALUE(LEFT(A28,4))-1&amp;RIGHT($A28,3),data_monthly!$C:$P,13,FALSE)</f>
        <v>0.1375840029860953</v>
      </c>
      <c r="K28" s="102"/>
      <c r="L28" s="10"/>
      <c r="M28" s="10"/>
    </row>
    <row r="29" spans="1:13" ht="15">
      <c r="A29" s="99" t="str">
        <f>VLOOKUP(A28,lookup!W:X,2,FALSE)</f>
        <v>2024M07</v>
      </c>
      <c r="B29" s="38" t="str">
        <f>LEFT(VLOOKUP(RIGHT(A29,3),lookup!$N$2:$O$13,2,FALSE),3)&amp;"-"&amp;RIGHT(_xlfn.NUMBERVALUE(LEFT(A29,4)),2)</f>
        <v>Jul-24</v>
      </c>
      <c r="C29" s="91">
        <f>IF(VLOOKUP(A29,data_monthly!C:O,11,FALSE)=0,#N/A,VLOOKUP(A29,data_monthly!C:O,11,FALSE))</f>
        <v>40.08798879197915</v>
      </c>
      <c r="D29" s="92">
        <f>VLOOKUP(A29,data_monthly!C:O,12,FALSE)</f>
        <v>32.863225806451609</v>
      </c>
      <c r="E29" s="91">
        <f>VLOOKUP(A29,data_monthly!C:O,13,FALSE)</f>
        <v>7.2247629855275397</v>
      </c>
      <c r="F29" s="92">
        <f>C29-VLOOKUP(_xlfn.NUMBERVALUE(LEFT(A29,4))-1&amp;RIGHT($A29,3),data_monthly!$C:$P,11,FALSE)</f>
        <v>-0.10285224003980886</v>
      </c>
      <c r="G29" s="92">
        <f>D29-VLOOKUP(_xlfn.NUMBERVALUE(LEFT(A29,4))-1&amp;RIGHT($A29,3),data_monthly!$C:$P,12,FALSE)</f>
        <v>-0.25322580645160997</v>
      </c>
      <c r="H29" s="101">
        <f>E29-VLOOKUP(_xlfn.NUMBERVALUE(LEFT(A29,4))-1&amp;RIGHT($A29,3),data_monthly!$C:$P,13,FALSE)</f>
        <v>0.15037356641179933</v>
      </c>
      <c r="K29" s="102"/>
      <c r="L29" s="10"/>
      <c r="M29" s="10"/>
    </row>
    <row r="30" spans="1:13" ht="15">
      <c r="A30" s="99" t="str">
        <f>VLOOKUP(A29,lookup!W:X,2,FALSE)</f>
        <v>2024M08</v>
      </c>
      <c r="B30" s="33" t="str">
        <f>LEFT(VLOOKUP(RIGHT(A30,3),lookup!$N$2:$O$13,2,FALSE),3)&amp;"-"&amp;RIGHT(_xlfn.NUMBERVALUE(LEFT(A30,4)),2)</f>
        <v>Aug-24</v>
      </c>
      <c r="C30" s="78">
        <f>IF(VLOOKUP(A30,data_monthly!C:O,11,FALSE)=0,#N/A,VLOOKUP(A30,data_monthly!C:O,11,FALSE))</f>
        <v>38.278862204982012</v>
      </c>
      <c r="D30" s="90">
        <f>VLOOKUP(A30,data_monthly!C:O,12,FALSE)</f>
        <v>31.838064516129034</v>
      </c>
      <c r="E30" s="78">
        <f>VLOOKUP(A30,data_monthly!C:O,13,FALSE)</f>
        <v>6.4407976888529754</v>
      </c>
      <c r="F30" s="90">
        <f>C30-VLOOKUP(_xlfn.NUMBERVALUE(LEFT(A30,4))-1&amp;RIGHT($A30,3),data_monthly!$C:$P,11,FALSE)</f>
        <v>-0.10898572429910303</v>
      </c>
      <c r="G30" s="90">
        <f>D30-VLOOKUP(_xlfn.NUMBERVALUE(LEFT(A30,4))-1&amp;RIGHT($A30,3),data_monthly!$C:$P,12,FALSE)</f>
        <v>-0.27129032258064356</v>
      </c>
      <c r="H30" s="90">
        <f>E30-VLOOKUP(_xlfn.NUMBERVALUE(LEFT(A30,4))-1&amp;RIGHT($A30,3),data_monthly!$C:$P,13,FALSE)</f>
        <v>0.16230459828154231</v>
      </c>
      <c r="K30" s="102"/>
      <c r="L30" s="10"/>
      <c r="M30" s="10"/>
    </row>
    <row r="31" spans="1:13" ht="15">
      <c r="A31" s="99" t="str">
        <f>VLOOKUP(A30,lookup!W:X,2,FALSE)</f>
        <v>2024M09</v>
      </c>
      <c r="B31" s="38" t="str">
        <f>LEFT(VLOOKUP(RIGHT(A31,3),lookup!$N$2:$O$13,2,FALSE),3)&amp;"-"&amp;RIGHT(_xlfn.NUMBERVALUE(LEFT(A31,4)),2)</f>
        <v>Sep-24</v>
      </c>
      <c r="C31" s="91">
        <f>IF(VLOOKUP(A31,data_monthly!C:O,11,FALSE)=0,#N/A,VLOOKUP(A31,data_monthly!C:O,11,FALSE))</f>
        <v>38.303582746493973</v>
      </c>
      <c r="D31" s="92">
        <f>VLOOKUP(A31,data_monthly!C:O,12,FALSE)</f>
        <v>32.173333333333332</v>
      </c>
      <c r="E31" s="91">
        <f>VLOOKUP(A31,data_monthly!C:O,13,FALSE)</f>
        <v>6.1302494131606435</v>
      </c>
      <c r="F31" s="92">
        <f>C31-VLOOKUP(_xlfn.NUMBERVALUE(LEFT(A31,4))-1&amp;RIGHT($A31,3),data_monthly!$C:$P,11,FALSE)</f>
        <v>0.40623485508741908</v>
      </c>
      <c r="G31" s="92">
        <f>D31-VLOOKUP(_xlfn.NUMBERVALUE(LEFT(A31,4))-1&amp;RIGHT($A31,3),data_monthly!$C:$P,12,FALSE)</f>
        <v>0.11166666666666458</v>
      </c>
      <c r="H31" s="101">
        <f>E31-VLOOKUP(_xlfn.NUMBERVALUE(LEFT(A31,4))-1&amp;RIGHT($A31,3),data_monthly!$C:$P,13,FALSE)</f>
        <v>0.29456818842075272</v>
      </c>
      <c r="K31" s="102"/>
      <c r="L31" s="10"/>
      <c r="M31" s="10"/>
    </row>
    <row r="32" spans="1:13" ht="15">
      <c r="A32" s="99" t="str">
        <f>VLOOKUP(A31,lookup!W:X,2,FALSE)</f>
        <v>2024M10</v>
      </c>
      <c r="B32" s="33" t="str">
        <f>LEFT(VLOOKUP(RIGHT(A32,3),lookup!$N$2:$O$13,2,FALSE),3)&amp;"-"&amp;RIGHT(_xlfn.NUMBERVALUE(LEFT(A32,4)),2)</f>
        <v>Oct-24</v>
      </c>
      <c r="C32" s="78">
        <f>IF(VLOOKUP(A32,data_monthly!C:O,11,FALSE)=0,#N/A,VLOOKUP(A32,data_monthly!C:O,11,FALSE))</f>
        <v>39.42335906673263</v>
      </c>
      <c r="D32" s="90">
        <f>VLOOKUP(A32,data_monthly!C:O,12,FALSE)</f>
        <v>33.085483870967742</v>
      </c>
      <c r="E32" s="78">
        <f>VLOOKUP(A32,data_monthly!C:O,13,FALSE)</f>
        <v>6.3378751957648811</v>
      </c>
      <c r="F32" s="90">
        <f>C32-VLOOKUP(_xlfn.NUMBERVALUE(LEFT(A32,4))-1&amp;RIGHT($A32,3),data_monthly!$C:$P,11,FALSE)</f>
        <v>1.2362166709290534</v>
      </c>
      <c r="G32" s="90">
        <f>D32-VLOOKUP(_xlfn.NUMBERVALUE(LEFT(A32,4))-1&amp;RIGHT($A32,3),data_monthly!$C:$P,12,FALSE)</f>
        <v>0.73064516129032597</v>
      </c>
      <c r="H32" s="90">
        <f>E32-VLOOKUP(_xlfn.NUMBERVALUE(LEFT(A32,4))-1&amp;RIGHT($A32,3),data_monthly!$C:$P,13,FALSE)</f>
        <v>0.50557150963872388</v>
      </c>
      <c r="K32" s="102"/>
      <c r="L32" s="10"/>
      <c r="M32" s="10"/>
    </row>
    <row r="33" spans="1:31" ht="15">
      <c r="A33" s="100" t="str">
        <f>VLOOKUP(A32,lookup!W:X,2,FALSE)</f>
        <v>2024M11</v>
      </c>
      <c r="B33" s="38" t="str">
        <f>LEFT(VLOOKUP(RIGHT(A33,3),lookup!$N$2:$O$13,2,FALSE),3)&amp;"-"&amp;RIGHT(_xlfn.NUMBERVALUE(LEFT(A33,4)),2)</f>
        <v>Nov-24</v>
      </c>
      <c r="C33" s="91">
        <f>IF(VLOOKUP(A33,data_monthly!C:O,11,FALSE)=0,#N/A,VLOOKUP(A33,data_monthly!C:O,11,FALSE))</f>
        <v>40.604640005639943</v>
      </c>
      <c r="D33" s="92">
        <f>VLOOKUP(A33,data_monthly!C:O,12,FALSE)</f>
        <v>33.802666666666667</v>
      </c>
      <c r="E33" s="91">
        <f>VLOOKUP(A33,data_monthly!C:O,13,FALSE)</f>
        <v>6.8019733389732755</v>
      </c>
      <c r="F33" s="92">
        <f>C33-VLOOKUP(_xlfn.NUMBERVALUE(LEFT(A33,4))-1&amp;RIGHT($A33,3),data_monthly!$C:$P,11,FALSE)</f>
        <v>1.9403732569541248</v>
      </c>
      <c r="G33" s="92">
        <f>D33-VLOOKUP(_xlfn.NUMBERVALUE(LEFT(A33,4))-1&amp;RIGHT($A33,3),data_monthly!$C:$P,12,FALSE)</f>
        <v>1.309666666666665</v>
      </c>
      <c r="H33" s="101">
        <f>E33-VLOOKUP(_xlfn.NUMBERVALUE(LEFT(A33,4))-1&amp;RIGHT($A33,3),data_monthly!$C:$P,13,FALSE)</f>
        <v>0.63070659028745357</v>
      </c>
      <c r="K33" s="102"/>
      <c r="L33" s="10"/>
      <c r="M33" s="10"/>
      <c r="U33" s="68"/>
      <c r="V33" s="68"/>
      <c r="W33" s="68"/>
      <c r="X33" s="68"/>
      <c r="Y33" s="68"/>
      <c r="Z33" s="68"/>
      <c r="AA33" s="68"/>
    </row>
    <row r="34" spans="1:31" ht="15">
      <c r="A34" s="99" t="str">
        <f>VLOOKUP(A33,lookup!W:X,2,FALSE)</f>
        <v>2024M12</v>
      </c>
      <c r="B34" s="33" t="str">
        <f>LEFT(VLOOKUP(RIGHT(A34,3),lookup!$N$2:$O$13,2,FALSE),3)&amp;"-"&amp;RIGHT(_xlfn.NUMBERVALUE(LEFT(A34,4)),2)</f>
        <v>Dec-24</v>
      </c>
      <c r="C34" s="78">
        <f>IF(VLOOKUP(A34,data_monthly!C:O,11,FALSE)=0,#N/A,VLOOKUP(A34,data_monthly!C:O,11,FALSE))</f>
        <v>41.147683510226578</v>
      </c>
      <c r="D34" s="90">
        <f>VLOOKUP(A34,data_monthly!C:O,12,FALSE)</f>
        <v>33.840322580645157</v>
      </c>
      <c r="E34" s="78">
        <f>VLOOKUP(A34,data_monthly!C:O,13,FALSE)</f>
        <v>7.3073609295814181</v>
      </c>
      <c r="F34" s="90">
        <f>C34-VLOOKUP(_xlfn.NUMBERVALUE(LEFT(A34,4))-1&amp;RIGHT($A34,3),data_monthly!$C:$P,11,FALSE)</f>
        <v>1.6083227723137341</v>
      </c>
      <c r="G34" s="90">
        <f>D34-VLOOKUP(_xlfn.NUMBERVALUE(LEFT(A34,4))-1&amp;RIGHT($A34,3),data_monthly!$C:$P,12,FALSE)</f>
        <v>0.93838709677418564</v>
      </c>
      <c r="H34" s="90">
        <f>E34-VLOOKUP(_xlfn.NUMBERVALUE(LEFT(A34,4))-1&amp;RIGHT($A34,3),data_monthly!$C:$P,13,FALSE)</f>
        <v>0.66993567553954314</v>
      </c>
      <c r="K34" s="102"/>
      <c r="L34" s="10"/>
      <c r="M34" s="10"/>
      <c r="U34" s="68"/>
      <c r="V34" s="68"/>
      <c r="W34" s="68"/>
      <c r="X34" s="68"/>
      <c r="Y34" s="68"/>
      <c r="Z34" s="68"/>
      <c r="AA34" s="68"/>
    </row>
    <row r="35" spans="1:31" ht="15">
      <c r="A35" s="100" t="str">
        <f>VLOOKUP(A34,lookup!W:X,2,FALSE)</f>
        <v>2025M01</v>
      </c>
      <c r="B35" s="38" t="str">
        <f>LEFT(VLOOKUP(RIGHT(A35,3),lookup!$N$2:$O$13,2,FALSE),3)&amp;"-"&amp;RIGHT(_xlfn.NUMBERVALUE(LEFT(A35,4)),2)</f>
        <v>Jan-25</v>
      </c>
      <c r="C35" s="91">
        <f>IF(VLOOKUP(A35,data_monthly!C:O,11,FALSE)=0,#N/A,VLOOKUP(A35,data_monthly!C:O,11,FALSE))</f>
        <v>41.255142231832984</v>
      </c>
      <c r="D35" s="92">
        <f>VLOOKUP(A35,data_monthly!C:O,12,FALSE)</f>
        <v>33.626129032258071</v>
      </c>
      <c r="E35" s="91">
        <f>VLOOKUP(A35,data_monthly!C:O,13,FALSE)</f>
        <v>7.6290131995749206</v>
      </c>
      <c r="F35" s="92">
        <f>C35-VLOOKUP(_xlfn.NUMBERVALUE(LEFT(A35,4))-1&amp;RIGHT($A35,3),data_monthly!$C:$P,11,FALSE)</f>
        <v>1.2143848536866386</v>
      </c>
      <c r="G35" s="92">
        <f>D35-VLOOKUP(_xlfn.NUMBERVALUE(LEFT(A35,4))-1&amp;RIGHT($A35,3),data_monthly!$C:$P,12,FALSE)</f>
        <v>0.59709677419355245</v>
      </c>
      <c r="H35" s="101">
        <f>E35-VLOOKUP(_xlfn.NUMBERVALUE(LEFT(A35,4))-1&amp;RIGHT($A35,3),data_monthly!$C:$P,13,FALSE)</f>
        <v>0.61728807949308795</v>
      </c>
      <c r="K35" s="102"/>
      <c r="L35" s="10"/>
      <c r="M35" s="10"/>
      <c r="T35" s="11"/>
      <c r="U35" s="159" t="str">
        <f>Monthly!$U$4&amp;" "&amp;Monthly!AJ9</f>
        <v>UK 2023/24</v>
      </c>
      <c r="V35" s="159" t="str">
        <f>Monthly!$U$4&amp;" "&amp;Monthly!AK9</f>
        <v>UK 2024/25</v>
      </c>
      <c r="W35" s="159" t="str">
        <f>Monthly!$U$4&amp;" "&amp;Monthly!AL9</f>
        <v>UK 2025/26</v>
      </c>
      <c r="X35" s="68"/>
      <c r="Y35" s="68"/>
      <c r="Z35" s="68"/>
      <c r="AA35" s="68"/>
    </row>
    <row r="36" spans="1:31" ht="15">
      <c r="A36" s="99" t="str">
        <f>VLOOKUP(A35,lookup!W:X,2,FALSE)</f>
        <v>2025M02</v>
      </c>
      <c r="B36" s="33" t="str">
        <f>LEFT(VLOOKUP(RIGHT(A36,3),lookup!$N$2:$O$13,2,FALSE),3)&amp;"-"&amp;RIGHT(_xlfn.NUMBERVALUE(LEFT(A36,4)),2)</f>
        <v>Feb-25</v>
      </c>
      <c r="C36" s="78">
        <f>IF(VLOOKUP(A36,data_monthly!C:O,11,FALSE)=0,#N/A,VLOOKUP(A36,data_monthly!C:O,11,FALSE))</f>
        <v>41.87917556000847</v>
      </c>
      <c r="D36" s="90">
        <f>VLOOKUP(A36,data_monthly!C:O,12,FALSE)</f>
        <v>33.943571428571424</v>
      </c>
      <c r="E36" s="78">
        <f>VLOOKUP(A36,data_monthly!C:O,13,FALSE)</f>
        <v>7.9356041314370396</v>
      </c>
      <c r="F36" s="90">
        <f>C36-VLOOKUP(_xlfn.NUMBERVALUE(LEFT(A36,4))-1&amp;RIGHT($A36,3),data_monthly!$C:$P,11,FALSE)</f>
        <v>0.94810553655201346</v>
      </c>
      <c r="G36" s="90">
        <f>D36-VLOOKUP(_xlfn.NUMBERVALUE(LEFT(A36,4))-1&amp;RIGHT($A36,3),data_monthly!$C:$P,12,FALSE)</f>
        <v>0.32977832512315075</v>
      </c>
      <c r="H36" s="90">
        <f>E36-VLOOKUP(_xlfn.NUMBERVALUE(LEFT(A36,4))-1&amp;RIGHT($A36,3),data_monthly!$C:$P,13,FALSE)</f>
        <v>0.61832721142886271</v>
      </c>
      <c r="K36" s="102"/>
      <c r="L36" s="10"/>
      <c r="M36" s="10"/>
    </row>
    <row r="37" spans="1:31" ht="15">
      <c r="A37" s="100" t="str">
        <f>VLOOKUP(A36,lookup!W:X,2,FALSE)</f>
        <v>2025M03</v>
      </c>
      <c r="B37" s="38" t="str">
        <f>LEFT(VLOOKUP(RIGHT(A37,3),lookup!$N$2:$O$13,2,FALSE),3)&amp;"-"&amp;RIGHT(_xlfn.NUMBERVALUE(LEFT(A37,4)),2)</f>
        <v>Mar-25</v>
      </c>
      <c r="C37" s="91">
        <f>IF(VLOOKUP(A37,data_monthly!C:O,11,FALSE)=0,#N/A,VLOOKUP(A37,data_monthly!C:O,11,FALSE))</f>
        <v>44.116665651508413</v>
      </c>
      <c r="D37" s="92">
        <f>VLOOKUP(A37,data_monthly!C:O,12,FALSE)</f>
        <v>35.865806451612897</v>
      </c>
      <c r="E37" s="91">
        <f>VLOOKUP(A37,data_monthly!C:O,13,FALSE)</f>
        <v>8.2508591998955119</v>
      </c>
      <c r="F37" s="92">
        <f>C37-VLOOKUP(_xlfn.NUMBERVALUE(LEFT(A37,4))-1&amp;RIGHT($A37,3),data_monthly!$C:$P,11,FALSE)</f>
        <v>1.5407585612903176</v>
      </c>
      <c r="G37" s="92">
        <f>D37-VLOOKUP(_xlfn.NUMBERVALUE(LEFT(A37,4))-1&amp;RIGHT($A37,3),data_monthly!$C:$P,12,FALSE)</f>
        <v>0.8974193548387035</v>
      </c>
      <c r="H37" s="101">
        <f>E37-VLOOKUP(_xlfn.NUMBERVALUE(LEFT(A37,4))-1&amp;RIGHT($A37,3),data_monthly!$C:$P,13,FALSE)</f>
        <v>0.64333920645161324</v>
      </c>
      <c r="K37" s="102"/>
      <c r="L37" s="10"/>
      <c r="M37" s="10"/>
      <c r="S37" s="159"/>
      <c r="T37" s="159"/>
      <c r="U37" s="159"/>
    </row>
    <row r="38" spans="1:31" ht="15">
      <c r="A38" s="99" t="str">
        <f>VLOOKUP(A37,lookup!W:X,2,FALSE)</f>
        <v>2025M04</v>
      </c>
      <c r="B38" s="33" t="str">
        <f>LEFT(VLOOKUP(RIGHT(A38,3),lookup!$N$2:$O$13,2,FALSE),3)&amp;"-"&amp;RIGHT(_xlfn.NUMBERVALUE(LEFT(A38,4)),2)</f>
        <v>Apr-25</v>
      </c>
      <c r="C38" s="78">
        <f>IF(VLOOKUP(A38,data_monthly!C:O,11,FALSE)=0,#N/A,VLOOKUP(A38,data_monthly!C:O,11,FALSE))</f>
        <v>46.585689060283649</v>
      </c>
      <c r="D38" s="90">
        <f>VLOOKUP(A38,data_monthly!C:O,12,FALSE)</f>
        <v>37.914000000000001</v>
      </c>
      <c r="E38" s="78">
        <f>VLOOKUP(A38,data_monthly!C:O,13,FALSE)</f>
        <v>8.6716890602836383</v>
      </c>
      <c r="F38" s="90">
        <f>C38-VLOOKUP(_xlfn.NUMBERVALUE(LEFT(A38,4))-1&amp;RIGHT($A38,3),data_monthly!$C:$P,11,FALSE)</f>
        <v>2.9048736547619214</v>
      </c>
      <c r="G38" s="90">
        <f>D38-VLOOKUP(_xlfn.NUMBERVALUE(LEFT(A38,4))-1&amp;RIGHT($A38,3),data_monthly!$C:$P,12,FALSE)</f>
        <v>2.0710000000000051</v>
      </c>
      <c r="H38" s="90">
        <f>E38-VLOOKUP(_xlfn.NUMBERVALUE(LEFT(A38,4))-1&amp;RIGHT($A38,3),data_monthly!$C:$P,13,FALSE)</f>
        <v>0.83387365476190478</v>
      </c>
      <c r="K38" s="102"/>
      <c r="L38" s="10"/>
      <c r="M38" s="10"/>
      <c r="S38" s="159"/>
      <c r="T38" s="159"/>
      <c r="U38" s="159"/>
      <c r="V38" s="68"/>
    </row>
    <row r="39" spans="1:31" ht="15">
      <c r="A39" s="100" t="str">
        <f>VLOOKUP(A38,lookup!W:X,2,FALSE)</f>
        <v>2025M05</v>
      </c>
      <c r="B39" s="38" t="str">
        <f>LEFT(VLOOKUP(RIGHT(A39,3),lookup!$N$2:$O$13,2,FALSE),3)&amp;"-"&amp;RIGHT(_xlfn.NUMBERVALUE(LEFT(A39,4)),2)</f>
        <v>May-25</v>
      </c>
      <c r="C39" s="91">
        <f>IF(VLOOKUP(A39,data_monthly!C:O,11,FALSE)=0,#N/A,VLOOKUP(A39,data_monthly!C:O,11,FALSE))</f>
        <v>46.984319225123095</v>
      </c>
      <c r="D39" s="92">
        <f>VLOOKUP(A39,data_monthly!C:O,12,FALSE)</f>
        <v>38.140967741935484</v>
      </c>
      <c r="E39" s="91">
        <f>VLOOKUP(A39,data_monthly!C:O,13,FALSE)</f>
        <v>8.8433514831876163</v>
      </c>
      <c r="F39" s="92">
        <f>C39-VLOOKUP(_xlfn.NUMBERVALUE(LEFT(A39,4))-1&amp;RIGHT($A39,3),data_monthly!$C:$P,11,FALSE)</f>
        <v>2.5200457960829468</v>
      </c>
      <c r="G39" s="92">
        <f>D39-VLOOKUP(_xlfn.NUMBERVALUE(LEFT(A39,4))-1&amp;RIGHT($A39,3),data_monthly!$C:$P,12,FALSE)</f>
        <v>1.7703225806451641</v>
      </c>
      <c r="H39" s="101">
        <f>E39-VLOOKUP(_xlfn.NUMBERVALUE(LEFT(A39,4))-1&amp;RIGHT($A39,3),data_monthly!$C:$P,13,FALSE)</f>
        <v>0.74972321543778797</v>
      </c>
      <c r="K39" s="102"/>
      <c r="L39" s="10"/>
      <c r="M39" s="10"/>
      <c r="S39" s="159">
        <f>IFERROR(Monthly!L10,#N/A)</f>
        <v>1397.5706718085094</v>
      </c>
      <c r="T39" s="159" t="str">
        <f>Monthly!M10</f>
        <v/>
      </c>
      <c r="U39" s="159">
        <f>IF(T39="#",NA(),S39)</f>
        <v>1397.5706718085094</v>
      </c>
      <c r="V39" s="68"/>
    </row>
    <row r="40" spans="1:31" ht="15">
      <c r="A40" s="99" t="str">
        <f>VLOOKUP(A39,lookup!W:X,2,FALSE)</f>
        <v>2025M06</v>
      </c>
      <c r="B40" s="33" t="str">
        <f>LEFT(VLOOKUP(RIGHT(A40,3),lookup!$N$2:$O$13,2,FALSE),3)&amp;"-"&amp;RIGHT(_xlfn.NUMBERVALUE(LEFT(A40,4)),2)</f>
        <v>Jun-25</v>
      </c>
      <c r="C40" s="78">
        <f>IF(VLOOKUP(A40,data_monthly!C:O,11,FALSE)=0,#N/A,VLOOKUP(A40,data_monthly!C:O,11,FALSE))</f>
        <v>45.139101356205416</v>
      </c>
      <c r="D40" s="90">
        <f>VLOOKUP(A40,data_monthly!C:O,12,FALSE)</f>
        <v>36.65</v>
      </c>
      <c r="E40" s="78">
        <f>VLOOKUP(A40,data_monthly!C:O,13,FALSE)</f>
        <v>8.4891013562054169</v>
      </c>
      <c r="F40" s="90">
        <f>C40-VLOOKUP(_xlfn.NUMBERVALUE(LEFT(A40,4))-1&amp;RIGHT($A40,3),data_monthly!$C:$P,11,FALSE)</f>
        <v>2.7461283619047592</v>
      </c>
      <c r="G40" s="90">
        <f>D40-VLOOKUP(_xlfn.NUMBERVALUE(LEFT(A40,4))-1&amp;RIGHT($A40,3),data_monthly!$C:$P,12,FALSE)</f>
        <v>2.0623333333333278</v>
      </c>
      <c r="H40" s="90">
        <f>E40-VLOOKUP(_xlfn.NUMBERVALUE(LEFT(A40,4))-1&amp;RIGHT($A40,3),data_monthly!$C:$P,13,FALSE)</f>
        <v>0.68379502857142693</v>
      </c>
      <c r="K40" s="102"/>
      <c r="L40" s="10"/>
      <c r="M40" s="10"/>
      <c r="S40" s="159">
        <f>IFERROR(Monthly!L11,#N/A)</f>
        <v>1456.513895978816</v>
      </c>
      <c r="T40" s="159" t="str">
        <f>Monthly!M11</f>
        <v/>
      </c>
      <c r="U40" s="159">
        <f t="shared" ref="U40:U50" si="0">IF(T40="#",NA(),S40)</f>
        <v>1456.513895978816</v>
      </c>
      <c r="V40" s="68"/>
    </row>
    <row r="41" spans="1:31" ht="15">
      <c r="A41" s="100" t="str">
        <f>VLOOKUP(A40,lookup!W:X,2,FALSE)</f>
        <v>2025M07</v>
      </c>
      <c r="B41" s="38" t="str">
        <f>LEFT(VLOOKUP(RIGHT(A41,3),lookup!$N$2:$O$13,2,FALSE),3)&amp;"-"&amp;RIGHT(_xlfn.NUMBERVALUE(LEFT(A41,4)),2)</f>
        <v>Jul-25</v>
      </c>
      <c r="C41" s="91">
        <f>IF(VLOOKUP(A41,data_monthly!C:O,11,FALSE)=0,#N/A,VLOOKUP(A41,data_monthly!C:O,11,FALSE))</f>
        <v>42.180551235527538</v>
      </c>
      <c r="D41" s="92">
        <f>VLOOKUP(A41,data_monthly!C:O,12,FALSE)</f>
        <v>34.372903225806446</v>
      </c>
      <c r="E41" s="91">
        <f>VLOOKUP(A41,data_monthly!C:O,13,FALSE)</f>
        <v>7.8076480097210874</v>
      </c>
      <c r="F41" s="92">
        <f>C41-VLOOKUP(_xlfn.NUMBERVALUE(LEFT(A41,4))-1&amp;RIGHT($A41,3),data_monthly!$C:$P,11,FALSE)</f>
        <v>2.0925624435483883</v>
      </c>
      <c r="G41" s="92">
        <f>D41-VLOOKUP(_xlfn.NUMBERVALUE(LEFT(A41,4))-1&amp;RIGHT($A41,3),data_monthly!$C:$P,12,FALSE)</f>
        <v>1.509677419354837</v>
      </c>
      <c r="H41" s="101">
        <f>E41-VLOOKUP(_xlfn.NUMBERVALUE(LEFT(A41,4))-1&amp;RIGHT($A41,3),data_monthly!$C:$P,13,FALSE)</f>
        <v>0.58288502419354771</v>
      </c>
      <c r="K41" s="102"/>
      <c r="L41" s="10"/>
      <c r="M41" s="10"/>
      <c r="S41" s="159">
        <f>IFERROR(Monthly!L12,#N/A)</f>
        <v>1354.1730406861625</v>
      </c>
      <c r="T41" s="159" t="str">
        <f>Monthly!M12</f>
        <v/>
      </c>
      <c r="U41" s="159">
        <f t="shared" si="0"/>
        <v>1354.1730406861625</v>
      </c>
      <c r="V41" s="68"/>
    </row>
    <row r="42" spans="1:31" ht="15">
      <c r="A42" s="99" t="str">
        <f>VLOOKUP(A41,lookup!W:X,2,FALSE)</f>
        <v>2025M08</v>
      </c>
      <c r="B42" s="33" t="str">
        <f>LEFT(VLOOKUP(RIGHT(A42,3),lookup!$N$2:$O$13,2,FALSE),3)&amp;"-"&amp;RIGHT(_xlfn.NUMBERVALUE(LEFT(A42,4)),2)</f>
        <v>Aug-25</v>
      </c>
      <c r="C42" s="78">
        <f>IF(VLOOKUP(A42,data_monthly!C:O,11,FALSE)=0,#N/A,VLOOKUP(A42,data_monthly!C:O,11,FALSE))</f>
        <v>40.546393351986616</v>
      </c>
      <c r="D42" s="90">
        <f>VLOOKUP(A42,data_monthly!C:O,12,FALSE)</f>
        <v>33.48193548387097</v>
      </c>
      <c r="E42" s="78">
        <f>VLOOKUP(A42,data_monthly!C:O,13,FALSE)</f>
        <v>7.0644578681156451</v>
      </c>
      <c r="F42" s="90">
        <f>C42-VLOOKUP(_xlfn.NUMBERVALUE(LEFT(A42,4))-1&amp;RIGHT($A42,3),data_monthly!$C:$P,11,FALSE)</f>
        <v>2.267531147004604</v>
      </c>
      <c r="G42" s="90">
        <f>D42-VLOOKUP(_xlfn.NUMBERVALUE(LEFT(A42,4))-1&amp;RIGHT($A42,3),data_monthly!$C:$P,12,FALSE)</f>
        <v>1.6438709677419361</v>
      </c>
      <c r="H42" s="90">
        <f>E42-VLOOKUP(_xlfn.NUMBERVALUE(LEFT(A42,4))-1&amp;RIGHT($A42,3),data_monthly!$C:$P,13,FALSE)</f>
        <v>0.6236601792626697</v>
      </c>
      <c r="K42" s="102"/>
      <c r="L42" s="10"/>
      <c r="M42" s="10"/>
      <c r="S42" s="159">
        <f>IFERROR(Monthly!L13,#N/A)</f>
        <v>1307.5970883013538</v>
      </c>
      <c r="T42" s="159" t="str">
        <f>Monthly!M13</f>
        <v/>
      </c>
      <c r="U42" s="159">
        <f t="shared" si="0"/>
        <v>1307.5970883013538</v>
      </c>
      <c r="V42" s="68"/>
    </row>
    <row r="43" spans="1:31" ht="15">
      <c r="A43" s="100" t="str">
        <f>VLOOKUP(A42,lookup!W:X,2,FALSE)</f>
        <v>2025M09</v>
      </c>
      <c r="B43" s="38" t="str">
        <f>LEFT(VLOOKUP(RIGHT(A43,3),lookup!$N$2:$O$13,2,FALSE),3)&amp;"-"&amp;RIGHT(_xlfn.NUMBERVALUE(LEFT(A43,4)),2)</f>
        <v>Sep-25</v>
      </c>
      <c r="C43" s="91">
        <f>IF(VLOOKUP(A43,data_monthly!C:O,11,FALSE)=0,#N/A,VLOOKUP(A43,data_monthly!C:O,11,FALSE))</f>
        <v>40.736864441732067</v>
      </c>
      <c r="D43" s="92">
        <f>VLOOKUP(A43,data_monthly!C:O,12,FALSE)</f>
        <v>34.137333333333331</v>
      </c>
      <c r="E43" s="91">
        <f>VLOOKUP(A43,data_monthly!C:O,13,FALSE)</f>
        <v>6.5995311083987334</v>
      </c>
      <c r="F43" s="92">
        <f>C43-VLOOKUP(_xlfn.NUMBERVALUE(LEFT(A43,4))-1&amp;RIGHT($A43,3),data_monthly!$C:$P,11,FALSE)</f>
        <v>2.4332816952380938</v>
      </c>
      <c r="G43" s="92">
        <f>D43-VLOOKUP(_xlfn.NUMBERVALUE(LEFT(A43,4))-1&amp;RIGHT($A43,3),data_monthly!$C:$P,12,FALSE)</f>
        <v>1.9639999999999986</v>
      </c>
      <c r="H43" s="101">
        <f>E43-VLOOKUP(_xlfn.NUMBERVALUE(LEFT(A43,4))-1&amp;RIGHT($A43,3),data_monthly!$C:$P,13,FALSE)</f>
        <v>0.46928169523808982</v>
      </c>
      <c r="K43" s="102"/>
      <c r="L43" s="10"/>
      <c r="M43" s="10"/>
      <c r="S43" s="159">
        <f>IFERROR(Monthly!L14,#N/A)</f>
        <v>1256.9381939115851</v>
      </c>
      <c r="T43" s="159" t="str">
        <f>Monthly!M14</f>
        <v/>
      </c>
      <c r="U43" s="159">
        <f t="shared" si="0"/>
        <v>1256.9381939115851</v>
      </c>
      <c r="V43" s="68"/>
      <c r="AD43" t="str">
        <f>Monthly!L9</f>
        <v>2025/26</v>
      </c>
    </row>
    <row r="44" spans="1:31" ht="15">
      <c r="A44" s="99" t="str">
        <f>VLOOKUP(A43,lookup!W:X,2,FALSE)</f>
        <v>2025M10</v>
      </c>
      <c r="B44" s="33" t="str">
        <f>LEFT(VLOOKUP(RIGHT(A44,3),lookup!$N$2:$O$13,2,FALSE),3)&amp;"-"&amp;RIGHT(_xlfn.NUMBERVALUE(LEFT(A44,4)),2)</f>
        <v>Oct-25</v>
      </c>
      <c r="C44" s="78">
        <f>IF(VLOOKUP(A44,data_monthly!C:O,11,FALSE)=0,#N/A,VLOOKUP(A44,data_monthly!C:O,11,FALSE))</f>
        <v>42.202184824797122</v>
      </c>
      <c r="D44" s="90">
        <f>VLOOKUP(A44,data_monthly!C:O,12,FALSE)</f>
        <v>35.445806451612903</v>
      </c>
      <c r="E44" s="78">
        <f>VLOOKUP(A44,data_monthly!C:O,13,FALSE)</f>
        <v>6.7563783731842255</v>
      </c>
      <c r="F44" s="90">
        <f>C44-VLOOKUP(_xlfn.NUMBERVALUE(LEFT(A44,4))-1&amp;RIGHT($A44,3),data_monthly!$C:$P,11,FALSE)</f>
        <v>2.7788257580644924</v>
      </c>
      <c r="G44" s="90">
        <f>D44-VLOOKUP(_xlfn.NUMBERVALUE(LEFT(A44,4))-1&amp;RIGHT($A44,3),data_monthly!$C:$P,12,FALSE)</f>
        <v>2.3603225806451604</v>
      </c>
      <c r="H44" s="90">
        <f>E44-VLOOKUP(_xlfn.NUMBERVALUE(LEFT(A44,4))-1&amp;RIGHT($A44,3),data_monthly!$C:$P,13,FALSE)</f>
        <v>0.4185031774193444</v>
      </c>
      <c r="K44" s="102"/>
      <c r="L44" s="10"/>
      <c r="M44" s="10"/>
      <c r="S44" s="159">
        <f>IFERROR(Monthly!L15,#N/A)</f>
        <v>1222.1059332519619</v>
      </c>
      <c r="T44" s="159" t="str">
        <f>Monthly!M15</f>
        <v/>
      </c>
      <c r="U44" s="159">
        <f t="shared" si="0"/>
        <v>1222.1059332519619</v>
      </c>
      <c r="V44" s="68"/>
      <c r="AD44">
        <f>IF(AE44="#",#N/A,Monthly!L10)</f>
        <v>1397.5706718085094</v>
      </c>
      <c r="AE44" t="str">
        <f>Monthly!M10</f>
        <v/>
      </c>
    </row>
    <row r="45" spans="1:31" ht="15">
      <c r="A45" s="100" t="str">
        <f>VLOOKUP(A44,lookup!W:X,2,FALSE)</f>
        <v>2025M11</v>
      </c>
      <c r="B45" s="38" t="str">
        <f>LEFT(VLOOKUP(RIGHT(A45,3),lookup!$N$2:$O$13,2,FALSE),3)&amp;"-"&amp;RIGHT(_xlfn.NUMBERVALUE(LEFT(A45,4)),2)</f>
        <v>Nov-25</v>
      </c>
      <c r="C45" s="91">
        <f>IF(VLOOKUP(A45,data_monthly!C:O,11,FALSE)=0,#N/A,VLOOKUP(A45,data_monthly!C:O,11,FALSE))</f>
        <v>42.863442867544698</v>
      </c>
      <c r="D45" s="92">
        <f>VLOOKUP(A45,data_monthly!C:O,12,FALSE)</f>
        <v>35.692999999999998</v>
      </c>
      <c r="E45" s="91">
        <f>VLOOKUP(A45,data_monthly!C:O,13,FALSE)</f>
        <v>7.1704428675446996</v>
      </c>
      <c r="F45" s="92">
        <f>C45-VLOOKUP(_xlfn.NUMBERVALUE(LEFT(A45,4))-1&amp;RIGHT($A45,3),data_monthly!$C:$P,11,FALSE)</f>
        <v>2.2588028619047549</v>
      </c>
      <c r="G45" s="92">
        <f>D45-VLOOKUP(_xlfn.NUMBERVALUE(LEFT(A45,4))-1&amp;RIGHT($A45,3),data_monthly!$C:$P,12,FALSE)</f>
        <v>1.8903333333333308</v>
      </c>
      <c r="H45" s="101">
        <f>E45-VLOOKUP(_xlfn.NUMBERVALUE(LEFT(A45,4))-1&amp;RIGHT($A45,3),data_monthly!$C:$P,13,FALSE)</f>
        <v>0.36846952857142412</v>
      </c>
      <c r="K45" s="102"/>
      <c r="L45" s="10"/>
      <c r="M45" s="10"/>
      <c r="S45" s="159">
        <f>IFERROR(Monthly!L16,#N/A)</f>
        <v>1308.2677295687108</v>
      </c>
      <c r="T45" s="159" t="str">
        <f>Monthly!M16</f>
        <v/>
      </c>
      <c r="U45" s="159">
        <f t="shared" si="0"/>
        <v>1308.2677295687108</v>
      </c>
      <c r="V45" s="68"/>
      <c r="AD45">
        <f>IF(AE45="#",#N/A,Monthly!L11)</f>
        <v>1456.513895978816</v>
      </c>
      <c r="AE45" t="str">
        <f>Monthly!M11</f>
        <v/>
      </c>
    </row>
    <row r="46" spans="1:31" ht="15">
      <c r="A46" s="99" t="str">
        <f>VLOOKUP(A45,lookup!W:X,2,FALSE)</f>
        <v>2025M12</v>
      </c>
      <c r="B46" s="33" t="str">
        <f>LEFT(VLOOKUP(RIGHT(A46,3),lookup!$N$2:$O$13,2,FALSE),3)&amp;"-"&amp;RIGHT(_xlfn.NUMBERVALUE(LEFT(A46,4)),2)</f>
        <v>Dec-25</v>
      </c>
      <c r="C46" s="78" t="e">
        <f>IF(VLOOKUP(A46,data_monthly!C:O,11,FALSE)=0,#N/A,VLOOKUP(A46,data_monthly!C:O,11,FALSE))</f>
        <v>#N/A</v>
      </c>
      <c r="D46" s="78">
        <f>IF(VLOOKUP(A46,data_monthly!C:O,12,FALSE)=0,#N/A,VLOOKUP(A46,data_monthly!C:O,12,FALSE))</f>
        <v>35.613870967741931</v>
      </c>
      <c r="E46" s="78" t="e">
        <f>IF(VLOOKUP(A46,data_monthly!C:O,13,FALSE)=0,#N/A,VLOOKUP(A46,data_monthly!C:O,13,FALSE))</f>
        <v>#N/A</v>
      </c>
      <c r="F46" s="90" t="e">
        <f>C46-VLOOKUP(_xlfn.NUMBERVALUE(LEFT(A46,4))-1&amp;RIGHT($A46,3),data_monthly!$C:$P,11,FALSE)</f>
        <v>#N/A</v>
      </c>
      <c r="G46" s="90">
        <f>D46-VLOOKUP(_xlfn.NUMBERVALUE(LEFT(A46,4))-1&amp;RIGHT($A46,3),data_monthly!$C:$P,12,FALSE)</f>
        <v>1.7735483870967741</v>
      </c>
      <c r="H46" s="90" t="e">
        <f>E46-VLOOKUP(_xlfn.NUMBERVALUE(LEFT(A46,4))-1&amp;RIGHT($A46,3),data_monthly!$C:$P,13,FALSE)</f>
        <v>#N/A</v>
      </c>
      <c r="K46" s="102"/>
      <c r="L46" s="10"/>
      <c r="M46" s="10"/>
      <c r="S46" s="159">
        <f>IFERROR(Monthly!L17,#N/A)</f>
        <v>1285.903286026341</v>
      </c>
      <c r="T46" s="159" t="str">
        <f>Monthly!M17</f>
        <v/>
      </c>
      <c r="U46" s="159">
        <f t="shared" si="0"/>
        <v>1285.903286026341</v>
      </c>
      <c r="V46" s="68"/>
      <c r="AD46">
        <f>IF(AE46="#",#N/A,Monthly!L12)</f>
        <v>1354.1730406861625</v>
      </c>
      <c r="AE46" t="str">
        <f>Monthly!M12</f>
        <v/>
      </c>
    </row>
    <row r="47" spans="1:31" ht="15">
      <c r="A47" s="97"/>
      <c r="B47" s="102"/>
      <c r="C47" s="102"/>
      <c r="D47" s="102"/>
      <c r="E47" s="102"/>
      <c r="F47" s="102"/>
      <c r="G47" s="102"/>
      <c r="H47" s="102"/>
      <c r="I47" s="102"/>
      <c r="J47" s="102"/>
      <c r="K47" s="102"/>
      <c r="L47" s="10"/>
      <c r="M47" s="10"/>
      <c r="S47" s="159">
        <f>IFERROR(Monthly!L18,#N/A)</f>
        <v>1342.8614546651731</v>
      </c>
      <c r="T47" s="159" t="str">
        <f>Monthly!M18</f>
        <v>#</v>
      </c>
      <c r="U47" s="159" t="e">
        <f t="shared" si="0"/>
        <v>#N/A</v>
      </c>
      <c r="V47" s="68"/>
      <c r="AD47">
        <f>IF(AE47="#",#N/A,Monthly!L13)</f>
        <v>1307.5970883013538</v>
      </c>
      <c r="AE47" t="str">
        <f>Monthly!M13</f>
        <v/>
      </c>
    </row>
    <row r="48" spans="1:31" ht="15">
      <c r="A48" s="102"/>
      <c r="B48" s="102"/>
      <c r="C48" s="102"/>
      <c r="D48" s="102"/>
      <c r="E48" s="102"/>
      <c r="F48" s="102"/>
      <c r="G48" s="102"/>
      <c r="H48" s="102"/>
      <c r="I48" s="102"/>
      <c r="J48" s="102"/>
      <c r="K48" s="102"/>
      <c r="L48" s="10"/>
      <c r="M48" s="10"/>
      <c r="S48" s="159">
        <f>IFERROR(Monthly!L19,#N/A)</f>
        <v>1328.7921459433446</v>
      </c>
      <c r="T48" s="159" t="str">
        <f>Monthly!M19</f>
        <v>#</v>
      </c>
      <c r="U48" s="159" t="e">
        <f t="shared" si="0"/>
        <v>#N/A</v>
      </c>
      <c r="V48" s="68"/>
      <c r="AD48">
        <f>IF(AE48="#",#N/A,Monthly!L14)</f>
        <v>1256.9381939115851</v>
      </c>
      <c r="AE48" t="str">
        <f>Monthly!M14</f>
        <v/>
      </c>
    </row>
    <row r="49" spans="1:31" ht="15">
      <c r="A49" s="102"/>
      <c r="B49" s="102"/>
      <c r="C49" s="102"/>
      <c r="D49" s="102"/>
      <c r="E49" s="102"/>
      <c r="F49" s="102"/>
      <c r="G49" s="102"/>
      <c r="H49" s="102"/>
      <c r="I49" s="102"/>
      <c r="J49" s="102"/>
      <c r="K49" s="102"/>
      <c r="L49" s="10"/>
      <c r="M49" s="10"/>
      <c r="S49" s="159" t="e">
        <f>IFERROR(Monthly!L20,#N/A)</f>
        <v>#N/A</v>
      </c>
      <c r="T49" s="159" t="str">
        <f>Monthly!M20</f>
        <v/>
      </c>
      <c r="U49" s="159" t="e">
        <f t="shared" si="0"/>
        <v>#N/A</v>
      </c>
      <c r="V49" s="68"/>
      <c r="AD49">
        <f>IF(AE49="#",#N/A,Monthly!L15)</f>
        <v>1222.1059332519619</v>
      </c>
      <c r="AE49" t="str">
        <f>Monthly!M15</f>
        <v/>
      </c>
    </row>
    <row r="50" spans="1:31" ht="15">
      <c r="A50" s="102"/>
      <c r="B50" s="102"/>
      <c r="C50" s="102"/>
      <c r="D50" s="102"/>
      <c r="E50" s="102"/>
      <c r="F50" s="102"/>
      <c r="G50" s="102"/>
      <c r="H50" s="102"/>
      <c r="I50" s="102"/>
      <c r="J50" s="102"/>
      <c r="K50" s="102"/>
      <c r="L50" s="10"/>
      <c r="M50" s="10"/>
      <c r="S50" s="159" t="e">
        <f>IFERROR(Monthly!L21,#N/A)</f>
        <v>#N/A</v>
      </c>
      <c r="T50" s="159" t="str">
        <f>Monthly!M21</f>
        <v/>
      </c>
      <c r="U50" s="159" t="e">
        <f t="shared" si="0"/>
        <v>#N/A</v>
      </c>
      <c r="V50" s="68"/>
      <c r="AD50">
        <f>IF(AE50="#",#N/A,Monthly!L16)</f>
        <v>1308.2677295687108</v>
      </c>
      <c r="AE50" t="str">
        <f>Monthly!M16</f>
        <v/>
      </c>
    </row>
    <row r="51" spans="1:31" ht="15">
      <c r="A51" s="102"/>
      <c r="B51" s="102"/>
      <c r="C51" s="102"/>
      <c r="D51" s="102"/>
      <c r="E51" s="102"/>
      <c r="F51" s="102"/>
      <c r="G51" s="102"/>
      <c r="H51" s="102"/>
      <c r="I51" s="102"/>
      <c r="J51" s="102"/>
      <c r="K51" s="102"/>
      <c r="L51" s="10"/>
      <c r="M51" s="10"/>
      <c r="S51" s="159"/>
      <c r="T51" s="159"/>
      <c r="U51" s="159"/>
      <c r="V51" s="68"/>
      <c r="AD51">
        <f>IF(AE51="#",#N/A,Monthly!L17)</f>
        <v>1285.903286026341</v>
      </c>
      <c r="AE51" t="str">
        <f>Monthly!M17</f>
        <v/>
      </c>
    </row>
    <row r="52" spans="1:31" ht="15">
      <c r="A52" s="102"/>
      <c r="B52" s="102"/>
      <c r="C52" s="102"/>
      <c r="D52" s="102"/>
      <c r="E52" s="102"/>
      <c r="F52" s="102"/>
      <c r="G52" s="102"/>
      <c r="H52" s="102"/>
      <c r="I52" s="102"/>
      <c r="J52" s="102"/>
      <c r="K52" s="102"/>
      <c r="L52" s="10"/>
      <c r="M52" s="10"/>
      <c r="S52" s="159"/>
      <c r="T52" s="159"/>
      <c r="U52" s="159"/>
      <c r="V52" s="68"/>
      <c r="AD52" t="e">
        <f>IF(AE52="#",#N/A,Monthly!L18)</f>
        <v>#N/A</v>
      </c>
      <c r="AE52" t="str">
        <f>Monthly!M18</f>
        <v>#</v>
      </c>
    </row>
    <row r="53" spans="1:31" ht="15">
      <c r="A53" s="102"/>
      <c r="B53" s="102"/>
      <c r="C53" s="102"/>
      <c r="D53" s="102"/>
      <c r="E53" s="102"/>
      <c r="F53" s="102"/>
      <c r="G53" s="102"/>
      <c r="H53" s="102"/>
      <c r="I53" s="102"/>
      <c r="J53" s="102"/>
      <c r="K53" s="102"/>
      <c r="L53" s="10"/>
      <c r="M53" s="10"/>
      <c r="U53" s="68"/>
      <c r="V53" s="68"/>
      <c r="AD53" t="e">
        <f>IF(AE53="#",#N/A,Monthly!L19)</f>
        <v>#N/A</v>
      </c>
      <c r="AE53" t="str">
        <f>Monthly!M19</f>
        <v>#</v>
      </c>
    </row>
    <row r="54" spans="1:31" ht="15">
      <c r="A54" s="102"/>
      <c r="B54" s="102"/>
      <c r="C54" s="102"/>
      <c r="D54" s="102"/>
      <c r="E54" s="102"/>
      <c r="F54" s="102"/>
      <c r="G54" s="102"/>
      <c r="H54" s="102"/>
      <c r="I54" s="102"/>
      <c r="J54" s="102"/>
      <c r="K54" s="102"/>
      <c r="L54" s="10"/>
      <c r="M54" s="10"/>
      <c r="U54" s="68"/>
      <c r="V54" s="68"/>
      <c r="AD54" t="e">
        <f>IF(AE54="#",#N/A,Monthly!L20)</f>
        <v>#N/A</v>
      </c>
      <c r="AE54" t="str">
        <f>Monthly!M20</f>
        <v/>
      </c>
    </row>
    <row r="55" spans="1:31" ht="15">
      <c r="A55" s="102"/>
      <c r="B55" s="102"/>
      <c r="C55" s="102"/>
      <c r="D55" s="102"/>
      <c r="E55" s="102"/>
      <c r="F55" s="102"/>
      <c r="G55" s="102"/>
      <c r="H55" s="102"/>
      <c r="I55" s="102"/>
      <c r="J55" s="102"/>
      <c r="K55" s="102"/>
      <c r="L55" s="10"/>
      <c r="M55" s="10"/>
      <c r="U55" s="68"/>
      <c r="V55" s="68"/>
      <c r="AD55" t="e">
        <f>IF(AE55="#",#N/A,Monthly!L21)</f>
        <v>#N/A</v>
      </c>
      <c r="AE55" t="str">
        <f>Monthly!M21</f>
        <v/>
      </c>
    </row>
    <row r="56" spans="1:31" ht="15">
      <c r="A56" s="102"/>
      <c r="B56" s="102"/>
      <c r="C56" s="102"/>
      <c r="D56" s="102"/>
      <c r="E56" s="102"/>
      <c r="F56" s="102"/>
      <c r="G56" s="102"/>
      <c r="H56" s="102"/>
      <c r="I56" s="102"/>
      <c r="J56" s="102"/>
      <c r="K56" s="102"/>
      <c r="L56" s="10"/>
      <c r="M56" s="10"/>
      <c r="U56" s="68"/>
      <c r="V56" s="68"/>
    </row>
    <row r="57" spans="1:31" ht="15">
      <c r="A57" s="102"/>
      <c r="B57" s="102"/>
      <c r="C57" s="102"/>
      <c r="D57" s="102"/>
      <c r="E57" s="102"/>
      <c r="F57" s="102"/>
      <c r="G57" s="102"/>
      <c r="H57" s="102"/>
      <c r="I57" s="102"/>
      <c r="J57" s="102"/>
      <c r="K57" s="102"/>
      <c r="L57" s="10"/>
      <c r="M57" s="10"/>
    </row>
    <row r="58" spans="1:31" ht="15">
      <c r="A58" s="102"/>
      <c r="B58" s="102"/>
      <c r="C58" s="102"/>
      <c r="D58" s="102"/>
      <c r="E58" s="102"/>
      <c r="F58" s="102"/>
      <c r="G58" s="102"/>
      <c r="H58" s="102"/>
      <c r="I58" s="102"/>
      <c r="J58" s="102"/>
      <c r="K58" s="102"/>
      <c r="L58" s="10"/>
      <c r="M58" s="10"/>
    </row>
    <row r="59" spans="1:31" ht="15">
      <c r="A59" s="102"/>
      <c r="B59" s="102"/>
      <c r="C59" s="102"/>
      <c r="D59" s="102"/>
      <c r="E59" s="102"/>
      <c r="F59" s="102"/>
      <c r="G59" s="102"/>
      <c r="H59" s="102"/>
      <c r="I59" s="102"/>
      <c r="J59" s="102"/>
      <c r="K59" s="102"/>
      <c r="L59" s="10"/>
      <c r="M59" s="10"/>
    </row>
    <row r="60" spans="1:31" ht="15">
      <c r="A60" s="102"/>
      <c r="B60" s="102"/>
      <c r="C60" s="102"/>
      <c r="D60" s="102"/>
      <c r="E60" s="102"/>
      <c r="F60" s="102"/>
      <c r="G60" s="102"/>
      <c r="H60" s="102"/>
      <c r="I60" s="102"/>
      <c r="J60" s="102"/>
      <c r="K60" s="102"/>
      <c r="L60" s="10"/>
      <c r="M60" s="10"/>
    </row>
    <row r="61" spans="1:31" ht="15">
      <c r="A61" s="102"/>
      <c r="B61" s="102"/>
      <c r="C61" s="102"/>
      <c r="D61" s="102"/>
      <c r="E61" s="102"/>
      <c r="F61" s="102"/>
      <c r="G61" s="102"/>
      <c r="H61" s="102"/>
      <c r="I61" s="102"/>
      <c r="J61" s="102"/>
      <c r="K61" s="102"/>
      <c r="L61" s="10"/>
      <c r="M61" s="10"/>
    </row>
    <row r="62" spans="1:31" ht="15">
      <c r="A62" s="102"/>
      <c r="B62" s="102"/>
      <c r="C62" s="102"/>
      <c r="D62" s="102"/>
      <c r="E62" s="102"/>
      <c r="F62" s="102"/>
      <c r="G62" s="102"/>
      <c r="H62" s="102"/>
      <c r="I62" s="102"/>
      <c r="J62" s="102"/>
      <c r="K62" s="102"/>
      <c r="L62" s="10"/>
      <c r="M62" s="10"/>
    </row>
    <row r="63" spans="1:31" ht="15">
      <c r="A63" s="102"/>
      <c r="B63" s="102"/>
      <c r="C63" s="102"/>
      <c r="D63" s="102"/>
      <c r="E63" s="102"/>
      <c r="F63" s="102"/>
      <c r="G63" s="102"/>
      <c r="H63" s="102"/>
      <c r="I63" s="102"/>
      <c r="J63" s="102"/>
      <c r="K63" s="102"/>
      <c r="L63" s="10"/>
      <c r="M63" s="10"/>
    </row>
    <row r="64" spans="1:31" ht="15">
      <c r="A64" s="102"/>
      <c r="B64" s="102"/>
      <c r="C64" s="102"/>
      <c r="D64" s="102"/>
      <c r="E64" s="102"/>
      <c r="F64" s="102"/>
      <c r="G64" s="102"/>
      <c r="H64" s="102"/>
      <c r="I64" s="102"/>
      <c r="J64" s="102"/>
      <c r="K64" s="102"/>
      <c r="L64" s="10"/>
      <c r="M64" s="10"/>
    </row>
    <row r="65" spans="1:13" ht="15">
      <c r="A65" s="30"/>
      <c r="B65" s="102"/>
      <c r="C65" s="102"/>
      <c r="D65" s="102"/>
      <c r="E65" s="102"/>
      <c r="F65" s="102"/>
      <c r="G65" s="102"/>
      <c r="H65" s="102"/>
      <c r="I65" s="102"/>
      <c r="J65" s="102"/>
      <c r="K65" s="102"/>
      <c r="L65" s="10"/>
      <c r="M65" s="10"/>
    </row>
    <row r="66" spans="1:13" ht="15">
      <c r="A66" s="102"/>
      <c r="B66" s="102"/>
      <c r="C66" s="102"/>
      <c r="D66" s="102"/>
      <c r="E66" s="102"/>
      <c r="F66" s="102"/>
      <c r="G66" s="102"/>
      <c r="H66" s="102"/>
      <c r="I66" s="102"/>
      <c r="J66" s="102"/>
      <c r="K66" s="102"/>
      <c r="L66" s="10"/>
      <c r="M66" s="10"/>
    </row>
    <row r="67" spans="1:13" ht="15">
      <c r="A67" s="102"/>
      <c r="B67" s="102"/>
      <c r="C67" s="102"/>
      <c r="D67" s="102"/>
      <c r="E67" s="102"/>
      <c r="F67" s="102"/>
      <c r="G67" s="102"/>
      <c r="H67" s="102"/>
      <c r="I67" s="102"/>
      <c r="J67" s="102"/>
      <c r="K67" s="102"/>
      <c r="L67" s="10"/>
      <c r="M67" s="10"/>
    </row>
    <row r="68" spans="1:13" ht="15">
      <c r="A68" s="102"/>
      <c r="B68" s="102"/>
      <c r="C68" s="102"/>
      <c r="D68" s="102"/>
      <c r="E68" s="102"/>
      <c r="F68" s="102"/>
      <c r="G68" s="102"/>
      <c r="H68" s="102"/>
      <c r="I68" s="102"/>
      <c r="J68" s="102"/>
      <c r="K68" s="102"/>
      <c r="L68" s="10"/>
      <c r="M68" s="10"/>
    </row>
    <row r="69" spans="1:13" ht="15">
      <c r="A69" s="102"/>
      <c r="B69" s="102"/>
      <c r="C69" s="102"/>
      <c r="D69" s="102"/>
      <c r="E69" s="102"/>
      <c r="F69" s="102"/>
      <c r="G69" s="102"/>
      <c r="H69" s="102"/>
      <c r="I69" s="102"/>
      <c r="J69" s="102"/>
      <c r="K69" s="102"/>
      <c r="L69" s="10"/>
      <c r="M69" s="10"/>
    </row>
    <row r="70" spans="1:13" ht="15">
      <c r="A70" s="102"/>
      <c r="B70" s="102"/>
      <c r="C70" s="102"/>
      <c r="D70" s="102"/>
      <c r="E70" s="102"/>
      <c r="F70" s="102"/>
      <c r="G70" s="102"/>
      <c r="H70" s="102"/>
      <c r="I70" s="102"/>
      <c r="J70" s="102"/>
      <c r="K70" s="102"/>
      <c r="L70" s="10"/>
      <c r="M70" s="10"/>
    </row>
    <row r="71" spans="1:13" ht="15">
      <c r="A71" s="102"/>
      <c r="B71" s="102"/>
      <c r="C71" s="102"/>
      <c r="D71" s="102"/>
      <c r="E71" s="102"/>
      <c r="F71" s="102"/>
      <c r="G71" s="102"/>
      <c r="H71" s="102"/>
      <c r="I71" s="102"/>
      <c r="J71" s="102"/>
      <c r="K71" s="102"/>
      <c r="L71" s="10"/>
      <c r="M71" s="10"/>
    </row>
    <row r="72" spans="1:13" ht="15">
      <c r="A72" s="102"/>
      <c r="B72" s="102"/>
      <c r="C72" s="102"/>
      <c r="D72" s="102"/>
      <c r="E72" s="102"/>
      <c r="F72" s="102"/>
      <c r="G72" s="102"/>
      <c r="H72" s="102"/>
      <c r="I72" s="102"/>
      <c r="J72" s="102"/>
      <c r="K72" s="102"/>
      <c r="L72" s="10"/>
      <c r="M72" s="10"/>
    </row>
    <row r="73" spans="1:13" ht="15">
      <c r="A73" s="102"/>
      <c r="B73" s="102"/>
      <c r="C73" s="102"/>
      <c r="D73" s="102"/>
      <c r="E73" s="102"/>
      <c r="F73" s="102"/>
      <c r="G73" s="102"/>
      <c r="H73" s="102"/>
      <c r="I73" s="102"/>
      <c r="J73" s="102"/>
      <c r="K73" s="102"/>
      <c r="L73" s="10"/>
      <c r="M73" s="10"/>
    </row>
    <row r="74" spans="1:13" ht="15">
      <c r="A74" s="102"/>
      <c r="B74" s="102"/>
      <c r="C74" s="102"/>
      <c r="D74" s="102"/>
      <c r="E74" s="102"/>
      <c r="F74" s="102"/>
      <c r="G74" s="102"/>
      <c r="H74" s="102"/>
      <c r="I74" s="102"/>
      <c r="J74" s="102"/>
      <c r="K74" s="102"/>
      <c r="L74" s="10"/>
      <c r="M74" s="10"/>
    </row>
    <row r="75" spans="1:13" ht="15">
      <c r="A75" s="102"/>
      <c r="B75" s="102"/>
      <c r="C75" s="102"/>
      <c r="D75" s="102"/>
      <c r="E75" s="102"/>
      <c r="F75" s="102"/>
      <c r="G75" s="102"/>
      <c r="H75" s="102"/>
      <c r="I75" s="102"/>
      <c r="J75" s="102"/>
      <c r="K75" s="102"/>
      <c r="L75" s="10"/>
      <c r="M75" s="10"/>
    </row>
    <row r="76" spans="1:13" ht="15">
      <c r="A76" s="102"/>
      <c r="B76" s="102"/>
      <c r="C76" s="102"/>
      <c r="D76" s="102"/>
      <c r="E76" s="102"/>
      <c r="F76" s="102"/>
      <c r="G76" s="102"/>
      <c r="H76" s="102"/>
      <c r="I76" s="102"/>
      <c r="J76" s="102"/>
      <c r="K76" s="102"/>
      <c r="L76" s="10"/>
      <c r="M76" s="10"/>
    </row>
    <row r="77" spans="1:13" ht="15">
      <c r="A77" s="102"/>
      <c r="B77" s="102"/>
      <c r="C77" s="102"/>
      <c r="D77" s="102"/>
      <c r="E77" s="102"/>
      <c r="F77" s="102"/>
      <c r="G77" s="102"/>
      <c r="H77" s="102"/>
      <c r="I77" s="102"/>
      <c r="J77" s="102"/>
      <c r="K77" s="102"/>
      <c r="L77" s="10"/>
      <c r="M77" s="10"/>
    </row>
    <row r="78" spans="1:13" ht="15">
      <c r="A78" s="102"/>
      <c r="B78" s="102"/>
      <c r="C78" s="102"/>
      <c r="D78" s="102"/>
      <c r="E78" s="102"/>
      <c r="F78" s="102"/>
      <c r="G78" s="102"/>
      <c r="H78" s="102"/>
      <c r="I78" s="102"/>
      <c r="J78" s="102"/>
      <c r="K78" s="102"/>
      <c r="L78" s="10"/>
      <c r="M78" s="10"/>
    </row>
    <row r="79" spans="1:13" ht="15">
      <c r="A79" s="102"/>
      <c r="B79" s="102"/>
      <c r="C79" s="102"/>
      <c r="D79" s="102"/>
      <c r="E79" s="102"/>
      <c r="F79" s="102"/>
      <c r="G79" s="102"/>
      <c r="H79" s="102"/>
      <c r="I79" s="102"/>
      <c r="J79" s="102"/>
      <c r="K79" s="102"/>
      <c r="L79" s="10"/>
      <c r="M79" s="10"/>
    </row>
    <row r="80" spans="1:13" ht="15">
      <c r="A80" s="102"/>
      <c r="B80" s="102"/>
      <c r="C80" s="102"/>
      <c r="D80" s="102"/>
      <c r="E80" s="102"/>
      <c r="F80" s="102"/>
      <c r="G80" s="102"/>
      <c r="H80" s="102"/>
      <c r="I80" s="102"/>
      <c r="J80" s="102"/>
      <c r="K80" s="102"/>
      <c r="L80" s="10"/>
      <c r="M80" s="10"/>
    </row>
    <row r="81" spans="1:13" ht="15">
      <c r="A81" s="102"/>
      <c r="B81" s="102"/>
      <c r="C81" s="102"/>
      <c r="D81" s="102"/>
      <c r="E81" s="102"/>
      <c r="F81" s="102"/>
      <c r="G81" s="102"/>
      <c r="H81" s="102"/>
      <c r="I81" s="102"/>
      <c r="J81" s="102"/>
      <c r="K81" s="102"/>
      <c r="L81" s="10"/>
      <c r="M81" s="10"/>
    </row>
    <row r="82" spans="1:13" ht="15">
      <c r="A82" s="102"/>
      <c r="B82" s="102"/>
      <c r="C82" s="102"/>
      <c r="D82" s="102"/>
      <c r="E82" s="102"/>
      <c r="F82" s="102"/>
      <c r="G82" s="102"/>
      <c r="H82" s="102"/>
      <c r="I82" s="102"/>
      <c r="J82" s="102"/>
      <c r="K82" s="102"/>
      <c r="L82" s="10"/>
      <c r="M82" s="10"/>
    </row>
    <row r="83" spans="1:13" ht="15">
      <c r="A83" s="102"/>
      <c r="B83" s="102"/>
      <c r="C83" s="102"/>
      <c r="D83" s="102"/>
      <c r="E83" s="102"/>
      <c r="F83" s="102"/>
      <c r="G83" s="102"/>
      <c r="H83" s="102"/>
      <c r="I83" s="102"/>
      <c r="J83" s="102"/>
      <c r="K83" s="102"/>
      <c r="L83" s="10"/>
      <c r="M83" s="10"/>
    </row>
    <row r="84" spans="1:13" ht="15">
      <c r="A84" s="102"/>
      <c r="B84" s="102"/>
      <c r="C84" s="102"/>
      <c r="D84" s="102"/>
      <c r="E84" s="102"/>
      <c r="F84" s="102"/>
      <c r="G84" s="102"/>
      <c r="H84" s="102"/>
      <c r="I84" s="102"/>
      <c r="J84" s="102"/>
      <c r="K84" s="102"/>
      <c r="L84" s="10"/>
      <c r="M84" s="10"/>
    </row>
    <row r="85" spans="1:13" ht="15">
      <c r="A85" s="102"/>
      <c r="B85" s="102"/>
      <c r="C85" s="102"/>
      <c r="D85" s="102"/>
      <c r="E85" s="102"/>
      <c r="F85" s="102"/>
      <c r="G85" s="102"/>
      <c r="H85" s="102"/>
      <c r="I85" s="102"/>
      <c r="J85" s="102"/>
      <c r="K85" s="102"/>
      <c r="L85" s="10"/>
      <c r="M85" s="10"/>
    </row>
    <row r="86" spans="1:13" ht="15">
      <c r="A86" s="102"/>
      <c r="B86" s="102"/>
      <c r="C86" s="102"/>
      <c r="D86" s="102"/>
      <c r="E86" s="102"/>
      <c r="F86" s="102"/>
      <c r="G86" s="102"/>
      <c r="H86" s="102"/>
      <c r="I86" s="102"/>
      <c r="J86" s="102"/>
      <c r="K86" s="102"/>
      <c r="L86" s="10"/>
      <c r="M86" s="10"/>
    </row>
    <row r="87" spans="1:13" ht="15">
      <c r="A87" s="102"/>
      <c r="B87" s="102"/>
      <c r="C87" s="102"/>
      <c r="D87" s="102"/>
      <c r="E87" s="102"/>
      <c r="F87" s="102"/>
      <c r="G87" s="102"/>
      <c r="H87" s="102"/>
      <c r="I87" s="102"/>
      <c r="J87" s="102"/>
      <c r="K87" s="102"/>
      <c r="L87" s="10"/>
      <c r="M87" s="10"/>
    </row>
    <row r="88" spans="1:13" ht="15">
      <c r="A88" s="102"/>
      <c r="B88" s="102"/>
      <c r="C88" s="102"/>
      <c r="D88" s="102"/>
      <c r="E88" s="102"/>
      <c r="F88" s="102"/>
      <c r="G88" s="102"/>
      <c r="H88" s="102"/>
      <c r="I88" s="102"/>
      <c r="J88" s="102"/>
      <c r="K88" s="102"/>
      <c r="L88" s="10"/>
      <c r="M88" s="10"/>
    </row>
    <row r="89" spans="1:13" ht="15">
      <c r="A89" s="102"/>
      <c r="B89" s="102"/>
      <c r="C89" s="102"/>
      <c r="D89" s="102"/>
      <c r="E89" s="102"/>
      <c r="F89" s="102"/>
      <c r="G89" s="102"/>
      <c r="H89" s="102"/>
      <c r="I89" s="102"/>
      <c r="J89" s="102"/>
      <c r="K89" s="102"/>
      <c r="L89" s="10"/>
      <c r="M89" s="10"/>
    </row>
    <row r="90" spans="1:13" ht="15">
      <c r="A90" s="102"/>
      <c r="B90" s="102"/>
      <c r="C90" s="102"/>
      <c r="D90" s="102"/>
      <c r="E90" s="102"/>
      <c r="F90" s="102"/>
      <c r="G90" s="102"/>
      <c r="H90" s="102"/>
      <c r="I90" s="102"/>
      <c r="J90" s="102"/>
      <c r="K90" s="102"/>
      <c r="L90" s="10"/>
      <c r="M90" s="10"/>
    </row>
    <row r="91" spans="1:13" ht="15">
      <c r="A91" s="102"/>
      <c r="B91" s="102"/>
      <c r="C91" s="102"/>
      <c r="D91" s="102"/>
      <c r="E91" s="102"/>
      <c r="F91" s="102"/>
      <c r="G91" s="102"/>
      <c r="H91" s="102"/>
      <c r="I91" s="102"/>
      <c r="J91" s="102"/>
      <c r="K91" s="102"/>
      <c r="L91" s="10"/>
      <c r="M91" s="10"/>
    </row>
    <row r="92" spans="1:13" ht="15">
      <c r="A92" s="102"/>
      <c r="B92" s="102"/>
      <c r="C92" s="102"/>
      <c r="D92" s="102"/>
      <c r="E92" s="102"/>
      <c r="F92" s="102"/>
      <c r="G92" s="102"/>
      <c r="H92" s="102"/>
      <c r="I92" s="102"/>
      <c r="J92" s="102"/>
      <c r="K92" s="102"/>
      <c r="L92" s="10"/>
      <c r="M92" s="10"/>
    </row>
    <row r="93" spans="1:13" ht="15">
      <c r="A93" s="102"/>
      <c r="B93" s="102"/>
      <c r="C93" s="102"/>
      <c r="D93" s="102"/>
      <c r="E93" s="102"/>
      <c r="F93" s="102"/>
      <c r="G93" s="102"/>
      <c r="H93" s="102"/>
      <c r="I93" s="102"/>
      <c r="J93" s="102"/>
      <c r="K93" s="102"/>
      <c r="L93" s="10"/>
      <c r="M93" s="10"/>
    </row>
    <row r="94" spans="1:13" ht="15">
      <c r="A94" s="102"/>
      <c r="B94" s="102"/>
      <c r="C94" s="102"/>
      <c r="D94" s="102"/>
      <c r="E94" s="102"/>
      <c r="F94" s="102"/>
      <c r="G94" s="102"/>
      <c r="H94" s="102"/>
      <c r="I94" s="102"/>
      <c r="J94" s="102"/>
      <c r="K94" s="102"/>
      <c r="L94" s="10"/>
      <c r="M94" s="10"/>
    </row>
    <row r="95" spans="1:13" ht="15">
      <c r="A95" s="102"/>
      <c r="B95" s="102"/>
      <c r="C95" s="102"/>
      <c r="D95" s="102"/>
      <c r="E95" s="102"/>
      <c r="F95" s="102"/>
      <c r="G95" s="102"/>
      <c r="H95" s="102"/>
      <c r="I95" s="102"/>
      <c r="J95" s="102"/>
      <c r="K95" s="102"/>
      <c r="L95" s="10"/>
      <c r="M95" s="10"/>
    </row>
    <row r="96" spans="1:13" ht="15">
      <c r="A96" s="102"/>
      <c r="B96" s="102"/>
      <c r="C96" s="102"/>
      <c r="D96" s="102"/>
      <c r="E96" s="102"/>
      <c r="F96" s="102"/>
      <c r="G96" s="102"/>
      <c r="H96" s="102"/>
      <c r="I96" s="102"/>
      <c r="J96" s="102"/>
      <c r="K96" s="102"/>
      <c r="L96" s="10"/>
      <c r="M96" s="10"/>
    </row>
    <row r="97" spans="1:13" ht="15">
      <c r="A97" s="102"/>
      <c r="B97" s="102"/>
      <c r="C97" s="102"/>
      <c r="D97" s="102"/>
      <c r="E97" s="102"/>
      <c r="F97" s="102"/>
      <c r="G97" s="102"/>
      <c r="H97" s="102"/>
      <c r="I97" s="102"/>
      <c r="J97" s="102"/>
      <c r="K97" s="102"/>
      <c r="L97" s="10"/>
      <c r="M97" s="10"/>
    </row>
    <row r="98" spans="1:13" ht="15">
      <c r="A98" s="102"/>
      <c r="B98" s="102"/>
      <c r="C98" s="102"/>
      <c r="D98" s="102"/>
      <c r="E98" s="102"/>
      <c r="F98" s="102"/>
      <c r="G98" s="102"/>
      <c r="H98" s="102"/>
      <c r="I98" s="102"/>
      <c r="J98" s="102"/>
      <c r="K98" s="102"/>
      <c r="L98" s="10"/>
      <c r="M98" s="10"/>
    </row>
    <row r="99" spans="1:13" ht="15">
      <c r="A99" s="102"/>
      <c r="B99" s="102"/>
      <c r="C99" s="102"/>
      <c r="D99" s="102"/>
      <c r="E99" s="102"/>
      <c r="F99" s="102"/>
      <c r="G99" s="102"/>
      <c r="H99" s="102"/>
      <c r="I99" s="102"/>
      <c r="J99" s="102"/>
      <c r="K99" s="102"/>
      <c r="L99" s="10"/>
      <c r="M99" s="10"/>
    </row>
    <row r="100" spans="1:13" ht="15">
      <c r="A100" s="102"/>
      <c r="B100" s="102"/>
      <c r="C100" s="102"/>
      <c r="D100" s="102"/>
      <c r="E100" s="102"/>
      <c r="F100" s="102"/>
      <c r="G100" s="102"/>
      <c r="H100" s="102"/>
      <c r="I100" s="102"/>
      <c r="J100" s="102"/>
      <c r="K100" s="102"/>
      <c r="L100" s="10"/>
      <c r="M100" s="10"/>
    </row>
    <row r="101" spans="1:13" ht="15">
      <c r="A101" s="102"/>
      <c r="B101" s="102"/>
      <c r="C101" s="102"/>
      <c r="D101" s="102"/>
      <c r="E101" s="102"/>
      <c r="F101" s="102"/>
      <c r="G101" s="102"/>
      <c r="H101" s="102"/>
      <c r="I101" s="102"/>
      <c r="J101" s="102"/>
      <c r="K101" s="102"/>
      <c r="L101" s="10"/>
      <c r="M101" s="10"/>
    </row>
    <row r="102" spans="1:13" ht="15">
      <c r="A102" s="102"/>
      <c r="B102" s="102"/>
      <c r="C102" s="102"/>
      <c r="D102" s="102"/>
      <c r="E102" s="102"/>
      <c r="F102" s="102"/>
      <c r="G102" s="102"/>
      <c r="H102" s="102"/>
      <c r="I102" s="102"/>
      <c r="J102" s="102"/>
      <c r="K102" s="102"/>
      <c r="L102" s="10"/>
      <c r="M102" s="10"/>
    </row>
    <row r="103" spans="1:13" ht="15">
      <c r="A103" s="102"/>
      <c r="B103" s="102"/>
      <c r="C103" s="102"/>
      <c r="D103" s="102"/>
      <c r="E103" s="102"/>
      <c r="F103" s="102"/>
      <c r="G103" s="102"/>
      <c r="H103" s="102"/>
      <c r="I103" s="102"/>
      <c r="J103" s="102"/>
      <c r="K103" s="102"/>
      <c r="L103" s="10"/>
      <c r="M103" s="10"/>
    </row>
    <row r="104" spans="1:13" ht="15">
      <c r="A104" s="102"/>
      <c r="B104" s="102"/>
      <c r="C104" s="102"/>
      <c r="D104" s="102"/>
      <c r="E104" s="102"/>
      <c r="F104" s="102"/>
      <c r="G104" s="102"/>
      <c r="H104" s="102"/>
      <c r="I104" s="102"/>
      <c r="J104" s="102"/>
      <c r="K104" s="102"/>
      <c r="L104" s="10"/>
      <c r="M104" s="10"/>
    </row>
    <row r="105" spans="1:13" ht="15">
      <c r="A105" s="102"/>
      <c r="B105" s="102"/>
      <c r="C105" s="102"/>
      <c r="D105" s="102"/>
      <c r="E105" s="102"/>
      <c r="F105" s="102"/>
      <c r="G105" s="102"/>
      <c r="H105" s="102"/>
      <c r="I105" s="102"/>
      <c r="J105" s="102"/>
      <c r="K105" s="102"/>
      <c r="L105" s="10"/>
      <c r="M105" s="10"/>
    </row>
    <row r="106" spans="1:13" ht="15">
      <c r="A106" s="102"/>
      <c r="B106" s="102"/>
      <c r="C106" s="102"/>
      <c r="D106" s="102"/>
      <c r="E106" s="102"/>
      <c r="F106" s="102"/>
      <c r="G106" s="102"/>
      <c r="H106" s="102"/>
      <c r="I106" s="102"/>
      <c r="J106" s="102"/>
      <c r="K106" s="102"/>
      <c r="L106" s="10"/>
      <c r="M106" s="10"/>
    </row>
    <row r="107" spans="1:13" ht="15">
      <c r="A107" s="102"/>
      <c r="B107" s="102"/>
      <c r="C107" s="102"/>
      <c r="D107" s="102"/>
      <c r="E107" s="102"/>
      <c r="F107" s="102"/>
      <c r="G107" s="102"/>
      <c r="H107" s="102"/>
      <c r="I107" s="102"/>
      <c r="J107" s="102"/>
      <c r="K107" s="102"/>
      <c r="L107" s="10"/>
      <c r="M107" s="10"/>
    </row>
    <row r="108" spans="1:13" ht="15">
      <c r="A108" s="102"/>
      <c r="B108" s="102"/>
      <c r="C108" s="102"/>
      <c r="D108" s="102"/>
      <c r="E108" s="102"/>
      <c r="F108" s="102"/>
      <c r="G108" s="102"/>
      <c r="H108" s="102"/>
      <c r="I108" s="102"/>
      <c r="J108" s="102"/>
      <c r="K108" s="102"/>
      <c r="L108" s="10"/>
      <c r="M108" s="10"/>
    </row>
    <row r="109" spans="1:13" ht="15">
      <c r="A109" s="102"/>
      <c r="B109" s="102"/>
      <c r="C109" s="102"/>
      <c r="D109" s="102"/>
      <c r="E109" s="102"/>
      <c r="F109" s="102"/>
      <c r="G109" s="102"/>
      <c r="H109" s="102"/>
      <c r="I109" s="102"/>
      <c r="J109" s="102"/>
      <c r="K109" s="102"/>
      <c r="L109" s="10"/>
      <c r="M109" s="10"/>
    </row>
    <row r="110" spans="1:13" ht="15">
      <c r="A110" s="102"/>
      <c r="B110" s="102"/>
      <c r="C110" s="102"/>
      <c r="D110" s="102"/>
      <c r="E110" s="102"/>
      <c r="F110" s="102"/>
      <c r="G110" s="102"/>
      <c r="H110" s="102"/>
      <c r="I110" s="102"/>
      <c r="J110" s="102"/>
      <c r="K110" s="102"/>
      <c r="L110" s="10"/>
      <c r="M110" s="10"/>
    </row>
    <row r="111" spans="1:13" ht="15">
      <c r="A111" s="102"/>
      <c r="B111" s="102"/>
      <c r="C111" s="102"/>
      <c r="D111" s="102"/>
      <c r="E111" s="102"/>
      <c r="F111" s="102"/>
      <c r="G111" s="102"/>
      <c r="H111" s="102"/>
      <c r="I111" s="102"/>
      <c r="J111" s="102"/>
      <c r="K111" s="102"/>
      <c r="L111" s="10"/>
      <c r="M111" s="10"/>
    </row>
    <row r="112" spans="1:13" ht="15">
      <c r="A112" s="102"/>
      <c r="B112" s="102"/>
      <c r="C112" s="102"/>
      <c r="D112" s="102"/>
      <c r="E112" s="102"/>
      <c r="F112" s="102"/>
      <c r="G112" s="102"/>
      <c r="H112" s="102"/>
      <c r="I112" s="102"/>
      <c r="J112" s="102"/>
      <c r="K112" s="102"/>
      <c r="L112" s="10"/>
      <c r="M112" s="10"/>
    </row>
    <row r="113" spans="1:13" ht="15">
      <c r="A113" s="102"/>
      <c r="B113" s="102"/>
      <c r="C113" s="102"/>
      <c r="D113" s="102"/>
      <c r="E113" s="102"/>
      <c r="F113" s="102"/>
      <c r="G113" s="102"/>
      <c r="H113" s="102"/>
      <c r="I113" s="102"/>
      <c r="J113" s="102"/>
      <c r="K113" s="102"/>
      <c r="L113" s="10"/>
      <c r="M113" s="10"/>
    </row>
    <row r="114" spans="1:13" ht="15">
      <c r="A114" s="102"/>
      <c r="B114" s="102"/>
      <c r="C114" s="102"/>
      <c r="D114" s="102"/>
      <c r="E114" s="102"/>
      <c r="F114" s="102"/>
      <c r="G114" s="102"/>
      <c r="H114" s="102"/>
      <c r="I114" s="102"/>
      <c r="J114" s="102"/>
      <c r="K114" s="102"/>
      <c r="L114" s="10"/>
      <c r="M114" s="10"/>
    </row>
    <row r="115" spans="1:13" ht="15">
      <c r="A115" s="102"/>
      <c r="B115" s="102"/>
      <c r="C115" s="102"/>
      <c r="D115" s="102"/>
      <c r="E115" s="102"/>
      <c r="F115" s="102"/>
      <c r="G115" s="102"/>
      <c r="H115" s="102"/>
      <c r="I115" s="102"/>
      <c r="J115" s="102"/>
      <c r="K115" s="102"/>
      <c r="L115" s="10"/>
      <c r="M115" s="10"/>
    </row>
    <row r="116" spans="1:13" ht="15">
      <c r="A116" s="102"/>
      <c r="B116" s="102"/>
      <c r="C116" s="102"/>
      <c r="D116" s="102"/>
      <c r="E116" s="102"/>
      <c r="F116" s="102"/>
      <c r="G116" s="102"/>
      <c r="H116" s="102"/>
      <c r="I116" s="102"/>
      <c r="J116" s="102"/>
      <c r="K116" s="102"/>
      <c r="L116" s="10"/>
      <c r="M116" s="10"/>
    </row>
    <row r="117" spans="1:13" ht="15">
      <c r="A117" s="102"/>
      <c r="B117" s="102"/>
      <c r="C117" s="102"/>
      <c r="D117" s="102"/>
      <c r="E117" s="102"/>
      <c r="F117" s="102"/>
      <c r="G117" s="102"/>
      <c r="H117" s="102"/>
      <c r="I117" s="102"/>
      <c r="J117" s="102"/>
      <c r="K117" s="102"/>
      <c r="L117" s="10"/>
      <c r="M117" s="10"/>
    </row>
    <row r="118" spans="1:13" ht="15">
      <c r="A118" s="102"/>
      <c r="B118" s="102"/>
      <c r="C118" s="102"/>
      <c r="D118" s="102"/>
      <c r="E118" s="102"/>
      <c r="F118" s="102"/>
      <c r="G118" s="102"/>
      <c r="H118" s="102"/>
      <c r="I118" s="102"/>
      <c r="J118" s="102"/>
      <c r="K118" s="102"/>
      <c r="L118" s="10"/>
      <c r="M118" s="10"/>
    </row>
    <row r="119" spans="1:13" ht="15">
      <c r="A119" s="102"/>
      <c r="B119" s="102"/>
      <c r="C119" s="102"/>
      <c r="D119" s="102"/>
      <c r="E119" s="102"/>
      <c r="F119" s="102"/>
      <c r="G119" s="102"/>
      <c r="H119" s="102"/>
      <c r="I119" s="102"/>
      <c r="J119" s="102"/>
      <c r="K119" s="102"/>
      <c r="L119" s="10"/>
      <c r="M119" s="10"/>
    </row>
    <row r="120" spans="1:13" ht="15">
      <c r="A120" s="102"/>
      <c r="B120" s="102"/>
      <c r="C120" s="102"/>
      <c r="D120" s="102"/>
      <c r="E120" s="102"/>
      <c r="F120" s="102"/>
      <c r="G120" s="102"/>
      <c r="H120" s="102"/>
      <c r="I120" s="102"/>
      <c r="J120" s="102"/>
      <c r="K120" s="102"/>
      <c r="L120" s="10"/>
      <c r="M120" s="10"/>
    </row>
    <row r="121" spans="1:13" ht="15">
      <c r="A121" s="102"/>
      <c r="B121" s="102"/>
      <c r="C121" s="102"/>
      <c r="D121" s="102"/>
      <c r="E121" s="102"/>
      <c r="F121" s="102"/>
      <c r="G121" s="102"/>
      <c r="H121" s="102"/>
      <c r="I121" s="102"/>
      <c r="J121" s="102"/>
      <c r="K121" s="102"/>
      <c r="L121" s="10"/>
      <c r="M121" s="10"/>
    </row>
    <row r="122" spans="1:13" ht="15">
      <c r="A122" s="102"/>
      <c r="B122" s="102"/>
      <c r="C122" s="102"/>
      <c r="D122" s="102"/>
      <c r="E122" s="102"/>
      <c r="F122" s="102"/>
      <c r="G122" s="102"/>
      <c r="H122" s="102"/>
      <c r="I122" s="102"/>
      <c r="J122" s="102"/>
      <c r="K122" s="102"/>
      <c r="L122" s="10"/>
      <c r="M122" s="10"/>
    </row>
    <row r="123" spans="1:13" ht="15">
      <c r="A123" s="102"/>
      <c r="B123" s="102"/>
      <c r="C123" s="102"/>
      <c r="D123" s="102"/>
      <c r="E123" s="102"/>
      <c r="F123" s="102"/>
      <c r="G123" s="102"/>
      <c r="H123" s="102"/>
      <c r="I123" s="102"/>
      <c r="J123" s="102"/>
      <c r="K123" s="102"/>
      <c r="L123" s="10"/>
      <c r="M123" s="10"/>
    </row>
    <row r="124" spans="1:13" ht="15">
      <c r="A124" s="102"/>
      <c r="B124" s="102"/>
      <c r="C124" s="102"/>
      <c r="D124" s="102"/>
      <c r="E124" s="102"/>
      <c r="F124" s="102"/>
      <c r="G124" s="102"/>
      <c r="H124" s="102"/>
      <c r="I124" s="102"/>
      <c r="J124" s="102"/>
      <c r="K124" s="102"/>
      <c r="L124" s="10"/>
      <c r="M124" s="10"/>
    </row>
    <row r="125" spans="1:13" ht="15">
      <c r="A125" s="102"/>
      <c r="B125" s="102"/>
      <c r="C125" s="102"/>
      <c r="D125" s="102"/>
      <c r="E125" s="102"/>
      <c r="F125" s="102"/>
      <c r="G125" s="102"/>
      <c r="H125" s="102"/>
      <c r="I125" s="102"/>
      <c r="J125" s="102"/>
      <c r="K125" s="102"/>
      <c r="L125" s="10"/>
      <c r="M125" s="10"/>
    </row>
    <row r="126" spans="1:13" ht="15">
      <c r="A126" s="102"/>
      <c r="B126" s="102"/>
      <c r="C126" s="102"/>
      <c r="D126" s="102"/>
      <c r="E126" s="102"/>
      <c r="F126" s="102"/>
      <c r="G126" s="102"/>
      <c r="H126" s="102"/>
      <c r="I126" s="102"/>
      <c r="J126" s="102"/>
      <c r="K126" s="102"/>
      <c r="L126" s="10"/>
      <c r="M126" s="10"/>
    </row>
    <row r="127" spans="1:13" ht="15">
      <c r="A127" s="102"/>
      <c r="B127" s="102"/>
      <c r="C127" s="102"/>
      <c r="D127" s="102"/>
      <c r="E127" s="102"/>
      <c r="F127" s="102"/>
      <c r="G127" s="102"/>
      <c r="H127" s="102"/>
      <c r="I127" s="102"/>
      <c r="J127" s="102"/>
      <c r="K127" s="102"/>
      <c r="L127" s="10"/>
      <c r="M127" s="10"/>
    </row>
    <row r="128" spans="1:13" ht="15">
      <c r="A128" s="102"/>
      <c r="B128" s="102"/>
      <c r="C128" s="102"/>
      <c r="D128" s="102"/>
      <c r="E128" s="102"/>
      <c r="F128" s="102"/>
      <c r="G128" s="102"/>
      <c r="H128" s="102"/>
      <c r="I128" s="102"/>
      <c r="J128" s="102"/>
      <c r="K128" s="102"/>
      <c r="L128" s="10"/>
      <c r="M128" s="10"/>
    </row>
    <row r="129" spans="1:13" ht="15">
      <c r="A129" s="102"/>
      <c r="B129" s="102"/>
      <c r="C129" s="102"/>
      <c r="D129" s="102"/>
      <c r="E129" s="102"/>
      <c r="F129" s="102"/>
      <c r="G129" s="102"/>
      <c r="H129" s="102"/>
      <c r="I129" s="102"/>
      <c r="J129" s="102"/>
      <c r="K129" s="102"/>
      <c r="L129" s="10"/>
      <c r="M129" s="10"/>
    </row>
    <row r="130" spans="1:13" ht="15">
      <c r="A130" s="102"/>
      <c r="B130" s="102"/>
      <c r="C130" s="102"/>
      <c r="D130" s="102"/>
      <c r="E130" s="102"/>
      <c r="F130" s="102"/>
      <c r="G130" s="102"/>
      <c r="H130" s="102"/>
      <c r="I130" s="102"/>
      <c r="J130" s="102"/>
      <c r="K130" s="102"/>
      <c r="L130" s="10"/>
      <c r="M130" s="10"/>
    </row>
    <row r="131" spans="1:13" ht="15">
      <c r="A131" s="102"/>
      <c r="B131" s="102"/>
      <c r="C131" s="102"/>
      <c r="D131" s="102"/>
      <c r="E131" s="102"/>
      <c r="F131" s="102"/>
      <c r="G131" s="102"/>
      <c r="H131" s="102"/>
      <c r="I131" s="102"/>
      <c r="J131" s="102"/>
      <c r="K131" s="102"/>
      <c r="L131" s="10"/>
      <c r="M131" s="10"/>
    </row>
    <row r="132" spans="1:13" ht="15">
      <c r="A132" s="102"/>
      <c r="B132" s="102"/>
      <c r="C132" s="102"/>
      <c r="D132" s="102"/>
      <c r="E132" s="102"/>
      <c r="F132" s="102"/>
      <c r="G132" s="102"/>
      <c r="H132" s="102"/>
      <c r="I132" s="102"/>
      <c r="J132" s="102"/>
      <c r="K132" s="102"/>
      <c r="L132" s="10"/>
      <c r="M132" s="10"/>
    </row>
    <row r="133" spans="1:13" ht="15">
      <c r="A133" s="102"/>
      <c r="B133" s="102"/>
      <c r="C133" s="102"/>
      <c r="D133" s="102"/>
      <c r="E133" s="102"/>
      <c r="F133" s="102"/>
      <c r="G133" s="102"/>
      <c r="H133" s="102"/>
      <c r="I133" s="102"/>
      <c r="J133" s="102"/>
      <c r="K133" s="102"/>
      <c r="L133" s="10"/>
      <c r="M133" s="10"/>
    </row>
    <row r="134" spans="1:13" ht="15">
      <c r="A134" s="102"/>
      <c r="B134" s="102"/>
      <c r="C134" s="102"/>
      <c r="D134" s="102"/>
      <c r="E134" s="102"/>
      <c r="F134" s="102"/>
      <c r="G134" s="102"/>
      <c r="H134" s="102"/>
      <c r="I134" s="102"/>
      <c r="J134" s="102"/>
      <c r="K134" s="102"/>
      <c r="L134" s="10"/>
      <c r="M134" s="10"/>
    </row>
    <row r="135" spans="1:13" ht="15">
      <c r="A135" s="102"/>
      <c r="B135" s="102"/>
      <c r="C135" s="102"/>
      <c r="D135" s="102"/>
      <c r="E135" s="102"/>
      <c r="F135" s="102"/>
      <c r="G135" s="102"/>
      <c r="H135" s="102"/>
      <c r="I135" s="102"/>
      <c r="J135" s="102"/>
      <c r="K135" s="102"/>
      <c r="L135" s="10"/>
      <c r="M135" s="10"/>
    </row>
    <row r="136" spans="1:13" ht="15">
      <c r="A136" s="102"/>
      <c r="B136" s="102"/>
      <c r="C136" s="102"/>
      <c r="D136" s="102"/>
      <c r="E136" s="102"/>
      <c r="F136" s="102"/>
      <c r="G136" s="102"/>
      <c r="H136" s="102"/>
      <c r="I136" s="102"/>
      <c r="J136" s="102"/>
      <c r="K136" s="102"/>
      <c r="L136" s="10"/>
      <c r="M136" s="10"/>
    </row>
    <row r="137" spans="1:13" ht="15">
      <c r="A137" s="102"/>
      <c r="B137" s="102"/>
      <c r="C137" s="102"/>
      <c r="D137" s="102"/>
      <c r="E137" s="102"/>
      <c r="F137" s="102"/>
      <c r="G137" s="102"/>
      <c r="H137" s="102"/>
      <c r="I137" s="102"/>
      <c r="J137" s="102"/>
      <c r="K137" s="102"/>
      <c r="L137" s="10"/>
      <c r="M137" s="10"/>
    </row>
    <row r="138" spans="1:13" ht="15">
      <c r="A138" s="102"/>
      <c r="B138" s="102"/>
      <c r="C138" s="102"/>
      <c r="D138" s="102"/>
      <c r="E138" s="102"/>
      <c r="F138" s="102"/>
      <c r="G138" s="102"/>
      <c r="H138" s="102"/>
      <c r="I138" s="102"/>
      <c r="J138" s="102"/>
      <c r="K138" s="102"/>
      <c r="L138" s="10"/>
      <c r="M138" s="10"/>
    </row>
    <row r="139" spans="1:13" ht="15">
      <c r="A139" s="102"/>
      <c r="B139" s="102"/>
      <c r="C139" s="102"/>
      <c r="D139" s="102"/>
      <c r="E139" s="102"/>
      <c r="F139" s="102"/>
      <c r="G139" s="102"/>
      <c r="H139" s="102"/>
      <c r="I139" s="102"/>
      <c r="J139" s="102"/>
      <c r="K139" s="102"/>
      <c r="L139" s="10"/>
      <c r="M139" s="10"/>
    </row>
    <row r="140" spans="1:13" ht="15">
      <c r="A140" s="102"/>
      <c r="B140" s="102"/>
      <c r="C140" s="102"/>
      <c r="D140" s="102"/>
      <c r="E140" s="102"/>
      <c r="F140" s="102"/>
      <c r="G140" s="102"/>
      <c r="H140" s="102"/>
      <c r="I140" s="102"/>
      <c r="J140" s="102"/>
      <c r="K140" s="102"/>
      <c r="L140" s="10"/>
      <c r="M140" s="10"/>
    </row>
    <row r="141" spans="1:13" ht="15">
      <c r="A141" s="102"/>
      <c r="B141" s="102"/>
      <c r="C141" s="102"/>
      <c r="D141" s="102"/>
      <c r="E141" s="102"/>
      <c r="F141" s="102"/>
      <c r="G141" s="102"/>
      <c r="H141" s="102"/>
      <c r="I141" s="102"/>
      <c r="J141" s="102"/>
      <c r="K141" s="102"/>
      <c r="L141" s="10"/>
      <c r="M141" s="10"/>
    </row>
    <row r="142" spans="1:13" ht="15">
      <c r="A142" s="102"/>
      <c r="B142" s="102"/>
      <c r="C142" s="102"/>
      <c r="D142" s="102"/>
      <c r="E142" s="102"/>
      <c r="F142" s="102"/>
      <c r="G142" s="102"/>
      <c r="H142" s="102"/>
      <c r="I142" s="102"/>
      <c r="J142" s="102"/>
      <c r="K142" s="102"/>
      <c r="L142" s="10"/>
      <c r="M142" s="10"/>
    </row>
    <row r="143" spans="1:13" ht="15">
      <c r="A143" s="102"/>
      <c r="B143" s="102"/>
      <c r="C143" s="102"/>
      <c r="D143" s="102"/>
      <c r="E143" s="102"/>
      <c r="F143" s="102"/>
      <c r="G143" s="102"/>
      <c r="H143" s="102"/>
      <c r="I143" s="102"/>
      <c r="J143" s="102"/>
      <c r="K143" s="102"/>
      <c r="L143" s="10"/>
      <c r="M143" s="10"/>
    </row>
    <row r="144" spans="1:13" ht="15">
      <c r="A144" s="102"/>
      <c r="B144" s="102"/>
      <c r="C144" s="102"/>
      <c r="D144" s="102"/>
      <c r="E144" s="102"/>
      <c r="F144" s="102"/>
      <c r="G144" s="102"/>
      <c r="H144" s="102"/>
      <c r="I144" s="102"/>
      <c r="J144" s="102"/>
      <c r="K144" s="102"/>
      <c r="L144" s="10"/>
      <c r="M144" s="10"/>
    </row>
    <row r="145" spans="1:13" ht="15">
      <c r="A145" s="102"/>
      <c r="B145" s="102"/>
      <c r="C145" s="102"/>
      <c r="D145" s="102"/>
      <c r="E145" s="102"/>
      <c r="F145" s="102"/>
      <c r="G145" s="102"/>
      <c r="H145" s="102"/>
      <c r="I145" s="102"/>
      <c r="J145" s="102"/>
      <c r="K145" s="102"/>
      <c r="L145" s="10"/>
      <c r="M145" s="10"/>
    </row>
    <row r="146" spans="1:13" ht="15">
      <c r="A146" s="102"/>
      <c r="B146" s="102"/>
      <c r="C146" s="102"/>
      <c r="D146" s="102"/>
      <c r="E146" s="102"/>
      <c r="F146" s="102"/>
      <c r="G146" s="102"/>
      <c r="H146" s="102"/>
      <c r="I146" s="102"/>
      <c r="J146" s="102"/>
      <c r="K146" s="102"/>
      <c r="L146" s="10"/>
      <c r="M146" s="10"/>
    </row>
    <row r="147" spans="1:13" ht="15">
      <c r="A147" s="102"/>
      <c r="B147" s="102"/>
      <c r="C147" s="102"/>
      <c r="D147" s="102"/>
      <c r="E147" s="102"/>
      <c r="F147" s="102"/>
      <c r="G147" s="102"/>
      <c r="H147" s="102"/>
      <c r="I147" s="102"/>
      <c r="J147" s="102"/>
      <c r="K147" s="102"/>
      <c r="L147" s="10"/>
      <c r="M147" s="10"/>
    </row>
    <row r="148" spans="1:13" ht="15">
      <c r="A148" s="102"/>
      <c r="B148" s="102"/>
      <c r="C148" s="102"/>
      <c r="D148" s="102"/>
      <c r="E148" s="102"/>
      <c r="F148" s="102"/>
      <c r="G148" s="102"/>
      <c r="H148" s="102"/>
      <c r="I148" s="102"/>
      <c r="J148" s="102"/>
      <c r="K148" s="102"/>
      <c r="L148" s="10"/>
      <c r="M148" s="10"/>
    </row>
    <row r="149" spans="1:13" ht="15">
      <c r="A149" s="102"/>
      <c r="B149" s="102"/>
      <c r="C149" s="102"/>
      <c r="D149" s="102"/>
      <c r="E149" s="102"/>
      <c r="F149" s="102"/>
      <c r="G149" s="102"/>
      <c r="H149" s="102"/>
      <c r="I149" s="102"/>
      <c r="J149" s="102"/>
      <c r="K149" s="102"/>
      <c r="L149" s="10"/>
      <c r="M149" s="10"/>
    </row>
    <row r="150" spans="1:13" ht="15">
      <c r="A150" s="102"/>
      <c r="B150" s="102"/>
      <c r="C150" s="102"/>
      <c r="D150" s="102"/>
      <c r="E150" s="102"/>
      <c r="F150" s="102"/>
      <c r="G150" s="102"/>
      <c r="H150" s="102"/>
      <c r="I150" s="102"/>
      <c r="J150" s="102"/>
      <c r="K150" s="102"/>
      <c r="L150" s="10"/>
      <c r="M150" s="10"/>
    </row>
    <row r="151" spans="1:13" ht="15">
      <c r="A151" s="102"/>
      <c r="B151" s="102"/>
      <c r="C151" s="102"/>
      <c r="D151" s="102"/>
      <c r="E151" s="102"/>
      <c r="F151" s="102"/>
      <c r="G151" s="102"/>
      <c r="H151" s="102"/>
      <c r="I151" s="102"/>
      <c r="J151" s="102"/>
      <c r="K151" s="102"/>
      <c r="L151" s="10"/>
      <c r="M151" s="10"/>
    </row>
    <row r="152" spans="1:13" ht="15">
      <c r="A152" s="102"/>
      <c r="B152" s="102"/>
      <c r="C152" s="102"/>
      <c r="D152" s="102"/>
      <c r="E152" s="102"/>
      <c r="F152" s="102"/>
      <c r="G152" s="102"/>
      <c r="H152" s="102"/>
      <c r="I152" s="102"/>
      <c r="J152" s="102"/>
      <c r="K152" s="102"/>
      <c r="L152" s="10"/>
      <c r="M152" s="10"/>
    </row>
    <row r="153" spans="1:13" ht="15">
      <c r="A153" s="102"/>
      <c r="B153" s="102"/>
      <c r="C153" s="102"/>
      <c r="D153" s="102"/>
      <c r="E153" s="102"/>
      <c r="F153" s="102"/>
      <c r="G153" s="102"/>
      <c r="H153" s="102"/>
      <c r="I153" s="102"/>
      <c r="J153" s="102"/>
      <c r="K153" s="102"/>
      <c r="L153" s="10"/>
      <c r="M153" s="10"/>
    </row>
    <row r="154" spans="1:13" ht="15">
      <c r="A154" s="102"/>
      <c r="B154" s="102"/>
      <c r="C154" s="102"/>
      <c r="D154" s="102"/>
      <c r="E154" s="102"/>
      <c r="F154" s="102"/>
      <c r="G154" s="102"/>
      <c r="H154" s="102"/>
      <c r="I154" s="102"/>
      <c r="J154" s="102"/>
      <c r="K154" s="102"/>
      <c r="L154" s="10"/>
      <c r="M154" s="10"/>
    </row>
    <row r="155" spans="1:13" ht="15">
      <c r="A155" s="102"/>
      <c r="B155" s="102"/>
      <c r="C155" s="102"/>
      <c r="D155" s="102"/>
      <c r="E155" s="102"/>
      <c r="F155" s="102"/>
      <c r="G155" s="102"/>
      <c r="H155" s="102"/>
      <c r="I155" s="102"/>
      <c r="J155" s="102"/>
      <c r="K155" s="102"/>
      <c r="L155" s="10"/>
      <c r="M155" s="10"/>
    </row>
    <row r="156" spans="1:13" ht="15">
      <c r="A156" s="102"/>
      <c r="B156" s="102"/>
      <c r="C156" s="102"/>
      <c r="D156" s="102"/>
      <c r="E156" s="102"/>
      <c r="F156" s="102"/>
      <c r="G156" s="102"/>
      <c r="H156" s="102"/>
      <c r="I156" s="102"/>
      <c r="J156" s="102"/>
      <c r="K156" s="102"/>
      <c r="L156" s="10"/>
      <c r="M156" s="10"/>
    </row>
    <row r="157" spans="1:13">
      <c r="A157" s="10"/>
      <c r="B157" s="10"/>
      <c r="C157" s="10"/>
      <c r="D157" s="10"/>
      <c r="E157" s="10"/>
      <c r="F157" s="10"/>
      <c r="G157" s="10"/>
      <c r="H157" s="10"/>
      <c r="I157" s="10"/>
      <c r="J157" s="10"/>
      <c r="K157" s="10"/>
      <c r="L157" s="10"/>
      <c r="M157" s="10"/>
    </row>
    <row r="158" spans="1:13">
      <c r="A158" s="10"/>
      <c r="B158" s="10"/>
      <c r="C158" s="10"/>
      <c r="D158" s="10"/>
      <c r="E158" s="10"/>
      <c r="F158" s="10"/>
      <c r="G158" s="10"/>
      <c r="H158" s="10"/>
      <c r="I158" s="10"/>
      <c r="J158" s="10"/>
      <c r="K158" s="10"/>
      <c r="L158" s="10"/>
      <c r="M158" s="10"/>
    </row>
    <row r="159" spans="1:13">
      <c r="A159" s="10"/>
      <c r="B159" s="10"/>
      <c r="C159" s="10"/>
      <c r="D159" s="10"/>
      <c r="E159" s="10"/>
      <c r="F159" s="10"/>
      <c r="G159" s="10"/>
      <c r="H159" s="10"/>
      <c r="I159" s="10"/>
      <c r="J159" s="10"/>
      <c r="K159" s="10"/>
      <c r="L159" s="10"/>
      <c r="M159" s="10"/>
    </row>
    <row r="160" spans="1:13">
      <c r="A160" s="10"/>
      <c r="B160" s="10"/>
      <c r="C160" s="10"/>
      <c r="D160" s="10"/>
      <c r="E160" s="10"/>
      <c r="F160" s="10"/>
      <c r="G160" s="10"/>
      <c r="H160" s="10"/>
      <c r="I160" s="10"/>
      <c r="J160" s="10"/>
      <c r="K160" s="10"/>
      <c r="L160" s="10"/>
      <c r="M160" s="10"/>
    </row>
    <row r="161" spans="1:13">
      <c r="A161" s="10"/>
      <c r="B161" s="10"/>
      <c r="C161" s="10"/>
      <c r="D161" s="10"/>
      <c r="E161" s="10"/>
      <c r="F161" s="10"/>
      <c r="G161" s="10"/>
      <c r="H161" s="10"/>
      <c r="I161" s="10"/>
      <c r="J161" s="10"/>
      <c r="K161" s="10"/>
      <c r="L161" s="10"/>
      <c r="M161" s="10"/>
    </row>
    <row r="162" spans="1:13">
      <c r="A162" s="10"/>
      <c r="B162" s="10"/>
      <c r="C162" s="10"/>
      <c r="D162" s="10"/>
      <c r="E162" s="10"/>
      <c r="F162" s="10"/>
      <c r="G162" s="10"/>
      <c r="H162" s="10"/>
      <c r="I162" s="10"/>
      <c r="J162" s="10"/>
      <c r="K162" s="10"/>
      <c r="L162" s="10"/>
      <c r="M162" s="10"/>
    </row>
    <row r="163" spans="1:13">
      <c r="A163" s="10"/>
      <c r="B163" s="10"/>
      <c r="C163" s="10"/>
      <c r="D163" s="10"/>
      <c r="E163" s="10"/>
      <c r="F163" s="10"/>
      <c r="G163" s="10"/>
      <c r="H163" s="10"/>
      <c r="I163" s="10"/>
      <c r="J163" s="10"/>
      <c r="K163" s="10"/>
      <c r="L163" s="10"/>
      <c r="M163" s="10"/>
    </row>
    <row r="164" spans="1:13">
      <c r="A164" s="10"/>
      <c r="B164" s="10"/>
      <c r="C164" s="10"/>
      <c r="D164" s="10"/>
      <c r="E164" s="10"/>
      <c r="F164" s="10"/>
      <c r="G164" s="10"/>
      <c r="H164" s="10"/>
      <c r="I164" s="10"/>
      <c r="J164" s="10"/>
      <c r="K164" s="10"/>
      <c r="L164" s="10"/>
      <c r="M164" s="10"/>
    </row>
    <row r="165" spans="1:13">
      <c r="A165" s="10"/>
      <c r="B165" s="10"/>
      <c r="C165" s="10"/>
      <c r="D165" s="10"/>
      <c r="E165" s="10"/>
      <c r="F165" s="10"/>
      <c r="G165" s="10"/>
      <c r="H165" s="10"/>
      <c r="I165" s="10"/>
      <c r="J165" s="10"/>
      <c r="K165" s="10"/>
      <c r="L165" s="10"/>
      <c r="M165" s="10"/>
    </row>
    <row r="166" spans="1:13">
      <c r="A166" s="10"/>
      <c r="B166" s="10"/>
      <c r="C166" s="10"/>
      <c r="D166" s="10"/>
      <c r="E166" s="10"/>
      <c r="F166" s="10"/>
      <c r="G166" s="10"/>
      <c r="H166" s="10"/>
      <c r="I166" s="10"/>
      <c r="J166" s="10"/>
      <c r="K166" s="10"/>
      <c r="L166" s="10"/>
      <c r="M166" s="10"/>
    </row>
    <row r="167" spans="1:13">
      <c r="A167" s="10"/>
      <c r="B167" s="10"/>
      <c r="C167" s="10"/>
      <c r="D167" s="10"/>
      <c r="E167" s="10"/>
      <c r="F167" s="10"/>
      <c r="G167" s="10"/>
      <c r="H167" s="10"/>
      <c r="I167" s="10"/>
      <c r="J167" s="10"/>
      <c r="K167" s="10"/>
      <c r="L167" s="10"/>
      <c r="M167" s="10"/>
    </row>
    <row r="168" spans="1:13">
      <c r="A168" s="10"/>
      <c r="B168" s="10"/>
      <c r="C168" s="10"/>
      <c r="D168" s="10"/>
      <c r="E168" s="10"/>
      <c r="F168" s="10"/>
      <c r="G168" s="10"/>
      <c r="H168" s="10"/>
      <c r="I168" s="10"/>
      <c r="J168" s="10"/>
      <c r="K168" s="10"/>
      <c r="L168" s="10"/>
      <c r="M168" s="10"/>
    </row>
    <row r="169" spans="1:13">
      <c r="A169" s="10"/>
      <c r="B169" s="10"/>
      <c r="C169" s="10"/>
      <c r="D169" s="10"/>
      <c r="E169" s="10"/>
      <c r="F169" s="10"/>
      <c r="G169" s="10"/>
      <c r="H169" s="10"/>
      <c r="I169" s="10"/>
      <c r="J169" s="10"/>
      <c r="K169" s="10"/>
      <c r="L169" s="10"/>
      <c r="M169" s="10"/>
    </row>
    <row r="170" spans="1:13">
      <c r="A170" s="10"/>
      <c r="B170" s="10"/>
      <c r="C170" s="10"/>
      <c r="D170" s="10"/>
      <c r="E170" s="10"/>
      <c r="F170" s="10"/>
      <c r="G170" s="10"/>
      <c r="H170" s="10"/>
      <c r="I170" s="10"/>
      <c r="J170" s="10"/>
      <c r="K170" s="10"/>
      <c r="L170" s="10"/>
      <c r="M170" s="10"/>
    </row>
    <row r="171" spans="1:13">
      <c r="A171" s="10"/>
      <c r="B171" s="10"/>
      <c r="C171" s="10"/>
      <c r="D171" s="10"/>
      <c r="E171" s="10"/>
      <c r="F171" s="10"/>
      <c r="G171" s="10"/>
      <c r="H171" s="10"/>
      <c r="I171" s="10"/>
      <c r="J171" s="10"/>
      <c r="K171" s="10"/>
      <c r="L171" s="10"/>
      <c r="M171" s="10"/>
    </row>
    <row r="172" spans="1:13">
      <c r="A172" s="10"/>
      <c r="B172" s="10"/>
      <c r="C172" s="10"/>
      <c r="D172" s="10"/>
      <c r="E172" s="10"/>
      <c r="F172" s="10"/>
      <c r="G172" s="10"/>
      <c r="H172" s="10"/>
      <c r="I172" s="10"/>
      <c r="J172" s="10"/>
      <c r="K172" s="10"/>
      <c r="L172" s="10"/>
      <c r="M172" s="10"/>
    </row>
    <row r="173" spans="1:13">
      <c r="A173" s="10"/>
      <c r="B173" s="10"/>
      <c r="C173" s="10"/>
      <c r="D173" s="10"/>
      <c r="E173" s="10"/>
      <c r="F173" s="10"/>
      <c r="G173" s="10"/>
      <c r="H173" s="10"/>
      <c r="I173" s="10"/>
      <c r="J173" s="10"/>
      <c r="K173" s="10"/>
      <c r="L173" s="10"/>
      <c r="M173" s="10"/>
    </row>
    <row r="174" spans="1:13">
      <c r="A174" s="10"/>
      <c r="B174" s="10"/>
      <c r="C174" s="10"/>
      <c r="D174" s="10"/>
      <c r="E174" s="10"/>
      <c r="F174" s="10"/>
      <c r="G174" s="10"/>
      <c r="H174" s="10"/>
      <c r="I174" s="10"/>
      <c r="J174" s="10"/>
      <c r="K174" s="10"/>
      <c r="L174" s="10"/>
      <c r="M174" s="10"/>
    </row>
    <row r="175" spans="1:13">
      <c r="A175" s="10"/>
      <c r="B175" s="10"/>
      <c r="C175" s="10"/>
      <c r="D175" s="10"/>
      <c r="E175" s="10"/>
      <c r="F175" s="10"/>
      <c r="G175" s="10"/>
      <c r="H175" s="10"/>
      <c r="I175" s="10"/>
      <c r="J175" s="10"/>
      <c r="K175" s="10"/>
      <c r="L175" s="10"/>
      <c r="M175" s="10"/>
    </row>
    <row r="176" spans="1:13">
      <c r="A176" s="10"/>
      <c r="B176" s="10"/>
      <c r="C176" s="10"/>
      <c r="D176" s="10"/>
      <c r="E176" s="10"/>
      <c r="F176" s="10"/>
      <c r="G176" s="10"/>
      <c r="H176" s="10"/>
      <c r="I176" s="10"/>
      <c r="J176" s="10"/>
      <c r="K176" s="10"/>
      <c r="L176" s="10"/>
      <c r="M176" s="10"/>
    </row>
    <row r="177" spans="1:13">
      <c r="A177" s="10"/>
      <c r="B177" s="10"/>
      <c r="C177" s="10"/>
      <c r="D177" s="10"/>
      <c r="E177" s="10"/>
      <c r="F177" s="10"/>
      <c r="G177" s="10"/>
      <c r="H177" s="10"/>
      <c r="I177" s="10"/>
      <c r="J177" s="10"/>
      <c r="K177" s="10"/>
      <c r="L177" s="10"/>
      <c r="M177" s="10"/>
    </row>
    <row r="178" spans="1:13">
      <c r="A178" s="10"/>
      <c r="B178" s="10"/>
      <c r="C178" s="10"/>
      <c r="D178" s="10"/>
      <c r="E178" s="10"/>
      <c r="F178" s="10"/>
      <c r="G178" s="10"/>
      <c r="H178" s="10"/>
      <c r="I178" s="10"/>
      <c r="J178" s="10"/>
      <c r="K178" s="10"/>
      <c r="L178" s="10"/>
      <c r="M178" s="10"/>
    </row>
    <row r="179" spans="1:13">
      <c r="A179" s="10"/>
      <c r="B179" s="10"/>
      <c r="C179" s="10"/>
      <c r="D179" s="10"/>
      <c r="E179" s="10"/>
      <c r="F179" s="10"/>
      <c r="G179" s="10"/>
      <c r="H179" s="10"/>
      <c r="I179" s="10"/>
      <c r="J179" s="10"/>
      <c r="K179" s="10"/>
      <c r="L179" s="10"/>
      <c r="M179" s="10"/>
    </row>
    <row r="180" spans="1:13">
      <c r="A180" s="10"/>
      <c r="B180" s="10"/>
      <c r="C180" s="10"/>
      <c r="D180" s="10"/>
      <c r="E180" s="10"/>
      <c r="F180" s="10"/>
      <c r="G180" s="10"/>
      <c r="H180" s="10"/>
      <c r="I180" s="10"/>
      <c r="J180" s="10"/>
      <c r="K180" s="10"/>
      <c r="L180" s="10"/>
      <c r="M180" s="10"/>
    </row>
    <row r="181" spans="1:13">
      <c r="A181" s="10"/>
      <c r="B181" s="10"/>
      <c r="C181" s="10"/>
      <c r="D181" s="10"/>
      <c r="E181" s="10"/>
      <c r="F181" s="10"/>
      <c r="G181" s="10"/>
      <c r="H181" s="10"/>
      <c r="I181" s="10"/>
      <c r="J181" s="10"/>
      <c r="K181" s="10"/>
      <c r="L181" s="10"/>
      <c r="M181" s="10"/>
    </row>
    <row r="182" spans="1:13">
      <c r="A182" s="10"/>
      <c r="B182" s="10"/>
      <c r="C182" s="10"/>
      <c r="D182" s="10"/>
      <c r="E182" s="10"/>
      <c r="F182" s="10"/>
      <c r="G182" s="10"/>
      <c r="H182" s="10"/>
      <c r="I182" s="10"/>
      <c r="J182" s="10"/>
      <c r="K182" s="10"/>
      <c r="L182" s="10"/>
      <c r="M182" s="10"/>
    </row>
    <row r="183" spans="1:13">
      <c r="A183" s="10"/>
      <c r="B183" s="10"/>
      <c r="C183" s="10"/>
      <c r="D183" s="10"/>
      <c r="E183" s="10"/>
      <c r="F183" s="10"/>
      <c r="G183" s="10"/>
      <c r="H183" s="10"/>
      <c r="I183" s="10"/>
      <c r="J183" s="10"/>
      <c r="K183" s="10"/>
      <c r="L183" s="10"/>
      <c r="M183" s="10"/>
    </row>
    <row r="184" spans="1:13">
      <c r="A184" s="10"/>
      <c r="B184" s="10"/>
      <c r="C184" s="10"/>
      <c r="D184" s="10"/>
      <c r="E184" s="10"/>
      <c r="F184" s="10"/>
      <c r="G184" s="10"/>
      <c r="H184" s="10"/>
      <c r="I184" s="10"/>
      <c r="J184" s="10"/>
      <c r="K184" s="10"/>
      <c r="L184" s="10"/>
      <c r="M184" s="10"/>
    </row>
    <row r="185" spans="1:13">
      <c r="A185" s="10"/>
      <c r="B185" s="10"/>
      <c r="C185" s="10"/>
      <c r="D185" s="10"/>
      <c r="E185" s="10"/>
      <c r="F185" s="10"/>
      <c r="G185" s="10"/>
      <c r="H185" s="10"/>
      <c r="I185" s="10"/>
      <c r="J185" s="10"/>
      <c r="K185" s="10"/>
      <c r="L185" s="10"/>
      <c r="M185" s="10"/>
    </row>
    <row r="186" spans="1:13">
      <c r="A186" s="10"/>
      <c r="B186" s="10"/>
      <c r="C186" s="10"/>
      <c r="D186" s="10"/>
      <c r="E186" s="10"/>
      <c r="F186" s="10"/>
      <c r="G186" s="10"/>
      <c r="H186" s="10"/>
      <c r="I186" s="10"/>
      <c r="J186" s="10"/>
      <c r="K186" s="10"/>
      <c r="L186" s="10"/>
      <c r="M186" s="10"/>
    </row>
    <row r="187" spans="1:13">
      <c r="A187" s="10"/>
      <c r="B187" s="10"/>
      <c r="C187" s="10"/>
      <c r="D187" s="10"/>
      <c r="E187" s="10"/>
      <c r="F187" s="10"/>
      <c r="G187" s="10"/>
      <c r="H187" s="10"/>
      <c r="I187" s="10"/>
      <c r="J187" s="10"/>
      <c r="K187" s="10"/>
      <c r="L187" s="10"/>
      <c r="M187" s="10"/>
    </row>
    <row r="188" spans="1:13">
      <c r="A188" s="10"/>
      <c r="B188" s="10"/>
      <c r="C188" s="10"/>
      <c r="D188" s="10"/>
      <c r="E188" s="10"/>
      <c r="F188" s="10"/>
      <c r="G188" s="10"/>
      <c r="H188" s="10"/>
      <c r="I188" s="10"/>
      <c r="J188" s="10"/>
      <c r="K188" s="10"/>
      <c r="L188" s="10"/>
      <c r="M188" s="10"/>
    </row>
    <row r="189" spans="1:13">
      <c r="A189" s="10"/>
      <c r="B189" s="10"/>
      <c r="C189" s="10"/>
      <c r="D189" s="10"/>
      <c r="E189" s="10"/>
      <c r="F189" s="10"/>
      <c r="G189" s="10"/>
      <c r="H189" s="10"/>
      <c r="I189" s="10"/>
      <c r="J189" s="10"/>
      <c r="K189" s="10"/>
      <c r="L189" s="10"/>
      <c r="M189" s="10"/>
    </row>
    <row r="190" spans="1:13">
      <c r="A190" s="10"/>
      <c r="B190" s="10"/>
      <c r="C190" s="10"/>
      <c r="D190" s="10"/>
      <c r="E190" s="10"/>
      <c r="F190" s="10"/>
      <c r="G190" s="10"/>
      <c r="H190" s="10"/>
      <c r="I190" s="10"/>
      <c r="J190" s="10"/>
      <c r="K190" s="10"/>
      <c r="L190" s="10"/>
      <c r="M190" s="10"/>
    </row>
    <row r="191" spans="1:13">
      <c r="A191" s="10"/>
      <c r="B191" s="10"/>
      <c r="C191" s="10"/>
      <c r="D191" s="10"/>
      <c r="E191" s="10"/>
      <c r="F191" s="10"/>
      <c r="G191" s="10"/>
      <c r="H191" s="10"/>
      <c r="I191" s="10"/>
      <c r="J191" s="10"/>
      <c r="K191" s="10"/>
      <c r="L191" s="10"/>
      <c r="M191" s="10"/>
    </row>
    <row r="192" spans="1:13">
      <c r="A192" s="10"/>
      <c r="B192" s="10"/>
      <c r="C192" s="10"/>
      <c r="D192" s="10"/>
      <c r="E192" s="10"/>
      <c r="F192" s="10"/>
      <c r="G192" s="10"/>
      <c r="H192" s="10"/>
      <c r="I192" s="10"/>
      <c r="J192" s="10"/>
      <c r="K192" s="10"/>
      <c r="L192" s="10"/>
      <c r="M192" s="10"/>
    </row>
    <row r="193" spans="1:13">
      <c r="A193" s="10"/>
      <c r="B193" s="10"/>
      <c r="C193" s="10"/>
      <c r="D193" s="10"/>
      <c r="E193" s="10"/>
      <c r="F193" s="10"/>
      <c r="G193" s="10"/>
      <c r="H193" s="10"/>
      <c r="I193" s="10"/>
      <c r="J193" s="10"/>
      <c r="K193" s="10"/>
      <c r="L193" s="10"/>
      <c r="M193" s="10"/>
    </row>
    <row r="194" spans="1:13">
      <c r="A194" s="10"/>
      <c r="B194" s="10"/>
      <c r="C194" s="10"/>
      <c r="D194" s="10"/>
      <c r="E194" s="10"/>
      <c r="F194" s="10"/>
      <c r="G194" s="10"/>
      <c r="H194" s="10"/>
      <c r="I194" s="10"/>
      <c r="J194" s="10"/>
      <c r="K194" s="10"/>
      <c r="L194" s="10"/>
      <c r="M194" s="10"/>
    </row>
    <row r="195" spans="1:13">
      <c r="A195" s="10"/>
      <c r="B195" s="10"/>
      <c r="C195" s="10"/>
      <c r="D195" s="10"/>
      <c r="E195" s="10"/>
      <c r="F195" s="10"/>
      <c r="G195" s="10"/>
      <c r="H195" s="10"/>
      <c r="I195" s="10"/>
      <c r="J195" s="10"/>
      <c r="K195" s="10"/>
      <c r="L195" s="10"/>
      <c r="M195" s="10"/>
    </row>
    <row r="196" spans="1:13">
      <c r="A196" s="10"/>
      <c r="B196" s="10"/>
      <c r="C196" s="10"/>
      <c r="D196" s="10"/>
      <c r="E196" s="10"/>
      <c r="F196" s="10"/>
      <c r="G196" s="10"/>
      <c r="H196" s="10"/>
      <c r="I196" s="10"/>
      <c r="J196" s="10"/>
      <c r="K196" s="10"/>
      <c r="L196" s="10"/>
      <c r="M196" s="10"/>
    </row>
    <row r="197" spans="1:13">
      <c r="A197" s="10"/>
      <c r="B197" s="10"/>
      <c r="C197" s="10"/>
      <c r="D197" s="10"/>
      <c r="E197" s="10"/>
      <c r="F197" s="10"/>
      <c r="G197" s="10"/>
      <c r="H197" s="10"/>
      <c r="I197" s="10"/>
      <c r="J197" s="10"/>
      <c r="K197" s="10"/>
      <c r="L197" s="10"/>
      <c r="M197" s="10"/>
    </row>
    <row r="198" spans="1:13">
      <c r="A198" s="10"/>
      <c r="B198" s="10"/>
      <c r="C198" s="10"/>
      <c r="D198" s="10"/>
      <c r="E198" s="10"/>
      <c r="F198" s="10"/>
      <c r="G198" s="10"/>
      <c r="H198" s="10"/>
      <c r="I198" s="10"/>
      <c r="J198" s="10"/>
      <c r="K198" s="10"/>
      <c r="L198" s="10"/>
      <c r="M198" s="10"/>
    </row>
    <row r="199" spans="1:13">
      <c r="A199" s="10"/>
      <c r="B199" s="10"/>
      <c r="C199" s="10"/>
      <c r="D199" s="10"/>
      <c r="E199" s="10"/>
      <c r="F199" s="10"/>
      <c r="G199" s="10"/>
      <c r="H199" s="10"/>
      <c r="I199" s="10"/>
      <c r="J199" s="10"/>
      <c r="K199" s="10"/>
      <c r="L199" s="10"/>
      <c r="M199" s="10"/>
    </row>
    <row r="200" spans="1:13">
      <c r="A200" s="10"/>
      <c r="B200" s="10"/>
      <c r="C200" s="10"/>
      <c r="D200" s="10"/>
      <c r="E200" s="10"/>
      <c r="F200" s="10"/>
      <c r="G200" s="10"/>
      <c r="H200" s="10"/>
      <c r="I200" s="10"/>
      <c r="J200" s="10"/>
      <c r="K200" s="10"/>
      <c r="L200" s="10"/>
      <c r="M200" s="10"/>
    </row>
    <row r="201" spans="1:13">
      <c r="A201" s="10"/>
      <c r="B201" s="10"/>
      <c r="C201" s="10"/>
      <c r="D201" s="10"/>
      <c r="E201" s="10"/>
      <c r="F201" s="10"/>
      <c r="G201" s="10"/>
      <c r="H201" s="10"/>
      <c r="I201" s="10"/>
      <c r="J201" s="10"/>
      <c r="K201" s="10"/>
      <c r="L201" s="10"/>
      <c r="M201" s="10"/>
    </row>
    <row r="202" spans="1:13">
      <c r="A202" s="10"/>
      <c r="B202" s="10"/>
      <c r="C202" s="10"/>
      <c r="D202" s="10"/>
      <c r="E202" s="10"/>
      <c r="F202" s="10"/>
      <c r="G202" s="10"/>
      <c r="H202" s="10"/>
      <c r="I202" s="10"/>
      <c r="J202" s="10"/>
      <c r="K202" s="10"/>
      <c r="L202" s="10"/>
      <c r="M202" s="10"/>
    </row>
    <row r="203" spans="1:13">
      <c r="A203" s="10"/>
      <c r="B203" s="10"/>
      <c r="C203" s="10"/>
      <c r="D203" s="10"/>
      <c r="E203" s="10"/>
      <c r="F203" s="10"/>
      <c r="G203" s="10"/>
      <c r="H203" s="10"/>
      <c r="I203" s="10"/>
      <c r="J203" s="10"/>
      <c r="K203" s="10"/>
      <c r="L203" s="10"/>
      <c r="M203" s="10"/>
    </row>
    <row r="204" spans="1:13">
      <c r="A204" s="10"/>
      <c r="B204" s="10"/>
      <c r="C204" s="10"/>
      <c r="D204" s="10"/>
      <c r="E204" s="10"/>
      <c r="F204" s="10"/>
      <c r="G204" s="10"/>
      <c r="H204" s="10"/>
      <c r="I204" s="10"/>
      <c r="J204" s="10"/>
      <c r="K204" s="10"/>
      <c r="L204" s="10"/>
      <c r="M204" s="10"/>
    </row>
    <row r="205" spans="1:13">
      <c r="A205" s="10"/>
      <c r="B205" s="10"/>
      <c r="C205" s="10"/>
      <c r="D205" s="10"/>
      <c r="E205" s="10"/>
      <c r="F205" s="10"/>
      <c r="G205" s="10"/>
      <c r="H205" s="10"/>
      <c r="I205" s="10"/>
      <c r="J205" s="10"/>
      <c r="K205" s="10"/>
      <c r="L205" s="10"/>
      <c r="M205" s="10"/>
    </row>
    <row r="206" spans="1:13">
      <c r="A206" s="10"/>
      <c r="B206" s="10"/>
      <c r="C206" s="10"/>
      <c r="D206" s="10"/>
      <c r="E206" s="10"/>
      <c r="F206" s="10"/>
      <c r="G206" s="10"/>
      <c r="H206" s="10"/>
      <c r="I206" s="10"/>
      <c r="J206" s="10"/>
      <c r="K206" s="10"/>
      <c r="L206" s="10"/>
      <c r="M206" s="10"/>
    </row>
    <row r="207" spans="1:13">
      <c r="A207" s="10"/>
      <c r="B207" s="10"/>
      <c r="C207" s="10"/>
      <c r="D207" s="10"/>
      <c r="E207" s="10"/>
      <c r="F207" s="10"/>
      <c r="G207" s="10"/>
      <c r="H207" s="10"/>
      <c r="I207" s="10"/>
      <c r="J207" s="10"/>
      <c r="K207" s="10"/>
      <c r="L207" s="10"/>
      <c r="M207" s="10"/>
    </row>
    <row r="208" spans="1:13">
      <c r="A208" s="10"/>
      <c r="B208" s="10"/>
      <c r="C208" s="10"/>
      <c r="D208" s="10"/>
      <c r="E208" s="10"/>
      <c r="F208" s="10"/>
      <c r="G208" s="10"/>
      <c r="H208" s="10"/>
      <c r="I208" s="10"/>
      <c r="J208" s="10"/>
      <c r="K208" s="10"/>
      <c r="L208" s="10"/>
      <c r="M208" s="10"/>
    </row>
    <row r="209" spans="1:13">
      <c r="A209" s="10"/>
      <c r="B209" s="10"/>
      <c r="C209" s="10"/>
      <c r="D209" s="10"/>
      <c r="E209" s="10"/>
      <c r="F209" s="10"/>
      <c r="G209" s="10"/>
      <c r="H209" s="10"/>
      <c r="I209" s="10"/>
      <c r="J209" s="10"/>
      <c r="K209" s="10"/>
      <c r="L209" s="10"/>
      <c r="M209" s="10"/>
    </row>
    <row r="210" spans="1:13">
      <c r="A210" s="10"/>
      <c r="B210" s="10"/>
      <c r="C210" s="10"/>
      <c r="D210" s="10"/>
      <c r="E210" s="10"/>
      <c r="F210" s="10"/>
      <c r="G210" s="10"/>
      <c r="H210" s="10"/>
      <c r="I210" s="10"/>
      <c r="J210" s="10"/>
      <c r="K210" s="10"/>
      <c r="L210" s="10"/>
      <c r="M210" s="10"/>
    </row>
    <row r="211" spans="1:13">
      <c r="A211" s="10"/>
      <c r="B211" s="10"/>
      <c r="C211" s="10"/>
      <c r="D211" s="10"/>
      <c r="E211" s="10"/>
      <c r="F211" s="10"/>
      <c r="G211" s="10"/>
      <c r="H211" s="10"/>
      <c r="I211" s="10"/>
      <c r="J211" s="10"/>
      <c r="K211" s="10"/>
      <c r="L211" s="10"/>
      <c r="M211" s="10"/>
    </row>
    <row r="212" spans="1:13">
      <c r="A212" s="10"/>
      <c r="B212" s="10"/>
      <c r="C212" s="10"/>
      <c r="D212" s="10"/>
      <c r="E212" s="10"/>
      <c r="F212" s="10"/>
      <c r="G212" s="10"/>
      <c r="H212" s="10"/>
      <c r="I212" s="10"/>
      <c r="J212" s="10"/>
      <c r="K212" s="10"/>
      <c r="L212" s="10"/>
      <c r="M212" s="10"/>
    </row>
    <row r="213" spans="1:13">
      <c r="A213" s="10"/>
      <c r="B213" s="10"/>
      <c r="C213" s="10"/>
      <c r="D213" s="10"/>
      <c r="E213" s="10"/>
      <c r="F213" s="10"/>
      <c r="G213" s="10"/>
      <c r="H213" s="10"/>
      <c r="I213" s="10"/>
      <c r="J213" s="10"/>
      <c r="K213" s="10"/>
      <c r="L213" s="10"/>
      <c r="M213" s="10"/>
    </row>
    <row r="214" spans="1:13">
      <c r="A214" s="10"/>
      <c r="B214" s="10"/>
      <c r="C214" s="10"/>
      <c r="D214" s="10"/>
      <c r="E214" s="10"/>
      <c r="F214" s="10"/>
      <c r="G214" s="10"/>
      <c r="H214" s="10"/>
      <c r="I214" s="10"/>
      <c r="J214" s="10"/>
      <c r="K214" s="10"/>
      <c r="L214" s="10"/>
      <c r="M214" s="10"/>
    </row>
    <row r="215" spans="1:13">
      <c r="A215" s="10"/>
      <c r="B215" s="10"/>
      <c r="C215" s="10"/>
      <c r="D215" s="10"/>
      <c r="E215" s="10"/>
      <c r="F215" s="10"/>
      <c r="G215" s="10"/>
      <c r="H215" s="10"/>
      <c r="I215" s="10"/>
      <c r="J215" s="10"/>
      <c r="K215" s="10"/>
      <c r="L215" s="10"/>
      <c r="M215" s="10"/>
    </row>
    <row r="216" spans="1:13">
      <c r="A216" s="10"/>
      <c r="B216" s="10"/>
      <c r="C216" s="10"/>
      <c r="D216" s="10"/>
      <c r="E216" s="10"/>
      <c r="F216" s="10"/>
      <c r="G216" s="10"/>
      <c r="H216" s="10"/>
      <c r="I216" s="10"/>
      <c r="J216" s="10"/>
      <c r="K216" s="10"/>
      <c r="L216" s="10"/>
      <c r="M216" s="10"/>
    </row>
    <row r="217" spans="1:13">
      <c r="A217" s="10"/>
      <c r="B217" s="10"/>
      <c r="C217" s="10"/>
      <c r="D217" s="10"/>
      <c r="E217" s="10"/>
      <c r="F217" s="10"/>
      <c r="G217" s="10"/>
      <c r="H217" s="10"/>
      <c r="I217" s="10"/>
      <c r="J217" s="10"/>
      <c r="K217" s="10"/>
      <c r="L217" s="10"/>
      <c r="M217" s="10"/>
    </row>
    <row r="218" spans="1:13">
      <c r="A218" s="10"/>
      <c r="B218" s="10"/>
      <c r="C218" s="10"/>
      <c r="D218" s="10"/>
      <c r="E218" s="10"/>
      <c r="F218" s="10"/>
      <c r="G218" s="10"/>
      <c r="H218" s="10"/>
      <c r="I218" s="10"/>
      <c r="J218" s="10"/>
      <c r="K218" s="10"/>
      <c r="L218" s="10"/>
      <c r="M218" s="10"/>
    </row>
    <row r="219" spans="1:13">
      <c r="A219" s="10"/>
      <c r="B219" s="10"/>
      <c r="C219" s="10"/>
      <c r="D219" s="10"/>
      <c r="E219" s="10"/>
      <c r="F219" s="10"/>
      <c r="G219" s="10"/>
      <c r="H219" s="10"/>
      <c r="I219" s="10"/>
      <c r="J219" s="10"/>
      <c r="K219" s="10"/>
      <c r="L219" s="10"/>
      <c r="M219" s="10"/>
    </row>
    <row r="220" spans="1:13">
      <c r="A220" s="10"/>
      <c r="B220" s="10"/>
      <c r="C220" s="10"/>
      <c r="D220" s="10"/>
      <c r="E220" s="10"/>
      <c r="F220" s="10"/>
      <c r="G220" s="10"/>
      <c r="H220" s="10"/>
      <c r="I220" s="10"/>
      <c r="J220" s="10"/>
      <c r="K220" s="10"/>
      <c r="L220" s="10"/>
      <c r="M220" s="10"/>
    </row>
    <row r="221" spans="1:13">
      <c r="A221" s="10"/>
      <c r="B221" s="10"/>
      <c r="C221" s="10"/>
      <c r="D221" s="10"/>
      <c r="E221" s="10"/>
      <c r="F221" s="10"/>
      <c r="G221" s="10"/>
      <c r="H221" s="10"/>
      <c r="I221" s="10"/>
      <c r="J221" s="10"/>
      <c r="K221" s="10"/>
      <c r="L221" s="10"/>
      <c r="M221" s="10"/>
    </row>
    <row r="222" spans="1:13">
      <c r="A222" s="10"/>
      <c r="B222" s="10"/>
      <c r="C222" s="10"/>
      <c r="D222" s="10"/>
      <c r="E222" s="10"/>
      <c r="F222" s="10"/>
      <c r="G222" s="10"/>
      <c r="H222" s="10"/>
      <c r="I222" s="10"/>
      <c r="J222" s="10"/>
      <c r="K222" s="10"/>
      <c r="L222" s="10"/>
      <c r="M222" s="10"/>
    </row>
    <row r="223" spans="1:13">
      <c r="A223" s="10"/>
      <c r="B223" s="10"/>
      <c r="C223" s="10"/>
      <c r="D223" s="10"/>
      <c r="E223" s="10"/>
      <c r="F223" s="10"/>
      <c r="G223" s="10"/>
      <c r="H223" s="10"/>
      <c r="I223" s="10"/>
      <c r="J223" s="10"/>
      <c r="K223" s="10"/>
      <c r="L223" s="10"/>
      <c r="M223" s="10"/>
    </row>
    <row r="224" spans="1:13">
      <c r="A224" s="10"/>
      <c r="B224" s="10"/>
      <c r="C224" s="10"/>
      <c r="D224" s="10"/>
      <c r="E224" s="10"/>
      <c r="F224" s="10"/>
      <c r="G224" s="10"/>
      <c r="H224" s="10"/>
      <c r="I224" s="10"/>
      <c r="J224" s="10"/>
      <c r="K224" s="10"/>
      <c r="L224" s="10"/>
      <c r="M224" s="10"/>
    </row>
    <row r="225" spans="1:13">
      <c r="A225" s="10"/>
      <c r="B225" s="10"/>
      <c r="C225" s="10"/>
      <c r="D225" s="10"/>
      <c r="E225" s="10"/>
      <c r="F225" s="10"/>
      <c r="G225" s="10"/>
      <c r="H225" s="10"/>
      <c r="I225" s="10"/>
      <c r="J225" s="10"/>
      <c r="K225" s="10"/>
      <c r="L225" s="10"/>
      <c r="M225" s="10"/>
    </row>
    <row r="226" spans="1:13">
      <c r="A226" s="10"/>
      <c r="B226" s="10"/>
      <c r="C226" s="10"/>
      <c r="D226" s="10"/>
      <c r="E226" s="10"/>
      <c r="F226" s="10"/>
      <c r="G226" s="10"/>
      <c r="H226" s="10"/>
      <c r="I226" s="10"/>
      <c r="J226" s="10"/>
      <c r="K226" s="10"/>
      <c r="L226" s="10"/>
      <c r="M226" s="10"/>
    </row>
    <row r="227" spans="1:13">
      <c r="A227" s="10"/>
      <c r="B227" s="10"/>
      <c r="C227" s="10"/>
      <c r="D227" s="10"/>
      <c r="E227" s="10"/>
      <c r="F227" s="10"/>
      <c r="G227" s="10"/>
      <c r="H227" s="10"/>
      <c r="I227" s="10"/>
      <c r="J227" s="10"/>
      <c r="K227" s="10"/>
      <c r="L227" s="10"/>
      <c r="M227" s="10"/>
    </row>
    <row r="228" spans="1:13">
      <c r="A228" s="10"/>
      <c r="B228" s="10"/>
      <c r="C228" s="10"/>
      <c r="D228" s="10"/>
      <c r="E228" s="10"/>
      <c r="F228" s="10"/>
      <c r="G228" s="10"/>
      <c r="H228" s="10"/>
      <c r="I228" s="10"/>
      <c r="J228" s="10"/>
      <c r="K228" s="10"/>
      <c r="L228" s="10"/>
      <c r="M228" s="10"/>
    </row>
    <row r="229" spans="1:13">
      <c r="A229" s="10"/>
      <c r="B229" s="10"/>
      <c r="C229" s="10"/>
      <c r="D229" s="10"/>
      <c r="E229" s="10"/>
      <c r="F229" s="10"/>
      <c r="G229" s="10"/>
      <c r="H229" s="10"/>
      <c r="I229" s="10"/>
      <c r="J229" s="10"/>
      <c r="K229" s="10"/>
      <c r="L229" s="10"/>
      <c r="M229" s="10"/>
    </row>
    <row r="230" spans="1:13">
      <c r="A230" s="10"/>
      <c r="B230" s="10"/>
      <c r="C230" s="10"/>
      <c r="D230" s="10"/>
      <c r="E230" s="10"/>
      <c r="F230" s="10"/>
      <c r="G230" s="10"/>
      <c r="H230" s="10"/>
      <c r="I230" s="10"/>
      <c r="J230" s="10"/>
      <c r="K230" s="10"/>
      <c r="L230" s="10"/>
      <c r="M230" s="10"/>
    </row>
    <row r="231" spans="1:13">
      <c r="A231" s="10"/>
      <c r="B231" s="10"/>
      <c r="C231" s="10"/>
      <c r="D231" s="10"/>
      <c r="E231" s="10"/>
      <c r="F231" s="10"/>
      <c r="G231" s="10"/>
      <c r="H231" s="10"/>
      <c r="I231" s="10"/>
      <c r="J231" s="10"/>
      <c r="K231" s="10"/>
      <c r="L231" s="10"/>
      <c r="M231" s="10"/>
    </row>
    <row r="232" spans="1:13">
      <c r="A232" s="10"/>
      <c r="B232" s="10"/>
      <c r="C232" s="10"/>
      <c r="D232" s="10"/>
      <c r="E232" s="10"/>
      <c r="F232" s="10"/>
      <c r="G232" s="10"/>
      <c r="H232" s="10"/>
      <c r="I232" s="10"/>
      <c r="J232" s="10"/>
      <c r="K232" s="10"/>
      <c r="L232" s="10"/>
      <c r="M232" s="10"/>
    </row>
    <row r="233" spans="1:13">
      <c r="A233" s="10"/>
      <c r="B233" s="10"/>
      <c r="C233" s="10"/>
      <c r="D233" s="10"/>
      <c r="E233" s="10"/>
      <c r="F233" s="10"/>
      <c r="G233" s="10"/>
      <c r="H233" s="10"/>
      <c r="I233" s="10"/>
      <c r="J233" s="10"/>
      <c r="K233" s="10"/>
      <c r="L233" s="10"/>
      <c r="M233" s="10"/>
    </row>
    <row r="234" spans="1:13">
      <c r="A234" s="10"/>
      <c r="B234" s="10"/>
      <c r="C234" s="10"/>
      <c r="D234" s="10"/>
      <c r="E234" s="10"/>
      <c r="F234" s="10"/>
      <c r="G234" s="10"/>
      <c r="H234" s="10"/>
      <c r="I234" s="10"/>
      <c r="J234" s="10"/>
      <c r="K234" s="10"/>
      <c r="L234" s="10"/>
      <c r="M234" s="10"/>
    </row>
    <row r="235" spans="1:13">
      <c r="A235" s="10"/>
      <c r="B235" s="10"/>
      <c r="C235" s="10"/>
      <c r="D235" s="10"/>
      <c r="E235" s="10"/>
      <c r="F235" s="10"/>
      <c r="G235" s="10"/>
      <c r="H235" s="10"/>
      <c r="I235" s="10"/>
      <c r="J235" s="10"/>
      <c r="K235" s="10"/>
      <c r="L235" s="10"/>
      <c r="M235" s="10"/>
    </row>
    <row r="236" spans="1:13">
      <c r="A236" s="10"/>
      <c r="B236" s="10"/>
      <c r="C236" s="10"/>
      <c r="D236" s="10"/>
      <c r="E236" s="10"/>
      <c r="F236" s="10"/>
      <c r="G236" s="10"/>
      <c r="H236" s="10"/>
      <c r="I236" s="10"/>
      <c r="J236" s="10"/>
      <c r="K236" s="10"/>
      <c r="L236" s="10"/>
      <c r="M236" s="10"/>
    </row>
    <row r="237" spans="1:13">
      <c r="A237" s="10"/>
      <c r="B237" s="10"/>
      <c r="C237" s="10"/>
      <c r="D237" s="10"/>
      <c r="E237" s="10"/>
      <c r="F237" s="10"/>
      <c r="G237" s="10"/>
      <c r="H237" s="10"/>
      <c r="I237" s="10"/>
      <c r="J237" s="10"/>
      <c r="K237" s="10"/>
      <c r="L237" s="10"/>
      <c r="M237" s="10"/>
    </row>
    <row r="238" spans="1:13">
      <c r="A238" s="10"/>
      <c r="B238" s="10"/>
      <c r="C238" s="10"/>
      <c r="D238" s="10"/>
      <c r="E238" s="10"/>
      <c r="F238" s="10"/>
      <c r="G238" s="10"/>
      <c r="H238" s="10"/>
      <c r="I238" s="10"/>
      <c r="J238" s="10"/>
      <c r="K238" s="10"/>
      <c r="L238" s="10"/>
      <c r="M238" s="10"/>
    </row>
    <row r="239" spans="1:13">
      <c r="A239" s="10"/>
      <c r="B239" s="10"/>
      <c r="C239" s="10"/>
      <c r="D239" s="10"/>
      <c r="E239" s="10"/>
      <c r="F239" s="10"/>
      <c r="G239" s="10"/>
      <c r="H239" s="10"/>
      <c r="I239" s="10"/>
      <c r="J239" s="10"/>
      <c r="K239" s="10"/>
      <c r="L239" s="10"/>
      <c r="M239" s="10"/>
    </row>
    <row r="240" spans="1:13">
      <c r="A240" s="10"/>
      <c r="B240" s="10"/>
      <c r="C240" s="10"/>
      <c r="D240" s="10"/>
      <c r="E240" s="10"/>
      <c r="F240" s="10"/>
      <c r="G240" s="10"/>
      <c r="H240" s="10"/>
      <c r="I240" s="10"/>
      <c r="J240" s="10"/>
      <c r="K240" s="10"/>
      <c r="L240" s="10"/>
      <c r="M240" s="10"/>
    </row>
    <row r="241" spans="1:13">
      <c r="A241" s="10"/>
      <c r="B241" s="10"/>
      <c r="C241" s="10"/>
      <c r="D241" s="10"/>
      <c r="E241" s="10"/>
      <c r="F241" s="10"/>
      <c r="G241" s="10"/>
      <c r="H241" s="10"/>
      <c r="I241" s="10"/>
      <c r="J241" s="10"/>
      <c r="K241" s="10"/>
      <c r="L241" s="10"/>
      <c r="M241" s="10"/>
    </row>
    <row r="242" spans="1:13">
      <c r="A242" s="10"/>
      <c r="B242" s="10"/>
      <c r="C242" s="10"/>
      <c r="D242" s="10"/>
      <c r="E242" s="10"/>
      <c r="F242" s="10"/>
      <c r="G242" s="10"/>
      <c r="H242" s="10"/>
      <c r="I242" s="10"/>
      <c r="J242" s="10"/>
      <c r="K242" s="10"/>
      <c r="L242" s="10"/>
      <c r="M242" s="10"/>
    </row>
    <row r="243" spans="1:13">
      <c r="A243" s="10"/>
      <c r="B243" s="10"/>
      <c r="C243" s="10"/>
      <c r="D243" s="10"/>
      <c r="E243" s="10"/>
      <c r="F243" s="10"/>
      <c r="G243" s="10"/>
      <c r="H243" s="10"/>
      <c r="I243" s="10"/>
      <c r="J243" s="10"/>
      <c r="K243" s="10"/>
      <c r="L243" s="10"/>
      <c r="M243" s="10"/>
    </row>
    <row r="244" spans="1:13">
      <c r="A244" s="10"/>
      <c r="B244" s="10"/>
      <c r="C244" s="10"/>
      <c r="D244" s="10"/>
      <c r="E244" s="10"/>
      <c r="F244" s="10"/>
      <c r="G244" s="10"/>
      <c r="H244" s="10"/>
      <c r="I244" s="10"/>
      <c r="J244" s="10"/>
      <c r="K244" s="10"/>
      <c r="L244" s="10"/>
      <c r="M244" s="10"/>
    </row>
    <row r="245" spans="1:13">
      <c r="A245" s="10"/>
      <c r="B245" s="10"/>
      <c r="C245" s="10"/>
      <c r="D245" s="10"/>
      <c r="E245" s="10"/>
      <c r="F245" s="10"/>
      <c r="G245" s="10"/>
      <c r="H245" s="10"/>
      <c r="I245" s="10"/>
      <c r="J245" s="10"/>
      <c r="K245" s="10"/>
      <c r="L245" s="10"/>
      <c r="M245" s="10"/>
    </row>
    <row r="246" spans="1:13">
      <c r="A246" s="10"/>
      <c r="B246" s="10"/>
      <c r="C246" s="10"/>
      <c r="D246" s="10"/>
      <c r="E246" s="10"/>
      <c r="F246" s="10"/>
      <c r="G246" s="10"/>
      <c r="H246" s="10"/>
      <c r="I246" s="10"/>
      <c r="J246" s="10"/>
      <c r="K246" s="10"/>
      <c r="L246" s="10"/>
      <c r="M246" s="10"/>
    </row>
    <row r="247" spans="1:13">
      <c r="A247" s="10"/>
      <c r="B247" s="10"/>
      <c r="C247" s="10"/>
      <c r="D247" s="10"/>
      <c r="E247" s="10"/>
      <c r="F247" s="10"/>
      <c r="G247" s="10"/>
      <c r="H247" s="10"/>
      <c r="I247" s="10"/>
      <c r="J247" s="10"/>
      <c r="K247" s="10"/>
      <c r="L247" s="10"/>
      <c r="M247" s="10"/>
    </row>
    <row r="248" spans="1:13">
      <c r="A248" s="10"/>
      <c r="B248" s="10"/>
      <c r="C248" s="10"/>
      <c r="D248" s="10"/>
      <c r="E248" s="10"/>
      <c r="F248" s="10"/>
      <c r="G248" s="10"/>
      <c r="H248" s="10"/>
      <c r="I248" s="10"/>
      <c r="J248" s="10"/>
      <c r="K248" s="10"/>
      <c r="L248" s="10"/>
      <c r="M248" s="10"/>
    </row>
    <row r="249" spans="1:13">
      <c r="A249" s="10"/>
      <c r="B249" s="10"/>
      <c r="C249" s="10"/>
      <c r="D249" s="10"/>
      <c r="E249" s="10"/>
      <c r="F249" s="10"/>
      <c r="G249" s="10"/>
      <c r="H249" s="10"/>
      <c r="I249" s="10"/>
      <c r="J249" s="10"/>
      <c r="K249" s="10"/>
      <c r="L249" s="10"/>
      <c r="M249" s="10"/>
    </row>
    <row r="250" spans="1:13">
      <c r="A250" s="10"/>
      <c r="B250" s="10"/>
      <c r="C250" s="10"/>
      <c r="D250" s="10"/>
      <c r="E250" s="10"/>
      <c r="F250" s="10"/>
      <c r="G250" s="10"/>
      <c r="H250" s="10"/>
      <c r="I250" s="10"/>
      <c r="J250" s="10"/>
      <c r="K250" s="10"/>
      <c r="L250" s="10"/>
      <c r="M250" s="10"/>
    </row>
    <row r="251" spans="1:13">
      <c r="A251" s="10"/>
      <c r="B251" s="10"/>
      <c r="C251" s="10"/>
      <c r="D251" s="10"/>
      <c r="E251" s="10"/>
      <c r="F251" s="10"/>
      <c r="G251" s="10"/>
      <c r="H251" s="10"/>
      <c r="I251" s="10"/>
      <c r="J251" s="10"/>
      <c r="K251" s="10"/>
      <c r="L251" s="10"/>
      <c r="M251" s="10"/>
    </row>
    <row r="252" spans="1:13">
      <c r="A252" s="10"/>
      <c r="B252" s="10"/>
      <c r="C252" s="10"/>
      <c r="D252" s="10"/>
      <c r="E252" s="10"/>
      <c r="F252" s="10"/>
      <c r="G252" s="10"/>
      <c r="H252" s="10"/>
      <c r="I252" s="10"/>
      <c r="J252" s="10"/>
      <c r="K252" s="10"/>
      <c r="L252" s="10"/>
      <c r="M252" s="10"/>
    </row>
    <row r="253" spans="1:13">
      <c r="A253" s="10"/>
      <c r="B253" s="10"/>
      <c r="C253" s="10"/>
      <c r="D253" s="10"/>
      <c r="E253" s="10"/>
      <c r="F253" s="10"/>
      <c r="G253" s="10"/>
      <c r="H253" s="10"/>
      <c r="I253" s="10"/>
      <c r="J253" s="10"/>
      <c r="K253" s="10"/>
      <c r="L253" s="10"/>
      <c r="M253" s="10"/>
    </row>
    <row r="254" spans="1:13">
      <c r="A254" s="10"/>
      <c r="B254" s="10"/>
      <c r="C254" s="10"/>
      <c r="D254" s="10"/>
      <c r="E254" s="10"/>
      <c r="F254" s="10"/>
      <c r="G254" s="10"/>
      <c r="H254" s="10"/>
      <c r="I254" s="10"/>
      <c r="J254" s="10"/>
      <c r="K254" s="10"/>
      <c r="L254" s="10"/>
      <c r="M254" s="10"/>
    </row>
    <row r="255" spans="1:13">
      <c r="A255" s="10"/>
      <c r="B255" s="10"/>
      <c r="C255" s="10"/>
      <c r="D255" s="10"/>
      <c r="E255" s="10"/>
      <c r="F255" s="10"/>
      <c r="G255" s="10"/>
      <c r="H255" s="10"/>
      <c r="I255" s="10"/>
      <c r="J255" s="10"/>
      <c r="K255" s="10"/>
      <c r="L255" s="10"/>
      <c r="M255" s="10"/>
    </row>
    <row r="256" spans="1:13">
      <c r="A256" s="10"/>
      <c r="B256" s="10"/>
      <c r="C256" s="10"/>
      <c r="D256" s="10"/>
      <c r="E256" s="10"/>
      <c r="F256" s="10"/>
      <c r="G256" s="10"/>
      <c r="H256" s="10"/>
      <c r="I256" s="10"/>
      <c r="J256" s="10"/>
      <c r="K256" s="10"/>
      <c r="L256" s="10"/>
      <c r="M256" s="10"/>
    </row>
    <row r="257" spans="1:13">
      <c r="A257" s="10"/>
      <c r="B257" s="10"/>
      <c r="C257" s="10"/>
      <c r="D257" s="10"/>
      <c r="E257" s="10"/>
      <c r="F257" s="10"/>
      <c r="G257" s="10"/>
      <c r="H257" s="10"/>
      <c r="I257" s="10"/>
      <c r="J257" s="10"/>
      <c r="K257" s="10"/>
      <c r="L257" s="10"/>
      <c r="M257" s="10"/>
    </row>
    <row r="258" spans="1:13">
      <c r="A258" s="10"/>
      <c r="B258" s="10"/>
      <c r="C258" s="10"/>
      <c r="D258" s="10"/>
      <c r="E258" s="10"/>
      <c r="F258" s="10"/>
      <c r="G258" s="10"/>
      <c r="H258" s="10"/>
      <c r="I258" s="10"/>
      <c r="J258" s="10"/>
      <c r="K258" s="10"/>
      <c r="L258" s="10"/>
      <c r="M258" s="10"/>
    </row>
    <row r="259" spans="1:13">
      <c r="A259" s="10"/>
      <c r="B259" s="10"/>
      <c r="C259" s="10"/>
      <c r="D259" s="10"/>
      <c r="E259" s="10"/>
      <c r="F259" s="10"/>
      <c r="G259" s="10"/>
      <c r="H259" s="10"/>
      <c r="I259" s="10"/>
      <c r="J259" s="10"/>
      <c r="K259" s="10"/>
      <c r="L259" s="10"/>
      <c r="M259" s="10"/>
    </row>
    <row r="260" spans="1:13">
      <c r="A260" s="10"/>
      <c r="B260" s="10"/>
      <c r="C260" s="10"/>
      <c r="D260" s="10"/>
      <c r="E260" s="10"/>
      <c r="F260" s="10"/>
      <c r="G260" s="10"/>
      <c r="H260" s="10"/>
      <c r="I260" s="10"/>
      <c r="J260" s="10"/>
      <c r="K260" s="10"/>
      <c r="L260" s="10"/>
      <c r="M260" s="10"/>
    </row>
    <row r="261" spans="1:13">
      <c r="A261" s="10"/>
      <c r="B261" s="10"/>
      <c r="C261" s="10"/>
      <c r="D261" s="10"/>
      <c r="E261" s="10"/>
      <c r="F261" s="10"/>
      <c r="G261" s="10"/>
      <c r="H261" s="10"/>
      <c r="I261" s="10"/>
      <c r="J261" s="10"/>
      <c r="K261" s="10"/>
      <c r="L261" s="10"/>
      <c r="M261" s="10"/>
    </row>
    <row r="262" spans="1:13">
      <c r="A262" s="10"/>
      <c r="B262" s="10"/>
      <c r="C262" s="10"/>
      <c r="D262" s="10"/>
      <c r="E262" s="10"/>
      <c r="F262" s="10"/>
      <c r="G262" s="10"/>
      <c r="H262" s="10"/>
      <c r="I262" s="10"/>
      <c r="J262" s="10"/>
      <c r="K262" s="10"/>
      <c r="L262" s="10"/>
      <c r="M262" s="10"/>
    </row>
    <row r="263" spans="1:13">
      <c r="A263" s="10"/>
      <c r="B263" s="10"/>
      <c r="C263" s="10"/>
      <c r="D263" s="10"/>
      <c r="E263" s="10"/>
      <c r="F263" s="10"/>
      <c r="G263" s="10"/>
      <c r="H263" s="10"/>
      <c r="I263" s="10"/>
      <c r="J263" s="10"/>
      <c r="K263" s="10"/>
      <c r="L263" s="10"/>
      <c r="M263" s="10"/>
    </row>
    <row r="264" spans="1:13">
      <c r="A264" s="10"/>
      <c r="B264" s="10"/>
      <c r="C264" s="10"/>
      <c r="D264" s="10"/>
      <c r="E264" s="10"/>
      <c r="F264" s="10"/>
      <c r="G264" s="10"/>
      <c r="H264" s="10"/>
      <c r="I264" s="10"/>
      <c r="J264" s="10"/>
      <c r="K264" s="10"/>
      <c r="L264" s="10"/>
      <c r="M264" s="10"/>
    </row>
    <row r="265" spans="1:13">
      <c r="A265" s="10"/>
      <c r="B265" s="10"/>
      <c r="C265" s="10"/>
      <c r="D265" s="10"/>
      <c r="E265" s="10"/>
      <c r="F265" s="10"/>
      <c r="G265" s="10"/>
      <c r="H265" s="10"/>
      <c r="I265" s="10"/>
      <c r="J265" s="10"/>
      <c r="K265" s="10"/>
      <c r="L265" s="10"/>
      <c r="M265" s="10"/>
    </row>
    <row r="266" spans="1:13">
      <c r="A266" s="10"/>
      <c r="B266" s="10"/>
      <c r="C266" s="10"/>
      <c r="D266" s="10"/>
      <c r="E266" s="10"/>
      <c r="F266" s="10"/>
      <c r="G266" s="10"/>
      <c r="H266" s="10"/>
      <c r="I266" s="10"/>
      <c r="J266" s="10"/>
      <c r="K266" s="10"/>
      <c r="L266" s="10"/>
      <c r="M266" s="10"/>
    </row>
    <row r="267" spans="1:13">
      <c r="A267" s="10"/>
      <c r="B267" s="10"/>
      <c r="C267" s="10"/>
      <c r="D267" s="10"/>
      <c r="E267" s="10"/>
      <c r="F267" s="10"/>
      <c r="G267" s="10"/>
      <c r="H267" s="10"/>
      <c r="I267" s="10"/>
      <c r="J267" s="10"/>
      <c r="K267" s="10"/>
      <c r="L267" s="10"/>
      <c r="M267" s="10"/>
    </row>
    <row r="268" spans="1:13">
      <c r="A268" s="10"/>
      <c r="B268" s="10"/>
      <c r="C268" s="10"/>
      <c r="D268" s="10"/>
      <c r="E268" s="10"/>
      <c r="F268" s="10"/>
      <c r="G268" s="10"/>
      <c r="H268" s="10"/>
      <c r="I268" s="10"/>
      <c r="J268" s="10"/>
      <c r="K268" s="10"/>
      <c r="L268" s="10"/>
      <c r="M268" s="10"/>
    </row>
    <row r="269" spans="1:13">
      <c r="A269" s="10"/>
      <c r="B269" s="10"/>
      <c r="C269" s="10"/>
      <c r="D269" s="10"/>
      <c r="E269" s="10"/>
      <c r="F269" s="10"/>
      <c r="G269" s="10"/>
      <c r="H269" s="10"/>
      <c r="I269" s="10"/>
      <c r="J269" s="10"/>
      <c r="K269" s="10"/>
      <c r="L269" s="10"/>
      <c r="M269" s="10"/>
    </row>
    <row r="270" spans="1:13">
      <c r="A270" s="10"/>
      <c r="B270" s="10"/>
      <c r="C270" s="10"/>
      <c r="D270" s="10"/>
      <c r="E270" s="10"/>
      <c r="F270" s="10"/>
      <c r="G270" s="10"/>
      <c r="H270" s="10"/>
      <c r="I270" s="10"/>
      <c r="J270" s="10"/>
      <c r="K270" s="10"/>
      <c r="L270" s="10"/>
      <c r="M270" s="10"/>
    </row>
    <row r="271" spans="1:13">
      <c r="A271" s="10"/>
      <c r="B271" s="10"/>
      <c r="C271" s="10"/>
      <c r="D271" s="10"/>
      <c r="E271" s="10"/>
      <c r="F271" s="10"/>
      <c r="G271" s="10"/>
      <c r="H271" s="10"/>
      <c r="I271" s="10"/>
      <c r="J271" s="10"/>
      <c r="K271" s="10"/>
      <c r="L271" s="10"/>
      <c r="M271" s="10"/>
    </row>
    <row r="272" spans="1:13">
      <c r="A272" s="10"/>
      <c r="B272" s="10"/>
      <c r="C272" s="10"/>
      <c r="D272" s="10"/>
      <c r="E272" s="10"/>
      <c r="F272" s="10"/>
      <c r="G272" s="10"/>
      <c r="H272" s="10"/>
      <c r="I272" s="10"/>
      <c r="J272" s="10"/>
      <c r="K272" s="10"/>
      <c r="L272" s="10"/>
      <c r="M272" s="10"/>
    </row>
    <row r="273" spans="1:13">
      <c r="A273" s="10"/>
      <c r="B273" s="10"/>
      <c r="C273" s="10"/>
      <c r="D273" s="10"/>
      <c r="E273" s="10"/>
      <c r="F273" s="10"/>
      <c r="G273" s="10"/>
      <c r="H273" s="10"/>
      <c r="I273" s="10"/>
      <c r="J273" s="10"/>
      <c r="K273" s="10"/>
      <c r="L273" s="10"/>
      <c r="M273" s="10"/>
    </row>
    <row r="274" spans="1:13">
      <c r="A274" s="10"/>
      <c r="B274" s="10"/>
      <c r="C274" s="10"/>
      <c r="D274" s="10"/>
      <c r="E274" s="10"/>
      <c r="F274" s="10"/>
      <c r="G274" s="10"/>
      <c r="H274" s="10"/>
      <c r="I274" s="10"/>
      <c r="J274" s="10"/>
      <c r="K274" s="10"/>
      <c r="L274" s="10"/>
      <c r="M274" s="10"/>
    </row>
    <row r="275" spans="1:13">
      <c r="A275" s="10"/>
      <c r="B275" s="10"/>
      <c r="C275" s="10"/>
      <c r="D275" s="10"/>
      <c r="E275" s="10"/>
      <c r="F275" s="10"/>
      <c r="G275" s="10"/>
      <c r="H275" s="10"/>
      <c r="I275" s="10"/>
      <c r="J275" s="10"/>
      <c r="K275" s="10"/>
      <c r="L275" s="10"/>
      <c r="M275" s="10"/>
    </row>
    <row r="276" spans="1:13">
      <c r="A276" s="10"/>
      <c r="B276" s="10"/>
      <c r="C276" s="10"/>
      <c r="D276" s="10"/>
      <c r="E276" s="10"/>
      <c r="F276" s="10"/>
      <c r="G276" s="10"/>
      <c r="H276" s="10"/>
      <c r="I276" s="10"/>
      <c r="J276" s="10"/>
      <c r="K276" s="10"/>
      <c r="L276" s="10"/>
      <c r="M276" s="10"/>
    </row>
    <row r="277" spans="1:13">
      <c r="A277" s="10"/>
      <c r="B277" s="10"/>
      <c r="C277" s="10"/>
      <c r="D277" s="10"/>
      <c r="E277" s="10"/>
      <c r="F277" s="10"/>
      <c r="G277" s="10"/>
      <c r="H277" s="10"/>
      <c r="I277" s="10"/>
      <c r="J277" s="10"/>
      <c r="K277" s="10"/>
      <c r="L277" s="10"/>
      <c r="M277" s="10"/>
    </row>
    <row r="278" spans="1:13">
      <c r="A278" s="10"/>
      <c r="B278" s="10"/>
      <c r="C278" s="10"/>
      <c r="D278" s="10"/>
      <c r="E278" s="10"/>
      <c r="F278" s="10"/>
      <c r="G278" s="10"/>
      <c r="H278" s="10"/>
      <c r="I278" s="10"/>
      <c r="J278" s="10"/>
      <c r="K278" s="10"/>
      <c r="L278" s="10"/>
      <c r="M278" s="10"/>
    </row>
    <row r="279" spans="1:13">
      <c r="A279" s="10"/>
      <c r="B279" s="10"/>
      <c r="C279" s="10"/>
      <c r="D279" s="10"/>
      <c r="E279" s="10"/>
      <c r="F279" s="10"/>
      <c r="G279" s="10"/>
      <c r="H279" s="10"/>
      <c r="I279" s="10"/>
      <c r="J279" s="10"/>
      <c r="K279" s="10"/>
      <c r="L279" s="10"/>
      <c r="M279" s="10"/>
    </row>
    <row r="280" spans="1:13">
      <c r="A280" s="10"/>
      <c r="B280" s="10"/>
      <c r="C280" s="10"/>
      <c r="D280" s="10"/>
      <c r="E280" s="10"/>
      <c r="F280" s="10"/>
      <c r="G280" s="10"/>
      <c r="H280" s="10"/>
      <c r="I280" s="10"/>
      <c r="J280" s="10"/>
      <c r="K280" s="10"/>
      <c r="L280" s="10"/>
      <c r="M280" s="10"/>
    </row>
    <row r="281" spans="1:13">
      <c r="A281" s="10"/>
      <c r="B281" s="10"/>
      <c r="C281" s="10"/>
      <c r="D281" s="10"/>
      <c r="E281" s="10"/>
      <c r="F281" s="10"/>
      <c r="G281" s="10"/>
      <c r="H281" s="10"/>
      <c r="I281" s="10"/>
      <c r="J281" s="10"/>
      <c r="K281" s="10"/>
      <c r="L281" s="10"/>
      <c r="M281" s="10"/>
    </row>
    <row r="282" spans="1:13">
      <c r="A282" s="10"/>
      <c r="B282" s="10"/>
      <c r="C282" s="10"/>
      <c r="D282" s="10"/>
      <c r="E282" s="10"/>
      <c r="F282" s="10"/>
      <c r="G282" s="10"/>
      <c r="H282" s="10"/>
      <c r="I282" s="10"/>
      <c r="J282" s="10"/>
      <c r="K282" s="10"/>
      <c r="L282" s="10"/>
      <c r="M282" s="10"/>
    </row>
    <row r="283" spans="1:13">
      <c r="A283" s="10"/>
      <c r="B283" s="10"/>
      <c r="C283" s="10"/>
      <c r="D283" s="10"/>
      <c r="E283" s="10"/>
      <c r="F283" s="10"/>
      <c r="G283" s="10"/>
      <c r="H283" s="10"/>
      <c r="I283" s="10"/>
      <c r="J283" s="10"/>
      <c r="K283" s="10"/>
      <c r="L283" s="10"/>
      <c r="M283" s="10"/>
    </row>
    <row r="284" spans="1:13">
      <c r="A284" s="10"/>
      <c r="B284" s="10"/>
      <c r="C284" s="10"/>
      <c r="D284" s="10"/>
      <c r="E284" s="10"/>
      <c r="F284" s="10"/>
      <c r="G284" s="10"/>
      <c r="H284" s="10"/>
      <c r="I284" s="10"/>
      <c r="J284" s="10"/>
      <c r="K284" s="10"/>
      <c r="L284" s="10"/>
      <c r="M284" s="10"/>
    </row>
    <row r="285" spans="1:13">
      <c r="A285" s="10"/>
      <c r="B285" s="10"/>
      <c r="C285" s="10"/>
      <c r="D285" s="10"/>
      <c r="E285" s="10"/>
      <c r="F285" s="10"/>
      <c r="G285" s="10"/>
      <c r="H285" s="10"/>
      <c r="I285" s="10"/>
      <c r="J285" s="10"/>
      <c r="K285" s="10"/>
      <c r="L285" s="10"/>
      <c r="M285" s="10"/>
    </row>
    <row r="286" spans="1:13">
      <c r="A286" s="10"/>
      <c r="B286" s="10"/>
      <c r="C286" s="10"/>
      <c r="D286" s="10"/>
      <c r="E286" s="10"/>
      <c r="F286" s="10"/>
      <c r="G286" s="10"/>
      <c r="H286" s="10"/>
      <c r="I286" s="10"/>
      <c r="J286" s="10"/>
      <c r="K286" s="10"/>
      <c r="L286" s="10"/>
      <c r="M286" s="10"/>
    </row>
    <row r="287" spans="1:13">
      <c r="A287" s="10"/>
      <c r="B287" s="10"/>
      <c r="C287" s="10"/>
      <c r="D287" s="10"/>
      <c r="E287" s="10"/>
      <c r="F287" s="10"/>
      <c r="G287" s="10"/>
      <c r="H287" s="10"/>
      <c r="I287" s="10"/>
      <c r="J287" s="10"/>
      <c r="K287" s="10"/>
      <c r="L287" s="10"/>
      <c r="M287" s="10"/>
    </row>
    <row r="288" spans="1:13">
      <c r="A288" s="10"/>
      <c r="B288" s="10"/>
      <c r="C288" s="10"/>
      <c r="D288" s="10"/>
      <c r="E288" s="10"/>
      <c r="F288" s="10"/>
      <c r="G288" s="10"/>
      <c r="H288" s="10"/>
      <c r="I288" s="10"/>
      <c r="J288" s="10"/>
      <c r="K288" s="10"/>
      <c r="L288" s="10"/>
      <c r="M288" s="10"/>
    </row>
    <row r="289" spans="1:13">
      <c r="A289" s="10"/>
      <c r="B289" s="10"/>
      <c r="C289" s="10"/>
      <c r="D289" s="10"/>
      <c r="E289" s="10"/>
      <c r="F289" s="10"/>
      <c r="G289" s="10"/>
      <c r="H289" s="10"/>
      <c r="I289" s="10"/>
      <c r="J289" s="10"/>
      <c r="K289" s="10"/>
      <c r="L289" s="10"/>
      <c r="M289" s="10"/>
    </row>
    <row r="290" spans="1:13">
      <c r="A290" s="10"/>
      <c r="B290" s="10"/>
      <c r="C290" s="10"/>
      <c r="D290" s="10"/>
      <c r="E290" s="10"/>
      <c r="F290" s="10"/>
      <c r="G290" s="10"/>
      <c r="H290" s="10"/>
      <c r="I290" s="10"/>
      <c r="J290" s="10"/>
      <c r="K290" s="10"/>
      <c r="L290" s="10"/>
      <c r="M290" s="10"/>
    </row>
    <row r="291" spans="1:13">
      <c r="A291" s="10"/>
      <c r="B291" s="10"/>
      <c r="C291" s="10"/>
      <c r="D291" s="10"/>
      <c r="E291" s="10"/>
      <c r="F291" s="10"/>
      <c r="G291" s="10"/>
      <c r="H291" s="10"/>
      <c r="I291" s="10"/>
      <c r="J291" s="10"/>
      <c r="K291" s="10"/>
      <c r="L291" s="10"/>
      <c r="M291" s="10"/>
    </row>
    <row r="292" spans="1:13">
      <c r="A292" s="10"/>
      <c r="B292" s="10"/>
      <c r="C292" s="10"/>
      <c r="D292" s="10"/>
      <c r="E292" s="10"/>
      <c r="F292" s="10"/>
      <c r="G292" s="10"/>
      <c r="H292" s="10"/>
      <c r="I292" s="10"/>
      <c r="J292" s="10"/>
      <c r="K292" s="10"/>
      <c r="L292" s="10"/>
      <c r="M292" s="10"/>
    </row>
    <row r="293" spans="1:13">
      <c r="A293" s="10"/>
      <c r="B293" s="10"/>
      <c r="C293" s="10"/>
      <c r="D293" s="10"/>
      <c r="E293" s="10"/>
      <c r="F293" s="10"/>
      <c r="G293" s="10"/>
      <c r="H293" s="10"/>
      <c r="I293" s="10"/>
      <c r="J293" s="10"/>
      <c r="K293" s="10"/>
      <c r="L293" s="10"/>
      <c r="M293" s="10"/>
    </row>
    <row r="294" spans="1:13">
      <c r="A294" s="10"/>
      <c r="B294" s="10"/>
      <c r="C294" s="10"/>
      <c r="D294" s="10"/>
      <c r="E294" s="10"/>
      <c r="F294" s="10"/>
      <c r="G294" s="10"/>
      <c r="H294" s="10"/>
      <c r="I294" s="10"/>
      <c r="J294" s="10"/>
      <c r="K294" s="10"/>
      <c r="L294" s="10"/>
      <c r="M294" s="10"/>
    </row>
    <row r="295" spans="1:13">
      <c r="A295" s="10"/>
      <c r="B295" s="10"/>
      <c r="C295" s="10"/>
      <c r="D295" s="10"/>
      <c r="E295" s="10"/>
      <c r="F295" s="10"/>
      <c r="G295" s="10"/>
      <c r="H295" s="10"/>
      <c r="I295" s="10"/>
      <c r="J295" s="10"/>
      <c r="K295" s="10"/>
      <c r="L295" s="10"/>
      <c r="M295" s="10"/>
    </row>
    <row r="296" spans="1:13">
      <c r="A296" s="10"/>
      <c r="B296" s="10"/>
      <c r="C296" s="10"/>
      <c r="D296" s="10"/>
      <c r="E296" s="10"/>
      <c r="F296" s="10"/>
      <c r="G296" s="10"/>
      <c r="H296" s="10"/>
      <c r="I296" s="10"/>
      <c r="J296" s="10"/>
      <c r="K296" s="10"/>
      <c r="L296" s="10"/>
      <c r="M296" s="10"/>
    </row>
    <row r="297" spans="1:13">
      <c r="A297" s="10"/>
      <c r="B297" s="10"/>
      <c r="C297" s="10"/>
      <c r="D297" s="10"/>
      <c r="E297" s="10"/>
      <c r="F297" s="10"/>
      <c r="G297" s="10"/>
      <c r="H297" s="10"/>
      <c r="I297" s="10"/>
      <c r="J297" s="10"/>
      <c r="K297" s="10"/>
      <c r="L297" s="10"/>
      <c r="M297" s="10"/>
    </row>
    <row r="298" spans="1:13">
      <c r="A298" s="10"/>
      <c r="B298" s="10"/>
      <c r="C298" s="10"/>
      <c r="D298" s="10"/>
      <c r="E298" s="10"/>
      <c r="F298" s="10"/>
      <c r="G298" s="10"/>
      <c r="H298" s="10"/>
      <c r="I298" s="10"/>
      <c r="J298" s="10"/>
      <c r="K298" s="10"/>
      <c r="L298" s="10"/>
      <c r="M298" s="10"/>
    </row>
    <row r="299" spans="1:13">
      <c r="A299" s="10"/>
      <c r="B299" s="10"/>
      <c r="C299" s="10"/>
      <c r="D299" s="10"/>
      <c r="E299" s="10"/>
      <c r="F299" s="10"/>
      <c r="G299" s="10"/>
      <c r="H299" s="10"/>
      <c r="I299" s="10"/>
      <c r="J299" s="10"/>
      <c r="K299" s="10"/>
      <c r="L299" s="10"/>
      <c r="M299" s="10"/>
    </row>
    <row r="300" spans="1:13">
      <c r="A300" s="10"/>
      <c r="B300" s="10"/>
      <c r="C300" s="10"/>
      <c r="D300" s="10"/>
      <c r="E300" s="10"/>
      <c r="F300" s="10"/>
      <c r="G300" s="10"/>
      <c r="H300" s="10"/>
      <c r="I300" s="10"/>
      <c r="J300" s="10"/>
      <c r="K300" s="10"/>
      <c r="L300" s="10"/>
      <c r="M300" s="10"/>
    </row>
    <row r="301" spans="1:13">
      <c r="A301" s="10"/>
      <c r="B301" s="10"/>
      <c r="C301" s="10"/>
      <c r="D301" s="10"/>
      <c r="E301" s="10"/>
      <c r="F301" s="10"/>
      <c r="G301" s="10"/>
      <c r="H301" s="10"/>
      <c r="I301" s="10"/>
      <c r="J301" s="10"/>
      <c r="K301" s="10"/>
      <c r="L301" s="10"/>
      <c r="M301" s="10"/>
    </row>
    <row r="302" spans="1:13">
      <c r="A302" s="10"/>
      <c r="B302" s="10"/>
      <c r="C302" s="10"/>
      <c r="D302" s="10"/>
      <c r="E302" s="10"/>
      <c r="F302" s="10"/>
      <c r="G302" s="10"/>
      <c r="H302" s="10"/>
      <c r="I302" s="10"/>
      <c r="J302" s="10"/>
      <c r="K302" s="10"/>
      <c r="L302" s="10"/>
      <c r="M302" s="10"/>
    </row>
    <row r="303" spans="1:13">
      <c r="A303" s="10"/>
      <c r="B303" s="10"/>
      <c r="C303" s="10"/>
      <c r="D303" s="10"/>
      <c r="E303" s="10"/>
      <c r="F303" s="10"/>
      <c r="G303" s="10"/>
      <c r="H303" s="10"/>
      <c r="I303" s="10"/>
      <c r="J303" s="10"/>
      <c r="K303" s="10"/>
      <c r="L303" s="10"/>
      <c r="M303" s="10"/>
    </row>
    <row r="304" spans="1:13">
      <c r="A304" s="10"/>
      <c r="B304" s="10"/>
      <c r="C304" s="10"/>
      <c r="D304" s="10"/>
      <c r="E304" s="10"/>
      <c r="F304" s="10"/>
      <c r="G304" s="10"/>
      <c r="H304" s="10"/>
      <c r="I304" s="10"/>
      <c r="J304" s="10"/>
      <c r="K304" s="10"/>
      <c r="L304" s="10"/>
      <c r="M304" s="10"/>
    </row>
    <row r="305" spans="1:13">
      <c r="A305" s="10"/>
      <c r="B305" s="10"/>
      <c r="C305" s="10"/>
      <c r="D305" s="10"/>
      <c r="E305" s="10"/>
      <c r="F305" s="10"/>
      <c r="G305" s="10"/>
      <c r="H305" s="10"/>
      <c r="I305" s="10"/>
      <c r="J305" s="10"/>
      <c r="K305" s="10"/>
      <c r="L305" s="10"/>
      <c r="M305" s="10"/>
    </row>
    <row r="306" spans="1:13">
      <c r="A306" s="10"/>
      <c r="B306" s="10"/>
      <c r="C306" s="10"/>
      <c r="D306" s="10"/>
      <c r="E306" s="10"/>
      <c r="F306" s="10"/>
      <c r="G306" s="10"/>
      <c r="H306" s="10"/>
      <c r="I306" s="10"/>
      <c r="J306" s="10"/>
      <c r="K306" s="10"/>
      <c r="L306" s="10"/>
      <c r="M306" s="10"/>
    </row>
    <row r="307" spans="1:13">
      <c r="A307" s="10"/>
      <c r="B307" s="10"/>
      <c r="C307" s="10"/>
      <c r="D307" s="10"/>
      <c r="E307" s="10"/>
      <c r="F307" s="10"/>
      <c r="G307" s="10"/>
      <c r="H307" s="10"/>
      <c r="I307" s="10"/>
      <c r="J307" s="10"/>
      <c r="K307" s="10"/>
      <c r="L307" s="10"/>
      <c r="M307" s="10"/>
    </row>
    <row r="308" spans="1:13">
      <c r="A308" s="10"/>
      <c r="B308" s="10"/>
      <c r="C308" s="10"/>
      <c r="D308" s="10"/>
      <c r="E308" s="10"/>
      <c r="F308" s="10"/>
      <c r="G308" s="10"/>
      <c r="H308" s="10"/>
      <c r="I308" s="10"/>
      <c r="J308" s="10"/>
      <c r="K308" s="10"/>
      <c r="L308" s="10"/>
      <c r="M308" s="10"/>
    </row>
    <row r="309" spans="1:13">
      <c r="A309" s="10"/>
      <c r="B309" s="10"/>
      <c r="C309" s="10"/>
      <c r="D309" s="10"/>
      <c r="E309" s="10"/>
      <c r="F309" s="10"/>
      <c r="G309" s="10"/>
      <c r="H309" s="10"/>
      <c r="I309" s="10"/>
      <c r="J309" s="10"/>
      <c r="K309" s="10"/>
      <c r="L309" s="10"/>
      <c r="M309" s="10"/>
    </row>
    <row r="310" spans="1:13">
      <c r="A310" s="10"/>
      <c r="B310" s="10"/>
      <c r="C310" s="10"/>
      <c r="D310" s="10"/>
      <c r="E310" s="10"/>
      <c r="F310" s="10"/>
      <c r="G310" s="10"/>
      <c r="H310" s="10"/>
      <c r="I310" s="10"/>
      <c r="J310" s="10"/>
      <c r="K310" s="10"/>
      <c r="L310" s="10"/>
      <c r="M310" s="10"/>
    </row>
    <row r="311" spans="1:13">
      <c r="A311" s="10"/>
      <c r="B311" s="10"/>
      <c r="C311" s="10"/>
      <c r="D311" s="10"/>
      <c r="E311" s="10"/>
      <c r="F311" s="10"/>
      <c r="G311" s="10"/>
      <c r="H311" s="10"/>
      <c r="I311" s="10"/>
      <c r="J311" s="10"/>
      <c r="K311" s="10"/>
      <c r="L311" s="10"/>
      <c r="M311" s="10"/>
    </row>
    <row r="312" spans="1:13">
      <c r="A312" s="10"/>
      <c r="B312" s="10"/>
      <c r="C312" s="10"/>
      <c r="D312" s="10"/>
      <c r="E312" s="10"/>
      <c r="F312" s="10"/>
      <c r="G312" s="10"/>
      <c r="H312" s="10"/>
      <c r="I312" s="10"/>
      <c r="J312" s="10"/>
      <c r="K312" s="10"/>
      <c r="L312" s="10"/>
      <c r="M312" s="10"/>
    </row>
    <row r="313" spans="1:13">
      <c r="A313" s="10"/>
      <c r="B313" s="10"/>
      <c r="C313" s="10"/>
      <c r="D313" s="10"/>
      <c r="E313" s="10"/>
      <c r="F313" s="10"/>
      <c r="G313" s="10"/>
      <c r="H313" s="10"/>
      <c r="I313" s="10"/>
      <c r="J313" s="10"/>
      <c r="K313" s="10"/>
      <c r="L313" s="10"/>
      <c r="M313" s="10"/>
    </row>
    <row r="314" spans="1:13">
      <c r="A314" s="10"/>
      <c r="B314" s="10"/>
      <c r="C314" s="10"/>
      <c r="D314" s="10"/>
      <c r="E314" s="10"/>
      <c r="F314" s="10"/>
      <c r="G314" s="10"/>
      <c r="H314" s="10"/>
      <c r="I314" s="10"/>
      <c r="J314" s="10"/>
      <c r="K314" s="10"/>
      <c r="L314" s="10"/>
      <c r="M314" s="10"/>
    </row>
    <row r="315" spans="1:13">
      <c r="A315" s="10"/>
      <c r="B315" s="10"/>
      <c r="C315" s="10"/>
      <c r="D315" s="10"/>
      <c r="E315" s="10"/>
      <c r="F315" s="10"/>
      <c r="G315" s="10"/>
      <c r="H315" s="10"/>
      <c r="I315" s="10"/>
      <c r="J315" s="10"/>
      <c r="K315" s="10"/>
      <c r="L315" s="10"/>
      <c r="M315" s="10"/>
    </row>
    <row r="316" spans="1:13">
      <c r="A316" s="10"/>
      <c r="B316" s="10"/>
      <c r="C316" s="10"/>
      <c r="D316" s="10"/>
      <c r="E316" s="10"/>
      <c r="F316" s="10"/>
      <c r="G316" s="10"/>
      <c r="H316" s="10"/>
      <c r="I316" s="10"/>
      <c r="J316" s="10"/>
      <c r="K316" s="10"/>
      <c r="L316" s="10"/>
      <c r="M316" s="10"/>
    </row>
    <row r="317" spans="1:13">
      <c r="A317" s="10"/>
      <c r="B317" s="10"/>
      <c r="C317" s="10"/>
      <c r="D317" s="10"/>
      <c r="E317" s="10"/>
      <c r="F317" s="10"/>
      <c r="G317" s="10"/>
      <c r="H317" s="10"/>
      <c r="I317" s="10"/>
      <c r="J317" s="10"/>
      <c r="K317" s="10"/>
      <c r="L317" s="10"/>
      <c r="M317" s="10"/>
    </row>
    <row r="318" spans="1:13">
      <c r="A318" s="10"/>
      <c r="B318" s="10"/>
      <c r="C318" s="10"/>
      <c r="D318" s="10"/>
      <c r="E318" s="10"/>
      <c r="F318" s="10"/>
      <c r="G318" s="10"/>
      <c r="H318" s="10"/>
      <c r="I318" s="10"/>
      <c r="J318" s="10"/>
      <c r="K318" s="10"/>
      <c r="L318" s="10"/>
      <c r="M318" s="10"/>
    </row>
    <row r="319" spans="1:13">
      <c r="A319" s="10"/>
      <c r="B319" s="10"/>
      <c r="C319" s="10"/>
      <c r="D319" s="10"/>
      <c r="E319" s="10"/>
      <c r="F319" s="10"/>
      <c r="G319" s="10"/>
      <c r="H319" s="10"/>
      <c r="I319" s="10"/>
      <c r="J319" s="10"/>
      <c r="K319" s="10"/>
      <c r="L319" s="10"/>
      <c r="M319" s="10"/>
    </row>
    <row r="320" spans="1:13">
      <c r="A320" s="10"/>
      <c r="B320" s="10"/>
      <c r="C320" s="10"/>
      <c r="D320" s="10"/>
      <c r="E320" s="10"/>
      <c r="F320" s="10"/>
      <c r="G320" s="10"/>
      <c r="H320" s="10"/>
      <c r="I320" s="10"/>
      <c r="J320" s="10"/>
      <c r="K320" s="10"/>
      <c r="L320" s="10"/>
      <c r="M320" s="10"/>
    </row>
    <row r="321" spans="1:13">
      <c r="A321" s="10"/>
      <c r="B321" s="10"/>
      <c r="C321" s="10"/>
      <c r="D321" s="10"/>
      <c r="E321" s="10"/>
      <c r="F321" s="10"/>
      <c r="G321" s="10"/>
      <c r="H321" s="10"/>
      <c r="I321" s="10"/>
      <c r="J321" s="10"/>
      <c r="K321" s="10"/>
      <c r="L321" s="10"/>
      <c r="M321" s="10"/>
    </row>
    <row r="322" spans="1:13">
      <c r="A322" s="10"/>
      <c r="B322" s="10"/>
      <c r="C322" s="10"/>
      <c r="D322" s="10"/>
      <c r="E322" s="10"/>
      <c r="F322" s="10"/>
      <c r="G322" s="10"/>
      <c r="H322" s="10"/>
      <c r="I322" s="10"/>
      <c r="J322" s="10"/>
      <c r="K322" s="10"/>
      <c r="L322" s="10"/>
      <c r="M322" s="10"/>
    </row>
    <row r="323" spans="1:13">
      <c r="A323" s="10"/>
      <c r="B323" s="10"/>
      <c r="C323" s="10"/>
      <c r="D323" s="10"/>
      <c r="E323" s="10"/>
      <c r="F323" s="10"/>
      <c r="G323" s="10"/>
      <c r="H323" s="10"/>
      <c r="I323" s="10"/>
      <c r="J323" s="10"/>
      <c r="K323" s="10"/>
      <c r="L323" s="10"/>
      <c r="M323" s="10"/>
    </row>
    <row r="324" spans="1:13">
      <c r="A324" s="10"/>
      <c r="B324" s="10"/>
      <c r="C324" s="10"/>
      <c r="D324" s="10"/>
      <c r="E324" s="10"/>
      <c r="F324" s="10"/>
      <c r="G324" s="10"/>
      <c r="H324" s="10"/>
      <c r="I324" s="10"/>
      <c r="J324" s="10"/>
      <c r="K324" s="10"/>
      <c r="L324" s="10"/>
      <c r="M324" s="10"/>
    </row>
    <row r="325" spans="1:13">
      <c r="A325" s="10"/>
      <c r="B325" s="10"/>
      <c r="C325" s="10"/>
      <c r="D325" s="10"/>
      <c r="E325" s="10"/>
      <c r="F325" s="10"/>
      <c r="G325" s="10"/>
      <c r="H325" s="10"/>
      <c r="I325" s="10"/>
      <c r="J325" s="10"/>
      <c r="K325" s="10"/>
      <c r="L325" s="10"/>
      <c r="M325" s="10"/>
    </row>
    <row r="326" spans="1:13">
      <c r="A326" s="10"/>
      <c r="B326" s="10"/>
      <c r="C326" s="10"/>
      <c r="D326" s="10"/>
      <c r="E326" s="10"/>
      <c r="F326" s="10"/>
      <c r="G326" s="10"/>
      <c r="H326" s="10"/>
      <c r="I326" s="10"/>
      <c r="J326" s="10"/>
      <c r="K326" s="10"/>
      <c r="L326" s="10"/>
      <c r="M326" s="10"/>
    </row>
    <row r="327" spans="1:13">
      <c r="A327" s="10"/>
      <c r="B327" s="10"/>
      <c r="C327" s="10"/>
      <c r="D327" s="10"/>
      <c r="E327" s="10"/>
      <c r="F327" s="10"/>
      <c r="G327" s="10"/>
      <c r="H327" s="10"/>
      <c r="I327" s="10"/>
      <c r="J327" s="10"/>
      <c r="K327" s="10"/>
      <c r="L327" s="10"/>
      <c r="M327" s="10"/>
    </row>
    <row r="328" spans="1:13">
      <c r="A328" s="10"/>
      <c r="B328" s="10"/>
      <c r="C328" s="10"/>
      <c r="D328" s="10"/>
      <c r="E328" s="10"/>
      <c r="F328" s="10"/>
      <c r="G328" s="10"/>
      <c r="H328" s="10"/>
      <c r="I328" s="10"/>
      <c r="J328" s="10"/>
      <c r="K328" s="10"/>
      <c r="L328" s="10"/>
      <c r="M328" s="10"/>
    </row>
    <row r="329" spans="1:13">
      <c r="A329" s="10"/>
      <c r="B329" s="10"/>
      <c r="C329" s="10"/>
      <c r="D329" s="10"/>
      <c r="E329" s="10"/>
      <c r="F329" s="10"/>
      <c r="G329" s="10"/>
      <c r="H329" s="10"/>
      <c r="I329" s="10"/>
      <c r="J329" s="10"/>
      <c r="K329" s="10"/>
      <c r="L329" s="10"/>
      <c r="M329" s="10"/>
    </row>
    <row r="330" spans="1:13">
      <c r="A330" s="10"/>
      <c r="B330" s="10"/>
      <c r="C330" s="10"/>
      <c r="D330" s="10"/>
      <c r="E330" s="10"/>
      <c r="F330" s="10"/>
      <c r="G330" s="10"/>
      <c r="H330" s="10"/>
      <c r="I330" s="10"/>
      <c r="J330" s="10"/>
      <c r="K330" s="10"/>
      <c r="L330" s="10"/>
      <c r="M330" s="10"/>
    </row>
    <row r="331" spans="1:13">
      <c r="A331" s="10"/>
      <c r="B331" s="10"/>
      <c r="C331" s="10"/>
      <c r="D331" s="10"/>
      <c r="E331" s="10"/>
      <c r="F331" s="10"/>
      <c r="G331" s="10"/>
      <c r="H331" s="10"/>
      <c r="I331" s="10"/>
      <c r="J331" s="10"/>
      <c r="K331" s="10"/>
      <c r="L331" s="10"/>
      <c r="M331" s="10"/>
    </row>
    <row r="332" spans="1:13">
      <c r="A332" s="10"/>
      <c r="B332" s="10"/>
      <c r="C332" s="10"/>
      <c r="D332" s="10"/>
      <c r="E332" s="10"/>
      <c r="F332" s="10"/>
      <c r="G332" s="10"/>
      <c r="H332" s="10"/>
      <c r="I332" s="10"/>
      <c r="J332" s="10"/>
      <c r="K332" s="10"/>
      <c r="L332" s="10"/>
      <c r="M332" s="10"/>
    </row>
    <row r="333" spans="1:13">
      <c r="A333" s="10"/>
      <c r="B333" s="10"/>
      <c r="C333" s="10"/>
      <c r="D333" s="10"/>
      <c r="E333" s="10"/>
      <c r="F333" s="10"/>
      <c r="G333" s="10"/>
      <c r="H333" s="10"/>
      <c r="I333" s="10"/>
      <c r="J333" s="10"/>
      <c r="K333" s="10"/>
      <c r="L333" s="10"/>
      <c r="M333" s="10"/>
    </row>
    <row r="334" spans="1:13">
      <c r="A334" s="10"/>
      <c r="B334" s="10"/>
      <c r="C334" s="10"/>
      <c r="D334" s="10"/>
      <c r="E334" s="10"/>
      <c r="F334" s="10"/>
      <c r="G334" s="10"/>
      <c r="H334" s="10"/>
      <c r="I334" s="10"/>
      <c r="J334" s="10"/>
      <c r="K334" s="10"/>
      <c r="L334" s="10"/>
      <c r="M334" s="10"/>
    </row>
    <row r="335" spans="1:13">
      <c r="A335" s="10"/>
      <c r="B335" s="10"/>
      <c r="C335" s="10"/>
      <c r="D335" s="10"/>
      <c r="E335" s="10"/>
      <c r="F335" s="10"/>
      <c r="G335" s="10"/>
      <c r="H335" s="10"/>
      <c r="I335" s="10"/>
      <c r="J335" s="10"/>
      <c r="K335" s="10"/>
      <c r="L335" s="10"/>
      <c r="M335" s="10"/>
    </row>
    <row r="336" spans="1:13">
      <c r="A336" s="10"/>
      <c r="B336" s="10"/>
      <c r="C336" s="10"/>
      <c r="D336" s="10"/>
      <c r="E336" s="10"/>
      <c r="F336" s="10"/>
      <c r="G336" s="10"/>
      <c r="H336" s="10"/>
      <c r="I336" s="10"/>
      <c r="J336" s="10"/>
      <c r="K336" s="10"/>
      <c r="L336" s="10"/>
      <c r="M336" s="10"/>
    </row>
    <row r="337" spans="1:13">
      <c r="A337" s="10"/>
      <c r="B337" s="10"/>
      <c r="C337" s="10"/>
      <c r="D337" s="10"/>
      <c r="E337" s="10"/>
      <c r="F337" s="10"/>
      <c r="G337" s="10"/>
      <c r="H337" s="10"/>
      <c r="I337" s="10"/>
      <c r="J337" s="10"/>
      <c r="K337" s="10"/>
      <c r="L337" s="10"/>
      <c r="M337" s="10"/>
    </row>
    <row r="338" spans="1:13">
      <c r="A338" s="10"/>
      <c r="B338" s="10"/>
      <c r="C338" s="10"/>
      <c r="D338" s="10"/>
      <c r="E338" s="10"/>
      <c r="F338" s="10"/>
      <c r="G338" s="10"/>
      <c r="H338" s="10"/>
      <c r="I338" s="10"/>
      <c r="J338" s="10"/>
      <c r="K338" s="10"/>
      <c r="L338" s="10"/>
      <c r="M338" s="10"/>
    </row>
    <row r="339" spans="1:13">
      <c r="A339" s="10"/>
      <c r="B339" s="10"/>
      <c r="C339" s="10"/>
      <c r="D339" s="10"/>
      <c r="E339" s="10"/>
      <c r="F339" s="10"/>
      <c r="G339" s="10"/>
      <c r="H339" s="10"/>
      <c r="I339" s="10"/>
      <c r="J339" s="10"/>
      <c r="K339" s="10"/>
      <c r="L339" s="10"/>
      <c r="M339" s="10"/>
    </row>
    <row r="340" spans="1:13">
      <c r="A340" s="10"/>
      <c r="B340" s="10"/>
      <c r="C340" s="10"/>
      <c r="D340" s="10"/>
      <c r="E340" s="10"/>
      <c r="F340" s="10"/>
      <c r="G340" s="10"/>
      <c r="H340" s="10"/>
      <c r="I340" s="10"/>
      <c r="J340" s="10"/>
      <c r="K340" s="10"/>
      <c r="L340" s="10"/>
      <c r="M340" s="10"/>
    </row>
    <row r="341" spans="1:13">
      <c r="A341" s="10"/>
      <c r="B341" s="10"/>
      <c r="C341" s="10"/>
      <c r="D341" s="10"/>
      <c r="E341" s="10"/>
      <c r="F341" s="10"/>
      <c r="G341" s="10"/>
      <c r="H341" s="10"/>
      <c r="I341" s="10"/>
      <c r="J341" s="10"/>
      <c r="K341" s="10"/>
      <c r="L341" s="10"/>
      <c r="M341" s="10"/>
    </row>
    <row r="342" spans="1:13">
      <c r="A342" s="10"/>
      <c r="B342" s="10"/>
      <c r="C342" s="10"/>
      <c r="D342" s="10"/>
      <c r="E342" s="10"/>
      <c r="F342" s="10"/>
      <c r="G342" s="10"/>
      <c r="H342" s="10"/>
      <c r="I342" s="10"/>
      <c r="J342" s="10"/>
      <c r="K342" s="10"/>
      <c r="L342" s="10"/>
      <c r="M342" s="10"/>
    </row>
    <row r="343" spans="1:13">
      <c r="A343" s="10"/>
      <c r="B343" s="10"/>
      <c r="C343" s="10"/>
      <c r="D343" s="10"/>
      <c r="E343" s="10"/>
      <c r="F343" s="10"/>
      <c r="G343" s="10"/>
      <c r="H343" s="10"/>
      <c r="I343" s="10"/>
      <c r="J343" s="10"/>
      <c r="K343" s="10"/>
      <c r="L343" s="10"/>
      <c r="M343" s="10"/>
    </row>
    <row r="344" spans="1:13">
      <c r="A344" s="10"/>
      <c r="B344" s="10"/>
      <c r="C344" s="10"/>
      <c r="D344" s="10"/>
      <c r="E344" s="10"/>
      <c r="F344" s="10"/>
      <c r="G344" s="10"/>
      <c r="H344" s="10"/>
      <c r="I344" s="10"/>
      <c r="J344" s="10"/>
      <c r="K344" s="10"/>
      <c r="L344" s="10"/>
      <c r="M344" s="10"/>
    </row>
    <row r="345" spans="1:13">
      <c r="A345" s="10"/>
      <c r="B345" s="10"/>
      <c r="C345" s="10"/>
      <c r="D345" s="10"/>
      <c r="E345" s="10"/>
      <c r="F345" s="10"/>
      <c r="G345" s="10"/>
      <c r="H345" s="10"/>
      <c r="I345" s="10"/>
      <c r="J345" s="10"/>
      <c r="K345" s="10"/>
      <c r="L345" s="10"/>
      <c r="M345" s="10"/>
    </row>
    <row r="346" spans="1:13">
      <c r="A346" s="10"/>
      <c r="B346" s="10"/>
      <c r="C346" s="10"/>
      <c r="D346" s="10"/>
      <c r="E346" s="10"/>
      <c r="F346" s="10"/>
      <c r="G346" s="10"/>
      <c r="H346" s="10"/>
      <c r="I346" s="10"/>
      <c r="J346" s="10"/>
      <c r="K346" s="10"/>
      <c r="L346" s="10"/>
      <c r="M346" s="10"/>
    </row>
    <row r="347" spans="1:13">
      <c r="A347" s="10"/>
      <c r="B347" s="10"/>
      <c r="C347" s="10"/>
      <c r="D347" s="10"/>
      <c r="E347" s="10"/>
      <c r="F347" s="10"/>
      <c r="G347" s="10"/>
      <c r="H347" s="10"/>
      <c r="I347" s="10"/>
      <c r="J347" s="10"/>
      <c r="K347" s="10"/>
      <c r="L347" s="10"/>
      <c r="M347" s="10"/>
    </row>
    <row r="348" spans="1:13">
      <c r="A348" s="10"/>
      <c r="B348" s="10"/>
      <c r="C348" s="10"/>
      <c r="D348" s="10"/>
      <c r="E348" s="10"/>
      <c r="F348" s="10"/>
      <c r="G348" s="10"/>
      <c r="H348" s="10"/>
      <c r="I348" s="10"/>
      <c r="J348" s="10"/>
      <c r="K348" s="10"/>
      <c r="L348" s="10"/>
      <c r="M348" s="10"/>
    </row>
    <row r="349" spans="1:13">
      <c r="A349" s="10"/>
      <c r="B349" s="10"/>
      <c r="C349" s="10"/>
      <c r="D349" s="10"/>
      <c r="E349" s="10"/>
      <c r="F349" s="10"/>
      <c r="G349" s="10"/>
      <c r="H349" s="10"/>
      <c r="I349" s="10"/>
      <c r="J349" s="10"/>
      <c r="K349" s="10"/>
      <c r="L349" s="10"/>
      <c r="M349" s="10"/>
    </row>
    <row r="350" spans="1:13">
      <c r="A350" s="10"/>
      <c r="B350" s="10"/>
      <c r="C350" s="10"/>
      <c r="D350" s="10"/>
      <c r="E350" s="10"/>
      <c r="F350" s="10"/>
      <c r="G350" s="10"/>
      <c r="H350" s="10"/>
      <c r="I350" s="10"/>
      <c r="J350" s="10"/>
      <c r="K350" s="10"/>
      <c r="L350" s="10"/>
      <c r="M350" s="10"/>
    </row>
    <row r="351" spans="1:13">
      <c r="A351" s="10"/>
      <c r="B351" s="10"/>
      <c r="C351" s="10"/>
      <c r="D351" s="10"/>
      <c r="E351" s="10"/>
      <c r="F351" s="10"/>
      <c r="G351" s="10"/>
      <c r="H351" s="10"/>
      <c r="I351" s="10"/>
      <c r="J351" s="10"/>
      <c r="K351" s="10"/>
      <c r="L351" s="10"/>
      <c r="M351" s="10"/>
    </row>
    <row r="352" spans="1:13">
      <c r="A352" s="10"/>
      <c r="B352" s="10"/>
      <c r="C352" s="10"/>
      <c r="D352" s="10"/>
      <c r="E352" s="10"/>
      <c r="F352" s="10"/>
      <c r="G352" s="10"/>
      <c r="H352" s="10"/>
      <c r="I352" s="10"/>
      <c r="J352" s="10"/>
      <c r="K352" s="10"/>
      <c r="L352" s="10"/>
      <c r="M352" s="10"/>
    </row>
    <row r="353" spans="1:13">
      <c r="A353" s="10"/>
      <c r="B353" s="10"/>
      <c r="C353" s="10"/>
      <c r="D353" s="10"/>
      <c r="E353" s="10"/>
      <c r="F353" s="10"/>
      <c r="G353" s="10"/>
      <c r="H353" s="10"/>
      <c r="I353" s="10"/>
      <c r="J353" s="10"/>
      <c r="K353" s="10"/>
      <c r="L353" s="10"/>
      <c r="M353" s="10"/>
    </row>
    <row r="354" spans="1:13">
      <c r="A354" s="10"/>
      <c r="B354" s="10"/>
      <c r="C354" s="10"/>
      <c r="D354" s="10"/>
      <c r="E354" s="10"/>
      <c r="F354" s="10"/>
      <c r="G354" s="10"/>
      <c r="H354" s="10"/>
      <c r="I354" s="10"/>
      <c r="J354" s="10"/>
      <c r="K354" s="10"/>
      <c r="L354" s="10"/>
      <c r="M354" s="10"/>
    </row>
    <row r="355" spans="1:13">
      <c r="A355" s="10"/>
      <c r="B355" s="10"/>
      <c r="C355" s="10"/>
      <c r="D355" s="10"/>
      <c r="E355" s="10"/>
      <c r="F355" s="10"/>
      <c r="G355" s="10"/>
      <c r="H355" s="10"/>
      <c r="I355" s="10"/>
      <c r="J355" s="10"/>
      <c r="K355" s="10"/>
      <c r="L355" s="10"/>
      <c r="M355" s="10"/>
    </row>
    <row r="356" spans="1:13">
      <c r="A356" s="10"/>
      <c r="B356" s="10"/>
      <c r="C356" s="10"/>
      <c r="D356" s="10"/>
      <c r="E356" s="10"/>
      <c r="F356" s="10"/>
      <c r="G356" s="10"/>
      <c r="H356" s="10"/>
      <c r="I356" s="10"/>
      <c r="J356" s="10"/>
      <c r="K356" s="10"/>
      <c r="L356" s="10"/>
      <c r="M356" s="10"/>
    </row>
    <row r="357" spans="1:13">
      <c r="A357" s="10"/>
      <c r="B357" s="10"/>
      <c r="C357" s="10"/>
      <c r="D357" s="10"/>
      <c r="E357" s="10"/>
      <c r="F357" s="10"/>
      <c r="G357" s="10"/>
      <c r="H357" s="10"/>
      <c r="I357" s="10"/>
      <c r="J357" s="10"/>
      <c r="K357" s="10"/>
      <c r="L357" s="10"/>
      <c r="M357" s="10"/>
    </row>
    <row r="358" spans="1:13">
      <c r="A358" s="10"/>
      <c r="B358" s="10"/>
      <c r="C358" s="10"/>
      <c r="D358" s="10"/>
      <c r="E358" s="10"/>
      <c r="F358" s="10"/>
      <c r="G358" s="10"/>
      <c r="H358" s="10"/>
      <c r="I358" s="10"/>
      <c r="J358" s="10"/>
      <c r="K358" s="10"/>
      <c r="L358" s="10"/>
      <c r="M358" s="10"/>
    </row>
    <row r="359" spans="1:13">
      <c r="A359" s="10"/>
      <c r="B359" s="10"/>
      <c r="C359" s="10"/>
      <c r="D359" s="10"/>
      <c r="E359" s="10"/>
      <c r="F359" s="10"/>
      <c r="G359" s="10"/>
      <c r="H359" s="10"/>
      <c r="I359" s="10"/>
      <c r="J359" s="10"/>
      <c r="K359" s="10"/>
      <c r="L359" s="10"/>
      <c r="M359" s="10"/>
    </row>
    <row r="360" spans="1:13">
      <c r="A360" s="10"/>
      <c r="B360" s="10"/>
      <c r="C360" s="10"/>
      <c r="D360" s="10"/>
      <c r="E360" s="10"/>
      <c r="F360" s="10"/>
      <c r="G360" s="10"/>
      <c r="H360" s="10"/>
      <c r="I360" s="10"/>
      <c r="J360" s="10"/>
      <c r="K360" s="10"/>
      <c r="L360" s="10"/>
      <c r="M360" s="10"/>
    </row>
    <row r="361" spans="1:13">
      <c r="A361" s="10"/>
      <c r="B361" s="10"/>
      <c r="C361" s="10"/>
      <c r="D361" s="10"/>
      <c r="E361" s="10"/>
      <c r="F361" s="10"/>
      <c r="G361" s="10"/>
      <c r="H361" s="10"/>
      <c r="I361" s="10"/>
      <c r="J361" s="10"/>
      <c r="K361" s="10"/>
      <c r="L361" s="10"/>
      <c r="M361" s="10"/>
    </row>
    <row r="362" spans="1:13">
      <c r="A362" s="10"/>
      <c r="B362" s="10"/>
      <c r="C362" s="10"/>
      <c r="D362" s="10"/>
      <c r="E362" s="10"/>
      <c r="F362" s="10"/>
      <c r="G362" s="10"/>
      <c r="H362" s="10"/>
      <c r="I362" s="10"/>
      <c r="J362" s="10"/>
      <c r="K362" s="10"/>
      <c r="L362" s="10"/>
      <c r="M362" s="10"/>
    </row>
    <row r="363" spans="1:13">
      <c r="A363" s="10"/>
      <c r="B363" s="10"/>
      <c r="C363" s="10"/>
      <c r="D363" s="10"/>
      <c r="E363" s="10"/>
      <c r="F363" s="10"/>
      <c r="G363" s="10"/>
      <c r="H363" s="10"/>
      <c r="I363" s="10"/>
      <c r="J363" s="10"/>
      <c r="K363" s="10"/>
      <c r="L363" s="10"/>
      <c r="M363" s="10"/>
    </row>
    <row r="364" spans="1:13">
      <c r="A364" s="10"/>
      <c r="B364" s="10"/>
      <c r="C364" s="10"/>
      <c r="D364" s="10"/>
      <c r="E364" s="10"/>
      <c r="F364" s="10"/>
      <c r="G364" s="10"/>
      <c r="H364" s="10"/>
      <c r="I364" s="10"/>
      <c r="J364" s="10"/>
      <c r="K364" s="10"/>
      <c r="L364" s="10"/>
      <c r="M364" s="10"/>
    </row>
    <row r="365" spans="1:13">
      <c r="A365" s="10"/>
      <c r="B365" s="10"/>
      <c r="C365" s="10"/>
      <c r="D365" s="10"/>
      <c r="E365" s="10"/>
      <c r="F365" s="10"/>
      <c r="G365" s="10"/>
      <c r="H365" s="10"/>
      <c r="I365" s="10"/>
      <c r="J365" s="10"/>
      <c r="K365" s="10"/>
      <c r="L365" s="10"/>
      <c r="M365" s="10"/>
    </row>
    <row r="366" spans="1:13">
      <c r="A366" s="10"/>
      <c r="B366" s="10"/>
      <c r="C366" s="10"/>
      <c r="D366" s="10"/>
      <c r="E366" s="10"/>
      <c r="F366" s="10"/>
      <c r="G366" s="10"/>
      <c r="H366" s="10"/>
      <c r="I366" s="10"/>
      <c r="J366" s="10"/>
      <c r="K366" s="10"/>
      <c r="L366" s="10"/>
      <c r="M366" s="10"/>
    </row>
    <row r="367" spans="1:13">
      <c r="A367" s="10"/>
      <c r="B367" s="10"/>
      <c r="C367" s="10"/>
      <c r="D367" s="10"/>
      <c r="E367" s="10"/>
      <c r="F367" s="10"/>
      <c r="G367" s="10"/>
      <c r="H367" s="10"/>
      <c r="I367" s="10"/>
      <c r="J367" s="10"/>
      <c r="K367" s="10"/>
      <c r="L367" s="10"/>
      <c r="M367" s="10"/>
    </row>
    <row r="368" spans="1:13">
      <c r="A368" s="10"/>
      <c r="B368" s="10"/>
      <c r="C368" s="10"/>
      <c r="D368" s="10"/>
      <c r="E368" s="10"/>
      <c r="F368" s="10"/>
      <c r="G368" s="10"/>
      <c r="H368" s="10"/>
      <c r="I368" s="10"/>
      <c r="J368" s="10"/>
      <c r="K368" s="10"/>
      <c r="L368" s="10"/>
      <c r="M368" s="10"/>
    </row>
    <row r="369" spans="1:13">
      <c r="A369" s="10"/>
      <c r="B369" s="10"/>
      <c r="C369" s="10"/>
      <c r="D369" s="10"/>
      <c r="E369" s="10"/>
      <c r="F369" s="10"/>
      <c r="G369" s="10"/>
      <c r="H369" s="10"/>
      <c r="I369" s="10"/>
      <c r="J369" s="10"/>
      <c r="K369" s="10"/>
      <c r="L369" s="10"/>
      <c r="M369" s="10"/>
    </row>
    <row r="370" spans="1:13">
      <c r="A370" s="10"/>
      <c r="B370" s="10"/>
      <c r="C370" s="10"/>
      <c r="D370" s="10"/>
      <c r="E370" s="10"/>
      <c r="F370" s="10"/>
      <c r="G370" s="10"/>
      <c r="H370" s="10"/>
      <c r="I370" s="10"/>
      <c r="J370" s="10"/>
      <c r="K370" s="10"/>
      <c r="L370" s="10"/>
      <c r="M370" s="10"/>
    </row>
    <row r="371" spans="1:13">
      <c r="A371" s="10"/>
      <c r="B371" s="10"/>
      <c r="C371" s="10"/>
      <c r="D371" s="10"/>
      <c r="E371" s="10"/>
      <c r="F371" s="10"/>
      <c r="G371" s="10"/>
      <c r="H371" s="10"/>
      <c r="I371" s="10"/>
      <c r="J371" s="10"/>
      <c r="K371" s="10"/>
      <c r="L371" s="10"/>
      <c r="M371" s="10"/>
    </row>
    <row r="372" spans="1:13">
      <c r="A372" s="10"/>
      <c r="B372" s="10"/>
      <c r="C372" s="10"/>
      <c r="D372" s="10"/>
      <c r="E372" s="10"/>
      <c r="F372" s="10"/>
      <c r="G372" s="10"/>
      <c r="H372" s="10"/>
      <c r="I372" s="10"/>
      <c r="J372" s="10"/>
      <c r="K372" s="10"/>
      <c r="L372" s="10"/>
      <c r="M372" s="10"/>
    </row>
    <row r="373" spans="1:13">
      <c r="A373" s="10"/>
      <c r="B373" s="10"/>
      <c r="C373" s="10"/>
      <c r="D373" s="10"/>
      <c r="E373" s="10"/>
      <c r="F373" s="10"/>
      <c r="G373" s="10"/>
      <c r="H373" s="10"/>
      <c r="I373" s="10"/>
      <c r="J373" s="10"/>
      <c r="K373" s="10"/>
      <c r="L373" s="10"/>
      <c r="M373" s="10"/>
    </row>
    <row r="374" spans="1:13">
      <c r="A374" s="10"/>
      <c r="B374" s="10"/>
      <c r="C374" s="10"/>
      <c r="D374" s="10"/>
      <c r="E374" s="10"/>
      <c r="F374" s="10"/>
      <c r="G374" s="10"/>
      <c r="H374" s="10"/>
      <c r="I374" s="10"/>
      <c r="J374" s="10"/>
      <c r="K374" s="10"/>
      <c r="L374" s="10"/>
      <c r="M374" s="10"/>
    </row>
    <row r="375" spans="1:13">
      <c r="A375" s="10"/>
      <c r="B375" s="10"/>
      <c r="C375" s="10"/>
      <c r="D375" s="10"/>
      <c r="E375" s="10"/>
      <c r="F375" s="10"/>
      <c r="G375" s="10"/>
      <c r="H375" s="10"/>
      <c r="I375" s="10"/>
      <c r="J375" s="10"/>
      <c r="K375" s="10"/>
      <c r="L375" s="10"/>
      <c r="M375" s="10"/>
    </row>
    <row r="376" spans="1:13">
      <c r="A376" s="11"/>
    </row>
    <row r="377" spans="1:13">
      <c r="A377" s="26"/>
    </row>
    <row r="378" spans="1:13">
      <c r="A378" s="26"/>
    </row>
    <row r="379" spans="1:13">
      <c r="A379" s="26"/>
    </row>
    <row r="380" spans="1:13">
      <c r="A380" s="26"/>
    </row>
    <row r="381" spans="1:13">
      <c r="A381" s="26"/>
    </row>
    <row r="382" spans="1:13">
      <c r="A382" s="26"/>
    </row>
    <row r="383" spans="1:13">
      <c r="A383" s="26"/>
    </row>
    <row r="384" spans="1:13">
      <c r="A384" s="26"/>
    </row>
    <row r="385" spans="1:1">
      <c r="A385" s="26"/>
    </row>
    <row r="386" spans="1:1">
      <c r="A386" s="26"/>
    </row>
    <row r="387" spans="1:1">
      <c r="A387" s="26"/>
    </row>
    <row r="388" spans="1:1">
      <c r="A388" s="26"/>
    </row>
    <row r="389" spans="1:1">
      <c r="A389" s="26"/>
    </row>
    <row r="390" spans="1:1">
      <c r="A390" s="26"/>
    </row>
    <row r="391" spans="1:1">
      <c r="A391" s="26"/>
    </row>
    <row r="392" spans="1:1">
      <c r="A392" s="26"/>
    </row>
    <row r="393" spans="1:1">
      <c r="A393" s="26"/>
    </row>
    <row r="394" spans="1:1">
      <c r="A394" s="26"/>
    </row>
    <row r="395" spans="1:1">
      <c r="A395" s="26"/>
    </row>
    <row r="396" spans="1:1">
      <c r="A396" s="26"/>
    </row>
    <row r="397" spans="1:1">
      <c r="A397" s="26"/>
    </row>
    <row r="398" spans="1:1">
      <c r="A398" s="26"/>
    </row>
    <row r="399" spans="1:1">
      <c r="A399" s="26"/>
    </row>
    <row r="400" spans="1:1">
      <c r="A400" s="26"/>
    </row>
    <row r="401" spans="1:1">
      <c r="A401" s="26"/>
    </row>
  </sheetData>
  <sheetProtection selectLockedCells="1" selectUnlockedCells="1"/>
  <mergeCells count="5">
    <mergeCell ref="A1:K1"/>
    <mergeCell ref="A3:K3"/>
    <mergeCell ref="C8:E8"/>
    <mergeCell ref="F8:H8"/>
    <mergeCell ref="B8:B9"/>
  </mergeCells>
  <conditionalFormatting sqref="C10:H46">
    <cfRule type="containsErrors" dxfId="0" priority="1">
      <formula>ISERROR(C10)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45"/>
  <sheetViews>
    <sheetView showGridLines="0" workbookViewId="0">
      <selection activeCell="A7" sqref="A7"/>
    </sheetView>
  </sheetViews>
  <sheetFormatPr defaultColWidth="11.42578125" defaultRowHeight="15"/>
  <cols>
    <col min="1" max="1" width="26" style="30" customWidth="1"/>
    <col min="2" max="11" width="12.85546875" style="30" customWidth="1"/>
    <col min="12" max="16384" width="11.42578125" style="30"/>
  </cols>
  <sheetData>
    <row r="1" spans="1:16" ht="15" customHeight="1" thickBot="1">
      <c r="A1" s="57"/>
      <c r="B1" s="57"/>
      <c r="C1" s="57"/>
      <c r="D1" s="57"/>
      <c r="E1" s="57"/>
      <c r="F1" s="57"/>
      <c r="G1" s="57"/>
      <c r="H1" s="57"/>
      <c r="I1" s="57"/>
      <c r="J1" s="57"/>
      <c r="K1" s="57"/>
    </row>
    <row r="2" spans="1:16" ht="15.75">
      <c r="A2" s="58" t="s">
        <v>535</v>
      </c>
    </row>
    <row r="3" spans="1:16" ht="15" customHeight="1">
      <c r="A3" s="58"/>
    </row>
    <row r="4" spans="1:16" ht="15.75">
      <c r="A4" s="59" t="s">
        <v>50</v>
      </c>
    </row>
    <row r="5" spans="1:16">
      <c r="A5" s="60" t="s">
        <v>547</v>
      </c>
    </row>
    <row r="6" spans="1:16">
      <c r="A6" s="60" t="s">
        <v>33</v>
      </c>
    </row>
    <row r="7" spans="1:16">
      <c r="A7" s="60" t="s">
        <v>589</v>
      </c>
      <c r="B7" s="60"/>
      <c r="C7" s="60"/>
      <c r="D7" s="60"/>
      <c r="E7" s="60"/>
      <c r="F7" s="60"/>
      <c r="G7" s="60"/>
      <c r="H7" s="60"/>
      <c r="I7" s="60"/>
      <c r="J7" s="60"/>
      <c r="K7" s="60"/>
      <c r="L7" s="61"/>
      <c r="M7" s="61"/>
      <c r="N7" s="61"/>
      <c r="O7" s="61"/>
      <c r="P7" s="61"/>
    </row>
    <row r="8" spans="1:16" ht="15" customHeight="1">
      <c r="A8" s="32"/>
    </row>
    <row r="9" spans="1:16" ht="30.75" customHeight="1">
      <c r="A9" s="257" t="s">
        <v>34</v>
      </c>
      <c r="B9" s="258"/>
      <c r="C9" s="258"/>
      <c r="D9" s="258"/>
      <c r="E9" s="258"/>
      <c r="F9" s="258"/>
      <c r="G9" s="258"/>
      <c r="H9" s="258"/>
      <c r="I9" s="258"/>
      <c r="J9" s="258"/>
      <c r="K9" s="258"/>
    </row>
    <row r="10" spans="1:16" ht="36" customHeight="1">
      <c r="A10" s="259" t="s">
        <v>35</v>
      </c>
      <c r="B10" s="258"/>
      <c r="C10" s="258"/>
      <c r="D10" s="258"/>
      <c r="E10" s="258"/>
      <c r="F10" s="258"/>
      <c r="G10" s="258"/>
      <c r="H10" s="258"/>
      <c r="I10" s="258"/>
      <c r="J10" s="258"/>
      <c r="K10" s="258"/>
    </row>
    <row r="11" spans="1:16" ht="15" customHeight="1" thickBot="1">
      <c r="A11" s="62"/>
      <c r="B11" s="62"/>
      <c r="C11" s="62"/>
      <c r="D11" s="62"/>
      <c r="E11" s="62"/>
      <c r="F11" s="62"/>
      <c r="G11" s="62"/>
      <c r="H11" s="62"/>
      <c r="I11" s="62"/>
      <c r="J11" s="62"/>
      <c r="K11" s="62"/>
    </row>
    <row r="12" spans="1:16" ht="15.75">
      <c r="A12" s="251" t="s">
        <v>13</v>
      </c>
      <c r="B12" s="251"/>
      <c r="C12" s="251"/>
      <c r="D12" s="251"/>
      <c r="E12" s="251"/>
      <c r="F12" s="251"/>
      <c r="G12" s="251"/>
      <c r="H12" s="251"/>
      <c r="I12" s="251"/>
      <c r="J12" s="251"/>
      <c r="K12" s="251"/>
    </row>
    <row r="13" spans="1:16" ht="15" customHeight="1">
      <c r="A13" s="63"/>
      <c r="B13" s="63"/>
      <c r="C13" s="63"/>
      <c r="D13" s="63"/>
      <c r="E13" s="63"/>
      <c r="F13" s="63"/>
      <c r="G13" s="63"/>
      <c r="H13" s="63"/>
      <c r="I13" s="63"/>
      <c r="J13" s="63"/>
      <c r="K13" s="63"/>
    </row>
    <row r="14" spans="1:16" ht="15.6" customHeight="1">
      <c r="A14" s="261" t="s">
        <v>548</v>
      </c>
      <c r="B14" s="261"/>
      <c r="C14" s="261"/>
      <c r="D14" s="261"/>
      <c r="E14" s="261"/>
      <c r="F14" s="261"/>
      <c r="G14" s="261"/>
      <c r="H14" s="261"/>
      <c r="I14" s="261"/>
      <c r="J14" s="261"/>
      <c r="K14" s="261"/>
    </row>
    <row r="15" spans="1:16">
      <c r="A15" s="261"/>
      <c r="B15" s="261"/>
      <c r="C15" s="261"/>
      <c r="D15" s="261"/>
      <c r="E15" s="261"/>
      <c r="F15" s="261"/>
      <c r="G15" s="261"/>
      <c r="H15" s="261"/>
      <c r="I15" s="261"/>
      <c r="J15" s="261"/>
      <c r="K15" s="261"/>
    </row>
    <row r="16" spans="1:16">
      <c r="A16" s="261"/>
      <c r="B16" s="261"/>
      <c r="C16" s="261"/>
      <c r="D16" s="261"/>
      <c r="E16" s="261"/>
      <c r="F16" s="261"/>
      <c r="G16" s="261"/>
      <c r="H16" s="261"/>
      <c r="I16" s="261"/>
      <c r="J16" s="261"/>
      <c r="K16" s="261"/>
    </row>
    <row r="17" spans="1:11">
      <c r="A17" s="261"/>
      <c r="B17" s="261"/>
      <c r="C17" s="261"/>
      <c r="D17" s="261"/>
      <c r="E17" s="261"/>
      <c r="F17" s="261"/>
      <c r="G17" s="261"/>
      <c r="H17" s="261"/>
      <c r="I17" s="261"/>
      <c r="J17" s="261"/>
      <c r="K17" s="261"/>
    </row>
    <row r="18" spans="1:11">
      <c r="A18" s="261"/>
      <c r="B18" s="261"/>
      <c r="C18" s="261"/>
      <c r="D18" s="261"/>
      <c r="E18" s="261"/>
      <c r="F18" s="261"/>
      <c r="G18" s="261"/>
      <c r="H18" s="261"/>
      <c r="I18" s="261"/>
      <c r="J18" s="261"/>
      <c r="K18" s="261"/>
    </row>
    <row r="19" spans="1:11">
      <c r="A19" s="261"/>
      <c r="B19" s="261"/>
      <c r="C19" s="261"/>
      <c r="D19" s="261"/>
      <c r="E19" s="261"/>
      <c r="F19" s="261"/>
      <c r="G19" s="261"/>
      <c r="H19" s="261"/>
      <c r="I19" s="261"/>
      <c r="J19" s="261"/>
      <c r="K19" s="261"/>
    </row>
    <row r="20" spans="1:11">
      <c r="A20" s="261"/>
      <c r="B20" s="261"/>
      <c r="C20" s="261"/>
      <c r="D20" s="261"/>
      <c r="E20" s="261"/>
      <c r="F20" s="261"/>
      <c r="G20" s="261"/>
      <c r="H20" s="261"/>
      <c r="I20" s="261"/>
      <c r="J20" s="261"/>
      <c r="K20" s="261"/>
    </row>
    <row r="21" spans="1:11">
      <c r="A21" s="261"/>
      <c r="B21" s="261"/>
      <c r="C21" s="261"/>
      <c r="D21" s="261"/>
      <c r="E21" s="261"/>
      <c r="F21" s="261"/>
      <c r="G21" s="261"/>
      <c r="H21" s="261"/>
      <c r="I21" s="261"/>
      <c r="J21" s="261"/>
      <c r="K21" s="261"/>
    </row>
    <row r="22" spans="1:11">
      <c r="A22" s="261"/>
      <c r="B22" s="261"/>
      <c r="C22" s="261"/>
      <c r="D22" s="261"/>
      <c r="E22" s="261"/>
      <c r="F22" s="261"/>
      <c r="G22" s="261"/>
      <c r="H22" s="261"/>
      <c r="I22" s="261"/>
      <c r="J22" s="261"/>
      <c r="K22" s="261"/>
    </row>
    <row r="23" spans="1:11">
      <c r="A23" s="252"/>
      <c r="B23" s="252"/>
      <c r="C23" s="252"/>
      <c r="D23" s="252"/>
      <c r="E23" s="252"/>
      <c r="F23" s="252"/>
      <c r="G23" s="252"/>
      <c r="H23" s="252"/>
      <c r="I23" s="252"/>
      <c r="J23" s="252"/>
      <c r="K23" s="252"/>
    </row>
    <row r="24" spans="1:11">
      <c r="A24" s="253" t="s">
        <v>588</v>
      </c>
      <c r="B24" s="252"/>
      <c r="C24" s="252"/>
      <c r="D24" s="252"/>
      <c r="E24" s="252"/>
      <c r="F24" s="252"/>
      <c r="G24" s="252"/>
      <c r="H24" s="252"/>
      <c r="I24" s="252"/>
      <c r="J24" s="252"/>
      <c r="K24" s="252"/>
    </row>
    <row r="25" spans="1:11">
      <c r="A25" s="138"/>
      <c r="B25" s="138"/>
      <c r="C25" s="138"/>
      <c r="D25" s="138"/>
      <c r="E25" s="138"/>
      <c r="F25" s="138"/>
      <c r="G25" s="138"/>
      <c r="H25" s="138"/>
      <c r="I25" s="138"/>
      <c r="J25" s="138"/>
      <c r="K25" s="138"/>
    </row>
    <row r="26" spans="1:11">
      <c r="A26" s="138"/>
      <c r="B26" s="138"/>
      <c r="C26" s="138"/>
      <c r="D26" s="138"/>
      <c r="E26" s="138"/>
      <c r="F26" s="138"/>
      <c r="G26" s="138"/>
      <c r="H26" s="138"/>
      <c r="I26" s="138"/>
      <c r="J26" s="138"/>
      <c r="K26" s="138"/>
    </row>
    <row r="27" spans="1:11" ht="15" customHeight="1" thickBot="1">
      <c r="A27" s="57"/>
      <c r="B27" s="57"/>
      <c r="C27" s="57"/>
      <c r="D27" s="57"/>
      <c r="E27" s="57"/>
      <c r="F27" s="57"/>
      <c r="G27" s="57"/>
      <c r="H27" s="57"/>
      <c r="I27" s="57"/>
      <c r="J27" s="57"/>
      <c r="K27" s="57"/>
    </row>
    <row r="28" spans="1:11">
      <c r="A28" s="260" t="s">
        <v>8</v>
      </c>
      <c r="B28" s="260"/>
      <c r="C28" s="260"/>
      <c r="D28" s="260"/>
      <c r="E28" s="260"/>
      <c r="F28" s="260"/>
      <c r="G28" s="260"/>
      <c r="H28" s="260"/>
      <c r="I28" s="260"/>
      <c r="J28" s="260"/>
      <c r="K28" s="260"/>
    </row>
    <row r="29" spans="1:11" ht="15" customHeight="1">
      <c r="A29" s="65"/>
      <c r="B29" s="65"/>
      <c r="C29" s="65"/>
      <c r="D29" s="65"/>
      <c r="E29" s="65"/>
      <c r="F29" s="65"/>
      <c r="G29" s="65"/>
      <c r="H29" s="65"/>
      <c r="I29" s="65"/>
      <c r="J29" s="65"/>
      <c r="K29" s="65"/>
    </row>
    <row r="30" spans="1:11" ht="15" customHeight="1">
      <c r="A30" s="129" t="s">
        <v>552</v>
      </c>
      <c r="B30" s="250" t="s">
        <v>553</v>
      </c>
      <c r="C30" s="250"/>
      <c r="D30" s="250"/>
      <c r="E30" s="250"/>
      <c r="F30" s="250"/>
      <c r="G30" s="250"/>
      <c r="H30" s="250"/>
      <c r="I30" s="250"/>
      <c r="J30" s="250"/>
      <c r="K30" s="250"/>
    </row>
    <row r="31" spans="1:11" ht="15" customHeight="1">
      <c r="A31" s="254" t="s">
        <v>529</v>
      </c>
      <c r="B31" s="255" t="s">
        <v>561</v>
      </c>
      <c r="C31" s="256"/>
      <c r="D31" s="256"/>
      <c r="E31" s="256"/>
      <c r="F31" s="256"/>
      <c r="G31" s="256"/>
      <c r="H31" s="256"/>
      <c r="I31" s="256"/>
      <c r="J31" s="256"/>
      <c r="K31" s="256"/>
    </row>
    <row r="32" spans="1:11" ht="15" customHeight="1">
      <c r="A32" s="254"/>
      <c r="B32" s="256"/>
      <c r="C32" s="256"/>
      <c r="D32" s="256"/>
      <c r="E32" s="256"/>
      <c r="F32" s="256"/>
      <c r="G32" s="256"/>
      <c r="H32" s="256"/>
      <c r="I32" s="256"/>
      <c r="J32" s="256"/>
      <c r="K32" s="256"/>
    </row>
    <row r="33" spans="1:11" ht="15" customHeight="1">
      <c r="A33" s="130"/>
      <c r="B33" s="256"/>
      <c r="C33" s="256"/>
      <c r="D33" s="256"/>
      <c r="E33" s="256"/>
      <c r="F33" s="256"/>
      <c r="G33" s="256"/>
      <c r="H33" s="256"/>
      <c r="I33" s="256"/>
      <c r="J33" s="256"/>
      <c r="K33" s="256"/>
    </row>
    <row r="34" spans="1:11" ht="15" customHeight="1">
      <c r="A34" s="131"/>
      <c r="B34" s="256"/>
      <c r="C34" s="256"/>
      <c r="D34" s="256"/>
      <c r="E34" s="256"/>
      <c r="F34" s="256"/>
      <c r="G34" s="256"/>
      <c r="H34" s="256"/>
      <c r="I34" s="256"/>
      <c r="J34" s="256"/>
      <c r="K34" s="256"/>
    </row>
    <row r="35" spans="1:11" ht="18" customHeight="1">
      <c r="A35" s="131"/>
      <c r="B35" s="256"/>
      <c r="C35" s="256"/>
      <c r="D35" s="256"/>
      <c r="E35" s="256"/>
      <c r="F35" s="256"/>
      <c r="G35" s="256"/>
      <c r="H35" s="256"/>
      <c r="I35" s="256"/>
      <c r="J35" s="256"/>
      <c r="K35" s="256"/>
    </row>
    <row r="36" spans="1:11" ht="15.75">
      <c r="A36" s="129" t="s">
        <v>9</v>
      </c>
      <c r="B36" s="137" t="s">
        <v>555</v>
      </c>
      <c r="C36" s="131"/>
      <c r="D36" s="131"/>
      <c r="E36" s="131"/>
      <c r="F36" s="131"/>
      <c r="G36" s="131"/>
      <c r="H36" s="131"/>
      <c r="I36" s="131"/>
      <c r="J36" s="131"/>
      <c r="K36" s="131"/>
    </row>
    <row r="37" spans="1:11" ht="15.75">
      <c r="A37" s="132" t="s">
        <v>10</v>
      </c>
      <c r="B37" s="250" t="s">
        <v>554</v>
      </c>
      <c r="C37" s="250"/>
      <c r="D37" s="250"/>
      <c r="E37" s="250"/>
      <c r="F37" s="250"/>
      <c r="G37" s="250"/>
      <c r="H37" s="250"/>
      <c r="I37" s="250"/>
      <c r="J37" s="250"/>
      <c r="K37" s="250"/>
    </row>
    <row r="38" spans="1:11" ht="15" customHeight="1">
      <c r="A38" s="132" t="s">
        <v>11</v>
      </c>
      <c r="B38" s="250" t="s">
        <v>12</v>
      </c>
      <c r="C38" s="250"/>
      <c r="D38" s="250"/>
      <c r="E38" s="250"/>
      <c r="F38" s="250"/>
      <c r="G38" s="250"/>
      <c r="H38" s="250"/>
      <c r="I38" s="250"/>
      <c r="J38" s="250"/>
      <c r="K38" s="250"/>
    </row>
    <row r="39" spans="1:11" ht="15.75">
      <c r="A39" s="132"/>
      <c r="B39" s="133"/>
      <c r="C39" s="133"/>
      <c r="D39" s="133"/>
      <c r="E39" s="133"/>
      <c r="F39" s="133"/>
      <c r="G39" s="133"/>
      <c r="H39" s="133"/>
      <c r="I39" s="133"/>
      <c r="J39" s="133"/>
      <c r="K39" s="133"/>
    </row>
    <row r="40" spans="1:11" ht="16.5" thickBot="1">
      <c r="A40" s="134"/>
      <c r="B40" s="249"/>
      <c r="C40" s="249"/>
      <c r="D40" s="249"/>
      <c r="E40" s="249"/>
      <c r="F40" s="249"/>
      <c r="G40" s="249"/>
      <c r="H40" s="249"/>
      <c r="I40" s="249"/>
      <c r="J40" s="249"/>
      <c r="K40" s="249"/>
    </row>
    <row r="45" spans="1:11">
      <c r="A45" s="64"/>
      <c r="B45" s="64"/>
      <c r="C45" s="64"/>
      <c r="D45" s="64"/>
      <c r="E45" s="64"/>
      <c r="F45" s="64"/>
      <c r="G45" s="64"/>
      <c r="H45" s="64"/>
      <c r="I45" s="64"/>
      <c r="J45" s="64"/>
      <c r="K45" s="64"/>
    </row>
  </sheetData>
  <mergeCells count="13">
    <mergeCell ref="A9:K9"/>
    <mergeCell ref="A10:K10"/>
    <mergeCell ref="A28:K28"/>
    <mergeCell ref="A14:K22"/>
    <mergeCell ref="B38:K38"/>
    <mergeCell ref="B40:K40"/>
    <mergeCell ref="B37:K37"/>
    <mergeCell ref="A12:K12"/>
    <mergeCell ref="A23:K23"/>
    <mergeCell ref="A24:K24"/>
    <mergeCell ref="B30:K30"/>
    <mergeCell ref="A31:A32"/>
    <mergeCell ref="B31:K35"/>
  </mergeCells>
  <hyperlinks>
    <hyperlink ref="B37" r:id="rId1" xr:uid="{00000000-0004-0000-0A00-000000000000}"/>
    <hyperlink ref="B38:C38" r:id="rId2" display="ahdb.org.uk" xr:uid="{00000000-0004-0000-0A00-000001000000}"/>
    <hyperlink ref="B30" r:id="rId3" xr:uid="{00000000-0004-0000-0A00-000002000000}"/>
  </hyperlinks>
  <pageMargins left="0.7" right="0.7" top="0.75" bottom="0.75"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676"/>
  <sheetViews>
    <sheetView topLeftCell="A640" workbookViewId="0">
      <selection activeCell="M28" sqref="M28"/>
    </sheetView>
  </sheetViews>
  <sheetFormatPr defaultColWidth="9.140625" defaultRowHeight="12.75"/>
  <cols>
    <col min="1" max="1" width="10.140625" style="14" customWidth="1"/>
    <col min="2" max="2" width="12.140625" style="71" customWidth="1"/>
    <col min="3" max="3" width="13.140625" style="71" bestFit="1" customWidth="1"/>
    <col min="4" max="4" width="9.85546875" style="71" customWidth="1"/>
    <col min="5" max="5" width="13.85546875" style="71" bestFit="1" customWidth="1"/>
    <col min="6" max="6" width="16.42578125" style="71" customWidth="1"/>
    <col min="7" max="9" width="9.85546875" style="71" customWidth="1"/>
    <col min="10" max="10" width="11.140625" style="71" customWidth="1"/>
    <col min="11" max="11" width="8.85546875" style="71" customWidth="1"/>
    <col min="12" max="13" width="9.140625" style="71"/>
    <col min="14" max="16384" width="9.140625" style="14"/>
  </cols>
  <sheetData>
    <row r="1" spans="1:13" s="13" customFormat="1">
      <c r="A1" s="135" t="s">
        <v>47</v>
      </c>
      <c r="B1" s="139" t="s">
        <v>42</v>
      </c>
      <c r="C1" s="140">
        <v>44952</v>
      </c>
      <c r="D1" s="123"/>
      <c r="E1" s="140"/>
      <c r="F1" s="139" t="s">
        <v>43</v>
      </c>
      <c r="G1" s="71" t="s">
        <v>556</v>
      </c>
      <c r="H1" s="123"/>
      <c r="I1" s="123"/>
      <c r="J1" s="71"/>
      <c r="K1" s="71"/>
      <c r="L1" s="71"/>
      <c r="M1" s="71"/>
    </row>
    <row r="2" spans="1:13" s="13" customFormat="1">
      <c r="A2" s="14"/>
      <c r="B2" s="139" t="s">
        <v>44</v>
      </c>
      <c r="C2" s="140">
        <v>44987</v>
      </c>
      <c r="D2" s="123"/>
      <c r="E2" s="140"/>
      <c r="F2" s="139" t="s">
        <v>0</v>
      </c>
      <c r="G2" s="71" t="s">
        <v>557</v>
      </c>
      <c r="H2" s="123"/>
      <c r="I2" s="123"/>
      <c r="J2" s="71"/>
      <c r="K2" s="71"/>
      <c r="L2" s="71"/>
      <c r="M2" s="71"/>
    </row>
    <row r="3" spans="1:13" s="16" customFormat="1" ht="21">
      <c r="A3" s="15"/>
      <c r="B3" s="141" t="s">
        <v>551</v>
      </c>
      <c r="C3" s="142"/>
      <c r="D3" s="142"/>
      <c r="E3" s="142"/>
      <c r="F3" s="142"/>
      <c r="G3" s="142"/>
      <c r="H3" s="141"/>
      <c r="I3" s="142"/>
    </row>
    <row r="4" spans="1:13" s="13" customFormat="1" ht="14.25" customHeight="1">
      <c r="A4" s="14"/>
      <c r="B4" s="139" t="s">
        <v>45</v>
      </c>
      <c r="C4" s="143" t="s">
        <v>46</v>
      </c>
      <c r="D4" s="123"/>
      <c r="E4" s="123"/>
      <c r="F4" s="139" t="s">
        <v>1</v>
      </c>
      <c r="G4" s="143" t="s">
        <v>558</v>
      </c>
      <c r="H4" s="123"/>
      <c r="I4" s="123"/>
      <c r="J4" s="71"/>
      <c r="K4" s="71"/>
      <c r="L4" s="71"/>
      <c r="M4" s="71"/>
    </row>
    <row r="5" spans="1:13" s="13" customFormat="1">
      <c r="B5" s="123"/>
      <c r="C5" s="123"/>
      <c r="D5" s="123"/>
      <c r="E5" s="123"/>
      <c r="F5" s="123"/>
      <c r="G5" s="123"/>
      <c r="H5" s="123"/>
      <c r="I5" s="123"/>
      <c r="J5" s="71"/>
      <c r="K5" s="71"/>
      <c r="L5" s="71"/>
      <c r="M5" s="71"/>
    </row>
    <row r="6" spans="1:13" s="13" customFormat="1" ht="60">
      <c r="B6" s="176" t="s">
        <v>19</v>
      </c>
      <c r="C6" s="177" t="s">
        <v>562</v>
      </c>
      <c r="D6" s="178" t="s">
        <v>563</v>
      </c>
      <c r="E6" s="178" t="s">
        <v>564</v>
      </c>
      <c r="F6" s="178" t="s">
        <v>565</v>
      </c>
      <c r="G6" s="123"/>
      <c r="H6" s="123"/>
      <c r="I6" s="123"/>
      <c r="J6" s="71"/>
      <c r="K6" s="71"/>
      <c r="L6" s="71"/>
      <c r="M6" s="71"/>
    </row>
    <row r="7" spans="1:13" s="13" customFormat="1" ht="14.25">
      <c r="A7" s="17" t="str">
        <f>YEAR(B7)&amp;VLOOKUP(MONTH(B7),lookup!$G$2:$N$13,8,FALSE)</f>
        <v>1970M01</v>
      </c>
      <c r="B7" s="179">
        <v>25569</v>
      </c>
      <c r="C7" s="180">
        <v>4.08</v>
      </c>
      <c r="D7" s="181"/>
      <c r="E7" s="182"/>
      <c r="F7" s="183"/>
      <c r="G7" s="123"/>
      <c r="H7" s="123"/>
      <c r="I7" s="123"/>
      <c r="J7" s="71"/>
      <c r="K7" s="71"/>
      <c r="L7" s="71"/>
      <c r="M7" s="71"/>
    </row>
    <row r="8" spans="1:13" s="13" customFormat="1" ht="14.25">
      <c r="A8" s="17" t="str">
        <f>YEAR(B8)&amp;VLOOKUP(MONTH(B8),lookup!$G$2:$N$13,8,FALSE)</f>
        <v>1970M02</v>
      </c>
      <c r="B8" s="184">
        <v>25600</v>
      </c>
      <c r="C8" s="185">
        <v>4.09</v>
      </c>
      <c r="D8" s="186"/>
      <c r="E8" s="187"/>
      <c r="F8" s="188"/>
      <c r="G8" s="123"/>
      <c r="H8" s="123"/>
      <c r="I8" s="123"/>
      <c r="J8" s="71"/>
      <c r="K8" s="71"/>
      <c r="L8" s="71"/>
      <c r="M8" s="71"/>
    </row>
    <row r="9" spans="1:13" s="13" customFormat="1" ht="14.25">
      <c r="A9" s="17" t="str">
        <f>YEAR(B9)&amp;VLOOKUP(MONTH(B9),lookup!$G$2:$N$13,8,FALSE)</f>
        <v>1970M03</v>
      </c>
      <c r="B9" s="184">
        <v>25628</v>
      </c>
      <c r="C9" s="185">
        <v>4.07</v>
      </c>
      <c r="D9" s="186"/>
      <c r="E9" s="187"/>
      <c r="F9" s="188"/>
      <c r="G9" s="123"/>
      <c r="H9" s="123"/>
      <c r="I9" s="123"/>
      <c r="J9" s="71"/>
      <c r="K9" s="71"/>
      <c r="L9" s="71"/>
      <c r="M9" s="71"/>
    </row>
    <row r="10" spans="1:13" s="13" customFormat="1" ht="14.25">
      <c r="A10" s="17" t="str">
        <f>YEAR(B10)&amp;VLOOKUP(MONTH(B10),lookup!$G$2:$N$13,8,FALSE)</f>
        <v>1970M04</v>
      </c>
      <c r="B10" s="184">
        <v>25659</v>
      </c>
      <c r="C10" s="185">
        <v>3.73</v>
      </c>
      <c r="D10" s="186"/>
      <c r="E10" s="187"/>
      <c r="F10" s="188"/>
      <c r="G10" s="123"/>
      <c r="H10" s="123"/>
      <c r="I10" s="123"/>
      <c r="J10" s="71"/>
      <c r="K10" s="71"/>
      <c r="L10" s="71"/>
      <c r="M10" s="71"/>
    </row>
    <row r="11" spans="1:13" s="13" customFormat="1" ht="14.25">
      <c r="A11" s="17" t="str">
        <f>YEAR(B11)&amp;VLOOKUP(MONTH(B11),lookup!$G$2:$N$13,8,FALSE)</f>
        <v>1970M05</v>
      </c>
      <c r="B11" s="184">
        <v>25689</v>
      </c>
      <c r="C11" s="185">
        <v>2.9</v>
      </c>
      <c r="D11" s="186"/>
      <c r="E11" s="187"/>
      <c r="F11" s="188"/>
      <c r="G11" s="123"/>
      <c r="H11" s="123"/>
      <c r="I11" s="123"/>
      <c r="J11" s="71"/>
      <c r="K11" s="71"/>
      <c r="L11" s="71"/>
      <c r="M11" s="71"/>
    </row>
    <row r="12" spans="1:13" s="13" customFormat="1" ht="14.25">
      <c r="A12" s="17" t="str">
        <f>YEAR(B12)&amp;VLOOKUP(MONTH(B12),lookup!$G$2:$N$13,8,FALSE)</f>
        <v>1970M06</v>
      </c>
      <c r="B12" s="184">
        <v>25720</v>
      </c>
      <c r="C12" s="185">
        <v>2.86</v>
      </c>
      <c r="D12" s="186"/>
      <c r="E12" s="187"/>
      <c r="F12" s="188"/>
      <c r="G12" s="123"/>
      <c r="H12" s="123"/>
      <c r="I12" s="123"/>
      <c r="J12" s="71"/>
      <c r="K12" s="71"/>
      <c r="L12" s="71"/>
      <c r="M12" s="71"/>
    </row>
    <row r="13" spans="1:13" s="13" customFormat="1" ht="14.25">
      <c r="A13" s="17" t="str">
        <f>YEAR(B13)&amp;VLOOKUP(MONTH(B13),lookup!$G$2:$N$13,8,FALSE)</f>
        <v>1970M07</v>
      </c>
      <c r="B13" s="184">
        <v>25750</v>
      </c>
      <c r="C13" s="185">
        <v>3.31</v>
      </c>
      <c r="D13" s="186"/>
      <c r="E13" s="187"/>
      <c r="F13" s="188"/>
      <c r="G13" s="123"/>
      <c r="H13" s="123"/>
      <c r="I13" s="123"/>
      <c r="J13" s="71"/>
      <c r="K13" s="71"/>
      <c r="L13" s="71"/>
      <c r="M13" s="71"/>
    </row>
    <row r="14" spans="1:13" s="13" customFormat="1" ht="14.25">
      <c r="A14" s="17" t="str">
        <f>YEAR(B14)&amp;VLOOKUP(MONTH(B14),lookup!$G$2:$N$13,8,FALSE)</f>
        <v>1970M08</v>
      </c>
      <c r="B14" s="184">
        <v>25781</v>
      </c>
      <c r="C14" s="185">
        <v>3.71</v>
      </c>
      <c r="D14" s="186"/>
      <c r="E14" s="187"/>
      <c r="F14" s="188"/>
      <c r="G14" s="123"/>
      <c r="H14" s="123"/>
      <c r="I14" s="123"/>
      <c r="J14" s="71"/>
      <c r="K14" s="71"/>
      <c r="L14" s="71"/>
      <c r="M14" s="71"/>
    </row>
    <row r="15" spans="1:13" s="13" customFormat="1" ht="14.25">
      <c r="A15" s="17" t="str">
        <f>YEAR(B15)&amp;VLOOKUP(MONTH(B15),lookup!$G$2:$N$13,8,FALSE)</f>
        <v>1970M09</v>
      </c>
      <c r="B15" s="184">
        <v>25812</v>
      </c>
      <c r="C15" s="185">
        <v>3.92</v>
      </c>
      <c r="D15" s="186"/>
      <c r="E15" s="187"/>
      <c r="F15" s="188"/>
      <c r="G15" s="123"/>
      <c r="H15" s="123"/>
      <c r="I15" s="123"/>
      <c r="J15" s="71"/>
      <c r="K15" s="71"/>
      <c r="L15" s="71"/>
      <c r="M15" s="71"/>
    </row>
    <row r="16" spans="1:13" s="13" customFormat="1" ht="14.25">
      <c r="A16" s="17" t="str">
        <f>YEAR(B16)&amp;VLOOKUP(MONTH(B16),lookup!$G$2:$N$13,8,FALSE)</f>
        <v>1970M10</v>
      </c>
      <c r="B16" s="184">
        <v>25842</v>
      </c>
      <c r="C16" s="185">
        <v>4.24</v>
      </c>
      <c r="D16" s="186"/>
      <c r="E16" s="187"/>
      <c r="F16" s="188"/>
      <c r="G16" s="123"/>
      <c r="H16" s="123"/>
      <c r="I16" s="123"/>
      <c r="J16" s="71"/>
      <c r="K16" s="71"/>
      <c r="L16" s="71"/>
      <c r="M16" s="71"/>
    </row>
    <row r="17" spans="1:13" s="13" customFormat="1" ht="14.25">
      <c r="A17" s="17" t="str">
        <f>YEAR(B17)&amp;VLOOKUP(MONTH(B17),lookup!$G$2:$N$13,8,FALSE)</f>
        <v>1970M11</v>
      </c>
      <c r="B17" s="184">
        <v>25873</v>
      </c>
      <c r="C17" s="185">
        <v>4.2300000000000004</v>
      </c>
      <c r="D17" s="186"/>
      <c r="E17" s="187"/>
      <c r="F17" s="188"/>
      <c r="G17" s="123"/>
      <c r="H17" s="123"/>
      <c r="I17" s="123"/>
      <c r="J17" s="71"/>
      <c r="K17" s="71"/>
      <c r="L17" s="71"/>
      <c r="M17" s="71"/>
    </row>
    <row r="18" spans="1:13" s="13" customFormat="1" ht="14.25">
      <c r="A18" s="17" t="str">
        <f>YEAR(B18)&amp;VLOOKUP(MONTH(B18),lookup!$G$2:$N$13,8,FALSE)</f>
        <v>1970M12</v>
      </c>
      <c r="B18" s="184">
        <v>25903</v>
      </c>
      <c r="C18" s="185">
        <v>4.38</v>
      </c>
      <c r="D18" s="186"/>
      <c r="E18" s="187"/>
      <c r="F18" s="188"/>
      <c r="G18" s="123"/>
      <c r="H18" s="123"/>
      <c r="I18" s="123"/>
      <c r="J18" s="71"/>
      <c r="K18" s="71"/>
      <c r="L18" s="71"/>
      <c r="M18" s="71"/>
    </row>
    <row r="19" spans="1:13" s="13" customFormat="1" ht="14.25">
      <c r="A19" s="17" t="str">
        <f>YEAR(B19)&amp;VLOOKUP(MONTH(B19),lookup!$G$2:$N$13,8,FALSE)</f>
        <v>1971M01</v>
      </c>
      <c r="B19" s="184">
        <v>25934</v>
      </c>
      <c r="C19" s="185">
        <v>4.3499999999999996</v>
      </c>
      <c r="D19" s="186"/>
      <c r="E19" s="187"/>
      <c r="F19" s="188"/>
      <c r="G19" s="123"/>
      <c r="H19" s="123"/>
      <c r="I19" s="123"/>
      <c r="J19" s="71"/>
      <c r="K19" s="71"/>
      <c r="L19" s="71"/>
      <c r="M19" s="71"/>
    </row>
    <row r="20" spans="1:13" s="13" customFormat="1" ht="14.25">
      <c r="A20" s="17" t="str">
        <f>YEAR(B20)&amp;VLOOKUP(MONTH(B20),lookup!$G$2:$N$13,8,FALSE)</f>
        <v>1971M02</v>
      </c>
      <c r="B20" s="184">
        <v>25965</v>
      </c>
      <c r="C20" s="185">
        <v>4.3899999999999997</v>
      </c>
      <c r="D20" s="186"/>
      <c r="E20" s="187"/>
      <c r="F20" s="188"/>
      <c r="G20" s="123"/>
      <c r="H20" s="123"/>
      <c r="I20" s="123"/>
      <c r="J20" s="71"/>
      <c r="K20" s="71"/>
      <c r="L20" s="71"/>
      <c r="M20" s="71"/>
    </row>
    <row r="21" spans="1:13" s="13" customFormat="1" ht="14.25">
      <c r="A21" s="17" t="str">
        <f>YEAR(B21)&amp;VLOOKUP(MONTH(B21),lookup!$G$2:$N$13,8,FALSE)</f>
        <v>1971M03</v>
      </c>
      <c r="B21" s="184">
        <v>25993</v>
      </c>
      <c r="C21" s="185">
        <v>4.43</v>
      </c>
      <c r="D21" s="186"/>
      <c r="E21" s="187"/>
      <c r="F21" s="188"/>
      <c r="G21" s="123"/>
      <c r="H21" s="123"/>
      <c r="I21" s="123"/>
      <c r="J21" s="71"/>
      <c r="K21" s="71"/>
      <c r="L21" s="71"/>
      <c r="M21" s="71"/>
    </row>
    <row r="22" spans="1:13" s="13" customFormat="1" ht="14.25">
      <c r="A22" s="17" t="str">
        <f>YEAR(B22)&amp;VLOOKUP(MONTH(B22),lookup!$G$2:$N$13,8,FALSE)</f>
        <v>1971M04</v>
      </c>
      <c r="B22" s="184">
        <v>26024</v>
      </c>
      <c r="C22" s="185">
        <v>4.0999999999999996</v>
      </c>
      <c r="D22" s="186"/>
      <c r="E22" s="187"/>
      <c r="F22" s="188"/>
      <c r="G22" s="123"/>
      <c r="H22" s="123"/>
      <c r="I22" s="123"/>
      <c r="J22" s="71"/>
      <c r="K22" s="71"/>
      <c r="L22" s="71"/>
      <c r="M22" s="71"/>
    </row>
    <row r="23" spans="1:13" s="13" customFormat="1" ht="14.25">
      <c r="A23" s="17" t="str">
        <f>YEAR(B23)&amp;VLOOKUP(MONTH(B23),lookup!$G$2:$N$13,8,FALSE)</f>
        <v>1971M05</v>
      </c>
      <c r="B23" s="184">
        <v>26054</v>
      </c>
      <c r="C23" s="185">
        <v>3.22</v>
      </c>
      <c r="D23" s="186"/>
      <c r="E23" s="187"/>
      <c r="F23" s="188"/>
      <c r="G23" s="123"/>
      <c r="H23" s="123"/>
      <c r="I23" s="123"/>
      <c r="J23" s="71"/>
      <c r="K23" s="71"/>
      <c r="L23" s="71"/>
      <c r="M23" s="71"/>
    </row>
    <row r="24" spans="1:13" s="13" customFormat="1" ht="14.25">
      <c r="A24" s="17" t="str">
        <f>YEAR(B24)&amp;VLOOKUP(MONTH(B24),lookup!$G$2:$N$13,8,FALSE)</f>
        <v>1971M06</v>
      </c>
      <c r="B24" s="184">
        <v>26085</v>
      </c>
      <c r="C24" s="185">
        <v>3.26</v>
      </c>
      <c r="D24" s="186"/>
      <c r="E24" s="187"/>
      <c r="F24" s="188"/>
      <c r="G24" s="123"/>
      <c r="H24" s="123"/>
      <c r="I24" s="123"/>
      <c r="J24" s="71"/>
      <c r="K24" s="71"/>
      <c r="L24" s="71"/>
      <c r="M24" s="71"/>
    </row>
    <row r="25" spans="1:13" s="13" customFormat="1" ht="14.25">
      <c r="A25" s="17" t="str">
        <f>YEAR(B25)&amp;VLOOKUP(MONTH(B25),lookup!$G$2:$N$13,8,FALSE)</f>
        <v>1971M07</v>
      </c>
      <c r="B25" s="184">
        <v>26115</v>
      </c>
      <c r="C25" s="185">
        <v>3.73</v>
      </c>
      <c r="D25" s="186"/>
      <c r="E25" s="187"/>
      <c r="F25" s="188"/>
      <c r="G25" s="123"/>
      <c r="H25" s="123"/>
      <c r="I25" s="123"/>
      <c r="J25" s="71"/>
      <c r="K25" s="71"/>
      <c r="L25" s="71"/>
      <c r="M25" s="71"/>
    </row>
    <row r="26" spans="1:13" s="13" customFormat="1" ht="14.25">
      <c r="A26" s="17" t="str">
        <f>YEAR(B26)&amp;VLOOKUP(MONTH(B26),lookup!$G$2:$N$13,8,FALSE)</f>
        <v>1971M08</v>
      </c>
      <c r="B26" s="184">
        <v>26146</v>
      </c>
      <c r="C26" s="185">
        <v>4.1399999999999997</v>
      </c>
      <c r="D26" s="186"/>
      <c r="E26" s="187"/>
      <c r="F26" s="188"/>
      <c r="G26" s="123"/>
      <c r="H26" s="123"/>
      <c r="I26" s="123"/>
      <c r="J26" s="71"/>
      <c r="K26" s="71"/>
      <c r="L26" s="71"/>
      <c r="M26" s="71"/>
    </row>
    <row r="27" spans="1:13" s="13" customFormat="1" ht="14.25">
      <c r="A27" s="17" t="str">
        <f>YEAR(B27)&amp;VLOOKUP(MONTH(B27),lookup!$G$2:$N$13,8,FALSE)</f>
        <v>1971M09</v>
      </c>
      <c r="B27" s="184">
        <v>26177</v>
      </c>
      <c r="C27" s="185">
        <v>4.5</v>
      </c>
      <c r="D27" s="186"/>
      <c r="E27" s="187"/>
      <c r="F27" s="188"/>
      <c r="G27" s="123"/>
      <c r="H27" s="123"/>
      <c r="I27" s="123"/>
      <c r="J27" s="71"/>
      <c r="K27" s="71"/>
      <c r="L27" s="71"/>
      <c r="M27" s="71"/>
    </row>
    <row r="28" spans="1:13" s="13" customFormat="1" ht="14.25">
      <c r="A28" s="17" t="str">
        <f>YEAR(B28)&amp;VLOOKUP(MONTH(B28),lookup!$G$2:$N$13,8,FALSE)</f>
        <v>1971M10</v>
      </c>
      <c r="B28" s="184">
        <v>26207</v>
      </c>
      <c r="C28" s="185">
        <v>4.5599999999999996</v>
      </c>
      <c r="D28" s="186"/>
      <c r="E28" s="187"/>
      <c r="F28" s="188"/>
      <c r="G28" s="123"/>
      <c r="H28" s="123"/>
      <c r="I28" s="123"/>
      <c r="J28" s="71"/>
      <c r="K28" s="71"/>
      <c r="L28" s="71"/>
      <c r="M28" s="71"/>
    </row>
    <row r="29" spans="1:13" s="13" customFormat="1" ht="14.25">
      <c r="A29" s="17" t="str">
        <f>YEAR(B29)&amp;VLOOKUP(MONTH(B29),lookup!$G$2:$N$13,8,FALSE)</f>
        <v>1971M11</v>
      </c>
      <c r="B29" s="184">
        <v>26238</v>
      </c>
      <c r="C29" s="185">
        <v>4.74</v>
      </c>
      <c r="D29" s="186"/>
      <c r="E29" s="187"/>
      <c r="F29" s="188"/>
      <c r="G29" s="123"/>
      <c r="H29" s="123"/>
      <c r="I29" s="123"/>
      <c r="J29" s="71"/>
      <c r="K29" s="71"/>
      <c r="L29" s="71"/>
      <c r="M29" s="71"/>
    </row>
    <row r="30" spans="1:13" s="13" customFormat="1" ht="14.25">
      <c r="A30" s="17" t="str">
        <f>YEAR(B30)&amp;VLOOKUP(MONTH(B30),lookup!$G$2:$N$13,8,FALSE)</f>
        <v>1971M12</v>
      </c>
      <c r="B30" s="184">
        <v>26268</v>
      </c>
      <c r="C30" s="185">
        <v>4.74</v>
      </c>
      <c r="D30" s="186"/>
      <c r="E30" s="187"/>
      <c r="F30" s="188"/>
      <c r="G30" s="123"/>
      <c r="H30" s="123"/>
      <c r="I30" s="123"/>
      <c r="J30" s="71"/>
      <c r="K30" s="71"/>
      <c r="L30" s="71"/>
      <c r="M30" s="71"/>
    </row>
    <row r="31" spans="1:13" s="13" customFormat="1" ht="14.25">
      <c r="A31" s="17" t="str">
        <f>YEAR(B31)&amp;VLOOKUP(MONTH(B31),lookup!$G$2:$N$13,8,FALSE)</f>
        <v>1972M01</v>
      </c>
      <c r="B31" s="184">
        <v>26299</v>
      </c>
      <c r="C31" s="185">
        <v>4.74</v>
      </c>
      <c r="D31" s="186"/>
      <c r="E31" s="187"/>
      <c r="F31" s="188"/>
      <c r="G31" s="123"/>
      <c r="H31" s="123"/>
      <c r="I31" s="123"/>
      <c r="J31" s="71"/>
      <c r="K31" s="71"/>
      <c r="L31" s="71"/>
      <c r="M31" s="71"/>
    </row>
    <row r="32" spans="1:13" s="13" customFormat="1" ht="14.25">
      <c r="A32" s="17" t="str">
        <f>YEAR(B32)&amp;VLOOKUP(MONTH(B32),lookup!$G$2:$N$13,8,FALSE)</f>
        <v>1972M02</v>
      </c>
      <c r="B32" s="184">
        <v>26330</v>
      </c>
      <c r="C32" s="185">
        <v>4.82</v>
      </c>
      <c r="D32" s="186"/>
      <c r="E32" s="187"/>
      <c r="F32" s="188"/>
      <c r="G32" s="123"/>
      <c r="H32" s="123"/>
      <c r="I32" s="123"/>
      <c r="J32" s="71"/>
      <c r="K32" s="71"/>
      <c r="L32" s="71"/>
      <c r="M32" s="71"/>
    </row>
    <row r="33" spans="1:13" s="13" customFormat="1" ht="14.25">
      <c r="A33" s="17" t="str">
        <f>YEAR(B33)&amp;VLOOKUP(MONTH(B33),lookup!$G$2:$N$13,8,FALSE)</f>
        <v>1972M03</v>
      </c>
      <c r="B33" s="184">
        <v>26359</v>
      </c>
      <c r="C33" s="185">
        <v>4.72</v>
      </c>
      <c r="D33" s="186"/>
      <c r="E33" s="187"/>
      <c r="F33" s="188"/>
      <c r="G33" s="123"/>
      <c r="H33" s="123"/>
      <c r="I33" s="123"/>
      <c r="J33" s="71"/>
      <c r="K33" s="71"/>
      <c r="L33" s="71"/>
      <c r="M33" s="71"/>
    </row>
    <row r="34" spans="1:13" s="13" customFormat="1" ht="14.25">
      <c r="A34" s="17" t="str">
        <f>YEAR(B34)&amp;VLOOKUP(MONTH(B34),lookup!$G$2:$N$13,8,FALSE)</f>
        <v>1972M04</v>
      </c>
      <c r="B34" s="184">
        <v>26390</v>
      </c>
      <c r="C34" s="185">
        <v>4.46</v>
      </c>
      <c r="D34" s="186"/>
      <c r="E34" s="187"/>
      <c r="F34" s="188"/>
      <c r="G34" s="123"/>
      <c r="H34" s="123"/>
      <c r="I34" s="123"/>
      <c r="J34" s="71"/>
      <c r="K34" s="71"/>
      <c r="L34" s="71"/>
      <c r="M34" s="71"/>
    </row>
    <row r="35" spans="1:13" s="13" customFormat="1" ht="14.25">
      <c r="A35" s="17" t="str">
        <f>YEAR(B35)&amp;VLOOKUP(MONTH(B35),lookup!$G$2:$N$13,8,FALSE)</f>
        <v>1972M05</v>
      </c>
      <c r="B35" s="184">
        <v>26420</v>
      </c>
      <c r="C35" s="185">
        <v>3.59</v>
      </c>
      <c r="D35" s="186"/>
      <c r="E35" s="187"/>
      <c r="F35" s="188"/>
      <c r="G35" s="123"/>
      <c r="H35" s="123"/>
      <c r="I35" s="123"/>
      <c r="J35" s="71"/>
      <c r="K35" s="71"/>
      <c r="L35" s="71"/>
      <c r="M35" s="71"/>
    </row>
    <row r="36" spans="1:13" s="13" customFormat="1" ht="14.25">
      <c r="A36" s="17" t="str">
        <f>YEAR(B36)&amp;VLOOKUP(MONTH(B36),lookup!$G$2:$N$13,8,FALSE)</f>
        <v>1972M06</v>
      </c>
      <c r="B36" s="184">
        <v>26451</v>
      </c>
      <c r="C36" s="185">
        <v>3.57</v>
      </c>
      <c r="D36" s="186"/>
      <c r="E36" s="187"/>
      <c r="F36" s="188"/>
      <c r="G36" s="123"/>
      <c r="H36" s="123"/>
      <c r="I36" s="123"/>
      <c r="J36" s="71"/>
      <c r="K36" s="71"/>
      <c r="L36" s="71"/>
      <c r="M36" s="71"/>
    </row>
    <row r="37" spans="1:13" s="13" customFormat="1" ht="14.25">
      <c r="A37" s="17" t="str">
        <f>YEAR(B37)&amp;VLOOKUP(MONTH(B37),lookup!$G$2:$N$13,8,FALSE)</f>
        <v>1972M07</v>
      </c>
      <c r="B37" s="184">
        <v>26481</v>
      </c>
      <c r="C37" s="185">
        <v>3.91</v>
      </c>
      <c r="D37" s="186"/>
      <c r="E37" s="187"/>
      <c r="F37" s="188"/>
      <c r="G37" s="123"/>
      <c r="H37" s="123"/>
      <c r="I37" s="123"/>
      <c r="J37" s="71"/>
      <c r="K37" s="71"/>
      <c r="L37" s="71"/>
      <c r="M37" s="71"/>
    </row>
    <row r="38" spans="1:13" s="13" customFormat="1" ht="14.25">
      <c r="A38" s="17" t="str">
        <f>YEAR(B38)&amp;VLOOKUP(MONTH(B38),lookup!$G$2:$N$13,8,FALSE)</f>
        <v>1972M08</v>
      </c>
      <c r="B38" s="184">
        <v>26512</v>
      </c>
      <c r="C38" s="185">
        <v>4.3</v>
      </c>
      <c r="D38" s="186"/>
      <c r="E38" s="187"/>
      <c r="F38" s="188"/>
      <c r="G38" s="123"/>
      <c r="H38" s="123"/>
      <c r="I38" s="123"/>
      <c r="J38" s="71"/>
      <c r="K38" s="71"/>
      <c r="L38" s="71"/>
      <c r="M38" s="71"/>
    </row>
    <row r="39" spans="1:13" s="13" customFormat="1" ht="14.25">
      <c r="A39" s="17" t="str">
        <f>YEAR(B39)&amp;VLOOKUP(MONTH(B39),lookup!$G$2:$N$13,8,FALSE)</f>
        <v>1972M09</v>
      </c>
      <c r="B39" s="184">
        <v>26543</v>
      </c>
      <c r="C39" s="185">
        <v>4.6500000000000004</v>
      </c>
      <c r="D39" s="186"/>
      <c r="E39" s="187"/>
      <c r="F39" s="188"/>
      <c r="G39" s="123"/>
      <c r="H39" s="123"/>
      <c r="I39" s="123"/>
      <c r="J39" s="71"/>
      <c r="K39" s="71"/>
      <c r="L39" s="71"/>
      <c r="M39" s="71"/>
    </row>
    <row r="40" spans="1:13" s="13" customFormat="1" ht="14.25">
      <c r="A40" s="17" t="str">
        <f>YEAR(B40)&amp;VLOOKUP(MONTH(B40),lookup!$G$2:$N$13,8,FALSE)</f>
        <v>1972M10</v>
      </c>
      <c r="B40" s="184">
        <v>26573</v>
      </c>
      <c r="C40" s="185">
        <v>4.67</v>
      </c>
      <c r="D40" s="186"/>
      <c r="E40" s="187"/>
      <c r="F40" s="188"/>
      <c r="G40" s="123"/>
      <c r="H40" s="123"/>
      <c r="I40" s="123"/>
      <c r="J40" s="71"/>
      <c r="K40" s="71"/>
      <c r="L40" s="71"/>
      <c r="M40" s="71"/>
    </row>
    <row r="41" spans="1:13" s="13" customFormat="1" ht="14.25">
      <c r="A41" s="17" t="str">
        <f>YEAR(B41)&amp;VLOOKUP(MONTH(B41),lookup!$G$2:$N$13,8,FALSE)</f>
        <v>1972M11</v>
      </c>
      <c r="B41" s="184">
        <v>26604</v>
      </c>
      <c r="C41" s="185">
        <v>4.74</v>
      </c>
      <c r="D41" s="186"/>
      <c r="E41" s="187"/>
      <c r="F41" s="188"/>
      <c r="G41" s="123"/>
      <c r="H41" s="123"/>
      <c r="I41" s="123"/>
      <c r="J41" s="71"/>
      <c r="K41" s="71"/>
      <c r="L41" s="71"/>
      <c r="M41" s="71"/>
    </row>
    <row r="42" spans="1:13" s="13" customFormat="1" ht="14.25">
      <c r="A42" s="17" t="str">
        <f>YEAR(B42)&amp;VLOOKUP(MONTH(B42),lookup!$G$2:$N$13,8,FALSE)</f>
        <v>1972M12</v>
      </c>
      <c r="B42" s="184">
        <v>26634</v>
      </c>
      <c r="C42" s="185">
        <v>4.76</v>
      </c>
      <c r="D42" s="186"/>
      <c r="E42" s="187"/>
      <c r="F42" s="188"/>
      <c r="G42" s="123"/>
      <c r="H42" s="123"/>
      <c r="I42" s="123"/>
      <c r="J42" s="71"/>
      <c r="K42" s="71"/>
      <c r="L42" s="71"/>
      <c r="M42" s="71"/>
    </row>
    <row r="43" spans="1:13" s="13" customFormat="1" ht="14.25">
      <c r="A43" s="17" t="str">
        <f>YEAR(B43)&amp;VLOOKUP(MONTH(B43),lookup!$G$2:$N$13,8,FALSE)</f>
        <v>1973M01</v>
      </c>
      <c r="B43" s="184">
        <v>26665</v>
      </c>
      <c r="C43" s="185">
        <v>4.78</v>
      </c>
      <c r="D43" s="186"/>
      <c r="E43" s="187"/>
      <c r="F43" s="188"/>
      <c r="G43" s="123"/>
      <c r="H43" s="123"/>
      <c r="I43" s="123"/>
      <c r="J43" s="71"/>
      <c r="K43" s="71"/>
      <c r="L43" s="71"/>
      <c r="M43" s="71"/>
    </row>
    <row r="44" spans="1:13" s="13" customFormat="1" ht="14.25">
      <c r="A44" s="17" t="str">
        <f>YEAR(B44)&amp;VLOOKUP(MONTH(B44),lookup!$G$2:$N$13,8,FALSE)</f>
        <v>1973M02</v>
      </c>
      <c r="B44" s="184">
        <v>26696</v>
      </c>
      <c r="C44" s="185">
        <v>4.8099999999999996</v>
      </c>
      <c r="D44" s="186"/>
      <c r="E44" s="187"/>
      <c r="F44" s="188"/>
      <c r="G44" s="123"/>
      <c r="H44" s="123"/>
      <c r="I44" s="123"/>
      <c r="J44" s="71"/>
      <c r="K44" s="71"/>
      <c r="L44" s="71"/>
      <c r="M44" s="71"/>
    </row>
    <row r="45" spans="1:13" s="13" customFormat="1" ht="14.25">
      <c r="A45" s="17" t="str">
        <f>YEAR(B45)&amp;VLOOKUP(MONTH(B45),lookup!$G$2:$N$13,8,FALSE)</f>
        <v>1973M03</v>
      </c>
      <c r="B45" s="184">
        <v>26724</v>
      </c>
      <c r="C45" s="185">
        <v>4.75</v>
      </c>
      <c r="D45" s="186"/>
      <c r="E45" s="187"/>
      <c r="F45" s="188"/>
      <c r="G45" s="123"/>
      <c r="H45" s="123"/>
      <c r="I45" s="123"/>
      <c r="J45" s="71"/>
      <c r="K45" s="71"/>
      <c r="L45" s="71"/>
      <c r="M45" s="71"/>
    </row>
    <row r="46" spans="1:13" s="13" customFormat="1" ht="14.25">
      <c r="A46" s="17" t="str">
        <f>YEAR(B46)&amp;VLOOKUP(MONTH(B46),lookup!$G$2:$N$13,8,FALSE)</f>
        <v>1973M04</v>
      </c>
      <c r="B46" s="184">
        <v>26755</v>
      </c>
      <c r="C46" s="185">
        <v>4.66</v>
      </c>
      <c r="D46" s="186"/>
      <c r="E46" s="187"/>
      <c r="F46" s="188"/>
      <c r="G46" s="123"/>
      <c r="H46" s="123"/>
      <c r="I46" s="123"/>
      <c r="J46" s="71"/>
      <c r="K46" s="71"/>
      <c r="L46" s="71"/>
      <c r="M46" s="71"/>
    </row>
    <row r="47" spans="1:13" s="13" customFormat="1" ht="14.25">
      <c r="A47" s="17" t="str">
        <f>YEAR(B47)&amp;VLOOKUP(MONTH(B47),lookup!$G$2:$N$13,8,FALSE)</f>
        <v>1973M05</v>
      </c>
      <c r="B47" s="184">
        <v>26785</v>
      </c>
      <c r="C47" s="185">
        <v>3.8</v>
      </c>
      <c r="D47" s="186"/>
      <c r="E47" s="187"/>
      <c r="F47" s="188"/>
      <c r="G47" s="123"/>
      <c r="H47" s="123"/>
      <c r="I47" s="123"/>
      <c r="J47" s="71"/>
      <c r="K47" s="71"/>
      <c r="L47" s="71"/>
      <c r="M47" s="71"/>
    </row>
    <row r="48" spans="1:13" s="13" customFormat="1" ht="14.25">
      <c r="A48" s="17" t="str">
        <f>YEAR(B48)&amp;VLOOKUP(MONTH(B48),lookup!$G$2:$N$13,8,FALSE)</f>
        <v>1973M06</v>
      </c>
      <c r="B48" s="184">
        <v>26816</v>
      </c>
      <c r="C48" s="185">
        <v>3.81</v>
      </c>
      <c r="D48" s="186"/>
      <c r="E48" s="187"/>
      <c r="F48" s="188"/>
      <c r="G48" s="123"/>
      <c r="H48" s="123"/>
      <c r="I48" s="123"/>
      <c r="J48" s="71"/>
      <c r="K48" s="71"/>
      <c r="L48" s="71"/>
      <c r="M48" s="71"/>
    </row>
    <row r="49" spans="1:13" s="13" customFormat="1" ht="14.25">
      <c r="A49" s="17" t="str">
        <f>YEAR(B49)&amp;VLOOKUP(MONTH(B49),lookup!$G$2:$N$13,8,FALSE)</f>
        <v>1973M07</v>
      </c>
      <c r="B49" s="184">
        <v>26846</v>
      </c>
      <c r="C49" s="185">
        <v>4.21</v>
      </c>
      <c r="D49" s="186"/>
      <c r="E49" s="187"/>
      <c r="F49" s="188"/>
      <c r="G49" s="123"/>
      <c r="H49" s="123"/>
      <c r="I49" s="123"/>
      <c r="J49" s="71"/>
      <c r="K49" s="71"/>
      <c r="L49" s="71"/>
      <c r="M49" s="71"/>
    </row>
    <row r="50" spans="1:13" s="13" customFormat="1" ht="14.25">
      <c r="A50" s="17" t="str">
        <f>YEAR(B50)&amp;VLOOKUP(MONTH(B50),lookup!$G$2:$N$13,8,FALSE)</f>
        <v>1973M08</v>
      </c>
      <c r="B50" s="184">
        <v>26877</v>
      </c>
      <c r="C50" s="185">
        <v>4.66</v>
      </c>
      <c r="D50" s="186"/>
      <c r="E50" s="187"/>
      <c r="F50" s="188"/>
      <c r="G50" s="123"/>
      <c r="H50" s="123"/>
      <c r="I50" s="123"/>
      <c r="J50" s="71"/>
      <c r="K50" s="71"/>
      <c r="L50" s="71"/>
      <c r="M50" s="71"/>
    </row>
    <row r="51" spans="1:13" s="13" customFormat="1" ht="14.25">
      <c r="A51" s="17" t="str">
        <f>YEAR(B51)&amp;VLOOKUP(MONTH(B51),lookup!$G$2:$N$13,8,FALSE)</f>
        <v>1973M09</v>
      </c>
      <c r="B51" s="184">
        <v>26908</v>
      </c>
      <c r="C51" s="185">
        <v>5.08</v>
      </c>
      <c r="D51" s="186"/>
      <c r="E51" s="187"/>
      <c r="F51" s="188"/>
      <c r="G51" s="123"/>
      <c r="H51" s="123"/>
      <c r="I51" s="123"/>
      <c r="J51" s="71"/>
      <c r="K51" s="71"/>
      <c r="L51" s="71"/>
      <c r="M51" s="71"/>
    </row>
    <row r="52" spans="1:13" s="13" customFormat="1" ht="14.25">
      <c r="A52" s="17" t="str">
        <f>YEAR(B52)&amp;VLOOKUP(MONTH(B52),lookup!$G$2:$N$13,8,FALSE)</f>
        <v>1973M10</v>
      </c>
      <c r="B52" s="184">
        <v>26938</v>
      </c>
      <c r="C52" s="185">
        <v>5.15</v>
      </c>
      <c r="D52" s="186"/>
      <c r="E52" s="187"/>
      <c r="F52" s="188"/>
      <c r="G52" s="123"/>
      <c r="H52" s="123"/>
      <c r="I52" s="123"/>
      <c r="J52" s="71"/>
      <c r="K52" s="71"/>
      <c r="L52" s="71"/>
      <c r="M52" s="71"/>
    </row>
    <row r="53" spans="1:13" s="13" customFormat="1" ht="14.25">
      <c r="A53" s="17" t="str">
        <f>YEAR(B53)&amp;VLOOKUP(MONTH(B53),lookup!$G$2:$N$13,8,FALSE)</f>
        <v>1973M11</v>
      </c>
      <c r="B53" s="184">
        <v>26969</v>
      </c>
      <c r="C53" s="185">
        <v>6.46</v>
      </c>
      <c r="D53" s="186"/>
      <c r="E53" s="187"/>
      <c r="F53" s="188"/>
      <c r="G53" s="123"/>
      <c r="H53" s="123"/>
      <c r="I53" s="123"/>
      <c r="J53" s="71"/>
      <c r="K53" s="71"/>
      <c r="L53" s="71"/>
      <c r="M53" s="71"/>
    </row>
    <row r="54" spans="1:13" s="13" customFormat="1" ht="14.25">
      <c r="A54" s="17" t="str">
        <f>YEAR(B54)&amp;VLOOKUP(MONTH(B54),lookup!$G$2:$N$13,8,FALSE)</f>
        <v>1973M12</v>
      </c>
      <c r="B54" s="184">
        <v>26999</v>
      </c>
      <c r="C54" s="185">
        <v>6.46</v>
      </c>
      <c r="D54" s="186"/>
      <c r="E54" s="187"/>
      <c r="F54" s="188"/>
      <c r="G54" s="123"/>
      <c r="H54" s="123"/>
      <c r="I54" s="123"/>
      <c r="J54" s="71"/>
      <c r="K54" s="71"/>
      <c r="L54" s="71"/>
      <c r="M54" s="71"/>
    </row>
    <row r="55" spans="1:13" s="13" customFormat="1" ht="14.25">
      <c r="A55" s="17" t="str">
        <f>YEAR(B55)&amp;VLOOKUP(MONTH(B55),lookup!$G$2:$N$13,8,FALSE)</f>
        <v>1974M01</v>
      </c>
      <c r="B55" s="184">
        <v>27030</v>
      </c>
      <c r="C55" s="185">
        <v>6.53</v>
      </c>
      <c r="D55" s="186"/>
      <c r="E55" s="187"/>
      <c r="F55" s="188"/>
      <c r="G55" s="123"/>
      <c r="H55" s="123"/>
      <c r="I55" s="123"/>
      <c r="J55" s="71"/>
      <c r="K55" s="71"/>
      <c r="L55" s="71"/>
      <c r="M55" s="71"/>
    </row>
    <row r="56" spans="1:13" s="13" customFormat="1" ht="14.25">
      <c r="A56" s="17" t="str">
        <f>YEAR(B56)&amp;VLOOKUP(MONTH(B56),lookup!$G$2:$N$13,8,FALSE)</f>
        <v>1974M02</v>
      </c>
      <c r="B56" s="184">
        <v>27061</v>
      </c>
      <c r="C56" s="185">
        <v>6.46</v>
      </c>
      <c r="D56" s="186"/>
      <c r="E56" s="187"/>
      <c r="F56" s="188"/>
      <c r="G56" s="123"/>
      <c r="H56" s="123"/>
      <c r="I56" s="123"/>
      <c r="J56" s="71"/>
      <c r="K56" s="71"/>
      <c r="L56" s="71"/>
      <c r="M56" s="71"/>
    </row>
    <row r="57" spans="1:13" s="13" customFormat="1" ht="14.25">
      <c r="A57" s="17" t="str">
        <f>YEAR(B57)&amp;VLOOKUP(MONTH(B57),lookup!$G$2:$N$13,8,FALSE)</f>
        <v>1974M03</v>
      </c>
      <c r="B57" s="184">
        <v>27089</v>
      </c>
      <c r="C57" s="185">
        <v>5.62</v>
      </c>
      <c r="D57" s="186"/>
      <c r="E57" s="187"/>
      <c r="F57" s="188"/>
      <c r="G57" s="123"/>
      <c r="H57" s="123"/>
      <c r="I57" s="123"/>
      <c r="J57" s="71"/>
      <c r="K57" s="71"/>
      <c r="L57" s="71"/>
      <c r="M57" s="71"/>
    </row>
    <row r="58" spans="1:13" s="13" customFormat="1" ht="14.25">
      <c r="A58" s="17" t="str">
        <f>YEAR(B58)&amp;VLOOKUP(MONTH(B58),lookup!$G$2:$N$13,8,FALSE)</f>
        <v>1974M04</v>
      </c>
      <c r="B58" s="184">
        <v>27120</v>
      </c>
      <c r="C58" s="185">
        <v>5.5</v>
      </c>
      <c r="D58" s="186"/>
      <c r="E58" s="187"/>
      <c r="F58" s="188"/>
      <c r="G58" s="123"/>
      <c r="H58" s="123"/>
      <c r="I58" s="123"/>
      <c r="J58" s="71"/>
      <c r="K58" s="71"/>
      <c r="L58" s="71"/>
      <c r="M58" s="71"/>
    </row>
    <row r="59" spans="1:13" s="13" customFormat="1" ht="14.25">
      <c r="A59" s="17" t="str">
        <f>YEAR(B59)&amp;VLOOKUP(MONTH(B59),lookup!$G$2:$N$13,8,FALSE)</f>
        <v>1974M05</v>
      </c>
      <c r="B59" s="184">
        <v>27150</v>
      </c>
      <c r="C59" s="185">
        <v>4.6500000000000004</v>
      </c>
      <c r="D59" s="186"/>
      <c r="E59" s="187"/>
      <c r="F59" s="188"/>
      <c r="G59" s="123"/>
      <c r="H59" s="123"/>
      <c r="I59" s="123"/>
      <c r="J59" s="71"/>
      <c r="K59" s="71"/>
      <c r="L59" s="71"/>
      <c r="M59" s="71"/>
    </row>
    <row r="60" spans="1:13" s="13" customFormat="1" ht="14.25">
      <c r="A60" s="17" t="str">
        <f>YEAR(B60)&amp;VLOOKUP(MONTH(B60),lookup!$G$2:$N$13,8,FALSE)</f>
        <v>1974M06</v>
      </c>
      <c r="B60" s="184">
        <v>27181</v>
      </c>
      <c r="C60" s="185">
        <v>4.67</v>
      </c>
      <c r="D60" s="186"/>
      <c r="E60" s="187"/>
      <c r="F60" s="188"/>
      <c r="G60" s="123"/>
      <c r="H60" s="123"/>
      <c r="I60" s="123"/>
      <c r="J60" s="71"/>
      <c r="K60" s="71"/>
      <c r="L60" s="71"/>
      <c r="M60" s="71"/>
    </row>
    <row r="61" spans="1:13" s="13" customFormat="1" ht="14.25">
      <c r="A61" s="17" t="str">
        <f>YEAR(B61)&amp;VLOOKUP(MONTH(B61),lookup!$G$2:$N$13,8,FALSE)</f>
        <v>1974M07</v>
      </c>
      <c r="B61" s="184">
        <v>27211</v>
      </c>
      <c r="C61" s="185">
        <v>5.05</v>
      </c>
      <c r="D61" s="186"/>
      <c r="E61" s="187"/>
      <c r="F61" s="188"/>
      <c r="G61" s="123"/>
      <c r="H61" s="123"/>
      <c r="I61" s="123"/>
      <c r="J61" s="71"/>
      <c r="K61" s="71"/>
      <c r="L61" s="71"/>
      <c r="M61" s="71"/>
    </row>
    <row r="62" spans="1:13" s="13" customFormat="1" ht="14.25">
      <c r="A62" s="17" t="str">
        <f>YEAR(B62)&amp;VLOOKUP(MONTH(B62),lookup!$G$2:$N$13,8,FALSE)</f>
        <v>1974M08</v>
      </c>
      <c r="B62" s="184">
        <v>27242</v>
      </c>
      <c r="C62" s="185">
        <v>5.4</v>
      </c>
      <c r="D62" s="186"/>
      <c r="E62" s="187"/>
      <c r="F62" s="188"/>
      <c r="G62" s="123"/>
      <c r="H62" s="123"/>
      <c r="I62" s="123"/>
      <c r="J62" s="71"/>
      <c r="K62" s="71"/>
      <c r="L62" s="71"/>
      <c r="M62" s="71"/>
    </row>
    <row r="63" spans="1:13" s="13" customFormat="1" ht="14.25">
      <c r="A63" s="17" t="str">
        <f>YEAR(B63)&amp;VLOOKUP(MONTH(B63),lookup!$G$2:$N$13,8,FALSE)</f>
        <v>1974M09</v>
      </c>
      <c r="B63" s="184">
        <v>27273</v>
      </c>
      <c r="C63" s="185">
        <v>5.82</v>
      </c>
      <c r="D63" s="186"/>
      <c r="E63" s="187"/>
      <c r="F63" s="188"/>
      <c r="G63" s="123"/>
      <c r="H63" s="123"/>
      <c r="I63" s="123"/>
      <c r="J63" s="71"/>
      <c r="K63" s="71"/>
      <c r="L63" s="71"/>
      <c r="M63" s="71"/>
    </row>
    <row r="64" spans="1:13" s="13" customFormat="1" ht="14.25">
      <c r="A64" s="17" t="str">
        <f>YEAR(B64)&amp;VLOOKUP(MONTH(B64),lookup!$G$2:$N$13,8,FALSE)</f>
        <v>1974M10</v>
      </c>
      <c r="B64" s="184">
        <v>27303</v>
      </c>
      <c r="C64" s="185">
        <v>7.61</v>
      </c>
      <c r="D64" s="186"/>
      <c r="E64" s="187"/>
      <c r="F64" s="188"/>
      <c r="G64" s="123"/>
      <c r="H64" s="123"/>
      <c r="I64" s="123"/>
      <c r="J64" s="71"/>
      <c r="K64" s="71"/>
      <c r="L64" s="71"/>
      <c r="M64" s="71"/>
    </row>
    <row r="65" spans="1:13" s="13" customFormat="1" ht="14.25">
      <c r="A65" s="17" t="str">
        <f>YEAR(B65)&amp;VLOOKUP(MONTH(B65),lookup!$G$2:$N$13,8,FALSE)</f>
        <v>1974M11</v>
      </c>
      <c r="B65" s="184">
        <v>27334</v>
      </c>
      <c r="C65" s="185">
        <v>7.69</v>
      </c>
      <c r="D65" s="186"/>
      <c r="E65" s="187"/>
      <c r="F65" s="188"/>
      <c r="G65" s="123"/>
      <c r="H65" s="123"/>
      <c r="I65" s="123"/>
      <c r="J65" s="71"/>
      <c r="K65" s="71"/>
      <c r="L65" s="71"/>
      <c r="M65" s="71"/>
    </row>
    <row r="66" spans="1:13" s="13" customFormat="1" ht="14.25">
      <c r="A66" s="17" t="str">
        <f>YEAR(B66)&amp;VLOOKUP(MONTH(B66),lookup!$G$2:$N$13,8,FALSE)</f>
        <v>1974M12</v>
      </c>
      <c r="B66" s="184">
        <v>27364</v>
      </c>
      <c r="C66" s="185">
        <v>7.69</v>
      </c>
      <c r="D66" s="186"/>
      <c r="E66" s="187"/>
      <c r="F66" s="188"/>
      <c r="G66" s="123"/>
      <c r="H66" s="123"/>
      <c r="I66" s="123"/>
      <c r="J66" s="71"/>
      <c r="K66" s="71"/>
      <c r="L66" s="71"/>
      <c r="M66" s="71"/>
    </row>
    <row r="67" spans="1:13" s="13" customFormat="1" ht="14.25">
      <c r="A67" s="17" t="str">
        <f>YEAR(B67)&amp;VLOOKUP(MONTH(B67),lookup!$G$2:$N$13,8,FALSE)</f>
        <v>1975M01</v>
      </c>
      <c r="B67" s="184">
        <v>27395</v>
      </c>
      <c r="C67" s="185">
        <v>7.79</v>
      </c>
      <c r="D67" s="186"/>
      <c r="E67" s="187"/>
      <c r="F67" s="188"/>
      <c r="G67" s="123"/>
      <c r="H67" s="123"/>
      <c r="I67" s="123"/>
      <c r="J67" s="71"/>
      <c r="K67" s="71"/>
      <c r="L67" s="71"/>
      <c r="M67" s="71"/>
    </row>
    <row r="68" spans="1:13" s="13" customFormat="1" ht="14.25">
      <c r="A68" s="17" t="str">
        <f>YEAR(B68)&amp;VLOOKUP(MONTH(B68),lookup!$G$2:$N$13,8,FALSE)</f>
        <v>1975M02</v>
      </c>
      <c r="B68" s="184">
        <v>27426</v>
      </c>
      <c r="C68" s="185">
        <v>7.76</v>
      </c>
      <c r="D68" s="186"/>
      <c r="E68" s="187"/>
      <c r="F68" s="188"/>
      <c r="G68" s="123"/>
      <c r="H68" s="123"/>
      <c r="I68" s="123"/>
      <c r="J68" s="71"/>
      <c r="K68" s="71"/>
      <c r="L68" s="71"/>
      <c r="M68" s="71"/>
    </row>
    <row r="69" spans="1:13" s="13" customFormat="1" ht="14.25">
      <c r="A69" s="17" t="str">
        <f>YEAR(B69)&amp;VLOOKUP(MONTH(B69),lookup!$G$2:$N$13,8,FALSE)</f>
        <v>1975M03</v>
      </c>
      <c r="B69" s="184">
        <v>27454</v>
      </c>
      <c r="C69" s="185">
        <v>7.62</v>
      </c>
      <c r="D69" s="186"/>
      <c r="E69" s="187"/>
      <c r="F69" s="188"/>
      <c r="G69" s="123"/>
      <c r="H69" s="123"/>
      <c r="I69" s="123"/>
      <c r="J69" s="71"/>
      <c r="K69" s="71"/>
      <c r="L69" s="71"/>
      <c r="M69" s="71"/>
    </row>
    <row r="70" spans="1:13" s="13" customFormat="1" ht="14.25">
      <c r="A70" s="17" t="str">
        <f>YEAR(B70)&amp;VLOOKUP(MONTH(B70),lookup!$G$2:$N$13,8,FALSE)</f>
        <v>1975M04</v>
      </c>
      <c r="B70" s="184">
        <v>27485</v>
      </c>
      <c r="C70" s="185">
        <v>7.35</v>
      </c>
      <c r="D70" s="186"/>
      <c r="E70" s="187"/>
      <c r="F70" s="188"/>
      <c r="G70" s="123"/>
      <c r="H70" s="123"/>
      <c r="I70" s="123"/>
      <c r="J70" s="71"/>
      <c r="K70" s="71"/>
      <c r="L70" s="71"/>
      <c r="M70" s="71"/>
    </row>
    <row r="71" spans="1:13" s="13" customFormat="1" ht="14.25">
      <c r="A71" s="17" t="str">
        <f>YEAR(B71)&amp;VLOOKUP(MONTH(B71),lookup!$G$2:$N$13,8,FALSE)</f>
        <v>1975M05</v>
      </c>
      <c r="B71" s="184">
        <v>27515</v>
      </c>
      <c r="C71" s="185">
        <v>6.47</v>
      </c>
      <c r="D71" s="186"/>
      <c r="E71" s="187"/>
      <c r="F71" s="188"/>
      <c r="G71" s="123"/>
      <c r="H71" s="123"/>
      <c r="I71" s="123"/>
      <c r="J71" s="71"/>
      <c r="K71" s="71"/>
      <c r="L71" s="71"/>
      <c r="M71" s="71"/>
    </row>
    <row r="72" spans="1:13" s="13" customFormat="1" ht="14.25">
      <c r="A72" s="17" t="str">
        <f>YEAR(B72)&amp;VLOOKUP(MONTH(B72),lookup!$G$2:$N$13,8,FALSE)</f>
        <v>1975M06</v>
      </c>
      <c r="B72" s="184">
        <v>27546</v>
      </c>
      <c r="C72" s="185">
        <v>6.47</v>
      </c>
      <c r="D72" s="186"/>
      <c r="E72" s="187"/>
      <c r="F72" s="188"/>
      <c r="G72" s="123"/>
      <c r="H72" s="123"/>
      <c r="I72" s="123"/>
      <c r="J72" s="71"/>
      <c r="K72" s="71"/>
      <c r="L72" s="71"/>
      <c r="M72" s="71"/>
    </row>
    <row r="73" spans="1:13" s="13" customFormat="1" ht="14.25">
      <c r="A73" s="17" t="str">
        <f>YEAR(B73)&amp;VLOOKUP(MONTH(B73),lookup!$G$2:$N$13,8,FALSE)</f>
        <v>1975M07</v>
      </c>
      <c r="B73" s="184">
        <v>27576</v>
      </c>
      <c r="C73" s="185">
        <v>6.84</v>
      </c>
      <c r="D73" s="186"/>
      <c r="E73" s="187"/>
      <c r="F73" s="188"/>
      <c r="G73" s="123"/>
      <c r="H73" s="123"/>
      <c r="I73" s="123"/>
      <c r="J73" s="71"/>
      <c r="K73" s="71"/>
      <c r="L73" s="71"/>
      <c r="M73" s="71"/>
    </row>
    <row r="74" spans="1:13" s="13" customFormat="1" ht="14.25">
      <c r="A74" s="17" t="str">
        <f>YEAR(B74)&amp;VLOOKUP(MONTH(B74),lookup!$G$2:$N$13,8,FALSE)</f>
        <v>1975M08</v>
      </c>
      <c r="B74" s="184">
        <v>27607</v>
      </c>
      <c r="C74" s="185">
        <v>7.27</v>
      </c>
      <c r="D74" s="186"/>
      <c r="E74" s="187"/>
      <c r="F74" s="188"/>
      <c r="G74" s="123"/>
      <c r="H74" s="123"/>
      <c r="I74" s="123"/>
      <c r="J74" s="71"/>
      <c r="K74" s="71"/>
      <c r="L74" s="71"/>
      <c r="M74" s="71"/>
    </row>
    <row r="75" spans="1:13" s="13" customFormat="1" ht="14.25">
      <c r="A75" s="17" t="str">
        <f>YEAR(B75)&amp;VLOOKUP(MONTH(B75),lookup!$G$2:$N$13,8,FALSE)</f>
        <v>1975M09</v>
      </c>
      <c r="B75" s="184">
        <v>27638</v>
      </c>
      <c r="C75" s="185">
        <v>8.85</v>
      </c>
      <c r="D75" s="186"/>
      <c r="E75" s="187"/>
      <c r="F75" s="188"/>
      <c r="G75" s="123"/>
      <c r="H75" s="123"/>
      <c r="I75" s="123"/>
      <c r="J75" s="71"/>
      <c r="K75" s="71"/>
      <c r="L75" s="71"/>
      <c r="M75" s="71"/>
    </row>
    <row r="76" spans="1:13" s="13" customFormat="1" ht="14.25">
      <c r="A76" s="17" t="str">
        <f>YEAR(B76)&amp;VLOOKUP(MONTH(B76),lookup!$G$2:$N$13,8,FALSE)</f>
        <v>1975M10</v>
      </c>
      <c r="B76" s="184">
        <v>27668</v>
      </c>
      <c r="C76" s="185">
        <v>8.61</v>
      </c>
      <c r="D76" s="186"/>
      <c r="E76" s="187"/>
      <c r="F76" s="188"/>
      <c r="G76" s="123"/>
      <c r="H76" s="123"/>
      <c r="I76" s="123"/>
      <c r="J76" s="71"/>
      <c r="K76" s="71"/>
      <c r="L76" s="71"/>
      <c r="M76" s="71"/>
    </row>
    <row r="77" spans="1:13" s="13" customFormat="1" ht="14.25">
      <c r="A77" s="17" t="str">
        <f>YEAR(B77)&amp;VLOOKUP(MONTH(B77),lookup!$G$2:$N$13,8,FALSE)</f>
        <v>1975M11</v>
      </c>
      <c r="B77" s="184">
        <v>27699</v>
      </c>
      <c r="C77" s="185">
        <v>8.69</v>
      </c>
      <c r="D77" s="186"/>
      <c r="E77" s="187"/>
      <c r="F77" s="188"/>
      <c r="G77" s="123"/>
      <c r="H77" s="123"/>
      <c r="I77" s="123"/>
      <c r="J77" s="71"/>
      <c r="K77" s="71"/>
      <c r="L77" s="71"/>
      <c r="M77" s="71"/>
    </row>
    <row r="78" spans="1:13" s="13" customFormat="1" ht="14.25">
      <c r="A78" s="17" t="str">
        <f>YEAR(B78)&amp;VLOOKUP(MONTH(B78),lookup!$G$2:$N$13,8,FALSE)</f>
        <v>1975M12</v>
      </c>
      <c r="B78" s="184">
        <v>27729</v>
      </c>
      <c r="C78" s="185">
        <v>8.74</v>
      </c>
      <c r="D78" s="186"/>
      <c r="E78" s="187"/>
      <c r="F78" s="188"/>
      <c r="G78" s="123"/>
      <c r="H78" s="123"/>
      <c r="I78" s="123"/>
      <c r="J78" s="71"/>
      <c r="K78" s="71"/>
      <c r="L78" s="71"/>
      <c r="M78" s="71"/>
    </row>
    <row r="79" spans="1:13" s="13" customFormat="1" ht="14.25">
      <c r="A79" s="17" t="str">
        <f>YEAR(B79)&amp;VLOOKUP(MONTH(B79),lookup!$G$2:$N$13,8,FALSE)</f>
        <v>1976M01</v>
      </c>
      <c r="B79" s="184">
        <v>27760</v>
      </c>
      <c r="C79" s="185">
        <v>8.8000000000000007</v>
      </c>
      <c r="D79" s="186"/>
      <c r="E79" s="187"/>
      <c r="F79" s="188"/>
      <c r="G79" s="123"/>
      <c r="H79" s="123"/>
      <c r="I79" s="123"/>
      <c r="J79" s="71"/>
      <c r="K79" s="71"/>
      <c r="L79" s="71"/>
      <c r="M79" s="71"/>
    </row>
    <row r="80" spans="1:13" s="13" customFormat="1" ht="14.25">
      <c r="A80" s="17" t="str">
        <f>YEAR(B80)&amp;VLOOKUP(MONTH(B80),lookup!$G$2:$N$13,8,FALSE)</f>
        <v>1976M02</v>
      </c>
      <c r="B80" s="184">
        <v>27791</v>
      </c>
      <c r="C80" s="185">
        <v>8.76</v>
      </c>
      <c r="D80" s="186"/>
      <c r="E80" s="187"/>
      <c r="F80" s="188"/>
      <c r="G80" s="123"/>
      <c r="H80" s="123"/>
      <c r="I80" s="123"/>
      <c r="J80" s="71"/>
      <c r="K80" s="71"/>
      <c r="L80" s="71"/>
      <c r="M80" s="71"/>
    </row>
    <row r="81" spans="1:13" s="13" customFormat="1" ht="14.25">
      <c r="A81" s="17" t="str">
        <f>YEAR(B81)&amp;VLOOKUP(MONTH(B81),lookup!$G$2:$N$13,8,FALSE)</f>
        <v>1976M03</v>
      </c>
      <c r="B81" s="184">
        <v>27820</v>
      </c>
      <c r="C81" s="185">
        <v>8.6300000000000008</v>
      </c>
      <c r="D81" s="186"/>
      <c r="E81" s="187"/>
      <c r="F81" s="188"/>
      <c r="G81" s="123"/>
      <c r="H81" s="123"/>
      <c r="I81" s="123"/>
      <c r="J81" s="71"/>
      <c r="K81" s="71"/>
      <c r="L81" s="71"/>
      <c r="M81" s="71"/>
    </row>
    <row r="82" spans="1:13" s="13" customFormat="1" ht="14.25">
      <c r="A82" s="17" t="str">
        <f>YEAR(B82)&amp;VLOOKUP(MONTH(B82),lookup!$G$2:$N$13,8,FALSE)</f>
        <v>1976M04</v>
      </c>
      <c r="B82" s="184">
        <v>27851</v>
      </c>
      <c r="C82" s="185">
        <v>9.06</v>
      </c>
      <c r="D82" s="186"/>
      <c r="E82" s="187"/>
      <c r="F82" s="188"/>
      <c r="G82" s="123"/>
      <c r="H82" s="123"/>
      <c r="I82" s="123"/>
      <c r="J82" s="71"/>
      <c r="K82" s="71"/>
      <c r="L82" s="71"/>
      <c r="M82" s="71"/>
    </row>
    <row r="83" spans="1:13" s="13" customFormat="1" ht="14.25">
      <c r="A83" s="17" t="str">
        <f>YEAR(B83)&amp;VLOOKUP(MONTH(B83),lookup!$G$2:$N$13,8,FALSE)</f>
        <v>1976M05</v>
      </c>
      <c r="B83" s="184">
        <v>27881</v>
      </c>
      <c r="C83" s="185">
        <v>8.19</v>
      </c>
      <c r="D83" s="186"/>
      <c r="E83" s="187"/>
      <c r="F83" s="188"/>
      <c r="G83" s="123"/>
      <c r="H83" s="123"/>
      <c r="I83" s="123"/>
      <c r="J83" s="71"/>
      <c r="K83" s="71"/>
      <c r="L83" s="71"/>
      <c r="M83" s="71"/>
    </row>
    <row r="84" spans="1:13" s="13" customFormat="1" ht="14.25">
      <c r="A84" s="17" t="str">
        <f>YEAR(B84)&amp;VLOOKUP(MONTH(B84),lookup!$G$2:$N$13,8,FALSE)</f>
        <v>1976M06</v>
      </c>
      <c r="B84" s="184">
        <v>27912</v>
      </c>
      <c r="C84" s="185">
        <v>8.16</v>
      </c>
      <c r="D84" s="186"/>
      <c r="E84" s="187"/>
      <c r="F84" s="188"/>
      <c r="G84" s="123"/>
      <c r="H84" s="123"/>
      <c r="I84" s="123"/>
      <c r="J84" s="71"/>
      <c r="K84" s="71"/>
      <c r="L84" s="71"/>
      <c r="M84" s="71"/>
    </row>
    <row r="85" spans="1:13" s="13" customFormat="1" ht="14.25">
      <c r="A85" s="17" t="str">
        <f>YEAR(B85)&amp;VLOOKUP(MONTH(B85),lookup!$G$2:$N$13,8,FALSE)</f>
        <v>1976M07</v>
      </c>
      <c r="B85" s="184">
        <v>27942</v>
      </c>
      <c r="C85" s="185">
        <v>8.59</v>
      </c>
      <c r="D85" s="186"/>
      <c r="E85" s="187"/>
      <c r="F85" s="188"/>
      <c r="G85" s="123"/>
      <c r="H85" s="123"/>
      <c r="I85" s="123"/>
      <c r="J85" s="71"/>
      <c r="K85" s="71"/>
      <c r="L85" s="71"/>
      <c r="M85" s="71"/>
    </row>
    <row r="86" spans="1:13" s="13" customFormat="1" ht="14.25">
      <c r="A86" s="17" t="str">
        <f>YEAR(B86)&amp;VLOOKUP(MONTH(B86),lookup!$G$2:$N$13,8,FALSE)</f>
        <v>1976M08</v>
      </c>
      <c r="B86" s="184">
        <v>27973</v>
      </c>
      <c r="C86" s="185">
        <v>9.0500000000000007</v>
      </c>
      <c r="D86" s="186"/>
      <c r="E86" s="187"/>
      <c r="F86" s="188"/>
      <c r="G86" s="123"/>
      <c r="H86" s="123"/>
      <c r="I86" s="123"/>
      <c r="J86" s="71"/>
      <c r="K86" s="71"/>
      <c r="L86" s="71"/>
      <c r="M86" s="71"/>
    </row>
    <row r="87" spans="1:13" s="13" customFormat="1" ht="14.25">
      <c r="A87" s="17" t="str">
        <f>YEAR(B87)&amp;VLOOKUP(MONTH(B87),lookup!$G$2:$N$13,8,FALSE)</f>
        <v>1976M09</v>
      </c>
      <c r="B87" s="184">
        <v>28004</v>
      </c>
      <c r="C87" s="185">
        <v>9.82</v>
      </c>
      <c r="D87" s="186"/>
      <c r="E87" s="187"/>
      <c r="F87" s="188"/>
      <c r="G87" s="123"/>
      <c r="H87" s="123"/>
      <c r="I87" s="123"/>
      <c r="J87" s="71"/>
      <c r="K87" s="71"/>
      <c r="L87" s="71"/>
      <c r="M87" s="71"/>
    </row>
    <row r="88" spans="1:13" s="13" customFormat="1" ht="14.25">
      <c r="A88" s="17" t="str">
        <f>YEAR(B88)&amp;VLOOKUP(MONTH(B88),lookup!$G$2:$N$13,8,FALSE)</f>
        <v>1976M10</v>
      </c>
      <c r="B88" s="184">
        <v>28034</v>
      </c>
      <c r="C88" s="185">
        <v>9.9</v>
      </c>
      <c r="D88" s="186"/>
      <c r="E88" s="187"/>
      <c r="F88" s="188"/>
      <c r="G88" s="123"/>
      <c r="H88" s="123"/>
      <c r="I88" s="123"/>
      <c r="J88" s="71"/>
      <c r="K88" s="71"/>
      <c r="L88" s="71"/>
      <c r="M88" s="71"/>
    </row>
    <row r="89" spans="1:13" s="13" customFormat="1" ht="14.25">
      <c r="A89" s="17" t="str">
        <f>YEAR(B89)&amp;VLOOKUP(MONTH(B89),lookup!$G$2:$N$13,8,FALSE)</f>
        <v>1976M11</v>
      </c>
      <c r="B89" s="184">
        <v>28065</v>
      </c>
      <c r="C89" s="185">
        <v>9.98</v>
      </c>
      <c r="D89" s="186"/>
      <c r="E89" s="187"/>
      <c r="F89" s="188"/>
      <c r="G89" s="123"/>
      <c r="H89" s="123"/>
      <c r="I89" s="123"/>
      <c r="J89" s="71"/>
      <c r="K89" s="71"/>
      <c r="L89" s="71"/>
      <c r="M89" s="71"/>
    </row>
    <row r="90" spans="1:13" s="13" customFormat="1" ht="14.25">
      <c r="A90" s="17" t="str">
        <f>YEAR(B90)&amp;VLOOKUP(MONTH(B90),lookup!$G$2:$N$13,8,FALSE)</f>
        <v>1976M12</v>
      </c>
      <c r="B90" s="184">
        <v>28095</v>
      </c>
      <c r="C90" s="185">
        <v>10.029999999999999</v>
      </c>
      <c r="D90" s="186"/>
      <c r="E90" s="187"/>
      <c r="F90" s="188"/>
      <c r="G90" s="123"/>
      <c r="H90" s="123"/>
      <c r="I90" s="123"/>
      <c r="J90" s="71"/>
      <c r="K90" s="71"/>
      <c r="L90" s="71"/>
      <c r="M90" s="71"/>
    </row>
    <row r="91" spans="1:13" s="13" customFormat="1" ht="14.25">
      <c r="A91" s="17" t="str">
        <f>YEAR(B91)&amp;VLOOKUP(MONTH(B91),lookup!$G$2:$N$13,8,FALSE)</f>
        <v>1977M01</v>
      </c>
      <c r="B91" s="184">
        <v>28126</v>
      </c>
      <c r="C91" s="185">
        <v>10.15</v>
      </c>
      <c r="D91" s="186"/>
      <c r="E91" s="187"/>
      <c r="F91" s="188"/>
      <c r="G91" s="123"/>
      <c r="H91" s="123"/>
      <c r="I91" s="123"/>
      <c r="J91" s="71"/>
      <c r="K91" s="71"/>
      <c r="L91" s="71"/>
      <c r="M91" s="71"/>
    </row>
    <row r="92" spans="1:13" s="13" customFormat="1" ht="14.25">
      <c r="A92" s="17" t="str">
        <f>YEAR(B92)&amp;VLOOKUP(MONTH(B92),lookup!$G$2:$N$13,8,FALSE)</f>
        <v>1977M02</v>
      </c>
      <c r="B92" s="184">
        <v>28157</v>
      </c>
      <c r="C92" s="185">
        <v>10.1</v>
      </c>
      <c r="D92" s="186"/>
      <c r="E92" s="187"/>
      <c r="F92" s="188"/>
      <c r="G92" s="123"/>
      <c r="H92" s="123"/>
      <c r="I92" s="123"/>
      <c r="J92" s="71"/>
      <c r="K92" s="71"/>
      <c r="L92" s="71"/>
      <c r="M92" s="71"/>
    </row>
    <row r="93" spans="1:13" s="13" customFormat="1" ht="14.25">
      <c r="A93" s="17" t="str">
        <f>YEAR(B93)&amp;VLOOKUP(MONTH(B93),lookup!$G$2:$N$13,8,FALSE)</f>
        <v>1977M03</v>
      </c>
      <c r="B93" s="184">
        <v>28185</v>
      </c>
      <c r="C93" s="185">
        <v>10.050000000000001</v>
      </c>
      <c r="D93" s="186"/>
      <c r="E93" s="187"/>
      <c r="F93" s="188"/>
      <c r="G93" s="123"/>
      <c r="H93" s="123"/>
      <c r="I93" s="123"/>
      <c r="J93" s="71"/>
      <c r="K93" s="71"/>
      <c r="L93" s="71"/>
      <c r="M93" s="71"/>
    </row>
    <row r="94" spans="1:13" s="13" customFormat="1" ht="14.25">
      <c r="A94" s="17" t="str">
        <f>YEAR(B94)&amp;VLOOKUP(MONTH(B94),lookup!$G$2:$N$13,8,FALSE)</f>
        <v>1977M04</v>
      </c>
      <c r="B94" s="184">
        <v>28216</v>
      </c>
      <c r="C94" s="185">
        <v>9.8000000000000007</v>
      </c>
      <c r="D94" s="186"/>
      <c r="E94" s="187"/>
      <c r="F94" s="188"/>
      <c r="G94" s="123"/>
      <c r="H94" s="123"/>
      <c r="I94" s="123"/>
      <c r="J94" s="71"/>
      <c r="K94" s="71"/>
      <c r="L94" s="71"/>
      <c r="M94" s="71"/>
    </row>
    <row r="95" spans="1:13" s="13" customFormat="1" ht="14.25">
      <c r="A95" s="17" t="str">
        <f>YEAR(B95)&amp;VLOOKUP(MONTH(B95),lookup!$G$2:$N$13,8,FALSE)</f>
        <v>1977M05</v>
      </c>
      <c r="B95" s="184">
        <v>28246</v>
      </c>
      <c r="C95" s="185">
        <v>8.9700000000000006</v>
      </c>
      <c r="D95" s="186"/>
      <c r="E95" s="187"/>
      <c r="F95" s="188"/>
      <c r="G95" s="123"/>
      <c r="H95" s="123"/>
      <c r="I95" s="123"/>
      <c r="J95" s="71"/>
      <c r="K95" s="71"/>
      <c r="L95" s="71"/>
      <c r="M95" s="71"/>
    </row>
    <row r="96" spans="1:13" s="13" customFormat="1" ht="14.25">
      <c r="A96" s="17" t="str">
        <f>YEAR(B96)&amp;VLOOKUP(MONTH(B96),lookup!$G$2:$N$13,8,FALSE)</f>
        <v>1977M06</v>
      </c>
      <c r="B96" s="184">
        <v>28277</v>
      </c>
      <c r="C96" s="185">
        <v>8.9700000000000006</v>
      </c>
      <c r="D96" s="186"/>
      <c r="E96" s="187"/>
      <c r="F96" s="188"/>
      <c r="G96" s="123"/>
      <c r="H96" s="123"/>
      <c r="I96" s="123"/>
      <c r="J96" s="71"/>
      <c r="K96" s="71"/>
      <c r="L96" s="71"/>
      <c r="M96" s="71"/>
    </row>
    <row r="97" spans="1:13" s="13" customFormat="1" ht="14.25">
      <c r="A97" s="17" t="str">
        <f>YEAR(B97)&amp;VLOOKUP(MONTH(B97),lookup!$G$2:$N$13,8,FALSE)</f>
        <v>1977M07</v>
      </c>
      <c r="B97" s="184">
        <v>28307</v>
      </c>
      <c r="C97" s="185">
        <v>9.35</v>
      </c>
      <c r="D97" s="186"/>
      <c r="E97" s="187"/>
      <c r="F97" s="188"/>
      <c r="G97" s="123"/>
      <c r="H97" s="123"/>
      <c r="I97" s="123"/>
      <c r="J97" s="71"/>
      <c r="K97" s="71"/>
      <c r="L97" s="71"/>
      <c r="M97" s="71"/>
    </row>
    <row r="98" spans="1:13" s="13" customFormat="1" ht="14.25">
      <c r="A98" s="17" t="str">
        <f>YEAR(B98)&amp;VLOOKUP(MONTH(B98),lookup!$G$2:$N$13,8,FALSE)</f>
        <v>1977M08</v>
      </c>
      <c r="B98" s="184">
        <v>28338</v>
      </c>
      <c r="C98" s="185">
        <v>9.7799999999999994</v>
      </c>
      <c r="D98" s="186"/>
      <c r="E98" s="187"/>
      <c r="F98" s="188"/>
      <c r="G98" s="123"/>
      <c r="H98" s="123"/>
      <c r="I98" s="123"/>
      <c r="J98" s="71"/>
      <c r="K98" s="71"/>
      <c r="L98" s="71"/>
      <c r="M98" s="71"/>
    </row>
    <row r="99" spans="1:13" s="13" customFormat="1" ht="14.25">
      <c r="A99" s="17" t="str">
        <f>YEAR(B99)&amp;VLOOKUP(MONTH(B99),lookup!$G$2:$N$13,8,FALSE)</f>
        <v>1977M09</v>
      </c>
      <c r="B99" s="184">
        <v>28369</v>
      </c>
      <c r="C99" s="185">
        <v>10.130000000000001</v>
      </c>
      <c r="D99" s="186"/>
      <c r="E99" s="187"/>
      <c r="F99" s="188"/>
      <c r="G99" s="123"/>
      <c r="H99" s="123"/>
      <c r="I99" s="123"/>
      <c r="J99" s="71"/>
      <c r="K99" s="71"/>
      <c r="L99" s="71"/>
      <c r="M99" s="71"/>
    </row>
    <row r="100" spans="1:13" s="13" customFormat="1" ht="14.25">
      <c r="A100" s="17" t="str">
        <f>YEAR(B100)&amp;VLOOKUP(MONTH(B100),lookup!$G$2:$N$13,8,FALSE)</f>
        <v>1977M10</v>
      </c>
      <c r="B100" s="184">
        <v>28399</v>
      </c>
      <c r="C100" s="185">
        <v>10.7</v>
      </c>
      <c r="D100" s="186"/>
      <c r="E100" s="187"/>
      <c r="F100" s="188"/>
      <c r="G100" s="123"/>
      <c r="H100" s="123"/>
      <c r="I100" s="123"/>
      <c r="J100" s="71"/>
      <c r="K100" s="71"/>
      <c r="L100" s="71"/>
      <c r="M100" s="71"/>
    </row>
    <row r="101" spans="1:13" s="13" customFormat="1" ht="14.25">
      <c r="A101" s="17" t="str">
        <f>YEAR(B101)&amp;VLOOKUP(MONTH(B101),lookup!$G$2:$N$13,8,FALSE)</f>
        <v>1977M11</v>
      </c>
      <c r="B101" s="184">
        <v>28430</v>
      </c>
      <c r="C101" s="185">
        <v>10.78</v>
      </c>
      <c r="D101" s="186"/>
      <c r="E101" s="187"/>
      <c r="F101" s="188"/>
      <c r="G101" s="123"/>
      <c r="H101" s="123"/>
      <c r="I101" s="123"/>
      <c r="J101" s="71"/>
      <c r="K101" s="71"/>
      <c r="L101" s="71"/>
      <c r="M101" s="71"/>
    </row>
    <row r="102" spans="1:13" s="13" customFormat="1" ht="14.25">
      <c r="A102" s="17" t="str">
        <f>YEAR(B102)&amp;VLOOKUP(MONTH(B102),lookup!$G$2:$N$13,8,FALSE)</f>
        <v>1977M12</v>
      </c>
      <c r="B102" s="184">
        <v>28460</v>
      </c>
      <c r="C102" s="185">
        <v>10.45</v>
      </c>
      <c r="D102" s="186"/>
      <c r="E102" s="187"/>
      <c r="F102" s="188"/>
      <c r="G102" s="123"/>
      <c r="H102" s="123"/>
      <c r="I102" s="123"/>
      <c r="J102" s="71"/>
      <c r="K102" s="71"/>
      <c r="L102" s="71"/>
      <c r="M102" s="71"/>
    </row>
    <row r="103" spans="1:13" s="13" customFormat="1" ht="14.25">
      <c r="A103" s="17" t="str">
        <f>YEAR(B103)&amp;VLOOKUP(MONTH(B103),lookup!$G$2:$N$13,8,FALSE)</f>
        <v>1978M01</v>
      </c>
      <c r="B103" s="184">
        <v>28491</v>
      </c>
      <c r="C103" s="185">
        <v>10.43</v>
      </c>
      <c r="D103" s="186"/>
      <c r="E103" s="187"/>
      <c r="F103" s="188"/>
      <c r="G103" s="123"/>
      <c r="H103" s="123"/>
      <c r="I103" s="123"/>
      <c r="J103" s="71"/>
      <c r="K103" s="71"/>
      <c r="L103" s="71"/>
      <c r="M103" s="71"/>
    </row>
    <row r="104" spans="1:13" s="13" customFormat="1" ht="14.25">
      <c r="A104" s="17" t="str">
        <f>YEAR(B104)&amp;VLOOKUP(MONTH(B104),lookup!$G$2:$N$13,8,FALSE)</f>
        <v>1978M02</v>
      </c>
      <c r="B104" s="184">
        <v>28522</v>
      </c>
      <c r="C104" s="185">
        <v>10.25</v>
      </c>
      <c r="D104" s="186"/>
      <c r="E104" s="187"/>
      <c r="F104" s="188"/>
      <c r="G104" s="123"/>
      <c r="H104" s="123"/>
      <c r="I104" s="123"/>
      <c r="J104" s="71"/>
      <c r="K104" s="71"/>
      <c r="L104" s="71"/>
      <c r="M104" s="71"/>
    </row>
    <row r="105" spans="1:13" s="13" customFormat="1" ht="14.25">
      <c r="A105" s="17" t="str">
        <f>YEAR(B105)&amp;VLOOKUP(MONTH(B105),lookup!$G$2:$N$13,8,FALSE)</f>
        <v>1978M03</v>
      </c>
      <c r="B105" s="184">
        <v>28550</v>
      </c>
      <c r="C105" s="185">
        <v>10.119999999999999</v>
      </c>
      <c r="D105" s="186"/>
      <c r="E105" s="187"/>
      <c r="F105" s="188"/>
      <c r="G105" s="123"/>
      <c r="H105" s="123"/>
      <c r="I105" s="123"/>
      <c r="J105" s="71"/>
      <c r="K105" s="71"/>
      <c r="L105" s="71"/>
      <c r="M105" s="71"/>
    </row>
    <row r="106" spans="1:13" s="13" customFormat="1" ht="14.25">
      <c r="A106" s="17" t="str">
        <f>YEAR(B106)&amp;VLOOKUP(MONTH(B106),lookup!$G$2:$N$13,8,FALSE)</f>
        <v>1978M04</v>
      </c>
      <c r="B106" s="184">
        <v>28581</v>
      </c>
      <c r="C106" s="185">
        <v>10.15</v>
      </c>
      <c r="D106" s="186"/>
      <c r="E106" s="187"/>
      <c r="F106" s="188"/>
      <c r="G106" s="123"/>
      <c r="H106" s="123"/>
      <c r="I106" s="123"/>
      <c r="J106" s="71"/>
      <c r="K106" s="71"/>
      <c r="L106" s="71"/>
      <c r="M106" s="71"/>
    </row>
    <row r="107" spans="1:13" s="13" customFormat="1" ht="14.25">
      <c r="A107" s="17" t="str">
        <f>YEAR(B107)&amp;VLOOKUP(MONTH(B107),lookup!$G$2:$N$13,8,FALSE)</f>
        <v>1978M05</v>
      </c>
      <c r="B107" s="184">
        <v>28611</v>
      </c>
      <c r="C107" s="185">
        <v>9.44</v>
      </c>
      <c r="D107" s="186"/>
      <c r="E107" s="187"/>
      <c r="F107" s="188"/>
      <c r="G107" s="123"/>
      <c r="H107" s="123"/>
      <c r="I107" s="123"/>
      <c r="J107" s="71"/>
      <c r="K107" s="71"/>
      <c r="L107" s="71"/>
      <c r="M107" s="71"/>
    </row>
    <row r="108" spans="1:13" s="13" customFormat="1" ht="14.25">
      <c r="A108" s="17" t="str">
        <f>YEAR(B108)&amp;VLOOKUP(MONTH(B108),lookup!$G$2:$N$13,8,FALSE)</f>
        <v>1978M06</v>
      </c>
      <c r="B108" s="184">
        <v>28642</v>
      </c>
      <c r="C108" s="185">
        <v>9.4499999999999993</v>
      </c>
      <c r="D108" s="186"/>
      <c r="E108" s="187"/>
      <c r="F108" s="188"/>
      <c r="G108" s="123"/>
      <c r="H108" s="123"/>
      <c r="I108" s="123"/>
      <c r="J108" s="71"/>
      <c r="K108" s="71"/>
      <c r="L108" s="71"/>
      <c r="M108" s="71"/>
    </row>
    <row r="109" spans="1:13" s="13" customFormat="1" ht="14.25">
      <c r="A109" s="17" t="str">
        <f>YEAR(B109)&amp;VLOOKUP(MONTH(B109),lookup!$G$2:$N$13,8,FALSE)</f>
        <v>1978M07</v>
      </c>
      <c r="B109" s="184">
        <v>28672</v>
      </c>
      <c r="C109" s="185">
        <v>9.7899999999999991</v>
      </c>
      <c r="D109" s="186"/>
      <c r="E109" s="187"/>
      <c r="F109" s="188"/>
      <c r="G109" s="123"/>
      <c r="H109" s="123"/>
      <c r="I109" s="123"/>
      <c r="J109" s="71"/>
      <c r="K109" s="71"/>
      <c r="L109" s="71"/>
      <c r="M109" s="71"/>
    </row>
    <row r="110" spans="1:13" s="13" customFormat="1" ht="14.25">
      <c r="A110" s="17" t="str">
        <f>YEAR(B110)&amp;VLOOKUP(MONTH(B110),lookup!$G$2:$N$13,8,FALSE)</f>
        <v>1978M08</v>
      </c>
      <c r="B110" s="184">
        <v>28703</v>
      </c>
      <c r="C110" s="185">
        <v>10.220000000000001</v>
      </c>
      <c r="D110" s="186"/>
      <c r="E110" s="187"/>
      <c r="F110" s="188"/>
      <c r="G110" s="123"/>
      <c r="H110" s="123"/>
      <c r="I110" s="123"/>
      <c r="J110" s="71"/>
      <c r="K110" s="71"/>
      <c r="L110" s="71"/>
      <c r="M110" s="71"/>
    </row>
    <row r="111" spans="1:13" s="13" customFormat="1" ht="14.25">
      <c r="A111" s="17" t="str">
        <f>YEAR(B111)&amp;VLOOKUP(MONTH(B111),lookup!$G$2:$N$13,8,FALSE)</f>
        <v>1978M09</v>
      </c>
      <c r="B111" s="184">
        <v>28734</v>
      </c>
      <c r="C111" s="185">
        <v>10.59</v>
      </c>
      <c r="D111" s="186"/>
      <c r="E111" s="187"/>
      <c r="F111" s="188"/>
      <c r="G111" s="123"/>
      <c r="H111" s="123"/>
      <c r="I111" s="123"/>
      <c r="J111" s="71"/>
      <c r="K111" s="71"/>
      <c r="L111" s="71"/>
      <c r="M111" s="71"/>
    </row>
    <row r="112" spans="1:13" s="13" customFormat="1" ht="14.25">
      <c r="A112" s="17" t="str">
        <f>YEAR(B112)&amp;VLOOKUP(MONTH(B112),lookup!$G$2:$N$13,8,FALSE)</f>
        <v>1978M10</v>
      </c>
      <c r="B112" s="184">
        <v>28764</v>
      </c>
      <c r="C112" s="185">
        <v>11.16</v>
      </c>
      <c r="D112" s="186"/>
      <c r="E112" s="187"/>
      <c r="F112" s="188"/>
      <c r="G112" s="123"/>
      <c r="H112" s="123"/>
      <c r="I112" s="123"/>
      <c r="J112" s="71"/>
      <c r="K112" s="71"/>
      <c r="L112" s="71"/>
      <c r="M112" s="71"/>
    </row>
    <row r="113" spans="1:13" s="13" customFormat="1" ht="14.25">
      <c r="A113" s="17" t="str">
        <f>YEAR(B113)&amp;VLOOKUP(MONTH(B113),lookup!$G$2:$N$13,8,FALSE)</f>
        <v>1978M11</v>
      </c>
      <c r="B113" s="184">
        <v>28795</v>
      </c>
      <c r="C113" s="185">
        <v>11.26</v>
      </c>
      <c r="D113" s="186"/>
      <c r="E113" s="187"/>
      <c r="F113" s="188"/>
      <c r="G113" s="123"/>
      <c r="H113" s="123"/>
      <c r="I113" s="123"/>
      <c r="J113" s="71"/>
      <c r="K113" s="71"/>
      <c r="L113" s="71"/>
      <c r="M113" s="71"/>
    </row>
    <row r="114" spans="1:13" s="13" customFormat="1" ht="14.25">
      <c r="A114" s="17" t="str">
        <f>YEAR(B114)&amp;VLOOKUP(MONTH(B114),lookup!$G$2:$N$13,8,FALSE)</f>
        <v>1978M12</v>
      </c>
      <c r="B114" s="184">
        <v>28825</v>
      </c>
      <c r="C114" s="185">
        <v>11.24</v>
      </c>
      <c r="D114" s="186"/>
      <c r="E114" s="187"/>
      <c r="F114" s="188"/>
      <c r="G114" s="123"/>
      <c r="H114" s="123"/>
      <c r="I114" s="123"/>
      <c r="J114" s="71"/>
      <c r="K114" s="71"/>
      <c r="L114" s="71"/>
      <c r="M114" s="71"/>
    </row>
    <row r="115" spans="1:13" s="13" customFormat="1" ht="14.25">
      <c r="A115" s="17" t="str">
        <f>YEAR(B115)&amp;VLOOKUP(MONTH(B115),lookup!$G$2:$N$13,8,FALSE)</f>
        <v>1979M01</v>
      </c>
      <c r="B115" s="184">
        <v>28856</v>
      </c>
      <c r="C115" s="185">
        <v>11.29</v>
      </c>
      <c r="D115" s="186"/>
      <c r="E115" s="187"/>
      <c r="F115" s="188"/>
      <c r="G115" s="123"/>
      <c r="H115" s="123"/>
      <c r="I115" s="123"/>
      <c r="J115" s="71"/>
      <c r="K115" s="71"/>
      <c r="L115" s="71"/>
      <c r="M115" s="71"/>
    </row>
    <row r="116" spans="1:13" s="13" customFormat="1" ht="14.25">
      <c r="A116" s="17" t="str">
        <f>YEAR(B116)&amp;VLOOKUP(MONTH(B116),lookup!$G$2:$N$13,8,FALSE)</f>
        <v>1979M02</v>
      </c>
      <c r="B116" s="184">
        <v>28887</v>
      </c>
      <c r="C116" s="185">
        <v>11.25</v>
      </c>
      <c r="D116" s="186"/>
      <c r="E116" s="187"/>
      <c r="F116" s="188"/>
      <c r="G116" s="123"/>
      <c r="H116" s="123"/>
      <c r="I116" s="123"/>
      <c r="J116" s="71"/>
      <c r="K116" s="71"/>
      <c r="L116" s="71"/>
      <c r="M116" s="71"/>
    </row>
    <row r="117" spans="1:13" s="13" customFormat="1" ht="14.25">
      <c r="A117" s="17" t="str">
        <f>YEAR(B117)&amp;VLOOKUP(MONTH(B117),lookup!$G$2:$N$13,8,FALSE)</f>
        <v>1979M03</v>
      </c>
      <c r="B117" s="184">
        <v>28915</v>
      </c>
      <c r="C117" s="185">
        <v>11.12</v>
      </c>
      <c r="D117" s="186"/>
      <c r="E117" s="187"/>
      <c r="F117" s="188"/>
      <c r="G117" s="123"/>
      <c r="H117" s="123"/>
      <c r="I117" s="123"/>
      <c r="J117" s="71"/>
      <c r="K117" s="71"/>
      <c r="L117" s="71"/>
      <c r="M117" s="71"/>
    </row>
    <row r="118" spans="1:13" s="13" customFormat="1" ht="14.25">
      <c r="A118" s="17" t="str">
        <f>YEAR(B118)&amp;VLOOKUP(MONTH(B118),lookup!$G$2:$N$13,8,FALSE)</f>
        <v>1979M04</v>
      </c>
      <c r="B118" s="184">
        <v>28946</v>
      </c>
      <c r="C118" s="185">
        <v>11.05</v>
      </c>
      <c r="D118" s="186"/>
      <c r="E118" s="187"/>
      <c r="F118" s="188"/>
      <c r="G118" s="123"/>
      <c r="H118" s="123"/>
      <c r="I118" s="123"/>
      <c r="J118" s="71"/>
      <c r="K118" s="71"/>
      <c r="L118" s="71"/>
      <c r="M118" s="71"/>
    </row>
    <row r="119" spans="1:13" s="13" customFormat="1" ht="14.25">
      <c r="A119" s="17" t="str">
        <f>YEAR(B119)&amp;VLOOKUP(MONTH(B119),lookup!$G$2:$N$13,8,FALSE)</f>
        <v>1979M05</v>
      </c>
      <c r="B119" s="184">
        <v>28976</v>
      </c>
      <c r="C119" s="185">
        <v>10.19</v>
      </c>
      <c r="D119" s="186"/>
      <c r="E119" s="187"/>
      <c r="F119" s="188"/>
      <c r="G119" s="123"/>
      <c r="H119" s="123"/>
      <c r="I119" s="123"/>
      <c r="J119" s="71"/>
      <c r="K119" s="71"/>
      <c r="L119" s="71"/>
      <c r="M119" s="71"/>
    </row>
    <row r="120" spans="1:13" s="13" customFormat="1" ht="14.25">
      <c r="A120" s="17" t="str">
        <f>YEAR(B120)&amp;VLOOKUP(MONTH(B120),lookup!$G$2:$N$13,8,FALSE)</f>
        <v>1979M06</v>
      </c>
      <c r="B120" s="184">
        <v>29007</v>
      </c>
      <c r="C120" s="185">
        <v>10.17</v>
      </c>
      <c r="D120" s="186"/>
      <c r="E120" s="187"/>
      <c r="F120" s="188"/>
      <c r="G120" s="123"/>
      <c r="H120" s="123"/>
      <c r="I120" s="123"/>
      <c r="J120" s="71"/>
      <c r="K120" s="71"/>
      <c r="L120" s="71"/>
      <c r="M120" s="71"/>
    </row>
    <row r="121" spans="1:13" s="13" customFormat="1" ht="14.25">
      <c r="A121" s="17" t="str">
        <f>YEAR(B121)&amp;VLOOKUP(MONTH(B121),lookup!$G$2:$N$13,8,FALSE)</f>
        <v>1979M07</v>
      </c>
      <c r="B121" s="184">
        <v>29037</v>
      </c>
      <c r="C121" s="185">
        <v>10.55</v>
      </c>
      <c r="D121" s="186"/>
      <c r="E121" s="187"/>
      <c r="F121" s="188"/>
      <c r="G121" s="123"/>
      <c r="H121" s="123"/>
      <c r="I121" s="123"/>
      <c r="J121" s="71"/>
      <c r="K121" s="71"/>
      <c r="L121" s="71"/>
      <c r="M121" s="71"/>
    </row>
    <row r="122" spans="1:13" s="13" customFormat="1" ht="14.25">
      <c r="A122" s="17" t="str">
        <f>YEAR(B122)&amp;VLOOKUP(MONTH(B122),lookup!$G$2:$N$13,8,FALSE)</f>
        <v>1979M08</v>
      </c>
      <c r="B122" s="184">
        <v>29068</v>
      </c>
      <c r="C122" s="185">
        <v>11</v>
      </c>
      <c r="D122" s="186"/>
      <c r="E122" s="187"/>
      <c r="F122" s="188"/>
      <c r="G122" s="123"/>
      <c r="H122" s="123"/>
      <c r="I122" s="123"/>
      <c r="J122" s="71"/>
      <c r="K122" s="71"/>
      <c r="L122" s="71"/>
      <c r="M122" s="71"/>
    </row>
    <row r="123" spans="1:13" s="13" customFormat="1" ht="14.25">
      <c r="A123" s="17" t="str">
        <f>YEAR(B123)&amp;VLOOKUP(MONTH(B123),lookup!$G$2:$N$13,8,FALSE)</f>
        <v>1979M09</v>
      </c>
      <c r="B123" s="184">
        <v>29099</v>
      </c>
      <c r="C123" s="185">
        <v>11.35</v>
      </c>
      <c r="D123" s="186"/>
      <c r="E123" s="187"/>
      <c r="F123" s="188"/>
      <c r="G123" s="123"/>
      <c r="H123" s="123"/>
      <c r="I123" s="123"/>
      <c r="J123" s="71"/>
      <c r="K123" s="71"/>
      <c r="L123" s="71"/>
      <c r="M123" s="71"/>
    </row>
    <row r="124" spans="1:13" s="13" customFormat="1" ht="14.25">
      <c r="A124" s="17" t="str">
        <f>YEAR(B124)&amp;VLOOKUP(MONTH(B124),lookup!$G$2:$N$13,8,FALSE)</f>
        <v>1979M10</v>
      </c>
      <c r="B124" s="184">
        <v>29129</v>
      </c>
      <c r="C124" s="185">
        <v>11.91</v>
      </c>
      <c r="D124" s="186"/>
      <c r="E124" s="187"/>
      <c r="F124" s="188"/>
      <c r="G124" s="123"/>
      <c r="H124" s="123"/>
      <c r="I124" s="123"/>
      <c r="J124" s="71"/>
      <c r="K124" s="71"/>
      <c r="L124" s="71"/>
      <c r="M124" s="71"/>
    </row>
    <row r="125" spans="1:13" s="13" customFormat="1" ht="14.25">
      <c r="A125" s="17" t="str">
        <f>YEAR(B125)&amp;VLOOKUP(MONTH(B125),lookup!$G$2:$N$13,8,FALSE)</f>
        <v>1979M11</v>
      </c>
      <c r="B125" s="184">
        <v>29160</v>
      </c>
      <c r="C125" s="185">
        <v>12.23</v>
      </c>
      <c r="D125" s="186"/>
      <c r="E125" s="187"/>
      <c r="F125" s="188"/>
      <c r="G125" s="123"/>
      <c r="H125" s="123"/>
      <c r="I125" s="123"/>
      <c r="J125" s="71"/>
      <c r="K125" s="71"/>
      <c r="L125" s="71"/>
      <c r="M125" s="71"/>
    </row>
    <row r="126" spans="1:13" s="13" customFormat="1" ht="14.25">
      <c r="A126" s="17" t="str">
        <f>YEAR(B126)&amp;VLOOKUP(MONTH(B126),lookup!$G$2:$N$13,8,FALSE)</f>
        <v>1979M12</v>
      </c>
      <c r="B126" s="184">
        <v>29190</v>
      </c>
      <c r="C126" s="185">
        <v>12.26</v>
      </c>
      <c r="D126" s="186"/>
      <c r="E126" s="187"/>
      <c r="F126" s="188"/>
      <c r="G126" s="123"/>
      <c r="H126" s="123"/>
      <c r="I126" s="123"/>
      <c r="J126" s="71"/>
      <c r="K126" s="71"/>
      <c r="L126" s="71"/>
      <c r="M126" s="71"/>
    </row>
    <row r="127" spans="1:13" s="13" customFormat="1" ht="14.25">
      <c r="A127" s="17" t="str">
        <f>YEAR(B127)&amp;VLOOKUP(MONTH(B127),lookup!$G$2:$N$13,8,FALSE)</f>
        <v>1980M01</v>
      </c>
      <c r="B127" s="184">
        <v>29221</v>
      </c>
      <c r="C127" s="185">
        <v>12.41</v>
      </c>
      <c r="D127" s="186"/>
      <c r="E127" s="187"/>
      <c r="F127" s="188"/>
      <c r="G127" s="123"/>
      <c r="H127" s="123"/>
      <c r="I127" s="123"/>
      <c r="J127" s="71"/>
      <c r="K127" s="71"/>
      <c r="L127" s="71"/>
      <c r="M127" s="71"/>
    </row>
    <row r="128" spans="1:13" s="13" customFormat="1" ht="14.25">
      <c r="A128" s="17" t="str">
        <f>YEAR(B128)&amp;VLOOKUP(MONTH(B128),lookup!$G$2:$N$13,8,FALSE)</f>
        <v>1980M02</v>
      </c>
      <c r="B128" s="184">
        <v>29252</v>
      </c>
      <c r="C128" s="185">
        <v>12.92</v>
      </c>
      <c r="D128" s="186"/>
      <c r="E128" s="187"/>
      <c r="F128" s="188"/>
      <c r="G128" s="123"/>
      <c r="H128" s="123"/>
      <c r="I128" s="123"/>
      <c r="J128" s="71"/>
      <c r="K128" s="71"/>
      <c r="L128" s="71"/>
      <c r="M128" s="71"/>
    </row>
    <row r="129" spans="1:13" s="13" customFormat="1" ht="14.25">
      <c r="A129" s="17" t="str">
        <f>YEAR(B129)&amp;VLOOKUP(MONTH(B129),lookup!$G$2:$N$13,8,FALSE)</f>
        <v>1980M03</v>
      </c>
      <c r="B129" s="184">
        <v>29281</v>
      </c>
      <c r="C129" s="185">
        <v>12.8</v>
      </c>
      <c r="D129" s="186"/>
      <c r="E129" s="187"/>
      <c r="F129" s="188"/>
      <c r="G129" s="123"/>
      <c r="H129" s="123"/>
      <c r="I129" s="123"/>
      <c r="J129" s="71"/>
      <c r="K129" s="71"/>
      <c r="L129" s="71"/>
      <c r="M129" s="71"/>
    </row>
    <row r="130" spans="1:13" s="13" customFormat="1" ht="14.25">
      <c r="A130" s="17" t="str">
        <f>YEAR(B130)&amp;VLOOKUP(MONTH(B130),lookup!$G$2:$N$13,8,FALSE)</f>
        <v>1980M04</v>
      </c>
      <c r="B130" s="184">
        <v>29312</v>
      </c>
      <c r="C130" s="185">
        <v>12.47</v>
      </c>
      <c r="D130" s="186"/>
      <c r="E130" s="187"/>
      <c r="F130" s="188"/>
      <c r="G130" s="123"/>
      <c r="H130" s="123"/>
      <c r="I130" s="123"/>
      <c r="J130" s="71"/>
      <c r="K130" s="71"/>
      <c r="L130" s="71"/>
      <c r="M130" s="71"/>
    </row>
    <row r="131" spans="1:13" s="13" customFormat="1" ht="14.25">
      <c r="A131" s="17" t="str">
        <f>YEAR(B131)&amp;VLOOKUP(MONTH(B131),lookup!$G$2:$N$13,8,FALSE)</f>
        <v>1980M05</v>
      </c>
      <c r="B131" s="184">
        <v>29342</v>
      </c>
      <c r="C131" s="185">
        <v>11.56</v>
      </c>
      <c r="D131" s="186"/>
      <c r="E131" s="187"/>
      <c r="F131" s="188"/>
      <c r="G131" s="123"/>
      <c r="H131" s="123"/>
      <c r="I131" s="123"/>
      <c r="J131" s="71"/>
      <c r="K131" s="71"/>
      <c r="L131" s="71"/>
      <c r="M131" s="71"/>
    </row>
    <row r="132" spans="1:13" s="13" customFormat="1" ht="14.25">
      <c r="A132" s="17" t="str">
        <f>YEAR(B132)&amp;VLOOKUP(MONTH(B132),lookup!$G$2:$N$13,8,FALSE)</f>
        <v>1980M06</v>
      </c>
      <c r="B132" s="184">
        <v>29373</v>
      </c>
      <c r="C132" s="185">
        <v>11.55</v>
      </c>
      <c r="D132" s="186"/>
      <c r="E132" s="187"/>
      <c r="F132" s="188"/>
      <c r="G132" s="123"/>
      <c r="H132" s="123"/>
      <c r="I132" s="123"/>
      <c r="J132" s="71"/>
      <c r="K132" s="71"/>
      <c r="L132" s="71"/>
      <c r="M132" s="71"/>
    </row>
    <row r="133" spans="1:13" s="13" customFormat="1" ht="14.25">
      <c r="A133" s="17" t="str">
        <f>YEAR(B133)&amp;VLOOKUP(MONTH(B133),lookup!$G$2:$N$13,8,FALSE)</f>
        <v>1980M07</v>
      </c>
      <c r="B133" s="184">
        <v>29403</v>
      </c>
      <c r="C133" s="185">
        <v>11.93</v>
      </c>
      <c r="D133" s="186"/>
      <c r="E133" s="187"/>
      <c r="F133" s="188"/>
      <c r="G133" s="123"/>
      <c r="H133" s="123"/>
      <c r="I133" s="123"/>
      <c r="J133" s="71"/>
      <c r="K133" s="71"/>
      <c r="L133" s="71"/>
      <c r="M133" s="71"/>
    </row>
    <row r="134" spans="1:13" s="13" customFormat="1" ht="14.25">
      <c r="A134" s="17" t="str">
        <f>YEAR(B134)&amp;VLOOKUP(MONTH(B134),lookup!$G$2:$N$13,8,FALSE)</f>
        <v>1980M08</v>
      </c>
      <c r="B134" s="184">
        <v>29434</v>
      </c>
      <c r="C134" s="185">
        <v>12.37</v>
      </c>
      <c r="D134" s="186"/>
      <c r="E134" s="187"/>
      <c r="F134" s="188"/>
      <c r="G134" s="123"/>
      <c r="H134" s="123"/>
      <c r="I134" s="123"/>
      <c r="J134" s="71"/>
      <c r="K134" s="71"/>
      <c r="L134" s="71"/>
      <c r="M134" s="71"/>
    </row>
    <row r="135" spans="1:13" s="13" customFormat="1" ht="14.25">
      <c r="A135" s="17" t="str">
        <f>YEAR(B135)&amp;VLOOKUP(MONTH(B135),lookup!$G$2:$N$13,8,FALSE)</f>
        <v>1980M09</v>
      </c>
      <c r="B135" s="184">
        <v>29465</v>
      </c>
      <c r="C135" s="185">
        <v>12.72</v>
      </c>
      <c r="D135" s="186"/>
      <c r="E135" s="187"/>
      <c r="F135" s="188"/>
      <c r="G135" s="123"/>
      <c r="H135" s="123"/>
      <c r="I135" s="123"/>
      <c r="J135" s="71"/>
      <c r="K135" s="71"/>
      <c r="L135" s="71"/>
      <c r="M135" s="71"/>
    </row>
    <row r="136" spans="1:13" s="13" customFormat="1" ht="14.25">
      <c r="A136" s="17" t="str">
        <f>YEAR(B136)&amp;VLOOKUP(MONTH(B136),lookup!$G$2:$N$13,8,FALSE)</f>
        <v>1980M10</v>
      </c>
      <c r="B136" s="184">
        <v>29495</v>
      </c>
      <c r="C136" s="185">
        <v>13.29</v>
      </c>
      <c r="D136" s="186"/>
      <c r="E136" s="187"/>
      <c r="F136" s="188"/>
      <c r="G136" s="123"/>
      <c r="H136" s="123"/>
      <c r="I136" s="123"/>
      <c r="J136" s="71"/>
      <c r="K136" s="71"/>
      <c r="L136" s="71"/>
      <c r="M136" s="71"/>
    </row>
    <row r="137" spans="1:13" s="13" customFormat="1" ht="14.25">
      <c r="A137" s="17" t="str">
        <f>YEAR(B137)&amp;VLOOKUP(MONTH(B137),lookup!$G$2:$N$13,8,FALSE)</f>
        <v>1980M11</v>
      </c>
      <c r="B137" s="184">
        <v>29526</v>
      </c>
      <c r="C137" s="185">
        <v>13.4</v>
      </c>
      <c r="D137" s="186"/>
      <c r="E137" s="187"/>
      <c r="F137" s="188"/>
      <c r="G137" s="123"/>
      <c r="H137" s="123"/>
      <c r="I137" s="123"/>
      <c r="J137" s="71"/>
      <c r="K137" s="71"/>
      <c r="L137" s="71"/>
      <c r="M137" s="71"/>
    </row>
    <row r="138" spans="1:13" s="13" customFormat="1" ht="14.25">
      <c r="A138" s="17" t="str">
        <f>YEAR(B138)&amp;VLOOKUP(MONTH(B138),lookup!$G$2:$N$13,8,FALSE)</f>
        <v>1980M12</v>
      </c>
      <c r="B138" s="184">
        <v>29556</v>
      </c>
      <c r="C138" s="185">
        <v>13.44</v>
      </c>
      <c r="D138" s="186"/>
      <c r="E138" s="187"/>
      <c r="F138" s="188"/>
      <c r="G138" s="123"/>
      <c r="H138" s="123"/>
      <c r="I138" s="123"/>
      <c r="J138" s="71"/>
      <c r="K138" s="71"/>
      <c r="L138" s="71"/>
      <c r="M138" s="71"/>
    </row>
    <row r="139" spans="1:13" s="13" customFormat="1" ht="14.25">
      <c r="A139" s="17" t="str">
        <f>YEAR(B139)&amp;VLOOKUP(MONTH(B139),lookup!$G$2:$N$13,8,FALSE)</f>
        <v>1981M01</v>
      </c>
      <c r="B139" s="184">
        <v>29587</v>
      </c>
      <c r="C139" s="185">
        <v>13.45</v>
      </c>
      <c r="D139" s="186"/>
      <c r="E139" s="187"/>
      <c r="F139" s="188"/>
      <c r="G139" s="123"/>
      <c r="H139" s="123"/>
      <c r="I139" s="123"/>
      <c r="J139" s="71"/>
      <c r="K139" s="71"/>
      <c r="L139" s="71"/>
      <c r="M139" s="71"/>
    </row>
    <row r="140" spans="1:13" s="13" customFormat="1" ht="14.25">
      <c r="A140" s="17" t="str">
        <f>YEAR(B140)&amp;VLOOKUP(MONTH(B140),lookup!$G$2:$N$13,8,FALSE)</f>
        <v>1981M02</v>
      </c>
      <c r="B140" s="184">
        <v>29618</v>
      </c>
      <c r="C140" s="185">
        <v>13.41</v>
      </c>
      <c r="D140" s="186"/>
      <c r="E140" s="187"/>
      <c r="F140" s="188"/>
      <c r="G140" s="123"/>
      <c r="H140" s="123"/>
      <c r="I140" s="123"/>
      <c r="J140" s="71"/>
      <c r="K140" s="71"/>
      <c r="L140" s="71"/>
      <c r="M140" s="71"/>
    </row>
    <row r="141" spans="1:13" s="13" customFormat="1" ht="14.25">
      <c r="A141" s="17" t="str">
        <f>YEAR(B141)&amp;VLOOKUP(MONTH(B141),lookup!$G$2:$N$13,8,FALSE)</f>
        <v>1981M03</v>
      </c>
      <c r="B141" s="184">
        <v>29646</v>
      </c>
      <c r="C141" s="185">
        <v>13.28</v>
      </c>
      <c r="D141" s="186"/>
      <c r="E141" s="187"/>
      <c r="F141" s="188"/>
      <c r="G141" s="123"/>
      <c r="H141" s="123"/>
      <c r="I141" s="123"/>
      <c r="J141" s="71"/>
      <c r="K141" s="71"/>
      <c r="L141" s="71"/>
      <c r="M141" s="71"/>
    </row>
    <row r="142" spans="1:13" s="13" customFormat="1" ht="14.25">
      <c r="A142" s="17" t="str">
        <f>YEAR(B142)&amp;VLOOKUP(MONTH(B142),lookup!$G$2:$N$13,8,FALSE)</f>
        <v>1981M04</v>
      </c>
      <c r="B142" s="184">
        <v>29677</v>
      </c>
      <c r="C142" s="185">
        <v>13.43</v>
      </c>
      <c r="D142" s="186"/>
      <c r="E142" s="187"/>
      <c r="F142" s="188"/>
      <c r="G142" s="123"/>
      <c r="H142" s="123"/>
      <c r="I142" s="123"/>
      <c r="J142" s="71"/>
      <c r="K142" s="71"/>
      <c r="L142" s="71"/>
      <c r="M142" s="71"/>
    </row>
    <row r="143" spans="1:13" s="13" customFormat="1" ht="14.25">
      <c r="A143" s="17" t="str">
        <f>YEAR(B143)&amp;VLOOKUP(MONTH(B143),lookup!$G$2:$N$13,8,FALSE)</f>
        <v>1981M05</v>
      </c>
      <c r="B143" s="184">
        <v>29707</v>
      </c>
      <c r="C143" s="185">
        <v>12.6</v>
      </c>
      <c r="D143" s="186"/>
      <c r="E143" s="187"/>
      <c r="F143" s="188"/>
      <c r="G143" s="123"/>
      <c r="H143" s="123"/>
      <c r="I143" s="123"/>
      <c r="J143" s="71"/>
      <c r="K143" s="71"/>
      <c r="L143" s="71"/>
      <c r="M143" s="71"/>
    </row>
    <row r="144" spans="1:13" s="13" customFormat="1" ht="14.25">
      <c r="A144" s="17" t="str">
        <f>YEAR(B144)&amp;VLOOKUP(MONTH(B144),lookup!$G$2:$N$13,8,FALSE)</f>
        <v>1981M06</v>
      </c>
      <c r="B144" s="184">
        <v>29738</v>
      </c>
      <c r="C144" s="185">
        <v>12.59</v>
      </c>
      <c r="D144" s="186"/>
      <c r="E144" s="187"/>
      <c r="F144" s="188"/>
      <c r="G144" s="123"/>
      <c r="H144" s="123"/>
      <c r="I144" s="123"/>
      <c r="J144" s="71"/>
      <c r="K144" s="71"/>
      <c r="L144" s="71"/>
      <c r="M144" s="71"/>
    </row>
    <row r="145" spans="1:13" s="13" customFormat="1" ht="14.25">
      <c r="A145" s="17" t="str">
        <f>YEAR(B145)&amp;VLOOKUP(MONTH(B145),lookup!$G$2:$N$13,8,FALSE)</f>
        <v>1981M07</v>
      </c>
      <c r="B145" s="184">
        <v>29768</v>
      </c>
      <c r="C145" s="185">
        <v>12.97</v>
      </c>
      <c r="D145" s="186"/>
      <c r="E145" s="187"/>
      <c r="F145" s="188"/>
      <c r="G145" s="123"/>
      <c r="H145" s="123"/>
      <c r="I145" s="123"/>
      <c r="J145" s="71"/>
      <c r="K145" s="71"/>
      <c r="L145" s="71"/>
      <c r="M145" s="71"/>
    </row>
    <row r="146" spans="1:13" s="13" customFormat="1" ht="14.25">
      <c r="A146" s="17" t="str">
        <f>YEAR(B146)&amp;VLOOKUP(MONTH(B146),lookup!$G$2:$N$13,8,FALSE)</f>
        <v>1981M08</v>
      </c>
      <c r="B146" s="184">
        <v>29799</v>
      </c>
      <c r="C146" s="185">
        <v>13.4</v>
      </c>
      <c r="D146" s="186"/>
      <c r="E146" s="187"/>
      <c r="F146" s="188"/>
      <c r="G146" s="123"/>
      <c r="H146" s="123"/>
      <c r="I146" s="123"/>
      <c r="J146" s="71"/>
      <c r="K146" s="71"/>
      <c r="L146" s="71"/>
      <c r="M146" s="71"/>
    </row>
    <row r="147" spans="1:13" s="13" customFormat="1" ht="14.25">
      <c r="A147" s="17" t="str">
        <f>YEAR(B147)&amp;VLOOKUP(MONTH(B147),lookup!$G$2:$N$13,8,FALSE)</f>
        <v>1981M09</v>
      </c>
      <c r="B147" s="184">
        <v>29830</v>
      </c>
      <c r="C147" s="185">
        <v>13.75</v>
      </c>
      <c r="D147" s="186"/>
      <c r="E147" s="187"/>
      <c r="F147" s="188"/>
      <c r="G147" s="123"/>
      <c r="H147" s="123"/>
      <c r="I147" s="123"/>
      <c r="J147" s="71"/>
      <c r="K147" s="71"/>
      <c r="L147" s="71"/>
      <c r="M147" s="71"/>
    </row>
    <row r="148" spans="1:13" s="13" customFormat="1" ht="14.25">
      <c r="A148" s="17" t="str">
        <f>YEAR(B148)&amp;VLOOKUP(MONTH(B148),lookup!$G$2:$N$13,8,FALSE)</f>
        <v>1981M10</v>
      </c>
      <c r="B148" s="184">
        <v>29860</v>
      </c>
      <c r="C148" s="185">
        <v>14.32</v>
      </c>
      <c r="D148" s="186"/>
      <c r="E148" s="187"/>
      <c r="F148" s="188"/>
      <c r="G148" s="123"/>
      <c r="H148" s="123"/>
      <c r="I148" s="123"/>
      <c r="J148" s="71"/>
      <c r="K148" s="71"/>
      <c r="L148" s="71"/>
      <c r="M148" s="71"/>
    </row>
    <row r="149" spans="1:13" s="13" customFormat="1" ht="14.25">
      <c r="A149" s="17" t="str">
        <f>YEAR(B149)&amp;VLOOKUP(MONTH(B149),lookup!$G$2:$N$13,8,FALSE)</f>
        <v>1981M11</v>
      </c>
      <c r="B149" s="184">
        <v>29891</v>
      </c>
      <c r="C149" s="185">
        <v>14.42</v>
      </c>
      <c r="D149" s="186"/>
      <c r="E149" s="187"/>
      <c r="F149" s="188"/>
      <c r="G149" s="123"/>
      <c r="H149" s="123"/>
      <c r="I149" s="123"/>
      <c r="J149" s="71"/>
      <c r="K149" s="71"/>
      <c r="L149" s="71"/>
      <c r="M149" s="71"/>
    </row>
    <row r="150" spans="1:13" s="13" customFormat="1" ht="14.25">
      <c r="A150" s="17" t="str">
        <f>YEAR(B150)&amp;VLOOKUP(MONTH(B150),lookup!$G$2:$N$13,8,FALSE)</f>
        <v>1981M12</v>
      </c>
      <c r="B150" s="184">
        <v>29921</v>
      </c>
      <c r="C150" s="185">
        <v>14.46</v>
      </c>
      <c r="D150" s="186"/>
      <c r="E150" s="187"/>
      <c r="F150" s="188"/>
      <c r="G150" s="123"/>
      <c r="H150" s="123"/>
      <c r="I150" s="123"/>
      <c r="J150" s="71"/>
      <c r="K150" s="71"/>
      <c r="L150" s="71"/>
      <c r="M150" s="71"/>
    </row>
    <row r="151" spans="1:13" s="13" customFormat="1" ht="14.25">
      <c r="A151" s="17" t="str">
        <f>YEAR(B151)&amp;VLOOKUP(MONTH(B151),lookup!$G$2:$N$13,8,FALSE)</f>
        <v>1982M01</v>
      </c>
      <c r="B151" s="184">
        <v>29952</v>
      </c>
      <c r="C151" s="185">
        <v>14.48</v>
      </c>
      <c r="D151" s="186"/>
      <c r="E151" s="187"/>
      <c r="F151" s="188"/>
      <c r="G151" s="123"/>
      <c r="H151" s="123"/>
      <c r="I151" s="123"/>
      <c r="J151" s="71"/>
      <c r="K151" s="71"/>
      <c r="L151" s="71"/>
      <c r="M151" s="71"/>
    </row>
    <row r="152" spans="1:13" s="13" customFormat="1" ht="14.25">
      <c r="A152" s="17" t="str">
        <f>YEAR(B152)&amp;VLOOKUP(MONTH(B152),lookup!$G$2:$N$13,8,FALSE)</f>
        <v>1982M02</v>
      </c>
      <c r="B152" s="184">
        <v>29983</v>
      </c>
      <c r="C152" s="185">
        <v>14.43</v>
      </c>
      <c r="D152" s="186"/>
      <c r="E152" s="187"/>
      <c r="F152" s="188"/>
      <c r="G152" s="123"/>
      <c r="H152" s="123"/>
      <c r="I152" s="123"/>
      <c r="J152" s="71"/>
      <c r="K152" s="71"/>
      <c r="L152" s="71"/>
      <c r="M152" s="71"/>
    </row>
    <row r="153" spans="1:13" s="13" customFormat="1" ht="14.25">
      <c r="A153" s="17" t="str">
        <f>YEAR(B153)&amp;VLOOKUP(MONTH(B153),lookup!$G$2:$N$13,8,FALSE)</f>
        <v>1982M03</v>
      </c>
      <c r="B153" s="184">
        <v>30011</v>
      </c>
      <c r="C153" s="185">
        <v>14.3</v>
      </c>
      <c r="D153" s="186"/>
      <c r="E153" s="187"/>
      <c r="F153" s="188"/>
      <c r="G153" s="123"/>
      <c r="H153" s="123"/>
      <c r="I153" s="123"/>
      <c r="J153" s="71"/>
      <c r="K153" s="71"/>
      <c r="L153" s="71"/>
      <c r="M153" s="71"/>
    </row>
    <row r="154" spans="1:13" s="13" customFormat="1" ht="14.25">
      <c r="A154" s="17" t="str">
        <f>YEAR(B154)&amp;VLOOKUP(MONTH(B154),lookup!$G$2:$N$13,8,FALSE)</f>
        <v>1982M04</v>
      </c>
      <c r="B154" s="184">
        <v>30042</v>
      </c>
      <c r="C154" s="185">
        <v>14.41</v>
      </c>
      <c r="D154" s="186"/>
      <c r="E154" s="187"/>
      <c r="F154" s="188"/>
      <c r="G154" s="123"/>
      <c r="H154" s="123"/>
      <c r="I154" s="123"/>
      <c r="J154" s="71"/>
      <c r="K154" s="71"/>
      <c r="L154" s="71"/>
      <c r="M154" s="71"/>
    </row>
    <row r="155" spans="1:13" s="13" customFormat="1" ht="14.25">
      <c r="A155" s="17" t="str">
        <f>YEAR(B155)&amp;VLOOKUP(MONTH(B155),lookup!$G$2:$N$13,8,FALSE)</f>
        <v>1982M05</v>
      </c>
      <c r="B155" s="184">
        <v>30072</v>
      </c>
      <c r="C155" s="185">
        <v>13.76</v>
      </c>
      <c r="D155" s="186"/>
      <c r="E155" s="187"/>
      <c r="F155" s="188"/>
      <c r="G155" s="123"/>
      <c r="H155" s="123"/>
      <c r="I155" s="123"/>
      <c r="J155" s="71"/>
      <c r="K155" s="71"/>
      <c r="L155" s="71"/>
      <c r="M155" s="71"/>
    </row>
    <row r="156" spans="1:13" s="13" customFormat="1" ht="14.25">
      <c r="A156" s="17" t="str">
        <f>YEAR(B156)&amp;VLOOKUP(MONTH(B156),lookup!$G$2:$N$13,8,FALSE)</f>
        <v>1982M06</v>
      </c>
      <c r="B156" s="184">
        <v>30103</v>
      </c>
      <c r="C156" s="185">
        <v>13.58</v>
      </c>
      <c r="D156" s="186"/>
      <c r="E156" s="187"/>
      <c r="F156" s="188"/>
      <c r="G156" s="123"/>
      <c r="H156" s="123"/>
      <c r="I156" s="123"/>
      <c r="J156" s="71"/>
      <c r="K156" s="71"/>
      <c r="L156" s="71"/>
      <c r="M156" s="71"/>
    </row>
    <row r="157" spans="1:13" s="13" customFormat="1" ht="14.25">
      <c r="A157" s="17" t="str">
        <f>YEAR(B157)&amp;VLOOKUP(MONTH(B157),lookup!$G$2:$N$13,8,FALSE)</f>
        <v>1982M07</v>
      </c>
      <c r="B157" s="184">
        <v>30133</v>
      </c>
      <c r="C157" s="185">
        <v>13.96</v>
      </c>
      <c r="D157" s="186"/>
      <c r="E157" s="187"/>
      <c r="F157" s="188"/>
      <c r="G157" s="123"/>
      <c r="H157" s="123"/>
      <c r="I157" s="123"/>
      <c r="J157" s="71"/>
      <c r="K157" s="71"/>
      <c r="L157" s="71"/>
      <c r="M157" s="71"/>
    </row>
    <row r="158" spans="1:13" s="13" customFormat="1" ht="14.25">
      <c r="A158" s="17" t="str">
        <f>YEAR(B158)&amp;VLOOKUP(MONTH(B158),lookup!$G$2:$N$13,8,FALSE)</f>
        <v>1982M08</v>
      </c>
      <c r="B158" s="184">
        <v>30164</v>
      </c>
      <c r="C158" s="185">
        <v>14.38</v>
      </c>
      <c r="D158" s="186"/>
      <c r="E158" s="187"/>
      <c r="F158" s="188"/>
      <c r="G158" s="123"/>
      <c r="H158" s="123"/>
      <c r="I158" s="123"/>
      <c r="J158" s="71"/>
      <c r="K158" s="71"/>
      <c r="L158" s="71"/>
      <c r="M158" s="71"/>
    </row>
    <row r="159" spans="1:13" s="13" customFormat="1" ht="14.25">
      <c r="A159" s="17" t="str">
        <f>YEAR(B159)&amp;VLOOKUP(MONTH(B159),lookup!$G$2:$N$13,8,FALSE)</f>
        <v>1982M09</v>
      </c>
      <c r="B159" s="184">
        <v>30195</v>
      </c>
      <c r="C159" s="185">
        <v>14.73</v>
      </c>
      <c r="D159" s="186"/>
      <c r="E159" s="187"/>
      <c r="F159" s="188"/>
      <c r="G159" s="123"/>
      <c r="H159" s="123"/>
      <c r="I159" s="123"/>
      <c r="J159" s="71"/>
      <c r="K159" s="71"/>
      <c r="L159" s="71"/>
      <c r="M159" s="71"/>
    </row>
    <row r="160" spans="1:13" s="13" customFormat="1" ht="14.25">
      <c r="A160" s="17" t="str">
        <f>YEAR(B160)&amp;VLOOKUP(MONTH(B160),lookup!$G$2:$N$13,8,FALSE)</f>
        <v>1982M10</v>
      </c>
      <c r="B160" s="184">
        <v>30225</v>
      </c>
      <c r="C160" s="185">
        <v>15.44</v>
      </c>
      <c r="D160" s="186"/>
      <c r="E160" s="187"/>
      <c r="F160" s="188"/>
      <c r="G160" s="123"/>
      <c r="H160" s="123"/>
      <c r="I160" s="123"/>
      <c r="J160" s="71"/>
      <c r="K160" s="71"/>
      <c r="L160" s="71"/>
      <c r="M160" s="71"/>
    </row>
    <row r="161" spans="1:13" s="13" customFormat="1" ht="14.25">
      <c r="A161" s="17" t="str">
        <f>YEAR(B161)&amp;VLOOKUP(MONTH(B161),lookup!$G$2:$N$13,8,FALSE)</f>
        <v>1982M11</v>
      </c>
      <c r="B161" s="184">
        <v>30256</v>
      </c>
      <c r="C161" s="185">
        <v>15.5</v>
      </c>
      <c r="D161" s="186"/>
      <c r="E161" s="187"/>
      <c r="F161" s="188"/>
      <c r="G161" s="123"/>
      <c r="H161" s="123"/>
      <c r="I161" s="123"/>
      <c r="J161" s="71"/>
      <c r="K161" s="71"/>
      <c r="L161" s="71"/>
      <c r="M161" s="71"/>
    </row>
    <row r="162" spans="1:13" s="13" customFormat="1" ht="14.25">
      <c r="A162" s="17" t="str">
        <f>YEAR(B162)&amp;VLOOKUP(MONTH(B162),lookup!$G$2:$N$13,8,FALSE)</f>
        <v>1982M12</v>
      </c>
      <c r="B162" s="184">
        <v>30286</v>
      </c>
      <c r="C162" s="185">
        <v>15.54</v>
      </c>
      <c r="D162" s="186"/>
      <c r="E162" s="187"/>
      <c r="F162" s="188"/>
      <c r="G162" s="123"/>
      <c r="H162" s="123"/>
      <c r="I162" s="123"/>
      <c r="J162" s="71"/>
      <c r="K162" s="71"/>
      <c r="L162" s="71"/>
      <c r="M162" s="71"/>
    </row>
    <row r="163" spans="1:13" s="13" customFormat="1" ht="14.25">
      <c r="A163" s="17" t="str">
        <f>YEAR(B163)&amp;VLOOKUP(MONTH(B163),lookup!$G$2:$N$13,8,FALSE)</f>
        <v>1983M01</v>
      </c>
      <c r="B163" s="184">
        <v>30317</v>
      </c>
      <c r="C163" s="185">
        <v>15.52</v>
      </c>
      <c r="D163" s="186"/>
      <c r="E163" s="187"/>
      <c r="F163" s="188"/>
      <c r="G163" s="123"/>
      <c r="H163" s="123"/>
      <c r="I163" s="123"/>
      <c r="J163" s="71"/>
      <c r="K163" s="71"/>
      <c r="L163" s="71"/>
      <c r="M163" s="71"/>
    </row>
    <row r="164" spans="1:13" s="13" customFormat="1" ht="14.25">
      <c r="A164" s="17" t="str">
        <f>YEAR(B164)&amp;VLOOKUP(MONTH(B164),lookup!$G$2:$N$13,8,FALSE)</f>
        <v>1983M02</v>
      </c>
      <c r="B164" s="184">
        <v>30348</v>
      </c>
      <c r="C164" s="185">
        <v>15.56</v>
      </c>
      <c r="D164" s="186"/>
      <c r="E164" s="187"/>
      <c r="F164" s="188"/>
      <c r="G164" s="123"/>
      <c r="H164" s="123"/>
      <c r="I164" s="123"/>
      <c r="J164" s="71"/>
      <c r="K164" s="71"/>
      <c r="L164" s="71"/>
      <c r="M164" s="71"/>
    </row>
    <row r="165" spans="1:13" s="13" customFormat="1" ht="14.25">
      <c r="A165" s="17" t="str">
        <f>YEAR(B165)&amp;VLOOKUP(MONTH(B165),lookup!$G$2:$N$13,8,FALSE)</f>
        <v>1983M03</v>
      </c>
      <c r="B165" s="184">
        <v>30376</v>
      </c>
      <c r="C165" s="185">
        <v>15.38</v>
      </c>
      <c r="D165" s="186"/>
      <c r="E165" s="187"/>
      <c r="F165" s="188"/>
      <c r="G165" s="123"/>
      <c r="H165" s="123"/>
      <c r="I165" s="123"/>
      <c r="J165" s="71"/>
      <c r="K165" s="71"/>
      <c r="L165" s="71"/>
      <c r="M165" s="71"/>
    </row>
    <row r="166" spans="1:13" s="13" customFormat="1" ht="14.25">
      <c r="A166" s="17" t="str">
        <f>YEAR(B166)&amp;VLOOKUP(MONTH(B166),lookup!$G$2:$N$13,8,FALSE)</f>
        <v>1983M04</v>
      </c>
      <c r="B166" s="184">
        <v>30407</v>
      </c>
      <c r="C166" s="185">
        <v>14.28</v>
      </c>
      <c r="D166" s="186"/>
      <c r="E166" s="187"/>
      <c r="F166" s="188"/>
      <c r="G166" s="123"/>
      <c r="H166" s="123"/>
      <c r="I166" s="123"/>
      <c r="J166" s="71"/>
      <c r="K166" s="71"/>
      <c r="L166" s="71"/>
      <c r="M166" s="71"/>
    </row>
    <row r="167" spans="1:13" s="13" customFormat="1" ht="14.25">
      <c r="A167" s="17" t="str">
        <f>YEAR(B167)&amp;VLOOKUP(MONTH(B167),lookup!$G$2:$N$13,8,FALSE)</f>
        <v>1983M05</v>
      </c>
      <c r="B167" s="184">
        <v>30437</v>
      </c>
      <c r="C167" s="185">
        <v>13.45</v>
      </c>
      <c r="D167" s="186"/>
      <c r="E167" s="187"/>
      <c r="F167" s="188"/>
      <c r="G167" s="123"/>
      <c r="H167" s="123"/>
      <c r="I167" s="123"/>
      <c r="J167" s="71"/>
      <c r="K167" s="71"/>
      <c r="L167" s="71"/>
      <c r="M167" s="71"/>
    </row>
    <row r="168" spans="1:13" s="13" customFormat="1" ht="14.25">
      <c r="A168" s="17" t="str">
        <f>YEAR(B168)&amp;VLOOKUP(MONTH(B168),lookup!$G$2:$N$13,8,FALSE)</f>
        <v>1983M06</v>
      </c>
      <c r="B168" s="184">
        <v>30468</v>
      </c>
      <c r="C168" s="185">
        <v>13.45</v>
      </c>
      <c r="D168" s="186"/>
      <c r="E168" s="187"/>
      <c r="F168" s="188"/>
      <c r="G168" s="123"/>
      <c r="H168" s="123"/>
      <c r="I168" s="123"/>
      <c r="J168" s="71"/>
      <c r="K168" s="71"/>
      <c r="L168" s="71"/>
      <c r="M168" s="71"/>
    </row>
    <row r="169" spans="1:13" s="13" customFormat="1" ht="14.25">
      <c r="A169" s="17" t="str">
        <f>YEAR(B169)&amp;VLOOKUP(MONTH(B169),lookup!$G$2:$N$13,8,FALSE)</f>
        <v>1983M07</v>
      </c>
      <c r="B169" s="184">
        <v>30498</v>
      </c>
      <c r="C169" s="185">
        <v>13.74</v>
      </c>
      <c r="D169" s="186"/>
      <c r="E169" s="187"/>
      <c r="F169" s="188"/>
      <c r="G169" s="123"/>
      <c r="H169" s="123"/>
      <c r="I169" s="123"/>
      <c r="J169" s="71"/>
      <c r="K169" s="71"/>
      <c r="L169" s="71"/>
      <c r="M169" s="71"/>
    </row>
    <row r="170" spans="1:13" s="13" customFormat="1" ht="14.25">
      <c r="A170" s="17" t="str">
        <f>YEAR(B170)&amp;VLOOKUP(MONTH(B170),lookup!$G$2:$N$13,8,FALSE)</f>
        <v>1983M08</v>
      </c>
      <c r="B170" s="184">
        <v>30529</v>
      </c>
      <c r="C170" s="185">
        <v>14.17</v>
      </c>
      <c r="D170" s="186"/>
      <c r="E170" s="187"/>
      <c r="F170" s="188"/>
      <c r="G170" s="123"/>
      <c r="H170" s="123"/>
      <c r="I170" s="123"/>
      <c r="J170" s="71"/>
      <c r="K170" s="71"/>
      <c r="L170" s="71"/>
      <c r="M170" s="71"/>
    </row>
    <row r="171" spans="1:13" s="13" customFormat="1" ht="14.25">
      <c r="A171" s="17" t="str">
        <f>YEAR(B171)&amp;VLOOKUP(MONTH(B171),lookup!$G$2:$N$13,8,FALSE)</f>
        <v>1983M09</v>
      </c>
      <c r="B171" s="184">
        <v>30560</v>
      </c>
      <c r="C171" s="185">
        <v>14.62</v>
      </c>
      <c r="D171" s="186"/>
      <c r="E171" s="187"/>
      <c r="F171" s="188"/>
      <c r="G171" s="123"/>
      <c r="H171" s="123"/>
      <c r="I171" s="123"/>
      <c r="J171" s="71"/>
      <c r="K171" s="71"/>
      <c r="L171" s="71"/>
      <c r="M171" s="71"/>
    </row>
    <row r="172" spans="1:13" s="13" customFormat="1" ht="14.25">
      <c r="A172" s="17" t="str">
        <f>YEAR(B172)&amp;VLOOKUP(MONTH(B172),lookup!$G$2:$N$13,8,FALSE)</f>
        <v>1983M10</v>
      </c>
      <c r="B172" s="184">
        <v>30590</v>
      </c>
      <c r="C172" s="185">
        <v>15.27</v>
      </c>
      <c r="D172" s="186"/>
      <c r="E172" s="187"/>
      <c r="F172" s="188"/>
      <c r="G172" s="123"/>
      <c r="H172" s="123"/>
      <c r="I172" s="123"/>
      <c r="J172" s="71"/>
      <c r="K172" s="71"/>
      <c r="L172" s="71"/>
      <c r="M172" s="71"/>
    </row>
    <row r="173" spans="1:13" s="13" customFormat="1" ht="14.25">
      <c r="A173" s="17" t="str">
        <f>YEAR(B173)&amp;VLOOKUP(MONTH(B173),lookup!$G$2:$N$13,8,FALSE)</f>
        <v>1983M11</v>
      </c>
      <c r="B173" s="184">
        <v>30621</v>
      </c>
      <c r="C173" s="185">
        <v>15.41</v>
      </c>
      <c r="D173" s="186"/>
      <c r="E173" s="187"/>
      <c r="F173" s="188"/>
      <c r="G173" s="123"/>
      <c r="H173" s="123"/>
      <c r="I173" s="123"/>
      <c r="J173" s="71"/>
      <c r="K173" s="71"/>
      <c r="L173" s="71"/>
      <c r="M173" s="71"/>
    </row>
    <row r="174" spans="1:13" s="13" customFormat="1" ht="14.25">
      <c r="A174" s="17" t="str">
        <f>YEAR(B174)&amp;VLOOKUP(MONTH(B174),lookup!$G$2:$N$13,8,FALSE)</f>
        <v>1983M12</v>
      </c>
      <c r="B174" s="184">
        <v>30651</v>
      </c>
      <c r="C174" s="185">
        <v>15.45</v>
      </c>
      <c r="D174" s="186"/>
      <c r="E174" s="187"/>
      <c r="F174" s="188"/>
      <c r="G174" s="123"/>
      <c r="H174" s="123"/>
      <c r="I174" s="123"/>
      <c r="J174" s="71"/>
      <c r="K174" s="71"/>
      <c r="L174" s="71"/>
      <c r="M174" s="71"/>
    </row>
    <row r="175" spans="1:13" s="13" customFormat="1" ht="14.25">
      <c r="A175" s="17" t="str">
        <f>YEAR(B175)&amp;VLOOKUP(MONTH(B175),lookup!$G$2:$N$13,8,FALSE)</f>
        <v>1984M01</v>
      </c>
      <c r="B175" s="184">
        <v>30682</v>
      </c>
      <c r="C175" s="185">
        <v>15.48</v>
      </c>
      <c r="D175" s="186"/>
      <c r="E175" s="187"/>
      <c r="F175" s="188"/>
      <c r="G175" s="123"/>
      <c r="H175" s="123"/>
      <c r="I175" s="123"/>
      <c r="J175" s="71"/>
      <c r="K175" s="71"/>
      <c r="L175" s="71"/>
      <c r="M175" s="71"/>
    </row>
    <row r="176" spans="1:13" s="13" customFormat="1" ht="14.25">
      <c r="A176" s="17" t="str">
        <f>YEAR(B176)&amp;VLOOKUP(MONTH(B176),lookup!$G$2:$N$13,8,FALSE)</f>
        <v>1984M02</v>
      </c>
      <c r="B176" s="184">
        <v>30713</v>
      </c>
      <c r="C176" s="185">
        <v>15.5</v>
      </c>
      <c r="D176" s="186"/>
      <c r="E176" s="187"/>
      <c r="F176" s="188"/>
      <c r="G176" s="123"/>
      <c r="H176" s="123"/>
      <c r="I176" s="123"/>
      <c r="J176" s="71"/>
      <c r="K176" s="71"/>
      <c r="L176" s="71"/>
      <c r="M176" s="71"/>
    </row>
    <row r="177" spans="1:13" s="13" customFormat="1" ht="14.25">
      <c r="A177" s="17" t="str">
        <f>YEAR(B177)&amp;VLOOKUP(MONTH(B177),lookup!$G$2:$N$13,8,FALSE)</f>
        <v>1984M03</v>
      </c>
      <c r="B177" s="184">
        <v>30742</v>
      </c>
      <c r="C177" s="185">
        <v>15.31</v>
      </c>
      <c r="D177" s="186"/>
      <c r="E177" s="187"/>
      <c r="F177" s="188"/>
      <c r="G177" s="123"/>
      <c r="H177" s="123"/>
      <c r="I177" s="123"/>
      <c r="J177" s="71"/>
      <c r="K177" s="71"/>
      <c r="L177" s="71"/>
      <c r="M177" s="71"/>
    </row>
    <row r="178" spans="1:13" s="13" customFormat="1" ht="14.25">
      <c r="A178" s="17" t="str">
        <f>YEAR(B178)&amp;VLOOKUP(MONTH(B178),lookup!$G$2:$N$13,8,FALSE)</f>
        <v>1984M04</v>
      </c>
      <c r="B178" s="184">
        <v>30773</v>
      </c>
      <c r="C178" s="185">
        <v>13.8</v>
      </c>
      <c r="D178" s="186"/>
      <c r="E178" s="187"/>
      <c r="F178" s="188"/>
      <c r="G178" s="123"/>
      <c r="H178" s="123"/>
      <c r="I178" s="123"/>
      <c r="J178" s="71"/>
      <c r="K178" s="71"/>
      <c r="L178" s="71"/>
      <c r="M178" s="71"/>
    </row>
    <row r="179" spans="1:13" s="13" customFormat="1" ht="14.25">
      <c r="A179" s="17" t="str">
        <f>YEAR(B179)&amp;VLOOKUP(MONTH(B179),lookup!$G$2:$N$13,8,FALSE)</f>
        <v>1984M05</v>
      </c>
      <c r="B179" s="184">
        <v>30803</v>
      </c>
      <c r="C179" s="185">
        <v>12.17</v>
      </c>
      <c r="D179" s="186"/>
      <c r="E179" s="187"/>
      <c r="F179" s="188"/>
      <c r="G179" s="123"/>
      <c r="H179" s="123"/>
      <c r="I179" s="123"/>
      <c r="J179" s="71"/>
      <c r="K179" s="71"/>
      <c r="L179" s="71"/>
      <c r="M179" s="71"/>
    </row>
    <row r="180" spans="1:13" s="13" customFormat="1" ht="14.25">
      <c r="A180" s="17" t="str">
        <f>YEAR(B180)&amp;VLOOKUP(MONTH(B180),lookup!$G$2:$N$13,8,FALSE)</f>
        <v>1984M06</v>
      </c>
      <c r="B180" s="184">
        <v>30834</v>
      </c>
      <c r="C180" s="185">
        <v>12.33</v>
      </c>
      <c r="D180" s="186"/>
      <c r="E180" s="187"/>
      <c r="F180" s="188"/>
      <c r="G180" s="123"/>
      <c r="H180" s="123"/>
      <c r="I180" s="123"/>
      <c r="J180" s="71"/>
      <c r="K180" s="71"/>
      <c r="L180" s="71"/>
      <c r="M180" s="71"/>
    </row>
    <row r="181" spans="1:13" s="13" customFormat="1" ht="14.25">
      <c r="A181" s="17" t="str">
        <f>YEAR(B181)&amp;VLOOKUP(MONTH(B181),lookup!$G$2:$N$13,8,FALSE)</f>
        <v>1984M07</v>
      </c>
      <c r="B181" s="184">
        <v>30864</v>
      </c>
      <c r="C181" s="185">
        <v>14.27</v>
      </c>
      <c r="D181" s="186"/>
      <c r="E181" s="187"/>
      <c r="F181" s="188"/>
      <c r="G181" s="123"/>
      <c r="H181" s="123"/>
      <c r="I181" s="123"/>
      <c r="J181" s="71"/>
      <c r="K181" s="71"/>
      <c r="L181" s="71"/>
      <c r="M181" s="71"/>
    </row>
    <row r="182" spans="1:13" s="13" customFormat="1" ht="14.25">
      <c r="A182" s="17" t="str">
        <f>YEAR(B182)&amp;VLOOKUP(MONTH(B182),lookup!$G$2:$N$13,8,FALSE)</f>
        <v>1984M08</v>
      </c>
      <c r="B182" s="184">
        <v>30895</v>
      </c>
      <c r="C182" s="185">
        <v>15.41</v>
      </c>
      <c r="D182" s="186"/>
      <c r="E182" s="187"/>
      <c r="F182" s="188"/>
      <c r="G182" s="123"/>
      <c r="H182" s="123"/>
      <c r="I182" s="123"/>
      <c r="J182" s="71"/>
      <c r="K182" s="71"/>
      <c r="L182" s="71"/>
      <c r="M182" s="71"/>
    </row>
    <row r="183" spans="1:13" s="13" customFormat="1" ht="14.25">
      <c r="A183" s="17" t="str">
        <f>YEAR(B183)&amp;VLOOKUP(MONTH(B183),lookup!$G$2:$N$13,8,FALSE)</f>
        <v>1984M09</v>
      </c>
      <c r="B183" s="184">
        <v>30926</v>
      </c>
      <c r="C183" s="185">
        <v>15.94</v>
      </c>
      <c r="D183" s="186"/>
      <c r="E183" s="187"/>
      <c r="F183" s="188"/>
      <c r="G183" s="123"/>
      <c r="H183" s="123"/>
      <c r="I183" s="123"/>
      <c r="J183" s="71"/>
      <c r="K183" s="71"/>
      <c r="L183" s="71"/>
      <c r="M183" s="71"/>
    </row>
    <row r="184" spans="1:13" s="13" customFormat="1" ht="14.25">
      <c r="A184" s="17" t="str">
        <f>YEAR(B184)&amp;VLOOKUP(MONTH(B184),lookup!$G$2:$N$13,8,FALSE)</f>
        <v>1984M10</v>
      </c>
      <c r="B184" s="184">
        <v>30956</v>
      </c>
      <c r="C184" s="185">
        <v>15.8</v>
      </c>
      <c r="D184" s="186"/>
      <c r="E184" s="187"/>
      <c r="F184" s="188"/>
      <c r="G184" s="123"/>
      <c r="H184" s="123"/>
      <c r="I184" s="123"/>
      <c r="J184" s="71"/>
      <c r="K184" s="71"/>
      <c r="L184" s="71"/>
      <c r="M184" s="71"/>
    </row>
    <row r="185" spans="1:13" s="13" customFormat="1" ht="14.25">
      <c r="A185" s="17" t="str">
        <f>YEAR(B185)&amp;VLOOKUP(MONTH(B185),lookup!$G$2:$N$13,8,FALSE)</f>
        <v>1984M11</v>
      </c>
      <c r="B185" s="184">
        <v>30987</v>
      </c>
      <c r="C185" s="185">
        <v>15.48</v>
      </c>
      <c r="D185" s="186"/>
      <c r="E185" s="187"/>
      <c r="F185" s="188"/>
      <c r="G185" s="123"/>
      <c r="H185" s="123"/>
      <c r="I185" s="123"/>
      <c r="J185" s="71"/>
      <c r="K185" s="71"/>
      <c r="L185" s="71"/>
      <c r="M185" s="71"/>
    </row>
    <row r="186" spans="1:13" s="13" customFormat="1" ht="14.25">
      <c r="A186" s="17" t="str">
        <f>YEAR(B186)&amp;VLOOKUP(MONTH(B186),lookup!$G$2:$N$13,8,FALSE)</f>
        <v>1984M12</v>
      </c>
      <c r="B186" s="184">
        <v>31017</v>
      </c>
      <c r="C186" s="185">
        <v>15.32</v>
      </c>
      <c r="D186" s="186"/>
      <c r="E186" s="187"/>
      <c r="F186" s="188"/>
      <c r="G186" s="123"/>
      <c r="H186" s="123"/>
      <c r="I186" s="123"/>
      <c r="J186" s="71"/>
      <c r="K186" s="71"/>
      <c r="L186" s="71"/>
      <c r="M186" s="71"/>
    </row>
    <row r="187" spans="1:13" s="13" customFormat="1" ht="14.25">
      <c r="A187" s="17" t="str">
        <f>YEAR(B187)&amp;VLOOKUP(MONTH(B187),lookup!$G$2:$N$13,8,FALSE)</f>
        <v>1985M01</v>
      </c>
      <c r="B187" s="184">
        <v>31048</v>
      </c>
      <c r="C187" s="185">
        <v>15.36</v>
      </c>
      <c r="D187" s="186"/>
      <c r="E187" s="187"/>
      <c r="F187" s="188"/>
      <c r="G187" s="123"/>
      <c r="H187" s="123"/>
      <c r="I187" s="123"/>
      <c r="J187" s="71"/>
      <c r="K187" s="71"/>
      <c r="L187" s="71"/>
      <c r="M187" s="71"/>
    </row>
    <row r="188" spans="1:13" s="13" customFormat="1" ht="14.25">
      <c r="A188" s="17" t="str">
        <f>YEAR(B188)&amp;VLOOKUP(MONTH(B188),lookup!$G$2:$N$13,8,FALSE)</f>
        <v>1985M02</v>
      </c>
      <c r="B188" s="184">
        <v>31079</v>
      </c>
      <c r="C188" s="185">
        <v>15.36</v>
      </c>
      <c r="D188" s="186"/>
      <c r="E188" s="187"/>
      <c r="F188" s="188"/>
      <c r="G188" s="123"/>
      <c r="H188" s="123"/>
      <c r="I188" s="123"/>
      <c r="J188" s="71"/>
      <c r="K188" s="71"/>
      <c r="L188" s="71"/>
      <c r="M188" s="71"/>
    </row>
    <row r="189" spans="1:13" s="13" customFormat="1" ht="14.25">
      <c r="A189" s="17" t="str">
        <f>YEAR(B189)&amp;VLOOKUP(MONTH(B189),lookup!$G$2:$N$13,8,FALSE)</f>
        <v>1985M03</v>
      </c>
      <c r="B189" s="184">
        <v>31107</v>
      </c>
      <c r="C189" s="185">
        <v>14.98</v>
      </c>
      <c r="D189" s="186"/>
      <c r="E189" s="187"/>
      <c r="F189" s="188"/>
      <c r="G189" s="123"/>
      <c r="H189" s="123"/>
      <c r="I189" s="123"/>
      <c r="J189" s="71"/>
      <c r="K189" s="71"/>
      <c r="L189" s="71"/>
      <c r="M189" s="71"/>
    </row>
    <row r="190" spans="1:13" s="13" customFormat="1" ht="14.25">
      <c r="A190" s="17" t="str">
        <f>YEAR(B190)&amp;VLOOKUP(MONTH(B190),lookup!$G$2:$N$13,8,FALSE)</f>
        <v>1985M04</v>
      </c>
      <c r="B190" s="184">
        <v>31138</v>
      </c>
      <c r="C190" s="185">
        <v>14.28</v>
      </c>
      <c r="D190" s="186"/>
      <c r="E190" s="187"/>
      <c r="F190" s="188"/>
      <c r="G190" s="123"/>
      <c r="H190" s="123"/>
      <c r="I190" s="123"/>
      <c r="J190" s="71"/>
      <c r="K190" s="71"/>
      <c r="L190" s="71"/>
      <c r="M190" s="71"/>
    </row>
    <row r="191" spans="1:13" s="13" customFormat="1" ht="14.25">
      <c r="A191" s="17" t="str">
        <f>YEAR(B191)&amp;VLOOKUP(MONTH(B191),lookup!$G$2:$N$13,8,FALSE)</f>
        <v>1985M05</v>
      </c>
      <c r="B191" s="184">
        <v>31168</v>
      </c>
      <c r="C191" s="185">
        <v>12.71</v>
      </c>
      <c r="D191" s="186"/>
      <c r="E191" s="187"/>
      <c r="F191" s="188"/>
      <c r="G191" s="123"/>
      <c r="H191" s="123"/>
      <c r="I191" s="123"/>
      <c r="J191" s="71"/>
      <c r="K191" s="71"/>
      <c r="L191" s="71"/>
      <c r="M191" s="71"/>
    </row>
    <row r="192" spans="1:13" s="13" customFormat="1" ht="14.25">
      <c r="A192" s="17" t="str">
        <f>YEAR(B192)&amp;VLOOKUP(MONTH(B192),lookup!$G$2:$N$13,8,FALSE)</f>
        <v>1985M06</v>
      </c>
      <c r="B192" s="184">
        <v>31199</v>
      </c>
      <c r="C192" s="185">
        <v>12.87</v>
      </c>
      <c r="D192" s="186"/>
      <c r="E192" s="187"/>
      <c r="F192" s="188"/>
      <c r="G192" s="123"/>
      <c r="H192" s="123"/>
      <c r="I192" s="123"/>
      <c r="J192" s="71"/>
      <c r="K192" s="71"/>
      <c r="L192" s="71"/>
      <c r="M192" s="71"/>
    </row>
    <row r="193" spans="1:13" s="13" customFormat="1" ht="14.25">
      <c r="A193" s="17" t="str">
        <f>YEAR(B193)&amp;VLOOKUP(MONTH(B193),lookup!$G$2:$N$13,8,FALSE)</f>
        <v>1985M07</v>
      </c>
      <c r="B193" s="184">
        <v>31229</v>
      </c>
      <c r="C193" s="185">
        <v>14.89</v>
      </c>
      <c r="D193" s="186"/>
      <c r="E193" s="187"/>
      <c r="F193" s="188"/>
      <c r="G193" s="123"/>
      <c r="H193" s="123"/>
      <c r="I193" s="123"/>
      <c r="J193" s="71"/>
      <c r="K193" s="71"/>
      <c r="L193" s="71"/>
      <c r="M193" s="71"/>
    </row>
    <row r="194" spans="1:13" s="13" customFormat="1" ht="14.25">
      <c r="A194" s="17" t="str">
        <f>YEAR(B194)&amp;VLOOKUP(MONTH(B194),lookup!$G$2:$N$13,8,FALSE)</f>
        <v>1985M08</v>
      </c>
      <c r="B194" s="184">
        <v>31260</v>
      </c>
      <c r="C194" s="185">
        <v>15.22</v>
      </c>
      <c r="D194" s="186"/>
      <c r="E194" s="187"/>
      <c r="F194" s="188"/>
      <c r="G194" s="123"/>
      <c r="H194" s="123"/>
      <c r="I194" s="123"/>
      <c r="J194" s="71"/>
      <c r="K194" s="71"/>
      <c r="L194" s="71"/>
      <c r="M194" s="71"/>
    </row>
    <row r="195" spans="1:13" s="13" customFormat="1" ht="14.25">
      <c r="A195" s="17" t="str">
        <f>YEAR(B195)&amp;VLOOKUP(MONTH(B195),lookup!$G$2:$N$13,8,FALSE)</f>
        <v>1985M09</v>
      </c>
      <c r="B195" s="184">
        <v>31291</v>
      </c>
      <c r="C195" s="185">
        <v>16.46</v>
      </c>
      <c r="D195" s="186"/>
      <c r="E195" s="187"/>
      <c r="F195" s="188"/>
      <c r="G195" s="123"/>
      <c r="H195" s="123"/>
      <c r="I195" s="123"/>
      <c r="J195" s="71"/>
      <c r="K195" s="71"/>
      <c r="L195" s="71"/>
      <c r="M195" s="71"/>
    </row>
    <row r="196" spans="1:13" s="13" customFormat="1" ht="14.25">
      <c r="A196" s="17" t="str">
        <f>YEAR(B196)&amp;VLOOKUP(MONTH(B196),lookup!$G$2:$N$13,8,FALSE)</f>
        <v>1985M10</v>
      </c>
      <c r="B196" s="184">
        <v>31321</v>
      </c>
      <c r="C196" s="185">
        <v>16.23</v>
      </c>
      <c r="D196" s="186"/>
      <c r="E196" s="187"/>
      <c r="F196" s="188"/>
      <c r="G196" s="123"/>
      <c r="H196" s="123"/>
      <c r="I196" s="123"/>
      <c r="J196" s="71"/>
      <c r="K196" s="71"/>
      <c r="L196" s="71"/>
      <c r="M196" s="71"/>
    </row>
    <row r="197" spans="1:13" s="13" customFormat="1" ht="14.25">
      <c r="A197" s="17" t="str">
        <f>YEAR(B197)&amp;VLOOKUP(MONTH(B197),lookup!$G$2:$N$13,8,FALSE)</f>
        <v>1985M11</v>
      </c>
      <c r="B197" s="184">
        <v>31352</v>
      </c>
      <c r="C197" s="185">
        <v>16.190000000000001</v>
      </c>
      <c r="D197" s="186"/>
      <c r="E197" s="187"/>
      <c r="F197" s="188"/>
      <c r="G197" s="123"/>
      <c r="H197" s="123"/>
      <c r="I197" s="123"/>
      <c r="J197" s="71"/>
      <c r="K197" s="71"/>
      <c r="L197" s="71"/>
      <c r="M197" s="71"/>
    </row>
    <row r="198" spans="1:13" s="13" customFormat="1" ht="14.25">
      <c r="A198" s="17" t="str">
        <f>YEAR(B198)&amp;VLOOKUP(MONTH(B198),lookup!$G$2:$N$13,8,FALSE)</f>
        <v>1985M12</v>
      </c>
      <c r="B198" s="184">
        <v>31382</v>
      </c>
      <c r="C198" s="185">
        <v>15.76</v>
      </c>
      <c r="D198" s="186"/>
      <c r="E198" s="187"/>
      <c r="F198" s="188"/>
      <c r="G198" s="123"/>
      <c r="H198" s="123"/>
      <c r="I198" s="123"/>
      <c r="J198" s="71"/>
      <c r="K198" s="71"/>
      <c r="L198" s="71"/>
      <c r="M198" s="71"/>
    </row>
    <row r="199" spans="1:13" s="13" customFormat="1" ht="14.25">
      <c r="A199" s="17" t="str">
        <f>YEAR(B199)&amp;VLOOKUP(MONTH(B199),lookup!$G$2:$N$13,8,FALSE)</f>
        <v>1986M01</v>
      </c>
      <c r="B199" s="184">
        <v>31413</v>
      </c>
      <c r="C199" s="185">
        <v>15.73</v>
      </c>
      <c r="D199" s="186"/>
      <c r="E199" s="187"/>
      <c r="F199" s="188"/>
      <c r="G199" s="123"/>
      <c r="H199" s="123"/>
      <c r="I199" s="123"/>
      <c r="J199" s="71"/>
      <c r="K199" s="71"/>
      <c r="L199" s="71"/>
      <c r="M199" s="71"/>
    </row>
    <row r="200" spans="1:13" s="13" customFormat="1" ht="14.25">
      <c r="A200" s="17" t="str">
        <f>YEAR(B200)&amp;VLOOKUP(MONTH(B200),lookup!$G$2:$N$13,8,FALSE)</f>
        <v>1986M02</v>
      </c>
      <c r="B200" s="184">
        <v>31444</v>
      </c>
      <c r="C200" s="185">
        <v>15.47</v>
      </c>
      <c r="D200" s="186"/>
      <c r="E200" s="187"/>
      <c r="F200" s="188"/>
      <c r="G200" s="123"/>
      <c r="H200" s="123"/>
      <c r="I200" s="123"/>
      <c r="J200" s="71"/>
      <c r="K200" s="71"/>
      <c r="L200" s="71"/>
      <c r="M200" s="71"/>
    </row>
    <row r="201" spans="1:13" s="13" customFormat="1" ht="14.25">
      <c r="A201" s="17" t="str">
        <f>YEAR(B201)&amp;VLOOKUP(MONTH(B201),lookup!$G$2:$N$13,8,FALSE)</f>
        <v>1986M03</v>
      </c>
      <c r="B201" s="184">
        <v>31472</v>
      </c>
      <c r="C201" s="185">
        <v>15.04</v>
      </c>
      <c r="D201" s="186"/>
      <c r="E201" s="187"/>
      <c r="F201" s="188"/>
      <c r="G201" s="123"/>
      <c r="H201" s="123"/>
      <c r="I201" s="123"/>
      <c r="J201" s="71"/>
      <c r="K201" s="71"/>
      <c r="L201" s="71"/>
      <c r="M201" s="71"/>
    </row>
    <row r="202" spans="1:13" s="13" customFormat="1" ht="14.25">
      <c r="A202" s="17" t="str">
        <f>YEAR(B202)&amp;VLOOKUP(MONTH(B202),lookup!$G$2:$N$13,8,FALSE)</f>
        <v>1986M04</v>
      </c>
      <c r="B202" s="184">
        <v>31503</v>
      </c>
      <c r="C202" s="185">
        <v>14.88</v>
      </c>
      <c r="D202" s="186"/>
      <c r="E202" s="187"/>
      <c r="F202" s="188"/>
      <c r="G202" s="123"/>
      <c r="H202" s="123"/>
      <c r="I202" s="123"/>
      <c r="J202" s="71"/>
      <c r="K202" s="71"/>
      <c r="L202" s="71"/>
      <c r="M202" s="71"/>
    </row>
    <row r="203" spans="1:13" s="13" customFormat="1" ht="14.25">
      <c r="A203" s="17" t="str">
        <f>YEAR(B203)&amp;VLOOKUP(MONTH(B203),lookup!$G$2:$N$13,8,FALSE)</f>
        <v>1986M05</v>
      </c>
      <c r="B203" s="184">
        <v>31533</v>
      </c>
      <c r="C203" s="185">
        <v>13.28</v>
      </c>
      <c r="D203" s="186"/>
      <c r="E203" s="187"/>
      <c r="F203" s="188"/>
      <c r="G203" s="123"/>
      <c r="H203" s="123"/>
      <c r="I203" s="123"/>
      <c r="J203" s="71"/>
      <c r="K203" s="71"/>
      <c r="L203" s="71"/>
      <c r="M203" s="71"/>
    </row>
    <row r="204" spans="1:13" s="13" customFormat="1" ht="14.25">
      <c r="A204" s="17" t="str">
        <f>YEAR(B204)&amp;VLOOKUP(MONTH(B204),lookup!$G$2:$N$13,8,FALSE)</f>
        <v>1986M06</v>
      </c>
      <c r="B204" s="184">
        <v>31564</v>
      </c>
      <c r="C204" s="185">
        <v>13.42</v>
      </c>
      <c r="D204" s="186"/>
      <c r="E204" s="187"/>
      <c r="F204" s="188"/>
      <c r="G204" s="123"/>
      <c r="H204" s="123"/>
      <c r="I204" s="123"/>
      <c r="J204" s="71"/>
      <c r="K204" s="71"/>
      <c r="L204" s="71"/>
      <c r="M204" s="71"/>
    </row>
    <row r="205" spans="1:13" s="13" customFormat="1" ht="14.25">
      <c r="A205" s="17" t="str">
        <f>YEAR(B205)&amp;VLOOKUP(MONTH(B205),lookup!$G$2:$N$13,8,FALSE)</f>
        <v>1986M07</v>
      </c>
      <c r="B205" s="184">
        <v>31594</v>
      </c>
      <c r="C205" s="185">
        <v>15.53</v>
      </c>
      <c r="D205" s="186"/>
      <c r="E205" s="187"/>
      <c r="F205" s="188"/>
      <c r="G205" s="123"/>
      <c r="H205" s="123"/>
      <c r="I205" s="123"/>
      <c r="J205" s="71"/>
      <c r="K205" s="71"/>
      <c r="L205" s="71"/>
      <c r="M205" s="71"/>
    </row>
    <row r="206" spans="1:13" s="13" customFormat="1" ht="14.25">
      <c r="A206" s="17" t="str">
        <f>YEAR(B206)&amp;VLOOKUP(MONTH(B206),lookup!$G$2:$N$13,8,FALSE)</f>
        <v>1986M08</v>
      </c>
      <c r="B206" s="184">
        <v>31625</v>
      </c>
      <c r="C206" s="185">
        <v>16.84</v>
      </c>
      <c r="D206" s="186"/>
      <c r="E206" s="187"/>
      <c r="F206" s="188"/>
      <c r="G206" s="123"/>
      <c r="H206" s="123"/>
      <c r="I206" s="123"/>
      <c r="J206" s="71"/>
      <c r="K206" s="71"/>
      <c r="L206" s="71"/>
      <c r="M206" s="71"/>
    </row>
    <row r="207" spans="1:13" s="13" customFormat="1" ht="14.25">
      <c r="A207" s="17" t="str">
        <f>YEAR(B207)&amp;VLOOKUP(MONTH(B207),lookup!$G$2:$N$13,8,FALSE)</f>
        <v>1986M09</v>
      </c>
      <c r="B207" s="184">
        <v>31656</v>
      </c>
      <c r="C207" s="185">
        <v>17.21</v>
      </c>
      <c r="D207" s="186"/>
      <c r="E207" s="187"/>
      <c r="F207" s="188"/>
      <c r="G207" s="123"/>
      <c r="H207" s="123"/>
      <c r="I207" s="123"/>
      <c r="J207" s="71"/>
      <c r="K207" s="71"/>
      <c r="L207" s="71"/>
      <c r="M207" s="71"/>
    </row>
    <row r="208" spans="1:13" s="13" customFormat="1" ht="14.25">
      <c r="A208" s="17" t="str">
        <f>YEAR(B208)&amp;VLOOKUP(MONTH(B208),lookup!$G$2:$N$13,8,FALSE)</f>
        <v>1986M10</v>
      </c>
      <c r="B208" s="184">
        <v>31686</v>
      </c>
      <c r="C208" s="185">
        <v>16.97</v>
      </c>
      <c r="D208" s="186"/>
      <c r="E208" s="187"/>
      <c r="F208" s="188"/>
      <c r="G208" s="123"/>
      <c r="H208" s="123"/>
      <c r="I208" s="123"/>
      <c r="J208" s="71"/>
      <c r="K208" s="71"/>
      <c r="L208" s="71"/>
      <c r="M208" s="71"/>
    </row>
    <row r="209" spans="1:13" s="13" customFormat="1" ht="14.25">
      <c r="A209" s="17" t="str">
        <f>YEAR(B209)&amp;VLOOKUP(MONTH(B209),lookup!$G$2:$N$13,8,FALSE)</f>
        <v>1986M11</v>
      </c>
      <c r="B209" s="184">
        <v>31717</v>
      </c>
      <c r="C209" s="185">
        <v>16.78</v>
      </c>
      <c r="D209" s="186"/>
      <c r="E209" s="187"/>
      <c r="F209" s="188"/>
      <c r="G209" s="123"/>
      <c r="H209" s="123"/>
      <c r="I209" s="123"/>
      <c r="J209" s="71"/>
      <c r="K209" s="71"/>
      <c r="L209" s="71"/>
      <c r="M209" s="71"/>
    </row>
    <row r="210" spans="1:13" s="13" customFormat="1" ht="14.25">
      <c r="A210" s="17" t="str">
        <f>YEAR(B210)&amp;VLOOKUP(MONTH(B210),lookup!$G$2:$N$13,8,FALSE)</f>
        <v>1986M12</v>
      </c>
      <c r="B210" s="184">
        <v>31747</v>
      </c>
      <c r="C210" s="185">
        <v>16.48</v>
      </c>
      <c r="D210" s="186"/>
      <c r="E210" s="187"/>
      <c r="F210" s="188"/>
      <c r="G210" s="123"/>
      <c r="H210" s="123"/>
      <c r="I210" s="123"/>
      <c r="J210" s="71"/>
      <c r="K210" s="71"/>
      <c r="L210" s="71"/>
      <c r="M210" s="71"/>
    </row>
    <row r="211" spans="1:13" s="13" customFormat="1" ht="14.25">
      <c r="A211" s="17" t="str">
        <f>YEAR(B211)&amp;VLOOKUP(MONTH(B211),lookup!$G$2:$N$13,8,FALSE)</f>
        <v>1987M01</v>
      </c>
      <c r="B211" s="184">
        <v>31778</v>
      </c>
      <c r="C211" s="185">
        <v>16.45</v>
      </c>
      <c r="D211" s="186"/>
      <c r="E211" s="187"/>
      <c r="F211" s="188"/>
      <c r="G211" s="123"/>
      <c r="H211" s="123"/>
      <c r="I211" s="123"/>
      <c r="J211" s="71"/>
      <c r="K211" s="71"/>
      <c r="L211" s="71"/>
      <c r="M211" s="71"/>
    </row>
    <row r="212" spans="1:13" s="13" customFormat="1" ht="14.25">
      <c r="A212" s="17" t="str">
        <f>YEAR(B212)&amp;VLOOKUP(MONTH(B212),lookup!$G$2:$N$13,8,FALSE)</f>
        <v>1987M02</v>
      </c>
      <c r="B212" s="184">
        <v>31809</v>
      </c>
      <c r="C212" s="185">
        <v>16.329999999999998</v>
      </c>
      <c r="D212" s="186"/>
      <c r="E212" s="187"/>
      <c r="F212" s="188"/>
      <c r="G212" s="123"/>
      <c r="H212" s="123"/>
      <c r="I212" s="123"/>
      <c r="J212" s="71"/>
      <c r="K212" s="71"/>
      <c r="L212" s="71"/>
      <c r="M212" s="71"/>
    </row>
    <row r="213" spans="1:13" s="13" customFormat="1" ht="14.25">
      <c r="A213" s="17" t="str">
        <f>YEAR(B213)&amp;VLOOKUP(MONTH(B213),lookup!$G$2:$N$13,8,FALSE)</f>
        <v>1987M03</v>
      </c>
      <c r="B213" s="184">
        <v>31837</v>
      </c>
      <c r="C213" s="185">
        <v>16.05</v>
      </c>
      <c r="D213" s="186"/>
      <c r="E213" s="187"/>
      <c r="F213" s="188"/>
      <c r="G213" s="123"/>
      <c r="H213" s="123"/>
      <c r="I213" s="123"/>
      <c r="J213" s="71"/>
      <c r="K213" s="71"/>
      <c r="L213" s="71"/>
      <c r="M213" s="71"/>
    </row>
    <row r="214" spans="1:13" s="13" customFormat="1" ht="14.25">
      <c r="A214" s="17" t="str">
        <f>YEAR(B214)&amp;VLOOKUP(MONTH(B214),lookup!$G$2:$N$13,8,FALSE)</f>
        <v>1987M04</v>
      </c>
      <c r="B214" s="184">
        <v>31868</v>
      </c>
      <c r="C214" s="185">
        <v>15.35</v>
      </c>
      <c r="D214" s="186"/>
      <c r="E214" s="187"/>
      <c r="F214" s="188"/>
      <c r="G214" s="123"/>
      <c r="H214" s="123"/>
      <c r="I214" s="123"/>
      <c r="J214" s="71"/>
      <c r="K214" s="71"/>
      <c r="L214" s="71"/>
      <c r="M214" s="71"/>
    </row>
    <row r="215" spans="1:13" s="13" customFormat="1" ht="14.25">
      <c r="A215" s="17" t="str">
        <f>YEAR(B215)&amp;VLOOKUP(MONTH(B215),lookup!$G$2:$N$13,8,FALSE)</f>
        <v>1987M05</v>
      </c>
      <c r="B215" s="184">
        <v>31898</v>
      </c>
      <c r="C215" s="185">
        <v>13.89</v>
      </c>
      <c r="D215" s="186"/>
      <c r="E215" s="187"/>
      <c r="F215" s="188"/>
      <c r="G215" s="123"/>
      <c r="H215" s="123"/>
      <c r="I215" s="123"/>
      <c r="J215" s="71"/>
      <c r="K215" s="71"/>
      <c r="L215" s="71"/>
      <c r="M215" s="71"/>
    </row>
    <row r="216" spans="1:13" s="13" customFormat="1" ht="14.25">
      <c r="A216" s="17" t="str">
        <f>YEAR(B216)&amp;VLOOKUP(MONTH(B216),lookup!$G$2:$N$13,8,FALSE)</f>
        <v>1987M06</v>
      </c>
      <c r="B216" s="184">
        <v>31929</v>
      </c>
      <c r="C216" s="185">
        <v>14.13</v>
      </c>
      <c r="D216" s="186"/>
      <c r="E216" s="187"/>
      <c r="F216" s="188"/>
      <c r="G216" s="123"/>
      <c r="H216" s="123"/>
      <c r="I216" s="123"/>
      <c r="J216" s="71"/>
      <c r="K216" s="71"/>
      <c r="L216" s="71"/>
      <c r="M216" s="71"/>
    </row>
    <row r="217" spans="1:13" s="13" customFormat="1" ht="14.25">
      <c r="A217" s="17" t="str">
        <f>YEAR(B217)&amp;VLOOKUP(MONTH(B217),lookup!$G$2:$N$13,8,FALSE)</f>
        <v>1987M07</v>
      </c>
      <c r="B217" s="184">
        <v>31959</v>
      </c>
      <c r="C217" s="185">
        <v>16.22</v>
      </c>
      <c r="D217" s="186"/>
      <c r="E217" s="187"/>
      <c r="F217" s="188"/>
      <c r="G217" s="123"/>
      <c r="H217" s="123"/>
      <c r="I217" s="123"/>
      <c r="J217" s="71"/>
      <c r="K217" s="71"/>
      <c r="L217" s="71"/>
      <c r="M217" s="71"/>
    </row>
    <row r="218" spans="1:13" s="13" customFormat="1" ht="14.25">
      <c r="A218" s="17" t="str">
        <f>YEAR(B218)&amp;VLOOKUP(MONTH(B218),lookup!$G$2:$N$13,8,FALSE)</f>
        <v>1987M08</v>
      </c>
      <c r="B218" s="184">
        <v>31990</v>
      </c>
      <c r="C218" s="185">
        <v>17.329999999999998</v>
      </c>
      <c r="D218" s="186"/>
      <c r="E218" s="187"/>
      <c r="F218" s="188"/>
      <c r="G218" s="123"/>
      <c r="H218" s="123"/>
      <c r="I218" s="123"/>
      <c r="J218" s="71"/>
      <c r="K218" s="71"/>
      <c r="L218" s="71"/>
      <c r="M218" s="71"/>
    </row>
    <row r="219" spans="1:13" s="13" customFormat="1" ht="14.25">
      <c r="A219" s="17" t="str">
        <f>YEAR(B219)&amp;VLOOKUP(MONTH(B219),lookup!$G$2:$N$13,8,FALSE)</f>
        <v>1987M09</v>
      </c>
      <c r="B219" s="184">
        <v>32021</v>
      </c>
      <c r="C219" s="185">
        <v>17.739999999999998</v>
      </c>
      <c r="D219" s="186"/>
      <c r="E219" s="187"/>
      <c r="F219" s="188"/>
      <c r="G219" s="123"/>
      <c r="H219" s="123"/>
      <c r="I219" s="123"/>
      <c r="J219" s="71"/>
      <c r="K219" s="71"/>
      <c r="L219" s="71"/>
      <c r="M219" s="71"/>
    </row>
    <row r="220" spans="1:13" s="13" customFormat="1" ht="14.25">
      <c r="A220" s="17" t="str">
        <f>YEAR(B220)&amp;VLOOKUP(MONTH(B220),lookup!$G$2:$N$13,8,FALSE)</f>
        <v>1987M10</v>
      </c>
      <c r="B220" s="184">
        <v>32051</v>
      </c>
      <c r="C220" s="185">
        <v>17.45</v>
      </c>
      <c r="D220" s="186"/>
      <c r="E220" s="187"/>
      <c r="F220" s="188"/>
      <c r="G220" s="123"/>
      <c r="H220" s="123"/>
      <c r="I220" s="123"/>
      <c r="J220" s="71"/>
      <c r="K220" s="71"/>
      <c r="L220" s="71"/>
      <c r="M220" s="71"/>
    </row>
    <row r="221" spans="1:13" s="13" customFormat="1" ht="14.25">
      <c r="A221" s="17" t="str">
        <f>YEAR(B221)&amp;VLOOKUP(MONTH(B221),lookup!$G$2:$N$13,8,FALSE)</f>
        <v>1987M11</v>
      </c>
      <c r="B221" s="184">
        <v>32082</v>
      </c>
      <c r="C221" s="185">
        <v>17.059999999999999</v>
      </c>
      <c r="D221" s="186"/>
      <c r="E221" s="187"/>
      <c r="F221" s="188"/>
      <c r="G221" s="123"/>
      <c r="H221" s="123"/>
      <c r="I221" s="123"/>
      <c r="J221" s="71"/>
      <c r="K221" s="71"/>
      <c r="L221" s="71"/>
      <c r="M221" s="71"/>
    </row>
    <row r="222" spans="1:13" s="13" customFormat="1" ht="14.25">
      <c r="A222" s="17" t="str">
        <f>YEAR(B222)&amp;VLOOKUP(MONTH(B222),lookup!$G$2:$N$13,8,FALSE)</f>
        <v>1987M12</v>
      </c>
      <c r="B222" s="184">
        <v>32112</v>
      </c>
      <c r="C222" s="185">
        <v>16.97</v>
      </c>
      <c r="D222" s="186"/>
      <c r="E222" s="187"/>
      <c r="F222" s="188"/>
      <c r="G222" s="123"/>
      <c r="H222" s="123"/>
      <c r="I222" s="123"/>
      <c r="J222" s="71"/>
      <c r="K222" s="71"/>
      <c r="L222" s="71"/>
      <c r="M222" s="71"/>
    </row>
    <row r="223" spans="1:13" s="13" customFormat="1" ht="14.25">
      <c r="A223" s="17" t="str">
        <f>YEAR(B223)&amp;VLOOKUP(MONTH(B223),lookup!$G$2:$N$13,8,FALSE)</f>
        <v>1988M01</v>
      </c>
      <c r="B223" s="184">
        <v>32143</v>
      </c>
      <c r="C223" s="185">
        <v>16.75</v>
      </c>
      <c r="D223" s="186"/>
      <c r="E223" s="187"/>
      <c r="F223" s="188"/>
      <c r="G223" s="123"/>
      <c r="H223" s="123"/>
      <c r="I223" s="123"/>
      <c r="J223" s="71"/>
      <c r="K223" s="71"/>
      <c r="L223" s="71"/>
      <c r="M223" s="71"/>
    </row>
    <row r="224" spans="1:13" s="13" customFormat="1" ht="14.25">
      <c r="A224" s="17" t="str">
        <f>YEAR(B224)&amp;VLOOKUP(MONTH(B224),lookup!$G$2:$N$13,8,FALSE)</f>
        <v>1988M02</v>
      </c>
      <c r="B224" s="184">
        <v>32174</v>
      </c>
      <c r="C224" s="185">
        <v>16.72</v>
      </c>
      <c r="D224" s="186"/>
      <c r="E224" s="187"/>
      <c r="F224" s="188"/>
      <c r="G224" s="123"/>
      <c r="H224" s="123"/>
      <c r="I224" s="123"/>
      <c r="J224" s="71"/>
      <c r="K224" s="71"/>
      <c r="L224" s="71"/>
      <c r="M224" s="71"/>
    </row>
    <row r="225" spans="1:13" s="13" customFormat="1" ht="14.25">
      <c r="A225" s="17" t="str">
        <f>YEAR(B225)&amp;VLOOKUP(MONTH(B225),lookup!$G$2:$N$13,8,FALSE)</f>
        <v>1988M03</v>
      </c>
      <c r="B225" s="184">
        <v>32203</v>
      </c>
      <c r="C225" s="185">
        <v>16.52</v>
      </c>
      <c r="D225" s="186"/>
      <c r="E225" s="187"/>
      <c r="F225" s="188"/>
      <c r="G225" s="123"/>
      <c r="H225" s="123"/>
      <c r="I225" s="123"/>
      <c r="J225" s="71"/>
      <c r="K225" s="71"/>
      <c r="L225" s="71"/>
      <c r="M225" s="71"/>
    </row>
    <row r="226" spans="1:13" s="13" customFormat="1" ht="14.25">
      <c r="A226" s="17" t="str">
        <f>YEAR(B226)&amp;VLOOKUP(MONTH(B226),lookup!$G$2:$N$13,8,FALSE)</f>
        <v>1988M04</v>
      </c>
      <c r="B226" s="184">
        <v>32234</v>
      </c>
      <c r="C226" s="185">
        <v>16.68</v>
      </c>
      <c r="D226" s="186"/>
      <c r="E226" s="187"/>
      <c r="F226" s="188"/>
      <c r="G226" s="123"/>
      <c r="H226" s="123"/>
      <c r="I226" s="123"/>
      <c r="J226" s="71"/>
      <c r="K226" s="71"/>
      <c r="L226" s="71"/>
      <c r="M226" s="71"/>
    </row>
    <row r="227" spans="1:13" s="13" customFormat="1" ht="14.25">
      <c r="A227" s="17" t="str">
        <f>YEAR(B227)&amp;VLOOKUP(MONTH(B227),lookup!$G$2:$N$13,8,FALSE)</f>
        <v>1988M05</v>
      </c>
      <c r="B227" s="184">
        <v>32264</v>
      </c>
      <c r="C227" s="185">
        <v>15.05</v>
      </c>
      <c r="D227" s="186"/>
      <c r="E227" s="187"/>
      <c r="F227" s="188"/>
      <c r="G227" s="123"/>
      <c r="H227" s="123"/>
      <c r="I227" s="123"/>
      <c r="J227" s="71"/>
      <c r="K227" s="71"/>
      <c r="L227" s="71"/>
      <c r="M227" s="71"/>
    </row>
    <row r="228" spans="1:13" s="13" customFormat="1" ht="14.25">
      <c r="A228" s="17" t="str">
        <f>YEAR(B228)&amp;VLOOKUP(MONTH(B228),lookup!$G$2:$N$13,8,FALSE)</f>
        <v>1988M06</v>
      </c>
      <c r="B228" s="184">
        <v>32295</v>
      </c>
      <c r="C228" s="185">
        <v>15.6</v>
      </c>
      <c r="D228" s="186"/>
      <c r="E228" s="187"/>
      <c r="F228" s="188"/>
      <c r="G228" s="123"/>
      <c r="H228" s="123"/>
      <c r="I228" s="123"/>
      <c r="J228" s="71"/>
      <c r="K228" s="71"/>
      <c r="L228" s="71"/>
      <c r="M228" s="71"/>
    </row>
    <row r="229" spans="1:13" s="13" customFormat="1" ht="14.25">
      <c r="A229" s="17" t="str">
        <f>YEAR(B229)&amp;VLOOKUP(MONTH(B229),lookup!$G$2:$N$13,8,FALSE)</f>
        <v>1988M07</v>
      </c>
      <c r="B229" s="184">
        <v>32325</v>
      </c>
      <c r="C229" s="185">
        <v>18.16</v>
      </c>
      <c r="D229" s="186"/>
      <c r="E229" s="187"/>
      <c r="F229" s="188"/>
      <c r="G229" s="123"/>
      <c r="H229" s="123"/>
      <c r="I229" s="123"/>
      <c r="J229" s="71"/>
      <c r="K229" s="71"/>
      <c r="L229" s="71"/>
      <c r="M229" s="71"/>
    </row>
    <row r="230" spans="1:13" s="13" customFormat="1" ht="14.25">
      <c r="A230" s="17" t="str">
        <f>YEAR(B230)&amp;VLOOKUP(MONTH(B230),lookup!$G$2:$N$13,8,FALSE)</f>
        <v>1988M08</v>
      </c>
      <c r="B230" s="184">
        <v>32356</v>
      </c>
      <c r="C230" s="185">
        <v>19.45</v>
      </c>
      <c r="D230" s="186"/>
      <c r="E230" s="187"/>
      <c r="F230" s="188"/>
      <c r="G230" s="123"/>
      <c r="H230" s="123"/>
      <c r="I230" s="123"/>
      <c r="J230" s="71"/>
      <c r="K230" s="71"/>
      <c r="L230" s="71"/>
      <c r="M230" s="71"/>
    </row>
    <row r="231" spans="1:13" s="13" customFormat="1" ht="14.25">
      <c r="A231" s="17" t="str">
        <f>YEAR(B231)&amp;VLOOKUP(MONTH(B231),lookup!$G$2:$N$13,8,FALSE)</f>
        <v>1988M09</v>
      </c>
      <c r="B231" s="184">
        <v>32387</v>
      </c>
      <c r="C231" s="185">
        <v>19.28</v>
      </c>
      <c r="D231" s="186"/>
      <c r="E231" s="187"/>
      <c r="F231" s="188"/>
      <c r="G231" s="123"/>
      <c r="H231" s="123"/>
      <c r="I231" s="123"/>
      <c r="J231" s="71"/>
      <c r="K231" s="71"/>
      <c r="L231" s="71"/>
      <c r="M231" s="71"/>
    </row>
    <row r="232" spans="1:13" s="13" customFormat="1" ht="14.25">
      <c r="A232" s="17" t="str">
        <f>YEAR(B232)&amp;VLOOKUP(MONTH(B232),lookup!$G$2:$N$13,8,FALSE)</f>
        <v>1988M10</v>
      </c>
      <c r="B232" s="184">
        <v>32417</v>
      </c>
      <c r="C232" s="185">
        <v>18.53</v>
      </c>
      <c r="D232" s="186"/>
      <c r="E232" s="187"/>
      <c r="F232" s="188"/>
      <c r="G232" s="123"/>
      <c r="H232" s="123"/>
      <c r="I232" s="123"/>
      <c r="J232" s="71"/>
      <c r="K232" s="71"/>
      <c r="L232" s="71"/>
      <c r="M232" s="71"/>
    </row>
    <row r="233" spans="1:13" s="13" customFormat="1" ht="14.25">
      <c r="A233" s="17" t="str">
        <f>YEAR(B233)&amp;VLOOKUP(MONTH(B233),lookup!$G$2:$N$13,8,FALSE)</f>
        <v>1988M11</v>
      </c>
      <c r="B233" s="184">
        <v>32448</v>
      </c>
      <c r="C233" s="185">
        <v>18.309999999999999</v>
      </c>
      <c r="D233" s="186"/>
      <c r="E233" s="187"/>
      <c r="F233" s="188"/>
      <c r="G233" s="123"/>
      <c r="H233" s="123"/>
      <c r="I233" s="123"/>
      <c r="J233" s="71"/>
      <c r="K233" s="71"/>
      <c r="L233" s="71"/>
      <c r="M233" s="71"/>
    </row>
    <row r="234" spans="1:13" s="13" customFormat="1" ht="14.25">
      <c r="A234" s="17" t="str">
        <f>YEAR(B234)&amp;VLOOKUP(MONTH(B234),lookup!$G$2:$N$13,8,FALSE)</f>
        <v>1988M12</v>
      </c>
      <c r="B234" s="184">
        <v>32478</v>
      </c>
      <c r="C234" s="185">
        <v>17.809999999999999</v>
      </c>
      <c r="D234" s="186"/>
      <c r="E234" s="187"/>
      <c r="F234" s="188"/>
      <c r="G234" s="123"/>
      <c r="H234" s="123"/>
      <c r="I234" s="123"/>
      <c r="J234" s="71"/>
      <c r="K234" s="71"/>
      <c r="L234" s="71"/>
      <c r="M234" s="71"/>
    </row>
    <row r="235" spans="1:13" s="13" customFormat="1" ht="14.25">
      <c r="A235" s="17" t="str">
        <f>YEAR(B235)&amp;VLOOKUP(MONTH(B235),lookup!$G$2:$N$13,8,FALSE)</f>
        <v>1989M01</v>
      </c>
      <c r="B235" s="184">
        <v>32509</v>
      </c>
      <c r="C235" s="185">
        <v>17.579999999999998</v>
      </c>
      <c r="D235" s="186"/>
      <c r="E235" s="187"/>
      <c r="F235" s="188"/>
      <c r="G235" s="123"/>
      <c r="H235" s="123"/>
      <c r="I235" s="123"/>
      <c r="J235" s="71"/>
      <c r="K235" s="71"/>
      <c r="L235" s="71"/>
      <c r="M235" s="71"/>
    </row>
    <row r="236" spans="1:13" s="13" customFormat="1" ht="14.25">
      <c r="A236" s="17" t="str">
        <f>YEAR(B236)&amp;VLOOKUP(MONTH(B236),lookup!$G$2:$N$13,8,FALSE)</f>
        <v>1989M02</v>
      </c>
      <c r="B236" s="184">
        <v>32540</v>
      </c>
      <c r="C236" s="185">
        <v>17.61</v>
      </c>
      <c r="D236" s="186"/>
      <c r="E236" s="187"/>
      <c r="F236" s="188"/>
      <c r="G236" s="123"/>
      <c r="H236" s="123"/>
      <c r="I236" s="123"/>
      <c r="J236" s="71"/>
      <c r="K236" s="71"/>
      <c r="L236" s="71"/>
      <c r="M236" s="71"/>
    </row>
    <row r="237" spans="1:13" s="13" customFormat="1" ht="14.25">
      <c r="A237" s="17" t="str">
        <f>YEAR(B237)&amp;VLOOKUP(MONTH(B237),lookup!$G$2:$N$13,8,FALSE)</f>
        <v>1989M03</v>
      </c>
      <c r="B237" s="184">
        <v>32568</v>
      </c>
      <c r="C237" s="185">
        <v>17.71</v>
      </c>
      <c r="D237" s="186"/>
      <c r="E237" s="187"/>
      <c r="F237" s="188"/>
      <c r="G237" s="123"/>
      <c r="H237" s="123"/>
      <c r="I237" s="123"/>
      <c r="J237" s="71"/>
      <c r="K237" s="71"/>
      <c r="L237" s="71"/>
      <c r="M237" s="71"/>
    </row>
    <row r="238" spans="1:13" s="13" customFormat="1" ht="14.25">
      <c r="A238" s="17" t="str">
        <f>YEAR(B238)&amp;VLOOKUP(MONTH(B238),lookup!$G$2:$N$13,8,FALSE)</f>
        <v>1989M04</v>
      </c>
      <c r="B238" s="184">
        <v>32599</v>
      </c>
      <c r="C238" s="185">
        <v>16.440000000000001</v>
      </c>
      <c r="D238" s="186"/>
      <c r="E238" s="187"/>
      <c r="F238" s="188"/>
      <c r="G238" s="123"/>
      <c r="H238" s="123"/>
      <c r="I238" s="123"/>
      <c r="J238" s="71"/>
      <c r="K238" s="71"/>
      <c r="L238" s="71"/>
      <c r="M238" s="71"/>
    </row>
    <row r="239" spans="1:13" s="13" customFormat="1" ht="14.25">
      <c r="A239" s="17" t="str">
        <f>YEAR(B239)&amp;VLOOKUP(MONTH(B239),lookup!$G$2:$N$13,8,FALSE)</f>
        <v>1989M05</v>
      </c>
      <c r="B239" s="184">
        <v>32629</v>
      </c>
      <c r="C239" s="185">
        <v>14.91</v>
      </c>
      <c r="D239" s="186"/>
      <c r="E239" s="187"/>
      <c r="F239" s="188"/>
      <c r="G239" s="123"/>
      <c r="H239" s="123"/>
      <c r="I239" s="123"/>
      <c r="J239" s="71"/>
      <c r="K239" s="71"/>
      <c r="L239" s="71"/>
      <c r="M239" s="71"/>
    </row>
    <row r="240" spans="1:13" s="13" customFormat="1" ht="14.25">
      <c r="A240" s="17" t="str">
        <f>YEAR(B240)&amp;VLOOKUP(MONTH(B240),lookup!$G$2:$N$13,8,FALSE)</f>
        <v>1989M06</v>
      </c>
      <c r="B240" s="184">
        <v>32660</v>
      </c>
      <c r="C240" s="185">
        <v>15.65</v>
      </c>
      <c r="D240" s="186"/>
      <c r="E240" s="187"/>
      <c r="F240" s="188"/>
      <c r="G240" s="123"/>
      <c r="H240" s="123"/>
      <c r="I240" s="123"/>
      <c r="J240" s="71"/>
      <c r="K240" s="71"/>
      <c r="L240" s="71"/>
      <c r="M240" s="71"/>
    </row>
    <row r="241" spans="1:13" s="13" customFormat="1" ht="14.25">
      <c r="A241" s="17" t="str">
        <f>YEAR(B241)&amp;VLOOKUP(MONTH(B241),lookup!$G$2:$N$13,8,FALSE)</f>
        <v>1989M07</v>
      </c>
      <c r="B241" s="184">
        <v>32690</v>
      </c>
      <c r="C241" s="185">
        <v>20.74</v>
      </c>
      <c r="D241" s="186"/>
      <c r="E241" s="187"/>
      <c r="F241" s="188"/>
      <c r="G241" s="123"/>
      <c r="H241" s="123"/>
      <c r="I241" s="123"/>
      <c r="J241" s="71"/>
      <c r="K241" s="71"/>
      <c r="L241" s="71"/>
      <c r="M241" s="71"/>
    </row>
    <row r="242" spans="1:13" s="13" customFormat="1" ht="14.25">
      <c r="A242" s="17" t="str">
        <f>YEAR(B242)&amp;VLOOKUP(MONTH(B242),lookup!$G$2:$N$13,8,FALSE)</f>
        <v>1989M08</v>
      </c>
      <c r="B242" s="184">
        <v>32721</v>
      </c>
      <c r="C242" s="185">
        <v>22.16</v>
      </c>
      <c r="D242" s="186"/>
      <c r="E242" s="187"/>
      <c r="F242" s="188"/>
      <c r="G242" s="123"/>
      <c r="H242" s="123"/>
      <c r="I242" s="123"/>
      <c r="J242" s="71"/>
      <c r="K242" s="71"/>
      <c r="L242" s="71"/>
      <c r="M242" s="71"/>
    </row>
    <row r="243" spans="1:13" s="13" customFormat="1" ht="14.25">
      <c r="A243" s="17" t="str">
        <f>YEAR(B243)&amp;VLOOKUP(MONTH(B243),lookup!$G$2:$N$13,8,FALSE)</f>
        <v>1989M09</v>
      </c>
      <c r="B243" s="184">
        <v>32752</v>
      </c>
      <c r="C243" s="185">
        <v>21.89</v>
      </c>
      <c r="D243" s="186"/>
      <c r="E243" s="187"/>
      <c r="F243" s="188"/>
      <c r="G243" s="123"/>
      <c r="H243" s="123"/>
      <c r="I243" s="123"/>
      <c r="J243" s="71"/>
      <c r="K243" s="71"/>
      <c r="L243" s="71"/>
      <c r="M243" s="71"/>
    </row>
    <row r="244" spans="1:13" s="13" customFormat="1" ht="14.25">
      <c r="A244" s="17" t="str">
        <f>YEAR(B244)&amp;VLOOKUP(MONTH(B244),lookup!$G$2:$N$13,8,FALSE)</f>
        <v>1989M10</v>
      </c>
      <c r="B244" s="184">
        <v>32782</v>
      </c>
      <c r="C244" s="185">
        <v>21.44</v>
      </c>
      <c r="D244" s="186"/>
      <c r="E244" s="187"/>
      <c r="F244" s="188"/>
      <c r="G244" s="123"/>
      <c r="H244" s="123"/>
      <c r="I244" s="123"/>
      <c r="J244" s="71"/>
      <c r="K244" s="71"/>
      <c r="L244" s="71"/>
      <c r="M244" s="71"/>
    </row>
    <row r="245" spans="1:13" s="13" customFormat="1" ht="14.25">
      <c r="A245" s="17" t="str">
        <f>YEAR(B245)&amp;VLOOKUP(MONTH(B245),lookup!$G$2:$N$13,8,FALSE)</f>
        <v>1989M11</v>
      </c>
      <c r="B245" s="184">
        <v>32813</v>
      </c>
      <c r="C245" s="185">
        <v>18.170000000000002</v>
      </c>
      <c r="D245" s="186"/>
      <c r="E245" s="187"/>
      <c r="F245" s="188"/>
      <c r="G245" s="123"/>
      <c r="H245" s="123"/>
      <c r="I245" s="123"/>
      <c r="J245" s="71"/>
      <c r="K245" s="71"/>
      <c r="L245" s="71"/>
      <c r="M245" s="71"/>
    </row>
    <row r="246" spans="1:13" s="13" customFormat="1" ht="14.25">
      <c r="A246" s="17" t="str">
        <f>YEAR(B246)&amp;VLOOKUP(MONTH(B246),lookup!$G$2:$N$13,8,FALSE)</f>
        <v>1989M12</v>
      </c>
      <c r="B246" s="184">
        <v>32843</v>
      </c>
      <c r="C246" s="185">
        <v>18.239999999999998</v>
      </c>
      <c r="D246" s="186"/>
      <c r="E246" s="187"/>
      <c r="F246" s="188"/>
      <c r="G246" s="123"/>
      <c r="H246" s="123"/>
      <c r="I246" s="123"/>
      <c r="J246" s="71"/>
      <c r="K246" s="71"/>
      <c r="L246" s="71"/>
      <c r="M246" s="71"/>
    </row>
    <row r="247" spans="1:13" s="13" customFormat="1" ht="14.25">
      <c r="A247" s="17" t="str">
        <f>YEAR(B247)&amp;VLOOKUP(MONTH(B247),lookup!$G$2:$N$13,8,FALSE)</f>
        <v>1990M01</v>
      </c>
      <c r="B247" s="184">
        <v>32874</v>
      </c>
      <c r="C247" s="185">
        <v>18.3</v>
      </c>
      <c r="D247" s="186"/>
      <c r="E247" s="187"/>
      <c r="F247" s="188"/>
      <c r="G247" s="123"/>
      <c r="H247" s="123"/>
      <c r="I247" s="123"/>
      <c r="J247" s="71"/>
      <c r="K247" s="71"/>
      <c r="L247" s="71"/>
      <c r="M247" s="71"/>
    </row>
    <row r="248" spans="1:13" s="13" customFormat="1" ht="14.25">
      <c r="A248" s="17" t="str">
        <f>YEAR(B248)&amp;VLOOKUP(MONTH(B248),lookup!$G$2:$N$13,8,FALSE)</f>
        <v>1990M02</v>
      </c>
      <c r="B248" s="184">
        <v>32905</v>
      </c>
      <c r="C248" s="185">
        <v>18.12</v>
      </c>
      <c r="D248" s="186"/>
      <c r="E248" s="187"/>
      <c r="F248" s="188"/>
      <c r="G248" s="123"/>
      <c r="H248" s="123"/>
      <c r="I248" s="123"/>
      <c r="J248" s="71"/>
      <c r="K248" s="71"/>
      <c r="L248" s="71"/>
      <c r="M248" s="71"/>
    </row>
    <row r="249" spans="1:13" s="13" customFormat="1" ht="14.25">
      <c r="A249" s="17" t="str">
        <f>YEAR(B249)&amp;VLOOKUP(MONTH(B249),lookup!$G$2:$N$13,8,FALSE)</f>
        <v>1990M03</v>
      </c>
      <c r="B249" s="184">
        <v>32933</v>
      </c>
      <c r="C249" s="185">
        <v>17.91</v>
      </c>
      <c r="D249" s="186"/>
      <c r="E249" s="187"/>
      <c r="F249" s="188"/>
      <c r="G249" s="123"/>
      <c r="H249" s="123"/>
      <c r="I249" s="123"/>
      <c r="J249" s="71"/>
      <c r="K249" s="71"/>
      <c r="L249" s="71"/>
      <c r="M249" s="71"/>
    </row>
    <row r="250" spans="1:13" s="13" customFormat="1" ht="14.25">
      <c r="A250" s="17" t="str">
        <f>YEAR(B250)&amp;VLOOKUP(MONTH(B250),lookup!$G$2:$N$13,8,FALSE)</f>
        <v>1990M04</v>
      </c>
      <c r="B250" s="184">
        <v>32964</v>
      </c>
      <c r="C250" s="185">
        <v>16.68</v>
      </c>
      <c r="D250" s="186"/>
      <c r="E250" s="187"/>
      <c r="F250" s="188"/>
      <c r="G250" s="123"/>
      <c r="H250" s="123"/>
      <c r="I250" s="123"/>
      <c r="J250" s="71"/>
      <c r="K250" s="71"/>
      <c r="L250" s="71"/>
      <c r="M250" s="71"/>
    </row>
    <row r="251" spans="1:13" s="13" customFormat="1" ht="14.25">
      <c r="A251" s="17" t="str">
        <f>YEAR(B251)&amp;VLOOKUP(MONTH(B251),lookup!$G$2:$N$13,8,FALSE)</f>
        <v>1990M05</v>
      </c>
      <c r="B251" s="184">
        <v>32994</v>
      </c>
      <c r="C251" s="185">
        <v>14.89</v>
      </c>
      <c r="D251" s="186"/>
      <c r="E251" s="187"/>
      <c r="F251" s="188"/>
      <c r="G251" s="123"/>
      <c r="H251" s="123"/>
      <c r="I251" s="123"/>
      <c r="J251" s="71"/>
      <c r="K251" s="71"/>
      <c r="L251" s="71"/>
      <c r="M251" s="71"/>
    </row>
    <row r="252" spans="1:13" s="13" customFormat="1" ht="14.25">
      <c r="A252" s="17" t="str">
        <f>YEAR(B252)&amp;VLOOKUP(MONTH(B252),lookup!$G$2:$N$13,8,FALSE)</f>
        <v>1990M06</v>
      </c>
      <c r="B252" s="184">
        <v>33025</v>
      </c>
      <c r="C252" s="185">
        <v>15.57</v>
      </c>
      <c r="D252" s="186"/>
      <c r="E252" s="187"/>
      <c r="F252" s="188"/>
      <c r="G252" s="123"/>
      <c r="H252" s="123"/>
      <c r="I252" s="123"/>
      <c r="J252" s="71"/>
      <c r="K252" s="71"/>
      <c r="L252" s="71"/>
      <c r="M252" s="71"/>
    </row>
    <row r="253" spans="1:13" s="13" customFormat="1" ht="14.25">
      <c r="A253" s="17" t="str">
        <f>YEAR(B253)&amp;VLOOKUP(MONTH(B253),lookup!$G$2:$N$13,8,FALSE)</f>
        <v>1990M07</v>
      </c>
      <c r="B253" s="184">
        <v>33055</v>
      </c>
      <c r="C253" s="185">
        <v>20.83</v>
      </c>
      <c r="D253" s="186"/>
      <c r="E253" s="187"/>
      <c r="F253" s="188"/>
      <c r="G253" s="123"/>
      <c r="H253" s="123"/>
      <c r="I253" s="123"/>
      <c r="J253" s="71"/>
      <c r="K253" s="71"/>
      <c r="L253" s="71"/>
      <c r="M253" s="71"/>
    </row>
    <row r="254" spans="1:13" s="13" customFormat="1" ht="14.25">
      <c r="A254" s="17" t="str">
        <f>YEAR(B254)&amp;VLOOKUP(MONTH(B254),lookup!$G$2:$N$13,8,FALSE)</f>
        <v>1990M08</v>
      </c>
      <c r="B254" s="184">
        <v>33086</v>
      </c>
      <c r="C254" s="185">
        <v>21.98</v>
      </c>
      <c r="D254" s="186"/>
      <c r="E254" s="187"/>
      <c r="F254" s="188"/>
      <c r="G254" s="123"/>
      <c r="H254" s="123"/>
      <c r="I254" s="123"/>
      <c r="J254" s="71"/>
      <c r="K254" s="71"/>
      <c r="L254" s="71"/>
      <c r="M254" s="71"/>
    </row>
    <row r="255" spans="1:13" s="13" customFormat="1" ht="14.25">
      <c r="A255" s="17" t="str">
        <f>YEAR(B255)&amp;VLOOKUP(MONTH(B255),lookup!$G$2:$N$13,8,FALSE)</f>
        <v>1990M09</v>
      </c>
      <c r="B255" s="184">
        <v>33117</v>
      </c>
      <c r="C255" s="185">
        <v>21.76</v>
      </c>
      <c r="D255" s="186"/>
      <c r="E255" s="187"/>
      <c r="F255" s="188"/>
      <c r="G255" s="123"/>
      <c r="H255" s="123"/>
      <c r="I255" s="123"/>
      <c r="J255" s="71"/>
      <c r="K255" s="71"/>
      <c r="L255" s="71"/>
      <c r="M255" s="71"/>
    </row>
    <row r="256" spans="1:13" s="13" customFormat="1" ht="14.25">
      <c r="A256" s="17" t="str">
        <f>YEAR(B256)&amp;VLOOKUP(MONTH(B256),lookup!$G$2:$N$13,8,FALSE)</f>
        <v>1990M10</v>
      </c>
      <c r="B256" s="184">
        <v>33147</v>
      </c>
      <c r="C256" s="185">
        <v>21.2</v>
      </c>
      <c r="D256" s="186"/>
      <c r="E256" s="187"/>
      <c r="F256" s="188"/>
      <c r="G256" s="123"/>
      <c r="H256" s="123"/>
      <c r="I256" s="123"/>
      <c r="J256" s="71"/>
      <c r="K256" s="71"/>
      <c r="L256" s="71"/>
      <c r="M256" s="71"/>
    </row>
    <row r="257" spans="1:13" s="13" customFormat="1" ht="14.25">
      <c r="A257" s="17" t="str">
        <f>YEAR(B257)&amp;VLOOKUP(MONTH(B257),lookup!$G$2:$N$13,8,FALSE)</f>
        <v>1990M11</v>
      </c>
      <c r="B257" s="184">
        <v>33178</v>
      </c>
      <c r="C257" s="185">
        <v>18.18</v>
      </c>
      <c r="D257" s="186"/>
      <c r="E257" s="187"/>
      <c r="F257" s="188"/>
      <c r="G257" s="123"/>
      <c r="H257" s="123"/>
      <c r="I257" s="123"/>
      <c r="J257" s="71"/>
      <c r="K257" s="71"/>
      <c r="L257" s="71"/>
      <c r="M257" s="71"/>
    </row>
    <row r="258" spans="1:13" s="13" customFormat="1" ht="14.25">
      <c r="A258" s="17" t="str">
        <f>YEAR(B258)&amp;VLOOKUP(MONTH(B258),lookup!$G$2:$N$13,8,FALSE)</f>
        <v>1990M12</v>
      </c>
      <c r="B258" s="184">
        <v>33208</v>
      </c>
      <c r="C258" s="185">
        <v>18.13</v>
      </c>
      <c r="D258" s="186"/>
      <c r="E258" s="187"/>
      <c r="F258" s="188"/>
      <c r="G258" s="123"/>
      <c r="H258" s="123"/>
      <c r="I258" s="123"/>
      <c r="J258" s="71"/>
      <c r="K258" s="71"/>
      <c r="L258" s="71"/>
      <c r="M258" s="71"/>
    </row>
    <row r="259" spans="1:13" s="13" customFormat="1" ht="14.25">
      <c r="A259" s="17" t="str">
        <f>YEAR(B259)&amp;VLOOKUP(MONTH(B259),lookup!$G$2:$N$13,8,FALSE)</f>
        <v>1991M01</v>
      </c>
      <c r="B259" s="184">
        <v>33239</v>
      </c>
      <c r="C259" s="185">
        <v>18.98</v>
      </c>
      <c r="D259" s="186"/>
      <c r="E259" s="187"/>
      <c r="F259" s="188"/>
      <c r="G259" s="123"/>
      <c r="H259" s="123"/>
      <c r="I259" s="123"/>
      <c r="J259" s="71"/>
      <c r="K259" s="71"/>
      <c r="L259" s="71"/>
      <c r="M259" s="71"/>
    </row>
    <row r="260" spans="1:13" s="13" customFormat="1" ht="14.25">
      <c r="A260" s="17" t="str">
        <f>YEAR(B260)&amp;VLOOKUP(MONTH(B260),lookup!$G$2:$N$13,8,FALSE)</f>
        <v>1991M02</v>
      </c>
      <c r="B260" s="184">
        <v>33270</v>
      </c>
      <c r="C260" s="185">
        <v>18.95</v>
      </c>
      <c r="D260" s="186"/>
      <c r="E260" s="187"/>
      <c r="F260" s="188"/>
      <c r="G260" s="123"/>
      <c r="H260" s="123"/>
      <c r="I260" s="123"/>
      <c r="J260" s="71"/>
      <c r="K260" s="71"/>
      <c r="L260" s="71"/>
      <c r="M260" s="71"/>
    </row>
    <row r="261" spans="1:13" s="13" customFormat="1" ht="14.25">
      <c r="A261" s="17" t="str">
        <f>YEAR(B261)&amp;VLOOKUP(MONTH(B261),lookup!$G$2:$N$13,8,FALSE)</f>
        <v>1991M03</v>
      </c>
      <c r="B261" s="184">
        <v>33298</v>
      </c>
      <c r="C261" s="185">
        <v>18.43</v>
      </c>
      <c r="D261" s="186"/>
      <c r="E261" s="187"/>
      <c r="F261" s="188"/>
      <c r="G261" s="123"/>
      <c r="H261" s="123"/>
      <c r="I261" s="123"/>
      <c r="J261" s="71"/>
      <c r="K261" s="71"/>
      <c r="L261" s="71"/>
      <c r="M261" s="71"/>
    </row>
    <row r="262" spans="1:13" s="13" customFormat="1" ht="14.25">
      <c r="A262" s="17" t="str">
        <f>YEAR(B262)&amp;VLOOKUP(MONTH(B262),lookup!$G$2:$N$13,8,FALSE)</f>
        <v>1991M04</v>
      </c>
      <c r="B262" s="184">
        <v>33329</v>
      </c>
      <c r="C262" s="185">
        <v>18.04</v>
      </c>
      <c r="D262" s="186"/>
      <c r="E262" s="187"/>
      <c r="F262" s="188"/>
      <c r="G262" s="123"/>
      <c r="H262" s="123"/>
      <c r="I262" s="123"/>
      <c r="J262" s="71"/>
      <c r="K262" s="71"/>
      <c r="L262" s="71"/>
      <c r="M262" s="71"/>
    </row>
    <row r="263" spans="1:13" s="13" customFormat="1" ht="14.25">
      <c r="A263" s="17" t="str">
        <f>YEAR(B263)&amp;VLOOKUP(MONTH(B263),lookup!$G$2:$N$13,8,FALSE)</f>
        <v>1991M05</v>
      </c>
      <c r="B263" s="184">
        <v>33359</v>
      </c>
      <c r="C263" s="185">
        <v>16.22</v>
      </c>
      <c r="D263" s="186"/>
      <c r="E263" s="187"/>
      <c r="F263" s="188"/>
      <c r="G263" s="123"/>
      <c r="H263" s="123"/>
      <c r="I263" s="123"/>
      <c r="J263" s="71"/>
      <c r="K263" s="71"/>
      <c r="L263" s="71"/>
      <c r="M263" s="71"/>
    </row>
    <row r="264" spans="1:13" s="13" customFormat="1" ht="14.25">
      <c r="A264" s="17" t="str">
        <f>YEAR(B264)&amp;VLOOKUP(MONTH(B264),lookup!$G$2:$N$13,8,FALSE)</f>
        <v>1991M06</v>
      </c>
      <c r="B264" s="184">
        <v>33390</v>
      </c>
      <c r="C264" s="185">
        <v>16.89</v>
      </c>
      <c r="D264" s="186"/>
      <c r="E264" s="187"/>
      <c r="F264" s="188"/>
      <c r="G264" s="123"/>
      <c r="H264" s="123"/>
      <c r="I264" s="123"/>
      <c r="J264" s="71"/>
      <c r="K264" s="71"/>
      <c r="L264" s="71"/>
      <c r="M264" s="71"/>
    </row>
    <row r="265" spans="1:13" s="13" customFormat="1" ht="14.25">
      <c r="A265" s="17" t="str">
        <f>YEAR(B265)&amp;VLOOKUP(MONTH(B265),lookup!$G$2:$N$13,8,FALSE)</f>
        <v>1991M07</v>
      </c>
      <c r="B265" s="184">
        <v>33420</v>
      </c>
      <c r="C265" s="185">
        <v>22.45</v>
      </c>
      <c r="D265" s="186"/>
      <c r="E265" s="187"/>
      <c r="F265" s="188"/>
      <c r="G265" s="123"/>
      <c r="H265" s="123"/>
      <c r="I265" s="123"/>
      <c r="J265" s="71"/>
      <c r="K265" s="71"/>
      <c r="L265" s="71"/>
      <c r="M265" s="71"/>
    </row>
    <row r="266" spans="1:13" s="13" customFormat="1" ht="14.25">
      <c r="A266" s="17" t="str">
        <f>YEAR(B266)&amp;VLOOKUP(MONTH(B266),lookup!$G$2:$N$13,8,FALSE)</f>
        <v>1991M08</v>
      </c>
      <c r="B266" s="184">
        <v>33451</v>
      </c>
      <c r="C266" s="185">
        <v>23.99</v>
      </c>
      <c r="D266" s="186"/>
      <c r="E266" s="187"/>
      <c r="F266" s="188"/>
      <c r="G266" s="123"/>
      <c r="H266" s="123"/>
      <c r="I266" s="123"/>
      <c r="J266" s="71"/>
      <c r="K266" s="71"/>
      <c r="L266" s="71"/>
      <c r="M266" s="71"/>
    </row>
    <row r="267" spans="1:13" s="13" customFormat="1" ht="14.25">
      <c r="A267" s="17" t="str">
        <f>YEAR(B267)&amp;VLOOKUP(MONTH(B267),lookup!$G$2:$N$13,8,FALSE)</f>
        <v>1991M09</v>
      </c>
      <c r="B267" s="184">
        <v>33482</v>
      </c>
      <c r="C267" s="185">
        <v>23.59</v>
      </c>
      <c r="D267" s="186"/>
      <c r="E267" s="187"/>
      <c r="F267" s="188"/>
      <c r="G267" s="123"/>
      <c r="H267" s="123"/>
      <c r="I267" s="123"/>
      <c r="J267" s="71"/>
      <c r="K267" s="71"/>
      <c r="L267" s="71"/>
      <c r="M267" s="71"/>
    </row>
    <row r="268" spans="1:13" s="13" customFormat="1" ht="14.25">
      <c r="A268" s="17" t="str">
        <f>YEAR(B268)&amp;VLOOKUP(MONTH(B268),lookup!$G$2:$N$13,8,FALSE)</f>
        <v>1991M10</v>
      </c>
      <c r="B268" s="184">
        <v>33512</v>
      </c>
      <c r="C268" s="185">
        <v>23.45</v>
      </c>
      <c r="D268" s="186"/>
      <c r="E268" s="187"/>
      <c r="F268" s="188"/>
      <c r="G268" s="123"/>
      <c r="H268" s="123"/>
      <c r="I268" s="123"/>
      <c r="J268" s="71"/>
      <c r="K268" s="71"/>
      <c r="L268" s="71"/>
      <c r="M268" s="71"/>
    </row>
    <row r="269" spans="1:13" s="13" customFormat="1" ht="14.25">
      <c r="A269" s="17" t="str">
        <f>YEAR(B269)&amp;VLOOKUP(MONTH(B269),lookup!$G$2:$N$13,8,FALSE)</f>
        <v>1991M11</v>
      </c>
      <c r="B269" s="184">
        <v>33543</v>
      </c>
      <c r="C269" s="185">
        <v>19.98</v>
      </c>
      <c r="D269" s="186"/>
      <c r="E269" s="187"/>
      <c r="F269" s="188"/>
      <c r="G269" s="123"/>
      <c r="H269" s="123"/>
      <c r="I269" s="123"/>
      <c r="J269" s="71"/>
      <c r="K269" s="71"/>
      <c r="L269" s="71"/>
      <c r="M269" s="71"/>
    </row>
    <row r="270" spans="1:13" s="13" customFormat="1" ht="14.25">
      <c r="A270" s="17" t="str">
        <f>YEAR(B270)&amp;VLOOKUP(MONTH(B270),lookup!$G$2:$N$13,8,FALSE)</f>
        <v>1991M12</v>
      </c>
      <c r="B270" s="184">
        <v>33573</v>
      </c>
      <c r="C270" s="185">
        <v>19.77</v>
      </c>
      <c r="D270" s="186"/>
      <c r="E270" s="187"/>
      <c r="F270" s="188"/>
      <c r="G270" s="123"/>
      <c r="H270" s="123"/>
      <c r="I270" s="123"/>
      <c r="J270" s="71"/>
      <c r="K270" s="71"/>
      <c r="L270" s="71"/>
      <c r="M270" s="71"/>
    </row>
    <row r="271" spans="1:13" s="13" customFormat="1" ht="14.25">
      <c r="A271" s="17" t="str">
        <f>YEAR(B271)&amp;VLOOKUP(MONTH(B271),lookup!$G$2:$N$13,8,FALSE)</f>
        <v>1992M01</v>
      </c>
      <c r="B271" s="184">
        <v>33604</v>
      </c>
      <c r="C271" s="185">
        <v>19.54</v>
      </c>
      <c r="D271" s="186"/>
      <c r="E271" s="187"/>
      <c r="F271" s="188"/>
      <c r="G271" s="123"/>
      <c r="H271" s="123"/>
      <c r="I271" s="123"/>
      <c r="J271" s="71"/>
      <c r="K271" s="71"/>
      <c r="L271" s="71"/>
      <c r="M271" s="71"/>
    </row>
    <row r="272" spans="1:13" s="13" customFormat="1" ht="14.25">
      <c r="A272" s="17" t="str">
        <f>YEAR(B272)&amp;VLOOKUP(MONTH(B272),lookup!$G$2:$N$13,8,FALSE)</f>
        <v>1992M02</v>
      </c>
      <c r="B272" s="184">
        <v>33635</v>
      </c>
      <c r="C272" s="185">
        <v>19.52</v>
      </c>
      <c r="D272" s="186"/>
      <c r="E272" s="187"/>
      <c r="F272" s="188"/>
      <c r="G272" s="123"/>
      <c r="H272" s="123"/>
      <c r="I272" s="123"/>
      <c r="J272" s="71"/>
      <c r="K272" s="71"/>
      <c r="L272" s="71"/>
      <c r="M272" s="71"/>
    </row>
    <row r="273" spans="1:13" s="13" customFormat="1" ht="14.25">
      <c r="A273" s="17" t="str">
        <f>YEAR(B273)&amp;VLOOKUP(MONTH(B273),lookup!$G$2:$N$13,8,FALSE)</f>
        <v>1992M03</v>
      </c>
      <c r="B273" s="184">
        <v>33664</v>
      </c>
      <c r="C273" s="185">
        <v>19.3</v>
      </c>
      <c r="D273" s="186"/>
      <c r="E273" s="187"/>
      <c r="F273" s="188"/>
      <c r="G273" s="123"/>
      <c r="H273" s="123"/>
      <c r="I273" s="123"/>
      <c r="J273" s="71"/>
      <c r="K273" s="71"/>
      <c r="L273" s="71"/>
      <c r="M273" s="71"/>
    </row>
    <row r="274" spans="1:13" s="13" customFormat="1" ht="14.25">
      <c r="A274" s="17" t="str">
        <f>YEAR(B274)&amp;VLOOKUP(MONTH(B274),lookup!$G$2:$N$13,8,FALSE)</f>
        <v>1992M04</v>
      </c>
      <c r="B274" s="184">
        <v>33695</v>
      </c>
      <c r="C274" s="185">
        <v>18.98</v>
      </c>
      <c r="D274" s="186"/>
      <c r="E274" s="187"/>
      <c r="F274" s="188"/>
      <c r="G274" s="123"/>
      <c r="H274" s="123"/>
      <c r="I274" s="123"/>
      <c r="J274" s="71"/>
      <c r="K274" s="71"/>
      <c r="L274" s="71"/>
      <c r="M274" s="71"/>
    </row>
    <row r="275" spans="1:13" s="13" customFormat="1" ht="14.25">
      <c r="A275" s="17" t="str">
        <f>YEAR(B275)&amp;VLOOKUP(MONTH(B275),lookup!$G$2:$N$13,8,FALSE)</f>
        <v>1992M05</v>
      </c>
      <c r="B275" s="184">
        <v>33725</v>
      </c>
      <c r="C275" s="185">
        <v>17.079999999999998</v>
      </c>
      <c r="D275" s="186"/>
      <c r="E275" s="187"/>
      <c r="F275" s="188"/>
      <c r="G275" s="123"/>
      <c r="H275" s="123"/>
      <c r="I275" s="123"/>
      <c r="J275" s="71"/>
      <c r="K275" s="71"/>
      <c r="L275" s="71"/>
      <c r="M275" s="71"/>
    </row>
    <row r="276" spans="1:13" s="13" customFormat="1" ht="14.25">
      <c r="A276" s="17" t="str">
        <f>YEAR(B276)&amp;VLOOKUP(MONTH(B276),lookup!$G$2:$N$13,8,FALSE)</f>
        <v>1992M06</v>
      </c>
      <c r="B276" s="184">
        <v>33756</v>
      </c>
      <c r="C276" s="185">
        <v>17.54</v>
      </c>
      <c r="D276" s="186"/>
      <c r="E276" s="187"/>
      <c r="F276" s="188"/>
      <c r="G276" s="123"/>
      <c r="H276" s="123"/>
      <c r="I276" s="123"/>
      <c r="J276" s="71"/>
      <c r="K276" s="71"/>
      <c r="L276" s="71"/>
      <c r="M276" s="71"/>
    </row>
    <row r="277" spans="1:13" s="13" customFormat="1" ht="14.25">
      <c r="A277" s="17" t="str">
        <f>YEAR(B277)&amp;VLOOKUP(MONTH(B277),lookup!$G$2:$N$13,8,FALSE)</f>
        <v>1992M07</v>
      </c>
      <c r="B277" s="184">
        <v>33786</v>
      </c>
      <c r="C277" s="185">
        <v>23.49</v>
      </c>
      <c r="D277" s="186"/>
      <c r="E277" s="187"/>
      <c r="F277" s="188"/>
      <c r="G277" s="123"/>
      <c r="H277" s="123"/>
      <c r="I277" s="123"/>
      <c r="J277" s="71"/>
      <c r="K277" s="71"/>
      <c r="L277" s="71"/>
      <c r="M277" s="71"/>
    </row>
    <row r="278" spans="1:13" s="13" customFormat="1" ht="14.25">
      <c r="A278" s="17" t="str">
        <f>YEAR(B278)&amp;VLOOKUP(MONTH(B278),lookup!$G$2:$N$13,8,FALSE)</f>
        <v>1992M08</v>
      </c>
      <c r="B278" s="184">
        <v>33817</v>
      </c>
      <c r="C278" s="185">
        <v>25.15</v>
      </c>
      <c r="D278" s="186"/>
      <c r="E278" s="187"/>
      <c r="F278" s="188"/>
      <c r="G278" s="123"/>
      <c r="H278" s="123"/>
      <c r="I278" s="123"/>
      <c r="J278" s="71"/>
      <c r="K278" s="71"/>
      <c r="L278" s="71"/>
      <c r="M278" s="71"/>
    </row>
    <row r="279" spans="1:13" s="13" customFormat="1" ht="14.25">
      <c r="A279" s="17" t="str">
        <f>YEAR(B279)&amp;VLOOKUP(MONTH(B279),lookup!$G$2:$N$13,8,FALSE)</f>
        <v>1992M09</v>
      </c>
      <c r="B279" s="184">
        <v>33848</v>
      </c>
      <c r="C279" s="185">
        <v>25.04</v>
      </c>
      <c r="D279" s="186"/>
      <c r="E279" s="187"/>
      <c r="F279" s="188"/>
      <c r="G279" s="123"/>
      <c r="H279" s="123"/>
      <c r="I279" s="123"/>
      <c r="J279" s="71"/>
      <c r="K279" s="71"/>
      <c r="L279" s="71"/>
      <c r="M279" s="71"/>
    </row>
    <row r="280" spans="1:13" s="13" customFormat="1" ht="14.25">
      <c r="A280" s="17" t="str">
        <f>YEAR(B280)&amp;VLOOKUP(MONTH(B280),lookup!$G$2:$N$13,8,FALSE)</f>
        <v>1992M10</v>
      </c>
      <c r="B280" s="184">
        <v>33878</v>
      </c>
      <c r="C280" s="185">
        <v>24.61</v>
      </c>
      <c r="D280" s="186"/>
      <c r="E280" s="187"/>
      <c r="F280" s="188"/>
      <c r="G280" s="123"/>
      <c r="H280" s="123"/>
      <c r="I280" s="123"/>
      <c r="J280" s="71"/>
      <c r="K280" s="71"/>
      <c r="L280" s="71"/>
      <c r="M280" s="71"/>
    </row>
    <row r="281" spans="1:13" s="13" customFormat="1" ht="14.25">
      <c r="A281" s="17" t="str">
        <f>YEAR(B281)&amp;VLOOKUP(MONTH(B281),lookup!$G$2:$N$13,8,FALSE)</f>
        <v>1992M11</v>
      </c>
      <c r="B281" s="184">
        <v>33909</v>
      </c>
      <c r="C281" s="185">
        <v>21.12</v>
      </c>
      <c r="D281" s="186"/>
      <c r="E281" s="187"/>
      <c r="F281" s="188"/>
      <c r="G281" s="123"/>
      <c r="H281" s="123"/>
      <c r="I281" s="123"/>
      <c r="J281" s="71"/>
      <c r="K281" s="71"/>
      <c r="L281" s="71"/>
      <c r="M281" s="71"/>
    </row>
    <row r="282" spans="1:13" s="13" customFormat="1" ht="14.25">
      <c r="A282" s="17" t="str">
        <f>YEAR(B282)&amp;VLOOKUP(MONTH(B282),lookup!$G$2:$N$13,8,FALSE)</f>
        <v>1992M12</v>
      </c>
      <c r="B282" s="184">
        <v>33939</v>
      </c>
      <c r="C282" s="185">
        <v>20.99</v>
      </c>
      <c r="D282" s="186"/>
      <c r="E282" s="187"/>
      <c r="F282" s="188"/>
      <c r="G282" s="123"/>
      <c r="H282" s="123"/>
      <c r="I282" s="123"/>
      <c r="J282" s="71"/>
      <c r="K282" s="71"/>
      <c r="L282" s="71"/>
      <c r="M282" s="71"/>
    </row>
    <row r="283" spans="1:13" s="13" customFormat="1" ht="14.25">
      <c r="A283" s="17" t="str">
        <f>YEAR(B283)&amp;VLOOKUP(MONTH(B283),lookup!$G$2:$N$13,8,FALSE)</f>
        <v>1993M01</v>
      </c>
      <c r="B283" s="184">
        <v>33970</v>
      </c>
      <c r="C283" s="185">
        <v>20.69</v>
      </c>
      <c r="D283" s="186"/>
      <c r="E283" s="187"/>
      <c r="F283" s="188"/>
      <c r="G283" s="123"/>
      <c r="H283" s="123"/>
      <c r="I283" s="123"/>
      <c r="J283" s="71"/>
      <c r="K283" s="71"/>
      <c r="L283" s="71"/>
      <c r="M283" s="71"/>
    </row>
    <row r="284" spans="1:13" s="13" customFormat="1" ht="14.25">
      <c r="A284" s="17" t="str">
        <f>YEAR(B284)&amp;VLOOKUP(MONTH(B284),lookup!$G$2:$N$13,8,FALSE)</f>
        <v>1993M02</v>
      </c>
      <c r="B284" s="184">
        <v>34001</v>
      </c>
      <c r="C284" s="185">
        <v>20.399999999999999</v>
      </c>
      <c r="D284" s="186"/>
      <c r="E284" s="187"/>
      <c r="F284" s="188"/>
      <c r="G284" s="123"/>
      <c r="H284" s="123"/>
      <c r="I284" s="123"/>
      <c r="J284" s="71"/>
      <c r="K284" s="71"/>
      <c r="L284" s="71"/>
      <c r="M284" s="71"/>
    </row>
    <row r="285" spans="1:13" s="13" customFormat="1" ht="14.25">
      <c r="A285" s="17" t="str">
        <f>YEAR(B285)&amp;VLOOKUP(MONTH(B285),lookup!$G$2:$N$13,8,FALSE)</f>
        <v>1993M03</v>
      </c>
      <c r="B285" s="184">
        <v>34029</v>
      </c>
      <c r="C285" s="185">
        <v>20.21</v>
      </c>
      <c r="D285" s="186"/>
      <c r="E285" s="187"/>
      <c r="F285" s="188"/>
      <c r="G285" s="123"/>
      <c r="H285" s="123"/>
      <c r="I285" s="123"/>
      <c r="J285" s="71"/>
      <c r="K285" s="71"/>
      <c r="L285" s="71"/>
      <c r="M285" s="71"/>
    </row>
    <row r="286" spans="1:13" s="13" customFormat="1" ht="14.25">
      <c r="A286" s="17" t="str">
        <f>YEAR(B286)&amp;VLOOKUP(MONTH(B286),lookup!$G$2:$N$13,8,FALSE)</f>
        <v>1993M04</v>
      </c>
      <c r="B286" s="184">
        <v>34060</v>
      </c>
      <c r="C286" s="185">
        <v>20</v>
      </c>
      <c r="D286" s="186"/>
      <c r="E286" s="187"/>
      <c r="F286" s="188"/>
      <c r="G286" s="123"/>
      <c r="H286" s="123"/>
      <c r="I286" s="123"/>
      <c r="J286" s="71"/>
      <c r="K286" s="71"/>
      <c r="L286" s="71"/>
      <c r="M286" s="71"/>
    </row>
    <row r="287" spans="1:13" s="13" customFormat="1" ht="14.25">
      <c r="A287" s="17" t="str">
        <f>YEAR(B287)&amp;VLOOKUP(MONTH(B287),lookup!$G$2:$N$13,8,FALSE)</f>
        <v>1993M05</v>
      </c>
      <c r="B287" s="184">
        <v>34090</v>
      </c>
      <c r="C287" s="185">
        <v>18.100000000000001</v>
      </c>
      <c r="D287" s="186"/>
      <c r="E287" s="187"/>
      <c r="F287" s="188"/>
      <c r="G287" s="123"/>
      <c r="H287" s="123"/>
      <c r="I287" s="123"/>
      <c r="J287" s="71"/>
      <c r="K287" s="71"/>
      <c r="L287" s="71"/>
      <c r="M287" s="71"/>
    </row>
    <row r="288" spans="1:13" s="13" customFormat="1" ht="14.25">
      <c r="A288" s="17" t="str">
        <f>YEAR(B288)&amp;VLOOKUP(MONTH(B288),lookup!$G$2:$N$13,8,FALSE)</f>
        <v>1993M06</v>
      </c>
      <c r="B288" s="184">
        <v>34121</v>
      </c>
      <c r="C288" s="185">
        <v>18.54</v>
      </c>
      <c r="D288" s="186"/>
      <c r="E288" s="187"/>
      <c r="F288" s="188"/>
      <c r="G288" s="123"/>
      <c r="H288" s="123"/>
      <c r="I288" s="123"/>
      <c r="J288" s="71"/>
      <c r="K288" s="71"/>
      <c r="L288" s="71"/>
      <c r="M288" s="71"/>
    </row>
    <row r="289" spans="1:13" s="13" customFormat="1" ht="14.25">
      <c r="A289" s="17" t="str">
        <f>YEAR(B289)&amp;VLOOKUP(MONTH(B289),lookup!$G$2:$N$13,8,FALSE)</f>
        <v>1993M07</v>
      </c>
      <c r="B289" s="184">
        <v>34151</v>
      </c>
      <c r="C289" s="185">
        <v>24.54</v>
      </c>
      <c r="D289" s="186"/>
      <c r="E289" s="187"/>
      <c r="F289" s="188"/>
      <c r="G289" s="123"/>
      <c r="H289" s="123"/>
      <c r="I289" s="123"/>
      <c r="J289" s="123"/>
      <c r="K289" s="71"/>
      <c r="L289" s="71"/>
      <c r="M289" s="71"/>
    </row>
    <row r="290" spans="1:13" s="13" customFormat="1" ht="14.25">
      <c r="A290" s="17" t="str">
        <f>YEAR(B290)&amp;VLOOKUP(MONTH(B290),lookup!$G$2:$N$13,8,FALSE)</f>
        <v>1993M08</v>
      </c>
      <c r="B290" s="184">
        <v>34182</v>
      </c>
      <c r="C290" s="185">
        <v>26.21</v>
      </c>
      <c r="D290" s="186"/>
      <c r="E290" s="187"/>
      <c r="F290" s="188"/>
      <c r="G290" s="123"/>
      <c r="H290" s="123"/>
      <c r="I290" s="123"/>
      <c r="J290" s="123"/>
      <c r="K290" s="71"/>
      <c r="L290" s="71"/>
      <c r="M290" s="71"/>
    </row>
    <row r="291" spans="1:13" s="13" customFormat="1" ht="14.25">
      <c r="A291" s="17" t="str">
        <f>YEAR(B291)&amp;VLOOKUP(MONTH(B291),lookup!$G$2:$N$13,8,FALSE)</f>
        <v>1993M09</v>
      </c>
      <c r="B291" s="184">
        <v>34213</v>
      </c>
      <c r="C291" s="185">
        <v>26.05</v>
      </c>
      <c r="D291" s="186"/>
      <c r="E291" s="187"/>
      <c r="F291" s="188"/>
      <c r="G291" s="123"/>
      <c r="H291" s="123"/>
      <c r="I291" s="123"/>
      <c r="J291" s="123"/>
      <c r="K291" s="71"/>
      <c r="L291" s="71"/>
      <c r="M291" s="71"/>
    </row>
    <row r="292" spans="1:13" s="13" customFormat="1" ht="14.25">
      <c r="A292" s="17" t="str">
        <f>YEAR(B292)&amp;VLOOKUP(MONTH(B292),lookup!$G$2:$N$13,8,FALSE)</f>
        <v>1993M10</v>
      </c>
      <c r="B292" s="184">
        <v>34243</v>
      </c>
      <c r="C292" s="185">
        <v>25.6</v>
      </c>
      <c r="D292" s="186"/>
      <c r="E292" s="187"/>
      <c r="F292" s="188"/>
      <c r="G292" s="123"/>
      <c r="H292" s="123"/>
      <c r="I292" s="123"/>
      <c r="J292" s="123"/>
      <c r="K292" s="71"/>
      <c r="L292" s="71"/>
      <c r="M292" s="71"/>
    </row>
    <row r="293" spans="1:13" s="13" customFormat="1" ht="14.25">
      <c r="A293" s="17" t="str">
        <f>YEAR(B293)&amp;VLOOKUP(MONTH(B293),lookup!$G$2:$N$13,8,FALSE)</f>
        <v>1993M11</v>
      </c>
      <c r="B293" s="184">
        <v>34274</v>
      </c>
      <c r="C293" s="185">
        <v>21.92</v>
      </c>
      <c r="D293" s="186"/>
      <c r="E293" s="187"/>
      <c r="F293" s="188"/>
      <c r="G293" s="123"/>
      <c r="H293" s="123"/>
      <c r="I293" s="123"/>
      <c r="J293" s="123"/>
      <c r="K293" s="71"/>
      <c r="L293" s="71"/>
      <c r="M293" s="71"/>
    </row>
    <row r="294" spans="1:13" s="13" customFormat="1" ht="14.25">
      <c r="A294" s="17" t="str">
        <f>YEAR(B294)&amp;VLOOKUP(MONTH(B294),lookup!$G$2:$N$13,8,FALSE)</f>
        <v>1993M12</v>
      </c>
      <c r="B294" s="184">
        <v>34304</v>
      </c>
      <c r="C294" s="185">
        <v>21.53</v>
      </c>
      <c r="D294" s="186"/>
      <c r="E294" s="187"/>
      <c r="F294" s="188"/>
      <c r="G294" s="123"/>
      <c r="H294" s="123"/>
      <c r="I294" s="123"/>
      <c r="J294" s="123"/>
      <c r="K294" s="71"/>
      <c r="L294" s="71"/>
      <c r="M294" s="71"/>
    </row>
    <row r="295" spans="1:13" s="13" customFormat="1" ht="14.25">
      <c r="A295" s="17" t="str">
        <f>YEAR(B295)&amp;VLOOKUP(MONTH(B295),lookup!$G$2:$N$13,8,FALSE)</f>
        <v>1994M01</v>
      </c>
      <c r="B295" s="184">
        <v>34335</v>
      </c>
      <c r="C295" s="185">
        <v>21.04</v>
      </c>
      <c r="D295" s="186"/>
      <c r="E295" s="187"/>
      <c r="F295" s="188"/>
      <c r="G295" s="123"/>
      <c r="H295" s="123"/>
      <c r="I295" s="123"/>
      <c r="J295" s="123"/>
      <c r="K295" s="71"/>
      <c r="L295" s="71"/>
      <c r="M295" s="71"/>
    </row>
    <row r="296" spans="1:13" s="13" customFormat="1" ht="14.25">
      <c r="A296" s="17" t="str">
        <f>YEAR(B296)&amp;VLOOKUP(MONTH(B296),lookup!$G$2:$N$13,8,FALSE)</f>
        <v>1994M02</v>
      </c>
      <c r="B296" s="184">
        <v>34366</v>
      </c>
      <c r="C296" s="185">
        <v>20.79</v>
      </c>
      <c r="D296" s="186"/>
      <c r="E296" s="187"/>
      <c r="F296" s="188"/>
      <c r="G296" s="123"/>
      <c r="H296" s="123"/>
      <c r="I296" s="123"/>
      <c r="J296" s="123"/>
      <c r="K296" s="71"/>
      <c r="L296" s="71"/>
      <c r="M296" s="71"/>
    </row>
    <row r="297" spans="1:13" s="13" customFormat="1" ht="14.25">
      <c r="A297" s="17" t="str">
        <f>YEAR(B297)&amp;VLOOKUP(MONTH(B297),lookup!$G$2:$N$13,8,FALSE)</f>
        <v>1994M03</v>
      </c>
      <c r="B297" s="184">
        <v>34394</v>
      </c>
      <c r="C297" s="185">
        <v>20.61</v>
      </c>
      <c r="D297" s="186"/>
      <c r="E297" s="187"/>
      <c r="F297" s="188"/>
      <c r="G297" s="123"/>
      <c r="H297" s="123"/>
      <c r="I297" s="123"/>
      <c r="J297" s="123"/>
      <c r="K297" s="71"/>
      <c r="L297" s="71"/>
      <c r="M297" s="71"/>
    </row>
    <row r="298" spans="1:13" s="13" customFormat="1" ht="14.25">
      <c r="A298" s="17" t="str">
        <f>YEAR(B298)&amp;VLOOKUP(MONTH(B298),lookup!$G$2:$N$13,8,FALSE)</f>
        <v>1994M04</v>
      </c>
      <c r="B298" s="184">
        <v>34425</v>
      </c>
      <c r="C298" s="185">
        <v>19.309999999999999</v>
      </c>
      <c r="D298" s="186"/>
      <c r="E298" s="189">
        <v>4.08</v>
      </c>
      <c r="F298" s="190"/>
      <c r="G298" s="123"/>
      <c r="H298" s="123"/>
      <c r="I298" s="123"/>
      <c r="J298" s="123"/>
      <c r="K298" s="71"/>
      <c r="L298" s="71"/>
      <c r="M298" s="71"/>
    </row>
    <row r="299" spans="1:13" s="13" customFormat="1" ht="14.25">
      <c r="A299" s="17" t="str">
        <f>YEAR(B299)&amp;VLOOKUP(MONTH(B299),lookup!$G$2:$N$13,8,FALSE)</f>
        <v>1994M05</v>
      </c>
      <c r="B299" s="184">
        <v>34455</v>
      </c>
      <c r="C299" s="185">
        <v>18.920000000000002</v>
      </c>
      <c r="D299" s="186"/>
      <c r="E299" s="189">
        <v>3.96</v>
      </c>
      <c r="F299" s="190"/>
      <c r="G299" s="123"/>
      <c r="H299" s="123"/>
      <c r="I299" s="123"/>
      <c r="J299" s="123"/>
      <c r="K299" s="71"/>
      <c r="L299" s="71"/>
      <c r="M299" s="71"/>
    </row>
    <row r="300" spans="1:13" s="13" customFormat="1" ht="14.25">
      <c r="A300" s="17" t="str">
        <f>YEAR(B300)&amp;VLOOKUP(MONTH(B300),lookup!$G$2:$N$13,8,FALSE)</f>
        <v>1994M06</v>
      </c>
      <c r="B300" s="184">
        <v>34486</v>
      </c>
      <c r="C300" s="185">
        <v>20.170000000000002</v>
      </c>
      <c r="D300" s="186"/>
      <c r="E300" s="189">
        <v>3.89</v>
      </c>
      <c r="F300" s="190"/>
      <c r="G300" s="123"/>
      <c r="H300" s="123"/>
      <c r="I300" s="123"/>
      <c r="J300" s="123"/>
      <c r="K300" s="71"/>
      <c r="L300" s="71"/>
      <c r="M300" s="71"/>
    </row>
    <row r="301" spans="1:13" s="13" customFormat="1" ht="14.25">
      <c r="A301" s="17" t="str">
        <f>YEAR(B301)&amp;VLOOKUP(MONTH(B301),lookup!$G$2:$N$13,8,FALSE)</f>
        <v>1994M07</v>
      </c>
      <c r="B301" s="184">
        <v>34516</v>
      </c>
      <c r="C301" s="185">
        <v>24.06</v>
      </c>
      <c r="D301" s="186"/>
      <c r="E301" s="189">
        <v>3.96</v>
      </c>
      <c r="F301" s="190"/>
      <c r="G301" s="123"/>
      <c r="H301" s="123"/>
      <c r="I301" s="123"/>
      <c r="J301" s="123"/>
      <c r="K301" s="71"/>
      <c r="L301" s="71"/>
      <c r="M301" s="71"/>
    </row>
    <row r="302" spans="1:13" s="13" customFormat="1" ht="14.25">
      <c r="A302" s="17" t="str">
        <f>YEAR(B302)&amp;VLOOKUP(MONTH(B302),lookup!$G$2:$N$13,8,FALSE)</f>
        <v>1994M08</v>
      </c>
      <c r="B302" s="184">
        <v>34547</v>
      </c>
      <c r="C302" s="185">
        <v>24.27</v>
      </c>
      <c r="D302" s="186"/>
      <c r="E302" s="189">
        <v>4.01</v>
      </c>
      <c r="F302" s="190"/>
      <c r="G302" s="123"/>
      <c r="H302" s="123"/>
      <c r="I302" s="123"/>
      <c r="J302" s="123"/>
      <c r="K302" s="71"/>
      <c r="L302" s="71"/>
      <c r="M302" s="71"/>
    </row>
    <row r="303" spans="1:13" s="13" customFormat="1" ht="14.25">
      <c r="A303" s="17" t="str">
        <f>YEAR(B303)&amp;VLOOKUP(MONTH(B303),lookup!$G$2:$N$13,8,FALSE)</f>
        <v>1994M09</v>
      </c>
      <c r="B303" s="184">
        <v>34578</v>
      </c>
      <c r="C303" s="185">
        <v>24.22</v>
      </c>
      <c r="D303" s="186"/>
      <c r="E303" s="189">
        <v>4.1900000000000004</v>
      </c>
      <c r="F303" s="190"/>
      <c r="G303" s="123"/>
      <c r="H303" s="123"/>
      <c r="I303" s="123"/>
      <c r="J303" s="123"/>
      <c r="K303" s="71"/>
      <c r="L303" s="71"/>
      <c r="M303" s="71"/>
    </row>
    <row r="304" spans="1:13" s="13" customFormat="1" ht="14.25">
      <c r="A304" s="17" t="str">
        <f>YEAR(B304)&amp;VLOOKUP(MONTH(B304),lookup!$G$2:$N$13,8,FALSE)</f>
        <v>1994M10</v>
      </c>
      <c r="B304" s="184">
        <v>34608</v>
      </c>
      <c r="C304" s="185">
        <v>23.39</v>
      </c>
      <c r="D304" s="186"/>
      <c r="E304" s="189">
        <v>4.2300000000000004</v>
      </c>
      <c r="F304" s="190"/>
      <c r="G304" s="123"/>
      <c r="H304" s="123"/>
      <c r="I304" s="123"/>
      <c r="J304" s="71"/>
      <c r="K304" s="71"/>
      <c r="L304" s="71"/>
      <c r="M304" s="71"/>
    </row>
    <row r="305" spans="1:13" s="13" customFormat="1" ht="14.25">
      <c r="A305" s="17" t="s">
        <v>81</v>
      </c>
      <c r="B305" s="184" t="s">
        <v>559</v>
      </c>
      <c r="C305" s="185">
        <v>24.339443362403664</v>
      </c>
      <c r="D305" s="186">
        <v>1102.1300000000001</v>
      </c>
      <c r="E305" s="189">
        <v>4.1500000000000004</v>
      </c>
      <c r="F305" s="191">
        <v>3.2558631886926608</v>
      </c>
      <c r="G305" s="123"/>
      <c r="H305" s="123"/>
      <c r="I305" s="123"/>
      <c r="J305" s="71"/>
      <c r="K305" s="71"/>
      <c r="L305" s="71"/>
      <c r="M305" s="71"/>
    </row>
    <row r="306" spans="1:13" s="13" customFormat="1" ht="14.25">
      <c r="A306" s="17" t="s">
        <v>82</v>
      </c>
      <c r="B306" s="184" t="s">
        <v>560</v>
      </c>
      <c r="C306" s="185">
        <v>24.087496898699115</v>
      </c>
      <c r="D306" s="186">
        <v>1130.97</v>
      </c>
      <c r="E306" s="189">
        <v>4.12</v>
      </c>
      <c r="F306" s="191">
        <v>3.2052503313762699</v>
      </c>
      <c r="G306" s="123"/>
      <c r="H306" s="123"/>
      <c r="I306" s="123"/>
      <c r="J306" s="71"/>
      <c r="K306" s="71"/>
      <c r="L306" s="71"/>
      <c r="M306" s="71"/>
    </row>
    <row r="307" spans="1:13" s="13" customFormat="1" ht="14.25">
      <c r="A307" s="17" t="str">
        <f>YEAR(B307)&amp;VLOOKUP(MONTH(B307),lookup!$G$2:$N$13,8,FALSE)</f>
        <v>1995M01</v>
      </c>
      <c r="B307" s="184">
        <v>34700</v>
      </c>
      <c r="C307" s="185">
        <v>23.807797604596271</v>
      </c>
      <c r="D307" s="186">
        <v>1113.7615290000001</v>
      </c>
      <c r="E307" s="189">
        <v>4.1399999999999997</v>
      </c>
      <c r="F307" s="191">
        <v>3.1605186314932743</v>
      </c>
      <c r="G307" s="123"/>
      <c r="H307" s="123"/>
      <c r="I307" s="123"/>
      <c r="J307" s="71"/>
      <c r="K307" s="71"/>
      <c r="L307" s="71"/>
      <c r="M307" s="71"/>
    </row>
    <row r="308" spans="1:13" s="13" customFormat="1" ht="14.25">
      <c r="A308" s="17" t="str">
        <f>YEAR(B308)&amp;VLOOKUP(MONTH(B308),lookup!$G$2:$N$13,8,FALSE)</f>
        <v>1995M02</v>
      </c>
      <c r="B308" s="184">
        <v>34731</v>
      </c>
      <c r="C308" s="185">
        <v>23.58623064307049</v>
      </c>
      <c r="D308" s="186">
        <v>988.58780200000001</v>
      </c>
      <c r="E308" s="189">
        <v>4.08</v>
      </c>
      <c r="F308" s="191">
        <v>3.1205792357414541</v>
      </c>
      <c r="G308" s="123"/>
      <c r="H308" s="123"/>
      <c r="I308" s="123"/>
      <c r="J308" s="71"/>
      <c r="K308" s="71"/>
      <c r="L308" s="71"/>
      <c r="M308" s="71"/>
    </row>
    <row r="309" spans="1:13" s="13" customFormat="1" ht="14.25">
      <c r="A309" s="17" t="str">
        <f>YEAR(B309)&amp;VLOOKUP(MONTH(B309),lookup!$G$2:$N$13,8,FALSE)</f>
        <v>1995M03</v>
      </c>
      <c r="B309" s="184">
        <v>34759</v>
      </c>
      <c r="C309" s="185">
        <v>23.727976633208989</v>
      </c>
      <c r="D309" s="186">
        <v>1077.281236</v>
      </c>
      <c r="E309" s="189">
        <v>4.12</v>
      </c>
      <c r="F309" s="191">
        <v>3.1405325329904721</v>
      </c>
      <c r="G309" s="123"/>
      <c r="H309" s="123"/>
      <c r="I309" s="123"/>
      <c r="J309" s="71"/>
      <c r="K309" s="71"/>
      <c r="L309" s="71"/>
      <c r="M309" s="71"/>
    </row>
    <row r="310" spans="1:13" s="13" customFormat="1" ht="14.25">
      <c r="A310" s="17" t="str">
        <f>YEAR(B310)&amp;VLOOKUP(MONTH(B310),lookup!$G$2:$N$13,8,FALSE)</f>
        <v>1995M04</v>
      </c>
      <c r="B310" s="184">
        <v>34790</v>
      </c>
      <c r="C310" s="185">
        <v>22.4565919749847</v>
      </c>
      <c r="D310" s="186">
        <v>1177.211069</v>
      </c>
      <c r="E310" s="189">
        <v>4.07</v>
      </c>
      <c r="F310" s="191">
        <v>3.1587993968391235</v>
      </c>
      <c r="G310" s="123"/>
      <c r="H310" s="123"/>
      <c r="I310" s="123"/>
      <c r="J310" s="71"/>
      <c r="K310" s="71"/>
      <c r="L310" s="71"/>
      <c r="M310" s="71"/>
    </row>
    <row r="311" spans="1:13" s="13" customFormat="1" ht="14.25">
      <c r="A311" s="17" t="str">
        <f>YEAR(B311)&amp;VLOOKUP(MONTH(B311),lookup!$G$2:$N$13,8,FALSE)</f>
        <v>1995M05</v>
      </c>
      <c r="B311" s="184">
        <v>34820</v>
      </c>
      <c r="C311" s="185">
        <v>22.077097851621762</v>
      </c>
      <c r="D311" s="186">
        <v>1305.132218</v>
      </c>
      <c r="E311" s="189">
        <v>3.92</v>
      </c>
      <c r="F311" s="191">
        <v>3.2916017666825761</v>
      </c>
      <c r="G311" s="123"/>
      <c r="H311" s="123"/>
      <c r="I311" s="123"/>
      <c r="J311" s="71"/>
      <c r="K311" s="71"/>
      <c r="L311" s="71"/>
      <c r="M311" s="71"/>
    </row>
    <row r="312" spans="1:13" s="13" customFormat="1" ht="14.25">
      <c r="A312" s="17" t="str">
        <f>YEAR(B312)&amp;VLOOKUP(MONTH(B312),lookup!$G$2:$N$13,8,FALSE)</f>
        <v>1995M06</v>
      </c>
      <c r="B312" s="184">
        <v>34851</v>
      </c>
      <c r="C312" s="185">
        <v>23.597992647784611</v>
      </c>
      <c r="D312" s="186">
        <v>1195.1526799999997</v>
      </c>
      <c r="E312" s="189">
        <v>3.95</v>
      </c>
      <c r="F312" s="191">
        <v>3.3104033861776019</v>
      </c>
      <c r="G312" s="123"/>
      <c r="H312" s="123"/>
      <c r="I312" s="123"/>
      <c r="J312" s="71"/>
      <c r="K312" s="71"/>
      <c r="L312" s="71"/>
      <c r="M312" s="71"/>
    </row>
    <row r="313" spans="1:13" s="13" customFormat="1" ht="14.25">
      <c r="A313" s="17" t="str">
        <f>YEAR(B313)&amp;VLOOKUP(MONTH(B313),lookup!$G$2:$N$13,8,FALSE)</f>
        <v>1995M07</v>
      </c>
      <c r="B313" s="184">
        <v>34881</v>
      </c>
      <c r="C313" s="185">
        <v>26.031071503485752</v>
      </c>
      <c r="D313" s="186">
        <v>1154.1533870000001</v>
      </c>
      <c r="E313" s="189">
        <v>3.92</v>
      </c>
      <c r="F313" s="191">
        <v>3.1986920647531258</v>
      </c>
      <c r="G313" s="123"/>
      <c r="H313" s="123"/>
      <c r="I313" s="123"/>
      <c r="J313" s="71"/>
      <c r="K313" s="71"/>
      <c r="L313" s="71"/>
      <c r="M313" s="71"/>
    </row>
    <row r="314" spans="1:13" s="13" customFormat="1" ht="14.25">
      <c r="A314" s="17" t="str">
        <f>YEAR(B314)&amp;VLOOKUP(MONTH(B314),lookup!$G$2:$N$13,8,FALSE)</f>
        <v>1995M08</v>
      </c>
      <c r="B314" s="184">
        <v>34912</v>
      </c>
      <c r="C314" s="185">
        <v>26.056719432466618</v>
      </c>
      <c r="D314" s="186">
        <v>1109.0814700000001</v>
      </c>
      <c r="E314" s="189">
        <v>3.92</v>
      </c>
      <c r="F314" s="191">
        <v>3.1764769373659649</v>
      </c>
      <c r="G314" s="123"/>
      <c r="H314" s="123"/>
      <c r="I314" s="123"/>
      <c r="J314" s="71"/>
      <c r="K314" s="71"/>
      <c r="L314" s="71"/>
      <c r="M314" s="71"/>
    </row>
    <row r="315" spans="1:13" s="13" customFormat="1" ht="14.25">
      <c r="A315" s="17" t="str">
        <f>YEAR(B315)&amp;VLOOKUP(MONTH(B315),lookup!$G$2:$N$13,8,FALSE)</f>
        <v>1995M09</v>
      </c>
      <c r="B315" s="184">
        <v>34943</v>
      </c>
      <c r="C315" s="185">
        <v>26.098816584461517</v>
      </c>
      <c r="D315" s="186">
        <v>1079.7090639999999</v>
      </c>
      <c r="E315" s="189">
        <v>4.07</v>
      </c>
      <c r="F315" s="191">
        <v>3.287767303053756</v>
      </c>
      <c r="G315" s="123"/>
      <c r="H315" s="123"/>
      <c r="I315" s="123"/>
      <c r="J315" s="71"/>
      <c r="K315" s="71"/>
      <c r="L315" s="71"/>
      <c r="M315" s="71"/>
    </row>
    <row r="316" spans="1:13" s="13" customFormat="1" ht="14.25">
      <c r="A316" s="17" t="str">
        <f>YEAR(B316)&amp;VLOOKUP(MONTH(B316),lookup!$G$2:$N$13,8,FALSE)</f>
        <v>1995M10</v>
      </c>
      <c r="B316" s="184">
        <v>34973</v>
      </c>
      <c r="C316" s="185">
        <v>26.301068719160725</v>
      </c>
      <c r="D316" s="186">
        <v>1163.2869850000002</v>
      </c>
      <c r="E316" s="189">
        <v>4.1500000000000004</v>
      </c>
      <c r="F316" s="191">
        <v>3.3574376674657915</v>
      </c>
      <c r="G316" s="123"/>
      <c r="H316" s="123"/>
      <c r="I316" s="123"/>
      <c r="J316" s="71"/>
      <c r="K316" s="71"/>
      <c r="L316" s="71"/>
      <c r="M316" s="71"/>
    </row>
    <row r="317" spans="1:13" s="13" customFormat="1" ht="14.25">
      <c r="A317" s="17" t="str">
        <f>YEAR(B317)&amp;VLOOKUP(MONTH(B317),lookup!$G$2:$N$13,8,FALSE)</f>
        <v>1995M11</v>
      </c>
      <c r="B317" s="184">
        <v>35004</v>
      </c>
      <c r="C317" s="185">
        <v>25.125243769438189</v>
      </c>
      <c r="D317" s="186">
        <v>1128.6920190000001</v>
      </c>
      <c r="E317" s="189">
        <v>4.17</v>
      </c>
      <c r="F317" s="191">
        <v>3.3470580609967095</v>
      </c>
      <c r="G317" s="123"/>
      <c r="H317" s="123"/>
      <c r="I317" s="123"/>
      <c r="J317" s="71"/>
      <c r="K317" s="71"/>
      <c r="L317" s="71"/>
      <c r="M317" s="71"/>
    </row>
    <row r="318" spans="1:13" s="13" customFormat="1" ht="14.25">
      <c r="A318" s="17" t="str">
        <f>YEAR(B318)&amp;VLOOKUP(MONTH(B318),lookup!$G$2:$N$13,8,FALSE)</f>
        <v>1995M12</v>
      </c>
      <c r="B318" s="184">
        <v>35034</v>
      </c>
      <c r="C318" s="185">
        <v>25.056153523757114</v>
      </c>
      <c r="D318" s="186">
        <v>1177.0998529999999</v>
      </c>
      <c r="E318" s="189">
        <v>4.1500000000000004</v>
      </c>
      <c r="F318" s="191">
        <v>3.3016399469355702</v>
      </c>
      <c r="G318" s="123"/>
      <c r="H318" s="123"/>
      <c r="I318" s="123"/>
      <c r="J318" s="71"/>
      <c r="K318" s="71"/>
      <c r="L318" s="71"/>
      <c r="M318" s="71"/>
    </row>
    <row r="319" spans="1:13" s="13" customFormat="1" ht="14.25">
      <c r="A319" s="17" t="str">
        <f>YEAR(B319)&amp;VLOOKUP(MONTH(B319),lookup!$G$2:$N$13,8,FALSE)</f>
        <v>1996M01</v>
      </c>
      <c r="B319" s="184">
        <v>35065</v>
      </c>
      <c r="C319" s="185">
        <v>24.593424873070227</v>
      </c>
      <c r="D319" s="186">
        <v>1200.332692</v>
      </c>
      <c r="E319" s="189">
        <v>4.1100000000000003</v>
      </c>
      <c r="F319" s="191">
        <v>3.2248224877734115</v>
      </c>
      <c r="G319" s="123"/>
      <c r="H319" s="123"/>
      <c r="I319" s="123"/>
      <c r="J319" s="71"/>
      <c r="K319" s="71"/>
      <c r="L319" s="71"/>
      <c r="M319" s="71"/>
    </row>
    <row r="320" spans="1:13" s="13" customFormat="1" ht="14.25">
      <c r="A320" s="17" t="str">
        <f>YEAR(B320)&amp;VLOOKUP(MONTH(B320),lookup!$G$2:$N$13,8,FALSE)</f>
        <v>1996M02</v>
      </c>
      <c r="B320" s="184">
        <v>35096</v>
      </c>
      <c r="C320" s="185">
        <v>24.620675025723926</v>
      </c>
      <c r="D320" s="186">
        <v>1074.3793250000001</v>
      </c>
      <c r="E320" s="189">
        <v>4.13</v>
      </c>
      <c r="F320" s="191">
        <v>3.1991481680146743</v>
      </c>
      <c r="G320" s="123"/>
      <c r="H320" s="123"/>
      <c r="I320" s="123"/>
      <c r="J320" s="71"/>
      <c r="K320" s="71"/>
      <c r="L320" s="71"/>
      <c r="M320" s="71"/>
    </row>
    <row r="321" spans="1:13" s="13" customFormat="1" ht="14.25">
      <c r="A321" s="17" t="str">
        <f>YEAR(B321)&amp;VLOOKUP(MONTH(B321),lookup!$G$2:$N$13,8,FALSE)</f>
        <v>1996M03</v>
      </c>
      <c r="B321" s="184">
        <v>35125</v>
      </c>
      <c r="C321" s="185">
        <v>24.929124805544269</v>
      </c>
      <c r="D321" s="186">
        <v>1100.7509359999999</v>
      </c>
      <c r="E321" s="189">
        <v>4.13</v>
      </c>
      <c r="F321" s="191">
        <v>3.1997103150892068</v>
      </c>
      <c r="G321" s="123"/>
      <c r="H321" s="123"/>
      <c r="I321" s="123"/>
      <c r="J321" s="71"/>
      <c r="K321" s="71"/>
      <c r="L321" s="71"/>
      <c r="M321" s="71"/>
    </row>
    <row r="322" spans="1:13" s="13" customFormat="1" ht="14.25">
      <c r="A322" s="17" t="str">
        <f>YEAR(B322)&amp;VLOOKUP(MONTH(B322),lookup!$G$2:$N$13,8,FALSE)</f>
        <v>1996M04</v>
      </c>
      <c r="B322" s="184">
        <v>35156</v>
      </c>
      <c r="C322" s="185">
        <v>23.562125436626481</v>
      </c>
      <c r="D322" s="186">
        <v>1190.562746739726</v>
      </c>
      <c r="E322" s="189">
        <v>4.09</v>
      </c>
      <c r="F322" s="191">
        <v>3.1813942168040459</v>
      </c>
      <c r="G322" s="123"/>
      <c r="H322" s="123"/>
      <c r="I322" s="123"/>
      <c r="J322" s="71"/>
      <c r="K322" s="71"/>
      <c r="L322" s="71"/>
      <c r="M322" s="71"/>
    </row>
    <row r="323" spans="1:13" s="13" customFormat="1" ht="14.25">
      <c r="A323" s="17" t="str">
        <f>YEAR(B323)&amp;VLOOKUP(MONTH(B323),lookup!$G$2:$N$13,8,FALSE)</f>
        <v>1996M05</v>
      </c>
      <c r="B323" s="184">
        <v>35186</v>
      </c>
      <c r="C323" s="185">
        <v>22.661393939084764</v>
      </c>
      <c r="D323" s="186">
        <v>1310.2626849643837</v>
      </c>
      <c r="E323" s="189">
        <v>3.98</v>
      </c>
      <c r="F323" s="191">
        <v>3.3575478982685967</v>
      </c>
      <c r="G323" s="123"/>
      <c r="H323" s="123"/>
      <c r="I323" s="123"/>
      <c r="J323" s="71"/>
      <c r="K323" s="71"/>
      <c r="L323" s="71"/>
      <c r="M323" s="71"/>
    </row>
    <row r="324" spans="1:13" s="13" customFormat="1" ht="14.25">
      <c r="A324" s="17" t="str">
        <f>YEAR(B324)&amp;VLOOKUP(MONTH(B324),lookup!$G$2:$N$13,8,FALSE)</f>
        <v>1996M06</v>
      </c>
      <c r="B324" s="184">
        <v>35217</v>
      </c>
      <c r="C324" s="185">
        <v>23.827282310007547</v>
      </c>
      <c r="D324" s="186">
        <v>1217.102176739726</v>
      </c>
      <c r="E324" s="189">
        <v>3.94</v>
      </c>
      <c r="F324" s="191">
        <v>3.3332944537920226</v>
      </c>
      <c r="G324" s="123"/>
      <c r="H324" s="123"/>
      <c r="I324" s="123"/>
      <c r="J324" s="71"/>
      <c r="K324" s="71"/>
      <c r="L324" s="71"/>
      <c r="M324" s="71"/>
    </row>
    <row r="325" spans="1:13" s="13" customFormat="1" ht="14.25">
      <c r="A325" s="17" t="str">
        <f>YEAR(B325)&amp;VLOOKUP(MONTH(B325),lookup!$G$2:$N$13,8,FALSE)</f>
        <v>1996M07</v>
      </c>
      <c r="B325" s="184">
        <v>35247</v>
      </c>
      <c r="C325" s="185">
        <v>26.685979219547427</v>
      </c>
      <c r="D325" s="186">
        <v>1156.3050259643837</v>
      </c>
      <c r="E325" s="189">
        <v>3.97</v>
      </c>
      <c r="F325" s="191">
        <v>3.3197391912431495</v>
      </c>
      <c r="G325" s="123"/>
      <c r="H325" s="123"/>
      <c r="I325" s="123"/>
      <c r="J325" s="71"/>
      <c r="K325" s="71"/>
      <c r="L325" s="71"/>
      <c r="M325" s="71"/>
    </row>
    <row r="326" spans="1:13" s="13" customFormat="1" ht="14.25">
      <c r="A326" s="17" t="str">
        <f>YEAR(B326)&amp;VLOOKUP(MONTH(B326),lookup!$G$2:$N$13,8,FALSE)</f>
        <v>1996M08</v>
      </c>
      <c r="B326" s="184">
        <v>35278</v>
      </c>
      <c r="C326" s="185">
        <v>26.866151621308248</v>
      </c>
      <c r="D326" s="186">
        <v>1113.0378139643835</v>
      </c>
      <c r="E326" s="189">
        <v>4.03</v>
      </c>
      <c r="F326" s="191">
        <v>3.2811423995146125</v>
      </c>
      <c r="G326" s="123"/>
      <c r="H326" s="123"/>
      <c r="I326" s="123"/>
      <c r="J326" s="71"/>
      <c r="K326" s="71"/>
      <c r="L326" s="71"/>
      <c r="M326" s="71"/>
    </row>
    <row r="327" spans="1:13" s="13" customFormat="1" ht="14.25">
      <c r="A327" s="17" t="str">
        <f>YEAR(B327)&amp;VLOOKUP(MONTH(B327),lookup!$G$2:$N$13,8,FALSE)</f>
        <v>1996M09</v>
      </c>
      <c r="B327" s="184">
        <v>35309</v>
      </c>
      <c r="C327" s="185">
        <v>26.596026036407224</v>
      </c>
      <c r="D327" s="186">
        <v>1078.122972739726</v>
      </c>
      <c r="E327" s="189">
        <v>4.07</v>
      </c>
      <c r="F327" s="191">
        <v>3.3713688196753129</v>
      </c>
      <c r="G327" s="123"/>
      <c r="H327" s="123"/>
      <c r="I327" s="123"/>
      <c r="J327" s="71"/>
      <c r="K327" s="71"/>
      <c r="L327" s="71"/>
      <c r="M327" s="71"/>
    </row>
    <row r="328" spans="1:13" s="13" customFormat="1" ht="14.25">
      <c r="A328" s="17" t="str">
        <f>YEAR(B328)&amp;VLOOKUP(MONTH(B328),lookup!$G$2:$N$13,8,FALSE)</f>
        <v>1996M10</v>
      </c>
      <c r="B328" s="184">
        <v>35339</v>
      </c>
      <c r="C328" s="185">
        <v>25.624233158432506</v>
      </c>
      <c r="D328" s="186">
        <v>1075.6365849643835</v>
      </c>
      <c r="E328" s="189">
        <v>4.17</v>
      </c>
      <c r="F328" s="191">
        <v>3.3771024778062855</v>
      </c>
      <c r="G328" s="123"/>
      <c r="H328" s="123"/>
      <c r="I328" s="123"/>
      <c r="J328" s="71"/>
      <c r="K328" s="71"/>
      <c r="L328" s="71"/>
      <c r="M328" s="71"/>
    </row>
    <row r="329" spans="1:13" s="13" customFormat="1" ht="14.25">
      <c r="A329" s="17" t="str">
        <f>YEAR(B329)&amp;VLOOKUP(MONTH(B329),lookup!$G$2:$N$13,8,FALSE)</f>
        <v>1996M11</v>
      </c>
      <c r="B329" s="184">
        <v>35370</v>
      </c>
      <c r="C329" s="185">
        <v>24.641849376003975</v>
      </c>
      <c r="D329" s="186">
        <v>1029.535186739726</v>
      </c>
      <c r="E329" s="189">
        <v>4.1900000000000004</v>
      </c>
      <c r="F329" s="191">
        <v>3.342418515527033</v>
      </c>
      <c r="G329" s="123"/>
      <c r="H329" s="123"/>
      <c r="I329" s="123"/>
      <c r="J329" s="71"/>
      <c r="K329" s="71"/>
      <c r="L329" s="71"/>
      <c r="M329" s="71"/>
    </row>
    <row r="330" spans="1:13" s="13" customFormat="1" ht="14.25">
      <c r="A330" s="17" t="str">
        <f>YEAR(B330)&amp;VLOOKUP(MONTH(B330),lookup!$G$2:$N$13,8,FALSE)</f>
        <v>1996M12</v>
      </c>
      <c r="B330" s="184">
        <v>35400</v>
      </c>
      <c r="C330" s="185">
        <v>24.430964200608859</v>
      </c>
      <c r="D330" s="186">
        <v>1106.4704989643835</v>
      </c>
      <c r="E330" s="189">
        <v>4.22</v>
      </c>
      <c r="F330" s="191">
        <v>3.3032882315447081</v>
      </c>
      <c r="G330" s="123"/>
      <c r="H330" s="123"/>
      <c r="I330" s="123"/>
      <c r="J330" s="71"/>
      <c r="K330" s="71"/>
      <c r="L330" s="71"/>
      <c r="M330" s="71"/>
    </row>
    <row r="331" spans="1:13" s="13" customFormat="1" ht="14.25">
      <c r="A331" s="17" t="str">
        <f>YEAR(B331)&amp;VLOOKUP(MONTH(B331),lookup!$G$2:$N$13,8,FALSE)</f>
        <v>1997M01</v>
      </c>
      <c r="B331" s="184">
        <v>35431</v>
      </c>
      <c r="C331" s="185">
        <v>24.09800575053006</v>
      </c>
      <c r="D331" s="186">
        <v>1148.1423369643835</v>
      </c>
      <c r="E331" s="189">
        <v>4.17</v>
      </c>
      <c r="F331" s="191">
        <v>3.2454364984600641</v>
      </c>
      <c r="G331" s="123"/>
      <c r="H331" s="123"/>
      <c r="I331" s="123"/>
      <c r="J331" s="71"/>
      <c r="K331" s="71"/>
      <c r="L331" s="71"/>
      <c r="M331" s="71"/>
    </row>
    <row r="332" spans="1:13" s="13" customFormat="1" ht="14.25">
      <c r="A332" s="17" t="str">
        <f>YEAR(B332)&amp;VLOOKUP(MONTH(B332),lookup!$G$2:$N$13,8,FALSE)</f>
        <v>1997M02</v>
      </c>
      <c r="B332" s="184">
        <v>35462</v>
      </c>
      <c r="C332" s="185">
        <v>23.730647757172601</v>
      </c>
      <c r="D332" s="186">
        <v>1063.8509282904108</v>
      </c>
      <c r="E332" s="189">
        <v>4.12</v>
      </c>
      <c r="F332" s="191">
        <v>3.1883973178576457</v>
      </c>
      <c r="G332" s="123"/>
      <c r="H332" s="123"/>
      <c r="I332" s="123"/>
      <c r="J332" s="71"/>
      <c r="K332" s="71"/>
      <c r="L332" s="71"/>
      <c r="M332" s="71"/>
    </row>
    <row r="333" spans="1:13" s="13" customFormat="1" ht="14.25">
      <c r="A333" s="17" t="str">
        <f>YEAR(B333)&amp;VLOOKUP(MONTH(B333),lookup!$G$2:$N$13,8,FALSE)</f>
        <v>1997M03</v>
      </c>
      <c r="B333" s="184">
        <v>35490</v>
      </c>
      <c r="C333" s="185">
        <v>23.680006175825714</v>
      </c>
      <c r="D333" s="186">
        <v>1200.4640019643834</v>
      </c>
      <c r="E333" s="189">
        <v>4.08</v>
      </c>
      <c r="F333" s="191">
        <v>3.1850225988004488</v>
      </c>
      <c r="G333" s="123"/>
      <c r="H333" s="123"/>
      <c r="I333" s="123"/>
      <c r="J333" s="71"/>
      <c r="K333" s="71"/>
      <c r="L333" s="71"/>
      <c r="M333" s="71"/>
    </row>
    <row r="334" spans="1:13" s="13" customFormat="1" ht="14.25">
      <c r="A334" s="17" t="str">
        <f>YEAR(B334)&amp;VLOOKUP(MONTH(B334),lookup!$G$2:$N$13,8,FALSE)</f>
        <v>1997M04</v>
      </c>
      <c r="B334" s="184">
        <v>35521</v>
      </c>
      <c r="C334" s="185">
        <v>20.503037711491874</v>
      </c>
      <c r="D334" s="186">
        <v>1256.8977732595336</v>
      </c>
      <c r="E334" s="189">
        <v>4.0599999999999996</v>
      </c>
      <c r="F334" s="191">
        <v>3.3046374624062635</v>
      </c>
      <c r="G334" s="123"/>
      <c r="H334" s="123"/>
      <c r="I334" s="123"/>
      <c r="J334" s="71"/>
      <c r="K334" s="71"/>
      <c r="L334" s="71"/>
      <c r="M334" s="71"/>
    </row>
    <row r="335" spans="1:13" s="13" customFormat="1" ht="14.25">
      <c r="A335" s="17" t="str">
        <f>YEAR(B335)&amp;VLOOKUP(MONTH(B335),lookup!$G$2:$N$13,8,FALSE)</f>
        <v>1997M05</v>
      </c>
      <c r="B335" s="184">
        <v>35551</v>
      </c>
      <c r="C335" s="185">
        <v>19.564154950428534</v>
      </c>
      <c r="D335" s="186">
        <v>1317.4204979110064</v>
      </c>
      <c r="E335" s="189">
        <v>4</v>
      </c>
      <c r="F335" s="191">
        <v>3.3289128812381352</v>
      </c>
      <c r="G335" s="123"/>
      <c r="H335" s="123"/>
      <c r="I335" s="123"/>
      <c r="J335" s="71"/>
      <c r="K335" s="71"/>
      <c r="L335" s="71"/>
      <c r="M335" s="71"/>
    </row>
    <row r="336" spans="1:13" s="13" customFormat="1" ht="14.25">
      <c r="A336" s="17" t="str">
        <f>YEAR(B336)&amp;VLOOKUP(MONTH(B336),lookup!$G$2:$N$13,8,FALSE)</f>
        <v>1997M06</v>
      </c>
      <c r="B336" s="184">
        <v>35582</v>
      </c>
      <c r="C336" s="185">
        <v>20.711178601623395</v>
      </c>
      <c r="D336" s="186">
        <v>1198.0416400938648</v>
      </c>
      <c r="E336" s="189">
        <v>3.98</v>
      </c>
      <c r="F336" s="191">
        <v>3.3254128602614923</v>
      </c>
      <c r="G336" s="123"/>
      <c r="H336" s="123"/>
      <c r="I336" s="123"/>
      <c r="J336" s="71"/>
      <c r="K336" s="71"/>
      <c r="L336" s="71"/>
      <c r="M336" s="71"/>
    </row>
    <row r="337" spans="1:13" s="13" customFormat="1" ht="14.25">
      <c r="A337" s="17" t="str">
        <f>YEAR(B337)&amp;VLOOKUP(MONTH(B337),lookup!$G$2:$N$13,8,FALSE)</f>
        <v>1997M07</v>
      </c>
      <c r="B337" s="184">
        <v>35612</v>
      </c>
      <c r="C337" s="185">
        <v>23.883308914053785</v>
      </c>
      <c r="D337" s="186">
        <v>1163.9487363453923</v>
      </c>
      <c r="E337" s="189">
        <v>3.97</v>
      </c>
      <c r="F337" s="191">
        <v>3.3038011907864098</v>
      </c>
      <c r="G337" s="123"/>
      <c r="H337" s="123"/>
      <c r="I337" s="123"/>
      <c r="J337" s="71"/>
      <c r="K337" s="71"/>
      <c r="L337" s="71"/>
      <c r="M337" s="71"/>
    </row>
    <row r="338" spans="1:13" s="13" customFormat="1" ht="14.25">
      <c r="A338" s="17" t="str">
        <f>YEAR(B338)&amp;VLOOKUP(MONTH(B338),lookup!$G$2:$N$13,8,FALSE)</f>
        <v>1997M08</v>
      </c>
      <c r="B338" s="184">
        <v>35643</v>
      </c>
      <c r="C338" s="185">
        <v>23.688566920884597</v>
      </c>
      <c r="D338" s="186">
        <v>1122.6765162968452</v>
      </c>
      <c r="E338" s="189">
        <v>3.97</v>
      </c>
      <c r="F338" s="191">
        <v>3.281866600292167</v>
      </c>
      <c r="G338" s="123"/>
      <c r="H338" s="123"/>
      <c r="I338" s="123"/>
      <c r="J338" s="71"/>
      <c r="K338" s="71"/>
      <c r="L338" s="71"/>
      <c r="M338" s="71"/>
    </row>
    <row r="339" spans="1:13" s="13" customFormat="1" ht="14.25">
      <c r="A339" s="17" t="str">
        <f>YEAR(B339)&amp;VLOOKUP(MONTH(B339),lookup!$G$2:$N$13,8,FALSE)</f>
        <v>1997M09</v>
      </c>
      <c r="B339" s="184">
        <v>35674</v>
      </c>
      <c r="C339" s="185">
        <v>22.785892893786968</v>
      </c>
      <c r="D339" s="186">
        <v>1070.1110804367593</v>
      </c>
      <c r="E339" s="189">
        <v>4.0599999999999996</v>
      </c>
      <c r="F339" s="191">
        <v>3.3766684228707056</v>
      </c>
      <c r="G339" s="123"/>
      <c r="H339" s="123"/>
      <c r="I339" s="123"/>
      <c r="J339" s="71"/>
      <c r="K339" s="71"/>
      <c r="L339" s="71"/>
      <c r="M339" s="71"/>
    </row>
    <row r="340" spans="1:13" s="13" customFormat="1" ht="14.25">
      <c r="A340" s="17" t="str">
        <f>YEAR(B340)&amp;VLOOKUP(MONTH(B340),lookup!$G$2:$N$13,8,FALSE)</f>
        <v>1997M10</v>
      </c>
      <c r="B340" s="184">
        <v>35704</v>
      </c>
      <c r="C340" s="185">
        <v>20.819407903048877</v>
      </c>
      <c r="D340" s="186">
        <v>1101.2792515904916</v>
      </c>
      <c r="E340" s="189">
        <v>4.16</v>
      </c>
      <c r="F340" s="191">
        <v>3.3908488046577174</v>
      </c>
      <c r="G340" s="123"/>
      <c r="H340" s="123"/>
      <c r="I340" s="123"/>
      <c r="J340" s="71"/>
      <c r="K340" s="71"/>
      <c r="L340" s="71"/>
      <c r="M340" s="71"/>
    </row>
    <row r="341" spans="1:13" s="13" customFormat="1" ht="14.25">
      <c r="A341" s="17" t="str">
        <f>YEAR(B341)&amp;VLOOKUP(MONTH(B341),lookup!$G$2:$N$13,8,FALSE)</f>
        <v>1997M11</v>
      </c>
      <c r="B341" s="184">
        <v>35735</v>
      </c>
      <c r="C341" s="185">
        <v>20.39284874044586</v>
      </c>
      <c r="D341" s="186">
        <v>1066.316898564696</v>
      </c>
      <c r="E341" s="189">
        <v>4.17</v>
      </c>
      <c r="F341" s="191">
        <v>3.3574141041105605</v>
      </c>
      <c r="G341" s="123"/>
      <c r="H341" s="123"/>
      <c r="I341" s="123"/>
      <c r="J341" s="71"/>
      <c r="K341" s="71"/>
      <c r="L341" s="71"/>
      <c r="M341" s="71"/>
    </row>
    <row r="342" spans="1:13" s="13" customFormat="1" ht="14.25">
      <c r="A342" s="17" t="str">
        <f>YEAR(B342)&amp;VLOOKUP(MONTH(B342),lookup!$G$2:$N$13,8,FALSE)</f>
        <v>1997M12</v>
      </c>
      <c r="B342" s="184">
        <v>35765</v>
      </c>
      <c r="C342" s="185">
        <v>20.094939558401979</v>
      </c>
      <c r="D342" s="186">
        <v>1140.4498853848959</v>
      </c>
      <c r="E342" s="189">
        <v>4.13</v>
      </c>
      <c r="F342" s="191">
        <v>3.3020725326750444</v>
      </c>
      <c r="G342" s="123"/>
      <c r="H342" s="123"/>
      <c r="I342" s="123"/>
      <c r="J342" s="71"/>
      <c r="K342" s="71"/>
      <c r="L342" s="71"/>
      <c r="M342" s="71"/>
    </row>
    <row r="343" spans="1:13" s="13" customFormat="1" ht="14.25">
      <c r="A343" s="17" t="str">
        <f>YEAR(B343)&amp;VLOOKUP(MONTH(B343),lookup!$G$2:$N$13,8,FALSE)</f>
        <v>1998M01</v>
      </c>
      <c r="B343" s="184">
        <v>35796</v>
      </c>
      <c r="C343" s="185">
        <v>19.959422259586933</v>
      </c>
      <c r="D343" s="186">
        <v>1167.325474824059</v>
      </c>
      <c r="E343" s="189">
        <v>4.12</v>
      </c>
      <c r="F343" s="191">
        <v>3.2546550731294297</v>
      </c>
      <c r="G343" s="123"/>
      <c r="H343" s="123"/>
      <c r="I343" s="123"/>
      <c r="J343" s="71"/>
      <c r="K343" s="71"/>
      <c r="L343" s="71"/>
      <c r="M343" s="71"/>
    </row>
    <row r="344" spans="1:13" s="13" customFormat="1" ht="14.25">
      <c r="A344" s="17" t="str">
        <f>YEAR(B344)&amp;VLOOKUP(MONTH(B344),lookup!$G$2:$N$13,8,FALSE)</f>
        <v>1998M02</v>
      </c>
      <c r="B344" s="184">
        <v>35827</v>
      </c>
      <c r="C344" s="185">
        <v>19.769992420472306</v>
      </c>
      <c r="D344" s="186">
        <v>1059.8156998112097</v>
      </c>
      <c r="E344" s="189">
        <v>4.09</v>
      </c>
      <c r="F344" s="191">
        <v>3.2204309025724145</v>
      </c>
      <c r="G344" s="123"/>
      <c r="H344" s="123"/>
      <c r="I344" s="123"/>
      <c r="J344" s="71"/>
      <c r="K344" s="71"/>
      <c r="L344" s="71"/>
      <c r="M344" s="71"/>
    </row>
    <row r="345" spans="1:13" s="13" customFormat="1" ht="14.25">
      <c r="A345" s="17" t="str">
        <f>YEAR(B345)&amp;VLOOKUP(MONTH(B345),lookup!$G$2:$N$13,8,FALSE)</f>
        <v>1998M03</v>
      </c>
      <c r="B345" s="184">
        <v>35855</v>
      </c>
      <c r="C345" s="185">
        <v>19.702881319924074</v>
      </c>
      <c r="D345" s="186">
        <v>1165.2340624812664</v>
      </c>
      <c r="E345" s="189">
        <v>4.0999999999999996</v>
      </c>
      <c r="F345" s="191">
        <v>3.1930397240342208</v>
      </c>
      <c r="G345" s="123"/>
      <c r="H345" s="123"/>
      <c r="I345" s="123"/>
      <c r="J345" s="71"/>
      <c r="K345" s="71"/>
      <c r="L345" s="71"/>
      <c r="M345" s="71"/>
    </row>
    <row r="346" spans="1:13" s="13" customFormat="1" ht="14.25">
      <c r="A346" s="17" t="str">
        <f>YEAR(B346)&amp;VLOOKUP(MONTH(B346),lookup!$G$2:$N$13,8,FALSE)</f>
        <v>1998M04</v>
      </c>
      <c r="B346" s="184">
        <v>35886</v>
      </c>
      <c r="C346" s="185">
        <v>17.571937074270124</v>
      </c>
      <c r="D346" s="186">
        <v>1176.5460474299728</v>
      </c>
      <c r="E346" s="189">
        <v>4.1399999999999997</v>
      </c>
      <c r="F346" s="191">
        <v>3.2116882764908463</v>
      </c>
      <c r="G346" s="123"/>
      <c r="H346" s="123"/>
      <c r="I346" s="123"/>
      <c r="J346" s="71"/>
      <c r="K346" s="71"/>
      <c r="L346" s="71"/>
      <c r="M346" s="71"/>
    </row>
    <row r="347" spans="1:13" s="13" customFormat="1" ht="14.25">
      <c r="A347" s="17" t="str">
        <f>YEAR(B347)&amp;VLOOKUP(MONTH(B347),lookup!$G$2:$N$13,8,FALSE)</f>
        <v>1998M05</v>
      </c>
      <c r="B347" s="184">
        <v>35916</v>
      </c>
      <c r="C347" s="185">
        <v>16.596098749581554</v>
      </c>
      <c r="D347" s="186">
        <v>1290.4038403717102</v>
      </c>
      <c r="E347" s="189">
        <v>3.99</v>
      </c>
      <c r="F347" s="191">
        <v>3.3094921208388093</v>
      </c>
      <c r="G347" s="123"/>
      <c r="H347" s="123"/>
      <c r="I347" s="123"/>
      <c r="J347" s="71"/>
      <c r="K347" s="71"/>
      <c r="L347" s="71"/>
      <c r="M347" s="71"/>
    </row>
    <row r="348" spans="1:13" s="13" customFormat="1" ht="14.25">
      <c r="A348" s="17" t="str">
        <f>YEAR(B348)&amp;VLOOKUP(MONTH(B348),lookup!$G$2:$N$13,8,FALSE)</f>
        <v>1998M06</v>
      </c>
      <c r="B348" s="184">
        <v>35947</v>
      </c>
      <c r="C348" s="185">
        <v>17.656957428870655</v>
      </c>
      <c r="D348" s="186">
        <v>1172.6607338123531</v>
      </c>
      <c r="E348" s="189">
        <v>4</v>
      </c>
      <c r="F348" s="191">
        <v>3.3062056541613156</v>
      </c>
      <c r="G348" s="123"/>
      <c r="H348" s="123"/>
      <c r="I348" s="123"/>
      <c r="J348" s="71"/>
      <c r="K348" s="71"/>
      <c r="L348" s="71"/>
      <c r="M348" s="71"/>
    </row>
    <row r="349" spans="1:13" s="13" customFormat="1" ht="14.25">
      <c r="A349" s="17" t="str">
        <f>YEAR(B349)&amp;VLOOKUP(MONTH(B349),lookup!$G$2:$N$13,8,FALSE)</f>
        <v>1998M07</v>
      </c>
      <c r="B349" s="184">
        <v>35977</v>
      </c>
      <c r="C349" s="185">
        <v>20.657698448295701</v>
      </c>
      <c r="D349" s="186">
        <v>1162.8683768816893</v>
      </c>
      <c r="E349" s="189">
        <v>3.95</v>
      </c>
      <c r="F349" s="191">
        <v>3.326099532304827</v>
      </c>
      <c r="G349" s="123"/>
      <c r="H349" s="123"/>
      <c r="I349" s="123"/>
      <c r="J349" s="71"/>
      <c r="K349" s="71"/>
      <c r="L349" s="71"/>
      <c r="M349" s="71"/>
    </row>
    <row r="350" spans="1:13" s="13" customFormat="1" ht="14.25">
      <c r="A350" s="17" t="str">
        <f>YEAR(B350)&amp;VLOOKUP(MONTH(B350),lookup!$G$2:$N$13,8,FALSE)</f>
        <v>1998M08</v>
      </c>
      <c r="B350" s="184">
        <v>36008</v>
      </c>
      <c r="C350" s="185">
        <v>20.795992538232401</v>
      </c>
      <c r="D350" s="186">
        <v>1131.3735354379091</v>
      </c>
      <c r="E350" s="189">
        <v>3.97</v>
      </c>
      <c r="F350" s="191">
        <v>3.3541422527874962</v>
      </c>
      <c r="G350" s="123"/>
      <c r="H350" s="123"/>
      <c r="I350" s="123"/>
      <c r="J350" s="71"/>
      <c r="K350" s="71"/>
      <c r="L350" s="71"/>
      <c r="M350" s="71"/>
    </row>
    <row r="351" spans="1:13" s="13" customFormat="1" ht="14.25">
      <c r="A351" s="17" t="str">
        <f>YEAR(B351)&amp;VLOOKUP(MONTH(B351),lookup!$G$2:$N$13,8,FALSE)</f>
        <v>1998M09</v>
      </c>
      <c r="B351" s="184">
        <v>36039</v>
      </c>
      <c r="C351" s="185">
        <v>19.977996970592411</v>
      </c>
      <c r="D351" s="186">
        <v>1073.3405178001783</v>
      </c>
      <c r="E351" s="189">
        <v>4.07</v>
      </c>
      <c r="F351" s="191">
        <v>3.4039229548633365</v>
      </c>
      <c r="G351" s="123"/>
      <c r="H351" s="123"/>
      <c r="I351" s="123"/>
      <c r="J351" s="71"/>
      <c r="K351" s="71"/>
      <c r="L351" s="71"/>
      <c r="M351" s="71"/>
    </row>
    <row r="352" spans="1:13" s="13" customFormat="1" ht="14.25">
      <c r="A352" s="17" t="str">
        <f>YEAR(B352)&amp;VLOOKUP(MONTH(B352),lookup!$G$2:$N$13,8,FALSE)</f>
        <v>1998M10</v>
      </c>
      <c r="B352" s="184">
        <v>36069</v>
      </c>
      <c r="C352" s="185">
        <v>20.146356118349622</v>
      </c>
      <c r="D352" s="186">
        <v>1092.1413482784217</v>
      </c>
      <c r="E352" s="189">
        <v>4.1500000000000004</v>
      </c>
      <c r="F352" s="191">
        <v>3.4122423812099476</v>
      </c>
      <c r="G352" s="123"/>
      <c r="H352" s="123"/>
      <c r="I352" s="123"/>
      <c r="J352" s="71"/>
      <c r="K352" s="71"/>
      <c r="L352" s="71"/>
      <c r="M352" s="71"/>
    </row>
    <row r="353" spans="1:13" s="13" customFormat="1" ht="14.25">
      <c r="A353" s="17" t="str">
        <f>YEAR(B353)&amp;VLOOKUP(MONTH(B353),lookup!$G$2:$N$13,8,FALSE)</f>
        <v>1998M11</v>
      </c>
      <c r="B353" s="184">
        <v>36100</v>
      </c>
      <c r="C353" s="185">
        <v>19.602849873989175</v>
      </c>
      <c r="D353" s="186">
        <v>1039.1229227506205</v>
      </c>
      <c r="E353" s="189">
        <v>4.1500000000000004</v>
      </c>
      <c r="F353" s="191">
        <v>3.3349249584120915</v>
      </c>
      <c r="G353" s="123"/>
      <c r="H353" s="123"/>
      <c r="I353" s="123"/>
      <c r="J353" s="71"/>
      <c r="K353" s="71"/>
      <c r="L353" s="71"/>
      <c r="M353" s="71"/>
    </row>
    <row r="354" spans="1:13" s="13" customFormat="1" ht="14.25">
      <c r="A354" s="17" t="str">
        <f>YEAR(B354)&amp;VLOOKUP(MONTH(B354),lookup!$G$2:$N$13,8,FALSE)</f>
        <v>1998M12</v>
      </c>
      <c r="B354" s="184">
        <v>36130</v>
      </c>
      <c r="C354" s="185">
        <v>19.226217324786159</v>
      </c>
      <c r="D354" s="186">
        <v>1126.9641374819873</v>
      </c>
      <c r="E354" s="189">
        <v>4.12</v>
      </c>
      <c r="F354" s="191">
        <v>3.2639844650255356</v>
      </c>
      <c r="G354" s="123"/>
      <c r="H354" s="123"/>
      <c r="I354" s="123"/>
      <c r="J354" s="71"/>
      <c r="K354" s="71"/>
      <c r="L354" s="71"/>
      <c r="M354" s="71"/>
    </row>
    <row r="355" spans="1:13" s="13" customFormat="1" ht="14.25">
      <c r="A355" s="17" t="str">
        <f>YEAR(B355)&amp;VLOOKUP(MONTH(B355),lookup!$G$2:$N$13,8,FALSE)</f>
        <v>1999M01</v>
      </c>
      <c r="B355" s="184">
        <v>36161</v>
      </c>
      <c r="C355" s="185">
        <v>19.228200866889992</v>
      </c>
      <c r="D355" s="186">
        <v>1169.502309601213</v>
      </c>
      <c r="E355" s="189">
        <v>4.08</v>
      </c>
      <c r="F355" s="191">
        <v>3.2208034747535765</v>
      </c>
      <c r="G355" s="123"/>
      <c r="H355" s="123"/>
      <c r="I355" s="123"/>
      <c r="J355" s="71"/>
      <c r="K355" s="71"/>
      <c r="L355" s="71"/>
      <c r="M355" s="71"/>
    </row>
    <row r="356" spans="1:13" s="13" customFormat="1" ht="14.25">
      <c r="A356" s="17" t="str">
        <f>YEAR(B356)&amp;VLOOKUP(MONTH(B356),lookup!$G$2:$N$13,8,FALSE)</f>
        <v>1999M02</v>
      </c>
      <c r="B356" s="184">
        <v>36192</v>
      </c>
      <c r="C356" s="185">
        <v>18.949162474466021</v>
      </c>
      <c r="D356" s="186">
        <v>1079.5325620256372</v>
      </c>
      <c r="E356" s="189">
        <v>4.07</v>
      </c>
      <c r="F356" s="191">
        <v>3.2111870589116993</v>
      </c>
      <c r="G356" s="123"/>
      <c r="H356" s="123"/>
      <c r="I356" s="123"/>
      <c r="J356" s="71"/>
      <c r="K356" s="71"/>
      <c r="L356" s="71"/>
      <c r="M356" s="71"/>
    </row>
    <row r="357" spans="1:13" s="13" customFormat="1" ht="14.25">
      <c r="A357" s="17" t="str">
        <f>YEAR(B357)&amp;VLOOKUP(MONTH(B357),lookup!$G$2:$N$13,8,FALSE)</f>
        <v>1999M03</v>
      </c>
      <c r="B357" s="184">
        <v>36220</v>
      </c>
      <c r="C357" s="185">
        <v>18.901261102897408</v>
      </c>
      <c r="D357" s="186">
        <v>1231.7387541283049</v>
      </c>
      <c r="E357" s="189">
        <v>4.0599999999999996</v>
      </c>
      <c r="F357" s="191">
        <v>3.2120347888914398</v>
      </c>
      <c r="G357" s="123"/>
      <c r="H357" s="123"/>
      <c r="I357" s="123"/>
      <c r="J357" s="71"/>
      <c r="K357" s="71"/>
      <c r="L357" s="71"/>
      <c r="M357" s="71"/>
    </row>
    <row r="358" spans="1:13" s="13" customFormat="1" ht="14.25">
      <c r="A358" s="17" t="str">
        <f>YEAR(B358)&amp;VLOOKUP(MONTH(B358),lookup!$G$2:$N$13,8,FALSE)</f>
        <v>1999M04</v>
      </c>
      <c r="B358" s="184">
        <v>36251</v>
      </c>
      <c r="C358" s="185">
        <v>17.525906599299446</v>
      </c>
      <c r="D358" s="186">
        <v>1241.704201</v>
      </c>
      <c r="E358" s="189">
        <v>4.0599999999999996</v>
      </c>
      <c r="F358" s="191">
        <v>3.2203791347243746</v>
      </c>
      <c r="G358" s="123"/>
      <c r="H358" s="123"/>
      <c r="I358" s="123"/>
      <c r="J358" s="71"/>
      <c r="K358" s="71"/>
      <c r="L358" s="71"/>
      <c r="M358" s="71"/>
    </row>
    <row r="359" spans="1:13" s="13" customFormat="1" ht="14.25">
      <c r="A359" s="17" t="str">
        <f>YEAR(B359)&amp;VLOOKUP(MONTH(B359),lookup!$G$2:$N$13,8,FALSE)</f>
        <v>1999M05</v>
      </c>
      <c r="B359" s="184">
        <v>36281</v>
      </c>
      <c r="C359" s="185">
        <v>16.384992788207473</v>
      </c>
      <c r="D359" s="186">
        <v>1339.0151810000002</v>
      </c>
      <c r="E359" s="189">
        <v>3.92</v>
      </c>
      <c r="F359" s="191">
        <v>3.308865448475335</v>
      </c>
      <c r="G359" s="123"/>
      <c r="H359" s="123"/>
      <c r="I359" s="123"/>
      <c r="J359" s="71"/>
      <c r="K359" s="71"/>
      <c r="L359" s="71"/>
      <c r="M359" s="71"/>
    </row>
    <row r="360" spans="1:13" s="13" customFormat="1" ht="14.25">
      <c r="A360" s="17" t="str">
        <f>YEAR(B360)&amp;VLOOKUP(MONTH(B360),lookup!$G$2:$N$13,8,FALSE)</f>
        <v>1999M06</v>
      </c>
      <c r="B360" s="184">
        <v>36312</v>
      </c>
      <c r="C360" s="185">
        <v>17.195540888784507</v>
      </c>
      <c r="D360" s="186">
        <v>1215.216134</v>
      </c>
      <c r="E360" s="189">
        <v>3.9</v>
      </c>
      <c r="F360" s="191">
        <v>3.3147502614989643</v>
      </c>
      <c r="G360" s="123"/>
      <c r="H360" s="123"/>
      <c r="I360" s="123"/>
      <c r="J360" s="71"/>
      <c r="K360" s="71"/>
      <c r="L360" s="71"/>
      <c r="M360" s="71"/>
    </row>
    <row r="361" spans="1:13" s="13" customFormat="1" ht="14.25">
      <c r="A361" s="17" t="str">
        <f>YEAR(B361)&amp;VLOOKUP(MONTH(B361),lookup!$G$2:$N$13,8,FALSE)</f>
        <v>1999M07</v>
      </c>
      <c r="B361" s="184">
        <v>36342</v>
      </c>
      <c r="C361" s="185">
        <v>19.755548882522604</v>
      </c>
      <c r="D361" s="186">
        <v>1211.746116</v>
      </c>
      <c r="E361" s="189">
        <v>3.88</v>
      </c>
      <c r="F361" s="191">
        <v>3.3041199813357327</v>
      </c>
      <c r="G361" s="123"/>
      <c r="H361" s="123"/>
      <c r="I361" s="123"/>
      <c r="J361" s="71"/>
      <c r="K361" s="71"/>
      <c r="L361" s="71"/>
      <c r="M361" s="71"/>
    </row>
    <row r="362" spans="1:13" s="13" customFormat="1" ht="14.25">
      <c r="A362" s="17" t="str">
        <f>YEAR(B362)&amp;VLOOKUP(MONTH(B362),lookup!$G$2:$N$13,8,FALSE)</f>
        <v>1999M08</v>
      </c>
      <c r="B362" s="184">
        <v>36373</v>
      </c>
      <c r="C362" s="185">
        <v>19.798633487517169</v>
      </c>
      <c r="D362" s="186">
        <v>1161.1851059999997</v>
      </c>
      <c r="E362" s="189">
        <v>3.94</v>
      </c>
      <c r="F362" s="191">
        <v>3.3232749114991513</v>
      </c>
      <c r="G362" s="123"/>
      <c r="H362" s="123"/>
      <c r="I362" s="123"/>
      <c r="J362" s="71"/>
      <c r="K362" s="71"/>
      <c r="L362" s="71"/>
      <c r="M362" s="71"/>
    </row>
    <row r="363" spans="1:13" s="13" customFormat="1" ht="14.25">
      <c r="A363" s="17" t="str">
        <f>YEAR(B363)&amp;VLOOKUP(MONTH(B363),lookup!$G$2:$N$13,8,FALSE)</f>
        <v>1999M09</v>
      </c>
      <c r="B363" s="184">
        <v>36404</v>
      </c>
      <c r="C363" s="185">
        <v>19.143152166053998</v>
      </c>
      <c r="D363" s="186">
        <v>1105.4378770000001</v>
      </c>
      <c r="E363" s="189">
        <v>4.0199999999999996</v>
      </c>
      <c r="F363" s="191">
        <v>3.404381854475377</v>
      </c>
      <c r="G363" s="123"/>
      <c r="H363" s="123"/>
      <c r="I363" s="123"/>
      <c r="J363" s="71"/>
      <c r="K363" s="71"/>
      <c r="L363" s="71"/>
      <c r="M363" s="71"/>
    </row>
    <row r="364" spans="1:13" s="13" customFormat="1" ht="14.25">
      <c r="A364" s="17" t="str">
        <f>YEAR(B364)&amp;VLOOKUP(MONTH(B364),lookup!$G$2:$N$13,8,FALSE)</f>
        <v>1999M10</v>
      </c>
      <c r="B364" s="184">
        <v>36434</v>
      </c>
      <c r="C364" s="185">
        <v>18.088150151168282</v>
      </c>
      <c r="D364" s="186">
        <v>1102.027593</v>
      </c>
      <c r="E364" s="189">
        <v>4.1500000000000004</v>
      </c>
      <c r="F364" s="191">
        <v>3.4303178048638738</v>
      </c>
      <c r="G364" s="123"/>
      <c r="H364" s="123"/>
      <c r="I364" s="123"/>
      <c r="J364" s="71"/>
      <c r="K364" s="71"/>
      <c r="L364" s="71"/>
      <c r="M364" s="71"/>
    </row>
    <row r="365" spans="1:13" s="13" customFormat="1" ht="14.25">
      <c r="A365" s="17" t="str">
        <f>YEAR(B365)&amp;VLOOKUP(MONTH(B365),lookup!$G$2:$N$13,8,FALSE)</f>
        <v>1999M11</v>
      </c>
      <c r="B365" s="184">
        <v>36465</v>
      </c>
      <c r="C365" s="185">
        <v>17.657344325818972</v>
      </c>
      <c r="D365" s="186">
        <v>1062.2604670000001</v>
      </c>
      <c r="E365" s="189">
        <v>4.17</v>
      </c>
      <c r="F365" s="191">
        <v>3.3721419773801284</v>
      </c>
      <c r="G365" s="123"/>
      <c r="H365" s="123"/>
      <c r="I365" s="123"/>
      <c r="J365" s="71"/>
      <c r="K365" s="71"/>
      <c r="L365" s="71"/>
      <c r="M365" s="71"/>
    </row>
    <row r="366" spans="1:13" s="13" customFormat="1" ht="14.25">
      <c r="A366" s="17" t="str">
        <f>YEAR(B366)&amp;VLOOKUP(MONTH(B366),lookup!$G$2:$N$13,8,FALSE)</f>
        <v>1999M12</v>
      </c>
      <c r="B366" s="184">
        <v>36495</v>
      </c>
      <c r="C366" s="185">
        <v>17.32896318215948</v>
      </c>
      <c r="D366" s="186">
        <v>1119.468574</v>
      </c>
      <c r="E366" s="189">
        <v>4.1399999999999997</v>
      </c>
      <c r="F366" s="191">
        <v>3.3135844360364066</v>
      </c>
      <c r="G366" s="123"/>
      <c r="H366" s="123"/>
      <c r="I366" s="123"/>
      <c r="J366" s="71"/>
      <c r="K366" s="71"/>
      <c r="L366" s="71"/>
      <c r="M366" s="71"/>
    </row>
    <row r="367" spans="1:13" s="13" customFormat="1" ht="14.25">
      <c r="A367" s="17" t="str">
        <f>YEAR(B367)&amp;VLOOKUP(MONTH(B367),lookup!$G$2:$N$13,8,FALSE)</f>
        <v>2000M01</v>
      </c>
      <c r="B367" s="184">
        <v>36526</v>
      </c>
      <c r="C367" s="185">
        <v>16.765537108178158</v>
      </c>
      <c r="D367" s="186">
        <v>1149.261438</v>
      </c>
      <c r="E367" s="189">
        <v>4.08</v>
      </c>
      <c r="F367" s="191">
        <v>3.2377463764896963</v>
      </c>
      <c r="G367" s="123"/>
      <c r="H367" s="123"/>
      <c r="I367" s="123"/>
      <c r="J367" s="71"/>
      <c r="K367" s="71"/>
      <c r="L367" s="71"/>
      <c r="M367" s="71"/>
    </row>
    <row r="368" spans="1:13" s="13" customFormat="1" ht="14.25">
      <c r="A368" s="17" t="str">
        <f>YEAR(B368)&amp;VLOOKUP(MONTH(B368),lookup!$G$2:$N$13,8,FALSE)</f>
        <v>2000M02</v>
      </c>
      <c r="B368" s="184">
        <v>36557</v>
      </c>
      <c r="C368" s="185">
        <v>16.589435736469575</v>
      </c>
      <c r="D368" s="186">
        <v>1076.218214</v>
      </c>
      <c r="E368" s="189">
        <v>4.04</v>
      </c>
      <c r="F368" s="191">
        <v>3.2069984504650457</v>
      </c>
      <c r="G368" s="123"/>
      <c r="H368" s="123"/>
      <c r="I368" s="123"/>
      <c r="J368" s="71"/>
      <c r="K368" s="71"/>
      <c r="L368" s="71"/>
      <c r="M368" s="71"/>
    </row>
    <row r="369" spans="1:13" s="13" customFormat="1" ht="14.25">
      <c r="A369" s="17" t="str">
        <f>YEAR(B369)&amp;VLOOKUP(MONTH(B369),lookup!$G$2:$N$13,8,FALSE)</f>
        <v>2000M03</v>
      </c>
      <c r="B369" s="184">
        <v>36586</v>
      </c>
      <c r="C369" s="185">
        <v>16.61014909219821</v>
      </c>
      <c r="D369" s="186">
        <v>1147.9282059999989</v>
      </c>
      <c r="E369" s="189">
        <v>4.03</v>
      </c>
      <c r="F369" s="191">
        <v>3.2020443694550633</v>
      </c>
      <c r="G369" s="123"/>
      <c r="H369" s="123"/>
      <c r="I369" s="123"/>
      <c r="J369" s="71"/>
      <c r="K369" s="71"/>
      <c r="L369" s="71"/>
      <c r="M369" s="71"/>
    </row>
    <row r="370" spans="1:13" s="13" customFormat="1" ht="14.25">
      <c r="A370" s="17" t="str">
        <f>YEAR(B370)&amp;VLOOKUP(MONTH(B370),lookup!$G$2:$N$13,8,FALSE)</f>
        <v>2000M04</v>
      </c>
      <c r="B370" s="184">
        <v>36617</v>
      </c>
      <c r="C370" s="185">
        <v>15.256952997257928</v>
      </c>
      <c r="D370" s="186">
        <v>1177.457169</v>
      </c>
      <c r="E370" s="189">
        <v>4.0599999999999996</v>
      </c>
      <c r="F370" s="191">
        <v>3.2220962273450815</v>
      </c>
      <c r="G370" s="123"/>
      <c r="H370" s="123"/>
      <c r="I370" s="123"/>
      <c r="J370" s="71"/>
      <c r="K370" s="71"/>
      <c r="L370" s="71"/>
      <c r="M370" s="71"/>
    </row>
    <row r="371" spans="1:13" s="13" customFormat="1" ht="14.25">
      <c r="A371" s="17" t="str">
        <f>YEAR(B371)&amp;VLOOKUP(MONTH(B371),lookup!$G$2:$N$13,8,FALSE)</f>
        <v>2000M05</v>
      </c>
      <c r="B371" s="184">
        <v>36647</v>
      </c>
      <c r="C371" s="185">
        <v>14.615759234211273</v>
      </c>
      <c r="D371" s="186">
        <v>1292.0191789999999</v>
      </c>
      <c r="E371" s="189">
        <v>3.91</v>
      </c>
      <c r="F371" s="191">
        <v>3.2961343711668598</v>
      </c>
      <c r="G371" s="123"/>
      <c r="H371" s="123"/>
      <c r="I371" s="123"/>
      <c r="J371" s="71"/>
      <c r="K371" s="71"/>
      <c r="L371" s="71"/>
      <c r="M371" s="71"/>
    </row>
    <row r="372" spans="1:13" s="13" customFormat="1" ht="14.25">
      <c r="A372" s="17" t="str">
        <f>YEAR(B372)&amp;VLOOKUP(MONTH(B372),lookup!$G$2:$N$13,8,FALSE)</f>
        <v>2000M06</v>
      </c>
      <c r="B372" s="184">
        <v>36678</v>
      </c>
      <c r="C372" s="185">
        <v>15.342096656631693</v>
      </c>
      <c r="D372" s="186">
        <v>1168.8360740247897</v>
      </c>
      <c r="E372" s="189">
        <v>3.9</v>
      </c>
      <c r="F372" s="191">
        <v>3.2878248168380249</v>
      </c>
      <c r="G372" s="123"/>
      <c r="H372" s="123"/>
      <c r="I372" s="123"/>
      <c r="J372" s="71"/>
      <c r="K372" s="71"/>
      <c r="L372" s="71"/>
      <c r="M372" s="71"/>
    </row>
    <row r="373" spans="1:13" s="13" customFormat="1" ht="14.25">
      <c r="A373" s="17" t="str">
        <f>YEAR(B373)&amp;VLOOKUP(MONTH(B373),lookup!$G$2:$N$13,8,FALSE)</f>
        <v>2000M07</v>
      </c>
      <c r="B373" s="184">
        <v>36708</v>
      </c>
      <c r="C373" s="185">
        <v>17.622362872309402</v>
      </c>
      <c r="D373" s="186">
        <v>1174.6365579999999</v>
      </c>
      <c r="E373" s="189">
        <v>3.86</v>
      </c>
      <c r="F373" s="191">
        <v>3.2902698773798829</v>
      </c>
      <c r="G373" s="123"/>
      <c r="H373" s="123"/>
      <c r="I373" s="123"/>
      <c r="J373" s="71"/>
      <c r="K373" s="71"/>
      <c r="L373" s="71"/>
      <c r="M373" s="71"/>
    </row>
    <row r="374" spans="1:13" s="13" customFormat="1" ht="14.25">
      <c r="A374" s="17" t="str">
        <f>YEAR(B374)&amp;VLOOKUP(MONTH(B374),lookup!$G$2:$N$13,8,FALSE)</f>
        <v>2000M08</v>
      </c>
      <c r="B374" s="184">
        <v>36739</v>
      </c>
      <c r="C374" s="185">
        <v>17.921818723075756</v>
      </c>
      <c r="D374" s="186">
        <v>1133.4437169999999</v>
      </c>
      <c r="E374" s="189">
        <v>3.92</v>
      </c>
      <c r="F374" s="191">
        <v>3.3136376223650181</v>
      </c>
      <c r="G374" s="123"/>
      <c r="H374" s="123"/>
      <c r="I374" s="123"/>
      <c r="J374" s="71"/>
      <c r="K374" s="71"/>
      <c r="L374" s="71"/>
      <c r="M374" s="71"/>
    </row>
    <row r="375" spans="1:13" s="13" customFormat="1" ht="14.25">
      <c r="A375" s="17" t="str">
        <f>YEAR(B375)&amp;VLOOKUP(MONTH(B375),lookup!$G$2:$N$13,8,FALSE)</f>
        <v>2000M09</v>
      </c>
      <c r="B375" s="184">
        <v>36770</v>
      </c>
      <c r="C375" s="185">
        <v>17.508267118202241</v>
      </c>
      <c r="D375" s="186">
        <v>1057.8752729999999</v>
      </c>
      <c r="E375" s="189">
        <v>4.04</v>
      </c>
      <c r="F375" s="191">
        <v>3.3931527529580756</v>
      </c>
      <c r="G375" s="123"/>
      <c r="H375" s="123"/>
      <c r="I375" s="123"/>
      <c r="J375" s="71"/>
      <c r="K375" s="71"/>
      <c r="L375" s="71"/>
      <c r="M375" s="71"/>
    </row>
    <row r="376" spans="1:13" s="13" customFormat="1" ht="14.25">
      <c r="A376" s="17" t="str">
        <f>YEAR(B376)&amp;VLOOKUP(MONTH(B376),lookup!$G$2:$N$13,8,FALSE)</f>
        <v>2000M10</v>
      </c>
      <c r="B376" s="184">
        <v>36800</v>
      </c>
      <c r="C376" s="185">
        <v>18.798401892617857</v>
      </c>
      <c r="D376" s="186">
        <v>1042.7386260000001</v>
      </c>
      <c r="E376" s="189">
        <v>4.1500000000000004</v>
      </c>
      <c r="F376" s="191">
        <v>3.3699543398923097</v>
      </c>
      <c r="G376" s="123"/>
      <c r="H376" s="123"/>
      <c r="I376" s="123"/>
      <c r="J376" s="71"/>
      <c r="K376" s="71"/>
      <c r="L376" s="71"/>
      <c r="M376" s="71"/>
    </row>
    <row r="377" spans="1:13" s="13" customFormat="1" ht="14.25">
      <c r="A377" s="17" t="str">
        <f>YEAR(B377)&amp;VLOOKUP(MONTH(B377),lookup!$G$2:$N$13,8,FALSE)</f>
        <v>2000M11</v>
      </c>
      <c r="B377" s="184">
        <v>36831</v>
      </c>
      <c r="C377" s="185">
        <v>18.59267935132489</v>
      </c>
      <c r="D377" s="186">
        <v>1006.1234890000001</v>
      </c>
      <c r="E377" s="189">
        <v>4.16</v>
      </c>
      <c r="F377" s="191">
        <v>3.3321655097290579</v>
      </c>
      <c r="G377" s="123"/>
      <c r="H377" s="123"/>
      <c r="I377" s="123"/>
      <c r="J377" s="71"/>
      <c r="K377" s="71"/>
      <c r="L377" s="71"/>
      <c r="M377" s="71"/>
    </row>
    <row r="378" spans="1:13" s="13" customFormat="1" ht="14.25">
      <c r="A378" s="17" t="str">
        <f>YEAR(B378)&amp;VLOOKUP(MONTH(B378),lookup!$G$2:$N$13,8,FALSE)</f>
        <v>2000M12</v>
      </c>
      <c r="B378" s="184">
        <v>36861</v>
      </c>
      <c r="C378" s="185">
        <v>18.241431358360504</v>
      </c>
      <c r="D378" s="186">
        <v>1103.2716519999999</v>
      </c>
      <c r="E378" s="189">
        <v>4.08</v>
      </c>
      <c r="F378" s="191">
        <v>3.2756788905127165</v>
      </c>
      <c r="G378" s="123"/>
      <c r="H378" s="123"/>
      <c r="I378" s="123"/>
      <c r="J378" s="71"/>
      <c r="K378" s="71"/>
      <c r="L378" s="71"/>
      <c r="M378" s="71"/>
    </row>
    <row r="379" spans="1:13" s="13" customFormat="1" ht="14.25">
      <c r="A379" s="17" t="str">
        <f>YEAR(B379)&amp;VLOOKUP(MONTH(B379),lookup!$G$2:$N$13,8,FALSE)</f>
        <v>2001M01</v>
      </c>
      <c r="B379" s="184">
        <v>36892</v>
      </c>
      <c r="C379" s="185">
        <v>18.316188979483357</v>
      </c>
      <c r="D379" s="186">
        <v>1142.377737</v>
      </c>
      <c r="E379" s="189">
        <v>4.0599999999999996</v>
      </c>
      <c r="F379" s="191">
        <v>3.2433935924220805</v>
      </c>
      <c r="G379" s="123"/>
      <c r="H379" s="123"/>
      <c r="I379" s="123"/>
      <c r="J379" s="71"/>
      <c r="K379" s="71"/>
      <c r="L379" s="71"/>
      <c r="M379" s="71"/>
    </row>
    <row r="380" spans="1:13" s="13" customFormat="1" ht="14.25">
      <c r="A380" s="17" t="str">
        <f>YEAR(B380)&amp;VLOOKUP(MONTH(B380),lookup!$G$2:$N$13,8,FALSE)</f>
        <v>2001M02</v>
      </c>
      <c r="B380" s="184">
        <v>36923</v>
      </c>
      <c r="C380" s="185">
        <v>18.175379611855064</v>
      </c>
      <c r="D380" s="186">
        <v>1062.267527</v>
      </c>
      <c r="E380" s="189">
        <v>4.0199999999999996</v>
      </c>
      <c r="F380" s="191">
        <v>3.2054777455265517</v>
      </c>
      <c r="G380" s="123"/>
      <c r="H380" s="123"/>
      <c r="I380" s="123"/>
      <c r="J380" s="71"/>
      <c r="K380" s="71"/>
      <c r="L380" s="71"/>
      <c r="M380" s="71"/>
    </row>
    <row r="381" spans="1:13" s="13" customFormat="1" ht="14.25">
      <c r="A381" s="17" t="str">
        <f>YEAR(B381)&amp;VLOOKUP(MONTH(B381),lookup!$G$2:$N$13,8,FALSE)</f>
        <v>2001M03</v>
      </c>
      <c r="B381" s="184">
        <v>36951</v>
      </c>
      <c r="C381" s="185">
        <v>17.880555054771602</v>
      </c>
      <c r="D381" s="186">
        <v>1191.4529989999996</v>
      </c>
      <c r="E381" s="189">
        <v>4.0599999999999996</v>
      </c>
      <c r="F381" s="191">
        <v>3.2117623537692448</v>
      </c>
      <c r="G381" s="123"/>
      <c r="H381" s="123"/>
      <c r="I381" s="123"/>
      <c r="J381" s="71"/>
      <c r="K381" s="71"/>
      <c r="L381" s="71"/>
      <c r="M381" s="71"/>
    </row>
    <row r="382" spans="1:13" s="13" customFormat="1" ht="14.25">
      <c r="A382" s="17" t="str">
        <f>YEAR(B382)&amp;VLOOKUP(MONTH(B382),lookup!$G$2:$N$13,8,FALSE)</f>
        <v>2001M04</v>
      </c>
      <c r="B382" s="184">
        <v>36982</v>
      </c>
      <c r="C382" s="185">
        <v>18.44318351040765</v>
      </c>
      <c r="D382" s="186">
        <v>1167.923035</v>
      </c>
      <c r="E382" s="189">
        <v>4.05</v>
      </c>
      <c r="F382" s="191">
        <v>3.2012670083581458</v>
      </c>
      <c r="G382" s="123"/>
      <c r="H382" s="123"/>
      <c r="I382" s="123"/>
      <c r="J382" s="71"/>
      <c r="K382" s="71"/>
      <c r="L382" s="71"/>
      <c r="M382" s="71"/>
    </row>
    <row r="383" spans="1:13" s="13" customFormat="1" ht="14.25">
      <c r="A383" s="17" t="str">
        <f>YEAR(B383)&amp;VLOOKUP(MONTH(B383),lookup!$G$2:$N$13,8,FALSE)</f>
        <v>2001M05</v>
      </c>
      <c r="B383" s="184">
        <v>37012</v>
      </c>
      <c r="C383" s="185">
        <v>17.887516076116988</v>
      </c>
      <c r="D383" s="186">
        <v>1304.2700829999999</v>
      </c>
      <c r="E383" s="189">
        <v>3.85</v>
      </c>
      <c r="F383" s="191">
        <v>3.2731381759371612</v>
      </c>
      <c r="G383" s="123"/>
      <c r="H383" s="123"/>
      <c r="I383" s="123"/>
      <c r="J383" s="71"/>
      <c r="K383" s="71"/>
      <c r="L383" s="71"/>
      <c r="M383" s="71"/>
    </row>
    <row r="384" spans="1:13" s="13" customFormat="1" ht="14.25">
      <c r="A384" s="17" t="str">
        <f>YEAR(B384)&amp;VLOOKUP(MONTH(B384),lookup!$G$2:$N$13,8,FALSE)</f>
        <v>2001M06</v>
      </c>
      <c r="B384" s="184">
        <v>37043</v>
      </c>
      <c r="C384" s="185">
        <v>18.694038021840473</v>
      </c>
      <c r="D384" s="186">
        <v>1219.8763719999997</v>
      </c>
      <c r="E384" s="189">
        <v>3.84</v>
      </c>
      <c r="F384" s="191">
        <v>3.2835302117909553</v>
      </c>
      <c r="G384" s="123"/>
      <c r="H384" s="123"/>
      <c r="I384" s="123"/>
      <c r="J384" s="71"/>
      <c r="K384" s="71"/>
      <c r="L384" s="71"/>
      <c r="M384" s="71"/>
    </row>
    <row r="385" spans="1:13" s="13" customFormat="1" ht="14.25">
      <c r="A385" s="17" t="str">
        <f>YEAR(B385)&amp;VLOOKUP(MONTH(B385),lookup!$G$2:$N$13,8,FALSE)</f>
        <v>2001M07</v>
      </c>
      <c r="B385" s="184">
        <v>37073</v>
      </c>
      <c r="C385" s="185">
        <v>20.431887951888417</v>
      </c>
      <c r="D385" s="186">
        <v>1187.3386619999997</v>
      </c>
      <c r="E385" s="189">
        <v>3.86</v>
      </c>
      <c r="F385" s="191">
        <v>3.2615739195741953</v>
      </c>
      <c r="G385" s="123"/>
      <c r="H385" s="123"/>
      <c r="I385" s="123"/>
      <c r="J385" s="71"/>
      <c r="K385" s="71"/>
      <c r="L385" s="71"/>
      <c r="M385" s="71"/>
    </row>
    <row r="386" spans="1:13" s="13" customFormat="1" ht="14.25">
      <c r="A386" s="17" t="str">
        <f>YEAR(B386)&amp;VLOOKUP(MONTH(B386),lookup!$G$2:$N$13,8,FALSE)</f>
        <v>2001M08</v>
      </c>
      <c r="B386" s="184">
        <v>37104</v>
      </c>
      <c r="C386" s="185">
        <v>20.852160234211638</v>
      </c>
      <c r="D386" s="186">
        <v>1135.9543489999999</v>
      </c>
      <c r="E386" s="189">
        <v>3.9</v>
      </c>
      <c r="F386" s="191">
        <v>3.2894148650697752</v>
      </c>
      <c r="G386" s="123"/>
      <c r="H386" s="123"/>
      <c r="I386" s="123"/>
      <c r="J386" s="71"/>
      <c r="K386" s="71"/>
      <c r="L386" s="71"/>
      <c r="M386" s="71"/>
    </row>
    <row r="387" spans="1:13" s="13" customFormat="1" ht="14.25">
      <c r="A387" s="17" t="str">
        <f>YEAR(B387)&amp;VLOOKUP(MONTH(B387),lookup!$G$2:$N$13,8,FALSE)</f>
        <v>2001M09</v>
      </c>
      <c r="B387" s="184">
        <v>37135</v>
      </c>
      <c r="C387" s="185">
        <v>20.688206305597991</v>
      </c>
      <c r="D387" s="186">
        <v>1060.7839949999998</v>
      </c>
      <c r="E387" s="189">
        <v>4.01</v>
      </c>
      <c r="F387" s="191">
        <v>3.4168713676304545</v>
      </c>
      <c r="G387" s="123"/>
      <c r="H387" s="123"/>
      <c r="I387" s="123"/>
      <c r="J387" s="71"/>
      <c r="K387" s="71"/>
      <c r="L387" s="71"/>
      <c r="M387" s="71"/>
    </row>
    <row r="388" spans="1:13" s="13" customFormat="1" ht="14.25">
      <c r="A388" s="17" t="str">
        <f>YEAR(B388)&amp;VLOOKUP(MONTH(B388),lookup!$G$2:$N$13,8,FALSE)</f>
        <v>2001M10</v>
      </c>
      <c r="B388" s="184">
        <v>37165</v>
      </c>
      <c r="C388" s="185">
        <v>20.456950494097164</v>
      </c>
      <c r="D388" s="186">
        <v>1074.0911019999999</v>
      </c>
      <c r="E388" s="189">
        <v>4.1100000000000003</v>
      </c>
      <c r="F388" s="191">
        <v>3.3907556036219453</v>
      </c>
      <c r="G388" s="123"/>
      <c r="H388" s="123"/>
      <c r="I388" s="123"/>
      <c r="J388" s="71"/>
      <c r="K388" s="71"/>
      <c r="L388" s="71"/>
      <c r="M388" s="71"/>
    </row>
    <row r="389" spans="1:13" s="13" customFormat="1" ht="14.25">
      <c r="A389" s="17" t="str">
        <f>YEAR(B389)&amp;VLOOKUP(MONTH(B389),lookup!$G$2:$N$13,8,FALSE)</f>
        <v>2001M11</v>
      </c>
      <c r="B389" s="184">
        <v>37196</v>
      </c>
      <c r="C389" s="185">
        <v>20.047954426387875</v>
      </c>
      <c r="D389" s="186">
        <v>1064.1339419999999</v>
      </c>
      <c r="E389" s="189">
        <v>4.12</v>
      </c>
      <c r="F389" s="191">
        <v>3.3816703846720082</v>
      </c>
      <c r="G389" s="123"/>
      <c r="H389" s="123"/>
      <c r="I389" s="123"/>
      <c r="J389" s="71"/>
      <c r="K389" s="71"/>
      <c r="L389" s="71"/>
      <c r="M389" s="71"/>
    </row>
    <row r="390" spans="1:13" s="13" customFormat="1" ht="14.25">
      <c r="A390" s="17" t="str">
        <f>YEAR(B390)&amp;VLOOKUP(MONTH(B390),lookup!$G$2:$N$13,8,FALSE)</f>
        <v>2001M12</v>
      </c>
      <c r="B390" s="184">
        <v>37226</v>
      </c>
      <c r="C390" s="185">
        <v>19.592767050515299</v>
      </c>
      <c r="D390" s="186">
        <v>1137.0813590000002</v>
      </c>
      <c r="E390" s="189">
        <v>4.1100000000000003</v>
      </c>
      <c r="F390" s="191">
        <v>3.3408416445068316</v>
      </c>
      <c r="G390" s="123"/>
      <c r="H390" s="123"/>
      <c r="I390" s="123"/>
      <c r="J390" s="71"/>
      <c r="K390" s="71"/>
      <c r="L390" s="71"/>
      <c r="M390" s="71"/>
    </row>
    <row r="391" spans="1:13" s="13" customFormat="1" ht="14.25">
      <c r="A391" s="17" t="str">
        <f>YEAR(B391)&amp;VLOOKUP(MONTH(B391),lookup!$G$2:$N$13,8,FALSE)</f>
        <v>2002M01</v>
      </c>
      <c r="B391" s="184">
        <v>37257</v>
      </c>
      <c r="C391" s="185">
        <v>18.780581454046231</v>
      </c>
      <c r="D391" s="186">
        <v>1174.6023729999997</v>
      </c>
      <c r="E391" s="189">
        <v>4.07</v>
      </c>
      <c r="F391" s="191">
        <v>3.2769568258265589</v>
      </c>
      <c r="G391" s="123"/>
      <c r="H391" s="123"/>
      <c r="I391" s="123"/>
      <c r="J391" s="71"/>
      <c r="K391" s="71"/>
      <c r="L391" s="71"/>
      <c r="M391" s="71"/>
    </row>
    <row r="392" spans="1:13" s="13" customFormat="1" ht="14.25">
      <c r="A392" s="17" t="str">
        <f>YEAR(B392)&amp;VLOOKUP(MONTH(B392),lookup!$G$2:$N$13,8,FALSE)</f>
        <v>2002M02</v>
      </c>
      <c r="B392" s="184">
        <v>37288</v>
      </c>
      <c r="C392" s="185">
        <v>18.305763750921034</v>
      </c>
      <c r="D392" s="186">
        <v>1084.1984259999999</v>
      </c>
      <c r="E392" s="189">
        <v>4.0299999999999994</v>
      </c>
      <c r="F392" s="191">
        <v>3.2228068022840008</v>
      </c>
      <c r="G392" s="123"/>
      <c r="H392" s="123"/>
      <c r="I392" s="123"/>
      <c r="J392" s="71"/>
      <c r="K392" s="71"/>
      <c r="L392" s="71"/>
      <c r="M392" s="71"/>
    </row>
    <row r="393" spans="1:13" s="13" customFormat="1" ht="14.25">
      <c r="A393" s="17" t="str">
        <f>YEAR(B393)&amp;VLOOKUP(MONTH(B393),lookup!$G$2:$N$13,8,FALSE)</f>
        <v>2002M03</v>
      </c>
      <c r="B393" s="184">
        <v>37316</v>
      </c>
      <c r="C393" s="185">
        <v>18.004927270810072</v>
      </c>
      <c r="D393" s="186">
        <v>1228.5580679999998</v>
      </c>
      <c r="E393" s="189">
        <v>4.0449999999999999</v>
      </c>
      <c r="F393" s="191">
        <v>3.2271575014649589</v>
      </c>
      <c r="G393" s="123"/>
      <c r="H393" s="123"/>
      <c r="I393" s="123"/>
      <c r="J393" s="71"/>
      <c r="K393" s="71"/>
      <c r="L393" s="71"/>
      <c r="M393" s="71"/>
    </row>
    <row r="394" spans="1:13" s="13" customFormat="1" ht="14.25">
      <c r="A394" s="17" t="str">
        <f>YEAR(B394)&amp;VLOOKUP(MONTH(B394),lookup!$G$2:$N$13,8,FALSE)</f>
        <v>2002M04</v>
      </c>
      <c r="B394" s="184">
        <v>37347</v>
      </c>
      <c r="C394" s="185">
        <v>15.979227120447232</v>
      </c>
      <c r="D394" s="186">
        <v>1273.202918</v>
      </c>
      <c r="E394" s="189">
        <v>3.99</v>
      </c>
      <c r="F394" s="191">
        <v>3.2583004967990594</v>
      </c>
      <c r="G394" s="123"/>
      <c r="H394" s="123"/>
      <c r="I394" s="123"/>
      <c r="J394" s="71"/>
      <c r="K394" s="71"/>
      <c r="L394" s="71"/>
      <c r="M394" s="71"/>
    </row>
    <row r="395" spans="1:13" s="13" customFormat="1" ht="14.25">
      <c r="A395" s="17" t="str">
        <f>YEAR(B395)&amp;VLOOKUP(MONTH(B395),lookup!$G$2:$N$13,8,FALSE)</f>
        <v>2002M05</v>
      </c>
      <c r="B395" s="184">
        <v>37377</v>
      </c>
      <c r="C395" s="185">
        <v>14.854483234580531</v>
      </c>
      <c r="D395" s="186">
        <v>1354.0154520000001</v>
      </c>
      <c r="E395" s="189">
        <v>3.89</v>
      </c>
      <c r="F395" s="191">
        <v>3.3173767024210066</v>
      </c>
      <c r="G395" s="123"/>
      <c r="H395" s="123"/>
      <c r="I395" s="123"/>
      <c r="J395" s="71"/>
      <c r="K395" s="71"/>
      <c r="L395" s="71"/>
      <c r="M395" s="71"/>
    </row>
    <row r="396" spans="1:13" s="13" customFormat="1" ht="14.25">
      <c r="A396" s="17" t="str">
        <f>YEAR(B396)&amp;VLOOKUP(MONTH(B396),lookup!$G$2:$N$13,8,FALSE)</f>
        <v>2002M06</v>
      </c>
      <c r="B396" s="184">
        <v>37408</v>
      </c>
      <c r="C396" s="185">
        <v>15.317335776834977</v>
      </c>
      <c r="D396" s="186">
        <v>1215.4774629999999</v>
      </c>
      <c r="E396" s="189">
        <v>3.89</v>
      </c>
      <c r="F396" s="191">
        <v>3.2806361708460372</v>
      </c>
      <c r="G396" s="123"/>
      <c r="H396" s="123"/>
      <c r="I396" s="123"/>
      <c r="J396" s="71"/>
      <c r="K396" s="71"/>
      <c r="L396" s="71"/>
      <c r="M396" s="71"/>
    </row>
    <row r="397" spans="1:13" s="13" customFormat="1" ht="14.25">
      <c r="A397" s="17" t="str">
        <f>YEAR(B397)&amp;VLOOKUP(MONTH(B397),lookup!$G$2:$N$13,8,FALSE)</f>
        <v>2002M07</v>
      </c>
      <c r="B397" s="184">
        <v>37438</v>
      </c>
      <c r="C397" s="185">
        <v>16.400653542168868</v>
      </c>
      <c r="D397" s="186">
        <v>1199.35617</v>
      </c>
      <c r="E397" s="189">
        <v>3.84</v>
      </c>
      <c r="F397" s="191">
        <v>3.2823628564216309</v>
      </c>
      <c r="G397" s="123"/>
      <c r="H397" s="123"/>
      <c r="I397" s="123"/>
      <c r="J397" s="71"/>
      <c r="K397" s="71"/>
      <c r="L397" s="71"/>
      <c r="M397" s="71"/>
    </row>
    <row r="398" spans="1:13" s="13" customFormat="1" ht="14.25">
      <c r="A398" s="17" t="str">
        <f>YEAR(B398)&amp;VLOOKUP(MONTH(B398),lookup!$G$2:$N$13,8,FALSE)</f>
        <v>2002M08</v>
      </c>
      <c r="B398" s="184">
        <v>37469</v>
      </c>
      <c r="C398" s="185">
        <v>16.726197516780402</v>
      </c>
      <c r="D398" s="186">
        <v>1138.7618950000003</v>
      </c>
      <c r="E398" s="189">
        <v>3.86</v>
      </c>
      <c r="F398" s="191">
        <v>3.2919767556438955</v>
      </c>
      <c r="G398" s="123"/>
      <c r="H398" s="123"/>
      <c r="I398" s="123"/>
      <c r="J398" s="71"/>
      <c r="K398" s="71"/>
      <c r="L398" s="71"/>
      <c r="M398" s="71"/>
    </row>
    <row r="399" spans="1:13" s="13" customFormat="1" ht="14.25">
      <c r="A399" s="17" t="str">
        <f>YEAR(B399)&amp;VLOOKUP(MONTH(B399),lookup!$G$2:$N$13,8,FALSE)</f>
        <v>2002M09</v>
      </c>
      <c r="B399" s="184">
        <v>37500</v>
      </c>
      <c r="C399" s="185">
        <v>17.111388858120442</v>
      </c>
      <c r="D399" s="186">
        <v>1070.859829</v>
      </c>
      <c r="E399" s="189">
        <v>3.95</v>
      </c>
      <c r="F399" s="191">
        <v>3.3834451772827427</v>
      </c>
      <c r="G399" s="123"/>
      <c r="H399" s="123"/>
      <c r="I399" s="123"/>
      <c r="J399" s="71"/>
      <c r="K399" s="71"/>
      <c r="L399" s="71"/>
      <c r="M399" s="71"/>
    </row>
    <row r="400" spans="1:13" s="13" customFormat="1" ht="14.25">
      <c r="A400" s="17" t="str">
        <f>YEAR(B400)&amp;VLOOKUP(MONTH(B400),lookup!$G$2:$N$13,8,FALSE)</f>
        <v>2002M10</v>
      </c>
      <c r="B400" s="184">
        <v>37530</v>
      </c>
      <c r="C400" s="185">
        <v>18.134321691150525</v>
      </c>
      <c r="D400" s="186">
        <v>1076.421169</v>
      </c>
      <c r="E400" s="189">
        <v>4.08</v>
      </c>
      <c r="F400" s="191">
        <v>3.4137980729479769</v>
      </c>
      <c r="G400" s="123"/>
      <c r="H400" s="123"/>
      <c r="I400" s="123"/>
      <c r="J400" s="71"/>
      <c r="K400" s="71"/>
      <c r="L400" s="71"/>
      <c r="M400" s="71"/>
    </row>
    <row r="401" spans="1:13" s="13" customFormat="1" ht="14.25">
      <c r="A401" s="17" t="str">
        <f>YEAR(B401)&amp;VLOOKUP(MONTH(B401),lookup!$G$2:$N$13,8,FALSE)</f>
        <v>2002M11</v>
      </c>
      <c r="B401" s="184">
        <v>37561</v>
      </c>
      <c r="C401" s="185">
        <v>18.090131696608427</v>
      </c>
      <c r="D401" s="186">
        <v>1024.815648</v>
      </c>
      <c r="E401" s="189">
        <v>4.12</v>
      </c>
      <c r="F401" s="191">
        <v>3.3472304254586538</v>
      </c>
      <c r="G401" s="123"/>
      <c r="H401" s="123"/>
      <c r="I401" s="123"/>
      <c r="J401" s="71"/>
      <c r="K401" s="71"/>
      <c r="L401" s="71"/>
      <c r="M401" s="71"/>
    </row>
    <row r="402" spans="1:13" s="13" customFormat="1" ht="14.25">
      <c r="A402" s="17" t="str">
        <f>YEAR(B402)&amp;VLOOKUP(MONTH(B402),lookup!$G$2:$N$13,8,FALSE)</f>
        <v>2002M12</v>
      </c>
      <c r="B402" s="184">
        <v>37591</v>
      </c>
      <c r="C402" s="185">
        <v>17.736352696644136</v>
      </c>
      <c r="D402" s="186">
        <v>1105.033788</v>
      </c>
      <c r="E402" s="189">
        <v>4.08</v>
      </c>
      <c r="F402" s="191">
        <v>3.3009683985837532</v>
      </c>
      <c r="G402" s="123"/>
      <c r="H402" s="123"/>
      <c r="I402" s="123"/>
      <c r="J402" s="71"/>
      <c r="K402" s="71"/>
      <c r="L402" s="71"/>
      <c r="M402" s="71"/>
    </row>
    <row r="403" spans="1:13" s="13" customFormat="1" ht="14.25">
      <c r="A403" s="17" t="str">
        <f>YEAR(B403)&amp;VLOOKUP(MONTH(B403),lookup!$G$2:$N$13,8,FALSE)</f>
        <v>2003M01</v>
      </c>
      <c r="B403" s="184">
        <v>37622</v>
      </c>
      <c r="C403" s="185">
        <v>17.6728107316539</v>
      </c>
      <c r="D403" s="186">
        <v>1140.7060570000003</v>
      </c>
      <c r="E403" s="189">
        <v>4.0199999999999996</v>
      </c>
      <c r="F403" s="191">
        <v>3.2526393852600335</v>
      </c>
      <c r="G403" s="123"/>
      <c r="H403" s="123"/>
      <c r="I403" s="123"/>
      <c r="J403" s="71"/>
      <c r="K403" s="71"/>
      <c r="L403" s="71"/>
      <c r="M403" s="71"/>
    </row>
    <row r="404" spans="1:13" s="13" customFormat="1" ht="14.25">
      <c r="A404" s="17" t="str">
        <f>YEAR(B404)&amp;VLOOKUP(MONTH(B404),lookup!$G$2:$N$13,8,FALSE)</f>
        <v>2003M02</v>
      </c>
      <c r="B404" s="184">
        <v>37653</v>
      </c>
      <c r="C404" s="185">
        <v>17.645044133330423</v>
      </c>
      <c r="D404" s="186">
        <v>1049.4477509999999</v>
      </c>
      <c r="E404" s="189">
        <v>4.0199999999999996</v>
      </c>
      <c r="F404" s="191">
        <v>3.2462452037694591</v>
      </c>
      <c r="G404" s="123"/>
      <c r="H404" s="123"/>
      <c r="I404" s="123"/>
      <c r="J404" s="71"/>
      <c r="K404" s="71"/>
      <c r="L404" s="71"/>
      <c r="M404" s="71"/>
    </row>
    <row r="405" spans="1:13" s="13" customFormat="1" ht="14.25">
      <c r="A405" s="17" t="str">
        <f>YEAR(B405)&amp;VLOOKUP(MONTH(B405),lookup!$G$2:$N$13,8,FALSE)</f>
        <v>2003M03</v>
      </c>
      <c r="B405" s="184">
        <v>37681</v>
      </c>
      <c r="C405" s="185">
        <v>17.374593322926358</v>
      </c>
      <c r="D405" s="186">
        <v>1213.5322689999998</v>
      </c>
      <c r="E405" s="189">
        <v>3.98</v>
      </c>
      <c r="F405" s="191">
        <v>3.2115141649855024</v>
      </c>
      <c r="G405" s="123"/>
      <c r="H405" s="123"/>
      <c r="I405" s="123"/>
      <c r="J405" s="71"/>
      <c r="K405" s="71"/>
      <c r="L405" s="71"/>
      <c r="M405" s="71"/>
    </row>
    <row r="406" spans="1:13" s="13" customFormat="1" ht="14.25">
      <c r="A406" s="17" t="str">
        <f>YEAR(B406)&amp;VLOOKUP(MONTH(B406),lookup!$G$2:$N$13,8,FALSE)</f>
        <v>2003M04</v>
      </c>
      <c r="B406" s="184">
        <v>37712</v>
      </c>
      <c r="C406" s="185">
        <v>16.838938068938369</v>
      </c>
      <c r="D406" s="186">
        <v>1270.7326519999999</v>
      </c>
      <c r="E406" s="189">
        <v>3.89</v>
      </c>
      <c r="F406" s="191">
        <v>3.2622661803482575</v>
      </c>
      <c r="G406" s="123"/>
      <c r="H406" s="123"/>
      <c r="I406" s="123"/>
      <c r="J406" s="71"/>
      <c r="K406" s="71"/>
      <c r="L406" s="71"/>
      <c r="M406" s="71"/>
    </row>
    <row r="407" spans="1:13" s="13" customFormat="1" ht="14.25">
      <c r="A407" s="17" t="str">
        <f>YEAR(B407)&amp;VLOOKUP(MONTH(B407),lookup!$G$2:$N$13,8,FALSE)</f>
        <v>2003M05</v>
      </c>
      <c r="B407" s="184">
        <v>37742</v>
      </c>
      <c r="C407" s="185">
        <v>15.993957486941046</v>
      </c>
      <c r="D407" s="186">
        <v>1366.5173130000003</v>
      </c>
      <c r="E407" s="189">
        <v>3.82</v>
      </c>
      <c r="F407" s="191">
        <v>3.3397815602544281</v>
      </c>
      <c r="G407" s="123"/>
      <c r="H407" s="123"/>
      <c r="I407" s="123"/>
      <c r="J407" s="71"/>
      <c r="K407" s="71"/>
      <c r="L407" s="71"/>
      <c r="M407" s="71"/>
    </row>
    <row r="408" spans="1:13" s="13" customFormat="1" ht="14.25">
      <c r="A408" s="17" t="str">
        <f>YEAR(B408)&amp;VLOOKUP(MONTH(B408),lookup!$G$2:$N$13,8,FALSE)</f>
        <v>2003M06</v>
      </c>
      <c r="B408" s="184">
        <v>37773</v>
      </c>
      <c r="C408" s="185">
        <v>16.513065130415409</v>
      </c>
      <c r="D408" s="186">
        <v>1266.2020640000001</v>
      </c>
      <c r="E408" s="189">
        <v>3.79</v>
      </c>
      <c r="F408" s="191">
        <v>3.3034604761118374</v>
      </c>
      <c r="G408" s="123"/>
      <c r="H408" s="123"/>
      <c r="I408" s="123"/>
      <c r="J408" s="71"/>
      <c r="K408" s="71"/>
      <c r="L408" s="71"/>
      <c r="M408" s="71"/>
    </row>
    <row r="409" spans="1:13" s="13" customFormat="1" ht="14.25">
      <c r="A409" s="17" t="str">
        <f>YEAR(B409)&amp;VLOOKUP(MONTH(B409),lookup!$G$2:$N$13,8,FALSE)</f>
        <v>2003M07</v>
      </c>
      <c r="B409" s="184">
        <v>37803</v>
      </c>
      <c r="C409" s="185">
        <v>18.208117267174302</v>
      </c>
      <c r="D409" s="186">
        <v>1232.14193</v>
      </c>
      <c r="E409" s="189">
        <v>3.83</v>
      </c>
      <c r="F409" s="191">
        <v>3.2607896385345758</v>
      </c>
      <c r="G409" s="123"/>
      <c r="H409" s="123"/>
      <c r="I409" s="123"/>
      <c r="J409" s="71"/>
      <c r="K409" s="71"/>
      <c r="L409" s="71"/>
      <c r="M409" s="71"/>
    </row>
    <row r="410" spans="1:13" s="13" customFormat="1" ht="14.25">
      <c r="A410" s="17" t="str">
        <f>YEAR(B410)&amp;VLOOKUP(MONTH(B410),lookup!$G$2:$N$13,8,FALSE)</f>
        <v>2003M08</v>
      </c>
      <c r="B410" s="184">
        <v>37834</v>
      </c>
      <c r="C410" s="185">
        <v>18.94759808922198</v>
      </c>
      <c r="D410" s="186">
        <v>1180.606949</v>
      </c>
      <c r="E410" s="189">
        <v>3.87</v>
      </c>
      <c r="F410" s="191">
        <v>3.2632465945933924</v>
      </c>
      <c r="G410" s="123"/>
      <c r="H410" s="123"/>
      <c r="I410" s="123"/>
      <c r="J410" s="71"/>
      <c r="K410" s="71"/>
      <c r="L410" s="71"/>
      <c r="M410" s="71"/>
    </row>
    <row r="411" spans="1:13" s="13" customFormat="1" ht="14.25">
      <c r="A411" s="17" t="str">
        <f>YEAR(B411)&amp;VLOOKUP(MONTH(B411),lookup!$G$2:$N$13,8,FALSE)</f>
        <v>2003M09</v>
      </c>
      <c r="B411" s="184">
        <v>37865</v>
      </c>
      <c r="C411" s="185">
        <v>19.243037477570169</v>
      </c>
      <c r="D411" s="186">
        <v>1101.1335799999999</v>
      </c>
      <c r="E411" s="189">
        <v>4.0199999999999996</v>
      </c>
      <c r="F411" s="191">
        <v>3.3914162385649886</v>
      </c>
      <c r="G411" s="123"/>
      <c r="H411" s="123"/>
      <c r="I411" s="123"/>
      <c r="J411" s="71"/>
      <c r="K411" s="71"/>
      <c r="L411" s="71"/>
      <c r="M411" s="71"/>
    </row>
    <row r="412" spans="1:13" s="13" customFormat="1" ht="14.25">
      <c r="A412" s="17" t="str">
        <f>YEAR(B412)&amp;VLOOKUP(MONTH(B412),lookup!$G$2:$N$13,8,FALSE)</f>
        <v>2003M10</v>
      </c>
      <c r="B412" s="184">
        <v>37895</v>
      </c>
      <c r="C412" s="185">
        <v>19.59008557272502</v>
      </c>
      <c r="D412" s="186">
        <v>1115.7242920000001</v>
      </c>
      <c r="E412" s="189">
        <v>4.1399999999999997</v>
      </c>
      <c r="F412" s="191">
        <v>3.4402772734001594</v>
      </c>
      <c r="G412" s="123"/>
      <c r="H412" s="123"/>
      <c r="I412" s="123"/>
      <c r="J412" s="71"/>
      <c r="K412" s="71"/>
      <c r="L412" s="71"/>
      <c r="M412" s="71"/>
    </row>
    <row r="413" spans="1:13" s="13" customFormat="1" ht="14.25">
      <c r="A413" s="17" t="str">
        <f>YEAR(B413)&amp;VLOOKUP(MONTH(B413),lookup!$G$2:$N$13,8,FALSE)</f>
        <v>2003M11</v>
      </c>
      <c r="B413" s="184">
        <v>37926</v>
      </c>
      <c r="C413" s="185">
        <v>19.819264151834687</v>
      </c>
      <c r="D413" s="186">
        <v>1071.029722</v>
      </c>
      <c r="E413" s="189">
        <v>4.18</v>
      </c>
      <c r="F413" s="191">
        <v>3.3577221216342124</v>
      </c>
      <c r="G413" s="123"/>
      <c r="H413" s="123"/>
      <c r="I413" s="123"/>
      <c r="J413" s="71"/>
      <c r="K413" s="71"/>
      <c r="L413" s="71"/>
      <c r="M413" s="71"/>
    </row>
    <row r="414" spans="1:13" s="13" customFormat="1" ht="14.25">
      <c r="A414" s="17" t="str">
        <f>YEAR(B414)&amp;VLOOKUP(MONTH(B414),lookup!$G$2:$N$13,8,FALSE)</f>
        <v>2003M12</v>
      </c>
      <c r="B414" s="184">
        <v>37956</v>
      </c>
      <c r="C414" s="185">
        <v>19.146284058041825</v>
      </c>
      <c r="D414" s="186">
        <v>1126.864374</v>
      </c>
      <c r="E414" s="189">
        <v>4.1100000000000003</v>
      </c>
      <c r="F414" s="191">
        <v>3.2725464282235657</v>
      </c>
      <c r="G414" s="123"/>
      <c r="H414" s="123"/>
      <c r="I414" s="123"/>
      <c r="J414" s="71"/>
      <c r="K414" s="71"/>
      <c r="L414" s="71"/>
      <c r="M414" s="71"/>
    </row>
    <row r="415" spans="1:13" s="13" customFormat="1" ht="14.25">
      <c r="A415" s="17" t="str">
        <f>YEAR(B415)&amp;VLOOKUP(MONTH(B415),lookup!$G$2:$N$13,8,FALSE)</f>
        <v>2004M01</v>
      </c>
      <c r="B415" s="184">
        <v>37987</v>
      </c>
      <c r="C415" s="185">
        <v>18.760122531761422</v>
      </c>
      <c r="D415" s="186">
        <v>1127.1182249999997</v>
      </c>
      <c r="E415" s="189">
        <v>4.0199999999999996</v>
      </c>
      <c r="F415" s="191">
        <v>3.2095530696052559</v>
      </c>
      <c r="G415" s="123"/>
      <c r="H415" s="123"/>
      <c r="I415" s="123"/>
      <c r="J415" s="71"/>
      <c r="K415" s="71"/>
      <c r="L415" s="71"/>
      <c r="M415" s="71"/>
    </row>
    <row r="416" spans="1:13" s="13" customFormat="1" ht="14.25">
      <c r="A416" s="17" t="str">
        <f>YEAR(B416)&amp;VLOOKUP(MONTH(B416),lookup!$G$2:$N$13,8,FALSE)</f>
        <v>2004M02</v>
      </c>
      <c r="B416" s="184">
        <v>38018</v>
      </c>
      <c r="C416" s="185">
        <v>18.682031118864387</v>
      </c>
      <c r="D416" s="186">
        <v>1053.507443</v>
      </c>
      <c r="E416" s="189">
        <v>4</v>
      </c>
      <c r="F416" s="191">
        <v>3.1931449221557493</v>
      </c>
      <c r="G416" s="123"/>
      <c r="H416" s="123"/>
      <c r="I416" s="123"/>
      <c r="J416" s="71"/>
      <c r="K416" s="71"/>
      <c r="L416" s="71"/>
      <c r="M416" s="71"/>
    </row>
    <row r="417" spans="1:13" s="13" customFormat="1" ht="14.25">
      <c r="A417" s="17" t="str">
        <f>YEAR(B417)&amp;VLOOKUP(MONTH(B417),lookup!$G$2:$N$13,8,FALSE)</f>
        <v>2004M03</v>
      </c>
      <c r="B417" s="184">
        <v>38047</v>
      </c>
      <c r="C417" s="185">
        <v>18.472110667517033</v>
      </c>
      <c r="D417" s="186">
        <v>1151.7520890000001</v>
      </c>
      <c r="E417" s="189">
        <v>4.05</v>
      </c>
      <c r="F417" s="191">
        <v>3.1795293233545645</v>
      </c>
      <c r="G417" s="123"/>
      <c r="H417" s="123"/>
      <c r="I417" s="123"/>
      <c r="J417" s="71"/>
      <c r="K417" s="71"/>
      <c r="L417" s="71"/>
      <c r="M417" s="71"/>
    </row>
    <row r="418" spans="1:13" s="13" customFormat="1" ht="14.25">
      <c r="A418" s="17" t="str">
        <f>YEAR(B418)&amp;VLOOKUP(MONTH(B418),lookup!$G$2:$N$13,8,FALSE)</f>
        <v>2004M04</v>
      </c>
      <c r="B418" s="184">
        <v>38078</v>
      </c>
      <c r="C418" s="185">
        <v>17.703379704328828</v>
      </c>
      <c r="D418" s="186">
        <v>1209.0027660000003</v>
      </c>
      <c r="E418" s="189">
        <v>4</v>
      </c>
      <c r="F418" s="191">
        <v>3.1902122330168696</v>
      </c>
      <c r="G418" s="123"/>
      <c r="H418" s="123"/>
      <c r="I418" s="123"/>
      <c r="J418" s="71"/>
      <c r="K418" s="71"/>
      <c r="L418" s="71"/>
      <c r="M418" s="71"/>
    </row>
    <row r="419" spans="1:13" s="13" customFormat="1" ht="14.25">
      <c r="A419" s="17" t="str">
        <f>YEAR(B419)&amp;VLOOKUP(MONTH(B419),lookup!$G$2:$N$13,8,FALSE)</f>
        <v>2004M05</v>
      </c>
      <c r="B419" s="184">
        <v>38108</v>
      </c>
      <c r="C419" s="185">
        <v>16.940498677567739</v>
      </c>
      <c r="D419" s="186">
        <v>1305.534474</v>
      </c>
      <c r="E419" s="189">
        <v>3.81</v>
      </c>
      <c r="F419" s="191">
        <v>3.2496249069485512</v>
      </c>
      <c r="G419" s="123"/>
      <c r="H419" s="123"/>
      <c r="I419" s="123"/>
      <c r="J419" s="71"/>
      <c r="K419" s="71"/>
      <c r="L419" s="71"/>
      <c r="M419" s="71"/>
    </row>
    <row r="420" spans="1:13" s="13" customFormat="1" ht="14.25">
      <c r="A420" s="17" t="str">
        <f>YEAR(B420)&amp;VLOOKUP(MONTH(B420),lookup!$G$2:$N$13,8,FALSE)</f>
        <v>2004M06</v>
      </c>
      <c r="B420" s="184">
        <v>38139</v>
      </c>
      <c r="C420" s="185">
        <v>17.276364873896092</v>
      </c>
      <c r="D420" s="186">
        <v>1207.7152830000002</v>
      </c>
      <c r="E420" s="189">
        <v>3.81</v>
      </c>
      <c r="F420" s="191">
        <v>3.2382514083561622</v>
      </c>
      <c r="G420" s="123"/>
      <c r="H420" s="123"/>
      <c r="I420" s="123"/>
      <c r="J420" s="71"/>
      <c r="K420" s="71"/>
      <c r="L420" s="71"/>
      <c r="M420" s="71"/>
    </row>
    <row r="421" spans="1:13" s="13" customFormat="1" ht="14.25">
      <c r="A421" s="17" t="str">
        <f>YEAR(B421)&amp;VLOOKUP(MONTH(B421),lookup!$G$2:$N$13,8,FALSE)</f>
        <v>2004M07</v>
      </c>
      <c r="B421" s="184">
        <v>38169</v>
      </c>
      <c r="C421" s="185">
        <v>18.267971120028633</v>
      </c>
      <c r="D421" s="186">
        <v>1202.57906</v>
      </c>
      <c r="E421" s="189">
        <v>3.87</v>
      </c>
      <c r="F421" s="191">
        <v>3.249796211786304</v>
      </c>
      <c r="G421" s="123"/>
      <c r="H421" s="123"/>
      <c r="I421" s="123"/>
      <c r="J421" s="71"/>
      <c r="K421" s="71"/>
      <c r="L421" s="71"/>
      <c r="M421" s="71"/>
    </row>
    <row r="422" spans="1:13" s="13" customFormat="1" ht="14.25">
      <c r="A422" s="17" t="str">
        <f>YEAR(B422)&amp;VLOOKUP(MONTH(B422),lookup!$G$2:$N$13,8,FALSE)</f>
        <v>2004M08</v>
      </c>
      <c r="B422" s="184">
        <v>38200</v>
      </c>
      <c r="C422" s="185">
        <v>18.495964189322631</v>
      </c>
      <c r="D422" s="186">
        <v>1142.7704199999998</v>
      </c>
      <c r="E422" s="189">
        <v>3.89</v>
      </c>
      <c r="F422" s="191">
        <v>3.2601911167139499</v>
      </c>
      <c r="G422" s="123"/>
      <c r="H422" s="123"/>
      <c r="I422" s="123"/>
      <c r="J422" s="71"/>
      <c r="K422" s="71"/>
      <c r="L422" s="71"/>
      <c r="M422" s="71"/>
    </row>
    <row r="423" spans="1:13" s="13" customFormat="1" ht="14.25">
      <c r="A423" s="17" t="str">
        <f>YEAR(B423)&amp;VLOOKUP(MONTH(B423),lookup!$G$2:$N$13,8,FALSE)</f>
        <v>2004M09</v>
      </c>
      <c r="B423" s="184">
        <v>38231</v>
      </c>
      <c r="C423" s="185">
        <v>19.481781741338594</v>
      </c>
      <c r="D423" s="186">
        <v>1074.006378</v>
      </c>
      <c r="E423" s="189">
        <v>4.05</v>
      </c>
      <c r="F423" s="191">
        <v>3.3731824202204161</v>
      </c>
      <c r="G423" s="123"/>
      <c r="H423" s="123"/>
      <c r="I423" s="123"/>
      <c r="J423" s="71"/>
      <c r="K423" s="71"/>
      <c r="L423" s="71"/>
      <c r="M423" s="71"/>
    </row>
    <row r="424" spans="1:13" s="13" customFormat="1" ht="14.25">
      <c r="A424" s="17" t="str">
        <f>YEAR(B424)&amp;VLOOKUP(MONTH(B424),lookup!$G$2:$N$13,8,FALSE)</f>
        <v>2004M10</v>
      </c>
      <c r="B424" s="184">
        <v>38261</v>
      </c>
      <c r="C424" s="185">
        <v>19.513141400025983</v>
      </c>
      <c r="D424" s="186">
        <v>1074.1536960000001</v>
      </c>
      <c r="E424" s="189">
        <v>4.16</v>
      </c>
      <c r="F424" s="191">
        <v>3.3736420629676993</v>
      </c>
      <c r="G424" s="123"/>
      <c r="H424" s="123"/>
      <c r="I424" s="123"/>
      <c r="J424" s="71"/>
      <c r="K424" s="71"/>
      <c r="L424" s="71"/>
      <c r="M424" s="71"/>
    </row>
    <row r="425" spans="1:13" s="13" customFormat="1" ht="14.25">
      <c r="A425" s="17" t="str">
        <f>YEAR(B425)&amp;VLOOKUP(MONTH(B425),lookup!$G$2:$N$13,8,FALSE)</f>
        <v>2004M11</v>
      </c>
      <c r="B425" s="184">
        <v>38292</v>
      </c>
      <c r="C425" s="185">
        <v>19.488734972777682</v>
      </c>
      <c r="D425" s="186">
        <v>1044.5044800000001</v>
      </c>
      <c r="E425" s="189">
        <v>4.1500000000000004</v>
      </c>
      <c r="F425" s="191">
        <v>3.332108745095796</v>
      </c>
      <c r="G425" s="123"/>
      <c r="H425" s="123"/>
      <c r="I425" s="123"/>
      <c r="J425" s="71"/>
      <c r="K425" s="71"/>
      <c r="L425" s="71"/>
      <c r="M425" s="71"/>
    </row>
    <row r="426" spans="1:13" s="13" customFormat="1" ht="14.25">
      <c r="A426" s="17" t="str">
        <f>YEAR(B426)&amp;VLOOKUP(MONTH(B426),lookup!$G$2:$N$13,8,FALSE)</f>
        <v>2004M12</v>
      </c>
      <c r="B426" s="184">
        <v>38322</v>
      </c>
      <c r="C426" s="185">
        <v>18.930093860279445</v>
      </c>
      <c r="D426" s="186">
        <v>1114.755731</v>
      </c>
      <c r="E426" s="189">
        <v>4.1100000000000003</v>
      </c>
      <c r="F426" s="191">
        <v>3.293611634573685</v>
      </c>
      <c r="G426" s="123"/>
      <c r="H426" s="123"/>
      <c r="I426" s="123"/>
      <c r="J426" s="71"/>
      <c r="K426" s="71"/>
      <c r="L426" s="71"/>
      <c r="M426" s="71"/>
    </row>
    <row r="427" spans="1:13" s="13" customFormat="1" ht="14.25">
      <c r="A427" s="17" t="str">
        <f>YEAR(B427)&amp;VLOOKUP(MONTH(B427),lookup!$G$2:$N$13,8,FALSE)</f>
        <v>2005M01</v>
      </c>
      <c r="B427" s="184">
        <v>38353</v>
      </c>
      <c r="C427" s="185">
        <v>18.527815304860141</v>
      </c>
      <c r="D427" s="186">
        <v>1141.7334920000001</v>
      </c>
      <c r="E427" s="189">
        <v>4.0999999999999996</v>
      </c>
      <c r="F427" s="191">
        <v>3.2407467334552504</v>
      </c>
      <c r="G427" s="123"/>
      <c r="H427" s="123"/>
      <c r="I427" s="123"/>
      <c r="J427" s="71"/>
      <c r="K427" s="71"/>
      <c r="L427" s="71"/>
      <c r="M427" s="71"/>
    </row>
    <row r="428" spans="1:13" s="13" customFormat="1" ht="14.25">
      <c r="A428" s="17" t="str">
        <f>YEAR(B428)&amp;VLOOKUP(MONTH(B428),lookup!$G$2:$N$13,8,FALSE)</f>
        <v>2005M02</v>
      </c>
      <c r="B428" s="184">
        <v>38384</v>
      </c>
      <c r="C428" s="185">
        <v>18.313568563126204</v>
      </c>
      <c r="D428" s="186">
        <v>1051.2395919999999</v>
      </c>
      <c r="E428" s="189">
        <v>4.08</v>
      </c>
      <c r="F428" s="191">
        <v>3.2113558379144984</v>
      </c>
      <c r="G428" s="123"/>
      <c r="H428" s="123"/>
      <c r="I428" s="123"/>
      <c r="J428" s="71"/>
      <c r="K428" s="71"/>
      <c r="L428" s="71"/>
      <c r="M428" s="71"/>
    </row>
    <row r="429" spans="1:13" s="13" customFormat="1" ht="14.25">
      <c r="A429" s="17" t="str">
        <f>YEAR(B429)&amp;VLOOKUP(MONTH(B429),lookup!$G$2:$N$13,8,FALSE)</f>
        <v>2005M03</v>
      </c>
      <c r="B429" s="184">
        <v>38412</v>
      </c>
      <c r="C429" s="185">
        <v>18.320651892408215</v>
      </c>
      <c r="D429" s="186">
        <v>1197.9351419999998</v>
      </c>
      <c r="E429" s="189">
        <v>4.0999999999999996</v>
      </c>
      <c r="F429" s="191">
        <v>3.196717227057936</v>
      </c>
      <c r="G429" s="123"/>
      <c r="H429" s="123"/>
      <c r="I429" s="123"/>
      <c r="J429" s="71"/>
      <c r="K429" s="71"/>
      <c r="L429" s="71"/>
      <c r="M429" s="71"/>
    </row>
    <row r="430" spans="1:13" s="13" customFormat="1" ht="14.25">
      <c r="A430" s="17" t="str">
        <f>YEAR(B430)&amp;VLOOKUP(MONTH(B430),lookup!$G$2:$N$13,8,FALSE)</f>
        <v>2005M04</v>
      </c>
      <c r="B430" s="184">
        <v>38443</v>
      </c>
      <c r="C430" s="185">
        <v>17.588603826508624</v>
      </c>
      <c r="D430" s="186">
        <v>1206.3166270000002</v>
      </c>
      <c r="E430" s="189">
        <v>4.0199999999999996</v>
      </c>
      <c r="F430" s="191">
        <v>3.2066858430400993</v>
      </c>
      <c r="G430" s="123"/>
      <c r="H430" s="123"/>
      <c r="I430" s="123"/>
      <c r="J430" s="71"/>
      <c r="K430" s="71"/>
      <c r="L430" s="71"/>
      <c r="M430" s="71"/>
    </row>
    <row r="431" spans="1:13" s="13" customFormat="1" ht="14.25">
      <c r="A431" s="17" t="str">
        <f>YEAR(B431)&amp;VLOOKUP(MONTH(B431),lookup!$G$2:$N$13,8,FALSE)</f>
        <v>2005M05</v>
      </c>
      <c r="B431" s="184">
        <v>38473</v>
      </c>
      <c r="C431" s="185">
        <v>17.114225903865776</v>
      </c>
      <c r="D431" s="186">
        <v>1279.4131010000001</v>
      </c>
      <c r="E431" s="189">
        <v>3.87</v>
      </c>
      <c r="F431" s="191">
        <v>3.2870867897453504</v>
      </c>
      <c r="G431" s="123"/>
      <c r="H431" s="123"/>
      <c r="I431" s="123"/>
      <c r="J431" s="71"/>
      <c r="K431" s="71"/>
      <c r="L431" s="71"/>
      <c r="M431" s="71"/>
    </row>
    <row r="432" spans="1:13" s="13" customFormat="1" ht="14.25">
      <c r="A432" s="17" t="str">
        <f>YEAR(B432)&amp;VLOOKUP(MONTH(B432),lookup!$G$2:$N$13,8,FALSE)</f>
        <v>2005M06</v>
      </c>
      <c r="B432" s="184">
        <v>38504</v>
      </c>
      <c r="C432" s="185">
        <v>17.302544038098436</v>
      </c>
      <c r="D432" s="186">
        <v>1186.5189459999997</v>
      </c>
      <c r="E432" s="189">
        <v>3.86</v>
      </c>
      <c r="F432" s="191">
        <v>3.2623280124452383</v>
      </c>
      <c r="G432" s="123"/>
      <c r="H432" s="123"/>
      <c r="I432" s="123"/>
      <c r="J432" s="71"/>
      <c r="K432" s="71"/>
      <c r="L432" s="71"/>
      <c r="M432" s="71"/>
    </row>
    <row r="433" spans="1:13" s="13" customFormat="1" ht="14.25">
      <c r="A433" s="17" t="str">
        <f>YEAR(B433)&amp;VLOOKUP(MONTH(B433),lookup!$G$2:$N$13,8,FALSE)</f>
        <v>2005M07</v>
      </c>
      <c r="B433" s="184">
        <v>38534</v>
      </c>
      <c r="C433" s="185">
        <v>18.056478993668716</v>
      </c>
      <c r="D433" s="186">
        <v>1163.1098340000001</v>
      </c>
      <c r="E433" s="189">
        <v>3.9</v>
      </c>
      <c r="F433" s="191">
        <v>3.2721884188831054</v>
      </c>
      <c r="G433" s="123"/>
      <c r="H433" s="123"/>
      <c r="I433" s="123"/>
      <c r="J433" s="71"/>
      <c r="K433" s="71"/>
      <c r="L433" s="71"/>
      <c r="M433" s="71"/>
    </row>
    <row r="434" spans="1:13" s="13" customFormat="1" ht="14.25">
      <c r="A434" s="17" t="str">
        <f>YEAR(B434)&amp;VLOOKUP(MONTH(B434),lookup!$G$2:$N$13,8,FALSE)</f>
        <v>2005M08</v>
      </c>
      <c r="B434" s="184">
        <v>38565</v>
      </c>
      <c r="C434" s="185">
        <v>18.63874346698368</v>
      </c>
      <c r="D434" s="186">
        <v>1136.105656</v>
      </c>
      <c r="E434" s="189">
        <v>3.93</v>
      </c>
      <c r="F434" s="191">
        <v>3.2977879608351715</v>
      </c>
      <c r="G434" s="123"/>
      <c r="H434" s="123"/>
      <c r="I434" s="123"/>
      <c r="J434" s="71"/>
      <c r="K434" s="71"/>
      <c r="L434" s="71"/>
      <c r="M434" s="71"/>
    </row>
    <row r="435" spans="1:13" s="13" customFormat="1" ht="14.25">
      <c r="A435" s="17" t="str">
        <f>YEAR(B435)&amp;VLOOKUP(MONTH(B435),lookup!$G$2:$N$13,8,FALSE)</f>
        <v>2005M09</v>
      </c>
      <c r="B435" s="184">
        <v>38596</v>
      </c>
      <c r="C435" s="185">
        <v>19.460968662687439</v>
      </c>
      <c r="D435" s="186">
        <v>1066.591079</v>
      </c>
      <c r="E435" s="189">
        <v>4.04</v>
      </c>
      <c r="F435" s="191">
        <v>3.3342696586339979</v>
      </c>
      <c r="G435" s="123"/>
      <c r="H435" s="123"/>
      <c r="I435" s="123"/>
      <c r="J435" s="71"/>
      <c r="K435" s="71"/>
      <c r="L435" s="71"/>
      <c r="M435" s="71"/>
    </row>
    <row r="436" spans="1:13" s="13" customFormat="1" ht="14.25">
      <c r="A436" s="17" t="str">
        <f>YEAR(B436)&amp;VLOOKUP(MONTH(B436),lookup!$G$2:$N$13,8,FALSE)</f>
        <v>2005M10</v>
      </c>
      <c r="B436" s="184">
        <v>38626</v>
      </c>
      <c r="C436" s="185">
        <v>19.707906803391648</v>
      </c>
      <c r="D436" s="186">
        <v>1076.992313</v>
      </c>
      <c r="E436" s="189">
        <v>4.1100000000000003</v>
      </c>
      <c r="F436" s="191">
        <v>3.3572413568324038</v>
      </c>
      <c r="G436" s="123"/>
      <c r="H436" s="123"/>
      <c r="I436" s="123"/>
      <c r="J436" s="71"/>
      <c r="K436" s="71"/>
      <c r="L436" s="71"/>
      <c r="M436" s="71"/>
    </row>
    <row r="437" spans="1:13" s="13" customFormat="1" ht="14.25">
      <c r="A437" s="17" t="str">
        <f>YEAR(B437)&amp;VLOOKUP(MONTH(B437),lookup!$G$2:$N$13,8,FALSE)</f>
        <v>2005M11</v>
      </c>
      <c r="B437" s="184">
        <v>38657</v>
      </c>
      <c r="C437" s="185">
        <v>19.763372181213054</v>
      </c>
      <c r="D437" s="186">
        <v>1029.9699519999999</v>
      </c>
      <c r="E437" s="189">
        <v>4.16</v>
      </c>
      <c r="F437" s="191">
        <v>3.336019112880817</v>
      </c>
      <c r="G437" s="123"/>
      <c r="H437" s="123"/>
      <c r="I437" s="123"/>
      <c r="J437" s="71"/>
      <c r="K437" s="71"/>
      <c r="L437" s="71"/>
      <c r="M437" s="71"/>
    </row>
    <row r="438" spans="1:13" s="13" customFormat="1" ht="14.25">
      <c r="A438" s="17" t="str">
        <f>YEAR(B438)&amp;VLOOKUP(MONTH(B438),lookup!$G$2:$N$13,8,FALSE)</f>
        <v>2005M12</v>
      </c>
      <c r="B438" s="184">
        <v>38687</v>
      </c>
      <c r="C438" s="185">
        <v>19.26470807322395</v>
      </c>
      <c r="D438" s="186">
        <v>1097.6729339999999</v>
      </c>
      <c r="E438" s="189">
        <v>4.1500000000000004</v>
      </c>
      <c r="F438" s="191">
        <v>3.3122812907108554</v>
      </c>
      <c r="G438" s="123"/>
      <c r="H438" s="123"/>
      <c r="I438" s="123"/>
      <c r="J438" s="71"/>
      <c r="K438" s="71"/>
      <c r="L438" s="71"/>
      <c r="M438" s="71"/>
    </row>
    <row r="439" spans="1:13" s="13" customFormat="1" ht="14.25">
      <c r="A439" s="17" t="str">
        <f>YEAR(B439)&amp;VLOOKUP(MONTH(B439),lookup!$G$2:$N$13,8,FALSE)</f>
        <v>2006M01</v>
      </c>
      <c r="B439" s="184">
        <v>38718</v>
      </c>
      <c r="C439" s="185">
        <v>18.646748503469301</v>
      </c>
      <c r="D439" s="186">
        <v>1134.4715940000001</v>
      </c>
      <c r="E439" s="189">
        <v>4.0999999999999996</v>
      </c>
      <c r="F439" s="191">
        <v>3.2462414928730317</v>
      </c>
      <c r="G439" s="123"/>
      <c r="H439" s="123"/>
      <c r="I439" s="123"/>
      <c r="J439" s="71"/>
      <c r="K439" s="71"/>
      <c r="L439" s="71"/>
      <c r="M439" s="71"/>
    </row>
    <row r="440" spans="1:13" s="13" customFormat="1" ht="14.25">
      <c r="A440" s="17" t="str">
        <f>YEAR(B440)&amp;VLOOKUP(MONTH(B440),lookup!$G$2:$N$13,8,FALSE)</f>
        <v>2006M02</v>
      </c>
      <c r="B440" s="184">
        <v>38749</v>
      </c>
      <c r="C440" s="185">
        <v>18.338556067934835</v>
      </c>
      <c r="D440" s="186">
        <v>1045.404982</v>
      </c>
      <c r="E440" s="189">
        <v>4.0599999999999996</v>
      </c>
      <c r="F440" s="191">
        <v>3.2252969960661138</v>
      </c>
      <c r="G440" s="123"/>
      <c r="H440" s="123"/>
      <c r="I440" s="123"/>
      <c r="J440" s="71"/>
      <c r="K440" s="71"/>
      <c r="L440" s="71"/>
      <c r="M440" s="71"/>
    </row>
    <row r="441" spans="1:13" s="13" customFormat="1" ht="14.25">
      <c r="A441" s="17" t="str">
        <f>YEAR(B441)&amp;VLOOKUP(MONTH(B441),lookup!$G$2:$N$13,8,FALSE)</f>
        <v>2006M03</v>
      </c>
      <c r="B441" s="184">
        <v>38777</v>
      </c>
      <c r="C441" s="185">
        <v>18.10853098991052</v>
      </c>
      <c r="D441" s="186">
        <v>1178.4577730000001</v>
      </c>
      <c r="E441" s="189">
        <v>4.0999999999999996</v>
      </c>
      <c r="F441" s="191">
        <v>3.2316327033729362</v>
      </c>
      <c r="G441" s="123"/>
      <c r="H441" s="123"/>
      <c r="I441" s="123"/>
      <c r="J441" s="71"/>
      <c r="K441" s="71"/>
      <c r="L441" s="71"/>
      <c r="M441" s="71"/>
    </row>
    <row r="442" spans="1:13" s="13" customFormat="1" ht="14.25">
      <c r="A442" s="17" t="str">
        <f>YEAR(B442)&amp;VLOOKUP(MONTH(B442),lookup!$G$2:$N$13,8,FALSE)</f>
        <v>2006M04</v>
      </c>
      <c r="B442" s="184">
        <v>38808</v>
      </c>
      <c r="C442" s="185">
        <v>17.341856051419096</v>
      </c>
      <c r="D442" s="186">
        <v>1190.7564460000003</v>
      </c>
      <c r="E442" s="189">
        <v>4.09</v>
      </c>
      <c r="F442" s="191">
        <v>3.2094585896805605</v>
      </c>
      <c r="G442" s="123"/>
      <c r="H442" s="123"/>
      <c r="I442" s="123"/>
      <c r="J442" s="71"/>
      <c r="K442" s="71"/>
      <c r="L442" s="71"/>
      <c r="M442" s="71"/>
    </row>
    <row r="443" spans="1:13" s="13" customFormat="1" ht="14.25">
      <c r="A443" s="17" t="str">
        <f>YEAR(B443)&amp;VLOOKUP(MONTH(B443),lookup!$G$2:$N$13,8,FALSE)</f>
        <v>2006M05</v>
      </c>
      <c r="B443" s="184">
        <v>38838</v>
      </c>
      <c r="C443" s="185">
        <v>16.81659768014395</v>
      </c>
      <c r="D443" s="186">
        <v>1275.0541920000001</v>
      </c>
      <c r="E443" s="189">
        <v>3.93</v>
      </c>
      <c r="F443" s="191">
        <v>3.2366250553396512</v>
      </c>
      <c r="G443" s="123"/>
      <c r="H443" s="123"/>
      <c r="I443" s="123"/>
      <c r="J443" s="71"/>
      <c r="K443" s="71"/>
      <c r="L443" s="71"/>
      <c r="M443" s="71"/>
    </row>
    <row r="444" spans="1:13" s="13" customFormat="1" ht="14.25">
      <c r="A444" s="17" t="str">
        <f>YEAR(B444)&amp;VLOOKUP(MONTH(B444),lookup!$G$2:$N$13,8,FALSE)</f>
        <v>2006M06</v>
      </c>
      <c r="B444" s="184">
        <v>38869</v>
      </c>
      <c r="C444" s="185">
        <v>16.828410752067278</v>
      </c>
      <c r="D444" s="186">
        <v>1178.1746619999999</v>
      </c>
      <c r="E444" s="189">
        <v>3.83</v>
      </c>
      <c r="F444" s="191">
        <v>3.2297905168088463</v>
      </c>
      <c r="G444" s="123"/>
      <c r="H444" s="123"/>
      <c r="I444" s="123"/>
      <c r="J444" s="71"/>
      <c r="K444" s="71"/>
      <c r="L444" s="71"/>
      <c r="M444" s="71"/>
    </row>
    <row r="445" spans="1:13" s="13" customFormat="1" ht="14.25">
      <c r="A445" s="17" t="str">
        <f>YEAR(B445)&amp;VLOOKUP(MONTH(B445),lookup!$G$2:$N$13,8,FALSE)</f>
        <v>2006M07</v>
      </c>
      <c r="B445" s="184">
        <v>38899</v>
      </c>
      <c r="C445" s="185">
        <v>17.180095614289279</v>
      </c>
      <c r="D445" s="186">
        <v>1155.3474630000003</v>
      </c>
      <c r="E445" s="189">
        <v>3.84</v>
      </c>
      <c r="F445" s="191">
        <v>3.186425123751595</v>
      </c>
      <c r="G445" s="123"/>
      <c r="H445" s="123"/>
      <c r="I445" s="123"/>
      <c r="J445" s="71"/>
      <c r="K445" s="71"/>
      <c r="L445" s="71"/>
      <c r="M445" s="71"/>
    </row>
    <row r="446" spans="1:13" s="13" customFormat="1" ht="14.25">
      <c r="A446" s="17" t="str">
        <f>YEAR(B446)&amp;VLOOKUP(MONTH(B446),lookup!$G$2:$N$13,8,FALSE)</f>
        <v>2006M08</v>
      </c>
      <c r="B446" s="184">
        <v>38930</v>
      </c>
      <c r="C446" s="185">
        <v>17.595795121699545</v>
      </c>
      <c r="D446" s="186">
        <v>1103.2587840000001</v>
      </c>
      <c r="E446" s="189">
        <v>3.97</v>
      </c>
      <c r="F446" s="191">
        <v>3.2415643005402908</v>
      </c>
      <c r="G446" s="123"/>
      <c r="H446" s="123"/>
      <c r="I446" s="123"/>
      <c r="J446" s="71"/>
      <c r="K446" s="71"/>
      <c r="L446" s="71"/>
      <c r="M446" s="71"/>
    </row>
    <row r="447" spans="1:13" s="13" customFormat="1" ht="14.25">
      <c r="A447" s="17" t="str">
        <f>YEAR(B447)&amp;VLOOKUP(MONTH(B447),lookup!$G$2:$N$13,8,FALSE)</f>
        <v>2006M09</v>
      </c>
      <c r="B447" s="184">
        <v>38961</v>
      </c>
      <c r="C447" s="185">
        <v>18.451044441144358</v>
      </c>
      <c r="D447" s="186">
        <v>1059.1225380000001</v>
      </c>
      <c r="E447" s="189">
        <v>4.0599999999999996</v>
      </c>
      <c r="F447" s="191">
        <v>3.3471538106129231</v>
      </c>
      <c r="G447" s="123"/>
      <c r="H447" s="123"/>
      <c r="I447" s="123"/>
      <c r="J447" s="71"/>
      <c r="K447" s="71"/>
      <c r="L447" s="71"/>
      <c r="M447" s="71"/>
    </row>
    <row r="448" spans="1:13" s="13" customFormat="1" ht="14.25">
      <c r="A448" s="17" t="str">
        <f>YEAR(B448)&amp;VLOOKUP(MONTH(B448),lookup!$G$2:$N$13,8,FALSE)</f>
        <v>2006M10</v>
      </c>
      <c r="B448" s="184">
        <v>38991</v>
      </c>
      <c r="C448" s="185">
        <v>18.824788948217481</v>
      </c>
      <c r="D448" s="186">
        <v>1071.6953639999999</v>
      </c>
      <c r="E448" s="189">
        <v>4.13</v>
      </c>
      <c r="F448" s="191">
        <v>3.3810610193565118</v>
      </c>
      <c r="G448" s="123"/>
      <c r="H448" s="123"/>
      <c r="I448" s="123"/>
      <c r="J448" s="71"/>
      <c r="K448" s="71"/>
      <c r="L448" s="71"/>
      <c r="M448" s="71"/>
    </row>
    <row r="449" spans="1:13" s="13" customFormat="1" ht="14.25">
      <c r="A449" s="17" t="str">
        <f>YEAR(B449)&amp;VLOOKUP(MONTH(B449),lookup!$G$2:$N$13,8,FALSE)</f>
        <v>2006M11</v>
      </c>
      <c r="B449" s="184">
        <v>39022</v>
      </c>
      <c r="C449" s="185">
        <v>19.001920875453553</v>
      </c>
      <c r="D449" s="186">
        <v>1032.3</v>
      </c>
      <c r="E449" s="189">
        <v>4.17</v>
      </c>
      <c r="F449" s="191">
        <v>3.3805351712022405</v>
      </c>
      <c r="G449" s="123"/>
      <c r="H449" s="123"/>
      <c r="I449" s="123"/>
      <c r="J449" s="123"/>
      <c r="K449" s="71"/>
      <c r="L449" s="71"/>
      <c r="M449" s="71"/>
    </row>
    <row r="450" spans="1:13" s="13" customFormat="1" ht="14.25">
      <c r="A450" s="17" t="str">
        <f>YEAR(B450)&amp;VLOOKUP(MONTH(B450),lookup!$G$2:$N$13,8,FALSE)</f>
        <v>2006M12</v>
      </c>
      <c r="B450" s="184">
        <v>39052</v>
      </c>
      <c r="C450" s="185">
        <v>18.57406404735605</v>
      </c>
      <c r="D450" s="186">
        <v>1094.9000000000001</v>
      </c>
      <c r="E450" s="189">
        <v>4.1900000000000004</v>
      </c>
      <c r="F450" s="191">
        <v>3.3398900428077596</v>
      </c>
      <c r="G450" s="123"/>
      <c r="H450" s="123"/>
      <c r="I450" s="123"/>
      <c r="J450" s="123"/>
      <c r="K450" s="71"/>
      <c r="L450" s="71"/>
      <c r="M450" s="71"/>
    </row>
    <row r="451" spans="1:13" s="13" customFormat="1" ht="14.25">
      <c r="A451" s="17" t="str">
        <f>YEAR(B451)&amp;VLOOKUP(MONTH(B451),lookup!$G$2:$N$13,8,FALSE)</f>
        <v>2007M01</v>
      </c>
      <c r="B451" s="184">
        <v>39083</v>
      </c>
      <c r="C451" s="185">
        <v>18.03292780442564</v>
      </c>
      <c r="D451" s="186">
        <v>1129.5999999999999</v>
      </c>
      <c r="E451" s="189">
        <v>4.13</v>
      </c>
      <c r="F451" s="191">
        <v>3.2791829763136859</v>
      </c>
      <c r="G451" s="123"/>
      <c r="H451" s="123"/>
      <c r="I451" s="123"/>
      <c r="J451" s="123"/>
      <c r="K451" s="71"/>
      <c r="L451" s="71"/>
      <c r="M451" s="71"/>
    </row>
    <row r="452" spans="1:13" s="13" customFormat="1" ht="14.25">
      <c r="A452" s="17" t="str">
        <f>YEAR(B452)&amp;VLOOKUP(MONTH(B452),lookup!$G$2:$N$13,8,FALSE)</f>
        <v>2007M02</v>
      </c>
      <c r="B452" s="184">
        <v>39114</v>
      </c>
      <c r="C452" s="185">
        <v>17.814269324011722</v>
      </c>
      <c r="D452" s="186">
        <v>1020.1</v>
      </c>
      <c r="E452" s="189">
        <v>4.08</v>
      </c>
      <c r="F452" s="191">
        <v>3.2509542043387363</v>
      </c>
      <c r="G452" s="123"/>
      <c r="H452" s="123"/>
      <c r="I452" s="123"/>
      <c r="J452" s="123"/>
      <c r="K452" s="71"/>
      <c r="L452" s="71"/>
      <c r="M452" s="71"/>
    </row>
    <row r="453" spans="1:13" s="13" customFormat="1" ht="14.25">
      <c r="A453" s="17" t="str">
        <f>YEAR(B453)&amp;VLOOKUP(MONTH(B453),lookup!$G$2:$N$13,8,FALSE)</f>
        <v>2007M03</v>
      </c>
      <c r="B453" s="184">
        <v>39142</v>
      </c>
      <c r="C453" s="185">
        <v>17.681067392974654</v>
      </c>
      <c r="D453" s="186">
        <v>1170.2</v>
      </c>
      <c r="E453" s="189">
        <v>4.0999999999999996</v>
      </c>
      <c r="F453" s="191">
        <v>3.2484260317501414</v>
      </c>
      <c r="G453" s="123"/>
      <c r="H453" s="123"/>
      <c r="I453" s="123"/>
      <c r="J453" s="123"/>
      <c r="K453" s="71"/>
      <c r="L453" s="71"/>
      <c r="M453" s="71"/>
    </row>
    <row r="454" spans="1:13" s="13" customFormat="1" ht="14.25">
      <c r="A454" s="17" t="str">
        <f>YEAR(B454)&amp;VLOOKUP(MONTH(B454),lookup!$G$2:$N$13,8,FALSE)</f>
        <v>2007M04</v>
      </c>
      <c r="B454" s="184">
        <v>39173</v>
      </c>
      <c r="C454" s="185">
        <v>17.553255351197873</v>
      </c>
      <c r="D454" s="186">
        <v>1203.8</v>
      </c>
      <c r="E454" s="189">
        <v>4.0199999999999996</v>
      </c>
      <c r="F454" s="191">
        <v>3.2717970104323029</v>
      </c>
      <c r="G454" s="123"/>
      <c r="H454" s="123"/>
      <c r="I454" s="123"/>
      <c r="J454" s="123"/>
      <c r="K454" s="71"/>
      <c r="L454" s="71"/>
      <c r="M454" s="71"/>
    </row>
    <row r="455" spans="1:13" s="13" customFormat="1" ht="14.25">
      <c r="A455" s="17" t="str">
        <f>YEAR(B455)&amp;VLOOKUP(MONTH(B455),lookup!$G$2:$N$13,8,FALSE)</f>
        <v>2007M05</v>
      </c>
      <c r="B455" s="184">
        <v>39203</v>
      </c>
      <c r="C455" s="185">
        <v>17.531525278723876</v>
      </c>
      <c r="D455" s="186">
        <v>1258.3</v>
      </c>
      <c r="E455" s="189">
        <v>3.92</v>
      </c>
      <c r="F455" s="191">
        <v>3.3288212660838292</v>
      </c>
      <c r="G455" s="123"/>
      <c r="H455" s="123"/>
      <c r="I455" s="123"/>
      <c r="J455" s="123"/>
      <c r="K455" s="71"/>
      <c r="L455" s="71"/>
      <c r="M455" s="71"/>
    </row>
    <row r="456" spans="1:13" s="13" customFormat="1" ht="14.25">
      <c r="A456" s="17" t="str">
        <f>YEAR(B456)&amp;VLOOKUP(MONTH(B456),lookup!$G$2:$N$13,8,FALSE)</f>
        <v>2007M06</v>
      </c>
      <c r="B456" s="184">
        <v>39234</v>
      </c>
      <c r="C456" s="185">
        <v>18.079061978486912</v>
      </c>
      <c r="D456" s="186">
        <v>1147.3</v>
      </c>
      <c r="E456" s="189">
        <v>3.89</v>
      </c>
      <c r="F456" s="191">
        <v>3.2833789621074585</v>
      </c>
      <c r="G456" s="123"/>
      <c r="H456" s="123"/>
      <c r="I456" s="123"/>
      <c r="J456" s="123"/>
      <c r="K456" s="71"/>
      <c r="L456" s="71"/>
      <c r="M456" s="71"/>
    </row>
    <row r="457" spans="1:13" s="13" customFormat="1" ht="14.25">
      <c r="A457" s="17" t="str">
        <f>YEAR(B457)&amp;VLOOKUP(MONTH(B457),lookup!$G$2:$N$13,8,FALSE)</f>
        <v>2007M07</v>
      </c>
      <c r="B457" s="184">
        <v>39264</v>
      </c>
      <c r="C457" s="185">
        <v>19.647673686470487</v>
      </c>
      <c r="D457" s="186">
        <v>1098.4000000000001</v>
      </c>
      <c r="E457" s="189">
        <v>3.93</v>
      </c>
      <c r="F457" s="191">
        <v>3.2627730775494359</v>
      </c>
      <c r="G457" s="123"/>
      <c r="H457" s="123"/>
      <c r="I457" s="123"/>
      <c r="J457" s="123"/>
      <c r="K457" s="71"/>
      <c r="L457" s="71"/>
      <c r="M457" s="71"/>
    </row>
    <row r="458" spans="1:13" s="13" customFormat="1" ht="14.25">
      <c r="A458" s="17" t="str">
        <f>YEAR(B458)&amp;VLOOKUP(MONTH(B458),lookup!$G$2:$N$13,8,FALSE)</f>
        <v>2007M08</v>
      </c>
      <c r="B458" s="184">
        <v>39295</v>
      </c>
      <c r="C458" s="185">
        <v>20.708101246167082</v>
      </c>
      <c r="D458" s="186">
        <v>1074.2</v>
      </c>
      <c r="E458" s="189">
        <v>3.97</v>
      </c>
      <c r="F458" s="191">
        <v>3.3086677231401125</v>
      </c>
      <c r="G458" s="123"/>
      <c r="H458" s="123"/>
      <c r="I458" s="123"/>
      <c r="J458" s="123"/>
      <c r="K458" s="71"/>
      <c r="L458" s="71"/>
      <c r="M458" s="71"/>
    </row>
    <row r="459" spans="1:13" s="13" customFormat="1" ht="14.25">
      <c r="A459" s="17" t="str">
        <f>YEAR(B459)&amp;VLOOKUP(MONTH(B459),lookup!$G$2:$N$13,8,FALSE)</f>
        <v>2007M09</v>
      </c>
      <c r="B459" s="184">
        <v>39326</v>
      </c>
      <c r="C459" s="185">
        <v>23.140096327530166</v>
      </c>
      <c r="D459" s="186">
        <v>1026.5</v>
      </c>
      <c r="E459" s="189">
        <v>4.0599999999999996</v>
      </c>
      <c r="F459" s="191">
        <v>3.385890629769603</v>
      </c>
      <c r="G459" s="123"/>
      <c r="H459" s="123"/>
      <c r="I459" s="123"/>
      <c r="J459" s="123"/>
      <c r="K459" s="71"/>
      <c r="L459" s="71"/>
      <c r="M459" s="71"/>
    </row>
    <row r="460" spans="1:13" s="13" customFormat="1" ht="14.25">
      <c r="A460" s="17" t="str">
        <f>YEAR(B460)&amp;VLOOKUP(MONTH(B460),lookup!$G$2:$N$13,8,FALSE)</f>
        <v>2007M10</v>
      </c>
      <c r="B460" s="184">
        <v>39356</v>
      </c>
      <c r="C460" s="185">
        <v>26.510065799196045</v>
      </c>
      <c r="D460" s="186">
        <v>1041.5</v>
      </c>
      <c r="E460" s="189">
        <v>4.17</v>
      </c>
      <c r="F460" s="191">
        <v>3.4157940067069785</v>
      </c>
      <c r="G460" s="123"/>
      <c r="H460" s="123"/>
      <c r="I460" s="123"/>
      <c r="J460" s="124"/>
      <c r="K460" s="71"/>
      <c r="L460" s="71"/>
      <c r="M460" s="71"/>
    </row>
    <row r="461" spans="1:13" s="13" customFormat="1" ht="14.25">
      <c r="A461" s="17" t="str">
        <f>YEAR(B461)&amp;VLOOKUP(MONTH(B461),lookup!$G$2:$N$13,8,FALSE)</f>
        <v>2007M11</v>
      </c>
      <c r="B461" s="184">
        <v>39387</v>
      </c>
      <c r="C461" s="185">
        <v>27.273958932419667</v>
      </c>
      <c r="D461" s="186">
        <v>1014</v>
      </c>
      <c r="E461" s="189">
        <v>4.2300000000000004</v>
      </c>
      <c r="F461" s="191">
        <v>3.391648237323643</v>
      </c>
      <c r="G461" s="123"/>
      <c r="H461" s="123"/>
      <c r="I461" s="123"/>
      <c r="J461" s="124"/>
      <c r="K461" s="71"/>
      <c r="L461" s="71"/>
      <c r="M461" s="71"/>
    </row>
    <row r="462" spans="1:13" s="13" customFormat="1" ht="14.25">
      <c r="A462" s="17" t="str">
        <f>YEAR(B462)&amp;VLOOKUP(MONTH(B462),lookup!$G$2:$N$13,8,FALSE)</f>
        <v>2007M12</v>
      </c>
      <c r="B462" s="184">
        <v>39417</v>
      </c>
      <c r="C462" s="185">
        <v>26.597240717734554</v>
      </c>
      <c r="D462" s="186">
        <v>1069.4000000000001</v>
      </c>
      <c r="E462" s="189">
        <v>4.2</v>
      </c>
      <c r="F462" s="191">
        <v>3.3222147466615177</v>
      </c>
      <c r="G462" s="123"/>
      <c r="H462" s="123"/>
      <c r="I462" s="123"/>
      <c r="J462" s="124"/>
      <c r="K462" s="71"/>
      <c r="L462" s="71"/>
      <c r="M462" s="71"/>
    </row>
    <row r="463" spans="1:13" s="13" customFormat="1" ht="14.25">
      <c r="A463" s="17" t="str">
        <f>YEAR(B463)&amp;VLOOKUP(MONTH(B463),lookup!$G$2:$N$13,8,FALSE)</f>
        <v>2008M01</v>
      </c>
      <c r="B463" s="184">
        <v>39448</v>
      </c>
      <c r="C463" s="185">
        <v>25.809613072017541</v>
      </c>
      <c r="D463" s="186">
        <v>1100.7</v>
      </c>
      <c r="E463" s="189">
        <v>4.13</v>
      </c>
      <c r="F463" s="191">
        <v>3.2462673430583804</v>
      </c>
      <c r="G463" s="123"/>
      <c r="H463" s="123"/>
      <c r="I463" s="123"/>
      <c r="J463" s="124"/>
      <c r="K463" s="71"/>
      <c r="L463" s="71"/>
      <c r="M463" s="71"/>
    </row>
    <row r="464" spans="1:13" s="13" customFormat="1" ht="14.25">
      <c r="A464" s="17" t="str">
        <f>YEAR(B464)&amp;VLOOKUP(MONTH(B464),lookup!$G$2:$N$13,8,FALSE)</f>
        <v>2008M02</v>
      </c>
      <c r="B464" s="184">
        <v>39479</v>
      </c>
      <c r="C464" s="185">
        <v>25.624317583269342</v>
      </c>
      <c r="D464" s="186">
        <v>1044.0999999999999</v>
      </c>
      <c r="E464" s="189">
        <v>4.0999999999999996</v>
      </c>
      <c r="F464" s="191">
        <v>3.2223911882266627</v>
      </c>
      <c r="G464" s="123"/>
      <c r="H464" s="123"/>
      <c r="I464" s="123"/>
      <c r="J464" s="124"/>
      <c r="K464" s="71"/>
      <c r="L464" s="71"/>
      <c r="M464" s="71"/>
    </row>
    <row r="465" spans="1:16" s="13" customFormat="1" ht="14.25">
      <c r="A465" s="17" t="str">
        <f>YEAR(B465)&amp;VLOOKUP(MONTH(B465),lookup!$G$2:$N$13,8,FALSE)</f>
        <v>2008M03</v>
      </c>
      <c r="B465" s="184">
        <v>39508</v>
      </c>
      <c r="C465" s="185">
        <v>25.729963331348664</v>
      </c>
      <c r="D465" s="186">
        <v>1136.9000000000001</v>
      </c>
      <c r="E465" s="189">
        <v>4.13</v>
      </c>
      <c r="F465" s="191">
        <v>3.251196314165218</v>
      </c>
      <c r="G465" s="123"/>
      <c r="H465" s="123"/>
      <c r="I465" s="123"/>
      <c r="J465" s="124"/>
      <c r="K465" s="123"/>
      <c r="L465" s="123"/>
      <c r="M465" s="123"/>
      <c r="N465" s="123"/>
      <c r="O465" s="123"/>
      <c r="P465" s="123"/>
    </row>
    <row r="466" spans="1:16" s="13" customFormat="1" ht="14.25">
      <c r="A466" s="17" t="str">
        <f>YEAR(B466)&amp;VLOOKUP(MONTH(B466),lookup!$G$2:$N$13,8,FALSE)</f>
        <v>2008M04</v>
      </c>
      <c r="B466" s="184">
        <v>39539</v>
      </c>
      <c r="C466" s="185">
        <v>24.948495505741921</v>
      </c>
      <c r="D466" s="186">
        <v>1139.4000000000001</v>
      </c>
      <c r="E466" s="192">
        <v>4.09</v>
      </c>
      <c r="F466" s="191">
        <v>3.2623373129478028</v>
      </c>
      <c r="G466" s="123"/>
      <c r="H466" s="123"/>
      <c r="I466" s="123"/>
      <c r="J466" s="124"/>
      <c r="K466" s="123"/>
      <c r="L466" s="123"/>
      <c r="M466" s="123"/>
      <c r="N466" s="123"/>
      <c r="O466" s="123"/>
      <c r="P466" s="123"/>
    </row>
    <row r="467" spans="1:16" s="13" customFormat="1" ht="14.25">
      <c r="A467" s="17" t="str">
        <f>YEAR(B467)&amp;VLOOKUP(MONTH(B467),lookup!$G$2:$N$13,8,FALSE)</f>
        <v>2008M05</v>
      </c>
      <c r="B467" s="184">
        <v>39569</v>
      </c>
      <c r="C467" s="185">
        <v>24.493453493041795</v>
      </c>
      <c r="D467" s="186">
        <v>1225.7</v>
      </c>
      <c r="E467" s="192">
        <v>3.9</v>
      </c>
      <c r="F467" s="191">
        <v>3.260676165912594</v>
      </c>
      <c r="G467" s="123"/>
      <c r="H467" s="123"/>
      <c r="I467" s="123"/>
      <c r="J467" s="124"/>
      <c r="K467" s="123"/>
      <c r="L467" s="123"/>
      <c r="M467" s="123"/>
      <c r="N467" s="123"/>
      <c r="O467" s="123"/>
      <c r="P467" s="123"/>
    </row>
    <row r="468" spans="1:16" s="13" customFormat="1" ht="14.25">
      <c r="A468" s="17" t="str">
        <f>YEAR(B468)&amp;VLOOKUP(MONTH(B468),lookup!$G$2:$N$13,8,FALSE)</f>
        <v>2008M06</v>
      </c>
      <c r="B468" s="184">
        <v>39600</v>
      </c>
      <c r="C468" s="185">
        <v>24.996714091011462</v>
      </c>
      <c r="D468" s="186">
        <v>1127.4000000000001</v>
      </c>
      <c r="E468" s="192">
        <v>3.92</v>
      </c>
      <c r="F468" s="191">
        <v>3.2547976139957169</v>
      </c>
      <c r="G468" s="123"/>
      <c r="H468" s="123"/>
      <c r="I468" s="123"/>
      <c r="J468" s="124"/>
      <c r="K468" s="123"/>
      <c r="L468" s="123"/>
      <c r="M468" s="123"/>
      <c r="N468" s="123"/>
      <c r="O468" s="123"/>
      <c r="P468" s="123"/>
    </row>
    <row r="469" spans="1:16" s="13" customFormat="1" ht="14.25">
      <c r="A469" s="17" t="str">
        <f>YEAR(B469)&amp;VLOOKUP(MONTH(B469),lookup!$G$2:$N$13,8,FALSE)</f>
        <v>2008M07</v>
      </c>
      <c r="B469" s="184">
        <v>39630</v>
      </c>
      <c r="C469" s="185">
        <v>25.815502049778431</v>
      </c>
      <c r="D469" s="186">
        <v>1115</v>
      </c>
      <c r="E469" s="192">
        <v>3.87</v>
      </c>
      <c r="F469" s="191">
        <v>3.2515948166335824</v>
      </c>
      <c r="G469" s="123"/>
      <c r="H469" s="123"/>
      <c r="I469" s="123"/>
      <c r="J469" s="124"/>
      <c r="K469" s="123"/>
      <c r="L469" s="123"/>
      <c r="M469" s="123"/>
      <c r="N469" s="123"/>
      <c r="O469" s="123"/>
      <c r="P469" s="123"/>
    </row>
    <row r="470" spans="1:16" s="13" customFormat="1" ht="12.75" customHeight="1">
      <c r="A470" s="17" t="str">
        <f>YEAR(B470)&amp;VLOOKUP(MONTH(B470),lookup!$G$2:$N$13,8,FALSE)</f>
        <v>2008M08</v>
      </c>
      <c r="B470" s="184">
        <v>39661</v>
      </c>
      <c r="C470" s="185">
        <v>26.287734336189274</v>
      </c>
      <c r="D470" s="186">
        <v>1057.3</v>
      </c>
      <c r="E470" s="192">
        <v>4.0199999999999996</v>
      </c>
      <c r="F470" s="191">
        <v>3.290692505324317</v>
      </c>
      <c r="G470" s="123"/>
      <c r="H470" s="123"/>
      <c r="I470" s="123"/>
      <c r="J470" s="124"/>
      <c r="K470" s="123"/>
      <c r="L470" s="123"/>
      <c r="M470" s="123"/>
      <c r="N470" s="123"/>
      <c r="O470" s="123"/>
      <c r="P470" s="123"/>
    </row>
    <row r="471" spans="1:16" s="13" customFormat="1" ht="14.25">
      <c r="A471" s="17" t="str">
        <f>YEAR(B471)&amp;VLOOKUP(MONTH(B471),lookup!$G$2:$N$13,8,FALSE)</f>
        <v>2008M09</v>
      </c>
      <c r="B471" s="184">
        <v>39692</v>
      </c>
      <c r="C471" s="185">
        <v>27.002606288382971</v>
      </c>
      <c r="D471" s="186">
        <v>973</v>
      </c>
      <c r="E471" s="192">
        <v>4.1100000000000003</v>
      </c>
      <c r="F471" s="191">
        <v>3.349322719804305</v>
      </c>
      <c r="G471" s="123"/>
      <c r="H471" s="123"/>
      <c r="I471" s="123"/>
      <c r="J471" s="124"/>
      <c r="K471" s="123"/>
      <c r="L471" s="123"/>
      <c r="M471" s="123"/>
      <c r="N471" s="123"/>
      <c r="O471" s="123"/>
      <c r="P471" s="123"/>
    </row>
    <row r="472" spans="1:16" s="13" customFormat="1" ht="14.25">
      <c r="A472" s="17" t="str">
        <f>YEAR(B472)&amp;VLOOKUP(MONTH(B472),lookup!$G$2:$N$13,8,FALSE)</f>
        <v>2008M10</v>
      </c>
      <c r="B472" s="184">
        <v>39722</v>
      </c>
      <c r="C472" s="185">
        <v>27.363412444319451</v>
      </c>
      <c r="D472" s="186">
        <v>1015</v>
      </c>
      <c r="E472" s="192">
        <v>4.16</v>
      </c>
      <c r="F472" s="191">
        <v>3.3606346620032781</v>
      </c>
      <c r="G472" s="123"/>
      <c r="H472" s="123"/>
      <c r="I472" s="123"/>
      <c r="J472" s="124"/>
      <c r="K472" s="123"/>
      <c r="L472" s="123"/>
      <c r="M472" s="123"/>
      <c r="N472" s="123"/>
      <c r="O472" s="123"/>
      <c r="P472" s="123"/>
    </row>
    <row r="473" spans="1:16" s="13" customFormat="1" ht="14.25">
      <c r="A473" s="17" t="str">
        <f>YEAR(B473)&amp;VLOOKUP(MONTH(B473),lookup!$G$2:$N$13,8,FALSE)</f>
        <v>2008M11</v>
      </c>
      <c r="B473" s="184">
        <v>39753</v>
      </c>
      <c r="C473" s="185">
        <v>27.084946773687676</v>
      </c>
      <c r="D473" s="186">
        <v>982.6</v>
      </c>
      <c r="E473" s="192">
        <v>4.1900000000000004</v>
      </c>
      <c r="F473" s="191">
        <v>3.3550161758467425</v>
      </c>
      <c r="G473" s="123"/>
      <c r="H473" s="123"/>
      <c r="I473" s="123"/>
      <c r="J473" s="124"/>
      <c r="K473" s="123"/>
      <c r="L473" s="123"/>
      <c r="M473" s="123"/>
      <c r="N473" s="123"/>
      <c r="O473" s="123"/>
      <c r="P473" s="123"/>
    </row>
    <row r="474" spans="1:16" s="13" customFormat="1" ht="14.25">
      <c r="A474" s="17" t="str">
        <f>YEAR(B474)&amp;VLOOKUP(MONTH(B474),lookup!$G$2:$N$13,8,FALSE)</f>
        <v>2008M12</v>
      </c>
      <c r="B474" s="184">
        <v>39783</v>
      </c>
      <c r="C474" s="185">
        <v>26.363885059292823</v>
      </c>
      <c r="D474" s="186">
        <v>1048.3</v>
      </c>
      <c r="E474" s="192">
        <v>4.1900000000000004</v>
      </c>
      <c r="F474" s="191">
        <v>3.3180278694790224</v>
      </c>
      <c r="G474" s="123"/>
      <c r="H474" s="123"/>
      <c r="I474" s="123"/>
      <c r="J474" s="123"/>
      <c r="K474" s="123"/>
      <c r="L474" s="123"/>
      <c r="M474" s="123"/>
      <c r="N474" s="123"/>
      <c r="O474" s="124"/>
      <c r="P474" s="124"/>
    </row>
    <row r="475" spans="1:16" s="13" customFormat="1" ht="14.25">
      <c r="A475" s="17" t="str">
        <f>YEAR(B475)&amp;VLOOKUP(MONTH(B475),lookup!$G$2:$N$13,8,FALSE)</f>
        <v>2009M01</v>
      </c>
      <c r="B475" s="184">
        <v>39814</v>
      </c>
      <c r="C475" s="185">
        <v>25.561629429445201</v>
      </c>
      <c r="D475" s="186">
        <v>1071.0999999999999</v>
      </c>
      <c r="E475" s="192">
        <v>4.1399999999999997</v>
      </c>
      <c r="F475" s="191">
        <v>3.2733548522529956</v>
      </c>
      <c r="G475" s="123"/>
      <c r="H475" s="123"/>
      <c r="I475" s="123"/>
      <c r="J475" s="123"/>
      <c r="K475" s="123"/>
      <c r="L475" s="123"/>
      <c r="M475" s="123"/>
      <c r="N475" s="123"/>
      <c r="O475" s="124"/>
      <c r="P475" s="124"/>
    </row>
    <row r="476" spans="1:16" s="13" customFormat="1" ht="14.25">
      <c r="A476" s="17" t="str">
        <f>YEAR(B476)&amp;VLOOKUP(MONTH(B476),lookup!$G$2:$N$13,8,FALSE)</f>
        <v>2009M02</v>
      </c>
      <c r="B476" s="184">
        <v>39845</v>
      </c>
      <c r="C476" s="185">
        <v>24.677568624391061</v>
      </c>
      <c r="D476" s="186">
        <v>981.3</v>
      </c>
      <c r="E476" s="192">
        <v>4.12</v>
      </c>
      <c r="F476" s="191">
        <v>3.2332895103067321</v>
      </c>
      <c r="G476" s="123"/>
      <c r="H476" s="123"/>
      <c r="I476" s="123"/>
      <c r="J476" s="123"/>
      <c r="K476" s="123"/>
      <c r="L476" s="123"/>
      <c r="M476" s="123"/>
      <c r="N476" s="123"/>
      <c r="O476" s="124"/>
      <c r="P476" s="124"/>
    </row>
    <row r="477" spans="1:16" s="13" customFormat="1" ht="14.25">
      <c r="A477" s="17" t="str">
        <f>YEAR(B477)&amp;VLOOKUP(MONTH(B477),lookup!$G$2:$N$13,8,FALSE)</f>
        <v>2009M03</v>
      </c>
      <c r="B477" s="184">
        <v>39873</v>
      </c>
      <c r="C477" s="185">
        <v>24.367436317400507</v>
      </c>
      <c r="D477" s="186">
        <v>1122.3</v>
      </c>
      <c r="E477" s="192">
        <v>4.0999999999999996</v>
      </c>
      <c r="F477" s="191">
        <v>3.209767117041129</v>
      </c>
      <c r="G477" s="123"/>
      <c r="H477" s="123"/>
      <c r="I477" s="123"/>
      <c r="J477" s="123"/>
      <c r="K477" s="123"/>
      <c r="L477" s="123"/>
      <c r="M477" s="123"/>
      <c r="N477" s="123"/>
      <c r="O477" s="124"/>
      <c r="P477" s="124"/>
    </row>
    <row r="478" spans="1:16" s="13" customFormat="1" ht="14.25">
      <c r="A478" s="17" t="str">
        <f>YEAR(B478)&amp;VLOOKUP(MONTH(B478),lookup!$G$2:$N$13,8,FALSE)</f>
        <v>2009M04</v>
      </c>
      <c r="B478" s="184">
        <v>39904</v>
      </c>
      <c r="C478" s="185">
        <v>23.248699804069805</v>
      </c>
      <c r="D478" s="186">
        <v>1143.7000000000003</v>
      </c>
      <c r="E478" s="192">
        <v>4.04</v>
      </c>
      <c r="F478" s="191">
        <v>3.2312412264055506</v>
      </c>
      <c r="G478" s="123"/>
      <c r="H478" s="123"/>
      <c r="I478" s="123"/>
      <c r="J478" s="123"/>
      <c r="K478" s="123"/>
      <c r="L478" s="123"/>
      <c r="M478" s="123"/>
      <c r="N478" s="123"/>
      <c r="O478" s="124"/>
      <c r="P478" s="124"/>
    </row>
    <row r="479" spans="1:16" s="13" customFormat="1" ht="14.25">
      <c r="A479" s="17" t="str">
        <f>YEAR(B479)&amp;VLOOKUP(MONTH(B479),lookup!$G$2:$N$13,8,FALSE)</f>
        <v>2009M05</v>
      </c>
      <c r="B479" s="184">
        <v>39934</v>
      </c>
      <c r="C479" s="185">
        <v>20.604910699660479</v>
      </c>
      <c r="D479" s="186">
        <v>1202.9000000000001</v>
      </c>
      <c r="E479" s="192">
        <v>3.93</v>
      </c>
      <c r="F479" s="191">
        <v>3.2632755185867004</v>
      </c>
      <c r="G479" s="123"/>
      <c r="H479" s="123"/>
      <c r="I479" s="123"/>
      <c r="J479" s="123"/>
      <c r="K479" s="123"/>
      <c r="L479" s="123"/>
      <c r="M479" s="123"/>
      <c r="N479" s="123"/>
      <c r="O479" s="123"/>
      <c r="P479" s="123"/>
    </row>
    <row r="480" spans="1:16" s="13" customFormat="1" ht="14.25">
      <c r="A480" s="17" t="str">
        <f>YEAR(B480)&amp;VLOOKUP(MONTH(B480),lookup!$G$2:$N$13,8,FALSE)</f>
        <v>2009M06</v>
      </c>
      <c r="B480" s="184">
        <v>39965</v>
      </c>
      <c r="C480" s="185">
        <v>22.39568124155792</v>
      </c>
      <c r="D480" s="186">
        <v>1129.5</v>
      </c>
      <c r="E480" s="192">
        <v>3.78</v>
      </c>
      <c r="F480" s="191">
        <v>3.2431730816188966</v>
      </c>
      <c r="G480" s="123"/>
      <c r="H480" s="123"/>
      <c r="I480" s="123"/>
      <c r="J480" s="123"/>
      <c r="K480" s="123"/>
      <c r="L480" s="123"/>
      <c r="M480" s="123"/>
      <c r="N480" s="123"/>
      <c r="O480" s="123"/>
      <c r="P480" s="123"/>
    </row>
    <row r="481" spans="1:13" s="13" customFormat="1" ht="14.25">
      <c r="A481" s="17" t="str">
        <f>YEAR(B481)&amp;VLOOKUP(MONTH(B481),lookup!$G$2:$N$13,8,FALSE)</f>
        <v>2009M07</v>
      </c>
      <c r="B481" s="184">
        <v>39995</v>
      </c>
      <c r="C481" s="185">
        <v>22.992518833043391</v>
      </c>
      <c r="D481" s="186">
        <v>1101.2</v>
      </c>
      <c r="E481" s="192">
        <v>3.83</v>
      </c>
      <c r="F481" s="191">
        <v>3.2214558020947894</v>
      </c>
      <c r="G481" s="123"/>
      <c r="H481" s="123"/>
      <c r="I481" s="123"/>
      <c r="J481" s="71"/>
      <c r="K481" s="71"/>
      <c r="L481" s="71"/>
      <c r="M481" s="71"/>
    </row>
    <row r="482" spans="1:13" s="13" customFormat="1" ht="14.25">
      <c r="A482" s="17" t="str">
        <f>YEAR(B482)&amp;VLOOKUP(MONTH(B482),lookup!$G$2:$N$13,8,FALSE)</f>
        <v>2009M08</v>
      </c>
      <c r="B482" s="184">
        <v>40026</v>
      </c>
      <c r="C482" s="185">
        <v>23.263162736896614</v>
      </c>
      <c r="D482" s="186">
        <v>1053.3</v>
      </c>
      <c r="E482" s="192">
        <v>3.9</v>
      </c>
      <c r="F482" s="191">
        <v>3.2595200451555137</v>
      </c>
      <c r="G482" s="123"/>
      <c r="H482" s="123"/>
      <c r="I482" s="123"/>
      <c r="J482" s="71"/>
      <c r="K482" s="71"/>
      <c r="L482" s="71"/>
      <c r="M482" s="71"/>
    </row>
    <row r="483" spans="1:13" s="13" customFormat="1" ht="14.25">
      <c r="A483" s="17" t="str">
        <f>YEAR(B483)&amp;VLOOKUP(MONTH(B483),lookup!$G$2:$N$13,8,FALSE)</f>
        <v>2009M09</v>
      </c>
      <c r="B483" s="184">
        <v>40057</v>
      </c>
      <c r="C483" s="185">
        <v>24.04803735658184</v>
      </c>
      <c r="D483" s="186">
        <v>993.5</v>
      </c>
      <c r="E483" s="192">
        <v>4</v>
      </c>
      <c r="F483" s="191">
        <v>3.3176384680989432</v>
      </c>
      <c r="G483" s="123"/>
      <c r="H483" s="123"/>
      <c r="I483" s="123"/>
      <c r="J483" s="71"/>
      <c r="K483" s="71"/>
      <c r="L483" s="71"/>
      <c r="M483" s="71"/>
    </row>
    <row r="484" spans="1:13" s="13" customFormat="1" ht="14.25">
      <c r="A484" s="17" t="str">
        <f>YEAR(B484)&amp;VLOOKUP(MONTH(B484),lookup!$G$2:$N$13,8,FALSE)</f>
        <v>2009M10</v>
      </c>
      <c r="B484" s="184">
        <v>40087</v>
      </c>
      <c r="C484" s="185">
        <v>24.437517417240745</v>
      </c>
      <c r="D484" s="186">
        <v>1024.3</v>
      </c>
      <c r="E484" s="192">
        <v>4.04</v>
      </c>
      <c r="F484" s="191">
        <v>3.3573254869028055</v>
      </c>
      <c r="G484" s="123"/>
      <c r="H484" s="123"/>
      <c r="I484" s="123"/>
      <c r="J484" s="71"/>
      <c r="K484" s="71"/>
      <c r="L484" s="71"/>
      <c r="M484" s="71"/>
    </row>
    <row r="485" spans="1:13" s="13" customFormat="1" ht="14.25">
      <c r="A485" s="17" t="str">
        <f>YEAR(B485)&amp;VLOOKUP(MONTH(B485),lookup!$G$2:$N$13,8,FALSE)</f>
        <v>2009M11</v>
      </c>
      <c r="B485" s="184">
        <v>40118</v>
      </c>
      <c r="C485" s="185">
        <v>24.872699451306794</v>
      </c>
      <c r="D485" s="186">
        <v>985.2</v>
      </c>
      <c r="E485" s="192">
        <v>4.08</v>
      </c>
      <c r="F485" s="191">
        <v>3.3410740807216639</v>
      </c>
      <c r="G485" s="123"/>
      <c r="H485" s="123"/>
      <c r="I485" s="123"/>
      <c r="J485" s="71"/>
      <c r="K485" s="71"/>
      <c r="L485" s="71"/>
      <c r="M485" s="71"/>
    </row>
    <row r="486" spans="1:13" s="13" customFormat="1" ht="14.25">
      <c r="A486" s="17" t="str">
        <f>YEAR(B486)&amp;VLOOKUP(MONTH(B486),lookup!$G$2:$N$13,8,FALSE)</f>
        <v>2009M12</v>
      </c>
      <c r="B486" s="184">
        <v>40148</v>
      </c>
      <c r="C486" s="185">
        <v>24.702017123748018</v>
      </c>
      <c r="D486" s="186">
        <v>1046.5</v>
      </c>
      <c r="E486" s="192">
        <v>4.0999999999999996</v>
      </c>
      <c r="F486" s="191">
        <v>3.3172053817944063</v>
      </c>
      <c r="G486" s="123"/>
      <c r="H486" s="123"/>
      <c r="I486" s="123"/>
      <c r="J486" s="71"/>
      <c r="K486" s="71"/>
      <c r="L486" s="71"/>
      <c r="M486" s="71"/>
    </row>
    <row r="487" spans="1:13" s="13" customFormat="1" ht="14.25">
      <c r="A487" s="17" t="str">
        <f>YEAR(B487)&amp;VLOOKUP(MONTH(B487),lookup!$G$2:$N$13,8,FALSE)</f>
        <v>2010M01</v>
      </c>
      <c r="B487" s="184">
        <v>40179</v>
      </c>
      <c r="C487" s="185">
        <v>24.667230554668919</v>
      </c>
      <c r="D487" s="186">
        <v>1051.2</v>
      </c>
      <c r="E487" s="192">
        <v>4.1100000000000003</v>
      </c>
      <c r="F487" s="191">
        <v>3.2952645190332719</v>
      </c>
      <c r="G487" s="123"/>
      <c r="H487" s="123"/>
      <c r="I487" s="123"/>
      <c r="J487" s="71"/>
      <c r="K487" s="71"/>
      <c r="L487" s="71"/>
      <c r="M487" s="71"/>
    </row>
    <row r="488" spans="1:13" s="13" customFormat="1" ht="14.25">
      <c r="A488" s="17" t="str">
        <f>YEAR(B488)&amp;VLOOKUP(MONTH(B488),lookup!$G$2:$N$13,8,FALSE)</f>
        <v>2010M02</v>
      </c>
      <c r="B488" s="184">
        <v>40210</v>
      </c>
      <c r="C488" s="185">
        <v>24.194096679850816</v>
      </c>
      <c r="D488" s="186">
        <v>977.9</v>
      </c>
      <c r="E488" s="192">
        <v>4.07</v>
      </c>
      <c r="F488" s="191">
        <v>3.2616456826349456</v>
      </c>
      <c r="G488" s="123"/>
      <c r="H488" s="123"/>
      <c r="I488" s="123"/>
      <c r="J488" s="71"/>
      <c r="K488" s="71"/>
      <c r="L488" s="71"/>
      <c r="M488" s="71"/>
    </row>
    <row r="489" spans="1:13" s="13" customFormat="1" ht="14.25">
      <c r="A489" s="17" t="str">
        <f>YEAR(B489)&amp;VLOOKUP(MONTH(B489),lookup!$G$2:$N$13,8,FALSE)</f>
        <v>2010M03</v>
      </c>
      <c r="B489" s="184">
        <v>40238</v>
      </c>
      <c r="C489" s="185">
        <v>24.0997675360071</v>
      </c>
      <c r="D489" s="186">
        <v>1115.9000000000001</v>
      </c>
      <c r="E489" s="192">
        <v>4.04</v>
      </c>
      <c r="F489" s="191">
        <v>3.2367052717168896</v>
      </c>
      <c r="G489" s="123"/>
      <c r="H489" s="123"/>
      <c r="I489" s="123"/>
      <c r="J489" s="71"/>
      <c r="K489" s="71"/>
      <c r="L489" s="71"/>
      <c r="M489" s="71"/>
    </row>
    <row r="490" spans="1:13" s="13" customFormat="1" ht="14.25">
      <c r="A490" s="17" t="str">
        <f>YEAR(B490)&amp;VLOOKUP(MONTH(B490),lookup!$G$2:$N$13,8,FALSE)</f>
        <v>2010M04</v>
      </c>
      <c r="B490" s="184">
        <v>40269</v>
      </c>
      <c r="C490" s="185">
        <v>23.567874461717139</v>
      </c>
      <c r="D490" s="186">
        <v>1133.0999999999999</v>
      </c>
      <c r="E490" s="192">
        <v>3.94</v>
      </c>
      <c r="F490" s="191">
        <v>3.2308734950994262</v>
      </c>
      <c r="G490" s="123"/>
      <c r="H490" s="123"/>
      <c r="I490" s="123"/>
      <c r="J490" s="71"/>
      <c r="K490" s="71"/>
      <c r="L490" s="71"/>
      <c r="M490" s="71"/>
    </row>
    <row r="491" spans="1:13" s="13" customFormat="1" ht="14.25">
      <c r="A491" s="17" t="str">
        <f>YEAR(B491)&amp;VLOOKUP(MONTH(B491),lookup!$G$2:$N$13,8,FALSE)</f>
        <v>2010M05</v>
      </c>
      <c r="B491" s="184">
        <v>40299</v>
      </c>
      <c r="C491" s="185">
        <v>23.639494239826675</v>
      </c>
      <c r="D491" s="186">
        <v>1242.9000000000001</v>
      </c>
      <c r="E491" s="192">
        <v>3.8</v>
      </c>
      <c r="F491" s="191">
        <v>3.2669968192056311</v>
      </c>
      <c r="G491" s="123"/>
      <c r="H491" s="123"/>
      <c r="I491" s="123"/>
      <c r="J491" s="71"/>
      <c r="K491" s="71"/>
      <c r="L491" s="71"/>
      <c r="M491" s="71"/>
    </row>
    <row r="492" spans="1:13" s="13" customFormat="1" ht="14.25">
      <c r="A492" s="17" t="str">
        <f>YEAR(B492)&amp;VLOOKUP(MONTH(B492),lookup!$G$2:$N$13,8,FALSE)</f>
        <v>2010M06</v>
      </c>
      <c r="B492" s="184">
        <v>40330</v>
      </c>
      <c r="C492" s="185">
        <v>23.852303478560209</v>
      </c>
      <c r="D492" s="186">
        <v>1179</v>
      </c>
      <c r="E492" s="192">
        <v>3.76</v>
      </c>
      <c r="F492" s="191">
        <v>3.2459994753065962</v>
      </c>
      <c r="G492" s="123"/>
      <c r="H492" s="123"/>
      <c r="I492" s="123"/>
      <c r="J492" s="71"/>
      <c r="K492" s="71"/>
      <c r="L492" s="71"/>
      <c r="M492" s="71"/>
    </row>
    <row r="493" spans="1:13" s="13" customFormat="1" ht="14.25">
      <c r="A493" s="17" t="str">
        <f>YEAR(B493)&amp;VLOOKUP(MONTH(B493),lookup!$G$2:$N$13,8,FALSE)</f>
        <v>2010M07</v>
      </c>
      <c r="B493" s="184">
        <v>40360</v>
      </c>
      <c r="C493" s="185">
        <v>24.294057429428339</v>
      </c>
      <c r="D493" s="186">
        <v>1140.9000000000001</v>
      </c>
      <c r="E493" s="192">
        <v>3.82</v>
      </c>
      <c r="F493" s="191">
        <v>3.2172017395505614</v>
      </c>
      <c r="G493" s="123"/>
      <c r="H493" s="123"/>
      <c r="I493" s="123"/>
      <c r="J493" s="71"/>
      <c r="K493" s="71"/>
      <c r="L493" s="71"/>
      <c r="M493" s="71"/>
    </row>
    <row r="494" spans="1:13" s="13" customFormat="1" ht="14.25">
      <c r="A494" s="17" t="str">
        <f>YEAR(B494)&amp;VLOOKUP(MONTH(B494),lookup!$G$2:$N$13,8,FALSE)</f>
        <v>2010M08</v>
      </c>
      <c r="B494" s="184">
        <v>40391</v>
      </c>
      <c r="C494" s="185">
        <v>24.702868982011562</v>
      </c>
      <c r="D494" s="186">
        <v>1108.9000000000001</v>
      </c>
      <c r="E494" s="192">
        <v>3.85</v>
      </c>
      <c r="F494" s="191">
        <v>3.2509160591934929</v>
      </c>
      <c r="G494" s="123"/>
      <c r="H494" s="123"/>
      <c r="I494" s="123"/>
      <c r="J494" s="71"/>
      <c r="K494" s="71"/>
      <c r="L494" s="71"/>
      <c r="M494" s="71"/>
    </row>
    <row r="495" spans="1:13" s="13" customFormat="1" ht="14.25">
      <c r="A495" s="17" t="str">
        <f>YEAR(B495)&amp;VLOOKUP(MONTH(B495),lookup!$G$2:$N$13,8,FALSE)</f>
        <v>2010M09</v>
      </c>
      <c r="B495" s="184">
        <v>40422</v>
      </c>
      <c r="C495" s="185">
        <v>25.245855181357538</v>
      </c>
      <c r="D495" s="186">
        <v>1065.3</v>
      </c>
      <c r="E495" s="192">
        <v>3.92</v>
      </c>
      <c r="F495" s="191">
        <v>3.3301839743158772</v>
      </c>
      <c r="G495" s="123"/>
      <c r="H495" s="123"/>
      <c r="I495" s="123"/>
      <c r="J495" s="71"/>
      <c r="K495" s="71"/>
      <c r="L495" s="71"/>
      <c r="M495" s="71"/>
    </row>
    <row r="496" spans="1:13" s="13" customFormat="1" ht="14.25">
      <c r="A496" s="17" t="str">
        <f>YEAR(B496)&amp;VLOOKUP(MONTH(B496),lookup!$G$2:$N$13,8,FALSE)</f>
        <v>2010M10</v>
      </c>
      <c r="B496" s="184">
        <v>40452</v>
      </c>
      <c r="C496" s="185">
        <v>25.796207674981307</v>
      </c>
      <c r="D496" s="186">
        <v>1075.9000000000001</v>
      </c>
      <c r="E496" s="192">
        <v>4.03</v>
      </c>
      <c r="F496" s="191">
        <v>3.3616633911939657</v>
      </c>
      <c r="G496" s="123"/>
      <c r="H496" s="123"/>
      <c r="I496" s="123"/>
      <c r="J496" s="71"/>
      <c r="K496" s="71"/>
      <c r="L496" s="71"/>
      <c r="M496" s="71"/>
    </row>
    <row r="497" spans="1:13" s="13" customFormat="1" ht="14.25">
      <c r="A497" s="17" t="str">
        <f>YEAR(B497)&amp;VLOOKUP(MONTH(B497),lookup!$G$2:$N$13,8,FALSE)</f>
        <v>2010M11</v>
      </c>
      <c r="B497" s="184">
        <v>40483</v>
      </c>
      <c r="C497" s="185">
        <v>26.166263053885711</v>
      </c>
      <c r="D497" s="186">
        <v>1027.7</v>
      </c>
      <c r="E497" s="192">
        <v>4.1100000000000003</v>
      </c>
      <c r="F497" s="191">
        <v>3.3616653748022194</v>
      </c>
      <c r="G497" s="123"/>
      <c r="H497" s="123"/>
      <c r="I497" s="123"/>
      <c r="J497" s="71"/>
      <c r="K497" s="71"/>
      <c r="L497" s="71"/>
      <c r="M497" s="71"/>
    </row>
    <row r="498" spans="1:13" s="13" customFormat="1" ht="14.25">
      <c r="A498" s="17" t="str">
        <f>YEAR(B498)&amp;VLOOKUP(MONTH(B498),lookup!$G$2:$N$13,8,FALSE)</f>
        <v>2010M12</v>
      </c>
      <c r="B498" s="184">
        <v>40513</v>
      </c>
      <c r="C498" s="185">
        <v>25.986918934052131</v>
      </c>
      <c r="D498" s="186">
        <v>1071.5999999999999</v>
      </c>
      <c r="E498" s="192">
        <v>4.1500000000000004</v>
      </c>
      <c r="F498" s="191">
        <v>3.3667708310607343</v>
      </c>
      <c r="G498" s="123"/>
      <c r="H498" s="123"/>
      <c r="I498" s="123"/>
      <c r="J498" s="71"/>
      <c r="K498" s="71"/>
      <c r="L498" s="71"/>
      <c r="M498" s="71"/>
    </row>
    <row r="499" spans="1:13" s="13" customFormat="1" ht="14.25">
      <c r="A499" s="17" t="str">
        <f>YEAR(B499)&amp;VLOOKUP(MONTH(B499),lookup!$G$2:$N$13,8,FALSE)</f>
        <v>2011M01</v>
      </c>
      <c r="B499" s="184">
        <v>40544</v>
      </c>
      <c r="C499" s="185">
        <v>25.782249240580544</v>
      </c>
      <c r="D499" s="186">
        <v>1096.2</v>
      </c>
      <c r="E499" s="192">
        <v>4.03</v>
      </c>
      <c r="F499" s="191">
        <v>3.2810785284248798</v>
      </c>
      <c r="G499" s="123"/>
      <c r="H499" s="123"/>
      <c r="I499" s="123"/>
      <c r="J499" s="71"/>
      <c r="K499" s="71"/>
      <c r="L499" s="71"/>
      <c r="M499" s="71"/>
    </row>
    <row r="500" spans="1:13" s="13" customFormat="1" ht="14.25">
      <c r="A500" s="17" t="str">
        <f>YEAR(B500)&amp;VLOOKUP(MONTH(B500),lookup!$G$2:$N$13,8,FALSE)</f>
        <v>2011M02</v>
      </c>
      <c r="B500" s="184">
        <v>40575</v>
      </c>
      <c r="C500" s="185">
        <v>26.077771659718433</v>
      </c>
      <c r="D500" s="186">
        <v>1023</v>
      </c>
      <c r="E500" s="192">
        <v>3.99</v>
      </c>
      <c r="F500" s="191">
        <v>3.2455082646736417</v>
      </c>
      <c r="G500" s="123"/>
      <c r="H500" s="123"/>
      <c r="I500" s="123"/>
      <c r="J500" s="71"/>
      <c r="K500" s="71"/>
      <c r="L500" s="71"/>
      <c r="M500" s="71"/>
    </row>
    <row r="501" spans="1:13" s="13" customFormat="1" ht="14.25">
      <c r="A501" s="17" t="str">
        <f>YEAR(B501)&amp;VLOOKUP(MONTH(B501),lookup!$G$2:$N$13,8,FALSE)</f>
        <v>2011M03</v>
      </c>
      <c r="B501" s="184">
        <v>40603</v>
      </c>
      <c r="C501" s="185">
        <v>26.558530489574082</v>
      </c>
      <c r="D501" s="186">
        <v>1167</v>
      </c>
      <c r="E501" s="192">
        <v>4.08</v>
      </c>
      <c r="F501" s="191">
        <v>3.2375482042859796</v>
      </c>
      <c r="G501" s="123"/>
      <c r="H501" s="123"/>
      <c r="I501" s="123"/>
      <c r="J501" s="71"/>
      <c r="K501" s="71"/>
      <c r="L501" s="71"/>
      <c r="M501" s="71"/>
    </row>
    <row r="502" spans="1:13" s="13" customFormat="1" ht="14.25">
      <c r="A502" s="17" t="str">
        <f>YEAR(B502)&amp;VLOOKUP(MONTH(B502),lookup!$G$2:$N$13,8,FALSE)</f>
        <v>2011M04</v>
      </c>
      <c r="B502" s="184">
        <v>40634</v>
      </c>
      <c r="C502" s="185">
        <v>26.408007929647873</v>
      </c>
      <c r="D502" s="186">
        <v>1191.4000000000001</v>
      </c>
      <c r="E502" s="192">
        <v>4.0199999999999996</v>
      </c>
      <c r="F502" s="191">
        <v>3.2181201916461073</v>
      </c>
      <c r="G502" s="123"/>
      <c r="H502" s="123"/>
      <c r="I502" s="123"/>
      <c r="J502" s="71"/>
      <c r="K502" s="71"/>
      <c r="L502" s="71"/>
      <c r="M502" s="71"/>
    </row>
    <row r="503" spans="1:13" s="13" customFormat="1" ht="14.25">
      <c r="A503" s="17" t="str">
        <f>YEAR(B503)&amp;VLOOKUP(MONTH(B503),lookup!$G$2:$N$13,8,FALSE)</f>
        <v>2011M05</v>
      </c>
      <c r="B503" s="184">
        <v>40664</v>
      </c>
      <c r="C503" s="185">
        <v>26.38288204218847</v>
      </c>
      <c r="D503" s="186">
        <v>1253</v>
      </c>
      <c r="E503" s="192">
        <v>3.9</v>
      </c>
      <c r="F503" s="191">
        <v>3.2420323973863852</v>
      </c>
      <c r="G503" s="123"/>
      <c r="H503" s="123"/>
      <c r="I503" s="123"/>
      <c r="J503" s="71"/>
      <c r="K503" s="71"/>
      <c r="L503" s="71"/>
      <c r="M503" s="71"/>
    </row>
    <row r="504" spans="1:13" s="13" customFormat="1" ht="14.25">
      <c r="A504" s="17" t="str">
        <f>YEAR(B504)&amp;VLOOKUP(MONTH(B504),lookup!$G$2:$N$13,8,FALSE)</f>
        <v>2011M06</v>
      </c>
      <c r="B504" s="184">
        <v>40695</v>
      </c>
      <c r="C504" s="185">
        <v>26.618566829159796</v>
      </c>
      <c r="D504" s="186">
        <v>1172.2</v>
      </c>
      <c r="E504" s="192">
        <v>3.94</v>
      </c>
      <c r="F504" s="191">
        <v>3.2346955329312195</v>
      </c>
      <c r="G504" s="123"/>
      <c r="H504" s="123"/>
      <c r="I504" s="123"/>
      <c r="J504" s="71"/>
      <c r="K504" s="71"/>
      <c r="L504" s="71"/>
      <c r="M504" s="71"/>
    </row>
    <row r="505" spans="1:13" s="13" customFormat="1" ht="14.25">
      <c r="A505" s="17" t="str">
        <f>YEAR(B505)&amp;VLOOKUP(MONTH(B505),lookup!$G$2:$N$13,8,FALSE)</f>
        <v>2011M07</v>
      </c>
      <c r="B505" s="184">
        <v>40725</v>
      </c>
      <c r="C505" s="185">
        <v>27.20691534319441</v>
      </c>
      <c r="D505" s="186">
        <v>1161</v>
      </c>
      <c r="E505" s="192">
        <v>3.92</v>
      </c>
      <c r="F505" s="191">
        <v>3.2319560590164196</v>
      </c>
      <c r="G505" s="123"/>
      <c r="H505" s="123"/>
      <c r="I505" s="123"/>
      <c r="J505" s="71"/>
      <c r="K505" s="71"/>
      <c r="L505" s="71"/>
      <c r="M505" s="71"/>
    </row>
    <row r="506" spans="1:13" s="13" customFormat="1" ht="14.25">
      <c r="A506" s="17" t="str">
        <f>YEAR(B506)&amp;VLOOKUP(MONTH(B506),lookup!$G$2:$N$13,8,FALSE)</f>
        <v>2011M08</v>
      </c>
      <c r="B506" s="184">
        <v>40756</v>
      </c>
      <c r="C506" s="185">
        <v>27.586562428477471</v>
      </c>
      <c r="D506" s="186">
        <v>1105.3</v>
      </c>
      <c r="E506" s="192">
        <v>4</v>
      </c>
      <c r="F506" s="191">
        <v>3.257105016338953</v>
      </c>
      <c r="G506" s="123"/>
      <c r="H506" s="123"/>
      <c r="I506" s="123"/>
      <c r="J506" s="71"/>
      <c r="K506" s="71"/>
      <c r="L506" s="71"/>
      <c r="M506" s="71"/>
    </row>
    <row r="507" spans="1:13" s="13" customFormat="1" ht="14.25">
      <c r="A507" s="17" t="str">
        <f>YEAR(B507)&amp;VLOOKUP(MONTH(B507),lookup!$G$2:$N$13,8,FALSE)</f>
        <v>2011M09</v>
      </c>
      <c r="B507" s="184">
        <v>40787</v>
      </c>
      <c r="C507" s="185">
        <v>28.134133964669395</v>
      </c>
      <c r="D507" s="186">
        <v>1042.3</v>
      </c>
      <c r="E507" s="192">
        <v>4.0999999999999996</v>
      </c>
      <c r="F507" s="191">
        <v>3.3134073765637351</v>
      </c>
      <c r="G507" s="123"/>
      <c r="H507" s="123"/>
      <c r="I507" s="123"/>
      <c r="J507" s="71"/>
      <c r="K507" s="71"/>
      <c r="L507" s="71"/>
      <c r="M507" s="71"/>
    </row>
    <row r="508" spans="1:13" s="13" customFormat="1" ht="14.25">
      <c r="A508" s="17" t="str">
        <f>YEAR(B508)&amp;VLOOKUP(MONTH(B508),lookup!$G$2:$N$13,8,FALSE)</f>
        <v>2011M10</v>
      </c>
      <c r="B508" s="184">
        <v>40817</v>
      </c>
      <c r="C508" s="185">
        <v>29.088832752540362</v>
      </c>
      <c r="D508" s="186">
        <v>1062.2</v>
      </c>
      <c r="E508" s="192">
        <v>4.13</v>
      </c>
      <c r="F508" s="191">
        <v>3.3233775881106125</v>
      </c>
      <c r="G508" s="123"/>
      <c r="H508" s="123"/>
      <c r="I508" s="123"/>
      <c r="J508" s="71"/>
      <c r="K508" s="71"/>
      <c r="L508" s="71"/>
      <c r="M508" s="71"/>
    </row>
    <row r="509" spans="1:13" s="13" customFormat="1" ht="14.25">
      <c r="A509" s="17" t="str">
        <f>YEAR(B509)&amp;VLOOKUP(MONTH(B509),lookup!$G$2:$N$13,8,FALSE)</f>
        <v>2011M11</v>
      </c>
      <c r="B509" s="184">
        <v>40848</v>
      </c>
      <c r="C509" s="185">
        <v>29.447334148184048</v>
      </c>
      <c r="D509" s="186">
        <v>1035.3</v>
      </c>
      <c r="E509" s="192">
        <v>4.18</v>
      </c>
      <c r="F509" s="191">
        <v>3.3268537817835129</v>
      </c>
      <c r="G509" s="123"/>
      <c r="H509" s="123"/>
      <c r="I509" s="123"/>
      <c r="J509" s="71"/>
      <c r="K509" s="71"/>
      <c r="L509" s="71"/>
      <c r="M509" s="71"/>
    </row>
    <row r="510" spans="1:13" s="13" customFormat="1" ht="14.25">
      <c r="A510" s="17" t="str">
        <f>YEAR(B510)&amp;VLOOKUP(MONTH(B510),lookup!$G$2:$N$13,8,FALSE)</f>
        <v>2011M12</v>
      </c>
      <c r="B510" s="184">
        <v>40878</v>
      </c>
      <c r="C510" s="185">
        <v>29.333645279673839</v>
      </c>
      <c r="D510" s="186">
        <v>1097.5999999999999</v>
      </c>
      <c r="E510" s="192">
        <v>4.2</v>
      </c>
      <c r="F510" s="191">
        <v>3.3101170131844162</v>
      </c>
      <c r="G510" s="123"/>
      <c r="H510" s="123"/>
      <c r="I510" s="123"/>
      <c r="J510" s="71"/>
      <c r="K510" s="71"/>
      <c r="L510" s="71"/>
      <c r="M510" s="71"/>
    </row>
    <row r="511" spans="1:13" s="13" customFormat="1" ht="14.25">
      <c r="A511" s="17" t="str">
        <f>YEAR(B511)&amp;VLOOKUP(MONTH(B511),lookup!$G$2:$N$13,8,FALSE)</f>
        <v>2012M01</v>
      </c>
      <c r="B511" s="184">
        <v>40909</v>
      </c>
      <c r="C511" s="185">
        <v>28.966760609328226</v>
      </c>
      <c r="D511" s="186">
        <v>1118.0999999999999</v>
      </c>
      <c r="E511" s="192">
        <v>4.1399999999999997</v>
      </c>
      <c r="F511" s="191">
        <v>3.2745798373948007</v>
      </c>
      <c r="G511" s="123"/>
      <c r="H511" s="123"/>
      <c r="I511" s="123"/>
      <c r="J511" s="71"/>
      <c r="K511" s="71"/>
      <c r="L511" s="71"/>
      <c r="M511" s="71"/>
    </row>
    <row r="512" spans="1:13" s="13" customFormat="1" ht="14.25">
      <c r="A512" s="17" t="str">
        <f>YEAR(B512)&amp;VLOOKUP(MONTH(B512),lookup!$G$2:$N$13,8,FALSE)</f>
        <v>2012M02</v>
      </c>
      <c r="B512" s="184">
        <v>40940</v>
      </c>
      <c r="C512" s="185">
        <v>28.93415346820014</v>
      </c>
      <c r="D512" s="186">
        <v>1057.3</v>
      </c>
      <c r="E512" s="192">
        <v>4.13</v>
      </c>
      <c r="F512" s="191">
        <v>3.2644592870513001</v>
      </c>
      <c r="G512" s="123"/>
      <c r="H512" s="123"/>
      <c r="I512" s="123"/>
      <c r="J512" s="71"/>
      <c r="K512" s="71"/>
      <c r="L512" s="71"/>
      <c r="M512" s="71"/>
    </row>
    <row r="513" spans="1:13" s="13" customFormat="1" ht="14.25">
      <c r="A513" s="17" t="str">
        <f>YEAR(B513)&amp;VLOOKUP(MONTH(B513),lookup!$G$2:$N$13,8,FALSE)</f>
        <v>2012M03</v>
      </c>
      <c r="B513" s="184">
        <v>40969</v>
      </c>
      <c r="C513" s="185">
        <v>28.646943838171719</v>
      </c>
      <c r="D513" s="186">
        <v>1198.0999999999999</v>
      </c>
      <c r="E513" s="192">
        <v>4.0999999999999996</v>
      </c>
      <c r="F513" s="191">
        <v>3.2392607986070288</v>
      </c>
      <c r="G513" s="123"/>
      <c r="H513" s="123"/>
      <c r="I513" s="123"/>
      <c r="J513" s="123"/>
      <c r="K513" s="123"/>
      <c r="L513" s="71"/>
      <c r="M513" s="71"/>
    </row>
    <row r="514" spans="1:13" s="13" customFormat="1" ht="14.25">
      <c r="A514" s="17" t="str">
        <f>YEAR(B514)&amp;VLOOKUP(MONTH(B514),lookup!$G$2:$N$13,8,FALSE)</f>
        <v>2012M04</v>
      </c>
      <c r="B514" s="184">
        <v>41000</v>
      </c>
      <c r="C514" s="185">
        <v>27.832203997076864</v>
      </c>
      <c r="D514" s="186">
        <v>1203.8</v>
      </c>
      <c r="E514" s="192">
        <v>4.0599999999999996</v>
      </c>
      <c r="F514" s="191">
        <v>3.2651461912138138</v>
      </c>
      <c r="G514" s="123"/>
      <c r="H514" s="123"/>
      <c r="I514" s="123"/>
      <c r="J514" s="123"/>
      <c r="K514" s="123"/>
      <c r="L514" s="71"/>
      <c r="M514" s="71"/>
    </row>
    <row r="515" spans="1:13" s="13" customFormat="1" ht="14.25">
      <c r="A515" s="17" t="str">
        <f>YEAR(B515)&amp;VLOOKUP(MONTH(B515),lookup!$G$2:$N$13,8,FALSE)</f>
        <v>2012M05</v>
      </c>
      <c r="B515" s="184">
        <v>41030</v>
      </c>
      <c r="C515" s="185">
        <v>26.937498677511257</v>
      </c>
      <c r="D515" s="186">
        <v>1252.3</v>
      </c>
      <c r="E515" s="192">
        <v>3.97</v>
      </c>
      <c r="F515" s="191">
        <v>3.2421170009655156</v>
      </c>
      <c r="G515" s="123"/>
      <c r="H515" s="123"/>
      <c r="I515" s="123"/>
      <c r="J515" s="123"/>
      <c r="K515" s="123"/>
      <c r="L515" s="71"/>
      <c r="M515" s="71"/>
    </row>
    <row r="516" spans="1:13" s="13" customFormat="1" ht="14.25">
      <c r="A516" s="17" t="str">
        <f>YEAR(B516)&amp;VLOOKUP(MONTH(B516),lookup!$G$2:$N$13,8,FALSE)</f>
        <v>2012M06</v>
      </c>
      <c r="B516" s="184">
        <v>41061</v>
      </c>
      <c r="C516" s="185">
        <v>26.116041847711497</v>
      </c>
      <c r="D516" s="186">
        <v>1186.0999999999999</v>
      </c>
      <c r="E516" s="192">
        <v>3.93</v>
      </c>
      <c r="F516" s="191">
        <v>3.2227360843803887</v>
      </c>
      <c r="G516" s="123"/>
      <c r="H516" s="123"/>
      <c r="I516" s="123"/>
      <c r="J516" s="123"/>
      <c r="K516" s="123"/>
      <c r="L516" s="71"/>
      <c r="M516" s="71"/>
    </row>
    <row r="517" spans="1:13" s="13" customFormat="1" ht="14.25">
      <c r="A517" s="17" t="str">
        <f>YEAR(B517)&amp;VLOOKUP(MONTH(B517),lookup!$G$2:$N$13,8,FALSE)</f>
        <v>2012M07</v>
      </c>
      <c r="B517" s="184">
        <v>41091</v>
      </c>
      <c r="C517" s="185">
        <v>26.316098778404815</v>
      </c>
      <c r="D517" s="186">
        <v>1116</v>
      </c>
      <c r="E517" s="192">
        <v>3.94</v>
      </c>
      <c r="F517" s="191">
        <v>3.2032873183297079</v>
      </c>
      <c r="G517" s="123"/>
      <c r="H517" s="123"/>
      <c r="I517" s="123"/>
      <c r="J517" s="123"/>
      <c r="K517" s="123"/>
      <c r="L517" s="71"/>
      <c r="M517" s="71"/>
    </row>
    <row r="518" spans="1:13" s="13" customFormat="1" ht="14.25">
      <c r="A518" s="17" t="str">
        <f>YEAR(B518)&amp;VLOOKUP(MONTH(B518),lookup!$G$2:$N$13,8,FALSE)</f>
        <v>2012M08</v>
      </c>
      <c r="B518" s="184">
        <v>41122</v>
      </c>
      <c r="C518" s="185">
        <v>26.576697148266859</v>
      </c>
      <c r="D518" s="186">
        <v>1062.7</v>
      </c>
      <c r="E518" s="192">
        <v>4</v>
      </c>
      <c r="F518" s="191">
        <v>3.2204332291807645</v>
      </c>
      <c r="G518" s="123"/>
      <c r="H518" s="123"/>
      <c r="I518" s="123"/>
      <c r="J518" s="123"/>
      <c r="K518" s="123"/>
      <c r="L518" s="71"/>
      <c r="M518" s="71"/>
    </row>
    <row r="519" spans="1:13" s="13" customFormat="1" ht="14.25">
      <c r="A519" s="17" t="str">
        <f>YEAR(B519)&amp;VLOOKUP(MONTH(B519),lookup!$G$2:$N$13,8,FALSE)</f>
        <v>2012M09</v>
      </c>
      <c r="B519" s="184">
        <v>41153</v>
      </c>
      <c r="C519" s="185">
        <v>27.503442002774648</v>
      </c>
      <c r="D519" s="186">
        <v>997.1</v>
      </c>
      <c r="E519" s="192">
        <v>4.1100000000000003</v>
      </c>
      <c r="F519" s="191">
        <v>3.291922546140571</v>
      </c>
      <c r="G519" s="123"/>
      <c r="H519" s="123"/>
      <c r="I519" s="123"/>
      <c r="J519" s="123"/>
      <c r="K519" s="123"/>
      <c r="L519" s="71"/>
      <c r="M519" s="71"/>
    </row>
    <row r="520" spans="1:13" s="13" customFormat="1" ht="14.25">
      <c r="A520" s="17" t="str">
        <f>YEAR(B520)&amp;VLOOKUP(MONTH(B520),lookup!$G$2:$N$13,8,FALSE)</f>
        <v>2012M10</v>
      </c>
      <c r="B520" s="184">
        <v>41183</v>
      </c>
      <c r="C520" s="185">
        <v>29.09631530444263</v>
      </c>
      <c r="D520" s="186">
        <v>994.4</v>
      </c>
      <c r="E520" s="192">
        <v>4.1900000000000004</v>
      </c>
      <c r="F520" s="191">
        <v>3.3304426632613149</v>
      </c>
      <c r="G520" s="123"/>
      <c r="H520" s="123"/>
      <c r="I520" s="123"/>
      <c r="J520" s="123"/>
      <c r="K520" s="123"/>
      <c r="L520" s="71"/>
      <c r="M520" s="71"/>
    </row>
    <row r="521" spans="1:13" s="13" customFormat="1" ht="14.25">
      <c r="A521" s="17" t="str">
        <f>YEAR(B521)&amp;VLOOKUP(MONTH(B521),lookup!$G$2:$N$13,8,FALSE)</f>
        <v>2012M11</v>
      </c>
      <c r="B521" s="184">
        <v>41214</v>
      </c>
      <c r="C521" s="185">
        <v>30.032515194142182</v>
      </c>
      <c r="D521" s="186">
        <v>973.7</v>
      </c>
      <c r="E521" s="192">
        <v>4.2</v>
      </c>
      <c r="F521" s="191">
        <v>3.3417769202203065</v>
      </c>
      <c r="G521" s="123"/>
      <c r="H521" s="123"/>
      <c r="I521" s="123"/>
      <c r="J521" s="123"/>
      <c r="K521" s="123"/>
      <c r="L521" s="71"/>
      <c r="M521" s="71"/>
    </row>
    <row r="522" spans="1:13" s="13" customFormat="1" ht="14.25">
      <c r="A522" s="17" t="str">
        <f>YEAR(B522)&amp;VLOOKUP(MONTH(B522),lookup!$G$2:$N$13,8,FALSE)</f>
        <v>2012M12</v>
      </c>
      <c r="B522" s="184">
        <v>41244</v>
      </c>
      <c r="C522" s="185">
        <v>30.116961680568579</v>
      </c>
      <c r="D522" s="186">
        <v>1039.2</v>
      </c>
      <c r="E522" s="192">
        <v>4.18</v>
      </c>
      <c r="F522" s="191">
        <v>3.3040264011062082</v>
      </c>
      <c r="G522" s="123"/>
      <c r="H522" s="123"/>
      <c r="I522" s="123"/>
      <c r="J522" s="124"/>
      <c r="K522" s="124"/>
      <c r="L522" s="71"/>
      <c r="M522" s="71"/>
    </row>
    <row r="523" spans="1:13" s="13" customFormat="1" ht="14.25">
      <c r="A523" s="17" t="str">
        <f>YEAR(B523)&amp;VLOOKUP(MONTH(B523),lookup!$G$2:$N$13,8,FALSE)</f>
        <v>2013M01</v>
      </c>
      <c r="B523" s="184">
        <v>41275</v>
      </c>
      <c r="C523" s="185">
        <v>30.02783064892925</v>
      </c>
      <c r="D523" s="186">
        <v>1059</v>
      </c>
      <c r="E523" s="192">
        <v>4.1100000000000003</v>
      </c>
      <c r="F523" s="191">
        <v>3.2311447935084603</v>
      </c>
      <c r="G523" s="123"/>
      <c r="H523" s="123"/>
      <c r="I523" s="123"/>
      <c r="J523" s="124"/>
      <c r="K523" s="124"/>
      <c r="L523" s="71"/>
      <c r="M523" s="71"/>
    </row>
    <row r="524" spans="1:13" s="13" customFormat="1" ht="14.25">
      <c r="A524" s="17" t="str">
        <f>YEAR(B524)&amp;VLOOKUP(MONTH(B524),lookup!$G$2:$N$13,8,FALSE)</f>
        <v>2013M02</v>
      </c>
      <c r="B524" s="184">
        <v>41306</v>
      </c>
      <c r="C524" s="185">
        <v>30.067701316365838</v>
      </c>
      <c r="D524" s="186">
        <v>978.1</v>
      </c>
      <c r="E524" s="192">
        <v>4.13</v>
      </c>
      <c r="F524" s="191">
        <v>3.2304968912914944</v>
      </c>
      <c r="G524" s="123"/>
      <c r="H524" s="123"/>
      <c r="I524" s="123"/>
      <c r="J524" s="124"/>
      <c r="K524" s="124"/>
      <c r="L524" s="71"/>
      <c r="M524" s="71"/>
    </row>
    <row r="525" spans="1:13" s="13" customFormat="1" ht="14.25">
      <c r="A525" s="17" t="str">
        <f>YEAR(B525)&amp;VLOOKUP(MONTH(B525),lookup!$G$2:$N$13,8,FALSE)</f>
        <v>2013M03</v>
      </c>
      <c r="B525" s="184">
        <v>41334</v>
      </c>
      <c r="C525" s="185">
        <v>30.066576908044414</v>
      </c>
      <c r="D525" s="186">
        <v>1111.5999999999999</v>
      </c>
      <c r="E525" s="192">
        <v>4.13</v>
      </c>
      <c r="F525" s="191">
        <v>3.2305465642106084</v>
      </c>
      <c r="G525" s="123"/>
      <c r="H525" s="123"/>
      <c r="I525" s="123"/>
      <c r="J525" s="124"/>
      <c r="K525" s="124"/>
      <c r="L525" s="71"/>
      <c r="M525" s="71"/>
    </row>
    <row r="526" spans="1:13" s="13" customFormat="1" ht="14.25">
      <c r="A526" s="17" t="str">
        <f>YEAR(B526)&amp;VLOOKUP(MONTH(B526),lookup!$G$2:$N$13,8,FALSE)</f>
        <v>2013M04</v>
      </c>
      <c r="B526" s="184">
        <v>41365</v>
      </c>
      <c r="C526" s="185">
        <v>30.091339276074525</v>
      </c>
      <c r="D526" s="186">
        <v>1111.9000000000001</v>
      </c>
      <c r="E526" s="192">
        <v>4.0999999999999996</v>
      </c>
      <c r="F526" s="191">
        <v>3.2148115307361156</v>
      </c>
      <c r="G526" s="123"/>
      <c r="H526" s="123"/>
      <c r="I526" s="123"/>
      <c r="J526" s="124"/>
      <c r="K526" s="124"/>
      <c r="L526" s="71"/>
      <c r="M526" s="71"/>
    </row>
    <row r="527" spans="1:13" s="13" customFormat="1" ht="14.25">
      <c r="A527" s="17" t="str">
        <f>YEAR(B527)&amp;VLOOKUP(MONTH(B527),lookup!$G$2:$N$13,8,FALSE)</f>
        <v>2013M05</v>
      </c>
      <c r="B527" s="184">
        <v>41395</v>
      </c>
      <c r="C527" s="185">
        <v>29.963401057279722</v>
      </c>
      <c r="D527" s="186">
        <v>1234.0999999999999</v>
      </c>
      <c r="E527" s="192">
        <v>3.91</v>
      </c>
      <c r="F527" s="191">
        <v>3.224444298468049</v>
      </c>
      <c r="G527" s="123"/>
      <c r="H527" s="123"/>
      <c r="I527" s="123"/>
      <c r="J527" s="124"/>
      <c r="K527" s="124"/>
      <c r="L527" s="71"/>
      <c r="M527" s="71"/>
    </row>
    <row r="528" spans="1:13" s="13" customFormat="1" ht="14.25">
      <c r="A528" s="17" t="str">
        <f>YEAR(B528)&amp;VLOOKUP(MONTH(B528),lookup!$G$2:$N$13,8,FALSE)</f>
        <v>2013M06</v>
      </c>
      <c r="B528" s="184">
        <v>41426</v>
      </c>
      <c r="C528" s="185">
        <v>30.710884565630149</v>
      </c>
      <c r="D528" s="186">
        <v>1177.4000000000001</v>
      </c>
      <c r="E528" s="192">
        <v>3.84</v>
      </c>
      <c r="F528" s="191">
        <v>3.2110438332242572</v>
      </c>
      <c r="G528" s="123"/>
      <c r="H528" s="123"/>
      <c r="I528" s="123"/>
      <c r="J528" s="124"/>
      <c r="K528" s="124"/>
      <c r="L528" s="71"/>
      <c r="M528" s="71"/>
    </row>
    <row r="529" spans="1:16" s="13" customFormat="1" ht="14.25">
      <c r="A529" s="17" t="str">
        <f>YEAR(B529)&amp;VLOOKUP(MONTH(B529),lookup!$G$2:$N$13,8,FALSE)</f>
        <v>2013M07</v>
      </c>
      <c r="B529" s="184">
        <v>41456</v>
      </c>
      <c r="C529" s="185">
        <v>31.360835193095756</v>
      </c>
      <c r="D529" s="186">
        <v>1143.5999999999999</v>
      </c>
      <c r="E529" s="192">
        <v>3.82</v>
      </c>
      <c r="F529" s="191">
        <v>3.1854073260816365</v>
      </c>
      <c r="G529" s="123"/>
      <c r="H529" s="123"/>
      <c r="I529" s="123"/>
      <c r="J529" s="124"/>
      <c r="K529" s="124"/>
      <c r="L529" s="123"/>
      <c r="M529" s="123"/>
      <c r="N529" s="123"/>
      <c r="O529" s="123"/>
      <c r="P529" s="123"/>
    </row>
    <row r="530" spans="1:16" s="13" customFormat="1" ht="14.25">
      <c r="A530" s="17" t="str">
        <f>YEAR(B530)&amp;VLOOKUP(MONTH(B530),lookup!$G$2:$N$13,8,FALSE)</f>
        <v>2013M08</v>
      </c>
      <c r="B530" s="184">
        <v>41487</v>
      </c>
      <c r="C530" s="185">
        <v>32.063100032948078</v>
      </c>
      <c r="D530" s="186">
        <v>1115.7</v>
      </c>
      <c r="E530" s="192">
        <v>3.92</v>
      </c>
      <c r="F530" s="191">
        <v>3.2299559194659251</v>
      </c>
      <c r="G530" s="123"/>
      <c r="H530" s="123"/>
      <c r="I530" s="123"/>
      <c r="J530" s="124"/>
      <c r="K530" s="124"/>
      <c r="L530" s="123"/>
      <c r="M530" s="123"/>
      <c r="N530" s="123"/>
      <c r="O530" s="123"/>
      <c r="P530" s="123"/>
    </row>
    <row r="531" spans="1:16" s="13" customFormat="1" ht="14.25">
      <c r="A531" s="17" t="str">
        <f>YEAR(B531)&amp;VLOOKUP(MONTH(B531),lookup!$G$2:$N$13,8,FALSE)</f>
        <v>2013M09</v>
      </c>
      <c r="B531" s="184">
        <v>41518</v>
      </c>
      <c r="C531" s="185">
        <v>32.962327167107269</v>
      </c>
      <c r="D531" s="186">
        <v>1062.7</v>
      </c>
      <c r="E531" s="192">
        <v>4.0599999999999996</v>
      </c>
      <c r="F531" s="191">
        <v>3.3263476457746513</v>
      </c>
      <c r="G531" s="123"/>
      <c r="H531" s="123"/>
      <c r="I531" s="123"/>
      <c r="J531" s="124"/>
      <c r="K531" s="124"/>
      <c r="L531" s="123"/>
      <c r="M531" s="123"/>
      <c r="N531" s="123"/>
      <c r="O531" s="123"/>
      <c r="P531" s="123"/>
    </row>
    <row r="532" spans="1:16" s="13" customFormat="1" ht="14.25">
      <c r="A532" s="17" t="str">
        <f>YEAR(B532)&amp;VLOOKUP(MONTH(B532),lookup!$G$2:$N$13,8,FALSE)</f>
        <v>2013M10</v>
      </c>
      <c r="B532" s="184">
        <v>41548</v>
      </c>
      <c r="C532" s="185">
        <v>33.593610526361779</v>
      </c>
      <c r="D532" s="186">
        <v>1088.2</v>
      </c>
      <c r="E532" s="192">
        <v>4.08</v>
      </c>
      <c r="F532" s="191">
        <v>3.3164769185652094</v>
      </c>
      <c r="G532" s="123"/>
      <c r="H532" s="123"/>
      <c r="I532" s="123"/>
      <c r="J532" s="124"/>
      <c r="K532" s="124"/>
      <c r="L532" s="123"/>
      <c r="M532" s="123"/>
      <c r="N532" s="123"/>
      <c r="O532" s="123"/>
      <c r="P532" s="123"/>
    </row>
    <row r="533" spans="1:16" s="13" customFormat="1" ht="14.25">
      <c r="A533" s="17" t="str">
        <f>YEAR(B533)&amp;VLOOKUP(MONTH(B533),lookup!$G$2:$N$13,8,FALSE)</f>
        <v>2013M11</v>
      </c>
      <c r="B533" s="184">
        <v>41579</v>
      </c>
      <c r="C533" s="185">
        <v>34.524834054063618</v>
      </c>
      <c r="D533" s="186">
        <v>1066.9000000000001</v>
      </c>
      <c r="E533" s="192">
        <v>4.18</v>
      </c>
      <c r="F533" s="191">
        <v>3.3523019575555359</v>
      </c>
      <c r="G533" s="123"/>
      <c r="H533" s="123"/>
      <c r="I533" s="123"/>
      <c r="J533" s="124"/>
      <c r="K533" s="124"/>
      <c r="L533" s="123"/>
      <c r="M533" s="123"/>
      <c r="N533" s="123"/>
      <c r="O533" s="123"/>
      <c r="P533" s="123"/>
    </row>
    <row r="534" spans="1:16" s="13" customFormat="1" ht="14.25">
      <c r="A534" s="17" t="str">
        <f>YEAR(B534)&amp;VLOOKUP(MONTH(B534),lookup!$G$2:$N$13,8,FALSE)</f>
        <v>2013M12</v>
      </c>
      <c r="B534" s="184">
        <v>41609</v>
      </c>
      <c r="C534" s="185">
        <v>34.222179642096378</v>
      </c>
      <c r="D534" s="186">
        <v>1143.5</v>
      </c>
      <c r="E534" s="192">
        <v>4.12</v>
      </c>
      <c r="F534" s="191">
        <v>3.3288055944332311</v>
      </c>
      <c r="G534" s="123"/>
      <c r="H534" s="123"/>
      <c r="I534" s="123"/>
      <c r="J534" s="124"/>
      <c r="K534" s="124"/>
      <c r="L534" s="123"/>
      <c r="M534" s="123"/>
      <c r="N534" s="123"/>
      <c r="O534" s="123"/>
      <c r="P534" s="123"/>
    </row>
    <row r="535" spans="1:16" s="13" customFormat="1" ht="14.25">
      <c r="A535" s="17" t="str">
        <f>YEAR(B535)&amp;VLOOKUP(MONTH(B535),lookup!$G$2:$N$13,8,FALSE)</f>
        <v>2014M01</v>
      </c>
      <c r="B535" s="184">
        <v>41640</v>
      </c>
      <c r="C535" s="185">
        <v>33.873458692040479</v>
      </c>
      <c r="D535" s="186">
        <v>1179.4000000000001</v>
      </c>
      <c r="E535" s="192">
        <v>4.07</v>
      </c>
      <c r="F535" s="193">
        <v>3.2900216390706638</v>
      </c>
      <c r="G535" s="123"/>
      <c r="H535" s="123"/>
      <c r="I535" s="123"/>
      <c r="J535" s="124"/>
      <c r="K535" s="124"/>
      <c r="L535" s="123"/>
      <c r="M535" s="123"/>
      <c r="N535" s="123"/>
      <c r="O535" s="123"/>
      <c r="P535" s="123"/>
    </row>
    <row r="536" spans="1:16" s="13" customFormat="1" ht="14.25">
      <c r="A536" s="17" t="str">
        <f>YEAR(B536)&amp;VLOOKUP(MONTH(B536),lookup!$G$2:$N$13,8,FALSE)</f>
        <v>2014M02</v>
      </c>
      <c r="B536" s="184">
        <v>41671</v>
      </c>
      <c r="C536" s="185">
        <v>33.959569076246403</v>
      </c>
      <c r="D536" s="186">
        <v>1099.2</v>
      </c>
      <c r="E536" s="192">
        <v>4.07</v>
      </c>
      <c r="F536" s="193">
        <v>3.2717282551334659</v>
      </c>
      <c r="G536" s="123"/>
      <c r="H536" s="123"/>
      <c r="I536" s="123"/>
      <c r="J536" s="124"/>
      <c r="K536" s="124"/>
      <c r="L536" s="123"/>
      <c r="M536" s="123"/>
      <c r="N536" s="123"/>
      <c r="O536" s="123"/>
      <c r="P536" s="123"/>
    </row>
    <row r="537" spans="1:16" s="13" customFormat="1" ht="14.25">
      <c r="A537" s="17" t="str">
        <f>YEAR(B537)&amp;VLOOKUP(MONTH(B537),lookup!$G$2:$N$13,8,FALSE)</f>
        <v>2014M03</v>
      </c>
      <c r="B537" s="184">
        <v>41699</v>
      </c>
      <c r="C537" s="185">
        <v>33.711347109899329</v>
      </c>
      <c r="D537" s="186">
        <v>1256.9000000000001</v>
      </c>
      <c r="E537" s="192">
        <v>4.0599999999999996</v>
      </c>
      <c r="F537" s="193">
        <v>3.258683954938709</v>
      </c>
      <c r="G537" s="123"/>
      <c r="H537" s="123"/>
      <c r="I537" s="123"/>
      <c r="J537" s="124"/>
      <c r="K537" s="124"/>
      <c r="L537" s="123"/>
      <c r="M537" s="123"/>
      <c r="N537" s="123"/>
      <c r="O537" s="123"/>
      <c r="P537" s="123"/>
    </row>
    <row r="538" spans="1:16" s="13" customFormat="1" ht="14.25">
      <c r="A538" s="17" t="str">
        <f>YEAR(B538)&amp;VLOOKUP(MONTH(B538),lookup!$G$2:$N$13,8,FALSE)</f>
        <v>2014M04</v>
      </c>
      <c r="B538" s="184">
        <v>41730</v>
      </c>
      <c r="C538" s="185">
        <v>33.296874697527478</v>
      </c>
      <c r="D538" s="186">
        <v>1279.0999999999999</v>
      </c>
      <c r="E538" s="192">
        <v>4.01</v>
      </c>
      <c r="F538" s="193">
        <v>3.2676235223649592</v>
      </c>
      <c r="G538" s="123"/>
      <c r="H538" s="123"/>
      <c r="I538" s="123"/>
      <c r="J538" s="124"/>
      <c r="K538" s="124"/>
      <c r="L538" s="123"/>
      <c r="M538" s="123"/>
      <c r="N538" s="123"/>
      <c r="O538" s="123"/>
      <c r="P538" s="123"/>
    </row>
    <row r="539" spans="1:16" s="13" customFormat="1" ht="14.25">
      <c r="A539" s="17" t="str">
        <f>YEAR(B539)&amp;VLOOKUP(MONTH(B539),lookup!$G$2:$N$13,8,FALSE)</f>
        <v>2014M05</v>
      </c>
      <c r="B539" s="184">
        <v>41760</v>
      </c>
      <c r="C539" s="185">
        <v>32.279132570972799</v>
      </c>
      <c r="D539" s="186">
        <v>1333.4</v>
      </c>
      <c r="E539" s="192">
        <v>3.9</v>
      </c>
      <c r="F539" s="193">
        <v>3.252916574025698</v>
      </c>
      <c r="G539" s="123"/>
      <c r="H539" s="123"/>
      <c r="I539" s="123"/>
      <c r="J539" s="124"/>
      <c r="K539" s="124"/>
      <c r="L539" s="123"/>
      <c r="M539" s="123"/>
      <c r="N539" s="123"/>
      <c r="O539" s="123"/>
      <c r="P539" s="123"/>
    </row>
    <row r="540" spans="1:16" s="13" customFormat="1" ht="14.25">
      <c r="A540" s="17" t="str">
        <f>YEAR(B540)&amp;VLOOKUP(MONTH(B540),lookup!$G$2:$N$13,8,FALSE)</f>
        <v>2014M06</v>
      </c>
      <c r="B540" s="184">
        <v>41791</v>
      </c>
      <c r="C540" s="185">
        <v>31.719686265276774</v>
      </c>
      <c r="D540" s="186">
        <v>1240.7</v>
      </c>
      <c r="E540" s="192">
        <v>3.84</v>
      </c>
      <c r="F540" s="193">
        <v>3.2418266410124699</v>
      </c>
      <c r="G540" s="123"/>
      <c r="H540" s="123"/>
      <c r="I540" s="123"/>
      <c r="J540" s="124"/>
      <c r="K540" s="124"/>
      <c r="L540" s="123"/>
      <c r="M540" s="123"/>
      <c r="N540" s="123"/>
      <c r="O540" s="123"/>
      <c r="P540" s="123"/>
    </row>
    <row r="541" spans="1:16" s="13" customFormat="1" ht="14.25">
      <c r="A541" s="17" t="str">
        <f>YEAR(B541)&amp;VLOOKUP(MONTH(B541),lookup!$G$2:$N$13,8,FALSE)</f>
        <v>2014M07</v>
      </c>
      <c r="B541" s="184">
        <v>41821</v>
      </c>
      <c r="C541" s="185">
        <v>31.595183477763058</v>
      </c>
      <c r="D541" s="186">
        <v>1225.2</v>
      </c>
      <c r="E541" s="192">
        <v>3.84</v>
      </c>
      <c r="F541" s="193">
        <v>3.2282790338158649</v>
      </c>
      <c r="G541" s="123"/>
      <c r="H541" s="123"/>
      <c r="I541" s="123"/>
      <c r="J541" s="124"/>
      <c r="K541" s="124"/>
      <c r="L541" s="123"/>
      <c r="M541" s="123"/>
      <c r="N541" s="123"/>
      <c r="O541" s="123"/>
      <c r="P541" s="123"/>
    </row>
    <row r="542" spans="1:16" s="13" customFormat="1" ht="14.25">
      <c r="A542" s="17" t="str">
        <f>YEAR(B542)&amp;VLOOKUP(MONTH(B542),lookup!$G$2:$N$13,8,FALSE)</f>
        <v>2014M08</v>
      </c>
      <c r="B542" s="184">
        <v>41852</v>
      </c>
      <c r="C542" s="185">
        <v>31.130206908497211</v>
      </c>
      <c r="D542" s="186">
        <v>1177.8</v>
      </c>
      <c r="E542" s="192">
        <v>3.92</v>
      </c>
      <c r="F542" s="193">
        <v>3.2687485619122421</v>
      </c>
      <c r="G542" s="123"/>
      <c r="H542" s="123"/>
      <c r="I542" s="123"/>
      <c r="J542" s="124"/>
      <c r="K542" s="124"/>
      <c r="L542" s="71"/>
      <c r="M542" s="71"/>
      <c r="N542" s="71"/>
      <c r="O542" s="71"/>
      <c r="P542" s="71"/>
    </row>
    <row r="543" spans="1:16" s="13" customFormat="1" ht="14.25">
      <c r="A543" s="17" t="str">
        <f>YEAR(B543)&amp;VLOOKUP(MONTH(B543),lookup!$G$2:$N$13,8,FALSE)</f>
        <v>2014M09</v>
      </c>
      <c r="B543" s="184">
        <v>41883</v>
      </c>
      <c r="C543" s="185">
        <v>30.786982496952028</v>
      </c>
      <c r="D543" s="186">
        <v>1147.3</v>
      </c>
      <c r="E543" s="192">
        <v>3.97</v>
      </c>
      <c r="F543" s="193">
        <v>3.3316633617159463</v>
      </c>
      <c r="G543" s="123"/>
      <c r="H543" s="123"/>
      <c r="I543" s="123"/>
      <c r="J543" s="124"/>
      <c r="K543" s="124"/>
      <c r="L543" s="71"/>
      <c r="M543" s="71"/>
      <c r="N543" s="71"/>
      <c r="O543" s="71"/>
      <c r="P543" s="71"/>
    </row>
    <row r="544" spans="1:16" s="13" customFormat="1" ht="14.25">
      <c r="A544" s="17" t="str">
        <f>YEAR(B544)&amp;VLOOKUP(MONTH(B544),lookup!$G$2:$N$13,8,FALSE)</f>
        <v>2014M10</v>
      </c>
      <c r="B544" s="184">
        <v>41913</v>
      </c>
      <c r="C544" s="185">
        <v>29.747044055017685</v>
      </c>
      <c r="D544" s="186">
        <v>1156.7</v>
      </c>
      <c r="E544" s="192">
        <v>4.08</v>
      </c>
      <c r="F544" s="193">
        <v>3.3440589101861971</v>
      </c>
      <c r="G544" s="123"/>
      <c r="H544" s="123"/>
      <c r="I544" s="123"/>
      <c r="J544" s="124"/>
      <c r="K544" s="124"/>
      <c r="L544" s="71"/>
      <c r="M544" s="71"/>
      <c r="N544" s="71"/>
      <c r="O544" s="71"/>
      <c r="P544" s="71"/>
    </row>
    <row r="545" spans="1:16" s="13" customFormat="1" ht="14.25">
      <c r="A545" s="17" t="str">
        <f>YEAR(B545)&amp;VLOOKUP(MONTH(B545),lookup!$G$2:$N$13,8,FALSE)</f>
        <v>2014M11</v>
      </c>
      <c r="B545" s="184">
        <v>41944</v>
      </c>
      <c r="C545" s="185">
        <v>28.833778158135839</v>
      </c>
      <c r="D545" s="186">
        <v>1120.4000000000001</v>
      </c>
      <c r="E545" s="192">
        <v>4.1100000000000003</v>
      </c>
      <c r="F545" s="193">
        <v>3.3325761816971626</v>
      </c>
      <c r="G545" s="123"/>
      <c r="H545" s="123"/>
      <c r="I545" s="123"/>
      <c r="J545" s="124"/>
      <c r="K545" s="124"/>
      <c r="L545" s="71"/>
      <c r="M545" s="71"/>
      <c r="N545" s="71"/>
      <c r="O545" s="71"/>
      <c r="P545" s="71"/>
    </row>
    <row r="546" spans="1:16" s="13" customFormat="1" ht="14.25">
      <c r="A546" s="17" t="str">
        <f>YEAR(B546)&amp;VLOOKUP(MONTH(B546),lookup!$G$2:$N$13,8,FALSE)</f>
        <v>2014M12</v>
      </c>
      <c r="B546" s="184">
        <v>41974</v>
      </c>
      <c r="C546" s="185">
        <v>27.676506492245743</v>
      </c>
      <c r="D546" s="186">
        <v>1156.4000000000001</v>
      </c>
      <c r="E546" s="192">
        <v>4.0999999999999996</v>
      </c>
      <c r="F546" s="193">
        <v>3.3094658675906183</v>
      </c>
      <c r="G546" s="123"/>
      <c r="H546" s="123"/>
      <c r="I546" s="123"/>
      <c r="J546" s="124"/>
      <c r="K546" s="124"/>
      <c r="L546" s="71"/>
      <c r="M546" s="71"/>
      <c r="N546" s="71"/>
      <c r="O546" s="71"/>
      <c r="P546" s="71"/>
    </row>
    <row r="547" spans="1:16" s="13" customFormat="1" ht="14.25">
      <c r="A547" s="17" t="str">
        <f>YEAR(B547)&amp;VLOOKUP(MONTH(B547),lookup!$G$2:$N$13,8,FALSE)</f>
        <v>2015M01</v>
      </c>
      <c r="B547" s="184">
        <v>42005</v>
      </c>
      <c r="C547" s="185">
        <v>26.461454712553621</v>
      </c>
      <c r="D547" s="186">
        <v>1193.5999999999999</v>
      </c>
      <c r="E547" s="192">
        <v>4.07</v>
      </c>
      <c r="F547" s="193">
        <v>3.2831009247317509</v>
      </c>
      <c r="G547" s="123"/>
      <c r="H547" s="123"/>
      <c r="I547" s="123"/>
      <c r="J547" s="124"/>
      <c r="K547" s="124"/>
      <c r="L547" s="71"/>
      <c r="M547" s="71"/>
      <c r="N547" s="71"/>
      <c r="O547" s="71"/>
      <c r="P547" s="71"/>
    </row>
    <row r="548" spans="1:16" s="13" customFormat="1" ht="14.25">
      <c r="A548" s="17" t="str">
        <f>YEAR(B548)&amp;VLOOKUP(MONTH(B548),lookup!$G$2:$N$13,8,FALSE)</f>
        <v>2015M02</v>
      </c>
      <c r="B548" s="184">
        <v>42036</v>
      </c>
      <c r="C548" s="185">
        <v>26.055267049801561</v>
      </c>
      <c r="D548" s="186">
        <v>1101.0999999999999</v>
      </c>
      <c r="E548" s="192">
        <v>4.09</v>
      </c>
      <c r="F548" s="193">
        <v>3.2744314661536378</v>
      </c>
      <c r="G548" s="123"/>
      <c r="H548" s="123"/>
      <c r="I548" s="123"/>
      <c r="J548" s="124"/>
      <c r="K548" s="124"/>
      <c r="L548" s="71"/>
      <c r="M548" s="71"/>
      <c r="N548" s="71"/>
      <c r="O548" s="71"/>
      <c r="P548" s="71"/>
    </row>
    <row r="549" spans="1:16" s="13" customFormat="1" ht="14.25">
      <c r="A549" s="17" t="str">
        <f>YEAR(B549)&amp;VLOOKUP(MONTH(B549),lookup!$G$2:$N$13,8,FALSE)</f>
        <v>2015M03</v>
      </c>
      <c r="B549" s="184">
        <v>42064</v>
      </c>
      <c r="C549" s="185">
        <v>25.045201713436885</v>
      </c>
      <c r="D549" s="186">
        <v>1262.3</v>
      </c>
      <c r="E549" s="192">
        <v>4.0999999999999996</v>
      </c>
      <c r="F549" s="193">
        <v>3.2817615901454777</v>
      </c>
      <c r="G549" s="123"/>
      <c r="H549" s="123"/>
      <c r="I549" s="123"/>
      <c r="J549" s="124"/>
      <c r="K549" s="124"/>
      <c r="L549" s="71"/>
      <c r="M549" s="71"/>
      <c r="N549" s="71"/>
      <c r="O549" s="71"/>
      <c r="P549" s="71"/>
    </row>
    <row r="550" spans="1:16" s="13" customFormat="1" ht="14.25">
      <c r="A550" s="17" t="str">
        <f>YEAR(B550)&amp;VLOOKUP(MONTH(B550),lookup!$G$2:$N$13,8,FALSE)</f>
        <v>2015M04</v>
      </c>
      <c r="B550" s="184">
        <v>42095</v>
      </c>
      <c r="C550" s="185">
        <v>24.687171958999812</v>
      </c>
      <c r="D550" s="186">
        <v>1292.8547499419412</v>
      </c>
      <c r="E550" s="192">
        <v>4.0214383466028503</v>
      </c>
      <c r="F550" s="193">
        <v>3.2922889675760172</v>
      </c>
      <c r="G550" s="123"/>
      <c r="H550" s="123"/>
      <c r="I550" s="123"/>
      <c r="J550" s="124"/>
      <c r="K550" s="124"/>
      <c r="L550" s="71"/>
      <c r="M550" s="71"/>
      <c r="N550" s="71"/>
      <c r="O550" s="71"/>
      <c r="P550" s="71"/>
    </row>
    <row r="551" spans="1:16" s="13" customFormat="1" ht="14.25">
      <c r="A551" s="17" t="str">
        <f>YEAR(B551)&amp;VLOOKUP(MONTH(B551),lookup!$G$2:$N$13,8,FALSE)</f>
        <v>2015M05</v>
      </c>
      <c r="B551" s="184">
        <v>42125</v>
      </c>
      <c r="C551" s="185">
        <v>24.144622019460073</v>
      </c>
      <c r="D551" s="186">
        <v>1379.5165893071992</v>
      </c>
      <c r="E551" s="192">
        <v>3.9137290651582717</v>
      </c>
      <c r="F551" s="193">
        <v>3.3120600022194857</v>
      </c>
      <c r="G551" s="123"/>
      <c r="H551" s="123"/>
      <c r="I551" s="123"/>
      <c r="J551" s="124"/>
      <c r="K551" s="124"/>
      <c r="L551" s="71"/>
      <c r="M551" s="71"/>
      <c r="N551" s="71"/>
      <c r="O551" s="71"/>
      <c r="P551" s="71"/>
    </row>
    <row r="552" spans="1:16" s="13" customFormat="1" ht="14.25">
      <c r="A552" s="17" t="str">
        <f>YEAR(B552)&amp;VLOOKUP(MONTH(B552),lookup!$G$2:$N$13,8,FALSE)</f>
        <v>2015M06</v>
      </c>
      <c r="B552" s="184">
        <v>42156</v>
      </c>
      <c r="C552" s="185">
        <v>23.828600362227228</v>
      </c>
      <c r="D552" s="186">
        <v>1302.2252712743852</v>
      </c>
      <c r="E552" s="192">
        <v>3.8985525116693323</v>
      </c>
      <c r="F552" s="193">
        <v>3.3044762747959338</v>
      </c>
      <c r="G552" s="123"/>
      <c r="H552" s="123"/>
      <c r="I552" s="123"/>
      <c r="J552" s="124"/>
      <c r="K552" s="124"/>
      <c r="L552" s="71"/>
      <c r="M552" s="71"/>
      <c r="N552" s="71"/>
      <c r="O552" s="71"/>
      <c r="P552" s="71"/>
    </row>
    <row r="553" spans="1:16" s="13" customFormat="1" ht="14.25">
      <c r="A553" s="17" t="str">
        <f>YEAR(B553)&amp;VLOOKUP(MONTH(B553),lookup!$G$2:$N$13,8,FALSE)</f>
        <v>2015M07</v>
      </c>
      <c r="B553" s="184">
        <v>42186</v>
      </c>
      <c r="C553" s="185">
        <v>23.632071648008328</v>
      </c>
      <c r="D553" s="186">
        <v>1267.435352998574</v>
      </c>
      <c r="E553" s="192">
        <v>3.8331060663470971</v>
      </c>
      <c r="F553" s="193">
        <v>3.3142254999083556</v>
      </c>
      <c r="G553" s="123"/>
      <c r="H553" s="123"/>
      <c r="I553" s="123"/>
      <c r="J553" s="124"/>
      <c r="K553" s="124"/>
      <c r="L553" s="71"/>
      <c r="M553" s="71"/>
      <c r="N553" s="71"/>
      <c r="O553" s="71"/>
      <c r="P553" s="71"/>
    </row>
    <row r="554" spans="1:16" s="13" customFormat="1" ht="14.25">
      <c r="A554" s="17" t="str">
        <f>YEAR(B554)&amp;VLOOKUP(MONTH(B554),lookup!$G$2:$N$13,8,FALSE)</f>
        <v>2015M08</v>
      </c>
      <c r="B554" s="184">
        <v>42217</v>
      </c>
      <c r="C554" s="185">
        <v>23.429604483244663</v>
      </c>
      <c r="D554" s="186">
        <v>1211.0019757889897</v>
      </c>
      <c r="E554" s="192">
        <v>3.9906326420901856</v>
      </c>
      <c r="F554" s="193">
        <v>3.3139712802075967</v>
      </c>
      <c r="G554" s="123"/>
      <c r="H554" s="123"/>
      <c r="I554" s="123"/>
      <c r="J554" s="124"/>
      <c r="K554" s="124"/>
      <c r="L554" s="71"/>
      <c r="M554" s="71"/>
      <c r="N554" s="71"/>
      <c r="O554" s="71"/>
      <c r="P554" s="71"/>
    </row>
    <row r="555" spans="1:16" s="13" customFormat="1" ht="14.25">
      <c r="A555" s="17" t="str">
        <f>YEAR(B555)&amp;VLOOKUP(MONTH(B555),lookup!$G$2:$N$13,8,FALSE)</f>
        <v>2015M09</v>
      </c>
      <c r="B555" s="184">
        <v>42248</v>
      </c>
      <c r="C555" s="185">
        <v>23.798827023664426</v>
      </c>
      <c r="D555" s="186">
        <v>1165.8607931183678</v>
      </c>
      <c r="E555" s="192">
        <v>4.0261319813957668</v>
      </c>
      <c r="F555" s="193">
        <v>3.4389405393813117</v>
      </c>
      <c r="G555" s="123"/>
      <c r="H555" s="123"/>
      <c r="I555" s="123"/>
      <c r="J555" s="124"/>
      <c r="K555" s="124"/>
      <c r="L555" s="71"/>
      <c r="M555" s="71"/>
      <c r="N555" s="71"/>
      <c r="O555" s="71"/>
      <c r="P555" s="71"/>
    </row>
    <row r="556" spans="1:16" s="13" customFormat="1" ht="14.25">
      <c r="A556" s="17" t="str">
        <f>YEAR(B556)&amp;VLOOKUP(MONTH(B556),lookup!$G$2:$N$13,8,FALSE)</f>
        <v>2015M10</v>
      </c>
      <c r="B556" s="184">
        <v>42278</v>
      </c>
      <c r="C556" s="185">
        <v>24.503336683477432</v>
      </c>
      <c r="D556" s="186">
        <v>1203.6028761054381</v>
      </c>
      <c r="E556" s="192">
        <v>4.1221651298050483</v>
      </c>
      <c r="F556" s="193">
        <v>3.4129151396559805</v>
      </c>
      <c r="G556" s="123"/>
      <c r="H556" s="123"/>
      <c r="I556" s="123"/>
      <c r="J556" s="124"/>
      <c r="K556" s="124"/>
      <c r="L556" s="71"/>
      <c r="M556" s="71"/>
      <c r="N556" s="71"/>
      <c r="O556" s="71"/>
      <c r="P556" s="71"/>
    </row>
    <row r="557" spans="1:16" s="13" customFormat="1" ht="14.25">
      <c r="A557" s="17" t="str">
        <f>YEAR(B557)&amp;VLOOKUP(MONTH(B557),lookup!$G$2:$N$13,8,FALSE)</f>
        <v>2015M11</v>
      </c>
      <c r="B557" s="184">
        <v>42309</v>
      </c>
      <c r="C557" s="185">
        <v>24.244457634227881</v>
      </c>
      <c r="D557" s="186">
        <v>1163.9170521286392</v>
      </c>
      <c r="E557" s="192">
        <v>4.1490265128861248</v>
      </c>
      <c r="F557" s="193">
        <v>3.3594989365431154</v>
      </c>
      <c r="G557" s="123"/>
      <c r="H557" s="123"/>
      <c r="I557" s="123"/>
      <c r="J557" s="124"/>
      <c r="K557" s="124"/>
      <c r="L557" s="71"/>
      <c r="M557" s="71"/>
      <c r="N557" s="71"/>
      <c r="O557" s="71"/>
      <c r="P557" s="71"/>
    </row>
    <row r="558" spans="1:16" s="13" customFormat="1" ht="14.25">
      <c r="A558" s="17" t="str">
        <f>YEAR(B558)&amp;VLOOKUP(MONTH(B558),lookup!$G$2:$N$13,8,FALSE)</f>
        <v>2015M12</v>
      </c>
      <c r="B558" s="184">
        <v>42339</v>
      </c>
      <c r="C558" s="185">
        <v>23.969812164113652</v>
      </c>
      <c r="D558" s="186">
        <v>1209.8188172017221</v>
      </c>
      <c r="E558" s="192">
        <v>4.1325795199509239</v>
      </c>
      <c r="F558" s="193">
        <v>3.3194014974147747</v>
      </c>
      <c r="G558" s="123"/>
      <c r="H558" s="123"/>
      <c r="I558" s="123"/>
      <c r="J558" s="124"/>
      <c r="K558" s="124"/>
      <c r="L558" s="71"/>
      <c r="M558" s="71"/>
      <c r="N558" s="71"/>
      <c r="O558" s="71"/>
      <c r="P558" s="71"/>
    </row>
    <row r="559" spans="1:16" s="13" customFormat="1" ht="14.25">
      <c r="A559" s="17" t="str">
        <f>YEAR(B559)&amp;VLOOKUP(MONTH(B559),lookup!$G$2:$N$13,8,FALSE)</f>
        <v>2016M01</v>
      </c>
      <c r="B559" s="184">
        <v>42370</v>
      </c>
      <c r="C559" s="185">
        <v>23.157085710616315</v>
      </c>
      <c r="D559" s="186">
        <v>1225.2325990966262</v>
      </c>
      <c r="E559" s="192">
        <v>4.153909665889608</v>
      </c>
      <c r="F559" s="193">
        <v>3.2829546454650562</v>
      </c>
      <c r="G559" s="123"/>
      <c r="H559" s="123"/>
      <c r="I559" s="123"/>
      <c r="J559" s="124"/>
      <c r="K559" s="124"/>
      <c r="L559" s="71"/>
      <c r="M559" s="71"/>
      <c r="N559" s="71"/>
      <c r="O559" s="71"/>
      <c r="P559" s="71"/>
    </row>
    <row r="560" spans="1:16" s="13" customFormat="1" ht="14.25">
      <c r="A560" s="17" t="str">
        <f>YEAR(B560)&amp;VLOOKUP(MONTH(B560),lookup!$G$2:$N$13,8,FALSE)</f>
        <v>2016M02</v>
      </c>
      <c r="B560" s="184">
        <v>42401</v>
      </c>
      <c r="C560" s="185">
        <v>23.010807674863806</v>
      </c>
      <c r="D560" s="186">
        <v>1147.7316104839881</v>
      </c>
      <c r="E560" s="192">
        <v>4.1759188291475873</v>
      </c>
      <c r="F560" s="193">
        <v>3.2791311942227002</v>
      </c>
      <c r="G560" s="123"/>
      <c r="H560" s="123"/>
      <c r="I560" s="123"/>
      <c r="J560" s="124"/>
      <c r="K560" s="124"/>
      <c r="L560" s="71"/>
      <c r="M560" s="71"/>
      <c r="N560" s="71"/>
      <c r="O560" s="71"/>
      <c r="P560" s="71"/>
    </row>
    <row r="561" spans="1:16" s="13" customFormat="1" ht="14.25">
      <c r="A561" s="17" t="str">
        <f>YEAR(B561)&amp;VLOOKUP(MONTH(B561),lookup!$G$2:$N$13,8,FALSE)</f>
        <v>2016M03</v>
      </c>
      <c r="B561" s="184">
        <v>42430</v>
      </c>
      <c r="C561" s="185">
        <v>22.436820721398796</v>
      </c>
      <c r="D561" s="186">
        <v>1260.122598374131</v>
      </c>
      <c r="E561" s="192">
        <v>4.1950477849476693</v>
      </c>
      <c r="F561" s="193">
        <v>3.2869909808166358</v>
      </c>
      <c r="G561" s="123"/>
      <c r="H561" s="123"/>
      <c r="I561" s="123"/>
      <c r="J561" s="124"/>
      <c r="K561" s="124"/>
      <c r="L561" s="71"/>
      <c r="M561" s="71"/>
      <c r="N561" s="71"/>
      <c r="O561" s="71"/>
      <c r="P561" s="71"/>
    </row>
    <row r="562" spans="1:16" s="13" customFormat="1" ht="14.25">
      <c r="A562" s="17" t="str">
        <f>YEAR(B562)&amp;VLOOKUP(MONTH(B562),lookup!$G$2:$N$13,8,FALSE)</f>
        <v>2016M04</v>
      </c>
      <c r="B562" s="184">
        <v>42461</v>
      </c>
      <c r="C562" s="185">
        <v>21.640955026287926</v>
      </c>
      <c r="D562" s="186">
        <v>1251.3334689719411</v>
      </c>
      <c r="E562" s="192">
        <v>4.1565889097039515</v>
      </c>
      <c r="F562" s="193">
        <v>3.266498634009257</v>
      </c>
      <c r="G562" s="123"/>
      <c r="H562" s="123"/>
      <c r="I562" s="123"/>
      <c r="J562" s="124"/>
      <c r="K562" s="124"/>
      <c r="L562" s="71"/>
      <c r="M562" s="71"/>
      <c r="N562" s="71"/>
      <c r="O562" s="71"/>
      <c r="P562" s="71"/>
    </row>
    <row r="563" spans="1:16" s="13" customFormat="1" ht="14.25">
      <c r="A563" s="17" t="str">
        <f>YEAR(B563)&amp;VLOOKUP(MONTH(B563),lookup!$G$2:$N$13,8,FALSE)</f>
        <v>2016M05</v>
      </c>
      <c r="B563" s="184">
        <v>42491</v>
      </c>
      <c r="C563" s="185">
        <v>20.443275277199383</v>
      </c>
      <c r="D563" s="186">
        <v>1320.7645880071989</v>
      </c>
      <c r="E563" s="192">
        <v>3.9924298934586906</v>
      </c>
      <c r="F563" s="193">
        <v>3.2770040890932939</v>
      </c>
      <c r="G563" s="123"/>
      <c r="H563" s="123"/>
      <c r="I563" s="123"/>
      <c r="J563" s="124"/>
      <c r="K563" s="124"/>
      <c r="L563" s="71"/>
      <c r="M563" s="71"/>
      <c r="N563" s="71"/>
      <c r="O563" s="71"/>
      <c r="P563" s="71"/>
    </row>
    <row r="564" spans="1:16" s="13" customFormat="1" ht="14.25">
      <c r="A564" s="17" t="str">
        <f>YEAR(B564)&amp;VLOOKUP(MONTH(B564),lookup!$G$2:$N$13,8,FALSE)</f>
        <v>2016M06</v>
      </c>
      <c r="B564" s="184">
        <v>42522</v>
      </c>
      <c r="C564" s="185">
        <v>19.951810060771706</v>
      </c>
      <c r="D564" s="186">
        <v>1207.646556974385</v>
      </c>
      <c r="E564" s="192">
        <v>3.9389952328641598</v>
      </c>
      <c r="F564" s="193">
        <v>3.2310027826685315</v>
      </c>
      <c r="G564" s="123"/>
      <c r="H564" s="123"/>
      <c r="I564" s="123"/>
      <c r="J564" s="124"/>
      <c r="K564" s="124"/>
      <c r="L564" s="71"/>
      <c r="M564" s="71"/>
      <c r="N564" s="71"/>
      <c r="O564" s="71"/>
      <c r="P564" s="71"/>
    </row>
    <row r="565" spans="1:16" s="13" customFormat="1" ht="14.25">
      <c r="A565" s="17" t="str">
        <f>YEAR(B565)&amp;VLOOKUP(MONTH(B565),lookup!$G$2:$N$13,8,FALSE)</f>
        <v>2016M07</v>
      </c>
      <c r="B565" s="184">
        <v>42552</v>
      </c>
      <c r="C565" s="185">
        <v>20.803041524271976</v>
      </c>
      <c r="D565" s="186">
        <v>1164.944868431907</v>
      </c>
      <c r="E565" s="192">
        <v>3.9442824264302647</v>
      </c>
      <c r="F565" s="193">
        <v>3.2175160759372234</v>
      </c>
      <c r="G565" s="123"/>
      <c r="H565" s="123"/>
      <c r="I565" s="123"/>
      <c r="J565" s="124"/>
      <c r="K565" s="124"/>
      <c r="L565" s="71"/>
      <c r="M565" s="71"/>
      <c r="N565" s="71"/>
      <c r="O565" s="71"/>
      <c r="P565" s="71"/>
    </row>
    <row r="566" spans="1:16" s="13" customFormat="1" ht="14.25">
      <c r="A566" s="17" t="str">
        <f>YEAR(B566)&amp;VLOOKUP(MONTH(B566),lookup!$G$2:$N$13,8,FALSE)</f>
        <v>2016M08</v>
      </c>
      <c r="B566" s="184">
        <v>42583</v>
      </c>
      <c r="C566" s="185">
        <v>21.46716707850976</v>
      </c>
      <c r="D566" s="186">
        <v>1125.826990122323</v>
      </c>
      <c r="E566" s="192">
        <v>3.9808130579623948</v>
      </c>
      <c r="F566" s="193">
        <v>3.247191391848617</v>
      </c>
      <c r="G566" s="123"/>
      <c r="H566" s="123"/>
      <c r="I566" s="123"/>
      <c r="J566" s="124"/>
      <c r="K566" s="124"/>
      <c r="L566" s="71"/>
      <c r="M566" s="71"/>
      <c r="N566" s="71"/>
      <c r="O566" s="71"/>
      <c r="P566" s="71"/>
    </row>
    <row r="567" spans="1:16" s="13" customFormat="1" ht="14.25">
      <c r="A567" s="17" t="str">
        <f>YEAR(B567)&amp;VLOOKUP(MONTH(B567),lookup!$G$2:$N$13,8,FALSE)</f>
        <v>2016M09</v>
      </c>
      <c r="B567" s="184">
        <v>42614</v>
      </c>
      <c r="C567" s="185">
        <v>22.702646997868751</v>
      </c>
      <c r="D567" s="186">
        <v>1078.236584048713</v>
      </c>
      <c r="E567" s="192">
        <v>4.086800062196339</v>
      </c>
      <c r="F567" s="193">
        <v>3.3163701054514436</v>
      </c>
      <c r="G567" s="123"/>
      <c r="H567" s="123"/>
      <c r="I567" s="123"/>
      <c r="J567" s="124"/>
      <c r="K567" s="124"/>
      <c r="L567" s="71"/>
      <c r="M567" s="71"/>
      <c r="N567" s="71"/>
      <c r="O567" s="71"/>
      <c r="P567" s="71"/>
    </row>
    <row r="568" spans="1:16" s="13" customFormat="1" ht="14.25">
      <c r="A568" s="17" t="str">
        <f>YEAR(B568)&amp;VLOOKUP(MONTH(B568),lookup!$G$2:$N$13,8,FALSE)</f>
        <v>2016M10</v>
      </c>
      <c r="B568" s="184">
        <v>42644</v>
      </c>
      <c r="C568" s="185">
        <v>24.198437162037585</v>
      </c>
      <c r="D568" s="186">
        <v>1109.0824326911099</v>
      </c>
      <c r="E568" s="192">
        <v>4.1782421482708774</v>
      </c>
      <c r="F568" s="193">
        <v>3.3807265980378429</v>
      </c>
      <c r="G568" s="123"/>
      <c r="H568" s="123"/>
      <c r="I568" s="123"/>
      <c r="J568" s="124"/>
      <c r="K568" s="124"/>
      <c r="L568" s="71"/>
      <c r="M568" s="71"/>
      <c r="N568" s="71"/>
      <c r="O568" s="71"/>
      <c r="P568" s="71"/>
    </row>
    <row r="569" spans="1:16" s="13" customFormat="1" ht="14.25">
      <c r="A569" s="17" t="str">
        <f>YEAR(B569)&amp;VLOOKUP(MONTH(B569),lookup!$G$2:$N$13,8,FALSE)</f>
        <v>2016M11</v>
      </c>
      <c r="B569" s="184">
        <v>42675</v>
      </c>
      <c r="C569" s="185">
        <v>25.543297407207799</v>
      </c>
      <c r="D569" s="186">
        <v>1077.838090575083</v>
      </c>
      <c r="E569" s="192">
        <v>4.2487329350621481</v>
      </c>
      <c r="F569" s="193">
        <v>3.3917471755356776</v>
      </c>
      <c r="G569" s="123"/>
      <c r="H569" s="123"/>
      <c r="I569" s="123"/>
      <c r="J569" s="124"/>
      <c r="K569" s="124"/>
      <c r="L569" s="71"/>
      <c r="M569" s="71"/>
      <c r="N569" s="71"/>
      <c r="O569" s="71"/>
      <c r="P569" s="71"/>
    </row>
    <row r="570" spans="1:16" s="13" customFormat="1" ht="14.25">
      <c r="A570" s="17" t="str">
        <f>YEAR(B570)&amp;VLOOKUP(MONTH(B570),lookup!$G$2:$N$13,8,FALSE)</f>
        <v>2016M12</v>
      </c>
      <c r="B570" s="184">
        <v>42705</v>
      </c>
      <c r="C570" s="185">
        <v>26.219464498726527</v>
      </c>
      <c r="D570" s="186">
        <v>1154.0602450207762</v>
      </c>
      <c r="E570" s="192">
        <v>4.1866605013863811</v>
      </c>
      <c r="F570" s="193">
        <v>3.3588367285332086</v>
      </c>
      <c r="G570" s="123"/>
      <c r="H570" s="123"/>
      <c r="I570" s="123"/>
      <c r="J570" s="124"/>
      <c r="K570" s="124"/>
      <c r="L570" s="71"/>
      <c r="M570" s="71"/>
      <c r="N570" s="71"/>
      <c r="O570" s="71"/>
      <c r="P570" s="71"/>
    </row>
    <row r="571" spans="1:16" s="13" customFormat="1" ht="14.25">
      <c r="A571" s="17" t="str">
        <f>YEAR(B571)&amp;VLOOKUP(MONTH(B571),lookup!$G$2:$N$13,8,FALSE)</f>
        <v>2017M01</v>
      </c>
      <c r="B571" s="184">
        <v>42766</v>
      </c>
      <c r="C571" s="185">
        <v>26.951692164508586</v>
      </c>
      <c r="D571" s="186">
        <v>1216.4952426433279</v>
      </c>
      <c r="E571" s="192">
        <v>4.120012270527746</v>
      </c>
      <c r="F571" s="193">
        <v>3.2765567037015235</v>
      </c>
      <c r="G571" s="123"/>
      <c r="H571" s="123"/>
      <c r="I571" s="123"/>
      <c r="J571" s="71"/>
      <c r="K571" s="71"/>
      <c r="L571" s="71"/>
      <c r="M571" s="71"/>
      <c r="N571" s="71"/>
      <c r="O571" s="71"/>
      <c r="P571" s="71"/>
    </row>
    <row r="572" spans="1:16" s="13" customFormat="1" ht="14.25">
      <c r="A572" s="17" t="str">
        <f>YEAR(B572)&amp;VLOOKUP(MONTH(B572),lookup!$G$2:$N$13,8,FALSE)</f>
        <v>2017M02</v>
      </c>
      <c r="B572" s="184">
        <v>42794</v>
      </c>
      <c r="C572" s="185">
        <v>27.472981420082434</v>
      </c>
      <c r="D572" s="186">
        <v>1118.2562286572329</v>
      </c>
      <c r="E572" s="192">
        <v>4.1346581311938095</v>
      </c>
      <c r="F572" s="193">
        <v>3.2723201593357643</v>
      </c>
      <c r="G572" s="123"/>
      <c r="H572" s="123"/>
      <c r="I572" s="123"/>
      <c r="J572" s="71"/>
      <c r="K572" s="71"/>
      <c r="L572" s="71"/>
      <c r="M572" s="71"/>
      <c r="N572" s="71"/>
      <c r="O572" s="71"/>
      <c r="P572" s="71"/>
    </row>
    <row r="573" spans="1:16" s="13" customFormat="1" ht="14.25">
      <c r="A573" s="17" t="str">
        <f>YEAR(B573)&amp;VLOOKUP(MONTH(B573),lookup!$G$2:$N$13,8,FALSE)</f>
        <v>2017M03</v>
      </c>
      <c r="B573" s="184">
        <v>42825</v>
      </c>
      <c r="C573" s="194">
        <v>27.475370090405253</v>
      </c>
      <c r="D573" s="186">
        <v>1283.535327017303</v>
      </c>
      <c r="E573" s="195">
        <v>4.1187644841657542</v>
      </c>
      <c r="F573" s="196">
        <v>3.2601856652700292</v>
      </c>
      <c r="G573" s="123"/>
      <c r="H573" s="123"/>
      <c r="I573" s="123"/>
      <c r="J573" s="71"/>
      <c r="K573" s="71"/>
      <c r="L573" s="71"/>
      <c r="M573" s="71"/>
      <c r="N573" s="71"/>
      <c r="O573" s="71"/>
      <c r="P573" s="71"/>
    </row>
    <row r="574" spans="1:16" s="13" customFormat="1" ht="14.25">
      <c r="A574" s="17" t="str">
        <f>YEAR(B574)&amp;VLOOKUP(MONTH(B574),lookup!$G$2:$N$13,8,FALSE)</f>
        <v>2017M04</v>
      </c>
      <c r="B574" s="184">
        <v>42855</v>
      </c>
      <c r="C574" s="197">
        <v>26.931571292499605</v>
      </c>
      <c r="D574" s="186">
        <v>1297.1660007296382</v>
      </c>
      <c r="E574" s="195">
        <v>4.0550112851776348</v>
      </c>
      <c r="F574" s="196">
        <v>3.2897196762549732</v>
      </c>
      <c r="G574" s="123"/>
      <c r="H574" s="123"/>
      <c r="I574" s="123"/>
      <c r="J574" s="71"/>
      <c r="K574" s="71"/>
      <c r="L574" s="71"/>
      <c r="M574" s="71"/>
      <c r="N574" s="71"/>
      <c r="O574" s="71"/>
      <c r="P574" s="71"/>
    </row>
    <row r="575" spans="1:16" s="13" customFormat="1" ht="14.25">
      <c r="A575" s="17" t="str">
        <f>YEAR(B575)&amp;VLOOKUP(MONTH(B575),lookup!$G$2:$N$13,8,FALSE)</f>
        <v>2017M05</v>
      </c>
      <c r="B575" s="184">
        <v>42886</v>
      </c>
      <c r="C575" s="197">
        <v>26.774579844168024</v>
      </c>
      <c r="D575" s="186">
        <v>1363.4362019929879</v>
      </c>
      <c r="E575" s="195">
        <v>3.9512214814190272</v>
      </c>
      <c r="F575" s="196">
        <v>3.2864657634722305</v>
      </c>
      <c r="G575" s="123"/>
      <c r="H575" s="123"/>
      <c r="I575" s="123"/>
      <c r="J575" s="71"/>
      <c r="K575" s="71"/>
      <c r="L575" s="71"/>
      <c r="M575" s="71"/>
      <c r="N575" s="71"/>
      <c r="O575" s="71"/>
      <c r="P575" s="71"/>
    </row>
    <row r="576" spans="1:16" s="13" customFormat="1" ht="14.25">
      <c r="A576" s="17" t="str">
        <f>YEAR(B576)&amp;VLOOKUP(MONTH(B576),lookup!$G$2:$N$13,8,FALSE)</f>
        <v>2017M06</v>
      </c>
      <c r="B576" s="184">
        <v>42916</v>
      </c>
      <c r="C576" s="194">
        <v>26.759589517580643</v>
      </c>
      <c r="D576" s="186">
        <v>1265.532475383261</v>
      </c>
      <c r="E576" s="195">
        <v>3.9284755333287413</v>
      </c>
      <c r="F576" s="196">
        <v>3.2405862184991916</v>
      </c>
      <c r="G576" s="123"/>
      <c r="H576" s="123"/>
      <c r="I576" s="123"/>
      <c r="J576" s="71"/>
      <c r="K576" s="71"/>
      <c r="L576" s="71"/>
      <c r="M576" s="71"/>
      <c r="N576" s="71"/>
      <c r="O576" s="71"/>
      <c r="P576" s="71"/>
    </row>
    <row r="577" spans="1:16" s="13" customFormat="1" ht="14.25">
      <c r="A577" s="17" t="str">
        <f>YEAR(B577)&amp;VLOOKUP(MONTH(B577),lookup!$G$2:$N$13,8,FALSE)</f>
        <v>2017M07</v>
      </c>
      <c r="B577" s="184">
        <v>42947</v>
      </c>
      <c r="C577" s="197">
        <v>27.880496473409465</v>
      </c>
      <c r="D577" s="186">
        <v>1221.717744269876</v>
      </c>
      <c r="E577" s="195">
        <v>3.9345212698699679</v>
      </c>
      <c r="F577" s="196">
        <v>3.240542930446662</v>
      </c>
      <c r="G577" s="123"/>
      <c r="H577" s="123"/>
      <c r="I577" s="123"/>
      <c r="J577" s="71"/>
      <c r="K577" s="71"/>
      <c r="L577" s="71"/>
      <c r="M577" s="71"/>
      <c r="N577" s="71"/>
      <c r="O577" s="71"/>
      <c r="P577" s="71"/>
    </row>
    <row r="578" spans="1:16" s="13" customFormat="1" ht="14.25">
      <c r="A578" s="17" t="str">
        <f>YEAR(B578)&amp;VLOOKUP(MONTH(B578),lookup!$G$2:$N$13,8,FALSE)</f>
        <v>2017M08</v>
      </c>
      <c r="B578" s="184">
        <v>42978</v>
      </c>
      <c r="C578" s="197">
        <v>29.070982242749551</v>
      </c>
      <c r="D578" s="186">
        <v>1204.714311429532</v>
      </c>
      <c r="E578" s="195">
        <v>4.0136484405227337</v>
      </c>
      <c r="F578" s="196">
        <v>3.3060969407466416</v>
      </c>
      <c r="G578" s="123"/>
      <c r="H578" s="123"/>
      <c r="I578" s="123"/>
      <c r="J578" s="71"/>
      <c r="K578" s="71"/>
      <c r="L578" s="71"/>
      <c r="M578" s="71"/>
      <c r="N578" s="71"/>
      <c r="O578" s="71"/>
      <c r="P578" s="71"/>
    </row>
    <row r="579" spans="1:16" s="13" customFormat="1" ht="14.25">
      <c r="A579" s="17" t="str">
        <f>YEAR(B579)&amp;VLOOKUP(MONTH(B579),lookup!$G$2:$N$13,8,FALSE)</f>
        <v>2017M09</v>
      </c>
      <c r="B579" s="184">
        <v>43008</v>
      </c>
      <c r="C579" s="197">
        <v>30.447300205392178</v>
      </c>
      <c r="D579" s="186">
        <v>1156.3893220700941</v>
      </c>
      <c r="E579" s="195">
        <v>4.1329683005277511</v>
      </c>
      <c r="F579" s="196">
        <v>3.3850015292816265</v>
      </c>
      <c r="G579" s="123"/>
      <c r="H579" s="123"/>
      <c r="I579" s="123"/>
      <c r="J579" s="71"/>
      <c r="K579" s="71"/>
      <c r="L579" s="71"/>
      <c r="M579" s="71"/>
      <c r="N579" s="71"/>
      <c r="O579" s="71"/>
      <c r="P579" s="71"/>
    </row>
    <row r="580" spans="1:16" s="13" customFormat="1" ht="14.25">
      <c r="A580" s="17" t="str">
        <f>YEAR(B580)&amp;VLOOKUP(MONTH(B580),lookup!$G$2:$N$13,8,FALSE)</f>
        <v>2017M10</v>
      </c>
      <c r="B580" s="184">
        <v>43039</v>
      </c>
      <c r="C580" s="197">
        <v>31.810579957090134</v>
      </c>
      <c r="D580" s="186">
        <v>1191.293782564655</v>
      </c>
      <c r="E580" s="195">
        <v>4.1840543726178598</v>
      </c>
      <c r="F580" s="196">
        <v>3.3821549592014457</v>
      </c>
      <c r="G580" s="123"/>
      <c r="H580" s="123"/>
      <c r="I580" s="123"/>
      <c r="J580" s="71"/>
      <c r="K580" s="71"/>
      <c r="L580" s="71"/>
      <c r="M580" s="71"/>
      <c r="N580" s="71"/>
      <c r="O580" s="71"/>
      <c r="P580" s="71"/>
    </row>
    <row r="581" spans="1:16" s="13" customFormat="1" ht="14.25">
      <c r="A581" s="17" t="str">
        <f>YEAR(B581)&amp;VLOOKUP(MONTH(B581),lookup!$G$2:$N$13,8,FALSE)</f>
        <v>2017M11</v>
      </c>
      <c r="B581" s="184">
        <v>43069</v>
      </c>
      <c r="C581" s="197">
        <v>31.951181183840355</v>
      </c>
      <c r="D581" s="186">
        <v>1170.5593189902302</v>
      </c>
      <c r="E581" s="195">
        <v>4.192243454465558</v>
      </c>
      <c r="F581" s="196">
        <v>3.3837139886070067</v>
      </c>
      <c r="G581" s="123"/>
      <c r="H581" s="123"/>
      <c r="I581" s="123"/>
      <c r="J581" s="71"/>
      <c r="K581" s="71"/>
      <c r="L581" s="71"/>
      <c r="M581" s="71"/>
      <c r="N581" s="71"/>
      <c r="O581" s="71"/>
      <c r="P581" s="71"/>
    </row>
    <row r="582" spans="1:16" s="13" customFormat="1" ht="14.25">
      <c r="A582" s="17" t="str">
        <f>YEAR(B582)&amp;VLOOKUP(MONTH(B582),lookup!$G$2:$N$13,8,FALSE)</f>
        <v>2017M12</v>
      </c>
      <c r="B582" s="184">
        <v>43100</v>
      </c>
      <c r="C582" s="197">
        <v>31.621189938234043</v>
      </c>
      <c r="D582" s="186">
        <v>1218.8959822194431</v>
      </c>
      <c r="E582" s="195">
        <v>4.2000985908280839</v>
      </c>
      <c r="F582" s="196">
        <v>3.3667542422816852</v>
      </c>
      <c r="G582" s="123"/>
      <c r="H582" s="123"/>
      <c r="I582" s="123"/>
      <c r="J582" s="71"/>
      <c r="K582" s="71"/>
      <c r="L582" s="71"/>
      <c r="M582" s="71"/>
      <c r="N582" s="71"/>
      <c r="O582" s="71"/>
      <c r="P582" s="71"/>
    </row>
    <row r="583" spans="1:16" s="13" customFormat="1" ht="14.25">
      <c r="A583" s="17" t="str">
        <f>YEAR(B583)&amp;VLOOKUP(MONTH(B583),lookup!$G$2:$N$13,8,FALSE)</f>
        <v>2018M01</v>
      </c>
      <c r="B583" s="184">
        <v>43131</v>
      </c>
      <c r="C583" s="197">
        <v>30.362201248048649</v>
      </c>
      <c r="D583" s="186">
        <v>1234.1432568300002</v>
      </c>
      <c r="E583" s="198">
        <v>4.1550207990365386</v>
      </c>
      <c r="F583" s="199">
        <v>3.3170648768227395</v>
      </c>
      <c r="G583" s="144"/>
      <c r="H583" s="145"/>
      <c r="I583" s="145"/>
      <c r="J583" s="71"/>
      <c r="K583" s="71"/>
      <c r="L583" s="71"/>
      <c r="M583" s="71"/>
      <c r="N583" s="71"/>
      <c r="O583" s="71"/>
      <c r="P583" s="71"/>
    </row>
    <row r="584" spans="1:16" s="13" customFormat="1" ht="14.25">
      <c r="A584" s="17" t="str">
        <f>YEAR(B584)&amp;VLOOKUP(MONTH(B584),lookup!$G$2:$N$13,8,FALSE)</f>
        <v>2018M02</v>
      </c>
      <c r="B584" s="184">
        <v>43159</v>
      </c>
      <c r="C584" s="197">
        <v>29.408421694742302</v>
      </c>
      <c r="D584" s="186">
        <v>1127.1818421933331</v>
      </c>
      <c r="E584" s="198">
        <v>4.1662453002393685</v>
      </c>
      <c r="F584" s="199">
        <v>3.3212175354986586</v>
      </c>
      <c r="G584" s="144"/>
      <c r="H584" s="145"/>
      <c r="I584" s="145"/>
      <c r="J584" s="71"/>
      <c r="K584" s="71"/>
      <c r="L584" s="71"/>
      <c r="M584" s="71"/>
      <c r="N584" s="71"/>
      <c r="O584" s="71"/>
      <c r="P584" s="71"/>
    </row>
    <row r="585" spans="1:16" s="13" customFormat="1" ht="14.25">
      <c r="A585" s="17" t="str">
        <f>YEAR(B585)&amp;VLOOKUP(MONTH(B585),lookup!$G$2:$N$13,8,FALSE)</f>
        <v>2018M03</v>
      </c>
      <c r="B585" s="184">
        <v>43190</v>
      </c>
      <c r="C585" s="197">
        <v>28.49458732950546</v>
      </c>
      <c r="D585" s="186">
        <v>1268.0438127150001</v>
      </c>
      <c r="E585" s="198">
        <v>4.2078501513552711</v>
      </c>
      <c r="F585" s="199">
        <v>3.3179908594679759</v>
      </c>
      <c r="G585" s="144"/>
      <c r="H585" s="145"/>
      <c r="I585" s="145"/>
      <c r="J585" s="71"/>
      <c r="K585" s="71"/>
      <c r="L585" s="71"/>
      <c r="M585" s="71"/>
      <c r="N585" s="71"/>
      <c r="O585" s="71"/>
      <c r="P585" s="71"/>
    </row>
    <row r="586" spans="1:16" s="13" customFormat="1" ht="14.25">
      <c r="A586" s="17" t="str">
        <f>YEAR(B586)&amp;VLOOKUP(MONTH(B586),lookup!$G$2:$N$13,8,FALSE)</f>
        <v>2018M04</v>
      </c>
      <c r="B586" s="184">
        <v>43220</v>
      </c>
      <c r="C586" s="197">
        <v>27.412115842370277</v>
      </c>
      <c r="D586" s="186">
        <v>1285.1892210000001</v>
      </c>
      <c r="E586" s="198">
        <v>4.1307339905593219</v>
      </c>
      <c r="F586" s="199">
        <v>3.2747016191394711</v>
      </c>
      <c r="G586" s="144"/>
      <c r="H586" s="145"/>
      <c r="I586" s="145"/>
      <c r="J586" s="71"/>
      <c r="K586" s="71"/>
      <c r="L586" s="71"/>
      <c r="M586" s="71"/>
      <c r="N586" s="71"/>
      <c r="O586" s="71"/>
      <c r="P586" s="71"/>
    </row>
    <row r="587" spans="1:16" s="13" customFormat="1" ht="14.25">
      <c r="A587" s="17" t="str">
        <f>YEAR(B587)&amp;VLOOKUP(MONTH(B587),lookup!$G$2:$N$13,8,FALSE)</f>
        <v>2018M05</v>
      </c>
      <c r="B587" s="184">
        <v>43251</v>
      </c>
      <c r="C587" s="197">
        <v>26.802697924477751</v>
      </c>
      <c r="D587" s="186">
        <v>1372.2106120000001</v>
      </c>
      <c r="E587" s="198">
        <v>3.9651983402834321</v>
      </c>
      <c r="F587" s="199">
        <v>3.2672546416226687</v>
      </c>
      <c r="G587" s="144"/>
      <c r="H587" s="145"/>
      <c r="I587" s="145"/>
      <c r="J587" s="71"/>
      <c r="K587" s="71"/>
      <c r="L587" s="71"/>
      <c r="M587" s="71"/>
      <c r="N587" s="71"/>
      <c r="O587" s="71"/>
      <c r="P587" s="71"/>
    </row>
    <row r="588" spans="1:16" s="13" customFormat="1" ht="14.25">
      <c r="A588" s="17" t="str">
        <f>YEAR(B588)&amp;VLOOKUP(MONTH(B588),lookup!$G$2:$N$13,8,FALSE)</f>
        <v>2018M06</v>
      </c>
      <c r="B588" s="184">
        <v>43281</v>
      </c>
      <c r="C588" s="197">
        <v>27.199106312268384</v>
      </c>
      <c r="D588" s="186">
        <v>1268.7451920000001</v>
      </c>
      <c r="E588" s="198">
        <v>3.8985378477517885</v>
      </c>
      <c r="F588" s="199">
        <v>3.2271474633185702</v>
      </c>
      <c r="G588" s="144"/>
      <c r="H588" s="145"/>
      <c r="I588" s="145"/>
      <c r="J588" s="71"/>
      <c r="K588" s="71"/>
      <c r="L588" s="71"/>
      <c r="M588" s="71"/>
      <c r="N588" s="71"/>
      <c r="O588" s="71"/>
      <c r="P588" s="71"/>
    </row>
    <row r="589" spans="1:16" s="13" customFormat="1" ht="14.25">
      <c r="A589" s="17" t="str">
        <f>YEAR(B589)&amp;VLOOKUP(MONTH(B589),lookup!$G$2:$N$13,8,FALSE)</f>
        <v>2018M07</v>
      </c>
      <c r="B589" s="184">
        <v>43312</v>
      </c>
      <c r="C589" s="197">
        <v>28.563847929096976</v>
      </c>
      <c r="D589" s="186">
        <v>1230.4033639999998</v>
      </c>
      <c r="E589" s="198">
        <v>3.8873437009181195</v>
      </c>
      <c r="F589" s="199">
        <v>3.2077040716048328</v>
      </c>
      <c r="G589" s="144"/>
      <c r="H589" s="145"/>
      <c r="I589" s="145"/>
      <c r="J589" s="71"/>
      <c r="K589" s="71"/>
      <c r="L589" s="71"/>
      <c r="M589" s="71"/>
      <c r="N589" s="71"/>
      <c r="O589" s="71"/>
      <c r="P589" s="71"/>
    </row>
    <row r="590" spans="1:16" s="13" customFormat="1" ht="14.25">
      <c r="A590" s="17" t="str">
        <f>YEAR(B590)&amp;VLOOKUP(MONTH(B590),lookup!$G$2:$N$13,8,FALSE)</f>
        <v>2018M08</v>
      </c>
      <c r="B590" s="184">
        <v>43343</v>
      </c>
      <c r="C590" s="197">
        <v>29.686052736906841</v>
      </c>
      <c r="D590" s="186">
        <v>1195.9800849999999</v>
      </c>
      <c r="E590" s="198">
        <v>3.9805986002949738</v>
      </c>
      <c r="F590" s="199">
        <v>3.2790051961609237</v>
      </c>
      <c r="G590" s="144"/>
      <c r="H590" s="145"/>
      <c r="I590" s="145"/>
      <c r="J590" s="71"/>
      <c r="K590" s="71"/>
      <c r="L590" s="71"/>
      <c r="M590" s="71"/>
      <c r="N590" s="71"/>
      <c r="O590" s="71"/>
      <c r="P590" s="71"/>
    </row>
    <row r="591" spans="1:16" s="13" customFormat="1" ht="14.25">
      <c r="A591" s="17" t="str">
        <f>YEAR(B591)&amp;VLOOKUP(MONTH(B591),lookup!$G$2:$N$13,8,FALSE)</f>
        <v>2018M09</v>
      </c>
      <c r="B591" s="184">
        <v>43373</v>
      </c>
      <c r="C591" s="197">
        <v>30.613962176380259</v>
      </c>
      <c r="D591" s="186">
        <v>1153.731219</v>
      </c>
      <c r="E591" s="198">
        <v>4.085094845256827</v>
      </c>
      <c r="F591" s="199">
        <v>3.4002789081189038</v>
      </c>
      <c r="G591" s="144"/>
      <c r="H591" s="145"/>
      <c r="I591" s="145"/>
      <c r="J591" s="71"/>
      <c r="K591" s="71"/>
      <c r="L591" s="71"/>
      <c r="M591" s="71"/>
      <c r="N591" s="71"/>
      <c r="O591" s="71"/>
      <c r="P591" s="71"/>
    </row>
    <row r="592" spans="1:16" s="13" customFormat="1" ht="14.25">
      <c r="A592" s="17" t="str">
        <f>YEAR(B592)&amp;VLOOKUP(MONTH(B592),lookup!$G$2:$N$13,8,FALSE)</f>
        <v>2018M10</v>
      </c>
      <c r="B592" s="184">
        <v>43404</v>
      </c>
      <c r="C592" s="197">
        <v>31.456904313185031</v>
      </c>
      <c r="D592" s="186">
        <v>1199.8248330000001</v>
      </c>
      <c r="E592" s="198">
        <v>4.1713839538426143</v>
      </c>
      <c r="F592" s="199">
        <v>3.441370335950682</v>
      </c>
      <c r="G592" s="144"/>
      <c r="H592" s="145"/>
      <c r="I592" s="145"/>
      <c r="J592" s="71"/>
      <c r="K592" s="71"/>
      <c r="L592" s="71"/>
      <c r="M592" s="71"/>
      <c r="N592" s="71"/>
      <c r="O592" s="71"/>
      <c r="P592" s="71"/>
    </row>
    <row r="593" spans="1:16" s="13" customFormat="1" ht="14.25">
      <c r="A593" s="17" t="str">
        <f>YEAR(B593)&amp;VLOOKUP(MONTH(B593),lookup!$G$2:$N$13,8,FALSE)</f>
        <v>2018M11</v>
      </c>
      <c r="B593" s="184">
        <v>43434</v>
      </c>
      <c r="C593" s="197">
        <v>31.602031871800214</v>
      </c>
      <c r="D593" s="200">
        <v>1174.017302033187</v>
      </c>
      <c r="E593" s="198">
        <v>4.195871151925326</v>
      </c>
      <c r="F593" s="199">
        <v>3.4408868056344795</v>
      </c>
      <c r="G593" s="144"/>
      <c r="H593" s="145"/>
      <c r="I593" s="145"/>
      <c r="J593" s="71"/>
      <c r="K593" s="71"/>
      <c r="L593" s="71"/>
      <c r="M593" s="71"/>
      <c r="N593" s="71"/>
      <c r="O593" s="71"/>
      <c r="P593" s="71"/>
    </row>
    <row r="594" spans="1:16" s="13" customFormat="1" ht="14.25">
      <c r="A594" s="17" t="str">
        <f>YEAR(B594)&amp;VLOOKUP(MONTH(B594),lookup!$G$2:$N$13,8,FALSE)</f>
        <v>2018M12</v>
      </c>
      <c r="B594" s="184">
        <v>43465</v>
      </c>
      <c r="C594" s="197">
        <v>30.418016661055084</v>
      </c>
      <c r="D594" s="200">
        <v>1241.192875</v>
      </c>
      <c r="E594" s="198">
        <v>4.1519403620664734</v>
      </c>
      <c r="F594" s="199">
        <v>3.3708532224168324</v>
      </c>
      <c r="G594" s="144"/>
      <c r="H594" s="145"/>
      <c r="I594" s="145"/>
      <c r="J594" s="71"/>
      <c r="K594" s="71"/>
      <c r="L594" s="71"/>
      <c r="M594" s="71"/>
      <c r="N594" s="71"/>
      <c r="O594" s="71"/>
      <c r="P594" s="71"/>
    </row>
    <row r="595" spans="1:16" s="13" customFormat="1" ht="14.25">
      <c r="A595" s="17" t="str">
        <f>YEAR(B595)&amp;VLOOKUP(MONTH(B595),lookup!$G$2:$N$13,8,FALSE)</f>
        <v>2019M01</v>
      </c>
      <c r="B595" s="184">
        <v>43496</v>
      </c>
      <c r="C595" s="197">
        <v>29.610936415519046</v>
      </c>
      <c r="D595" s="200">
        <v>1265.721853</v>
      </c>
      <c r="E595" s="198">
        <v>4.0926760786522332</v>
      </c>
      <c r="F595" s="199">
        <v>3.331345377621338</v>
      </c>
      <c r="G595" s="144"/>
      <c r="H595" s="145"/>
      <c r="I595" s="145"/>
      <c r="J595" s="71"/>
      <c r="K595" s="71"/>
      <c r="L595" s="71"/>
      <c r="M595" s="71"/>
      <c r="N595" s="71"/>
      <c r="O595" s="71"/>
      <c r="P595" s="71"/>
    </row>
    <row r="596" spans="1:16" s="13" customFormat="1" ht="14.25">
      <c r="A596" s="17" t="str">
        <f>YEAR(B596)&amp;VLOOKUP(MONTH(B596),lookup!$G$2:$N$13,8,FALSE)</f>
        <v>2019M02</v>
      </c>
      <c r="B596" s="184">
        <v>43524</v>
      </c>
      <c r="C596" s="197">
        <v>29.352397565934435</v>
      </c>
      <c r="D596" s="200">
        <v>1156.2691029999999</v>
      </c>
      <c r="E596" s="198">
        <v>4.0955710153005151</v>
      </c>
      <c r="F596" s="199">
        <v>3.3356640753211897</v>
      </c>
      <c r="G596" s="71"/>
      <c r="H596" s="71"/>
      <c r="I596" s="71"/>
      <c r="J596" s="71"/>
      <c r="K596" s="71"/>
      <c r="L596" s="71"/>
      <c r="M596" s="71"/>
      <c r="N596" s="71"/>
      <c r="O596" s="71"/>
      <c r="P596" s="71"/>
    </row>
    <row r="597" spans="1:16" s="13" customFormat="1" ht="14.25">
      <c r="A597" s="17" t="str">
        <f>YEAR(B597)&amp;VLOOKUP(MONTH(B597),lookup!$G$2:$N$13,8,FALSE)</f>
        <v>2019M03</v>
      </c>
      <c r="B597" s="184">
        <v>43555</v>
      </c>
      <c r="C597" s="197">
        <v>28.914002185050993</v>
      </c>
      <c r="D597" s="200">
        <v>1328.5846509999999</v>
      </c>
      <c r="E597" s="201">
        <v>4.1175892419307374</v>
      </c>
      <c r="F597" s="202">
        <v>3.3315103621018394</v>
      </c>
      <c r="G597" s="71"/>
      <c r="H597" s="71"/>
      <c r="I597" s="71"/>
      <c r="J597" s="71"/>
      <c r="K597" s="71"/>
      <c r="L597" s="71"/>
      <c r="M597" s="71"/>
      <c r="N597" s="71"/>
      <c r="O597" s="71"/>
      <c r="P597" s="71"/>
    </row>
    <row r="598" spans="1:16" s="13" customFormat="1" ht="14.25">
      <c r="A598" s="17" t="str">
        <f>YEAR(B598)&amp;VLOOKUP(MONTH(B598),lookup!$G$2:$N$13,8,FALSE)</f>
        <v>2019M04</v>
      </c>
      <c r="B598" s="184">
        <v>43585</v>
      </c>
      <c r="C598" s="197">
        <v>28.226547372422488</v>
      </c>
      <c r="D598" s="200">
        <v>1339.1528949999999</v>
      </c>
      <c r="E598" s="201">
        <v>4.0450125895615576</v>
      </c>
      <c r="F598" s="202">
        <v>3.3633525540599725</v>
      </c>
      <c r="G598" s="71"/>
      <c r="H598" s="71"/>
      <c r="I598" s="71"/>
      <c r="J598" s="71"/>
      <c r="K598" s="71"/>
      <c r="L598" s="71"/>
      <c r="M598" s="71"/>
      <c r="N598" s="71"/>
      <c r="O598" s="71"/>
      <c r="P598" s="71"/>
    </row>
    <row r="599" spans="1:16" s="13" customFormat="1" ht="14.25">
      <c r="A599" s="17" t="str">
        <f>YEAR(B599)&amp;VLOOKUP(MONTH(B599),lookup!$G$2:$N$13,8,FALSE)</f>
        <v>2019M05</v>
      </c>
      <c r="B599" s="184">
        <v>43616</v>
      </c>
      <c r="C599" s="194">
        <v>27.836109248342623</v>
      </c>
      <c r="D599" s="200">
        <v>1395.1920949999999</v>
      </c>
      <c r="E599" s="198">
        <v>3.9622112596135874</v>
      </c>
      <c r="F599" s="199">
        <v>3.3556421738048541</v>
      </c>
      <c r="G599" s="71"/>
      <c r="H599" s="71"/>
      <c r="I599" s="71"/>
      <c r="J599" s="71"/>
      <c r="K599" s="71"/>
      <c r="L599" s="71"/>
      <c r="M599" s="71"/>
      <c r="N599" s="71"/>
      <c r="O599" s="71"/>
      <c r="P599" s="71"/>
    </row>
    <row r="600" spans="1:16" s="13" customFormat="1" ht="14.25">
      <c r="A600" s="17" t="str">
        <f>YEAR(B600)&amp;VLOOKUP(MONTH(B600),lookup!$G$2:$N$13,8,FALSE)</f>
        <v>2019M06</v>
      </c>
      <c r="B600" s="184">
        <v>43646</v>
      </c>
      <c r="C600" s="194">
        <v>27.986900024887024</v>
      </c>
      <c r="D600" s="200">
        <v>1288.3643269999998</v>
      </c>
      <c r="E600" s="198">
        <v>3.9842567087730942</v>
      </c>
      <c r="F600" s="199">
        <v>3.3290783288437282</v>
      </c>
      <c r="G600" s="71"/>
      <c r="H600" s="71"/>
      <c r="I600" s="71"/>
      <c r="J600" s="71"/>
      <c r="K600" s="71"/>
      <c r="L600" s="71"/>
      <c r="M600" s="71"/>
      <c r="N600" s="71"/>
      <c r="O600" s="71"/>
      <c r="P600" s="71"/>
    </row>
    <row r="601" spans="1:16" s="13" customFormat="1" ht="14.25">
      <c r="A601" s="17" t="str">
        <f>YEAR(B601)&amp;VLOOKUP(MONTH(B601),lookup!$G$2:$N$13,8,FALSE)</f>
        <v>2019M07</v>
      </c>
      <c r="B601" s="184">
        <v>43677</v>
      </c>
      <c r="C601" s="197">
        <v>28.371657899240656</v>
      </c>
      <c r="D601" s="200">
        <v>1266.4917850000002</v>
      </c>
      <c r="E601" s="198">
        <v>3.9572276706501661</v>
      </c>
      <c r="F601" s="199">
        <v>3.3004059392612035</v>
      </c>
      <c r="G601" s="71"/>
      <c r="H601" s="71"/>
      <c r="I601" s="71"/>
      <c r="J601" s="71"/>
      <c r="K601" s="71"/>
      <c r="L601" s="71"/>
      <c r="M601" s="71"/>
      <c r="N601" s="71"/>
      <c r="O601" s="71"/>
      <c r="P601" s="71"/>
    </row>
    <row r="602" spans="1:16" s="13" customFormat="1" ht="14.25">
      <c r="A602" s="17" t="str">
        <f>YEAR(B602)&amp;VLOOKUP(MONTH(B602),lookup!$G$2:$N$13,8,FALSE)</f>
        <v>2019M08</v>
      </c>
      <c r="B602" s="184">
        <v>43708</v>
      </c>
      <c r="C602" s="197">
        <v>28.614984364844481</v>
      </c>
      <c r="D602" s="200">
        <v>1206.3876070000001</v>
      </c>
      <c r="E602" s="198">
        <v>4.0294535253715384</v>
      </c>
      <c r="F602" s="199">
        <v>3.3055869613658704</v>
      </c>
      <c r="G602" s="71"/>
      <c r="H602" s="71"/>
      <c r="I602" s="71"/>
      <c r="J602" s="71"/>
      <c r="K602" s="71"/>
      <c r="L602" s="71"/>
      <c r="M602" s="71"/>
      <c r="N602" s="71"/>
      <c r="O602" s="71"/>
      <c r="P602" s="71"/>
    </row>
    <row r="603" spans="1:16" ht="14.25">
      <c r="A603" s="17" t="str">
        <f>YEAR(B603)&amp;VLOOKUP(MONTH(B603),lookup!$G$2:$N$13,8,FALSE)</f>
        <v>2019M09</v>
      </c>
      <c r="B603" s="184">
        <v>43738</v>
      </c>
      <c r="C603" s="197">
        <v>29.213261489617771</v>
      </c>
      <c r="D603" s="200">
        <v>1156.771113</v>
      </c>
      <c r="E603" s="198">
        <v>4.1447218784822084</v>
      </c>
      <c r="F603" s="199">
        <v>3.4097656682083874</v>
      </c>
      <c r="N603" s="71"/>
      <c r="O603" s="71"/>
      <c r="P603" s="71"/>
    </row>
    <row r="604" spans="1:16" s="13" customFormat="1" ht="14.25">
      <c r="A604" s="17" t="str">
        <f>YEAR(B604)&amp;VLOOKUP(MONTH(B604),lookup!$G$2:$N$13,8,FALSE)</f>
        <v>2019M10</v>
      </c>
      <c r="B604" s="184">
        <v>43769</v>
      </c>
      <c r="C604" s="194">
        <v>29.400410619315579</v>
      </c>
      <c r="D604" s="200">
        <v>1192.030853</v>
      </c>
      <c r="E604" s="198">
        <v>4.2422810521017666</v>
      </c>
      <c r="F604" s="199">
        <v>3.4443116685204913</v>
      </c>
      <c r="G604" s="71"/>
      <c r="H604" s="71"/>
      <c r="I604" s="71"/>
      <c r="J604" s="71"/>
      <c r="K604" s="71"/>
      <c r="L604" s="71"/>
      <c r="M604" s="71"/>
      <c r="N604" s="71"/>
      <c r="O604" s="71"/>
      <c r="P604" s="71"/>
    </row>
    <row r="605" spans="1:16" s="13" customFormat="1" ht="14.25">
      <c r="A605" s="17" t="str">
        <f>YEAR(B605)&amp;VLOOKUP(MONTH(B605),lookup!$G$2:$N$13,8,FALSE)</f>
        <v>2019M11</v>
      </c>
      <c r="B605" s="184">
        <v>43799</v>
      </c>
      <c r="C605" s="194">
        <v>29.873961408782048</v>
      </c>
      <c r="D605" s="200">
        <v>1163.567462</v>
      </c>
      <c r="E605" s="198">
        <v>4.3143607854230597</v>
      </c>
      <c r="F605" s="199">
        <v>3.4684889654663662</v>
      </c>
      <c r="G605" s="71"/>
      <c r="H605" s="71"/>
      <c r="I605" s="71"/>
      <c r="J605" s="71"/>
      <c r="K605" s="71"/>
      <c r="L605" s="71"/>
      <c r="M605" s="71"/>
      <c r="N605" s="71"/>
      <c r="O605" s="71"/>
      <c r="P605" s="71"/>
    </row>
    <row r="606" spans="1:16" ht="14.25">
      <c r="A606" s="17" t="str">
        <f>YEAR(B606)&amp;VLOOKUP(MONTH(B606),lookup!$G$2:$N$13,8,FALSE)</f>
        <v>2019M12</v>
      </c>
      <c r="B606" s="184">
        <v>43830</v>
      </c>
      <c r="C606" s="194">
        <v>29.410383415149706</v>
      </c>
      <c r="D606" s="200">
        <v>1226.0648070000002</v>
      </c>
      <c r="E606" s="198">
        <v>4.2586629996779397</v>
      </c>
      <c r="F606" s="199">
        <v>3.4133148101519781</v>
      </c>
      <c r="N606" s="71"/>
      <c r="O606" s="71"/>
      <c r="P606" s="71"/>
    </row>
    <row r="607" spans="1:16" s="13" customFormat="1" ht="14.25">
      <c r="A607" s="17" t="str">
        <f>YEAR(B607)&amp;VLOOKUP(MONTH(B607),lookup!$G$2:$N$13,8,FALSE)</f>
        <v>2020M01</v>
      </c>
      <c r="B607" s="184">
        <v>43861</v>
      </c>
      <c r="C607" s="197">
        <v>28.831844027738402</v>
      </c>
      <c r="D607" s="200">
        <v>1249.0048929999998</v>
      </c>
      <c r="E607" s="198">
        <v>4.1663278482729806</v>
      </c>
      <c r="F607" s="199">
        <v>3.3646176510777148</v>
      </c>
      <c r="G607" s="71"/>
      <c r="H607" s="71"/>
      <c r="I607" s="71"/>
      <c r="J607" s="71"/>
      <c r="K607" s="71"/>
      <c r="L607" s="71"/>
      <c r="M607" s="71"/>
      <c r="N607" s="71"/>
      <c r="O607" s="71"/>
      <c r="P607" s="71"/>
    </row>
    <row r="608" spans="1:16" ht="14.25">
      <c r="A608" s="17" t="str">
        <f>YEAR(B608)&amp;VLOOKUP(MONTH(B608),lookup!$G$2:$N$13,8,FALSE)</f>
        <v>2020M02</v>
      </c>
      <c r="B608" s="184">
        <v>43890</v>
      </c>
      <c r="C608" s="197">
        <v>28.725717358898986</v>
      </c>
      <c r="D608" s="200">
        <v>1181.3519009999998</v>
      </c>
      <c r="E608" s="198">
        <v>4.1874329999017776</v>
      </c>
      <c r="F608" s="199">
        <v>3.3656768139234527</v>
      </c>
      <c r="N608" s="71"/>
      <c r="O608" s="71"/>
      <c r="P608" s="71"/>
    </row>
    <row r="609" spans="1:16" ht="14.25">
      <c r="A609" s="17" t="str">
        <f>YEAR(B609)&amp;VLOOKUP(MONTH(B609),lookup!$G$2:$N$13,8,FALSE)</f>
        <v>2020M03</v>
      </c>
      <c r="B609" s="184">
        <v>43921</v>
      </c>
      <c r="C609" s="197">
        <v>28.583591742783501</v>
      </c>
      <c r="D609" s="200">
        <v>1307.3472714988311</v>
      </c>
      <c r="E609" s="198">
        <v>4.2226413553704631</v>
      </c>
      <c r="F609" s="199">
        <v>3.3645849794571352</v>
      </c>
      <c r="N609" s="71"/>
      <c r="O609" s="71"/>
      <c r="P609" s="71"/>
    </row>
    <row r="610" spans="1:16" ht="14.25">
      <c r="A610" s="17" t="str">
        <f>YEAR(B610)&amp;VLOOKUP(MONTH(B610),lookup!$G$2:$N$13,8,FALSE)</f>
        <v>2020M04</v>
      </c>
      <c r="B610" s="184">
        <v>43951</v>
      </c>
      <c r="C610" s="197">
        <v>27.352026929636288</v>
      </c>
      <c r="D610" s="200">
        <v>1328.7067259406958</v>
      </c>
      <c r="E610" s="198">
        <v>4.1131115990913871</v>
      </c>
      <c r="F610" s="199">
        <v>3.3243061200789352</v>
      </c>
      <c r="N610" s="71"/>
      <c r="O610" s="71"/>
      <c r="P610" s="71"/>
    </row>
    <row r="611" spans="1:16" ht="14.25">
      <c r="A611" s="17" t="str">
        <f>YEAR(B611)&amp;VLOOKUP(MONTH(B611),lookup!$G$2:$N$13,8,FALSE)</f>
        <v>2020M05</v>
      </c>
      <c r="B611" s="184">
        <v>43982</v>
      </c>
      <c r="C611" s="197">
        <v>26.706218742816088</v>
      </c>
      <c r="D611" s="200">
        <v>1383.129498</v>
      </c>
      <c r="E611" s="198">
        <v>3.9874734342567653</v>
      </c>
      <c r="F611" s="199">
        <v>3.3150869143648234</v>
      </c>
      <c r="N611" s="71"/>
      <c r="O611" s="71"/>
      <c r="P611" s="71"/>
    </row>
    <row r="612" spans="1:16" ht="14.25">
      <c r="A612" s="17" t="str">
        <f>YEAR(B612)&amp;VLOOKUP(MONTH(B612),lookup!$G$2:$N$13,8,FALSE)</f>
        <v>2020M06</v>
      </c>
      <c r="B612" s="184">
        <v>44012</v>
      </c>
      <c r="C612" s="197">
        <v>27.151074063519587</v>
      </c>
      <c r="D612" s="200">
        <v>1280.9060859831741</v>
      </c>
      <c r="E612" s="198">
        <v>3.9896561324252922</v>
      </c>
      <c r="F612" s="199">
        <v>3.2663119213449017</v>
      </c>
      <c r="N612" s="71"/>
      <c r="O612" s="71"/>
      <c r="P612" s="71"/>
    </row>
    <row r="613" spans="1:16" ht="14.25">
      <c r="A613" s="17" t="str">
        <f>YEAR(B613)&amp;VLOOKUP(MONTH(B613),lookup!$G$2:$N$13,8,FALSE)</f>
        <v>2020M07</v>
      </c>
      <c r="B613" s="184">
        <v>44043</v>
      </c>
      <c r="C613" s="197">
        <v>27.727505608434548</v>
      </c>
      <c r="D613" s="200">
        <v>1261.5838560000002</v>
      </c>
      <c r="E613" s="198">
        <v>3.9952513180775697</v>
      </c>
      <c r="F613" s="199">
        <v>3.2814001313074552</v>
      </c>
      <c r="N613" s="71"/>
      <c r="O613" s="71"/>
      <c r="P613" s="71"/>
    </row>
    <row r="614" spans="1:16" ht="14.25">
      <c r="A614" s="17" t="str">
        <f>YEAR(B614)&amp;VLOOKUP(MONTH(B614),lookup!$G$2:$N$13,8,FALSE)</f>
        <v>2020M08</v>
      </c>
      <c r="B614" s="184">
        <v>44074</v>
      </c>
      <c r="C614" s="197">
        <v>28.04795979167033</v>
      </c>
      <c r="D614" s="200">
        <v>1200.5142899606499</v>
      </c>
      <c r="E614" s="198">
        <v>4.0457878492301882</v>
      </c>
      <c r="F614" s="199">
        <v>3.2912610065238983</v>
      </c>
      <c r="N614" s="71"/>
      <c r="O614" s="71"/>
      <c r="P614" s="71"/>
    </row>
    <row r="615" spans="1:16" ht="14.25">
      <c r="A615" s="17" t="str">
        <f>YEAR(B615)&amp;VLOOKUP(MONTH(B615),lookup!$G$2:$N$13,8,FALSE)</f>
        <v>2020M09</v>
      </c>
      <c r="B615" s="203">
        <v>44104</v>
      </c>
      <c r="C615" s="204">
        <v>29.012378670104628</v>
      </c>
      <c r="D615" s="200">
        <v>1159.98046523786</v>
      </c>
      <c r="E615" s="205">
        <v>4.1567358260671581</v>
      </c>
      <c r="F615" s="206">
        <v>3.3946161860522919</v>
      </c>
      <c r="N615" s="71"/>
      <c r="O615" s="71"/>
      <c r="P615" s="71"/>
    </row>
    <row r="616" spans="1:16" ht="14.25">
      <c r="A616" s="17" t="str">
        <f>YEAR(B616)&amp;VLOOKUP(MONTH(B616),lookup!$G$2:$N$13,8,FALSE)</f>
        <v>2020M10</v>
      </c>
      <c r="B616" s="203">
        <v>44135</v>
      </c>
      <c r="C616" s="204">
        <v>29.993108838124449</v>
      </c>
      <c r="D616" s="200">
        <v>1204.559350704355</v>
      </c>
      <c r="E616" s="205">
        <v>4.2858697941683621</v>
      </c>
      <c r="F616" s="206">
        <v>3.446681149843144</v>
      </c>
      <c r="N616" s="71"/>
      <c r="O616" s="71"/>
      <c r="P616" s="71"/>
    </row>
    <row r="617" spans="1:16" ht="14.25">
      <c r="A617" s="17" t="str">
        <f>YEAR(B617)&amp;VLOOKUP(MONTH(B617),lookup!$G$2:$N$13,8,FALSE)</f>
        <v>2020M11</v>
      </c>
      <c r="B617" s="203">
        <v>44165</v>
      </c>
      <c r="C617" s="204">
        <v>30.655945858487065</v>
      </c>
      <c r="D617" s="200">
        <v>1191.1112528623112</v>
      </c>
      <c r="E617" s="205">
        <v>4.3100116573805023</v>
      </c>
      <c r="F617" s="206">
        <v>3.4258267386621184</v>
      </c>
      <c r="N617" s="71"/>
      <c r="O617" s="71"/>
      <c r="P617" s="71"/>
    </row>
    <row r="618" spans="1:16" ht="14.25">
      <c r="A618" s="17" t="str">
        <f>YEAR(B618)&amp;VLOOKUP(MONTH(B618),lookup!$G$2:$N$13,8,FALSE)</f>
        <v>2020M12</v>
      </c>
      <c r="B618" s="203">
        <v>44196</v>
      </c>
      <c r="C618" s="204">
        <v>30.402028132255012</v>
      </c>
      <c r="D618" s="200">
        <v>1253.9161655459641</v>
      </c>
      <c r="E618" s="205">
        <v>4.3037049192719401</v>
      </c>
      <c r="F618" s="206">
        <v>3.3925446796588083</v>
      </c>
      <c r="N618" s="71"/>
      <c r="O618" s="71"/>
      <c r="P618" s="71"/>
    </row>
    <row r="619" spans="1:16" ht="14.25">
      <c r="A619" s="17" t="str">
        <f>YEAR(B619)&amp;VLOOKUP(MONTH(B619),lookup!$G$2:$N$13,8,FALSE)</f>
        <v>2021M01</v>
      </c>
      <c r="B619" s="203">
        <v>44227</v>
      </c>
      <c r="C619" s="204">
        <v>29.771816998943684</v>
      </c>
      <c r="D619" s="200">
        <v>1254.1300148287139</v>
      </c>
      <c r="E619" s="205">
        <v>4.3186646890631595</v>
      </c>
      <c r="F619" s="206">
        <v>3.3689083344834687</v>
      </c>
      <c r="N619" s="71"/>
      <c r="O619" s="71"/>
      <c r="P619" s="71"/>
    </row>
    <row r="620" spans="1:16" ht="14.25">
      <c r="A620" s="17" t="str">
        <f>YEAR(B620)&amp;VLOOKUP(MONTH(B620),lookup!$G$2:$N$13,8,FALSE)</f>
        <v>2021M02</v>
      </c>
      <c r="B620" s="203">
        <v>44255</v>
      </c>
      <c r="C620" s="204">
        <v>29.933341282225669</v>
      </c>
      <c r="D620" s="200">
        <v>1149.4370081726329</v>
      </c>
      <c r="E620" s="205">
        <v>4.2912286574296088</v>
      </c>
      <c r="F620" s="206">
        <v>3.3618033575366413</v>
      </c>
      <c r="N620" s="71"/>
      <c r="O620" s="71"/>
      <c r="P620" s="71"/>
    </row>
    <row r="621" spans="1:16" ht="14.25">
      <c r="A621" s="17" t="str">
        <f>YEAR(B621)&amp;VLOOKUP(MONTH(B621),lookup!$G$2:$N$13,8,FALSE)</f>
        <v>2021M03</v>
      </c>
      <c r="B621" s="203">
        <v>44286</v>
      </c>
      <c r="C621" s="204">
        <v>29.704730617299894</v>
      </c>
      <c r="D621" s="200">
        <v>1340.1052571955879</v>
      </c>
      <c r="E621" s="205">
        <v>4.2544837757557428</v>
      </c>
      <c r="F621" s="206">
        <v>3.3303462347606474</v>
      </c>
      <c r="N621" s="71"/>
      <c r="O621" s="71"/>
      <c r="P621" s="71"/>
    </row>
    <row r="622" spans="1:16" ht="14.25">
      <c r="A622" s="17" t="str">
        <f>YEAR(B622)&amp;VLOOKUP(MONTH(B622),lookup!$G$2:$N$13,8,FALSE)</f>
        <v>2021M04</v>
      </c>
      <c r="B622" s="203">
        <v>44316</v>
      </c>
      <c r="C622" s="204">
        <v>29.405120843114638</v>
      </c>
      <c r="D622" s="200">
        <v>1354.102786911222</v>
      </c>
      <c r="E622" s="205">
        <v>4.1685550993309812</v>
      </c>
      <c r="F622" s="206">
        <v>3.3496341041283157</v>
      </c>
      <c r="N622" s="71"/>
      <c r="O622" s="71"/>
      <c r="P622" s="71"/>
    </row>
    <row r="623" spans="1:16" ht="14.25">
      <c r="A623" s="17" t="str">
        <f>YEAR(B623)&amp;VLOOKUP(MONTH(B623),lookup!$G$2:$N$13,8,FALSE)</f>
        <v>2021M05</v>
      </c>
      <c r="B623" s="203">
        <v>44347</v>
      </c>
      <c r="C623" s="204">
        <v>30.137566876495899</v>
      </c>
      <c r="D623" s="200">
        <v>1405.6492345392289</v>
      </c>
      <c r="E623" s="205">
        <v>4.094957704787463</v>
      </c>
      <c r="F623" s="206">
        <v>3.344462027104838</v>
      </c>
      <c r="N623" s="71"/>
      <c r="O623" s="71"/>
      <c r="P623" s="71"/>
    </row>
    <row r="624" spans="1:16" ht="14.25">
      <c r="A624" s="17" t="str">
        <f>YEAR(B624)&amp;VLOOKUP(MONTH(B624),lookup!$G$2:$N$13,8,FALSE)</f>
        <v>2021M06</v>
      </c>
      <c r="B624" s="203">
        <v>44377</v>
      </c>
      <c r="C624" s="204">
        <v>30.133278998413701</v>
      </c>
      <c r="D624" s="200">
        <v>1298.6208836782989</v>
      </c>
      <c r="E624" s="205">
        <v>4.019711732431885</v>
      </c>
      <c r="F624" s="206">
        <v>3.2855425144509711</v>
      </c>
      <c r="N624" s="71"/>
      <c r="O624" s="71"/>
      <c r="P624" s="71"/>
    </row>
    <row r="625" spans="1:16" ht="14.25">
      <c r="A625" s="17" t="str">
        <f>YEAR(B625)&amp;VLOOKUP(MONTH(B625),lookup!$G$2:$N$13,8,FALSE)</f>
        <v>2021M07</v>
      </c>
      <c r="B625" s="203">
        <v>44408</v>
      </c>
      <c r="C625" s="204">
        <v>30.480102478470236</v>
      </c>
      <c r="D625" s="200">
        <v>1249.478741154956</v>
      </c>
      <c r="E625" s="205">
        <v>4.0061152358522598</v>
      </c>
      <c r="F625" s="206">
        <v>3.2314418206632216</v>
      </c>
      <c r="N625" s="71"/>
      <c r="O625" s="71"/>
      <c r="P625" s="71"/>
    </row>
    <row r="626" spans="1:16" ht="14.25">
      <c r="A626" s="17" t="str">
        <f>YEAR(B626)&amp;VLOOKUP(MONTH(B626),lookup!$G$2:$N$13,8,FALSE)</f>
        <v>2021M08</v>
      </c>
      <c r="B626" s="203">
        <v>44439</v>
      </c>
      <c r="C626" s="204">
        <v>31.26217108579662</v>
      </c>
      <c r="D626" s="200">
        <v>1200.648249032618</v>
      </c>
      <c r="E626" s="205">
        <v>4.0895776237192543</v>
      </c>
      <c r="F626" s="206">
        <v>3.2952285029997364</v>
      </c>
      <c r="N626" s="71"/>
      <c r="O626" s="71"/>
      <c r="P626" s="71"/>
    </row>
    <row r="627" spans="1:16" ht="14.25">
      <c r="A627" s="17" t="str">
        <f>YEAR(B627)&amp;VLOOKUP(MONTH(B627),lookup!$G$2:$N$13,8,FALSE)</f>
        <v>2021M09</v>
      </c>
      <c r="B627" s="203">
        <v>44469</v>
      </c>
      <c r="C627" s="204">
        <v>31.572053488444617</v>
      </c>
      <c r="D627" s="200">
        <v>1154.6512437886661</v>
      </c>
      <c r="E627" s="205">
        <v>4.1599640301467993</v>
      </c>
      <c r="F627" s="206">
        <v>3.3529171759158829</v>
      </c>
      <c r="N627" s="71"/>
      <c r="O627" s="71"/>
      <c r="P627" s="71"/>
    </row>
    <row r="628" spans="1:16" ht="14.25">
      <c r="A628" s="17" t="str">
        <f>YEAR(B628)&amp;VLOOKUP(MONTH(B628),lookup!$G$2:$N$13,8,FALSE)</f>
        <v>2021M10</v>
      </c>
      <c r="B628" s="203">
        <v>44500</v>
      </c>
      <c r="C628" s="204">
        <v>32.661300047992171</v>
      </c>
      <c r="D628" s="200">
        <v>1195.5262687938739</v>
      </c>
      <c r="E628" s="205">
        <v>4.3155976804061487</v>
      </c>
      <c r="F628" s="206">
        <v>3.4114983542744777</v>
      </c>
      <c r="N628" s="71"/>
      <c r="O628" s="71"/>
    </row>
    <row r="629" spans="1:16" ht="14.25">
      <c r="A629" s="17" t="str">
        <f>YEAR(B629)&amp;VLOOKUP(MONTH(B629),lookup!$G$2:$N$13,8,FALSE)</f>
        <v>2021M11</v>
      </c>
      <c r="B629" s="203">
        <v>44530</v>
      </c>
      <c r="C629" s="204">
        <v>33.766472165712493</v>
      </c>
      <c r="D629" s="200">
        <v>1162.7201908717279</v>
      </c>
      <c r="E629" s="205">
        <v>4.3564212533494056</v>
      </c>
      <c r="F629" s="206">
        <v>3.4397502222645508</v>
      </c>
      <c r="N629" s="71"/>
      <c r="O629" s="71"/>
      <c r="P629" s="71"/>
    </row>
    <row r="630" spans="1:16" ht="14.25">
      <c r="A630" s="17" t="str">
        <f>YEAR(B630)&amp;VLOOKUP(MONTH(B630),lookup!$G$2:$N$13,8,FALSE)</f>
        <v>2021M12</v>
      </c>
      <c r="B630" s="203">
        <v>44561</v>
      </c>
      <c r="C630" s="204">
        <v>34.508752432441817</v>
      </c>
      <c r="D630" s="200">
        <v>1217.851560032472</v>
      </c>
      <c r="E630" s="205">
        <v>4.3402174157027895</v>
      </c>
      <c r="F630" s="206">
        <v>3.4152951254767174</v>
      </c>
      <c r="N630" s="71"/>
      <c r="O630" s="71"/>
      <c r="P630" s="71"/>
    </row>
    <row r="631" spans="1:16" ht="14.25">
      <c r="A631" s="17" t="str">
        <f>YEAR(B631)&amp;VLOOKUP(MONTH(B631),lookup!$G$2:$N$13,8,FALSE)</f>
        <v>2022M01</v>
      </c>
      <c r="B631" s="203">
        <v>44592</v>
      </c>
      <c r="C631" s="204">
        <v>35.473047872255989</v>
      </c>
      <c r="D631" s="200">
        <v>1232.9072788966739</v>
      </c>
      <c r="E631" s="205">
        <v>4.2552423507147914</v>
      </c>
      <c r="F631" s="206">
        <v>3.3453174919276236</v>
      </c>
      <c r="N631" s="71"/>
      <c r="O631" s="71"/>
      <c r="P631" s="123"/>
    </row>
    <row r="632" spans="1:16" ht="14.25">
      <c r="A632" s="17" t="str">
        <f>YEAR(B632)&amp;VLOOKUP(MONTH(B632),lookup!$G$2:$N$13,8,FALSE)</f>
        <v>2022M02</v>
      </c>
      <c r="B632" s="203">
        <v>44620</v>
      </c>
      <c r="C632" s="204">
        <v>36.165489074660869</v>
      </c>
      <c r="D632" s="200">
        <v>1128.404440221201</v>
      </c>
      <c r="E632" s="205">
        <v>4.266522272541315</v>
      </c>
      <c r="F632" s="206">
        <v>3.3474249816412982</v>
      </c>
      <c r="N632" s="71"/>
      <c r="O632" s="71"/>
      <c r="P632" s="71"/>
    </row>
    <row r="633" spans="1:16" ht="14.25">
      <c r="A633" s="17" t="str">
        <f>YEAR(B633)&amp;VLOOKUP(MONTH(B633),lookup!$G$2:$N$13,8,FALSE)</f>
        <v>2022M03</v>
      </c>
      <c r="B633" s="203">
        <v>44651</v>
      </c>
      <c r="C633" s="204">
        <v>37.490996518389153</v>
      </c>
      <c r="D633" s="200">
        <v>1310.119101233144</v>
      </c>
      <c r="E633" s="205">
        <v>4.2781259651543495</v>
      </c>
      <c r="F633" s="206">
        <v>3.3561398933756337</v>
      </c>
      <c r="N633" s="71"/>
      <c r="O633" s="71"/>
      <c r="P633" s="123"/>
    </row>
    <row r="634" spans="1:16" ht="14.25">
      <c r="A634" s="17" t="str">
        <f>YEAR(B634)&amp;VLOOKUP(MONTH(B634),lookup!$G$2:$N$13,8,FALSE)</f>
        <v>2022M04</v>
      </c>
      <c r="B634" s="203">
        <v>44681</v>
      </c>
      <c r="C634" s="204">
        <v>38.566659737205555</v>
      </c>
      <c r="D634" s="200">
        <v>1332.278633155516</v>
      </c>
      <c r="E634" s="205">
        <v>4.1814582092333294</v>
      </c>
      <c r="F634" s="206">
        <v>3.3598028117376013</v>
      </c>
      <c r="N634" s="71"/>
      <c r="O634" s="71"/>
    </row>
    <row r="635" spans="1:16" ht="14.25">
      <c r="A635" s="17" t="str">
        <f>YEAR(B635)&amp;VLOOKUP(MONTH(B635),lookup!$G$2:$N$13,8,FALSE)</f>
        <v>2022M05</v>
      </c>
      <c r="B635" s="203">
        <v>44712</v>
      </c>
      <c r="C635" s="204">
        <v>40.780647021269708</v>
      </c>
      <c r="D635" s="200">
        <v>1382.696037025994</v>
      </c>
      <c r="E635" s="205">
        <v>4.0866766724486245</v>
      </c>
      <c r="F635" s="206">
        <v>3.3330040728298247</v>
      </c>
      <c r="N635" s="71"/>
      <c r="O635" s="71"/>
    </row>
    <row r="636" spans="1:16" ht="14.25">
      <c r="A636" s="17" t="str">
        <f>YEAR(B636)&amp;VLOOKUP(MONTH(B636),lookup!$G$2:$N$13,8,FALSE)</f>
        <v>2022M06</v>
      </c>
      <c r="B636" s="203">
        <v>44742</v>
      </c>
      <c r="C636" s="204">
        <v>43.578839187616772</v>
      </c>
      <c r="D636" s="200">
        <v>1266.2712471329121</v>
      </c>
      <c r="E636" s="205">
        <v>4.0683123963800547</v>
      </c>
      <c r="F636" s="206">
        <v>3.3092325608139692</v>
      </c>
      <c r="N636" s="71"/>
      <c r="O636" s="71"/>
    </row>
    <row r="637" spans="1:16" ht="14.25">
      <c r="A637" s="17" t="str">
        <f>YEAR(B637)&amp;VLOOKUP(MONTH(B637),lookup!$G$2:$N$13,8,FALSE)</f>
        <v>2022M07</v>
      </c>
      <c r="B637" s="203">
        <v>44773</v>
      </c>
      <c r="C637" s="204">
        <v>46.58695509659681</v>
      </c>
      <c r="D637" s="200">
        <v>1233.9522040829731</v>
      </c>
      <c r="E637" s="205">
        <v>4.0430798292385042</v>
      </c>
      <c r="F637" s="206">
        <v>3.2806481745356377</v>
      </c>
      <c r="N637" s="71"/>
      <c r="O637" s="71"/>
    </row>
    <row r="638" spans="1:16" ht="14.25">
      <c r="A638" s="17" t="str">
        <f>YEAR(B638)&amp;VLOOKUP(MONTH(B638),lookup!$G$2:$N$13,8,FALSE)</f>
        <v>2022M08</v>
      </c>
      <c r="B638" s="203">
        <v>44804</v>
      </c>
      <c r="C638" s="204">
        <v>47.572244593744266</v>
      </c>
      <c r="D638" s="200">
        <v>1182.5998820228458</v>
      </c>
      <c r="E638" s="205">
        <v>4.0724681658344375</v>
      </c>
      <c r="F638" s="206">
        <v>3.3045845982051203</v>
      </c>
      <c r="N638" s="71"/>
      <c r="O638" s="71"/>
    </row>
    <row r="639" spans="1:16" ht="14.25">
      <c r="A639" s="17" t="str">
        <f>YEAR(B639)&amp;VLOOKUP(MONTH(B639),lookup!$G$2:$N$13,8,FALSE)</f>
        <v>2022M09</v>
      </c>
      <c r="B639" s="203">
        <v>44834</v>
      </c>
      <c r="C639" s="204">
        <v>49.270083259244977</v>
      </c>
      <c r="D639" s="200">
        <v>1151.0362493294431</v>
      </c>
      <c r="E639" s="205">
        <v>4.2058779126321308</v>
      </c>
      <c r="F639" s="206">
        <v>3.3691733643646313</v>
      </c>
      <c r="N639" s="71"/>
      <c r="O639" s="71"/>
    </row>
    <row r="640" spans="1:16" ht="14.25">
      <c r="A640" s="17" t="str">
        <f>YEAR(B640)&amp;VLOOKUP(MONTH(B640),lookup!$G$2:$N$13,8,FALSE)</f>
        <v>2022M10</v>
      </c>
      <c r="B640" s="203">
        <v>44865</v>
      </c>
      <c r="C640" s="204">
        <v>50.656941602760291</v>
      </c>
      <c r="D640" s="200">
        <v>1215.806994681602</v>
      </c>
      <c r="E640" s="205">
        <v>4.3221621090823126</v>
      </c>
      <c r="F640" s="206">
        <v>3.4715547743377551</v>
      </c>
      <c r="N640" s="71"/>
      <c r="O640" s="71"/>
    </row>
    <row r="641" spans="1:15" ht="14.25">
      <c r="A641" s="17" t="str">
        <f>YEAR(B641)&amp;VLOOKUP(MONTH(B641),lookup!$G$2:$N$13,8,FALSE)</f>
        <v>2022M11</v>
      </c>
      <c r="B641" s="203">
        <v>44895</v>
      </c>
      <c r="C641" s="204">
        <v>51.243122054705445</v>
      </c>
      <c r="D641" s="200">
        <v>1192.3221828025789</v>
      </c>
      <c r="E641" s="205">
        <v>4.3224188417805829</v>
      </c>
      <c r="F641" s="206">
        <v>3.4429468572255888</v>
      </c>
      <c r="N641" s="71"/>
      <c r="O641" s="71"/>
    </row>
    <row r="642" spans="1:15" ht="14.25">
      <c r="A642" s="17" t="str">
        <f>YEAR(B642)&amp;VLOOKUP(MONTH(B642),lookup!$G$2:$N$13,8,FALSE)</f>
        <v>2022M12</v>
      </c>
      <c r="B642" s="203">
        <v>44926</v>
      </c>
      <c r="C642" s="204">
        <v>51.600356979703932</v>
      </c>
      <c r="D642" s="200">
        <v>1228.9934569196869</v>
      </c>
      <c r="E642" s="205">
        <v>4.3823179665668697</v>
      </c>
      <c r="F642" s="206">
        <v>3.4603412236080788</v>
      </c>
      <c r="N642" s="71"/>
      <c r="O642" s="71"/>
    </row>
    <row r="643" spans="1:15" ht="14.25">
      <c r="A643" s="17" t="str">
        <f>YEAR(B643)&amp;VLOOKUP(MONTH(B643),lookup!$G$2:$N$13,8,FALSE)</f>
        <v>2023M01</v>
      </c>
      <c r="B643" s="203">
        <v>44957</v>
      </c>
      <c r="C643" s="204">
        <v>49.497039322226136</v>
      </c>
      <c r="D643" s="200">
        <v>1247.069116774499</v>
      </c>
      <c r="E643" s="205">
        <v>4.3251804736503354</v>
      </c>
      <c r="F643" s="206">
        <v>3.3964212986834705</v>
      </c>
      <c r="N643" s="71"/>
      <c r="O643" s="71"/>
    </row>
    <row r="644" spans="1:15" ht="14.25">
      <c r="A644" s="17" t="str">
        <f>YEAR(B644)&amp;VLOOKUP(MONTH(B644),lookup!$G$2:$N$13,8,FALSE)</f>
        <v>2023M02</v>
      </c>
      <c r="B644" s="203">
        <v>44985</v>
      </c>
      <c r="C644" s="207">
        <v>47.175409738151941</v>
      </c>
      <c r="D644" s="208">
        <v>1154.2983148145445</v>
      </c>
      <c r="E644" s="206">
        <v>4.2960825223490549</v>
      </c>
      <c r="F644" s="206">
        <v>3.3769795952283035</v>
      </c>
    </row>
    <row r="645" spans="1:15" ht="14.25">
      <c r="A645" s="17" t="str">
        <f>YEAR(B645)&amp;VLOOKUP(MONTH(B645),lookup!$G$2:$N$13,8,FALSE)</f>
        <v>2023M03</v>
      </c>
      <c r="B645" s="203">
        <v>45016</v>
      </c>
      <c r="C645" s="207">
        <v>43.603432140566369</v>
      </c>
      <c r="D645" s="208">
        <v>1322.2294356347284</v>
      </c>
      <c r="E645" s="206">
        <v>4.3289304609401462</v>
      </c>
      <c r="F645" s="206">
        <v>3.3780495191153248</v>
      </c>
      <c r="N645" s="71"/>
      <c r="O645" s="71"/>
    </row>
    <row r="646" spans="1:15" ht="14.25">
      <c r="A646" s="17" t="str">
        <f>YEAR(B646)&amp;VLOOKUP(MONTH(B646),lookup!$G$2:$N$13,8,FALSE)</f>
        <v>2023M04</v>
      </c>
      <c r="B646" s="203">
        <v>45046</v>
      </c>
      <c r="C646" s="207">
        <v>39.443308966891358</v>
      </c>
      <c r="D646" s="208">
        <v>1333.3180172881894</v>
      </c>
      <c r="E646" s="206">
        <v>4.2708600354186874</v>
      </c>
      <c r="F646" s="206">
        <v>3.3738040319824409</v>
      </c>
      <c r="N646" s="71"/>
      <c r="O646" s="71"/>
    </row>
    <row r="647" spans="1:15" ht="14.25">
      <c r="A647" s="17" t="str">
        <f>YEAR(B647)&amp;VLOOKUP(MONTH(B647),lookup!$G$2:$N$13,8,FALSE)</f>
        <v>2023M05</v>
      </c>
      <c r="B647" s="203">
        <v>45077</v>
      </c>
      <c r="C647" s="207">
        <v>36.8663432150449</v>
      </c>
      <c r="D647" s="208">
        <v>1389.1526694978838</v>
      </c>
      <c r="E647" s="206">
        <v>4.0739391616722349</v>
      </c>
      <c r="F647" s="206">
        <v>3.3969775207241826</v>
      </c>
      <c r="N647" s="71"/>
      <c r="O647" s="71"/>
    </row>
    <row r="648" spans="1:15" ht="14.25">
      <c r="A648" s="17" t="str">
        <f>YEAR(B648)&amp;VLOOKUP(MONTH(B648),lookup!$G$2:$N$13,8,FALSE)</f>
        <v>2023M06</v>
      </c>
      <c r="B648" s="203">
        <v>45107</v>
      </c>
      <c r="C648" s="207">
        <v>36.075782573719273</v>
      </c>
      <c r="D648" s="208">
        <v>1275.0295679607391</v>
      </c>
      <c r="E648" s="206">
        <v>4.049246295205382</v>
      </c>
      <c r="F648" s="206">
        <v>3.3451412644251883</v>
      </c>
      <c r="N648" s="123"/>
      <c r="O648" s="123"/>
    </row>
    <row r="649" spans="1:15" ht="14.25">
      <c r="A649" s="17" t="str">
        <f>YEAR(B649)&amp;VLOOKUP(MONTH(B649),lookup!$G$2:$N$13,8,FALSE)</f>
        <v>2023M07</v>
      </c>
      <c r="B649" s="203">
        <v>45138</v>
      </c>
      <c r="C649" s="207">
        <v>35.671903876943048</v>
      </c>
      <c r="D649" s="208">
        <v>1247.3040954693681</v>
      </c>
      <c r="E649" s="206">
        <v>4.1415678900425217</v>
      </c>
      <c r="F649" s="206">
        <v>3.3032999533282572</v>
      </c>
      <c r="N649" s="71"/>
      <c r="O649" s="71"/>
    </row>
    <row r="650" spans="1:15" ht="14.25">
      <c r="A650" s="17" t="str">
        <f>YEAR(B650)&amp;VLOOKUP(MONTH(B650),lookup!$G$2:$N$13,8,FALSE)</f>
        <v>2023M08</v>
      </c>
      <c r="B650" s="203">
        <v>45169</v>
      </c>
      <c r="C650" s="207">
        <v>36.259170673895291</v>
      </c>
      <c r="D650" s="208">
        <v>1190.6315318321419</v>
      </c>
      <c r="E650" s="206">
        <v>4.1525901881673875</v>
      </c>
      <c r="F650" s="206">
        <v>3.4075644874214581</v>
      </c>
      <c r="N650" s="123"/>
      <c r="O650" s="123"/>
    </row>
    <row r="651" spans="1:15" ht="14.25">
      <c r="A651" s="17" t="str">
        <f>YEAR(B651)&amp;VLOOKUP(MONTH(B651),lookup!$G$2:$N$13,8,FALSE)</f>
        <v>2023M09</v>
      </c>
      <c r="B651" s="203">
        <v>45199</v>
      </c>
      <c r="C651" s="207">
        <v>36.423413876314882</v>
      </c>
      <c r="D651" s="208">
        <v>1137.0688365316121</v>
      </c>
      <c r="E651" s="206">
        <v>4.1869560754573554</v>
      </c>
      <c r="F651" s="206">
        <v>3.4230534867603279</v>
      </c>
    </row>
    <row r="652" spans="1:15" ht="14.25">
      <c r="A652" s="17" t="str">
        <f>YEAR(B652)&amp;VLOOKUP(MONTH(B652),lookup!$G$2:$N$13,8,FALSE)</f>
        <v>2023M10</v>
      </c>
      <c r="B652" s="203">
        <v>45230</v>
      </c>
      <c r="C652" s="207">
        <v>37.073771001986259</v>
      </c>
      <c r="D652" s="208">
        <v>1183.7997846645694</v>
      </c>
      <c r="E652" s="206">
        <v>4.2991623741896685</v>
      </c>
      <c r="F652" s="206">
        <v>3.5020158413821556</v>
      </c>
    </row>
    <row r="653" spans="1:15" ht="14.25">
      <c r="A653" s="17" t="str">
        <f>YEAR(B653)&amp;VLOOKUP(MONTH(B653),lookup!$G$2:$N$13,8,FALSE)</f>
        <v>2023M11</v>
      </c>
      <c r="B653" s="203">
        <v>45260</v>
      </c>
      <c r="C653" s="207">
        <v>37.807631689128478</v>
      </c>
      <c r="D653" s="208">
        <v>1160.1363308617128</v>
      </c>
      <c r="E653" s="206">
        <v>4.3780885799883373</v>
      </c>
      <c r="F653" s="206">
        <v>3.5194877426915596</v>
      </c>
      <c r="J653" s="123"/>
      <c r="K653" s="123"/>
      <c r="L653" s="123"/>
      <c r="M653" s="123"/>
    </row>
    <row r="654" spans="1:15" ht="14.25">
      <c r="A654" s="17" t="str">
        <f>YEAR(B654)&amp;VLOOKUP(MONTH(B654),lookup!$G$2:$N$13,8,FALSE)</f>
        <v>2023M12</v>
      </c>
      <c r="B654" s="203">
        <v>45291</v>
      </c>
      <c r="C654" s="207">
        <v>37.929511954012909</v>
      </c>
      <c r="D654" s="208">
        <v>1225.7583072532036</v>
      </c>
      <c r="E654" s="206">
        <v>4.4018397848320197</v>
      </c>
      <c r="F654" s="206">
        <v>3.4409555400659184</v>
      </c>
      <c r="G654" s="123"/>
      <c r="H654" s="123"/>
      <c r="I654" s="123"/>
    </row>
    <row r="655" spans="1:15" ht="14.25">
      <c r="A655" s="17" t="str">
        <f>YEAR(B655)&amp;VLOOKUP(MONTH(B655),lookup!$G$2:$N$13,8,FALSE)</f>
        <v>2024M01</v>
      </c>
      <c r="B655" s="203">
        <v>45322</v>
      </c>
      <c r="C655" s="207">
        <v>38.527914071958733</v>
      </c>
      <c r="D655" s="208">
        <v>1241.3634787225369</v>
      </c>
      <c r="E655" s="206">
        <v>4.3347887986115037</v>
      </c>
      <c r="F655" s="206">
        <v>3.4538388671119975</v>
      </c>
    </row>
    <row r="656" spans="1:15" ht="14.25">
      <c r="A656" s="17" t="str">
        <f>YEAR(B656)&amp;VLOOKUP(MONTH(B656),lookup!$G$2:$N$13,8,FALSE)</f>
        <v>2024M02</v>
      </c>
      <c r="B656" s="203">
        <v>45351</v>
      </c>
      <c r="C656" s="207">
        <v>38.836634032969869</v>
      </c>
      <c r="D656" s="208">
        <v>1186.8451236802373</v>
      </c>
      <c r="E656" s="206">
        <v>4.2705202071365029</v>
      </c>
      <c r="F656" s="206">
        <v>3.4234387396780646</v>
      </c>
      <c r="J656" s="123"/>
      <c r="K656" s="123"/>
      <c r="L656" s="123"/>
      <c r="M656" s="123"/>
    </row>
    <row r="657" spans="1:9" ht="14.25">
      <c r="A657" s="17" t="str">
        <f>YEAR(B657)&amp;VLOOKUP(MONTH(B657),lookup!$G$2:$N$13,8,FALSE)</f>
        <v>2024M03</v>
      </c>
      <c r="B657" s="203">
        <v>45382</v>
      </c>
      <c r="C657" s="207">
        <v>38.888072919646284</v>
      </c>
      <c r="D657" s="208">
        <v>1320.8331197967609</v>
      </c>
      <c r="E657" s="206">
        <v>4.2989302283880786</v>
      </c>
      <c r="F657" s="206">
        <v>3.4095758486278314</v>
      </c>
      <c r="G657" s="123"/>
      <c r="H657" s="123"/>
      <c r="I657" s="123"/>
    </row>
    <row r="658" spans="1:9" ht="14.25">
      <c r="A658" s="17" t="str">
        <f>YEAR(B658)&amp;VLOOKUP(MONTH(B658),lookup!$G$2:$N$13,8,FALSE)</f>
        <v>2024M04</v>
      </c>
      <c r="B658" s="203">
        <v>45412</v>
      </c>
      <c r="C658" s="207">
        <v>38.458979041025358</v>
      </c>
      <c r="D658" s="208">
        <v>1311.1344621656519</v>
      </c>
      <c r="E658" s="206">
        <v>4.2714631056481593</v>
      </c>
      <c r="F658" s="206">
        <v>3.3992616287225856</v>
      </c>
    </row>
    <row r="659" spans="1:9" ht="14.25">
      <c r="A659" s="17" t="str">
        <f>YEAR(B659)&amp;VLOOKUP(MONTH(B659),lookup!$G$2:$N$13,8,FALSE)</f>
        <v>2024M05</v>
      </c>
      <c r="B659" s="203">
        <v>45443</v>
      </c>
      <c r="C659" s="207">
        <v>38.076071784476198</v>
      </c>
      <c r="D659" s="208">
        <v>1378.9024763002446</v>
      </c>
      <c r="E659" s="206">
        <v>4.1446048862907574</v>
      </c>
      <c r="F659" s="206">
        <v>3.3689030821128054</v>
      </c>
      <c r="G659" s="123"/>
      <c r="H659" s="123"/>
      <c r="I659" s="123"/>
    </row>
    <row r="660" spans="1:9" ht="14.25">
      <c r="A660" s="17" t="str">
        <f>YEAR(B660)&amp;VLOOKUP(MONTH(B660),lookup!$G$2:$N$13,8,FALSE)</f>
        <v>2024M06</v>
      </c>
      <c r="B660" s="203">
        <v>45473</v>
      </c>
      <c r="C660" s="207">
        <v>38.983665715153791</v>
      </c>
      <c r="D660" s="208">
        <v>1276.1591898290199</v>
      </c>
      <c r="E660" s="206">
        <v>4.1246885848953143</v>
      </c>
      <c r="F660" s="206">
        <v>3.3414063146168145</v>
      </c>
    </row>
    <row r="661" spans="1:9" ht="14.25">
      <c r="A661" s="17" t="str">
        <f>YEAR(B661)&amp;VLOOKUP(MONTH(B661),lookup!$G$2:$N$13,8,FALSE)</f>
        <v>2024M07</v>
      </c>
      <c r="B661" s="203">
        <v>45504</v>
      </c>
      <c r="C661" s="207">
        <v>40.121708282685702</v>
      </c>
      <c r="D661" s="208">
        <v>1246.9676525513537</v>
      </c>
      <c r="E661" s="206">
        <v>4.1318012476757211</v>
      </c>
      <c r="F661" s="206">
        <v>3.347535334801075</v>
      </c>
    </row>
    <row r="662" spans="1:9" ht="14.25">
      <c r="A662" s="17" t="str">
        <f>YEAR(B662)&amp;VLOOKUP(MONTH(B662),lookup!$G$2:$N$13,8,FALSE)</f>
        <v>2024M08</v>
      </c>
      <c r="B662" s="203">
        <v>45535</v>
      </c>
      <c r="C662" s="207">
        <v>41.641588116683401</v>
      </c>
      <c r="D662" s="208">
        <v>1193.5606770544421</v>
      </c>
      <c r="E662" s="206">
        <v>4.1723491546842171</v>
      </c>
      <c r="F662" s="206">
        <v>3.3690985902335724</v>
      </c>
    </row>
    <row r="663" spans="1:9" ht="14.25">
      <c r="A663" s="17" t="str">
        <f>YEAR(B663)&amp;VLOOKUP(MONTH(B663),lookup!$G$2:$N$13,8,FALSE)</f>
        <v>2024M09</v>
      </c>
      <c r="B663" s="203">
        <v>45565</v>
      </c>
      <c r="C663" s="207">
        <v>43.518779209183869</v>
      </c>
      <c r="D663" s="208">
        <v>1152.9074823948195</v>
      </c>
      <c r="E663" s="206">
        <v>4.3211551004914339</v>
      </c>
      <c r="F663" s="206">
        <v>3.4476913604604174</v>
      </c>
    </row>
    <row r="664" spans="1:9" ht="14.25">
      <c r="A664" s="17" t="str">
        <f>YEAR(B664)&amp;VLOOKUP(MONTH(B664),lookup!$G$2:$N$13,8,FALSE)</f>
        <v>2024M10</v>
      </c>
      <c r="B664" s="203">
        <v>45596</v>
      </c>
      <c r="C664" s="207">
        <v>45.515436214183637</v>
      </c>
      <c r="D664" s="208">
        <v>1226.4741310687114</v>
      </c>
      <c r="E664" s="206">
        <v>4.4047459983242252</v>
      </c>
      <c r="F664" s="206">
        <v>3.474951950026663</v>
      </c>
    </row>
    <row r="665" spans="1:9" ht="14.25">
      <c r="A665" s="17" t="str">
        <f>YEAR(B665)&amp;VLOOKUP(MONTH(B665),lookup!$G$2:$N$13,8,FALSE)</f>
        <v>2024M11</v>
      </c>
      <c r="B665" s="203">
        <v>45626</v>
      </c>
      <c r="C665" s="207">
        <v>46.303946474493443</v>
      </c>
      <c r="D665" s="208">
        <v>1222.059200169198</v>
      </c>
      <c r="E665" s="206">
        <v>4.4140709739768607</v>
      </c>
      <c r="F665" s="206">
        <v>3.4593657998694565</v>
      </c>
    </row>
    <row r="666" spans="1:9" ht="14.25">
      <c r="A666" s="17" t="str">
        <f>YEAR(B666)&amp;VLOOKUP(MONTH(B666),lookup!$G$2:$N$13,8,FALSE)</f>
        <v>2024M12</v>
      </c>
      <c r="B666" s="203">
        <v>45657</v>
      </c>
      <c r="C666" s="207">
        <v>46.517671972980771</v>
      </c>
      <c r="D666" s="208">
        <v>1278.5281888170239</v>
      </c>
      <c r="E666" s="206">
        <v>4.4207827883319455</v>
      </c>
      <c r="F666" s="206">
        <v>3.4294973327910521</v>
      </c>
    </row>
    <row r="667" spans="1:9" ht="14.25">
      <c r="A667" s="17" t="str">
        <f>YEAR(B667)&amp;VLOOKUP(MONTH(B667),lookup!$G$2:$N$13,8,FALSE)</f>
        <v>2025M01</v>
      </c>
      <c r="B667" s="203">
        <v>45688</v>
      </c>
      <c r="C667" s="207">
        <v>45.966505148142112</v>
      </c>
      <c r="D667" s="208">
        <v>1281.499409186823</v>
      </c>
      <c r="E667" s="206">
        <v>4.3902267726708617</v>
      </c>
      <c r="F667" s="206">
        <v>3.4075838728623893</v>
      </c>
    </row>
    <row r="668" spans="1:9" ht="14.25">
      <c r="A668" s="17" t="str">
        <f>YEAR(B668)&amp;VLOOKUP(MONTH(B668),lookup!$G$2:$N$13,8,FALSE)</f>
        <v>2025M02</v>
      </c>
      <c r="B668" s="203">
        <v>45716</v>
      </c>
      <c r="C668" s="207">
        <v>46.087363046801215</v>
      </c>
      <c r="D668" s="208">
        <v>1183.4952372125008</v>
      </c>
      <c r="E668" s="206">
        <v>4.3831263284336153</v>
      </c>
      <c r="F668" s="206">
        <v>3.4066402776058076</v>
      </c>
    </row>
    <row r="669" spans="1:9" ht="14.25">
      <c r="A669" s="17" t="str">
        <f>YEAR(B669)&amp;VLOOKUP(MONTH(B669),lookup!$G$2:$N$13,8,FALSE)</f>
        <v>2025M03</v>
      </c>
      <c r="B669" s="203">
        <v>45747</v>
      </c>
      <c r="C669" s="207">
        <v>46.006785291267214</v>
      </c>
      <c r="D669" s="208">
        <v>1372.5950537156007</v>
      </c>
      <c r="E669" s="206">
        <v>4.358206501393231</v>
      </c>
      <c r="F669" s="206">
        <v>3.4093042710471875</v>
      </c>
    </row>
    <row r="670" spans="1:9" ht="14.25">
      <c r="B670" s="209"/>
      <c r="C670" s="204"/>
      <c r="D670" s="210"/>
      <c r="E670" s="211"/>
      <c r="F670" s="211"/>
    </row>
    <row r="671" spans="1:9" ht="15.75">
      <c r="B671" s="212" t="s">
        <v>566</v>
      </c>
      <c r="C671" s="213"/>
      <c r="D671" s="214"/>
      <c r="E671" s="215"/>
      <c r="F671" s="215"/>
    </row>
    <row r="672" spans="1:9" ht="14.25">
      <c r="B672" s="209" t="s">
        <v>567</v>
      </c>
    </row>
    <row r="673" spans="2:2" ht="14.25">
      <c r="B673" s="175" t="s">
        <v>568</v>
      </c>
    </row>
    <row r="674" spans="2:2" ht="14.25">
      <c r="B674" s="175" t="s">
        <v>569</v>
      </c>
    </row>
    <row r="675" spans="2:2" ht="14.25">
      <c r="B675" s="175" t="s">
        <v>570</v>
      </c>
    </row>
    <row r="676" spans="2:2" ht="14.25">
      <c r="B676" s="216" t="s">
        <v>584</v>
      </c>
    </row>
  </sheetData>
  <hyperlinks>
    <hyperlink ref="A1" r:id="rId1" xr:uid="{DBB0734F-B737-411D-BF10-4A79B6159A82}"/>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22"/>
  <sheetViews>
    <sheetView zoomScale="120" zoomScaleNormal="120" workbookViewId="0">
      <pane xSplit="1" ySplit="1" topLeftCell="N2" activePane="bottomRight" state="frozen"/>
      <selection activeCell="M28" sqref="M28"/>
      <selection pane="topRight" activeCell="M28" sqref="M28"/>
      <selection pane="bottomLeft" activeCell="M28" sqref="M28"/>
      <selection pane="bottomRight" activeCell="M28" sqref="M28"/>
    </sheetView>
  </sheetViews>
  <sheetFormatPr defaultColWidth="9.140625" defaultRowHeight="12.75"/>
  <cols>
    <col min="1" max="16384" width="9.140625" style="13"/>
  </cols>
  <sheetData>
    <row r="1" spans="1:27" s="171" customFormat="1">
      <c r="A1" s="168"/>
      <c r="B1" s="169">
        <v>2000</v>
      </c>
      <c r="C1" s="169">
        <v>2001</v>
      </c>
      <c r="D1" s="170">
        <v>2002</v>
      </c>
      <c r="E1" s="170">
        <v>2003</v>
      </c>
      <c r="F1" s="170">
        <v>2004</v>
      </c>
      <c r="G1" s="170">
        <v>2005</v>
      </c>
      <c r="H1" s="169">
        <v>2006</v>
      </c>
      <c r="I1" s="169">
        <v>2007</v>
      </c>
      <c r="J1" s="169">
        <v>2008</v>
      </c>
      <c r="K1" s="169">
        <v>2009</v>
      </c>
      <c r="L1" s="169">
        <v>2010</v>
      </c>
      <c r="M1" s="169">
        <v>2011</v>
      </c>
      <c r="N1" s="169">
        <v>2012</v>
      </c>
      <c r="O1" s="169">
        <v>2013</v>
      </c>
      <c r="P1" s="169">
        <v>2014</v>
      </c>
      <c r="Q1" s="169">
        <v>2015</v>
      </c>
      <c r="R1" s="169">
        <v>2016</v>
      </c>
      <c r="S1" s="169">
        <v>2017</v>
      </c>
      <c r="T1" s="169">
        <v>2018</v>
      </c>
      <c r="U1" s="169">
        <v>2019</v>
      </c>
      <c r="V1" s="169">
        <v>2020</v>
      </c>
      <c r="W1" s="169">
        <v>2021</v>
      </c>
      <c r="X1" s="169">
        <v>2022</v>
      </c>
      <c r="Y1" s="169">
        <v>2023</v>
      </c>
      <c r="Z1" s="169">
        <v>2024</v>
      </c>
      <c r="AA1" s="169">
        <v>2025</v>
      </c>
    </row>
    <row r="2" spans="1:27">
      <c r="A2" s="151" t="s">
        <v>3</v>
      </c>
      <c r="B2" s="147">
        <v>114.374702</v>
      </c>
      <c r="C2" s="147">
        <v>129.6883409439121</v>
      </c>
      <c r="D2" s="147">
        <v>140.62368607280933</v>
      </c>
      <c r="E2" s="147">
        <v>129.06048069482199</v>
      </c>
      <c r="F2" s="147">
        <v>129.223922942006</v>
      </c>
      <c r="G2" s="147">
        <v>146.08733736147599</v>
      </c>
      <c r="H2" s="147">
        <v>147.74693821579899</v>
      </c>
      <c r="I2" s="147">
        <v>152.499145</v>
      </c>
      <c r="J2" s="147">
        <v>155.24094600000001</v>
      </c>
      <c r="K2" s="147">
        <v>149.10616999999999</v>
      </c>
      <c r="L2" s="147">
        <v>138.56640110153299</v>
      </c>
      <c r="M2" s="147">
        <v>157.41446579823099</v>
      </c>
      <c r="N2" s="147">
        <v>164.65847015410699</v>
      </c>
      <c r="O2" s="147">
        <v>162.954433051123</v>
      </c>
      <c r="P2" s="147">
        <v>176.253870051945</v>
      </c>
      <c r="Q2" s="147">
        <v>183.61277208216501</v>
      </c>
      <c r="R2" s="147">
        <v>188.08682622623601</v>
      </c>
      <c r="S2" s="147">
        <v>188.74248914098877</v>
      </c>
      <c r="T2" s="147">
        <v>196.1119102032483</v>
      </c>
      <c r="U2" s="147">
        <v>203.02185299999999</v>
      </c>
      <c r="V2" s="147">
        <v>204.49238734707799</v>
      </c>
      <c r="W2" s="147">
        <v>211.279449268684</v>
      </c>
      <c r="X2" s="147">
        <v>217.89580277045101</v>
      </c>
      <c r="Y2" s="147">
        <v>215.07105586359086</v>
      </c>
      <c r="Z2" s="147">
        <v>217.36347872253683</v>
      </c>
      <c r="AA2" s="147">
        <v>236.49940918682253</v>
      </c>
    </row>
    <row r="3" spans="1:27">
      <c r="A3" s="152" t="s">
        <v>6</v>
      </c>
      <c r="B3" s="147">
        <v>115.666268</v>
      </c>
      <c r="C3" s="147">
        <v>127.85119630531284</v>
      </c>
      <c r="D3" s="147">
        <v>135.99067327176178</v>
      </c>
      <c r="E3" s="147">
        <v>125.89310040373699</v>
      </c>
      <c r="F3" s="147">
        <v>127.85171207022</v>
      </c>
      <c r="G3" s="147">
        <v>139.889937194114</v>
      </c>
      <c r="H3" s="147">
        <v>141.28774348369399</v>
      </c>
      <c r="I3" s="147">
        <v>143.275181</v>
      </c>
      <c r="J3" s="147">
        <v>150.68982800000001</v>
      </c>
      <c r="K3" s="147">
        <v>139.86620099999999</v>
      </c>
      <c r="L3" s="147">
        <v>132.92678484686499</v>
      </c>
      <c r="M3" s="147">
        <v>150.33540104375001</v>
      </c>
      <c r="N3" s="147">
        <v>161.84245154096899</v>
      </c>
      <c r="O3" s="147">
        <v>154.33584397499001</v>
      </c>
      <c r="P3" s="147">
        <v>167.86332569952501</v>
      </c>
      <c r="Q3" s="147">
        <v>172.122743475362</v>
      </c>
      <c r="R3" s="147">
        <v>181.63244418345599</v>
      </c>
      <c r="S3" s="147">
        <v>177.72950507055913</v>
      </c>
      <c r="T3" s="147">
        <v>183.89766576619888</v>
      </c>
      <c r="U3" s="147">
        <v>189.369103</v>
      </c>
      <c r="V3" s="147">
        <v>199.550570015597</v>
      </c>
      <c r="W3" s="147">
        <v>199.96464345453001</v>
      </c>
      <c r="X3" s="147">
        <v>204.39367522441722</v>
      </c>
      <c r="Y3" s="147">
        <v>204.30016556623443</v>
      </c>
      <c r="Z3" s="147">
        <v>212.20103068023712</v>
      </c>
      <c r="AA3" s="147">
        <v>222.19691568023711</v>
      </c>
    </row>
    <row r="4" spans="1:27">
      <c r="A4" s="152" t="s">
        <v>2</v>
      </c>
      <c r="B4" s="147">
        <v>134.373265</v>
      </c>
      <c r="C4" s="147">
        <v>154.7540020324447</v>
      </c>
      <c r="D4" s="147">
        <v>164.32491399299329</v>
      </c>
      <c r="E4" s="147">
        <v>154.93574001438401</v>
      </c>
      <c r="F4" s="147">
        <v>146.998115311833</v>
      </c>
      <c r="G4" s="147">
        <v>167.55347130285699</v>
      </c>
      <c r="H4" s="147">
        <v>167.35303121197401</v>
      </c>
      <c r="I4" s="147">
        <v>167.005247</v>
      </c>
      <c r="J4" s="147">
        <v>169.751777</v>
      </c>
      <c r="K4" s="147">
        <v>162.80073200000001</v>
      </c>
      <c r="L4" s="147">
        <v>155.086395871739</v>
      </c>
      <c r="M4" s="147">
        <v>175.103635572808</v>
      </c>
      <c r="N4" s="147">
        <v>185.216095618597</v>
      </c>
      <c r="O4" s="147">
        <v>177.45439090704301</v>
      </c>
      <c r="P4" s="147">
        <v>196.17821786637899</v>
      </c>
      <c r="Q4" s="147">
        <v>201.08290877842299</v>
      </c>
      <c r="R4" s="147">
        <v>201.65246308189001</v>
      </c>
      <c r="S4" s="147">
        <v>203.86438869259308</v>
      </c>
      <c r="T4" s="147">
        <v>210.54663279180977</v>
      </c>
      <c r="U4" s="147">
        <v>216.784651</v>
      </c>
      <c r="V4" s="147">
        <v>221.44493600572301</v>
      </c>
      <c r="W4" s="147">
        <v>234.089296330167</v>
      </c>
      <c r="X4" s="147">
        <v>236.10666597800633</v>
      </c>
      <c r="Y4" s="147">
        <v>233.8941248909822</v>
      </c>
      <c r="Z4" s="147">
        <v>235.83311979676085</v>
      </c>
      <c r="AA4" s="147">
        <v>255.77663519676085</v>
      </c>
    </row>
    <row r="5" spans="1:27">
      <c r="A5" s="152" t="s">
        <v>7</v>
      </c>
      <c r="B5" s="147">
        <v>154.28899999999999</v>
      </c>
      <c r="C5" s="147">
        <v>164.85086762388019</v>
      </c>
      <c r="D5" s="147">
        <v>180.17137803958289</v>
      </c>
      <c r="E5" s="147">
        <v>173.03283691423201</v>
      </c>
      <c r="F5" s="147">
        <v>165.088621461922</v>
      </c>
      <c r="G5" s="147">
        <v>174.79255323332401</v>
      </c>
      <c r="H5" s="147">
        <v>175.40503771128601</v>
      </c>
      <c r="I5" s="147">
        <v>180.364034</v>
      </c>
      <c r="J5" s="147">
        <v>175.632442</v>
      </c>
      <c r="K5" s="147">
        <v>169.93093500000001</v>
      </c>
      <c r="L5" s="147">
        <v>163.30717222809</v>
      </c>
      <c r="M5" s="147">
        <v>184.827362030816</v>
      </c>
      <c r="N5" s="147">
        <v>191.55618567196299</v>
      </c>
      <c r="O5" s="147">
        <v>180.77559781676899</v>
      </c>
      <c r="P5" s="147">
        <v>203.57894004001801</v>
      </c>
      <c r="Q5" s="147">
        <v>207.91554574206901</v>
      </c>
      <c r="R5" s="147">
        <v>202.94498360305701</v>
      </c>
      <c r="S5" s="147">
        <v>211.69679176154236</v>
      </c>
      <c r="T5" s="147">
        <v>214.08922057386161</v>
      </c>
      <c r="U5" s="147">
        <v>220.652895</v>
      </c>
      <c r="V5" s="147">
        <v>227.10670642309799</v>
      </c>
      <c r="W5" s="147">
        <v>236.38502314245599</v>
      </c>
      <c r="X5" s="147">
        <v>238.26608416823922</v>
      </c>
      <c r="Y5" s="147">
        <v>235.32014191963842</v>
      </c>
      <c r="Z5" s="147">
        <v>235.134462165652</v>
      </c>
      <c r="AA5" s="147">
        <v>260.15067180850917</v>
      </c>
    </row>
    <row r="6" spans="1:27">
      <c r="A6" s="152" t="s">
        <v>20</v>
      </c>
      <c r="B6" s="147">
        <v>179.33600000000001</v>
      </c>
      <c r="C6" s="147">
        <v>195.5655343183825</v>
      </c>
      <c r="D6" s="147">
        <v>200.96176932699908</v>
      </c>
      <c r="E6" s="147">
        <v>195.485985752158</v>
      </c>
      <c r="F6" s="147">
        <v>191.12760704858701</v>
      </c>
      <c r="G6" s="147">
        <v>196.88073512307</v>
      </c>
      <c r="H6" s="147">
        <v>199.082237370455</v>
      </c>
      <c r="I6" s="147">
        <v>200.20655600000001</v>
      </c>
      <c r="J6" s="147">
        <v>198.49285599999999</v>
      </c>
      <c r="K6" s="147">
        <v>181.134973</v>
      </c>
      <c r="L6" s="147">
        <v>189.20946394653001</v>
      </c>
      <c r="M6" s="147">
        <v>200.05516177011799</v>
      </c>
      <c r="N6" s="147">
        <v>207.133899458575</v>
      </c>
      <c r="O6" s="147">
        <v>200.303016138776</v>
      </c>
      <c r="P6" s="147">
        <v>219.710542120231</v>
      </c>
      <c r="Q6" s="147">
        <v>226.02539217839001</v>
      </c>
      <c r="R6" s="147">
        <v>222.39152732854899</v>
      </c>
      <c r="S6" s="147">
        <v>229.07742404358331</v>
      </c>
      <c r="T6" s="147">
        <v>232.21061167313044</v>
      </c>
      <c r="U6" s="147">
        <v>235.092095</v>
      </c>
      <c r="V6" s="147">
        <v>240.89995651071001</v>
      </c>
      <c r="W6" s="147">
        <v>249.145177119208</v>
      </c>
      <c r="X6" s="147">
        <v>246.68304473462186</v>
      </c>
      <c r="Y6" s="147">
        <v>248.15490645754878</v>
      </c>
      <c r="Z6" s="147">
        <v>250.90247630024467</v>
      </c>
      <c r="AA6" s="147">
        <v>274.14389597881609</v>
      </c>
    </row>
    <row r="7" spans="1:27">
      <c r="A7" s="152" t="s">
        <v>21</v>
      </c>
      <c r="B7" s="147">
        <v>168.74799999999999</v>
      </c>
      <c r="C7" s="147">
        <v>184.79197347003293</v>
      </c>
      <c r="D7" s="147">
        <v>177.02063093696646</v>
      </c>
      <c r="E7" s="147">
        <v>178.72225371817501</v>
      </c>
      <c r="F7" s="147">
        <v>179.01937644616299</v>
      </c>
      <c r="G7" s="147">
        <v>182.38676587291599</v>
      </c>
      <c r="H7" s="147">
        <v>187.00008516619201</v>
      </c>
      <c r="I7" s="147">
        <v>184.29771299999999</v>
      </c>
      <c r="J7" s="147">
        <v>184.43925200000001</v>
      </c>
      <c r="K7" s="147">
        <v>170.09097399999999</v>
      </c>
      <c r="L7" s="147">
        <v>181.90353175976901</v>
      </c>
      <c r="M7" s="147">
        <v>186.867989087187</v>
      </c>
      <c r="N7" s="147">
        <v>192.570032323248</v>
      </c>
      <c r="O7" s="147">
        <v>190.89848224122801</v>
      </c>
      <c r="P7" s="147">
        <v>204.82306078273399</v>
      </c>
      <c r="Q7" s="147">
        <v>215.85190161798101</v>
      </c>
      <c r="R7" s="147">
        <v>203.78209174230901</v>
      </c>
      <c r="S7" s="147">
        <v>210.13866576126168</v>
      </c>
      <c r="T7" s="147">
        <v>213.74519232543076</v>
      </c>
      <c r="U7" s="147">
        <v>218.364327</v>
      </c>
      <c r="V7" s="147">
        <v>222.70326628586099</v>
      </c>
      <c r="W7" s="147">
        <v>231.29623007933799</v>
      </c>
      <c r="X7" s="147">
        <v>225.25938318197143</v>
      </c>
      <c r="Y7" s="147">
        <v>230.03166973943684</v>
      </c>
      <c r="Z7" s="147">
        <v>234.15918982901971</v>
      </c>
      <c r="AA7" s="147">
        <v>254.67304068616252</v>
      </c>
    </row>
    <row r="8" spans="1:27">
      <c r="A8" s="152" t="s">
        <v>22</v>
      </c>
      <c r="B8" s="147">
        <v>164.042</v>
      </c>
      <c r="C8" s="147">
        <v>175.79403376271864</v>
      </c>
      <c r="D8" s="147">
        <v>163.8981365521237</v>
      </c>
      <c r="E8" s="147">
        <v>171.23508034303001</v>
      </c>
      <c r="F8" s="147">
        <v>174.42578198942999</v>
      </c>
      <c r="G8" s="147">
        <v>172.74179627326799</v>
      </c>
      <c r="H8" s="147">
        <v>180.13161398862201</v>
      </c>
      <c r="I8" s="147">
        <v>173.454016</v>
      </c>
      <c r="J8" s="147">
        <v>177.73313899999999</v>
      </c>
      <c r="K8" s="147">
        <v>162.83486199999999</v>
      </c>
      <c r="L8" s="147">
        <v>173.14882842389</v>
      </c>
      <c r="M8" s="147">
        <v>181.58400695870299</v>
      </c>
      <c r="N8" s="147">
        <v>175.92205619822599</v>
      </c>
      <c r="O8" s="147">
        <v>181.44401133426999</v>
      </c>
      <c r="P8" s="147">
        <v>197.844660972962</v>
      </c>
      <c r="Q8" s="147">
        <v>204.145065061129</v>
      </c>
      <c r="R8" s="147">
        <v>189.73087172616999</v>
      </c>
      <c r="S8" s="147">
        <v>200.37916531101675</v>
      </c>
      <c r="T8" s="147">
        <v>206.40336435844767</v>
      </c>
      <c r="U8" s="147">
        <v>210.09178499999999</v>
      </c>
      <c r="V8" s="147">
        <v>209.568660063484</v>
      </c>
      <c r="W8" s="147">
        <v>218.94062361163699</v>
      </c>
      <c r="X8" s="147">
        <v>214.94088358629961</v>
      </c>
      <c r="Y8" s="147">
        <v>219.30607199258796</v>
      </c>
      <c r="Z8" s="147">
        <v>223.96765255135372</v>
      </c>
      <c r="AA8" s="147">
        <v>242.03708830135372</v>
      </c>
    </row>
    <row r="9" spans="1:27">
      <c r="A9" s="152" t="s">
        <v>23</v>
      </c>
      <c r="B9" s="147">
        <v>142.40700000000001</v>
      </c>
      <c r="C9" s="147">
        <v>153.65635351874093</v>
      </c>
      <c r="D9" s="147">
        <v>142.95550172281034</v>
      </c>
      <c r="E9" s="147">
        <v>152.64567406600901</v>
      </c>
      <c r="F9" s="147">
        <v>153.40697758927999</v>
      </c>
      <c r="G9" s="147">
        <v>156.64139402617801</v>
      </c>
      <c r="H9" s="147">
        <v>160.62217505105801</v>
      </c>
      <c r="I9" s="147">
        <v>156.71393800000001</v>
      </c>
      <c r="J9" s="147">
        <v>154.32299399999999</v>
      </c>
      <c r="K9" s="147">
        <v>140.527748</v>
      </c>
      <c r="L9" s="147">
        <v>155.679593815506</v>
      </c>
      <c r="M9" s="147">
        <v>161.85027233829999</v>
      </c>
      <c r="N9" s="147">
        <v>156.845890851983</v>
      </c>
      <c r="O9" s="147">
        <v>162.33405738162801</v>
      </c>
      <c r="P9" s="147">
        <v>174.809996252763</v>
      </c>
      <c r="Q9" s="147">
        <v>180.80789091419899</v>
      </c>
      <c r="R9" s="147">
        <v>169.52141327265099</v>
      </c>
      <c r="S9" s="147">
        <v>179.23577046081203</v>
      </c>
      <c r="T9" s="147">
        <v>183.98008515377919</v>
      </c>
      <c r="U9" s="147">
        <v>187.387607</v>
      </c>
      <c r="V9" s="147">
        <v>188.001995096586</v>
      </c>
      <c r="W9" s="147">
        <v>196.983833924072</v>
      </c>
      <c r="X9" s="147">
        <v>193.58968605007243</v>
      </c>
      <c r="Y9" s="147">
        <v>194.63328580771443</v>
      </c>
      <c r="Z9" s="147">
        <v>199.66472835444225</v>
      </c>
      <c r="AA9" s="147">
        <v>218.99819391158499</v>
      </c>
    </row>
    <row r="10" spans="1:27">
      <c r="A10" s="152" t="s">
        <v>24</v>
      </c>
      <c r="B10" s="147">
        <v>119.59099999999999</v>
      </c>
      <c r="C10" s="147">
        <v>131.12852942983076</v>
      </c>
      <c r="D10" s="147">
        <v>125.69541975227084</v>
      </c>
      <c r="E10" s="147">
        <v>132.46507188404601</v>
      </c>
      <c r="F10" s="147">
        <v>129.28196435670199</v>
      </c>
      <c r="G10" s="147">
        <v>134.632806521802</v>
      </c>
      <c r="H10" s="147">
        <v>139.088234474187</v>
      </c>
      <c r="I10" s="147">
        <v>138.073847</v>
      </c>
      <c r="J10" s="147">
        <v>132.72998999999999</v>
      </c>
      <c r="K10" s="147">
        <v>121.581982</v>
      </c>
      <c r="L10" s="147">
        <v>139.35276184736699</v>
      </c>
      <c r="M10" s="147">
        <v>143.329798919436</v>
      </c>
      <c r="N10" s="147">
        <v>136.78648912595099</v>
      </c>
      <c r="O10" s="147">
        <v>142.16487399704499</v>
      </c>
      <c r="P10" s="147">
        <v>161.84445849716599</v>
      </c>
      <c r="Q10" s="147">
        <v>162.98331756821901</v>
      </c>
      <c r="R10" s="147">
        <v>151.40075912371299</v>
      </c>
      <c r="S10" s="147">
        <v>159.18476517549831</v>
      </c>
      <c r="T10" s="147">
        <v>165.83121925647583</v>
      </c>
      <c r="U10" s="147">
        <v>168.27111300000001</v>
      </c>
      <c r="V10" s="147">
        <v>170.17098062820801</v>
      </c>
      <c r="W10" s="147">
        <v>179.165928806702</v>
      </c>
      <c r="X10" s="147">
        <v>175.02703101373942</v>
      </c>
      <c r="Y10" s="147">
        <v>175.07043674219673</v>
      </c>
      <c r="Z10" s="147">
        <v>183.90748239481931</v>
      </c>
      <c r="AA10" s="147">
        <v>197.985933251962</v>
      </c>
    </row>
    <row r="11" spans="1:27">
      <c r="A11" s="152" t="s">
        <v>25</v>
      </c>
      <c r="B11" s="147">
        <v>110.00681899999999</v>
      </c>
      <c r="C11" s="147">
        <v>124.73752814695493</v>
      </c>
      <c r="D11" s="147">
        <v>116.98754554318258</v>
      </c>
      <c r="E11" s="147">
        <v>126.236346272289</v>
      </c>
      <c r="F11" s="147">
        <v>126.225111817909</v>
      </c>
      <c r="G11" s="147">
        <v>131.40440360565</v>
      </c>
      <c r="H11" s="147">
        <v>133.950022056199</v>
      </c>
      <c r="I11" s="147">
        <v>138.63332700000001</v>
      </c>
      <c r="J11" s="147">
        <v>132.25556599999999</v>
      </c>
      <c r="K11" s="147">
        <v>124.442171</v>
      </c>
      <c r="L11" s="147">
        <v>139.32193970265001</v>
      </c>
      <c r="M11" s="147">
        <v>141.36183249945501</v>
      </c>
      <c r="N11" s="147">
        <v>135.64632220219301</v>
      </c>
      <c r="O11" s="147">
        <v>147.775598733029</v>
      </c>
      <c r="P11" s="147">
        <v>164.54237131611799</v>
      </c>
      <c r="Q11" s="147">
        <v>166.955716626721</v>
      </c>
      <c r="R11" s="147">
        <v>155.63316414111</v>
      </c>
      <c r="S11" s="147">
        <v>166.38367719005336</v>
      </c>
      <c r="T11" s="147">
        <v>172.82483252032557</v>
      </c>
      <c r="U11" s="147">
        <v>173.03085300000001</v>
      </c>
      <c r="V11" s="147">
        <v>177.552666060457</v>
      </c>
      <c r="W11" s="147">
        <v>185.74761137232201</v>
      </c>
      <c r="X11" s="147">
        <v>182.79736711819064</v>
      </c>
      <c r="Y11" s="147">
        <v>180.80141426991088</v>
      </c>
      <c r="Z11" s="147">
        <v>196.4741310687113</v>
      </c>
      <c r="AA11" s="147">
        <v>209.447729568711</v>
      </c>
    </row>
    <row r="12" spans="1:27">
      <c r="A12" s="152" t="s">
        <v>4</v>
      </c>
      <c r="B12" s="147">
        <v>105.112289</v>
      </c>
      <c r="C12" s="147">
        <v>119.60244388038869</v>
      </c>
      <c r="D12" s="147">
        <v>106.71023443196722</v>
      </c>
      <c r="E12" s="147">
        <v>116.87886349502701</v>
      </c>
      <c r="F12" s="147">
        <v>124.16455552015699</v>
      </c>
      <c r="G12" s="147">
        <v>125.328487441579</v>
      </c>
      <c r="H12" s="147">
        <v>130.52169540236801</v>
      </c>
      <c r="I12" s="147">
        <v>135.79827399999999</v>
      </c>
      <c r="J12" s="147">
        <v>130.021401</v>
      </c>
      <c r="K12" s="147">
        <v>119.08998099999999</v>
      </c>
      <c r="L12" s="147">
        <v>135.19519844154399</v>
      </c>
      <c r="M12" s="147">
        <v>141.99687122361999</v>
      </c>
      <c r="N12" s="147">
        <v>137.838811731167</v>
      </c>
      <c r="O12" s="147">
        <v>147.48180558716601</v>
      </c>
      <c r="P12" s="147">
        <v>160.90434909870999</v>
      </c>
      <c r="Q12" s="147">
        <v>164.48748750858499</v>
      </c>
      <c r="R12" s="147">
        <v>155.97314607508301</v>
      </c>
      <c r="S12" s="147">
        <v>171.1283413230407</v>
      </c>
      <c r="T12" s="147">
        <v>173.72987673933699</v>
      </c>
      <c r="U12" s="147">
        <v>174.46746200000001</v>
      </c>
      <c r="V12" s="147">
        <v>182.70882588178199</v>
      </c>
      <c r="W12" s="147">
        <v>188.942663702413</v>
      </c>
      <c r="X12" s="147">
        <v>186.31237011114996</v>
      </c>
      <c r="Y12" s="147">
        <v>185.13800246057465</v>
      </c>
      <c r="Z12" s="147">
        <v>204.05920016919828</v>
      </c>
      <c r="AA12" s="147">
        <v>215.113286026341</v>
      </c>
    </row>
    <row r="13" spans="1:27">
      <c r="A13" s="153" t="s">
        <v>5</v>
      </c>
      <c r="B13" s="147">
        <v>119.283489</v>
      </c>
      <c r="C13" s="147">
        <v>130.40343156740079</v>
      </c>
      <c r="D13" s="147">
        <v>118.82548235653255</v>
      </c>
      <c r="E13" s="147">
        <v>124.423652442091</v>
      </c>
      <c r="F13" s="147">
        <v>137.145066445791</v>
      </c>
      <c r="G13" s="147">
        <v>137.734065003132</v>
      </c>
      <c r="H13" s="147">
        <v>143.053429787212</v>
      </c>
      <c r="I13" s="147">
        <v>147.327549</v>
      </c>
      <c r="J13" s="147">
        <v>141.527727</v>
      </c>
      <c r="K13" s="147">
        <v>130.82611</v>
      </c>
      <c r="L13" s="147">
        <v>146.12475201451699</v>
      </c>
      <c r="M13" s="147">
        <v>155.54037575757499</v>
      </c>
      <c r="N13" s="147">
        <v>153.136195123021</v>
      </c>
      <c r="O13" s="147">
        <v>165.50131483693301</v>
      </c>
      <c r="P13" s="147">
        <v>176.05236730144901</v>
      </c>
      <c r="Q13" s="147">
        <v>180.394898446757</v>
      </c>
      <c r="R13" s="147">
        <v>175.574060495776</v>
      </c>
      <c r="S13" s="147">
        <v>187.33017206905052</v>
      </c>
      <c r="T13" s="147">
        <v>192.09287463795499</v>
      </c>
      <c r="U13" s="147">
        <v>193.42480699999999</v>
      </c>
      <c r="V13" s="147">
        <v>202.37292968141699</v>
      </c>
      <c r="W13" s="147">
        <v>208.096049188471</v>
      </c>
      <c r="X13" s="147">
        <v>203.98271356741247</v>
      </c>
      <c r="Y13" s="147">
        <v>205.76018287529811</v>
      </c>
      <c r="Z13" s="147">
        <v>226.52818881702396</v>
      </c>
      <c r="AA13" s="147">
        <v>0</v>
      </c>
    </row>
    <row r="14" spans="1:27">
      <c r="A14" s="154" t="s">
        <v>41</v>
      </c>
      <c r="B14" s="147">
        <v>1627.2298319999995</v>
      </c>
      <c r="C14" s="147">
        <v>1792.8242349999998</v>
      </c>
      <c r="D14" s="147">
        <v>1774.1653719999999</v>
      </c>
      <c r="E14" s="147">
        <v>1781.0150859999999</v>
      </c>
      <c r="F14" s="147">
        <v>1783.9588129999997</v>
      </c>
      <c r="G14" s="147">
        <v>1866.0737529593657</v>
      </c>
      <c r="H14" s="147">
        <v>1905.2422439190464</v>
      </c>
      <c r="I14" s="147">
        <v>1917.6488270000002</v>
      </c>
      <c r="J14" s="147">
        <v>1902.8379179999999</v>
      </c>
      <c r="K14" s="147">
        <v>1772.2328389999998</v>
      </c>
      <c r="L14" s="147">
        <v>1849.8228239999999</v>
      </c>
      <c r="M14" s="147">
        <v>1980.267172999999</v>
      </c>
      <c r="N14" s="147">
        <v>1999.1529</v>
      </c>
      <c r="O14" s="147">
        <v>2013.4234260000005</v>
      </c>
      <c r="P14" s="147">
        <v>2204.40616</v>
      </c>
      <c r="Q14" s="147">
        <v>2266.38564</v>
      </c>
      <c r="R14" s="147">
        <v>2198.3237509999999</v>
      </c>
      <c r="S14" s="147">
        <v>2284.8911560000001</v>
      </c>
      <c r="T14" s="147">
        <v>2345.4634859999996</v>
      </c>
      <c r="U14" s="147">
        <v>2389.9585509999997</v>
      </c>
      <c r="V14" s="147">
        <v>2446.5738800000013</v>
      </c>
      <c r="W14" s="147">
        <v>2540.0365299999999</v>
      </c>
      <c r="X14" s="147">
        <v>2525.2547075045713</v>
      </c>
      <c r="Y14" s="147">
        <v>2527.4814585857143</v>
      </c>
      <c r="Z14" s="147">
        <v>2620.1951408499999</v>
      </c>
      <c r="AA14" s="147">
        <v>2587.02</v>
      </c>
    </row>
    <row r="22" spans="6:6" ht="42.75">
      <c r="F22" s="128" t="s">
        <v>550</v>
      </c>
    </row>
  </sheetData>
  <hyperlinks>
    <hyperlink ref="F22" r:id="rId1" xr:uid="{00000000-0004-0000-0100-000000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7500"/>
  <sheetViews>
    <sheetView workbookViewId="0">
      <pane xSplit="3" ySplit="1" topLeftCell="D6338" activePane="bottomRight" state="frozen"/>
      <selection activeCell="M28" sqref="M28"/>
      <selection pane="topRight" activeCell="M28" sqref="M28"/>
      <selection pane="bottomLeft" activeCell="M28" sqref="M28"/>
      <selection pane="bottomRight" activeCell="M28" sqref="M28"/>
    </sheetView>
  </sheetViews>
  <sheetFormatPr defaultRowHeight="12.75" outlineLevelRow="1"/>
  <cols>
    <col min="1" max="1" width="7.85546875" style="12" customWidth="1"/>
    <col min="2" max="2" width="9.5703125" bestFit="1" customWidth="1"/>
    <col min="3" max="3" width="9.85546875" bestFit="1" customWidth="1"/>
    <col min="4" max="5" width="7.85546875" bestFit="1" customWidth="1"/>
    <col min="6" max="6" width="10.85546875" customWidth="1"/>
    <col min="7" max="9" width="10" customWidth="1"/>
    <col min="10" max="10" width="24.140625" customWidth="1"/>
    <col min="11" max="11" width="9.85546875" bestFit="1" customWidth="1"/>
    <col min="12" max="12" width="8.85546875" bestFit="1" customWidth="1"/>
    <col min="13" max="13" width="9.85546875" bestFit="1" customWidth="1"/>
    <col min="14" max="14" width="8.140625" customWidth="1"/>
    <col min="15" max="15" width="9.85546875" bestFit="1" customWidth="1"/>
    <col min="16" max="16" width="8.140625" customWidth="1"/>
    <col min="17" max="17" width="9.85546875" bestFit="1" customWidth="1"/>
    <col min="18" max="18" width="8.140625" customWidth="1"/>
    <col min="19" max="19" width="10.140625" bestFit="1" customWidth="1"/>
    <col min="20" max="21" width="9.85546875" bestFit="1" customWidth="1"/>
    <col min="22" max="22" width="6.5703125" bestFit="1" customWidth="1"/>
    <col min="23" max="24" width="8.85546875" bestFit="1" customWidth="1"/>
  </cols>
  <sheetData>
    <row r="1" spans="1:21" ht="101.25">
      <c r="B1" s="3" t="s">
        <v>19</v>
      </c>
      <c r="C1" s="3" t="s">
        <v>18</v>
      </c>
      <c r="D1" s="3" t="s">
        <v>14</v>
      </c>
      <c r="E1" s="3" t="s">
        <v>16</v>
      </c>
      <c r="F1" s="3" t="s">
        <v>15</v>
      </c>
      <c r="G1" s="3" t="s">
        <v>17</v>
      </c>
      <c r="H1" s="3" t="s">
        <v>591</v>
      </c>
      <c r="I1" s="3" t="s">
        <v>592</v>
      </c>
      <c r="J1" s="3" t="str">
        <f>IF(MAX(K:K)=$S$1,L1,IF(MAX(M:M)=$S$1,N1,IF(MAX(O:O)=$S$1,P1,IF(MAX(Q:Q)=$S$1,R1,))))</f>
        <v>Q1_forecast</v>
      </c>
      <c r="K1" s="3" t="s">
        <v>538</v>
      </c>
      <c r="L1" s="3" t="s">
        <v>539</v>
      </c>
      <c r="M1" s="3" t="s">
        <v>540</v>
      </c>
      <c r="N1" s="3" t="s">
        <v>541</v>
      </c>
      <c r="O1" s="3" t="s">
        <v>542</v>
      </c>
      <c r="P1" s="3" t="s">
        <v>543</v>
      </c>
      <c r="Q1" s="3" t="s">
        <v>544</v>
      </c>
      <c r="R1" s="3" t="s">
        <v>545</v>
      </c>
      <c r="S1" s="26">
        <f>MAX(K:K,M:M,O:O,Q:Q)</f>
        <v>0</v>
      </c>
      <c r="T1" s="66"/>
      <c r="U1" s="218" t="s">
        <v>39</v>
      </c>
    </row>
    <row r="2" spans="1:21" outlineLevel="1">
      <c r="A2" s="12">
        <f t="shared" ref="A2:A65" si="0">IF(D2+D3=D2,IF(D2+D3&gt;0,1,0),0)</f>
        <v>0</v>
      </c>
      <c r="B2" t="str">
        <f>YEAR(C2)&amp;VLOOKUP(MONTH(C2),lookup!$G$2:$N$13,8)</f>
        <v>2008M04</v>
      </c>
      <c r="C2" s="2">
        <f t="shared" ref="C2:C65" si="1">C3-1</f>
        <v>39539</v>
      </c>
      <c r="D2" s="4">
        <v>36.770704103649081</v>
      </c>
      <c r="F2" s="4">
        <v>31.158419951116201</v>
      </c>
    </row>
    <row r="3" spans="1:21" outlineLevel="1">
      <c r="A3" s="12">
        <f t="shared" si="0"/>
        <v>0</v>
      </c>
      <c r="B3" t="str">
        <f>YEAR(C3)&amp;VLOOKUP(MONTH(C3),lookup!$G$2:$N$13,8)</f>
        <v>2008M04</v>
      </c>
      <c r="C3" s="2">
        <f t="shared" si="1"/>
        <v>39540</v>
      </c>
      <c r="D3" s="4">
        <v>37.250179164062388</v>
      </c>
      <c r="F3" s="4">
        <v>31.525798839933323</v>
      </c>
    </row>
    <row r="4" spans="1:21" outlineLevel="1">
      <c r="A4" s="12">
        <f t="shared" si="0"/>
        <v>0</v>
      </c>
      <c r="B4" t="str">
        <f>YEAR(C4)&amp;VLOOKUP(MONTH(C4),lookup!$G$2:$N$13,8)</f>
        <v>2008M04</v>
      </c>
      <c r="C4" s="2">
        <f t="shared" si="1"/>
        <v>39541</v>
      </c>
      <c r="D4" s="4">
        <v>37.209473721376426</v>
      </c>
      <c r="F4" s="4">
        <v>31.590934703459247</v>
      </c>
    </row>
    <row r="5" spans="1:21" outlineLevel="1">
      <c r="A5" s="12">
        <f t="shared" si="0"/>
        <v>0</v>
      </c>
      <c r="B5" t="str">
        <f>YEAR(C5)&amp;VLOOKUP(MONTH(C5),lookup!$G$2:$N$13,8)</f>
        <v>2008M04</v>
      </c>
      <c r="C5" s="2">
        <f t="shared" si="1"/>
        <v>39542</v>
      </c>
      <c r="D5" s="4">
        <v>37.606375963031574</v>
      </c>
      <c r="F5" s="4">
        <v>31.845926880241425</v>
      </c>
    </row>
    <row r="6" spans="1:21" outlineLevel="1">
      <c r="A6" s="12">
        <f t="shared" si="0"/>
        <v>0</v>
      </c>
      <c r="B6" t="str">
        <f>YEAR(C6)&amp;VLOOKUP(MONTH(C6),lookup!$G$2:$N$13,8)</f>
        <v>2008M04</v>
      </c>
      <c r="C6" s="2">
        <f t="shared" si="1"/>
        <v>39543</v>
      </c>
      <c r="D6" s="4">
        <v>37.446962933145194</v>
      </c>
      <c r="F6" s="4">
        <v>31.739675636774656</v>
      </c>
    </row>
    <row r="7" spans="1:21" outlineLevel="1">
      <c r="A7" s="12">
        <f t="shared" si="0"/>
        <v>0</v>
      </c>
      <c r="B7" t="str">
        <f>YEAR(C7)&amp;VLOOKUP(MONTH(C7),lookup!$G$2:$N$13,8)</f>
        <v>2008M04</v>
      </c>
      <c r="C7" s="2">
        <f t="shared" si="1"/>
        <v>39544</v>
      </c>
      <c r="D7" s="4">
        <v>37.721427010837047</v>
      </c>
      <c r="F7" s="4">
        <v>31.928543206345914</v>
      </c>
    </row>
    <row r="8" spans="1:21" outlineLevel="1">
      <c r="A8" s="12">
        <f t="shared" si="0"/>
        <v>0</v>
      </c>
      <c r="B8" t="str">
        <f>YEAR(C8)&amp;VLOOKUP(MONTH(C8),lookup!$G$2:$N$13,8)</f>
        <v>2008M04</v>
      </c>
      <c r="C8" s="2">
        <f t="shared" si="1"/>
        <v>39545</v>
      </c>
      <c r="D8" s="4">
        <v>37.229122332240877</v>
      </c>
      <c r="E8">
        <f t="shared" ref="E8:E74" si="2">AVERAGE(SUM(D1:D8)/8,SUM(D3:D8)/6)</f>
        <v>35.032435420495872</v>
      </c>
      <c r="F8" s="4">
        <v>31.541104650596157</v>
      </c>
      <c r="G8">
        <f t="shared" ref="G8:G71" si="3">AVERAGE(SUM(F1:F8)/8,SUM(F3:F8)/6)</f>
        <v>29.680815568225078</v>
      </c>
    </row>
    <row r="9" spans="1:21" outlineLevel="1">
      <c r="A9" s="12">
        <f t="shared" si="0"/>
        <v>0</v>
      </c>
      <c r="B9" t="str">
        <f>YEAR(C9)&amp;VLOOKUP(MONTH(C9),lookup!$G$2:$N$13,8)</f>
        <v>2008M04</v>
      </c>
      <c r="C9" s="2">
        <f t="shared" si="1"/>
        <v>39546</v>
      </c>
      <c r="D9" s="4">
        <v>37.3093229332924</v>
      </c>
      <c r="E9">
        <f t="shared" si="2"/>
        <v>37.369196751262479</v>
      </c>
      <c r="F9" s="4">
        <v>31.633371816095689</v>
      </c>
      <c r="G9">
        <f t="shared" si="3"/>
        <v>31.666865721411256</v>
      </c>
    </row>
    <row r="10" spans="1:21" outlineLevel="1">
      <c r="A10" s="12">
        <f t="shared" si="0"/>
        <v>0</v>
      </c>
      <c r="B10" t="str">
        <f>YEAR(C10)&amp;VLOOKUP(MONTH(C10),lookup!$G$2:$N$13,8)</f>
        <v>2008M04</v>
      </c>
      <c r="C10" s="2">
        <f t="shared" si="1"/>
        <v>39547</v>
      </c>
      <c r="D10" s="4">
        <v>37.482730536681274</v>
      </c>
      <c r="E10">
        <f t="shared" si="2"/>
        <v>37.436469804602396</v>
      </c>
      <c r="F10" s="4">
        <v>31.76026837821988</v>
      </c>
      <c r="G10">
        <f t="shared" si="3"/>
        <v>31.718592387668618</v>
      </c>
    </row>
    <row r="11" spans="1:21" outlineLevel="1">
      <c r="A11" s="12">
        <f t="shared" si="0"/>
        <v>0</v>
      </c>
      <c r="B11" t="str">
        <f>YEAR(C11)&amp;VLOOKUP(MONTH(C11),lookup!$G$2:$N$13,8)</f>
        <v>2008M04</v>
      </c>
      <c r="C11" s="2">
        <f t="shared" si="1"/>
        <v>39548</v>
      </c>
      <c r="D11" s="4">
        <v>37.412419212629743</v>
      </c>
      <c r="E11">
        <f t="shared" si="2"/>
        <v>37.430446745104376</v>
      </c>
      <c r="F11" s="4">
        <v>31.689871872517667</v>
      </c>
      <c r="G11">
        <f t="shared" si="3"/>
        <v>31.715842368228163</v>
      </c>
    </row>
    <row r="12" spans="1:21" outlineLevel="1">
      <c r="A12" s="12">
        <f t="shared" si="0"/>
        <v>0</v>
      </c>
      <c r="B12" t="str">
        <f>YEAR(C12)&amp;VLOOKUP(MONTH(C12),lookup!$G$2:$N$13,8)</f>
        <v>2008M04</v>
      </c>
      <c r="C12" s="2">
        <f t="shared" si="1"/>
        <v>39549</v>
      </c>
      <c r="D12" s="4">
        <v>37.687974208273317</v>
      </c>
      <c r="E12">
        <f t="shared" si="2"/>
        <v>37.480437298462768</v>
      </c>
      <c r="F12" s="4">
        <v>31.865656479119689</v>
      </c>
      <c r="G12">
        <f t="shared" si="3"/>
        <v>31.743510882735688</v>
      </c>
    </row>
    <row r="13" spans="1:21" outlineLevel="1">
      <c r="A13" s="12">
        <f t="shared" si="0"/>
        <v>0</v>
      </c>
      <c r="B13" t="str">
        <f>YEAR(C13)&amp;VLOOKUP(MONTH(C13),lookup!$G$2:$N$13,8)</f>
        <v>2008M04</v>
      </c>
      <c r="C13" s="2">
        <f t="shared" si="1"/>
        <v>39550</v>
      </c>
      <c r="D13" s="4">
        <v>37.890540446886895</v>
      </c>
      <c r="E13">
        <f t="shared" si="2"/>
        <v>37.512290365041217</v>
      </c>
      <c r="F13" s="4">
        <v>32.124789111362659</v>
      </c>
      <c r="G13">
        <f t="shared" si="3"/>
        <v>31.777293597598831</v>
      </c>
    </row>
    <row r="14" spans="1:21" outlineLevel="1">
      <c r="A14" s="12">
        <f t="shared" si="0"/>
        <v>0</v>
      </c>
      <c r="B14" t="str">
        <f>YEAR(C14)&amp;VLOOKUP(MONTH(C14),lookup!$G$2:$N$13,8)</f>
        <v>2008M04</v>
      </c>
      <c r="C14" s="2">
        <f t="shared" si="1"/>
        <v>39551</v>
      </c>
      <c r="D14" s="4">
        <v>37.723551430006182</v>
      </c>
      <c r="E14">
        <f t="shared" si="2"/>
        <v>37.570779570908797</v>
      </c>
      <c r="F14" s="4">
        <v>31.969226284764222</v>
      </c>
      <c r="G14">
        <f t="shared" si="3"/>
        <v>31.827317315945521</v>
      </c>
    </row>
    <row r="15" spans="1:21" outlineLevel="1">
      <c r="A15" s="12">
        <f t="shared" si="0"/>
        <v>0</v>
      </c>
      <c r="B15" t="str">
        <f>YEAR(C15)&amp;VLOOKUP(MONTH(C15),lookup!$G$2:$N$13,8)</f>
        <v>2008M04</v>
      </c>
      <c r="C15" s="2">
        <f t="shared" si="1"/>
        <v>39552</v>
      </c>
      <c r="D15" s="4">
        <v>37.814697473775482</v>
      </c>
      <c r="E15">
        <f t="shared" si="2"/>
        <v>37.618723519882707</v>
      </c>
      <c r="F15" s="4">
        <v>31.983010277229472</v>
      </c>
      <c r="G15">
        <f t="shared" si="3"/>
        <v>31.859858046303557</v>
      </c>
    </row>
    <row r="16" spans="1:21" outlineLevel="1">
      <c r="A16" s="12">
        <f t="shared" si="0"/>
        <v>0</v>
      </c>
      <c r="B16" t="str">
        <f>YEAR(C16)&amp;VLOOKUP(MONTH(C16),lookup!$G$2:$N$13,8)</f>
        <v>2008M04</v>
      </c>
      <c r="C16" s="2">
        <f t="shared" si="1"/>
        <v>39553</v>
      </c>
      <c r="D16" s="4">
        <v>37.56823009792209</v>
      </c>
      <c r="E16">
        <f t="shared" si="2"/>
        <v>37.64704271867452</v>
      </c>
      <c r="F16" s="4">
        <v>31.79877534424433</v>
      </c>
      <c r="G16">
        <f t="shared" si="3"/>
        <v>31.879171378491939</v>
      </c>
    </row>
    <row r="17" spans="1:7" outlineLevel="1">
      <c r="A17" s="12">
        <f t="shared" si="0"/>
        <v>0</v>
      </c>
      <c r="B17" t="str">
        <f>YEAR(C17)&amp;VLOOKUP(MONTH(C17),lookup!$G$2:$N$13,8)</f>
        <v>2008M04</v>
      </c>
      <c r="C17" s="2">
        <f t="shared" si="1"/>
        <v>39554</v>
      </c>
      <c r="D17" s="4">
        <v>37.927754045547346</v>
      </c>
      <c r="E17">
        <f t="shared" si="2"/>
        <v>37.728639232600258</v>
      </c>
      <c r="F17" s="4">
        <v>32.043072439778044</v>
      </c>
      <c r="G17">
        <f t="shared" si="3"/>
        <v>31.934211048077117</v>
      </c>
    </row>
    <row r="18" spans="1:7" outlineLevel="1">
      <c r="A18" s="12">
        <f t="shared" si="0"/>
        <v>0</v>
      </c>
      <c r="B18" t="str">
        <f>YEAR(C18)&amp;VLOOKUP(MONTH(C18),lookup!$G$2:$N$13,8)</f>
        <v>2008M04</v>
      </c>
      <c r="C18" s="2">
        <f t="shared" si="1"/>
        <v>39555</v>
      </c>
      <c r="D18" s="4">
        <v>37.919993720616574</v>
      </c>
      <c r="E18">
        <f t="shared" si="2"/>
        <v>37.775303140958144</v>
      </c>
      <c r="F18" s="4">
        <v>32.078870218896043</v>
      </c>
      <c r="G18">
        <f t="shared" si="3"/>
        <v>31.971891474767403</v>
      </c>
    </row>
    <row r="19" spans="1:7" outlineLevel="1">
      <c r="A19" s="12">
        <f t="shared" si="0"/>
        <v>0</v>
      </c>
      <c r="B19" t="str">
        <f>YEAR(C19)&amp;VLOOKUP(MONTH(C19),lookup!$G$2:$N$13,8)</f>
        <v>2008M04</v>
      </c>
      <c r="C19" s="2">
        <f t="shared" si="1"/>
        <v>39556</v>
      </c>
      <c r="D19" s="4">
        <v>38.310457733196557</v>
      </c>
      <c r="E19">
        <f t="shared" si="2"/>
        <v>37.866423655686049</v>
      </c>
      <c r="F19" s="4">
        <v>32.446444811780808</v>
      </c>
      <c r="G19">
        <f t="shared" si="3"/>
        <v>32.04598192517286</v>
      </c>
    </row>
    <row r="20" spans="1:7" outlineLevel="1">
      <c r="A20" s="12">
        <f t="shared" si="0"/>
        <v>0</v>
      </c>
      <c r="B20" t="str">
        <f>YEAR(C20)&amp;VLOOKUP(MONTH(C20),lookup!$G$2:$N$13,8)</f>
        <v>2008M04</v>
      </c>
      <c r="C20" s="2">
        <f t="shared" si="1"/>
        <v>39557</v>
      </c>
      <c r="D20" s="4">
        <v>38.179307335286445</v>
      </c>
      <c r="E20">
        <f t="shared" si="2"/>
        <v>37.935111634897723</v>
      </c>
      <c r="F20" s="4">
        <v>32.338484808917521</v>
      </c>
      <c r="G20">
        <f t="shared" si="3"/>
        <v>32.106305239464668</v>
      </c>
    </row>
    <row r="21" spans="1:7" outlineLevel="1">
      <c r="A21" s="12">
        <f t="shared" si="0"/>
        <v>0</v>
      </c>
      <c r="B21" t="str">
        <f>YEAR(C21)&amp;VLOOKUP(MONTH(C21),lookup!$G$2:$N$13,8)</f>
        <v>2008M04</v>
      </c>
      <c r="C21" s="2">
        <f t="shared" si="1"/>
        <v>39558</v>
      </c>
      <c r="D21" s="4">
        <v>38.005614159192753</v>
      </c>
      <c r="E21">
        <f t="shared" si="2"/>
        <v>37.958213465701611</v>
      </c>
      <c r="F21" s="4">
        <v>32.087619943293085</v>
      </c>
      <c r="G21">
        <f t="shared" si="3"/>
        <v>32.112699638632286</v>
      </c>
    </row>
    <row r="22" spans="1:7" outlineLevel="1">
      <c r="A22" s="12">
        <f t="shared" si="0"/>
        <v>0</v>
      </c>
      <c r="B22" t="str">
        <f>YEAR(C22)&amp;VLOOKUP(MONTH(C22),lookup!$G$2:$N$13,8)</f>
        <v>2008M04</v>
      </c>
      <c r="C22" s="2">
        <f t="shared" si="1"/>
        <v>39559</v>
      </c>
      <c r="D22" s="4">
        <v>38.021636449996095</v>
      </c>
      <c r="E22">
        <f t="shared" si="2"/>
        <v>38.014627642123813</v>
      </c>
      <c r="F22" s="4">
        <v>32.183821636838964</v>
      </c>
      <c r="G22">
        <f t="shared" si="3"/>
        <v>32.158199039186513</v>
      </c>
    </row>
    <row r="23" spans="1:7" outlineLevel="1">
      <c r="A23" s="12">
        <f t="shared" si="0"/>
        <v>0</v>
      </c>
      <c r="B23" t="str">
        <f>YEAR(C23)&amp;VLOOKUP(MONTH(C23),lookup!$G$2:$N$13,8)</f>
        <v>2008M04</v>
      </c>
      <c r="C23" s="2">
        <f t="shared" si="1"/>
        <v>39560</v>
      </c>
      <c r="D23" s="4">
        <v>37.883259098397531</v>
      </c>
      <c r="E23">
        <f t="shared" si="2"/>
        <v>38.015204831400204</v>
      </c>
      <c r="F23" s="4">
        <v>31.950954243046411</v>
      </c>
      <c r="G23">
        <f t="shared" si="3"/>
        <v>32.148519020655769</v>
      </c>
    </row>
    <row r="24" spans="1:7" outlineLevel="1">
      <c r="A24" s="12">
        <f t="shared" si="0"/>
        <v>0</v>
      </c>
      <c r="B24" t="str">
        <f>YEAR(C24)&amp;VLOOKUP(MONTH(C24),lookup!$G$2:$N$13,8)</f>
        <v>2008M04</v>
      </c>
      <c r="C24" s="2">
        <f t="shared" si="1"/>
        <v>39561</v>
      </c>
      <c r="D24" s="4">
        <v>38.442806327693525</v>
      </c>
      <c r="E24">
        <f t="shared" si="2"/>
        <v>38.113433563017338</v>
      </c>
      <c r="F24" s="4">
        <v>32.50843626592151</v>
      </c>
      <c r="G24">
        <f t="shared" si="3"/>
        <v>32.228669998846044</v>
      </c>
    </row>
    <row r="25" spans="1:7" outlineLevel="1">
      <c r="A25" s="12">
        <f t="shared" si="0"/>
        <v>0</v>
      </c>
      <c r="B25" t="str">
        <f>YEAR(C25)&amp;VLOOKUP(MONTH(C25),lookup!$G$2:$N$13,8)</f>
        <v>2008M04</v>
      </c>
      <c r="C25" s="2">
        <f t="shared" si="1"/>
        <v>39562</v>
      </c>
      <c r="D25" s="4">
        <v>38.457174109968975</v>
      </c>
      <c r="E25">
        <f t="shared" si="2"/>
        <v>38.158748681774725</v>
      </c>
      <c r="F25" s="4">
        <v>32.418863682547254</v>
      </c>
      <c r="G25">
        <f t="shared" si="3"/>
        <v>32.249858524082995</v>
      </c>
    </row>
    <row r="26" spans="1:7" outlineLevel="1">
      <c r="A26" s="12">
        <f t="shared" si="0"/>
        <v>0</v>
      </c>
      <c r="B26" t="str">
        <f>YEAR(C26)&amp;VLOOKUP(MONTH(C26),lookup!$G$2:$N$13,8)</f>
        <v>2008M04</v>
      </c>
      <c r="C26" s="2">
        <f t="shared" si="1"/>
        <v>39563</v>
      </c>
      <c r="D26" s="4">
        <v>38.780001209542498</v>
      </c>
      <c r="E26">
        <f t="shared" si="2"/>
        <v>38.262556972687264</v>
      </c>
      <c r="F26" s="4">
        <v>32.81002061558209</v>
      </c>
      <c r="G26">
        <f t="shared" si="3"/>
        <v>32.334850074431252</v>
      </c>
    </row>
    <row r="27" spans="1:7" outlineLevel="1">
      <c r="A27" s="12">
        <f t="shared" si="0"/>
        <v>0</v>
      </c>
      <c r="B27" t="str">
        <f>YEAR(C27)&amp;VLOOKUP(MONTH(C27),lookup!$G$2:$N$13,8)</f>
        <v>2008M04</v>
      </c>
      <c r="C27" s="2">
        <f t="shared" si="1"/>
        <v>39564</v>
      </c>
      <c r="D27" s="4">
        <v>38.906528049374693</v>
      </c>
      <c r="E27">
        <f t="shared" si="2"/>
        <v>38.374887524963555</v>
      </c>
      <c r="F27" s="4">
        <v>32.775312353139135</v>
      </c>
      <c r="G27">
        <f t="shared" si="3"/>
        <v>32.412711996586651</v>
      </c>
    </row>
    <row r="28" spans="1:7" outlineLevel="1">
      <c r="A28" s="12">
        <f t="shared" si="0"/>
        <v>0</v>
      </c>
      <c r="B28" t="str">
        <f>YEAR(C28)&amp;VLOOKUP(MONTH(C28),lookup!$G$2:$N$13,8)</f>
        <v>2008M04</v>
      </c>
      <c r="C28" s="2">
        <f t="shared" si="1"/>
        <v>39565</v>
      </c>
      <c r="D28" s="4">
        <v>39.024338122359993</v>
      </c>
      <c r="E28">
        <f t="shared" si="2"/>
        <v>38.511260421852647</v>
      </c>
      <c r="F28" s="4">
        <v>33.033892924653998</v>
      </c>
      <c r="G28">
        <f t="shared" si="3"/>
        <v>32.527014277804767</v>
      </c>
    </row>
    <row r="29" spans="1:7" outlineLevel="1">
      <c r="A29" s="12">
        <f t="shared" si="0"/>
        <v>0</v>
      </c>
      <c r="B29" t="str">
        <f>YEAR(C29)&amp;VLOOKUP(MONTH(C29),lookup!$G$2:$N$13,8)</f>
        <v>2008M04</v>
      </c>
      <c r="C29" s="2">
        <f t="shared" si="1"/>
        <v>39566</v>
      </c>
      <c r="D29" s="4">
        <v>39.12465120105044</v>
      </c>
      <c r="E29">
        <f t="shared" si="2"/>
        <v>38.684649578856494</v>
      </c>
      <c r="F29" s="4">
        <v>32.970131371035876</v>
      </c>
      <c r="G29">
        <f t="shared" si="3"/>
        <v>32.667102669371147</v>
      </c>
    </row>
    <row r="30" spans="1:7" outlineLevel="1">
      <c r="A30" s="12">
        <f t="shared" si="0"/>
        <v>0</v>
      </c>
      <c r="B30" t="str">
        <f>YEAR(C30)&amp;VLOOKUP(MONTH(C30),lookup!$G$2:$N$13,8)</f>
        <v>2008M04</v>
      </c>
      <c r="C30" s="2">
        <f t="shared" si="1"/>
        <v>39567</v>
      </c>
      <c r="D30" s="4">
        <v>38.973054401862441</v>
      </c>
      <c r="E30">
        <f t="shared" si="2"/>
        <v>38.788300540362215</v>
      </c>
      <c r="F30" s="4">
        <v>32.877615924256503</v>
      </c>
      <c r="G30">
        <f t="shared" si="3"/>
        <v>32.741229783862664</v>
      </c>
    </row>
    <row r="31" spans="1:7" outlineLevel="1">
      <c r="A31" s="12">
        <f t="shared" si="0"/>
        <v>0</v>
      </c>
      <c r="B31" t="str">
        <f>YEAR(C31)&amp;VLOOKUP(MONTH(C31),lookup!$G$2:$N$13,8)</f>
        <v>2008M04</v>
      </c>
      <c r="C31" s="2">
        <f t="shared" si="1"/>
        <v>39568</v>
      </c>
      <c r="D31" s="4">
        <v>39.319712468104221</v>
      </c>
      <c r="E31">
        <f t="shared" si="2"/>
        <v>38.949957072480153</v>
      </c>
      <c r="F31" s="4">
        <v>33.088643328292186</v>
      </c>
      <c r="G31">
        <f t="shared" si="3"/>
        <v>32.868150322169271</v>
      </c>
    </row>
    <row r="32" spans="1:7" outlineLevel="1">
      <c r="A32" s="12">
        <f t="shared" si="0"/>
        <v>0</v>
      </c>
      <c r="B32" t="str">
        <f>YEAR(C32)&amp;VLOOKUP(MONTH(C32),lookup!$G$2:$N$13,8)</f>
        <v>2008M05</v>
      </c>
      <c r="C32" s="2">
        <f t="shared" si="1"/>
        <v>39569</v>
      </c>
      <c r="D32" s="4">
        <v>38.938725589941477</v>
      </c>
      <c r="E32">
        <f t="shared" si="2"/>
        <v>38.994179058070571</v>
      </c>
      <c r="F32" s="4">
        <v>32.76486819444797</v>
      </c>
      <c r="G32">
        <f t="shared" si="3"/>
        <v>32.880414615940992</v>
      </c>
    </row>
    <row r="33" spans="1:7" outlineLevel="1">
      <c r="A33" s="12">
        <f t="shared" si="0"/>
        <v>0</v>
      </c>
      <c r="B33" t="str">
        <f>YEAR(C33)&amp;VLOOKUP(MONTH(C33),lookup!$G$2:$N$13,8)</f>
        <v>2008M05</v>
      </c>
      <c r="C33" s="2">
        <f t="shared" si="1"/>
        <v>39570</v>
      </c>
      <c r="D33" s="4">
        <v>39.061385964379049</v>
      </c>
      <c r="E33">
        <f t="shared" si="2"/>
        <v>39.044847125221565</v>
      </c>
      <c r="F33" s="4">
        <v>32.766561168263969</v>
      </c>
      <c r="G33">
        <f t="shared" si="3"/>
        <v>32.901416443392023</v>
      </c>
    </row>
    <row r="34" spans="1:7" outlineLevel="1">
      <c r="A34" s="12">
        <f t="shared" si="0"/>
        <v>0</v>
      </c>
      <c r="B34" t="str">
        <f>YEAR(C34)&amp;VLOOKUP(MONTH(C34),lookup!$G$2:$N$13,8)</f>
        <v>2008M05</v>
      </c>
      <c r="C34" s="2">
        <f t="shared" si="1"/>
        <v>39571</v>
      </c>
      <c r="D34" s="4">
        <v>39.403026869411548</v>
      </c>
      <c r="E34">
        <f t="shared" si="2"/>
        <v>39.115343624551002</v>
      </c>
      <c r="F34" s="4">
        <v>33.133331037706441</v>
      </c>
      <c r="G34">
        <f t="shared" si="3"/>
        <v>32.929909854195834</v>
      </c>
    </row>
    <row r="35" spans="1:7" outlineLevel="1">
      <c r="A35" s="12">
        <f t="shared" si="0"/>
        <v>0</v>
      </c>
      <c r="B35" t="str">
        <f>YEAR(C35)&amp;VLOOKUP(MONTH(C35),lookup!$G$2:$N$13,8)</f>
        <v>2008M05</v>
      </c>
      <c r="C35" s="2">
        <f t="shared" si="1"/>
        <v>39572</v>
      </c>
      <c r="D35" s="4">
        <v>39.635809419802605</v>
      </c>
      <c r="E35">
        <f t="shared" si="2"/>
        <v>39.203520228432097</v>
      </c>
      <c r="F35" s="4">
        <v>33.243766550977504</v>
      </c>
      <c r="G35">
        <f t="shared" si="3"/>
        <v>32.981991173222539</v>
      </c>
    </row>
    <row r="36" spans="1:7" outlineLevel="1">
      <c r="A36" s="12">
        <f t="shared" si="0"/>
        <v>0</v>
      </c>
      <c r="B36" t="str">
        <f>YEAR(C36)&amp;VLOOKUP(MONTH(C36),lookup!$G$2:$N$13,8)</f>
        <v>2008M05</v>
      </c>
      <c r="C36" s="2">
        <f t="shared" si="1"/>
        <v>39573</v>
      </c>
      <c r="D36" s="4">
        <v>39.495197933539728</v>
      </c>
      <c r="E36">
        <f t="shared" si="2"/>
        <v>39.276460927603935</v>
      </c>
      <c r="F36" s="4">
        <v>33.156530732589943</v>
      </c>
      <c r="G36">
        <f t="shared" si="3"/>
        <v>33.01289893691299</v>
      </c>
    </row>
    <row r="37" spans="1:7" outlineLevel="1">
      <c r="A37" s="12">
        <f t="shared" si="0"/>
        <v>0</v>
      </c>
      <c r="B37" t="str">
        <f>YEAR(C37)&amp;VLOOKUP(MONTH(C37),lookup!$G$2:$N$13,8)</f>
        <v>2008M05</v>
      </c>
      <c r="C37" s="2">
        <f t="shared" si="1"/>
        <v>39574</v>
      </c>
      <c r="D37" s="4">
        <v>39.656088144979556</v>
      </c>
      <c r="E37">
        <f t="shared" si="2"/>
        <v>39.337707043005786</v>
      </c>
      <c r="F37" s="4">
        <v>33.226695022271599</v>
      </c>
      <c r="G37">
        <f t="shared" si="3"/>
        <v>33.040438472946832</v>
      </c>
    </row>
    <row r="38" spans="1:7" outlineLevel="1">
      <c r="A38" s="12">
        <f t="shared" si="0"/>
        <v>0</v>
      </c>
      <c r="B38" t="str">
        <f>YEAR(C38)&amp;VLOOKUP(MONTH(C38),lookup!$G$2:$N$13,8)</f>
        <v>2008M05</v>
      </c>
      <c r="C38" s="2">
        <f t="shared" si="1"/>
        <v>39575</v>
      </c>
      <c r="D38" s="4">
        <v>39.551491019989705</v>
      </c>
      <c r="E38">
        <f t="shared" si="2"/>
        <v>39.424923117476091</v>
      </c>
      <c r="F38" s="4">
        <v>33.146200770870642</v>
      </c>
      <c r="G38">
        <f t="shared" si="3"/>
        <v>33.089002740562108</v>
      </c>
    </row>
    <row r="39" spans="1:7" outlineLevel="1">
      <c r="A39" s="12">
        <f t="shared" si="0"/>
        <v>0</v>
      </c>
      <c r="B39" t="str">
        <f>YEAR(C39)&amp;VLOOKUP(MONTH(C39),lookup!$G$2:$N$13,8)</f>
        <v>2008M05</v>
      </c>
      <c r="C39" s="2">
        <f t="shared" si="1"/>
        <v>39576</v>
      </c>
      <c r="D39" s="4">
        <v>39.818851357788304</v>
      </c>
      <c r="E39">
        <f t="shared" si="2"/>
        <v>39.519241414198788</v>
      </c>
      <c r="F39" s="4">
        <v>33.31961064005494</v>
      </c>
      <c r="G39">
        <f t="shared" si="3"/>
        <v>33.149525653529864</v>
      </c>
    </row>
    <row r="40" spans="1:7" outlineLevel="1">
      <c r="A40" s="12">
        <f t="shared" si="0"/>
        <v>0</v>
      </c>
      <c r="B40" t="str">
        <f>YEAR(C40)&amp;VLOOKUP(MONTH(C40),lookup!$G$2:$N$13,8)</f>
        <v>2008M05</v>
      </c>
      <c r="C40" s="2">
        <f t="shared" si="1"/>
        <v>39577</v>
      </c>
      <c r="D40" s="4">
        <v>40.329229077082807</v>
      </c>
      <c r="E40">
        <f t="shared" si="2"/>
        <v>39.683331399451049</v>
      </c>
      <c r="F40" s="4">
        <v>33.754578995634013</v>
      </c>
      <c r="G40">
        <f t="shared" si="3"/>
        <v>33.263153241764627</v>
      </c>
    </row>
    <row r="41" spans="1:7" outlineLevel="1">
      <c r="A41" s="12">
        <f t="shared" si="0"/>
        <v>0</v>
      </c>
      <c r="B41" t="str">
        <f>YEAR(C41)&amp;VLOOKUP(MONTH(C41),lookup!$G$2:$N$13,8)</f>
        <v>2008M05</v>
      </c>
      <c r="C41" s="2">
        <f t="shared" si="1"/>
        <v>39578</v>
      </c>
      <c r="D41" s="4">
        <v>40.324522327688129</v>
      </c>
      <c r="E41">
        <f t="shared" si="2"/>
        <v>39.819670164481664</v>
      </c>
      <c r="F41" s="4">
        <v>33.82780152649201</v>
      </c>
      <c r="G41">
        <f t="shared" si="3"/>
        <v>33.378150345446741</v>
      </c>
    </row>
    <row r="42" spans="1:7" outlineLevel="1">
      <c r="A42" s="12">
        <f t="shared" si="0"/>
        <v>0</v>
      </c>
      <c r="B42" t="str">
        <f>YEAR(C42)&amp;VLOOKUP(MONTH(C42),lookup!$G$2:$N$13,8)</f>
        <v>2008M05</v>
      </c>
      <c r="C42" s="2">
        <f t="shared" si="1"/>
        <v>39579</v>
      </c>
      <c r="D42" s="4">
        <v>39.862913866529176</v>
      </c>
      <c r="E42">
        <f t="shared" si="2"/>
        <v>39.879056096217312</v>
      </c>
      <c r="F42" s="4">
        <v>33.359468548337318</v>
      </c>
      <c r="G42">
        <f t="shared" si="3"/>
        <v>33.409195424506791</v>
      </c>
    </row>
    <row r="43" spans="1:7" outlineLevel="1">
      <c r="A43" s="12">
        <f t="shared" si="0"/>
        <v>0</v>
      </c>
      <c r="B43" t="str">
        <f>YEAR(C43)&amp;VLOOKUP(MONTH(C43),lookup!$G$2:$N$13,8)</f>
        <v>2008M05</v>
      </c>
      <c r="C43" s="2">
        <f t="shared" si="1"/>
        <v>39580</v>
      </c>
      <c r="D43" s="4">
        <v>39.652452764490882</v>
      </c>
      <c r="E43">
        <f t="shared" si="2"/>
        <v>39.879793356886267</v>
      </c>
      <c r="F43" s="4">
        <v>33.201618613008158</v>
      </c>
      <c r="G43">
        <f t="shared" si="3"/>
        <v>33.40447147761175</v>
      </c>
    </row>
    <row r="44" spans="1:7" outlineLevel="1">
      <c r="A44" s="12">
        <f t="shared" si="0"/>
        <v>0</v>
      </c>
      <c r="B44" t="str">
        <f>YEAR(C44)&amp;VLOOKUP(MONTH(C44),lookup!$G$2:$N$13,8)</f>
        <v>2008M05</v>
      </c>
      <c r="C44" s="2">
        <f t="shared" si="1"/>
        <v>39581</v>
      </c>
      <c r="D44" s="4">
        <v>40.254492382492884</v>
      </c>
      <c r="E44">
        <f t="shared" si="2"/>
        <v>39.985832706821107</v>
      </c>
      <c r="F44" s="4">
        <v>33.674467389499625</v>
      </c>
      <c r="G44">
        <f t="shared" si="3"/>
        <v>33.480864736887689</v>
      </c>
    </row>
    <row r="45" spans="1:7" outlineLevel="1">
      <c r="A45" s="12">
        <f t="shared" si="0"/>
        <v>0</v>
      </c>
      <c r="B45" t="str">
        <f>YEAR(C45)&amp;VLOOKUP(MONTH(C45),lookup!$G$2:$N$13,8)</f>
        <v>2008M05</v>
      </c>
      <c r="C45" s="2">
        <f t="shared" si="1"/>
        <v>39582</v>
      </c>
      <c r="D45" s="4">
        <v>39.912806016262117</v>
      </c>
      <c r="E45">
        <f t="shared" si="2"/>
        <v>40.009707128649076</v>
      </c>
      <c r="F45" s="4">
        <v>33.411949368982185</v>
      </c>
      <c r="G45">
        <f t="shared" si="3"/>
        <v>33.500138027634378</v>
      </c>
    </row>
    <row r="46" spans="1:7" outlineLevel="1">
      <c r="A46" s="12">
        <f t="shared" si="0"/>
        <v>0</v>
      </c>
      <c r="B46" t="str">
        <f>YEAR(C46)&amp;VLOOKUP(MONTH(C46),lookup!$G$2:$N$13,8)</f>
        <v>2008M05</v>
      </c>
      <c r="C46" s="2">
        <f t="shared" si="1"/>
        <v>39583</v>
      </c>
      <c r="D46" s="4">
        <v>39.860652929601663</v>
      </c>
      <c r="E46">
        <f t="shared" si="2"/>
        <v>39.989981735709733</v>
      </c>
      <c r="F46" s="4">
        <v>33.345919692848859</v>
      </c>
      <c r="G46">
        <f t="shared" si="3"/>
        <v>33.478565518359247</v>
      </c>
    </row>
    <row r="47" spans="1:7" outlineLevel="1">
      <c r="A47" s="12">
        <f t="shared" si="0"/>
        <v>0</v>
      </c>
      <c r="B47" t="str">
        <f>YEAR(C47)&amp;VLOOKUP(MONTH(C47),lookup!$G$2:$N$13,8)</f>
        <v>2008M05</v>
      </c>
      <c r="C47" s="2">
        <f t="shared" si="1"/>
        <v>39584</v>
      </c>
      <c r="D47" s="4">
        <v>40.17148478056356</v>
      </c>
      <c r="E47">
        <f t="shared" si="2"/>
        <v>39.999268195706136</v>
      </c>
      <c r="F47" s="4">
        <v>33.609416233704479</v>
      </c>
      <c r="G47">
        <f t="shared" si="3"/>
        <v>33.478479593563385</v>
      </c>
    </row>
    <row r="48" spans="1:7" outlineLevel="1">
      <c r="A48" s="12">
        <f t="shared" si="0"/>
        <v>0</v>
      </c>
      <c r="B48" t="str">
        <f>YEAR(C48)&amp;VLOOKUP(MONTH(C48),lookup!$G$2:$N$13,8)</f>
        <v>2008M05</v>
      </c>
      <c r="C48" s="2">
        <f t="shared" si="1"/>
        <v>39585</v>
      </c>
      <c r="D48" s="4">
        <v>39.859598229801691</v>
      </c>
      <c r="E48">
        <f t="shared" si="2"/>
        <v>39.969639964690444</v>
      </c>
      <c r="F48" s="4">
        <v>33.334135094925351</v>
      </c>
      <c r="G48">
        <f t="shared" si="3"/>
        <v>33.450090728651432</v>
      </c>
    </row>
    <row r="49" spans="1:7" outlineLevel="1">
      <c r="A49" s="12">
        <f t="shared" si="0"/>
        <v>0</v>
      </c>
      <c r="B49" t="str">
        <f>YEAR(C49)&amp;VLOOKUP(MONTH(C49),lookup!$G$2:$N$13,8)</f>
        <v>2008M05</v>
      </c>
      <c r="C49" s="2">
        <f t="shared" si="1"/>
        <v>39586</v>
      </c>
      <c r="D49" s="4">
        <v>39.793096073592551</v>
      </c>
      <c r="E49">
        <f t="shared" si="2"/>
        <v>39.94814609956795</v>
      </c>
      <c r="F49" s="4">
        <v>33.239119309610217</v>
      </c>
      <c r="G49">
        <f t="shared" si="3"/>
        <v>33.416423148146492</v>
      </c>
    </row>
    <row r="50" spans="1:7" outlineLevel="1">
      <c r="A50" s="12">
        <f t="shared" si="0"/>
        <v>0</v>
      </c>
      <c r="B50" t="str">
        <f>YEAR(C50)&amp;VLOOKUP(MONTH(C50),lookup!$G$2:$N$13,8)</f>
        <v>2008M05</v>
      </c>
      <c r="C50" s="2">
        <f t="shared" si="1"/>
        <v>39587</v>
      </c>
      <c r="D50" s="4">
        <v>39.431953829873585</v>
      </c>
      <c r="E50">
        <f t="shared" si="2"/>
        <v>39.852666217892029</v>
      </c>
      <c r="F50" s="4">
        <v>32.935063830976212</v>
      </c>
      <c r="G50">
        <f t="shared" si="3"/>
        <v>33.328280890101141</v>
      </c>
    </row>
    <row r="51" spans="1:7" outlineLevel="1">
      <c r="A51" s="12">
        <f t="shared" si="0"/>
        <v>0</v>
      </c>
      <c r="B51" t="str">
        <f>YEAR(C51)&amp;VLOOKUP(MONTH(C51),lookup!$G$2:$N$13,8)</f>
        <v>2008M05</v>
      </c>
      <c r="C51" s="2">
        <f t="shared" si="1"/>
        <v>39588</v>
      </c>
      <c r="D51" s="4">
        <v>39.693775478349082</v>
      </c>
      <c r="E51">
        <f t="shared" si="2"/>
        <v>39.836996342682085</v>
      </c>
      <c r="F51" s="4">
        <v>33.153447663285625</v>
      </c>
      <c r="G51">
        <f t="shared" si="3"/>
        <v>33.303728396935433</v>
      </c>
    </row>
    <row r="52" spans="1:7" outlineLevel="1">
      <c r="A52" s="12">
        <f t="shared" si="0"/>
        <v>0</v>
      </c>
      <c r="B52" t="str">
        <f>YEAR(C52)&amp;VLOOKUP(MONTH(C52),lookup!$G$2:$N$13,8)</f>
        <v>2008M05</v>
      </c>
      <c r="C52" s="2">
        <f t="shared" si="1"/>
        <v>39589</v>
      </c>
      <c r="D52" s="4">
        <v>39.786184456081564</v>
      </c>
      <c r="E52">
        <f t="shared" si="2"/>
        <v>39.801521391154701</v>
      </c>
      <c r="F52" s="4">
        <v>33.26519614638358</v>
      </c>
      <c r="G52">
        <f t="shared" si="3"/>
        <v>33.271421982035235</v>
      </c>
    </row>
    <row r="53" spans="1:7" outlineLevel="1">
      <c r="A53" s="12">
        <f t="shared" si="0"/>
        <v>0</v>
      </c>
      <c r="B53" t="str">
        <f>YEAR(C53)&amp;VLOOKUP(MONTH(C53),lookup!$G$2:$N$13,8)</f>
        <v>2008M05</v>
      </c>
      <c r="C53" s="2">
        <f t="shared" si="1"/>
        <v>39590</v>
      </c>
      <c r="D53" s="4">
        <v>39.674910596438458</v>
      </c>
      <c r="E53">
        <f t="shared" si="2"/>
        <v>39.745271745405297</v>
      </c>
      <c r="F53" s="4">
        <v>33.141866071820331</v>
      </c>
      <c r="G53">
        <f t="shared" si="3"/>
        <v>33.215579262472275</v>
      </c>
    </row>
    <row r="54" spans="1:7" outlineLevel="1">
      <c r="A54" s="12">
        <f t="shared" si="0"/>
        <v>0</v>
      </c>
      <c r="B54" t="str">
        <f>YEAR(C54)&amp;VLOOKUP(MONTH(C54),lookup!$G$2:$N$13,8)</f>
        <v>2008M05</v>
      </c>
      <c r="C54" s="2">
        <f t="shared" si="1"/>
        <v>39591</v>
      </c>
      <c r="D54" s="4">
        <v>39.892693982145495</v>
      </c>
      <c r="E54">
        <f t="shared" si="2"/>
        <v>39.750032290551268</v>
      </c>
      <c r="F54" s="4">
        <v>33.327389146504387</v>
      </c>
      <c r="G54">
        <f t="shared" si="3"/>
        <v>33.21385894095733</v>
      </c>
    </row>
    <row r="55" spans="1:7" outlineLevel="1">
      <c r="A55" s="12">
        <f t="shared" si="0"/>
        <v>0</v>
      </c>
      <c r="B55" t="str">
        <f>YEAR(C55)&amp;VLOOKUP(MONTH(C55),lookup!$G$2:$N$13,8)</f>
        <v>2008M05</v>
      </c>
      <c r="C55" s="2">
        <f t="shared" si="1"/>
        <v>39592</v>
      </c>
      <c r="D55" s="4">
        <v>39.59513983182628</v>
      </c>
      <c r="E55">
        <f t="shared" si="2"/>
        <v>39.697514377774667</v>
      </c>
      <c r="F55" s="4">
        <v>33.083489301018417</v>
      </c>
      <c r="G55">
        <f t="shared" si="3"/>
        <v>33.168019340281802</v>
      </c>
    </row>
    <row r="56" spans="1:7" outlineLevel="1">
      <c r="A56" s="12">
        <f t="shared" si="0"/>
        <v>0</v>
      </c>
      <c r="B56" t="str">
        <f>YEAR(C56)&amp;VLOOKUP(MONTH(C56),lookup!$G$2:$N$13,8)</f>
        <v>2008M05</v>
      </c>
      <c r="C56" s="2">
        <f t="shared" si="1"/>
        <v>39593</v>
      </c>
      <c r="D56" s="4">
        <v>39.5558583257706</v>
      </c>
      <c r="E56">
        <f t="shared" si="2"/>
        <v>39.688856008430804</v>
      </c>
      <c r="F56" s="4">
        <v>33.065344320896749</v>
      </c>
      <c r="G56">
        <f t="shared" si="3"/>
        <v>33.162076624398395</v>
      </c>
    </row>
    <row r="57" spans="1:7" outlineLevel="1">
      <c r="A57" s="12">
        <f t="shared" si="0"/>
        <v>0</v>
      </c>
      <c r="B57" t="str">
        <f>YEAR(C57)&amp;VLOOKUP(MONTH(C57),lookup!$G$2:$N$13,8)</f>
        <v>2008M05</v>
      </c>
      <c r="C57" s="2">
        <f t="shared" si="1"/>
        <v>39594</v>
      </c>
      <c r="D57" s="4">
        <v>39.17889861579868</v>
      </c>
      <c r="E57">
        <f t="shared" si="2"/>
        <v>39.607562262106157</v>
      </c>
      <c r="F57" s="4">
        <v>32.681346651589898</v>
      </c>
      <c r="G57">
        <f t="shared" si="3"/>
        <v>33.087874082297475</v>
      </c>
    </row>
    <row r="58" spans="1:7" outlineLevel="1">
      <c r="A58" s="12">
        <f t="shared" si="0"/>
        <v>0</v>
      </c>
      <c r="B58" t="str">
        <f>YEAR(C58)&amp;VLOOKUP(MONTH(C58),lookup!$G$2:$N$13,8)</f>
        <v>2008M05</v>
      </c>
      <c r="C58" s="2">
        <f t="shared" si="1"/>
        <v>39595</v>
      </c>
      <c r="D58" s="4">
        <v>38.743118176752724</v>
      </c>
      <c r="E58">
        <f t="shared" si="2"/>
        <v>39.477587843842031</v>
      </c>
      <c r="F58" s="4">
        <v>32.29947397794281</v>
      </c>
      <c r="G58">
        <f t="shared" si="3"/>
        <v>32.967672869112825</v>
      </c>
    </row>
    <row r="59" spans="1:7" outlineLevel="1">
      <c r="A59" s="12">
        <f t="shared" si="0"/>
        <v>0</v>
      </c>
      <c r="B59" t="str">
        <f>YEAR(C59)&amp;VLOOKUP(MONTH(C59),lookup!$G$2:$N$13,8)</f>
        <v>2008M05</v>
      </c>
      <c r="C59" s="2">
        <f t="shared" si="1"/>
        <v>39596</v>
      </c>
      <c r="D59" s="4">
        <v>38.624256843117614</v>
      </c>
      <c r="E59">
        <f t="shared" si="2"/>
        <v>39.323188449696666</v>
      </c>
      <c r="F59" s="4">
        <v>32.128149671509142</v>
      </c>
      <c r="G59">
        <f t="shared" si="3"/>
        <v>32.819115377934196</v>
      </c>
    </row>
    <row r="60" spans="1:7" outlineLevel="1">
      <c r="A60" s="12">
        <f t="shared" si="0"/>
        <v>0</v>
      </c>
      <c r="B60" t="str">
        <f>YEAR(C60)&amp;VLOOKUP(MONTH(C60),lookup!$G$2:$N$13,8)</f>
        <v>2008M05</v>
      </c>
      <c r="C60" s="2">
        <f t="shared" si="1"/>
        <v>39597</v>
      </c>
      <c r="D60" s="4">
        <v>38.601018593932992</v>
      </c>
      <c r="E60">
        <f t="shared" si="2"/>
        <v>39.141475967627997</v>
      </c>
      <c r="F60" s="4">
        <v>32.165793494966636</v>
      </c>
      <c r="G60">
        <f t="shared" si="3"/>
        <v>32.653603074592496</v>
      </c>
    </row>
    <row r="61" spans="1:7" outlineLevel="1">
      <c r="A61" s="12">
        <f t="shared" si="0"/>
        <v>0</v>
      </c>
      <c r="B61" t="str">
        <f>YEAR(C61)&amp;VLOOKUP(MONTH(C61),lookup!$G$2:$N$13,8)</f>
        <v>2008M05</v>
      </c>
      <c r="C61" s="2">
        <f t="shared" si="1"/>
        <v>39598</v>
      </c>
      <c r="D61" s="4">
        <v>38.570841450518415</v>
      </c>
      <c r="E61">
        <f t="shared" si="2"/>
        <v>38.987113447565676</v>
      </c>
      <c r="F61" s="4">
        <v>32.214969253633448</v>
      </c>
      <c r="G61">
        <f t="shared" si="3"/>
        <v>32.5232953528404</v>
      </c>
    </row>
    <row r="62" spans="1:7" outlineLevel="1">
      <c r="A62" s="12">
        <f t="shared" si="0"/>
        <v>0</v>
      </c>
      <c r="B62" t="str">
        <f>YEAR(C62)&amp;VLOOKUP(MONTH(C62),lookup!$G$2:$N$13,8)</f>
        <v>2008M05</v>
      </c>
      <c r="C62" s="2">
        <f t="shared" si="1"/>
        <v>39599</v>
      </c>
      <c r="D62" s="4">
        <v>38.769525071457082</v>
      </c>
      <c r="E62">
        <f t="shared" si="2"/>
        <v>38.851387619454862</v>
      </c>
      <c r="F62" s="4">
        <v>32.402744385573435</v>
      </c>
      <c r="G62">
        <f t="shared" si="3"/>
        <v>32.410288394005278</v>
      </c>
    </row>
    <row r="63" spans="1:7" outlineLevel="1">
      <c r="A63" s="12">
        <f t="shared" si="0"/>
        <v>0</v>
      </c>
      <c r="B63" t="str">
        <f>YEAR(C63)&amp;VLOOKUP(MONTH(C63),lookup!$G$2:$N$13,8)</f>
        <v>2008M06</v>
      </c>
      <c r="C63" s="2">
        <f t="shared" si="1"/>
        <v>39600</v>
      </c>
      <c r="D63" s="4">
        <v>38.630868379616224</v>
      </c>
      <c r="E63">
        <f t="shared" si="2"/>
        <v>38.745451467343202</v>
      </c>
      <c r="F63" s="4">
        <v>32.287587463851629</v>
      </c>
      <c r="G63">
        <f t="shared" si="3"/>
        <v>32.327731263537501</v>
      </c>
    </row>
    <row r="64" spans="1:7" outlineLevel="1">
      <c r="A64" s="12">
        <f t="shared" si="0"/>
        <v>0</v>
      </c>
      <c r="B64" t="str">
        <f>YEAR(C64)&amp;VLOOKUP(MONTH(C64),lookup!$G$2:$N$13,8)</f>
        <v>2008M06</v>
      </c>
      <c r="C64" s="2">
        <f t="shared" si="1"/>
        <v>39601</v>
      </c>
      <c r="D64" s="4">
        <v>38.22818505201375</v>
      </c>
      <c r="E64">
        <f t="shared" si="2"/>
        <v>38.619560794005139</v>
      </c>
      <c r="F64" s="4">
        <v>31.960715663871962</v>
      </c>
      <c r="G64">
        <f t="shared" si="3"/>
        <v>32.230462112967544</v>
      </c>
    </row>
    <row r="65" spans="1:7" outlineLevel="1">
      <c r="A65" s="12">
        <f t="shared" si="0"/>
        <v>0</v>
      </c>
      <c r="B65" t="str">
        <f>YEAR(C65)&amp;VLOOKUP(MONTH(C65),lookup!$G$2:$N$13,8)</f>
        <v>2008M06</v>
      </c>
      <c r="C65" s="2">
        <f t="shared" si="1"/>
        <v>39602</v>
      </c>
      <c r="D65" s="4">
        <v>38.258175749154468</v>
      </c>
      <c r="E65">
        <f t="shared" si="2"/>
        <v>38.531508857009612</v>
      </c>
      <c r="F65" s="4">
        <v>31.963683287724795</v>
      </c>
      <c r="G65">
        <f t="shared" si="3"/>
        <v>32.171902620743943</v>
      </c>
    </row>
    <row r="66" spans="1:7" outlineLevel="1">
      <c r="A66" s="12">
        <f t="shared" ref="A66:A129" si="4">IF(D66+D67=D66,IF(D66+D67&gt;0,1,0),0)</f>
        <v>0</v>
      </c>
      <c r="B66" t="str">
        <f>YEAR(C66)&amp;VLOOKUP(MONTH(C66),lookup!$G$2:$N$13,8)</f>
        <v>2008M06</v>
      </c>
      <c r="C66" s="2">
        <f t="shared" ref="C66:C129" si="5">C67-1</f>
        <v>39603</v>
      </c>
      <c r="D66" s="4">
        <v>38.095936679396196</v>
      </c>
      <c r="E66">
        <f t="shared" si="2"/>
        <v>38.448969853880101</v>
      </c>
      <c r="F66" s="4">
        <v>31.839135594714865</v>
      </c>
      <c r="G66">
        <f t="shared" si="3"/>
        <v>32.115909980104547</v>
      </c>
    </row>
    <row r="67" spans="1:7" outlineLevel="1">
      <c r="A67" s="12">
        <f t="shared" si="4"/>
        <v>0</v>
      </c>
      <c r="B67" t="str">
        <f>YEAR(C67)&amp;VLOOKUP(MONTH(C67),lookup!$G$2:$N$13,8)</f>
        <v>2008M06</v>
      </c>
      <c r="C67" s="2">
        <f t="shared" si="5"/>
        <v>39604</v>
      </c>
      <c r="D67" s="4">
        <v>38.066673047895954</v>
      </c>
      <c r="E67">
        <f t="shared" si="2"/>
        <v>38.372106833126878</v>
      </c>
      <c r="F67" s="4">
        <v>31.78227498192264</v>
      </c>
      <c r="G67">
        <f t="shared" si="3"/>
        <v>32.058234956029494</v>
      </c>
    </row>
    <row r="68" spans="1:7" outlineLevel="1">
      <c r="A68" s="12">
        <f t="shared" si="4"/>
        <v>0</v>
      </c>
      <c r="B68" t="str">
        <f>YEAR(C68)&amp;VLOOKUP(MONTH(C68),lookup!$G$2:$N$13,8)</f>
        <v>2008M06</v>
      </c>
      <c r="C68" s="2">
        <f t="shared" si="5"/>
        <v>39605</v>
      </c>
      <c r="D68" s="4">
        <v>38.300328824666003</v>
      </c>
      <c r="E68">
        <f t="shared" si="2"/>
        <v>38.314214035315096</v>
      </c>
      <c r="F68" s="4">
        <v>32.029954836327398</v>
      </c>
      <c r="G68">
        <f t="shared" si="3"/>
        <v>32.018679244094038</v>
      </c>
    </row>
    <row r="69" spans="1:7" outlineLevel="1">
      <c r="A69" s="12">
        <f t="shared" si="4"/>
        <v>0</v>
      </c>
      <c r="B69" t="str">
        <f>YEAR(C69)&amp;VLOOKUP(MONTH(C69),lookup!$G$2:$N$13,8)</f>
        <v>2008M06</v>
      </c>
      <c r="C69" s="2">
        <f t="shared" si="5"/>
        <v>39606</v>
      </c>
      <c r="D69" s="4">
        <v>37.964476214732137</v>
      </c>
      <c r="E69">
        <f t="shared" si="2"/>
        <v>38.22078352767145</v>
      </c>
      <c r="F69" s="4">
        <v>31.681035103566817</v>
      </c>
      <c r="G69">
        <f t="shared" si="3"/>
        <v>31.934762329691136</v>
      </c>
    </row>
    <row r="70" spans="1:7" outlineLevel="1">
      <c r="A70" s="12">
        <f t="shared" si="4"/>
        <v>0</v>
      </c>
      <c r="B70" t="str">
        <f>YEAR(C70)&amp;VLOOKUP(MONTH(C70),lookup!$G$2:$N$13,8)</f>
        <v>2008M06</v>
      </c>
      <c r="C70" s="2">
        <f t="shared" si="5"/>
        <v>39607</v>
      </c>
      <c r="D70" s="4">
        <v>38.069937237988974</v>
      </c>
      <c r="E70">
        <f t="shared" si="2"/>
        <v>38.163871970244294</v>
      </c>
      <c r="F70" s="4">
        <v>31.883335716235891</v>
      </c>
      <c r="G70">
        <f t="shared" si="3"/>
        <v>31.895850958887863</v>
      </c>
    </row>
    <row r="71" spans="1:7" outlineLevel="1">
      <c r="A71" s="12">
        <f t="shared" si="4"/>
        <v>0</v>
      </c>
      <c r="B71" t="str">
        <f>YEAR(C71)&amp;VLOOKUP(MONTH(C71),lookup!$G$2:$N$13,8)</f>
        <v>2008M06</v>
      </c>
      <c r="C71" s="2">
        <f t="shared" si="5"/>
        <v>39608</v>
      </c>
      <c r="D71" s="4">
        <v>37.922598450686976</v>
      </c>
      <c r="E71">
        <f t="shared" si="2"/>
        <v>38.091640324813923</v>
      </c>
      <c r="F71" s="4">
        <v>31.684907257995274</v>
      </c>
      <c r="G71">
        <f t="shared" si="3"/>
        <v>31.834952110211049</v>
      </c>
    </row>
    <row r="72" spans="1:7" outlineLevel="1">
      <c r="A72" s="12">
        <f t="shared" si="4"/>
        <v>0</v>
      </c>
      <c r="B72" t="str">
        <f>YEAR(C72)&amp;VLOOKUP(MONTH(C72),lookup!$G$2:$N$13,8)</f>
        <v>2008M06</v>
      </c>
      <c r="C72" s="2">
        <f t="shared" si="5"/>
        <v>39609</v>
      </c>
      <c r="D72" s="4">
        <v>37.687302973581289</v>
      </c>
      <c r="E72">
        <f t="shared" si="2"/>
        <v>38.023782386093984</v>
      </c>
      <c r="F72" s="4">
        <v>31.518169674565019</v>
      </c>
      <c r="G72">
        <f t="shared" ref="G72:G135" si="6">AVERAGE(SUM(F65:F72)/8,SUM(F67:F72)/6)</f>
        <v>31.780545825866881</v>
      </c>
    </row>
    <row r="73" spans="1:7" outlineLevel="1">
      <c r="A73" s="12">
        <f t="shared" si="4"/>
        <v>0</v>
      </c>
      <c r="B73" t="str">
        <f>YEAR(C73)&amp;VLOOKUP(MONTH(C73),lookup!$G$2:$N$13,8)</f>
        <v>2008M06</v>
      </c>
      <c r="C73" s="2">
        <f t="shared" si="5"/>
        <v>39610</v>
      </c>
      <c r="D73" s="4">
        <v>37.907012171151507</v>
      </c>
      <c r="E73">
        <f t="shared" si="2"/>
        <v>37.988529589406767</v>
      </c>
      <c r="F73" s="4">
        <v>31.653794930338801</v>
      </c>
      <c r="G73">
        <f t="shared" si="6"/>
        <v>31.750471132564932</v>
      </c>
    </row>
    <row r="74" spans="1:7" outlineLevel="1">
      <c r="A74" s="12">
        <f t="shared" si="4"/>
        <v>0</v>
      </c>
      <c r="B74" t="str">
        <f>YEAR(C74)&amp;VLOOKUP(MONTH(C74),lookup!$G$2:$N$13,8)</f>
        <v>2008M06</v>
      </c>
      <c r="C74" s="2">
        <f t="shared" si="5"/>
        <v>39611</v>
      </c>
      <c r="D74" s="4">
        <v>37.732755223515824</v>
      </c>
      <c r="E74">
        <f t="shared" si="2"/>
        <v>37.918532948318386</v>
      </c>
      <c r="F74" s="4">
        <v>31.606826886520604</v>
      </c>
      <c r="G74">
        <f t="shared" si="6"/>
        <v>31.700691175818896</v>
      </c>
    </row>
    <row r="75" spans="1:7" outlineLevel="1">
      <c r="A75" s="12">
        <f t="shared" si="4"/>
        <v>0</v>
      </c>
      <c r="B75" t="str">
        <f>YEAR(C75)&amp;VLOOKUP(MONTH(C75),lookup!$G$2:$N$13,8)</f>
        <v>2008M06</v>
      </c>
      <c r="C75" s="2">
        <f t="shared" si="5"/>
        <v>39612</v>
      </c>
      <c r="D75" s="4">
        <v>37.900762144547492</v>
      </c>
      <c r="E75">
        <f t="shared" ref="E75:E138" si="7">AVERAGE(SUM(D68:D75)/8,SUM(D70:D75)/6)</f>
        <v>37.90285401101039</v>
      </c>
      <c r="F75" s="4">
        <v>31.701287190740601</v>
      </c>
      <c r="G75">
        <f t="shared" si="6"/>
        <v>31.697317112801166</v>
      </c>
    </row>
    <row r="76" spans="1:7" outlineLevel="1">
      <c r="A76" s="12">
        <f t="shared" si="4"/>
        <v>0</v>
      </c>
      <c r="B76" t="str">
        <f>YEAR(C76)&amp;VLOOKUP(MONTH(C76),lookup!$G$2:$N$13,8)</f>
        <v>2008M06</v>
      </c>
      <c r="C76" s="2">
        <f t="shared" si="5"/>
        <v>39613</v>
      </c>
      <c r="D76" s="4">
        <v>37.799512930408824</v>
      </c>
      <c r="E76">
        <f t="shared" si="7"/>
        <v>37.849017658654304</v>
      </c>
      <c r="F76" s="4">
        <v>31.661573012252919</v>
      </c>
      <c r="G76">
        <f t="shared" si="6"/>
        <v>31.655813023464596</v>
      </c>
    </row>
    <row r="77" spans="1:7" outlineLevel="1">
      <c r="A77" s="12">
        <f t="shared" si="4"/>
        <v>0</v>
      </c>
      <c r="B77" t="str">
        <f>YEAR(C77)&amp;VLOOKUP(MONTH(C77),lookup!$G$2:$N$13,8)</f>
        <v>2008M06</v>
      </c>
      <c r="C77" s="2">
        <f t="shared" si="5"/>
        <v>39614</v>
      </c>
      <c r="D77" s="4">
        <v>37.569878830528765</v>
      </c>
      <c r="E77">
        <f t="shared" si="7"/>
        <v>37.794962020461739</v>
      </c>
      <c r="F77" s="4">
        <v>31.367585891236189</v>
      </c>
      <c r="G77">
        <f t="shared" si="6"/>
        <v>31.609779000464009</v>
      </c>
    </row>
    <row r="78" spans="1:7" outlineLevel="1">
      <c r="A78" s="12">
        <f t="shared" si="4"/>
        <v>0</v>
      </c>
      <c r="B78" t="str">
        <f>YEAR(C78)&amp;VLOOKUP(MONTH(C78),lookup!$G$2:$N$13,8)</f>
        <v>2008M06</v>
      </c>
      <c r="C78" s="2">
        <f t="shared" si="5"/>
        <v>39615</v>
      </c>
      <c r="D78" s="4">
        <v>37.796546867649553</v>
      </c>
      <c r="E78">
        <f t="shared" si="7"/>
        <v>37.786978780154556</v>
      </c>
      <c r="F78" s="4">
        <v>31.661060542819648</v>
      </c>
      <c r="G78">
        <f t="shared" si="6"/>
        <v>31.607794374480047</v>
      </c>
    </row>
    <row r="79" spans="1:7" outlineLevel="1">
      <c r="A79" s="12">
        <f t="shared" si="4"/>
        <v>0</v>
      </c>
      <c r="B79" t="str">
        <f>YEAR(C79)&amp;VLOOKUP(MONTH(C79),lookup!$G$2:$N$13,8)</f>
        <v>2008M06</v>
      </c>
      <c r="C79" s="2">
        <f t="shared" si="5"/>
        <v>39616</v>
      </c>
      <c r="D79" s="4">
        <v>37.627056915238256</v>
      </c>
      <c r="E79">
        <f t="shared" si="7"/>
        <v>37.745177829529567</v>
      </c>
      <c r="F79" s="4">
        <v>31.431935312365585</v>
      </c>
      <c r="G79">
        <f t="shared" si="6"/>
        <v>31.573495326380424</v>
      </c>
    </row>
    <row r="80" spans="1:7" outlineLevel="1">
      <c r="A80" s="12">
        <f t="shared" si="4"/>
        <v>0</v>
      </c>
      <c r="B80" t="str">
        <f>YEAR(C80)&amp;VLOOKUP(MONTH(C80),lookup!$G$2:$N$13,8)</f>
        <v>2008M06</v>
      </c>
      <c r="C80" s="2">
        <f t="shared" si="5"/>
        <v>39617</v>
      </c>
      <c r="D80" s="4">
        <v>37.626084959287908</v>
      </c>
      <c r="E80">
        <f t="shared" si="7"/>
        <v>37.732462514950569</v>
      </c>
      <c r="F80" s="4">
        <v>31.465214989258463</v>
      </c>
      <c r="G80">
        <f t="shared" si="6"/>
        <v>31.558384667110253</v>
      </c>
    </row>
    <row r="81" spans="1:7" outlineLevel="1">
      <c r="A81" s="12">
        <f t="shared" si="4"/>
        <v>0</v>
      </c>
      <c r="B81" t="str">
        <f>YEAR(C81)&amp;VLOOKUP(MONTH(C81),lookup!$G$2:$N$13,8)</f>
        <v>2008M06</v>
      </c>
      <c r="C81" s="2">
        <f t="shared" si="5"/>
        <v>39618</v>
      </c>
      <c r="D81" s="4">
        <v>37.552706087681543</v>
      </c>
      <c r="E81">
        <f t="shared" si="7"/>
        <v>37.681313713328208</v>
      </c>
      <c r="F81" s="4">
        <v>31.415216180654401</v>
      </c>
      <c r="G81">
        <f t="shared" si="6"/>
        <v>31.519634244414458</v>
      </c>
    </row>
    <row r="82" spans="1:7" outlineLevel="1">
      <c r="A82" s="12">
        <f t="shared" si="4"/>
        <v>0</v>
      </c>
      <c r="B82" t="str">
        <f>YEAR(C82)&amp;VLOOKUP(MONTH(C82),lookup!$G$2:$N$13,8)</f>
        <v>2008M06</v>
      </c>
      <c r="C82" s="2">
        <f t="shared" si="5"/>
        <v>39619</v>
      </c>
      <c r="D82" s="4">
        <v>37.199705071825655</v>
      </c>
      <c r="E82">
        <f t="shared" si="7"/>
        <v>37.598014090632304</v>
      </c>
      <c r="F82" s="4">
        <v>31.202404805225036</v>
      </c>
      <c r="G82">
        <f t="shared" si="6"/>
        <v>31.456093847081164</v>
      </c>
    </row>
    <row r="83" spans="1:7" outlineLevel="1">
      <c r="A83" s="12">
        <f t="shared" si="4"/>
        <v>0</v>
      </c>
      <c r="B83" t="str">
        <f>YEAR(C83)&amp;VLOOKUP(MONTH(C83),lookup!$G$2:$N$13,8)</f>
        <v>2008M06</v>
      </c>
      <c r="C83" s="2">
        <f t="shared" si="5"/>
        <v>39620</v>
      </c>
      <c r="D83" s="4">
        <v>37.31142676909127</v>
      </c>
      <c r="E83">
        <f t="shared" si="7"/>
        <v>37.539642957879835</v>
      </c>
      <c r="F83" s="4">
        <v>31.127907314601881</v>
      </c>
      <c r="G83">
        <f t="shared" si="6"/>
        <v>31.400284390102968</v>
      </c>
    </row>
    <row r="84" spans="1:7" outlineLevel="1">
      <c r="A84" s="12">
        <f t="shared" si="4"/>
        <v>0</v>
      </c>
      <c r="B84" t="str">
        <f>YEAR(C84)&amp;VLOOKUP(MONTH(C84),lookup!$G$2:$N$13,8)</f>
        <v>2008M06</v>
      </c>
      <c r="C84" s="2">
        <f t="shared" si="5"/>
        <v>39621</v>
      </c>
      <c r="D84" s="4">
        <v>37.538796013869501</v>
      </c>
      <c r="E84">
        <f t="shared" si="7"/>
        <v>37.50186891278112</v>
      </c>
      <c r="F84" s="4">
        <v>31.47179192505105</v>
      </c>
      <c r="G84">
        <f t="shared" si="6"/>
        <v>31.372650687338798</v>
      </c>
    </row>
    <row r="85" spans="1:7" outlineLevel="1">
      <c r="A85" s="12">
        <f t="shared" si="4"/>
        <v>0</v>
      </c>
      <c r="B85" t="str">
        <f>YEAR(C85)&amp;VLOOKUP(MONTH(C85),lookup!$G$2:$N$13,8)</f>
        <v>2008M06</v>
      </c>
      <c r="C85" s="2">
        <f t="shared" si="5"/>
        <v>39622</v>
      </c>
      <c r="D85" s="4">
        <v>36.697462425328375</v>
      </c>
      <c r="E85">
        <f t="shared" si="7"/>
        <v>37.36987667996361</v>
      </c>
      <c r="F85" s="4">
        <v>30.644705906386836</v>
      </c>
      <c r="G85">
        <f t="shared" si="6"/>
        <v>31.261868237787489</v>
      </c>
    </row>
    <row r="86" spans="1:7" outlineLevel="1">
      <c r="A86" s="12">
        <f t="shared" si="4"/>
        <v>0</v>
      </c>
      <c r="B86" t="str">
        <f>YEAR(C86)&amp;VLOOKUP(MONTH(C86),lookup!$G$2:$N$13,8)</f>
        <v>2008M06</v>
      </c>
      <c r="C86" s="2">
        <f t="shared" si="5"/>
        <v>39623</v>
      </c>
      <c r="D86" s="4">
        <v>37.052980791885069</v>
      </c>
      <c r="E86">
        <f t="shared" si="7"/>
        <v>37.275645119611426</v>
      </c>
      <c r="F86" s="4">
        <v>31.038583451864909</v>
      </c>
      <c r="G86">
        <f t="shared" si="6"/>
        <v>31.187410791486684</v>
      </c>
    </row>
    <row r="87" spans="1:7" outlineLevel="1">
      <c r="A87" s="12">
        <f t="shared" si="4"/>
        <v>0</v>
      </c>
      <c r="B87" t="str">
        <f>YEAR(C87)&amp;VLOOKUP(MONTH(C87),lookup!$G$2:$N$13,8)</f>
        <v>2008M06</v>
      </c>
      <c r="C87" s="2">
        <f t="shared" si="5"/>
        <v>39624</v>
      </c>
      <c r="D87" s="4">
        <v>36.759112420044133</v>
      </c>
      <c r="E87">
        <f t="shared" si="7"/>
        <v>37.155265783025342</v>
      </c>
      <c r="F87" s="4">
        <v>30.67639971798479</v>
      </c>
      <c r="G87">
        <f t="shared" si="6"/>
        <v>31.078621778282084</v>
      </c>
    </row>
    <row r="88" spans="1:7" outlineLevel="1">
      <c r="A88" s="12">
        <f t="shared" si="4"/>
        <v>0</v>
      </c>
      <c r="B88" t="str">
        <f>YEAR(C88)&amp;VLOOKUP(MONTH(C88),lookup!$G$2:$N$13,8)</f>
        <v>2008M06</v>
      </c>
      <c r="C88" s="2">
        <f t="shared" si="5"/>
        <v>39625</v>
      </c>
      <c r="D88" s="4">
        <v>37.157165647626506</v>
      </c>
      <c r="E88">
        <f t="shared" si="7"/>
        <v>37.122413374029904</v>
      </c>
      <c r="F88" s="4">
        <v>31.143826171696642</v>
      </c>
      <c r="G88">
        <f t="shared" si="6"/>
        <v>31.05365342439044</v>
      </c>
    </row>
    <row r="89" spans="1:7" outlineLevel="1">
      <c r="A89" s="12">
        <f t="shared" si="4"/>
        <v>0</v>
      </c>
      <c r="B89" t="str">
        <f>YEAR(C89)&amp;VLOOKUP(MONTH(C89),lookup!$G$2:$N$13,8)</f>
        <v>2008M06</v>
      </c>
      <c r="C89" s="2">
        <f t="shared" si="5"/>
        <v>39626</v>
      </c>
      <c r="D89" s="4">
        <v>36.675340160317738</v>
      </c>
      <c r="E89">
        <f t="shared" si="7"/>
        <v>37.014570786171873</v>
      </c>
      <c r="F89" s="4">
        <v>30.668253069228978</v>
      </c>
      <c r="G89">
        <f t="shared" si="6"/>
        <v>30.968663709478605</v>
      </c>
    </row>
    <row r="90" spans="1:7" outlineLevel="1">
      <c r="A90" s="12">
        <f t="shared" si="4"/>
        <v>0</v>
      </c>
      <c r="B90" t="str">
        <f>YEAR(C90)&amp;VLOOKUP(MONTH(C90),lookup!$G$2:$N$13,8)</f>
        <v>2008M06</v>
      </c>
      <c r="C90" s="2">
        <f t="shared" si="5"/>
        <v>39627</v>
      </c>
      <c r="D90" s="4">
        <v>37.225053500483668</v>
      </c>
      <c r="E90">
        <f t="shared" si="7"/>
        <v>36.990009853514181</v>
      </c>
      <c r="F90" s="4">
        <v>31.24786921380063</v>
      </c>
      <c r="G90">
        <f t="shared" si="6"/>
        <v>30.952845009077052</v>
      </c>
    </row>
    <row r="91" spans="1:7" outlineLevel="1">
      <c r="A91" s="12">
        <f t="shared" si="4"/>
        <v>0</v>
      </c>
      <c r="B91" t="str">
        <f>YEAR(C91)&amp;VLOOKUP(MONTH(C91),lookup!$G$2:$N$13,8)</f>
        <v>2008M06</v>
      </c>
      <c r="C91" s="2">
        <f t="shared" si="5"/>
        <v>39628</v>
      </c>
      <c r="D91" s="4">
        <v>36.627734092502642</v>
      </c>
      <c r="E91">
        <f t="shared" si="7"/>
        <v>36.941468366825248</v>
      </c>
      <c r="F91" s="4">
        <v>30.62370493837934</v>
      </c>
      <c r="G91">
        <f t="shared" si="6"/>
        <v>30.919582279895849</v>
      </c>
    </row>
    <row r="92" spans="1:7" outlineLevel="1">
      <c r="A92" s="12">
        <f t="shared" si="4"/>
        <v>0</v>
      </c>
      <c r="B92" t="str">
        <f>YEAR(C92)&amp;VLOOKUP(MONTH(C92),lookup!$G$2:$N$13,8)</f>
        <v>2008M06</v>
      </c>
      <c r="C92" s="2">
        <f t="shared" si="5"/>
        <v>39629</v>
      </c>
      <c r="D92" s="4">
        <v>36.418424367283755</v>
      </c>
      <c r="E92">
        <f t="shared" si="7"/>
        <v>36.81856543686353</v>
      </c>
      <c r="F92" s="4">
        <v>30.520006968816375</v>
      </c>
      <c r="G92">
        <f t="shared" si="6"/>
        <v>30.81688101321047</v>
      </c>
    </row>
    <row r="93" spans="1:7" outlineLevel="1">
      <c r="A93" s="12">
        <f t="shared" si="4"/>
        <v>0</v>
      </c>
      <c r="B93" t="str">
        <f>YEAR(C93)&amp;VLOOKUP(MONTH(C93),lookup!$G$2:$N$13,8)</f>
        <v>2008M07</v>
      </c>
      <c r="C93" s="2">
        <f t="shared" si="5"/>
        <v>39630</v>
      </c>
      <c r="D93" s="4">
        <v>36.58190865906186</v>
      </c>
      <c r="E93">
        <f t="shared" si="7"/>
        <v>36.796576346390019</v>
      </c>
      <c r="F93" s="4">
        <v>30.641044765793762</v>
      </c>
      <c r="G93">
        <f t="shared" si="6"/>
        <v>30.813705945907486</v>
      </c>
    </row>
    <row r="94" spans="1:7" outlineLevel="1">
      <c r="A94" s="12">
        <f t="shared" si="4"/>
        <v>0</v>
      </c>
      <c r="B94" t="str">
        <f>YEAR(C94)&amp;VLOOKUP(MONTH(C94),lookup!$G$2:$N$13,8)</f>
        <v>2008M07</v>
      </c>
      <c r="C94" s="2">
        <f t="shared" si="5"/>
        <v>39631</v>
      </c>
      <c r="D94" s="4">
        <v>36.816148543427168</v>
      </c>
      <c r="E94">
        <f t="shared" si="7"/>
        <v>36.753356238844788</v>
      </c>
      <c r="F94" s="4">
        <v>30.932783506834571</v>
      </c>
      <c r="G94">
        <f t="shared" si="6"/>
        <v>30.789506560604579</v>
      </c>
    </row>
    <row r="95" spans="1:7" outlineLevel="1">
      <c r="A95" s="12">
        <f t="shared" si="4"/>
        <v>0</v>
      </c>
      <c r="B95" t="str">
        <f>YEAR(C95)&amp;VLOOKUP(MONTH(C95),lookup!$G$2:$N$13,8)</f>
        <v>2008M07</v>
      </c>
      <c r="C95" s="2">
        <f t="shared" si="5"/>
        <v>39632</v>
      </c>
      <c r="D95" s="4">
        <v>36.437446217365924</v>
      </c>
      <c r="E95">
        <f t="shared" si="7"/>
        <v>36.713427605931415</v>
      </c>
      <c r="F95" s="4">
        <v>30.549272112242637</v>
      </c>
      <c r="G95">
        <f t="shared" si="6"/>
        <v>30.771646005496841</v>
      </c>
    </row>
    <row r="96" spans="1:7" outlineLevel="1">
      <c r="A96" s="12">
        <f t="shared" si="4"/>
        <v>0</v>
      </c>
      <c r="B96" t="str">
        <f>YEAR(C96)&amp;VLOOKUP(MONTH(C96),lookup!$G$2:$N$13,8)</f>
        <v>2008M07</v>
      </c>
      <c r="C96" s="2">
        <f t="shared" si="5"/>
        <v>39633</v>
      </c>
      <c r="D96" s="4">
        <v>36.257807309372488</v>
      </c>
      <c r="E96">
        <f t="shared" si="7"/>
        <v>36.576613860531268</v>
      </c>
      <c r="F96" s="4">
        <v>30.449635383184443</v>
      </c>
      <c r="G96">
        <f t="shared" si="6"/>
        <v>30.66173959533014</v>
      </c>
    </row>
    <row r="97" spans="1:7" outlineLevel="1">
      <c r="A97" s="12">
        <f t="shared" si="4"/>
        <v>0</v>
      </c>
      <c r="B97" t="str">
        <f>YEAR(C97)&amp;VLOOKUP(MONTH(C97),lookup!$G$2:$N$13,8)</f>
        <v>2008M07</v>
      </c>
      <c r="C97" s="2">
        <f t="shared" si="5"/>
        <v>39634</v>
      </c>
      <c r="D97" s="4">
        <v>36.812566122969088</v>
      </c>
      <c r="E97">
        <f t="shared" si="7"/>
        <v>36.600593152402524</v>
      </c>
      <c r="F97" s="4">
        <v>30.874810871336042</v>
      </c>
      <c r="G97">
        <f t="shared" si="6"/>
        <v>30.695574952374894</v>
      </c>
    </row>
    <row r="98" spans="1:7" outlineLevel="1">
      <c r="A98" s="12">
        <f t="shared" si="4"/>
        <v>0</v>
      </c>
      <c r="B98" t="str">
        <f>YEAR(C98)&amp;VLOOKUP(MONTH(C98),lookup!$G$2:$N$13,8)</f>
        <v>2008M07</v>
      </c>
      <c r="C98" s="2">
        <f t="shared" si="5"/>
        <v>39635</v>
      </c>
      <c r="D98" s="4">
        <v>36.411665011544827</v>
      </c>
      <c r="E98">
        <f t="shared" si="7"/>
        <v>36.549193092198934</v>
      </c>
      <c r="F98" s="4">
        <v>30.627481635379333</v>
      </c>
      <c r="G98">
        <f t="shared" si="6"/>
        <v>30.665756950937137</v>
      </c>
    </row>
    <row r="99" spans="1:7" outlineLevel="1">
      <c r="A99" s="12">
        <f t="shared" si="4"/>
        <v>0</v>
      </c>
      <c r="B99" t="str">
        <f>YEAR(C99)&amp;VLOOKUP(MONTH(C99),lookup!$G$2:$N$13,8)</f>
        <v>2008M07</v>
      </c>
      <c r="C99" s="2">
        <f t="shared" si="5"/>
        <v>39636</v>
      </c>
      <c r="D99" s="4">
        <v>36.021903776444766</v>
      </c>
      <c r="E99">
        <f t="shared" si="7"/>
        <v>36.464661623893889</v>
      </c>
      <c r="F99" s="4">
        <v>30.149874546715591</v>
      </c>
      <c r="G99">
        <f t="shared" si="6"/>
        <v>30.595211699868308</v>
      </c>
    </row>
    <row r="100" spans="1:7" outlineLevel="1">
      <c r="A100" s="12">
        <f t="shared" si="4"/>
        <v>0</v>
      </c>
      <c r="B100" t="str">
        <f>YEAR(C100)&amp;VLOOKUP(MONTH(C100),lookup!$G$2:$N$13,8)</f>
        <v>2008M07</v>
      </c>
      <c r="C100" s="2">
        <f t="shared" si="5"/>
        <v>39637</v>
      </c>
      <c r="D100" s="4">
        <v>36.065639859725884</v>
      </c>
      <c r="E100">
        <f t="shared" si="7"/>
        <v>36.380070201863077</v>
      </c>
      <c r="F100" s="4">
        <v>30.324894162193011</v>
      </c>
      <c r="G100">
        <f t="shared" si="6"/>
        <v>30.532359704067545</v>
      </c>
    </row>
    <row r="101" spans="1:7" outlineLevel="1">
      <c r="A101" s="12">
        <f t="shared" si="4"/>
        <v>0</v>
      </c>
      <c r="B101" t="str">
        <f>YEAR(C101)&amp;VLOOKUP(MONTH(C101),lookup!$G$2:$N$13,8)</f>
        <v>2008M07</v>
      </c>
      <c r="C101" s="2">
        <f t="shared" si="5"/>
        <v>39638</v>
      </c>
      <c r="D101" s="4">
        <v>35.721843599782574</v>
      </c>
      <c r="E101">
        <f t="shared" si="7"/>
        <v>36.26668258419285</v>
      </c>
      <c r="F101" s="4">
        <v>29.959549151227808</v>
      </c>
      <c r="G101">
        <f t="shared" si="6"/>
        <v>30.440622648072608</v>
      </c>
    </row>
    <row r="102" spans="1:7" outlineLevel="1">
      <c r="A102" s="12">
        <f t="shared" si="4"/>
        <v>0</v>
      </c>
      <c r="B102" t="str">
        <f>YEAR(C102)&amp;VLOOKUP(MONTH(C102),lookup!$G$2:$N$13,8)</f>
        <v>2008M07</v>
      </c>
      <c r="C102" s="2">
        <f t="shared" si="5"/>
        <v>39639</v>
      </c>
      <c r="D102" s="4">
        <v>36.272153795735719</v>
      </c>
      <c r="E102">
        <f t="shared" si="7"/>
        <v>36.2338784529924</v>
      </c>
      <c r="F102" s="4">
        <v>30.469910668186593</v>
      </c>
      <c r="G102">
        <f t="shared" si="6"/>
        <v>30.41338270274062</v>
      </c>
    </row>
    <row r="103" spans="1:7" outlineLevel="1">
      <c r="A103" s="12">
        <f t="shared" si="4"/>
        <v>0</v>
      </c>
      <c r="B103" t="str">
        <f>YEAR(C103)&amp;VLOOKUP(MONTH(C103),lookup!$G$2:$N$13,8)</f>
        <v>2008M07</v>
      </c>
      <c r="C103" s="2">
        <f t="shared" si="5"/>
        <v>39640</v>
      </c>
      <c r="D103" s="4">
        <v>35.891641163387554</v>
      </c>
      <c r="E103">
        <f t="shared" si="7"/>
        <v>36.12302189048696</v>
      </c>
      <c r="F103" s="4">
        <v>30.045708405529673</v>
      </c>
      <c r="G103">
        <f t="shared" si="6"/>
        <v>30.31281809892053</v>
      </c>
    </row>
    <row r="104" spans="1:7" outlineLevel="1">
      <c r="A104" s="12">
        <f t="shared" si="4"/>
        <v>0</v>
      </c>
      <c r="B104" t="str">
        <f>YEAR(C104)&amp;VLOOKUP(MONTH(C104),lookup!$G$2:$N$13,8)</f>
        <v>2008M07</v>
      </c>
      <c r="C104" s="2">
        <f t="shared" si="5"/>
        <v>39641</v>
      </c>
      <c r="D104" s="4">
        <v>35.791608373794908</v>
      </c>
      <c r="E104">
        <f t="shared" si="7"/>
        <v>36.042213070534203</v>
      </c>
      <c r="F104" s="4">
        <v>30.210690063970194</v>
      </c>
      <c r="G104">
        <f t="shared" si="6"/>
        <v>30.263151385518878</v>
      </c>
    </row>
    <row r="105" spans="1:7" outlineLevel="1">
      <c r="A105" s="12">
        <f t="shared" si="4"/>
        <v>0</v>
      </c>
      <c r="B105" t="str">
        <f>YEAR(C105)&amp;VLOOKUP(MONTH(C105),lookup!$G$2:$N$13,8)</f>
        <v>2008M07</v>
      </c>
      <c r="C105" s="2">
        <f t="shared" si="5"/>
        <v>39642</v>
      </c>
      <c r="D105" s="4">
        <v>35.686393677936252</v>
      </c>
      <c r="E105">
        <f t="shared" si="7"/>
        <v>35.943868117843934</v>
      </c>
      <c r="F105" s="4">
        <v>29.81160558464174</v>
      </c>
      <c r="G105">
        <f t="shared" si="6"/>
        <v>30.168511974927661</v>
      </c>
    </row>
    <row r="106" spans="1:7" outlineLevel="1">
      <c r="A106" s="12">
        <f t="shared" si="4"/>
        <v>0</v>
      </c>
      <c r="B106" t="str">
        <f>YEAR(C106)&amp;VLOOKUP(MONTH(C106),lookup!$G$2:$N$13,8)</f>
        <v>2008M07</v>
      </c>
      <c r="C106" s="2">
        <f t="shared" si="5"/>
        <v>39643</v>
      </c>
      <c r="D106" s="4">
        <v>36.263843191346837</v>
      </c>
      <c r="E106">
        <f t="shared" si="7"/>
        <v>35.951146198383313</v>
      </c>
      <c r="F106" s="4">
        <v>30.553167967864727</v>
      </c>
      <c r="G106">
        <f t="shared" si="6"/>
        <v>30.182890187847313</v>
      </c>
    </row>
    <row r="107" spans="1:7" outlineLevel="1">
      <c r="A107" s="12">
        <f t="shared" si="4"/>
        <v>0</v>
      </c>
      <c r="B107" t="str">
        <f>YEAR(C107)&amp;VLOOKUP(MONTH(C107),lookup!$G$2:$N$13,8)</f>
        <v>2008M07</v>
      </c>
      <c r="C107" s="2">
        <f t="shared" si="5"/>
        <v>39644</v>
      </c>
      <c r="D107" s="4">
        <v>35.63163687773207</v>
      </c>
      <c r="E107">
        <f t="shared" si="7"/>
        <v>35.919237290376223</v>
      </c>
      <c r="F107" s="4">
        <v>29.825071244824532</v>
      </c>
      <c r="G107">
        <f t="shared" si="6"/>
        <v>30.151383489278849</v>
      </c>
    </row>
    <row r="108" spans="1:7" outlineLevel="1">
      <c r="A108" s="12">
        <f t="shared" si="4"/>
        <v>0</v>
      </c>
      <c r="B108" t="str">
        <f>YEAR(C108)&amp;VLOOKUP(MONTH(C108),lookup!$G$2:$N$13,8)</f>
        <v>2008M07</v>
      </c>
      <c r="C108" s="2">
        <f t="shared" si="5"/>
        <v>39645</v>
      </c>
      <c r="D108" s="4">
        <v>36.416819419487481</v>
      </c>
      <c r="E108">
        <f t="shared" si="7"/>
        <v>35.953241481507305</v>
      </c>
      <c r="F108" s="4">
        <v>30.627901052739709</v>
      </c>
      <c r="G108">
        <f t="shared" si="6"/>
        <v>30.18348728531744</v>
      </c>
    </row>
    <row r="109" spans="1:7" outlineLevel="1">
      <c r="A109" s="12">
        <f t="shared" si="4"/>
        <v>0</v>
      </c>
      <c r="B109" t="str">
        <f>YEAR(C109)&amp;VLOOKUP(MONTH(C109),lookup!$G$2:$N$13,8)</f>
        <v>2008M07</v>
      </c>
      <c r="C109" s="2">
        <f t="shared" si="5"/>
        <v>39646</v>
      </c>
      <c r="D109" s="4">
        <v>35.502165605313358</v>
      </c>
      <c r="E109">
        <f t="shared" si="7"/>
        <v>35.907055310346792</v>
      </c>
      <c r="F109" s="4">
        <v>29.776200261410516</v>
      </c>
      <c r="G109">
        <f t="shared" si="6"/>
        <v>30.149568967693931</v>
      </c>
    </row>
    <row r="110" spans="1:7" outlineLevel="1">
      <c r="A110" s="12">
        <f t="shared" si="4"/>
        <v>0</v>
      </c>
      <c r="B110" t="str">
        <f>YEAR(C110)&amp;VLOOKUP(MONTH(C110),lookup!$G$2:$N$13,8)</f>
        <v>2008M07</v>
      </c>
      <c r="C110" s="2">
        <f t="shared" si="5"/>
        <v>39647</v>
      </c>
      <c r="D110" s="4">
        <v>36.327649995300966</v>
      </c>
      <c r="E110">
        <f t="shared" si="7"/>
        <v>35.955193957945127</v>
      </c>
      <c r="F110" s="4">
        <v>30.548133482718516</v>
      </c>
      <c r="G110">
        <f t="shared" si="6"/>
        <v>30.18257817849787</v>
      </c>
    </row>
    <row r="111" spans="1:7" outlineLevel="1">
      <c r="A111" s="12">
        <f t="shared" si="4"/>
        <v>0</v>
      </c>
      <c r="B111" t="str">
        <f>YEAR(C111)&amp;VLOOKUP(MONTH(C111),lookup!$G$2:$N$13,8)</f>
        <v>2008M07</v>
      </c>
      <c r="C111" s="2">
        <f t="shared" si="5"/>
        <v>39648</v>
      </c>
      <c r="D111" s="4">
        <v>35.489635535975566</v>
      </c>
      <c r="E111">
        <f t="shared" si="7"/>
        <v>35.913672094401818</v>
      </c>
      <c r="F111" s="4">
        <v>29.811221611001958</v>
      </c>
      <c r="G111">
        <f t="shared" si="6"/>
        <v>30.167890756036577</v>
      </c>
    </row>
    <row r="112" spans="1:7" outlineLevel="1">
      <c r="A112" s="12">
        <f t="shared" si="4"/>
        <v>0</v>
      </c>
      <c r="B112" t="str">
        <f>YEAR(C112)&amp;VLOOKUP(MONTH(C112),lookup!$G$2:$N$13,8)</f>
        <v>2008M07</v>
      </c>
      <c r="C112" s="2">
        <f t="shared" si="5"/>
        <v>39649</v>
      </c>
      <c r="D112" s="4">
        <v>35.91695184234252</v>
      </c>
      <c r="E112">
        <f t="shared" si="7"/>
        <v>35.892598448769022</v>
      </c>
      <c r="F112" s="4">
        <v>30.290723461895855</v>
      </c>
      <c r="G112">
        <f t="shared" si="6"/>
        <v>30.15102246790952</v>
      </c>
    </row>
    <row r="113" spans="1:7" outlineLevel="1">
      <c r="A113" s="12">
        <f t="shared" si="4"/>
        <v>0</v>
      </c>
      <c r="B113" t="str">
        <f>YEAR(C113)&amp;VLOOKUP(MONTH(C113),lookup!$G$2:$N$13,8)</f>
        <v>2008M07</v>
      </c>
      <c r="C113" s="2">
        <f t="shared" si="5"/>
        <v>39650</v>
      </c>
      <c r="D113" s="4">
        <v>35.293670262338019</v>
      </c>
      <c r="E113">
        <f t="shared" si="7"/>
        <v>35.839889350677957</v>
      </c>
      <c r="F113" s="4">
        <v>29.647877747817276</v>
      </c>
      <c r="G113">
        <f t="shared" si="6"/>
        <v>30.126023353357386</v>
      </c>
    </row>
    <row r="114" spans="1:7" outlineLevel="1">
      <c r="A114" s="12">
        <f t="shared" si="4"/>
        <v>0</v>
      </c>
      <c r="B114" t="str">
        <f>YEAR(C114)&amp;VLOOKUP(MONTH(C114),lookup!$G$2:$N$13,8)</f>
        <v>2008M07</v>
      </c>
      <c r="C114" s="2">
        <f t="shared" si="5"/>
        <v>39651</v>
      </c>
      <c r="D114" s="4">
        <v>36.055184386116053</v>
      </c>
      <c r="E114">
        <f t="shared" si="7"/>
        <v>35.796711922570083</v>
      </c>
      <c r="F114" s="4">
        <v>30.377739272778769</v>
      </c>
      <c r="G114">
        <f t="shared" si="6"/>
        <v>30.09421224491777</v>
      </c>
    </row>
    <row r="115" spans="1:7" outlineLevel="1">
      <c r="A115" s="12">
        <f t="shared" si="4"/>
        <v>0</v>
      </c>
      <c r="B115" t="str">
        <f>YEAR(C115)&amp;VLOOKUP(MONTH(C115),lookup!$G$2:$N$13,8)</f>
        <v>2008M07</v>
      </c>
      <c r="C115" s="2">
        <f t="shared" si="5"/>
        <v>39652</v>
      </c>
      <c r="D115" s="4">
        <v>35.657256148982363</v>
      </c>
      <c r="E115">
        <f t="shared" si="7"/>
        <v>35.811237338995639</v>
      </c>
      <c r="F115" s="4">
        <v>29.958335203797422</v>
      </c>
      <c r="G115">
        <f t="shared" si="6"/>
        <v>30.117719154219152</v>
      </c>
    </row>
    <row r="116" spans="1:7" outlineLevel="1">
      <c r="A116" s="12">
        <f t="shared" si="4"/>
        <v>0</v>
      </c>
      <c r="B116" t="str">
        <f>YEAR(C116)&amp;VLOOKUP(MONTH(C116),lookup!$G$2:$N$13,8)</f>
        <v>2008M07</v>
      </c>
      <c r="C116" s="2">
        <f t="shared" si="5"/>
        <v>39653</v>
      </c>
      <c r="D116" s="4">
        <v>36.172979564905297</v>
      </c>
      <c r="E116">
        <f t="shared" si="7"/>
        <v>35.783108145551282</v>
      </c>
      <c r="F116" s="4">
        <v>30.50019289697012</v>
      </c>
      <c r="G116">
        <f t="shared" si="6"/>
        <v>30.105742345671182</v>
      </c>
    </row>
    <row r="117" spans="1:7" outlineLevel="1">
      <c r="A117" s="12">
        <f t="shared" si="4"/>
        <v>0</v>
      </c>
      <c r="B117" t="str">
        <f>YEAR(C117)&amp;VLOOKUP(MONTH(C117),lookup!$G$2:$N$13,8)</f>
        <v>2008M07</v>
      </c>
      <c r="C117" s="2">
        <f t="shared" si="5"/>
        <v>39654</v>
      </c>
      <c r="D117" s="4">
        <v>35.609430453945897</v>
      </c>
      <c r="E117">
        <f t="shared" si="7"/>
        <v>35.799795108421677</v>
      </c>
      <c r="F117" s="4">
        <v>29.9541853348444</v>
      </c>
      <c r="G117">
        <f t="shared" si="6"/>
        <v>30.128780056414335</v>
      </c>
    </row>
    <row r="118" spans="1:7" outlineLevel="1">
      <c r="A118" s="12">
        <f t="shared" si="4"/>
        <v>0</v>
      </c>
      <c r="B118" t="str">
        <f>YEAR(C118)&amp;VLOOKUP(MONTH(C118),lookup!$G$2:$N$13,8)</f>
        <v>2008M07</v>
      </c>
      <c r="C118" s="2">
        <f t="shared" si="5"/>
        <v>39655</v>
      </c>
      <c r="D118" s="4">
        <v>36.214234688346806</v>
      </c>
      <c r="E118">
        <f t="shared" si="7"/>
        <v>35.8174802222374</v>
      </c>
      <c r="F118" s="4">
        <v>30.587766946452408</v>
      </c>
      <c r="G118">
        <f t="shared" si="6"/>
        <v>30.156010771610752</v>
      </c>
    </row>
    <row r="119" spans="1:7" outlineLevel="1">
      <c r="A119" s="12">
        <f t="shared" si="4"/>
        <v>0</v>
      </c>
      <c r="B119" t="str">
        <f>YEAR(C119)&amp;VLOOKUP(MONTH(C119),lookup!$G$2:$N$13,8)</f>
        <v>2008M07</v>
      </c>
      <c r="C119" s="2">
        <f t="shared" si="5"/>
        <v>39656</v>
      </c>
      <c r="D119" s="4">
        <v>35.293011830262358</v>
      </c>
      <c r="E119">
        <f t="shared" si="7"/>
        <v>35.805136371290686</v>
      </c>
      <c r="F119" s="4">
        <v>29.640635414242318</v>
      </c>
      <c r="G119">
        <f t="shared" si="6"/>
        <v>30.144745606515364</v>
      </c>
    </row>
    <row r="120" spans="1:7" outlineLevel="1">
      <c r="A120" s="12">
        <f t="shared" si="4"/>
        <v>0</v>
      </c>
      <c r="B120" t="str">
        <f>YEAR(C120)&amp;VLOOKUP(MONTH(C120),lookup!$G$2:$N$13,8)</f>
        <v>2008M07</v>
      </c>
      <c r="C120" s="2">
        <f t="shared" si="5"/>
        <v>39657</v>
      </c>
      <c r="D120" s="4">
        <v>35.759924194562295</v>
      </c>
      <c r="E120">
        <f t="shared" si="7"/>
        <v>35.770717127341612</v>
      </c>
      <c r="F120" s="4">
        <v>30.231854395630606</v>
      </c>
      <c r="G120">
        <f t="shared" si="6"/>
        <v>30.128909216778105</v>
      </c>
    </row>
    <row r="121" spans="1:7" outlineLevel="1">
      <c r="A121" s="12">
        <f t="shared" si="4"/>
        <v>0</v>
      </c>
      <c r="B121" t="str">
        <f>YEAR(C121)&amp;VLOOKUP(MONTH(C121),lookup!$G$2:$N$13,8)</f>
        <v>2008M07</v>
      </c>
      <c r="C121" s="2">
        <f t="shared" si="5"/>
        <v>39658</v>
      </c>
      <c r="D121" s="4">
        <v>35.451431198740792</v>
      </c>
      <c r="E121">
        <f t="shared" si="7"/>
        <v>35.763425106679989</v>
      </c>
      <c r="F121" s="4">
        <v>29.824830522888824</v>
      </c>
      <c r="G121">
        <f t="shared" si="6"/>
        <v>30.128843375144356</v>
      </c>
    </row>
    <row r="122" spans="1:7" outlineLevel="1">
      <c r="A122" s="12">
        <f t="shared" si="4"/>
        <v>0</v>
      </c>
      <c r="B122" t="str">
        <f>YEAR(C122)&amp;VLOOKUP(MONTH(C122),lookup!$G$2:$N$13,8)</f>
        <v>2008M07</v>
      </c>
      <c r="C122" s="2">
        <f t="shared" si="5"/>
        <v>39659</v>
      </c>
      <c r="D122" s="4">
        <v>35.878953742532836</v>
      </c>
      <c r="E122">
        <f t="shared" si="7"/>
        <v>35.727908539591667</v>
      </c>
      <c r="F122" s="4">
        <v>30.305240619122969</v>
      </c>
      <c r="G122">
        <f t="shared" si="6"/>
        <v>30.108066186136945</v>
      </c>
    </row>
    <row r="123" spans="1:7" outlineLevel="1">
      <c r="A123" s="12">
        <f t="shared" si="4"/>
        <v>0</v>
      </c>
      <c r="B123" t="str">
        <f>YEAR(C123)&amp;VLOOKUP(MONTH(C123),lookup!$G$2:$N$13,8)</f>
        <v>2008M07</v>
      </c>
      <c r="C123" s="2">
        <f t="shared" si="5"/>
        <v>39660</v>
      </c>
      <c r="D123" s="4">
        <v>35.296494951219465</v>
      </c>
      <c r="E123">
        <f t="shared" si="7"/>
        <v>35.679283006170948</v>
      </c>
      <c r="F123" s="4">
        <v>29.758522705763657</v>
      </c>
      <c r="G123">
        <f t="shared" si="6"/>
        <v>30.079272685919769</v>
      </c>
    </row>
    <row r="124" spans="1:7" outlineLevel="1">
      <c r="A124" s="12">
        <f t="shared" si="4"/>
        <v>0</v>
      </c>
      <c r="B124" t="str">
        <f>YEAR(C124)&amp;VLOOKUP(MONTH(C124),lookup!$G$2:$N$13,8)</f>
        <v>2008M08</v>
      </c>
      <c r="C124" s="2">
        <f t="shared" si="5"/>
        <v>39661</v>
      </c>
      <c r="D124" s="4">
        <v>35.615942885791483</v>
      </c>
      <c r="E124">
        <f t="shared" si="7"/>
        <v>35.594610563513385</v>
      </c>
      <c r="F124" s="4">
        <v>30.191841363017044</v>
      </c>
      <c r="G124">
        <f t="shared" si="6"/>
        <v>30.027006916428093</v>
      </c>
    </row>
    <row r="125" spans="1:7" outlineLevel="1">
      <c r="A125" s="12">
        <f t="shared" si="4"/>
        <v>0</v>
      </c>
      <c r="B125" t="str">
        <f>YEAR(C125)&amp;VLOOKUP(MONTH(C125),lookup!$G$2:$N$13,8)</f>
        <v>2008M08</v>
      </c>
      <c r="C125" s="2">
        <f t="shared" si="5"/>
        <v>39662</v>
      </c>
      <c r="D125" s="4">
        <v>34.8387240724715</v>
      </c>
      <c r="E125">
        <f t="shared" si="7"/>
        <v>35.508584101522004</v>
      </c>
      <c r="F125" s="4">
        <v>29.465859827654246</v>
      </c>
      <c r="G125">
        <f t="shared" si="6"/>
        <v>29.981921940013031</v>
      </c>
    </row>
    <row r="126" spans="1:7" outlineLevel="1">
      <c r="A126" s="12">
        <f t="shared" si="4"/>
        <v>0</v>
      </c>
      <c r="B126" t="str">
        <f>YEAR(C126)&amp;VLOOKUP(MONTH(C126),lookup!$G$2:$N$13,8)</f>
        <v>2008M08</v>
      </c>
      <c r="C126" s="2">
        <f t="shared" si="5"/>
        <v>39663</v>
      </c>
      <c r="D126" s="4">
        <v>35.37466578296052</v>
      </c>
      <c r="E126">
        <f t="shared" si="7"/>
        <v>35.424006177301877</v>
      </c>
      <c r="F126" s="4">
        <v>30.052525224145832</v>
      </c>
      <c r="G126">
        <f t="shared" si="6"/>
        <v>29.93352523474514</v>
      </c>
    </row>
    <row r="127" spans="1:7" outlineLevel="1">
      <c r="A127" s="12">
        <f t="shared" si="4"/>
        <v>0</v>
      </c>
      <c r="B127" t="str">
        <f>YEAR(C127)&amp;VLOOKUP(MONTH(C127),lookup!$G$2:$N$13,8)</f>
        <v>2008M08</v>
      </c>
      <c r="C127" s="2">
        <f t="shared" si="5"/>
        <v>39664</v>
      </c>
      <c r="D127" s="4">
        <v>34.841267422437589</v>
      </c>
      <c r="E127">
        <f t="shared" si="7"/>
        <v>35.344925170454232</v>
      </c>
      <c r="F127" s="4">
        <v>29.480800730749149</v>
      </c>
      <c r="G127">
        <f t="shared" si="6"/>
        <v>29.894866417681843</v>
      </c>
    </row>
    <row r="128" spans="1:7" outlineLevel="1">
      <c r="A128" s="12">
        <f t="shared" si="4"/>
        <v>0</v>
      </c>
      <c r="B128" t="str">
        <f>YEAR(C128)&amp;VLOOKUP(MONTH(C128),lookup!$G$2:$N$13,8)</f>
        <v>2008M08</v>
      </c>
      <c r="C128" s="2">
        <f t="shared" si="5"/>
        <v>39665</v>
      </c>
      <c r="D128" s="4">
        <v>35.213425009930702</v>
      </c>
      <c r="E128">
        <f t="shared" si="7"/>
        <v>35.255308243697911</v>
      </c>
      <c r="F128" s="4">
        <v>29.92010488670304</v>
      </c>
      <c r="G128">
        <f t="shared" si="6"/>
        <v>29.843287429005542</v>
      </c>
    </row>
    <row r="129" spans="1:7" outlineLevel="1">
      <c r="A129" s="12">
        <f t="shared" si="4"/>
        <v>0</v>
      </c>
      <c r="B129" t="str">
        <f>YEAR(C129)&amp;VLOOKUP(MONTH(C129),lookup!$G$2:$N$13,8)</f>
        <v>2008M08</v>
      </c>
      <c r="C129" s="2">
        <f t="shared" si="5"/>
        <v>39666</v>
      </c>
      <c r="D129" s="4">
        <v>34.763588640988246</v>
      </c>
      <c r="E129">
        <f t="shared" si="7"/>
        <v>35.167909224652448</v>
      </c>
      <c r="F129" s="4">
        <v>29.421475298306252</v>
      </c>
      <c r="G129">
        <f t="shared" si="6"/>
        <v>29.789990443514352</v>
      </c>
    </row>
    <row r="130" spans="1:7" outlineLevel="1">
      <c r="A130" s="12">
        <f t="shared" ref="A130:A193" si="8">IF(D130+D131=D130,IF(D130+D131&gt;0,1,0),0)</f>
        <v>0</v>
      </c>
      <c r="B130" t="str">
        <f>YEAR(C130)&amp;VLOOKUP(MONTH(C130),lookup!$G$2:$N$13,8)</f>
        <v>2008M08</v>
      </c>
      <c r="C130" s="2">
        <f t="shared" ref="C130:C193" si="9">C131-1</f>
        <v>39667</v>
      </c>
      <c r="D130" s="4">
        <v>35.053570134187794</v>
      </c>
      <c r="E130">
        <f t="shared" si="7"/>
        <v>35.069458353163903</v>
      </c>
      <c r="F130" s="4">
        <v>29.844712856580326</v>
      </c>
      <c r="G130">
        <f t="shared" si="6"/>
        <v>29.732280082819038</v>
      </c>
    </row>
    <row r="131" spans="1:7" outlineLevel="1">
      <c r="A131" s="12">
        <f t="shared" si="8"/>
        <v>0</v>
      </c>
      <c r="B131" t="str">
        <f>YEAR(C131)&amp;VLOOKUP(MONTH(C131),lookup!$G$2:$N$13,8)</f>
        <v>2008M08</v>
      </c>
      <c r="C131" s="2">
        <f t="shared" si="9"/>
        <v>39668</v>
      </c>
      <c r="D131" s="4">
        <v>34.566108938351782</v>
      </c>
      <c r="E131">
        <f t="shared" si="7"/>
        <v>35.001091299516361</v>
      </c>
      <c r="F131" s="4">
        <v>29.396232002961746</v>
      </c>
      <c r="G131">
        <f t="shared" si="6"/>
        <v>29.703834595169546</v>
      </c>
    </row>
    <row r="132" spans="1:7" outlineLevel="1">
      <c r="A132" s="12">
        <f t="shared" si="8"/>
        <v>0</v>
      </c>
      <c r="B132" t="str">
        <f>YEAR(C132)&amp;VLOOKUP(MONTH(C132),lookup!$G$2:$N$13,8)</f>
        <v>2008M08</v>
      </c>
      <c r="C132" s="2">
        <f t="shared" si="9"/>
        <v>39669</v>
      </c>
      <c r="D132" s="4">
        <v>34.814808967970002</v>
      </c>
      <c r="E132">
        <f t="shared" si="7"/>
        <v>34.904365695069977</v>
      </c>
      <c r="F132" s="4">
        <v>29.68111830343739</v>
      </c>
      <c r="G132">
        <f t="shared" si="6"/>
        <v>29.640963827220112</v>
      </c>
    </row>
    <row r="133" spans="1:7" outlineLevel="1">
      <c r="A133" s="12">
        <f t="shared" si="8"/>
        <v>0</v>
      </c>
      <c r="B133" t="str">
        <f>YEAR(C133)&amp;VLOOKUP(MONTH(C133),lookup!$G$2:$N$13,8)</f>
        <v>2008M08</v>
      </c>
      <c r="C133" s="2">
        <f t="shared" si="9"/>
        <v>39670</v>
      </c>
      <c r="D133" s="4">
        <v>34.642389638801795</v>
      </c>
      <c r="E133">
        <f t="shared" si="7"/>
        <v>34.875521644329311</v>
      </c>
      <c r="F133" s="4">
        <v>29.432009321027454</v>
      </c>
      <c r="G133">
        <f t="shared" si="6"/>
        <v>29.634782219745802</v>
      </c>
    </row>
    <row r="134" spans="1:7" outlineLevel="1">
      <c r="A134" s="12">
        <f t="shared" si="8"/>
        <v>0</v>
      </c>
      <c r="B134" t="str">
        <f>YEAR(C134)&amp;VLOOKUP(MONTH(C134),lookup!$G$2:$N$13,8)</f>
        <v>2008M08</v>
      </c>
      <c r="C134" s="2">
        <f t="shared" si="9"/>
        <v>39671</v>
      </c>
      <c r="D134" s="4">
        <v>34.322993617910598</v>
      </c>
      <c r="E134">
        <f t="shared" si="7"/>
        <v>34.735589518012006</v>
      </c>
      <c r="F134" s="4">
        <v>29.278718635487444</v>
      </c>
      <c r="G134">
        <f t="shared" si="6"/>
        <v>29.532970453686687</v>
      </c>
    </row>
    <row r="135" spans="1:7" outlineLevel="1">
      <c r="A135" s="12">
        <f t="shared" si="8"/>
        <v>0</v>
      </c>
      <c r="B135" t="str">
        <f>YEAR(C135)&amp;VLOOKUP(MONTH(C135),lookup!$G$2:$N$13,8)</f>
        <v>2008M08</v>
      </c>
      <c r="C135" s="2">
        <f t="shared" si="9"/>
        <v>39672</v>
      </c>
      <c r="D135" s="4">
        <v>33.963749242610589</v>
      </c>
      <c r="E135">
        <f t="shared" si="7"/>
        <v>34.614091348574689</v>
      </c>
      <c r="F135" s="4">
        <v>28.877658588354144</v>
      </c>
      <c r="G135">
        <f t="shared" si="6"/>
        <v>29.449956010624319</v>
      </c>
    </row>
    <row r="136" spans="1:7" outlineLevel="1">
      <c r="A136" s="12">
        <f t="shared" si="8"/>
        <v>0</v>
      </c>
      <c r="B136" t="str">
        <f>YEAR(C136)&amp;VLOOKUP(MONTH(C136),lookup!$G$2:$N$13,8)</f>
        <v>2008M08</v>
      </c>
      <c r="C136" s="2">
        <f t="shared" si="9"/>
        <v>39673</v>
      </c>
      <c r="D136" s="4">
        <v>34.512302618410494</v>
      </c>
      <c r="E136">
        <f t="shared" si="7"/>
        <v>34.525165572789895</v>
      </c>
      <c r="F136" s="4">
        <v>29.483903398785941</v>
      </c>
      <c r="G136">
        <f t="shared" ref="G136:G199" si="10">AVERAGE(SUM(F129:F136)/8,SUM(F131:F136)/6)</f>
        <v>29.392625962813305</v>
      </c>
    </row>
    <row r="137" spans="1:7" outlineLevel="1">
      <c r="A137" s="12">
        <f t="shared" si="8"/>
        <v>0</v>
      </c>
      <c r="B137" t="str">
        <f>YEAR(C137)&amp;VLOOKUP(MONTH(C137),lookup!$G$2:$N$13,8)</f>
        <v>2008M08</v>
      </c>
      <c r="C137" s="2">
        <f t="shared" si="9"/>
        <v>39674</v>
      </c>
      <c r="D137" s="4">
        <v>33.795250022911077</v>
      </c>
      <c r="E137">
        <f t="shared" si="7"/>
        <v>34.400406166206679</v>
      </c>
      <c r="F137" s="4">
        <v>28.784196430739936</v>
      </c>
      <c r="G137">
        <f t="shared" si="10"/>
        <v>29.301793069238592</v>
      </c>
    </row>
    <row r="138" spans="1:7" outlineLevel="1">
      <c r="A138" s="12">
        <f t="shared" si="8"/>
        <v>0</v>
      </c>
      <c r="B138" t="str">
        <f>YEAR(C138)&amp;VLOOKUP(MONTH(C138),lookup!$G$2:$N$13,8)</f>
        <v>2008M08</v>
      </c>
      <c r="C138" s="2">
        <f t="shared" si="9"/>
        <v>39675</v>
      </c>
      <c r="D138" s="4">
        <v>34.136457934948581</v>
      </c>
      <c r="E138">
        <f t="shared" si="7"/>
        <v>34.28655740100244</v>
      </c>
      <c r="F138" s="4">
        <v>29.20565176220067</v>
      </c>
      <c r="G138">
        <f t="shared" si="10"/>
        <v>29.222229539070135</v>
      </c>
    </row>
    <row r="139" spans="1:7" outlineLevel="1">
      <c r="A139" s="12">
        <f t="shared" si="8"/>
        <v>0</v>
      </c>
      <c r="B139" t="str">
        <f>YEAR(C139)&amp;VLOOKUP(MONTH(C139),lookup!$G$2:$N$13,8)</f>
        <v>2008M08</v>
      </c>
      <c r="C139" s="2">
        <f t="shared" si="9"/>
        <v>39676</v>
      </c>
      <c r="D139" s="4">
        <v>34.209895261514347</v>
      </c>
      <c r="E139">
        <f t="shared" ref="E139:E202" si="11">AVERAGE(SUM(D132:D139)/8,SUM(D134:D139)/6)</f>
        <v>34.228252848092815</v>
      </c>
      <c r="F139" s="4">
        <v>29.136872265668494</v>
      </c>
      <c r="G139">
        <f t="shared" si="10"/>
        <v>29.181424800876062</v>
      </c>
    </row>
    <row r="140" spans="1:7" outlineLevel="1">
      <c r="A140" s="12">
        <f t="shared" si="8"/>
        <v>0</v>
      </c>
      <c r="B140" t="str">
        <f>YEAR(C140)&amp;VLOOKUP(MONTH(C140),lookup!$G$2:$N$13,8)</f>
        <v>2008M08</v>
      </c>
      <c r="C140" s="2">
        <f t="shared" si="9"/>
        <v>39677</v>
      </c>
      <c r="D140" s="4">
        <v>34.179460347908162</v>
      </c>
      <c r="E140">
        <f t="shared" si="11"/>
        <v>34.176582453505418</v>
      </c>
      <c r="F140" s="4">
        <v>29.34971263735639</v>
      </c>
      <c r="G140">
        <f t="shared" si="10"/>
        <v>29.166628113568411</v>
      </c>
    </row>
    <row r="141" spans="1:7" outlineLevel="1">
      <c r="A141" s="12">
        <f t="shared" si="8"/>
        <v>0</v>
      </c>
      <c r="B141" t="str">
        <f>YEAR(C141)&amp;VLOOKUP(MONTH(C141),lookup!$G$2:$N$13,8)</f>
        <v>2008M08</v>
      </c>
      <c r="C141" s="2">
        <f t="shared" si="9"/>
        <v>39678</v>
      </c>
      <c r="D141" s="4">
        <v>33.809294797394479</v>
      </c>
      <c r="E141">
        <f t="shared" si="11"/>
        <v>34.111642822149449</v>
      </c>
      <c r="F141" s="4">
        <v>28.916786433814792</v>
      </c>
      <c r="G141">
        <f t="shared" si="10"/>
        <v>29.137687336906005</v>
      </c>
    </row>
    <row r="142" spans="1:7" outlineLevel="1">
      <c r="A142" s="12">
        <f t="shared" si="8"/>
        <v>0</v>
      </c>
      <c r="B142" t="str">
        <f>YEAR(C142)&amp;VLOOKUP(MONTH(C142),lookup!$G$2:$N$13,8)</f>
        <v>2008M08</v>
      </c>
      <c r="C142" s="2">
        <f t="shared" si="9"/>
        <v>39679</v>
      </c>
      <c r="D142" s="4">
        <v>33.751166305474889</v>
      </c>
      <c r="E142">
        <f t="shared" si="11"/>
        <v>34.01247558904425</v>
      </c>
      <c r="F142" s="4">
        <v>28.979308956907108</v>
      </c>
      <c r="G142">
        <f t="shared" si="10"/>
        <v>29.076924695171499</v>
      </c>
    </row>
    <row r="143" spans="1:7" outlineLevel="1">
      <c r="A143" s="12">
        <f t="shared" si="8"/>
        <v>0</v>
      </c>
      <c r="B143" t="str">
        <f>YEAR(C143)&amp;VLOOKUP(MONTH(C143),lookup!$G$2:$N$13,8)</f>
        <v>2008M08</v>
      </c>
      <c r="C143" s="2">
        <f t="shared" si="9"/>
        <v>39680</v>
      </c>
      <c r="D143" s="4">
        <v>33.285192609442213</v>
      </c>
      <c r="E143">
        <f t="shared" si="11"/>
        <v>33.927561015015485</v>
      </c>
      <c r="F143" s="4">
        <v>28.473022284767598</v>
      </c>
      <c r="G143">
        <f t="shared" si="10"/>
        <v>29.025703747366315</v>
      </c>
    </row>
    <row r="144" spans="1:7" outlineLevel="1">
      <c r="A144" s="12">
        <f t="shared" si="8"/>
        <v>0</v>
      </c>
      <c r="B144" t="str">
        <f>YEAR(C144)&amp;VLOOKUP(MONTH(C144),lookup!$G$2:$N$13,8)</f>
        <v>2008M08</v>
      </c>
      <c r="C144" s="2">
        <f t="shared" si="9"/>
        <v>39681</v>
      </c>
      <c r="D144" s="4">
        <v>33.561219183037402</v>
      </c>
      <c r="E144">
        <f t="shared" si="11"/>
        <v>33.820181737645413</v>
      </c>
      <c r="F144" s="4">
        <v>28.788739043619287</v>
      </c>
      <c r="G144">
        <f t="shared" si="10"/>
        <v>28.947513248619948</v>
      </c>
    </row>
    <row r="145" spans="1:7" outlineLevel="1">
      <c r="A145" s="12">
        <f t="shared" si="8"/>
        <v>0</v>
      </c>
      <c r="B145" t="str">
        <f>YEAR(C145)&amp;VLOOKUP(MONTH(C145),lookup!$G$2:$N$13,8)</f>
        <v>2008M08</v>
      </c>
      <c r="C145" s="2">
        <f t="shared" si="9"/>
        <v>39682</v>
      </c>
      <c r="D145" s="4">
        <v>33.44256353081704</v>
      </c>
      <c r="E145">
        <f t="shared" si="11"/>
        <v>33.734194520998088</v>
      </c>
      <c r="F145" s="4">
        <v>28.674630791612849</v>
      </c>
      <c r="G145">
        <f t="shared" si="10"/>
        <v>28.902145273336536</v>
      </c>
    </row>
    <row r="146" spans="1:7" outlineLevel="1">
      <c r="A146" s="12">
        <f t="shared" si="8"/>
        <v>0</v>
      </c>
      <c r="B146" t="str">
        <f>YEAR(C146)&amp;VLOOKUP(MONTH(C146),lookup!$G$2:$N$13,8)</f>
        <v>2008M08</v>
      </c>
      <c r="C146" s="2">
        <f t="shared" si="9"/>
        <v>39683</v>
      </c>
      <c r="D146" s="4">
        <v>33.680464222345712</v>
      </c>
      <c r="E146">
        <f t="shared" si="11"/>
        <v>33.664111903496867</v>
      </c>
      <c r="F146" s="4">
        <v>28.884189977511959</v>
      </c>
      <c r="G146">
        <f t="shared" si="10"/>
        <v>28.843260356806454</v>
      </c>
    </row>
    <row r="147" spans="1:7" outlineLevel="1">
      <c r="A147" s="12">
        <f t="shared" si="8"/>
        <v>0</v>
      </c>
      <c r="B147" t="str">
        <f>YEAR(C147)&amp;VLOOKUP(MONTH(C147),lookup!$G$2:$N$13,8)</f>
        <v>2008M08</v>
      </c>
      <c r="C147" s="2">
        <f t="shared" si="9"/>
        <v>39684</v>
      </c>
      <c r="D147" s="4">
        <v>33.534038843609373</v>
      </c>
      <c r="E147">
        <f t="shared" si="11"/>
        <v>33.598932881229047</v>
      </c>
      <c r="F147" s="4">
        <v>28.741976244715755</v>
      </c>
      <c r="G147">
        <f t="shared" si="10"/>
        <v>28.804011839738656</v>
      </c>
    </row>
    <row r="148" spans="1:7" outlineLevel="1">
      <c r="A148" s="12">
        <f t="shared" si="8"/>
        <v>0</v>
      </c>
      <c r="B148" t="str">
        <f>YEAR(C148)&amp;VLOOKUP(MONTH(C148),lookup!$G$2:$N$13,8)</f>
        <v>2008M08</v>
      </c>
      <c r="C148" s="2">
        <f t="shared" si="9"/>
        <v>39685</v>
      </c>
      <c r="D148" s="4">
        <v>33.883883484783226</v>
      </c>
      <c r="E148">
        <f t="shared" si="11"/>
        <v>33.5915190922261</v>
      </c>
      <c r="F148" s="4">
        <v>29.10723979419015</v>
      </c>
      <c r="G148">
        <f t="shared" si="10"/>
        <v>28.799518190147683</v>
      </c>
    </row>
    <row r="149" spans="1:7" outlineLevel="1">
      <c r="A149" s="12">
        <f t="shared" si="8"/>
        <v>0</v>
      </c>
      <c r="B149" t="str">
        <f>YEAR(C149)&amp;VLOOKUP(MONTH(C149),lookup!$G$2:$N$13,8)</f>
        <v>2008M08</v>
      </c>
      <c r="C149" s="2">
        <f t="shared" si="9"/>
        <v>39686</v>
      </c>
      <c r="D149" s="4">
        <v>33.206274135254908</v>
      </c>
      <c r="E149">
        <f t="shared" si="11"/>
        <v>33.547253761326772</v>
      </c>
      <c r="F149" s="4">
        <v>28.463051847015514</v>
      </c>
      <c r="G149">
        <f t="shared" si="10"/>
        <v>28.770328908660055</v>
      </c>
    </row>
    <row r="150" spans="1:7" outlineLevel="1">
      <c r="A150" s="12">
        <f t="shared" si="8"/>
        <v>0</v>
      </c>
      <c r="B150" t="str">
        <f>YEAR(C150)&amp;VLOOKUP(MONTH(C150),lookup!$G$2:$N$13,8)</f>
        <v>2008M08</v>
      </c>
      <c r="C150" s="2">
        <f t="shared" si="9"/>
        <v>39687</v>
      </c>
      <c r="D150" s="4">
        <v>33.517325836107659</v>
      </c>
      <c r="E150">
        <f t="shared" si="11"/>
        <v>33.528980953080506</v>
      </c>
      <c r="F150" s="4">
        <v>28.793618037056127</v>
      </c>
      <c r="G150">
        <f t="shared" si="10"/>
        <v>28.759129808955773</v>
      </c>
    </row>
    <row r="151" spans="1:7" outlineLevel="1">
      <c r="A151" s="12">
        <f t="shared" si="8"/>
        <v>0</v>
      </c>
      <c r="B151" t="str">
        <f>YEAR(C151)&amp;VLOOKUP(MONTH(C151),lookup!$G$2:$N$13,8)</f>
        <v>2008M08</v>
      </c>
      <c r="C151" s="2">
        <f t="shared" si="9"/>
        <v>39688</v>
      </c>
      <c r="D151" s="4">
        <v>32.901299060967851</v>
      </c>
      <c r="E151">
        <f t="shared" si="11"/>
        <v>33.459882233813424</v>
      </c>
      <c r="F151" s="4">
        <v>28.260056508047306</v>
      </c>
      <c r="G151">
        <f t="shared" si="10"/>
        <v>28.711271590946961</v>
      </c>
    </row>
    <row r="152" spans="1:7" outlineLevel="1">
      <c r="A152" s="12">
        <f t="shared" si="8"/>
        <v>0</v>
      </c>
      <c r="B152" t="str">
        <f>YEAR(C152)&amp;VLOOKUP(MONTH(C152),lookup!$G$2:$N$13,8)</f>
        <v>2008M08</v>
      </c>
      <c r="C152" s="2">
        <f t="shared" si="9"/>
        <v>39689</v>
      </c>
      <c r="D152" s="4">
        <v>33.294009048336633</v>
      </c>
      <c r="E152">
        <f t="shared" si="11"/>
        <v>33.410977002560543</v>
      </c>
      <c r="F152" s="4">
        <v>28.602496341625766</v>
      </c>
      <c r="G152">
        <f t="shared" si="10"/>
        <v>28.676156952415184</v>
      </c>
    </row>
    <row r="153" spans="1:7" outlineLevel="1">
      <c r="A153" s="12">
        <f t="shared" si="8"/>
        <v>0</v>
      </c>
      <c r="B153" t="str">
        <f>YEAR(C153)&amp;VLOOKUP(MONTH(C153),lookup!$G$2:$N$13,8)</f>
        <v>2008M08</v>
      </c>
      <c r="C153" s="2">
        <f t="shared" si="9"/>
        <v>39690</v>
      </c>
      <c r="D153" s="4">
        <v>33.251733089229646</v>
      </c>
      <c r="E153">
        <f t="shared" si="11"/>
        <v>33.37552462042968</v>
      </c>
      <c r="F153" s="4">
        <v>28.554575390364224</v>
      </c>
      <c r="G153">
        <f t="shared" si="10"/>
        <v>28.653036751974518</v>
      </c>
    </row>
    <row r="154" spans="1:7" outlineLevel="1">
      <c r="A154" s="12">
        <f t="shared" si="8"/>
        <v>0</v>
      </c>
      <c r="B154" t="str">
        <f>YEAR(C154)&amp;VLOOKUP(MONTH(C154),lookup!$G$2:$N$13,8)</f>
        <v>2008M08</v>
      </c>
      <c r="C154" s="2">
        <f t="shared" si="9"/>
        <v>39691</v>
      </c>
      <c r="D154" s="4">
        <v>33.33693531309364</v>
      </c>
      <c r="E154">
        <f t="shared" si="11"/>
        <v>33.308475049293961</v>
      </c>
      <c r="F154" s="4">
        <v>28.73392081557601</v>
      </c>
      <c r="G154">
        <f t="shared" si="10"/>
        <v>28.612535014469003</v>
      </c>
    </row>
    <row r="155" spans="1:7" outlineLevel="1">
      <c r="A155" s="12">
        <f t="shared" si="8"/>
        <v>0</v>
      </c>
      <c r="B155" t="str">
        <f>YEAR(C155)&amp;VLOOKUP(MONTH(C155),lookup!$G$2:$N$13,8)</f>
        <v>2008M09</v>
      </c>
      <c r="C155" s="2">
        <f t="shared" si="9"/>
        <v>39692</v>
      </c>
      <c r="D155" s="4">
        <v>32.46025944890301</v>
      </c>
      <c r="E155">
        <f t="shared" si="11"/>
        <v>33.179195946595485</v>
      </c>
      <c r="F155" s="4">
        <v>27.878538607045808</v>
      </c>
      <c r="G155">
        <f t="shared" si="10"/>
        <v>28.509860725450494</v>
      </c>
    </row>
    <row r="156" spans="1:7" outlineLevel="1">
      <c r="A156" s="12">
        <f t="shared" si="8"/>
        <v>0</v>
      </c>
      <c r="B156" t="str">
        <f>YEAR(C156)&amp;VLOOKUP(MONTH(C156),lookup!$G$2:$N$13,8)</f>
        <v>2008M09</v>
      </c>
      <c r="C156" s="2">
        <f t="shared" si="9"/>
        <v>39693</v>
      </c>
      <c r="D156" s="4">
        <v>32.583139440992596</v>
      </c>
      <c r="E156">
        <f t="shared" si="11"/>
        <v>33.020050577598987</v>
      </c>
      <c r="F156" s="4">
        <v>28.091191185589732</v>
      </c>
      <c r="G156">
        <f t="shared" si="10"/>
        <v>28.387822116457436</v>
      </c>
    </row>
    <row r="157" spans="1:7" outlineLevel="1">
      <c r="A157" s="12">
        <f t="shared" si="8"/>
        <v>0</v>
      </c>
      <c r="B157" t="str">
        <f>YEAR(C157)&amp;VLOOKUP(MONTH(C157),lookup!$G$2:$N$13,8)</f>
        <v>2008M09</v>
      </c>
      <c r="C157" s="2">
        <f t="shared" si="9"/>
        <v>39694</v>
      </c>
      <c r="D157" s="4">
        <v>32.512471244074973</v>
      </c>
      <c r="E157">
        <f t="shared" si="11"/>
        <v>32.944285578825834</v>
      </c>
      <c r="F157" s="4">
        <v>28.039287404786073</v>
      </c>
      <c r="G157">
        <f t="shared" si="10"/>
        <v>28.342939413546326</v>
      </c>
    </row>
    <row r="158" spans="1:7" outlineLevel="1">
      <c r="A158" s="12">
        <f t="shared" si="8"/>
        <v>0</v>
      </c>
      <c r="B158" t="str">
        <f>YEAR(C158)&amp;VLOOKUP(MONTH(C158),lookup!$G$2:$N$13,8)</f>
        <v>2008M09</v>
      </c>
      <c r="C158" s="2">
        <f t="shared" si="9"/>
        <v>39695</v>
      </c>
      <c r="D158" s="4">
        <v>32.491611976917099</v>
      </c>
      <c r="E158">
        <f t="shared" si="11"/>
        <v>32.813312040008128</v>
      </c>
      <c r="F158" s="4">
        <v>28.015234716292667</v>
      </c>
      <c r="G158">
        <f t="shared" si="10"/>
        <v>28.24535198722085</v>
      </c>
    </row>
    <row r="159" spans="1:7" outlineLevel="1">
      <c r="A159" s="12">
        <f t="shared" si="8"/>
        <v>0</v>
      </c>
      <c r="B159" t="str">
        <f>YEAR(C159)&amp;VLOOKUP(MONTH(C159),lookup!$G$2:$N$13,8)</f>
        <v>2008M09</v>
      </c>
      <c r="C159" s="2">
        <f t="shared" si="9"/>
        <v>39696</v>
      </c>
      <c r="D159" s="4">
        <v>32.339424512360523</v>
      </c>
      <c r="E159">
        <f t="shared" si="11"/>
        <v>32.702169165981083</v>
      </c>
      <c r="F159" s="4">
        <v>27.858380080448669</v>
      </c>
      <c r="G159">
        <f t="shared" si="10"/>
        <v>28.162230934669637</v>
      </c>
    </row>
    <row r="160" spans="1:7" outlineLevel="1">
      <c r="A160" s="12">
        <f t="shared" si="8"/>
        <v>0</v>
      </c>
      <c r="B160" t="str">
        <f>YEAR(C160)&amp;VLOOKUP(MONTH(C160),lookup!$G$2:$N$13,8)</f>
        <v>2008M09</v>
      </c>
      <c r="C160" s="2">
        <f t="shared" si="9"/>
        <v>39697</v>
      </c>
      <c r="D160" s="4">
        <v>32.545687677034984</v>
      </c>
      <c r="E160">
        <f t="shared" si="11"/>
        <v>32.589461777269833</v>
      </c>
      <c r="F160" s="4">
        <v>28.050507059757692</v>
      </c>
      <c r="G160">
        <f t="shared" si="10"/>
        <v>28.07078045823469</v>
      </c>
    </row>
    <row r="161" spans="1:7" outlineLevel="1">
      <c r="A161" s="12">
        <f t="shared" si="8"/>
        <v>0</v>
      </c>
      <c r="B161" t="str">
        <f>YEAR(C161)&amp;VLOOKUP(MONTH(C161),lookup!$G$2:$N$13,8)</f>
        <v>2008M09</v>
      </c>
      <c r="C161" s="2">
        <f t="shared" si="9"/>
        <v>39698</v>
      </c>
      <c r="D161" s="4">
        <v>32.127178886510229</v>
      </c>
      <c r="E161">
        <f t="shared" si="11"/>
        <v>32.491420426067144</v>
      </c>
      <c r="F161" s="4">
        <v>27.670142910395935</v>
      </c>
      <c r="G161">
        <f t="shared" si="10"/>
        <v>27.998137120182513</v>
      </c>
    </row>
    <row r="162" spans="1:7" outlineLevel="1">
      <c r="A162" s="12">
        <f t="shared" si="8"/>
        <v>0</v>
      </c>
      <c r="B162" t="str">
        <f>YEAR(C162)&amp;VLOOKUP(MONTH(C162),lookup!$G$2:$N$13,8)</f>
        <v>2008M09</v>
      </c>
      <c r="C162" s="2">
        <f t="shared" si="9"/>
        <v>39699</v>
      </c>
      <c r="D162" s="4">
        <v>32.033694696519611</v>
      </c>
      <c r="E162">
        <f t="shared" si="11"/>
        <v>32.364180825491843</v>
      </c>
      <c r="F162" s="4">
        <v>27.592113133591511</v>
      </c>
      <c r="G162">
        <f t="shared" si="10"/>
        <v>27.885184302391966</v>
      </c>
    </row>
    <row r="163" spans="1:7" outlineLevel="1">
      <c r="A163" s="12">
        <f t="shared" si="8"/>
        <v>0</v>
      </c>
      <c r="B163" t="str">
        <f>YEAR(C163)&amp;VLOOKUP(MONTH(C163),lookup!$G$2:$N$13,8)</f>
        <v>2008M09</v>
      </c>
      <c r="C163" s="2">
        <f t="shared" si="9"/>
        <v>39700</v>
      </c>
      <c r="D163" s="4">
        <v>32.088728548577571</v>
      </c>
      <c r="E163">
        <f t="shared" si="11"/>
        <v>32.305648252930055</v>
      </c>
      <c r="F163" s="4">
        <v>27.582400942930708</v>
      </c>
      <c r="G163">
        <f t="shared" si="10"/>
        <v>27.828601826563492</v>
      </c>
    </row>
    <row r="164" spans="1:7" outlineLevel="1">
      <c r="A164" s="12">
        <f t="shared" si="8"/>
        <v>0</v>
      </c>
      <c r="B164" t="str">
        <f>YEAR(C164)&amp;VLOOKUP(MONTH(C164),lookup!$G$2:$N$13,8)</f>
        <v>2008M09</v>
      </c>
      <c r="C164" s="2">
        <f t="shared" si="9"/>
        <v>39701</v>
      </c>
      <c r="D164" s="4">
        <v>32.37249422830471</v>
      </c>
      <c r="E164">
        <f t="shared" si="11"/>
        <v>32.282556448086027</v>
      </c>
      <c r="F164" s="4">
        <v>27.899348578758975</v>
      </c>
      <c r="G164">
        <f t="shared" si="10"/>
        <v>27.806954485508761</v>
      </c>
    </row>
    <row r="165" spans="1:7" outlineLevel="1">
      <c r="A165" s="12">
        <f t="shared" si="8"/>
        <v>0</v>
      </c>
      <c r="B165" t="str">
        <f>YEAR(C165)&amp;VLOOKUP(MONTH(C165),lookup!$G$2:$N$13,8)</f>
        <v>2008M09</v>
      </c>
      <c r="C165" s="2">
        <f t="shared" si="9"/>
        <v>39702</v>
      </c>
      <c r="D165" s="4">
        <v>32.180791978894547</v>
      </c>
      <c r="E165">
        <f t="shared" si="11"/>
        <v>32.248607116223425</v>
      </c>
      <c r="F165" s="4">
        <v>27.681307431927891</v>
      </c>
      <c r="G165">
        <f t="shared" si="10"/>
        <v>27.76982468316173</v>
      </c>
    </row>
    <row r="166" spans="1:7" outlineLevel="1">
      <c r="A166" s="12">
        <f t="shared" si="8"/>
        <v>0</v>
      </c>
      <c r="B166" t="str">
        <f>YEAR(C166)&amp;VLOOKUP(MONTH(C166),lookup!$G$2:$N$13,8)</f>
        <v>2008M09</v>
      </c>
      <c r="C166" s="2">
        <f t="shared" si="9"/>
        <v>39703</v>
      </c>
      <c r="D166" s="4">
        <v>32.192644617815738</v>
      </c>
      <c r="E166">
        <f t="shared" si="11"/>
        <v>32.200501401344653</v>
      </c>
      <c r="F166" s="4">
        <v>27.837358280256794</v>
      </c>
      <c r="G166">
        <f t="shared" si="10"/>
        <v>27.740945007617746</v>
      </c>
    </row>
    <row r="167" spans="1:7" outlineLevel="1">
      <c r="A167" s="12">
        <f t="shared" si="8"/>
        <v>0</v>
      </c>
      <c r="B167" t="str">
        <f>YEAR(C167)&amp;VLOOKUP(MONTH(C167),lookup!$G$2:$N$13,8)</f>
        <v>2008M09</v>
      </c>
      <c r="C167" s="2">
        <f t="shared" si="9"/>
        <v>39704</v>
      </c>
      <c r="D167" s="4">
        <v>32.127506754127225</v>
      </c>
      <c r="E167">
        <f t="shared" si="11"/>
        <v>32.187283863756491</v>
      </c>
      <c r="F167" s="4">
        <v>27.698648349582204</v>
      </c>
      <c r="G167">
        <f t="shared" si="10"/>
        <v>27.733337227704119</v>
      </c>
    </row>
    <row r="168" spans="1:7" outlineLevel="1">
      <c r="A168" s="12">
        <f t="shared" si="8"/>
        <v>0</v>
      </c>
      <c r="B168" t="str">
        <f>YEAR(C168)&amp;VLOOKUP(MONTH(C168),lookup!$G$2:$N$13,8)</f>
        <v>2008M09</v>
      </c>
      <c r="C168" s="2">
        <f t="shared" si="9"/>
        <v>39705</v>
      </c>
      <c r="D168" s="4">
        <v>32.331498799281228</v>
      </c>
      <c r="E168">
        <f t="shared" si="11"/>
        <v>32.198714067460351</v>
      </c>
      <c r="F168" s="4">
        <v>27.957449068004863</v>
      </c>
      <c r="G168">
        <f t="shared" si="10"/>
        <v>27.757965764420675</v>
      </c>
    </row>
    <row r="169" spans="1:7" outlineLevel="1">
      <c r="A169" s="12">
        <f t="shared" si="8"/>
        <v>0</v>
      </c>
      <c r="B169" t="str">
        <f>YEAR(C169)&amp;VLOOKUP(MONTH(C169),lookup!$G$2:$N$13,8)</f>
        <v>2008M09</v>
      </c>
      <c r="C169" s="2">
        <f t="shared" si="9"/>
        <v>39706</v>
      </c>
      <c r="D169" s="4">
        <v>31.981315224758138</v>
      </c>
      <c r="E169">
        <f t="shared" si="11"/>
        <v>32.180646478282554</v>
      </c>
      <c r="F169" s="4">
        <v>27.546488761389583</v>
      </c>
      <c r="G169">
        <f t="shared" si="10"/>
        <v>27.747244698312684</v>
      </c>
    </row>
    <row r="170" spans="1:7" outlineLevel="1">
      <c r="A170" s="12">
        <f t="shared" si="8"/>
        <v>0</v>
      </c>
      <c r="B170" t="str">
        <f>YEAR(C170)&amp;VLOOKUP(MONTH(C170),lookup!$G$2:$N$13,8)</f>
        <v>2008M09</v>
      </c>
      <c r="C170" s="2">
        <f t="shared" si="9"/>
        <v>39707</v>
      </c>
      <c r="D170" s="4">
        <v>32.507514304897505</v>
      </c>
      <c r="E170">
        <f t="shared" si="11"/>
        <v>32.221511876855573</v>
      </c>
      <c r="F170" s="4">
        <v>28.137285642908793</v>
      </c>
      <c r="G170">
        <f t="shared" si="10"/>
        <v>27.801146068824167</v>
      </c>
    </row>
    <row r="171" spans="1:7" outlineLevel="1">
      <c r="A171" s="12">
        <f t="shared" si="8"/>
        <v>0</v>
      </c>
      <c r="B171" t="str">
        <f>YEAR(C171)&amp;VLOOKUP(MONTH(C171),lookup!$G$2:$N$13,8)</f>
        <v>2008M09</v>
      </c>
      <c r="C171" s="2">
        <f t="shared" si="9"/>
        <v>39708</v>
      </c>
      <c r="D171" s="4">
        <v>32.066321267191512</v>
      </c>
      <c r="E171">
        <f t="shared" si="11"/>
        <v>32.210572195793688</v>
      </c>
      <c r="F171" s="4">
        <v>27.70048081101103</v>
      </c>
      <c r="G171">
        <f t="shared" si="10"/>
        <v>27.810123842169446</v>
      </c>
    </row>
    <row r="172" spans="1:7" outlineLevel="1">
      <c r="A172" s="12">
        <f t="shared" si="8"/>
        <v>0</v>
      </c>
      <c r="B172" t="str">
        <f>YEAR(C172)&amp;VLOOKUP(MONTH(C172),lookup!$G$2:$N$13,8)</f>
        <v>2008M09</v>
      </c>
      <c r="C172" s="2">
        <f t="shared" si="9"/>
        <v>39709</v>
      </c>
      <c r="D172" s="4">
        <v>32.367395063448633</v>
      </c>
      <c r="E172">
        <f t="shared" si="11"/>
        <v>32.224816035126267</v>
      </c>
      <c r="F172" s="4">
        <v>28.076029489682139</v>
      </c>
      <c r="G172">
        <f t="shared" si="10"/>
        <v>27.841055666554254</v>
      </c>
    </row>
    <row r="173" spans="1:7" outlineLevel="1">
      <c r="A173" s="12">
        <f t="shared" si="8"/>
        <v>0</v>
      </c>
      <c r="B173" t="str">
        <f>YEAR(C173)&amp;VLOOKUP(MONTH(C173),lookup!$G$2:$N$13,8)</f>
        <v>2008M09</v>
      </c>
      <c r="C173" s="2">
        <f t="shared" si="9"/>
        <v>39710</v>
      </c>
      <c r="D173" s="4">
        <v>32.128873617754238</v>
      </c>
      <c r="E173">
        <f t="shared" si="11"/>
        <v>32.221685042857246</v>
      </c>
      <c r="F173" s="4">
        <v>27.748507840478315</v>
      </c>
      <c r="G173">
        <f t="shared" si="10"/>
        <v>27.849410649663334</v>
      </c>
    </row>
    <row r="174" spans="1:7" outlineLevel="1">
      <c r="A174" s="12">
        <f t="shared" si="8"/>
        <v>0</v>
      </c>
      <c r="B174" t="str">
        <f>YEAR(C174)&amp;VLOOKUP(MONTH(C174),lookup!$G$2:$N$13,8)</f>
        <v>2008M09</v>
      </c>
      <c r="C174" s="2">
        <f t="shared" si="9"/>
        <v>39711</v>
      </c>
      <c r="D174" s="4">
        <v>32.670762435912302</v>
      </c>
      <c r="E174">
        <f t="shared" si="11"/>
        <v>32.279839376207534</v>
      </c>
      <c r="F174" s="4">
        <v>28.323194150575716</v>
      </c>
      <c r="G174">
        <f t="shared" si="10"/>
        <v>27.910254148439172</v>
      </c>
    </row>
    <row r="175" spans="1:7" outlineLevel="1">
      <c r="A175" s="12">
        <f t="shared" si="8"/>
        <v>0</v>
      </c>
      <c r="B175" t="str">
        <f>YEAR(C175)&amp;VLOOKUP(MONTH(C175),lookup!$G$2:$N$13,8)</f>
        <v>2008M09</v>
      </c>
      <c r="C175" s="2">
        <f t="shared" si="9"/>
        <v>39712</v>
      </c>
      <c r="D175" s="4">
        <v>32.253370491242691</v>
      </c>
      <c r="E175">
        <f t="shared" si="11"/>
        <v>32.310377131984296</v>
      </c>
      <c r="F175" s="4">
        <v>27.891233806968433</v>
      </c>
      <c r="G175">
        <f t="shared" si="10"/>
        <v>27.951019493324047</v>
      </c>
    </row>
    <row r="176" spans="1:7" outlineLevel="1">
      <c r="A176" s="12">
        <f t="shared" si="8"/>
        <v>0</v>
      </c>
      <c r="B176" t="str">
        <f>YEAR(C176)&amp;VLOOKUP(MONTH(C176),lookup!$G$2:$N$13,8)</f>
        <v>2008M09</v>
      </c>
      <c r="C176" s="2">
        <f t="shared" si="9"/>
        <v>39713</v>
      </c>
      <c r="D176" s="4">
        <v>32.887033797023307</v>
      </c>
      <c r="E176">
        <f t="shared" si="11"/>
        <v>32.376724693686995</v>
      </c>
      <c r="F176" s="4">
        <v>28.523731881193481</v>
      </c>
      <c r="G176">
        <f t="shared" si="10"/>
        <v>28.018616022338726</v>
      </c>
    </row>
    <row r="177" spans="1:7" outlineLevel="1">
      <c r="A177" s="12">
        <f t="shared" si="8"/>
        <v>0</v>
      </c>
      <c r="B177" t="str">
        <f>YEAR(C177)&amp;VLOOKUP(MONTH(C177),lookup!$G$2:$N$13,8)</f>
        <v>2008M09</v>
      </c>
      <c r="C177" s="2">
        <f t="shared" si="9"/>
        <v>39714</v>
      </c>
      <c r="D177" s="4">
        <v>32.396918120102136</v>
      </c>
      <c r="E177">
        <f t="shared" si="11"/>
        <v>32.43024961238855</v>
      </c>
      <c r="F177" s="4">
        <v>27.98838182941633</v>
      </c>
      <c r="G177">
        <f t="shared" si="10"/>
        <v>28.070226090624175</v>
      </c>
    </row>
    <row r="178" spans="1:7" outlineLevel="1">
      <c r="A178" s="12">
        <f t="shared" si="8"/>
        <v>0</v>
      </c>
      <c r="B178" t="str">
        <f>YEAR(C178)&amp;VLOOKUP(MONTH(C178),lookup!$G$2:$N$13,8)</f>
        <v>2008M09</v>
      </c>
      <c r="C178" s="2">
        <f t="shared" si="9"/>
        <v>39715</v>
      </c>
      <c r="D178" s="4">
        <v>32.536326233157986</v>
      </c>
      <c r="E178">
        <f t="shared" si="11"/>
        <v>32.446127955380604</v>
      </c>
      <c r="F178" s="4">
        <v>28.194406788160652</v>
      </c>
      <c r="G178">
        <f t="shared" si="10"/>
        <v>28.083660937075624</v>
      </c>
    </row>
    <row r="179" spans="1:7" outlineLevel="1">
      <c r="A179" s="12">
        <f t="shared" si="8"/>
        <v>0</v>
      </c>
      <c r="B179" t="str">
        <f>YEAR(C179)&amp;VLOOKUP(MONTH(C179),lookup!$G$2:$N$13,8)</f>
        <v>2008M09</v>
      </c>
      <c r="C179" s="2">
        <f t="shared" si="9"/>
        <v>39716</v>
      </c>
      <c r="D179" s="4">
        <v>32.448147809535527</v>
      </c>
      <c r="E179">
        <f t="shared" si="11"/>
        <v>32.496598296925548</v>
      </c>
      <c r="F179" s="4">
        <v>27.986002386230833</v>
      </c>
      <c r="G179">
        <f t="shared" si="10"/>
        <v>28.121297247672906</v>
      </c>
    </row>
    <row r="180" spans="1:7" outlineLevel="1">
      <c r="A180" s="12">
        <f t="shared" si="8"/>
        <v>0</v>
      </c>
      <c r="B180" t="str">
        <f>YEAR(C180)&amp;VLOOKUP(MONTH(C180),lookup!$G$2:$N$13,8)</f>
        <v>2008M09</v>
      </c>
      <c r="C180" s="2">
        <f t="shared" si="9"/>
        <v>39717</v>
      </c>
      <c r="D180" s="4">
        <v>32.901470451957877</v>
      </c>
      <c r="E180">
        <f t="shared" si="11"/>
        <v>32.549203676711173</v>
      </c>
      <c r="F180" s="4">
        <v>28.50211522020523</v>
      </c>
      <c r="G180">
        <f t="shared" si="10"/>
        <v>28.162837694966392</v>
      </c>
    </row>
    <row r="181" spans="1:7" outlineLevel="1">
      <c r="A181" s="12">
        <f t="shared" si="8"/>
        <v>0</v>
      </c>
      <c r="B181" t="str">
        <f>YEAR(C181)&amp;VLOOKUP(MONTH(C181),lookup!$G$2:$N$13,8)</f>
        <v>2008M09</v>
      </c>
      <c r="C181" s="2">
        <f t="shared" si="9"/>
        <v>39718</v>
      </c>
      <c r="D181" s="4">
        <v>32.861904765282475</v>
      </c>
      <c r="E181">
        <f t="shared" si="11"/>
        <v>32.645729312935003</v>
      </c>
      <c r="F181" s="4">
        <v>28.398574620516289</v>
      </c>
      <c r="G181">
        <f t="shared" si="10"/>
        <v>28.245745269847752</v>
      </c>
    </row>
    <row r="182" spans="1:7" outlineLevel="1">
      <c r="A182" s="12">
        <f t="shared" si="8"/>
        <v>0</v>
      </c>
      <c r="B182" t="str">
        <f>YEAR(C182)&amp;VLOOKUP(MONTH(C182),lookup!$G$2:$N$13,8)</f>
        <v>2008M09</v>
      </c>
      <c r="C182" s="2">
        <f t="shared" si="9"/>
        <v>39719</v>
      </c>
      <c r="D182" s="4">
        <v>32.980324859513502</v>
      </c>
      <c r="E182">
        <f t="shared" si="11"/>
        <v>32.672851219617591</v>
      </c>
      <c r="F182" s="4">
        <v>28.615019799357096</v>
      </c>
      <c r="G182">
        <f t="shared" si="10"/>
        <v>28.271591699410223</v>
      </c>
    </row>
    <row r="183" spans="1:7" outlineLevel="1">
      <c r="A183" s="12">
        <f t="shared" si="8"/>
        <v>0</v>
      </c>
      <c r="B183" t="str">
        <f>YEAR(C183)&amp;VLOOKUP(MONTH(C183),lookup!$G$2:$N$13,8)</f>
        <v>2008M09</v>
      </c>
      <c r="C183" s="2">
        <f t="shared" si="9"/>
        <v>39720</v>
      </c>
      <c r="D183" s="4">
        <v>32.831181024479065</v>
      </c>
      <c r="E183">
        <f t="shared" si="11"/>
        <v>32.745152953309614</v>
      </c>
      <c r="F183" s="4">
        <v>28.364132180406209</v>
      </c>
      <c r="G183">
        <f t="shared" si="10"/>
        <v>28.332460376999244</v>
      </c>
    </row>
    <row r="184" spans="1:7" outlineLevel="1">
      <c r="A184" s="12">
        <f t="shared" si="8"/>
        <v>0</v>
      </c>
      <c r="B184" t="str">
        <f>YEAR(C184)&amp;VLOOKUP(MONTH(C184),lookup!$G$2:$N$13,8)</f>
        <v>2008M09</v>
      </c>
      <c r="C184" s="2">
        <f t="shared" si="9"/>
        <v>39721</v>
      </c>
      <c r="D184" s="4">
        <v>32.794007723429033</v>
      </c>
      <c r="E184">
        <f t="shared" si="11"/>
        <v>32.76081228123256</v>
      </c>
      <c r="F184" s="4">
        <v>28.422517042130366</v>
      </c>
      <c r="G184">
        <f t="shared" si="10"/>
        <v>28.345143637388603</v>
      </c>
    </row>
    <row r="185" spans="1:7" outlineLevel="1">
      <c r="A185" s="12">
        <f t="shared" si="8"/>
        <v>0</v>
      </c>
      <c r="B185" t="str">
        <f>YEAR(C185)&amp;VLOOKUP(MONTH(C185),lookup!$G$2:$N$13,8)</f>
        <v>2008M10</v>
      </c>
      <c r="C185" s="2">
        <f t="shared" si="9"/>
        <v>39722</v>
      </c>
      <c r="D185" s="4">
        <v>33.03185476241265</v>
      </c>
      <c r="E185">
        <f t="shared" si="11"/>
        <v>32.849138067450056</v>
      </c>
      <c r="F185" s="4">
        <v>28.641797436143044</v>
      </c>
      <c r="G185">
        <f t="shared" si="10"/>
        <v>28.440631700301708</v>
      </c>
    </row>
    <row r="186" spans="1:7" outlineLevel="1">
      <c r="A186" s="12">
        <f t="shared" si="8"/>
        <v>0</v>
      </c>
      <c r="B186" t="str">
        <f>YEAR(C186)&amp;VLOOKUP(MONTH(C186),lookup!$G$2:$N$13,8)</f>
        <v>2008M10</v>
      </c>
      <c r="C186" s="2">
        <f t="shared" si="9"/>
        <v>39723</v>
      </c>
      <c r="D186" s="4">
        <v>32.745034777653558</v>
      </c>
      <c r="E186">
        <f t="shared" si="11"/>
        <v>32.849146045289004</v>
      </c>
      <c r="F186" s="4">
        <v>28.521547797254502</v>
      </c>
      <c r="G186">
        <f t="shared" si="10"/>
        <v>28.462697394790847</v>
      </c>
    </row>
    <row r="187" spans="1:7" outlineLevel="1">
      <c r="A187" s="12">
        <f t="shared" si="8"/>
        <v>0</v>
      </c>
      <c r="B187" t="str">
        <f>YEAR(C187)&amp;VLOOKUP(MONTH(C187),lookup!$G$2:$N$13,8)</f>
        <v>2008M10</v>
      </c>
      <c r="C187" s="2">
        <f t="shared" si="9"/>
        <v>39724</v>
      </c>
      <c r="D187" s="4">
        <v>32.850948199691409</v>
      </c>
      <c r="E187">
        <f t="shared" si="11"/>
        <v>32.873408022541156</v>
      </c>
      <c r="F187" s="4">
        <v>28.450794548631265</v>
      </c>
      <c r="G187">
        <f t="shared" si="10"/>
        <v>28.496098565617125</v>
      </c>
    </row>
    <row r="188" spans="1:7" outlineLevel="1">
      <c r="A188" s="12">
        <f t="shared" si="8"/>
        <v>0</v>
      </c>
      <c r="B188" t="str">
        <f>YEAR(C188)&amp;VLOOKUP(MONTH(C188),lookup!$G$2:$N$13,8)</f>
        <v>2008M10</v>
      </c>
      <c r="C188" s="2">
        <f t="shared" si="9"/>
        <v>39725</v>
      </c>
      <c r="D188" s="4">
        <v>32.76416538761832</v>
      </c>
      <c r="E188">
        <f t="shared" si="11"/>
        <v>32.846813166695334</v>
      </c>
      <c r="F188" s="4">
        <v>28.606347279043415</v>
      </c>
      <c r="G188">
        <f t="shared" si="10"/>
        <v>28.501890359268366</v>
      </c>
    </row>
    <row r="189" spans="1:7" outlineLevel="1">
      <c r="A189" s="12">
        <f t="shared" si="8"/>
        <v>0</v>
      </c>
      <c r="B189" t="str">
        <f>YEAR(C189)&amp;VLOOKUP(MONTH(C189),lookup!$G$2:$N$13,8)</f>
        <v>2008M10</v>
      </c>
      <c r="C189" s="2">
        <f t="shared" si="9"/>
        <v>39726</v>
      </c>
      <c r="D189" s="4">
        <v>33.091334062991791</v>
      </c>
      <c r="E189">
        <f t="shared" si="11"/>
        <v>32.882831917678232</v>
      </c>
      <c r="F189" s="4">
        <v>28.702253153133359</v>
      </c>
      <c r="G189">
        <f t="shared" si="10"/>
        <v>28.549047015284202</v>
      </c>
    </row>
    <row r="190" spans="1:7" outlineLevel="1">
      <c r="A190" s="12">
        <f t="shared" si="8"/>
        <v>0</v>
      </c>
      <c r="B190" t="str">
        <f>YEAR(C190)&amp;VLOOKUP(MONTH(C190),lookup!$G$2:$N$13,8)</f>
        <v>2008M10</v>
      </c>
      <c r="C190" s="2">
        <f t="shared" si="9"/>
        <v>39727</v>
      </c>
      <c r="D190" s="4">
        <v>32.591222979357774</v>
      </c>
      <c r="E190">
        <f t="shared" si="11"/>
        <v>32.841614321495889</v>
      </c>
      <c r="F190" s="4">
        <v>28.38951232310372</v>
      </c>
      <c r="G190">
        <f t="shared" si="10"/>
        <v>28.532202404766146</v>
      </c>
    </row>
    <row r="191" spans="1:7" outlineLevel="1">
      <c r="A191" s="12">
        <f t="shared" si="8"/>
        <v>0</v>
      </c>
      <c r="B191" t="str">
        <f>YEAR(C191)&amp;VLOOKUP(MONTH(C191),lookup!$G$2:$N$13,8)</f>
        <v>2008M10</v>
      </c>
      <c r="C191" s="2">
        <f t="shared" si="9"/>
        <v>39728</v>
      </c>
      <c r="D191" s="4">
        <v>32.727616498714347</v>
      </c>
      <c r="E191">
        <f t="shared" si="11"/>
        <v>32.809788349994065</v>
      </c>
      <c r="F191" s="4">
        <v>28.395842025495618</v>
      </c>
      <c r="G191">
        <f t="shared" si="10"/>
        <v>28.513687985863612</v>
      </c>
    </row>
    <row r="192" spans="1:7" outlineLevel="1">
      <c r="A192" s="12">
        <f t="shared" si="8"/>
        <v>0</v>
      </c>
      <c r="B192" t="str">
        <f>YEAR(C192)&amp;VLOOKUP(MONTH(C192),lookup!$G$2:$N$13,8)</f>
        <v>2008M10</v>
      </c>
      <c r="C192" s="2">
        <f t="shared" si="9"/>
        <v>39729</v>
      </c>
      <c r="D192" s="4">
        <v>32.882358582858821</v>
      </c>
      <c r="E192">
        <f t="shared" si="11"/>
        <v>32.826753929142207</v>
      </c>
      <c r="F192" s="4">
        <v>28.644578446185584</v>
      </c>
      <c r="G192">
        <f t="shared" si="10"/>
        <v>28.537819377694657</v>
      </c>
    </row>
    <row r="193" spans="1:7" outlineLevel="1">
      <c r="A193" s="12">
        <f t="shared" si="8"/>
        <v>0</v>
      </c>
      <c r="B193" t="str">
        <f>YEAR(C193)&amp;VLOOKUP(MONTH(C193),lookup!$G$2:$N$13,8)</f>
        <v>2008M10</v>
      </c>
      <c r="C193" s="2">
        <f t="shared" si="9"/>
        <v>39730</v>
      </c>
      <c r="D193" s="4">
        <v>32.62105112025246</v>
      </c>
      <c r="E193">
        <f t="shared" si="11"/>
        <v>32.781920611553943</v>
      </c>
      <c r="F193" s="4">
        <v>28.314820658354662</v>
      </c>
      <c r="G193">
        <f t="shared" si="10"/>
        <v>28.50605217155983</v>
      </c>
    </row>
    <row r="194" spans="1:7" outlineLevel="1">
      <c r="A194" s="12">
        <f t="shared" ref="A194:A257" si="12">IF(D194+D195=D194,IF(D194+D195&gt;0,1,0),0)</f>
        <v>0</v>
      </c>
      <c r="B194" t="str">
        <f>YEAR(C194)&amp;VLOOKUP(MONTH(C194),lookup!$G$2:$N$13,8)</f>
        <v>2008M10</v>
      </c>
      <c r="C194" s="2">
        <f t="shared" ref="C194:C257" si="13">C195-1</f>
        <v>39731</v>
      </c>
      <c r="D194" s="4">
        <v>32.51237255588714</v>
      </c>
      <c r="E194">
        <f t="shared" si="11"/>
        <v>32.746396486715952</v>
      </c>
      <c r="F194" s="4">
        <v>28.303890744744852</v>
      </c>
      <c r="G194">
        <f t="shared" si="10"/>
        <v>28.467243894586431</v>
      </c>
    </row>
    <row r="195" spans="1:7" outlineLevel="1">
      <c r="A195" s="12">
        <f t="shared" si="12"/>
        <v>0</v>
      </c>
      <c r="B195" t="str">
        <f>YEAR(C195)&amp;VLOOKUP(MONTH(C195),lookup!$G$2:$N$13,8)</f>
        <v>2008M10</v>
      </c>
      <c r="C195" s="2">
        <f t="shared" si="13"/>
        <v>39732</v>
      </c>
      <c r="D195" s="4">
        <v>33.057548803755374</v>
      </c>
      <c r="E195">
        <f t="shared" si="11"/>
        <v>32.75649358620025</v>
      </c>
      <c r="F195" s="4">
        <v>28.70489592153444</v>
      </c>
      <c r="G195">
        <f t="shared" si="10"/>
        <v>28.48334546109297</v>
      </c>
    </row>
    <row r="196" spans="1:7" outlineLevel="1">
      <c r="A196" s="12">
        <f t="shared" si="12"/>
        <v>0</v>
      </c>
      <c r="B196" t="str">
        <f>YEAR(C196)&amp;VLOOKUP(MONTH(C196),lookup!$G$2:$N$13,8)</f>
        <v>2008M10</v>
      </c>
      <c r="C196" s="2">
        <f t="shared" si="13"/>
        <v>39733</v>
      </c>
      <c r="D196" s="4">
        <v>32.769887780082676</v>
      </c>
      <c r="E196">
        <f t="shared" si="11"/>
        <v>32.771739969123004</v>
      </c>
      <c r="F196" s="4">
        <v>28.604482487539482</v>
      </c>
      <c r="G196">
        <f t="shared" si="10"/>
        <v>28.501143091993619</v>
      </c>
    </row>
    <row r="197" spans="1:7" outlineLevel="1">
      <c r="A197" s="12">
        <f t="shared" si="12"/>
        <v>0</v>
      </c>
      <c r="B197" t="str">
        <f>YEAR(C197)&amp;VLOOKUP(MONTH(C197),lookup!$G$2:$N$13,8)</f>
        <v>2008M10</v>
      </c>
      <c r="C197" s="2">
        <f t="shared" si="13"/>
        <v>39734</v>
      </c>
      <c r="D197" s="4">
        <v>32.849860597211396</v>
      </c>
      <c r="E197">
        <f t="shared" si="11"/>
        <v>32.766834885719824</v>
      </c>
      <c r="F197" s="4">
        <v>28.560183394730728</v>
      </c>
      <c r="G197">
        <f t="shared" si="10"/>
        <v>28.505958846196378</v>
      </c>
    </row>
    <row r="198" spans="1:7" outlineLevel="1">
      <c r="A198" s="12">
        <f t="shared" si="12"/>
        <v>0</v>
      </c>
      <c r="B198" t="str">
        <f>YEAR(C198)&amp;VLOOKUP(MONTH(C198),lookup!$G$2:$N$13,8)</f>
        <v>2008M10</v>
      </c>
      <c r="C198" s="2">
        <f t="shared" si="13"/>
        <v>39735</v>
      </c>
      <c r="D198" s="4">
        <v>32.623276242989725</v>
      </c>
      <c r="E198">
        <f t="shared" si="11"/>
        <v>32.747248019707726</v>
      </c>
      <c r="F198" s="4">
        <v>28.439371965341788</v>
      </c>
      <c r="G198">
        <f t="shared" si="10"/>
        <v>28.491974533765948</v>
      </c>
    </row>
    <row r="199" spans="1:7" outlineLevel="1">
      <c r="A199" s="12">
        <f t="shared" si="12"/>
        <v>0</v>
      </c>
      <c r="B199" t="str">
        <f>YEAR(C199)&amp;VLOOKUP(MONTH(C199),lookup!$G$2:$N$13,8)</f>
        <v>2008M10</v>
      </c>
      <c r="C199" s="2">
        <f t="shared" si="13"/>
        <v>39736</v>
      </c>
      <c r="D199" s="4">
        <v>32.608732017891981</v>
      </c>
      <c r="E199">
        <f t="shared" si="11"/>
        <v>32.738791147792952</v>
      </c>
      <c r="F199" s="4">
        <v>28.294538844765739</v>
      </c>
      <c r="G199">
        <f t="shared" si="10"/>
        <v>28.483952933837919</v>
      </c>
    </row>
    <row r="200" spans="1:7" outlineLevel="1">
      <c r="A200" s="12">
        <f t="shared" si="12"/>
        <v>0</v>
      </c>
      <c r="B200" t="str">
        <f>YEAR(C200)&amp;VLOOKUP(MONTH(C200),lookup!$G$2:$N$13,8)</f>
        <v>2008M10</v>
      </c>
      <c r="C200" s="2">
        <f t="shared" si="13"/>
        <v>39737</v>
      </c>
      <c r="D200" s="4">
        <v>32.720127319467444</v>
      </c>
      <c r="E200">
        <f t="shared" si="11"/>
        <v>32.745964590796021</v>
      </c>
      <c r="F200" s="4">
        <v>28.535942575835342</v>
      </c>
      <c r="G200">
        <f t="shared" ref="G200:G263" si="14">AVERAGE(SUM(F193:F200)/8,SUM(F195:F200)/6)</f>
        <v>28.496500844531901</v>
      </c>
    </row>
    <row r="201" spans="1:7" outlineLevel="1">
      <c r="A201" s="12">
        <f t="shared" si="12"/>
        <v>0</v>
      </c>
      <c r="B201" t="str">
        <f>YEAR(C201)&amp;VLOOKUP(MONTH(C201),lookup!$G$2:$N$13,8)</f>
        <v>2008M10</v>
      </c>
      <c r="C201" s="2">
        <f t="shared" si="13"/>
        <v>39738</v>
      </c>
      <c r="D201" s="4">
        <v>32.675236111123631</v>
      </c>
      <c r="E201">
        <f t="shared" si="11"/>
        <v>32.717491761672825</v>
      </c>
      <c r="F201" s="4">
        <v>28.336001042613066</v>
      </c>
      <c r="G201">
        <f t="shared" si="14"/>
        <v>28.467083378637938</v>
      </c>
    </row>
    <row r="202" spans="1:7" outlineLevel="1">
      <c r="A202" s="12">
        <f t="shared" si="12"/>
        <v>0</v>
      </c>
      <c r="B202" t="str">
        <f>YEAR(C202)&amp;VLOOKUP(MONTH(C202),lookup!$G$2:$N$13,8)</f>
        <v>2008M10</v>
      </c>
      <c r="C202" s="2">
        <f t="shared" si="13"/>
        <v>39739</v>
      </c>
      <c r="D202" s="4">
        <v>32.909158378600551</v>
      </c>
      <c r="E202">
        <f t="shared" si="11"/>
        <v>32.753896758802235</v>
      </c>
      <c r="F202" s="4">
        <v>28.71567435760095</v>
      </c>
      <c r="G202">
        <f t="shared" si="14"/>
        <v>28.502085843613234</v>
      </c>
    </row>
    <row r="203" spans="1:7" outlineLevel="1">
      <c r="A203" s="12">
        <f t="shared" si="12"/>
        <v>0</v>
      </c>
      <c r="B203" t="str">
        <f>YEAR(C203)&amp;VLOOKUP(MONTH(C203),lookup!$G$2:$N$13,8)</f>
        <v>2008M10</v>
      </c>
      <c r="C203" s="2">
        <f t="shared" si="13"/>
        <v>39740</v>
      </c>
      <c r="D203" s="4">
        <v>33.120198639519629</v>
      </c>
      <c r="E203">
        <f t="shared" ref="E203:E266" si="15">AVERAGE(SUM(D196:D203)/8,SUM(D198:D203)/6)</f>
        <v>32.780340543729857</v>
      </c>
      <c r="F203" s="4">
        <v>28.759283712858171</v>
      </c>
      <c r="G203">
        <f t="shared" si="14"/>
        <v>28.522076773748253</v>
      </c>
    </row>
    <row r="204" spans="1:7" outlineLevel="1">
      <c r="A204" s="12">
        <f t="shared" si="12"/>
        <v>0</v>
      </c>
      <c r="B204" t="str">
        <f>YEAR(C204)&amp;VLOOKUP(MONTH(C204),lookup!$G$2:$N$13,8)</f>
        <v>2008M10</v>
      </c>
      <c r="C204" s="2">
        <f t="shared" si="13"/>
        <v>39741</v>
      </c>
      <c r="D204" s="4">
        <v>32.561307104187925</v>
      </c>
      <c r="E204">
        <f t="shared" si="15"/>
        <v>32.762140156586284</v>
      </c>
      <c r="F204" s="4">
        <v>28.370198201005003</v>
      </c>
      <c r="G204">
        <f t="shared" si="14"/>
        <v>28.501669525478448</v>
      </c>
    </row>
    <row r="205" spans="1:7" outlineLevel="1">
      <c r="A205" s="12">
        <f t="shared" si="12"/>
        <v>0</v>
      </c>
      <c r="B205" t="str">
        <f>YEAR(C205)&amp;VLOOKUP(MONTH(C205),lookup!$G$2:$N$13,8)</f>
        <v>2008M10</v>
      </c>
      <c r="C205" s="2">
        <f t="shared" si="13"/>
        <v>39742</v>
      </c>
      <c r="D205" s="4">
        <v>32.878946022087057</v>
      </c>
      <c r="E205">
        <f t="shared" si="15"/>
        <v>32.786475829323933</v>
      </c>
      <c r="F205" s="4">
        <v>28.550705018356233</v>
      </c>
      <c r="G205">
        <f t="shared" si="14"/>
        <v>28.522424308087583</v>
      </c>
    </row>
    <row r="206" spans="1:7" outlineLevel="1">
      <c r="A206" s="12">
        <f t="shared" si="12"/>
        <v>0</v>
      </c>
      <c r="B206" t="str">
        <f>YEAR(C206)&amp;VLOOKUP(MONTH(C206),lookup!$G$2:$N$13,8)</f>
        <v>2008M10</v>
      </c>
      <c r="C206" s="2">
        <f t="shared" si="13"/>
        <v>39743</v>
      </c>
      <c r="D206" s="4">
        <v>32.344426463330997</v>
      </c>
      <c r="E206">
        <f t="shared" si="15"/>
        <v>32.737739313417229</v>
      </c>
      <c r="F206" s="4">
        <v>28.157935513823769</v>
      </c>
      <c r="G206">
        <f t="shared" si="14"/>
        <v>28.473333941366739</v>
      </c>
    </row>
    <row r="207" spans="1:7" outlineLevel="1">
      <c r="A207" s="12">
        <f t="shared" si="12"/>
        <v>0</v>
      </c>
      <c r="B207" t="str">
        <f>YEAR(C207)&amp;VLOOKUP(MONTH(C207),lookup!$G$2:$N$13,8)</f>
        <v>2008M10</v>
      </c>
      <c r="C207" s="2">
        <f t="shared" si="13"/>
        <v>39744</v>
      </c>
      <c r="D207" s="4">
        <v>32.687791188431099</v>
      </c>
      <c r="E207">
        <f t="shared" si="15"/>
        <v>32.743726768018206</v>
      </c>
      <c r="F207" s="4">
        <v>28.39869803898193</v>
      </c>
      <c r="G207">
        <f t="shared" si="14"/>
        <v>28.485068640702657</v>
      </c>
    </row>
    <row r="208" spans="1:7" outlineLevel="1">
      <c r="A208" s="12">
        <f t="shared" si="12"/>
        <v>0</v>
      </c>
      <c r="B208" t="str">
        <f>YEAR(C208)&amp;VLOOKUP(MONTH(C208),lookup!$G$2:$N$13,8)</f>
        <v>2008M10</v>
      </c>
      <c r="C208" s="2">
        <f t="shared" si="13"/>
        <v>39745</v>
      </c>
      <c r="D208" s="4">
        <v>33.002394197877692</v>
      </c>
      <c r="E208">
        <f t="shared" si="15"/>
        <v>32.769138099525279</v>
      </c>
      <c r="F208" s="4">
        <v>28.797407522129841</v>
      </c>
      <c r="G208">
        <f t="shared" si="14"/>
        <v>28.508221296890142</v>
      </c>
    </row>
    <row r="209" spans="1:7" outlineLevel="1">
      <c r="A209" s="12">
        <f t="shared" si="12"/>
        <v>0</v>
      </c>
      <c r="B209" t="str">
        <f>YEAR(C209)&amp;VLOOKUP(MONTH(C209),lookup!$G$2:$N$13,8)</f>
        <v>2008M10</v>
      </c>
      <c r="C209" s="2">
        <f t="shared" si="13"/>
        <v>39746</v>
      </c>
      <c r="D209" s="4">
        <v>32.543185438387511</v>
      </c>
      <c r="E209">
        <f t="shared" si="15"/>
        <v>32.712800499051596</v>
      </c>
      <c r="F209" s="4">
        <v>28.209431995922944</v>
      </c>
      <c r="G209">
        <f t="shared" si="14"/>
        <v>28.454489755060742</v>
      </c>
    </row>
    <row r="210" spans="1:7" outlineLevel="1">
      <c r="A210" s="12">
        <f t="shared" si="12"/>
        <v>0</v>
      </c>
      <c r="B210" t="str">
        <f>YEAR(C210)&amp;VLOOKUP(MONTH(C210),lookup!$G$2:$N$13,8)</f>
        <v>2008M10</v>
      </c>
      <c r="C210" s="2">
        <f t="shared" si="13"/>
        <v>39747</v>
      </c>
      <c r="D210" s="4">
        <v>33.150916224445254</v>
      </c>
      <c r="E210">
        <f t="shared" si="15"/>
        <v>32.777044457771666</v>
      </c>
      <c r="F210" s="4">
        <v>28.919307236781329</v>
      </c>
      <c r="G210">
        <f t="shared" si="14"/>
        <v>28.512975896324207</v>
      </c>
    </row>
    <row r="211" spans="1:7" outlineLevel="1">
      <c r="A211" s="12">
        <f t="shared" si="12"/>
        <v>0</v>
      </c>
      <c r="B211" t="str">
        <f>YEAR(C211)&amp;VLOOKUP(MONTH(C211),lookup!$G$2:$N$13,8)</f>
        <v>2008M10</v>
      </c>
      <c r="C211" s="2">
        <f t="shared" si="13"/>
        <v>39748</v>
      </c>
      <c r="D211" s="4">
        <v>33.001509291826501</v>
      </c>
      <c r="E211">
        <f t="shared" si="15"/>
        <v>32.779839979352467</v>
      </c>
      <c r="F211" s="4">
        <v>28.650950797594533</v>
      </c>
      <c r="G211">
        <f t="shared" si="14"/>
        <v>28.514558904056752</v>
      </c>
    </row>
    <row r="212" spans="1:7" outlineLevel="1">
      <c r="A212" s="12">
        <f t="shared" si="12"/>
        <v>0</v>
      </c>
      <c r="B212" t="str">
        <f>YEAR(C212)&amp;VLOOKUP(MONTH(C212),lookup!$G$2:$N$13,8)</f>
        <v>2008M10</v>
      </c>
      <c r="C212" s="2">
        <f t="shared" si="13"/>
        <v>39749</v>
      </c>
      <c r="D212" s="4">
        <v>32.563001283294476</v>
      </c>
      <c r="E212">
        <f t="shared" si="15"/>
        <v>32.798160433876916</v>
      </c>
      <c r="F212" s="4">
        <v>28.391599183627442</v>
      </c>
      <c r="G212">
        <f t="shared" si="14"/>
        <v>28.535368437954297</v>
      </c>
    </row>
    <row r="213" spans="1:7" outlineLevel="1">
      <c r="A213" s="12">
        <f t="shared" si="12"/>
        <v>0</v>
      </c>
      <c r="B213" t="str">
        <f>YEAR(C213)&amp;VLOOKUP(MONTH(C213),lookup!$G$2:$N$13,8)</f>
        <v>2008M10</v>
      </c>
      <c r="C213" s="2">
        <f t="shared" si="13"/>
        <v>39750</v>
      </c>
      <c r="D213" s="4">
        <v>32.294709869853349</v>
      </c>
      <c r="E213">
        <f t="shared" si="15"/>
        <v>32.728888897814159</v>
      </c>
      <c r="F213" s="4">
        <v>28.000300334855176</v>
      </c>
      <c r="G213">
        <f t="shared" si="14"/>
        <v>28.467768336558251</v>
      </c>
    </row>
    <row r="214" spans="1:7" outlineLevel="1">
      <c r="A214" s="12">
        <f t="shared" si="12"/>
        <v>0</v>
      </c>
      <c r="B214" t="str">
        <f>YEAR(C214)&amp;VLOOKUP(MONTH(C214),lookup!$G$2:$N$13,8)</f>
        <v>2008M10</v>
      </c>
      <c r="C214" s="2">
        <f t="shared" si="13"/>
        <v>39751</v>
      </c>
      <c r="D214" s="4">
        <v>32.415890568429056</v>
      </c>
      <c r="E214">
        <f t="shared" si="15"/>
        <v>32.684480101928742</v>
      </c>
      <c r="F214" s="4">
        <v>28.290398948800775</v>
      </c>
      <c r="G214">
        <f t="shared" si="14"/>
        <v>28.433796586800227</v>
      </c>
    </row>
    <row r="215" spans="1:7" outlineLevel="1">
      <c r="A215" s="12">
        <f t="shared" si="12"/>
        <v>0</v>
      </c>
      <c r="B215" t="str">
        <f>YEAR(C215)&amp;VLOOKUP(MONTH(C215),lookup!$G$2:$N$13,8)</f>
        <v>2008M10</v>
      </c>
      <c r="C215" s="2">
        <f t="shared" si="13"/>
        <v>39752</v>
      </c>
      <c r="D215" s="4">
        <v>32.403937529768385</v>
      </c>
      <c r="E215">
        <f t="shared" si="15"/>
        <v>32.65513525587739</v>
      </c>
      <c r="F215" s="4">
        <v>28.085742493211296</v>
      </c>
      <c r="G215">
        <f t="shared" si="14"/>
        <v>28.403929406630255</v>
      </c>
    </row>
    <row r="216" spans="1:7" outlineLevel="1">
      <c r="A216" s="12">
        <f t="shared" si="12"/>
        <v>0</v>
      </c>
      <c r="B216" t="str">
        <f>YEAR(C216)&amp;VLOOKUP(MONTH(C216),lookup!$G$2:$N$13,8)</f>
        <v>2008M11</v>
      </c>
      <c r="C216" s="2">
        <f t="shared" si="13"/>
        <v>39753</v>
      </c>
      <c r="D216" s="4">
        <v>32.434102883033113</v>
      </c>
      <c r="E216">
        <f t="shared" si="15"/>
        <v>32.559882603581926</v>
      </c>
      <c r="F216" s="4">
        <v>28.266818482051757</v>
      </c>
      <c r="G216">
        <f t="shared" si="14"/>
        <v>28.31639352873124</v>
      </c>
    </row>
    <row r="217" spans="1:7" outlineLevel="1">
      <c r="A217" s="12">
        <f t="shared" si="12"/>
        <v>0</v>
      </c>
      <c r="B217" t="str">
        <f>YEAR(C217)&amp;VLOOKUP(MONTH(C217),lookup!$G$2:$N$13,8)</f>
        <v>2008M11</v>
      </c>
      <c r="C217" s="2">
        <f t="shared" si="13"/>
        <v>39754</v>
      </c>
      <c r="D217" s="4">
        <v>32.318895901948238</v>
      </c>
      <c r="E217">
        <f t="shared" si="15"/>
        <v>32.488980058397942</v>
      </c>
      <c r="F217" s="4">
        <v>28.024948771433749</v>
      </c>
      <c r="G217">
        <f t="shared" si="14"/>
        <v>28.252696491687267</v>
      </c>
    </row>
    <row r="218" spans="1:7" outlineLevel="1">
      <c r="A218" s="12">
        <f t="shared" si="12"/>
        <v>0</v>
      </c>
      <c r="B218" t="str">
        <f>YEAR(C218)&amp;VLOOKUP(MONTH(C218),lookup!$G$2:$N$13,8)</f>
        <v>2008M11</v>
      </c>
      <c r="C218" s="2">
        <f t="shared" si="13"/>
        <v>39755</v>
      </c>
      <c r="D218" s="4">
        <v>32.262393441006452</v>
      </c>
      <c r="E218">
        <f t="shared" si="15"/>
        <v>32.408396730909018</v>
      </c>
      <c r="F218" s="4">
        <v>28.093602455016416</v>
      </c>
      <c r="G218">
        <f t="shared" si="14"/>
        <v>28.176256882109378</v>
      </c>
    </row>
    <row r="219" spans="1:7" outlineLevel="1">
      <c r="A219" s="12">
        <f t="shared" si="12"/>
        <v>0</v>
      </c>
      <c r="B219" t="str">
        <f>YEAR(C219)&amp;VLOOKUP(MONTH(C219),lookup!$G$2:$N$13,8)</f>
        <v>2008M11</v>
      </c>
      <c r="C219" s="2">
        <f t="shared" si="13"/>
        <v>39756</v>
      </c>
      <c r="D219" s="4">
        <v>32.310850784770537</v>
      </c>
      <c r="E219">
        <f t="shared" si="15"/>
        <v>32.366575650461122</v>
      </c>
      <c r="F219" s="4">
        <v>28.006778705792225</v>
      </c>
      <c r="G219">
        <f t="shared" si="14"/>
        <v>28.136535990616487</v>
      </c>
    </row>
    <row r="220" spans="1:7" outlineLevel="1">
      <c r="A220" s="12">
        <f t="shared" si="12"/>
        <v>0</v>
      </c>
      <c r="B220" t="str">
        <f>YEAR(C220)&amp;VLOOKUP(MONTH(C220),lookup!$G$2:$N$13,8)</f>
        <v>2008M11</v>
      </c>
      <c r="C220" s="2">
        <f t="shared" si="13"/>
        <v>39757</v>
      </c>
      <c r="D220" s="4">
        <v>32.642582047704138</v>
      </c>
      <c r="E220">
        <f t="shared" si="15"/>
        <v>32.390440404842984</v>
      </c>
      <c r="F220" s="4">
        <v>28.432952527453331</v>
      </c>
      <c r="G220">
        <f t="shared" si="14"/>
        <v>28.151000039493319</v>
      </c>
    </row>
    <row r="221" spans="1:7" outlineLevel="1">
      <c r="A221" s="12">
        <f t="shared" si="12"/>
        <v>0</v>
      </c>
      <c r="B221" t="str">
        <f>YEAR(C221)&amp;VLOOKUP(MONTH(C221),lookup!$G$2:$N$13,8)</f>
        <v>2008M11</v>
      </c>
      <c r="C221" s="2">
        <f t="shared" si="13"/>
        <v>39758</v>
      </c>
      <c r="D221" s="4">
        <v>32.608937051581925</v>
      </c>
      <c r="E221">
        <f t="shared" si="15"/>
        <v>32.427162897185482</v>
      </c>
      <c r="F221" s="4">
        <v>28.281387589663058</v>
      </c>
      <c r="G221">
        <f t="shared" si="14"/>
        <v>28.184871750956461</v>
      </c>
    </row>
    <row r="222" spans="1:7" outlineLevel="1">
      <c r="A222" s="12">
        <f t="shared" si="12"/>
        <v>0</v>
      </c>
      <c r="B222" t="str">
        <f>YEAR(C222)&amp;VLOOKUP(MONTH(C222),lookup!$G$2:$N$13,8)</f>
        <v>2008M11</v>
      </c>
      <c r="C222" s="2">
        <f t="shared" si="13"/>
        <v>39759</v>
      </c>
      <c r="D222" s="4">
        <v>32.538705963179368</v>
      </c>
      <c r="E222">
        <f t="shared" si="15"/>
        <v>32.443555782702894</v>
      </c>
      <c r="F222" s="4">
        <v>28.288996112682234</v>
      </c>
      <c r="G222">
        <f t="shared" si="14"/>
        <v>28.186632209584925</v>
      </c>
    </row>
    <row r="223" spans="1:7" outlineLevel="1">
      <c r="A223" s="12">
        <f t="shared" si="12"/>
        <v>0</v>
      </c>
      <c r="B223" t="str">
        <f>YEAR(C223)&amp;VLOOKUP(MONTH(C223),lookup!$G$2:$N$13,8)</f>
        <v>2008M11</v>
      </c>
      <c r="C223" s="2">
        <f t="shared" si="13"/>
        <v>39760</v>
      </c>
      <c r="D223" s="4">
        <v>32.867363675266034</v>
      </c>
      <c r="E223">
        <f t="shared" si="15"/>
        <v>32.518225564572987</v>
      </c>
      <c r="F223" s="4">
        <v>28.510457956770725</v>
      </c>
      <c r="G223">
        <f t="shared" si="14"/>
        <v>28.253636024835465</v>
      </c>
    </row>
    <row r="224" spans="1:7" outlineLevel="1">
      <c r="A224" s="12">
        <f t="shared" si="12"/>
        <v>0</v>
      </c>
      <c r="B224" t="str">
        <f>YEAR(C224)&amp;VLOOKUP(MONTH(C224),lookup!$G$2:$N$13,8)</f>
        <v>2008M11</v>
      </c>
      <c r="C224" s="2">
        <f t="shared" si="13"/>
        <v>39761</v>
      </c>
      <c r="D224" s="4">
        <v>32.567106957758618</v>
      </c>
      <c r="E224">
        <f t="shared" si="15"/>
        <v>32.551931112306008</v>
      </c>
      <c r="F224" s="4">
        <v>28.353304367220307</v>
      </c>
      <c r="G224">
        <f t="shared" si="14"/>
        <v>28.280683218675495</v>
      </c>
    </row>
    <row r="225" spans="1:7" outlineLevel="1">
      <c r="A225" s="12">
        <f t="shared" si="12"/>
        <v>0</v>
      </c>
      <c r="B225" t="str">
        <f>YEAR(C225)&amp;VLOOKUP(MONTH(C225),lookup!$G$2:$N$13,8)</f>
        <v>2008M11</v>
      </c>
      <c r="C225" s="2">
        <f t="shared" si="13"/>
        <v>39762</v>
      </c>
      <c r="D225" s="4">
        <v>32.35744623705682</v>
      </c>
      <c r="E225">
        <f t="shared" si="15"/>
        <v>32.558223462607486</v>
      </c>
      <c r="F225" s="4">
        <v>28.023647044119819</v>
      </c>
      <c r="G225">
        <f t="shared" si="14"/>
        <v>28.282007555579007</v>
      </c>
    </row>
    <row r="226" spans="1:7" outlineLevel="1">
      <c r="A226" s="12">
        <f t="shared" si="12"/>
        <v>0</v>
      </c>
      <c r="B226" t="str">
        <f>YEAR(C226)&amp;VLOOKUP(MONTH(C226),lookup!$G$2:$N$13,8)</f>
        <v>2008M11</v>
      </c>
      <c r="C226" s="2">
        <f t="shared" si="13"/>
        <v>39763</v>
      </c>
      <c r="D226" s="4">
        <v>32.241351207490212</v>
      </c>
      <c r="E226">
        <f t="shared" si="15"/>
        <v>32.523472419661559</v>
      </c>
      <c r="F226" s="4">
        <v>28.049172600392527</v>
      </c>
      <c r="G226">
        <f t="shared" si="14"/>
        <v>28.247249029076613</v>
      </c>
    </row>
    <row r="227" spans="1:7" outlineLevel="1">
      <c r="A227" s="12">
        <f t="shared" si="12"/>
        <v>0</v>
      </c>
      <c r="B227" t="str">
        <f>YEAR(C227)&amp;VLOOKUP(MONTH(C227),lookup!$G$2:$N$13,8)</f>
        <v>2008M11</v>
      </c>
      <c r="C227" s="2">
        <f t="shared" si="13"/>
        <v>39764</v>
      </c>
      <c r="D227" s="4">
        <v>32.670709101904279</v>
      </c>
      <c r="E227">
        <f t="shared" si="15"/>
        <v>32.551111235342617</v>
      </c>
      <c r="F227" s="4">
        <v>28.315210560600853</v>
      </c>
      <c r="G227">
        <f t="shared" si="14"/>
        <v>28.269344600913634</v>
      </c>
    </row>
    <row r="228" spans="1:7" outlineLevel="1">
      <c r="A228" s="12">
        <f t="shared" si="12"/>
        <v>0</v>
      </c>
      <c r="B228" t="str">
        <f>YEAR(C228)&amp;VLOOKUP(MONTH(C228),lookup!$G$2:$N$13,8)</f>
        <v>2008M11</v>
      </c>
      <c r="C228" s="2">
        <f t="shared" si="13"/>
        <v>39765</v>
      </c>
      <c r="D228" s="4">
        <v>32.541826174200764</v>
      </c>
      <c r="E228">
        <f t="shared" si="15"/>
        <v>32.545074010833765</v>
      </c>
      <c r="F228" s="4">
        <v>28.336833860161693</v>
      </c>
      <c r="G228">
        <f t="shared" si="14"/>
        <v>28.267323663164529</v>
      </c>
    </row>
    <row r="229" spans="1:7" outlineLevel="1">
      <c r="A229" s="12">
        <f t="shared" si="12"/>
        <v>0</v>
      </c>
      <c r="B229" t="str">
        <f>YEAR(C229)&amp;VLOOKUP(MONTH(C229),lookup!$G$2:$N$13,8)</f>
        <v>2008M11</v>
      </c>
      <c r="C229" s="2">
        <f t="shared" si="13"/>
        <v>39766</v>
      </c>
      <c r="D229" s="4">
        <v>32.757685172271657</v>
      </c>
      <c r="E229">
        <f t="shared" si="15"/>
        <v>32.545230893127346</v>
      </c>
      <c r="F229" s="4">
        <v>28.312611493817872</v>
      </c>
      <c r="G229">
        <f t="shared" si="14"/>
        <v>28.252787951928134</v>
      </c>
    </row>
    <row r="230" spans="1:7" outlineLevel="1">
      <c r="A230" s="12">
        <f t="shared" si="12"/>
        <v>0</v>
      </c>
      <c r="B230" t="str">
        <f>YEAR(C230)&amp;VLOOKUP(MONTH(C230),lookup!$G$2:$N$13,8)</f>
        <v>2008M11</v>
      </c>
      <c r="C230" s="2">
        <f t="shared" si="13"/>
        <v>39767</v>
      </c>
      <c r="D230" s="4">
        <v>32.836057708534682</v>
      </c>
      <c r="E230">
        <f t="shared" si="15"/>
        <v>32.586227939776727</v>
      </c>
      <c r="F230" s="4">
        <v>28.585908412070058</v>
      </c>
      <c r="G230">
        <f t="shared" si="14"/>
        <v>28.290728641044019</v>
      </c>
    </row>
    <row r="231" spans="1:7" outlineLevel="1">
      <c r="A231" s="12">
        <f t="shared" si="12"/>
        <v>0</v>
      </c>
      <c r="B231" t="str">
        <f>YEAR(C231)&amp;VLOOKUP(MONTH(C231),lookup!$G$2:$N$13,8)</f>
        <v>2008M11</v>
      </c>
      <c r="C231" s="2">
        <f t="shared" si="13"/>
        <v>39768</v>
      </c>
      <c r="D231" s="4">
        <v>32.926713912017028</v>
      </c>
      <c r="E231">
        <f t="shared" si="15"/>
        <v>32.637376302487013</v>
      </c>
      <c r="F231" s="4">
        <v>28.512628477370583</v>
      </c>
      <c r="G231">
        <f t="shared" si="14"/>
        <v>28.331612751352409</v>
      </c>
    </row>
    <row r="232" spans="1:7" outlineLevel="1">
      <c r="A232" s="12">
        <f t="shared" si="12"/>
        <v>0</v>
      </c>
      <c r="B232" t="str">
        <f>YEAR(C232)&amp;VLOOKUP(MONTH(C232),lookup!$G$2:$N$13,8)</f>
        <v>2008M11</v>
      </c>
      <c r="C232" s="2">
        <f t="shared" si="13"/>
        <v>39769</v>
      </c>
      <c r="D232" s="4">
        <v>32.692394041694584</v>
      </c>
      <c r="E232">
        <f t="shared" si="15"/>
        <v>32.682793648083376</v>
      </c>
      <c r="F232" s="4">
        <v>28.43326845228458</v>
      </c>
      <c r="G232">
        <f t="shared" si="14"/>
        <v>28.368618494326597</v>
      </c>
    </row>
    <row r="233" spans="1:7" outlineLevel="1">
      <c r="A233" s="12">
        <f t="shared" si="12"/>
        <v>0</v>
      </c>
      <c r="B233" t="str">
        <f>YEAR(C233)&amp;VLOOKUP(MONTH(C233),lookup!$G$2:$N$13,8)</f>
        <v>2008M11</v>
      </c>
      <c r="C233" s="2">
        <f t="shared" si="13"/>
        <v>39770</v>
      </c>
      <c r="D233" s="4">
        <v>32.693941353286476</v>
      </c>
      <c r="E233">
        <f t="shared" si="15"/>
        <v>32.705760613796244</v>
      </c>
      <c r="F233" s="4">
        <v>28.267889116202088</v>
      </c>
      <c r="G233">
        <f t="shared" si="14"/>
        <v>28.379940170131839</v>
      </c>
    </row>
    <row r="234" spans="1:7" outlineLevel="1">
      <c r="A234" s="12">
        <f t="shared" si="12"/>
        <v>0</v>
      </c>
      <c r="B234" t="str">
        <f>YEAR(C234)&amp;VLOOKUP(MONTH(C234),lookup!$G$2:$N$13,8)</f>
        <v>2008M11</v>
      </c>
      <c r="C234" s="2">
        <f t="shared" si="13"/>
        <v>39771</v>
      </c>
      <c r="D234" s="4">
        <v>32.725561899903731</v>
      </c>
      <c r="E234">
        <f t="shared" si="15"/>
        <v>32.751335092547336</v>
      </c>
      <c r="F234" s="4">
        <v>28.437689937307059</v>
      </c>
      <c r="G234">
        <f t="shared" si="14"/>
        <v>28.412627176784447</v>
      </c>
    </row>
    <row r="235" spans="1:7" outlineLevel="1">
      <c r="A235" s="12">
        <f t="shared" si="12"/>
        <v>0</v>
      </c>
      <c r="B235" t="str">
        <f>YEAR(C235)&amp;VLOOKUP(MONTH(C235),lookup!$G$2:$N$13,8)</f>
        <v>2008M11</v>
      </c>
      <c r="C235" s="2">
        <f t="shared" si="13"/>
        <v>39772</v>
      </c>
      <c r="D235" s="4">
        <v>33.060752036415323</v>
      </c>
      <c r="E235">
        <f t="shared" si="15"/>
        <v>32.800968347966247</v>
      </c>
      <c r="F235" s="4">
        <v>28.642748554625072</v>
      </c>
      <c r="G235">
        <f t="shared" si="14"/>
        <v>28.460609723144891</v>
      </c>
    </row>
    <row r="236" spans="1:7" outlineLevel="1">
      <c r="A236" s="12">
        <f t="shared" si="12"/>
        <v>0</v>
      </c>
      <c r="B236" t="str">
        <f>YEAR(C236)&amp;VLOOKUP(MONTH(C236),lookup!$G$2:$N$13,8)</f>
        <v>2008M11</v>
      </c>
      <c r="C236" s="2">
        <f t="shared" si="13"/>
        <v>39773</v>
      </c>
      <c r="D236" s="4">
        <v>33.013301649319509</v>
      </c>
      <c r="E236">
        <f t="shared" si="15"/>
        <v>32.845205893559907</v>
      </c>
      <c r="F236" s="4">
        <v>28.667109869390039</v>
      </c>
      <c r="G236">
        <f t="shared" si="14"/>
        <v>28.488018761831661</v>
      </c>
    </row>
    <row r="237" spans="1:7" outlineLevel="1">
      <c r="A237" s="12">
        <f t="shared" si="12"/>
        <v>0</v>
      </c>
      <c r="B237" t="str">
        <f>YEAR(C237)&amp;VLOOKUP(MONTH(C237),lookup!$G$2:$N$13,8)</f>
        <v>2008M11</v>
      </c>
      <c r="C237" s="2">
        <f t="shared" si="13"/>
        <v>39774</v>
      </c>
      <c r="D237" s="4">
        <v>33.021574046701858</v>
      </c>
      <c r="E237">
        <f t="shared" si="15"/>
        <v>32.86960395943553</v>
      </c>
      <c r="F237" s="4">
        <v>28.569805021366271</v>
      </c>
      <c r="G237">
        <f t="shared" si="14"/>
        <v>28.508858069303077</v>
      </c>
    </row>
    <row r="238" spans="1:7" outlineLevel="1">
      <c r="A238" s="12">
        <f t="shared" si="12"/>
        <v>0</v>
      </c>
      <c r="B238" t="str">
        <f>YEAR(C238)&amp;VLOOKUP(MONTH(C238),lookup!$G$2:$N$13,8)</f>
        <v>2008M11</v>
      </c>
      <c r="C238" s="2">
        <f t="shared" si="13"/>
        <v>39775</v>
      </c>
      <c r="D238" s="4">
        <v>32.731409473380886</v>
      </c>
      <c r="E238">
        <f t="shared" si="15"/>
        <v>32.866314730712276</v>
      </c>
      <c r="F238" s="4">
        <v>28.413109230298168</v>
      </c>
      <c r="G238">
        <f t="shared" si="14"/>
        <v>28.4963781852768</v>
      </c>
    </row>
    <row r="239" spans="1:7" outlineLevel="1">
      <c r="A239" s="12">
        <f t="shared" si="12"/>
        <v>0</v>
      </c>
      <c r="B239" t="str">
        <f>YEAR(C239)&amp;VLOOKUP(MONTH(C239),lookup!$G$2:$N$13,8)</f>
        <v>2008M11</v>
      </c>
      <c r="C239" s="2">
        <f t="shared" si="13"/>
        <v>39776</v>
      </c>
      <c r="D239" s="4">
        <v>32.921704716513304</v>
      </c>
      <c r="E239">
        <f t="shared" si="15"/>
        <v>32.8849819362622</v>
      </c>
      <c r="F239" s="4">
        <v>28.479171160172651</v>
      </c>
      <c r="G239">
        <f t="shared" si="14"/>
        <v>28.511893939949477</v>
      </c>
    </row>
    <row r="240" spans="1:7" outlineLevel="1">
      <c r="A240" s="12">
        <f t="shared" si="12"/>
        <v>0</v>
      </c>
      <c r="B240" t="str">
        <f>YEAR(C240)&amp;VLOOKUP(MONTH(C240),lookup!$G$2:$N$13,8)</f>
        <v>2008M11</v>
      </c>
      <c r="C240" s="2">
        <f t="shared" si="13"/>
        <v>39777</v>
      </c>
      <c r="D240" s="4">
        <v>32.753130537177221</v>
      </c>
      <c r="E240">
        <f t="shared" si="15"/>
        <v>32.891075353669322</v>
      </c>
      <c r="F240" s="4">
        <v>28.421953662958099</v>
      </c>
      <c r="G240">
        <f t="shared" si="14"/>
        <v>28.509875409420822</v>
      </c>
    </row>
    <row r="241" spans="1:7" outlineLevel="1">
      <c r="A241" s="12">
        <f t="shared" si="12"/>
        <v>0</v>
      </c>
      <c r="B241" t="str">
        <f>YEAR(C241)&amp;VLOOKUP(MONTH(C241),lookup!$G$2:$N$13,8)</f>
        <v>2008M11</v>
      </c>
      <c r="C241" s="2">
        <f t="shared" si="13"/>
        <v>39778</v>
      </c>
      <c r="D241" s="4">
        <v>33.075997872129633</v>
      </c>
      <c r="E241">
        <f t="shared" si="15"/>
        <v>32.916224372406546</v>
      </c>
      <c r="F241" s="4">
        <v>28.581786763114266</v>
      </c>
      <c r="G241">
        <f t="shared" si="14"/>
        <v>28.524413863060268</v>
      </c>
    </row>
    <row r="242" spans="1:7" outlineLevel="1">
      <c r="A242" s="12">
        <f t="shared" si="12"/>
        <v>0</v>
      </c>
      <c r="B242" t="str">
        <f>YEAR(C242)&amp;VLOOKUP(MONTH(C242),lookup!$G$2:$N$13,8)</f>
        <v>2008M11</v>
      </c>
      <c r="C242" s="2">
        <f t="shared" si="13"/>
        <v>39779</v>
      </c>
      <c r="D242" s="4">
        <v>33.124830002456335</v>
      </c>
      <c r="E242">
        <f t="shared" si="15"/>
        <v>32.950472658244152</v>
      </c>
      <c r="F242" s="4">
        <v>28.768577319588466</v>
      </c>
      <c r="G242">
        <f t="shared" si="14"/>
        <v>28.553549945302724</v>
      </c>
    </row>
    <row r="243" spans="1:7" outlineLevel="1">
      <c r="A243" s="12">
        <f t="shared" si="12"/>
        <v>0</v>
      </c>
      <c r="B243" t="str">
        <f>YEAR(C243)&amp;VLOOKUP(MONTH(C243),lookup!$G$2:$N$13,8)</f>
        <v>2008M11</v>
      </c>
      <c r="C243" s="2">
        <f t="shared" si="13"/>
        <v>39780</v>
      </c>
      <c r="D243" s="4">
        <v>33.285401209288416</v>
      </c>
      <c r="E243">
        <f t="shared" si="15"/>
        <v>32.986498828430925</v>
      </c>
      <c r="F243" s="4">
        <v>28.752922951677238</v>
      </c>
      <c r="G243">
        <f t="shared" si="14"/>
        <v>28.5756956726444</v>
      </c>
    </row>
    <row r="244" spans="1:7" outlineLevel="1">
      <c r="A244" s="12">
        <f t="shared" si="12"/>
        <v>0</v>
      </c>
      <c r="B244" t="str">
        <f>YEAR(C244)&amp;VLOOKUP(MONTH(C244),lookup!$G$2:$N$13,8)</f>
        <v>2008M11</v>
      </c>
      <c r="C244" s="2">
        <f t="shared" si="13"/>
        <v>39781</v>
      </c>
      <c r="D244" s="4">
        <v>33.25882598218093</v>
      </c>
      <c r="E244">
        <f t="shared" si="15"/>
        <v>33.045795474968109</v>
      </c>
      <c r="F244" s="4">
        <v>28.864344959289834</v>
      </c>
      <c r="G244">
        <f t="shared" si="14"/>
        <v>28.625625843179112</v>
      </c>
    </row>
    <row r="245" spans="1:7" outlineLevel="1">
      <c r="A245" s="12">
        <f t="shared" si="12"/>
        <v>0</v>
      </c>
      <c r="B245" t="str">
        <f>YEAR(C245)&amp;VLOOKUP(MONTH(C245),lookup!$G$2:$N$13,8)</f>
        <v>2008M11</v>
      </c>
      <c r="C245" s="2">
        <f t="shared" si="13"/>
        <v>39782</v>
      </c>
      <c r="D245" s="4">
        <v>33.358446959827987</v>
      </c>
      <c r="E245">
        <f t="shared" si="15"/>
        <v>33.103245218981385</v>
      </c>
      <c r="F245" s="4">
        <v>28.882962585108956</v>
      </c>
      <c r="G245">
        <f t="shared" si="14"/>
        <v>28.678847476324385</v>
      </c>
    </row>
    <row r="246" spans="1:7" outlineLevel="1">
      <c r="A246" s="12">
        <f t="shared" si="12"/>
        <v>0</v>
      </c>
      <c r="B246" t="str">
        <f>YEAR(C246)&amp;VLOOKUP(MONTH(C246),lookup!$G$2:$N$13,8)</f>
        <v>2008M12</v>
      </c>
      <c r="C246" s="2">
        <f t="shared" si="13"/>
        <v>39783</v>
      </c>
      <c r="D246" s="4">
        <v>32.858836252405411</v>
      </c>
      <c r="E246">
        <f t="shared" si="15"/>
        <v>33.12001820227276</v>
      </c>
      <c r="F246" s="4">
        <v>28.537258526336494</v>
      </c>
      <c r="G246">
        <f t="shared" si="14"/>
        <v>28.696215545941651</v>
      </c>
    </row>
    <row r="247" spans="1:7" outlineLevel="1">
      <c r="A247" s="12">
        <f t="shared" si="12"/>
        <v>0</v>
      </c>
      <c r="B247" t="str">
        <f>YEAR(C247)&amp;VLOOKUP(MONTH(C247),lookup!$G$2:$N$13,8)</f>
        <v>2008M12</v>
      </c>
      <c r="C247" s="2">
        <f t="shared" si="13"/>
        <v>39784</v>
      </c>
      <c r="D247" s="4">
        <v>32.942311445899364</v>
      </c>
      <c r="E247">
        <f t="shared" si="15"/>
        <v>33.110165587340205</v>
      </c>
      <c r="F247" s="4">
        <v>28.456074256408844</v>
      </c>
      <c r="G247">
        <f t="shared" si="14"/>
        <v>28.684295947230957</v>
      </c>
    </row>
    <row r="248" spans="1:7" outlineLevel="1">
      <c r="A248" s="12">
        <f t="shared" si="12"/>
        <v>0</v>
      </c>
      <c r="B248" t="str">
        <f>YEAR(C248)&amp;VLOOKUP(MONTH(C248),lookup!$G$2:$N$13,8)</f>
        <v>2008M12</v>
      </c>
      <c r="C248" s="2">
        <f t="shared" si="13"/>
        <v>39785</v>
      </c>
      <c r="D248" s="4">
        <v>33.466493637332199</v>
      </c>
      <c r="E248">
        <f t="shared" si="15"/>
        <v>33.183222750672869</v>
      </c>
      <c r="F248" s="4">
        <v>29.045906915041943</v>
      </c>
      <c r="G248">
        <f t="shared" si="14"/>
        <v>28.746403825107322</v>
      </c>
    </row>
    <row r="249" spans="1:7" outlineLevel="1">
      <c r="A249" s="12">
        <f t="shared" si="12"/>
        <v>0</v>
      </c>
      <c r="B249" t="str">
        <f>YEAR(C249)&amp;VLOOKUP(MONTH(C249),lookup!$G$2:$N$13,8)</f>
        <v>2008M12</v>
      </c>
      <c r="C249" s="2">
        <f t="shared" si="13"/>
        <v>39786</v>
      </c>
      <c r="D249" s="4">
        <v>33.438618112088328</v>
      </c>
      <c r="E249">
        <f t="shared" si="15"/>
        <v>33.218654590903625</v>
      </c>
      <c r="F249" s="4">
        <v>28.945277337441251</v>
      </c>
      <c r="G249">
        <f t="shared" si="14"/>
        <v>28.785151518149753</v>
      </c>
    </row>
    <row r="250" spans="1:7" outlineLevel="1">
      <c r="A250" s="12">
        <f t="shared" si="12"/>
        <v>0</v>
      </c>
      <c r="B250" t="str">
        <f>YEAR(C250)&amp;VLOOKUP(MONTH(C250),lookup!$G$2:$N$13,8)</f>
        <v>2008M12</v>
      </c>
      <c r="C250" s="2">
        <f t="shared" si="13"/>
        <v>39787</v>
      </c>
      <c r="D250" s="4">
        <v>33.55096795359475</v>
      </c>
      <c r="E250">
        <f t="shared" si="15"/>
        <v>33.269633377134255</v>
      </c>
      <c r="F250" s="4">
        <v>29.101616963495264</v>
      </c>
      <c r="G250">
        <f t="shared" si="14"/>
        <v>28.825739162911052</v>
      </c>
    </row>
    <row r="251" spans="1:7" outlineLevel="1">
      <c r="A251" s="12">
        <f t="shared" si="12"/>
        <v>0</v>
      </c>
      <c r="B251" t="str">
        <f>YEAR(C251)&amp;VLOOKUP(MONTH(C251),lookup!$G$2:$N$13,8)</f>
        <v>2008M12</v>
      </c>
      <c r="C251" s="2">
        <f t="shared" si="13"/>
        <v>39788</v>
      </c>
      <c r="D251" s="4">
        <v>33.612191471974135</v>
      </c>
      <c r="E251">
        <f t="shared" si="15"/>
        <v>33.311203144564296</v>
      </c>
      <c r="F251" s="4">
        <v>29.086176703296175</v>
      </c>
      <c r="G251">
        <f t="shared" si="14"/>
        <v>28.86350203223617</v>
      </c>
    </row>
    <row r="252" spans="1:7" outlineLevel="1">
      <c r="A252" s="12">
        <f t="shared" si="12"/>
        <v>0</v>
      </c>
      <c r="B252" t="str">
        <f>YEAR(C252)&amp;VLOOKUP(MONTH(C252),lookup!$G$2:$N$13,8)</f>
        <v>2008M12</v>
      </c>
      <c r="C252" s="2">
        <f t="shared" si="13"/>
        <v>39789</v>
      </c>
      <c r="D252" s="4">
        <v>33.315795647380156</v>
      </c>
      <c r="E252">
        <f t="shared" si="15"/>
        <v>33.352843698220475</v>
      </c>
      <c r="F252" s="4">
        <v>28.896607400001489</v>
      </c>
      <c r="G252">
        <f t="shared" si="14"/>
        <v>28.895464174252737</v>
      </c>
    </row>
    <row r="253" spans="1:7" outlineLevel="1">
      <c r="A253" s="12">
        <f t="shared" si="12"/>
        <v>0</v>
      </c>
      <c r="B253" t="str">
        <f>YEAR(C253)&amp;VLOOKUP(MONTH(C253),lookup!$G$2:$N$13,8)</f>
        <v>2008M12</v>
      </c>
      <c r="C253" s="2">
        <f t="shared" si="13"/>
        <v>39790</v>
      </c>
      <c r="D253" s="4">
        <v>33.345259172297148</v>
      </c>
      <c r="E253">
        <f t="shared" si="15"/>
        <v>33.38559843869961</v>
      </c>
      <c r="F253" s="4">
        <v>28.811722766476077</v>
      </c>
      <c r="G253">
        <f t="shared" si="14"/>
        <v>28.92064906142711</v>
      </c>
    </row>
    <row r="254" spans="1:7" outlineLevel="1">
      <c r="A254" s="12">
        <f t="shared" si="12"/>
        <v>0</v>
      </c>
      <c r="B254" t="str">
        <f>YEAR(C254)&amp;VLOOKUP(MONTH(C254),lookup!$G$2:$N$13,8)</f>
        <v>2008M12</v>
      </c>
      <c r="C254" s="2">
        <f t="shared" si="13"/>
        <v>39791</v>
      </c>
      <c r="D254" s="4">
        <v>33.265488302158886</v>
      </c>
      <c r="E254">
        <f t="shared" si="15"/>
        <v>33.394263747211426</v>
      </c>
      <c r="F254" s="4">
        <v>28.903601882028759</v>
      </c>
      <c r="G254">
        <f t="shared" si="14"/>
        <v>28.931686768406781</v>
      </c>
    </row>
    <row r="255" spans="1:7" outlineLevel="1">
      <c r="A255" s="12">
        <f t="shared" si="12"/>
        <v>0</v>
      </c>
      <c r="B255" t="str">
        <f>YEAR(C255)&amp;VLOOKUP(MONTH(C255),lookup!$G$2:$N$13,8)</f>
        <v>2008M12</v>
      </c>
      <c r="C255" s="2">
        <f t="shared" si="13"/>
        <v>39792</v>
      </c>
      <c r="D255" s="4">
        <v>33.413072359482143</v>
      </c>
      <c r="E255">
        <f t="shared" si="15"/>
        <v>33.42155749159317</v>
      </c>
      <c r="F255" s="4">
        <v>28.832313214514691</v>
      </c>
      <c r="G255">
        <f t="shared" si="14"/>
        <v>28.945788026377848</v>
      </c>
    </row>
    <row r="256" spans="1:7" outlineLevel="1">
      <c r="A256" s="12">
        <f t="shared" si="12"/>
        <v>0</v>
      </c>
      <c r="B256" t="str">
        <f>YEAR(C256)&amp;VLOOKUP(MONTH(C256),lookup!$G$2:$N$13,8)</f>
        <v>2008M12</v>
      </c>
      <c r="C256" s="2">
        <f t="shared" si="13"/>
        <v>39793</v>
      </c>
      <c r="D256" s="4">
        <v>33.040855227330617</v>
      </c>
      <c r="E256">
        <f t="shared" si="15"/>
        <v>33.352445697112728</v>
      </c>
      <c r="F256" s="4">
        <v>28.662180387476344</v>
      </c>
      <c r="G256">
        <f t="shared" si="14"/>
        <v>28.885185403736756</v>
      </c>
    </row>
    <row r="257" spans="1:7" outlineLevel="1">
      <c r="A257" s="12">
        <f t="shared" si="12"/>
        <v>0</v>
      </c>
      <c r="B257" t="str">
        <f>YEAR(C257)&amp;VLOOKUP(MONTH(C257),lookup!$G$2:$N$13,8)</f>
        <v>2008M12</v>
      </c>
      <c r="C257" s="2">
        <f t="shared" si="13"/>
        <v>39794</v>
      </c>
      <c r="D257" s="4">
        <v>33.560744218503245</v>
      </c>
      <c r="E257">
        <f t="shared" si="15"/>
        <v>33.355791307641084</v>
      </c>
      <c r="F257" s="4">
        <v>28.979184089962345</v>
      </c>
      <c r="G257">
        <f t="shared" si="14"/>
        <v>28.878388524658178</v>
      </c>
    </row>
    <row r="258" spans="1:7" outlineLevel="1">
      <c r="A258" s="12">
        <f t="shared" ref="A258:A321" si="16">IF(D258+D259=D258,IF(D258+D259&gt;0,1,0),0)</f>
        <v>0</v>
      </c>
      <c r="B258" t="str">
        <f>YEAR(C258)&amp;VLOOKUP(MONTH(C258),lookup!$G$2:$N$13,8)</f>
        <v>2008M12</v>
      </c>
      <c r="C258" s="2">
        <f t="shared" ref="C258:C321" si="17">C259-1</f>
        <v>39795</v>
      </c>
      <c r="D258" s="4">
        <v>33.628278862370934</v>
      </c>
      <c r="E258">
        <f t="shared" si="15"/>
        <v>33.386663507355493</v>
      </c>
      <c r="F258" s="4">
        <v>29.104919913341476</v>
      </c>
      <c r="G258">
        <f t="shared" si="14"/>
        <v>28.895954335135222</v>
      </c>
    </row>
    <row r="259" spans="1:7" outlineLevel="1">
      <c r="A259" s="12">
        <f t="shared" si="16"/>
        <v>0</v>
      </c>
      <c r="B259" t="str">
        <f>YEAR(C259)&amp;VLOOKUP(MONTH(C259),lookup!$G$2:$N$13,8)</f>
        <v>2008M12</v>
      </c>
      <c r="C259" s="2">
        <f t="shared" si="17"/>
        <v>39796</v>
      </c>
      <c r="D259" s="4">
        <v>33.750336846778893</v>
      </c>
      <c r="E259">
        <f t="shared" si="15"/>
        <v>33.429054066154265</v>
      </c>
      <c r="F259" s="4">
        <v>29.158448601869633</v>
      </c>
      <c r="G259">
        <f t="shared" si="14"/>
        <v>28.929365148412195</v>
      </c>
    </row>
    <row r="260" spans="1:7" outlineLevel="1">
      <c r="A260" s="12">
        <f t="shared" si="16"/>
        <v>0</v>
      </c>
      <c r="B260" t="str">
        <f>YEAR(C260)&amp;VLOOKUP(MONTH(C260),lookup!$G$2:$N$13,8)</f>
        <v>2008M12</v>
      </c>
      <c r="C260" s="2">
        <f t="shared" si="17"/>
        <v>39797</v>
      </c>
      <c r="D260" s="4">
        <v>33.185620547388524</v>
      </c>
      <c r="E260">
        <f t="shared" si="15"/>
        <v>33.414262476173924</v>
      </c>
      <c r="F260" s="4">
        <v>28.739686372347986</v>
      </c>
      <c r="G260">
        <f t="shared" si="14"/>
        <v>28.905897958377121</v>
      </c>
    </row>
    <row r="261" spans="1:7" outlineLevel="1">
      <c r="A261" s="12">
        <f t="shared" si="16"/>
        <v>0</v>
      </c>
      <c r="B261" t="str">
        <f>YEAR(C261)&amp;VLOOKUP(MONTH(C261),lookup!$G$2:$N$13,8)</f>
        <v>2008M12</v>
      </c>
      <c r="C261" s="2">
        <f t="shared" si="17"/>
        <v>39798</v>
      </c>
      <c r="D261" s="4">
        <v>33.845483610796911</v>
      </c>
      <c r="E261">
        <f t="shared" si="15"/>
        <v>33.481560774523061</v>
      </c>
      <c r="F261" s="4">
        <v>29.204841505703296</v>
      </c>
      <c r="G261">
        <f t="shared" si="14"/>
        <v>28.961511903844539</v>
      </c>
    </row>
    <row r="262" spans="1:7" outlineLevel="1">
      <c r="A262" s="12">
        <f t="shared" si="16"/>
        <v>0</v>
      </c>
      <c r="B262" t="str">
        <f>YEAR(C262)&amp;VLOOKUP(MONTH(C262),lookup!$G$2:$N$13,8)</f>
        <v>2008M12</v>
      </c>
      <c r="C262" s="2">
        <f t="shared" si="17"/>
        <v>39799</v>
      </c>
      <c r="D262" s="4">
        <v>33.633710457058399</v>
      </c>
      <c r="E262">
        <f t="shared" si="15"/>
        <v>33.55397926168159</v>
      </c>
      <c r="F262" s="4">
        <v>29.126840961496391</v>
      </c>
      <c r="G262">
        <f t="shared" si="14"/>
        <v>29.014186060812939</v>
      </c>
    </row>
    <row r="263" spans="1:7" outlineLevel="1">
      <c r="A263" s="12">
        <f t="shared" si="16"/>
        <v>0</v>
      </c>
      <c r="B263" t="str">
        <f>YEAR(C263)&amp;VLOOKUP(MONTH(C263),lookup!$G$2:$N$13,8)</f>
        <v>2008M12</v>
      </c>
      <c r="C263" s="2">
        <f t="shared" si="17"/>
        <v>39800</v>
      </c>
      <c r="D263" s="4">
        <v>34.10135592419001</v>
      </c>
      <c r="E263">
        <f t="shared" si="15"/>
        <v>33.642047959949736</v>
      </c>
      <c r="F263" s="4">
        <v>29.46270709815316</v>
      </c>
      <c r="G263">
        <f t="shared" si="14"/>
        <v>29.093879262556243</v>
      </c>
    </row>
    <row r="264" spans="1:7" outlineLevel="1">
      <c r="A264" s="12">
        <f t="shared" si="16"/>
        <v>0</v>
      </c>
      <c r="B264" t="str">
        <f>YEAR(C264)&amp;VLOOKUP(MONTH(C264),lookup!$G$2:$N$13,8)</f>
        <v>2008M12</v>
      </c>
      <c r="C264" s="2">
        <f t="shared" si="17"/>
        <v>39801</v>
      </c>
      <c r="D264" s="4">
        <v>33.586040190417279</v>
      </c>
      <c r="E264">
        <f t="shared" si="15"/>
        <v>33.672602130813175</v>
      </c>
      <c r="F264" s="4">
        <v>29.029970623604804</v>
      </c>
      <c r="G264">
        <f t="shared" ref="G264:G327" si="18">AVERAGE(SUM(F257:F264)/8,SUM(F259:F264)/6)</f>
        <v>29.11062037816955</v>
      </c>
    </row>
    <row r="265" spans="1:7" outlineLevel="1">
      <c r="A265" s="12">
        <f t="shared" si="16"/>
        <v>0</v>
      </c>
      <c r="B265" t="str">
        <f>YEAR(C265)&amp;VLOOKUP(MONTH(C265),lookup!$G$2:$N$13,8)</f>
        <v>2008M12</v>
      </c>
      <c r="C265" s="2">
        <f t="shared" si="17"/>
        <v>39802</v>
      </c>
      <c r="D265" s="4">
        <v>34.229817377251251</v>
      </c>
      <c r="E265">
        <f t="shared" si="15"/>
        <v>33.754375914107626</v>
      </c>
      <c r="F265" s="4">
        <v>29.577007708807152</v>
      </c>
      <c r="G265">
        <f t="shared" si="18"/>
        <v>29.182864279925479</v>
      </c>
    </row>
    <row r="266" spans="1:7" outlineLevel="1">
      <c r="A266" s="12">
        <f t="shared" si="16"/>
        <v>0</v>
      </c>
      <c r="B266" t="str">
        <f>YEAR(C266)&amp;VLOOKUP(MONTH(C266),lookup!$G$2:$N$13,8)</f>
        <v>2008M12</v>
      </c>
      <c r="C266" s="2">
        <f t="shared" si="17"/>
        <v>39803</v>
      </c>
      <c r="D266" s="4">
        <v>34.067848979704948</v>
      </c>
      <c r="E266">
        <f t="shared" si="15"/>
        <v>33.855368082467365</v>
      </c>
      <c r="F266" s="4">
        <v>29.463681497795847</v>
      </c>
      <c r="G266">
        <f t="shared" si="18"/>
        <v>29.265619806074529</v>
      </c>
    </row>
    <row r="267" spans="1:7" outlineLevel="1">
      <c r="A267" s="12">
        <f t="shared" si="16"/>
        <v>0</v>
      </c>
      <c r="B267" t="str">
        <f>YEAR(C267)&amp;VLOOKUP(MONTH(C267),lookup!$G$2:$N$13,8)</f>
        <v>2008M12</v>
      </c>
      <c r="C267" s="2">
        <f t="shared" si="17"/>
        <v>39804</v>
      </c>
      <c r="D267" s="4">
        <v>34.33904723083937</v>
      </c>
      <c r="E267">
        <f t="shared" ref="E267:E330" si="19">AVERAGE(SUM(D260:D267)/8,SUM(D262:D267)/6)</f>
        <v>33.933292783141354</v>
      </c>
      <c r="F267" s="4">
        <v>29.67708090715567</v>
      </c>
      <c r="G267">
        <f t="shared" si="18"/>
        <v>29.337387608609269</v>
      </c>
    </row>
    <row r="268" spans="1:7" outlineLevel="1">
      <c r="A268" s="12">
        <f t="shared" si="16"/>
        <v>0</v>
      </c>
      <c r="B268" t="str">
        <f>YEAR(C268)&amp;VLOOKUP(MONTH(C268),lookup!$G$2:$N$13,8)</f>
        <v>2008M12</v>
      </c>
      <c r="C268" s="2">
        <f t="shared" si="17"/>
        <v>39805</v>
      </c>
      <c r="D268" s="4">
        <v>34.147701596251537</v>
      </c>
      <c r="E268">
        <f t="shared" si="19"/>
        <v>34.03625544362805</v>
      </c>
      <c r="F268" s="4">
        <v>29.547085397121041</v>
      </c>
      <c r="G268">
        <f t="shared" si="18"/>
        <v>29.422870417292973</v>
      </c>
    </row>
    <row r="269" spans="1:7" outlineLevel="1">
      <c r="A269" s="12">
        <f t="shared" si="16"/>
        <v>0</v>
      </c>
      <c r="B269" t="str">
        <f>YEAR(C269)&amp;VLOOKUP(MONTH(C269),lookup!$G$2:$N$13,8)</f>
        <v>2008M12</v>
      </c>
      <c r="C269" s="2">
        <f t="shared" si="17"/>
        <v>39806</v>
      </c>
      <c r="D269" s="4">
        <v>35.264599745753515</v>
      </c>
      <c r="E269">
        <f t="shared" si="19"/>
        <v>34.221887187193133</v>
      </c>
      <c r="F269" s="4">
        <v>30.340948803896879</v>
      </c>
      <c r="G269">
        <f t="shared" si="18"/>
        <v>29.56706393224205</v>
      </c>
    </row>
    <row r="270" spans="1:7" outlineLevel="1">
      <c r="A270" s="12">
        <f t="shared" si="16"/>
        <v>0</v>
      </c>
      <c r="B270" t="str">
        <f>YEAR(C270)&amp;VLOOKUP(MONTH(C270),lookup!$G$2:$N$13,8)</f>
        <v>2008M12</v>
      </c>
      <c r="C270" s="2">
        <f t="shared" si="17"/>
        <v>39807</v>
      </c>
      <c r="D270" s="4">
        <v>33.768334681015034</v>
      </c>
      <c r="E270">
        <f t="shared" si="19"/>
        <v>34.245492408740233</v>
      </c>
      <c r="F270" s="4">
        <v>29.523664480029719</v>
      </c>
      <c r="G270">
        <f t="shared" si="18"/>
        <v>29.633006556852457</v>
      </c>
    </row>
    <row r="271" spans="1:7" outlineLevel="1">
      <c r="A271" s="12">
        <f t="shared" si="16"/>
        <v>0</v>
      </c>
      <c r="B271" t="str">
        <f>YEAR(C271)&amp;VLOOKUP(MONTH(C271),lookup!$G$2:$N$13,8)</f>
        <v>2008M12</v>
      </c>
      <c r="C271" s="2">
        <f t="shared" si="17"/>
        <v>39808</v>
      </c>
      <c r="D271" s="4">
        <v>34.477595282396322</v>
      </c>
      <c r="E271">
        <f t="shared" si="19"/>
        <v>34.289655527390224</v>
      </c>
      <c r="F271" s="4">
        <v>29.689147566174942</v>
      </c>
      <c r="G271">
        <f t="shared" si="18"/>
        <v>29.6565040742178</v>
      </c>
    </row>
    <row r="272" spans="1:7" outlineLevel="1">
      <c r="A272" s="12">
        <f t="shared" si="16"/>
        <v>0</v>
      </c>
      <c r="B272" t="str">
        <f>YEAR(C272)&amp;VLOOKUP(MONTH(C272),lookup!$G$2:$N$13,8)</f>
        <v>2008M12</v>
      </c>
      <c r="C272" s="2">
        <f t="shared" si="17"/>
        <v>39809</v>
      </c>
      <c r="D272" s="4">
        <v>34.25015103941459</v>
      </c>
      <c r="E272">
        <f t="shared" si="19"/>
        <v>34.346354293761692</v>
      </c>
      <c r="F272" s="4">
        <v>29.472370139926948</v>
      </c>
      <c r="G272">
        <f t="shared" si="18"/>
        <v>29.68487809749886</v>
      </c>
    </row>
    <row r="273" spans="1:7" outlineLevel="1">
      <c r="A273" s="12">
        <f t="shared" si="16"/>
        <v>0</v>
      </c>
      <c r="B273" t="str">
        <f>YEAR(C273)&amp;VLOOKUP(MONTH(C273),lookup!$G$2:$N$13,8)</f>
        <v>2008M12</v>
      </c>
      <c r="C273" s="2">
        <f t="shared" si="17"/>
        <v>39810</v>
      </c>
      <c r="D273" s="4">
        <v>34.761903235312651</v>
      </c>
      <c r="E273">
        <f t="shared" si="19"/>
        <v>34.414847660263305</v>
      </c>
      <c r="F273" s="4">
        <v>30.02882151533267</v>
      </c>
      <c r="G273">
        <f t="shared" si="18"/>
        <v>29.742428177754789</v>
      </c>
    </row>
    <row r="274" spans="1:7" outlineLevel="1">
      <c r="A274" s="12">
        <f t="shared" si="16"/>
        <v>0</v>
      </c>
      <c r="B274" t="str">
        <f>YEAR(C274)&amp;VLOOKUP(MONTH(C274),lookup!$G$2:$N$13,8)</f>
        <v>2008M12</v>
      </c>
      <c r="C274" s="2">
        <f t="shared" si="17"/>
        <v>39811</v>
      </c>
      <c r="D274" s="4">
        <v>34.390721557666765</v>
      </c>
      <c r="E274">
        <f t="shared" si="19"/>
        <v>34.455278859837179</v>
      </c>
      <c r="F274" s="4">
        <v>29.730275473751966</v>
      </c>
      <c r="G274">
        <f t="shared" si="18"/>
        <v>29.774356140971292</v>
      </c>
    </row>
    <row r="275" spans="1:7" outlineLevel="1">
      <c r="A275" s="12">
        <f t="shared" si="16"/>
        <v>0</v>
      </c>
      <c r="B275" t="str">
        <f>YEAR(C275)&amp;VLOOKUP(MONTH(C275),lookup!$G$2:$N$13,8)</f>
        <v>2008M12</v>
      </c>
      <c r="C275" s="2">
        <f t="shared" si="17"/>
        <v>39812</v>
      </c>
      <c r="D275" s="4">
        <v>34.270026013397796</v>
      </c>
      <c r="E275">
        <f t="shared" si="19"/>
        <v>34.36808388938411</v>
      </c>
      <c r="F275" s="4">
        <v>29.521175492422795</v>
      </c>
      <c r="G275">
        <f t="shared" si="18"/>
        <v>29.696297609927647</v>
      </c>
    </row>
    <row r="276" spans="1:7" outlineLevel="1">
      <c r="A276" s="12">
        <f t="shared" si="16"/>
        <v>0</v>
      </c>
      <c r="B276" t="str">
        <f>YEAR(C276)&amp;VLOOKUP(MONTH(C276),lookup!$G$2:$N$13,8)</f>
        <v>2008M12</v>
      </c>
      <c r="C276" s="2">
        <f t="shared" si="17"/>
        <v>39813</v>
      </c>
      <c r="D276" s="4">
        <v>34.790793021548879</v>
      </c>
      <c r="E276">
        <f t="shared" si="19"/>
        <v>34.493481965176343</v>
      </c>
      <c r="F276" s="4">
        <v>30.115678498587993</v>
      </c>
      <c r="G276">
        <f t="shared" si="18"/>
        <v>29.781169180315853</v>
      </c>
    </row>
    <row r="277" spans="1:7" outlineLevel="1">
      <c r="A277" s="12">
        <f t="shared" si="16"/>
        <v>0</v>
      </c>
      <c r="B277" t="str">
        <f>YEAR(C277)&amp;VLOOKUP(MONTH(C277),lookup!$G$2:$N$13,8)</f>
        <v>2009M01</v>
      </c>
      <c r="C277" s="2">
        <f t="shared" si="17"/>
        <v>39814</v>
      </c>
      <c r="D277" s="4">
        <v>34.379576557068226</v>
      </c>
      <c r="E277">
        <f t="shared" si="19"/>
        <v>34.429999788772847</v>
      </c>
      <c r="F277" s="4">
        <v>29.665884678231226</v>
      </c>
      <c r="G277">
        <f t="shared" si="18"/>
        <v>29.73703909846644</v>
      </c>
    </row>
    <row r="278" spans="1:7" outlineLevel="1">
      <c r="A278" s="12">
        <f t="shared" si="16"/>
        <v>0</v>
      </c>
      <c r="B278" t="str">
        <f>YEAR(C278)&amp;VLOOKUP(MONTH(C278),lookup!$G$2:$N$13,8)</f>
        <v>2009M01</v>
      </c>
      <c r="C278" s="2">
        <f t="shared" si="17"/>
        <v>39815</v>
      </c>
      <c r="D278" s="4">
        <v>34.329479922624586</v>
      </c>
      <c r="E278">
        <f t="shared" si="19"/>
        <v>34.471682106640941</v>
      </c>
      <c r="F278" s="4">
        <v>29.590864412934987</v>
      </c>
      <c r="G278">
        <f t="shared" si="18"/>
        <v>29.751113617023691</v>
      </c>
    </row>
    <row r="279" spans="1:7" outlineLevel="1">
      <c r="A279" s="12">
        <f t="shared" si="16"/>
        <v>0</v>
      </c>
      <c r="B279" t="str">
        <f>YEAR(C279)&amp;VLOOKUP(MONTH(C279),lookup!$G$2:$N$13,8)</f>
        <v>2009M01</v>
      </c>
      <c r="C279" s="2">
        <f t="shared" si="17"/>
        <v>39816</v>
      </c>
      <c r="D279" s="4">
        <v>34.34739425415205</v>
      </c>
      <c r="E279">
        <f t="shared" si="19"/>
        <v>34.429002127278949</v>
      </c>
      <c r="F279" s="4">
        <v>29.583601310056334</v>
      </c>
      <c r="G279">
        <f t="shared" si="18"/>
        <v>29.707415292243248</v>
      </c>
    </row>
    <row r="280" spans="1:7" outlineLevel="1">
      <c r="A280" s="12">
        <f t="shared" si="16"/>
        <v>0</v>
      </c>
      <c r="B280" t="str">
        <f>YEAR(C280)&amp;VLOOKUP(MONTH(C280),lookup!$G$2:$N$13,8)</f>
        <v>2009M01</v>
      </c>
      <c r="C280" s="2">
        <f t="shared" si="17"/>
        <v>39817</v>
      </c>
      <c r="D280" s="4">
        <v>34.022715514251445</v>
      </c>
      <c r="E280">
        <f t="shared" si="19"/>
        <v>34.384120236671649</v>
      </c>
      <c r="F280" s="4">
        <v>29.291647762256318</v>
      </c>
      <c r="G280">
        <f t="shared" si="18"/>
        <v>29.659567834347531</v>
      </c>
    </row>
    <row r="281" spans="1:7" outlineLevel="1">
      <c r="A281" s="12">
        <f t="shared" si="16"/>
        <v>0</v>
      </c>
      <c r="B281" t="str">
        <f>YEAR(C281)&amp;VLOOKUP(MONTH(C281),lookup!$G$2:$N$13,8)</f>
        <v>2009M01</v>
      </c>
      <c r="C281" s="2">
        <f t="shared" si="17"/>
        <v>39818</v>
      </c>
      <c r="D281" s="4">
        <v>33.787879036658502</v>
      </c>
      <c r="E281">
        <f t="shared" si="19"/>
        <v>34.283064809527488</v>
      </c>
      <c r="F281" s="4">
        <v>29.063038333762922</v>
      </c>
      <c r="G281">
        <f t="shared" si="18"/>
        <v>29.561028288944435</v>
      </c>
    </row>
    <row r="282" spans="1:7" outlineLevel="1">
      <c r="A282" s="12">
        <f t="shared" si="16"/>
        <v>0</v>
      </c>
      <c r="B282" t="str">
        <f>YEAR(C282)&amp;VLOOKUP(MONTH(C282),lookup!$G$2:$N$13,8)</f>
        <v>2009M01</v>
      </c>
      <c r="C282" s="2">
        <f t="shared" si="17"/>
        <v>39819</v>
      </c>
      <c r="D282" s="4">
        <v>33.833647508134788</v>
      </c>
      <c r="E282">
        <f t="shared" si="19"/>
        <v>34.1684855553139</v>
      </c>
      <c r="F282" s="4">
        <v>29.05734114940751</v>
      </c>
      <c r="G282">
        <f t="shared" si="18"/>
        <v>29.43077511457453</v>
      </c>
    </row>
    <row r="283" spans="1:7" outlineLevel="1">
      <c r="A283" s="12">
        <f t="shared" si="16"/>
        <v>0</v>
      </c>
      <c r="B283" t="str">
        <f>YEAR(C283)&amp;VLOOKUP(MONTH(C283),lookup!$G$2:$N$13,8)</f>
        <v>2009M01</v>
      </c>
      <c r="C283" s="2">
        <f t="shared" si="17"/>
        <v>39820</v>
      </c>
      <c r="D283" s="4">
        <v>33.72557646864923</v>
      </c>
      <c r="E283">
        <f t="shared" si="19"/>
        <v>34.079957451398869</v>
      </c>
      <c r="F283" s="4">
        <v>29.017654580798787</v>
      </c>
      <c r="G283">
        <f t="shared" si="18"/>
        <v>29.345285882811993</v>
      </c>
    </row>
    <row r="284" spans="1:7" outlineLevel="1">
      <c r="A284" s="12">
        <f t="shared" si="16"/>
        <v>0</v>
      </c>
      <c r="B284" t="str">
        <f>YEAR(C284)&amp;VLOOKUP(MONTH(C284),lookup!$G$2:$N$13,8)</f>
        <v>2009M01</v>
      </c>
      <c r="C284" s="2">
        <f t="shared" si="17"/>
        <v>39821</v>
      </c>
      <c r="D284" s="4">
        <v>33.641360969374922</v>
      </c>
      <c r="E284">
        <f t="shared" si="19"/>
        <v>33.950774702033854</v>
      </c>
      <c r="F284" s="4">
        <v>28.961165574352574</v>
      </c>
      <c r="G284">
        <f t="shared" si="18"/>
        <v>29.220653921832081</v>
      </c>
    </row>
    <row r="285" spans="1:7" outlineLevel="1">
      <c r="A285" s="12">
        <f t="shared" si="16"/>
        <v>0</v>
      </c>
      <c r="B285" t="str">
        <f>YEAR(C285)&amp;VLOOKUP(MONTH(C285),lookup!$G$2:$N$13,8)</f>
        <v>2009M01</v>
      </c>
      <c r="C285" s="2">
        <f t="shared" si="17"/>
        <v>39822</v>
      </c>
      <c r="D285" s="4">
        <v>34.012701629691286</v>
      </c>
      <c r="E285">
        <f t="shared" si="19"/>
        <v>33.899953967034392</v>
      </c>
      <c r="F285" s="4">
        <v>29.266510880844798</v>
      </c>
      <c r="G285">
        <f t="shared" si="18"/>
        <v>29.169268857061134</v>
      </c>
    </row>
    <row r="286" spans="1:7" outlineLevel="1">
      <c r="A286" s="12">
        <f t="shared" si="16"/>
        <v>0</v>
      </c>
      <c r="B286" t="str">
        <f>YEAR(C286)&amp;VLOOKUP(MONTH(C286),lookup!$G$2:$N$13,8)</f>
        <v>2009M01</v>
      </c>
      <c r="C286" s="2">
        <f t="shared" si="17"/>
        <v>39823</v>
      </c>
      <c r="D286" s="4">
        <v>33.950102757126793</v>
      </c>
      <c r="E286">
        <f t="shared" si="19"/>
        <v>33.87019183109706</v>
      </c>
      <c r="F286" s="4">
        <v>29.186898526458378</v>
      </c>
      <c r="G286">
        <f t="shared" si="18"/>
        <v>29.135291886173182</v>
      </c>
    </row>
    <row r="287" spans="1:7" outlineLevel="1">
      <c r="A287" s="12">
        <f t="shared" si="16"/>
        <v>0</v>
      </c>
      <c r="B287" t="str">
        <f>YEAR(C287)&amp;VLOOKUP(MONTH(C287),lookup!$G$2:$N$13,8)</f>
        <v>2009M01</v>
      </c>
      <c r="C287" s="2">
        <f t="shared" si="17"/>
        <v>39824</v>
      </c>
      <c r="D287" s="4">
        <v>34.563819031856987</v>
      </c>
      <c r="E287">
        <f t="shared" si="19"/>
        <v>33.948380045970161</v>
      </c>
      <c r="F287" s="4">
        <v>29.777477286169624</v>
      </c>
      <c r="G287">
        <f t="shared" si="18"/>
        <v>29.206945714047485</v>
      </c>
    </row>
    <row r="288" spans="1:7" outlineLevel="1">
      <c r="A288" s="12">
        <f t="shared" si="16"/>
        <v>0</v>
      </c>
      <c r="B288" t="str">
        <f>YEAR(C288)&amp;VLOOKUP(MONTH(C288),lookup!$G$2:$N$13,8)</f>
        <v>2009M01</v>
      </c>
      <c r="C288" s="2">
        <f t="shared" si="17"/>
        <v>39825</v>
      </c>
      <c r="D288" s="4">
        <v>34.23791123275538</v>
      </c>
      <c r="E288">
        <f t="shared" si="19"/>
        <v>33.995518422095046</v>
      </c>
      <c r="F288" s="4">
        <v>29.465106626377722</v>
      </c>
      <c r="G288">
        <f t="shared" si="18"/>
        <v>29.251767349469258</v>
      </c>
    </row>
    <row r="289" spans="1:7" outlineLevel="1">
      <c r="A289" s="12">
        <f t="shared" si="16"/>
        <v>0</v>
      </c>
      <c r="B289" t="str">
        <f>YEAR(C289)&amp;VLOOKUP(MONTH(C289),lookup!$G$2:$N$13,8)</f>
        <v>2009M01</v>
      </c>
      <c r="C289" s="2">
        <f t="shared" si="17"/>
        <v>39826</v>
      </c>
      <c r="D289" s="4">
        <v>35.033801897419515</v>
      </c>
      <c r="E289">
        <f t="shared" si="19"/>
        <v>34.18240738662346</v>
      </c>
      <c r="F289" s="4">
        <v>30.172656711354151</v>
      </c>
      <c r="G289">
        <f t="shared" si="18"/>
        <v>29.417368675614995</v>
      </c>
    </row>
    <row r="290" spans="1:7" outlineLevel="1">
      <c r="A290" s="12">
        <f t="shared" si="16"/>
        <v>0</v>
      </c>
      <c r="B290" t="str">
        <f>YEAR(C290)&amp;VLOOKUP(MONTH(C290),lookup!$G$2:$N$13,8)</f>
        <v>2009M01</v>
      </c>
      <c r="C290" s="2">
        <f t="shared" si="17"/>
        <v>39827</v>
      </c>
      <c r="D290" s="4">
        <v>34.492672679929086</v>
      </c>
      <c r="E290">
        <f t="shared" si="19"/>
        <v>34.294539102406787</v>
      </c>
      <c r="F290" s="4">
        <v>29.696257920740141</v>
      </c>
      <c r="G290">
        <f t="shared" si="18"/>
        <v>29.518558669355578</v>
      </c>
    </row>
    <row r="291" spans="1:7" outlineLevel="1">
      <c r="A291" s="12">
        <f t="shared" si="16"/>
        <v>0</v>
      </c>
      <c r="B291" t="str">
        <f>YEAR(C291)&amp;VLOOKUP(MONTH(C291),lookup!$G$2:$N$13,8)</f>
        <v>2009M01</v>
      </c>
      <c r="C291" s="2">
        <f t="shared" si="17"/>
        <v>39828</v>
      </c>
      <c r="D291" s="4">
        <v>34.718759102595364</v>
      </c>
      <c r="E291">
        <f t="shared" si="19"/>
        <v>34.415451139770425</v>
      </c>
      <c r="F291" s="4">
        <v>29.93455637837172</v>
      </c>
      <c r="G291">
        <f t="shared" si="18"/>
        <v>29.631535489831133</v>
      </c>
    </row>
    <row r="292" spans="1:7" outlineLevel="1">
      <c r="A292" s="12">
        <f t="shared" si="16"/>
        <v>0</v>
      </c>
      <c r="B292" t="str">
        <f>YEAR(C292)&amp;VLOOKUP(MONTH(C292),lookup!$G$2:$N$13,8)</f>
        <v>2009M01</v>
      </c>
      <c r="C292" s="2">
        <f t="shared" si="17"/>
        <v>39829</v>
      </c>
      <c r="D292" s="4">
        <v>34.698590739987104</v>
      </c>
      <c r="E292">
        <f t="shared" si="19"/>
        <v>34.543901999005378</v>
      </c>
      <c r="F292" s="4">
        <v>29.834114519205198</v>
      </c>
      <c r="G292">
        <f t="shared" si="18"/>
        <v>29.740029464946652</v>
      </c>
    </row>
    <row r="293" spans="1:7" outlineLevel="1">
      <c r="A293" s="12">
        <f t="shared" si="16"/>
        <v>0</v>
      </c>
      <c r="B293" t="str">
        <f>YEAR(C293)&amp;VLOOKUP(MONTH(C293),lookup!$G$2:$N$13,8)</f>
        <v>2009M01</v>
      </c>
      <c r="C293" s="2">
        <f t="shared" si="17"/>
        <v>39830</v>
      </c>
      <c r="D293" s="4">
        <v>35.164928757168816</v>
      </c>
      <c r="E293">
        <f t="shared" si="19"/>
        <v>34.666008671582048</v>
      </c>
      <c r="F293" s="4">
        <v>30.293773978351449</v>
      </c>
      <c r="G293">
        <f t="shared" si="18"/>
        <v>29.847258132889309</v>
      </c>
    </row>
    <row r="294" spans="1:7" outlineLevel="1">
      <c r="A294" s="12">
        <f t="shared" si="16"/>
        <v>0</v>
      </c>
      <c r="B294" t="str">
        <f>YEAR(C294)&amp;VLOOKUP(MONTH(C294),lookup!$G$2:$N$13,8)</f>
        <v>2009M01</v>
      </c>
      <c r="C294" s="2">
        <f t="shared" si="17"/>
        <v>39831</v>
      </c>
      <c r="D294" s="4">
        <v>34.801757636732155</v>
      </c>
      <c r="E294">
        <f t="shared" si="19"/>
        <v>34.766224301888776</v>
      </c>
      <c r="F294" s="4">
        <v>29.965390444138649</v>
      </c>
      <c r="G294">
        <f t="shared" si="18"/>
        <v>29.937604195891069</v>
      </c>
    </row>
    <row r="295" spans="1:7" outlineLevel="1">
      <c r="A295" s="12">
        <f t="shared" si="16"/>
        <v>0</v>
      </c>
      <c r="B295" t="str">
        <f>YEAR(C295)&amp;VLOOKUP(MONTH(C295),lookup!$G$2:$N$13,8)</f>
        <v>2009M01</v>
      </c>
      <c r="C295" s="2">
        <f t="shared" si="17"/>
        <v>39832</v>
      </c>
      <c r="D295" s="4">
        <v>34.70763709946899</v>
      </c>
      <c r="E295">
        <f t="shared" si="19"/>
        <v>34.748032531285318</v>
      </c>
      <c r="F295" s="4">
        <v>29.892043231435196</v>
      </c>
      <c r="G295">
        <f t="shared" si="18"/>
        <v>29.921380110810254</v>
      </c>
    </row>
    <row r="296" spans="1:7" outlineLevel="1">
      <c r="A296" s="12">
        <f t="shared" si="16"/>
        <v>0</v>
      </c>
      <c r="B296" t="str">
        <f>YEAR(C296)&amp;VLOOKUP(MONTH(C296),lookup!$G$2:$N$13,8)</f>
        <v>2009M01</v>
      </c>
      <c r="C296" s="2">
        <f t="shared" si="17"/>
        <v>39833</v>
      </c>
      <c r="D296" s="4">
        <v>34.442009136259891</v>
      </c>
      <c r="E296">
        <f t="shared" si="19"/>
        <v>34.756566688281922</v>
      </c>
      <c r="F296" s="4">
        <v>29.609670111113829</v>
      </c>
      <c r="G296">
        <f t="shared" si="18"/>
        <v>29.923199677804064</v>
      </c>
    </row>
    <row r="297" spans="1:7" outlineLevel="1">
      <c r="A297" s="12">
        <f t="shared" si="16"/>
        <v>0</v>
      </c>
      <c r="B297" t="str">
        <f>YEAR(C297)&amp;VLOOKUP(MONTH(C297),lookup!$G$2:$N$13,8)</f>
        <v>2009M01</v>
      </c>
      <c r="C297" s="2">
        <f t="shared" si="17"/>
        <v>39834</v>
      </c>
      <c r="D297" s="4">
        <v>34.911074364755997</v>
      </c>
      <c r="E297">
        <f t="shared" si="19"/>
        <v>34.764922489337167</v>
      </c>
      <c r="F297" s="4">
        <v>30.023828410096453</v>
      </c>
      <c r="G297">
        <f t="shared" si="18"/>
        <v>29.921337244952522</v>
      </c>
    </row>
    <row r="298" spans="1:7" outlineLevel="1">
      <c r="A298" s="12">
        <f t="shared" si="16"/>
        <v>0</v>
      </c>
      <c r="B298" t="str">
        <f>YEAR(C298)&amp;VLOOKUP(MONTH(C298),lookup!$G$2:$N$13,8)</f>
        <v>2009M01</v>
      </c>
      <c r="C298" s="2">
        <f t="shared" si="17"/>
        <v>39835</v>
      </c>
      <c r="D298" s="4">
        <v>34.594081402195954</v>
      </c>
      <c r="E298">
        <f t="shared" si="19"/>
        <v>34.762551422996253</v>
      </c>
      <c r="F298" s="4">
        <v>29.807743394609005</v>
      </c>
      <c r="G298">
        <f t="shared" si="18"/>
        <v>29.926107493352973</v>
      </c>
    </row>
    <row r="299" spans="1:7" outlineLevel="1">
      <c r="A299" s="12">
        <f t="shared" si="16"/>
        <v>0</v>
      </c>
      <c r="B299" t="str">
        <f>YEAR(C299)&amp;VLOOKUP(MONTH(C299),lookup!$G$2:$N$13,8)</f>
        <v>2009M01</v>
      </c>
      <c r="C299" s="2">
        <f t="shared" si="17"/>
        <v>39836</v>
      </c>
      <c r="D299" s="4">
        <v>35.09295849716645</v>
      </c>
      <c r="E299">
        <f t="shared" si="19"/>
        <v>34.779941363490082</v>
      </c>
      <c r="F299" s="4">
        <v>30.21942586927231</v>
      </c>
      <c r="G299">
        <f t="shared" si="18"/>
        <v>29.937716160777665</v>
      </c>
    </row>
    <row r="300" spans="1:7" outlineLevel="1">
      <c r="A300" s="12">
        <f t="shared" si="16"/>
        <v>0</v>
      </c>
      <c r="B300" t="str">
        <f>YEAR(C300)&amp;VLOOKUP(MONTH(C300),lookup!$G$2:$N$13,8)</f>
        <v>2009M01</v>
      </c>
      <c r="C300" s="2">
        <f t="shared" si="17"/>
        <v>39837</v>
      </c>
      <c r="D300" s="4">
        <v>34.9513234080123</v>
      </c>
      <c r="E300">
        <f t="shared" si="19"/>
        <v>34.808200969514999</v>
      </c>
      <c r="F300" s="4">
        <v>30.053463454838557</v>
      </c>
      <c r="G300">
        <f t="shared" si="18"/>
        <v>29.958764886813078</v>
      </c>
    </row>
    <row r="301" spans="1:7" outlineLevel="1">
      <c r="A301" s="12">
        <f t="shared" si="16"/>
        <v>0</v>
      </c>
      <c r="B301" t="str">
        <f>YEAR(C301)&amp;VLOOKUP(MONTH(C301),lookup!$G$2:$N$13,8)</f>
        <v>2009M01</v>
      </c>
      <c r="C301" s="2">
        <f t="shared" si="17"/>
        <v>39838</v>
      </c>
      <c r="D301" s="4">
        <v>35.05180239914926</v>
      </c>
      <c r="E301">
        <f t="shared" si="19"/>
        <v>34.829811013778809</v>
      </c>
      <c r="F301" s="4">
        <v>30.223162353396184</v>
      </c>
      <c r="G301">
        <f t="shared" si="18"/>
        <v>29.98194492041679</v>
      </c>
    </row>
    <row r="302" spans="1:7" outlineLevel="1">
      <c r="A302" s="12">
        <f t="shared" si="16"/>
        <v>0</v>
      </c>
      <c r="B302" t="str">
        <f>YEAR(C302)&amp;VLOOKUP(MONTH(C302),lookup!$G$2:$N$13,8)</f>
        <v>2009M01</v>
      </c>
      <c r="C302" s="2">
        <f t="shared" si="17"/>
        <v>39839</v>
      </c>
      <c r="D302" s="4">
        <v>34.751388885860251</v>
      </c>
      <c r="E302">
        <f t="shared" si="19"/>
        <v>34.852444612649336</v>
      </c>
      <c r="F302" s="4">
        <v>29.891652852496879</v>
      </c>
      <c r="G302">
        <f t="shared" si="18"/>
        <v>30.000834882721101</v>
      </c>
    </row>
    <row r="303" spans="1:7" outlineLevel="1">
      <c r="A303" s="12">
        <f t="shared" si="16"/>
        <v>0</v>
      </c>
      <c r="B303" t="str">
        <f>YEAR(C303)&amp;VLOOKUP(MONTH(C303),lookup!$G$2:$N$13,8)</f>
        <v>2009M01</v>
      </c>
      <c r="C303" s="2">
        <f t="shared" si="17"/>
        <v>39840</v>
      </c>
      <c r="D303" s="4">
        <v>34.837941562901754</v>
      </c>
      <c r="E303">
        <f t="shared" si="19"/>
        <v>34.854494241459363</v>
      </c>
      <c r="F303" s="4">
        <v>29.992128466233257</v>
      </c>
      <c r="G303">
        <f t="shared" si="18"/>
        <v>30.00444854790738</v>
      </c>
    </row>
    <row r="304" spans="1:7" outlineLevel="1">
      <c r="A304" s="12">
        <f t="shared" si="16"/>
        <v>0</v>
      </c>
      <c r="B304" t="str">
        <f>YEAR(C304)&amp;VLOOKUP(MONTH(C304),lookup!$G$2:$N$13,8)</f>
        <v>2009M01</v>
      </c>
      <c r="C304" s="2">
        <f t="shared" si="17"/>
        <v>39841</v>
      </c>
      <c r="D304" s="4">
        <v>34.623087501691096</v>
      </c>
      <c r="E304">
        <f t="shared" si="19"/>
        <v>34.868228814256739</v>
      </c>
      <c r="F304" s="4">
        <v>29.7381150549495</v>
      </c>
      <c r="G304">
        <f t="shared" si="18"/>
        <v>30.006673995258815</v>
      </c>
    </row>
    <row r="305" spans="1:7" outlineLevel="1">
      <c r="A305" s="12">
        <f t="shared" si="16"/>
        <v>0</v>
      </c>
      <c r="B305" t="str">
        <f>YEAR(C305)&amp;VLOOKUP(MONTH(C305),lookup!$G$2:$N$13,8)</f>
        <v>2009M01</v>
      </c>
      <c r="C305" s="2">
        <f t="shared" si="17"/>
        <v>39842</v>
      </c>
      <c r="D305" s="4">
        <v>35.154482509839298</v>
      </c>
      <c r="E305">
        <f t="shared" si="19"/>
        <v>34.888568824380521</v>
      </c>
      <c r="F305" s="4">
        <v>30.291004636033399</v>
      </c>
      <c r="G305">
        <f t="shared" si="18"/>
        <v>30.029337406609965</v>
      </c>
    </row>
    <row r="306" spans="1:7" outlineLevel="1">
      <c r="A306" s="12">
        <f t="shared" si="16"/>
        <v>0</v>
      </c>
      <c r="B306" t="str">
        <f>YEAR(C306)&amp;VLOOKUP(MONTH(C306),lookup!$G$2:$N$13,8)</f>
        <v>2009M01</v>
      </c>
      <c r="C306" s="2">
        <f t="shared" si="17"/>
        <v>39843</v>
      </c>
      <c r="D306" s="4">
        <v>34.855273867624327</v>
      </c>
      <c r="E306">
        <f t="shared" si="19"/>
        <v>34.896889225104132</v>
      </c>
      <c r="F306" s="4">
        <v>29.929221688744743</v>
      </c>
      <c r="G306">
        <f t="shared" si="18"/>
        <v>30.026576319485635</v>
      </c>
    </row>
    <row r="307" spans="1:7" outlineLevel="1">
      <c r="A307" s="12">
        <f t="shared" si="16"/>
        <v>0</v>
      </c>
      <c r="B307" t="str">
        <f>YEAR(C307)&amp;VLOOKUP(MONTH(C307),lookup!$G$2:$N$13,8)</f>
        <v>2009M01</v>
      </c>
      <c r="C307" s="2">
        <f t="shared" si="17"/>
        <v>39844</v>
      </c>
      <c r="D307" s="4">
        <v>35.384263668898249</v>
      </c>
      <c r="E307">
        <f t="shared" si="19"/>
        <v>34.942800904149784</v>
      </c>
      <c r="F307" s="4">
        <v>30.49842940296822</v>
      </c>
      <c r="G307">
        <f t="shared" si="18"/>
        <v>30.066952961139293</v>
      </c>
    </row>
    <row r="308" spans="1:7" outlineLevel="1">
      <c r="A308" s="12">
        <f t="shared" si="16"/>
        <v>0</v>
      </c>
      <c r="B308" t="str">
        <f>YEAR(C308)&amp;VLOOKUP(MONTH(C308),lookup!$G$2:$N$13,8)</f>
        <v>2009M02</v>
      </c>
      <c r="C308" s="2">
        <f t="shared" si="17"/>
        <v>39845</v>
      </c>
      <c r="D308" s="4">
        <v>34.736368317045461</v>
      </c>
      <c r="E308">
        <f t="shared" si="19"/>
        <v>34.928114496896455</v>
      </c>
      <c r="F308" s="4">
        <v>29.796642952298768</v>
      </c>
      <c r="G308">
        <f t="shared" si="18"/>
        <v>30.042984188047381</v>
      </c>
    </row>
    <row r="309" spans="1:7" outlineLevel="1">
      <c r="A309" s="12">
        <f t="shared" si="16"/>
        <v>0</v>
      </c>
      <c r="B309" t="str">
        <f>YEAR(C309)&amp;VLOOKUP(MONTH(C309),lookup!$G$2:$N$13,8)</f>
        <v>2009M02</v>
      </c>
      <c r="C309" s="2">
        <f t="shared" si="17"/>
        <v>39846</v>
      </c>
      <c r="D309" s="4">
        <v>33.041188967273989</v>
      </c>
      <c r="E309">
        <f t="shared" si="19"/>
        <v>34.652721774435271</v>
      </c>
      <c r="F309" s="4">
        <v>28.187765360632618</v>
      </c>
      <c r="G309">
        <f t="shared" si="18"/>
        <v>29.765408283866279</v>
      </c>
    </row>
    <row r="310" spans="1:7" outlineLevel="1">
      <c r="A310" s="12">
        <f t="shared" si="16"/>
        <v>0</v>
      </c>
      <c r="B310" t="str">
        <f>YEAR(C310)&amp;VLOOKUP(MONTH(C310),lookup!$G$2:$N$13,8)</f>
        <v>2009M02</v>
      </c>
      <c r="C310" s="2">
        <f t="shared" si="17"/>
        <v>39847</v>
      </c>
      <c r="D310" s="4">
        <v>34.04590802207278</v>
      </c>
      <c r="E310">
        <f t="shared" si="19"/>
        <v>34.560530930480361</v>
      </c>
      <c r="F310" s="4">
        <v>29.160942334441568</v>
      </c>
      <c r="G310">
        <f t="shared" si="18"/>
        <v>29.671641149778818</v>
      </c>
    </row>
    <row r="311" spans="1:7" outlineLevel="1">
      <c r="A311" s="12">
        <f t="shared" si="16"/>
        <v>0</v>
      </c>
      <c r="B311" t="str">
        <f>YEAR(C311)&amp;VLOOKUP(MONTH(C311),lookup!$G$2:$N$13,8)</f>
        <v>2009M02</v>
      </c>
      <c r="C311" s="2">
        <f t="shared" si="17"/>
        <v>39848</v>
      </c>
      <c r="D311" s="4">
        <v>36.242492034574333</v>
      </c>
      <c r="E311">
        <f t="shared" si="19"/>
        <v>34.738982795354488</v>
      </c>
      <c r="F311" s="4">
        <v>31.264695357878576</v>
      </c>
      <c r="G311">
        <f t="shared" si="18"/>
        <v>29.832317473993751</v>
      </c>
    </row>
    <row r="312" spans="1:7" outlineLevel="1">
      <c r="A312" s="12">
        <f t="shared" si="16"/>
        <v>0</v>
      </c>
      <c r="B312" t="str">
        <f>YEAR(C312)&amp;VLOOKUP(MONTH(C312),lookup!$G$2:$N$13,8)</f>
        <v>2009M02</v>
      </c>
      <c r="C312" s="2">
        <f t="shared" si="17"/>
        <v>39849</v>
      </c>
      <c r="D312" s="4">
        <v>33.884112602435458</v>
      </c>
      <c r="E312">
        <f t="shared" si="19"/>
        <v>34.611866758718605</v>
      </c>
      <c r="F312" s="4">
        <v>29.063669875965651</v>
      </c>
      <c r="G312">
        <f t="shared" si="18"/>
        <v>29.718035332575667</v>
      </c>
    </row>
    <row r="313" spans="1:7" outlineLevel="1">
      <c r="A313" s="12">
        <f t="shared" si="16"/>
        <v>0</v>
      </c>
      <c r="B313" t="str">
        <f>YEAR(C313)&amp;VLOOKUP(MONTH(C313),lookup!$G$2:$N$13,8)</f>
        <v>2009M02</v>
      </c>
      <c r="C313" s="2">
        <f t="shared" si="17"/>
        <v>39850</v>
      </c>
      <c r="D313" s="4">
        <v>33.941097047974267</v>
      </c>
      <c r="E313">
        <f t="shared" si="19"/>
        <v>34.41576628227503</v>
      </c>
      <c r="F313" s="4">
        <v>29.072926225938701</v>
      </c>
      <c r="G313">
        <f t="shared" si="18"/>
        <v>29.523113500525625</v>
      </c>
    </row>
    <row r="314" spans="1:7" outlineLevel="1">
      <c r="A314" s="12">
        <f t="shared" si="16"/>
        <v>0</v>
      </c>
      <c r="B314" t="str">
        <f>YEAR(C314)&amp;VLOOKUP(MONTH(C314),lookup!$G$2:$N$13,8)</f>
        <v>2009M02</v>
      </c>
      <c r="C314" s="2">
        <f t="shared" si="17"/>
        <v>39851</v>
      </c>
      <c r="D314" s="4">
        <v>35.731808298364669</v>
      </c>
      <c r="E314">
        <f t="shared" si="19"/>
        <v>34.553503015972908</v>
      </c>
      <c r="F314" s="4">
        <v>30.716661275167599</v>
      </c>
      <c r="G314">
        <f t="shared" si="18"/>
        <v>29.64899666824946</v>
      </c>
    </row>
    <row r="315" spans="1:7" outlineLevel="1">
      <c r="A315" s="12">
        <f t="shared" si="16"/>
        <v>0</v>
      </c>
      <c r="B315" t="str">
        <f>YEAR(C315)&amp;VLOOKUP(MONTH(C315),lookup!$G$2:$N$13,8)</f>
        <v>2009M02</v>
      </c>
      <c r="C315" s="2">
        <f t="shared" si="17"/>
        <v>39852</v>
      </c>
      <c r="D315" s="4">
        <v>34.730383185922349</v>
      </c>
      <c r="E315">
        <f t="shared" si="19"/>
        <v>34.65340167067427</v>
      </c>
      <c r="F315" s="4">
        <v>29.888834846738384</v>
      </c>
      <c r="G315">
        <f t="shared" si="18"/>
        <v>29.752652798993907</v>
      </c>
    </row>
    <row r="316" spans="1:7" outlineLevel="1">
      <c r="A316" s="12">
        <f t="shared" si="16"/>
        <v>0</v>
      </c>
      <c r="B316" t="str">
        <f>YEAR(C316)&amp;VLOOKUP(MONTH(C316),lookup!$G$2:$N$13,8)</f>
        <v>2009M02</v>
      </c>
      <c r="C316" s="2">
        <f t="shared" si="17"/>
        <v>39853</v>
      </c>
      <c r="D316" s="4">
        <v>34.30292336434033</v>
      </c>
      <c r="E316">
        <f t="shared" si="19"/>
        <v>34.647729306319164</v>
      </c>
      <c r="F316" s="4">
        <v>29.320240562992375</v>
      </c>
      <c r="G316">
        <f t="shared" si="18"/>
        <v>29.736152502041492</v>
      </c>
    </row>
    <row r="317" spans="1:7" outlineLevel="1">
      <c r="A317" s="12">
        <f t="shared" si="16"/>
        <v>0</v>
      </c>
      <c r="B317" t="str">
        <f>YEAR(C317)&amp;VLOOKUP(MONTH(C317),lookup!$G$2:$N$13,8)</f>
        <v>2009M02</v>
      </c>
      <c r="C317" s="2">
        <f t="shared" si="17"/>
        <v>39854</v>
      </c>
      <c r="D317" s="4">
        <v>35.230164351546158</v>
      </c>
      <c r="E317">
        <f t="shared" si="19"/>
        <v>34.700179627583836</v>
      </c>
      <c r="F317" s="4">
        <v>30.248097848064656</v>
      </c>
      <c r="G317">
        <f t="shared" si="18"/>
        <v>29.780206823354831</v>
      </c>
    </row>
    <row r="318" spans="1:7" outlineLevel="1">
      <c r="A318" s="12">
        <f t="shared" si="16"/>
        <v>0</v>
      </c>
      <c r="B318" t="str">
        <f>YEAR(C318)&amp;VLOOKUP(MONTH(C318),lookup!$G$2:$N$13,8)</f>
        <v>2009M02</v>
      </c>
      <c r="C318" s="2">
        <f t="shared" si="17"/>
        <v>39855</v>
      </c>
      <c r="D318" s="4">
        <v>34.681086120338222</v>
      </c>
      <c r="E318">
        <f t="shared" si="19"/>
        <v>34.806292718550651</v>
      </c>
      <c r="F318" s="4">
        <v>29.753997940379133</v>
      </c>
      <c r="G318">
        <f t="shared" si="18"/>
        <v>29.874800137427052</v>
      </c>
    </row>
    <row r="319" spans="1:7" outlineLevel="1">
      <c r="A319" s="12">
        <f t="shared" si="16"/>
        <v>0</v>
      </c>
      <c r="B319" t="str">
        <f>YEAR(C319)&amp;VLOOKUP(MONTH(C319),lookup!$G$2:$N$13,8)</f>
        <v>2009M02</v>
      </c>
      <c r="C319" s="2">
        <f t="shared" si="17"/>
        <v>39856</v>
      </c>
      <c r="D319" s="4">
        <v>34.774214578879118</v>
      </c>
      <c r="E319">
        <f t="shared" si="19"/>
        <v>34.783951838478444</v>
      </c>
      <c r="F319" s="4">
        <v>29.834274964780445</v>
      </c>
      <c r="G319">
        <f t="shared" si="18"/>
        <v>29.848844591095233</v>
      </c>
    </row>
    <row r="320" spans="1:7" outlineLevel="1">
      <c r="A320" s="12">
        <f t="shared" si="16"/>
        <v>0</v>
      </c>
      <c r="B320" t="str">
        <f>YEAR(C320)&amp;VLOOKUP(MONTH(C320),lookup!$G$2:$N$13,8)</f>
        <v>2009M02</v>
      </c>
      <c r="C320" s="2">
        <f t="shared" si="17"/>
        <v>39857</v>
      </c>
      <c r="D320" s="4">
        <v>34.815737940501975</v>
      </c>
      <c r="E320">
        <f t="shared" si="19"/>
        <v>34.76583922561904</v>
      </c>
      <c r="F320" s="4">
        <v>29.83927768264909</v>
      </c>
      <c r="G320">
        <f t="shared" si="18"/>
        <v>29.824204779636403</v>
      </c>
    </row>
    <row r="321" spans="1:7" outlineLevel="1">
      <c r="A321" s="12">
        <f t="shared" si="16"/>
        <v>0</v>
      </c>
      <c r="B321" t="str">
        <f>YEAR(C321)&amp;VLOOKUP(MONTH(C321),lookup!$G$2:$N$13,8)</f>
        <v>2009M02</v>
      </c>
      <c r="C321" s="2">
        <f t="shared" si="17"/>
        <v>39858</v>
      </c>
      <c r="D321" s="4">
        <v>35.295625208748959</v>
      </c>
      <c r="E321">
        <f t="shared" si="19"/>
        <v>34.897600737569675</v>
      </c>
      <c r="F321" s="4">
        <v>30.283830707814637</v>
      </c>
      <c r="G321">
        <f t="shared" si="18"/>
        <v>29.932802631510008</v>
      </c>
    </row>
    <row r="322" spans="1:7" outlineLevel="1">
      <c r="A322" s="12">
        <f t="shared" ref="A322:A385" si="20">IF(D322+D323=D322,IF(D322+D323&gt;0,1,0),0)</f>
        <v>0</v>
      </c>
      <c r="B322" t="str">
        <f>YEAR(C322)&amp;VLOOKUP(MONTH(C322),lookup!$G$2:$N$13,8)</f>
        <v>2009M02</v>
      </c>
      <c r="C322" s="2">
        <f t="shared" ref="C322:C385" si="21">C323-1</f>
        <v>39859</v>
      </c>
      <c r="D322" s="4">
        <v>34.810940143083442</v>
      </c>
      <c r="E322">
        <f t="shared" si="19"/>
        <v>34.882381209426526</v>
      </c>
      <c r="F322" s="4">
        <v>29.842376841399194</v>
      </c>
      <c r="G322">
        <f t="shared" si="18"/>
        <v>29.921671210933383</v>
      </c>
    </row>
    <row r="323" spans="1:7" outlineLevel="1">
      <c r="A323" s="12">
        <f t="shared" si="20"/>
        <v>0</v>
      </c>
      <c r="B323" t="str">
        <f>YEAR(C323)&amp;VLOOKUP(MONTH(C323),lookup!$G$2:$N$13,8)</f>
        <v>2009M02</v>
      </c>
      <c r="C323" s="2">
        <f t="shared" si="21"/>
        <v>39860</v>
      </c>
      <c r="D323" s="4">
        <v>35.214627544817411</v>
      </c>
      <c r="E323">
        <f t="shared" si="19"/>
        <v>34.911351747963408</v>
      </c>
      <c r="F323" s="4">
        <v>30.171162333690113</v>
      </c>
      <c r="G323">
        <f t="shared" si="18"/>
        <v>29.93290538600332</v>
      </c>
    </row>
    <row r="324" spans="1:7" outlineLevel="1">
      <c r="A324" s="12">
        <f t="shared" si="20"/>
        <v>0</v>
      </c>
      <c r="B324" t="str">
        <f>YEAR(C324)&amp;VLOOKUP(MONTH(C324),lookup!$G$2:$N$13,8)</f>
        <v>2009M02</v>
      </c>
      <c r="C324" s="2">
        <f t="shared" si="21"/>
        <v>39861</v>
      </c>
      <c r="D324" s="4">
        <v>34.839109029442227</v>
      </c>
      <c r="E324">
        <f t="shared" si="19"/>
        <v>34.958031927790934</v>
      </c>
      <c r="F324" s="4">
        <v>29.840028237208948</v>
      </c>
      <c r="G324">
        <f t="shared" si="18"/>
        <v>29.972561307044337</v>
      </c>
    </row>
    <row r="325" spans="1:7" outlineLevel="1">
      <c r="A325" s="12">
        <f t="shared" si="20"/>
        <v>0</v>
      </c>
      <c r="B325" t="str">
        <f>YEAR(C325)&amp;VLOOKUP(MONTH(C325),lookup!$G$2:$N$13,8)</f>
        <v>2009M02</v>
      </c>
      <c r="C325" s="2">
        <f t="shared" si="21"/>
        <v>39862</v>
      </c>
      <c r="D325" s="4">
        <v>35.498834949158713</v>
      </c>
      <c r="E325">
        <f t="shared" si="19"/>
        <v>35.03520887099836</v>
      </c>
      <c r="F325" s="4">
        <v>30.438991339114715</v>
      </c>
      <c r="G325">
        <f t="shared" si="18"/>
        <v>30.034885181429495</v>
      </c>
    </row>
    <row r="326" spans="1:7" outlineLevel="1">
      <c r="A326" s="12">
        <f t="shared" si="20"/>
        <v>0</v>
      </c>
      <c r="B326" t="str">
        <f>YEAR(C326)&amp;VLOOKUP(MONTH(C326),lookup!$G$2:$N$13,8)</f>
        <v>2009M02</v>
      </c>
      <c r="C326" s="2">
        <f t="shared" si="21"/>
        <v>39863</v>
      </c>
      <c r="D326" s="4">
        <v>35.072324691649108</v>
      </c>
      <c r="E326">
        <f t="shared" si="19"/>
        <v>35.081043510967547</v>
      </c>
      <c r="F326" s="4">
        <v>30.089976124802398</v>
      </c>
      <c r="G326">
        <f t="shared" si="18"/>
        <v>30.076775354802056</v>
      </c>
    </row>
    <row r="327" spans="1:7" outlineLevel="1">
      <c r="A327" s="12">
        <f t="shared" si="20"/>
        <v>0</v>
      </c>
      <c r="B327" t="str">
        <f>YEAR(C327)&amp;VLOOKUP(MONTH(C327),lookup!$G$2:$N$13,8)</f>
        <v>2009M02</v>
      </c>
      <c r="C327" s="2">
        <f t="shared" si="21"/>
        <v>39864</v>
      </c>
      <c r="D327" s="4">
        <v>35.725382460471103</v>
      </c>
      <c r="E327">
        <f t="shared" si="19"/>
        <v>35.176304607877228</v>
      </c>
      <c r="F327" s="4">
        <v>30.636221214452892</v>
      </c>
      <c r="G327">
        <f t="shared" si="18"/>
        <v>30.156262870959772</v>
      </c>
    </row>
    <row r="328" spans="1:7" outlineLevel="1">
      <c r="A328" s="12">
        <f t="shared" si="20"/>
        <v>0</v>
      </c>
      <c r="B328" t="str">
        <f>YEAR(C328)&amp;VLOOKUP(MONTH(C328),lookup!$G$2:$N$13,8)</f>
        <v>2009M02</v>
      </c>
      <c r="C328" s="2">
        <f t="shared" si="21"/>
        <v>39865</v>
      </c>
      <c r="D328" s="4">
        <v>35.435444353657665</v>
      </c>
      <c r="E328">
        <f t="shared" si="19"/>
        <v>35.267078276247311</v>
      </c>
      <c r="F328" s="4">
        <v>30.373579995144574</v>
      </c>
      <c r="G328">
        <f t="shared" ref="G328:G391" si="22">AVERAGE(SUM(F321:F328)/8,SUM(F323:F328)/6)</f>
        <v>30.233923694969523</v>
      </c>
    </row>
    <row r="329" spans="1:7" outlineLevel="1">
      <c r="A329" s="12">
        <f t="shared" si="20"/>
        <v>0</v>
      </c>
      <c r="B329" t="str">
        <f>YEAR(C329)&amp;VLOOKUP(MONTH(C329),lookup!$G$2:$N$13,8)</f>
        <v>2009M02</v>
      </c>
      <c r="C329" s="2">
        <f t="shared" si="21"/>
        <v>39866</v>
      </c>
      <c r="D329" s="4">
        <v>35.643701776768161</v>
      </c>
      <c r="E329">
        <f t="shared" si="19"/>
        <v>35.324589247744399</v>
      </c>
      <c r="F329" s="4">
        <v>30.576022626124512</v>
      </c>
      <c r="G329">
        <f t="shared" si="22"/>
        <v>30.285924047566755</v>
      </c>
    </row>
    <row r="330" spans="1:7" outlineLevel="1">
      <c r="A330" s="12">
        <f t="shared" si="20"/>
        <v>0</v>
      </c>
      <c r="B330" t="str">
        <f>YEAR(C330)&amp;VLOOKUP(MONTH(C330),lookup!$G$2:$N$13,8)</f>
        <v>2009M02</v>
      </c>
      <c r="C330" s="2">
        <f t="shared" si="21"/>
        <v>39867</v>
      </c>
      <c r="D330" s="4">
        <v>35.091570401748434</v>
      </c>
      <c r="E330">
        <f t="shared" si="19"/>
        <v>35.363167086603148</v>
      </c>
      <c r="F330" s="4">
        <v>30.036541340286441</v>
      </c>
      <c r="G330">
        <f t="shared" si="22"/>
        <v>30.314435420670332</v>
      </c>
    </row>
    <row r="331" spans="1:7" outlineLevel="1">
      <c r="A331" s="12">
        <f t="shared" si="20"/>
        <v>0</v>
      </c>
      <c r="B331" t="str">
        <f>YEAR(C331)&amp;VLOOKUP(MONTH(C331),lookup!$G$2:$N$13,8)</f>
        <v>2009M02</v>
      </c>
      <c r="C331" s="2">
        <f t="shared" si="21"/>
        <v>39868</v>
      </c>
      <c r="D331" s="4">
        <v>35.712782184422444</v>
      </c>
      <c r="E331">
        <f t="shared" ref="E331:E394" si="23">AVERAGE(SUM(D324:D331)/8,SUM(D326:D331)/6)</f>
        <v>35.412130687850443</v>
      </c>
      <c r="F331" s="4">
        <v>30.620331783477258</v>
      </c>
      <c r="G331">
        <f t="shared" si="22"/>
        <v>30.357620214978908</v>
      </c>
    </row>
    <row r="332" spans="1:7" outlineLevel="1">
      <c r="A332" s="12">
        <f t="shared" si="20"/>
        <v>0</v>
      </c>
      <c r="B332" t="str">
        <f>YEAR(C332)&amp;VLOOKUP(MONTH(C332),lookup!$G$2:$N$13,8)</f>
        <v>2009M02</v>
      </c>
      <c r="C332" s="2">
        <f t="shared" si="21"/>
        <v>39869</v>
      </c>
      <c r="D332" s="4">
        <v>35.34347596860875</v>
      </c>
      <c r="E332">
        <f t="shared" si="23"/>
        <v>35.466249561294987</v>
      </c>
      <c r="F332" s="4">
        <v>30.262728521197243</v>
      </c>
      <c r="G332">
        <f t="shared" si="22"/>
        <v>30.398435015761081</v>
      </c>
    </row>
    <row r="333" spans="1:7" outlineLevel="1">
      <c r="A333" s="12">
        <f t="shared" si="20"/>
        <v>0</v>
      </c>
      <c r="B333" t="str">
        <f>YEAR(C333)&amp;VLOOKUP(MONTH(C333),lookup!$G$2:$N$13,8)</f>
        <v>2009M02</v>
      </c>
      <c r="C333" s="2">
        <f t="shared" si="21"/>
        <v>39870</v>
      </c>
      <c r="D333" s="4">
        <v>35.779466722279963</v>
      </c>
      <c r="E333">
        <f t="shared" si="23"/>
        <v>35.48829606893247</v>
      </c>
      <c r="F333" s="4">
        <v>30.697732906062125</v>
      </c>
      <c r="G333">
        <f t="shared" si="22"/>
        <v>30.419732337996059</v>
      </c>
    </row>
    <row r="334" spans="1:7" outlineLevel="1">
      <c r="A334" s="12">
        <f t="shared" si="20"/>
        <v>0</v>
      </c>
      <c r="B334" t="str">
        <f>YEAR(C334)&amp;VLOOKUP(MONTH(C334),lookup!$G$2:$N$13,8)</f>
        <v>2009M02</v>
      </c>
      <c r="C334" s="2">
        <f t="shared" si="21"/>
        <v>39871</v>
      </c>
      <c r="D334" s="4">
        <v>35.510256978240328</v>
      </c>
      <c r="E334">
        <f t="shared" si="23"/>
        <v>35.521901222226305</v>
      </c>
      <c r="F334" s="4">
        <v>30.393565897093687</v>
      </c>
      <c r="G334">
        <f t="shared" si="22"/>
        <v>30.440372190593358</v>
      </c>
    </row>
    <row r="335" spans="1:7" outlineLevel="1">
      <c r="A335" s="12">
        <f t="shared" si="20"/>
        <v>0</v>
      </c>
      <c r="B335" t="str">
        <f>YEAR(C335)&amp;VLOOKUP(MONTH(C335),lookup!$G$2:$N$13,8)</f>
        <v>2009M02</v>
      </c>
      <c r="C335" s="2">
        <f t="shared" si="21"/>
        <v>39872</v>
      </c>
      <c r="D335" s="4">
        <v>36.168972755634165</v>
      </c>
      <c r="E335">
        <f t="shared" si="23"/>
        <v>35.593398197246174</v>
      </c>
      <c r="F335" s="4">
        <v>31.022681904203633</v>
      </c>
      <c r="G335">
        <f t="shared" si="22"/>
        <v>30.501747590209376</v>
      </c>
    </row>
    <row r="336" spans="1:7" outlineLevel="1">
      <c r="A336" s="12">
        <f t="shared" si="20"/>
        <v>0</v>
      </c>
      <c r="B336" t="str">
        <f>YEAR(C336)&amp;VLOOKUP(MONTH(C336),lookup!$G$2:$N$13,8)</f>
        <v>2009M03</v>
      </c>
      <c r="C336" s="2">
        <f t="shared" si="21"/>
        <v>39873</v>
      </c>
      <c r="D336" s="4">
        <v>35.500809205132519</v>
      </c>
      <c r="E336">
        <f t="shared" si="23"/>
        <v>35.631586734078688</v>
      </c>
      <c r="F336" s="4">
        <v>30.353751337408376</v>
      </c>
      <c r="G336">
        <f t="shared" si="22"/>
        <v>30.526942465527689</v>
      </c>
    </row>
    <row r="337" spans="1:7" outlineLevel="1">
      <c r="A337" s="12">
        <f t="shared" si="20"/>
        <v>0</v>
      </c>
      <c r="B337" t="str">
        <f>YEAR(C337)&amp;VLOOKUP(MONTH(C337),lookup!$G$2:$N$13,8)</f>
        <v>2009M03</v>
      </c>
      <c r="C337" s="2">
        <f t="shared" si="21"/>
        <v>39874</v>
      </c>
      <c r="D337" s="4">
        <v>35.958318712527216</v>
      </c>
      <c r="E337">
        <f t="shared" si="23"/>
        <v>35.671711669905697</v>
      </c>
      <c r="F337" s="4">
        <v>30.798106412265966</v>
      </c>
      <c r="G337">
        <f t="shared" si="22"/>
        <v>30.55563725456059</v>
      </c>
    </row>
    <row r="338" spans="1:7" outlineLevel="1">
      <c r="A338" s="12">
        <f t="shared" si="20"/>
        <v>0</v>
      </c>
      <c r="B338" t="str">
        <f>YEAR(C338)&amp;VLOOKUP(MONTH(C338),lookup!$G$2:$N$13,8)</f>
        <v>2009M03</v>
      </c>
      <c r="C338" s="2">
        <f t="shared" si="21"/>
        <v>39875</v>
      </c>
      <c r="D338" s="4">
        <v>35.442284914335431</v>
      </c>
      <c r="E338">
        <f t="shared" si="23"/>
        <v>35.70186540575294</v>
      </c>
      <c r="F338" s="4">
        <v>30.271413766125431</v>
      </c>
      <c r="G338">
        <f t="shared" si="22"/>
        <v>30.571040551586208</v>
      </c>
    </row>
    <row r="339" spans="1:7" outlineLevel="1">
      <c r="A339" s="12">
        <f t="shared" si="20"/>
        <v>0</v>
      </c>
      <c r="B339" t="str">
        <f>YEAR(C339)&amp;VLOOKUP(MONTH(C339),lookup!$G$2:$N$13,8)</f>
        <v>2009M03</v>
      </c>
      <c r="C339" s="2">
        <f t="shared" si="21"/>
        <v>39876</v>
      </c>
      <c r="D339" s="4">
        <v>36.206318022568972</v>
      </c>
      <c r="E339">
        <f t="shared" si="23"/>
        <v>35.768282337327847</v>
      </c>
      <c r="F339" s="4">
        <v>31.026933434571465</v>
      </c>
      <c r="G339">
        <f t="shared" si="22"/>
        <v>30.623886532155375</v>
      </c>
    </row>
    <row r="340" spans="1:7" outlineLevel="1">
      <c r="A340" s="12">
        <f t="shared" si="20"/>
        <v>0</v>
      </c>
      <c r="B340" t="str">
        <f>YEAR(C340)&amp;VLOOKUP(MONTH(C340),lookup!$G$2:$N$13,8)</f>
        <v>2009M03</v>
      </c>
      <c r="C340" s="2">
        <f t="shared" si="21"/>
        <v>39877</v>
      </c>
      <c r="D340" s="4">
        <v>35.288444238636124</v>
      </c>
      <c r="E340">
        <f t="shared" si="23"/>
        <v>35.746358459237541</v>
      </c>
      <c r="F340" s="4">
        <v>30.220030846132396</v>
      </c>
      <c r="G340">
        <f t="shared" si="22"/>
        <v>30.606756673217049</v>
      </c>
    </row>
    <row r="341" spans="1:7" outlineLevel="1">
      <c r="A341" s="12">
        <f t="shared" si="20"/>
        <v>0</v>
      </c>
      <c r="B341" t="str">
        <f>YEAR(C341)&amp;VLOOKUP(MONTH(C341),lookup!$G$2:$N$13,8)</f>
        <v>2009M03</v>
      </c>
      <c r="C341" s="2">
        <f t="shared" si="21"/>
        <v>39878</v>
      </c>
      <c r="D341" s="4">
        <v>36.00859403058584</v>
      </c>
      <c r="E341">
        <f t="shared" si="23"/>
        <v>35.747314022252631</v>
      </c>
      <c r="F341" s="4">
        <v>30.811981158906999</v>
      </c>
      <c r="G341">
        <f t="shared" si="22"/>
        <v>30.596338793578468</v>
      </c>
    </row>
    <row r="342" spans="1:7" outlineLevel="1">
      <c r="A342" s="12">
        <f t="shared" si="20"/>
        <v>0</v>
      </c>
      <c r="B342" t="str">
        <f>YEAR(C342)&amp;VLOOKUP(MONTH(C342),lookup!$G$2:$N$13,8)</f>
        <v>2009M03</v>
      </c>
      <c r="C342" s="2">
        <f t="shared" si="21"/>
        <v>39879</v>
      </c>
      <c r="D342" s="4">
        <v>35.638994351222756</v>
      </c>
      <c r="E342">
        <f t="shared" si="23"/>
        <v>35.766875536904884</v>
      </c>
      <c r="F342" s="4">
        <v>30.485698731140634</v>
      </c>
      <c r="G342">
        <f t="shared" si="22"/>
        <v>30.613092711850758</v>
      </c>
    </row>
    <row r="343" spans="1:7" outlineLevel="1">
      <c r="A343" s="12">
        <f t="shared" si="20"/>
        <v>0</v>
      </c>
      <c r="B343" t="str">
        <f>YEAR(C343)&amp;VLOOKUP(MONTH(C343),lookup!$G$2:$N$13,8)</f>
        <v>2009M03</v>
      </c>
      <c r="C343" s="2">
        <f t="shared" si="21"/>
        <v>39880</v>
      </c>
      <c r="D343" s="4">
        <v>36.488291218116395</v>
      </c>
      <c r="E343">
        <f t="shared" si="23"/>
        <v>35.830997316275784</v>
      </c>
      <c r="F343" s="4">
        <v>31.276234492460897</v>
      </c>
      <c r="G343">
        <f t="shared" si="22"/>
        <v>30.668783755299749</v>
      </c>
    </row>
    <row r="344" spans="1:7" outlineLevel="1">
      <c r="A344" s="12">
        <f t="shared" si="20"/>
        <v>0</v>
      </c>
      <c r="B344" t="str">
        <f>YEAR(C344)&amp;VLOOKUP(MONTH(C344),lookup!$G$2:$N$13,8)</f>
        <v>2009M03</v>
      </c>
      <c r="C344" s="2">
        <f t="shared" si="21"/>
        <v>39881</v>
      </c>
      <c r="D344" s="4">
        <v>35.463349881099511</v>
      </c>
      <c r="E344">
        <f t="shared" si="23"/>
        <v>35.830411522420732</v>
      </c>
      <c r="F344" s="4">
        <v>30.329987991809944</v>
      </c>
      <c r="G344">
        <f t="shared" si="22"/>
        <v>30.672179731673552</v>
      </c>
    </row>
    <row r="345" spans="1:7" outlineLevel="1">
      <c r="A345" s="12">
        <f t="shared" si="20"/>
        <v>0</v>
      </c>
      <c r="B345" t="str">
        <f>YEAR(C345)&amp;VLOOKUP(MONTH(C345),lookup!$G$2:$N$13,8)</f>
        <v>2009M03</v>
      </c>
      <c r="C345" s="2">
        <f t="shared" si="21"/>
        <v>39882</v>
      </c>
      <c r="D345" s="4">
        <v>36.080450733092441</v>
      </c>
      <c r="E345">
        <f t="shared" si="23"/>
        <v>35.827555832916346</v>
      </c>
      <c r="F345" s="4">
        <v>30.865371916251792</v>
      </c>
      <c r="G345">
        <f t="shared" si="22"/>
        <v>30.662920365812695</v>
      </c>
    </row>
    <row r="346" spans="1:7" outlineLevel="1">
      <c r="A346" s="12">
        <f t="shared" si="20"/>
        <v>0</v>
      </c>
      <c r="B346" t="str">
        <f>YEAR(C346)&amp;VLOOKUP(MONTH(C346),lookup!$G$2:$N$13,8)</f>
        <v>2009M03</v>
      </c>
      <c r="C346" s="2">
        <f t="shared" si="21"/>
        <v>39883</v>
      </c>
      <c r="D346" s="4">
        <v>35.587980205504266</v>
      </c>
      <c r="E346">
        <f t="shared" si="23"/>
        <v>35.861623119186746</v>
      </c>
      <c r="F346" s="4">
        <v>30.420064595003108</v>
      </c>
      <c r="G346">
        <f t="shared" si="22"/>
        <v>30.688880521690113</v>
      </c>
    </row>
    <row r="347" spans="1:7" outlineLevel="1">
      <c r="A347" s="12">
        <f t="shared" si="20"/>
        <v>0</v>
      </c>
      <c r="B347" t="str">
        <f>YEAR(C347)&amp;VLOOKUP(MONTH(C347),lookup!$G$2:$N$13,8)</f>
        <v>2009M03</v>
      </c>
      <c r="C347" s="2">
        <f t="shared" si="21"/>
        <v>39884</v>
      </c>
      <c r="D347" s="4">
        <v>36.237315270451191</v>
      </c>
      <c r="E347">
        <f t="shared" si="23"/>
        <v>35.8826205505015</v>
      </c>
      <c r="F347" s="4">
        <v>31.016603406666874</v>
      </c>
      <c r="G347">
        <f t="shared" si="22"/>
        <v>30.705286748926056</v>
      </c>
    </row>
    <row r="348" spans="1:7" outlineLevel="1">
      <c r="A348" s="12">
        <f t="shared" si="20"/>
        <v>0</v>
      </c>
      <c r="B348" t="str">
        <f>YEAR(C348)&amp;VLOOKUP(MONTH(C348),lookup!$G$2:$N$13,8)</f>
        <v>2009M03</v>
      </c>
      <c r="C348" s="2">
        <f t="shared" si="21"/>
        <v>39885</v>
      </c>
      <c r="D348" s="4">
        <v>35.77256220527785</v>
      </c>
      <c r="E348">
        <f t="shared" si="23"/>
        <v>35.924008577921192</v>
      </c>
      <c r="F348" s="4">
        <v>30.573987473280145</v>
      </c>
      <c r="G348">
        <f t="shared" si="22"/>
        <v>30.73476643330109</v>
      </c>
    </row>
    <row r="349" spans="1:7" outlineLevel="1">
      <c r="A349" s="12">
        <f t="shared" si="20"/>
        <v>0</v>
      </c>
      <c r="B349" t="str">
        <f>YEAR(C349)&amp;VLOOKUP(MONTH(C349),lookup!$G$2:$N$13,8)</f>
        <v>2009M03</v>
      </c>
      <c r="C349" s="2">
        <f t="shared" si="21"/>
        <v>39886</v>
      </c>
      <c r="D349" s="4">
        <v>36.614773943416814</v>
      </c>
      <c r="E349">
        <f t="shared" si="23"/>
        <v>35.972435049581506</v>
      </c>
      <c r="F349" s="4">
        <v>31.337467626285491</v>
      </c>
      <c r="G349">
        <f t="shared" si="22"/>
        <v>30.772712098664293</v>
      </c>
    </row>
    <row r="350" spans="1:7" outlineLevel="1">
      <c r="A350" s="12">
        <f t="shared" si="20"/>
        <v>0</v>
      </c>
      <c r="B350" t="str">
        <f>YEAR(C350)&amp;VLOOKUP(MONTH(C350),lookup!$G$2:$N$13,8)</f>
        <v>2009M03</v>
      </c>
      <c r="C350" s="2">
        <f t="shared" si="21"/>
        <v>39887</v>
      </c>
      <c r="D350" s="4">
        <v>36.074428906825567</v>
      </c>
      <c r="E350">
        <f t="shared" si="23"/>
        <v>36.050572961450513</v>
      </c>
      <c r="F350" s="4">
        <v>30.871377712095136</v>
      </c>
      <c r="G350">
        <f t="shared" si="22"/>
        <v>30.841932844997714</v>
      </c>
    </row>
    <row r="351" spans="1:7" outlineLevel="1">
      <c r="A351" s="12">
        <f t="shared" si="20"/>
        <v>0</v>
      </c>
      <c r="B351" t="str">
        <f>YEAR(C351)&amp;VLOOKUP(MONTH(C351),lookup!$G$2:$N$13,8)</f>
        <v>2009M03</v>
      </c>
      <c r="C351" s="2">
        <f t="shared" si="21"/>
        <v>39888</v>
      </c>
      <c r="D351" s="4">
        <v>36.28580216856615</v>
      </c>
      <c r="E351">
        <f t="shared" si="23"/>
        <v>36.055030015476433</v>
      </c>
      <c r="F351" s="4">
        <v>30.988108356132869</v>
      </c>
      <c r="G351">
        <f t="shared" si="22"/>
        <v>30.83415299813397</v>
      </c>
    </row>
    <row r="352" spans="1:7" outlineLevel="1">
      <c r="A352" s="12">
        <f t="shared" si="20"/>
        <v>0</v>
      </c>
      <c r="B352" t="str">
        <f>YEAR(C352)&amp;VLOOKUP(MONTH(C352),lookup!$G$2:$N$13,8)</f>
        <v>2009M03</v>
      </c>
      <c r="C352" s="2">
        <f t="shared" si="21"/>
        <v>39889</v>
      </c>
      <c r="D352" s="4">
        <v>36.040068088895971</v>
      </c>
      <c r="E352">
        <f t="shared" si="23"/>
        <v>36.128748893746355</v>
      </c>
      <c r="F352" s="4">
        <v>30.814160252974055</v>
      </c>
      <c r="G352">
        <f t="shared" si="22"/>
        <v>30.897255069287642</v>
      </c>
    </row>
    <row r="353" spans="1:7" outlineLevel="1">
      <c r="A353" s="12">
        <f t="shared" si="20"/>
        <v>0</v>
      </c>
      <c r="B353" t="str">
        <f>YEAR(C353)&amp;VLOOKUP(MONTH(C353),lookup!$G$2:$N$13,8)</f>
        <v>2009M03</v>
      </c>
      <c r="C353" s="2">
        <f t="shared" si="21"/>
        <v>39890</v>
      </c>
      <c r="D353" s="4">
        <v>36.776531500246648</v>
      </c>
      <c r="E353">
        <f t="shared" si="23"/>
        <v>36.217188627509785</v>
      </c>
      <c r="F353" s="4">
        <v>31.438938706449878</v>
      </c>
      <c r="G353">
        <f t="shared" si="22"/>
        <v>30.968297601990269</v>
      </c>
    </row>
    <row r="354" spans="1:7" outlineLevel="1">
      <c r="A354" s="12">
        <f t="shared" si="20"/>
        <v>0</v>
      </c>
      <c r="B354" t="str">
        <f>YEAR(C354)&amp;VLOOKUP(MONTH(C354),lookup!$G$2:$N$13,8)</f>
        <v>2009M03</v>
      </c>
      <c r="C354" s="2">
        <f t="shared" si="21"/>
        <v>39891</v>
      </c>
      <c r="D354" s="4">
        <v>36.087744561619083</v>
      </c>
      <c r="E354">
        <f t="shared" si="23"/>
        <v>36.274689096128725</v>
      </c>
      <c r="F354" s="4">
        <v>30.881139344867055</v>
      </c>
      <c r="G354">
        <f t="shared" si="22"/>
        <v>31.022710763155679</v>
      </c>
    </row>
    <row r="355" spans="1:7" outlineLevel="1">
      <c r="A355" s="12">
        <f t="shared" si="20"/>
        <v>0</v>
      </c>
      <c r="B355" t="str">
        <f>YEAR(C355)&amp;VLOOKUP(MONTH(C355),lookup!$G$2:$N$13,8)</f>
        <v>2009M03</v>
      </c>
      <c r="C355" s="2">
        <f t="shared" si="21"/>
        <v>39892</v>
      </c>
      <c r="D355" s="4">
        <v>36.862302536454656</v>
      </c>
      <c r="E355">
        <f t="shared" si="23"/>
        <v>36.33437818300709</v>
      </c>
      <c r="F355" s="4">
        <v>31.462637092604577</v>
      </c>
      <c r="G355">
        <f t="shared" si="22"/>
        <v>31.061018657386704</v>
      </c>
    </row>
    <row r="356" spans="1:7" outlineLevel="1">
      <c r="A356" s="12">
        <f t="shared" si="20"/>
        <v>0</v>
      </c>
      <c r="B356" t="str">
        <f>YEAR(C356)&amp;VLOOKUP(MONTH(C356),lookup!$G$2:$N$13,8)</f>
        <v>2009M03</v>
      </c>
      <c r="C356" s="2">
        <f t="shared" si="21"/>
        <v>39893</v>
      </c>
      <c r="D356" s="4">
        <v>36.629081302966142</v>
      </c>
      <c r="E356">
        <f t="shared" si="23"/>
        <v>36.434131659624327</v>
      </c>
      <c r="F356" s="4">
        <v>31.332651769343265</v>
      </c>
      <c r="G356">
        <f t="shared" si="22"/>
        <v>31.14687468066133</v>
      </c>
    </row>
    <row r="357" spans="1:7" outlineLevel="1">
      <c r="A357" s="12">
        <f t="shared" si="20"/>
        <v>0</v>
      </c>
      <c r="B357" t="str">
        <f>YEAR(C357)&amp;VLOOKUP(MONTH(C357),lookup!$G$2:$N$13,8)</f>
        <v>2009M03</v>
      </c>
      <c r="C357" s="2">
        <f t="shared" si="21"/>
        <v>39894</v>
      </c>
      <c r="D357" s="4">
        <v>36.766241230468573</v>
      </c>
      <c r="E357">
        <f t="shared" si="23"/>
        <v>36.48363495355693</v>
      </c>
      <c r="F357" s="4">
        <v>31.407281312086855</v>
      </c>
      <c r="G357">
        <f t="shared" si="22"/>
        <v>31.186169115686749</v>
      </c>
    </row>
    <row r="358" spans="1:7" outlineLevel="1">
      <c r="A358" s="12">
        <f t="shared" si="20"/>
        <v>0</v>
      </c>
      <c r="B358" t="str">
        <f>YEAR(C358)&amp;VLOOKUP(MONTH(C358),lookup!$G$2:$N$13,8)</f>
        <v>2009M03</v>
      </c>
      <c r="C358" s="2">
        <f t="shared" si="21"/>
        <v>39895</v>
      </c>
      <c r="D358" s="4">
        <v>36.266539331949744</v>
      </c>
      <c r="E358">
        <f t="shared" si="23"/>
        <v>36.514514458715006</v>
      </c>
      <c r="F358" s="4">
        <v>30.963407527653285</v>
      </c>
      <c r="G358">
        <f t="shared" si="22"/>
        <v>31.204358252049069</v>
      </c>
    </row>
    <row r="359" spans="1:7" outlineLevel="1">
      <c r="A359" s="12">
        <f t="shared" si="20"/>
        <v>0</v>
      </c>
      <c r="B359" t="str">
        <f>YEAR(C359)&amp;VLOOKUP(MONTH(C359),lookup!$G$2:$N$13,8)</f>
        <v>2009M03</v>
      </c>
      <c r="C359" s="2">
        <f t="shared" si="21"/>
        <v>39896</v>
      </c>
      <c r="D359" s="4">
        <v>36.384640552539722</v>
      </c>
      <c r="E359">
        <f t="shared" si="23"/>
        <v>36.488034278737778</v>
      </c>
      <c r="F359" s="4">
        <v>31.007982993213268</v>
      </c>
      <c r="G359">
        <f t="shared" si="22"/>
        <v>31.169687440763539</v>
      </c>
    </row>
    <row r="360" spans="1:7" outlineLevel="1">
      <c r="A360" s="12">
        <f t="shared" si="20"/>
        <v>0</v>
      </c>
      <c r="B360" t="str">
        <f>YEAR(C360)&amp;VLOOKUP(MONTH(C360),lookup!$G$2:$N$13,8)</f>
        <v>2009M03</v>
      </c>
      <c r="C360" s="2">
        <f t="shared" si="21"/>
        <v>39897</v>
      </c>
      <c r="D360" s="4">
        <v>36.465163627328707</v>
      </c>
      <c r="E360">
        <f t="shared" si="23"/>
        <v>36.546054338698966</v>
      </c>
      <c r="F360" s="4">
        <v>31.174751601488559</v>
      </c>
      <c r="G360">
        <f t="shared" si="22"/>
        <v>31.216692088097489</v>
      </c>
    </row>
    <row r="361" spans="1:7" outlineLevel="1">
      <c r="A361" s="12">
        <f t="shared" si="20"/>
        <v>0</v>
      </c>
      <c r="B361" t="str">
        <f>YEAR(C361)&amp;VLOOKUP(MONTH(C361),lookup!$G$2:$N$13,8)</f>
        <v>2009M03</v>
      </c>
      <c r="C361" s="2">
        <f t="shared" si="21"/>
        <v>39898</v>
      </c>
      <c r="D361" s="4">
        <v>36.638253429440432</v>
      </c>
      <c r="E361">
        <f t="shared" si="23"/>
        <v>36.51874120035572</v>
      </c>
      <c r="F361" s="4">
        <v>31.280233927303478</v>
      </c>
      <c r="G361">
        <f t="shared" si="22"/>
        <v>31.191572775625747</v>
      </c>
    </row>
    <row r="362" spans="1:7" outlineLevel="1">
      <c r="A362" s="12">
        <f t="shared" si="20"/>
        <v>0</v>
      </c>
      <c r="B362" t="str">
        <f>YEAR(C362)&amp;VLOOKUP(MONTH(C362),lookup!$G$2:$N$13,8)</f>
        <v>2009M03</v>
      </c>
      <c r="C362" s="2">
        <f t="shared" si="21"/>
        <v>39899</v>
      </c>
      <c r="D362" s="4">
        <v>36.365501107759286</v>
      </c>
      <c r="E362">
        <f t="shared" si="23"/>
        <v>36.514135968222242</v>
      </c>
      <c r="F362" s="4">
        <v>31.028796589525815</v>
      </c>
      <c r="G362">
        <f t="shared" si="22"/>
        <v>31.175480088432131</v>
      </c>
    </row>
    <row r="363" spans="1:7" outlineLevel="1">
      <c r="A363" s="12">
        <f t="shared" si="20"/>
        <v>0</v>
      </c>
      <c r="B363" t="str">
        <f>YEAR(C363)&amp;VLOOKUP(MONTH(C363),lookup!$G$2:$N$13,8)</f>
        <v>2009M03</v>
      </c>
      <c r="C363" s="2">
        <f t="shared" si="21"/>
        <v>39900</v>
      </c>
      <c r="D363" s="4">
        <v>36.755201469538626</v>
      </c>
      <c r="E363">
        <f t="shared" si="23"/>
        <v>36.506522171462493</v>
      </c>
      <c r="F363" s="4">
        <v>31.370010831244876</v>
      </c>
      <c r="G363">
        <f t="shared" si="22"/>
        <v>31.166585073693653</v>
      </c>
    </row>
    <row r="364" spans="1:7" outlineLevel="1">
      <c r="A364" s="12">
        <f t="shared" si="20"/>
        <v>0</v>
      </c>
      <c r="B364" t="str">
        <f>YEAR(C364)&amp;VLOOKUP(MONTH(C364),lookup!$G$2:$N$13,8)</f>
        <v>2009M03</v>
      </c>
      <c r="C364" s="2">
        <f t="shared" si="21"/>
        <v>39901</v>
      </c>
      <c r="D364" s="4">
        <v>36.020221806931673</v>
      </c>
      <c r="E364">
        <f t="shared" si="23"/>
        <v>36.447941992542169</v>
      </c>
      <c r="F364" s="4">
        <v>30.792385552164454</v>
      </c>
      <c r="G364">
        <f t="shared" si="22"/>
        <v>31.118566603829244</v>
      </c>
    </row>
    <row r="365" spans="1:7" outlineLevel="1">
      <c r="A365" s="12">
        <f t="shared" si="20"/>
        <v>0</v>
      </c>
      <c r="B365" t="str">
        <f>YEAR(C365)&amp;VLOOKUP(MONTH(C365),lookup!$G$2:$N$13,8)</f>
        <v>2009M03</v>
      </c>
      <c r="C365" s="2">
        <f t="shared" si="21"/>
        <v>39902</v>
      </c>
      <c r="D365" s="4">
        <v>36.545781150189676</v>
      </c>
      <c r="E365">
        <f t="shared" si="23"/>
        <v>36.44759162066223</v>
      </c>
      <c r="F365" s="4">
        <v>31.224946058931472</v>
      </c>
      <c r="G365">
        <f t="shared" si="22"/>
        <v>31.125250905983549</v>
      </c>
    </row>
    <row r="366" spans="1:7" outlineLevel="1">
      <c r="A366" s="12">
        <f t="shared" si="20"/>
        <v>0</v>
      </c>
      <c r="B366" t="str">
        <f>YEAR(C366)&amp;VLOOKUP(MONTH(C366),lookup!$G$2:$N$13,8)</f>
        <v>2009M03</v>
      </c>
      <c r="C366" s="2">
        <f t="shared" si="21"/>
        <v>39903</v>
      </c>
      <c r="D366" s="4">
        <v>37.048010296312029</v>
      </c>
      <c r="E366">
        <f t="shared" si="23"/>
        <v>36.545004111683483</v>
      </c>
      <c r="F366" s="4">
        <v>31.672825183611597</v>
      </c>
      <c r="G366">
        <f t="shared" si="22"/>
        <v>31.211095641324526</v>
      </c>
    </row>
    <row r="367" spans="1:7" outlineLevel="1">
      <c r="A367" s="12">
        <f t="shared" si="20"/>
        <v>0</v>
      </c>
      <c r="B367" t="str">
        <f>YEAR(C367)&amp;VLOOKUP(MONTH(C367),lookup!$G$2:$N$13,8)</f>
        <v>2009M04</v>
      </c>
      <c r="C367" s="2">
        <f t="shared" si="21"/>
        <v>39904</v>
      </c>
      <c r="D367" s="4">
        <v>37.108294442697002</v>
      </c>
      <c r="E367">
        <f t="shared" si="23"/>
        <v>36.629402564256367</v>
      </c>
      <c r="F367" s="4">
        <v>31.635914577360257</v>
      </c>
      <c r="G367">
        <f t="shared" si="22"/>
        <v>31.279981419505113</v>
      </c>
    </row>
    <row r="368" spans="1:7" outlineLevel="1">
      <c r="A368" s="12">
        <f t="shared" si="20"/>
        <v>0</v>
      </c>
      <c r="B368" t="str">
        <f>YEAR(C368)&amp;VLOOKUP(MONTH(C368),lookup!$G$2:$N$13,8)</f>
        <v>2009M04</v>
      </c>
      <c r="C368" s="2">
        <f t="shared" si="21"/>
        <v>39905</v>
      </c>
      <c r="D368" s="4">
        <v>36.652819392705936</v>
      </c>
      <c r="E368">
        <f t="shared" si="23"/>
        <v>36.665074240004657</v>
      </c>
      <c r="F368" s="4">
        <v>31.23000046038047</v>
      </c>
      <c r="G368">
        <f t="shared" si="22"/>
        <v>31.300201462423747</v>
      </c>
    </row>
    <row r="369" spans="1:7" outlineLevel="1">
      <c r="A369" s="12">
        <f t="shared" si="20"/>
        <v>0</v>
      </c>
      <c r="B369" t="str">
        <f>YEAR(C369)&amp;VLOOKUP(MONTH(C369),lookup!$G$2:$N$13,8)</f>
        <v>2009M04</v>
      </c>
      <c r="C369" s="2">
        <f t="shared" si="21"/>
        <v>39906</v>
      </c>
      <c r="D369" s="4">
        <v>36.899335671761136</v>
      </c>
      <c r="E369">
        <f t="shared" si="23"/>
        <v>36.693403063668242</v>
      </c>
      <c r="F369" s="4">
        <v>31.430368729948416</v>
      </c>
      <c r="G369">
        <f t="shared" si="22"/>
        <v>31.314614712481017</v>
      </c>
    </row>
    <row r="370" spans="1:7" outlineLevel="1">
      <c r="A370" s="12">
        <f t="shared" si="20"/>
        <v>0</v>
      </c>
      <c r="B370" t="str">
        <f>YEAR(C370)&amp;VLOOKUP(MONTH(C370),lookup!$G$2:$N$13,8)</f>
        <v>2009M04</v>
      </c>
      <c r="C370" s="2">
        <f t="shared" si="21"/>
        <v>39907</v>
      </c>
      <c r="D370" s="4">
        <v>37.464341827400283</v>
      </c>
      <c r="E370">
        <f t="shared" si="23"/>
        <v>36.882423943684856</v>
      </c>
      <c r="F370" s="4">
        <v>31.858214717657969</v>
      </c>
      <c r="G370">
        <f t="shared" si="22"/>
        <v>31.455272442613733</v>
      </c>
    </row>
    <row r="371" spans="1:7" outlineLevel="1">
      <c r="A371" s="12">
        <f t="shared" si="20"/>
        <v>0</v>
      </c>
      <c r="B371" t="str">
        <f>YEAR(C371)&amp;VLOOKUP(MONTH(C371),lookup!$G$2:$N$13,8)</f>
        <v>2009M04</v>
      </c>
      <c r="C371" s="2">
        <f t="shared" si="21"/>
        <v>39908</v>
      </c>
      <c r="D371" s="4">
        <v>37.623867331638529</v>
      </c>
      <c r="E371">
        <f t="shared" si="23"/>
        <v>37.026556075186846</v>
      </c>
      <c r="F371" s="4">
        <v>32.151039945707595</v>
      </c>
      <c r="G371">
        <f t="shared" si="22"/>
        <v>31.581261252832334</v>
      </c>
    </row>
    <row r="372" spans="1:7" outlineLevel="1">
      <c r="A372" s="12">
        <f t="shared" si="20"/>
        <v>0</v>
      </c>
      <c r="B372" t="str">
        <f>YEAR(C372)&amp;VLOOKUP(MONTH(C372),lookup!$G$2:$N$13,8)</f>
        <v>2009M04</v>
      </c>
      <c r="C372" s="2">
        <f t="shared" si="21"/>
        <v>39909</v>
      </c>
      <c r="D372" s="4">
        <v>36.927758688580511</v>
      </c>
      <c r="E372">
        <f t="shared" si="23"/>
        <v>37.073256162978936</v>
      </c>
      <c r="F372" s="4">
        <v>31.373095934415609</v>
      </c>
      <c r="G372">
        <f t="shared" si="22"/>
        <v>31.592578214290029</v>
      </c>
    </row>
    <row r="373" spans="1:7" outlineLevel="1">
      <c r="A373" s="12">
        <f t="shared" si="20"/>
        <v>0</v>
      </c>
      <c r="B373" t="str">
        <f>YEAR(C373)&amp;VLOOKUP(MONTH(C373),lookup!$G$2:$N$13,8)</f>
        <v>2009M04</v>
      </c>
      <c r="C373" s="2">
        <f t="shared" si="21"/>
        <v>39910</v>
      </c>
      <c r="D373" s="4">
        <v>37.678140744196163</v>
      </c>
      <c r="E373">
        <f t="shared" si="23"/>
        <v>37.191515829395939</v>
      </c>
      <c r="F373" s="4">
        <v>32.159644101062</v>
      </c>
      <c r="G373">
        <f t="shared" si="22"/>
        <v>31.694640968898334</v>
      </c>
    </row>
    <row r="374" spans="1:7" outlineLevel="1">
      <c r="A374" s="12">
        <f t="shared" si="20"/>
        <v>0</v>
      </c>
      <c r="B374" t="str">
        <f>YEAR(C374)&amp;VLOOKUP(MONTH(C374),lookup!$G$2:$N$13,8)</f>
        <v>2009M04</v>
      </c>
      <c r="C374" s="2">
        <f t="shared" si="21"/>
        <v>39911</v>
      </c>
      <c r="D374" s="4">
        <v>37.559372426382552</v>
      </c>
      <c r="E374">
        <f t="shared" si="23"/>
        <v>37.299022048665066</v>
      </c>
      <c r="F374" s="4">
        <v>31.982347922880095</v>
      </c>
      <c r="G374">
        <f t="shared" si="22"/>
        <v>31.776681761977578</v>
      </c>
    </row>
    <row r="375" spans="1:7" outlineLevel="1">
      <c r="A375" s="12">
        <f t="shared" si="20"/>
        <v>0</v>
      </c>
      <c r="B375" t="str">
        <f>YEAR(C375)&amp;VLOOKUP(MONTH(C375),lookup!$G$2:$N$13,8)</f>
        <v>2009M04</v>
      </c>
      <c r="C375" s="2">
        <f t="shared" si="21"/>
        <v>39912</v>
      </c>
      <c r="D375" s="4">
        <v>37.577232058667398</v>
      </c>
      <c r="E375">
        <f t="shared" si="23"/>
        <v>37.384822015238733</v>
      </c>
      <c r="F375" s="4">
        <v>32.076499684049317</v>
      </c>
      <c r="G375">
        <f t="shared" si="22"/>
        <v>31.85806257732072</v>
      </c>
    </row>
    <row r="376" spans="1:7" outlineLevel="1">
      <c r="A376" s="12">
        <f t="shared" si="20"/>
        <v>0</v>
      </c>
      <c r="B376" t="str">
        <f>YEAR(C376)&amp;VLOOKUP(MONTH(C376),lookup!$G$2:$N$13,8)</f>
        <v>2009M04</v>
      </c>
      <c r="C376" s="2">
        <f t="shared" si="21"/>
        <v>39913</v>
      </c>
      <c r="D376" s="4">
        <v>37.783064742365838</v>
      </c>
      <c r="E376">
        <f t="shared" si="23"/>
        <v>37.482022592506269</v>
      </c>
      <c r="F376" s="4">
        <v>32.164429774270467</v>
      </c>
      <c r="G376">
        <f t="shared" si="22"/>
        <v>31.941982330823222</v>
      </c>
    </row>
    <row r="377" spans="1:7" outlineLevel="1">
      <c r="A377" s="12">
        <f t="shared" si="20"/>
        <v>0</v>
      </c>
      <c r="B377" t="str">
        <f>YEAR(C377)&amp;VLOOKUP(MONTH(C377),lookup!$G$2:$N$13,8)</f>
        <v>2009M04</v>
      </c>
      <c r="C377" s="2">
        <f t="shared" si="21"/>
        <v>39914</v>
      </c>
      <c r="D377" s="4">
        <v>37.697893813331547</v>
      </c>
      <c r="E377">
        <f t="shared" si="23"/>
        <v>37.53810134982885</v>
      </c>
      <c r="F377" s="4">
        <v>32.186938410312742</v>
      </c>
      <c r="G377">
        <f t="shared" si="22"/>
        <v>31.992259474563088</v>
      </c>
    </row>
    <row r="378" spans="1:7" outlineLevel="1">
      <c r="A378" s="12">
        <f t="shared" si="20"/>
        <v>0</v>
      </c>
      <c r="B378" t="str">
        <f>YEAR(C378)&amp;VLOOKUP(MONTH(C378),lookup!$G$2:$N$13,8)</f>
        <v>2009M04</v>
      </c>
      <c r="C378" s="2">
        <f t="shared" si="21"/>
        <v>39915</v>
      </c>
      <c r="D378" s="4">
        <v>37.591031917041171</v>
      </c>
      <c r="E378">
        <f t="shared" si="23"/>
        <v>37.601292249469786</v>
      </c>
      <c r="F378" s="4">
        <v>32.015547421599749</v>
      </c>
      <c r="G378">
        <f t="shared" si="22"/>
        <v>32.055630392491466</v>
      </c>
    </row>
    <row r="379" spans="1:7" outlineLevel="1">
      <c r="A379" s="12">
        <f t="shared" si="20"/>
        <v>0</v>
      </c>
      <c r="B379" t="str">
        <f>YEAR(C379)&amp;VLOOKUP(MONTH(C379),lookup!$G$2:$N$13,8)</f>
        <v>2009M04</v>
      </c>
      <c r="C379" s="2">
        <f t="shared" si="21"/>
        <v>39916</v>
      </c>
      <c r="D379" s="4">
        <v>37.984416036660157</v>
      </c>
      <c r="E379">
        <f t="shared" si="23"/>
        <v>37.649349484572305</v>
      </c>
      <c r="F379" s="4">
        <v>32.40608408801662</v>
      </c>
      <c r="G379">
        <f t="shared" si="22"/>
        <v>32.092107316965325</v>
      </c>
    </row>
    <row r="380" spans="1:7" outlineLevel="1">
      <c r="A380" s="12">
        <f t="shared" si="20"/>
        <v>0</v>
      </c>
      <c r="B380" t="str">
        <f>YEAR(C380)&amp;VLOOKUP(MONTH(C380),lookup!$G$2:$N$13,8)</f>
        <v>2009M04</v>
      </c>
      <c r="C380" s="2">
        <f t="shared" si="21"/>
        <v>39917</v>
      </c>
      <c r="D380" s="4">
        <v>37.610453826371113</v>
      </c>
      <c r="E380">
        <f t="shared" si="23"/>
        <v>37.696274714016596</v>
      </c>
      <c r="F380" s="4">
        <v>32.01706327915187</v>
      </c>
      <c r="G380">
        <f t="shared" si="22"/>
        <v>32.135248222367323</v>
      </c>
    </row>
    <row r="381" spans="1:7" outlineLevel="1">
      <c r="A381" s="12">
        <f t="shared" si="20"/>
        <v>0</v>
      </c>
      <c r="B381" t="str">
        <f>YEAR(C381)&amp;VLOOKUP(MONTH(C381),lookup!$G$2:$N$13,8)</f>
        <v>2009M04</v>
      </c>
      <c r="C381" s="2">
        <f t="shared" si="21"/>
        <v>39918</v>
      </c>
      <c r="D381" s="4">
        <v>38.278117988548296</v>
      </c>
      <c r="E381">
        <f t="shared" si="23"/>
        <v>37.792180452612016</v>
      </c>
      <c r="F381" s="4">
        <v>32.660965552929795</v>
      </c>
      <c r="G381">
        <f t="shared" si="22"/>
        <v>32.215286302182434</v>
      </c>
    </row>
    <row r="382" spans="1:7" outlineLevel="1">
      <c r="A382" s="12">
        <f t="shared" si="20"/>
        <v>0</v>
      </c>
      <c r="B382" t="str">
        <f>YEAR(C382)&amp;VLOOKUP(MONTH(C382),lookup!$G$2:$N$13,8)</f>
        <v>2009M04</v>
      </c>
      <c r="C382" s="2">
        <f t="shared" si="21"/>
        <v>39919</v>
      </c>
      <c r="D382" s="4">
        <v>37.803624246953348</v>
      </c>
      <c r="E382">
        <f t="shared" si="23"/>
        <v>37.809159483446649</v>
      </c>
      <c r="F382" s="4">
        <v>32.21378905393847</v>
      </c>
      <c r="G382">
        <f t="shared" si="22"/>
        <v>32.233864646179249</v>
      </c>
    </row>
    <row r="383" spans="1:7" outlineLevel="1">
      <c r="A383" s="12">
        <f t="shared" si="20"/>
        <v>0</v>
      </c>
      <c r="B383" t="str">
        <f>YEAR(C383)&amp;VLOOKUP(MONTH(C383),lookup!$G$2:$N$13,8)</f>
        <v>2009M04</v>
      </c>
      <c r="C383" s="2">
        <f t="shared" si="21"/>
        <v>39920</v>
      </c>
      <c r="D383" s="4">
        <v>38.20598034426407</v>
      </c>
      <c r="E383">
        <f t="shared" si="23"/>
        <v>37.890796795540822</v>
      </c>
      <c r="F383" s="4">
        <v>32.571884889854459</v>
      </c>
      <c r="G383">
        <f t="shared" si="22"/>
        <v>32.296905094837214</v>
      </c>
    </row>
    <row r="384" spans="1:7" outlineLevel="1">
      <c r="A384" s="12">
        <f t="shared" si="20"/>
        <v>0</v>
      </c>
      <c r="B384" t="str">
        <f>YEAR(C384)&amp;VLOOKUP(MONTH(C384),lookup!$G$2:$N$13,8)</f>
        <v>2009M04</v>
      </c>
      <c r="C384" s="2">
        <f t="shared" si="21"/>
        <v>39921</v>
      </c>
      <c r="D384" s="4">
        <v>38.008253410062579</v>
      </c>
      <c r="E384">
        <f t="shared" si="23"/>
        <v>37.939639545023653</v>
      </c>
      <c r="F384" s="4">
        <v>32.379236402161723</v>
      </c>
      <c r="G384">
        <f t="shared" si="22"/>
        <v>32.34063792412725</v>
      </c>
    </row>
    <row r="385" spans="1:7" outlineLevel="1">
      <c r="A385" s="12">
        <f t="shared" si="20"/>
        <v>0</v>
      </c>
      <c r="B385" t="str">
        <f>YEAR(C385)&amp;VLOOKUP(MONTH(C385),lookup!$G$2:$N$13,8)</f>
        <v>2009M04</v>
      </c>
      <c r="C385" s="2">
        <f t="shared" si="21"/>
        <v>39922</v>
      </c>
      <c r="D385" s="4">
        <v>38.354858140869183</v>
      </c>
      <c r="E385">
        <f t="shared" si="23"/>
        <v>38.011569990845501</v>
      </c>
      <c r="F385" s="4">
        <v>32.659919980940188</v>
      </c>
      <c r="G385">
        <f t="shared" si="22"/>
        <v>32.391352263368432</v>
      </c>
    </row>
    <row r="386" spans="1:7" outlineLevel="1">
      <c r="A386" s="12">
        <f t="shared" ref="A386:A449" si="24">IF(D386+D387=D386,IF(D386+D387&gt;0,1,0),0)</f>
        <v>0</v>
      </c>
      <c r="B386" t="str">
        <f>YEAR(C386)&amp;VLOOKUP(MONTH(C386),lookup!$G$2:$N$13,8)</f>
        <v>2009M04</v>
      </c>
      <c r="C386" s="2">
        <f t="shared" ref="C386:C449" si="25">C387-1</f>
        <v>39923</v>
      </c>
      <c r="D386" s="4">
        <v>37.854118451546164</v>
      </c>
      <c r="E386">
        <f t="shared" si="23"/>
        <v>38.048318284683319</v>
      </c>
      <c r="F386" s="4">
        <v>32.179718491708378</v>
      </c>
      <c r="G386">
        <f t="shared" si="22"/>
        <v>32.415167556296595</v>
      </c>
    </row>
    <row r="387" spans="1:7" outlineLevel="1">
      <c r="A387" s="12">
        <f t="shared" si="24"/>
        <v>0</v>
      </c>
      <c r="B387" t="str">
        <f>YEAR(C387)&amp;VLOOKUP(MONTH(C387),lookup!$G$2:$N$13,8)</f>
        <v>2009M04</v>
      </c>
      <c r="C387" s="2">
        <f t="shared" si="25"/>
        <v>39924</v>
      </c>
      <c r="D387" s="4">
        <v>38.803102868441549</v>
      </c>
      <c r="E387">
        <f t="shared" si="23"/>
        <v>38.143234951660759</v>
      </c>
      <c r="F387" s="4">
        <v>33.03468285550246</v>
      </c>
      <c r="G387">
        <f t="shared" si="22"/>
        <v>32.485598087812178</v>
      </c>
    </row>
    <row r="388" spans="1:7" outlineLevel="1">
      <c r="A388" s="12">
        <f t="shared" si="24"/>
        <v>0</v>
      </c>
      <c r="B388" t="str">
        <f>YEAR(C388)&amp;VLOOKUP(MONTH(C388),lookup!$G$2:$N$13,8)</f>
        <v>2009M04</v>
      </c>
      <c r="C388" s="2">
        <f t="shared" si="25"/>
        <v>39925</v>
      </c>
      <c r="D388" s="4">
        <v>38.836936361896974</v>
      </c>
      <c r="E388">
        <f t="shared" si="23"/>
        <v>38.305999453043093</v>
      </c>
      <c r="F388" s="4">
        <v>32.967204271708958</v>
      </c>
      <c r="G388">
        <f t="shared" si="22"/>
        <v>32.607766501327873</v>
      </c>
    </row>
    <row r="389" spans="1:7" outlineLevel="1">
      <c r="A389" s="12">
        <f t="shared" si="24"/>
        <v>0</v>
      </c>
      <c r="B389" t="str">
        <f>YEAR(C389)&amp;VLOOKUP(MONTH(C389),lookup!$G$2:$N$13,8)</f>
        <v>2009M04</v>
      </c>
      <c r="C389" s="2">
        <f t="shared" si="25"/>
        <v>39926</v>
      </c>
      <c r="D389" s="4">
        <v>39.010109942931493</v>
      </c>
      <c r="E389">
        <f t="shared" si="23"/>
        <v>38.418759750080994</v>
      </c>
      <c r="F389" s="4">
        <v>33.237279805393385</v>
      </c>
      <c r="G389">
        <f t="shared" si="22"/>
        <v>32.699235718401759</v>
      </c>
    </row>
    <row r="390" spans="1:7" outlineLevel="1">
      <c r="A390" s="12">
        <f t="shared" si="24"/>
        <v>0</v>
      </c>
      <c r="B390" t="str">
        <f>YEAR(C390)&amp;VLOOKUP(MONTH(C390),lookup!$G$2:$N$13,8)</f>
        <v>2009M04</v>
      </c>
      <c r="C390" s="2">
        <f t="shared" si="25"/>
        <v>39927</v>
      </c>
      <c r="D390" s="4">
        <v>39.107883342339335</v>
      </c>
      <c r="E390">
        <f t="shared" si="23"/>
        <v>38.591911771232347</v>
      </c>
      <c r="F390" s="4">
        <v>33.144895312297123</v>
      </c>
      <c r="G390">
        <f t="shared" si="22"/>
        <v>32.821234768727123</v>
      </c>
    </row>
    <row r="391" spans="1:7" outlineLevel="1">
      <c r="A391" s="12">
        <f t="shared" si="24"/>
        <v>0</v>
      </c>
      <c r="B391" t="str">
        <f>YEAR(C391)&amp;VLOOKUP(MONTH(C391),lookup!$G$2:$N$13,8)</f>
        <v>2009M04</v>
      </c>
      <c r="C391" s="2">
        <f t="shared" si="25"/>
        <v>39928</v>
      </c>
      <c r="D391" s="4">
        <v>39.362062291336997</v>
      </c>
      <c r="E391">
        <f t="shared" si="23"/>
        <v>38.748100572130056</v>
      </c>
      <c r="F391" s="4">
        <v>33.539359898380766</v>
      </c>
      <c r="G391">
        <f t="shared" si="22"/>
        <v>32.954988616546743</v>
      </c>
    </row>
    <row r="392" spans="1:7" outlineLevel="1">
      <c r="A392" s="12">
        <f t="shared" si="24"/>
        <v>0</v>
      </c>
      <c r="B392" t="str">
        <f>YEAR(C392)&amp;VLOOKUP(MONTH(C392),lookup!$G$2:$N$13,8)</f>
        <v>2009M04</v>
      </c>
      <c r="C392" s="2">
        <f t="shared" si="25"/>
        <v>39929</v>
      </c>
      <c r="D392" s="4">
        <v>39.274593174578861</v>
      </c>
      <c r="E392">
        <f t="shared" si="23"/>
        <v>38.945619700998378</v>
      </c>
      <c r="F392" s="4">
        <v>33.315243686791341</v>
      </c>
      <c r="G392">
        <f t="shared" ref="G392:G455" si="26">AVERAGE(SUM(F385:F392)/8,SUM(F387:F392)/6)</f>
        <v>33.108116171426339</v>
      </c>
    </row>
    <row r="393" spans="1:7" outlineLevel="1">
      <c r="A393" s="12">
        <f t="shared" si="24"/>
        <v>0</v>
      </c>
      <c r="B393" t="str">
        <f>YEAR(C393)&amp;VLOOKUP(MONTH(C393),lookup!$G$2:$N$13,8)</f>
        <v>2009M04</v>
      </c>
      <c r="C393" s="2">
        <f t="shared" si="25"/>
        <v>39930</v>
      </c>
      <c r="D393" s="4">
        <v>39.049760197043511</v>
      </c>
      <c r="E393">
        <f t="shared" si="23"/>
        <v>39.009605856892776</v>
      </c>
      <c r="F393" s="4">
        <v>33.26494087822747</v>
      </c>
      <c r="G393">
        <f t="shared" si="26"/>
        <v>33.165118146067208</v>
      </c>
    </row>
    <row r="394" spans="1:7" outlineLevel="1">
      <c r="A394" s="12">
        <f t="shared" si="24"/>
        <v>0</v>
      </c>
      <c r="B394" t="str">
        <f>YEAR(C394)&amp;VLOOKUP(MONTH(C394),lookup!$G$2:$N$13,8)</f>
        <v>2009M04</v>
      </c>
      <c r="C394" s="2">
        <f t="shared" si="25"/>
        <v>39931</v>
      </c>
      <c r="D394" s="4">
        <v>39.133637149801011</v>
      </c>
      <c r="E394">
        <f t="shared" si="23"/>
        <v>39.114300841192374</v>
      </c>
      <c r="F394" s="4">
        <v>33.20769470263216</v>
      </c>
      <c r="G394">
        <f t="shared" si="26"/>
        <v>33.249407528493542</v>
      </c>
    </row>
    <row r="395" spans="1:7" outlineLevel="1">
      <c r="A395" s="12">
        <f t="shared" si="24"/>
        <v>0</v>
      </c>
      <c r="B395" t="str">
        <f>YEAR(C395)&amp;VLOOKUP(MONTH(C395),lookup!$G$2:$N$13,8)</f>
        <v>2009M04</v>
      </c>
      <c r="C395" s="2">
        <f t="shared" si="25"/>
        <v>39932</v>
      </c>
      <c r="D395" s="4">
        <v>39.171515085695042</v>
      </c>
      <c r="E395">
        <f t="shared" ref="E395:E458" si="27">AVERAGE(SUM(D388:D395)/8,SUM(D390:D395)/6)</f>
        <v>39.15077703333435</v>
      </c>
      <c r="F395" s="4">
        <v>33.339376139021162</v>
      </c>
      <c r="G395">
        <f t="shared" si="26"/>
        <v>33.276958886515771</v>
      </c>
    </row>
    <row r="396" spans="1:7" outlineLevel="1">
      <c r="A396" s="12">
        <f t="shared" si="24"/>
        <v>0</v>
      </c>
      <c r="B396" t="str">
        <f>YEAR(C396)&amp;VLOOKUP(MONTH(C396),lookup!$G$2:$N$13,8)</f>
        <v>2009M04</v>
      </c>
      <c r="C396" s="2">
        <f t="shared" si="25"/>
        <v>39933</v>
      </c>
      <c r="D396" s="4">
        <v>39.287424083892269</v>
      </c>
      <c r="E396">
        <f t="shared" si="27"/>
        <v>39.193894244421799</v>
      </c>
      <c r="F396" s="4">
        <v>33.365684031698962</v>
      </c>
      <c r="G396">
        <f t="shared" si="26"/>
        <v>33.320262931465308</v>
      </c>
    </row>
    <row r="397" spans="1:7" outlineLevel="1">
      <c r="A397" s="12">
        <f t="shared" si="24"/>
        <v>0</v>
      </c>
      <c r="B397" t="str">
        <f>YEAR(C397)&amp;VLOOKUP(MONTH(C397),lookup!$G$2:$N$13,8)</f>
        <v>2009M05</v>
      </c>
      <c r="C397" s="2">
        <f t="shared" si="25"/>
        <v>39934</v>
      </c>
      <c r="D397" s="4">
        <v>39.372572729111951</v>
      </c>
      <c r="E397">
        <f t="shared" si="27"/>
        <v>39.217424038372656</v>
      </c>
      <c r="F397" s="4">
        <v>33.551816809637785</v>
      </c>
      <c r="G397">
        <f t="shared" si="26"/>
        <v>33.340959570168664</v>
      </c>
    </row>
    <row r="398" spans="1:7" outlineLevel="1">
      <c r="A398" s="12">
        <f t="shared" si="24"/>
        <v>0</v>
      </c>
      <c r="B398" t="str">
        <f>YEAR(C398)&amp;VLOOKUP(MONTH(C398),lookup!$G$2:$N$13,8)</f>
        <v>2009M05</v>
      </c>
      <c r="C398" s="2">
        <f t="shared" si="25"/>
        <v>39935</v>
      </c>
      <c r="D398" s="4">
        <v>39.450285183206098</v>
      </c>
      <c r="E398">
        <f t="shared" si="27"/>
        <v>39.253465154145765</v>
      </c>
      <c r="F398" s="4">
        <v>33.493087678023031</v>
      </c>
      <c r="G398">
        <f t="shared" si="26"/>
        <v>33.377541925629174</v>
      </c>
    </row>
    <row r="399" spans="1:7" outlineLevel="1">
      <c r="A399" s="12">
        <f t="shared" si="24"/>
        <v>0</v>
      </c>
      <c r="B399" t="str">
        <f>YEAR(C399)&amp;VLOOKUP(MONTH(C399),lookup!$G$2:$N$13,8)</f>
        <v>2009M05</v>
      </c>
      <c r="C399" s="2">
        <f t="shared" si="25"/>
        <v>39936</v>
      </c>
      <c r="D399" s="4">
        <v>39.156605059833495</v>
      </c>
      <c r="E399">
        <f t="shared" si="27"/>
        <v>39.249527815742624</v>
      </c>
      <c r="F399" s="4">
        <v>33.350953433914221</v>
      </c>
      <c r="G399">
        <f t="shared" si="26"/>
        <v>33.372934234573904</v>
      </c>
    </row>
    <row r="400" spans="1:7" outlineLevel="1">
      <c r="A400" s="12">
        <f t="shared" si="24"/>
        <v>0</v>
      </c>
      <c r="B400" t="str">
        <f>YEAR(C400)&amp;VLOOKUP(MONTH(C400),lookup!$G$2:$N$13,8)</f>
        <v>2009M05</v>
      </c>
      <c r="C400" s="2">
        <f t="shared" si="25"/>
        <v>39937</v>
      </c>
      <c r="D400" s="4">
        <v>39.472101825675239</v>
      </c>
      <c r="E400">
        <f t="shared" si="27"/>
        <v>39.290077496092337</v>
      </c>
      <c r="F400" s="4">
        <v>33.475960081180311</v>
      </c>
      <c r="G400">
        <f t="shared" si="26"/>
        <v>33.405334457435558</v>
      </c>
    </row>
    <row r="401" spans="1:7" outlineLevel="1">
      <c r="A401" s="12">
        <f t="shared" si="24"/>
        <v>0</v>
      </c>
      <c r="B401" t="str">
        <f>YEAR(C401)&amp;VLOOKUP(MONTH(C401),lookup!$G$2:$N$13,8)</f>
        <v>2009M05</v>
      </c>
      <c r="C401" s="2">
        <f t="shared" si="25"/>
        <v>39938</v>
      </c>
      <c r="D401" s="4">
        <v>39.137675438652352</v>
      </c>
      <c r="E401">
        <f t="shared" si="27"/>
        <v>39.292752228105996</v>
      </c>
      <c r="F401" s="4">
        <v>33.318171965275873</v>
      </c>
      <c r="G401">
        <f t="shared" si="26"/>
        <v>33.406894385897317</v>
      </c>
    </row>
    <row r="402" spans="1:7" outlineLevel="1">
      <c r="A402" s="12">
        <f t="shared" si="24"/>
        <v>0</v>
      </c>
      <c r="B402" t="str">
        <f>YEAR(C402)&amp;VLOOKUP(MONTH(C402),lookup!$G$2:$N$13,8)</f>
        <v>2009M05</v>
      </c>
      <c r="C402" s="2">
        <f t="shared" si="25"/>
        <v>39939</v>
      </c>
      <c r="D402" s="4">
        <v>39.207045556032703</v>
      </c>
      <c r="E402">
        <f t="shared" si="27"/>
        <v>39.290642042840517</v>
      </c>
      <c r="F402" s="4">
        <v>33.232785049139849</v>
      </c>
      <c r="G402">
        <f t="shared" si="26"/>
        <v>33.397387617340783</v>
      </c>
    </row>
    <row r="403" spans="1:7" outlineLevel="1">
      <c r="A403" s="12">
        <f t="shared" si="24"/>
        <v>0</v>
      </c>
      <c r="B403" t="str">
        <f>YEAR(C403)&amp;VLOOKUP(MONTH(C403),lookup!$G$2:$N$13,8)</f>
        <v>2009M05</v>
      </c>
      <c r="C403" s="2">
        <f t="shared" si="25"/>
        <v>39940</v>
      </c>
      <c r="D403" s="4">
        <v>39.024702831227465</v>
      </c>
      <c r="E403">
        <f t="shared" si="27"/>
        <v>39.252477118779254</v>
      </c>
      <c r="F403" s="4">
        <v>33.351321865175997</v>
      </c>
      <c r="G403">
        <f t="shared" si="26"/>
        <v>33.381426313186985</v>
      </c>
    </row>
    <row r="404" spans="1:7" outlineLevel="1">
      <c r="A404" s="12">
        <f t="shared" si="24"/>
        <v>0</v>
      </c>
      <c r="B404" t="str">
        <f>YEAR(C404)&amp;VLOOKUP(MONTH(C404),lookup!$G$2:$N$13,8)</f>
        <v>2009M05</v>
      </c>
      <c r="C404" s="2">
        <f t="shared" si="25"/>
        <v>39941</v>
      </c>
      <c r="D404" s="4">
        <v>39.033128314154354</v>
      </c>
      <c r="E404">
        <f t="shared" si="27"/>
        <v>39.201820560749653</v>
      </c>
      <c r="F404" s="4">
        <v>33.125198663871998</v>
      </c>
      <c r="G404">
        <f t="shared" si="26"/>
        <v>33.335738559851876</v>
      </c>
    </row>
    <row r="405" spans="1:7" outlineLevel="1">
      <c r="A405" s="12">
        <f t="shared" si="24"/>
        <v>0</v>
      </c>
      <c r="B405" t="str">
        <f>YEAR(C405)&amp;VLOOKUP(MONTH(C405),lookup!$G$2:$N$13,8)</f>
        <v>2009M05</v>
      </c>
      <c r="C405" s="2">
        <f t="shared" si="25"/>
        <v>39942</v>
      </c>
      <c r="D405" s="4">
        <v>39.018335986947001</v>
      </c>
      <c r="E405">
        <f t="shared" si="27"/>
        <v>39.168158341623808</v>
      </c>
      <c r="F405" s="4">
        <v>33.329492312915875</v>
      </c>
      <c r="G405">
        <f t="shared" si="26"/>
        <v>33.320054852056899</v>
      </c>
    </row>
    <row r="406" spans="1:7" outlineLevel="1">
      <c r="A406" s="12">
        <f t="shared" si="24"/>
        <v>0</v>
      </c>
      <c r="B406" t="str">
        <f>YEAR(C406)&amp;VLOOKUP(MONTH(C406),lookup!$G$2:$N$13,8)</f>
        <v>2009M05</v>
      </c>
      <c r="C406" s="2">
        <f t="shared" si="25"/>
        <v>39943</v>
      </c>
      <c r="D406" s="4">
        <v>39.118186890149858</v>
      </c>
      <c r="E406">
        <f t="shared" si="27"/>
        <v>39.117909287014001</v>
      </c>
      <c r="F406" s="4">
        <v>33.275737003335074</v>
      </c>
      <c r="G406">
        <f t="shared" si="26"/>
        <v>33.2897851784018</v>
      </c>
    </row>
    <row r="407" spans="1:7" outlineLevel="1">
      <c r="A407" s="12">
        <f t="shared" si="24"/>
        <v>0</v>
      </c>
      <c r="B407" t="str">
        <f>YEAR(C407)&amp;VLOOKUP(MONTH(C407),lookup!$G$2:$N$13,8)</f>
        <v>2009M05</v>
      </c>
      <c r="C407" s="2">
        <f t="shared" si="25"/>
        <v>39944</v>
      </c>
      <c r="D407" s="4">
        <v>38.722213828500927</v>
      </c>
      <c r="E407">
        <f t="shared" si="27"/>
        <v>39.056138034209766</v>
      </c>
      <c r="F407" s="4">
        <v>33.065747525832961</v>
      </c>
      <c r="G407">
        <f t="shared" si="26"/>
        <v>33.250924439193142</v>
      </c>
    </row>
    <row r="408" spans="1:7" outlineLevel="1">
      <c r="A408" s="12">
        <f t="shared" si="24"/>
        <v>0</v>
      </c>
      <c r="B408" t="str">
        <f>YEAR(C408)&amp;VLOOKUP(MONTH(C408),lookup!$G$2:$N$13,8)</f>
        <v>2009M05</v>
      </c>
      <c r="C408" s="2">
        <f t="shared" si="25"/>
        <v>39945</v>
      </c>
      <c r="D408" s="4">
        <v>38.916206261607492</v>
      </c>
      <c r="E408">
        <f t="shared" si="27"/>
        <v>38.997157953586765</v>
      </c>
      <c r="F408" s="4">
        <v>33.036182402685505</v>
      </c>
      <c r="G408">
        <f t="shared" si="26"/>
        <v>33.20705478041603</v>
      </c>
    </row>
    <row r="409" spans="1:7" outlineLevel="1">
      <c r="A409" s="12">
        <f t="shared" si="24"/>
        <v>0</v>
      </c>
      <c r="B409" t="str">
        <f>YEAR(C409)&amp;VLOOKUP(MONTH(C409),lookup!$G$2:$N$13,8)</f>
        <v>2009M05</v>
      </c>
      <c r="C409" s="2">
        <f t="shared" si="25"/>
        <v>39946</v>
      </c>
      <c r="D409" s="4">
        <v>39.309985187077544</v>
      </c>
      <c r="E409">
        <f t="shared" si="27"/>
        <v>39.031700842517516</v>
      </c>
      <c r="F409" s="4">
        <v>33.4848306580515</v>
      </c>
      <c r="G409">
        <f t="shared" si="26"/>
        <v>33.228596681454121</v>
      </c>
    </row>
    <row r="410" spans="1:7" outlineLevel="1">
      <c r="A410" s="12">
        <f t="shared" si="24"/>
        <v>0</v>
      </c>
      <c r="B410" t="str">
        <f>YEAR(C410)&amp;VLOOKUP(MONTH(C410),lookup!$G$2:$N$13,8)</f>
        <v>2009M05</v>
      </c>
      <c r="C410" s="2">
        <f t="shared" si="25"/>
        <v>39947</v>
      </c>
      <c r="D410" s="4">
        <v>39.045121385520865</v>
      </c>
      <c r="E410">
        <f t="shared" si="27"/>
        <v>39.022580004474399</v>
      </c>
      <c r="F410" s="4">
        <v>33.061856713435439</v>
      </c>
      <c r="G410">
        <f t="shared" si="26"/>
        <v>33.212635164602887</v>
      </c>
    </row>
    <row r="411" spans="1:7" outlineLevel="1">
      <c r="A411" s="12">
        <f t="shared" si="24"/>
        <v>0</v>
      </c>
      <c r="B411" t="str">
        <f>YEAR(C411)&amp;VLOOKUP(MONTH(C411),lookup!$G$2:$N$13,8)</f>
        <v>2009M05</v>
      </c>
      <c r="C411" s="2">
        <f t="shared" si="25"/>
        <v>39948</v>
      </c>
      <c r="D411" s="4">
        <v>39.11914307160044</v>
      </c>
      <c r="E411">
        <f t="shared" si="27"/>
        <v>39.036883109885501</v>
      </c>
      <c r="F411" s="4">
        <v>33.262570042556426</v>
      </c>
      <c r="G411">
        <f t="shared" si="26"/>
        <v>33.201511319825876</v>
      </c>
    </row>
    <row r="412" spans="1:7" outlineLevel="1">
      <c r="A412" s="12">
        <f t="shared" si="24"/>
        <v>0</v>
      </c>
      <c r="B412" t="str">
        <f>YEAR(C412)&amp;VLOOKUP(MONTH(C412),lookup!$G$2:$N$13,8)</f>
        <v>2009M05</v>
      </c>
      <c r="C412" s="2">
        <f t="shared" si="25"/>
        <v>39949</v>
      </c>
      <c r="D412" s="4">
        <v>38.777681591102969</v>
      </c>
      <c r="E412">
        <f t="shared" si="27"/>
        <v>38.99254224810754</v>
      </c>
      <c r="F412" s="4">
        <v>32.78590318397648</v>
      </c>
      <c r="G412">
        <f t="shared" si="26"/>
        <v>33.139485867385858</v>
      </c>
    </row>
    <row r="413" spans="1:7" outlineLevel="1">
      <c r="A413" s="12">
        <f t="shared" si="24"/>
        <v>0</v>
      </c>
      <c r="B413" t="str">
        <f>YEAR(C413)&amp;VLOOKUP(MONTH(C413),lookup!$G$2:$N$13,8)</f>
        <v>2009M05</v>
      </c>
      <c r="C413" s="2">
        <f t="shared" si="25"/>
        <v>39950</v>
      </c>
      <c r="D413" s="4">
        <v>38.847764610273359</v>
      </c>
      <c r="E413">
        <f t="shared" si="27"/>
        <v>38.992344102213153</v>
      </c>
      <c r="F413" s="4">
        <v>33.089616820522181</v>
      </c>
      <c r="G413">
        <f t="shared" si="26"/>
        <v>33.126482757002023</v>
      </c>
    </row>
    <row r="414" spans="1:7" outlineLevel="1">
      <c r="A414" s="12">
        <f t="shared" si="24"/>
        <v>0</v>
      </c>
      <c r="B414" t="str">
        <f>YEAR(C414)&amp;VLOOKUP(MONTH(C414),lookup!$G$2:$N$13,8)</f>
        <v>2009M05</v>
      </c>
      <c r="C414" s="2">
        <f t="shared" si="25"/>
        <v>39951</v>
      </c>
      <c r="D414" s="4">
        <v>38.544231660649075</v>
      </c>
      <c r="E414">
        <f t="shared" si="27"/>
        <v>38.925474016956144</v>
      </c>
      <c r="F414" s="4">
        <v>32.640056400661322</v>
      </c>
      <c r="G414">
        <f t="shared" si="26"/>
        <v>33.053742219166224</v>
      </c>
    </row>
    <row r="415" spans="1:7" outlineLevel="1">
      <c r="A415" s="12">
        <f t="shared" si="24"/>
        <v>0</v>
      </c>
      <c r="B415" t="str">
        <f>YEAR(C415)&amp;VLOOKUP(MONTH(C415),lookup!$G$2:$N$13,8)</f>
        <v>2009M05</v>
      </c>
      <c r="C415" s="2">
        <f t="shared" si="25"/>
        <v>39952</v>
      </c>
      <c r="D415" s="4">
        <v>38.578472502997073</v>
      </c>
      <c r="E415">
        <f t="shared" si="27"/>
        <v>38.855530793772118</v>
      </c>
      <c r="F415" s="4">
        <v>32.81537471369856</v>
      </c>
      <c r="G415">
        <f t="shared" si="26"/>
        <v>32.982305923045075</v>
      </c>
    </row>
    <row r="416" spans="1:7" outlineLevel="1">
      <c r="A416" s="12">
        <f t="shared" si="24"/>
        <v>0</v>
      </c>
      <c r="B416" t="str">
        <f>YEAR(C416)&amp;VLOOKUP(MONTH(C416),lookup!$G$2:$N$13,8)</f>
        <v>2009M05</v>
      </c>
      <c r="C416" s="2">
        <f t="shared" si="25"/>
        <v>39953</v>
      </c>
      <c r="D416" s="4">
        <v>38.66247635388202</v>
      </c>
      <c r="E416">
        <f t="shared" si="27"/>
        <v>38.807785588569374</v>
      </c>
      <c r="F416" s="4">
        <v>32.675742236705986</v>
      </c>
      <c r="G416">
        <f t="shared" si="26"/>
        <v>32.927602206277243</v>
      </c>
    </row>
    <row r="417" spans="1:7" outlineLevel="1">
      <c r="A417" s="12">
        <f t="shared" si="24"/>
        <v>0</v>
      </c>
      <c r="B417" t="str">
        <f>YEAR(C417)&amp;VLOOKUP(MONTH(C417),lookup!$G$2:$N$13,8)</f>
        <v>2009M05</v>
      </c>
      <c r="C417" s="2">
        <f t="shared" si="25"/>
        <v>39954</v>
      </c>
      <c r="D417" s="4">
        <v>38.507979911739952</v>
      </c>
      <c r="E417">
        <f t="shared" si="27"/>
        <v>38.706729995539064</v>
      </c>
      <c r="F417" s="4">
        <v>32.766495175896566</v>
      </c>
      <c r="G417">
        <f t="shared" si="26"/>
        <v>32.841366666420896</v>
      </c>
    </row>
    <row r="418" spans="1:7" outlineLevel="1">
      <c r="A418" s="12">
        <f t="shared" si="24"/>
        <v>0</v>
      </c>
      <c r="B418" t="str">
        <f>YEAR(C418)&amp;VLOOKUP(MONTH(C418),lookup!$G$2:$N$13,8)</f>
        <v>2009M05</v>
      </c>
      <c r="C418" s="2">
        <f t="shared" si="25"/>
        <v>39955</v>
      </c>
      <c r="D418" s="4">
        <v>38.738416561841511</v>
      </c>
      <c r="E418">
        <f t="shared" si="27"/>
        <v>38.684288858287317</v>
      </c>
      <c r="F418" s="4">
        <v>32.74847175626816</v>
      </c>
      <c r="G418">
        <f t="shared" si="26"/>
        <v>32.818660820955586</v>
      </c>
    </row>
    <row r="419" spans="1:7" outlineLevel="1">
      <c r="A419" s="12">
        <f t="shared" si="24"/>
        <v>0</v>
      </c>
      <c r="B419" t="str">
        <f>YEAR(C419)&amp;VLOOKUP(MONTH(C419),lookup!$G$2:$N$13,8)</f>
        <v>2009M05</v>
      </c>
      <c r="C419" s="2">
        <f t="shared" si="25"/>
        <v>39956</v>
      </c>
      <c r="D419" s="4">
        <v>38.545246352397768</v>
      </c>
      <c r="E419">
        <f t="shared" si="27"/>
        <v>38.623210458514187</v>
      </c>
      <c r="F419" s="4">
        <v>32.772401960964366</v>
      </c>
      <c r="G419">
        <f t="shared" si="26"/>
        <v>32.761590744226261</v>
      </c>
    </row>
    <row r="420" spans="1:7" outlineLevel="1">
      <c r="A420" s="12">
        <f t="shared" si="24"/>
        <v>0</v>
      </c>
      <c r="B420" t="str">
        <f>YEAR(C420)&amp;VLOOKUP(MONTH(C420),lookup!$G$2:$N$13,8)</f>
        <v>2009M05</v>
      </c>
      <c r="C420" s="2">
        <f t="shared" si="25"/>
        <v>39957</v>
      </c>
      <c r="D420" s="4">
        <v>38.503583940658764</v>
      </c>
      <c r="E420">
        <f t="shared" si="27"/>
        <v>38.602692045362225</v>
      </c>
      <c r="F420" s="4">
        <v>32.557521855584191</v>
      </c>
      <c r="G420">
        <f t="shared" si="26"/>
        <v>32.740439032445316</v>
      </c>
    </row>
    <row r="421" spans="1:7" outlineLevel="1">
      <c r="A421" s="12">
        <f t="shared" si="24"/>
        <v>0</v>
      </c>
      <c r="B421" t="str">
        <f>YEAR(C421)&amp;VLOOKUP(MONTH(C421),lookup!$G$2:$N$13,8)</f>
        <v>2009M05</v>
      </c>
      <c r="C421" s="2">
        <f t="shared" si="25"/>
        <v>39958</v>
      </c>
      <c r="D421" s="4">
        <v>38.425999285373628</v>
      </c>
      <c r="E421">
        <f t="shared" si="27"/>
        <v>38.563625611087375</v>
      </c>
      <c r="F421" s="4">
        <v>32.704022307267017</v>
      </c>
      <c r="G421">
        <f t="shared" si="26"/>
        <v>32.707060008164241</v>
      </c>
    </row>
    <row r="422" spans="1:7" outlineLevel="1">
      <c r="A422" s="12">
        <f t="shared" si="24"/>
        <v>0</v>
      </c>
      <c r="B422" t="str">
        <f>YEAR(C422)&amp;VLOOKUP(MONTH(C422),lookup!$G$2:$N$13,8)</f>
        <v>2009M05</v>
      </c>
      <c r="C422" s="2">
        <f t="shared" si="25"/>
        <v>39959</v>
      </c>
      <c r="D422" s="4">
        <v>38.706500733970785</v>
      </c>
      <c r="E422">
        <f t="shared" si="27"/>
        <v>38.577436126510705</v>
      </c>
      <c r="F422" s="4">
        <v>32.745224212968814</v>
      </c>
      <c r="G422">
        <f t="shared" si="26"/>
        <v>32.71942316112203</v>
      </c>
    </row>
    <row r="423" spans="1:7" outlineLevel="1">
      <c r="A423" s="12">
        <f t="shared" si="24"/>
        <v>0</v>
      </c>
      <c r="B423" t="str">
        <f>YEAR(C423)&amp;VLOOKUP(MONTH(C423),lookup!$G$2:$N$13,8)</f>
        <v>2009M05</v>
      </c>
      <c r="C423" s="2">
        <f t="shared" si="25"/>
        <v>39960</v>
      </c>
      <c r="D423" s="4">
        <v>38.242029050434304</v>
      </c>
      <c r="E423">
        <f t="shared" si="27"/>
        <v>38.534245838950071</v>
      </c>
      <c r="F423" s="4">
        <v>32.538850710027823</v>
      </c>
      <c r="G423">
        <f t="shared" si="26"/>
        <v>32.683170038736876</v>
      </c>
    </row>
    <row r="424" spans="1:7" outlineLevel="1">
      <c r="A424" s="12">
        <f t="shared" si="24"/>
        <v>0</v>
      </c>
      <c r="B424" t="str">
        <f>YEAR(C424)&amp;VLOOKUP(MONTH(C424),lookup!$G$2:$N$13,8)</f>
        <v>2009M05</v>
      </c>
      <c r="C424" s="2">
        <f t="shared" si="25"/>
        <v>39961</v>
      </c>
      <c r="D424" s="4">
        <v>38.097490137182625</v>
      </c>
      <c r="E424">
        <f t="shared" si="27"/>
        <v>38.445523665018115</v>
      </c>
      <c r="F424" s="4">
        <v>32.249716849300881</v>
      </c>
      <c r="G424">
        <f t="shared" si="26"/>
        <v>32.614980543110121</v>
      </c>
    </row>
    <row r="425" spans="1:7" outlineLevel="1">
      <c r="A425" s="12">
        <f t="shared" si="24"/>
        <v>0</v>
      </c>
      <c r="B425" t="str">
        <f>YEAR(C425)&amp;VLOOKUP(MONTH(C425),lookup!$G$2:$N$13,8)</f>
        <v>2009M05</v>
      </c>
      <c r="C425" s="2">
        <f t="shared" si="25"/>
        <v>39962</v>
      </c>
      <c r="D425" s="4">
        <v>37.957413404033673</v>
      </c>
      <c r="E425">
        <f t="shared" si="27"/>
        <v>38.362127179256134</v>
      </c>
      <c r="F425" s="4">
        <v>32.229546723328667</v>
      </c>
      <c r="G425">
        <f t="shared" si="26"/>
        <v>32.536183328354987</v>
      </c>
    </row>
    <row r="426" spans="1:7" outlineLevel="1">
      <c r="A426" s="12">
        <f t="shared" si="24"/>
        <v>0</v>
      </c>
      <c r="B426" t="str">
        <f>YEAR(C426)&amp;VLOOKUP(MONTH(C426),lookup!$G$2:$N$13,8)</f>
        <v>2009M05</v>
      </c>
      <c r="C426" s="2">
        <f t="shared" si="25"/>
        <v>39963</v>
      </c>
      <c r="D426" s="4">
        <v>38.193895091776128</v>
      </c>
      <c r="E426">
        <f t="shared" si="27"/>
        <v>38.302287183303491</v>
      </c>
      <c r="F426" s="4">
        <v>32.279307227817085</v>
      </c>
      <c r="G426">
        <f t="shared" si="26"/>
        <v>32.483675993012866</v>
      </c>
    </row>
    <row r="427" spans="1:7" outlineLevel="1">
      <c r="A427" s="12">
        <f t="shared" si="24"/>
        <v>0</v>
      </c>
      <c r="B427" t="str">
        <f>YEAR(C427)&amp;VLOOKUP(MONTH(C427),lookup!$G$2:$N$13,8)</f>
        <v>2009M05</v>
      </c>
      <c r="C427" s="2">
        <f t="shared" si="25"/>
        <v>39964</v>
      </c>
      <c r="D427" s="4">
        <v>38.467509262388631</v>
      </c>
      <c r="E427">
        <f t="shared" si="27"/>
        <v>38.30088777992917</v>
      </c>
      <c r="F427" s="4">
        <v>32.751062659979993</v>
      </c>
      <c r="G427">
        <f t="shared" si="26"/>
        <v>32.486262316094098</v>
      </c>
    </row>
    <row r="428" spans="1:7" outlineLevel="1">
      <c r="A428" s="12">
        <f t="shared" si="24"/>
        <v>0</v>
      </c>
      <c r="B428" t="str">
        <f>YEAR(C428)&amp;VLOOKUP(MONTH(C428),lookup!$G$2:$N$13,8)</f>
        <v>2009M06</v>
      </c>
      <c r="C428" s="2">
        <f t="shared" si="25"/>
        <v>39965</v>
      </c>
      <c r="D428" s="4">
        <v>35.918486988029116</v>
      </c>
      <c r="E428">
        <f t="shared" si="27"/>
        <v>37.906984741561345</v>
      </c>
      <c r="F428" s="4">
        <v>30.110131005353917</v>
      </c>
      <c r="G428">
        <f t="shared" si="26"/>
        <v>32.113709287320127</v>
      </c>
    </row>
    <row r="429" spans="1:7" outlineLevel="1">
      <c r="A429" s="12">
        <f t="shared" si="24"/>
        <v>0</v>
      </c>
      <c r="B429" t="str">
        <f>YEAR(C429)&amp;VLOOKUP(MONTH(C429),lookup!$G$2:$N$13,8)</f>
        <v>2009M06</v>
      </c>
      <c r="C429" s="2">
        <f t="shared" si="25"/>
        <v>39966</v>
      </c>
      <c r="D429" s="4">
        <v>35.810498497675518</v>
      </c>
      <c r="E429">
        <f t="shared" si="27"/>
        <v>37.540888396266979</v>
      </c>
      <c r="F429" s="4">
        <v>30.211204650604277</v>
      </c>
      <c r="G429">
        <f t="shared" si="26"/>
        <v>31.763937678826743</v>
      </c>
    </row>
    <row r="430" spans="1:7" outlineLevel="1">
      <c r="A430" s="12">
        <f t="shared" si="24"/>
        <v>0</v>
      </c>
      <c r="B430" t="str">
        <f>YEAR(C430)&amp;VLOOKUP(MONTH(C430),lookup!$G$2:$N$13,8)</f>
        <v>2009M06</v>
      </c>
      <c r="C430" s="2">
        <f t="shared" si="25"/>
        <v>39967</v>
      </c>
      <c r="D430" s="4">
        <v>35.767936724033689</v>
      </c>
      <c r="E430">
        <f t="shared" si="27"/>
        <v>37.163098694550172</v>
      </c>
      <c r="F430" s="4">
        <v>29.956650336321665</v>
      </c>
      <c r="G430">
        <f t="shared" si="26"/>
        <v>31.398562935454699</v>
      </c>
    </row>
    <row r="431" spans="1:7" outlineLevel="1">
      <c r="A431" s="12">
        <f t="shared" si="24"/>
        <v>0</v>
      </c>
      <c r="B431" t="str">
        <f>YEAR(C431)&amp;VLOOKUP(MONTH(C431),lookup!$G$2:$N$13,8)</f>
        <v>2009M06</v>
      </c>
      <c r="C431" s="2">
        <f t="shared" si="25"/>
        <v>39968</v>
      </c>
      <c r="D431" s="4">
        <v>36.363801555019286</v>
      </c>
      <c r="E431">
        <f t="shared" si="27"/>
        <v>36.912908488668862</v>
      </c>
      <c r="F431" s="4">
        <v>30.811800677546536</v>
      </c>
      <c r="G431">
        <f t="shared" si="26"/>
        <v>31.172476804609438</v>
      </c>
    </row>
    <row r="432" spans="1:7" outlineLevel="1">
      <c r="A432" s="12">
        <f t="shared" si="24"/>
        <v>0</v>
      </c>
      <c r="B432" t="str">
        <f>YEAR(C432)&amp;VLOOKUP(MONTH(C432),lookup!$G$2:$N$13,8)</f>
        <v>2009M06</v>
      </c>
      <c r="C432" s="2">
        <f t="shared" si="25"/>
        <v>39969</v>
      </c>
      <c r="D432" s="4">
        <v>37.54993796919679</v>
      </c>
      <c r="E432">
        <f t="shared" si="27"/>
        <v>36.825023384621474</v>
      </c>
      <c r="F432" s="4">
        <v>31.711620611283053</v>
      </c>
      <c r="G432">
        <f t="shared" si="26"/>
        <v>31.091538571688822</v>
      </c>
    </row>
    <row r="433" spans="1:7" outlineLevel="1">
      <c r="A433" s="12">
        <f t="shared" si="24"/>
        <v>0</v>
      </c>
      <c r="B433" t="str">
        <f>YEAR(C433)&amp;VLOOKUP(MONTH(C433),lookup!$G$2:$N$13,8)</f>
        <v>2009M06</v>
      </c>
      <c r="C433" s="2">
        <f t="shared" si="25"/>
        <v>39970</v>
      </c>
      <c r="D433" s="4">
        <v>37.197574899587913</v>
      </c>
      <c r="E433">
        <f t="shared" si="27"/>
        <v>36.671705614526886</v>
      </c>
      <c r="F433" s="4">
        <v>31.566950790341345</v>
      </c>
      <c r="G433">
        <f t="shared" si="26"/>
        <v>30.951450336740557</v>
      </c>
    </row>
    <row r="434" spans="1:7" outlineLevel="1">
      <c r="A434" s="12">
        <f t="shared" si="24"/>
        <v>0</v>
      </c>
      <c r="B434" t="str">
        <f>YEAR(C434)&amp;VLOOKUP(MONTH(C434),lookup!$G$2:$N$13,8)</f>
        <v>2009M06</v>
      </c>
      <c r="C434" s="2">
        <f t="shared" si="25"/>
        <v>39971</v>
      </c>
      <c r="D434" s="4">
        <v>37.347470189505877</v>
      </c>
      <c r="E434">
        <f t="shared" si="27"/>
        <v>36.737885991591398</v>
      </c>
      <c r="F434" s="4">
        <v>31.556367010870229</v>
      </c>
      <c r="G434">
        <f t="shared" si="26"/>
        <v>31.026786240307736</v>
      </c>
    </row>
    <row r="435" spans="1:7" outlineLevel="1">
      <c r="A435" s="12">
        <f t="shared" si="24"/>
        <v>0</v>
      </c>
      <c r="B435" t="str">
        <f>YEAR(C435)&amp;VLOOKUP(MONTH(C435),lookup!$G$2:$N$13,8)</f>
        <v>2009M06</v>
      </c>
      <c r="C435" s="2">
        <f t="shared" si="25"/>
        <v>39972</v>
      </c>
      <c r="D435" s="4">
        <v>36.73121171631972</v>
      </c>
      <c r="E435">
        <f t="shared" si="27"/>
        <v>36.70609349651577</v>
      </c>
      <c r="F435" s="4">
        <v>31.182163973378756</v>
      </c>
      <c r="G435">
        <f t="shared" si="26"/>
        <v>31.009643349293029</v>
      </c>
    </row>
    <row r="436" spans="1:7" outlineLevel="1">
      <c r="A436" s="12">
        <f t="shared" si="24"/>
        <v>0</v>
      </c>
      <c r="B436" t="str">
        <f>YEAR(C436)&amp;VLOOKUP(MONTH(C436),lookup!$G$2:$N$13,8)</f>
        <v>2009M06</v>
      </c>
      <c r="C436" s="2">
        <f t="shared" si="25"/>
        <v>39973</v>
      </c>
      <c r="D436" s="4">
        <v>37.745229887519173</v>
      </c>
      <c r="E436">
        <f t="shared" si="27"/>
        <v>36.985039358024352</v>
      </c>
      <c r="F436" s="4">
        <v>31.923510056241547</v>
      </c>
      <c r="G436">
        <f t="shared" si="26"/>
        <v>31.286884516633499</v>
      </c>
    </row>
    <row r="437" spans="1:7" outlineLevel="1">
      <c r="A437" s="12">
        <f t="shared" si="24"/>
        <v>0</v>
      </c>
      <c r="B437" t="str">
        <f>YEAR(C437)&amp;VLOOKUP(MONTH(C437),lookup!$G$2:$N$13,8)</f>
        <v>2009M06</v>
      </c>
      <c r="C437" s="2">
        <f t="shared" si="25"/>
        <v>39974</v>
      </c>
      <c r="D437" s="4">
        <v>37.658354933781681</v>
      </c>
      <c r="E437">
        <f t="shared" si="27"/>
        <v>37.208409833511183</v>
      </c>
      <c r="F437" s="4">
        <v>32.035900108638579</v>
      </c>
      <c r="G437">
        <f t="shared" si="26"/>
        <v>31.502936268684984</v>
      </c>
    </row>
    <row r="438" spans="1:7" outlineLevel="1">
      <c r="A438" s="12">
        <f t="shared" si="24"/>
        <v>0</v>
      </c>
      <c r="B438" t="str">
        <f>YEAR(C438)&amp;VLOOKUP(MONTH(C438),lookup!$G$2:$N$13,8)</f>
        <v>2009M06</v>
      </c>
      <c r="C438" s="2">
        <f t="shared" si="25"/>
        <v>39975</v>
      </c>
      <c r="D438" s="4">
        <v>37.889957593545446</v>
      </c>
      <c r="E438">
        <f t="shared" si="27"/>
        <v>37.369371106551398</v>
      </c>
      <c r="F438" s="4">
        <v>32.07220043300849</v>
      </c>
      <c r="G438">
        <f t="shared" si="26"/>
        <v>31.665206468205028</v>
      </c>
    </row>
    <row r="439" spans="1:7" outlineLevel="1">
      <c r="A439" s="12">
        <f t="shared" si="24"/>
        <v>0</v>
      </c>
      <c r="B439" t="str">
        <f>YEAR(C439)&amp;VLOOKUP(MONTH(C439),lookup!$G$2:$N$13,8)</f>
        <v>2009M06</v>
      </c>
      <c r="C439" s="2">
        <f t="shared" si="25"/>
        <v>39976</v>
      </c>
      <c r="D439" s="4">
        <v>38.332332827308939</v>
      </c>
      <c r="E439">
        <f t="shared" si="27"/>
        <v>37.58696747171291</v>
      </c>
      <c r="F439" s="4">
        <v>32.633732062433722</v>
      </c>
      <c r="G439">
        <f t="shared" si="26"/>
        <v>31.867975619101507</v>
      </c>
    </row>
    <row r="440" spans="1:7" outlineLevel="1">
      <c r="A440" s="12">
        <f t="shared" si="24"/>
        <v>0</v>
      </c>
      <c r="B440" t="str">
        <f>YEAR(C440)&amp;VLOOKUP(MONTH(C440),lookup!$G$2:$N$13,8)</f>
        <v>2009M06</v>
      </c>
      <c r="C440" s="2">
        <f t="shared" si="25"/>
        <v>39977</v>
      </c>
      <c r="D440" s="4">
        <v>38.608400372864345</v>
      </c>
      <c r="E440">
        <f t="shared" si="27"/>
        <v>37.758198887222008</v>
      </c>
      <c r="F440" s="4">
        <v>32.759367647779278</v>
      </c>
      <c r="G440">
        <f t="shared" si="26"/>
        <v>32.033709861958272</v>
      </c>
    </row>
    <row r="441" spans="1:7" outlineLevel="1">
      <c r="A441" s="12">
        <f t="shared" si="24"/>
        <v>0</v>
      </c>
      <c r="B441" t="str">
        <f>YEAR(C441)&amp;VLOOKUP(MONTH(C441),lookup!$G$2:$N$13,8)</f>
        <v>2009M06</v>
      </c>
      <c r="C441" s="2">
        <f t="shared" si="25"/>
        <v>39978</v>
      </c>
      <c r="D441" s="4">
        <v>38.332936396020038</v>
      </c>
      <c r="E441">
        <f t="shared" si="27"/>
        <v>37.962636037390709</v>
      </c>
      <c r="F441" s="4">
        <v>32.636503034146514</v>
      </c>
      <c r="G441">
        <f t="shared" si="26"/>
        <v>32.221751798926746</v>
      </c>
    </row>
    <row r="442" spans="1:7" outlineLevel="1">
      <c r="A442" s="12">
        <f t="shared" si="24"/>
        <v>0</v>
      </c>
      <c r="B442" t="str">
        <f>YEAR(C442)&amp;VLOOKUP(MONTH(C442),lookup!$G$2:$N$13,8)</f>
        <v>2009M06</v>
      </c>
      <c r="C442" s="2">
        <f t="shared" si="25"/>
        <v>39979</v>
      </c>
      <c r="D442" s="4">
        <v>38.258513163125293</v>
      </c>
      <c r="E442">
        <f t="shared" si="27"/>
        <v>38.062349829542434</v>
      </c>
      <c r="F442" s="4">
        <v>32.504407918732085</v>
      </c>
      <c r="G442">
        <f t="shared" si="26"/>
        <v>32.329412510875656</v>
      </c>
    </row>
    <row r="443" spans="1:7" outlineLevel="1">
      <c r="A443" s="12">
        <f t="shared" si="24"/>
        <v>0</v>
      </c>
      <c r="B443" t="str">
        <f>YEAR(C443)&amp;VLOOKUP(MONTH(C443),lookup!$G$2:$N$13,8)</f>
        <v>2009M06</v>
      </c>
      <c r="C443" s="2">
        <f t="shared" si="25"/>
        <v>39980</v>
      </c>
      <c r="D443" s="4">
        <v>38.191268676947431</v>
      </c>
      <c r="E443">
        <f t="shared" si="27"/>
        <v>38.198012868178814</v>
      </c>
      <c r="F443" s="4">
        <v>32.558133948272591</v>
      </c>
      <c r="G443">
        <f t="shared" si="26"/>
        <v>32.458930120942689</v>
      </c>
    </row>
    <row r="444" spans="1:7" outlineLevel="1">
      <c r="A444" s="12">
        <f t="shared" si="24"/>
        <v>0</v>
      </c>
      <c r="B444" t="str">
        <f>YEAR(C444)&amp;VLOOKUP(MONTH(C444),lookup!$G$2:$N$13,8)</f>
        <v>2009M06</v>
      </c>
      <c r="C444" s="2">
        <f t="shared" si="25"/>
        <v>39981</v>
      </c>
      <c r="D444" s="4">
        <v>38.39811641544712</v>
      </c>
      <c r="E444">
        <f t="shared" si="27"/>
        <v>38.281164844666115</v>
      </c>
      <c r="F444" s="4">
        <v>32.580928189002918</v>
      </c>
      <c r="G444">
        <f t="shared" si="26"/>
        <v>32.542412733906474</v>
      </c>
    </row>
    <row r="445" spans="1:7" outlineLevel="1">
      <c r="A445" s="12">
        <f t="shared" si="24"/>
        <v>0</v>
      </c>
      <c r="B445" t="str">
        <f>YEAR(C445)&amp;VLOOKUP(MONTH(C445),lookup!$G$2:$N$13,8)</f>
        <v>2009M06</v>
      </c>
      <c r="C445" s="2">
        <f t="shared" si="25"/>
        <v>39982</v>
      </c>
      <c r="D445" s="4">
        <v>38.369319196151331</v>
      </c>
      <c r="E445">
        <f t="shared" si="27"/>
        <v>38.328682308467748</v>
      </c>
      <c r="F445" s="4">
        <v>32.775528448646256</v>
      </c>
      <c r="G445">
        <f t="shared" si="26"/>
        <v>32.600455870674672</v>
      </c>
    </row>
    <row r="446" spans="1:7" outlineLevel="1">
      <c r="A446" s="12">
        <f t="shared" si="24"/>
        <v>0</v>
      </c>
      <c r="B446" t="str">
        <f>YEAR(C446)&amp;VLOOKUP(MONTH(C446),lookup!$G$2:$N$13,8)</f>
        <v>2009M06</v>
      </c>
      <c r="C446" s="2">
        <f t="shared" si="25"/>
        <v>39983</v>
      </c>
      <c r="D446" s="4">
        <v>38.057651079796088</v>
      </c>
      <c r="E446">
        <f t="shared" si="27"/>
        <v>38.293267376936058</v>
      </c>
      <c r="F446" s="4">
        <v>32.291289149368851</v>
      </c>
      <c r="G446">
        <f t="shared" si="26"/>
        <v>32.575142373912982</v>
      </c>
    </row>
    <row r="447" spans="1:7" outlineLevel="1">
      <c r="A447" s="12">
        <f t="shared" si="24"/>
        <v>0</v>
      </c>
      <c r="B447" t="str">
        <f>YEAR(C447)&amp;VLOOKUP(MONTH(C447),lookup!$G$2:$N$13,8)</f>
        <v>2009M06</v>
      </c>
      <c r="C447" s="2">
        <f t="shared" si="25"/>
        <v>39984</v>
      </c>
      <c r="D447" s="4">
        <v>38.221003634459862</v>
      </c>
      <c r="E447">
        <f t="shared" si="27"/>
        <v>38.276981572252978</v>
      </c>
      <c r="F447" s="4">
        <v>32.648881820408391</v>
      </c>
      <c r="G447">
        <f t="shared" si="26"/>
        <v>32.577120799308233</v>
      </c>
    </row>
    <row r="448" spans="1:7" outlineLevel="1">
      <c r="A448" s="12">
        <f t="shared" si="24"/>
        <v>0</v>
      </c>
      <c r="B448" t="str">
        <f>YEAR(C448)&amp;VLOOKUP(MONTH(C448),lookup!$G$2:$N$13,8)</f>
        <v>2009M06</v>
      </c>
      <c r="C448" s="2">
        <f t="shared" si="25"/>
        <v>39985</v>
      </c>
      <c r="D448" s="4">
        <v>38.261073909793794</v>
      </c>
      <c r="E448">
        <f t="shared" si="27"/>
        <v>38.255487063866781</v>
      </c>
      <c r="F448" s="4">
        <v>32.505961475723936</v>
      </c>
      <c r="G448">
        <f t="shared" si="26"/>
        <v>32.561412376637428</v>
      </c>
    </row>
    <row r="449" spans="1:7" outlineLevel="1">
      <c r="A449" s="12">
        <f t="shared" si="24"/>
        <v>0</v>
      </c>
      <c r="B449" t="str">
        <f>YEAR(C449)&amp;VLOOKUP(MONTH(C449),lookup!$G$2:$N$13,8)</f>
        <v>2009M06</v>
      </c>
      <c r="C449" s="2">
        <f t="shared" si="25"/>
        <v>39986</v>
      </c>
      <c r="D449" s="4">
        <v>37.936463563374794</v>
      </c>
      <c r="E449">
        <f t="shared" si="27"/>
        <v>38.209473752362058</v>
      </c>
      <c r="F449" s="4">
        <v>32.425286889198695</v>
      </c>
      <c r="G449">
        <f t="shared" si="26"/>
        <v>32.53714077932203</v>
      </c>
    </row>
    <row r="450" spans="1:7" outlineLevel="1">
      <c r="A450" s="12">
        <f t="shared" ref="A450:A513" si="28">IF(D450+D451=D450,IF(D450+D451&gt;0,1,0),0)</f>
        <v>0</v>
      </c>
      <c r="B450" t="str">
        <f>YEAR(C450)&amp;VLOOKUP(MONTH(C450),lookup!$G$2:$N$13,8)</f>
        <v>2009M06</v>
      </c>
      <c r="C450" s="2">
        <f t="shared" ref="C450:C513" si="29">C451-1</f>
        <v>39987</v>
      </c>
      <c r="D450" s="4">
        <v>38.004312530033843</v>
      </c>
      <c r="E450">
        <f t="shared" si="27"/>
        <v>38.160769222342736</v>
      </c>
      <c r="F450" s="4">
        <v>32.296561033263927</v>
      </c>
      <c r="G450">
        <f t="shared" si="26"/>
        <v>32.500453086002025</v>
      </c>
    </row>
    <row r="451" spans="1:7" outlineLevel="1">
      <c r="A451" s="12">
        <f t="shared" si="28"/>
        <v>0</v>
      </c>
      <c r="B451" t="str">
        <f>YEAR(C451)&amp;VLOOKUP(MONTH(C451),lookup!$G$2:$N$13,8)</f>
        <v>2009M06</v>
      </c>
      <c r="C451" s="2">
        <f t="shared" si="29"/>
        <v>39988</v>
      </c>
      <c r="D451" s="4">
        <v>37.88915106366008</v>
      </c>
      <c r="E451">
        <f t="shared" si="27"/>
        <v>38.101872860471346</v>
      </c>
      <c r="F451" s="4">
        <v>32.394222647927393</v>
      </c>
      <c r="G451">
        <f t="shared" si="26"/>
        <v>32.458433146337207</v>
      </c>
    </row>
    <row r="452" spans="1:7" outlineLevel="1">
      <c r="A452" s="12">
        <f t="shared" si="28"/>
        <v>0</v>
      </c>
      <c r="B452" t="str">
        <f>YEAR(C452)&amp;VLOOKUP(MONTH(C452),lookup!$G$2:$N$13,8)</f>
        <v>2009M06</v>
      </c>
      <c r="C452" s="2">
        <f t="shared" si="29"/>
        <v>39989</v>
      </c>
      <c r="D452" s="4">
        <v>38.028152720849079</v>
      </c>
      <c r="E452">
        <f t="shared" si="27"/>
        <v>38.076291932980055</v>
      </c>
      <c r="F452" s="4">
        <v>32.368874558181162</v>
      </c>
      <c r="G452">
        <f t="shared" si="26"/>
        <v>32.451645245145208</v>
      </c>
    </row>
    <row r="453" spans="1:7" outlineLevel="1">
      <c r="A453" s="12">
        <f t="shared" si="28"/>
        <v>0</v>
      </c>
      <c r="B453" t="str">
        <f>YEAR(C453)&amp;VLOOKUP(MONTH(C453),lookup!$G$2:$N$13,8)</f>
        <v>2009M06</v>
      </c>
      <c r="C453" s="2">
        <f t="shared" si="29"/>
        <v>39990</v>
      </c>
      <c r="D453" s="4">
        <v>37.819508852995988</v>
      </c>
      <c r="E453">
        <f t="shared" si="27"/>
        <v>38.008470888077518</v>
      </c>
      <c r="F453" s="4">
        <v>32.32772737330734</v>
      </c>
      <c r="G453">
        <f t="shared" si="26"/>
        <v>32.396894807344772</v>
      </c>
    </row>
    <row r="454" spans="1:7" outlineLevel="1">
      <c r="A454" s="12">
        <f t="shared" si="28"/>
        <v>0</v>
      </c>
      <c r="B454" t="str">
        <f>YEAR(C454)&amp;VLOOKUP(MONTH(C454),lookup!$G$2:$N$13,8)</f>
        <v>2009M06</v>
      </c>
      <c r="C454" s="2">
        <f t="shared" si="29"/>
        <v>39991</v>
      </c>
      <c r="D454" s="4">
        <v>38.1153349641868</v>
      </c>
      <c r="E454">
        <f t="shared" si="27"/>
        <v>37.999931218718018</v>
      </c>
      <c r="F454" s="4">
        <v>32.417579811617465</v>
      </c>
      <c r="G454">
        <f t="shared" si="26"/>
        <v>32.397422835059764</v>
      </c>
    </row>
    <row r="455" spans="1:7" outlineLevel="1">
      <c r="A455" s="12">
        <f t="shared" si="28"/>
        <v>0</v>
      </c>
      <c r="B455" t="str">
        <f>YEAR(C455)&amp;VLOOKUP(MONTH(C455),lookup!$G$2:$N$13,8)</f>
        <v>2009M06</v>
      </c>
      <c r="C455" s="2">
        <f t="shared" si="29"/>
        <v>39992</v>
      </c>
      <c r="D455" s="4">
        <v>37.824121082347652</v>
      </c>
      <c r="E455">
        <f t="shared" si="27"/>
        <v>37.965764185792082</v>
      </c>
      <c r="F455" s="4">
        <v>32.329483748130279</v>
      </c>
      <c r="G455">
        <f t="shared" si="26"/>
        <v>32.369476860453346</v>
      </c>
    </row>
    <row r="456" spans="1:7" outlineLevel="1">
      <c r="A456" s="12">
        <f t="shared" si="28"/>
        <v>0</v>
      </c>
      <c r="B456" t="str">
        <f>YEAR(C456)&amp;VLOOKUP(MONTH(C456),lookup!$G$2:$N$13,8)</f>
        <v>2009M06</v>
      </c>
      <c r="C456" s="2">
        <f t="shared" si="29"/>
        <v>39993</v>
      </c>
      <c r="D456" s="4">
        <v>37.546778512743813</v>
      </c>
      <c r="E456">
        <f t="shared" si="27"/>
        <v>37.88299288870229</v>
      </c>
      <c r="F456" s="4">
        <v>31.956483820493951</v>
      </c>
      <c r="G456">
        <f t="shared" ref="G456:G519" si="30">AVERAGE(SUM(F449:F456)/8,SUM(F451:F456)/6)</f>
        <v>32.306794739270643</v>
      </c>
    </row>
    <row r="457" spans="1:7" outlineLevel="1">
      <c r="A457" s="12">
        <f t="shared" si="28"/>
        <v>0</v>
      </c>
      <c r="B457" t="str">
        <f>YEAR(C457)&amp;VLOOKUP(MONTH(C457),lookup!$G$2:$N$13,8)</f>
        <v>2009M06</v>
      </c>
      <c r="C457" s="2">
        <f t="shared" si="29"/>
        <v>39994</v>
      </c>
      <c r="D457" s="4">
        <v>37.32510008367948</v>
      </c>
      <c r="E457">
        <f t="shared" si="27"/>
        <v>37.797778422889621</v>
      </c>
      <c r="F457" s="4">
        <v>31.859572769776811</v>
      </c>
      <c r="G457">
        <f t="shared" si="30"/>
        <v>32.226883450294231</v>
      </c>
    </row>
    <row r="458" spans="1:7" outlineLevel="1">
      <c r="A458" s="12">
        <f t="shared" si="28"/>
        <v>0</v>
      </c>
      <c r="B458" t="str">
        <f>YEAR(C458)&amp;VLOOKUP(MONTH(C458),lookup!$G$2:$N$13,8)</f>
        <v>2009M07</v>
      </c>
      <c r="C458" s="2">
        <f t="shared" si="29"/>
        <v>39995</v>
      </c>
      <c r="D458" s="4">
        <v>36.267904734432229</v>
      </c>
      <c r="E458">
        <f t="shared" si="27"/>
        <v>37.54256560346311</v>
      </c>
      <c r="F458" s="4">
        <v>30.758839318450736</v>
      </c>
      <c r="G458">
        <f t="shared" si="30"/>
        <v>31.996606239807537</v>
      </c>
    </row>
    <row r="459" spans="1:7" outlineLevel="1">
      <c r="A459" s="12">
        <f t="shared" si="28"/>
        <v>0</v>
      </c>
      <c r="B459" t="str">
        <f>YEAR(C459)&amp;VLOOKUP(MONTH(C459),lookup!$G$2:$N$13,8)</f>
        <v>2009M07</v>
      </c>
      <c r="C459" s="2">
        <f t="shared" si="29"/>
        <v>39996</v>
      </c>
      <c r="D459" s="4">
        <v>35.935179780708772</v>
      </c>
      <c r="E459">
        <f t="shared" ref="E459:E522" si="31">AVERAGE(SUM(D452:D459)/8,SUM(D454:D459)/6)</f>
        <v>37.263414975588049</v>
      </c>
      <c r="F459" s="4">
        <v>30.601390948920145</v>
      </c>
      <c r="G459">
        <f t="shared" si="30"/>
        <v>31.740692889920648</v>
      </c>
    </row>
    <row r="460" spans="1:7" outlineLevel="1">
      <c r="A460" s="12">
        <f t="shared" si="28"/>
        <v>0</v>
      </c>
      <c r="B460" t="str">
        <f>YEAR(C460)&amp;VLOOKUP(MONTH(C460),lookup!$G$2:$N$13,8)</f>
        <v>2009M07</v>
      </c>
      <c r="C460" s="2">
        <f t="shared" si="29"/>
        <v>39997</v>
      </c>
      <c r="D460" s="4">
        <v>36.607730603395076</v>
      </c>
      <c r="E460">
        <f t="shared" si="31"/>
        <v>37.049004896514532</v>
      </c>
      <c r="F460" s="4">
        <v>31.11333518933596</v>
      </c>
      <c r="G460">
        <f t="shared" si="30"/>
        <v>31.553534627511034</v>
      </c>
    </row>
    <row r="461" spans="1:7" outlineLevel="1">
      <c r="A461" s="12">
        <f t="shared" si="28"/>
        <v>0</v>
      </c>
      <c r="B461" t="str">
        <f>YEAR(C461)&amp;VLOOKUP(MONTH(C461),lookup!$G$2:$N$13,8)</f>
        <v>2009M07</v>
      </c>
      <c r="C461" s="2">
        <f t="shared" si="29"/>
        <v>39998</v>
      </c>
      <c r="D461" s="4">
        <v>35.785297722742328</v>
      </c>
      <c r="E461">
        <f t="shared" si="31"/>
        <v>36.7519647542399</v>
      </c>
      <c r="F461" s="4">
        <v>30.48058752251826</v>
      </c>
      <c r="G461">
        <f t="shared" si="30"/>
        <v>31.284013701369044</v>
      </c>
    </row>
    <row r="462" spans="1:7" outlineLevel="1">
      <c r="A462" s="12">
        <f t="shared" si="28"/>
        <v>0</v>
      </c>
      <c r="B462" t="str">
        <f>YEAR(C462)&amp;VLOOKUP(MONTH(C462),lookup!$G$2:$N$13,8)</f>
        <v>2009M07</v>
      </c>
      <c r="C462" s="2">
        <f t="shared" si="29"/>
        <v>39999</v>
      </c>
      <c r="D462" s="4">
        <v>36.284134182481381</v>
      </c>
      <c r="E462">
        <f t="shared" si="31"/>
        <v>36.532294344528111</v>
      </c>
      <c r="F462" s="4">
        <v>30.930323131934149</v>
      </c>
      <c r="G462">
        <f t="shared" si="30"/>
        <v>31.105546768175522</v>
      </c>
    </row>
    <row r="463" spans="1:7" outlineLevel="1">
      <c r="A463" s="12">
        <f t="shared" si="28"/>
        <v>0</v>
      </c>
      <c r="B463" t="str">
        <f>YEAR(C463)&amp;VLOOKUP(MONTH(C463),lookup!$G$2:$N$13,8)</f>
        <v>2009M07</v>
      </c>
      <c r="C463" s="2">
        <f t="shared" si="29"/>
        <v>40000</v>
      </c>
      <c r="D463" s="4">
        <v>35.676574883539715</v>
      </c>
      <c r="E463">
        <f t="shared" si="31"/>
        <v>36.260695607090966</v>
      </c>
      <c r="F463" s="4">
        <v>30.365393126555347</v>
      </c>
      <c r="G463">
        <f t="shared" si="30"/>
        <v>30.858276134058634</v>
      </c>
    </row>
    <row r="464" spans="1:7" outlineLevel="1">
      <c r="A464" s="12">
        <f t="shared" si="28"/>
        <v>0</v>
      </c>
      <c r="B464" t="str">
        <f>YEAR(C464)&amp;VLOOKUP(MONTH(C464),lookup!$G$2:$N$13,8)</f>
        <v>2009M07</v>
      </c>
      <c r="C464" s="2">
        <f t="shared" si="29"/>
        <v>40001</v>
      </c>
      <c r="D464" s="4">
        <v>36.166372139075257</v>
      </c>
      <c r="E464">
        <f t="shared" si="31"/>
        <v>36.165959159123602</v>
      </c>
      <c r="F464" s="4">
        <v>30.777558661765539</v>
      </c>
      <c r="G464">
        <f t="shared" si="30"/>
        <v>30.786153256914339</v>
      </c>
    </row>
    <row r="465" spans="1:7" outlineLevel="1">
      <c r="A465" s="12">
        <f t="shared" si="28"/>
        <v>0</v>
      </c>
      <c r="B465" t="str">
        <f>YEAR(C465)&amp;VLOOKUP(MONTH(C465),lookup!$G$2:$N$13,8)</f>
        <v>2009M07</v>
      </c>
      <c r="C465" s="2">
        <f t="shared" si="29"/>
        <v>40002</v>
      </c>
      <c r="D465" s="4">
        <v>35.913559422168369</v>
      </c>
      <c r="E465">
        <f t="shared" si="31"/>
        <v>36.075936171234119</v>
      </c>
      <c r="F465" s="4">
        <v>30.612695698508087</v>
      </c>
      <c r="G465">
        <f t="shared" si="30"/>
        <v>30.709165502425709</v>
      </c>
    </row>
    <row r="466" spans="1:7" outlineLevel="1">
      <c r="A466" s="12">
        <f t="shared" si="28"/>
        <v>0</v>
      </c>
      <c r="B466" t="str">
        <f>YEAR(C466)&amp;VLOOKUP(MONTH(C466),lookup!$G$2:$N$13,8)</f>
        <v>2009M07</v>
      </c>
      <c r="C466" s="2">
        <f t="shared" si="29"/>
        <v>40003</v>
      </c>
      <c r="D466" s="4">
        <v>35.974545337775758</v>
      </c>
      <c r="E466">
        <f t="shared" si="31"/>
        <v>36.004835770141483</v>
      </c>
      <c r="F466" s="4">
        <v>30.648884171398219</v>
      </c>
      <c r="G466">
        <f t="shared" si="30"/>
        <v>30.663589054240113</v>
      </c>
    </row>
    <row r="467" spans="1:7" outlineLevel="1">
      <c r="A467" s="12">
        <f t="shared" si="28"/>
        <v>0</v>
      </c>
      <c r="B467" t="str">
        <f>YEAR(C467)&amp;VLOOKUP(MONTH(C467),lookup!$G$2:$N$13,8)</f>
        <v>2009M07</v>
      </c>
      <c r="C467" s="2">
        <f t="shared" si="29"/>
        <v>40004</v>
      </c>
      <c r="D467" s="4">
        <v>35.990004858313931</v>
      </c>
      <c r="E467">
        <f t="shared" si="31"/>
        <v>36.025321265456107</v>
      </c>
      <c r="F467" s="4">
        <v>30.647544559926558</v>
      </c>
      <c r="G467">
        <f t="shared" si="30"/>
        <v>30.680386741378705</v>
      </c>
    </row>
    <row r="468" spans="1:7" outlineLevel="1">
      <c r="A468" s="12">
        <f t="shared" si="28"/>
        <v>0</v>
      </c>
      <c r="B468" t="str">
        <f>YEAR(C468)&amp;VLOOKUP(MONTH(C468),lookup!$G$2:$N$13,8)</f>
        <v>2009M07</v>
      </c>
      <c r="C468" s="2">
        <f t="shared" si="29"/>
        <v>40005</v>
      </c>
      <c r="D468" s="4">
        <v>36.3814272138276</v>
      </c>
      <c r="E468">
        <f t="shared" si="31"/>
        <v>36.019285056220326</v>
      </c>
      <c r="F468" s="4">
        <v>30.961866986284015</v>
      </c>
      <c r="G468">
        <f t="shared" si="30"/>
        <v>30.673548633217116</v>
      </c>
    </row>
    <row r="469" spans="1:7" outlineLevel="1">
      <c r="A469" s="12">
        <f t="shared" si="28"/>
        <v>0</v>
      </c>
      <c r="B469" t="str">
        <f>YEAR(C469)&amp;VLOOKUP(MONTH(C469),lookup!$G$2:$N$13,8)</f>
        <v>2009M07</v>
      </c>
      <c r="C469" s="2">
        <f t="shared" si="29"/>
        <v>40006</v>
      </c>
      <c r="D469" s="4">
        <v>36.246470122676236</v>
      </c>
      <c r="E469">
        <f t="shared" si="31"/>
        <v>36.095599601144237</v>
      </c>
      <c r="F469" s="4">
        <v>30.882675495191396</v>
      </c>
      <c r="G469">
        <f t="shared" si="30"/>
        <v>30.741785995562189</v>
      </c>
    </row>
    <row r="470" spans="1:7" outlineLevel="1">
      <c r="A470" s="12">
        <f t="shared" si="28"/>
        <v>0</v>
      </c>
      <c r="B470" t="str">
        <f>YEAR(C470)&amp;VLOOKUP(MONTH(C470),lookup!$G$2:$N$13,8)</f>
        <v>2009M07</v>
      </c>
      <c r="C470" s="2">
        <f t="shared" si="29"/>
        <v>40007</v>
      </c>
      <c r="D470" s="4">
        <v>35.72921211924902</v>
      </c>
      <c r="E470">
        <f t="shared" si="31"/>
        <v>36.024486970540032</v>
      </c>
      <c r="F470" s="4">
        <v>30.387539382937188</v>
      </c>
      <c r="G470">
        <f t="shared" si="30"/>
        <v>30.675360404680852</v>
      </c>
    </row>
    <row r="471" spans="1:7" outlineLevel="1">
      <c r="A471" s="12">
        <f t="shared" si="28"/>
        <v>0</v>
      </c>
      <c r="B471" t="str">
        <f>YEAR(C471)&amp;VLOOKUP(MONTH(C471),lookup!$G$2:$N$13,8)</f>
        <v>2009M07</v>
      </c>
      <c r="C471" s="2">
        <f t="shared" si="29"/>
        <v>40008</v>
      </c>
      <c r="D471" s="4">
        <v>35.492311237569076</v>
      </c>
      <c r="E471">
        <f t="shared" si="31"/>
        <v>35.977866477283591</v>
      </c>
      <c r="F471" s="4">
        <v>30.205314296480807</v>
      </c>
      <c r="G471">
        <f t="shared" si="30"/>
        <v>30.631407027632257</v>
      </c>
    </row>
    <row r="472" spans="1:7" outlineLevel="1">
      <c r="A472" s="12">
        <f t="shared" si="28"/>
        <v>0</v>
      </c>
      <c r="B472" t="str">
        <f>YEAR(C472)&amp;VLOOKUP(MONTH(C472),lookup!$G$2:$N$13,8)</f>
        <v>2009M07</v>
      </c>
      <c r="C472" s="2">
        <f t="shared" si="29"/>
        <v>40009</v>
      </c>
      <c r="D472" s="4">
        <v>35.890807567948841</v>
      </c>
      <c r="E472">
        <f t="shared" si="31"/>
        <v>35.953665544102606</v>
      </c>
      <c r="F472" s="4">
        <v>30.55332747727163</v>
      </c>
      <c r="G472">
        <f t="shared" si="30"/>
        <v>30.609429520757502</v>
      </c>
    </row>
    <row r="473" spans="1:7" outlineLevel="1">
      <c r="A473" s="12">
        <f t="shared" si="28"/>
        <v>0</v>
      </c>
      <c r="B473" t="str">
        <f>YEAR(C473)&amp;VLOOKUP(MONTH(C473),lookup!$G$2:$N$13,8)</f>
        <v>2009M07</v>
      </c>
      <c r="C473" s="2">
        <f t="shared" si="29"/>
        <v>40010</v>
      </c>
      <c r="D473" s="4">
        <v>35.366903799799772</v>
      </c>
      <c r="E473">
        <f t="shared" si="31"/>
        <v>35.867574479495062</v>
      </c>
      <c r="F473" s="4">
        <v>30.151131143711002</v>
      </c>
      <c r="G473">
        <f t="shared" si="30"/>
        <v>30.539213951398057</v>
      </c>
    </row>
    <row r="474" spans="1:7" outlineLevel="1">
      <c r="A474" s="12">
        <f t="shared" si="28"/>
        <v>0</v>
      </c>
      <c r="B474" t="str">
        <f>YEAR(C474)&amp;VLOOKUP(MONTH(C474),lookup!$G$2:$N$13,8)</f>
        <v>2009M07</v>
      </c>
      <c r="C474" s="2">
        <f t="shared" si="29"/>
        <v>40011</v>
      </c>
      <c r="D474" s="4">
        <v>35.668121277977157</v>
      </c>
      <c r="E474">
        <f t="shared" si="31"/>
        <v>35.788980814436783</v>
      </c>
      <c r="F474" s="4">
        <v>30.343684377256771</v>
      </c>
      <c r="G474">
        <f t="shared" si="30"/>
        <v>30.468623746845282</v>
      </c>
    </row>
    <row r="475" spans="1:7" outlineLevel="1">
      <c r="A475" s="12">
        <f t="shared" si="28"/>
        <v>0</v>
      </c>
      <c r="B475" t="str">
        <f>YEAR(C475)&amp;VLOOKUP(MONTH(C475),lookup!$G$2:$N$13,8)</f>
        <v>2009M07</v>
      </c>
      <c r="C475" s="2">
        <f t="shared" si="29"/>
        <v>40012</v>
      </c>
      <c r="D475" s="4">
        <v>35.239051877630956</v>
      </c>
      <c r="E475">
        <f t="shared" si="31"/>
        <v>35.658094732723654</v>
      </c>
      <c r="F475" s="4">
        <v>30.024795894002484</v>
      </c>
      <c r="G475">
        <f t="shared" si="30"/>
        <v>30.358211988459281</v>
      </c>
    </row>
    <row r="476" spans="1:7" outlineLevel="1">
      <c r="A476" s="12">
        <f t="shared" si="28"/>
        <v>0</v>
      </c>
      <c r="B476" t="str">
        <f>YEAR(C476)&amp;VLOOKUP(MONTH(C476),lookup!$G$2:$N$13,8)</f>
        <v>2009M07</v>
      </c>
      <c r="C476" s="2">
        <f t="shared" si="29"/>
        <v>40013</v>
      </c>
      <c r="D476" s="4">
        <v>35.32769988497266</v>
      </c>
      <c r="E476">
        <f t="shared" si="31"/>
        <v>35.558777421813858</v>
      </c>
      <c r="F476" s="4">
        <v>30.016173076380049</v>
      </c>
      <c r="G476">
        <f t="shared" si="30"/>
        <v>30.268158926877192</v>
      </c>
    </row>
    <row r="477" spans="1:7" outlineLevel="1">
      <c r="A477" s="12">
        <f t="shared" si="28"/>
        <v>0</v>
      </c>
      <c r="B477" t="str">
        <f>YEAR(C477)&amp;VLOOKUP(MONTH(C477),lookup!$G$2:$N$13,8)</f>
        <v>2009M07</v>
      </c>
      <c r="C477" s="2">
        <f t="shared" si="29"/>
        <v>40014</v>
      </c>
      <c r="D477" s="4">
        <v>35.124064692676015</v>
      </c>
      <c r="E477">
        <f t="shared" si="31"/>
        <v>35.45793987036442</v>
      </c>
      <c r="F477" s="4">
        <v>29.959271419845201</v>
      </c>
      <c r="G477">
        <f t="shared" si="30"/>
        <v>30.189942599115085</v>
      </c>
    </row>
    <row r="478" spans="1:7" outlineLevel="1">
      <c r="A478" s="12">
        <f t="shared" si="28"/>
        <v>0</v>
      </c>
      <c r="B478" t="str">
        <f>YEAR(C478)&amp;VLOOKUP(MONTH(C478),lookup!$G$2:$N$13,8)</f>
        <v>2009M07</v>
      </c>
      <c r="C478" s="2">
        <f t="shared" si="29"/>
        <v>40015</v>
      </c>
      <c r="D478" s="4">
        <v>35.528392904920722</v>
      </c>
      <c r="E478">
        <f t="shared" si="31"/>
        <v>35.415187447549897</v>
      </c>
      <c r="F478" s="4">
        <v>30.240083241744752</v>
      </c>
      <c r="G478">
        <f t="shared" si="30"/>
        <v>30.15462290399665</v>
      </c>
    </row>
    <row r="479" spans="1:7" outlineLevel="1">
      <c r="A479" s="12">
        <f t="shared" si="28"/>
        <v>0</v>
      </c>
      <c r="B479" t="str">
        <f>YEAR(C479)&amp;VLOOKUP(MONTH(C479),lookup!$G$2:$N$13,8)</f>
        <v>2009M07</v>
      </c>
      <c r="C479" s="2">
        <f t="shared" si="29"/>
        <v>40016</v>
      </c>
      <c r="D479" s="4">
        <v>35.081664798825422</v>
      </c>
      <c r="E479">
        <f t="shared" si="31"/>
        <v>35.365752128380549</v>
      </c>
      <c r="F479" s="4">
        <v>29.942176135331732</v>
      </c>
      <c r="G479">
        <f t="shared" si="30"/>
        <v>30.120763851559889</v>
      </c>
    </row>
    <row r="480" spans="1:7" outlineLevel="1">
      <c r="A480" s="12">
        <f t="shared" si="28"/>
        <v>0</v>
      </c>
      <c r="B480" t="str">
        <f>YEAR(C480)&amp;VLOOKUP(MONTH(C480),lookup!$G$2:$N$13,8)</f>
        <v>2009M07</v>
      </c>
      <c r="C480" s="2">
        <f t="shared" si="29"/>
        <v>40017</v>
      </c>
      <c r="D480" s="4">
        <v>34.99785755119364</v>
      </c>
      <c r="E480">
        <f t="shared" si="31"/>
        <v>35.25408744176805</v>
      </c>
      <c r="F480" s="4">
        <v>29.802899886634098</v>
      </c>
      <c r="G480">
        <f t="shared" si="30"/>
        <v>30.028796752926489</v>
      </c>
    </row>
    <row r="481" spans="1:7" outlineLevel="1">
      <c r="A481" s="12">
        <f t="shared" si="28"/>
        <v>0</v>
      </c>
      <c r="B481" t="str">
        <f>YEAR(C481)&amp;VLOOKUP(MONTH(C481),lookup!$G$2:$N$13,8)</f>
        <v>2009M07</v>
      </c>
      <c r="C481" s="2">
        <f t="shared" si="29"/>
        <v>40018</v>
      </c>
      <c r="D481" s="4">
        <v>34.979443097077407</v>
      </c>
      <c r="E481">
        <f t="shared" si="31"/>
        <v>35.20823708280178</v>
      </c>
      <c r="F481" s="4">
        <v>29.872756087268996</v>
      </c>
      <c r="G481">
        <f t="shared" si="30"/>
        <v>29.998728328004411</v>
      </c>
    </row>
    <row r="482" spans="1:7" outlineLevel="1">
      <c r="A482" s="12">
        <f t="shared" si="28"/>
        <v>0</v>
      </c>
      <c r="B482" t="str">
        <f>YEAR(C482)&amp;VLOOKUP(MONTH(C482),lookup!$G$2:$N$13,8)</f>
        <v>2009M07</v>
      </c>
      <c r="C482" s="2">
        <f t="shared" si="29"/>
        <v>40019</v>
      </c>
      <c r="D482" s="4">
        <v>35.253633709164895</v>
      </c>
      <c r="E482">
        <f t="shared" si="31"/>
        <v>35.176159428433699</v>
      </c>
      <c r="F482" s="4">
        <v>30.08018185262349</v>
      </c>
      <c r="G482">
        <f t="shared" si="30"/>
        <v>29.987593484901783</v>
      </c>
    </row>
    <row r="483" spans="1:7" outlineLevel="1">
      <c r="A483" s="12">
        <f t="shared" si="28"/>
        <v>0</v>
      </c>
      <c r="B483" t="str">
        <f>YEAR(C483)&amp;VLOOKUP(MONTH(C483),lookup!$G$2:$N$13,8)</f>
        <v>2009M07</v>
      </c>
      <c r="C483" s="2">
        <f t="shared" si="29"/>
        <v>40020</v>
      </c>
      <c r="D483" s="4">
        <v>34.822267287515224</v>
      </c>
      <c r="E483">
        <f t="shared" si="31"/>
        <v>35.124960607788069</v>
      </c>
      <c r="F483" s="4">
        <v>29.779481744335278</v>
      </c>
      <c r="G483">
        <f t="shared" si="30"/>
        <v>29.957278877588422</v>
      </c>
    </row>
    <row r="484" spans="1:7" outlineLevel="1">
      <c r="A484" s="12">
        <f t="shared" si="28"/>
        <v>0</v>
      </c>
      <c r="B484" t="str">
        <f>YEAR(C484)&amp;VLOOKUP(MONTH(C484),lookup!$G$2:$N$13,8)</f>
        <v>2009M07</v>
      </c>
      <c r="C484" s="2">
        <f t="shared" si="29"/>
        <v>40021</v>
      </c>
      <c r="D484" s="4">
        <v>35.085135853239564</v>
      </c>
      <c r="E484">
        <f t="shared" si="31"/>
        <v>35.072862268164656</v>
      </c>
      <c r="F484" s="4">
        <v>29.947785165770707</v>
      </c>
      <c r="G484">
        <f t="shared" si="30"/>
        <v>29.9286464601775</v>
      </c>
    </row>
    <row r="485" spans="1:7" outlineLevel="1">
      <c r="A485" s="12">
        <f t="shared" si="28"/>
        <v>0</v>
      </c>
      <c r="B485" t="str">
        <f>YEAR(C485)&amp;VLOOKUP(MONTH(C485),lookup!$G$2:$N$13,8)</f>
        <v>2009M07</v>
      </c>
      <c r="C485" s="2">
        <f t="shared" si="29"/>
        <v>40022</v>
      </c>
      <c r="D485" s="4">
        <v>34.462688453256831</v>
      </c>
      <c r="E485">
        <f t="shared" si="31"/>
        <v>34.979944891070232</v>
      </c>
      <c r="F485" s="4">
        <v>29.445055664325267</v>
      </c>
      <c r="G485">
        <f t="shared" si="30"/>
        <v>29.8550812695403</v>
      </c>
    </row>
    <row r="486" spans="1:7" outlineLevel="1">
      <c r="A486" s="12">
        <f t="shared" si="28"/>
        <v>0</v>
      </c>
      <c r="B486" t="str">
        <f>YEAR(C486)&amp;VLOOKUP(MONTH(C486),lookup!$G$2:$N$13,8)</f>
        <v>2009M07</v>
      </c>
      <c r="C486" s="2">
        <f t="shared" si="29"/>
        <v>40023</v>
      </c>
      <c r="D486" s="4">
        <v>34.922536521155273</v>
      </c>
      <c r="E486">
        <f t="shared" si="31"/>
        <v>34.935802114581705</v>
      </c>
      <c r="F486" s="4">
        <v>29.849860786252346</v>
      </c>
      <c r="G486">
        <f t="shared" si="30"/>
        <v>29.834605774373543</v>
      </c>
    </row>
    <row r="487" spans="1:7" outlineLevel="1">
      <c r="A487" s="12">
        <f t="shared" si="28"/>
        <v>0</v>
      </c>
      <c r="B487" t="str">
        <f>YEAR(C487)&amp;VLOOKUP(MONTH(C487),lookup!$G$2:$N$13,8)</f>
        <v>2009M07</v>
      </c>
      <c r="C487" s="2">
        <f t="shared" si="29"/>
        <v>40024</v>
      </c>
      <c r="D487" s="4">
        <v>34.353388522899579</v>
      </c>
      <c r="E487">
        <f t="shared" si="31"/>
        <v>34.838113632821518</v>
      </c>
      <c r="F487" s="4">
        <v>29.387688055974191</v>
      </c>
      <c r="G487">
        <f t="shared" si="30"/>
        <v>29.759527933472462</v>
      </c>
    </row>
    <row r="488" spans="1:7" outlineLevel="1">
      <c r="A488" s="12">
        <f t="shared" si="28"/>
        <v>0</v>
      </c>
      <c r="B488" t="str">
        <f>YEAR(C488)&amp;VLOOKUP(MONTH(C488),lookup!$G$2:$N$13,8)</f>
        <v>2009M07</v>
      </c>
      <c r="C488" s="2">
        <f t="shared" si="29"/>
        <v>40025</v>
      </c>
      <c r="D488" s="4">
        <v>34.645617841791299</v>
      </c>
      <c r="E488">
        <f t="shared" si="31"/>
        <v>34.765430662036067</v>
      </c>
      <c r="F488" s="4">
        <v>29.59483750106557</v>
      </c>
      <c r="G488">
        <f t="shared" si="30"/>
        <v>29.706078671744603</v>
      </c>
    </row>
    <row r="489" spans="1:7" outlineLevel="1">
      <c r="A489" s="12">
        <f t="shared" si="28"/>
        <v>0</v>
      </c>
      <c r="B489" t="str">
        <f>YEAR(C489)&amp;VLOOKUP(MONTH(C489),lookup!$G$2:$N$13,8)</f>
        <v>2009M08</v>
      </c>
      <c r="C489" s="2">
        <f t="shared" si="29"/>
        <v>40026</v>
      </c>
      <c r="D489" s="4">
        <v>34.717988159203458</v>
      </c>
      <c r="E489">
        <f t="shared" si="31"/>
        <v>34.740399801059638</v>
      </c>
      <c r="F489" s="4">
        <v>29.929260770091407</v>
      </c>
      <c r="G489">
        <f t="shared" si="30"/>
        <v>29.722091799900682</v>
      </c>
    </row>
    <row r="490" spans="1:7" outlineLevel="1">
      <c r="A490" s="12">
        <f t="shared" si="28"/>
        <v>0</v>
      </c>
      <c r="B490" t="str">
        <f>YEAR(C490)&amp;VLOOKUP(MONTH(C490),lookup!$G$2:$N$13,8)</f>
        <v>2009M08</v>
      </c>
      <c r="C490" s="2">
        <f t="shared" si="29"/>
        <v>40027</v>
      </c>
      <c r="D490" s="4">
        <v>34.181232185622555</v>
      </c>
      <c r="E490">
        <f t="shared" si="31"/>
        <v>34.598049400203479</v>
      </c>
      <c r="F490" s="4">
        <v>29.360202854287756</v>
      </c>
      <c r="G490">
        <f t="shared" si="30"/>
        <v>29.62812791988112</v>
      </c>
    </row>
    <row r="491" spans="1:7" outlineLevel="1">
      <c r="A491" s="12">
        <f t="shared" si="28"/>
        <v>0</v>
      </c>
      <c r="B491" t="str">
        <f>YEAR(C491)&amp;VLOOKUP(MONTH(C491),lookup!$G$2:$N$13,8)</f>
        <v>2009M08</v>
      </c>
      <c r="C491" s="2">
        <f t="shared" si="29"/>
        <v>40028</v>
      </c>
      <c r="D491" s="4">
        <v>33.937476090883692</v>
      </c>
      <c r="E491">
        <f t="shared" si="31"/>
        <v>34.498982253549585</v>
      </c>
      <c r="F491" s="4">
        <v>29.219968242255771</v>
      </c>
      <c r="G491">
        <f t="shared" si="30"/>
        <v>29.57440104082869</v>
      </c>
    </row>
    <row r="492" spans="1:7" outlineLevel="1">
      <c r="A492" s="12">
        <f t="shared" si="28"/>
        <v>0</v>
      </c>
      <c r="B492" t="str">
        <f>YEAR(C492)&amp;VLOOKUP(MONTH(C492),lookup!$G$2:$N$13,8)</f>
        <v>2009M08</v>
      </c>
      <c r="C492" s="2">
        <f t="shared" si="29"/>
        <v>40029</v>
      </c>
      <c r="D492" s="4">
        <v>34.089063654030745</v>
      </c>
      <c r="E492">
        <f t="shared" si="31"/>
        <v>34.367271668838654</v>
      </c>
      <c r="F492" s="4">
        <v>29.342580350782207</v>
      </c>
      <c r="G492">
        <f t="shared" si="30"/>
        <v>29.494302370269398</v>
      </c>
    </row>
    <row r="493" spans="1:7" outlineLevel="1">
      <c r="A493" s="12">
        <f t="shared" si="28"/>
        <v>0</v>
      </c>
      <c r="B493" t="str">
        <f>YEAR(C493)&amp;VLOOKUP(MONTH(C493),lookup!$G$2:$N$13,8)</f>
        <v>2009M08</v>
      </c>
      <c r="C493" s="2">
        <f t="shared" si="29"/>
        <v>40030</v>
      </c>
      <c r="D493" s="4">
        <v>34.005026266934216</v>
      </c>
      <c r="E493">
        <f t="shared" si="31"/>
        <v>34.309637594196381</v>
      </c>
      <c r="F493" s="4">
        <v>29.259877190983598</v>
      </c>
      <c r="G493">
        <f t="shared" si="30"/>
        <v>29.47207781026966</v>
      </c>
    </row>
    <row r="494" spans="1:7" outlineLevel="1">
      <c r="A494" s="12">
        <f t="shared" si="28"/>
        <v>0</v>
      </c>
      <c r="B494" t="str">
        <f>YEAR(C494)&amp;VLOOKUP(MONTH(C494),lookup!$G$2:$N$13,8)</f>
        <v>2009M08</v>
      </c>
      <c r="C494" s="2">
        <f t="shared" si="29"/>
        <v>40031</v>
      </c>
      <c r="D494" s="4">
        <v>33.706730110258093</v>
      </c>
      <c r="E494">
        <f t="shared" si="31"/>
        <v>34.155409049220872</v>
      </c>
      <c r="F494" s="4">
        <v>29.125510863114567</v>
      </c>
      <c r="G494">
        <f t="shared" si="30"/>
        <v>29.387695386910963</v>
      </c>
    </row>
    <row r="495" spans="1:7" outlineLevel="1">
      <c r="A495" s="12">
        <f t="shared" si="28"/>
        <v>0</v>
      </c>
      <c r="B495" t="str">
        <f>YEAR(C495)&amp;VLOOKUP(MONTH(C495),lookup!$G$2:$N$13,8)</f>
        <v>2009M08</v>
      </c>
      <c r="C495" s="2">
        <f t="shared" si="29"/>
        <v>40032</v>
      </c>
      <c r="D495" s="4">
        <v>34.103461494788043</v>
      </c>
      <c r="E495">
        <f t="shared" si="31"/>
        <v>34.088578054595956</v>
      </c>
      <c r="F495" s="4">
        <v>29.334003314443159</v>
      </c>
      <c r="G495">
        <f t="shared" si="30"/>
        <v>29.334735302594588</v>
      </c>
    </row>
    <row r="496" spans="1:7" outlineLevel="1">
      <c r="A496" s="12">
        <f t="shared" si="28"/>
        <v>0</v>
      </c>
      <c r="B496" t="str">
        <f>YEAR(C496)&amp;VLOOKUP(MONTH(C496),lookup!$G$2:$N$13,8)</f>
        <v>2009M08</v>
      </c>
      <c r="C496" s="2">
        <f t="shared" si="29"/>
        <v>40033</v>
      </c>
      <c r="D496" s="4">
        <v>33.834027506020256</v>
      </c>
      <c r="E496">
        <f t="shared" si="31"/>
        <v>34.008919935310068</v>
      </c>
      <c r="F496" s="4">
        <v>29.20495673144929</v>
      </c>
      <c r="G496">
        <f t="shared" si="30"/>
        <v>29.297430577590369</v>
      </c>
    </row>
    <row r="497" spans="1:7" outlineLevel="1">
      <c r="A497" s="12">
        <f t="shared" si="28"/>
        <v>0</v>
      </c>
      <c r="B497" t="str">
        <f>YEAR(C497)&amp;VLOOKUP(MONTH(C497),lookup!$G$2:$N$13,8)</f>
        <v>2009M08</v>
      </c>
      <c r="C497" s="2">
        <f t="shared" si="29"/>
        <v>40034</v>
      </c>
      <c r="D497" s="4">
        <v>34.458254110902629</v>
      </c>
      <c r="E497">
        <f t="shared" si="31"/>
        <v>34.036084725626182</v>
      </c>
      <c r="F497" s="4">
        <v>29.677828826246991</v>
      </c>
      <c r="G497">
        <f t="shared" si="30"/>
        <v>29.319871129766028</v>
      </c>
    </row>
    <row r="498" spans="1:7" outlineLevel="1">
      <c r="A498" s="12">
        <f t="shared" si="28"/>
        <v>0</v>
      </c>
      <c r="B498" t="str">
        <f>YEAR(C498)&amp;VLOOKUP(MONTH(C498),lookup!$G$2:$N$13,8)</f>
        <v>2009M08</v>
      </c>
      <c r="C498" s="2">
        <f t="shared" si="29"/>
        <v>40035</v>
      </c>
      <c r="D498" s="4">
        <v>34.437336359745423</v>
      </c>
      <c r="E498">
        <f t="shared" si="31"/>
        <v>34.081113961985082</v>
      </c>
      <c r="F498" s="4">
        <v>29.815466023285055</v>
      </c>
      <c r="G498">
        <f t="shared" si="30"/>
        <v>29.387732217203592</v>
      </c>
    </row>
    <row r="499" spans="1:7" outlineLevel="1">
      <c r="A499" s="12">
        <f t="shared" si="28"/>
        <v>0</v>
      </c>
      <c r="B499" t="str">
        <f>YEAR(C499)&amp;VLOOKUP(MONTH(C499),lookup!$G$2:$N$13,8)</f>
        <v>2009M08</v>
      </c>
      <c r="C499" s="2">
        <f t="shared" si="29"/>
        <v>40036</v>
      </c>
      <c r="D499" s="4">
        <v>34.420938268759123</v>
      </c>
      <c r="E499">
        <f t="shared" si="31"/>
        <v>34.1459896815877</v>
      </c>
      <c r="F499" s="4">
        <v>29.661986359885741</v>
      </c>
      <c r="G499">
        <f t="shared" si="30"/>
        <v>29.448867446963977</v>
      </c>
    </row>
    <row r="500" spans="1:7" outlineLevel="1">
      <c r="A500" s="12">
        <f t="shared" si="28"/>
        <v>0</v>
      </c>
      <c r="B500" t="str">
        <f>YEAR(C500)&amp;VLOOKUP(MONTH(C500),lookup!$G$2:$N$13,8)</f>
        <v>2009M08</v>
      </c>
      <c r="C500" s="2">
        <f t="shared" si="29"/>
        <v>40037</v>
      </c>
      <c r="D500" s="4">
        <v>34.138315925758661</v>
      </c>
      <c r="E500">
        <f t="shared" si="31"/>
        <v>34.185033433195748</v>
      </c>
      <c r="F500" s="4">
        <v>29.555611828940226</v>
      </c>
      <c r="G500">
        <f t="shared" si="30"/>
        <v>29.498023661500991</v>
      </c>
    </row>
    <row r="501" spans="1:7" outlineLevel="1">
      <c r="A501" s="12">
        <f t="shared" si="28"/>
        <v>0</v>
      </c>
      <c r="B501" t="str">
        <f>YEAR(C501)&amp;VLOOKUP(MONTH(C501),lookup!$G$2:$N$13,8)</f>
        <v>2009M08</v>
      </c>
      <c r="C501" s="2">
        <f t="shared" si="29"/>
        <v>40038</v>
      </c>
      <c r="D501" s="4">
        <v>34.326881240663973</v>
      </c>
      <c r="E501">
        <f t="shared" si="31"/>
        <v>34.223767681210184</v>
      </c>
      <c r="F501" s="4">
        <v>29.638433114773584</v>
      </c>
      <c r="G501">
        <f t="shared" si="30"/>
        <v>29.547052556765401</v>
      </c>
    </row>
    <row r="502" spans="1:7" outlineLevel="1">
      <c r="A502" s="12">
        <f t="shared" si="28"/>
        <v>0</v>
      </c>
      <c r="B502" t="str">
        <f>YEAR(C502)&amp;VLOOKUP(MONTH(C502),lookup!$G$2:$N$13,8)</f>
        <v>2009M08</v>
      </c>
      <c r="C502" s="2">
        <f t="shared" si="29"/>
        <v>40039</v>
      </c>
      <c r="D502" s="4">
        <v>34.13110427394291</v>
      </c>
      <c r="E502">
        <f t="shared" si="31"/>
        <v>34.275047463767372</v>
      </c>
      <c r="F502" s="4">
        <v>29.6117515663964</v>
      </c>
      <c r="G502">
        <f t="shared" si="30"/>
        <v>29.611342170299444</v>
      </c>
    </row>
    <row r="503" spans="1:7" outlineLevel="1">
      <c r="A503" s="12">
        <f t="shared" si="28"/>
        <v>0</v>
      </c>
      <c r="B503" t="str">
        <f>YEAR(C503)&amp;VLOOKUP(MONTH(C503),lookup!$G$2:$N$13,8)</f>
        <v>2009M08</v>
      </c>
      <c r="C503" s="2">
        <f t="shared" si="29"/>
        <v>40040</v>
      </c>
      <c r="D503" s="4">
        <v>34.408612823041075</v>
      </c>
      <c r="E503">
        <f t="shared" si="31"/>
        <v>34.28998264779473</v>
      </c>
      <c r="F503" s="4">
        <v>29.712776481515441</v>
      </c>
      <c r="G503">
        <f t="shared" si="30"/>
        <v>29.637927797847169</v>
      </c>
    </row>
    <row r="504" spans="1:7" outlineLevel="1">
      <c r="A504" s="12">
        <f t="shared" si="28"/>
        <v>0</v>
      </c>
      <c r="B504" t="str">
        <f>YEAR(C504)&amp;VLOOKUP(MONTH(C504),lookup!$G$2:$N$13,8)</f>
        <v>2009M08</v>
      </c>
      <c r="C504" s="2">
        <f t="shared" si="29"/>
        <v>40041</v>
      </c>
      <c r="D504" s="4">
        <v>34.244080217570385</v>
      </c>
      <c r="E504">
        <f t="shared" si="31"/>
        <v>34.299506263752022</v>
      </c>
      <c r="F504" s="4">
        <v>29.782299762931409</v>
      </c>
      <c r="G504">
        <f t="shared" si="30"/>
        <v>29.671247882285329</v>
      </c>
    </row>
    <row r="505" spans="1:7" outlineLevel="1">
      <c r="A505" s="12">
        <f t="shared" si="28"/>
        <v>0</v>
      </c>
      <c r="B505" t="str">
        <f>YEAR(C505)&amp;VLOOKUP(MONTH(C505),lookup!$G$2:$N$13,8)</f>
        <v>2009M08</v>
      </c>
      <c r="C505" s="2">
        <f t="shared" si="29"/>
        <v>40042</v>
      </c>
      <c r="D505" s="4">
        <v>33.881411085702538</v>
      </c>
      <c r="E505">
        <f t="shared" si="31"/>
        <v>34.218492976088967</v>
      </c>
      <c r="F505" s="4">
        <v>29.276235610140297</v>
      </c>
      <c r="G505">
        <f t="shared" si="30"/>
        <v>29.614002410466544</v>
      </c>
    </row>
    <row r="506" spans="1:7" outlineLevel="1">
      <c r="A506" s="12">
        <f t="shared" si="28"/>
        <v>0</v>
      </c>
      <c r="B506" t="str">
        <f>YEAR(C506)&amp;VLOOKUP(MONTH(C506),lookup!$G$2:$N$13,8)</f>
        <v>2009M08</v>
      </c>
      <c r="C506" s="2">
        <f t="shared" si="29"/>
        <v>40043</v>
      </c>
      <c r="D506" s="4">
        <v>33.675665403731259</v>
      </c>
      <c r="E506">
        <f t="shared" si="31"/>
        <v>34.132334331169133</v>
      </c>
      <c r="F506" s="4">
        <v>29.259908419705429</v>
      </c>
      <c r="G506">
        <f t="shared" si="30"/>
        <v>29.554638109473245</v>
      </c>
    </row>
    <row r="507" spans="1:7" outlineLevel="1">
      <c r="A507" s="12">
        <f t="shared" si="28"/>
        <v>0</v>
      </c>
      <c r="B507" t="str">
        <f>YEAR(C507)&amp;VLOOKUP(MONTH(C507),lookup!$G$2:$N$13,8)</f>
        <v>2009M08</v>
      </c>
      <c r="C507" s="2">
        <f t="shared" si="29"/>
        <v>40044</v>
      </c>
      <c r="D507" s="4">
        <v>33.647206397997792</v>
      </c>
      <c r="E507">
        <f t="shared" si="31"/>
        <v>34.027336519024374</v>
      </c>
      <c r="F507" s="4">
        <v>29.092451866631556</v>
      </c>
      <c r="G507">
        <f t="shared" si="30"/>
        <v>29.473543766299692</v>
      </c>
    </row>
    <row r="508" spans="1:7" outlineLevel="1">
      <c r="A508" s="12">
        <f t="shared" si="28"/>
        <v>0</v>
      </c>
      <c r="B508" t="str">
        <f>YEAR(C508)&amp;VLOOKUP(MONTH(C508),lookup!$G$2:$N$13,8)</f>
        <v>2009M08</v>
      </c>
      <c r="C508" s="2">
        <f t="shared" si="29"/>
        <v>40045</v>
      </c>
      <c r="D508" s="4">
        <v>34.09520869433824</v>
      </c>
      <c r="E508">
        <f t="shared" si="31"/>
        <v>34.02165101876021</v>
      </c>
      <c r="F508" s="4">
        <v>29.700836247612386</v>
      </c>
      <c r="G508">
        <f t="shared" si="30"/>
        <v>29.490044015901368</v>
      </c>
    </row>
    <row r="509" spans="1:7" outlineLevel="1">
      <c r="A509" s="12">
        <f t="shared" si="28"/>
        <v>0</v>
      </c>
      <c r="B509" t="str">
        <f>YEAR(C509)&amp;VLOOKUP(MONTH(C509),lookup!$G$2:$N$13,8)</f>
        <v>2009M08</v>
      </c>
      <c r="C509" s="2">
        <f t="shared" si="29"/>
        <v>40046</v>
      </c>
      <c r="D509" s="4">
        <v>33.768394118555513</v>
      </c>
      <c r="E509">
        <f t="shared" si="31"/>
        <v>33.933394014921291</v>
      </c>
      <c r="F509" s="4">
        <v>29.281802469249065</v>
      </c>
      <c r="G509">
        <f t="shared" si="30"/>
        <v>29.431840099533886</v>
      </c>
    </row>
    <row r="510" spans="1:7" outlineLevel="1">
      <c r="A510" s="12">
        <f t="shared" si="28"/>
        <v>0</v>
      </c>
      <c r="B510" t="str">
        <f>YEAR(C510)&amp;VLOOKUP(MONTH(C510),lookup!$G$2:$N$13,8)</f>
        <v>2009M08</v>
      </c>
      <c r="C510" s="2">
        <f t="shared" si="29"/>
        <v>40047</v>
      </c>
      <c r="D510" s="4">
        <v>34.050553886007975</v>
      </c>
      <c r="E510">
        <f t="shared" si="31"/>
        <v>33.912232421378491</v>
      </c>
      <c r="F510" s="4">
        <v>29.741718717798989</v>
      </c>
      <c r="G510">
        <f t="shared" si="30"/>
        <v>29.436581292735514</v>
      </c>
    </row>
    <row r="511" spans="1:7" outlineLevel="1">
      <c r="A511" s="12">
        <f t="shared" si="28"/>
        <v>0</v>
      </c>
      <c r="B511" t="str">
        <f>YEAR(C511)&amp;VLOOKUP(MONTH(C511),lookup!$G$2:$N$13,8)</f>
        <v>2009M08</v>
      </c>
      <c r="C511" s="2">
        <f t="shared" si="29"/>
        <v>40048</v>
      </c>
      <c r="D511" s="4">
        <v>34.059980807879327</v>
      </c>
      <c r="E511">
        <f t="shared" si="31"/>
        <v>33.905323730612281</v>
      </c>
      <c r="F511" s="4">
        <v>29.575413554121276</v>
      </c>
      <c r="G511">
        <f t="shared" si="30"/>
        <v>29.452927605105124</v>
      </c>
    </row>
    <row r="512" spans="1:7" outlineLevel="1">
      <c r="A512" s="12">
        <f t="shared" si="28"/>
        <v>0</v>
      </c>
      <c r="B512" t="str">
        <f>YEAR(C512)&amp;VLOOKUP(MONTH(C512),lookup!$G$2:$N$13,8)</f>
        <v>2009M08</v>
      </c>
      <c r="C512" s="2">
        <f t="shared" si="29"/>
        <v>40049</v>
      </c>
      <c r="D512" s="4">
        <v>33.623760749273941</v>
      </c>
      <c r="E512">
        <f t="shared" si="31"/>
        <v>33.862228375972308</v>
      </c>
      <c r="F512" s="4">
        <v>29.350075244021333</v>
      </c>
      <c r="G512">
        <f t="shared" si="30"/>
        <v>29.43342747469957</v>
      </c>
    </row>
    <row r="513" spans="1:7" outlineLevel="1">
      <c r="A513" s="12">
        <f t="shared" si="28"/>
        <v>0</v>
      </c>
      <c r="B513" t="str">
        <f>YEAR(C513)&amp;VLOOKUP(MONTH(C513),lookup!$G$2:$N$13,8)</f>
        <v>2009M08</v>
      </c>
      <c r="C513" s="2">
        <f t="shared" si="29"/>
        <v>40050</v>
      </c>
      <c r="D513" s="4">
        <v>33.554718165874334</v>
      </c>
      <c r="E513">
        <f t="shared" si="31"/>
        <v>33.834102715806097</v>
      </c>
      <c r="F513" s="4">
        <v>29.161426608759736</v>
      </c>
      <c r="G513">
        <f t="shared" si="30"/>
        <v>29.431999807290634</v>
      </c>
    </row>
    <row r="514" spans="1:7" outlineLevel="1">
      <c r="A514" s="12">
        <f t="shared" ref="A514:A577" si="32">IF(D514+D515=D514,IF(D514+D515&gt;0,1,0),0)</f>
        <v>0</v>
      </c>
      <c r="B514" t="str">
        <f>YEAR(C514)&amp;VLOOKUP(MONTH(C514),lookup!$G$2:$N$13,8)</f>
        <v>2009M08</v>
      </c>
      <c r="C514" s="2">
        <f t="shared" ref="C514:C577" si="33">C515-1</f>
        <v>40051</v>
      </c>
      <c r="D514" s="4">
        <v>33.753946766653939</v>
      </c>
      <c r="E514">
        <f t="shared" si="31"/>
        <v>33.810556807015075</v>
      </c>
      <c r="F514" s="4">
        <v>29.495220912003667</v>
      </c>
      <c r="G514">
        <f t="shared" si="30"/>
        <v>29.429572226758548</v>
      </c>
    </row>
    <row r="515" spans="1:7" outlineLevel="1">
      <c r="A515" s="12">
        <f t="shared" si="32"/>
        <v>0</v>
      </c>
      <c r="B515" t="str">
        <f>YEAR(C515)&amp;VLOOKUP(MONTH(C515),lookup!$G$2:$N$13,8)</f>
        <v>2009M08</v>
      </c>
      <c r="C515" s="2">
        <f t="shared" si="33"/>
        <v>40052</v>
      </c>
      <c r="D515" s="4">
        <v>33.603710150443732</v>
      </c>
      <c r="E515">
        <f t="shared" si="31"/>
        <v>33.794114627533624</v>
      </c>
      <c r="F515" s="4">
        <v>29.26062939584854</v>
      </c>
      <c r="G515">
        <f t="shared" si="30"/>
        <v>29.438318899551234</v>
      </c>
    </row>
    <row r="516" spans="1:7" outlineLevel="1">
      <c r="A516" s="12">
        <f t="shared" si="32"/>
        <v>0</v>
      </c>
      <c r="B516" t="str">
        <f>YEAR(C516)&amp;VLOOKUP(MONTH(C516),lookup!$G$2:$N$13,8)</f>
        <v>2009M08</v>
      </c>
      <c r="C516" s="2">
        <f t="shared" si="33"/>
        <v>40053</v>
      </c>
      <c r="D516" s="4">
        <v>33.537501019101192</v>
      </c>
      <c r="E516">
        <f t="shared" si="31"/>
        <v>33.71650349225574</v>
      </c>
      <c r="F516" s="4">
        <v>29.276409404766131</v>
      </c>
      <c r="G516">
        <f t="shared" si="30"/>
        <v>29.373016445787265</v>
      </c>
    </row>
    <row r="517" spans="1:7" outlineLevel="1">
      <c r="A517" s="12">
        <f t="shared" si="32"/>
        <v>0</v>
      </c>
      <c r="B517" t="str">
        <f>YEAR(C517)&amp;VLOOKUP(MONTH(C517),lookup!$G$2:$N$13,8)</f>
        <v>2009M08</v>
      </c>
      <c r="C517" s="2">
        <f t="shared" si="33"/>
        <v>40054</v>
      </c>
      <c r="D517" s="4">
        <v>33.575951373750826</v>
      </c>
      <c r="E517">
        <f t="shared" si="31"/>
        <v>33.664140034528074</v>
      </c>
      <c r="F517" s="4">
        <v>29.303469771116813</v>
      </c>
      <c r="G517">
        <f t="shared" si="30"/>
        <v>29.351708670236967</v>
      </c>
    </row>
    <row r="518" spans="1:7" outlineLevel="1">
      <c r="A518" s="12">
        <f t="shared" si="32"/>
        <v>0</v>
      </c>
      <c r="B518" t="str">
        <f>YEAR(C518)&amp;VLOOKUP(MONTH(C518),lookup!$G$2:$N$13,8)</f>
        <v>2009M08</v>
      </c>
      <c r="C518" s="2">
        <f t="shared" si="33"/>
        <v>40055</v>
      </c>
      <c r="D518" s="4">
        <v>33.656112745552115</v>
      </c>
      <c r="E518">
        <f t="shared" si="31"/>
        <v>33.642183462939428</v>
      </c>
      <c r="F518" s="4">
        <v>29.418574766469497</v>
      </c>
      <c r="G518">
        <f t="shared" si="30"/>
        <v>29.33722046681622</v>
      </c>
    </row>
    <row r="519" spans="1:7" outlineLevel="1">
      <c r="A519" s="12">
        <f t="shared" si="32"/>
        <v>0</v>
      </c>
      <c r="B519" t="str">
        <f>YEAR(C519)&amp;VLOOKUP(MONTH(C519),lookup!$G$2:$N$13,8)</f>
        <v>2009M08</v>
      </c>
      <c r="C519" s="2">
        <f t="shared" si="33"/>
        <v>40056</v>
      </c>
      <c r="D519" s="4">
        <v>33.675349947011981</v>
      </c>
      <c r="E519">
        <f t="shared" si="31"/>
        <v>33.628196682563356</v>
      </c>
      <c r="F519" s="4">
        <v>29.345564730372715</v>
      </c>
      <c r="G519">
        <f t="shared" si="30"/>
        <v>29.338199758799682</v>
      </c>
    </row>
    <row r="520" spans="1:7" outlineLevel="1">
      <c r="A520" s="12">
        <f t="shared" si="32"/>
        <v>0</v>
      </c>
      <c r="B520" t="str">
        <f>YEAR(C520)&amp;VLOOKUP(MONTH(C520),lookup!$G$2:$N$13,8)</f>
        <v>2009M09</v>
      </c>
      <c r="C520" s="2">
        <f t="shared" si="33"/>
        <v>40057</v>
      </c>
      <c r="D520" s="4">
        <v>32.48618926390305</v>
      </c>
      <c r="E520">
        <f t="shared" si="31"/>
        <v>33.451452006165106</v>
      </c>
      <c r="F520" s="4">
        <v>28.452182281051403</v>
      </c>
      <c r="G520">
        <f t="shared" ref="G520:G583" si="34">AVERAGE(SUM(F513:F520)/8,SUM(F515:F520)/6)</f>
        <v>29.195161562701372</v>
      </c>
    </row>
    <row r="521" spans="1:7" outlineLevel="1">
      <c r="A521" s="12">
        <f t="shared" si="32"/>
        <v>0</v>
      </c>
      <c r="B521" t="str">
        <f>YEAR(C521)&amp;VLOOKUP(MONTH(C521),lookup!$G$2:$N$13,8)</f>
        <v>2009M09</v>
      </c>
      <c r="C521" s="2">
        <f t="shared" si="33"/>
        <v>40058</v>
      </c>
      <c r="D521" s="4">
        <v>32.489354105609891</v>
      </c>
      <c r="E521">
        <f t="shared" si="31"/>
        <v>33.292003748662424</v>
      </c>
      <c r="F521" s="4">
        <v>28.400204237186429</v>
      </c>
      <c r="G521">
        <f t="shared" si="34"/>
        <v>29.075883067922867</v>
      </c>
    </row>
    <row r="522" spans="1:7" outlineLevel="1">
      <c r="A522" s="12">
        <f t="shared" si="32"/>
        <v>0</v>
      </c>
      <c r="B522" t="str">
        <f>YEAR(C522)&amp;VLOOKUP(MONTH(C522),lookup!$G$2:$N$13,8)</f>
        <v>2009M09</v>
      </c>
      <c r="C522" s="2">
        <f t="shared" si="33"/>
        <v>40059</v>
      </c>
      <c r="D522" s="4">
        <v>32.95698858995415</v>
      </c>
      <c r="E522">
        <f t="shared" si="31"/>
        <v>33.193817826856431</v>
      </c>
      <c r="F522" s="4">
        <v>28.965434213606677</v>
      </c>
      <c r="G522">
        <f t="shared" si="34"/>
        <v>29.016856800009762</v>
      </c>
    </row>
    <row r="523" spans="1:7" outlineLevel="1">
      <c r="A523" s="12">
        <f t="shared" si="32"/>
        <v>0</v>
      </c>
      <c r="B523" t="str">
        <f>YEAR(C523)&amp;VLOOKUP(MONTH(C523),lookup!$G$2:$N$13,8)</f>
        <v>2009M09</v>
      </c>
      <c r="C523" s="2">
        <f t="shared" si="33"/>
        <v>40060</v>
      </c>
      <c r="D523" s="4">
        <v>32.500633854079041</v>
      </c>
      <c r="E523">
        <f t="shared" ref="E523:E586" si="35">AVERAGE(SUM(D516:D523)/8,SUM(D518:D523)/6)</f>
        <v>33.03526576502766</v>
      </c>
      <c r="F523" s="4">
        <v>28.415566699881929</v>
      </c>
      <c r="G523">
        <f t="shared" si="34"/>
        <v>28.890048458908943</v>
      </c>
    </row>
    <row r="524" spans="1:7" outlineLevel="1">
      <c r="A524" s="12">
        <f t="shared" si="32"/>
        <v>0</v>
      </c>
      <c r="B524" t="str">
        <f>YEAR(C524)&amp;VLOOKUP(MONTH(C524),lookup!$G$2:$N$13,8)</f>
        <v>2009M09</v>
      </c>
      <c r="C524" s="2">
        <f t="shared" si="33"/>
        <v>40061</v>
      </c>
      <c r="D524" s="4">
        <v>32.589243807960855</v>
      </c>
      <c r="E524">
        <f t="shared" si="35"/>
        <v>32.887093944532111</v>
      </c>
      <c r="F524" s="4">
        <v>28.656451141994495</v>
      </c>
      <c r="G524">
        <f t="shared" si="34"/>
        <v>28.787790765446136</v>
      </c>
    </row>
    <row r="525" spans="1:7" outlineLevel="1">
      <c r="A525" s="12">
        <f t="shared" si="32"/>
        <v>0</v>
      </c>
      <c r="B525" t="str">
        <f>YEAR(C525)&amp;VLOOKUP(MONTH(C525),lookup!$G$2:$N$13,8)</f>
        <v>2009M09</v>
      </c>
      <c r="C525" s="2">
        <f t="shared" si="33"/>
        <v>40062</v>
      </c>
      <c r="D525" s="4">
        <v>32.754772748355073</v>
      </c>
      <c r="E525">
        <f t="shared" si="35"/>
        <v>32.759055513890132</v>
      </c>
      <c r="F525" s="4">
        <v>28.691259931061236</v>
      </c>
      <c r="G525">
        <f t="shared" si="34"/>
        <v>28.695002250500039</v>
      </c>
    </row>
    <row r="526" spans="1:7" outlineLevel="1">
      <c r="A526" s="12">
        <f t="shared" si="32"/>
        <v>0</v>
      </c>
      <c r="B526" t="str">
        <f>YEAR(C526)&amp;VLOOKUP(MONTH(C526),lookup!$G$2:$N$13,8)</f>
        <v>2009M09</v>
      </c>
      <c r="C526" s="2">
        <f t="shared" si="33"/>
        <v>40063</v>
      </c>
      <c r="D526" s="4">
        <v>32.777555398211938</v>
      </c>
      <c r="E526">
        <f t="shared" si="35"/>
        <v>32.72842619087379</v>
      </c>
      <c r="F526" s="4">
        <v>28.812209594476961</v>
      </c>
      <c r="G526">
        <f t="shared" si="34"/>
        <v>28.687106703369302</v>
      </c>
    </row>
    <row r="527" spans="1:7" outlineLevel="1">
      <c r="A527" s="12">
        <f t="shared" si="32"/>
        <v>0</v>
      </c>
      <c r="B527" t="str">
        <f>YEAR(C527)&amp;VLOOKUP(MONTH(C527),lookup!$G$2:$N$13,8)</f>
        <v>2009M09</v>
      </c>
      <c r="C527" s="2">
        <f t="shared" si="33"/>
        <v>40064</v>
      </c>
      <c r="D527" s="4">
        <v>32.757801452746811</v>
      </c>
      <c r="E527">
        <f t="shared" si="35"/>
        <v>32.693450022243624</v>
      </c>
      <c r="F527" s="4">
        <v>28.722657842590728</v>
      </c>
      <c r="G527">
        <f t="shared" si="34"/>
        <v>28.675046156666621</v>
      </c>
    </row>
    <row r="528" spans="1:7" outlineLevel="1">
      <c r="A528" s="12">
        <f t="shared" si="32"/>
        <v>0</v>
      </c>
      <c r="B528" t="str">
        <f>YEAR(C528)&amp;VLOOKUP(MONTH(C528),lookup!$G$2:$N$13,8)</f>
        <v>2009M09</v>
      </c>
      <c r="C528" s="2">
        <f t="shared" si="33"/>
        <v>40065</v>
      </c>
      <c r="D528" s="4">
        <v>32.745841017702134</v>
      </c>
      <c r="E528">
        <f t="shared" si="35"/>
        <v>32.692082625835063</v>
      </c>
      <c r="F528" s="4">
        <v>28.818417824035645</v>
      </c>
      <c r="G528">
        <f t="shared" si="34"/>
        <v>28.685684512305546</v>
      </c>
    </row>
    <row r="529" spans="1:7" outlineLevel="1">
      <c r="A529" s="12">
        <f t="shared" si="32"/>
        <v>0</v>
      </c>
      <c r="B529" t="str">
        <f>YEAR(C529)&amp;VLOOKUP(MONTH(C529),lookup!$G$2:$N$13,8)</f>
        <v>2009M09</v>
      </c>
      <c r="C529" s="2">
        <f t="shared" si="33"/>
        <v>40066</v>
      </c>
      <c r="D529" s="4">
        <v>32.525499264509293</v>
      </c>
      <c r="E529">
        <f t="shared" si="35"/>
        <v>32.696413815802131</v>
      </c>
      <c r="F529" s="4">
        <v>28.540069135502659</v>
      </c>
      <c r="G529">
        <f t="shared" si="34"/>
        <v>28.704801271418706</v>
      </c>
    </row>
    <row r="530" spans="1:7" outlineLevel="1">
      <c r="A530" s="12">
        <f t="shared" si="32"/>
        <v>0</v>
      </c>
      <c r="B530" t="str">
        <f>YEAR(C530)&amp;VLOOKUP(MONTH(C530),lookup!$G$2:$N$13,8)</f>
        <v>2009M09</v>
      </c>
      <c r="C530" s="2">
        <f t="shared" si="33"/>
        <v>40067</v>
      </c>
      <c r="D530" s="4">
        <v>32.88338181028351</v>
      </c>
      <c r="E530">
        <f t="shared" si="35"/>
        <v>32.716324892266272</v>
      </c>
      <c r="F530" s="4">
        <v>28.937845836061936</v>
      </c>
      <c r="G530">
        <f t="shared" si="34"/>
        <v>28.72652655566111</v>
      </c>
    </row>
    <row r="531" spans="1:7" outlineLevel="1">
      <c r="A531" s="12">
        <f t="shared" si="32"/>
        <v>0</v>
      </c>
      <c r="B531" t="str">
        <f>YEAR(C531)&amp;VLOOKUP(MONTH(C531),lookup!$G$2:$N$13,8)</f>
        <v>2009M09</v>
      </c>
      <c r="C531" s="2">
        <f t="shared" si="33"/>
        <v>40068</v>
      </c>
      <c r="D531" s="4">
        <v>33.086334477557131</v>
      </c>
      <c r="E531">
        <f t="shared" si="35"/>
        <v>32.780561325333821</v>
      </c>
      <c r="F531" s="4">
        <v>29.03995053622214</v>
      </c>
      <c r="G531">
        <f t="shared" si="34"/>
        <v>28.794608095862451</v>
      </c>
    </row>
    <row r="532" spans="1:7" outlineLevel="1">
      <c r="A532" s="12">
        <f t="shared" si="32"/>
        <v>0</v>
      </c>
      <c r="B532" t="str">
        <f>YEAR(C532)&amp;VLOOKUP(MONTH(C532),lookup!$G$2:$N$13,8)</f>
        <v>2009M09</v>
      </c>
      <c r="C532" s="2">
        <f t="shared" si="33"/>
        <v>40069</v>
      </c>
      <c r="D532" s="4">
        <v>33.13611722708422</v>
      </c>
      <c r="E532">
        <f t="shared" si="35"/>
        <v>32.844621066435053</v>
      </c>
      <c r="F532" s="4">
        <v>29.124635976693305</v>
      </c>
      <c r="G532">
        <f t="shared" si="34"/>
        <v>28.849905179882491</v>
      </c>
    </row>
    <row r="533" spans="1:7" outlineLevel="1">
      <c r="A533" s="12">
        <f t="shared" si="32"/>
        <v>0</v>
      </c>
      <c r="B533" t="str">
        <f>YEAR(C533)&amp;VLOOKUP(MONTH(C533),lookup!$G$2:$N$13,8)</f>
        <v>2009M09</v>
      </c>
      <c r="C533" s="2">
        <f t="shared" si="33"/>
        <v>40070</v>
      </c>
      <c r="D533" s="4">
        <v>33.053184339590075</v>
      </c>
      <c r="E533">
        <f t="shared" si="35"/>
        <v>32.887887031457524</v>
      </c>
      <c r="F533" s="4">
        <v>28.967863990869741</v>
      </c>
      <c r="G533">
        <f t="shared" si="34"/>
        <v>28.887626779310438</v>
      </c>
    </row>
    <row r="534" spans="1:7" outlineLevel="1">
      <c r="A534" s="12">
        <f t="shared" si="32"/>
        <v>0</v>
      </c>
      <c r="B534" t="str">
        <f>YEAR(C534)&amp;VLOOKUP(MONTH(C534),lookup!$G$2:$N$13,8)</f>
        <v>2009M09</v>
      </c>
      <c r="C534" s="2">
        <f t="shared" si="33"/>
        <v>40071</v>
      </c>
      <c r="D534" s="4">
        <v>33.21308533530825</v>
      </c>
      <c r="E534">
        <f t="shared" si="35"/>
        <v>32.954044678993213</v>
      </c>
      <c r="F534" s="4">
        <v>29.187746670776924</v>
      </c>
      <c r="G534">
        <f t="shared" si="34"/>
        <v>28.941875250474297</v>
      </c>
    </row>
    <row r="535" spans="1:7" outlineLevel="1">
      <c r="A535" s="12">
        <f t="shared" si="32"/>
        <v>0</v>
      </c>
      <c r="B535" t="str">
        <f>YEAR(C535)&amp;VLOOKUP(MONTH(C535),lookup!$G$2:$N$13,8)</f>
        <v>2009M09</v>
      </c>
      <c r="C535" s="2">
        <f t="shared" si="33"/>
        <v>40072</v>
      </c>
      <c r="D535" s="4">
        <v>33.132614147305823</v>
      </c>
      <c r="E535">
        <f t="shared" si="35"/>
        <v>33.028063379302864</v>
      </c>
      <c r="F535" s="4">
        <v>29.026382703229281</v>
      </c>
      <c r="G535">
        <f t="shared" si="34"/>
        <v>29.001384184908087</v>
      </c>
    </row>
    <row r="536" spans="1:7" outlineLevel="1">
      <c r="A536" s="12">
        <f t="shared" si="32"/>
        <v>0</v>
      </c>
      <c r="B536" t="str">
        <f>YEAR(C536)&amp;VLOOKUP(MONTH(C536),lookup!$G$2:$N$13,8)</f>
        <v>2009M09</v>
      </c>
      <c r="C536" s="2">
        <f t="shared" si="33"/>
        <v>40073</v>
      </c>
      <c r="D536" s="4">
        <v>33.279763146683237</v>
      </c>
      <c r="E536">
        <f t="shared" si="35"/>
        <v>33.094465290397494</v>
      </c>
      <c r="F536" s="4">
        <v>29.260837289825908</v>
      </c>
      <c r="G536">
        <f t="shared" si="34"/>
        <v>29.055951356000307</v>
      </c>
    </row>
    <row r="537" spans="1:7" outlineLevel="1">
      <c r="A537" s="12">
        <f t="shared" si="32"/>
        <v>0</v>
      </c>
      <c r="B537" t="str">
        <f>YEAR(C537)&amp;VLOOKUP(MONTH(C537),lookup!$G$2:$N$13,8)</f>
        <v>2009M09</v>
      </c>
      <c r="C537" s="2">
        <f t="shared" si="33"/>
        <v>40074</v>
      </c>
      <c r="D537" s="4">
        <v>33.352916603129351</v>
      </c>
      <c r="E537">
        <f t="shared" si="35"/>
        <v>33.168394051192259</v>
      </c>
      <c r="F537" s="4">
        <v>29.207626789418157</v>
      </c>
      <c r="G537">
        <f t="shared" si="34"/>
        <v>29.111646730469694</v>
      </c>
    </row>
    <row r="538" spans="1:7" outlineLevel="1">
      <c r="A538" s="12">
        <f t="shared" si="32"/>
        <v>0</v>
      </c>
      <c r="B538" t="str">
        <f>YEAR(C538)&amp;VLOOKUP(MONTH(C538),lookup!$G$2:$N$13,8)</f>
        <v>2009M09</v>
      </c>
      <c r="C538" s="2">
        <f t="shared" si="33"/>
        <v>40075</v>
      </c>
      <c r="D538" s="4">
        <v>33.524999783333307</v>
      </c>
      <c r="E538">
        <f t="shared" si="35"/>
        <v>33.240902054195303</v>
      </c>
      <c r="F538" s="4">
        <v>29.472790084872322</v>
      </c>
      <c r="G538">
        <f t="shared" si="34"/>
        <v>29.174093588368596</v>
      </c>
    </row>
    <row r="539" spans="1:7" outlineLevel="1">
      <c r="A539" s="12">
        <f t="shared" si="32"/>
        <v>0</v>
      </c>
      <c r="B539" t="str">
        <f>YEAR(C539)&amp;VLOOKUP(MONTH(C539),lookup!$G$2:$N$13,8)</f>
        <v>2009M09</v>
      </c>
      <c r="C539" s="2">
        <f t="shared" si="33"/>
        <v>40076</v>
      </c>
      <c r="D539" s="4">
        <v>33.392620980906159</v>
      </c>
      <c r="E539">
        <f t="shared" si="35"/>
        <v>33.288331347430955</v>
      </c>
      <c r="F539" s="4">
        <v>29.281902566787334</v>
      </c>
      <c r="G539">
        <f t="shared" si="34"/>
        <v>29.215385471605384</v>
      </c>
    </row>
    <row r="540" spans="1:7" outlineLevel="1">
      <c r="A540" s="12">
        <f t="shared" si="32"/>
        <v>0</v>
      </c>
      <c r="B540" t="str">
        <f>YEAR(C540)&amp;VLOOKUP(MONTH(C540),lookup!$G$2:$N$13,8)</f>
        <v>2009M09</v>
      </c>
      <c r="C540" s="2">
        <f t="shared" si="33"/>
        <v>40077</v>
      </c>
      <c r="D540" s="4">
        <v>33.32241061672579</v>
      </c>
      <c r="E540">
        <f t="shared" si="35"/>
        <v>33.309085124401676</v>
      </c>
      <c r="F540" s="4">
        <v>29.27509162273514</v>
      </c>
      <c r="G540">
        <f t="shared" si="34"/>
        <v>29.232067695479522</v>
      </c>
    </row>
    <row r="541" spans="1:7" outlineLevel="1">
      <c r="A541" s="12">
        <f t="shared" si="32"/>
        <v>0</v>
      </c>
      <c r="B541" t="str">
        <f>YEAR(C541)&amp;VLOOKUP(MONTH(C541),lookup!$G$2:$N$13,8)</f>
        <v>2009M09</v>
      </c>
      <c r="C541" s="2">
        <f t="shared" si="33"/>
        <v>40078</v>
      </c>
      <c r="D541" s="4">
        <v>33.207002663930218</v>
      </c>
      <c r="E541">
        <f t="shared" si="35"/>
        <v>33.32489781272497</v>
      </c>
      <c r="F541" s="4">
        <v>29.086746046269624</v>
      </c>
      <c r="G541">
        <f t="shared" si="34"/>
        <v>29.244528102528712</v>
      </c>
    </row>
    <row r="542" spans="1:7" outlineLevel="1">
      <c r="A542" s="12">
        <f t="shared" si="32"/>
        <v>0</v>
      </c>
      <c r="B542" t="str">
        <f>YEAR(C542)&amp;VLOOKUP(MONTH(C542),lookup!$G$2:$N$13,8)</f>
        <v>2009M09</v>
      </c>
      <c r="C542" s="2">
        <f t="shared" si="33"/>
        <v>40079</v>
      </c>
      <c r="D542" s="4">
        <v>33.75828861623598</v>
      </c>
      <c r="E542">
        <f t="shared" si="35"/>
        <v>33.398850140245685</v>
      </c>
      <c r="F542" s="4">
        <v>29.718775978135096</v>
      </c>
      <c r="G542">
        <f t="shared" si="34"/>
        <v>29.315878991597693</v>
      </c>
    </row>
    <row r="543" spans="1:7" outlineLevel="1">
      <c r="A543" s="12">
        <f t="shared" si="32"/>
        <v>0</v>
      </c>
      <c r="B543" t="str">
        <f>YEAR(C543)&amp;VLOOKUP(MONTH(C543),lookup!$G$2:$N$13,8)</f>
        <v>2009M09</v>
      </c>
      <c r="C543" s="2">
        <f t="shared" si="33"/>
        <v>40080</v>
      </c>
      <c r="D543" s="4">
        <v>33.24974276348614</v>
      </c>
      <c r="E543">
        <f t="shared" si="35"/>
        <v>33.397572858786688</v>
      </c>
      <c r="F543" s="4">
        <v>29.14546205978623</v>
      </c>
      <c r="G543">
        <f t="shared" si="34"/>
        <v>29.31814105724651</v>
      </c>
    </row>
    <row r="544" spans="1:7" outlineLevel="1">
      <c r="A544" s="12">
        <f t="shared" si="32"/>
        <v>0</v>
      </c>
      <c r="B544" t="str">
        <f>YEAR(C544)&amp;VLOOKUP(MONTH(C544),lookup!$G$2:$N$13,8)</f>
        <v>2009M09</v>
      </c>
      <c r="C544" s="2">
        <f t="shared" si="33"/>
        <v>40081</v>
      </c>
      <c r="D544" s="4">
        <v>33.432743594970617</v>
      </c>
      <c r="E544">
        <f t="shared" si="35"/>
        <v>33.399446121107758</v>
      </c>
      <c r="F544" s="4">
        <v>29.374193561450113</v>
      </c>
      <c r="G544">
        <f t="shared" si="34"/>
        <v>29.317009447271172</v>
      </c>
    </row>
    <row r="545" spans="1:7" outlineLevel="1">
      <c r="A545" s="12">
        <f t="shared" si="32"/>
        <v>0</v>
      </c>
      <c r="B545" t="str">
        <f>YEAR(C545)&amp;VLOOKUP(MONTH(C545),lookup!$G$2:$N$13,8)</f>
        <v>2009M09</v>
      </c>
      <c r="C545" s="2">
        <f t="shared" si="33"/>
        <v>40082</v>
      </c>
      <c r="D545" s="4">
        <v>33.707917809646737</v>
      </c>
      <c r="E545">
        <f t="shared" si="35"/>
        <v>33.447908432243473</v>
      </c>
      <c r="F545" s="4">
        <v>29.557966075480586</v>
      </c>
      <c r="G545">
        <f t="shared" si="34"/>
        <v>29.361910945041174</v>
      </c>
    </row>
    <row r="546" spans="1:7" outlineLevel="1">
      <c r="A546" s="12">
        <f t="shared" si="32"/>
        <v>0</v>
      </c>
      <c r="B546" t="str">
        <f>YEAR(C546)&amp;VLOOKUP(MONTH(C546),lookup!$G$2:$N$13,8)</f>
        <v>2009M09</v>
      </c>
      <c r="C546" s="2">
        <f t="shared" si="33"/>
        <v>40083</v>
      </c>
      <c r="D546" s="4">
        <v>33.402901453412881</v>
      </c>
      <c r="E546">
        <f t="shared" si="35"/>
        <v>33.44698485634737</v>
      </c>
      <c r="F546" s="4">
        <v>29.355908068598882</v>
      </c>
      <c r="G546">
        <f t="shared" si="34"/>
        <v>29.361340522846067</v>
      </c>
    </row>
    <row r="547" spans="1:7" outlineLevel="1">
      <c r="A547" s="12">
        <f t="shared" si="32"/>
        <v>0</v>
      </c>
      <c r="B547" t="str">
        <f>YEAR(C547)&amp;VLOOKUP(MONTH(C547),lookup!$G$2:$N$13,8)</f>
        <v>2009M09</v>
      </c>
      <c r="C547" s="2">
        <f t="shared" si="33"/>
        <v>40084</v>
      </c>
      <c r="D547" s="4">
        <v>33.716295166696931</v>
      </c>
      <c r="E547">
        <f t="shared" si="35"/>
        <v>33.50965553485652</v>
      </c>
      <c r="F547" s="4">
        <v>29.558428246684127</v>
      </c>
      <c r="G547">
        <f t="shared" si="34"/>
        <v>29.417930227874155</v>
      </c>
    </row>
    <row r="548" spans="1:7" outlineLevel="1">
      <c r="A548" s="12">
        <f t="shared" si="32"/>
        <v>0</v>
      </c>
      <c r="B548" t="str">
        <f>YEAR(C548)&amp;VLOOKUP(MONTH(C548),lookup!$G$2:$N$13,8)</f>
        <v>2009M09</v>
      </c>
      <c r="C548" s="2">
        <f t="shared" si="33"/>
        <v>40085</v>
      </c>
      <c r="D548" s="4">
        <v>33.091163843549715</v>
      </c>
      <c r="E548">
        <f t="shared" si="35"/>
        <v>33.439608880475831</v>
      </c>
      <c r="F548" s="4">
        <v>29.066183481845385</v>
      </c>
      <c r="G548">
        <f t="shared" si="34"/>
        <v>29.350490761044405</v>
      </c>
    </row>
    <row r="549" spans="1:7" outlineLevel="1">
      <c r="A549" s="12">
        <f t="shared" si="32"/>
        <v>0</v>
      </c>
      <c r="B549" t="str">
        <f>YEAR(C549)&amp;VLOOKUP(MONTH(C549),lookup!$G$2:$N$13,8)</f>
        <v>2009M09</v>
      </c>
      <c r="C549" s="2">
        <f t="shared" si="33"/>
        <v>40086</v>
      </c>
      <c r="D549" s="4">
        <v>33.972636117131735</v>
      </c>
      <c r="E549">
        <f t="shared" si="35"/>
        <v>33.547702084104728</v>
      </c>
      <c r="F549" s="4">
        <v>29.7972275128696</v>
      </c>
      <c r="G549">
        <f t="shared" si="34"/>
        <v>29.449209640463849</v>
      </c>
    </row>
    <row r="550" spans="1:7" outlineLevel="1">
      <c r="A550" s="12">
        <f t="shared" si="32"/>
        <v>0</v>
      </c>
      <c r="B550" t="str">
        <f>YEAR(C550)&amp;VLOOKUP(MONTH(C550),lookup!$G$2:$N$13,8)</f>
        <v>2009M10</v>
      </c>
      <c r="C550" s="2">
        <f t="shared" si="33"/>
        <v>40087</v>
      </c>
      <c r="D550" s="4">
        <v>33.079214472760661</v>
      </c>
      <c r="E550">
        <f t="shared" si="35"/>
        <v>33.475799189953349</v>
      </c>
      <c r="F550" s="4">
        <v>29.115804526061389</v>
      </c>
      <c r="G550">
        <f t="shared" si="34"/>
        <v>29.389991505093519</v>
      </c>
    </row>
    <row r="551" spans="1:7" outlineLevel="1">
      <c r="A551" s="12">
        <f t="shared" si="32"/>
        <v>0</v>
      </c>
      <c r="B551" t="str">
        <f>YEAR(C551)&amp;VLOOKUP(MONTH(C551),lookup!$G$2:$N$13,8)</f>
        <v>2009M10</v>
      </c>
      <c r="C551" s="2">
        <f t="shared" si="33"/>
        <v>40088</v>
      </c>
      <c r="D551" s="4">
        <v>33.491164049956758</v>
      </c>
      <c r="E551">
        <f t="shared" si="35"/>
        <v>33.472825207050271</v>
      </c>
      <c r="F551" s="4">
        <v>29.396971287638458</v>
      </c>
      <c r="G551">
        <f t="shared" si="34"/>
        <v>29.392294599514102</v>
      </c>
    </row>
    <row r="552" spans="1:7" outlineLevel="1">
      <c r="A552" s="12">
        <f t="shared" si="32"/>
        <v>0</v>
      </c>
      <c r="B552" t="str">
        <f>YEAR(C552)&amp;VLOOKUP(MONTH(C552),lookup!$G$2:$N$13,8)</f>
        <v>2009M10</v>
      </c>
      <c r="C552" s="2">
        <f t="shared" si="33"/>
        <v>40089</v>
      </c>
      <c r="D552" s="4">
        <v>33.259571771124079</v>
      </c>
      <c r="E552">
        <f t="shared" si="35"/>
        <v>33.450057827869131</v>
      </c>
      <c r="F552" s="4">
        <v>29.251242504123191</v>
      </c>
      <c r="G552">
        <f t="shared" si="34"/>
        <v>29.375888028058196</v>
      </c>
    </row>
    <row r="553" spans="1:7" outlineLevel="1">
      <c r="A553" s="12">
        <f t="shared" si="32"/>
        <v>0</v>
      </c>
      <c r="B553" t="str">
        <f>YEAR(C553)&amp;VLOOKUP(MONTH(C553),lookup!$G$2:$N$13,8)</f>
        <v>2009M10</v>
      </c>
      <c r="C553" s="2">
        <f t="shared" si="33"/>
        <v>40090</v>
      </c>
      <c r="D553" s="4">
        <v>33.308070848885507</v>
      </c>
      <c r="E553">
        <f t="shared" si="35"/>
        <v>33.391048699670591</v>
      </c>
      <c r="F553" s="4">
        <v>29.215741983336091</v>
      </c>
      <c r="G553">
        <f t="shared" si="34"/>
        <v>29.325941833686826</v>
      </c>
    </row>
    <row r="554" spans="1:7" outlineLevel="1">
      <c r="A554" s="12">
        <f t="shared" si="32"/>
        <v>0</v>
      </c>
      <c r="B554" t="str">
        <f>YEAR(C554)&amp;VLOOKUP(MONTH(C554),lookup!$G$2:$N$13,8)</f>
        <v>2009M10</v>
      </c>
      <c r="C554" s="2">
        <f t="shared" si="33"/>
        <v>40091</v>
      </c>
      <c r="D554" s="4">
        <v>33.024239447650487</v>
      </c>
      <c r="E554">
        <f t="shared" si="35"/>
        <v>33.361805291318845</v>
      </c>
      <c r="F554" s="4">
        <v>29.064848289095782</v>
      </c>
      <c r="G554">
        <f t="shared" si="34"/>
        <v>29.307639331405419</v>
      </c>
    </row>
    <row r="555" spans="1:7" outlineLevel="1">
      <c r="A555" s="12">
        <f t="shared" si="32"/>
        <v>0</v>
      </c>
      <c r="B555" t="str">
        <f>YEAR(C555)&amp;VLOOKUP(MONTH(C555),lookup!$G$2:$N$13,8)</f>
        <v>2009M10</v>
      </c>
      <c r="C555" s="2">
        <f t="shared" si="33"/>
        <v>40092</v>
      </c>
      <c r="D555" s="4">
        <v>32.859861832177792</v>
      </c>
      <c r="E555">
        <f t="shared" si="35"/>
        <v>33.215547017498565</v>
      </c>
      <c r="F555" s="4">
        <v>28.758610386242037</v>
      </c>
      <c r="G555">
        <f t="shared" si="34"/>
        <v>29.171099287908824</v>
      </c>
    </row>
    <row r="556" spans="1:7" outlineLevel="1">
      <c r="A556" s="12">
        <f t="shared" si="32"/>
        <v>0</v>
      </c>
      <c r="B556" t="str">
        <f>YEAR(C556)&amp;VLOOKUP(MONTH(C556),lookup!$G$2:$N$13,8)</f>
        <v>2009M10</v>
      </c>
      <c r="C556" s="2">
        <f t="shared" si="33"/>
        <v>40093</v>
      </c>
      <c r="D556" s="4">
        <v>33.220276163931594</v>
      </c>
      <c r="E556">
        <f t="shared" si="35"/>
        <v>33.235371678453347</v>
      </c>
      <c r="F556" s="4">
        <v>29.241123907206536</v>
      </c>
      <c r="G556">
        <f t="shared" si="34"/>
        <v>29.19247634625599</v>
      </c>
    </row>
    <row r="557" spans="1:7" outlineLevel="1">
      <c r="A557" s="12">
        <f t="shared" si="32"/>
        <v>0</v>
      </c>
      <c r="B557" t="str">
        <f>YEAR(C557)&amp;VLOOKUP(MONTH(C557),lookup!$G$2:$N$13,8)</f>
        <v>2009M10</v>
      </c>
      <c r="C557" s="2">
        <f t="shared" si="33"/>
        <v>40094</v>
      </c>
      <c r="D557" s="4">
        <v>33.039132590313194</v>
      </c>
      <c r="E557">
        <f t="shared" si="35"/>
        <v>33.139358419723564</v>
      </c>
      <c r="F557" s="4">
        <v>28.954174705854463</v>
      </c>
      <c r="G557">
        <f t="shared" si="34"/>
        <v>29.102885830668878</v>
      </c>
    </row>
    <row r="558" spans="1:7" outlineLevel="1">
      <c r="A558" s="12">
        <f t="shared" si="32"/>
        <v>0</v>
      </c>
      <c r="B558" t="str">
        <f>YEAR(C558)&amp;VLOOKUP(MONTH(C558),lookup!$G$2:$N$13,8)</f>
        <v>2009M10</v>
      </c>
      <c r="C558" s="2">
        <f t="shared" si="33"/>
        <v>40095</v>
      </c>
      <c r="D558" s="4">
        <v>32.885181850601917</v>
      </c>
      <c r="E558">
        <f t="shared" si="35"/>
        <v>33.096032220795124</v>
      </c>
      <c r="F558" s="4">
        <v>28.892630334633562</v>
      </c>
      <c r="G558">
        <f t="shared" si="34"/>
        <v>29.059053096247169</v>
      </c>
    </row>
    <row r="559" spans="1:7" outlineLevel="1">
      <c r="A559" s="12">
        <f t="shared" si="32"/>
        <v>0</v>
      </c>
      <c r="B559" t="str">
        <f>YEAR(C559)&amp;VLOOKUP(MONTH(C559),lookup!$G$2:$N$13,8)</f>
        <v>2009M10</v>
      </c>
      <c r="C559" s="2">
        <f t="shared" si="33"/>
        <v>40096</v>
      </c>
      <c r="D559" s="4">
        <v>33.175198710281535</v>
      </c>
      <c r="E559">
        <f t="shared" si="35"/>
        <v>33.065211708848423</v>
      </c>
      <c r="F559" s="4">
        <v>29.049969740591422</v>
      </c>
      <c r="G559">
        <f t="shared" si="34"/>
        <v>29.023551145994674</v>
      </c>
    </row>
    <row r="560" spans="1:7" outlineLevel="1">
      <c r="A560" s="12">
        <f t="shared" si="32"/>
        <v>0</v>
      </c>
      <c r="B560" t="str">
        <f>YEAR(C560)&amp;VLOOKUP(MONTH(C560),lookup!$G$2:$N$13,8)</f>
        <v>2009M10</v>
      </c>
      <c r="C560" s="2">
        <f t="shared" si="33"/>
        <v>40097</v>
      </c>
      <c r="D560" s="4">
        <v>33.139661303286481</v>
      </c>
      <c r="E560">
        <f t="shared" si="35"/>
        <v>33.067335792578241</v>
      </c>
      <c r="F560" s="4">
        <v>29.182890514181604</v>
      </c>
      <c r="G560">
        <f t="shared" si="34"/>
        <v>29.029115998713809</v>
      </c>
    </row>
    <row r="561" spans="1:7" outlineLevel="1">
      <c r="A561" s="12">
        <f t="shared" si="32"/>
        <v>0</v>
      </c>
      <c r="B561" t="str">
        <f>YEAR(C561)&amp;VLOOKUP(MONTH(C561),lookup!$G$2:$N$13,8)</f>
        <v>2009M10</v>
      </c>
      <c r="C561" s="2">
        <f t="shared" si="33"/>
        <v>40098</v>
      </c>
      <c r="D561" s="4">
        <v>32.995310663224814</v>
      </c>
      <c r="E561">
        <f t="shared" si="35"/>
        <v>33.059075683561701</v>
      </c>
      <c r="F561" s="4">
        <v>28.909319763532793</v>
      </c>
      <c r="G561">
        <f t="shared" si="34"/>
        <v>29.022523724750336</v>
      </c>
    </row>
    <row r="562" spans="1:7" outlineLevel="1">
      <c r="A562" s="12">
        <f t="shared" si="32"/>
        <v>0</v>
      </c>
      <c r="B562" t="str">
        <f>YEAR(C562)&amp;VLOOKUP(MONTH(C562),lookup!$G$2:$N$13,8)</f>
        <v>2009M10</v>
      </c>
      <c r="C562" s="2">
        <f t="shared" si="33"/>
        <v>40099</v>
      </c>
      <c r="D562" s="4">
        <v>33.044649086329485</v>
      </c>
      <c r="E562">
        <f t="shared" si="35"/>
        <v>33.045715696178959</v>
      </c>
      <c r="F562" s="4">
        <v>29.085310161254458</v>
      </c>
      <c r="G562">
        <f t="shared" si="34"/>
        <v>29.010818112930913</v>
      </c>
    </row>
    <row r="563" spans="1:7" outlineLevel="1">
      <c r="A563" s="12">
        <f t="shared" si="32"/>
        <v>0</v>
      </c>
      <c r="B563" t="str">
        <f>YEAR(C563)&amp;VLOOKUP(MONTH(C563),lookup!$G$2:$N$13,8)</f>
        <v>2009M10</v>
      </c>
      <c r="C563" s="2">
        <f t="shared" si="33"/>
        <v>40100</v>
      </c>
      <c r="D563" s="4">
        <v>32.936306501150852</v>
      </c>
      <c r="E563">
        <f t="shared" si="35"/>
        <v>33.041924647226253</v>
      </c>
      <c r="F563" s="4">
        <v>28.81356778093004</v>
      </c>
      <c r="G563">
        <f t="shared" si="34"/>
        <v>29.002535706355211</v>
      </c>
    </row>
    <row r="564" spans="1:7" outlineLevel="1">
      <c r="A564" s="12">
        <f t="shared" si="32"/>
        <v>0</v>
      </c>
      <c r="B564" t="str">
        <f>YEAR(C564)&amp;VLOOKUP(MONTH(C564),lookup!$G$2:$N$13,8)</f>
        <v>2009M10</v>
      </c>
      <c r="C564" s="2">
        <f t="shared" si="33"/>
        <v>40101</v>
      </c>
      <c r="D564" s="4">
        <v>33.143810546239493</v>
      </c>
      <c r="E564">
        <f t="shared" si="35"/>
        <v>33.058697937423631</v>
      </c>
      <c r="F564" s="4">
        <v>29.187102896437427</v>
      </c>
      <c r="G564">
        <f t="shared" si="34"/>
        <v>29.023698773332466</v>
      </c>
    </row>
    <row r="565" spans="1:7" outlineLevel="1">
      <c r="A565" s="12">
        <f t="shared" si="32"/>
        <v>0</v>
      </c>
      <c r="B565" t="str">
        <f>YEAR(C565)&amp;VLOOKUP(MONTH(C565),lookup!$G$2:$N$13,8)</f>
        <v>2009M10</v>
      </c>
      <c r="C565" s="2">
        <f t="shared" si="33"/>
        <v>40102</v>
      </c>
      <c r="D565" s="4">
        <v>33.102836248360532</v>
      </c>
      <c r="E565">
        <f t="shared" si="35"/>
        <v>33.056649210891493</v>
      </c>
      <c r="F565" s="4">
        <v>28.972014433964404</v>
      </c>
      <c r="G565">
        <f t="shared" si="34"/>
        <v>29.018317480787086</v>
      </c>
    </row>
    <row r="566" spans="1:7" outlineLevel="1">
      <c r="A566" s="12">
        <f t="shared" si="32"/>
        <v>0</v>
      </c>
      <c r="B566" t="str">
        <f>YEAR(C566)&amp;VLOOKUP(MONTH(C566),lookup!$G$2:$N$13,8)</f>
        <v>2009M10</v>
      </c>
      <c r="C566" s="2">
        <f t="shared" si="33"/>
        <v>40103</v>
      </c>
      <c r="D566" s="4">
        <v>33.157554302517035</v>
      </c>
      <c r="E566">
        <f t="shared" si="35"/>
        <v>33.075163572405408</v>
      </c>
      <c r="F566" s="4">
        <v>29.236791786202463</v>
      </c>
      <c r="G566">
        <f t="shared" si="34"/>
        <v>29.044319344178547</v>
      </c>
    </row>
    <row r="567" spans="1:7" outlineLevel="1">
      <c r="A567" s="12">
        <f t="shared" si="32"/>
        <v>0</v>
      </c>
      <c r="B567" t="str">
        <f>YEAR(C567)&amp;VLOOKUP(MONTH(C567),lookup!$G$2:$N$13,8)</f>
        <v>2009M10</v>
      </c>
      <c r="C567" s="2">
        <f t="shared" si="33"/>
        <v>40104</v>
      </c>
      <c r="D567" s="4">
        <v>33.014167303531629</v>
      </c>
      <c r="E567">
        <f t="shared" si="35"/>
        <v>33.066670496175774</v>
      </c>
      <c r="F567" s="4">
        <v>28.897223459201236</v>
      </c>
      <c r="G567">
        <f t="shared" si="34"/>
        <v>29.033764676230696</v>
      </c>
    </row>
    <row r="568" spans="1:7" outlineLevel="1">
      <c r="A568" s="12">
        <f t="shared" si="32"/>
        <v>0</v>
      </c>
      <c r="B568" t="str">
        <f>YEAR(C568)&amp;VLOOKUP(MONTH(C568),lookup!$G$2:$N$13,8)</f>
        <v>2009M10</v>
      </c>
      <c r="C568" s="2">
        <f t="shared" si="33"/>
        <v>40105</v>
      </c>
      <c r="D568" s="4">
        <v>32.756155896815379</v>
      </c>
      <c r="E568">
        <f t="shared" si="35"/>
        <v>33.018660309145147</v>
      </c>
      <c r="F568" s="4">
        <v>28.842387148640675</v>
      </c>
      <c r="G568">
        <f t="shared" si="34"/>
        <v>28.992239631499906</v>
      </c>
    </row>
    <row r="569" spans="1:7" outlineLevel="1">
      <c r="A569" s="12">
        <f t="shared" si="32"/>
        <v>0</v>
      </c>
      <c r="B569" t="str">
        <f>YEAR(C569)&amp;VLOOKUP(MONTH(C569),lookup!$G$2:$N$13,8)</f>
        <v>2009M10</v>
      </c>
      <c r="C569" s="2">
        <f t="shared" si="33"/>
        <v>40106</v>
      </c>
      <c r="D569" s="4">
        <v>32.860708160427379</v>
      </c>
      <c r="E569">
        <f t="shared" si="35"/>
        <v>33.003947790993358</v>
      </c>
      <c r="F569" s="4">
        <v>28.761611927223431</v>
      </c>
      <c r="G569">
        <f t="shared" si="34"/>
        <v>28.978678237255018</v>
      </c>
    </row>
    <row r="570" spans="1:7" outlineLevel="1">
      <c r="A570" s="12">
        <f t="shared" si="32"/>
        <v>0</v>
      </c>
      <c r="B570" t="str">
        <f>YEAR(C570)&amp;VLOOKUP(MONTH(C570),lookup!$G$2:$N$13,8)</f>
        <v>2009M10</v>
      </c>
      <c r="C570" s="2">
        <f t="shared" si="33"/>
        <v>40107</v>
      </c>
      <c r="D570" s="4">
        <v>33.091199933219343</v>
      </c>
      <c r="E570">
        <f t="shared" si="35"/>
        <v>33.002473001172291</v>
      </c>
      <c r="F570" s="4">
        <v>29.178137289489865</v>
      </c>
      <c r="G570">
        <f t="shared" si="34"/>
        <v>28.983732798857439</v>
      </c>
    </row>
    <row r="571" spans="1:7" outlineLevel="1">
      <c r="A571" s="12">
        <f t="shared" si="32"/>
        <v>0</v>
      </c>
      <c r="B571" t="str">
        <f>YEAR(C571)&amp;VLOOKUP(MONTH(C571),lookup!$G$2:$N$13,8)</f>
        <v>2009M10</v>
      </c>
      <c r="C571" s="2">
        <f t="shared" si="33"/>
        <v>40108</v>
      </c>
      <c r="D571" s="4">
        <v>32.773648077221459</v>
      </c>
      <c r="E571">
        <f t="shared" si="35"/>
        <v>32.964874502081784</v>
      </c>
      <c r="F571" s="4">
        <v>28.738101425811575</v>
      </c>
      <c r="G571">
        <f t="shared" si="34"/>
        <v>28.95952340098313</v>
      </c>
    </row>
    <row r="572" spans="1:7" outlineLevel="1">
      <c r="A572" s="12">
        <f t="shared" si="32"/>
        <v>0</v>
      </c>
      <c r="B572" t="str">
        <f>YEAR(C572)&amp;VLOOKUP(MONTH(C572),lookup!$G$2:$N$13,8)</f>
        <v>2009M10</v>
      </c>
      <c r="C572" s="2">
        <f t="shared" si="33"/>
        <v>40109</v>
      </c>
      <c r="D572" s="4">
        <v>32.71334090482263</v>
      </c>
      <c r="E572">
        <f t="shared" si="35"/>
        <v>32.90095236635203</v>
      </c>
      <c r="F572" s="4">
        <v>28.821525698861436</v>
      </c>
      <c r="G572">
        <f t="shared" si="34"/>
        <v>28.90206931885621</v>
      </c>
    </row>
    <row r="573" spans="1:7" outlineLevel="1">
      <c r="A573" s="12">
        <f t="shared" si="32"/>
        <v>0</v>
      </c>
      <c r="B573" t="str">
        <f>YEAR(C573)&amp;VLOOKUP(MONTH(C573),lookup!$G$2:$N$13,8)</f>
        <v>2009M10</v>
      </c>
      <c r="C573" s="2">
        <f t="shared" si="33"/>
        <v>40110</v>
      </c>
      <c r="D573" s="4">
        <v>33.083750568725442</v>
      </c>
      <c r="E573">
        <f t="shared" si="35"/>
        <v>32.905558116807654</v>
      </c>
      <c r="F573" s="4">
        <v>28.98809844222642</v>
      </c>
      <c r="G573">
        <f t="shared" si="34"/>
        <v>28.91064748462469</v>
      </c>
    </row>
    <row r="574" spans="1:7" outlineLevel="1">
      <c r="A574" s="12">
        <f t="shared" si="32"/>
        <v>0</v>
      </c>
      <c r="B574" t="str">
        <f>YEAR(C574)&amp;VLOOKUP(MONTH(C574),lookup!$G$2:$N$13,8)</f>
        <v>2009M10</v>
      </c>
      <c r="C574" s="2">
        <f t="shared" si="33"/>
        <v>40111</v>
      </c>
      <c r="D574" s="4">
        <v>33.249936756942716</v>
      </c>
      <c r="E574">
        <f t="shared" si="35"/>
        <v>32.952480425219875</v>
      </c>
      <c r="F574" s="4">
        <v>29.307573530968078</v>
      </c>
      <c r="G574">
        <f t="shared" si="34"/>
        <v>28.953836875533156</v>
      </c>
    </row>
    <row r="575" spans="1:7" outlineLevel="1">
      <c r="A575" s="12">
        <f t="shared" si="32"/>
        <v>0</v>
      </c>
      <c r="B575" t="str">
        <f>YEAR(C575)&amp;VLOOKUP(MONTH(C575),lookup!$G$2:$N$13,8)</f>
        <v>2009M10</v>
      </c>
      <c r="C575" s="2">
        <f t="shared" si="33"/>
        <v>40112</v>
      </c>
      <c r="D575" s="4">
        <v>32.922798767107928</v>
      </c>
      <c r="E575">
        <f t="shared" si="35"/>
        <v>32.951944108916763</v>
      </c>
      <c r="F575" s="4">
        <v>28.83221608193546</v>
      </c>
      <c r="G575">
        <f t="shared" si="34"/>
        <v>28.955657594013381</v>
      </c>
    </row>
    <row r="576" spans="1:7" outlineLevel="1">
      <c r="A576" s="12">
        <f t="shared" si="32"/>
        <v>0</v>
      </c>
      <c r="B576" t="str">
        <f>YEAR(C576)&amp;VLOOKUP(MONTH(C576),lookup!$G$2:$N$13,8)</f>
        <v>2009M10</v>
      </c>
      <c r="C576" s="2">
        <f t="shared" si="33"/>
        <v>40113</v>
      </c>
      <c r="D576" s="4">
        <v>33.028434777785407</v>
      </c>
      <c r="E576">
        <f t="shared" si="35"/>
        <v>32.963731109357902</v>
      </c>
      <c r="F576" s="4">
        <v>29.124498366411796</v>
      </c>
      <c r="G576">
        <f t="shared" si="34"/>
        <v>28.968819634867565</v>
      </c>
    </row>
    <row r="577" spans="1:7" outlineLevel="1">
      <c r="A577" s="12">
        <f t="shared" si="32"/>
        <v>0</v>
      </c>
      <c r="B577" t="str">
        <f>YEAR(C577)&amp;VLOOKUP(MONTH(C577),lookup!$G$2:$N$13,8)</f>
        <v>2009M10</v>
      </c>
      <c r="C577" s="2">
        <f t="shared" si="33"/>
        <v>40114</v>
      </c>
      <c r="D577" s="4">
        <v>32.857669199583981</v>
      </c>
      <c r="E577">
        <f t="shared" si="35"/>
        <v>32.970542934502063</v>
      </c>
      <c r="F577" s="4">
        <v>28.8059677338642</v>
      </c>
      <c r="G577">
        <f t="shared" si="34"/>
        <v>28.977247398453667</v>
      </c>
    </row>
    <row r="578" spans="1:7" outlineLevel="1">
      <c r="A578" s="12">
        <f t="shared" ref="A578:A641" si="36">IF(D578+D579=D578,IF(D578+D579&gt;0,1,0),0)</f>
        <v>0</v>
      </c>
      <c r="B578" t="str">
        <f>YEAR(C578)&amp;VLOOKUP(MONTH(C578),lookup!$G$2:$N$13,8)</f>
        <v>2009M10</v>
      </c>
      <c r="C578" s="2">
        <f t="shared" ref="C578:C641" si="37">C579-1</f>
        <v>40115</v>
      </c>
      <c r="D578" s="4">
        <v>32.970436154225801</v>
      </c>
      <c r="E578">
        <f t="shared" si="35"/>
        <v>32.984419802431901</v>
      </c>
      <c r="F578" s="4">
        <v>29.112451841110413</v>
      </c>
      <c r="G578">
        <f t="shared" si="34"/>
        <v>28.997385903117369</v>
      </c>
    </row>
    <row r="579" spans="1:7" outlineLevel="1">
      <c r="A579" s="12">
        <f t="shared" si="36"/>
        <v>0</v>
      </c>
      <c r="B579" t="str">
        <f>YEAR(C579)&amp;VLOOKUP(MONTH(C579),lookup!$G$2:$N$13,8)</f>
        <v>2009M10</v>
      </c>
      <c r="C579" s="2">
        <f t="shared" si="37"/>
        <v>40116</v>
      </c>
      <c r="D579" s="4">
        <v>33.068701008960502</v>
      </c>
      <c r="E579">
        <f t="shared" si="35"/>
        <v>33.001606480685176</v>
      </c>
      <c r="F579" s="4">
        <v>28.971489736078816</v>
      </c>
      <c r="G579">
        <f t="shared" si="34"/>
        <v>29.010588613663437</v>
      </c>
    </row>
    <row r="580" spans="1:7" outlineLevel="1">
      <c r="A580" s="12">
        <f t="shared" si="36"/>
        <v>0</v>
      </c>
      <c r="B580" t="str">
        <f>YEAR(C580)&amp;VLOOKUP(MONTH(C580),lookup!$G$2:$N$13,8)</f>
        <v>2009M10</v>
      </c>
      <c r="C580" s="2">
        <f t="shared" si="37"/>
        <v>40117</v>
      </c>
      <c r="D580" s="4">
        <v>33.047012101838234</v>
      </c>
      <c r="E580">
        <f t="shared" si="35"/>
        <v>33.005550542573282</v>
      </c>
      <c r="F580" s="4">
        <v>29.148431316890512</v>
      </c>
      <c r="G580">
        <f t="shared" si="34"/>
        <v>29.017758363617119</v>
      </c>
    </row>
    <row r="581" spans="1:7" outlineLevel="1">
      <c r="A581" s="12">
        <f t="shared" si="36"/>
        <v>0</v>
      </c>
      <c r="B581" t="str">
        <f>YEAR(C581)&amp;VLOOKUP(MONTH(C581),lookup!$G$2:$N$13,8)</f>
        <v>2009M11</v>
      </c>
      <c r="C581" s="2">
        <f t="shared" si="37"/>
        <v>40118</v>
      </c>
      <c r="D581" s="4">
        <v>32.974930223020408</v>
      </c>
      <c r="E581">
        <f t="shared" si="35"/>
        <v>33.003093558959421</v>
      </c>
      <c r="F581" s="4">
        <v>28.932025002619824</v>
      </c>
      <c r="G581">
        <f t="shared" si="34"/>
        <v>29.022571183698741</v>
      </c>
    </row>
    <row r="582" spans="1:7" outlineLevel="1">
      <c r="A582" s="12">
        <f t="shared" si="36"/>
        <v>0</v>
      </c>
      <c r="B582" t="str">
        <f>YEAR(C582)&amp;VLOOKUP(MONTH(C582),lookup!$G$2:$N$13,8)</f>
        <v>2009M11</v>
      </c>
      <c r="C582" s="2">
        <f t="shared" si="37"/>
        <v>40119</v>
      </c>
      <c r="D582" s="4">
        <v>32.570051963860124</v>
      </c>
      <c r="E582">
        <f t="shared" si="35"/>
        <v>32.922402191564657</v>
      </c>
      <c r="F582" s="4">
        <v>28.754802295121038</v>
      </c>
      <c r="G582">
        <f t="shared" si="34"/>
        <v>28.957214975517402</v>
      </c>
    </row>
    <row r="583" spans="1:7" outlineLevel="1">
      <c r="A583" s="12">
        <f t="shared" si="36"/>
        <v>0</v>
      </c>
      <c r="B583" t="str">
        <f>YEAR(C583)&amp;VLOOKUP(MONTH(C583),lookup!$G$2:$N$13,8)</f>
        <v>2009M11</v>
      </c>
      <c r="C583" s="2">
        <f t="shared" si="37"/>
        <v>40120</v>
      </c>
      <c r="D583" s="4">
        <v>32.490745266049281</v>
      </c>
      <c r="E583">
        <f t="shared" si="35"/>
        <v>32.864821853287253</v>
      </c>
      <c r="F583" s="4">
        <v>28.467284473254633</v>
      </c>
      <c r="G583">
        <f t="shared" si="34"/>
        <v>28.906183144924057</v>
      </c>
    </row>
    <row r="584" spans="1:7" outlineLevel="1">
      <c r="A584" s="12">
        <f t="shared" si="36"/>
        <v>0</v>
      </c>
      <c r="B584" t="str">
        <f>YEAR(C584)&amp;VLOOKUP(MONTH(C584),lookup!$G$2:$N$13,8)</f>
        <v>2009M11</v>
      </c>
      <c r="C584" s="2">
        <f t="shared" si="37"/>
        <v>40121</v>
      </c>
      <c r="D584" s="4">
        <v>32.567549788100415</v>
      </c>
      <c r="E584">
        <f t="shared" si="35"/>
        <v>32.802442677588175</v>
      </c>
      <c r="F584" s="4">
        <v>28.741571343684488</v>
      </c>
      <c r="G584">
        <f t="shared" ref="G584:G647" si="38">AVERAGE(SUM(F577:F584)/8,SUM(F579:F584)/6)</f>
        <v>28.85134349788477</v>
      </c>
    </row>
    <row r="585" spans="1:7" outlineLevel="1">
      <c r="A585" s="12">
        <f t="shared" si="36"/>
        <v>0</v>
      </c>
      <c r="B585" t="str">
        <f>YEAR(C585)&amp;VLOOKUP(MONTH(C585),lookup!$G$2:$N$13,8)</f>
        <v>2009M11</v>
      </c>
      <c r="C585" s="2">
        <f t="shared" si="37"/>
        <v>40122</v>
      </c>
      <c r="D585" s="4">
        <v>32.558192431817325</v>
      </c>
      <c r="E585">
        <f t="shared" si="35"/>
        <v>32.741182998174153</v>
      </c>
      <c r="F585" s="4">
        <v>28.53150781259766</v>
      </c>
      <c r="G585">
        <f t="shared" si="38"/>
        <v>28.797524592515515</v>
      </c>
    </row>
    <row r="586" spans="1:7" outlineLevel="1">
      <c r="A586" s="12">
        <f t="shared" si="36"/>
        <v>0</v>
      </c>
      <c r="B586" t="str">
        <f>YEAR(C586)&amp;VLOOKUP(MONTH(C586),lookup!$G$2:$N$13,8)</f>
        <v>2009M11</v>
      </c>
      <c r="C586" s="2">
        <f t="shared" si="37"/>
        <v>40123</v>
      </c>
      <c r="D586" s="4">
        <v>32.789950533886191</v>
      </c>
      <c r="E586">
        <f t="shared" si="35"/>
        <v>32.708480849573597</v>
      </c>
      <c r="F586" s="4">
        <v>28.954992342943658</v>
      </c>
      <c r="G586">
        <f t="shared" si="38"/>
        <v>28.771563459384524</v>
      </c>
    </row>
    <row r="587" spans="1:7" outlineLevel="1">
      <c r="A587" s="12">
        <f t="shared" si="36"/>
        <v>0</v>
      </c>
      <c r="B587" t="str">
        <f>YEAR(C587)&amp;VLOOKUP(MONTH(C587),lookup!$G$2:$N$13,8)</f>
        <v>2009M11</v>
      </c>
      <c r="C587" s="2">
        <f t="shared" si="37"/>
        <v>40124</v>
      </c>
      <c r="D587" s="4">
        <v>32.58023640499578</v>
      </c>
      <c r="E587">
        <f t="shared" ref="E587:E650" si="39">AVERAGE(SUM(D580:D587)/8,SUM(D582:D587)/6)</f>
        <v>32.64506066032375</v>
      </c>
      <c r="F587" s="4">
        <v>28.550359633488466</v>
      </c>
      <c r="G587">
        <f t="shared" si="38"/>
        <v>28.71343738054501</v>
      </c>
    </row>
    <row r="588" spans="1:7" outlineLevel="1">
      <c r="A588" s="12">
        <f t="shared" si="36"/>
        <v>0</v>
      </c>
      <c r="B588" t="str">
        <f>YEAR(C588)&amp;VLOOKUP(MONTH(C588),lookup!$G$2:$N$13,8)</f>
        <v>2009M11</v>
      </c>
      <c r="C588" s="2">
        <f t="shared" si="37"/>
        <v>40125</v>
      </c>
      <c r="D588" s="4">
        <v>32.857545542815068</v>
      </c>
      <c r="E588">
        <f t="shared" si="39"/>
        <v>32.657176798631042</v>
      </c>
      <c r="F588" s="4">
        <v>29.040834927904008</v>
      </c>
      <c r="G588">
        <f t="shared" si="38"/>
        <v>28.730548658965269</v>
      </c>
    </row>
    <row r="589" spans="1:7" outlineLevel="1">
      <c r="A589" s="12">
        <f t="shared" si="36"/>
        <v>0</v>
      </c>
      <c r="B589" t="str">
        <f>YEAR(C589)&amp;VLOOKUP(MONTH(C589),lookup!$G$2:$N$13,8)</f>
        <v>2009M11</v>
      </c>
      <c r="C589" s="2">
        <f t="shared" si="37"/>
        <v>40126</v>
      </c>
      <c r="D589" s="4">
        <v>32.446529002986743</v>
      </c>
      <c r="E589">
        <f t="shared" si="39"/>
        <v>32.620467033790398</v>
      </c>
      <c r="F589" s="4">
        <v>28.438072618467753</v>
      </c>
      <c r="G589">
        <f t="shared" si="38"/>
        <v>28.697242313723521</v>
      </c>
    </row>
    <row r="590" spans="1:7" outlineLevel="1">
      <c r="A590" s="12">
        <f t="shared" si="36"/>
        <v>0</v>
      </c>
      <c r="B590" t="str">
        <f>YEAR(C590)&amp;VLOOKUP(MONTH(C590),lookup!$G$2:$N$13,8)</f>
        <v>2009M11</v>
      </c>
      <c r="C590" s="2">
        <f t="shared" si="37"/>
        <v>40127</v>
      </c>
      <c r="D590" s="4">
        <v>32.679248085601003</v>
      </c>
      <c r="E590">
        <f t="shared" si="39"/>
        <v>32.636599982857582</v>
      </c>
      <c r="F590" s="4">
        <v>28.82047184573446</v>
      </c>
      <c r="G590">
        <f t="shared" si="38"/>
        <v>28.707921702474358</v>
      </c>
    </row>
    <row r="591" spans="1:7" outlineLevel="1">
      <c r="A591" s="12">
        <f t="shared" si="36"/>
        <v>0</v>
      </c>
      <c r="B591" t="str">
        <f>YEAR(C591)&amp;VLOOKUP(MONTH(C591),lookup!$G$2:$N$13,8)</f>
        <v>2009M11</v>
      </c>
      <c r="C591" s="2">
        <f t="shared" si="37"/>
        <v>40128</v>
      </c>
      <c r="D591" s="4">
        <v>32.717545043243149</v>
      </c>
      <c r="E591">
        <f t="shared" si="39"/>
        <v>32.664054353217686</v>
      </c>
      <c r="F591" s="4">
        <v>28.684638199444251</v>
      </c>
      <c r="G591">
        <f t="shared" si="38"/>
        <v>28.734267175931762</v>
      </c>
    </row>
    <row r="592" spans="1:7" outlineLevel="1">
      <c r="A592" s="12">
        <f t="shared" si="36"/>
        <v>0</v>
      </c>
      <c r="B592" t="str">
        <f>YEAR(C592)&amp;VLOOKUP(MONTH(C592),lookup!$G$2:$N$13,8)</f>
        <v>2009M11</v>
      </c>
      <c r="C592" s="2">
        <f t="shared" si="37"/>
        <v>40129</v>
      </c>
      <c r="D592" s="4">
        <v>32.649478609895787</v>
      </c>
      <c r="E592">
        <f t="shared" si="39"/>
        <v>32.657468910914027</v>
      </c>
      <c r="F592" s="4">
        <v>28.803492303932554</v>
      </c>
      <c r="G592">
        <f t="shared" si="38"/>
        <v>28.725512232696346</v>
      </c>
    </row>
    <row r="593" spans="1:7" outlineLevel="1">
      <c r="A593" s="12">
        <f t="shared" si="36"/>
        <v>0</v>
      </c>
      <c r="B593" t="str">
        <f>YEAR(C593)&amp;VLOOKUP(MONTH(C593),lookup!$G$2:$N$13,8)</f>
        <v>2009M11</v>
      </c>
      <c r="C593" s="2">
        <f t="shared" si="37"/>
        <v>40130</v>
      </c>
      <c r="D593" s="4">
        <v>32.617806699554983</v>
      </c>
      <c r="E593">
        <f t="shared" si="39"/>
        <v>32.664325660527567</v>
      </c>
      <c r="F593" s="4">
        <v>28.544090925900075</v>
      </c>
      <c r="G593">
        <f t="shared" si="38"/>
        <v>28.725776284978707</v>
      </c>
    </row>
    <row r="594" spans="1:7" outlineLevel="1">
      <c r="A594" s="12">
        <f t="shared" si="36"/>
        <v>0</v>
      </c>
      <c r="B594" t="str">
        <f>YEAR(C594)&amp;VLOOKUP(MONTH(C594),lookup!$G$2:$N$13,8)</f>
        <v>2009M11</v>
      </c>
      <c r="C594" s="2">
        <f t="shared" si="37"/>
        <v>40131</v>
      </c>
      <c r="D594" s="4">
        <v>33.039501420886268</v>
      </c>
      <c r="E594">
        <f t="shared" si="39"/>
        <v>32.695085580804339</v>
      </c>
      <c r="F594" s="4">
        <v>29.18207708177048</v>
      </c>
      <c r="G594">
        <f t="shared" si="38"/>
        <v>28.751739260644257</v>
      </c>
    </row>
    <row r="595" spans="1:7" outlineLevel="1">
      <c r="A595" s="12">
        <f t="shared" si="36"/>
        <v>0</v>
      </c>
      <c r="B595" t="str">
        <f>YEAR(C595)&amp;VLOOKUP(MONTH(C595),lookup!$G$2:$N$13,8)</f>
        <v>2009M11</v>
      </c>
      <c r="C595" s="2">
        <f t="shared" si="37"/>
        <v>40132</v>
      </c>
      <c r="D595" s="4">
        <v>32.758144727852567</v>
      </c>
      <c r="E595">
        <f t="shared" si="39"/>
        <v>32.732172828055042</v>
      </c>
      <c r="F595" s="4">
        <v>28.737169538934925</v>
      </c>
      <c r="G595">
        <f t="shared" si="38"/>
        <v>28.788339623106925</v>
      </c>
    </row>
    <row r="596" spans="1:7" outlineLevel="1">
      <c r="A596" s="12">
        <f t="shared" si="36"/>
        <v>0</v>
      </c>
      <c r="B596" t="str">
        <f>YEAR(C596)&amp;VLOOKUP(MONTH(C596),lookup!$G$2:$N$13,8)</f>
        <v>2009M11</v>
      </c>
      <c r="C596" s="2">
        <f t="shared" si="37"/>
        <v>40133</v>
      </c>
      <c r="D596" s="4">
        <v>32.737195630912325</v>
      </c>
      <c r="E596">
        <f t="shared" si="39"/>
        <v>32.729479920670393</v>
      </c>
      <c r="F596" s="4">
        <v>28.863852807596118</v>
      </c>
      <c r="G596">
        <f t="shared" si="38"/>
        <v>28.78089332074282</v>
      </c>
    </row>
    <row r="597" spans="1:7" outlineLevel="1">
      <c r="A597" s="12">
        <f t="shared" si="36"/>
        <v>0</v>
      </c>
      <c r="B597" t="str">
        <f>YEAR(C597)&amp;VLOOKUP(MONTH(C597),lookup!$G$2:$N$13,8)</f>
        <v>2009M11</v>
      </c>
      <c r="C597" s="2">
        <f t="shared" si="37"/>
        <v>40134</v>
      </c>
      <c r="D597" s="4">
        <v>32.693653030554323</v>
      </c>
      <c r="E597">
        <f t="shared" si="39"/>
        <v>32.742934171335961</v>
      </c>
      <c r="F597" s="4">
        <v>28.637035537210565</v>
      </c>
      <c r="G597">
        <f t="shared" si="38"/>
        <v>28.789361614644775</v>
      </c>
    </row>
    <row r="598" spans="1:7" outlineLevel="1">
      <c r="A598" s="12">
        <f t="shared" si="36"/>
        <v>0</v>
      </c>
      <c r="B598" t="str">
        <f>YEAR(C598)&amp;VLOOKUP(MONTH(C598),lookup!$G$2:$N$13,8)</f>
        <v>2009M11</v>
      </c>
      <c r="C598" s="2">
        <f t="shared" si="37"/>
        <v>40135</v>
      </c>
      <c r="D598" s="4">
        <v>32.719838006982812</v>
      </c>
      <c r="E598">
        <f t="shared" si="39"/>
        <v>32.751334324512911</v>
      </c>
      <c r="F598" s="4">
        <v>28.853158102132827</v>
      </c>
      <c r="G598">
        <f t="shared" si="38"/>
        <v>28.795543322186361</v>
      </c>
    </row>
    <row r="599" spans="1:7" outlineLevel="1">
      <c r="A599" s="12">
        <f t="shared" si="36"/>
        <v>0</v>
      </c>
      <c r="B599" t="str">
        <f>YEAR(C599)&amp;VLOOKUP(MONTH(C599),lookup!$G$2:$N$13,8)</f>
        <v>2009M11</v>
      </c>
      <c r="C599" s="2">
        <f t="shared" si="37"/>
        <v>40136</v>
      </c>
      <c r="D599" s="4">
        <v>32.779528985794485</v>
      </c>
      <c r="E599">
        <f t="shared" si="39"/>
        <v>32.768685178108996</v>
      </c>
      <c r="F599" s="4">
        <v>28.744869673105992</v>
      </c>
      <c r="G599">
        <f t="shared" si="38"/>
        <v>28.816039351557382</v>
      </c>
    </row>
    <row r="600" spans="1:7" outlineLevel="1">
      <c r="A600" s="12">
        <f t="shared" si="36"/>
        <v>0</v>
      </c>
      <c r="B600" t="str">
        <f>YEAR(C600)&amp;VLOOKUP(MONTH(C600),lookup!$G$2:$N$13,8)</f>
        <v>2009M11</v>
      </c>
      <c r="C600" s="2">
        <f t="shared" si="37"/>
        <v>40137</v>
      </c>
      <c r="D600" s="4">
        <v>32.953190304644416</v>
      </c>
      <c r="E600">
        <f t="shared" si="39"/>
        <v>32.780474566010639</v>
      </c>
      <c r="F600" s="4">
        <v>29.032910335292275</v>
      </c>
      <c r="G600">
        <f t="shared" si="38"/>
        <v>28.817947416310844</v>
      </c>
    </row>
    <row r="601" spans="1:7" outlineLevel="1">
      <c r="A601" s="12">
        <f t="shared" si="36"/>
        <v>0</v>
      </c>
      <c r="B601" t="str">
        <f>YEAR(C601)&amp;VLOOKUP(MONTH(C601),lookup!$G$2:$N$13,8)</f>
        <v>2009M11</v>
      </c>
      <c r="C601" s="2">
        <f t="shared" si="37"/>
        <v>40138</v>
      </c>
      <c r="D601" s="4">
        <v>33.271518945859995</v>
      </c>
      <c r="E601">
        <f t="shared" si="39"/>
        <v>32.864112766238648</v>
      </c>
      <c r="F601" s="4">
        <v>29.182931905532531</v>
      </c>
      <c r="G601">
        <f t="shared" si="38"/>
        <v>28.895021841421009</v>
      </c>
    </row>
    <row r="602" spans="1:7" outlineLevel="1">
      <c r="A602" s="12">
        <f t="shared" si="36"/>
        <v>0</v>
      </c>
      <c r="B602" t="str">
        <f>YEAR(C602)&amp;VLOOKUP(MONTH(C602),lookup!$G$2:$N$13,8)</f>
        <v>2009M11</v>
      </c>
      <c r="C602" s="2">
        <f t="shared" si="37"/>
        <v>40139</v>
      </c>
      <c r="D602" s="4">
        <v>32.902731154903805</v>
      </c>
      <c r="E602">
        <f t="shared" si="39"/>
        <v>32.869359251614028</v>
      </c>
      <c r="F602" s="4">
        <v>28.990560269382652</v>
      </c>
      <c r="G602">
        <f t="shared" si="38"/>
        <v>28.893610995795648</v>
      </c>
    </row>
    <row r="603" spans="1:7" outlineLevel="1">
      <c r="A603" s="12">
        <f t="shared" si="36"/>
        <v>0</v>
      </c>
      <c r="B603" t="str">
        <f>YEAR(C603)&amp;VLOOKUP(MONTH(C603),lookup!$G$2:$N$13,8)</f>
        <v>2009M11</v>
      </c>
      <c r="C603" s="2">
        <f t="shared" si="37"/>
        <v>40140</v>
      </c>
      <c r="D603" s="4">
        <v>32.951640740949301</v>
      </c>
      <c r="E603">
        <f t="shared" si="39"/>
        <v>32.902951728298831</v>
      </c>
      <c r="F603" s="4">
        <v>28.882451944733358</v>
      </c>
      <c r="G603">
        <f t="shared" si="38"/>
        <v>28.923142513451616</v>
      </c>
    </row>
    <row r="604" spans="1:7" outlineLevel="1">
      <c r="A604" s="12">
        <f t="shared" si="36"/>
        <v>0</v>
      </c>
      <c r="B604" t="str">
        <f>YEAR(C604)&amp;VLOOKUP(MONTH(C604),lookup!$G$2:$N$13,8)</f>
        <v>2009M11</v>
      </c>
      <c r="C604" s="2">
        <f t="shared" si="37"/>
        <v>40141</v>
      </c>
      <c r="D604" s="4">
        <v>32.742895961085082</v>
      </c>
      <c r="E604">
        <f t="shared" si="39"/>
        <v>32.905229495109808</v>
      </c>
      <c r="F604" s="4">
        <v>28.809368545265407</v>
      </c>
      <c r="G604">
        <f t="shared" si="38"/>
        <v>28.916088117316995</v>
      </c>
    </row>
    <row r="605" spans="1:7" outlineLevel="1">
      <c r="A605" s="12">
        <f t="shared" si="36"/>
        <v>0</v>
      </c>
      <c r="B605" t="str">
        <f>YEAR(C605)&amp;VLOOKUP(MONTH(C605),lookup!$G$2:$N$13,8)</f>
        <v>2009M11</v>
      </c>
      <c r="C605" s="2">
        <f t="shared" si="37"/>
        <v>40142</v>
      </c>
      <c r="D605" s="4">
        <v>33.293098468353953</v>
      </c>
      <c r="E605">
        <f t="shared" si="39"/>
        <v>32.985492291852239</v>
      </c>
      <c r="F605" s="4">
        <v>29.17677475513322</v>
      </c>
      <c r="G605">
        <f t="shared" si="38"/>
        <v>28.985813908606094</v>
      </c>
    </row>
    <row r="606" spans="1:7" outlineLevel="1">
      <c r="A606" s="12">
        <f t="shared" si="36"/>
        <v>0</v>
      </c>
      <c r="B606" t="str">
        <f>YEAR(C606)&amp;VLOOKUP(MONTH(C606),lookup!$G$2:$N$13,8)</f>
        <v>2009M11</v>
      </c>
      <c r="C606" s="2">
        <f t="shared" si="37"/>
        <v>40143</v>
      </c>
      <c r="D606" s="4">
        <v>33.001069172804492</v>
      </c>
      <c r="E606">
        <f t="shared" si="39"/>
        <v>33.007059145396106</v>
      </c>
      <c r="F606" s="4">
        <v>29.07604936590052</v>
      </c>
      <c r="G606">
        <f t="shared" si="38"/>
        <v>29.00333953180893</v>
      </c>
    </row>
    <row r="607" spans="1:7" outlineLevel="1">
      <c r="A607" s="12">
        <f t="shared" si="36"/>
        <v>0</v>
      </c>
      <c r="B607" t="str">
        <f>YEAR(C607)&amp;VLOOKUP(MONTH(C607),lookup!$G$2:$N$13,8)</f>
        <v>2009M11</v>
      </c>
      <c r="C607" s="2">
        <f t="shared" si="37"/>
        <v>40144</v>
      </c>
      <c r="D607" s="4">
        <v>33.150413081191502</v>
      </c>
      <c r="E607">
        <f t="shared" si="39"/>
        <v>33.020147245969383</v>
      </c>
      <c r="F607" s="4">
        <v>29.032486955598806</v>
      </c>
      <c r="G607">
        <f t="shared" si="38"/>
        <v>29.008778532803589</v>
      </c>
    </row>
    <row r="608" spans="1:7" outlineLevel="1">
      <c r="A608" s="12">
        <f t="shared" si="36"/>
        <v>0</v>
      </c>
      <c r="B608" t="str">
        <f>YEAR(C608)&amp;VLOOKUP(MONTH(C608),lookup!$G$2:$N$13,8)</f>
        <v>2009M11</v>
      </c>
      <c r="C608" s="2">
        <f t="shared" si="37"/>
        <v>40145</v>
      </c>
      <c r="D608" s="4">
        <v>33.148524594023918</v>
      </c>
      <c r="E608">
        <f t="shared" si="39"/>
        <v>33.052838425648943</v>
      </c>
      <c r="F608" s="4">
        <v>29.185371379004426</v>
      </c>
      <c r="G608">
        <f t="shared" si="38"/>
        <v>29.034541607170745</v>
      </c>
    </row>
    <row r="609" spans="1:7" outlineLevel="1">
      <c r="A609" s="12">
        <f t="shared" si="36"/>
        <v>0</v>
      </c>
      <c r="B609" t="str">
        <f>YEAR(C609)&amp;VLOOKUP(MONTH(C609),lookup!$G$2:$N$13,8)</f>
        <v>2009M11</v>
      </c>
      <c r="C609" s="2">
        <f t="shared" si="37"/>
        <v>40146</v>
      </c>
      <c r="D609" s="4">
        <v>33.102471449425401</v>
      </c>
      <c r="E609">
        <f t="shared" si="39"/>
        <v>33.054842182828125</v>
      </c>
      <c r="F609" s="4">
        <v>28.981470374566989</v>
      </c>
      <c r="G609">
        <f t="shared" si="38"/>
        <v>29.030201797304869</v>
      </c>
    </row>
    <row r="610" spans="1:7" outlineLevel="1">
      <c r="A610" s="12">
        <f t="shared" si="36"/>
        <v>0</v>
      </c>
      <c r="B610" t="str">
        <f>YEAR(C610)&amp;VLOOKUP(MONTH(C610),lookup!$G$2:$N$13,8)</f>
        <v>2009M11</v>
      </c>
      <c r="C610" s="2">
        <f t="shared" si="37"/>
        <v>40147</v>
      </c>
      <c r="D610" s="4">
        <v>33.454774727949058</v>
      </c>
      <c r="E610">
        <f t="shared" si="39"/>
        <v>33.148668136715443</v>
      </c>
      <c r="F610" s="4">
        <v>29.477336703746044</v>
      </c>
      <c r="G610">
        <f t="shared" si="38"/>
        <v>29.116289337659296</v>
      </c>
    </row>
    <row r="611" spans="1:7" outlineLevel="1">
      <c r="A611" s="12">
        <f t="shared" si="36"/>
        <v>0</v>
      </c>
      <c r="B611" t="str">
        <f>YEAR(C611)&amp;VLOOKUP(MONTH(C611),lookup!$G$2:$N$13,8)</f>
        <v>2009M12</v>
      </c>
      <c r="C611" s="2">
        <f t="shared" si="37"/>
        <v>40148</v>
      </c>
      <c r="D611" s="4">
        <v>32.97130947012802</v>
      </c>
      <c r="E611">
        <f t="shared" si="39"/>
        <v>33.123081682436947</v>
      </c>
      <c r="F611" s="4">
        <v>28.820263448736938</v>
      </c>
      <c r="G611">
        <f t="shared" si="38"/>
        <v>29.082693281126495</v>
      </c>
    </row>
    <row r="612" spans="1:7" outlineLevel="1">
      <c r="A612" s="12">
        <f t="shared" si="36"/>
        <v>0</v>
      </c>
      <c r="B612" t="str">
        <f>YEAR(C612)&amp;VLOOKUP(MONTH(C612),lookup!$G$2:$N$13,8)</f>
        <v>2009M12</v>
      </c>
      <c r="C612" s="2">
        <f t="shared" si="37"/>
        <v>40149</v>
      </c>
      <c r="D612" s="4">
        <v>33.30120172515602</v>
      </c>
      <c r="E612">
        <f t="shared" si="39"/>
        <v>33.18298683872068</v>
      </c>
      <c r="F612" s="4">
        <v>29.254937799733803</v>
      </c>
      <c r="G612">
        <f t="shared" si="38"/>
        <v>29.125448729016881</v>
      </c>
    </row>
    <row r="613" spans="1:7" outlineLevel="1">
      <c r="A613" s="12">
        <f t="shared" si="36"/>
        <v>0</v>
      </c>
      <c r="B613" t="str">
        <f>YEAR(C613)&amp;VLOOKUP(MONTH(C613),lookup!$G$2:$N$13,8)</f>
        <v>2009M12</v>
      </c>
      <c r="C613" s="2">
        <f t="shared" si="37"/>
        <v>40150</v>
      </c>
      <c r="D613" s="4">
        <v>33.309407456015656</v>
      </c>
      <c r="E613">
        <f t="shared" si="39"/>
        <v>33.197255681684879</v>
      </c>
      <c r="F613" s="4">
        <v>29.167088576062927</v>
      </c>
      <c r="G613">
        <f t="shared" si="38"/>
        <v>29.13606014453033</v>
      </c>
    </row>
    <row r="614" spans="1:7" outlineLevel="1">
      <c r="A614" s="12">
        <f t="shared" si="36"/>
        <v>0</v>
      </c>
      <c r="B614" t="str">
        <f>YEAR(C614)&amp;VLOOKUP(MONTH(C614),lookup!$G$2:$N$13,8)</f>
        <v>2009M12</v>
      </c>
      <c r="C614" s="2">
        <f t="shared" si="37"/>
        <v>40151</v>
      </c>
      <c r="D614" s="4">
        <v>33.600987136833481</v>
      </c>
      <c r="E614">
        <f t="shared" si="39"/>
        <v>33.272455766337501</v>
      </c>
      <c r="F614" s="4">
        <v>29.519880224343687</v>
      </c>
      <c r="G614">
        <f t="shared" si="38"/>
        <v>29.191675310294634</v>
      </c>
    </row>
    <row r="615" spans="1:7" outlineLevel="1">
      <c r="A615" s="12">
        <f t="shared" si="36"/>
        <v>0</v>
      </c>
      <c r="B615" t="str">
        <f>YEAR(C615)&amp;VLOOKUP(MONTH(C615),lookup!$G$2:$N$13,8)</f>
        <v>2009M12</v>
      </c>
      <c r="C615" s="2">
        <f t="shared" si="37"/>
        <v>40152</v>
      </c>
      <c r="D615" s="4">
        <v>33.459075107205891</v>
      </c>
      <c r="E615">
        <f t="shared" si="39"/>
        <v>33.321464114445099</v>
      </c>
      <c r="F615" s="4">
        <v>29.249547812937816</v>
      </c>
      <c r="G615">
        <f t="shared" si="38"/>
        <v>29.227581400409225</v>
      </c>
    </row>
    <row r="616" spans="1:7" outlineLevel="1">
      <c r="A616" s="12">
        <f t="shared" si="36"/>
        <v>0</v>
      </c>
      <c r="B616" t="str">
        <f>YEAR(C616)&amp;VLOOKUP(MONTH(C616),lookup!$G$2:$N$13,8)</f>
        <v>2009M12</v>
      </c>
      <c r="C616" s="2">
        <f t="shared" si="37"/>
        <v>40153</v>
      </c>
      <c r="D616" s="4">
        <v>33.906521608067422</v>
      </c>
      <c r="E616">
        <f t="shared" si="39"/>
        <v>33.40648450116602</v>
      </c>
      <c r="F616" s="4">
        <v>29.811102885175291</v>
      </c>
      <c r="G616">
        <f t="shared" si="38"/>
        <v>29.294503467997341</v>
      </c>
    </row>
    <row r="617" spans="1:7" outlineLevel="1">
      <c r="A617" s="12">
        <f t="shared" si="36"/>
        <v>0</v>
      </c>
      <c r="B617" t="str">
        <f>YEAR(C617)&amp;VLOOKUP(MONTH(C617),lookup!$G$2:$N$13,8)</f>
        <v>2009M12</v>
      </c>
      <c r="C617" s="2">
        <f t="shared" si="37"/>
        <v>40154</v>
      </c>
      <c r="D617" s="4">
        <v>33.382905676921126</v>
      </c>
      <c r="E617">
        <f t="shared" si="39"/>
        <v>33.458311324283919</v>
      </c>
      <c r="F617" s="4">
        <v>29.187159255853093</v>
      </c>
      <c r="G617">
        <f t="shared" si="38"/>
        <v>29.337933673670733</v>
      </c>
    </row>
    <row r="618" spans="1:7" outlineLevel="1">
      <c r="A618" s="12">
        <f t="shared" si="36"/>
        <v>0</v>
      </c>
      <c r="B618" t="str">
        <f>YEAR(C618)&amp;VLOOKUP(MONTH(C618),lookup!$G$2:$N$13,8)</f>
        <v>2009M12</v>
      </c>
      <c r="C618" s="2">
        <f t="shared" si="37"/>
        <v>40155</v>
      </c>
      <c r="D618" s="4">
        <v>33.682222750576187</v>
      </c>
      <c r="E618">
        <f t="shared" si="39"/>
        <v>33.504278577816464</v>
      </c>
      <c r="F618" s="4">
        <v>29.57491560805893</v>
      </c>
      <c r="G618">
        <f t="shared" si="38"/>
        <v>29.370697172550717</v>
      </c>
    </row>
    <row r="619" spans="1:7" outlineLevel="1">
      <c r="A619" s="12">
        <f t="shared" si="36"/>
        <v>0</v>
      </c>
      <c r="B619" t="str">
        <f>YEAR(C619)&amp;VLOOKUP(MONTH(C619),lookup!$G$2:$N$13,8)</f>
        <v>2009M12</v>
      </c>
      <c r="C619" s="2">
        <f t="shared" si="37"/>
        <v>40156</v>
      </c>
      <c r="D619" s="4">
        <v>34.006364543838053</v>
      </c>
      <c r="E619">
        <f t="shared" si="39"/>
        <v>33.627049277241881</v>
      </c>
      <c r="F619" s="4">
        <v>29.703542134141035</v>
      </c>
      <c r="G619">
        <f t="shared" si="38"/>
        <v>29.470606553561645</v>
      </c>
    </row>
    <row r="620" spans="1:7" outlineLevel="1">
      <c r="A620" s="12">
        <f t="shared" si="36"/>
        <v>0</v>
      </c>
      <c r="B620" t="str">
        <f>YEAR(C620)&amp;VLOOKUP(MONTH(C620),lookup!$G$2:$N$13,8)</f>
        <v>2009M12</v>
      </c>
      <c r="C620" s="2">
        <f t="shared" si="37"/>
        <v>40157</v>
      </c>
      <c r="D620" s="4">
        <v>33.635510940574967</v>
      </c>
      <c r="E620">
        <f t="shared" si="39"/>
        <v>33.650820586850685</v>
      </c>
      <c r="F620" s="4">
        <v>29.576880144829513</v>
      </c>
      <c r="G620">
        <f t="shared" si="38"/>
        <v>29.49547794350395</v>
      </c>
    </row>
    <row r="621" spans="1:7" outlineLevel="1">
      <c r="A621" s="12">
        <f t="shared" si="36"/>
        <v>0</v>
      </c>
      <c r="B621" t="str">
        <f>YEAR(C621)&amp;VLOOKUP(MONTH(C621),lookup!$G$2:$N$13,8)</f>
        <v>2009M12</v>
      </c>
      <c r="C621" s="2">
        <f t="shared" si="37"/>
        <v>40158</v>
      </c>
      <c r="D621" s="4">
        <v>34.004355177412585</v>
      </c>
      <c r="E621">
        <f t="shared" si="39"/>
        <v>33.739694825288552</v>
      </c>
      <c r="F621" s="4">
        <v>29.665308603053365</v>
      </c>
      <c r="G621">
        <f t="shared" si="38"/>
        <v>29.561263427700482</v>
      </c>
    </row>
    <row r="622" spans="1:7" outlineLevel="1">
      <c r="A622" s="12">
        <f t="shared" si="36"/>
        <v>0</v>
      </c>
      <c r="B622" t="str">
        <f>YEAR(C622)&amp;VLOOKUP(MONTH(C622),lookup!$G$2:$N$13,8)</f>
        <v>2009M12</v>
      </c>
      <c r="C622" s="2">
        <f t="shared" si="37"/>
        <v>40159</v>
      </c>
      <c r="D622" s="4">
        <v>33.827665544097236</v>
      </c>
      <c r="E622">
        <f t="shared" si="39"/>
        <v>33.74729088707835</v>
      </c>
      <c r="F622" s="4">
        <v>29.730820166014617</v>
      </c>
      <c r="G622">
        <f t="shared" si="38"/>
        <v>29.567756947458193</v>
      </c>
    </row>
    <row r="623" spans="1:7" outlineLevel="1">
      <c r="A623" s="12">
        <f t="shared" si="36"/>
        <v>0</v>
      </c>
      <c r="B623" t="str">
        <f>YEAR(C623)&amp;VLOOKUP(MONTH(C623),lookup!$G$2:$N$13,8)</f>
        <v>2009M12</v>
      </c>
      <c r="C623" s="2">
        <f t="shared" si="37"/>
        <v>40160</v>
      </c>
      <c r="D623" s="4">
        <v>33.845434344755702</v>
      </c>
      <c r="E623">
        <f t="shared" si="39"/>
        <v>33.809982395078094</v>
      </c>
      <c r="F623" s="4">
        <v>29.526461084975864</v>
      </c>
      <c r="G623">
        <f t="shared" si="38"/>
        <v>29.613339179387467</v>
      </c>
    </row>
    <row r="624" spans="1:7" outlineLevel="1">
      <c r="A624" s="12">
        <f t="shared" si="36"/>
        <v>0</v>
      </c>
      <c r="B624" t="str">
        <f>YEAR(C624)&amp;VLOOKUP(MONTH(C624),lookup!$G$2:$N$13,8)</f>
        <v>2009M12</v>
      </c>
      <c r="C624" s="2">
        <f t="shared" si="37"/>
        <v>40161</v>
      </c>
      <c r="D624" s="4">
        <v>33.728928951738823</v>
      </c>
      <c r="E624">
        <f t="shared" si="39"/>
        <v>33.802775037487777</v>
      </c>
      <c r="F624" s="4">
        <v>29.616856780364483</v>
      </c>
      <c r="G624">
        <f t="shared" si="38"/>
        <v>29.604693895528921</v>
      </c>
    </row>
    <row r="625" spans="1:7" outlineLevel="1">
      <c r="A625" s="12">
        <f t="shared" si="36"/>
        <v>0</v>
      </c>
      <c r="B625" t="str">
        <f>YEAR(C625)&amp;VLOOKUP(MONTH(C625),lookup!$G$2:$N$13,8)</f>
        <v>2009M12</v>
      </c>
      <c r="C625" s="2">
        <f t="shared" si="37"/>
        <v>40162</v>
      </c>
      <c r="D625" s="4">
        <v>33.942601864518096</v>
      </c>
      <c r="E625">
        <f t="shared" si="39"/>
        <v>33.832442492602596</v>
      </c>
      <c r="F625" s="4">
        <v>29.590928945584086</v>
      </c>
      <c r="G625">
        <f t="shared" si="38"/>
        <v>29.620545068757366</v>
      </c>
    </row>
    <row r="626" spans="1:7" outlineLevel="1">
      <c r="A626" s="12">
        <f t="shared" si="36"/>
        <v>0</v>
      </c>
      <c r="B626" t="str">
        <f>YEAR(C626)&amp;VLOOKUP(MONTH(C626),lookup!$G$2:$N$13,8)</f>
        <v>2009M12</v>
      </c>
      <c r="C626" s="2">
        <f t="shared" si="37"/>
        <v>40163</v>
      </c>
      <c r="D626" s="4">
        <v>33.849750346052005</v>
      </c>
      <c r="E626">
        <f t="shared" si="39"/>
        <v>33.860766251109595</v>
      </c>
      <c r="F626" s="4">
        <v>29.69196824465827</v>
      </c>
      <c r="G626">
        <f t="shared" si="38"/>
        <v>29.637451533530555</v>
      </c>
    </row>
    <row r="627" spans="1:7" outlineLevel="1">
      <c r="A627" s="12">
        <f t="shared" si="36"/>
        <v>0</v>
      </c>
      <c r="B627" t="str">
        <f>YEAR(C627)&amp;VLOOKUP(MONTH(C627),lookup!$G$2:$N$13,8)</f>
        <v>2009M12</v>
      </c>
      <c r="C627" s="2">
        <f t="shared" si="37"/>
        <v>40164</v>
      </c>
      <c r="D627" s="4">
        <v>33.860572600114672</v>
      </c>
      <c r="E627">
        <f t="shared" si="39"/>
        <v>33.83967237318538</v>
      </c>
      <c r="F627" s="4">
        <v>29.52148020789911</v>
      </c>
      <c r="G627">
        <f t="shared" si="38"/>
        <v>29.614086963544246</v>
      </c>
    </row>
    <row r="628" spans="1:7" outlineLevel="1">
      <c r="A628" s="12">
        <f t="shared" si="36"/>
        <v>0</v>
      </c>
      <c r="B628" t="str">
        <f>YEAR(C628)&amp;VLOOKUP(MONTH(C628),lookup!$G$2:$N$13,8)</f>
        <v>2009M12</v>
      </c>
      <c r="C628" s="2">
        <f t="shared" si="37"/>
        <v>40165</v>
      </c>
      <c r="D628" s="4">
        <v>33.803787316002776</v>
      </c>
      <c r="E628">
        <f t="shared" si="39"/>
        <v>33.848199794308414</v>
      </c>
      <c r="F628" s="4">
        <v>29.632362443782597</v>
      </c>
      <c r="G628">
        <f t="shared" si="38"/>
        <v>29.60934979704281</v>
      </c>
    </row>
    <row r="629" spans="1:7" outlineLevel="1">
      <c r="A629" s="12">
        <f t="shared" si="36"/>
        <v>0</v>
      </c>
      <c r="B629" t="str">
        <f>YEAR(C629)&amp;VLOOKUP(MONTH(C629),lookup!$G$2:$N$13,8)</f>
        <v>2009M12</v>
      </c>
      <c r="C629" s="2">
        <f t="shared" si="37"/>
        <v>40166</v>
      </c>
      <c r="D629" s="4">
        <v>33.419768366355349</v>
      </c>
      <c r="E629">
        <f t="shared" si="39"/>
        <v>33.776190953750643</v>
      </c>
      <c r="F629" s="4">
        <v>29.079174542931575</v>
      </c>
      <c r="G629">
        <f t="shared" si="38"/>
        <v>29.535442539781506</v>
      </c>
    </row>
    <row r="630" spans="1:7" outlineLevel="1">
      <c r="A630" s="12">
        <f t="shared" si="36"/>
        <v>0</v>
      </c>
      <c r="B630" t="str">
        <f>YEAR(C630)&amp;VLOOKUP(MONTH(C630),lookup!$G$2:$N$13,8)</f>
        <v>2009M12</v>
      </c>
      <c r="C630" s="2">
        <f t="shared" si="37"/>
        <v>40167</v>
      </c>
      <c r="D630" s="4">
        <v>33.119720741473721</v>
      </c>
      <c r="E630">
        <f t="shared" si="39"/>
        <v>33.681177052731243</v>
      </c>
      <c r="F630" s="4">
        <v>29.225387386152395</v>
      </c>
      <c r="G630">
        <f t="shared" si="38"/>
        <v>29.471230541522445</v>
      </c>
    </row>
    <row r="631" spans="1:7" outlineLevel="1">
      <c r="A631" s="12">
        <f t="shared" si="36"/>
        <v>0</v>
      </c>
      <c r="B631" t="str">
        <f>YEAR(C631)&amp;VLOOKUP(MONTH(C631),lookup!$G$2:$N$13,8)</f>
        <v>2009M12</v>
      </c>
      <c r="C631" s="2">
        <f t="shared" si="37"/>
        <v>40168</v>
      </c>
      <c r="D631" s="4">
        <v>33.083755466214171</v>
      </c>
      <c r="E631">
        <f t="shared" si="39"/>
        <v>33.562001589630412</v>
      </c>
      <c r="F631" s="4">
        <v>28.622535185622812</v>
      </c>
      <c r="G631">
        <f t="shared" si="38"/>
        <v>29.334035692816105</v>
      </c>
    </row>
    <row r="632" spans="1:7" outlineLevel="1">
      <c r="A632" s="12">
        <f t="shared" si="36"/>
        <v>0</v>
      </c>
      <c r="B632" t="str">
        <f>YEAR(C632)&amp;VLOOKUP(MONTH(C632),lookup!$G$2:$N$13,8)</f>
        <v>2009M12</v>
      </c>
      <c r="C632" s="2">
        <f t="shared" si="37"/>
        <v>40169</v>
      </c>
      <c r="D632" s="4">
        <v>33.545235281232102</v>
      </c>
      <c r="E632">
        <f t="shared" si="39"/>
        <v>33.525144479822075</v>
      </c>
      <c r="F632" s="4">
        <v>29.358318340567568</v>
      </c>
      <c r="G632">
        <f t="shared" si="38"/>
        <v>29.290072881654574</v>
      </c>
    </row>
    <row r="633" spans="1:7" outlineLevel="1">
      <c r="A633" s="12">
        <f t="shared" si="36"/>
        <v>0</v>
      </c>
      <c r="B633" t="str">
        <f>YEAR(C633)&amp;VLOOKUP(MONTH(C633),lookup!$G$2:$N$13,8)</f>
        <v>2009M12</v>
      </c>
      <c r="C633" s="2">
        <f t="shared" si="37"/>
        <v>40170</v>
      </c>
      <c r="D633" s="4">
        <v>33.314504488085852</v>
      </c>
      <c r="E633">
        <f t="shared" si="39"/>
        <v>33.440382717792659</v>
      </c>
      <c r="F633" s="4">
        <v>29.012717842005095</v>
      </c>
      <c r="G633">
        <f t="shared" si="38"/>
        <v>29.211537823856382</v>
      </c>
    </row>
    <row r="634" spans="1:7" outlineLevel="1">
      <c r="A634" s="12">
        <f t="shared" si="36"/>
        <v>0</v>
      </c>
      <c r="B634" t="str">
        <f>YEAR(C634)&amp;VLOOKUP(MONTH(C634),lookup!$G$2:$N$13,8)</f>
        <v>2009M12</v>
      </c>
      <c r="C634" s="2">
        <f t="shared" si="37"/>
        <v>40171</v>
      </c>
      <c r="D634" s="4">
        <v>34.72614680030933</v>
      </c>
      <c r="E634">
        <f t="shared" si="39"/>
        <v>33.572020786542623</v>
      </c>
      <c r="F634" s="4">
        <v>30.365497862227624</v>
      </c>
      <c r="G634">
        <f t="shared" si="38"/>
        <v>29.314728043158219</v>
      </c>
    </row>
    <row r="635" spans="1:7" outlineLevel="1">
      <c r="A635" s="12">
        <f t="shared" si="36"/>
        <v>0</v>
      </c>
      <c r="B635" t="str">
        <f>YEAR(C635)&amp;VLOOKUP(MONTH(C635),lookup!$G$2:$N$13,8)</f>
        <v>2009M12</v>
      </c>
      <c r="C635" s="2">
        <f t="shared" si="37"/>
        <v>40172</v>
      </c>
      <c r="D635" s="4">
        <v>33.342803883200212</v>
      </c>
      <c r="E635">
        <f t="shared" si="39"/>
        <v>33.533246534805869</v>
      </c>
      <c r="F635" s="4">
        <v>29.48379890742255</v>
      </c>
      <c r="G635">
        <f t="shared" si="38"/>
        <v>29.346091658919349</v>
      </c>
    </row>
    <row r="636" spans="1:7" outlineLevel="1">
      <c r="A636" s="12">
        <f t="shared" si="36"/>
        <v>0</v>
      </c>
      <c r="B636" t="str">
        <f>YEAR(C636)&amp;VLOOKUP(MONTH(C636),lookup!$G$2:$N$13,8)</f>
        <v>2009M12</v>
      </c>
      <c r="C636" s="2">
        <f t="shared" si="37"/>
        <v>40173</v>
      </c>
      <c r="D636" s="4">
        <v>34.53761831093658</v>
      </c>
      <c r="E636">
        <f t="shared" si="39"/>
        <v>33.69726910277781</v>
      </c>
      <c r="F636" s="4">
        <v>30.324457271383221</v>
      </c>
      <c r="G636">
        <f t="shared" si="38"/>
        <v>29.480936742746955</v>
      </c>
    </row>
    <row r="637" spans="1:7" outlineLevel="1">
      <c r="A637" s="12">
        <f t="shared" si="36"/>
        <v>0</v>
      </c>
      <c r="B637" t="str">
        <f>YEAR(C637)&amp;VLOOKUP(MONTH(C637),lookup!$G$2:$N$13,8)</f>
        <v>2009M12</v>
      </c>
      <c r="C637" s="2">
        <f t="shared" si="37"/>
        <v>40174</v>
      </c>
      <c r="D637" s="4">
        <v>34.577986524490605</v>
      </c>
      <c r="E637">
        <f t="shared" si="39"/>
        <v>33.894176992517636</v>
      </c>
      <c r="F637" s="4">
        <v>30.036430527071182</v>
      </c>
      <c r="G637">
        <f t="shared" si="38"/>
        <v>29.658589853543049</v>
      </c>
    </row>
    <row r="638" spans="1:7" outlineLevel="1">
      <c r="A638" s="12">
        <f t="shared" si="36"/>
        <v>0</v>
      </c>
      <c r="B638" t="str">
        <f>YEAR(C638)&amp;VLOOKUP(MONTH(C638),lookup!$G$2:$N$13,8)</f>
        <v>2009M12</v>
      </c>
      <c r="C638" s="2">
        <f t="shared" si="37"/>
        <v>40175</v>
      </c>
      <c r="D638" s="4">
        <v>34.027738425501333</v>
      </c>
      <c r="E638">
        <f t="shared" si="39"/>
        <v>33.991136693125128</v>
      </c>
      <c r="F638" s="4">
        <v>29.842574629220302</v>
      </c>
      <c r="G638">
        <f t="shared" si="38"/>
        <v>29.737518746955853</v>
      </c>
    </row>
    <row r="639" spans="1:7" outlineLevel="1">
      <c r="A639" s="12">
        <f t="shared" si="36"/>
        <v>0</v>
      </c>
      <c r="B639" t="str">
        <f>YEAR(C639)&amp;VLOOKUP(MONTH(C639),lookup!$G$2:$N$13,8)</f>
        <v>2009M12</v>
      </c>
      <c r="C639" s="2">
        <f t="shared" si="37"/>
        <v>40176</v>
      </c>
      <c r="D639" s="4">
        <v>34.179889389978037</v>
      </c>
      <c r="E639">
        <f t="shared" si="39"/>
        <v>34.131760471851379</v>
      </c>
      <c r="F639" s="4">
        <v>29.607622782444203</v>
      </c>
      <c r="G639">
        <f t="shared" si="38"/>
        <v>29.848662133460451</v>
      </c>
    </row>
    <row r="640" spans="1:7" outlineLevel="1">
      <c r="A640" s="12">
        <f t="shared" si="36"/>
        <v>0</v>
      </c>
      <c r="B640" t="str">
        <f>YEAR(C640)&amp;VLOOKUP(MONTH(C640),lookup!$G$2:$N$13,8)</f>
        <v>2009M12</v>
      </c>
      <c r="C640" s="2">
        <f t="shared" si="37"/>
        <v>40177</v>
      </c>
      <c r="D640" s="4">
        <v>34.081825858250618</v>
      </c>
      <c r="E640">
        <f t="shared" si="39"/>
        <v>34.111603971076818</v>
      </c>
      <c r="F640" s="4">
        <v>29.91057865601557</v>
      </c>
      <c r="G640">
        <f t="shared" si="38"/>
        <v>29.845268469324942</v>
      </c>
    </row>
    <row r="641" spans="1:7" outlineLevel="1">
      <c r="A641" s="12">
        <f t="shared" si="36"/>
        <v>0</v>
      </c>
      <c r="B641" t="str">
        <f>YEAR(C641)&amp;VLOOKUP(MONTH(C641),lookup!$G$2:$N$13,8)</f>
        <v>2009M12</v>
      </c>
      <c r="C641" s="2">
        <f t="shared" si="37"/>
        <v>40178</v>
      </c>
      <c r="D641" s="4">
        <v>34.424403903963366</v>
      </c>
      <c r="E641">
        <f t="shared" si="39"/>
        <v>34.271106019632754</v>
      </c>
      <c r="F641" s="4">
        <v>29.963291700730537</v>
      </c>
      <c r="G641">
        <f t="shared" si="38"/>
        <v>29.94463706827095</v>
      </c>
    </row>
    <row r="642" spans="1:7" outlineLevel="1">
      <c r="A642" s="12">
        <f t="shared" ref="A642:A705" si="40">IF(D642+D643=D642,IF(D642+D643&gt;0,1,0),0)</f>
        <v>0</v>
      </c>
      <c r="B642" t="str">
        <f>YEAR(C642)&amp;VLOOKUP(MONTH(C642),lookup!$G$2:$N$13,8)</f>
        <v>2010M01</v>
      </c>
      <c r="C642" s="2">
        <f t="shared" ref="C642:C705" si="41">C643-1</f>
        <v>40179</v>
      </c>
      <c r="D642" s="4">
        <v>33.236632358891832</v>
      </c>
      <c r="E642">
        <f t="shared" si="39"/>
        <v>34.069595871040434</v>
      </c>
      <c r="F642" s="4">
        <v>28.995767287207478</v>
      </c>
      <c r="G642">
        <f t="shared" si="38"/>
        <v>29.748304741984214</v>
      </c>
    </row>
    <row r="643" spans="1:7" outlineLevel="1">
      <c r="A643" s="12">
        <f t="shared" si="40"/>
        <v>0</v>
      </c>
      <c r="B643" t="str">
        <f>YEAR(C643)&amp;VLOOKUP(MONTH(C643),lookup!$G$2:$N$13,8)</f>
        <v>2010M01</v>
      </c>
      <c r="C643" s="2">
        <f t="shared" si="41"/>
        <v>40180</v>
      </c>
      <c r="D643" s="4">
        <v>32.794597213182321</v>
      </c>
      <c r="E643">
        <f t="shared" si="39"/>
        <v>33.886717178221957</v>
      </c>
      <c r="F643" s="4">
        <v>28.346725991463789</v>
      </c>
      <c r="G643">
        <f t="shared" si="38"/>
        <v>29.536428973436173</v>
      </c>
    </row>
    <row r="644" spans="1:7" outlineLevel="1">
      <c r="A644" s="12">
        <f t="shared" si="40"/>
        <v>0</v>
      </c>
      <c r="B644" t="str">
        <f>YEAR(C644)&amp;VLOOKUP(MONTH(C644),lookup!$G$2:$N$13,8)</f>
        <v>2010M01</v>
      </c>
      <c r="C644" s="2">
        <f t="shared" si="41"/>
        <v>40181</v>
      </c>
      <c r="D644" s="4">
        <v>34.253892058759995</v>
      </c>
      <c r="E644">
        <f t="shared" si="39"/>
        <v>33.887830423565816</v>
      </c>
      <c r="F644" s="4">
        <v>29.940097945707393</v>
      </c>
      <c r="G644">
        <f t="shared" si="38"/>
        <v>29.520533458622026</v>
      </c>
    </row>
    <row r="645" spans="1:7" outlineLevel="1">
      <c r="A645" s="12">
        <f t="shared" si="40"/>
        <v>0</v>
      </c>
      <c r="B645" t="str">
        <f>YEAR(C645)&amp;VLOOKUP(MONTH(C645),lookup!$G$2:$N$13,8)</f>
        <v>2010M01</v>
      </c>
      <c r="C645" s="2">
        <f t="shared" si="41"/>
        <v>40182</v>
      </c>
      <c r="D645" s="4">
        <v>33.427180596991377</v>
      </c>
      <c r="E645">
        <f t="shared" si="39"/>
        <v>33.753179320348224</v>
      </c>
      <c r="F645" s="4">
        <v>28.984663335192288</v>
      </c>
      <c r="G645">
        <f t="shared" si="38"/>
        <v>29.402884721858602</v>
      </c>
    </row>
    <row r="646" spans="1:7" outlineLevel="1">
      <c r="A646" s="12">
        <f t="shared" si="40"/>
        <v>0</v>
      </c>
      <c r="B646" t="str">
        <f>YEAR(C646)&amp;VLOOKUP(MONTH(C646),lookup!$G$2:$N$13,8)</f>
        <v>2010M01</v>
      </c>
      <c r="C646" s="2">
        <f t="shared" si="41"/>
        <v>40183</v>
      </c>
      <c r="D646" s="4">
        <v>31.073056294096329</v>
      </c>
      <c r="E646">
        <f t="shared" si="39"/>
        <v>33.317780890122549</v>
      </c>
      <c r="F646" s="4">
        <v>26.947731837999843</v>
      </c>
      <c r="G646">
        <f t="shared" si="38"/>
        <v>28.97505314590601</v>
      </c>
    </row>
    <row r="647" spans="1:7" outlineLevel="1">
      <c r="A647" s="12">
        <f t="shared" si="40"/>
        <v>0</v>
      </c>
      <c r="B647" t="str">
        <f>YEAR(C647)&amp;VLOOKUP(MONTH(C647),lookup!$G$2:$N$13,8)</f>
        <v>2010M01</v>
      </c>
      <c r="C647" s="2">
        <f t="shared" si="41"/>
        <v>40184</v>
      </c>
      <c r="D647" s="4">
        <v>29.887322398072182</v>
      </c>
      <c r="E647">
        <f t="shared" si="39"/>
        <v>32.671405327637501</v>
      </c>
      <c r="F647" s="4">
        <v>25.57167084365723</v>
      </c>
      <c r="G647">
        <f t="shared" si="38"/>
        <v>28.356837744975714</v>
      </c>
    </row>
    <row r="648" spans="1:7" outlineLevel="1">
      <c r="A648" s="12">
        <f t="shared" si="40"/>
        <v>0</v>
      </c>
      <c r="B648" t="str">
        <f>YEAR(C648)&amp;VLOOKUP(MONTH(C648),lookup!$G$2:$N$13,8)</f>
        <v>2010M01</v>
      </c>
      <c r="C648" s="2">
        <f t="shared" si="41"/>
        <v>40185</v>
      </c>
      <c r="D648" s="4">
        <v>32.671748784712975</v>
      </c>
      <c r="E648">
        <f t="shared" si="39"/>
        <v>32.536201879359822</v>
      </c>
      <c r="F648" s="4">
        <v>28.313968187169863</v>
      </c>
      <c r="G648">
        <f t="shared" ref="G648:G711" si="42">AVERAGE(SUM(F641:F648)/8,SUM(F643:F648)/6)</f>
        <v>28.200232999003056</v>
      </c>
    </row>
    <row r="649" spans="1:7" outlineLevel="1">
      <c r="A649" s="12">
        <f t="shared" si="40"/>
        <v>0</v>
      </c>
      <c r="B649" t="str">
        <f>YEAR(C649)&amp;VLOOKUP(MONTH(C649),lookup!$G$2:$N$13,8)</f>
        <v>2010M01</v>
      </c>
      <c r="C649" s="2">
        <f t="shared" si="41"/>
        <v>40186</v>
      </c>
      <c r="D649" s="4">
        <v>33.495155455078091</v>
      </c>
      <c r="E649">
        <f t="shared" si="39"/>
        <v>32.536503704795813</v>
      </c>
      <c r="F649" s="4">
        <v>29.01257082755825</v>
      </c>
      <c r="G649">
        <f t="shared" si="42"/>
        <v>28.196300014104331</v>
      </c>
    </row>
    <row r="650" spans="1:7" outlineLevel="1">
      <c r="A650" s="12">
        <f t="shared" si="40"/>
        <v>0</v>
      </c>
      <c r="B650" t="str">
        <f>YEAR(C650)&amp;VLOOKUP(MONTH(C650),lookup!$G$2:$N$13,8)</f>
        <v>2010M01</v>
      </c>
      <c r="C650" s="2">
        <f t="shared" si="41"/>
        <v>40187</v>
      </c>
      <c r="D650" s="4">
        <v>33.851194455565533</v>
      </c>
      <c r="E650">
        <f t="shared" si="39"/>
        <v>32.541355702238377</v>
      </c>
      <c r="F650" s="4">
        <v>29.539376983205155</v>
      </c>
      <c r="G650">
        <f t="shared" si="42"/>
        <v>28.196882206562332</v>
      </c>
    </row>
    <row r="651" spans="1:7" outlineLevel="1">
      <c r="A651" s="12">
        <f t="shared" si="40"/>
        <v>0</v>
      </c>
      <c r="B651" t="str">
        <f>YEAR(C651)&amp;VLOOKUP(MONTH(C651),lookup!$G$2:$N$13,8)</f>
        <v>2010M01</v>
      </c>
      <c r="C651" s="2">
        <f t="shared" si="41"/>
        <v>40188</v>
      </c>
      <c r="D651" s="4">
        <v>33.633038930297801</v>
      </c>
      <c r="E651">
        <f t="shared" ref="E651:E714" si="43">AVERAGE(SUM(D644:D651)/8,SUM(D646:D651)/6)</f>
        <v>32.610913170666969</v>
      </c>
      <c r="F651" s="4">
        <v>29.228772335898171</v>
      </c>
      <c r="G651">
        <f t="shared" si="42"/>
        <v>28.272352519814973</v>
      </c>
    </row>
    <row r="652" spans="1:7" outlineLevel="1">
      <c r="A652" s="12">
        <f t="shared" si="40"/>
        <v>0</v>
      </c>
      <c r="B652" t="str">
        <f>YEAR(C652)&amp;VLOOKUP(MONTH(C652),lookup!$G$2:$N$13,8)</f>
        <v>2010M01</v>
      </c>
      <c r="C652" s="2">
        <f t="shared" si="41"/>
        <v>40189</v>
      </c>
      <c r="D652" s="4">
        <v>33.460225704409488</v>
      </c>
      <c r="E652">
        <f t="shared" si="43"/>
        <v>32.760239807712821</v>
      </c>
      <c r="F652" s="4">
        <v>29.162778166794912</v>
      </c>
      <c r="G652">
        <f t="shared" si="42"/>
        <v>28.408357227699199</v>
      </c>
    </row>
    <row r="653" spans="1:7" outlineLevel="1">
      <c r="A653" s="12">
        <f t="shared" si="40"/>
        <v>0</v>
      </c>
      <c r="B653" t="str">
        <f>YEAR(C653)&amp;VLOOKUP(MONTH(C653),lookup!$G$2:$N$13,8)</f>
        <v>2010M01</v>
      </c>
      <c r="C653" s="2">
        <f t="shared" si="41"/>
        <v>40190</v>
      </c>
      <c r="D653" s="4">
        <v>33.689485609454678</v>
      </c>
      <c r="E653">
        <f t="shared" si="43"/>
        <v>33.093480805273657</v>
      </c>
      <c r="F653" s="4">
        <v>29.213443570769524</v>
      </c>
      <c r="G653">
        <f t="shared" si="42"/>
        <v>28.726137053015464</v>
      </c>
    </row>
    <row r="654" spans="1:7" outlineLevel="1">
      <c r="A654" s="12">
        <f t="shared" si="40"/>
        <v>0</v>
      </c>
      <c r="B654" t="str">
        <f>YEAR(C654)&amp;VLOOKUP(MONTH(C654),lookup!$G$2:$N$13,8)</f>
        <v>2010M01</v>
      </c>
      <c r="C654" s="2">
        <f t="shared" si="41"/>
        <v>40191</v>
      </c>
      <c r="D654" s="4">
        <v>33.24202948319666</v>
      </c>
      <c r="E654">
        <f t="shared" si="43"/>
        <v>33.276565021132733</v>
      </c>
      <c r="F654" s="4">
        <v>28.872076244697627</v>
      </c>
      <c r="G654">
        <f t="shared" si="42"/>
        <v>28.892917583228058</v>
      </c>
    </row>
    <row r="655" spans="1:7" outlineLevel="1">
      <c r="A655" s="12">
        <f t="shared" si="40"/>
        <v>0</v>
      </c>
      <c r="B655" t="str">
        <f>YEAR(C655)&amp;VLOOKUP(MONTH(C655),lookup!$G$2:$N$13,8)</f>
        <v>2010M01</v>
      </c>
      <c r="C655" s="2">
        <f t="shared" si="41"/>
        <v>40192</v>
      </c>
      <c r="D655" s="4">
        <v>34.285316344916517</v>
      </c>
      <c r="E655">
        <f t="shared" si="43"/>
        <v>33.617286383630372</v>
      </c>
      <c r="F655" s="4">
        <v>29.799287917323937</v>
      </c>
      <c r="G655">
        <f t="shared" si="42"/>
        <v>29.222703407812702</v>
      </c>
    </row>
    <row r="656" spans="1:7" outlineLevel="1">
      <c r="A656" s="12">
        <f t="shared" si="40"/>
        <v>0</v>
      </c>
      <c r="B656" t="str">
        <f>YEAR(C656)&amp;VLOOKUP(MONTH(C656),lookup!$G$2:$N$13,8)</f>
        <v>2010M01</v>
      </c>
      <c r="C656" s="2">
        <f t="shared" si="41"/>
        <v>40193</v>
      </c>
      <c r="D656" s="4">
        <v>34.212453763492903</v>
      </c>
      <c r="E656">
        <f t="shared" si="43"/>
        <v>33.7436853871314</v>
      </c>
      <c r="F656" s="4">
        <v>29.756980471646543</v>
      </c>
      <c r="G656">
        <f t="shared" si="42"/>
        <v>29.331025299629275</v>
      </c>
    </row>
    <row r="657" spans="1:7" outlineLevel="1">
      <c r="A657" s="12">
        <f t="shared" si="40"/>
        <v>0</v>
      </c>
      <c r="B657" t="str">
        <f>YEAR(C657)&amp;VLOOKUP(MONTH(C657),lookup!$G$2:$N$13,8)</f>
        <v>2010M01</v>
      </c>
      <c r="C657" s="2">
        <f t="shared" si="41"/>
        <v>40194</v>
      </c>
      <c r="D657" s="4">
        <v>34.19004292752097</v>
      </c>
      <c r="E657">
        <f t="shared" si="43"/>
        <v>33.833532853927679</v>
      </c>
      <c r="F657" s="4">
        <v>29.665495877794562</v>
      </c>
      <c r="G657">
        <f t="shared" si="42"/>
        <v>29.408226743760412</v>
      </c>
    </row>
    <row r="658" spans="1:7" outlineLevel="1">
      <c r="A658" s="12">
        <f t="shared" si="40"/>
        <v>0</v>
      </c>
      <c r="B658" t="str">
        <f>YEAR(C658)&amp;VLOOKUP(MONTH(C658),lookup!$G$2:$N$13,8)</f>
        <v>2010M01</v>
      </c>
      <c r="C658" s="2">
        <f t="shared" si="41"/>
        <v>40195</v>
      </c>
      <c r="D658" s="4">
        <v>34.509148653816212</v>
      </c>
      <c r="E658">
        <f t="shared" si="43"/>
        <v>33.962065237102237</v>
      </c>
      <c r="F658" s="4">
        <v>30.047270273219496</v>
      </c>
      <c r="G658">
        <f t="shared" si="42"/>
        <v>29.51367774992169</v>
      </c>
    </row>
    <row r="659" spans="1:7" outlineLevel="1">
      <c r="A659" s="12">
        <f t="shared" si="40"/>
        <v>0</v>
      </c>
      <c r="B659" t="str">
        <f>YEAR(C659)&amp;VLOOKUP(MONTH(C659),lookup!$G$2:$N$13,8)</f>
        <v>2010M01</v>
      </c>
      <c r="C659" s="2">
        <f t="shared" si="41"/>
        <v>40196</v>
      </c>
      <c r="D659" s="4">
        <v>34.286424758120631</v>
      </c>
      <c r="E659">
        <f t="shared" si="43"/>
        <v>34.052646780396657</v>
      </c>
      <c r="F659" s="4">
        <v>29.7230820178827</v>
      </c>
      <c r="G659">
        <f t="shared" si="42"/>
        <v>29.587041975638485</v>
      </c>
    </row>
    <row r="660" spans="1:7" outlineLevel="1">
      <c r="A660" s="12">
        <f t="shared" si="40"/>
        <v>0</v>
      </c>
      <c r="B660" t="str">
        <f>YEAR(C660)&amp;VLOOKUP(MONTH(C660),lookup!$G$2:$N$13,8)</f>
        <v>2010M01</v>
      </c>
      <c r="C660" s="2">
        <f t="shared" si="41"/>
        <v>40197</v>
      </c>
      <c r="D660" s="4">
        <v>34.676416606121734</v>
      </c>
      <c r="E660">
        <f t="shared" si="43"/>
        <v>34.248190971997431</v>
      </c>
      <c r="F660" s="4">
        <v>30.176913568610694</v>
      </c>
      <c r="G660">
        <f t="shared" si="42"/>
        <v>29.759161881911396</v>
      </c>
    </row>
    <row r="661" spans="1:7" outlineLevel="1">
      <c r="A661" s="12">
        <f t="shared" si="40"/>
        <v>0</v>
      </c>
      <c r="B661" t="str">
        <f>YEAR(C661)&amp;VLOOKUP(MONTH(C661),lookup!$G$2:$N$13,8)</f>
        <v>2010M01</v>
      </c>
      <c r="C661" s="2">
        <f t="shared" si="41"/>
        <v>40198</v>
      </c>
      <c r="D661" s="4">
        <v>34.529704716960417</v>
      </c>
      <c r="E661">
        <f t="shared" si="43"/>
        <v>34.321070363886868</v>
      </c>
      <c r="F661" s="4">
        <v>29.95065131240526</v>
      </c>
      <c r="G661">
        <f t="shared" si="42"/>
        <v>29.817850982020403</v>
      </c>
    </row>
    <row r="662" spans="1:7" outlineLevel="1">
      <c r="A662" s="12">
        <f t="shared" si="40"/>
        <v>0</v>
      </c>
      <c r="B662" t="str">
        <f>YEAR(C662)&amp;VLOOKUP(MONTH(C662),lookup!$G$2:$N$13,8)</f>
        <v>2010M01</v>
      </c>
      <c r="C662" s="2">
        <f t="shared" si="41"/>
        <v>40199</v>
      </c>
      <c r="D662" s="4">
        <v>34.843676940467098</v>
      </c>
      <c r="E662">
        <f t="shared" si="43"/>
        <v>34.473775261380787</v>
      </c>
      <c r="F662" s="4">
        <v>30.304249759384366</v>
      </c>
      <c r="G662">
        <f t="shared" si="42"/>
        <v>29.952967600666476</v>
      </c>
    </row>
    <row r="663" spans="1:7" outlineLevel="1">
      <c r="A663" s="12">
        <f t="shared" si="40"/>
        <v>0</v>
      </c>
      <c r="B663" t="str">
        <f>YEAR(C663)&amp;VLOOKUP(MONTH(C663),lookup!$G$2:$N$13,8)</f>
        <v>2010M01</v>
      </c>
      <c r="C663" s="2">
        <f t="shared" si="41"/>
        <v>40200</v>
      </c>
      <c r="D663" s="4">
        <v>34.528206785424658</v>
      </c>
      <c r="E663">
        <f t="shared" si="43"/>
        <v>34.517136235404521</v>
      </c>
      <c r="F663" s="4">
        <v>29.935254566648059</v>
      </c>
      <c r="G663">
        <f t="shared" si="42"/>
        <v>29.983945406987029</v>
      </c>
    </row>
    <row r="664" spans="1:7" outlineLevel="1">
      <c r="A664" s="12">
        <f t="shared" si="40"/>
        <v>0</v>
      </c>
      <c r="B664" t="str">
        <f>YEAR(C664)&amp;VLOOKUP(MONTH(C664),lookup!$G$2:$N$13,8)</f>
        <v>2010M01</v>
      </c>
      <c r="C664" s="2">
        <f t="shared" si="41"/>
        <v>40201</v>
      </c>
      <c r="D664" s="4">
        <v>34.907288712105164</v>
      </c>
      <c r="E664">
        <f t="shared" si="43"/>
        <v>34.593741757883535</v>
      </c>
      <c r="F664" s="4">
        <v>30.353840568720756</v>
      </c>
      <c r="G664">
        <f t="shared" si="42"/>
        <v>30.046796687679269</v>
      </c>
    </row>
    <row r="665" spans="1:7" outlineLevel="1">
      <c r="A665" s="12">
        <f t="shared" si="40"/>
        <v>0</v>
      </c>
      <c r="B665" t="str">
        <f>YEAR(C665)&amp;VLOOKUP(MONTH(C665),lookup!$G$2:$N$13,8)</f>
        <v>2010M01</v>
      </c>
      <c r="C665" s="2">
        <f t="shared" si="41"/>
        <v>40202</v>
      </c>
      <c r="D665" s="4">
        <v>34.536028626261199</v>
      </c>
      <c r="E665">
        <f t="shared" si="43"/>
        <v>34.636166186399841</v>
      </c>
      <c r="F665" s="4">
        <v>29.966432254632569</v>
      </c>
      <c r="G665">
        <f t="shared" si="42"/>
        <v>30.085884397627471</v>
      </c>
    </row>
    <row r="666" spans="1:7" outlineLevel="1">
      <c r="A666" s="12">
        <f t="shared" si="40"/>
        <v>0</v>
      </c>
      <c r="B666" t="str">
        <f>YEAR(C666)&amp;VLOOKUP(MONTH(C666),lookup!$G$2:$N$13,8)</f>
        <v>2010M01</v>
      </c>
      <c r="C666" s="2">
        <f t="shared" si="41"/>
        <v>40203</v>
      </c>
      <c r="D666" s="4">
        <v>34.569802050765688</v>
      </c>
      <c r="E666">
        <f t="shared" si="43"/>
        <v>34.631072477429512</v>
      </c>
      <c r="F666" s="4">
        <v>30.020764375795636</v>
      </c>
      <c r="G666">
        <f t="shared" si="42"/>
        <v>30.071215346303887</v>
      </c>
    </row>
    <row r="667" spans="1:7" outlineLevel="1">
      <c r="A667" s="12">
        <f t="shared" si="40"/>
        <v>0</v>
      </c>
      <c r="B667" t="str">
        <f>YEAR(C667)&amp;VLOOKUP(MONTH(C667),lookup!$G$2:$N$13,8)</f>
        <v>2010M01</v>
      </c>
      <c r="C667" s="2">
        <f t="shared" si="41"/>
        <v>40204</v>
      </c>
      <c r="D667" s="4">
        <v>34.459709696121323</v>
      </c>
      <c r="E667">
        <f t="shared" si="43"/>
        <v>34.636069867651301</v>
      </c>
      <c r="F667" s="4">
        <v>29.869323563681238</v>
      </c>
      <c r="G667">
        <f t="shared" si="42"/>
        <v>30.07357813052263</v>
      </c>
    </row>
    <row r="668" spans="1:7" outlineLevel="1">
      <c r="A668" s="12">
        <f t="shared" si="40"/>
        <v>0</v>
      </c>
      <c r="B668" t="str">
        <f>YEAR(C668)&amp;VLOOKUP(MONTH(C668),lookup!$G$2:$N$13,8)</f>
        <v>2010M01</v>
      </c>
      <c r="C668" s="2">
        <f t="shared" si="41"/>
        <v>40205</v>
      </c>
      <c r="D668" s="4">
        <v>34.86328577040647</v>
      </c>
      <c r="E668">
        <f t="shared" si="43"/>
        <v>34.649383259580709</v>
      </c>
      <c r="F668" s="4">
        <v>30.259258715806695</v>
      </c>
      <c r="G668">
        <f t="shared" si="42"/>
        <v>30.074975448590905</v>
      </c>
    </row>
    <row r="669" spans="1:7" outlineLevel="1">
      <c r="A669" s="12">
        <f t="shared" si="40"/>
        <v>0</v>
      </c>
      <c r="B669" t="str">
        <f>YEAR(C669)&amp;VLOOKUP(MONTH(C669),lookup!$G$2:$N$13,8)</f>
        <v>2010M01</v>
      </c>
      <c r="C669" s="2">
        <f t="shared" si="41"/>
        <v>40206</v>
      </c>
      <c r="D669" s="4">
        <v>34.635730885129973</v>
      </c>
      <c r="E669">
        <f t="shared" si="43"/>
        <v>34.664970236733417</v>
      </c>
      <c r="F669" s="4">
        <v>30.052827930327776</v>
      </c>
      <c r="G669">
        <f t="shared" si="42"/>
        <v>30.091159267517707</v>
      </c>
    </row>
    <row r="670" spans="1:7" outlineLevel="1">
      <c r="A670" s="12">
        <f t="shared" si="40"/>
        <v>0</v>
      </c>
      <c r="B670" t="str">
        <f>YEAR(C670)&amp;VLOOKUP(MONTH(C670),lookup!$G$2:$N$13,8)</f>
        <v>2010M01</v>
      </c>
      <c r="C670" s="2">
        <f t="shared" si="41"/>
        <v>40207</v>
      </c>
      <c r="D670" s="4">
        <v>34.948155058941907</v>
      </c>
      <c r="E670">
        <f t="shared" si="43"/>
        <v>34.674905648041147</v>
      </c>
      <c r="F670" s="4">
        <v>30.313873929105636</v>
      </c>
      <c r="G670">
        <f t="shared" si="42"/>
        <v>30.088430224824023</v>
      </c>
    </row>
    <row r="671" spans="1:7" outlineLevel="1">
      <c r="A671" s="12">
        <f t="shared" si="40"/>
        <v>0</v>
      </c>
      <c r="B671" t="str">
        <f>YEAR(C671)&amp;VLOOKUP(MONTH(C671),lookup!$G$2:$N$13,8)</f>
        <v>2010M01</v>
      </c>
      <c r="C671" s="2">
        <f t="shared" si="41"/>
        <v>40208</v>
      </c>
      <c r="D671" s="4">
        <v>34.615829164669485</v>
      </c>
      <c r="E671">
        <f t="shared" si="43"/>
        <v>34.687032091611314</v>
      </c>
      <c r="F671" s="4">
        <v>30.044003544035267</v>
      </c>
      <c r="G671">
        <f t="shared" si="42"/>
        <v>30.101691310027618</v>
      </c>
    </row>
    <row r="672" spans="1:7" outlineLevel="1">
      <c r="A672" s="12">
        <f t="shared" si="40"/>
        <v>0</v>
      </c>
      <c r="B672" t="str">
        <f>YEAR(C672)&amp;VLOOKUP(MONTH(C672),lookup!$G$2:$N$13,8)</f>
        <v>2010M01</v>
      </c>
      <c r="C672" s="2">
        <f t="shared" si="41"/>
        <v>40209</v>
      </c>
      <c r="D672" s="4">
        <v>34.887219196048392</v>
      </c>
      <c r="E672">
        <f t="shared" si="43"/>
        <v>34.712229175631322</v>
      </c>
      <c r="F672" s="4">
        <v>30.264444694124339</v>
      </c>
      <c r="G672">
        <f t="shared" si="42"/>
        <v>30.116410761059399</v>
      </c>
    </row>
    <row r="673" spans="1:7" outlineLevel="1">
      <c r="A673" s="12">
        <f t="shared" si="40"/>
        <v>0</v>
      </c>
      <c r="B673" t="str">
        <f>YEAR(C673)&amp;VLOOKUP(MONTH(C673),lookup!$G$2:$N$13,8)</f>
        <v>2010M02</v>
      </c>
      <c r="C673" s="2">
        <f t="shared" si="41"/>
        <v>40210</v>
      </c>
      <c r="D673" s="4">
        <v>34.331287797177467</v>
      </c>
      <c r="E673">
        <f t="shared" si="43"/>
        <v>34.688731048901602</v>
      </c>
      <c r="F673" s="4">
        <v>29.728961745048725</v>
      </c>
      <c r="G673">
        <f t="shared" si="42"/>
        <v>30.089872035991036</v>
      </c>
    </row>
    <row r="674" spans="1:7" outlineLevel="1">
      <c r="A674" s="12">
        <f t="shared" si="40"/>
        <v>0</v>
      </c>
      <c r="B674" t="str">
        <f>YEAR(C674)&amp;VLOOKUP(MONTH(C674),lookup!$G$2:$N$13,8)</f>
        <v>2010M02</v>
      </c>
      <c r="C674" s="2">
        <f t="shared" si="41"/>
        <v>40211</v>
      </c>
      <c r="D674" s="4">
        <v>34.736210071015925</v>
      </c>
      <c r="E674">
        <f t="shared" si="43"/>
        <v>34.688541908551365</v>
      </c>
      <c r="F674" s="4">
        <v>30.073043237432941</v>
      </c>
      <c r="G674">
        <f t="shared" si="42"/>
        <v>30.07762150831222</v>
      </c>
    </row>
    <row r="675" spans="1:7" outlineLevel="1">
      <c r="A675" s="12">
        <f t="shared" si="40"/>
        <v>0</v>
      </c>
      <c r="B675" t="str">
        <f>YEAR(C675)&amp;VLOOKUP(MONTH(C675),lookup!$G$2:$N$13,8)</f>
        <v>2010M02</v>
      </c>
      <c r="C675" s="2">
        <f t="shared" si="41"/>
        <v>40212</v>
      </c>
      <c r="D675" s="4">
        <v>34.659943935112757</v>
      </c>
      <c r="E675">
        <f t="shared" si="43"/>
        <v>34.703074302653562</v>
      </c>
      <c r="F675" s="4">
        <v>29.993016354977723</v>
      </c>
      <c r="G675">
        <f t="shared" si="42"/>
        <v>30.080368009822415</v>
      </c>
    </row>
    <row r="676" spans="1:7" outlineLevel="1">
      <c r="A676" s="12">
        <f t="shared" si="40"/>
        <v>0</v>
      </c>
      <c r="B676" t="str">
        <f>YEAR(C676)&amp;VLOOKUP(MONTH(C676),lookup!$G$2:$N$13,8)</f>
        <v>2010M02</v>
      </c>
      <c r="C676" s="2">
        <f t="shared" si="41"/>
        <v>40213</v>
      </c>
      <c r="D676" s="4">
        <v>35.087639792675354</v>
      </c>
      <c r="E676">
        <f t="shared" si="43"/>
        <v>34.728720156856483</v>
      </c>
      <c r="F676" s="4">
        <v>30.361760592949569</v>
      </c>
      <c r="G676">
        <f t="shared" si="42"/>
        <v>30.090764932464168</v>
      </c>
    </row>
    <row r="677" spans="1:7" outlineLevel="1">
      <c r="A677" s="12">
        <f t="shared" si="40"/>
        <v>0</v>
      </c>
      <c r="B677" t="str">
        <f>YEAR(C677)&amp;VLOOKUP(MONTH(C677),lookup!$G$2:$N$13,8)</f>
        <v>2010M02</v>
      </c>
      <c r="C677" s="2">
        <f t="shared" si="41"/>
        <v>40214</v>
      </c>
      <c r="D677" s="4">
        <v>34.710101196655657</v>
      </c>
      <c r="E677">
        <f t="shared" si="43"/>
        <v>34.741224303992354</v>
      </c>
      <c r="F677" s="4">
        <v>30.026727633719954</v>
      </c>
      <c r="G677">
        <f t="shared" si="42"/>
        <v>30.087694004733237</v>
      </c>
    </row>
    <row r="678" spans="1:7" outlineLevel="1">
      <c r="A678" s="12">
        <f t="shared" si="40"/>
        <v>0</v>
      </c>
      <c r="B678" t="str">
        <f>YEAR(C678)&amp;VLOOKUP(MONTH(C678),lookup!$G$2:$N$13,8)</f>
        <v>2010M02</v>
      </c>
      <c r="C678" s="2">
        <f t="shared" si="41"/>
        <v>40215</v>
      </c>
      <c r="D678" s="4">
        <v>35.30105903892651</v>
      </c>
      <c r="E678">
        <f t="shared" si="43"/>
        <v>34.797767456314567</v>
      </c>
      <c r="F678" s="4">
        <v>30.537270864590798</v>
      </c>
      <c r="G678">
        <f t="shared" si="42"/>
        <v>30.124391827406598</v>
      </c>
    </row>
    <row r="679" spans="1:7" outlineLevel="1">
      <c r="A679" s="12">
        <f t="shared" si="40"/>
        <v>0</v>
      </c>
      <c r="B679" t="str">
        <f>YEAR(C679)&amp;VLOOKUP(MONTH(C679),lookup!$G$2:$N$13,8)</f>
        <v>2010M02</v>
      </c>
      <c r="C679" s="2">
        <f t="shared" si="41"/>
        <v>40216</v>
      </c>
      <c r="D679" s="4">
        <v>34.75108886860302</v>
      </c>
      <c r="E679">
        <f t="shared" si="43"/>
        <v>34.841204610429202</v>
      </c>
      <c r="F679" s="4">
        <v>30.045214246592792</v>
      </c>
      <c r="G679">
        <f t="shared" si="42"/>
        <v>30.150821871445117</v>
      </c>
    </row>
    <row r="680" spans="1:7" outlineLevel="1">
      <c r="A680" s="12">
        <f t="shared" si="40"/>
        <v>0</v>
      </c>
      <c r="B680" t="str">
        <f>YEAR(C680)&amp;VLOOKUP(MONTH(C680),lookup!$G$2:$N$13,8)</f>
        <v>2010M02</v>
      </c>
      <c r="C680" s="2">
        <f t="shared" si="41"/>
        <v>40217</v>
      </c>
      <c r="D680" s="4">
        <v>34.912863816862469</v>
      </c>
      <c r="E680">
        <f t="shared" si="43"/>
        <v>34.857528544717297</v>
      </c>
      <c r="F680" s="4">
        <v>30.18617079450123</v>
      </c>
      <c r="G680">
        <f t="shared" si="42"/>
        <v>30.155357049141031</v>
      </c>
    </row>
    <row r="681" spans="1:7" outlineLevel="1">
      <c r="A681" s="12">
        <f t="shared" si="40"/>
        <v>0</v>
      </c>
      <c r="B681" t="str">
        <f>YEAR(C681)&amp;VLOOKUP(MONTH(C681),lookup!$G$2:$N$13,8)</f>
        <v>2010M02</v>
      </c>
      <c r="C681" s="2">
        <f t="shared" si="41"/>
        <v>40218</v>
      </c>
      <c r="D681" s="4">
        <v>34.700304746704582</v>
      </c>
      <c r="E681">
        <f t="shared" si="43"/>
        <v>34.88395550502873</v>
      </c>
      <c r="F681" s="4">
        <v>29.959028754278588</v>
      </c>
      <c r="G681">
        <f t="shared" si="42"/>
        <v>30.166903937159638</v>
      </c>
    </row>
    <row r="682" spans="1:7" outlineLevel="1">
      <c r="A682" s="12">
        <f t="shared" si="40"/>
        <v>0</v>
      </c>
      <c r="B682" t="str">
        <f>YEAR(C682)&amp;VLOOKUP(MONTH(C682),lookup!$G$2:$N$13,8)</f>
        <v>2010M02</v>
      </c>
      <c r="C682" s="2">
        <f t="shared" si="41"/>
        <v>40219</v>
      </c>
      <c r="D682" s="4">
        <v>34.942538486563613</v>
      </c>
      <c r="E682">
        <f t="shared" si="43"/>
        <v>34.884759255491147</v>
      </c>
      <c r="F682" s="4">
        <v>30.226810340845823</v>
      </c>
      <c r="G682">
        <f t="shared" si="42"/>
        <v>30.165268526780963</v>
      </c>
    </row>
    <row r="683" spans="1:7" outlineLevel="1">
      <c r="A683" s="12">
        <f t="shared" si="40"/>
        <v>0</v>
      </c>
      <c r="B683" t="str">
        <f>YEAR(C683)&amp;VLOOKUP(MONTH(C683),lookup!$G$2:$N$13,8)</f>
        <v>2010M02</v>
      </c>
      <c r="C683" s="2">
        <f t="shared" si="41"/>
        <v>40220</v>
      </c>
      <c r="D683" s="4">
        <v>34.604182879315218</v>
      </c>
      <c r="E683">
        <f t="shared" si="43"/>
        <v>34.872447663058765</v>
      </c>
      <c r="F683" s="4">
        <v>29.893791162121641</v>
      </c>
      <c r="G683">
        <f t="shared" si="42"/>
        <v>30.147988912927595</v>
      </c>
    </row>
    <row r="684" spans="1:7" outlineLevel="1">
      <c r="A684" s="12">
        <f t="shared" si="40"/>
        <v>0</v>
      </c>
      <c r="B684" t="str">
        <f>YEAR(C684)&amp;VLOOKUP(MONTH(C684),lookup!$G$2:$N$13,8)</f>
        <v>2010M02</v>
      </c>
      <c r="C684" s="2">
        <f t="shared" si="41"/>
        <v>40221</v>
      </c>
      <c r="D684" s="4">
        <v>34.898735565082248</v>
      </c>
      <c r="E684">
        <f t="shared" si="43"/>
        <v>34.827114192680511</v>
      </c>
      <c r="F684" s="4">
        <v>30.142498446190626</v>
      </c>
      <c r="G684">
        <f t="shared" si="42"/>
        <v>30.101387327221815</v>
      </c>
    </row>
    <row r="685" spans="1:7" outlineLevel="1">
      <c r="A685" s="12">
        <f t="shared" si="40"/>
        <v>0</v>
      </c>
      <c r="B685" t="str">
        <f>YEAR(C685)&amp;VLOOKUP(MONTH(C685),lookup!$G$2:$N$13,8)</f>
        <v>2010M02</v>
      </c>
      <c r="C685" s="2">
        <f t="shared" si="41"/>
        <v>40222</v>
      </c>
      <c r="D685" s="4">
        <v>34.818039241195471</v>
      </c>
      <c r="E685">
        <f t="shared" si="43"/>
        <v>34.839439518180285</v>
      </c>
      <c r="F685" s="4">
        <v>30.084806465325119</v>
      </c>
      <c r="G685">
        <f t="shared" si="42"/>
        <v>30.108316605758169</v>
      </c>
    </row>
    <row r="686" spans="1:7" outlineLevel="1">
      <c r="A686" s="12">
        <f t="shared" si="40"/>
        <v>0</v>
      </c>
      <c r="B686" t="str">
        <f>YEAR(C686)&amp;VLOOKUP(MONTH(C686),lookup!$G$2:$N$13,8)</f>
        <v>2010M02</v>
      </c>
      <c r="C686" s="2">
        <f t="shared" si="41"/>
        <v>40223</v>
      </c>
      <c r="D686" s="4">
        <v>35.071410293739191</v>
      </c>
      <c r="E686">
        <f t="shared" si="43"/>
        <v>34.838298678012471</v>
      </c>
      <c r="F686" s="4">
        <v>30.314168516586886</v>
      </c>
      <c r="G686">
        <f t="shared" si="42"/>
        <v>30.105039185848391</v>
      </c>
    </row>
    <row r="687" spans="1:7" outlineLevel="1">
      <c r="A687" s="12">
        <f t="shared" si="40"/>
        <v>0</v>
      </c>
      <c r="B687" t="str">
        <f>YEAR(C687)&amp;VLOOKUP(MONTH(C687),lookup!$G$2:$N$13,8)</f>
        <v>2010M02</v>
      </c>
      <c r="C687" s="2">
        <f t="shared" si="41"/>
        <v>40224</v>
      </c>
      <c r="D687" s="4">
        <v>34.767513734331601</v>
      </c>
      <c r="E687">
        <f t="shared" si="43"/>
        <v>34.844925981089432</v>
      </c>
      <c r="F687" s="4">
        <v>30.013931905247343</v>
      </c>
      <c r="G687">
        <f t="shared" si="42"/>
        <v>30.107659302095033</v>
      </c>
    </row>
    <row r="688" spans="1:7" outlineLevel="1">
      <c r="A688" s="12">
        <f t="shared" si="40"/>
        <v>0</v>
      </c>
      <c r="B688" t="str">
        <f>YEAR(C688)&amp;VLOOKUP(MONTH(C688),lookup!$G$2:$N$13,8)</f>
        <v>2010M02</v>
      </c>
      <c r="C688" s="2">
        <f t="shared" si="41"/>
        <v>40225</v>
      </c>
      <c r="D688" s="4">
        <v>34.883402785668153</v>
      </c>
      <c r="E688">
        <f t="shared" si="43"/>
        <v>34.83815669156516</v>
      </c>
      <c r="F688" s="4">
        <v>30.099250690155259</v>
      </c>
      <c r="G688">
        <f t="shared" si="42"/>
        <v>30.091596824682529</v>
      </c>
    </row>
    <row r="689" spans="1:7" outlineLevel="1">
      <c r="A689" s="12">
        <f t="shared" si="40"/>
        <v>0</v>
      </c>
      <c r="B689" t="str">
        <f>YEAR(C689)&amp;VLOOKUP(MONTH(C689),lookup!$G$2:$N$13,8)</f>
        <v>2010M02</v>
      </c>
      <c r="C689" s="2">
        <f t="shared" si="41"/>
        <v>40226</v>
      </c>
      <c r="D689" s="4">
        <v>34.911785785712908</v>
      </c>
      <c r="E689">
        <f t="shared" si="43"/>
        <v>34.877007832036327</v>
      </c>
      <c r="F689" s="4">
        <v>30.147183788250118</v>
      </c>
      <c r="G689">
        <f t="shared" si="42"/>
        <v>30.124472566483124</v>
      </c>
    </row>
    <row r="690" spans="1:7" outlineLevel="1">
      <c r="A690" s="12">
        <f t="shared" si="40"/>
        <v>0</v>
      </c>
      <c r="B690" t="str">
        <f>YEAR(C690)&amp;VLOOKUP(MONTH(C690),lookup!$G$2:$N$13,8)</f>
        <v>2010M02</v>
      </c>
      <c r="C690" s="2">
        <f t="shared" si="41"/>
        <v>40227</v>
      </c>
      <c r="D690" s="4">
        <v>34.88636842546682</v>
      </c>
      <c r="E690">
        <f t="shared" si="43"/>
        <v>34.872466608249823</v>
      </c>
      <c r="F690" s="4">
        <v>30.144268254626791</v>
      </c>
      <c r="G690">
        <f t="shared" si="42"/>
        <v>30.119461170130776</v>
      </c>
    </row>
    <row r="691" spans="1:7" outlineLevel="1">
      <c r="A691" s="12">
        <f t="shared" si="40"/>
        <v>0</v>
      </c>
      <c r="B691" t="str">
        <f>YEAR(C691)&amp;VLOOKUP(MONTH(C691),lookup!$G$2:$N$13,8)</f>
        <v>2010M02</v>
      </c>
      <c r="C691" s="2">
        <f t="shared" si="41"/>
        <v>40228</v>
      </c>
      <c r="D691" s="4">
        <v>34.98720298965474</v>
      </c>
      <c r="E691">
        <f t="shared" si="43"/>
        <v>34.910502344184309</v>
      </c>
      <c r="F691" s="4">
        <v>30.20424764213066</v>
      </c>
      <c r="G691">
        <f t="shared" si="42"/>
        <v>30.148818131531804</v>
      </c>
    </row>
    <row r="692" spans="1:7" outlineLevel="1">
      <c r="A692" s="12">
        <f t="shared" si="40"/>
        <v>0</v>
      </c>
      <c r="B692" t="str">
        <f>YEAR(C692)&amp;VLOOKUP(MONTH(C692),lookup!$G$2:$N$13,8)</f>
        <v>2010M02</v>
      </c>
      <c r="C692" s="2">
        <f t="shared" si="41"/>
        <v>40229</v>
      </c>
      <c r="D692" s="4">
        <v>35.208834668770194</v>
      </c>
      <c r="E692">
        <f t="shared" si="43"/>
        <v>34.941335569417397</v>
      </c>
      <c r="F692" s="4">
        <v>30.405732177720822</v>
      </c>
      <c r="G692">
        <f t="shared" si="42"/>
        <v>30.172900544846939</v>
      </c>
    </row>
    <row r="693" spans="1:7" outlineLevel="1">
      <c r="A693" s="12">
        <f t="shared" si="40"/>
        <v>0</v>
      </c>
      <c r="B693" t="str">
        <f>YEAR(C693)&amp;VLOOKUP(MONTH(C693),lookup!$G$2:$N$13,8)</f>
        <v>2010M02</v>
      </c>
      <c r="C693" s="2">
        <f t="shared" si="41"/>
        <v>40230</v>
      </c>
      <c r="D693" s="4">
        <v>34.876802480220483</v>
      </c>
      <c r="E693">
        <f t="shared" si="43"/>
        <v>34.954115667347196</v>
      </c>
      <c r="F693" s="4">
        <v>30.103194680623062</v>
      </c>
      <c r="G693">
        <f t="shared" si="42"/>
        <v>30.181488372917698</v>
      </c>
    </row>
    <row r="694" spans="1:7" outlineLevel="1">
      <c r="A694" s="12">
        <f t="shared" si="40"/>
        <v>0</v>
      </c>
      <c r="B694" t="str">
        <f>YEAR(C694)&amp;VLOOKUP(MONTH(C694),lookup!$G$2:$N$13,8)</f>
        <v>2010M02</v>
      </c>
      <c r="C694" s="2">
        <f t="shared" si="41"/>
        <v>40231</v>
      </c>
      <c r="D694" s="4">
        <v>35.070873386439153</v>
      </c>
      <c r="E694">
        <f t="shared" si="43"/>
        <v>34.96970466070519</v>
      </c>
      <c r="F694" s="4">
        <v>30.291421153929793</v>
      </c>
      <c r="G694">
        <f t="shared" si="42"/>
        <v>30.196080868066179</v>
      </c>
    </row>
    <row r="695" spans="1:7" outlineLevel="1">
      <c r="A695" s="12">
        <f t="shared" si="40"/>
        <v>0</v>
      </c>
      <c r="B695" t="str">
        <f>YEAR(C695)&amp;VLOOKUP(MONTH(C695),lookup!$G$2:$N$13,8)</f>
        <v>2010M02</v>
      </c>
      <c r="C695" s="2">
        <f t="shared" si="41"/>
        <v>40232</v>
      </c>
      <c r="D695" s="4">
        <v>34.801501934147502</v>
      </c>
      <c r="E695">
        <f t="shared" si="43"/>
        <v>34.962638602229909</v>
      </c>
      <c r="F695" s="4">
        <v>29.990819258442343</v>
      </c>
      <c r="G695">
        <f t="shared" si="42"/>
        <v>30.181605950156882</v>
      </c>
    </row>
    <row r="696" spans="1:7" outlineLevel="1">
      <c r="A696" s="12">
        <f t="shared" si="40"/>
        <v>0</v>
      </c>
      <c r="B696" t="str">
        <f>YEAR(C696)&amp;VLOOKUP(MONTH(C696),lookup!$G$2:$N$13,8)</f>
        <v>2010M02</v>
      </c>
      <c r="C696" s="2">
        <f t="shared" si="41"/>
        <v>40233</v>
      </c>
      <c r="D696" s="4">
        <v>34.860996041748493</v>
      </c>
      <c r="E696">
        <f t="shared" si="43"/>
        <v>34.959123815425066</v>
      </c>
      <c r="F696" s="4">
        <v>30.128534078027112</v>
      </c>
      <c r="G696">
        <f t="shared" si="42"/>
        <v>30.182124980515567</v>
      </c>
    </row>
    <row r="697" spans="1:7" outlineLevel="1">
      <c r="A697" s="12">
        <f t="shared" si="40"/>
        <v>0</v>
      </c>
      <c r="B697" t="str">
        <f>YEAR(C697)&amp;VLOOKUP(MONTH(C697),lookup!$G$2:$N$13,8)</f>
        <v>2010M02</v>
      </c>
      <c r="C697" s="2">
        <f t="shared" si="41"/>
        <v>40234</v>
      </c>
      <c r="D697" s="4">
        <v>34.978889359603009</v>
      </c>
      <c r="E697">
        <f t="shared" si="43"/>
        <v>34.962624986288887</v>
      </c>
      <c r="F697" s="4">
        <v>30.208509739826898</v>
      </c>
      <c r="G697">
        <f t="shared" si="42"/>
        <v>30.186313027297135</v>
      </c>
    </row>
    <row r="698" spans="1:7" outlineLevel="1">
      <c r="A698" s="12">
        <f t="shared" si="40"/>
        <v>0</v>
      </c>
      <c r="B698" t="str">
        <f>YEAR(C698)&amp;VLOOKUP(MONTH(C698),lookup!$G$2:$N$13,8)</f>
        <v>2010M02</v>
      </c>
      <c r="C698" s="2">
        <f t="shared" si="41"/>
        <v>40235</v>
      </c>
      <c r="D698" s="4">
        <v>35.351375123833023</v>
      </c>
      <c r="E698">
        <f t="shared" si="43"/>
        <v>35.003566276192018</v>
      </c>
      <c r="F698" s="4">
        <v>30.528258725059789</v>
      </c>
      <c r="G698">
        <f t="shared" si="42"/>
        <v>30.220522977310782</v>
      </c>
    </row>
    <row r="699" spans="1:7" outlineLevel="1">
      <c r="A699" s="12">
        <f t="shared" si="40"/>
        <v>0</v>
      </c>
      <c r="B699" t="str">
        <f>YEAR(C699)&amp;VLOOKUP(MONTH(C699),lookup!$G$2:$N$13,8)</f>
        <v>2010M02</v>
      </c>
      <c r="C699" s="2">
        <f t="shared" si="41"/>
        <v>40236</v>
      </c>
      <c r="D699" s="4">
        <v>35.206509944491991</v>
      </c>
      <c r="E699">
        <f t="shared" si="43"/>
        <v>35.044748582891962</v>
      </c>
      <c r="F699" s="4">
        <v>30.410123674967608</v>
      </c>
      <c r="G699">
        <f t="shared" si="42"/>
        <v>30.258967645558471</v>
      </c>
    </row>
    <row r="700" spans="1:7" outlineLevel="1">
      <c r="A700" s="12">
        <f t="shared" si="40"/>
        <v>0</v>
      </c>
      <c r="B700" t="str">
        <f>YEAR(C700)&amp;VLOOKUP(MONTH(C700),lookup!$G$2:$N$13,8)</f>
        <v>2010M02</v>
      </c>
      <c r="C700" s="2">
        <f t="shared" si="41"/>
        <v>40237</v>
      </c>
      <c r="D700" s="4">
        <v>35.582537610282508</v>
      </c>
      <c r="E700">
        <f t="shared" si="43"/>
        <v>35.110743702056766</v>
      </c>
      <c r="F700" s="4">
        <v>30.724470228965036</v>
      </c>
      <c r="G700">
        <f t="shared" si="42"/>
        <v>30.314976196680835</v>
      </c>
    </row>
    <row r="701" spans="1:7" outlineLevel="1">
      <c r="A701" s="12">
        <f t="shared" si="40"/>
        <v>0</v>
      </c>
      <c r="B701" t="str">
        <f>YEAR(C701)&amp;VLOOKUP(MONTH(C701),lookup!$G$2:$N$13,8)</f>
        <v>2010M03</v>
      </c>
      <c r="C701" s="2">
        <f t="shared" si="41"/>
        <v>40238</v>
      </c>
      <c r="D701" s="4">
        <v>35.111351535687888</v>
      </c>
      <c r="E701">
        <f t="shared" si="43"/>
        <v>35.151223818151834</v>
      </c>
      <c r="F701" s="4">
        <v>30.287111108185282</v>
      </c>
      <c r="G701">
        <f t="shared" si="42"/>
        <v>30.351161960882052</v>
      </c>
    </row>
    <row r="702" spans="1:7" outlineLevel="1">
      <c r="A702" s="12">
        <f t="shared" si="40"/>
        <v>0</v>
      </c>
      <c r="B702" t="str">
        <f>YEAR(C702)&amp;VLOOKUP(MONTH(C702),lookup!$G$2:$N$13,8)</f>
        <v>2010M03</v>
      </c>
      <c r="C702" s="2">
        <f t="shared" si="41"/>
        <v>40239</v>
      </c>
      <c r="D702" s="4">
        <v>35.754350012982783</v>
      </c>
      <c r="E702">
        <f t="shared" si="43"/>
        <v>35.268387271580345</v>
      </c>
      <c r="F702" s="4">
        <v>30.847549674369457</v>
      </c>
      <c r="G702">
        <f t="shared" si="42"/>
        <v>30.445837959771389</v>
      </c>
    </row>
    <row r="703" spans="1:7" outlineLevel="1">
      <c r="A703" s="12">
        <f t="shared" si="40"/>
        <v>0</v>
      </c>
      <c r="B703" t="str">
        <f>YEAR(C703)&amp;VLOOKUP(MONTH(C703),lookup!$G$2:$N$13,8)</f>
        <v>2010M03</v>
      </c>
      <c r="C703" s="2">
        <f t="shared" si="41"/>
        <v>40240</v>
      </c>
      <c r="D703" s="4">
        <v>35.689996964501148</v>
      </c>
      <c r="E703">
        <f t="shared" si="43"/>
        <v>35.383177178052293</v>
      </c>
      <c r="F703" s="4">
        <v>30.786562016074654</v>
      </c>
      <c r="G703">
        <f t="shared" si="42"/>
        <v>30.543742905144057</v>
      </c>
    </row>
    <row r="704" spans="1:7" outlineLevel="1">
      <c r="A704" s="12">
        <f t="shared" si="40"/>
        <v>0</v>
      </c>
      <c r="B704" t="str">
        <f>YEAR(C704)&amp;VLOOKUP(MONTH(C704),lookup!$G$2:$N$13,8)</f>
        <v>2010M03</v>
      </c>
      <c r="C704" s="2">
        <f t="shared" si="41"/>
        <v>40241</v>
      </c>
      <c r="D704" s="4">
        <v>35.412772810475715</v>
      </c>
      <c r="E704">
        <f t="shared" si="43"/>
        <v>35.42277969998463</v>
      </c>
      <c r="F704" s="4">
        <v>30.548173278828791</v>
      </c>
      <c r="G704">
        <f t="shared" si="42"/>
        <v>30.571629901341577</v>
      </c>
    </row>
    <row r="705" spans="1:7" outlineLevel="1">
      <c r="A705" s="12">
        <f t="shared" si="40"/>
        <v>0</v>
      </c>
      <c r="B705" t="str">
        <f>YEAR(C705)&amp;VLOOKUP(MONTH(C705),lookup!$G$2:$N$13,8)</f>
        <v>2010M03</v>
      </c>
      <c r="C705" s="2">
        <f t="shared" si="41"/>
        <v>40242</v>
      </c>
      <c r="D705" s="4">
        <v>35.747808448499001</v>
      </c>
      <c r="E705">
        <f t="shared" si="43"/>
        <v>35.515945351707884</v>
      </c>
      <c r="F705" s="4">
        <v>30.830665347428877</v>
      </c>
      <c r="G705">
        <f t="shared" si="42"/>
        <v>30.645559766188477</v>
      </c>
    </row>
    <row r="706" spans="1:7" outlineLevel="1">
      <c r="A706" s="12">
        <f t="shared" ref="A706:A769" si="44">IF(D706+D707=D706,IF(D706+D707&gt;0,1,0),0)</f>
        <v>0</v>
      </c>
      <c r="B706" t="str">
        <f>YEAR(C706)&amp;VLOOKUP(MONTH(C706),lookup!$G$2:$N$13,8)</f>
        <v>2010M03</v>
      </c>
      <c r="C706" s="2">
        <f t="shared" ref="C706:C769" si="45">C707-1</f>
        <v>40243</v>
      </c>
      <c r="D706" s="4">
        <v>35.730277736652091</v>
      </c>
      <c r="E706">
        <f t="shared" si="43"/>
        <v>35.551938442206534</v>
      </c>
      <c r="F706" s="4">
        <v>30.776562031947876</v>
      </c>
      <c r="G706">
        <f t="shared" si="42"/>
        <v>30.665419706450891</v>
      </c>
    </row>
    <row r="707" spans="1:7" outlineLevel="1">
      <c r="A707" s="12">
        <f t="shared" si="44"/>
        <v>0</v>
      </c>
      <c r="B707" t="str">
        <f>YEAR(C707)&amp;VLOOKUP(MONTH(C707),lookup!$G$2:$N$13,8)</f>
        <v>2010M03</v>
      </c>
      <c r="C707" s="2">
        <f t="shared" si="45"/>
        <v>40244</v>
      </c>
      <c r="D707" s="4">
        <v>35.848736659408821</v>
      </c>
      <c r="E707">
        <f t="shared" si="43"/>
        <v>35.653526372198911</v>
      </c>
      <c r="F707" s="4">
        <v>30.92316452033052</v>
      </c>
      <c r="G707">
        <f t="shared" si="42"/>
        <v>30.75048921029817</v>
      </c>
    </row>
    <row r="708" spans="1:7" outlineLevel="1">
      <c r="A708" s="12">
        <f t="shared" si="44"/>
        <v>0</v>
      </c>
      <c r="B708" t="str">
        <f>YEAR(C708)&amp;VLOOKUP(MONTH(C708),lookup!$G$2:$N$13,8)</f>
        <v>2010M03</v>
      </c>
      <c r="C708" s="2">
        <f t="shared" si="45"/>
        <v>40245</v>
      </c>
      <c r="D708" s="4">
        <v>35.522967883065881</v>
      </c>
      <c r="E708">
        <f t="shared" si="43"/>
        <v>35.630521420088137</v>
      </c>
      <c r="F708" s="4">
        <v>30.583412678674723</v>
      </c>
      <c r="G708">
        <f t="shared" si="42"/>
        <v>30.719661697097134</v>
      </c>
    </row>
    <row r="709" spans="1:7" outlineLevel="1">
      <c r="A709" s="12">
        <f t="shared" si="44"/>
        <v>0</v>
      </c>
      <c r="B709" t="str">
        <f>YEAR(C709)&amp;VLOOKUP(MONTH(C709),lookup!$G$2:$N$13,8)</f>
        <v>2010M03</v>
      </c>
      <c r="C709" s="2">
        <f t="shared" si="45"/>
        <v>40246</v>
      </c>
      <c r="D709" s="4">
        <v>35.629325408067963</v>
      </c>
      <c r="E709">
        <f t="shared" si="43"/>
        <v>35.657838824075796</v>
      </c>
      <c r="F709" s="4">
        <v>30.708436970016461</v>
      </c>
      <c r="G709">
        <f t="shared" si="42"/>
        <v>30.739484142956734</v>
      </c>
    </row>
    <row r="710" spans="1:7" outlineLevel="1">
      <c r="A710" s="12">
        <f t="shared" si="44"/>
        <v>0</v>
      </c>
      <c r="B710" t="str">
        <f>YEAR(C710)&amp;VLOOKUP(MONTH(C710),lookup!$G$2:$N$13,8)</f>
        <v>2010M03</v>
      </c>
      <c r="C710" s="2">
        <f t="shared" si="45"/>
        <v>40247</v>
      </c>
      <c r="D710" s="4">
        <v>35.856319539947926</v>
      </c>
      <c r="E710">
        <f t="shared" si="43"/>
        <v>35.701174146967134</v>
      </c>
      <c r="F710" s="4">
        <v>30.898063879901287</v>
      </c>
      <c r="G710">
        <f t="shared" si="42"/>
        <v>30.771798830891846</v>
      </c>
    </row>
    <row r="711" spans="1:7" outlineLevel="1">
      <c r="A711" s="12">
        <f t="shared" si="44"/>
        <v>0</v>
      </c>
      <c r="B711" t="str">
        <f>YEAR(C711)&amp;VLOOKUP(MONTH(C711),lookup!$G$2:$N$13,8)</f>
        <v>2010M03</v>
      </c>
      <c r="C711" s="2">
        <f t="shared" si="45"/>
        <v>40248</v>
      </c>
      <c r="D711" s="4">
        <v>35.549846321736389</v>
      </c>
      <c r="E711">
        <f t="shared" si="43"/>
        <v>35.675917887897448</v>
      </c>
      <c r="F711" s="4">
        <v>30.639374494607043</v>
      </c>
      <c r="G711">
        <f t="shared" si="42"/>
        <v>30.7466587063983</v>
      </c>
    </row>
    <row r="712" spans="1:7" outlineLevel="1">
      <c r="A712" s="12">
        <f t="shared" si="44"/>
        <v>0</v>
      </c>
      <c r="B712" t="str">
        <f>YEAR(C712)&amp;VLOOKUP(MONTH(C712),lookup!$G$2:$N$13,8)</f>
        <v>2010M03</v>
      </c>
      <c r="C712" s="2">
        <f t="shared" si="45"/>
        <v>40249</v>
      </c>
      <c r="D712" s="4">
        <v>35.970333717198763</v>
      </c>
      <c r="E712">
        <f t="shared" si="43"/>
        <v>35.730770109613196</v>
      </c>
      <c r="F712" s="4">
        <v>30.984994354159269</v>
      </c>
      <c r="G712">
        <f t="shared" ref="G712:G775" si="46">AVERAGE(SUM(F705:F712)/8,SUM(F707:F712)/6)</f>
        <v>30.791329383790739</v>
      </c>
    </row>
    <row r="713" spans="1:7" outlineLevel="1">
      <c r="A713" s="12">
        <f t="shared" si="44"/>
        <v>0</v>
      </c>
      <c r="B713" t="str">
        <f>YEAR(C713)&amp;VLOOKUP(MONTH(C713),lookup!$G$2:$N$13,8)</f>
        <v>2010M03</v>
      </c>
      <c r="C713" s="2">
        <f t="shared" si="45"/>
        <v>40250</v>
      </c>
      <c r="D713" s="4">
        <v>35.973653444132623</v>
      </c>
      <c r="E713">
        <f t="shared" si="43"/>
        <v>35.755295153900619</v>
      </c>
      <c r="F713" s="4">
        <v>30.968669210004549</v>
      </c>
      <c r="G713">
        <f t="shared" si="46"/>
        <v>30.80374668267455</v>
      </c>
    </row>
    <row r="714" spans="1:7" outlineLevel="1">
      <c r="A714" s="12">
        <f t="shared" si="44"/>
        <v>0</v>
      </c>
      <c r="B714" t="str">
        <f>YEAR(C714)&amp;VLOOKUP(MONTH(C714),lookup!$G$2:$N$13,8)</f>
        <v>2010M03</v>
      </c>
      <c r="C714" s="2">
        <f t="shared" si="45"/>
        <v>40251</v>
      </c>
      <c r="D714" s="4">
        <v>36.210896168905855</v>
      </c>
      <c r="E714">
        <f t="shared" si="43"/>
        <v>35.842661163069806</v>
      </c>
      <c r="F714" s="4">
        <v>31.203165436422289</v>
      </c>
      <c r="G714">
        <f t="shared" si="46"/>
        <v>30.882055458599837</v>
      </c>
    </row>
    <row r="715" spans="1:7" outlineLevel="1">
      <c r="A715" s="12">
        <f t="shared" si="44"/>
        <v>0</v>
      </c>
      <c r="B715" t="str">
        <f>YEAR(C715)&amp;VLOOKUP(MONTH(C715),lookup!$G$2:$N$13,8)</f>
        <v>2010M03</v>
      </c>
      <c r="C715" s="2">
        <f t="shared" si="45"/>
        <v>40252</v>
      </c>
      <c r="D715" s="4">
        <v>35.932372497841349</v>
      </c>
      <c r="E715">
        <f t="shared" ref="E715:E778" si="47">AVERAGE(SUM(D708:D715)/8,SUM(D710:D715)/6)</f>
        <v>35.873142327119623</v>
      </c>
      <c r="F715" s="4">
        <v>30.931436616043552</v>
      </c>
      <c r="G715">
        <f t="shared" si="46"/>
        <v>30.901155768417489</v>
      </c>
    </row>
    <row r="716" spans="1:7" outlineLevel="1">
      <c r="A716" s="12">
        <f t="shared" si="44"/>
        <v>0</v>
      </c>
      <c r="B716" t="str">
        <f>YEAR(C716)&amp;VLOOKUP(MONTH(C716),lookup!$G$2:$N$13,8)</f>
        <v>2010M03</v>
      </c>
      <c r="C716" s="2">
        <f t="shared" si="45"/>
        <v>40253</v>
      </c>
      <c r="D716" s="4">
        <v>36.119288729771881</v>
      </c>
      <c r="E716">
        <f t="shared" si="47"/>
        <v>35.932326479190749</v>
      </c>
      <c r="F716" s="4">
        <v>31.098716622624661</v>
      </c>
      <c r="G716">
        <f t="shared" si="46"/>
        <v>30.950083326807977</v>
      </c>
    </row>
    <row r="717" spans="1:7" outlineLevel="1">
      <c r="A717" s="12">
        <f t="shared" si="44"/>
        <v>0</v>
      </c>
      <c r="B717" t="str">
        <f>YEAR(C717)&amp;VLOOKUP(MONTH(C717),lookup!$G$2:$N$13,8)</f>
        <v>2010M03</v>
      </c>
      <c r="C717" s="2">
        <f t="shared" si="45"/>
        <v>40254</v>
      </c>
      <c r="D717" s="4">
        <v>35.955580793957203</v>
      </c>
      <c r="E717">
        <f t="shared" si="47"/>
        <v>35.986528646827225</v>
      </c>
      <c r="F717" s="4">
        <v>30.920735952756875</v>
      </c>
      <c r="G717">
        <f t="shared" si="46"/>
        <v>30.986798801408405</v>
      </c>
    </row>
    <row r="718" spans="1:7" outlineLevel="1">
      <c r="A718" s="12">
        <f t="shared" si="44"/>
        <v>0</v>
      </c>
      <c r="B718" t="str">
        <f>YEAR(C718)&amp;VLOOKUP(MONTH(C718),lookup!$G$2:$N$13,8)</f>
        <v>2010M03</v>
      </c>
      <c r="C718" s="2">
        <f t="shared" si="45"/>
        <v>40255</v>
      </c>
      <c r="D718" s="4">
        <v>36.272692743911065</v>
      </c>
      <c r="E718">
        <f t="shared" si="47"/>
        <v>36.037748557634281</v>
      </c>
      <c r="F718" s="4">
        <v>31.265004794045446</v>
      </c>
      <c r="G718">
        <f t="shared" si="46"/>
        <v>31.033066811866263</v>
      </c>
    </row>
    <row r="719" spans="1:7" outlineLevel="1">
      <c r="A719" s="12">
        <f t="shared" si="44"/>
        <v>0</v>
      </c>
      <c r="B719" t="str">
        <f>YEAR(C719)&amp;VLOOKUP(MONTH(C719),lookup!$G$2:$N$13,8)</f>
        <v>2010M03</v>
      </c>
      <c r="C719" s="2">
        <f t="shared" si="45"/>
        <v>40256</v>
      </c>
      <c r="D719" s="4">
        <v>36.435252962166139</v>
      </c>
      <c r="E719">
        <f t="shared" si="47"/>
        <v>36.131553099163931</v>
      </c>
      <c r="F719" s="4">
        <v>31.390389629032565</v>
      </c>
      <c r="G719">
        <f t="shared" si="46"/>
        <v>31.115148626020193</v>
      </c>
    </row>
    <row r="720" spans="1:7" outlineLevel="1">
      <c r="A720" s="12">
        <f t="shared" si="44"/>
        <v>0</v>
      </c>
      <c r="B720" t="str">
        <f>YEAR(C720)&amp;VLOOKUP(MONTH(C720),lookup!$G$2:$N$13,8)</f>
        <v>2010M03</v>
      </c>
      <c r="C720" s="2">
        <f t="shared" si="45"/>
        <v>40257</v>
      </c>
      <c r="D720" s="4">
        <v>36.545313259517535</v>
      </c>
      <c r="E720">
        <f t="shared" si="47"/>
        <v>36.195357411443169</v>
      </c>
      <c r="F720" s="4">
        <v>31.442963695240305</v>
      </c>
      <c r="G720">
        <f t="shared" si="46"/>
        <v>31.16375489807259</v>
      </c>
    </row>
    <row r="721" spans="1:7" outlineLevel="1">
      <c r="A721" s="12">
        <f t="shared" si="44"/>
        <v>0</v>
      </c>
      <c r="B721" t="str">
        <f>YEAR(C721)&amp;VLOOKUP(MONTH(C721),lookup!$G$2:$N$13,8)</f>
        <v>2010M03</v>
      </c>
      <c r="C721" s="2">
        <f t="shared" si="45"/>
        <v>40258</v>
      </c>
      <c r="D721" s="4">
        <v>36.222238974602284</v>
      </c>
      <c r="E721">
        <f t="shared" si="47"/>
        <v>36.235049546827597</v>
      </c>
      <c r="F721" s="4">
        <v>31.177129131783403</v>
      </c>
      <c r="G721">
        <f t="shared" si="46"/>
        <v>31.197258019495422</v>
      </c>
    </row>
    <row r="722" spans="1:7" outlineLevel="1">
      <c r="A722" s="12">
        <f t="shared" si="44"/>
        <v>0</v>
      </c>
      <c r="B722" t="str">
        <f>YEAR(C722)&amp;VLOOKUP(MONTH(C722),lookup!$G$2:$N$13,8)</f>
        <v>2010M03</v>
      </c>
      <c r="C722" s="2">
        <f t="shared" si="45"/>
        <v>40259</v>
      </c>
      <c r="D722" s="4">
        <v>35.806226319736545</v>
      </c>
      <c r="E722">
        <f t="shared" si="47"/>
        <v>36.183669147084899</v>
      </c>
      <c r="F722" s="4">
        <v>30.743196681605355</v>
      </c>
      <c r="G722">
        <f t="shared" si="46"/>
        <v>31.138883310567756</v>
      </c>
    </row>
    <row r="723" spans="1:7" outlineLevel="1">
      <c r="A723" s="12">
        <f t="shared" si="44"/>
        <v>0</v>
      </c>
      <c r="B723" t="str">
        <f>YEAR(C723)&amp;VLOOKUP(MONTH(C723),lookup!$G$2:$N$13,8)</f>
        <v>2010M03</v>
      </c>
      <c r="C723" s="2">
        <f t="shared" si="45"/>
        <v>40260</v>
      </c>
      <c r="D723" s="4">
        <v>36.09613130370856</v>
      </c>
      <c r="E723">
        <f t="shared" si="47"/>
        <v>36.205616614930875</v>
      </c>
      <c r="F723" s="4">
        <v>31.024400899965904</v>
      </c>
      <c r="G723">
        <f t="shared" si="46"/>
        <v>31.153332323913656</v>
      </c>
    </row>
    <row r="724" spans="1:7" outlineLevel="1">
      <c r="A724" s="12">
        <f t="shared" si="44"/>
        <v>0</v>
      </c>
      <c r="B724" t="str">
        <f>YEAR(C724)&amp;VLOOKUP(MONTH(C724),lookup!$G$2:$N$13,8)</f>
        <v>2010M03</v>
      </c>
      <c r="C724" s="2">
        <f t="shared" si="45"/>
        <v>40261</v>
      </c>
      <c r="D724" s="4">
        <v>35.979591256080631</v>
      </c>
      <c r="E724">
        <f t="shared" si="47"/>
        <v>36.172460398839306</v>
      </c>
      <c r="F724" s="4">
        <v>30.893177395918173</v>
      </c>
      <c r="G724">
        <f t="shared" si="46"/>
        <v>31.109500505733898</v>
      </c>
    </row>
    <row r="725" spans="1:7" outlineLevel="1">
      <c r="A725" s="12">
        <f t="shared" si="44"/>
        <v>0</v>
      </c>
      <c r="B725" t="str">
        <f>YEAR(C725)&amp;VLOOKUP(MONTH(C725),lookup!$G$2:$N$13,8)</f>
        <v>2010M03</v>
      </c>
      <c r="C725" s="2">
        <f t="shared" si="45"/>
        <v>40262</v>
      </c>
      <c r="D725" s="4">
        <v>36.21549210588261</v>
      </c>
      <c r="E725">
        <f t="shared" si="47"/>
        <v>36.170391451144347</v>
      </c>
      <c r="F725" s="4">
        <v>31.161334987757634</v>
      </c>
      <c r="G725">
        <f t="shared" si="46"/>
        <v>31.105450058648533</v>
      </c>
    </row>
    <row r="726" spans="1:7" outlineLevel="1">
      <c r="A726" s="12">
        <f t="shared" si="44"/>
        <v>0</v>
      </c>
      <c r="B726" t="str">
        <f>YEAR(C726)&amp;VLOOKUP(MONTH(C726),lookup!$G$2:$N$13,8)</f>
        <v>2010M03</v>
      </c>
      <c r="C726" s="2">
        <f t="shared" si="45"/>
        <v>40263</v>
      </c>
      <c r="D726" s="4">
        <v>36.482160825343357</v>
      </c>
      <c r="E726">
        <f t="shared" si="47"/>
        <v>36.178220503386015</v>
      </c>
      <c r="F726" s="4">
        <v>31.347724779360014</v>
      </c>
      <c r="G726">
        <f t="shared" si="46"/>
        <v>31.102683481407336</v>
      </c>
    </row>
    <row r="727" spans="1:7" outlineLevel="1">
      <c r="A727" s="12">
        <f t="shared" si="44"/>
        <v>0</v>
      </c>
      <c r="B727" t="str">
        <f>YEAR(C727)&amp;VLOOKUP(MONTH(C727),lookup!$G$2:$N$13,8)</f>
        <v>2010M03</v>
      </c>
      <c r="C727" s="2">
        <f t="shared" si="45"/>
        <v>40264</v>
      </c>
      <c r="D727" s="4">
        <v>36.406228253151937</v>
      </c>
      <c r="E727">
        <f t="shared" si="47"/>
        <v>36.191738898951769</v>
      </c>
      <c r="F727" s="4">
        <v>31.304097443362966</v>
      </c>
      <c r="G727">
        <f t="shared" si="46"/>
        <v>31.107870912434617</v>
      </c>
    </row>
    <row r="728" spans="1:7" outlineLevel="1">
      <c r="A728" s="12">
        <f t="shared" si="44"/>
        <v>0</v>
      </c>
      <c r="B728" t="str">
        <f>YEAR(C728)&amp;VLOOKUP(MONTH(C728),lookup!$G$2:$N$13,8)</f>
        <v>2010M03</v>
      </c>
      <c r="C728" s="2">
        <f t="shared" si="45"/>
        <v>40265</v>
      </c>
      <c r="D728" s="4">
        <v>36.125539463477267</v>
      </c>
      <c r="E728">
        <f t="shared" si="47"/>
        <v>36.192112465344316</v>
      </c>
      <c r="F728" s="4">
        <v>31.082911205536124</v>
      </c>
      <c r="G728">
        <f t="shared" si="46"/>
        <v>31.113677175489002</v>
      </c>
    </row>
    <row r="729" spans="1:7" outlineLevel="1">
      <c r="A729" s="12">
        <f t="shared" si="44"/>
        <v>0</v>
      </c>
      <c r="B729" t="str">
        <f>YEAR(C729)&amp;VLOOKUP(MONTH(C729),lookup!$G$2:$N$13,8)</f>
        <v>2010M03</v>
      </c>
      <c r="C729" s="2">
        <f t="shared" si="45"/>
        <v>40266</v>
      </c>
      <c r="D729" s="4">
        <v>36.297837547405003</v>
      </c>
      <c r="E729">
        <f t="shared" si="47"/>
        <v>36.213646229785851</v>
      </c>
      <c r="F729" s="4">
        <v>31.233173552054961</v>
      </c>
      <c r="G729">
        <f t="shared" si="46"/>
        <v>31.134577672763392</v>
      </c>
    </row>
    <row r="730" spans="1:7" outlineLevel="1">
      <c r="A730" s="12">
        <f t="shared" si="44"/>
        <v>0</v>
      </c>
      <c r="B730" t="str">
        <f>YEAR(C730)&amp;VLOOKUP(MONTH(C730),lookup!$G$2:$N$13,8)</f>
        <v>2010M03</v>
      </c>
      <c r="C730" s="2">
        <f t="shared" si="45"/>
        <v>40267</v>
      </c>
      <c r="D730" s="4">
        <v>36.445563977275249</v>
      </c>
      <c r="E730">
        <f t="shared" si="47"/>
        <v>36.292435893481581</v>
      </c>
      <c r="F730" s="4">
        <v>31.26849322388232</v>
      </c>
      <c r="G730">
        <f t="shared" si="46"/>
        <v>31.198685025652715</v>
      </c>
    </row>
    <row r="731" spans="1:7" outlineLevel="1">
      <c r="A731" s="12">
        <f t="shared" si="44"/>
        <v>0</v>
      </c>
      <c r="B731" t="str">
        <f>YEAR(C731)&amp;VLOOKUP(MONTH(C731),lookup!$G$2:$N$13,8)</f>
        <v>2010M03</v>
      </c>
      <c r="C731" s="2">
        <f t="shared" si="45"/>
        <v>40268</v>
      </c>
      <c r="D731" s="4">
        <v>36.553852334908527</v>
      </c>
      <c r="E731">
        <f t="shared" si="47"/>
        <v>36.34924014368373</v>
      </c>
      <c r="F731" s="4">
        <v>31.542812516339612</v>
      </c>
      <c r="G731">
        <f t="shared" si="46"/>
        <v>31.262875545724569</v>
      </c>
    </row>
    <row r="732" spans="1:7" outlineLevel="1">
      <c r="A732" s="12">
        <f t="shared" si="44"/>
        <v>0</v>
      </c>
      <c r="B732" t="str">
        <f>YEAR(C732)&amp;VLOOKUP(MONTH(C732),lookup!$G$2:$N$13,8)</f>
        <v>2010M04</v>
      </c>
      <c r="C732" s="2">
        <f t="shared" si="45"/>
        <v>40269</v>
      </c>
      <c r="D732" s="4">
        <v>35.972397135172955</v>
      </c>
      <c r="E732">
        <f t="shared" si="47"/>
        <v>36.306310203612796</v>
      </c>
      <c r="F732" s="4">
        <v>30.826520403392042</v>
      </c>
      <c r="G732">
        <f t="shared" si="46"/>
        <v>31.215275785694356</v>
      </c>
    </row>
    <row r="733" spans="1:7" outlineLevel="1">
      <c r="A733" s="12">
        <f t="shared" si="44"/>
        <v>0</v>
      </c>
      <c r="B733" t="str">
        <f>YEAR(C733)&amp;VLOOKUP(MONTH(C733),lookup!$G$2:$N$13,8)</f>
        <v>2010M04</v>
      </c>
      <c r="C733" s="2">
        <f t="shared" si="45"/>
        <v>40270</v>
      </c>
      <c r="D733" s="4">
        <v>36.466849726140453</v>
      </c>
      <c r="E733">
        <f t="shared" si="47"/>
        <v>36.327071844294622</v>
      </c>
      <c r="F733" s="4">
        <v>31.345398731904261</v>
      </c>
      <c r="G733">
        <f t="shared" si="46"/>
        <v>31.230221543748627</v>
      </c>
    </row>
    <row r="734" spans="1:7" outlineLevel="1">
      <c r="A734" s="12">
        <f t="shared" si="44"/>
        <v>0</v>
      </c>
      <c r="B734" t="str">
        <f>YEAR(C734)&amp;VLOOKUP(MONTH(C734),lookup!$G$2:$N$13,8)</f>
        <v>2010M04</v>
      </c>
      <c r="C734" s="2">
        <f t="shared" si="45"/>
        <v>40271</v>
      </c>
      <c r="D734" s="4">
        <v>36.512706937254201</v>
      </c>
      <c r="E734">
        <f t="shared" si="47"/>
        <v>36.361244932437131</v>
      </c>
      <c r="F734" s="4">
        <v>31.357634442555515</v>
      </c>
      <c r="G734">
        <f t="shared" si="46"/>
        <v>31.253734500783295</v>
      </c>
    </row>
    <row r="735" spans="1:7" outlineLevel="1">
      <c r="A735" s="12">
        <f t="shared" si="44"/>
        <v>0</v>
      </c>
      <c r="B735" t="str">
        <f>YEAR(C735)&amp;VLOOKUP(MONTH(C735),lookup!$G$2:$N$13,8)</f>
        <v>2010M04</v>
      </c>
      <c r="C735" s="2">
        <f t="shared" si="45"/>
        <v>40272</v>
      </c>
      <c r="D735" s="4">
        <v>36.375559513619137</v>
      </c>
      <c r="E735">
        <f t="shared" si="47"/>
        <v>36.365804966734174</v>
      </c>
      <c r="F735" s="4">
        <v>31.19979920721234</v>
      </c>
      <c r="G735">
        <f t="shared" si="46"/>
        <v>31.244434665620332</v>
      </c>
    </row>
    <row r="736" spans="1:7" outlineLevel="1">
      <c r="A736" s="12">
        <f t="shared" si="44"/>
        <v>0</v>
      </c>
      <c r="B736" t="str">
        <f>YEAR(C736)&amp;VLOOKUP(MONTH(C736),lookup!$G$2:$N$13,8)</f>
        <v>2010M04</v>
      </c>
      <c r="C736" s="2">
        <f t="shared" si="45"/>
        <v>40273</v>
      </c>
      <c r="D736" s="4">
        <v>36.464717327517107</v>
      </c>
      <c r="E736">
        <f t="shared" si="47"/>
        <v>36.388599695756824</v>
      </c>
      <c r="F736" s="4">
        <v>31.272209898403851</v>
      </c>
      <c r="G736">
        <f t="shared" si="46"/>
        <v>31.256575556801359</v>
      </c>
    </row>
    <row r="737" spans="1:7" outlineLevel="1">
      <c r="A737" s="12">
        <f t="shared" si="44"/>
        <v>0</v>
      </c>
      <c r="B737" t="str">
        <f>YEAR(C737)&amp;VLOOKUP(MONTH(C737),lookup!$G$2:$N$13,8)</f>
        <v>2010M04</v>
      </c>
      <c r="C737" s="2">
        <f t="shared" si="45"/>
        <v>40274</v>
      </c>
      <c r="D737" s="4">
        <v>36.102714640662434</v>
      </c>
      <c r="E737">
        <f t="shared" si="47"/>
        <v>36.338809706231572</v>
      </c>
      <c r="F737" s="4">
        <v>30.897892213490522</v>
      </c>
      <c r="G737">
        <f t="shared" si="46"/>
        <v>31.181877114570327</v>
      </c>
    </row>
    <row r="738" spans="1:7" outlineLevel="1">
      <c r="A738" s="12">
        <f t="shared" si="44"/>
        <v>0</v>
      </c>
      <c r="B738" t="str">
        <f>YEAR(C738)&amp;VLOOKUP(MONTH(C738),lookup!$G$2:$N$13,8)</f>
        <v>2010M04</v>
      </c>
      <c r="C738" s="2">
        <f t="shared" si="45"/>
        <v>40275</v>
      </c>
      <c r="D738" s="4">
        <v>36.914203689629986</v>
      </c>
      <c r="E738">
        <f t="shared" si="47"/>
        <v>36.446583567791826</v>
      </c>
      <c r="F738" s="4">
        <v>31.648685468358781</v>
      </c>
      <c r="G738">
        <f t="shared" si="46"/>
        <v>31.274152885264002</v>
      </c>
    </row>
    <row r="739" spans="1:7" outlineLevel="1">
      <c r="A739" s="12">
        <f t="shared" si="44"/>
        <v>0</v>
      </c>
      <c r="B739" t="str">
        <f>YEAR(C739)&amp;VLOOKUP(MONTH(C739),lookup!$G$2:$N$13,8)</f>
        <v>2010M04</v>
      </c>
      <c r="C739" s="2">
        <f t="shared" si="45"/>
        <v>40276</v>
      </c>
      <c r="D739" s="4">
        <v>36.412905574139749</v>
      </c>
      <c r="E739">
        <f t="shared" si="47"/>
        <v>36.433279049243723</v>
      </c>
      <c r="F739" s="4">
        <v>31.222605702736995</v>
      </c>
      <c r="G739">
        <f t="shared" si="46"/>
        <v>31.243907206983231</v>
      </c>
    </row>
    <row r="740" spans="1:7" outlineLevel="1">
      <c r="A740" s="12">
        <f t="shared" si="44"/>
        <v>0</v>
      </c>
      <c r="B740" t="str">
        <f>YEAR(C740)&amp;VLOOKUP(MONTH(C740),lookup!$G$2:$N$13,8)</f>
        <v>2010M04</v>
      </c>
      <c r="C740" s="2">
        <f t="shared" si="45"/>
        <v>40277</v>
      </c>
      <c r="D740" s="4">
        <v>36.988502813719322</v>
      </c>
      <c r="E740">
        <f t="shared" si="47"/>
        <v>36.536435310524965</v>
      </c>
      <c r="F740" s="4">
        <v>31.6927408167758</v>
      </c>
      <c r="G740">
        <f t="shared" si="46"/>
        <v>31.325971514004735</v>
      </c>
    </row>
    <row r="741" spans="1:7" outlineLevel="1">
      <c r="A741" s="12">
        <f t="shared" si="44"/>
        <v>0</v>
      </c>
      <c r="B741" t="str">
        <f>YEAR(C741)&amp;VLOOKUP(MONTH(C741),lookup!$G$2:$N$13,8)</f>
        <v>2010M04</v>
      </c>
      <c r="C741" s="2">
        <f t="shared" si="45"/>
        <v>40278</v>
      </c>
      <c r="D741" s="4">
        <v>37.043932409072426</v>
      </c>
      <c r="E741">
        <f t="shared" si="47"/>
        <v>36.628200719495979</v>
      </c>
      <c r="F741" s="4">
        <v>31.750685937505917</v>
      </c>
      <c r="G741">
        <f t="shared" si="46"/>
        <v>31.397209191879305</v>
      </c>
    </row>
    <row r="742" spans="1:7" outlineLevel="1">
      <c r="A742" s="12">
        <f t="shared" si="44"/>
        <v>0</v>
      </c>
      <c r="B742" t="str">
        <f>YEAR(C742)&amp;VLOOKUP(MONTH(C742),lookup!$G$2:$N$13,8)</f>
        <v>2010M04</v>
      </c>
      <c r="C742" s="2">
        <f t="shared" si="45"/>
        <v>40279</v>
      </c>
      <c r="D742" s="4">
        <v>37.370078735043563</v>
      </c>
      <c r="E742">
        <f t="shared" si="47"/>
        <v>36.757233240818351</v>
      </c>
      <c r="F742" s="4">
        <v>32.028886072089115</v>
      </c>
      <c r="G742">
        <f t="shared" si="46"/>
        <v>31.502218766532259</v>
      </c>
    </row>
    <row r="743" spans="1:7" outlineLevel="1">
      <c r="A743" s="12">
        <f t="shared" si="44"/>
        <v>0</v>
      </c>
      <c r="B743" t="str">
        <f>YEAR(C743)&amp;VLOOKUP(MONTH(C743),lookup!$G$2:$N$13,8)</f>
        <v>2010M04</v>
      </c>
      <c r="C743" s="2">
        <f t="shared" si="45"/>
        <v>40280</v>
      </c>
      <c r="D743" s="4">
        <v>37.079601493430168</v>
      </c>
      <c r="E743">
        <f t="shared" si="47"/>
        <v>36.88264310228719</v>
      </c>
      <c r="F743" s="4">
        <v>31.760416111403391</v>
      </c>
      <c r="G743">
        <f t="shared" si="46"/>
        <v>31.609134314536941</v>
      </c>
    </row>
    <row r="744" spans="1:7" outlineLevel="1">
      <c r="A744" s="12">
        <f t="shared" si="44"/>
        <v>0</v>
      </c>
      <c r="B744" t="str">
        <f>YEAR(C744)&amp;VLOOKUP(MONTH(C744),lookup!$G$2:$N$13,8)</f>
        <v>2010M04</v>
      </c>
      <c r="C744" s="2">
        <f t="shared" si="45"/>
        <v>40281</v>
      </c>
      <c r="D744" s="4">
        <v>37.367723590855434</v>
      </c>
      <c r="E744">
        <f t="shared" si="47"/>
        <v>36.976874318847962</v>
      </c>
      <c r="F744" s="4">
        <v>32.009872511064899</v>
      </c>
      <c r="G744">
        <f t="shared" si="46"/>
        <v>31.685337148053762</v>
      </c>
    </row>
    <row r="745" spans="1:7" outlineLevel="1">
      <c r="A745" s="12">
        <f t="shared" si="44"/>
        <v>0</v>
      </c>
      <c r="B745" t="str">
        <f>YEAR(C745)&amp;VLOOKUP(MONTH(C745),lookup!$G$2:$N$13,8)</f>
        <v>2010M04</v>
      </c>
      <c r="C745" s="2">
        <f t="shared" si="45"/>
        <v>40282</v>
      </c>
      <c r="D745" s="4">
        <v>37.611832867193804</v>
      </c>
      <c r="E745">
        <f t="shared" si="47"/>
        <v>37.171104815760671</v>
      </c>
      <c r="F745" s="4">
        <v>32.179669138130187</v>
      </c>
      <c r="G745">
        <f t="shared" si="46"/>
        <v>31.845203492126508</v>
      </c>
    </row>
    <row r="746" spans="1:7" outlineLevel="1">
      <c r="A746" s="12">
        <f t="shared" si="44"/>
        <v>0</v>
      </c>
      <c r="B746" t="str">
        <f>YEAR(C746)&amp;VLOOKUP(MONTH(C746),lookup!$G$2:$N$13,8)</f>
        <v>2010M04</v>
      </c>
      <c r="C746" s="2">
        <f t="shared" si="45"/>
        <v>40283</v>
      </c>
      <c r="D746" s="4">
        <v>37.914260337419634</v>
      </c>
      <c r="E746">
        <f t="shared" si="47"/>
        <v>37.310754816555885</v>
      </c>
      <c r="F746" s="4">
        <v>32.484179445649829</v>
      </c>
      <c r="G746">
        <f t="shared" si="46"/>
        <v>31.963375084780036</v>
      </c>
    </row>
    <row r="747" spans="1:7" outlineLevel="1">
      <c r="A747" s="12">
        <f t="shared" si="44"/>
        <v>0</v>
      </c>
      <c r="B747" t="str">
        <f>YEAR(C747)&amp;VLOOKUP(MONTH(C747),lookup!$G$2:$N$13,8)</f>
        <v>2010M04</v>
      </c>
      <c r="C747" s="2">
        <f t="shared" si="45"/>
        <v>40284</v>
      </c>
      <c r="D747" s="4">
        <v>37.588860280028598</v>
      </c>
      <c r="E747">
        <f t="shared" si="47"/>
        <v>37.429662641586958</v>
      </c>
      <c r="F747" s="4">
        <v>32.172409192609472</v>
      </c>
      <c r="G747">
        <f t="shared" si="46"/>
        <v>32.057881407489035</v>
      </c>
    </row>
    <row r="748" spans="1:7" outlineLevel="1">
      <c r="A748" s="12">
        <f t="shared" si="44"/>
        <v>0</v>
      </c>
      <c r="B748" t="str">
        <f>YEAR(C748)&amp;VLOOKUP(MONTH(C748),lookup!$G$2:$N$13,8)</f>
        <v>2010M04</v>
      </c>
      <c r="C748" s="2">
        <f t="shared" si="45"/>
        <v>40285</v>
      </c>
      <c r="D748" s="4">
        <v>38.28889993348136</v>
      </c>
      <c r="E748">
        <f t="shared" si="47"/>
        <v>37.587505894775227</v>
      </c>
      <c r="F748" s="4">
        <v>32.738824818718491</v>
      </c>
      <c r="G748">
        <f t="shared" si="46"/>
        <v>32.182423219829559</v>
      </c>
    </row>
    <row r="749" spans="1:7" outlineLevel="1">
      <c r="A749" s="12">
        <f t="shared" si="44"/>
        <v>0</v>
      </c>
      <c r="B749" t="str">
        <f>YEAR(C749)&amp;VLOOKUP(MONTH(C749),lookup!$G$2:$N$13,8)</f>
        <v>2010M04</v>
      </c>
      <c r="C749" s="2">
        <f t="shared" si="45"/>
        <v>40286</v>
      </c>
      <c r="D749" s="4">
        <v>38.29914481069973</v>
      </c>
      <c r="E749">
        <f t="shared" si="47"/>
        <v>37.767585279649403</v>
      </c>
      <c r="F749" s="4">
        <v>32.817949533601436</v>
      </c>
      <c r="G749">
        <f t="shared" si="46"/>
        <v>32.337254979768701</v>
      </c>
    </row>
    <row r="750" spans="1:7" outlineLevel="1">
      <c r="A750" s="12">
        <f t="shared" si="44"/>
        <v>0</v>
      </c>
      <c r="B750" t="str">
        <f>YEAR(C750)&amp;VLOOKUP(MONTH(C750),lookup!$G$2:$N$13,8)</f>
        <v>2010M04</v>
      </c>
      <c r="C750" s="2">
        <f t="shared" si="45"/>
        <v>40287</v>
      </c>
      <c r="D750" s="4">
        <v>38.031912558470893</v>
      </c>
      <c r="E750">
        <f t="shared" si="47"/>
        <v>37.864298974248229</v>
      </c>
      <c r="F750" s="4">
        <v>32.510125670700099</v>
      </c>
      <c r="G750">
        <f t="shared" si="46"/>
        <v>32.409020217984825</v>
      </c>
    </row>
    <row r="751" spans="1:7" outlineLevel="1">
      <c r="A751" s="12">
        <f t="shared" si="44"/>
        <v>0</v>
      </c>
      <c r="B751" t="str">
        <f>YEAR(C751)&amp;VLOOKUP(MONTH(C751),lookup!$G$2:$N$13,8)</f>
        <v>2010M04</v>
      </c>
      <c r="C751" s="2">
        <f t="shared" si="45"/>
        <v>40288</v>
      </c>
      <c r="D751" s="4">
        <v>38.300838812001317</v>
      </c>
      <c r="E751">
        <f t="shared" si="47"/>
        <v>37.998043468726216</v>
      </c>
      <c r="F751" s="4">
        <v>32.782425232277774</v>
      </c>
      <c r="G751">
        <f t="shared" si="46"/>
        <v>32.523125462551768</v>
      </c>
    </row>
    <row r="752" spans="1:7" outlineLevel="1">
      <c r="A752" s="12">
        <f t="shared" si="44"/>
        <v>0</v>
      </c>
      <c r="B752" t="str">
        <f>YEAR(C752)&amp;VLOOKUP(MONTH(C752),lookup!$G$2:$N$13,8)</f>
        <v>2010M04</v>
      </c>
      <c r="C752" s="2">
        <f t="shared" si="45"/>
        <v>40289</v>
      </c>
      <c r="D752" s="4">
        <v>38.548706387709792</v>
      </c>
      <c r="E752">
        <f t="shared" si="47"/>
        <v>38.124725397720454</v>
      </c>
      <c r="F752" s="4">
        <v>32.954799370865381</v>
      </c>
      <c r="G752">
        <f t="shared" si="46"/>
        <v>32.621401718390601</v>
      </c>
    </row>
    <row r="753" spans="1:7" outlineLevel="1">
      <c r="A753" s="12">
        <f t="shared" si="44"/>
        <v>0</v>
      </c>
      <c r="B753" t="str">
        <f>YEAR(C753)&amp;VLOOKUP(MONTH(C753),lookup!$G$2:$N$13,8)</f>
        <v>2010M04</v>
      </c>
      <c r="C753" s="2">
        <f t="shared" si="45"/>
        <v>40290</v>
      </c>
      <c r="D753" s="4">
        <v>38.534969938294424</v>
      </c>
      <c r="E753">
        <f t="shared" si="47"/>
        <v>38.261263936186396</v>
      </c>
      <c r="F753" s="4">
        <v>33.001648155110331</v>
      </c>
      <c r="G753">
        <f t="shared" si="46"/>
        <v>32.74187865382693</v>
      </c>
    </row>
    <row r="754" spans="1:7" outlineLevel="1">
      <c r="A754" s="12">
        <f t="shared" si="44"/>
        <v>0</v>
      </c>
      <c r="B754" t="str">
        <f>YEAR(C754)&amp;VLOOKUP(MONTH(C754),lookup!$G$2:$N$13,8)</f>
        <v>2010M04</v>
      </c>
      <c r="C754" s="2">
        <f t="shared" si="45"/>
        <v>40291</v>
      </c>
      <c r="D754" s="4">
        <v>38.427634951301066</v>
      </c>
      <c r="E754">
        <f t="shared" si="47"/>
        <v>38.304911101038968</v>
      </c>
      <c r="F754" s="4">
        <v>32.803987786519798</v>
      </c>
      <c r="G754">
        <f t="shared" si="46"/>
        <v>32.767296922448075</v>
      </c>
    </row>
    <row r="755" spans="1:7" outlineLevel="1">
      <c r="A755" s="12">
        <f t="shared" si="44"/>
        <v>0</v>
      </c>
      <c r="B755" t="str">
        <f>YEAR(C755)&amp;VLOOKUP(MONTH(C755),lookup!$G$2:$N$13,8)</f>
        <v>2010M04</v>
      </c>
      <c r="C755" s="2">
        <f t="shared" si="45"/>
        <v>40292</v>
      </c>
      <c r="D755" s="4">
        <v>38.98652627352206</v>
      </c>
      <c r="E755">
        <f t="shared" si="47"/>
        <v>38.449547014200832</v>
      </c>
      <c r="F755" s="4">
        <v>33.328700145326998</v>
      </c>
      <c r="G755">
        <f t="shared" si="46"/>
        <v>32.882127657970045</v>
      </c>
    </row>
    <row r="756" spans="1:7" outlineLevel="1">
      <c r="A756" s="12">
        <f t="shared" si="44"/>
        <v>0</v>
      </c>
      <c r="B756" t="str">
        <f>YEAR(C756)&amp;VLOOKUP(MONTH(C756),lookup!$G$2:$N$13,8)</f>
        <v>2010M04</v>
      </c>
      <c r="C756" s="2">
        <f t="shared" si="45"/>
        <v>40293</v>
      </c>
      <c r="D756" s="4">
        <v>39.098554523752973</v>
      </c>
      <c r="E756">
        <f t="shared" si="47"/>
        <v>38.58903725653299</v>
      </c>
      <c r="F756" s="4">
        <v>33.385697371935628</v>
      </c>
      <c r="G756">
        <f t="shared" si="46"/>
        <v>32.99552150098242</v>
      </c>
    </row>
    <row r="757" spans="1:7" outlineLevel="1">
      <c r="A757" s="12">
        <f t="shared" si="44"/>
        <v>0</v>
      </c>
      <c r="B757" t="str">
        <f>YEAR(C757)&amp;VLOOKUP(MONTH(C757),lookup!$G$2:$N$13,8)</f>
        <v>2010M04</v>
      </c>
      <c r="C757" s="2">
        <f t="shared" si="45"/>
        <v>40294</v>
      </c>
      <c r="D757" s="4">
        <v>39.024154667592938</v>
      </c>
      <c r="E757">
        <f t="shared" si="47"/>
        <v>38.694626693888111</v>
      </c>
      <c r="F757" s="4">
        <v>33.307069690359938</v>
      </c>
      <c r="G757">
        <f t="shared" si="46"/>
        <v>33.069811882286672</v>
      </c>
    </row>
    <row r="758" spans="1:7" outlineLevel="1">
      <c r="A758" s="12">
        <f t="shared" si="44"/>
        <v>0</v>
      </c>
      <c r="B758" t="str">
        <f>YEAR(C758)&amp;VLOOKUP(MONTH(C758),lookup!$G$2:$N$13,8)</f>
        <v>2010M04</v>
      </c>
      <c r="C758" s="2">
        <f t="shared" si="45"/>
        <v>40295</v>
      </c>
      <c r="D758" s="4">
        <v>39.09275888278399</v>
      </c>
      <c r="E758">
        <f t="shared" si="47"/>
        <v>38.806267297080524</v>
      </c>
      <c r="F758" s="4">
        <v>33.413866666723528</v>
      </c>
      <c r="G758">
        <f t="shared" si="46"/>
        <v>33.16455130252632</v>
      </c>
    </row>
    <row r="759" spans="1:7" outlineLevel="1">
      <c r="A759" s="12">
        <f t="shared" si="44"/>
        <v>0</v>
      </c>
      <c r="B759" t="str">
        <f>YEAR(C759)&amp;VLOOKUP(MONTH(C759),lookup!$G$2:$N$13,8)</f>
        <v>2010M04</v>
      </c>
      <c r="C759" s="2">
        <f t="shared" si="45"/>
        <v>40296</v>
      </c>
      <c r="D759" s="4">
        <v>39.440650567171694</v>
      </c>
      <c r="E759">
        <f t="shared" si="47"/>
        <v>38.95297891751845</v>
      </c>
      <c r="F759" s="4">
        <v>33.636968078970057</v>
      </c>
      <c r="G759">
        <f t="shared" si="46"/>
        <v>33.270903557432888</v>
      </c>
    </row>
    <row r="760" spans="1:7" outlineLevel="1">
      <c r="A760" s="12">
        <f t="shared" si="44"/>
        <v>0</v>
      </c>
      <c r="B760" t="str">
        <f>YEAR(C760)&amp;VLOOKUP(MONTH(C760),lookup!$G$2:$N$13,8)</f>
        <v>2010M04</v>
      </c>
      <c r="C760" s="2">
        <f t="shared" si="45"/>
        <v>40297</v>
      </c>
      <c r="D760" s="4">
        <v>39.20222910592382</v>
      </c>
      <c r="E760">
        <f t="shared" si="47"/>
        <v>39.058373600292057</v>
      </c>
      <c r="F760" s="4">
        <v>33.474499298150519</v>
      </c>
      <c r="G760">
        <f t="shared" si="46"/>
        <v>33.359260762190772</v>
      </c>
    </row>
    <row r="761" spans="1:7" outlineLevel="1">
      <c r="A761" s="12">
        <f t="shared" si="44"/>
        <v>0</v>
      </c>
      <c r="B761" t="str">
        <f>YEAR(C761)&amp;VLOOKUP(MONTH(C761),lookup!$G$2:$N$13,8)</f>
        <v>2010M04</v>
      </c>
      <c r="C761" s="2">
        <f t="shared" si="45"/>
        <v>40298</v>
      </c>
      <c r="D761" s="4">
        <v>39.636171516395017</v>
      </c>
      <c r="E761">
        <f t="shared" si="47"/>
        <v>39.181335802496093</v>
      </c>
      <c r="F761" s="4">
        <v>33.78666065936708</v>
      </c>
      <c r="G761">
        <f t="shared" si="46"/>
        <v>33.446487419876831</v>
      </c>
    </row>
    <row r="762" spans="1:7" outlineLevel="1">
      <c r="A762" s="12">
        <f t="shared" si="44"/>
        <v>0</v>
      </c>
      <c r="B762" t="str">
        <f>YEAR(C762)&amp;VLOOKUP(MONTH(C762),lookup!$G$2:$N$13,8)</f>
        <v>2010M05</v>
      </c>
      <c r="C762" s="2">
        <f t="shared" si="45"/>
        <v>40299</v>
      </c>
      <c r="D762" s="4">
        <v>39.52377275725653</v>
      </c>
      <c r="E762">
        <f t="shared" si="47"/>
        <v>39.285279268160266</v>
      </c>
      <c r="F762" s="4">
        <v>33.665416407866914</v>
      </c>
      <c r="G762">
        <f t="shared" si="46"/>
        <v>33.52363662837196</v>
      </c>
    </row>
    <row r="763" spans="1:7" outlineLevel="1">
      <c r="A763" s="12">
        <f t="shared" si="44"/>
        <v>0</v>
      </c>
      <c r="B763" t="str">
        <f>YEAR(C763)&amp;VLOOKUP(MONTH(C763),lookup!$G$2:$N$13,8)</f>
        <v>2010M05</v>
      </c>
      <c r="C763" s="2">
        <f t="shared" si="45"/>
        <v>40300</v>
      </c>
      <c r="D763" s="4">
        <v>39.780798023619298</v>
      </c>
      <c r="E763">
        <f t="shared" si="47"/>
        <v>39.397974865543546</v>
      </c>
      <c r="F763" s="4">
        <v>33.816439613374655</v>
      </c>
      <c r="G763">
        <f t="shared" si="46"/>
        <v>33.596567838709497</v>
      </c>
    </row>
    <row r="764" spans="1:7" outlineLevel="1">
      <c r="A764" s="12">
        <f t="shared" si="44"/>
        <v>0</v>
      </c>
      <c r="B764" t="str">
        <f>YEAR(C764)&amp;VLOOKUP(MONTH(C764),lookup!$G$2:$N$13,8)</f>
        <v>2010M05</v>
      </c>
      <c r="C764" s="2">
        <f t="shared" si="45"/>
        <v>40301</v>
      </c>
      <c r="D764" s="4">
        <v>39.575440559563731</v>
      </c>
      <c r="E764">
        <f t="shared" si="47"/>
        <v>39.468003715846692</v>
      </c>
      <c r="F764" s="4">
        <v>33.660695656171953</v>
      </c>
      <c r="G764">
        <f t="shared" si="46"/>
        <v>33.634324313928303</v>
      </c>
    </row>
    <row r="765" spans="1:7" outlineLevel="1">
      <c r="A765" s="12">
        <f t="shared" si="44"/>
        <v>0</v>
      </c>
      <c r="B765" t="str">
        <f>YEAR(C765)&amp;VLOOKUP(MONTH(C765),lookup!$G$2:$N$13,8)</f>
        <v>2010M05</v>
      </c>
      <c r="C765" s="2">
        <f t="shared" si="45"/>
        <v>40302</v>
      </c>
      <c r="D765" s="4">
        <v>39.35406737343947</v>
      </c>
      <c r="E765">
        <f t="shared" si="47"/>
        <v>39.481407993817754</v>
      </c>
      <c r="F765" s="4">
        <v>33.402955140571095</v>
      </c>
      <c r="G765">
        <f t="shared" si="46"/>
        <v>33.620816076366587</v>
      </c>
    </row>
    <row r="766" spans="1:7" outlineLevel="1">
      <c r="A766" s="12">
        <f t="shared" si="44"/>
        <v>0</v>
      </c>
      <c r="B766" t="str">
        <f>YEAR(C766)&amp;VLOOKUP(MONTH(C766),lookup!$G$2:$N$13,8)</f>
        <v>2010M05</v>
      </c>
      <c r="C766" s="2">
        <f t="shared" si="45"/>
        <v>40303</v>
      </c>
      <c r="D766" s="4">
        <v>39.993663213616138</v>
      </c>
      <c r="E766">
        <f t="shared" si="47"/>
        <v>39.603667356802454</v>
      </c>
      <c r="F766" s="4">
        <v>33.997505699008634</v>
      </c>
      <c r="G766">
        <f t="shared" si="46"/>
        <v>33.700877382622586</v>
      </c>
    </row>
    <row r="767" spans="1:7" outlineLevel="1">
      <c r="A767" s="12">
        <f t="shared" si="44"/>
        <v>0</v>
      </c>
      <c r="B767" t="str">
        <f>YEAR(C767)&amp;VLOOKUP(MONTH(C767),lookup!$G$2:$N$13,8)</f>
        <v>2010M05</v>
      </c>
      <c r="C767" s="2">
        <f t="shared" si="45"/>
        <v>40304</v>
      </c>
      <c r="D767" s="4">
        <v>39.682935407302566</v>
      </c>
      <c r="E767">
        <f t="shared" si="47"/>
        <v>39.622707150219597</v>
      </c>
      <c r="F767" s="4">
        <v>33.704422861228799</v>
      </c>
      <c r="G767">
        <f t="shared" si="46"/>
        <v>33.698240156668902</v>
      </c>
    </row>
    <row r="768" spans="1:7" outlineLevel="1">
      <c r="A768" s="12">
        <f t="shared" si="44"/>
        <v>0</v>
      </c>
      <c r="B768" t="str">
        <f>YEAR(C768)&amp;VLOOKUP(MONTH(C768),lookup!$G$2:$N$13,8)</f>
        <v>2010M05</v>
      </c>
      <c r="C768" s="2">
        <f t="shared" si="45"/>
        <v>40305</v>
      </c>
      <c r="D768" s="4">
        <v>40.144765281834545</v>
      </c>
      <c r="E768">
        <f t="shared" si="47"/>
        <v>39.733365038262185</v>
      </c>
      <c r="F768" s="4">
        <v>34.089784344269511</v>
      </c>
      <c r="G768">
        <f t="shared" si="46"/>
        <v>33.772059466751557</v>
      </c>
    </row>
    <row r="769" spans="1:7" outlineLevel="1">
      <c r="A769" s="12">
        <f t="shared" si="44"/>
        <v>0</v>
      </c>
      <c r="B769" t="str">
        <f>YEAR(C769)&amp;VLOOKUP(MONTH(C769),lookup!$G$2:$N$13,8)</f>
        <v>2010M05</v>
      </c>
      <c r="C769" s="2">
        <f t="shared" si="45"/>
        <v>40306</v>
      </c>
      <c r="D769" s="4">
        <v>40.225584833056644</v>
      </c>
      <c r="E769">
        <f t="shared" si="47"/>
        <v>39.807268938006651</v>
      </c>
      <c r="F769" s="4">
        <v>34.187990140418236</v>
      </c>
      <c r="G769">
        <f t="shared" si="46"/>
        <v>33.828105103237547</v>
      </c>
    </row>
    <row r="770" spans="1:7" outlineLevel="1">
      <c r="A770" s="12">
        <f t="shared" ref="A770:A833" si="48">IF(D770+D771=D770,IF(D770+D771&gt;0,1,0),0)</f>
        <v>0</v>
      </c>
      <c r="B770" t="str">
        <f>YEAR(C770)&amp;VLOOKUP(MONTH(C770),lookup!$G$2:$N$13,8)</f>
        <v>2010M05</v>
      </c>
      <c r="C770" s="2">
        <f t="shared" ref="C770:C833" si="49">C771-1</f>
        <v>40307</v>
      </c>
      <c r="D770" s="4">
        <v>39.838589987265578</v>
      </c>
      <c r="E770">
        <f t="shared" si="47"/>
        <v>39.848874133857365</v>
      </c>
      <c r="F770" s="4">
        <v>33.79595669795863</v>
      </c>
      <c r="G770">
        <f t="shared" si="46"/>
        <v>33.847535624850501</v>
      </c>
    </row>
    <row r="771" spans="1:7" outlineLevel="1">
      <c r="A771" s="12">
        <f t="shared" si="48"/>
        <v>0</v>
      </c>
      <c r="B771" t="str">
        <f>YEAR(C771)&amp;VLOOKUP(MONTH(C771),lookup!$G$2:$N$13,8)</f>
        <v>2010M05</v>
      </c>
      <c r="C771" s="2">
        <f t="shared" si="49"/>
        <v>40308</v>
      </c>
      <c r="D771" s="4">
        <v>40.001354749890766</v>
      </c>
      <c r="E771">
        <f t="shared" si="47"/>
        <v>39.916599543953609</v>
      </c>
      <c r="F771" s="4">
        <v>33.908203564623214</v>
      </c>
      <c r="G771">
        <f t="shared" si="46"/>
        <v>33.895374907141218</v>
      </c>
    </row>
    <row r="772" spans="1:7" outlineLevel="1">
      <c r="A772" s="12">
        <f t="shared" si="48"/>
        <v>0</v>
      </c>
      <c r="B772" t="str">
        <f>YEAR(C772)&amp;VLOOKUP(MONTH(C772),lookup!$G$2:$N$13,8)</f>
        <v>2010M05</v>
      </c>
      <c r="C772" s="2">
        <f t="shared" si="49"/>
        <v>40309</v>
      </c>
      <c r="D772" s="4">
        <v>39.894069360438777</v>
      </c>
      <c r="E772">
        <f t="shared" si="47"/>
        <v>39.928214356243515</v>
      </c>
      <c r="F772" s="4">
        <v>33.818593703129899</v>
      </c>
      <c r="G772">
        <f t="shared" si="46"/>
        <v>33.890334202086194</v>
      </c>
    </row>
    <row r="773" spans="1:7" outlineLevel="1">
      <c r="A773" s="12">
        <f t="shared" si="48"/>
        <v>0</v>
      </c>
      <c r="B773" t="str">
        <f>YEAR(C773)&amp;VLOOKUP(MONTH(C773),lookup!$G$2:$N$13,8)</f>
        <v>2010M05</v>
      </c>
      <c r="C773" s="2">
        <f t="shared" si="49"/>
        <v>40310</v>
      </c>
      <c r="D773" s="4">
        <v>40.080535681862074</v>
      </c>
      <c r="E773">
        <f t="shared" si="47"/>
        <v>40.006751981733217</v>
      </c>
      <c r="F773" s="4">
        <v>33.954437520147451</v>
      </c>
      <c r="G773">
        <f t="shared" si="46"/>
        <v>33.945636405719597</v>
      </c>
    </row>
    <row r="774" spans="1:7" outlineLevel="1">
      <c r="A774" s="12">
        <f t="shared" si="48"/>
        <v>0</v>
      </c>
      <c r="B774" t="str">
        <f>YEAR(C774)&amp;VLOOKUP(MONTH(C774),lookup!$G$2:$N$13,8)</f>
        <v>2010M05</v>
      </c>
      <c r="C774" s="2">
        <f t="shared" si="49"/>
        <v>40311</v>
      </c>
      <c r="D774" s="4">
        <v>40.066539023687625</v>
      </c>
      <c r="E774">
        <f t="shared" si="47"/>
        <v>40.004787865017121</v>
      </c>
      <c r="F774" s="4">
        <v>33.978851445123141</v>
      </c>
      <c r="G774">
        <f t="shared" si="46"/>
        <v>33.93522610658956</v>
      </c>
    </row>
    <row r="775" spans="1:7" outlineLevel="1">
      <c r="A775" s="12">
        <f t="shared" si="48"/>
        <v>0</v>
      </c>
      <c r="B775" t="str">
        <f>YEAR(C775)&amp;VLOOKUP(MONTH(C775),lookup!$G$2:$N$13,8)</f>
        <v>2010M05</v>
      </c>
      <c r="C775" s="2">
        <f t="shared" si="49"/>
        <v>40312</v>
      </c>
      <c r="D775" s="4">
        <v>40.320825658572097</v>
      </c>
      <c r="E775">
        <f t="shared" si="47"/>
        <v>40.052592741181087</v>
      </c>
      <c r="F775" s="4">
        <v>34.177978116416774</v>
      </c>
      <c r="G775">
        <f t="shared" si="46"/>
        <v>33.963988974705352</v>
      </c>
    </row>
    <row r="776" spans="1:7" outlineLevel="1">
      <c r="A776" s="12">
        <f t="shared" si="48"/>
        <v>0</v>
      </c>
      <c r="B776" t="str">
        <f>YEAR(C776)&amp;VLOOKUP(MONTH(C776),lookup!$G$2:$N$13,8)</f>
        <v>2010M05</v>
      </c>
      <c r="C776" s="2">
        <f t="shared" si="49"/>
        <v>40313</v>
      </c>
      <c r="D776" s="4">
        <v>40.314430768835059</v>
      </c>
      <c r="E776">
        <f t="shared" si="47"/>
        <v>40.102850232582739</v>
      </c>
      <c r="F776" s="4">
        <v>34.168339177493024</v>
      </c>
      <c r="G776">
        <f t="shared" ref="G776:G839" si="50">AVERAGE(SUM(F769:F776)/8,SUM(F771:F776)/6)</f>
        <v>33.999930525076358</v>
      </c>
    </row>
    <row r="777" spans="1:7" outlineLevel="1">
      <c r="A777" s="12">
        <f t="shared" si="48"/>
        <v>0</v>
      </c>
      <c r="B777" t="str">
        <f>YEAR(C777)&amp;VLOOKUP(MONTH(C777),lookup!$G$2:$N$13,8)</f>
        <v>2010M05</v>
      </c>
      <c r="C777" s="2">
        <f t="shared" si="49"/>
        <v>40314</v>
      </c>
      <c r="D777" s="4">
        <v>40.381988903216119</v>
      </c>
      <c r="E777">
        <f t="shared" si="47"/>
        <v>40.144344999744817</v>
      </c>
      <c r="F777" s="4">
        <v>34.202579945555698</v>
      </c>
      <c r="G777">
        <f t="shared" si="50"/>
        <v>34.025373752975156</v>
      </c>
    </row>
    <row r="778" spans="1:7" outlineLevel="1">
      <c r="A778" s="12">
        <f t="shared" si="48"/>
        <v>0</v>
      </c>
      <c r="B778" t="str">
        <f>YEAR(C778)&amp;VLOOKUP(MONTH(C778),lookup!$G$2:$N$13,8)</f>
        <v>2010M05</v>
      </c>
      <c r="C778" s="2">
        <f t="shared" si="49"/>
        <v>40315</v>
      </c>
      <c r="D778" s="4">
        <v>40.114154449343282</v>
      </c>
      <c r="E778">
        <f t="shared" si="47"/>
        <v>40.179908202700048</v>
      </c>
      <c r="F778" s="4">
        <v>33.961867904341119</v>
      </c>
      <c r="G778">
        <f t="shared" si="50"/>
        <v>34.047682720141665</v>
      </c>
    </row>
    <row r="779" spans="1:7" outlineLevel="1">
      <c r="A779" s="12">
        <f t="shared" si="48"/>
        <v>0</v>
      </c>
      <c r="B779" t="str">
        <f>YEAR(C779)&amp;VLOOKUP(MONTH(C779),lookup!$G$2:$N$13,8)</f>
        <v>2010M05</v>
      </c>
      <c r="C779" s="2">
        <f t="shared" si="49"/>
        <v>40316</v>
      </c>
      <c r="D779" s="4">
        <v>40.310791609211975</v>
      </c>
      <c r="E779">
        <f t="shared" ref="E779:E842" si="51">AVERAGE(SUM(D772:D779)/8,SUM(D774:D779)/6)</f>
        <v>40.218436000353449</v>
      </c>
      <c r="F779" s="4">
        <v>34.124851618325508</v>
      </c>
      <c r="G779">
        <f t="shared" si="50"/>
        <v>34.075424398346229</v>
      </c>
    </row>
    <row r="780" spans="1:7" outlineLevel="1">
      <c r="A780" s="12">
        <f t="shared" si="48"/>
        <v>0</v>
      </c>
      <c r="B780" t="str">
        <f>YEAR(C780)&amp;VLOOKUP(MONTH(C780),lookup!$G$2:$N$13,8)</f>
        <v>2010M05</v>
      </c>
      <c r="C780" s="2">
        <f t="shared" si="49"/>
        <v>40317</v>
      </c>
      <c r="D780" s="4">
        <v>40.352621996469153</v>
      </c>
      <c r="E780">
        <f t="shared" si="51"/>
        <v>40.270935787837146</v>
      </c>
      <c r="F780" s="4">
        <v>34.17187940085816</v>
      </c>
      <c r="G780">
        <f t="shared" si="50"/>
        <v>34.113590417432164</v>
      </c>
    </row>
    <row r="781" spans="1:7" outlineLevel="1">
      <c r="A781" s="12">
        <f t="shared" si="48"/>
        <v>0</v>
      </c>
      <c r="B781" t="str">
        <f>YEAR(C781)&amp;VLOOKUP(MONTH(C781),lookup!$G$2:$N$13,8)</f>
        <v>2010M05</v>
      </c>
      <c r="C781" s="2">
        <f t="shared" si="49"/>
        <v>40318</v>
      </c>
      <c r="D781" s="4">
        <v>40.353660738585532</v>
      </c>
      <c r="E781">
        <f t="shared" si="51"/>
        <v>40.290742360550148</v>
      </c>
      <c r="F781" s="4">
        <v>34.120023298305213</v>
      </c>
      <c r="G781">
        <f t="shared" si="50"/>
        <v>34.119109960391057</v>
      </c>
    </row>
    <row r="782" spans="1:7" outlineLevel="1">
      <c r="A782" s="12">
        <f t="shared" si="48"/>
        <v>0</v>
      </c>
      <c r="B782" t="str">
        <f>YEAR(C782)&amp;VLOOKUP(MONTH(C782),lookup!$G$2:$N$13,8)</f>
        <v>2010M05</v>
      </c>
      <c r="C782" s="2">
        <f t="shared" si="49"/>
        <v>40319</v>
      </c>
      <c r="D782" s="4">
        <v>40.242643571900636</v>
      </c>
      <c r="E782">
        <f t="shared" si="51"/>
        <v>40.295766628402262</v>
      </c>
      <c r="F782" s="4">
        <v>34.078902242294845</v>
      </c>
      <c r="G782">
        <f t="shared" si="50"/>
        <v>34.117910057281108</v>
      </c>
    </row>
    <row r="783" spans="1:7" outlineLevel="1">
      <c r="A783" s="12">
        <f t="shared" si="48"/>
        <v>0</v>
      </c>
      <c r="B783" t="str">
        <f>YEAR(C783)&amp;VLOOKUP(MONTH(C783),lookup!$G$2:$N$13,8)</f>
        <v>2010M05</v>
      </c>
      <c r="C783" s="2">
        <f t="shared" si="49"/>
        <v>40320</v>
      </c>
      <c r="D783" s="4">
        <v>40.741674378084703</v>
      </c>
      <c r="E783">
        <f t="shared" si="51"/>
        <v>40.352043462944181</v>
      </c>
      <c r="F783" s="4">
        <v>34.531109950591087</v>
      </c>
      <c r="G783">
        <f t="shared" si="50"/>
        <v>34.167358297336619</v>
      </c>
    </row>
    <row r="784" spans="1:7" outlineLevel="1">
      <c r="A784" s="12">
        <f t="shared" si="48"/>
        <v>0</v>
      </c>
      <c r="B784" t="str">
        <f>YEAR(C784)&amp;VLOOKUP(MONTH(C784),lookup!$G$2:$N$13,8)</f>
        <v>2010M05</v>
      </c>
      <c r="C784" s="2">
        <f t="shared" si="49"/>
        <v>40321</v>
      </c>
      <c r="D784" s="4">
        <v>40.070262251602699</v>
      </c>
      <c r="E784">
        <f t="shared" si="51"/>
        <v>40.333125247472104</v>
      </c>
      <c r="F784" s="4">
        <v>33.911747872861461</v>
      </c>
      <c r="G784">
        <f t="shared" si="50"/>
        <v>34.147144671507178</v>
      </c>
    </row>
    <row r="785" spans="1:7" outlineLevel="1">
      <c r="A785" s="12">
        <f t="shared" si="48"/>
        <v>0</v>
      </c>
      <c r="B785" t="str">
        <f>YEAR(C785)&amp;VLOOKUP(MONTH(C785),lookup!$G$2:$N$13,8)</f>
        <v>2010M05</v>
      </c>
      <c r="C785" s="2">
        <f t="shared" si="49"/>
        <v>40322</v>
      </c>
      <c r="D785" s="4">
        <v>40.410097635355719</v>
      </c>
      <c r="E785">
        <f t="shared" si="51"/>
        <v>40.343157545409476</v>
      </c>
      <c r="F785" s="4">
        <v>34.230472820799811</v>
      </c>
      <c r="G785">
        <f t="shared" si="50"/>
        <v>34.157689743082791</v>
      </c>
    </row>
    <row r="786" spans="1:7" outlineLevel="1">
      <c r="A786" s="12">
        <f t="shared" si="48"/>
        <v>0</v>
      </c>
      <c r="B786" t="str">
        <f>YEAR(C786)&amp;VLOOKUP(MONTH(C786),lookup!$G$2:$N$13,8)</f>
        <v>2010M05</v>
      </c>
      <c r="C786" s="2">
        <f t="shared" si="49"/>
        <v>40323</v>
      </c>
      <c r="D786" s="4">
        <v>39.857278796042536</v>
      </c>
      <c r="E786">
        <f t="shared" si="51"/>
        <v>40.285824217042631</v>
      </c>
      <c r="F786" s="4">
        <v>33.763664414371156</v>
      </c>
      <c r="G786">
        <f t="shared" si="50"/>
        <v>34.111284109419088</v>
      </c>
    </row>
    <row r="787" spans="1:7" outlineLevel="1">
      <c r="A787" s="12">
        <f t="shared" si="48"/>
        <v>0</v>
      </c>
      <c r="B787" t="str">
        <f>YEAR(C787)&amp;VLOOKUP(MONTH(C787),lookup!$G$2:$N$13,8)</f>
        <v>2010M05</v>
      </c>
      <c r="C787" s="2">
        <f t="shared" si="49"/>
        <v>40324</v>
      </c>
      <c r="D787" s="4">
        <v>40.361926504041101</v>
      </c>
      <c r="E787">
        <f t="shared" si="51"/>
        <v>40.289708961757412</v>
      </c>
      <c r="F787" s="4">
        <v>34.156281993686015</v>
      </c>
      <c r="G787">
        <f t="shared" si="50"/>
        <v>34.116270065827521</v>
      </c>
    </row>
    <row r="788" spans="1:7" outlineLevel="1">
      <c r="A788" s="12">
        <f t="shared" si="48"/>
        <v>0</v>
      </c>
      <c r="B788" t="str">
        <f>YEAR(C788)&amp;VLOOKUP(MONTH(C788),lookup!$G$2:$N$13,8)</f>
        <v>2010M05</v>
      </c>
      <c r="C788" s="2">
        <f t="shared" si="49"/>
        <v>40325</v>
      </c>
      <c r="D788" s="4">
        <v>39.738904941364702</v>
      </c>
      <c r="E788">
        <f t="shared" si="51"/>
        <v>40.209373426602056</v>
      </c>
      <c r="F788" s="4">
        <v>33.649635181404662</v>
      </c>
      <c r="G788">
        <f t="shared" si="50"/>
        <v>34.047857547037495</v>
      </c>
    </row>
    <row r="789" spans="1:7" outlineLevel="1">
      <c r="A789" s="12">
        <f t="shared" si="48"/>
        <v>0</v>
      </c>
      <c r="B789" t="str">
        <f>YEAR(C789)&amp;VLOOKUP(MONTH(C789),lookup!$G$2:$N$13,8)</f>
        <v>2010M05</v>
      </c>
      <c r="C789" s="2">
        <f t="shared" si="49"/>
        <v>40326</v>
      </c>
      <c r="D789" s="4">
        <v>40.260216694700738</v>
      </c>
      <c r="E789">
        <f t="shared" si="51"/>
        <v>40.163411700243927</v>
      </c>
      <c r="F789" s="4">
        <v>34.061254228819678</v>
      </c>
      <c r="G789">
        <f t="shared" si="50"/>
        <v>34.005029836713689</v>
      </c>
    </row>
    <row r="790" spans="1:7" outlineLevel="1">
      <c r="A790" s="12">
        <f t="shared" si="48"/>
        <v>0</v>
      </c>
      <c r="B790" t="str">
        <f>YEAR(C790)&amp;VLOOKUP(MONTH(C790),lookup!$G$2:$N$13,8)</f>
        <v>2010M05</v>
      </c>
      <c r="C790" s="2">
        <f t="shared" si="49"/>
        <v>40327</v>
      </c>
      <c r="D790" s="4">
        <v>40.294040645809879</v>
      </c>
      <c r="E790">
        <f t="shared" si="51"/>
        <v>40.18527221688052</v>
      </c>
      <c r="F790" s="4">
        <v>34.155576672261731</v>
      </c>
      <c r="G790">
        <f t="shared" si="50"/>
        <v>34.030141055203316</v>
      </c>
    </row>
    <row r="791" spans="1:7" outlineLevel="1">
      <c r="A791" s="12">
        <f t="shared" si="48"/>
        <v>0</v>
      </c>
      <c r="B791" t="str">
        <f>YEAR(C791)&amp;VLOOKUP(MONTH(C791),lookup!$G$2:$N$13,8)</f>
        <v>2010M05</v>
      </c>
      <c r="C791" s="2">
        <f t="shared" si="49"/>
        <v>40328</v>
      </c>
      <c r="D791" s="4">
        <v>40.403905079474001</v>
      </c>
      <c r="E791">
        <f t="shared" si="51"/>
        <v>40.16364558939388</v>
      </c>
      <c r="F791" s="4">
        <v>34.141592789969458</v>
      </c>
      <c r="G791">
        <f t="shared" si="50"/>
        <v>33.998389563428603</v>
      </c>
    </row>
    <row r="792" spans="1:7" outlineLevel="1">
      <c r="A792" s="12">
        <f t="shared" si="48"/>
        <v>0</v>
      </c>
      <c r="B792" t="str">
        <f>YEAR(C792)&amp;VLOOKUP(MONTH(C792),lookup!$G$2:$N$13,8)</f>
        <v>2010M05</v>
      </c>
      <c r="C792" s="2">
        <f t="shared" si="49"/>
        <v>40329</v>
      </c>
      <c r="D792" s="4">
        <v>40.20845912455632</v>
      </c>
      <c r="E792">
        <f t="shared" si="51"/>
        <v>40.20154792132962</v>
      </c>
      <c r="F792" s="4">
        <v>34.101525631222401</v>
      </c>
      <c r="G792">
        <f t="shared" si="50"/>
        <v>34.038405774730421</v>
      </c>
    </row>
    <row r="793" spans="1:7" outlineLevel="1">
      <c r="A793" s="12">
        <f t="shared" si="48"/>
        <v>0</v>
      </c>
      <c r="B793" t="str">
        <f>YEAR(C793)&amp;VLOOKUP(MONTH(C793),lookup!$G$2:$N$13,8)</f>
        <v>2010M06</v>
      </c>
      <c r="C793" s="2">
        <f t="shared" si="49"/>
        <v>40330</v>
      </c>
      <c r="D793" s="4">
        <v>39.957878866116481</v>
      </c>
      <c r="E793">
        <f t="shared" si="51"/>
        <v>40.139613611758449</v>
      </c>
      <c r="F793" s="4">
        <v>33.73504544911097</v>
      </c>
      <c r="G793">
        <f t="shared" si="50"/>
        <v>33.972338518618614</v>
      </c>
    </row>
    <row r="794" spans="1:7" outlineLevel="1">
      <c r="A794" s="12">
        <f t="shared" si="48"/>
        <v>0</v>
      </c>
      <c r="B794" t="str">
        <f>YEAR(C794)&amp;VLOOKUP(MONTH(C794),lookup!$G$2:$N$13,8)</f>
        <v>2010M06</v>
      </c>
      <c r="C794" s="2">
        <f t="shared" si="49"/>
        <v>40331</v>
      </c>
      <c r="D794" s="4">
        <v>40.08996111198087</v>
      </c>
      <c r="E794">
        <f t="shared" si="51"/>
        <v>40.183410937389276</v>
      </c>
      <c r="F794" s="4">
        <v>33.915088265618465</v>
      </c>
      <c r="G794">
        <f t="shared" si="50"/>
        <v>34.003923599672731</v>
      </c>
    </row>
    <row r="795" spans="1:7" outlineLevel="1">
      <c r="A795" s="12">
        <f t="shared" si="48"/>
        <v>0</v>
      </c>
      <c r="B795" t="str">
        <f>YEAR(C795)&amp;VLOOKUP(MONTH(C795),lookup!$G$2:$N$13,8)</f>
        <v>2010M06</v>
      </c>
      <c r="C795" s="2">
        <f t="shared" si="49"/>
        <v>40332</v>
      </c>
      <c r="D795" s="4">
        <v>40.098913023553663</v>
      </c>
      <c r="E795">
        <f t="shared" si="51"/>
        <v>40.153530622263233</v>
      </c>
      <c r="F795" s="4">
        <v>33.857253236787791</v>
      </c>
      <c r="G795">
        <f t="shared" si="50"/>
        <v>33.968234219697266</v>
      </c>
    </row>
    <row r="796" spans="1:7" outlineLevel="1">
      <c r="A796" s="12">
        <f t="shared" si="48"/>
        <v>0</v>
      </c>
      <c r="B796" t="str">
        <f>YEAR(C796)&amp;VLOOKUP(MONTH(C796),lookup!$G$2:$N$13,8)</f>
        <v>2010M06</v>
      </c>
      <c r="C796" s="2">
        <f t="shared" si="49"/>
        <v>40333</v>
      </c>
      <c r="D796" s="4">
        <v>40.192909527832285</v>
      </c>
      <c r="E796">
        <f t="shared" si="51"/>
        <v>40.173478315752646</v>
      </c>
      <c r="F796" s="4">
        <v>33.967771940926369</v>
      </c>
      <c r="G796">
        <f t="shared" si="50"/>
        <v>33.972467372889426</v>
      </c>
    </row>
    <row r="797" spans="1:7" outlineLevel="1">
      <c r="A797" s="12">
        <f t="shared" si="48"/>
        <v>0</v>
      </c>
      <c r="B797" t="str">
        <f>YEAR(C797)&amp;VLOOKUP(MONTH(C797),lookup!$G$2:$N$13,8)</f>
        <v>2010M06</v>
      </c>
      <c r="C797" s="2">
        <f t="shared" si="49"/>
        <v>40334</v>
      </c>
      <c r="D797" s="4">
        <v>40.621467966736205</v>
      </c>
      <c r="E797">
        <f t="shared" si="51"/>
        <v>40.214186760860045</v>
      </c>
      <c r="F797" s="4">
        <v>34.392323396559959</v>
      </c>
      <c r="G797">
        <f t="shared" si="50"/>
        <v>34.014053413089073</v>
      </c>
    </row>
    <row r="798" spans="1:7" outlineLevel="1">
      <c r="A798" s="12">
        <f t="shared" si="48"/>
        <v>0</v>
      </c>
      <c r="B798" t="str">
        <f>YEAR(C798)&amp;VLOOKUP(MONTH(C798),lookup!$G$2:$N$13,8)</f>
        <v>2010M06</v>
      </c>
      <c r="C798" s="2">
        <f t="shared" si="49"/>
        <v>40335</v>
      </c>
      <c r="D798" s="4">
        <v>39.983125606485252</v>
      </c>
      <c r="E798">
        <f t="shared" si="51"/>
        <v>40.175976777729673</v>
      </c>
      <c r="F798" s="4">
        <v>33.813748660331427</v>
      </c>
      <c r="G798">
        <f t="shared" si="50"/>
        <v>33.96870774810251</v>
      </c>
    </row>
    <row r="799" spans="1:7" outlineLevel="1">
      <c r="A799" s="12">
        <f t="shared" si="48"/>
        <v>0</v>
      </c>
      <c r="B799" t="str">
        <f>YEAR(C799)&amp;VLOOKUP(MONTH(C799),lookup!$G$2:$N$13,8)</f>
        <v>2010M06</v>
      </c>
      <c r="C799" s="2">
        <f t="shared" si="49"/>
        <v>40336</v>
      </c>
      <c r="D799" s="4">
        <v>39.724865536586094</v>
      </c>
      <c r="E799">
        <f t="shared" si="51"/>
        <v>40.114119028838317</v>
      </c>
      <c r="F799" s="4">
        <v>33.518899363227654</v>
      </c>
      <c r="G799">
        <f t="shared" si="50"/>
        <v>33.911777235107543</v>
      </c>
    </row>
    <row r="800" spans="1:7" outlineLevel="1">
      <c r="A800" s="12">
        <f t="shared" si="48"/>
        <v>0</v>
      </c>
      <c r="B800" t="str">
        <f>YEAR(C800)&amp;VLOOKUP(MONTH(C800),lookup!$G$2:$N$13,8)</f>
        <v>2010M06</v>
      </c>
      <c r="C800" s="2">
        <f t="shared" si="49"/>
        <v>40337</v>
      </c>
      <c r="D800" s="4">
        <v>39.896817315634863</v>
      </c>
      <c r="E800">
        <f t="shared" si="51"/>
        <v>40.078546099418553</v>
      </c>
      <c r="F800" s="4">
        <v>33.770413788401328</v>
      </c>
      <c r="G800">
        <f t="shared" si="50"/>
        <v>33.879026538496461</v>
      </c>
    </row>
    <row r="801" spans="1:7" outlineLevel="1">
      <c r="A801" s="12">
        <f t="shared" si="48"/>
        <v>0</v>
      </c>
      <c r="B801" t="str">
        <f>YEAR(C801)&amp;VLOOKUP(MONTH(C801),lookup!$G$2:$N$13,8)</f>
        <v>2010M06</v>
      </c>
      <c r="C801" s="2">
        <f t="shared" si="49"/>
        <v>40338</v>
      </c>
      <c r="D801" s="4">
        <v>39.767802618214347</v>
      </c>
      <c r="E801">
        <f t="shared" si="51"/>
        <v>40.03907380014639</v>
      </c>
      <c r="F801" s="4">
        <v>33.539863346559684</v>
      </c>
      <c r="G801">
        <f t="shared" si="50"/>
        <v>33.84037849956799</v>
      </c>
    </row>
    <row r="802" spans="1:7" outlineLevel="1">
      <c r="A802" s="12">
        <f t="shared" si="48"/>
        <v>0</v>
      </c>
      <c r="B802" t="str">
        <f>YEAR(C802)&amp;VLOOKUP(MONTH(C802),lookup!$G$2:$N$13,8)</f>
        <v>2010M06</v>
      </c>
      <c r="C802" s="2">
        <f t="shared" si="49"/>
        <v>40339</v>
      </c>
      <c r="D802" s="4">
        <v>39.316620830441295</v>
      </c>
      <c r="E802">
        <f t="shared" si="51"/>
        <v>39.917715974434252</v>
      </c>
      <c r="F802" s="4">
        <v>33.289408206090215</v>
      </c>
      <c r="G802">
        <f t="shared" si="50"/>
        <v>33.744743184611139</v>
      </c>
    </row>
    <row r="803" spans="1:7" outlineLevel="1">
      <c r="A803" s="12">
        <f t="shared" si="48"/>
        <v>0</v>
      </c>
      <c r="B803" t="str">
        <f>YEAR(C803)&amp;VLOOKUP(MONTH(C803),lookup!$G$2:$N$13,8)</f>
        <v>2010M06</v>
      </c>
      <c r="C803" s="2">
        <f t="shared" si="49"/>
        <v>40340</v>
      </c>
      <c r="D803" s="4">
        <v>39.750501988854325</v>
      </c>
      <c r="E803">
        <f t="shared" si="51"/>
        <v>39.823359786608719</v>
      </c>
      <c r="F803" s="4">
        <v>33.60634098896535</v>
      </c>
      <c r="G803">
        <f t="shared" si="50"/>
        <v>33.663562635156012</v>
      </c>
    </row>
    <row r="804" spans="1:7" outlineLevel="1">
      <c r="A804" s="12">
        <f t="shared" si="48"/>
        <v>0</v>
      </c>
      <c r="B804" t="str">
        <f>YEAR(C804)&amp;VLOOKUP(MONTH(C804),lookup!$G$2:$N$13,8)</f>
        <v>2010M06</v>
      </c>
      <c r="C804" s="2">
        <f t="shared" si="49"/>
        <v>40341</v>
      </c>
      <c r="D804" s="4">
        <v>39.301599729140214</v>
      </c>
      <c r="E804">
        <f t="shared" si="51"/>
        <v>39.710859101078377</v>
      </c>
      <c r="F804" s="4">
        <v>33.251577782584278</v>
      </c>
      <c r="G804">
        <f t="shared" si="50"/>
        <v>33.57195292711404</v>
      </c>
    </row>
    <row r="805" spans="1:7" outlineLevel="1">
      <c r="A805" s="12">
        <f t="shared" si="48"/>
        <v>0</v>
      </c>
      <c r="B805" t="str">
        <f>YEAR(C805)&amp;VLOOKUP(MONTH(C805),lookup!$G$2:$N$13,8)</f>
        <v>2010M06</v>
      </c>
      <c r="C805" s="2">
        <f t="shared" si="49"/>
        <v>40342</v>
      </c>
      <c r="D805" s="4">
        <v>39.664745312273382</v>
      </c>
      <c r="E805">
        <f t="shared" si="51"/>
        <v>39.646053916481733</v>
      </c>
      <c r="F805" s="4">
        <v>33.512944650374955</v>
      </c>
      <c r="G805">
        <f t="shared" si="50"/>
        <v>33.516495529406413</v>
      </c>
    </row>
    <row r="806" spans="1:7" outlineLevel="1">
      <c r="A806" s="12">
        <f t="shared" si="48"/>
        <v>0</v>
      </c>
      <c r="B806" t="str">
        <f>YEAR(C806)&amp;VLOOKUP(MONTH(C806),lookup!$G$2:$N$13,8)</f>
        <v>2010M06</v>
      </c>
      <c r="C806" s="2">
        <f t="shared" si="49"/>
        <v>40343</v>
      </c>
      <c r="D806" s="4">
        <v>39.240724438022319</v>
      </c>
      <c r="E806">
        <f t="shared" si="51"/>
        <v>39.544979436985088</v>
      </c>
      <c r="F806" s="4">
        <v>33.163737898643838</v>
      </c>
      <c r="G806">
        <f t="shared" si="50"/>
        <v>33.425313532654485</v>
      </c>
    </row>
    <row r="807" spans="1:7" outlineLevel="1">
      <c r="A807" s="12">
        <f t="shared" si="48"/>
        <v>0</v>
      </c>
      <c r="B807" t="str">
        <f>YEAR(C807)&amp;VLOOKUP(MONTH(C807),lookup!$G$2:$N$13,8)</f>
        <v>2010M06</v>
      </c>
      <c r="C807" s="2">
        <f t="shared" si="49"/>
        <v>40344</v>
      </c>
      <c r="D807" s="4">
        <v>39.133539338028655</v>
      </c>
      <c r="E807">
        <f t="shared" si="51"/>
        <v>39.455166276226436</v>
      </c>
      <c r="F807" s="4">
        <v>33.077002462708947</v>
      </c>
      <c r="G807">
        <f t="shared" si="50"/>
        <v>33.359123236051168</v>
      </c>
    </row>
    <row r="808" spans="1:7" outlineLevel="1">
      <c r="A808" s="12">
        <f t="shared" si="48"/>
        <v>0</v>
      </c>
      <c r="B808" t="str">
        <f>YEAR(C808)&amp;VLOOKUP(MONTH(C808),lookup!$G$2:$N$13,8)</f>
        <v>2010M06</v>
      </c>
      <c r="C808" s="2">
        <f t="shared" si="49"/>
        <v>40345</v>
      </c>
      <c r="D808" s="4">
        <v>39.354971633429265</v>
      </c>
      <c r="E808">
        <f t="shared" si="51"/>
        <v>39.424496821337584</v>
      </c>
      <c r="F808" s="4">
        <v>33.303789296105421</v>
      </c>
      <c r="G808">
        <f t="shared" si="50"/>
        <v>33.331157629450615</v>
      </c>
    </row>
    <row r="809" spans="1:7" outlineLevel="1">
      <c r="A809" s="12">
        <f t="shared" si="48"/>
        <v>0</v>
      </c>
      <c r="B809" t="str">
        <f>YEAR(C809)&amp;VLOOKUP(MONTH(C809),lookup!$G$2:$N$13,8)</f>
        <v>2010M06</v>
      </c>
      <c r="C809" s="2">
        <f t="shared" si="49"/>
        <v>40346</v>
      </c>
      <c r="D809" s="4">
        <v>39.358619451429313</v>
      </c>
      <c r="E809">
        <f t="shared" si="51"/>
        <v>39.366265995294768</v>
      </c>
      <c r="F809" s="4">
        <v>33.279964970355067</v>
      </c>
      <c r="G809">
        <f t="shared" si="50"/>
        <v>33.287715979386967</v>
      </c>
    </row>
    <row r="810" spans="1:7" outlineLevel="1">
      <c r="A810" s="12">
        <f t="shared" si="48"/>
        <v>0</v>
      </c>
      <c r="B810" t="str">
        <f>YEAR(C810)&amp;VLOOKUP(MONTH(C810),lookup!$G$2:$N$13,8)</f>
        <v>2010M06</v>
      </c>
      <c r="C810" s="2">
        <f t="shared" si="49"/>
        <v>40347</v>
      </c>
      <c r="D810" s="4">
        <v>39.278214149644214</v>
      </c>
      <c r="E810">
        <f t="shared" si="51"/>
        <v>39.361916779453622</v>
      </c>
      <c r="F810" s="4">
        <v>33.275745623141809</v>
      </c>
      <c r="G810">
        <f t="shared" si="50"/>
        <v>33.28887605466582</v>
      </c>
    </row>
    <row r="811" spans="1:7" outlineLevel="1">
      <c r="A811" s="12">
        <f t="shared" si="48"/>
        <v>0</v>
      </c>
      <c r="B811" t="str">
        <f>YEAR(C811)&amp;VLOOKUP(MONTH(C811),lookup!$G$2:$N$13,8)</f>
        <v>2010M06</v>
      </c>
      <c r="C811" s="2">
        <f t="shared" si="49"/>
        <v>40348</v>
      </c>
      <c r="D811" s="4">
        <v>39.271593345646473</v>
      </c>
      <c r="E811">
        <f t="shared" si="51"/>
        <v>39.299222325367552</v>
      </c>
      <c r="F811" s="4">
        <v>33.209304932528156</v>
      </c>
      <c r="G811">
        <f t="shared" si="50"/>
        <v>33.238757991317925</v>
      </c>
    </row>
    <row r="812" spans="1:7" outlineLevel="1">
      <c r="A812" s="12">
        <f t="shared" si="48"/>
        <v>0</v>
      </c>
      <c r="B812" t="str">
        <f>YEAR(C812)&amp;VLOOKUP(MONTH(C812),lookup!$G$2:$N$13,8)</f>
        <v>2010M06</v>
      </c>
      <c r="C812" s="2">
        <f t="shared" si="49"/>
        <v>40349</v>
      </c>
      <c r="D812" s="4">
        <v>39.177548127380419</v>
      </c>
      <c r="E812">
        <f t="shared" si="51"/>
        <v>39.286204407704076</v>
      </c>
      <c r="F812" s="4">
        <v>33.199104869349306</v>
      </c>
      <c r="G812">
        <f t="shared" si="50"/>
        <v>33.238425681799527</v>
      </c>
    </row>
    <row r="813" spans="1:7" outlineLevel="1">
      <c r="A813" s="12">
        <f t="shared" si="48"/>
        <v>0</v>
      </c>
      <c r="B813" t="str">
        <f>YEAR(C813)&amp;VLOOKUP(MONTH(C813),lookup!$G$2:$N$13,8)</f>
        <v>2010M06</v>
      </c>
      <c r="C813" s="2">
        <f t="shared" si="49"/>
        <v>40350</v>
      </c>
      <c r="D813" s="4">
        <v>38.888881932737696</v>
      </c>
      <c r="E813">
        <f t="shared" si="51"/>
        <v>39.217324829375514</v>
      </c>
      <c r="F813" s="4">
        <v>32.870666393311069</v>
      </c>
      <c r="G813">
        <f t="shared" si="50"/>
        <v>33.181088618283212</v>
      </c>
    </row>
    <row r="814" spans="1:7" outlineLevel="1">
      <c r="A814" s="12">
        <f t="shared" si="48"/>
        <v>0</v>
      </c>
      <c r="B814" t="str">
        <f>YEAR(C814)&amp;VLOOKUP(MONTH(C814),lookup!$G$2:$N$13,8)</f>
        <v>2010M06</v>
      </c>
      <c r="C814" s="2">
        <f t="shared" si="49"/>
        <v>40351</v>
      </c>
      <c r="D814" s="4">
        <v>38.946364437907398</v>
      </c>
      <c r="E814">
        <f t="shared" si="51"/>
        <v>39.164876729741508</v>
      </c>
      <c r="F814" s="4">
        <v>32.982828767901516</v>
      </c>
      <c r="G814">
        <f t="shared" si="50"/>
        <v>33.143035086928158</v>
      </c>
    </row>
    <row r="815" spans="1:7" outlineLevel="1">
      <c r="A815" s="12">
        <f t="shared" si="48"/>
        <v>0</v>
      </c>
      <c r="B815" t="str">
        <f>YEAR(C815)&amp;VLOOKUP(MONTH(C815),lookup!$G$2:$N$13,8)</f>
        <v>2010M06</v>
      </c>
      <c r="C815" s="2">
        <f t="shared" si="49"/>
        <v>40352</v>
      </c>
      <c r="D815" s="4">
        <v>38.851253242975183</v>
      </c>
      <c r="E815">
        <f t="shared" si="51"/>
        <v>39.104953331429485</v>
      </c>
      <c r="F815" s="4">
        <v>32.828464709669184</v>
      </c>
      <c r="G815">
        <f t="shared" si="50"/>
        <v>33.089876455639349</v>
      </c>
    </row>
    <row r="816" spans="1:7" outlineLevel="1">
      <c r="A816" s="12">
        <f t="shared" si="48"/>
        <v>0</v>
      </c>
      <c r="B816" t="str">
        <f>YEAR(C816)&amp;VLOOKUP(MONTH(C816),lookup!$G$2:$N$13,8)</f>
        <v>2010M06</v>
      </c>
      <c r="C816" s="2">
        <f t="shared" si="49"/>
        <v>40353</v>
      </c>
      <c r="D816" s="4">
        <v>38.804794426608467</v>
      </c>
      <c r="E816">
        <f t="shared" si="51"/>
        <v>39.031115612416869</v>
      </c>
      <c r="F816" s="4">
        <v>32.874587389018494</v>
      </c>
      <c r="G816">
        <f t="shared" si="50"/>
        <v>33.02962148360281</v>
      </c>
    </row>
    <row r="817" spans="1:7" outlineLevel="1">
      <c r="A817" s="12">
        <f t="shared" si="48"/>
        <v>0</v>
      </c>
      <c r="B817" t="str">
        <f>YEAR(C817)&amp;VLOOKUP(MONTH(C817),lookup!$G$2:$N$13,8)</f>
        <v>2010M06</v>
      </c>
      <c r="C817" s="2">
        <f t="shared" si="49"/>
        <v>40354</v>
      </c>
      <c r="D817" s="4">
        <v>38.658055001584401</v>
      </c>
      <c r="E817">
        <f t="shared" si="51"/>
        <v>38.936202138963061</v>
      </c>
      <c r="F817" s="4">
        <v>32.683029299253676</v>
      </c>
      <c r="G817">
        <f t="shared" si="50"/>
        <v>32.948456701386093</v>
      </c>
    </row>
    <row r="818" spans="1:7" outlineLevel="1">
      <c r="A818" s="12">
        <f t="shared" si="48"/>
        <v>0</v>
      </c>
      <c r="B818" t="str">
        <f>YEAR(C818)&amp;VLOOKUP(MONTH(C818),lookup!$G$2:$N$13,8)</f>
        <v>2010M06</v>
      </c>
      <c r="C818" s="2">
        <f t="shared" si="49"/>
        <v>40355</v>
      </c>
      <c r="D818" s="4">
        <v>38.678917483084305</v>
      </c>
      <c r="E818">
        <f t="shared" si="51"/>
        <v>38.857193543611729</v>
      </c>
      <c r="F818" s="4">
        <v>32.748966350628123</v>
      </c>
      <c r="G818">
        <f t="shared" si="50"/>
        <v>32.878021453627227</v>
      </c>
    </row>
    <row r="819" spans="1:7" outlineLevel="1">
      <c r="A819" s="12">
        <f t="shared" si="48"/>
        <v>0</v>
      </c>
      <c r="B819" t="str">
        <f>YEAR(C819)&amp;VLOOKUP(MONTH(C819),lookup!$G$2:$N$13,8)</f>
        <v>2010M06</v>
      </c>
      <c r="C819" s="2">
        <f t="shared" si="49"/>
        <v>40356</v>
      </c>
      <c r="D819" s="4">
        <v>38.562395057911409</v>
      </c>
      <c r="E819">
        <f t="shared" si="51"/>
        <v>38.785661411059422</v>
      </c>
      <c r="F819" s="4">
        <v>32.587213302579258</v>
      </c>
      <c r="G819">
        <f t="shared" si="50"/>
        <v>32.815519635861094</v>
      </c>
    </row>
    <row r="820" spans="1:7" outlineLevel="1">
      <c r="A820" s="12">
        <f t="shared" si="48"/>
        <v>0</v>
      </c>
      <c r="B820" t="str">
        <f>YEAR(C820)&amp;VLOOKUP(MONTH(C820),lookup!$G$2:$N$13,8)</f>
        <v>2010M06</v>
      </c>
      <c r="C820" s="2">
        <f t="shared" si="49"/>
        <v>40357</v>
      </c>
      <c r="D820" s="4">
        <v>38.23837970156513</v>
      </c>
      <c r="E820">
        <f t="shared" si="51"/>
        <v>38.667964656417453</v>
      </c>
      <c r="F820" s="4">
        <v>32.399335337581377</v>
      </c>
      <c r="G820">
        <f t="shared" si="50"/>
        <v>32.71690958759892</v>
      </c>
    </row>
    <row r="821" spans="1:7" outlineLevel="1">
      <c r="A821" s="12">
        <f t="shared" si="48"/>
        <v>0</v>
      </c>
      <c r="B821" t="str">
        <f>YEAR(C821)&amp;VLOOKUP(MONTH(C821),lookup!$G$2:$N$13,8)</f>
        <v>2010M06</v>
      </c>
      <c r="C821" s="2">
        <f t="shared" si="49"/>
        <v>40358</v>
      </c>
      <c r="D821" s="4">
        <v>38.314486710341534</v>
      </c>
      <c r="E821">
        <f t="shared" si="51"/>
        <v>38.587334410631556</v>
      </c>
      <c r="F821" s="4">
        <v>32.398555244194561</v>
      </c>
      <c r="G821">
        <f t="shared" si="50"/>
        <v>32.651576851989589</v>
      </c>
    </row>
    <row r="822" spans="1:7" outlineLevel="1">
      <c r="A822" s="12">
        <f t="shared" si="48"/>
        <v>0</v>
      </c>
      <c r="B822" t="str">
        <f>YEAR(C822)&amp;VLOOKUP(MONTH(C822),lookup!$G$2:$N$13,8)</f>
        <v>2010M06</v>
      </c>
      <c r="C822" s="2">
        <f t="shared" si="49"/>
        <v>40359</v>
      </c>
      <c r="D822" s="4">
        <v>37.874052087854572</v>
      </c>
      <c r="E822">
        <f t="shared" si="51"/>
        <v>38.44275302719042</v>
      </c>
      <c r="F822" s="4">
        <v>32.043492317722766</v>
      </c>
      <c r="G822">
        <f t="shared" si="50"/>
        <v>32.523610401245449</v>
      </c>
    </row>
    <row r="823" spans="1:7" outlineLevel="1">
      <c r="A823" s="12">
        <f t="shared" si="48"/>
        <v>0</v>
      </c>
      <c r="B823" t="str">
        <f>YEAR(C823)&amp;VLOOKUP(MONTH(C823),lookup!$G$2:$N$13,8)</f>
        <v>2010M07</v>
      </c>
      <c r="C823" s="2">
        <f t="shared" si="49"/>
        <v>40360</v>
      </c>
      <c r="D823" s="4">
        <v>37.582714775632247</v>
      </c>
      <c r="E823">
        <f t="shared" si="51"/>
        <v>38.273857687485474</v>
      </c>
      <c r="F823" s="4">
        <v>31.746048900201831</v>
      </c>
      <c r="G823">
        <f t="shared" si="50"/>
        <v>32.377877713232749</v>
      </c>
    </row>
    <row r="824" spans="1:7" outlineLevel="1">
      <c r="A824" s="12">
        <f t="shared" si="48"/>
        <v>0</v>
      </c>
      <c r="B824" t="str">
        <f>YEAR(C824)&amp;VLOOKUP(MONTH(C824),lookup!$G$2:$N$13,8)</f>
        <v>2010M07</v>
      </c>
      <c r="C824" s="2">
        <f t="shared" si="49"/>
        <v>40361</v>
      </c>
      <c r="D824" s="4">
        <v>37.786866087260492</v>
      </c>
      <c r="E824">
        <f t="shared" si="51"/>
        <v>38.135899549957578</v>
      </c>
      <c r="F824" s="4">
        <v>31.973815959471818</v>
      </c>
      <c r="G824">
        <f t="shared" si="50"/>
        <v>32.256983632956391</v>
      </c>
    </row>
    <row r="825" spans="1:7" outlineLevel="1">
      <c r="A825" s="12">
        <f t="shared" si="48"/>
        <v>0</v>
      </c>
      <c r="B825" t="str">
        <f>YEAR(C825)&amp;VLOOKUP(MONTH(C825),lookup!$G$2:$N$13,8)</f>
        <v>2010M07</v>
      </c>
      <c r="C825" s="2">
        <f t="shared" si="49"/>
        <v>40362</v>
      </c>
      <c r="D825" s="4">
        <v>37.389141622503111</v>
      </c>
      <c r="E825">
        <f t="shared" si="51"/>
        <v>37.958821344147637</v>
      </c>
      <c r="F825" s="4">
        <v>31.565671010099045</v>
      </c>
      <c r="G825">
        <f t="shared" si="50"/>
        <v>32.102020215510876</v>
      </c>
    </row>
    <row r="826" spans="1:7" outlineLevel="1">
      <c r="A826" s="12">
        <f t="shared" si="48"/>
        <v>0</v>
      </c>
      <c r="B826" t="str">
        <f>YEAR(C826)&amp;VLOOKUP(MONTH(C826),lookup!$G$2:$N$13,8)</f>
        <v>2010M07</v>
      </c>
      <c r="C826" s="2">
        <f t="shared" si="49"/>
        <v>40363</v>
      </c>
      <c r="D826" s="4">
        <v>37.675513815286919</v>
      </c>
      <c r="E826">
        <f t="shared" si="51"/>
        <v>37.849203124387117</v>
      </c>
      <c r="F826" s="4">
        <v>31.833315585915472</v>
      </c>
      <c r="G826">
        <f t="shared" si="50"/>
        <v>31.997623730077507</v>
      </c>
    </row>
    <row r="827" spans="1:7" outlineLevel="1">
      <c r="A827" s="12">
        <f t="shared" si="48"/>
        <v>0</v>
      </c>
      <c r="B827" t="str">
        <f>YEAR(C827)&amp;VLOOKUP(MONTH(C827),lookup!$G$2:$N$13,8)</f>
        <v>2010M07</v>
      </c>
      <c r="C827" s="2">
        <f t="shared" si="49"/>
        <v>40364</v>
      </c>
      <c r="D827" s="4">
        <v>37.29312482139148</v>
      </c>
      <c r="E827">
        <f t="shared" si="51"/>
        <v>37.684760243858783</v>
      </c>
      <c r="F827" s="4">
        <v>31.533475679514734</v>
      </c>
      <c r="G827">
        <f t="shared" si="50"/>
        <v>31.859675164912655</v>
      </c>
    </row>
    <row r="828" spans="1:7" outlineLevel="1">
      <c r="A828" s="12">
        <f t="shared" si="48"/>
        <v>0</v>
      </c>
      <c r="B828" t="str">
        <f>YEAR(C828)&amp;VLOOKUP(MONTH(C828),lookup!$G$2:$N$13,8)</f>
        <v>2010M07</v>
      </c>
      <c r="C828" s="2">
        <f t="shared" si="49"/>
        <v>40365</v>
      </c>
      <c r="D828" s="4">
        <v>37.384588725905857</v>
      </c>
      <c r="E828">
        <f t="shared" si="51"/>
        <v>37.590609694384355</v>
      </c>
      <c r="F828" s="4">
        <v>31.606594919228147</v>
      </c>
      <c r="G828">
        <f t="shared" si="50"/>
        <v>31.773720772224358</v>
      </c>
    </row>
    <row r="829" spans="1:7" outlineLevel="1">
      <c r="A829" s="12">
        <f t="shared" si="48"/>
        <v>0</v>
      </c>
      <c r="B829" t="str">
        <f>YEAR(C829)&amp;VLOOKUP(MONTH(C829),lookup!$G$2:$N$13,8)</f>
        <v>2010M07</v>
      </c>
      <c r="C829" s="2">
        <f t="shared" si="49"/>
        <v>40366</v>
      </c>
      <c r="D829" s="4">
        <v>37.397762821679876</v>
      </c>
      <c r="E829">
        <f t="shared" si="51"/>
        <v>37.51790178851364</v>
      </c>
      <c r="F829" s="4">
        <v>31.71408003789486</v>
      </c>
      <c r="G829">
        <f t="shared" si="50"/>
        <v>31.728276999971715</v>
      </c>
    </row>
    <row r="830" spans="1:7" outlineLevel="1">
      <c r="A830" s="12">
        <f t="shared" si="48"/>
        <v>0</v>
      </c>
      <c r="B830" t="str">
        <f>YEAR(C830)&amp;VLOOKUP(MONTH(C830),lookup!$G$2:$N$13,8)</f>
        <v>2010M07</v>
      </c>
      <c r="C830" s="2">
        <f t="shared" si="49"/>
        <v>40367</v>
      </c>
      <c r="D830" s="4">
        <v>37.293861004043784</v>
      </c>
      <c r="E830">
        <f t="shared" si="51"/>
        <v>37.440556088840736</v>
      </c>
      <c r="F830" s="4">
        <v>31.50671558758663</v>
      </c>
      <c r="G830">
        <f t="shared" si="50"/>
        <v>31.655803423347773</v>
      </c>
    </row>
    <row r="831" spans="1:7" outlineLevel="1">
      <c r="A831" s="12">
        <f t="shared" si="48"/>
        <v>0</v>
      </c>
      <c r="B831" t="str">
        <f>YEAR(C831)&amp;VLOOKUP(MONTH(C831),lookup!$G$2:$N$13,8)</f>
        <v>2010M07</v>
      </c>
      <c r="C831" s="2">
        <f t="shared" si="49"/>
        <v>40368</v>
      </c>
      <c r="D831" s="4">
        <v>37.186532720742498</v>
      </c>
      <c r="E831">
        <f t="shared" si="51"/>
        <v>37.398910635263405</v>
      </c>
      <c r="F831" s="4">
        <v>31.450535083605018</v>
      </c>
      <c r="G831">
        <f t="shared" si="50"/>
        <v>31.627739149269303</v>
      </c>
    </row>
    <row r="832" spans="1:7" outlineLevel="1">
      <c r="A832" s="12">
        <f t="shared" si="48"/>
        <v>0</v>
      </c>
      <c r="B832" t="str">
        <f>YEAR(C832)&amp;VLOOKUP(MONTH(C832),lookup!$G$2:$N$13,8)</f>
        <v>2010M07</v>
      </c>
      <c r="C832" s="2">
        <f t="shared" si="49"/>
        <v>40369</v>
      </c>
      <c r="D832" s="4">
        <v>37.430785259448484</v>
      </c>
      <c r="E832">
        <f t="shared" si="51"/>
        <v>37.356261537205285</v>
      </c>
      <c r="F832" s="4">
        <v>31.694258606560503</v>
      </c>
      <c r="G832">
        <f t="shared" si="50"/>
        <v>31.598678733099433</v>
      </c>
    </row>
    <row r="833" spans="1:7" outlineLevel="1">
      <c r="A833" s="12">
        <f t="shared" si="48"/>
        <v>0</v>
      </c>
      <c r="B833" t="str">
        <f>YEAR(C833)&amp;VLOOKUP(MONTH(C833),lookup!$G$2:$N$13,8)</f>
        <v>2010M07</v>
      </c>
      <c r="C833" s="2">
        <f t="shared" si="49"/>
        <v>40370</v>
      </c>
      <c r="D833" s="4">
        <v>37.003970858818576</v>
      </c>
      <c r="E833">
        <f t="shared" si="51"/>
        <v>37.308092200927263</v>
      </c>
      <c r="F833" s="4">
        <v>31.323725126694022</v>
      </c>
      <c r="G833">
        <f t="shared" si="50"/>
        <v>31.566077902651561</v>
      </c>
    </row>
    <row r="834" spans="1:7" outlineLevel="1">
      <c r="A834" s="12">
        <f t="shared" ref="A834:A897" si="52">IF(D834+D835=D834,IF(D834+D835&gt;0,1,0),0)</f>
        <v>0</v>
      </c>
      <c r="B834" t="str">
        <f>YEAR(C834)&amp;VLOOKUP(MONTH(C834),lookup!$G$2:$N$13,8)</f>
        <v>2010M07</v>
      </c>
      <c r="C834" s="2">
        <f t="shared" ref="C834:C897" si="53">C835-1</f>
        <v>40371</v>
      </c>
      <c r="D834" s="4">
        <v>36.670515854347606</v>
      </c>
      <c r="E834">
        <f t="shared" si="51"/>
        <v>37.185773755738701</v>
      </c>
      <c r="F834" s="4">
        <v>31.038650679122647</v>
      </c>
      <c r="G834">
        <f t="shared" si="50"/>
        <v>31.469082659301549</v>
      </c>
    </row>
    <row r="835" spans="1:7" outlineLevel="1">
      <c r="A835" s="12">
        <f t="shared" si="52"/>
        <v>0</v>
      </c>
      <c r="B835" t="str">
        <f>YEAR(C835)&amp;VLOOKUP(MONTH(C835),lookup!$G$2:$N$13,8)</f>
        <v>2010M07</v>
      </c>
      <c r="C835" s="2">
        <f t="shared" si="53"/>
        <v>40372</v>
      </c>
      <c r="D835" s="4">
        <v>36.988383799322058</v>
      </c>
      <c r="E835">
        <f t="shared" si="51"/>
        <v>37.132612523329541</v>
      </c>
      <c r="F835" s="4">
        <v>31.351328335461872</v>
      </c>
      <c r="G835">
        <f t="shared" si="50"/>
        <v>31.42746914176216</v>
      </c>
    </row>
    <row r="836" spans="1:7" outlineLevel="1">
      <c r="A836" s="12">
        <f t="shared" si="52"/>
        <v>0</v>
      </c>
      <c r="B836" t="str">
        <f>YEAR(C836)&amp;VLOOKUP(MONTH(C836),lookup!$G$2:$N$13,8)</f>
        <v>2010M07</v>
      </c>
      <c r="C836" s="2">
        <f t="shared" si="53"/>
        <v>40373</v>
      </c>
      <c r="D836" s="4">
        <v>36.722527516102986</v>
      </c>
      <c r="E836">
        <f t="shared" si="51"/>
        <v>37.043622573721805</v>
      </c>
      <c r="F836" s="4">
        <v>31.01383330301945</v>
      </c>
      <c r="G836">
        <f t="shared" si="50"/>
        <v>31.34934801703519</v>
      </c>
    </row>
    <row r="837" spans="1:7" outlineLevel="1">
      <c r="A837" s="12">
        <f t="shared" si="52"/>
        <v>0</v>
      </c>
      <c r="B837" t="str">
        <f>YEAR(C837)&amp;VLOOKUP(MONTH(C837),lookup!$G$2:$N$13,8)</f>
        <v>2010M07</v>
      </c>
      <c r="C837" s="2">
        <f t="shared" si="53"/>
        <v>40374</v>
      </c>
      <c r="D837" s="4">
        <v>36.61539507168203</v>
      </c>
      <c r="E837">
        <f t="shared" si="51"/>
        <v>36.947129785258568</v>
      </c>
      <c r="F837" s="4">
        <v>31.059551245441202</v>
      </c>
      <c r="G837">
        <f t="shared" si="50"/>
        <v>31.275857980993184</v>
      </c>
    </row>
    <row r="838" spans="1:7" outlineLevel="1">
      <c r="A838" s="12">
        <f t="shared" si="52"/>
        <v>0</v>
      </c>
      <c r="B838" t="str">
        <f>YEAR(C838)&amp;VLOOKUP(MONTH(C838),lookup!$G$2:$N$13,8)</f>
        <v>2010M07</v>
      </c>
      <c r="C838" s="2">
        <f t="shared" si="53"/>
        <v>40375</v>
      </c>
      <c r="D838" s="4">
        <v>36.675316051136797</v>
      </c>
      <c r="E838">
        <f t="shared" si="51"/>
        <v>36.845514958342569</v>
      </c>
      <c r="F838" s="4">
        <v>31.016100714326335</v>
      </c>
      <c r="G838">
        <f t="shared" si="50"/>
        <v>31.188681393728238</v>
      </c>
    </row>
    <row r="839" spans="1:7" outlineLevel="1">
      <c r="A839" s="12">
        <f t="shared" si="52"/>
        <v>0</v>
      </c>
      <c r="B839" t="str">
        <f>YEAR(C839)&amp;VLOOKUP(MONTH(C839),lookup!$G$2:$N$13,8)</f>
        <v>2010M07</v>
      </c>
      <c r="C839" s="2">
        <f t="shared" si="53"/>
        <v>40376</v>
      </c>
      <c r="D839" s="4">
        <v>36.530489625437092</v>
      </c>
      <c r="E839">
        <f t="shared" si="51"/>
        <v>36.765055495437522</v>
      </c>
      <c r="F839" s="4">
        <v>31.029523734692411</v>
      </c>
      <c r="G839">
        <f t="shared" si="50"/>
        <v>31.137851401754396</v>
      </c>
    </row>
    <row r="840" spans="1:7" outlineLevel="1">
      <c r="A840" s="12">
        <f t="shared" si="52"/>
        <v>0</v>
      </c>
      <c r="B840" t="str">
        <f>YEAR(C840)&amp;VLOOKUP(MONTH(C840),lookup!$G$2:$N$13,8)</f>
        <v>2010M07</v>
      </c>
      <c r="C840" s="2">
        <f t="shared" si="53"/>
        <v>40377</v>
      </c>
      <c r="D840" s="4">
        <v>36.819177577243686</v>
      </c>
      <c r="E840">
        <f t="shared" si="51"/>
        <v>36.739218492207733</v>
      </c>
      <c r="F840" s="4">
        <v>31.22210362643705</v>
      </c>
      <c r="G840">
        <f t="shared" ref="G840:G903" si="54">AVERAGE(SUM(F833:F840)/8,SUM(F835:F840)/6)</f>
        <v>31.123629461106216</v>
      </c>
    </row>
    <row r="841" spans="1:7" outlineLevel="1">
      <c r="A841" s="12">
        <f t="shared" si="52"/>
        <v>0</v>
      </c>
      <c r="B841" t="str">
        <f>YEAR(C841)&amp;VLOOKUP(MONTH(C841),lookup!$G$2:$N$13,8)</f>
        <v>2010M07</v>
      </c>
      <c r="C841" s="2">
        <f t="shared" si="53"/>
        <v>40378</v>
      </c>
      <c r="D841" s="4">
        <v>36.273430367542808</v>
      </c>
      <c r="E841">
        <f t="shared" si="51"/>
        <v>36.63398025885472</v>
      </c>
      <c r="F841" s="4">
        <v>30.810302442225261</v>
      </c>
      <c r="G841">
        <f t="shared" si="54"/>
        <v>31.046455052223866</v>
      </c>
    </row>
    <row r="842" spans="1:7" outlineLevel="1">
      <c r="A842" s="12">
        <f t="shared" si="52"/>
        <v>0</v>
      </c>
      <c r="B842" t="str">
        <f>YEAR(C842)&amp;VLOOKUP(MONTH(C842),lookup!$G$2:$N$13,8)</f>
        <v>2010M07</v>
      </c>
      <c r="C842" s="2">
        <f t="shared" si="53"/>
        <v>40379</v>
      </c>
      <c r="D842" s="4">
        <v>36.47410947011776</v>
      </c>
      <c r="E842">
        <f t="shared" si="51"/>
        <v>36.601003356008263</v>
      </c>
      <c r="F842" s="4">
        <v>30.90566468672052</v>
      </c>
      <c r="G842">
        <f t="shared" si="54"/>
        <v>31.029129376340485</v>
      </c>
    </row>
    <row r="843" spans="1:7" outlineLevel="1">
      <c r="A843" s="12">
        <f t="shared" si="52"/>
        <v>0</v>
      </c>
      <c r="B843" t="str">
        <f>YEAR(C843)&amp;VLOOKUP(MONTH(C843),lookup!$G$2:$N$13,8)</f>
        <v>2010M07</v>
      </c>
      <c r="C843" s="2">
        <f t="shared" si="53"/>
        <v>40380</v>
      </c>
      <c r="D843" s="4">
        <v>36.288222635671012</v>
      </c>
      <c r="E843">
        <f t="shared" ref="E843:E906" si="55">AVERAGE(SUM(D836:D843)/8,SUM(D838:D843)/6)</f>
        <v>36.529978913612482</v>
      </c>
      <c r="F843" s="4">
        <v>30.854823922723948</v>
      </c>
      <c r="G843">
        <f t="shared" si="54"/>
        <v>30.981037240317928</v>
      </c>
    </row>
    <row r="844" spans="1:7" outlineLevel="1">
      <c r="A844" s="12">
        <f t="shared" si="52"/>
        <v>0</v>
      </c>
      <c r="B844" t="str">
        <f>YEAR(C844)&amp;VLOOKUP(MONTH(C844),lookup!$G$2:$N$13,8)</f>
        <v>2010M07</v>
      </c>
      <c r="C844" s="2">
        <f t="shared" si="53"/>
        <v>40381</v>
      </c>
      <c r="D844" s="4">
        <v>36.275816171128618</v>
      </c>
      <c r="E844">
        <f t="shared" si="55"/>
        <v>36.46876779788424</v>
      </c>
      <c r="F844" s="4">
        <v>30.777771502025132</v>
      </c>
      <c r="G844">
        <f t="shared" si="54"/>
        <v>30.946422610064015</v>
      </c>
    </row>
    <row r="845" spans="1:7" outlineLevel="1">
      <c r="A845" s="12">
        <f t="shared" si="52"/>
        <v>0</v>
      </c>
      <c r="B845" t="str">
        <f>YEAR(C845)&amp;VLOOKUP(MONTH(C845),lookup!$G$2:$N$13,8)</f>
        <v>2010M07</v>
      </c>
      <c r="C845" s="2">
        <f t="shared" si="53"/>
        <v>40382</v>
      </c>
      <c r="D845" s="4">
        <v>36.083569576254504</v>
      </c>
      <c r="E845">
        <f t="shared" si="55"/>
        <v>36.398285366988134</v>
      </c>
      <c r="F845" s="4">
        <v>30.716344028196183</v>
      </c>
      <c r="G845">
        <f t="shared" si="54"/>
        <v>30.898873850111521</v>
      </c>
    </row>
    <row r="846" spans="1:7" outlineLevel="1">
      <c r="A846" s="12">
        <f t="shared" si="52"/>
        <v>0</v>
      </c>
      <c r="B846" t="str">
        <f>YEAR(C846)&amp;VLOOKUP(MONTH(C846),lookup!$G$2:$N$13,8)</f>
        <v>2010M07</v>
      </c>
      <c r="C846" s="2">
        <f t="shared" si="53"/>
        <v>40383</v>
      </c>
      <c r="D846" s="4">
        <v>36.734349322966168</v>
      </c>
      <c r="E846">
        <f t="shared" si="55"/>
        <v>36.394905925287674</v>
      </c>
      <c r="F846" s="4">
        <v>31.230785819912985</v>
      </c>
      <c r="G846">
        <f t="shared" si="54"/>
        <v>30.913015185333681</v>
      </c>
    </row>
    <row r="847" spans="1:7" outlineLevel="1">
      <c r="A847" s="12">
        <f t="shared" si="52"/>
        <v>0</v>
      </c>
      <c r="B847" t="str">
        <f>YEAR(C847)&amp;VLOOKUP(MONTH(C847),lookup!$G$2:$N$13,8)</f>
        <v>2010M07</v>
      </c>
      <c r="C847" s="2">
        <f t="shared" si="53"/>
        <v>40384</v>
      </c>
      <c r="D847" s="4">
        <v>36.303673894484085</v>
      </c>
      <c r="E847">
        <f t="shared" si="55"/>
        <v>36.383250236014888</v>
      </c>
      <c r="F847" s="4">
        <v>30.943420768500296</v>
      </c>
      <c r="G847">
        <f t="shared" si="54"/>
        <v>30.918726943802923</v>
      </c>
    </row>
    <row r="848" spans="1:7" outlineLevel="1">
      <c r="A848" s="12">
        <f t="shared" si="52"/>
        <v>0</v>
      </c>
      <c r="B848" t="str">
        <f>YEAR(C848)&amp;VLOOKUP(MONTH(C848),lookup!$G$2:$N$13,8)</f>
        <v>2010M07</v>
      </c>
      <c r="C848" s="2">
        <f t="shared" si="53"/>
        <v>40385</v>
      </c>
      <c r="D848" s="4">
        <v>36.547093045838047</v>
      </c>
      <c r="E848">
        <f t="shared" si="55"/>
        <v>36.372326917445392</v>
      </c>
      <c r="F848" s="4">
        <v>31.051125534110692</v>
      </c>
      <c r="G848">
        <f t="shared" si="54"/>
        <v>30.920162550315045</v>
      </c>
    </row>
    <row r="849" spans="1:7" outlineLevel="1">
      <c r="A849" s="12">
        <f t="shared" si="52"/>
        <v>0</v>
      </c>
      <c r="B849" t="str">
        <f>YEAR(C849)&amp;VLOOKUP(MONTH(C849),lookup!$G$2:$N$13,8)</f>
        <v>2010M07</v>
      </c>
      <c r="C849" s="2">
        <f t="shared" si="53"/>
        <v>40386</v>
      </c>
      <c r="D849" s="4">
        <v>36.070945830618612</v>
      </c>
      <c r="E849">
        <f t="shared" si="55"/>
        <v>36.341565233466596</v>
      </c>
      <c r="F849" s="4">
        <v>30.784626942348286</v>
      </c>
      <c r="G849">
        <f t="shared" si="54"/>
        <v>30.912708083208095</v>
      </c>
    </row>
    <row r="850" spans="1:7" outlineLevel="1">
      <c r="A850" s="12">
        <f t="shared" si="52"/>
        <v>0</v>
      </c>
      <c r="B850" t="str">
        <f>YEAR(C850)&amp;VLOOKUP(MONTH(C850),lookup!$G$2:$N$13,8)</f>
        <v>2010M07</v>
      </c>
      <c r="C850" s="2">
        <f t="shared" si="53"/>
        <v>40387</v>
      </c>
      <c r="D850" s="4">
        <v>36.332876759345993</v>
      </c>
      <c r="E850">
        <f t="shared" si="55"/>
        <v>36.337493238061469</v>
      </c>
      <c r="F850" s="4">
        <v>30.909319557292804</v>
      </c>
      <c r="G850">
        <f t="shared" si="54"/>
        <v>30.923898850557833</v>
      </c>
    </row>
    <row r="851" spans="1:7" outlineLevel="1">
      <c r="A851" s="12">
        <f t="shared" si="52"/>
        <v>0</v>
      </c>
      <c r="B851" t="str">
        <f>YEAR(C851)&amp;VLOOKUP(MONTH(C851),lookup!$G$2:$N$13,8)</f>
        <v>2010M07</v>
      </c>
      <c r="C851" s="2">
        <f t="shared" si="53"/>
        <v>40388</v>
      </c>
      <c r="D851" s="4">
        <v>36.199587387918527</v>
      </c>
      <c r="E851">
        <f t="shared" si="55"/>
        <v>36.341621686048946</v>
      </c>
      <c r="F851" s="4">
        <v>30.929840584606808</v>
      </c>
      <c r="G851">
        <f t="shared" si="54"/>
        <v>30.946378771626396</v>
      </c>
    </row>
    <row r="852" spans="1:7" outlineLevel="1">
      <c r="A852" s="12">
        <f t="shared" si="52"/>
        <v>0</v>
      </c>
      <c r="B852" t="str">
        <f>YEAR(C852)&amp;VLOOKUP(MONTH(C852),lookup!$G$2:$N$13,8)</f>
        <v>2010M07</v>
      </c>
      <c r="C852" s="2">
        <f t="shared" si="53"/>
        <v>40389</v>
      </c>
      <c r="D852" s="4">
        <v>36.396917502691899</v>
      </c>
      <c r="E852">
        <f t="shared" si="55"/>
        <v>36.321071200915469</v>
      </c>
      <c r="F852" s="4">
        <v>30.964508239360995</v>
      </c>
      <c r="G852">
        <f t="shared" si="54"/>
        <v>30.935860019330555</v>
      </c>
    </row>
    <row r="853" spans="1:7" outlineLevel="1">
      <c r="A853" s="12">
        <f t="shared" si="52"/>
        <v>0</v>
      </c>
      <c r="B853" t="str">
        <f>YEAR(C853)&amp;VLOOKUP(MONTH(C853),lookup!$G$2:$N$13,8)</f>
        <v>2010M07</v>
      </c>
      <c r="C853" s="2">
        <f t="shared" si="53"/>
        <v>40390</v>
      </c>
      <c r="D853" s="4">
        <v>36.472740027436394</v>
      </c>
      <c r="E853">
        <f t="shared" si="55"/>
        <v>36.359483198527016</v>
      </c>
      <c r="F853" s="4">
        <v>31.193309412813061</v>
      </c>
      <c r="G853">
        <f t="shared" si="54"/>
        <v>30.986494409561836</v>
      </c>
    </row>
    <row r="854" spans="1:7" outlineLevel="1">
      <c r="A854" s="12">
        <f t="shared" si="52"/>
        <v>0</v>
      </c>
      <c r="B854" t="str">
        <f>YEAR(C854)&amp;VLOOKUP(MONTH(C854),lookup!$G$2:$N$13,8)</f>
        <v>2010M08</v>
      </c>
      <c r="C854" s="2">
        <f t="shared" si="53"/>
        <v>40391</v>
      </c>
      <c r="D854" s="4">
        <v>36.264739166009356</v>
      </c>
      <c r="E854">
        <f t="shared" si="55"/>
        <v>36.306603073731502</v>
      </c>
      <c r="F854" s="4">
        <v>31.062746879731975</v>
      </c>
      <c r="G854">
        <f t="shared" si="54"/>
        <v>30.976960421268966</v>
      </c>
    </row>
    <row r="855" spans="1:7" outlineLevel="1">
      <c r="A855" s="12">
        <f t="shared" si="52"/>
        <v>0</v>
      </c>
      <c r="B855" t="str">
        <f>YEAR(C855)&amp;VLOOKUP(MONTH(C855),lookup!$G$2:$N$13,8)</f>
        <v>2010M08</v>
      </c>
      <c r="C855" s="2">
        <f t="shared" si="53"/>
        <v>40392</v>
      </c>
      <c r="D855" s="4">
        <v>35.800746823263644</v>
      </c>
      <c r="E855">
        <f t="shared" si="55"/>
        <v>36.252653547833972</v>
      </c>
      <c r="F855" s="4">
        <v>30.68373161190144</v>
      </c>
      <c r="G855">
        <f t="shared" si="54"/>
        <v>30.952321904777634</v>
      </c>
    </row>
    <row r="856" spans="1:7" outlineLevel="1">
      <c r="A856" s="12">
        <f t="shared" si="52"/>
        <v>0</v>
      </c>
      <c r="B856" t="str">
        <f>YEAR(C856)&amp;VLOOKUP(MONTH(C856),lookup!$G$2:$N$13,8)</f>
        <v>2010M08</v>
      </c>
      <c r="C856" s="2">
        <f t="shared" si="53"/>
        <v>40393</v>
      </c>
      <c r="D856" s="4">
        <v>36.449002038369493</v>
      </c>
      <c r="E856">
        <f t="shared" si="55"/>
        <v>36.256199966452478</v>
      </c>
      <c r="F856" s="4">
        <v>31.256347626403521</v>
      </c>
      <c r="G856">
        <f t="shared" si="54"/>
        <v>30.994067291305161</v>
      </c>
    </row>
    <row r="857" spans="1:7" outlineLevel="1">
      <c r="A857" s="12">
        <f t="shared" si="52"/>
        <v>0</v>
      </c>
      <c r="B857" t="str">
        <f>YEAR(C857)&amp;VLOOKUP(MONTH(C857),lookup!$G$2:$N$13,8)</f>
        <v>2010M08</v>
      </c>
      <c r="C857" s="2">
        <f t="shared" si="53"/>
        <v>40394</v>
      </c>
      <c r="D857" s="4">
        <v>36.08830617692832</v>
      </c>
      <c r="E857">
        <f t="shared" si="55"/>
        <v>36.248011553847647</v>
      </c>
      <c r="F857" s="4">
        <v>30.918085732784053</v>
      </c>
      <c r="G857">
        <f t="shared" si="54"/>
        <v>31.001428894722167</v>
      </c>
    </row>
    <row r="858" spans="1:7" outlineLevel="1">
      <c r="A858" s="12">
        <f t="shared" si="52"/>
        <v>0</v>
      </c>
      <c r="B858" t="str">
        <f>YEAR(C858)&amp;VLOOKUP(MONTH(C858),lookup!$G$2:$N$13,8)</f>
        <v>2010M08</v>
      </c>
      <c r="C858" s="2">
        <f t="shared" si="53"/>
        <v>40395</v>
      </c>
      <c r="D858" s="4">
        <v>36.032051828576485</v>
      </c>
      <c r="E858">
        <f t="shared" si="55"/>
        <v>36.198804522831608</v>
      </c>
      <c r="F858" s="4">
        <v>30.928095981151753</v>
      </c>
      <c r="G858">
        <f t="shared" si="54"/>
        <v>30.999568066362585</v>
      </c>
    </row>
    <row r="859" spans="1:7" outlineLevel="1">
      <c r="A859" s="12">
        <f t="shared" si="52"/>
        <v>0</v>
      </c>
      <c r="B859" t="str">
        <f>YEAR(C859)&amp;VLOOKUP(MONTH(C859),lookup!$G$2:$N$13,8)</f>
        <v>2010M08</v>
      </c>
      <c r="C859" s="2">
        <f t="shared" si="53"/>
        <v>40396</v>
      </c>
      <c r="D859" s="4">
        <v>35.992889559919597</v>
      </c>
      <c r="E859">
        <f t="shared" si="55"/>
        <v>36.145898369621946</v>
      </c>
      <c r="F859" s="4">
        <v>30.806371853240595</v>
      </c>
      <c r="G859">
        <f t="shared" si="54"/>
        <v>30.959606474021154</v>
      </c>
    </row>
    <row r="860" spans="1:7" outlineLevel="1">
      <c r="A860" s="12">
        <f t="shared" si="52"/>
        <v>0</v>
      </c>
      <c r="B860" t="str">
        <f>YEAR(C860)&amp;VLOOKUP(MONTH(C860),lookup!$G$2:$N$13,8)</f>
        <v>2010M08</v>
      </c>
      <c r="C860" s="2">
        <f t="shared" si="53"/>
        <v>40397</v>
      </c>
      <c r="D860" s="4">
        <v>36.328309307182423</v>
      </c>
      <c r="E860">
        <f t="shared" si="55"/>
        <v>36.146907869167023</v>
      </c>
      <c r="F860" s="4">
        <v>31.267074357511923</v>
      </c>
      <c r="G860">
        <f t="shared" si="54"/>
        <v>30.995544146220585</v>
      </c>
    </row>
    <row r="861" spans="1:7" outlineLevel="1">
      <c r="A861" s="12">
        <f t="shared" si="52"/>
        <v>0</v>
      </c>
      <c r="B861" t="str">
        <f>YEAR(C861)&amp;VLOOKUP(MONTH(C861),lookup!$G$2:$N$13,8)</f>
        <v>2010M08</v>
      </c>
      <c r="C861" s="2">
        <f t="shared" si="53"/>
        <v>40398</v>
      </c>
      <c r="D861" s="4">
        <v>36.033521270468547</v>
      </c>
      <c r="E861">
        <f t="shared" si="55"/>
        <v>36.138854567456939</v>
      </c>
      <c r="F861" s="4">
        <v>30.878454939355649</v>
      </c>
      <c r="G861">
        <f t="shared" si="54"/>
        <v>30.992092685584012</v>
      </c>
    </row>
    <row r="862" spans="1:7" outlineLevel="1">
      <c r="A862" s="12">
        <f t="shared" si="52"/>
        <v>0</v>
      </c>
      <c r="B862" t="str">
        <f>YEAR(C862)&amp;VLOOKUP(MONTH(C862),lookup!$G$2:$N$13,8)</f>
        <v>2010M08</v>
      </c>
      <c r="C862" s="2">
        <f t="shared" si="53"/>
        <v>40399</v>
      </c>
      <c r="D862" s="4">
        <v>35.856024399745536</v>
      </c>
      <c r="E862">
        <f t="shared" si="55"/>
        <v>36.063895091346794</v>
      </c>
      <c r="F862" s="4">
        <v>30.823065627632239</v>
      </c>
      <c r="G862">
        <f t="shared" si="54"/>
        <v>30.941005774096844</v>
      </c>
    </row>
    <row r="863" spans="1:7" outlineLevel="1">
      <c r="A863" s="12">
        <f t="shared" si="52"/>
        <v>0</v>
      </c>
      <c r="B863" t="str">
        <f>YEAR(C863)&amp;VLOOKUP(MONTH(C863),lookup!$G$2:$N$13,8)</f>
        <v>2010M08</v>
      </c>
      <c r="C863" s="2">
        <f t="shared" si="53"/>
        <v>40400</v>
      </c>
      <c r="D863" s="4">
        <v>35.753483345808235</v>
      </c>
      <c r="E863">
        <f t="shared" si="55"/>
        <v>36.03303922141248</v>
      </c>
      <c r="F863" s="4">
        <v>30.656538083758182</v>
      </c>
      <c r="G863">
        <f t="shared" si="54"/>
        <v>30.917510541169065</v>
      </c>
    </row>
    <row r="864" spans="1:7" outlineLevel="1">
      <c r="A864" s="12">
        <f t="shared" si="52"/>
        <v>0</v>
      </c>
      <c r="B864" t="str">
        <f>YEAR(C864)&amp;VLOOKUP(MONTH(C864),lookup!$G$2:$N$13,8)</f>
        <v>2010M08</v>
      </c>
      <c r="C864" s="2">
        <f t="shared" si="53"/>
        <v>40401</v>
      </c>
      <c r="D864" s="4">
        <v>35.9644203727863</v>
      </c>
      <c r="E864">
        <f t="shared" si="55"/>
        <v>35.997116912664353</v>
      </c>
      <c r="F864" s="4">
        <v>30.912832437574561</v>
      </c>
      <c r="G864">
        <f t="shared" si="54"/>
        <v>30.894768879902493</v>
      </c>
    </row>
    <row r="865" spans="1:7" outlineLevel="1">
      <c r="A865" s="12">
        <f t="shared" si="52"/>
        <v>0</v>
      </c>
      <c r="B865" t="str">
        <f>YEAR(C865)&amp;VLOOKUP(MONTH(C865),lookup!$G$2:$N$13,8)</f>
        <v>2010M08</v>
      </c>
      <c r="C865" s="2">
        <f t="shared" si="53"/>
        <v>40402</v>
      </c>
      <c r="D865" s="4">
        <v>35.919456022100782</v>
      </c>
      <c r="E865">
        <f t="shared" si="55"/>
        <v>35.980444316502727</v>
      </c>
      <c r="F865" s="4">
        <v>30.886708164208461</v>
      </c>
      <c r="G865">
        <f t="shared" si="54"/>
        <v>30.899502474447171</v>
      </c>
    </row>
    <row r="866" spans="1:7" outlineLevel="1">
      <c r="A866" s="12">
        <f t="shared" si="52"/>
        <v>0</v>
      </c>
      <c r="B866" t="str">
        <f>YEAR(C866)&amp;VLOOKUP(MONTH(C866),lookup!$G$2:$N$13,8)</f>
        <v>2010M08</v>
      </c>
      <c r="C866" s="2">
        <f t="shared" si="53"/>
        <v>40403</v>
      </c>
      <c r="D866" s="4">
        <v>35.891618023807411</v>
      </c>
      <c r="E866">
        <f t="shared" si="55"/>
        <v>35.935276263423404</v>
      </c>
      <c r="F866" s="4">
        <v>30.815567170857417</v>
      </c>
      <c r="G866">
        <f t="shared" si="54"/>
        <v>30.8548438249159</v>
      </c>
    </row>
    <row r="867" spans="1:7" outlineLevel="1">
      <c r="A867" s="12">
        <f t="shared" si="52"/>
        <v>0</v>
      </c>
      <c r="B867" t="str">
        <f>YEAR(C867)&amp;VLOOKUP(MONTH(C867),lookup!$G$2:$N$13,8)</f>
        <v>2010M08</v>
      </c>
      <c r="C867" s="2">
        <f t="shared" si="53"/>
        <v>40404</v>
      </c>
      <c r="D867" s="4">
        <v>35.782967861595822</v>
      </c>
      <c r="E867">
        <f t="shared" si="55"/>
        <v>35.901276706538781</v>
      </c>
      <c r="F867" s="4">
        <v>30.781143183300369</v>
      </c>
      <c r="G867">
        <f t="shared" si="54"/>
        <v>30.845157720040028</v>
      </c>
    </row>
    <row r="868" spans="1:7" outlineLevel="1">
      <c r="A868" s="12">
        <f t="shared" si="52"/>
        <v>0</v>
      </c>
      <c r="B868" t="str">
        <f>YEAR(C868)&amp;VLOOKUP(MONTH(C868),lookup!$G$2:$N$13,8)</f>
        <v>2010M08</v>
      </c>
      <c r="C868" s="2">
        <f t="shared" si="53"/>
        <v>40405</v>
      </c>
      <c r="D868" s="4">
        <v>35.8172262784963</v>
      </c>
      <c r="E868">
        <f t="shared" si="55"/>
        <v>35.866100840475127</v>
      </c>
      <c r="F868" s="4">
        <v>30.779278140440987</v>
      </c>
      <c r="G868">
        <f t="shared" si="54"/>
        <v>30.811021499207158</v>
      </c>
    </row>
    <row r="869" spans="1:7" outlineLevel="1">
      <c r="A869" s="12">
        <f t="shared" si="52"/>
        <v>0</v>
      </c>
      <c r="B869" t="str">
        <f>YEAR(C869)&amp;VLOOKUP(MONTH(C869),lookup!$G$2:$N$13,8)</f>
        <v>2010M08</v>
      </c>
      <c r="C869" s="2">
        <f t="shared" si="53"/>
        <v>40406</v>
      </c>
      <c r="D869" s="4">
        <v>35.710792417369731</v>
      </c>
      <c r="E869">
        <f t="shared" si="55"/>
        <v>35.842372709786574</v>
      </c>
      <c r="F869" s="4">
        <v>30.679261798772906</v>
      </c>
      <c r="G869">
        <f t="shared" si="54"/>
        <v>30.800465570838629</v>
      </c>
    </row>
    <row r="870" spans="1:7" outlineLevel="1">
      <c r="A870" s="12">
        <f t="shared" si="52"/>
        <v>0</v>
      </c>
      <c r="B870" t="str">
        <f>YEAR(C870)&amp;VLOOKUP(MONTH(C870),lookup!$G$2:$N$13,8)</f>
        <v>2010M08</v>
      </c>
      <c r="C870" s="2">
        <f t="shared" si="53"/>
        <v>40407</v>
      </c>
      <c r="D870" s="4">
        <v>35.873065070394702</v>
      </c>
      <c r="E870">
        <f t="shared" si="55"/>
        <v>35.835824809836183</v>
      </c>
      <c r="F870" s="4">
        <v>30.806574218594839</v>
      </c>
      <c r="G870">
        <f t="shared" si="54"/>
        <v>30.790580006192148</v>
      </c>
    </row>
    <row r="871" spans="1:7" outlineLevel="1">
      <c r="A871" s="12">
        <f t="shared" si="52"/>
        <v>0</v>
      </c>
      <c r="B871" t="str">
        <f>YEAR(C871)&amp;VLOOKUP(MONTH(C871),lookup!$G$2:$N$13,8)</f>
        <v>2010M08</v>
      </c>
      <c r="C871" s="2">
        <f t="shared" si="53"/>
        <v>40408</v>
      </c>
      <c r="D871" s="4">
        <v>35.924242775475122</v>
      </c>
      <c r="E871">
        <f t="shared" si="55"/>
        <v>35.846896170304902</v>
      </c>
      <c r="F871" s="4">
        <v>30.892096825431938</v>
      </c>
      <c r="G871">
        <f t="shared" si="54"/>
        <v>30.805751482648716</v>
      </c>
    </row>
    <row r="872" spans="1:7" outlineLevel="1">
      <c r="A872" s="12">
        <f t="shared" si="52"/>
        <v>0</v>
      </c>
      <c r="B872" t="str">
        <f>YEAR(C872)&amp;VLOOKUP(MONTH(C872),lookup!$G$2:$N$13,8)</f>
        <v>2010M08</v>
      </c>
      <c r="C872" s="2">
        <f t="shared" si="53"/>
        <v>40409</v>
      </c>
      <c r="D872" s="4">
        <v>35.573501704538891</v>
      </c>
      <c r="E872">
        <f t="shared" si="55"/>
        <v>35.79595406026705</v>
      </c>
      <c r="F872" s="4">
        <v>30.599877151903375</v>
      </c>
      <c r="G872">
        <f t="shared" si="54"/>
        <v>30.768217609048094</v>
      </c>
    </row>
    <row r="873" spans="1:7" outlineLevel="1">
      <c r="A873" s="12">
        <f t="shared" si="52"/>
        <v>0</v>
      </c>
      <c r="B873" t="str">
        <f>YEAR(C873)&amp;VLOOKUP(MONTH(C873),lookup!$G$2:$N$13,8)</f>
        <v>2010M08</v>
      </c>
      <c r="C873" s="2">
        <f t="shared" si="53"/>
        <v>40410</v>
      </c>
      <c r="D873" s="4">
        <v>35.910123852261492</v>
      </c>
      <c r="E873">
        <f t="shared" si="55"/>
        <v>35.80596713220757</v>
      </c>
      <c r="F873" s="4">
        <v>30.918189650128127</v>
      </c>
      <c r="G873">
        <f t="shared" si="54"/>
        <v>30.781605740820382</v>
      </c>
    </row>
    <row r="874" spans="1:7" outlineLevel="1">
      <c r="A874" s="12">
        <f t="shared" si="52"/>
        <v>0</v>
      </c>
      <c r="B874" t="str">
        <f>YEAR(C874)&amp;VLOOKUP(MONTH(C874),lookup!$G$2:$N$13,8)</f>
        <v>2010M08</v>
      </c>
      <c r="C874" s="2">
        <f t="shared" si="53"/>
        <v>40411</v>
      </c>
      <c r="D874" s="4">
        <v>35.694705670125721</v>
      </c>
      <c r="E874">
        <f t="shared" si="55"/>
        <v>35.78345005940492</v>
      </c>
      <c r="F874" s="4">
        <v>30.8002243219387</v>
      </c>
      <c r="G874">
        <f t="shared" si="54"/>
        <v>30.782392327887777</v>
      </c>
    </row>
    <row r="875" spans="1:7" outlineLevel="1">
      <c r="A875" s="12">
        <f t="shared" si="52"/>
        <v>0</v>
      </c>
      <c r="B875" t="str">
        <f>YEAR(C875)&amp;VLOOKUP(MONTH(C875),lookup!$G$2:$N$13,8)</f>
        <v>2010M08</v>
      </c>
      <c r="C875" s="2">
        <f t="shared" si="53"/>
        <v>40412</v>
      </c>
      <c r="D875" s="4">
        <v>35.60771870859692</v>
      </c>
      <c r="E875">
        <f t="shared" si="55"/>
        <v>35.763907511611421</v>
      </c>
      <c r="F875" s="4">
        <v>30.667886951597534</v>
      </c>
      <c r="G875">
        <f t="shared" si="54"/>
        <v>30.774365909475065</v>
      </c>
    </row>
    <row r="876" spans="1:7" outlineLevel="1">
      <c r="A876" s="12">
        <f t="shared" si="52"/>
        <v>0</v>
      </c>
      <c r="B876" t="str">
        <f>YEAR(C876)&amp;VLOOKUP(MONTH(C876),lookup!$G$2:$N$13,8)</f>
        <v>2010M08</v>
      </c>
      <c r="C876" s="2">
        <f t="shared" si="53"/>
        <v>40413</v>
      </c>
      <c r="D876" s="4">
        <v>35.496810832457875</v>
      </c>
      <c r="E876">
        <f t="shared" si="55"/>
        <v>35.712527026405951</v>
      </c>
      <c r="F876" s="4">
        <v>30.534983505197875</v>
      </c>
      <c r="G876">
        <f t="shared" si="54"/>
        <v>30.73646493532263</v>
      </c>
    </row>
    <row r="877" spans="1:7" outlineLevel="1">
      <c r="A877" s="12">
        <f t="shared" si="52"/>
        <v>0</v>
      </c>
      <c r="B877" t="str">
        <f>YEAR(C877)&amp;VLOOKUP(MONTH(C877),lookup!$G$2:$N$13,8)</f>
        <v>2010M08</v>
      </c>
      <c r="C877" s="2">
        <f t="shared" si="53"/>
        <v>40414</v>
      </c>
      <c r="D877" s="4">
        <v>35.356825428810396</v>
      </c>
      <c r="E877">
        <f t="shared" si="55"/>
        <v>35.64311931073226</v>
      </c>
      <c r="F877" s="4">
        <v>30.462763685735361</v>
      </c>
      <c r="G877">
        <f t="shared" si="54"/>
        <v>30.687156041616397</v>
      </c>
    </row>
    <row r="878" spans="1:7" outlineLevel="1">
      <c r="A878" s="12">
        <f t="shared" si="52"/>
        <v>0</v>
      </c>
      <c r="B878" t="str">
        <f>YEAR(C878)&amp;VLOOKUP(MONTH(C878),lookup!$G$2:$N$13,8)</f>
        <v>2010M08</v>
      </c>
      <c r="C878" s="2">
        <f t="shared" si="53"/>
        <v>40415</v>
      </c>
      <c r="D878" s="4">
        <v>35.270042675435697</v>
      </c>
      <c r="E878">
        <f t="shared" si="55"/>
        <v>35.580142158622053</v>
      </c>
      <c r="F878" s="4">
        <v>30.349882103404571</v>
      </c>
      <c r="G878">
        <f t="shared" si="54"/>
        <v>30.637779863708776</v>
      </c>
    </row>
    <row r="879" spans="1:7" outlineLevel="1">
      <c r="A879" s="12">
        <f t="shared" si="52"/>
        <v>0</v>
      </c>
      <c r="B879" t="str">
        <f>YEAR(C879)&amp;VLOOKUP(MONTH(C879),lookup!$G$2:$N$13,8)</f>
        <v>2010M08</v>
      </c>
      <c r="C879" s="2">
        <f t="shared" si="53"/>
        <v>40416</v>
      </c>
      <c r="D879" s="4">
        <v>35.304613830698045</v>
      </c>
      <c r="E879">
        <f t="shared" si="55"/>
        <v>35.490956181109865</v>
      </c>
      <c r="F879" s="4">
        <v>30.474202797584034</v>
      </c>
      <c r="G879">
        <f t="shared" si="54"/>
        <v>30.574662582589607</v>
      </c>
    </row>
    <row r="880" spans="1:7" outlineLevel="1">
      <c r="A880" s="12">
        <f t="shared" si="52"/>
        <v>0</v>
      </c>
      <c r="B880" t="str">
        <f>YEAR(C880)&amp;VLOOKUP(MONTH(C880),lookup!$G$2:$N$13,8)</f>
        <v>2010M08</v>
      </c>
      <c r="C880" s="2">
        <f t="shared" si="53"/>
        <v>40417</v>
      </c>
      <c r="D880" s="4">
        <v>35.306834415870206</v>
      </c>
      <c r="E880">
        <f t="shared" si="55"/>
        <v>35.44196687104678</v>
      </c>
      <c r="F880" s="4">
        <v>30.355422538643737</v>
      </c>
      <c r="G880">
        <f t="shared" si="54"/>
        <v>30.522317353986296</v>
      </c>
    </row>
    <row r="881" spans="1:7" outlineLevel="1">
      <c r="A881" s="12">
        <f t="shared" si="52"/>
        <v>0</v>
      </c>
      <c r="B881" t="str">
        <f>YEAR(C881)&amp;VLOOKUP(MONTH(C881),lookup!$G$2:$N$13,8)</f>
        <v>2010M08</v>
      </c>
      <c r="C881" s="2">
        <f t="shared" si="53"/>
        <v>40418</v>
      </c>
      <c r="D881" s="4">
        <v>35.63853129140066</v>
      </c>
      <c r="E881">
        <f t="shared" si="55"/>
        <v>35.427560051226621</v>
      </c>
      <c r="F881" s="4">
        <v>30.746437525047543</v>
      </c>
      <c r="G881">
        <f t="shared" si="54"/>
        <v>30.5181287272896</v>
      </c>
    </row>
    <row r="882" spans="1:7" outlineLevel="1">
      <c r="A882" s="12">
        <f t="shared" si="52"/>
        <v>0</v>
      </c>
      <c r="B882" t="str">
        <f>YEAR(C882)&amp;VLOOKUP(MONTH(C882),lookup!$G$2:$N$13,8)</f>
        <v>2010M08</v>
      </c>
      <c r="C882" s="2">
        <f t="shared" si="53"/>
        <v>40419</v>
      </c>
      <c r="D882" s="4">
        <v>35.35213149732428</v>
      </c>
      <c r="E882">
        <f t="shared" si="55"/>
        <v>35.394092554165397</v>
      </c>
      <c r="F882" s="4">
        <v>30.368838814696716</v>
      </c>
      <c r="G882">
        <f t="shared" si="54"/>
        <v>30.477321742211874</v>
      </c>
    </row>
    <row r="883" spans="1:7" outlineLevel="1">
      <c r="A883" s="12">
        <f t="shared" si="52"/>
        <v>0</v>
      </c>
      <c r="B883" t="str">
        <f>YEAR(C883)&amp;VLOOKUP(MONTH(C883),lookup!$G$2:$N$13,8)</f>
        <v>2010M08</v>
      </c>
      <c r="C883" s="2">
        <f t="shared" si="53"/>
        <v>40420</v>
      </c>
      <c r="D883" s="4">
        <v>35.61388565204772</v>
      </c>
      <c r="E883">
        <f t="shared" si="55"/>
        <v>35.415899673400858</v>
      </c>
      <c r="F883" s="4">
        <v>30.749457281026245</v>
      </c>
      <c r="G883">
        <f t="shared" si="54"/>
        <v>30.506311020742075</v>
      </c>
    </row>
    <row r="884" spans="1:7" outlineLevel="1">
      <c r="A884" s="12">
        <f t="shared" si="52"/>
        <v>0</v>
      </c>
      <c r="B884" t="str">
        <f>YEAR(C884)&amp;VLOOKUP(MONTH(C884),lookup!$G$2:$N$13,8)</f>
        <v>2010M08</v>
      </c>
      <c r="C884" s="2">
        <f t="shared" si="53"/>
        <v>40421</v>
      </c>
      <c r="D884" s="4">
        <v>35.291411702134269</v>
      </c>
      <c r="E884">
        <f t="shared" si="55"/>
        <v>35.404842979980508</v>
      </c>
      <c r="F884" s="4">
        <v>30.358265224937472</v>
      </c>
      <c r="G884">
        <f t="shared" si="54"/>
        <v>30.495964721686875</v>
      </c>
    </row>
    <row r="885" spans="1:7" outlineLevel="1">
      <c r="A885" s="12">
        <f t="shared" si="52"/>
        <v>0</v>
      </c>
      <c r="B885" t="str">
        <f>YEAR(C885)&amp;VLOOKUP(MONTH(C885),lookup!$G$2:$N$13,8)</f>
        <v>2010M09</v>
      </c>
      <c r="C885" s="2">
        <f t="shared" si="53"/>
        <v>40422</v>
      </c>
      <c r="D885" s="4">
        <v>35.514240513259089</v>
      </c>
      <c r="E885">
        <f t="shared" si="55"/>
        <v>35.43215031297197</v>
      </c>
      <c r="F885" s="4">
        <v>30.771806841928619</v>
      </c>
      <c r="G885">
        <f t="shared" si="54"/>
        <v>30.540080255977671</v>
      </c>
    </row>
    <row r="886" spans="1:7" outlineLevel="1">
      <c r="A886" s="12">
        <f t="shared" si="52"/>
        <v>0</v>
      </c>
      <c r="B886" t="str">
        <f>YEAR(C886)&amp;VLOOKUP(MONTH(C886),lookup!$G$2:$N$13,8)</f>
        <v>2010M09</v>
      </c>
      <c r="C886" s="2">
        <f t="shared" si="53"/>
        <v>40423</v>
      </c>
      <c r="D886" s="4">
        <v>35.759614380283253</v>
      </c>
      <c r="E886">
        <f t="shared" si="55"/>
        <v>35.500480208226037</v>
      </c>
      <c r="F886" s="4">
        <v>30.910501281916975</v>
      </c>
      <c r="G886">
        <f t="shared" si="54"/>
        <v>30.62137551657413</v>
      </c>
    </row>
    <row r="887" spans="1:7" outlineLevel="1">
      <c r="A887" s="12">
        <f t="shared" si="52"/>
        <v>0</v>
      </c>
      <c r="B887" t="str">
        <f>YEAR(C887)&amp;VLOOKUP(MONTH(C887),lookup!$G$2:$N$13,8)</f>
        <v>2010M09</v>
      </c>
      <c r="C887" s="2">
        <f t="shared" si="53"/>
        <v>40424</v>
      </c>
      <c r="D887" s="4">
        <v>35.517830863066777</v>
      </c>
      <c r="E887">
        <f t="shared" si="55"/>
        <v>35.503747903721248</v>
      </c>
      <c r="F887" s="4">
        <v>30.748548019947858</v>
      </c>
      <c r="G887">
        <f t="shared" si="54"/>
        <v>30.638697967546896</v>
      </c>
    </row>
    <row r="888" spans="1:7" outlineLevel="1">
      <c r="A888" s="12">
        <f t="shared" si="52"/>
        <v>0</v>
      </c>
      <c r="B888" t="str">
        <f>YEAR(C888)&amp;VLOOKUP(MONTH(C888),lookup!$G$2:$N$13,8)</f>
        <v>2010M09</v>
      </c>
      <c r="C888" s="2">
        <f t="shared" si="53"/>
        <v>40425</v>
      </c>
      <c r="D888" s="4">
        <v>35.870886684180171</v>
      </c>
      <c r="E888">
        <f t="shared" si="55"/>
        <v>35.582230769395281</v>
      </c>
      <c r="F888" s="4">
        <v>30.974770234352501</v>
      </c>
      <c r="G888">
        <f t="shared" si="54"/>
        <v>30.727901483500005</v>
      </c>
    </row>
    <row r="889" spans="1:7" outlineLevel="1">
      <c r="A889" s="12">
        <f t="shared" si="52"/>
        <v>0</v>
      </c>
      <c r="B889" t="str">
        <f>YEAR(C889)&amp;VLOOKUP(MONTH(C889),lookup!$G$2:$N$13,8)</f>
        <v>2010M09</v>
      </c>
      <c r="C889" s="2">
        <f t="shared" si="53"/>
        <v>40426</v>
      </c>
      <c r="D889" s="4">
        <v>36.032784918175473</v>
      </c>
      <c r="E889">
        <f t="shared" si="55"/>
        <v>35.641779893246024</v>
      </c>
      <c r="F889" s="4">
        <v>31.254661906199203</v>
      </c>
      <c r="G889">
        <f t="shared" si="54"/>
        <v>30.801765892753068</v>
      </c>
    </row>
    <row r="890" spans="1:7" outlineLevel="1">
      <c r="A890" s="12">
        <f t="shared" si="52"/>
        <v>0</v>
      </c>
      <c r="B890" t="str">
        <f>YEAR(C890)&amp;VLOOKUP(MONTH(C890),lookup!$G$2:$N$13,8)</f>
        <v>2010M09</v>
      </c>
      <c r="C890" s="2">
        <f t="shared" si="53"/>
        <v>40427</v>
      </c>
      <c r="D890" s="4">
        <v>35.541340804673197</v>
      </c>
      <c r="E890">
        <f t="shared" si="55"/>
        <v>35.674432900166913</v>
      </c>
      <c r="F890" s="4">
        <v>30.724400535429147</v>
      </c>
      <c r="G890">
        <f t="shared" si="54"/>
        <v>30.854499776173149</v>
      </c>
    </row>
    <row r="891" spans="1:7" outlineLevel="1">
      <c r="A891" s="12">
        <f t="shared" si="52"/>
        <v>0</v>
      </c>
      <c r="B891" t="str">
        <f>YEAR(C891)&amp;VLOOKUP(MONTH(C891),lookup!$G$2:$N$13,8)</f>
        <v>2010M09</v>
      </c>
      <c r="C891" s="2">
        <f t="shared" si="53"/>
        <v>40428</v>
      </c>
      <c r="D891" s="4">
        <v>35.731893340790307</v>
      </c>
      <c r="E891">
        <f t="shared" si="55"/>
        <v>35.699946116340925</v>
      </c>
      <c r="F891" s="4">
        <v>31.093881185078754</v>
      </c>
      <c r="G891">
        <f t="shared" si="54"/>
        <v>30.902865798772275</v>
      </c>
    </row>
    <row r="892" spans="1:7" outlineLevel="1">
      <c r="A892" s="12">
        <f t="shared" si="52"/>
        <v>0</v>
      </c>
      <c r="B892" t="str">
        <f>YEAR(C892)&amp;VLOOKUP(MONTH(C892),lookup!$G$2:$N$13,8)</f>
        <v>2010M09</v>
      </c>
      <c r="C892" s="2">
        <f t="shared" si="53"/>
        <v>40429</v>
      </c>
      <c r="D892" s="4">
        <v>35.540340472711677</v>
      </c>
      <c r="E892">
        <f t="shared" si="55"/>
        <v>35.697231338871049</v>
      </c>
      <c r="F892" s="4">
        <v>30.782559932916307</v>
      </c>
      <c r="G892">
        <f t="shared" si="54"/>
        <v>30.918722438937564</v>
      </c>
    </row>
    <row r="893" spans="1:7" outlineLevel="1">
      <c r="A893" s="12">
        <f t="shared" si="52"/>
        <v>0</v>
      </c>
      <c r="B893" t="str">
        <f>YEAR(C893)&amp;VLOOKUP(MONTH(C893),lookup!$G$2:$N$13,8)</f>
        <v>2010M09</v>
      </c>
      <c r="C893" s="2">
        <f t="shared" si="53"/>
        <v>40430</v>
      </c>
      <c r="D893" s="4">
        <v>35.395659079109784</v>
      </c>
      <c r="E893">
        <f t="shared" si="55"/>
        <v>35.679639017240298</v>
      </c>
      <c r="F893" s="4">
        <v>30.860053226174973</v>
      </c>
      <c r="G893">
        <f t="shared" si="54"/>
        <v>30.933529938471892</v>
      </c>
    </row>
    <row r="894" spans="1:7" outlineLevel="1">
      <c r="A894" s="12">
        <f t="shared" si="52"/>
        <v>0</v>
      </c>
      <c r="B894" t="str">
        <f>YEAR(C894)&amp;VLOOKUP(MONTH(C894),lookup!$G$2:$N$13,8)</f>
        <v>2010M09</v>
      </c>
      <c r="C894" s="2">
        <f t="shared" si="53"/>
        <v>40431</v>
      </c>
      <c r="D894" s="4">
        <v>35.754390107371499</v>
      </c>
      <c r="E894">
        <f t="shared" si="55"/>
        <v>35.669604452115919</v>
      </c>
      <c r="F894" s="4">
        <v>30.987295164844856</v>
      </c>
      <c r="G894">
        <f t="shared" si="54"/>
        <v>30.939373300362575</v>
      </c>
    </row>
    <row r="895" spans="1:7" outlineLevel="1">
      <c r="A895" s="12">
        <f t="shared" si="52"/>
        <v>0</v>
      </c>
      <c r="B895" t="str">
        <f>YEAR(C895)&amp;VLOOKUP(MONTH(C895),lookup!$G$2:$N$13,8)</f>
        <v>2010M09</v>
      </c>
      <c r="C895" s="2">
        <f t="shared" si="53"/>
        <v>40432</v>
      </c>
      <c r="D895" s="4">
        <v>35.915041137180822</v>
      </c>
      <c r="E895">
        <f t="shared" si="55"/>
        <v>35.684618112498498</v>
      </c>
      <c r="F895" s="4">
        <v>31.279388118481815</v>
      </c>
      <c r="G895">
        <f t="shared" si="54"/>
        <v>30.974611324211168</v>
      </c>
    </row>
    <row r="896" spans="1:7" outlineLevel="1">
      <c r="A896" s="12">
        <f t="shared" si="52"/>
        <v>0</v>
      </c>
      <c r="B896" t="str">
        <f>YEAR(C896)&amp;VLOOKUP(MONTH(C896),lookup!$G$2:$N$13,8)</f>
        <v>2010M09</v>
      </c>
      <c r="C896" s="2">
        <f t="shared" si="53"/>
        <v>40433</v>
      </c>
      <c r="D896" s="4">
        <v>35.602680703911545</v>
      </c>
      <c r="E896">
        <f t="shared" si="55"/>
        <v>35.672966897001572</v>
      </c>
      <c r="F896" s="4">
        <v>30.867708340815106</v>
      </c>
      <c r="G896">
        <f t="shared" si="54"/>
        <v>30.979862272980576</v>
      </c>
    </row>
    <row r="897" spans="1:7" outlineLevel="1">
      <c r="A897" s="12">
        <f t="shared" si="52"/>
        <v>0</v>
      </c>
      <c r="B897" t="str">
        <f>YEAR(C897)&amp;VLOOKUP(MONTH(C897),lookup!$G$2:$N$13,8)</f>
        <v>2010M09</v>
      </c>
      <c r="C897" s="2">
        <f t="shared" si="53"/>
        <v>40434</v>
      </c>
      <c r="D897" s="4">
        <v>35.519780297435737</v>
      </c>
      <c r="E897">
        <f t="shared" si="55"/>
        <v>35.623228021259123</v>
      </c>
      <c r="F897" s="4">
        <v>30.928249984744646</v>
      </c>
      <c r="G897">
        <f t="shared" si="54"/>
        <v>30.945658927861825</v>
      </c>
    </row>
    <row r="898" spans="1:7" outlineLevel="1">
      <c r="A898" s="12">
        <f t="shared" ref="A898:A961" si="56">IF(D898+D899=D898,IF(D898+D899&gt;0,1,0),0)</f>
        <v>0</v>
      </c>
      <c r="B898" t="str">
        <f>YEAR(C898)&amp;VLOOKUP(MONTH(C898),lookup!$G$2:$N$13,8)</f>
        <v>2010M09</v>
      </c>
      <c r="C898" s="2">
        <f t="shared" ref="C898:C961" si="57">C899-1</f>
        <v>40435</v>
      </c>
      <c r="D898" s="4">
        <v>35.322485010175406</v>
      </c>
      <c r="E898">
        <f t="shared" si="55"/>
        <v>35.591394912224992</v>
      </c>
      <c r="F898" s="4">
        <v>30.651852484627003</v>
      </c>
      <c r="G898">
        <f t="shared" si="54"/>
        <v>30.930232387329248</v>
      </c>
    </row>
    <row r="899" spans="1:7" outlineLevel="1">
      <c r="A899" s="12">
        <f t="shared" si="56"/>
        <v>0</v>
      </c>
      <c r="B899" t="str">
        <f>YEAR(C899)&amp;VLOOKUP(MONTH(C899),lookup!$G$2:$N$13,8)</f>
        <v>2010M09</v>
      </c>
      <c r="C899" s="2">
        <f t="shared" si="57"/>
        <v>40436</v>
      </c>
      <c r="D899" s="4">
        <v>35.518540085584441</v>
      </c>
      <c r="E899">
        <f t="shared" si="55"/>
        <v>35.58830041764751</v>
      </c>
      <c r="F899" s="4">
        <v>30.931729071152841</v>
      </c>
      <c r="G899">
        <f t="shared" si="54"/>
        <v>30.926070867290367</v>
      </c>
    </row>
    <row r="900" spans="1:7" outlineLevel="1">
      <c r="A900" s="12">
        <f t="shared" si="56"/>
        <v>0</v>
      </c>
      <c r="B900" t="str">
        <f>YEAR(C900)&amp;VLOOKUP(MONTH(C900),lookup!$G$2:$N$13,8)</f>
        <v>2010M09</v>
      </c>
      <c r="C900" s="2">
        <f t="shared" si="57"/>
        <v>40437</v>
      </c>
      <c r="D900" s="4">
        <v>35.079103245031824</v>
      </c>
      <c r="E900">
        <f t="shared" si="55"/>
        <v>35.503199185722551</v>
      </c>
      <c r="F900" s="4">
        <v>30.506305194789714</v>
      </c>
      <c r="G900">
        <f t="shared" si="54"/>
        <v>30.868722448652861</v>
      </c>
    </row>
    <row r="901" spans="1:7" outlineLevel="1">
      <c r="A901" s="12">
        <f t="shared" si="56"/>
        <v>0</v>
      </c>
      <c r="B901" t="str">
        <f>YEAR(C901)&amp;VLOOKUP(MONTH(C901),lookup!$G$2:$N$13,8)</f>
        <v>2010M09</v>
      </c>
      <c r="C901" s="2">
        <f t="shared" si="57"/>
        <v>40438</v>
      </c>
      <c r="D901" s="4">
        <v>35.464971666891678</v>
      </c>
      <c r="E901">
        <f t="shared" si="55"/>
        <v>35.470025433268155</v>
      </c>
      <c r="F901" s="4">
        <v>30.865067038271771</v>
      </c>
      <c r="G901">
        <f t="shared" si="54"/>
        <v>30.834509055224743</v>
      </c>
    </row>
    <row r="902" spans="1:7" outlineLevel="1">
      <c r="A902" s="12">
        <f t="shared" si="56"/>
        <v>0</v>
      </c>
      <c r="B902" t="str">
        <f>YEAR(C902)&amp;VLOOKUP(MONTH(C902),lookup!$G$2:$N$13,8)</f>
        <v>2010M09</v>
      </c>
      <c r="C902" s="2">
        <f t="shared" si="57"/>
        <v>40439</v>
      </c>
      <c r="D902" s="4">
        <v>35.491351319731507</v>
      </c>
      <c r="E902">
        <f t="shared" si="55"/>
        <v>35.444308060358992</v>
      </c>
      <c r="F902" s="4">
        <v>30.884233624121013</v>
      </c>
      <c r="G902">
        <f t="shared" si="54"/>
        <v>30.829444815871661</v>
      </c>
    </row>
    <row r="903" spans="1:7" outlineLevel="1">
      <c r="A903" s="12">
        <f t="shared" si="56"/>
        <v>0</v>
      </c>
      <c r="B903" t="str">
        <f>YEAR(C903)&amp;VLOOKUP(MONTH(C903),lookup!$G$2:$N$13,8)</f>
        <v>2010M09</v>
      </c>
      <c r="C903" s="2">
        <f t="shared" si="57"/>
        <v>40440</v>
      </c>
      <c r="D903" s="4">
        <v>35.690154810772334</v>
      </c>
      <c r="E903">
        <f t="shared" si="55"/>
        <v>35.444450541069841</v>
      </c>
      <c r="F903" s="4">
        <v>31.080297539340577</v>
      </c>
      <c r="G903">
        <f t="shared" si="54"/>
        <v>30.829672284224994</v>
      </c>
    </row>
    <row r="904" spans="1:7" outlineLevel="1">
      <c r="A904" s="12">
        <f t="shared" si="56"/>
        <v>0</v>
      </c>
      <c r="B904" t="str">
        <f>YEAR(C904)&amp;VLOOKUP(MONTH(C904),lookup!$G$2:$N$13,8)</f>
        <v>2010M09</v>
      </c>
      <c r="C904" s="2">
        <f t="shared" si="57"/>
        <v>40441</v>
      </c>
      <c r="D904" s="4">
        <v>35.124185252633033</v>
      </c>
      <c r="E904">
        <f t="shared" si="55"/>
        <v>35.398019595569735</v>
      </c>
      <c r="F904" s="4">
        <v>30.562522700064328</v>
      </c>
      <c r="G904">
        <f t="shared" ref="G904:G967" si="58">AVERAGE(SUM(F897:F904)/8,SUM(F899:F904)/6)</f>
        <v>30.803154032964514</v>
      </c>
    </row>
    <row r="905" spans="1:7" outlineLevel="1">
      <c r="A905" s="12">
        <f t="shared" si="56"/>
        <v>0</v>
      </c>
      <c r="B905" t="str">
        <f>YEAR(C905)&amp;VLOOKUP(MONTH(C905),lookup!$G$2:$N$13,8)</f>
        <v>2010M09</v>
      </c>
      <c r="C905" s="2">
        <f t="shared" si="57"/>
        <v>40442</v>
      </c>
      <c r="D905" s="4">
        <v>35.47228650517237</v>
      </c>
      <c r="E905">
        <f t="shared" si="55"/>
        <v>35.391196768518931</v>
      </c>
      <c r="F905" s="4">
        <v>30.892910426401219</v>
      </c>
      <c r="G905">
        <f t="shared" si="58"/>
        <v>30.797710423505414</v>
      </c>
    </row>
    <row r="906" spans="1:7" outlineLevel="1">
      <c r="A906" s="12">
        <f t="shared" si="56"/>
        <v>0</v>
      </c>
      <c r="B906" t="str">
        <f>YEAR(C906)&amp;VLOOKUP(MONTH(C906),lookup!$G$2:$N$13,8)</f>
        <v>2010M09</v>
      </c>
      <c r="C906" s="2">
        <f t="shared" si="57"/>
        <v>40443</v>
      </c>
      <c r="D906" s="4">
        <v>35.603399201975201</v>
      </c>
      <c r="E906">
        <f t="shared" si="55"/>
        <v>35.452445235251702</v>
      </c>
      <c r="F906" s="4">
        <v>31.015121410564237</v>
      </c>
      <c r="G906">
        <f t="shared" si="58"/>
        <v>30.862816082691033</v>
      </c>
    </row>
    <row r="907" spans="1:7" outlineLevel="1">
      <c r="A907" s="12">
        <f t="shared" si="56"/>
        <v>0</v>
      </c>
      <c r="B907" t="str">
        <f>YEAR(C907)&amp;VLOOKUP(MONTH(C907),lookup!$G$2:$N$13,8)</f>
        <v>2010M09</v>
      </c>
      <c r="C907" s="2">
        <f t="shared" si="57"/>
        <v>40444</v>
      </c>
      <c r="D907" s="4">
        <v>35.568448231122694</v>
      </c>
      <c r="E907">
        <f t="shared" ref="E907:E970" si="59">AVERAGE(SUM(D900:D907)/8,SUM(D902:D907)/6)</f>
        <v>35.464187541367096</v>
      </c>
      <c r="F907" s="4">
        <v>30.973684091250572</v>
      </c>
      <c r="G907">
        <f t="shared" si="58"/>
        <v>30.874489692528705</v>
      </c>
    </row>
    <row r="908" spans="1:7" outlineLevel="1">
      <c r="A908" s="12">
        <f t="shared" si="56"/>
        <v>0</v>
      </c>
      <c r="B908" t="str">
        <f>YEAR(C908)&amp;VLOOKUP(MONTH(C908),lookup!$G$2:$N$13,8)</f>
        <v>2010M09</v>
      </c>
      <c r="C908" s="2">
        <f t="shared" si="57"/>
        <v>40445</v>
      </c>
      <c r="D908" s="4">
        <v>35.378991636441313</v>
      </c>
      <c r="E908">
        <f t="shared" si="59"/>
        <v>35.473567258889332</v>
      </c>
      <c r="F908" s="4">
        <v>30.846058162595156</v>
      </c>
      <c r="G908">
        <f t="shared" si="58"/>
        <v>30.892542964556061</v>
      </c>
    </row>
    <row r="909" spans="1:7" outlineLevel="1">
      <c r="A909" s="12">
        <f t="shared" si="56"/>
        <v>0</v>
      </c>
      <c r="B909" t="str">
        <f>YEAR(C909)&amp;VLOOKUP(MONTH(C909),lookup!$G$2:$N$13,8)</f>
        <v>2010M09</v>
      </c>
      <c r="C909" s="2">
        <f t="shared" si="57"/>
        <v>40446</v>
      </c>
      <c r="D909" s="4">
        <v>35.411486014609437</v>
      </c>
      <c r="E909">
        <f t="shared" si="59"/>
        <v>35.447002005941457</v>
      </c>
      <c r="F909" s="4">
        <v>30.847588636966062</v>
      </c>
      <c r="G909">
        <f t="shared" si="58"/>
        <v>30.872058155943243</v>
      </c>
    </row>
    <row r="910" spans="1:7" outlineLevel="1">
      <c r="A910" s="12">
        <f t="shared" si="56"/>
        <v>0</v>
      </c>
      <c r="B910" t="str">
        <f>YEAR(C910)&amp;VLOOKUP(MONTH(C910),lookup!$G$2:$N$13,8)</f>
        <v>2010M09</v>
      </c>
      <c r="C910" s="2">
        <f t="shared" si="57"/>
        <v>40447</v>
      </c>
      <c r="D910" s="4">
        <v>35.19626908815998</v>
      </c>
      <c r="E910">
        <f t="shared" si="59"/>
        <v>35.434566352762147</v>
      </c>
      <c r="F910" s="4">
        <v>30.696784798505409</v>
      </c>
      <c r="G910">
        <f t="shared" si="58"/>
        <v>30.871531112545693</v>
      </c>
    </row>
    <row r="911" spans="1:7" outlineLevel="1">
      <c r="A911" s="12">
        <f t="shared" si="56"/>
        <v>0</v>
      </c>
      <c r="B911" t="str">
        <f>YEAR(C911)&amp;VLOOKUP(MONTH(C911),lookup!$G$2:$N$13,8)</f>
        <v>2010M09</v>
      </c>
      <c r="C911" s="2">
        <f t="shared" si="57"/>
        <v>40448</v>
      </c>
      <c r="D911" s="4">
        <v>35.353095739000857</v>
      </c>
      <c r="E911">
        <f t="shared" si="59"/>
        <v>35.403567596928802</v>
      </c>
      <c r="F911" s="4">
        <v>30.779370073250785</v>
      </c>
      <c r="G911">
        <f t="shared" si="58"/>
        <v>30.843261449819213</v>
      </c>
    </row>
    <row r="912" spans="1:7" outlineLevel="1">
      <c r="A912" s="12">
        <f t="shared" si="56"/>
        <v>0</v>
      </c>
      <c r="B912" t="str">
        <f>YEAR(C912)&amp;VLOOKUP(MONTH(C912),lookup!$G$2:$N$13,8)</f>
        <v>2010M09</v>
      </c>
      <c r="C912" s="2">
        <f t="shared" si="57"/>
        <v>40449</v>
      </c>
      <c r="D912" s="4">
        <v>35.30873865099516</v>
      </c>
      <c r="E912">
        <f t="shared" si="59"/>
        <v>35.390547138411435</v>
      </c>
      <c r="F912" s="4">
        <v>30.74635790563752</v>
      </c>
      <c r="G912">
        <f t="shared" si="58"/>
        <v>30.832354191423647</v>
      </c>
    </row>
    <row r="913" spans="1:7" outlineLevel="1">
      <c r="A913" s="12">
        <f t="shared" si="56"/>
        <v>0</v>
      </c>
      <c r="B913" t="str">
        <f>YEAR(C913)&amp;VLOOKUP(MONTH(C913),lookup!$G$2:$N$13,8)</f>
        <v>2010M09</v>
      </c>
      <c r="C913" s="2">
        <f t="shared" si="57"/>
        <v>40450</v>
      </c>
      <c r="D913" s="4">
        <v>35.482903437831048</v>
      </c>
      <c r="E913">
        <f t="shared" si="59"/>
        <v>35.384081963928296</v>
      </c>
      <c r="F913" s="4">
        <v>30.871966515476089</v>
      </c>
      <c r="G913">
        <f t="shared" si="58"/>
        <v>30.822568732342951</v>
      </c>
    </row>
    <row r="914" spans="1:7" outlineLevel="1">
      <c r="A914" s="12">
        <f t="shared" si="56"/>
        <v>0</v>
      </c>
      <c r="B914" t="str">
        <f>YEAR(C914)&amp;VLOOKUP(MONTH(C914),lookup!$G$2:$N$13,8)</f>
        <v>2010M09</v>
      </c>
      <c r="C914" s="2">
        <f t="shared" si="57"/>
        <v>40451</v>
      </c>
      <c r="D914" s="4">
        <v>35.137106801722325</v>
      </c>
      <c r="E914">
        <f t="shared" si="59"/>
        <v>35.334781619352583</v>
      </c>
      <c r="F914" s="4">
        <v>30.611563706787919</v>
      </c>
      <c r="G914">
        <f t="shared" si="58"/>
        <v>30.777805171206325</v>
      </c>
    </row>
    <row r="915" spans="1:7" outlineLevel="1">
      <c r="A915" s="12">
        <f t="shared" si="56"/>
        <v>0</v>
      </c>
      <c r="B915" t="str">
        <f>YEAR(C915)&amp;VLOOKUP(MONTH(C915),lookup!$G$2:$N$13,8)</f>
        <v>2010M10</v>
      </c>
      <c r="C915" s="2">
        <f t="shared" si="57"/>
        <v>40452</v>
      </c>
      <c r="D915" s="4">
        <v>34.817751577554425</v>
      </c>
      <c r="E915">
        <f t="shared" si="59"/>
        <v>35.238385208749975</v>
      </c>
      <c r="F915" s="4">
        <v>30.306065901164445</v>
      </c>
      <c r="G915">
        <f t="shared" si="58"/>
        <v>30.690952139675808</v>
      </c>
    </row>
    <row r="916" spans="1:7" outlineLevel="1">
      <c r="A916" s="12">
        <f t="shared" si="56"/>
        <v>0</v>
      </c>
      <c r="B916" t="str">
        <f>YEAR(C916)&amp;VLOOKUP(MONTH(C916),lookup!$G$2:$N$13,8)</f>
        <v>2010M10</v>
      </c>
      <c r="C916" s="2">
        <f t="shared" si="57"/>
        <v>40453</v>
      </c>
      <c r="D916" s="4">
        <v>34.511192449673786</v>
      </c>
      <c r="E916">
        <f t="shared" si="59"/>
        <v>35.127058039703158</v>
      </c>
      <c r="F916" s="4">
        <v>29.991970807614234</v>
      </c>
      <c r="G916">
        <f t="shared" si="58"/>
        <v>30.578837180748572</v>
      </c>
    </row>
    <row r="917" spans="1:7" outlineLevel="1">
      <c r="A917" s="12">
        <f t="shared" si="56"/>
        <v>0</v>
      </c>
      <c r="B917" t="str">
        <f>YEAR(C917)&amp;VLOOKUP(MONTH(C917),lookup!$G$2:$N$13,8)</f>
        <v>2010M10</v>
      </c>
      <c r="C917" s="2">
        <f t="shared" si="57"/>
        <v>40454</v>
      </c>
      <c r="D917" s="4">
        <v>34.738317448283027</v>
      </c>
      <c r="E917">
        <f t="shared" si="59"/>
        <v>35.033753480081273</v>
      </c>
      <c r="F917" s="4">
        <v>30.240933582676032</v>
      </c>
      <c r="G917">
        <f t="shared" si="58"/>
        <v>30.496051532307547</v>
      </c>
    </row>
    <row r="918" spans="1:7" outlineLevel="1">
      <c r="A918" s="12">
        <f t="shared" si="56"/>
        <v>0</v>
      </c>
      <c r="B918" t="str">
        <f>YEAR(C918)&amp;VLOOKUP(MONTH(C918),lookup!$G$2:$N$13,8)</f>
        <v>2010M10</v>
      </c>
      <c r="C918" s="2">
        <f t="shared" si="57"/>
        <v>40455</v>
      </c>
      <c r="D918" s="4">
        <v>34.310197709411028</v>
      </c>
      <c r="E918">
        <f t="shared" si="59"/>
        <v>34.895162273777444</v>
      </c>
      <c r="F918" s="4">
        <v>29.886103768697136</v>
      </c>
      <c r="G918">
        <f t="shared" si="58"/>
        <v>30.373696123199494</v>
      </c>
    </row>
    <row r="919" spans="1:7" outlineLevel="1">
      <c r="A919" s="12">
        <f t="shared" si="56"/>
        <v>0</v>
      </c>
      <c r="B919" t="str">
        <f>YEAR(C919)&amp;VLOOKUP(MONTH(C919),lookup!$G$2:$N$13,8)</f>
        <v>2010M10</v>
      </c>
      <c r="C919" s="2">
        <f t="shared" si="57"/>
        <v>40456</v>
      </c>
      <c r="D919" s="4">
        <v>34.904859000685633</v>
      </c>
      <c r="E919">
        <f t="shared" si="59"/>
        <v>34.81897710787063</v>
      </c>
      <c r="F919" s="4">
        <v>30.398782988707339</v>
      </c>
      <c r="G919">
        <f t="shared" si="58"/>
        <v>30.31047746985147</v>
      </c>
    </row>
    <row r="920" spans="1:7" outlineLevel="1">
      <c r="A920" s="12">
        <f t="shared" si="56"/>
        <v>0</v>
      </c>
      <c r="B920" t="str">
        <f>YEAR(C920)&amp;VLOOKUP(MONTH(C920),lookup!$G$2:$N$13,8)</f>
        <v>2010M10</v>
      </c>
      <c r="C920" s="2">
        <f t="shared" si="57"/>
        <v>40457</v>
      </c>
      <c r="D920" s="4">
        <v>34.90393516816485</v>
      </c>
      <c r="E920">
        <f t="shared" si="59"/>
        <v>34.774245920730607</v>
      </c>
      <c r="F920" s="4">
        <v>30.438215278937236</v>
      </c>
      <c r="G920">
        <f t="shared" si="58"/>
        <v>30.276772853361813</v>
      </c>
    </row>
    <row r="921" spans="1:7" outlineLevel="1">
      <c r="A921" s="12">
        <f t="shared" si="56"/>
        <v>0</v>
      </c>
      <c r="B921" t="str">
        <f>YEAR(C921)&amp;VLOOKUP(MONTH(C921),lookup!$G$2:$N$13,8)</f>
        <v>2010M10</v>
      </c>
      <c r="C921" s="2">
        <f t="shared" si="57"/>
        <v>40458</v>
      </c>
      <c r="D921" s="4">
        <v>34.700559836642306</v>
      </c>
      <c r="E921">
        <f t="shared" si="59"/>
        <v>34.715583467246972</v>
      </c>
      <c r="F921" s="4">
        <v>30.223662871855471</v>
      </c>
      <c r="G921">
        <f t="shared" si="58"/>
        <v>30.229386956526444</v>
      </c>
    </row>
    <row r="922" spans="1:7" outlineLevel="1">
      <c r="A922" s="12">
        <f t="shared" si="56"/>
        <v>0</v>
      </c>
      <c r="B922" t="str">
        <f>YEAR(C922)&amp;VLOOKUP(MONTH(C922),lookup!$G$2:$N$13,8)</f>
        <v>2010M10</v>
      </c>
      <c r="C922" s="2">
        <f t="shared" si="57"/>
        <v>40459</v>
      </c>
      <c r="D922" s="4">
        <v>34.772300986124996</v>
      </c>
      <c r="E922">
        <f t="shared" si="59"/>
        <v>34.714542148476404</v>
      </c>
      <c r="F922" s="4">
        <v>30.301135851584206</v>
      </c>
      <c r="G922">
        <f t="shared" si="58"/>
        <v>30.235748969240376</v>
      </c>
    </row>
    <row r="923" spans="1:7" outlineLevel="1">
      <c r="A923" s="12">
        <f t="shared" si="56"/>
        <v>0</v>
      </c>
      <c r="B923" t="str">
        <f>YEAR(C923)&amp;VLOOKUP(MONTH(C923),lookup!$G$2:$N$13,8)</f>
        <v>2010M10</v>
      </c>
      <c r="C923" s="2">
        <f t="shared" si="57"/>
        <v>40460</v>
      </c>
      <c r="D923" s="4">
        <v>35.181851269488014</v>
      </c>
      <c r="E923">
        <f t="shared" si="59"/>
        <v>34.77425953098934</v>
      </c>
      <c r="F923" s="4">
        <v>30.636364361285185</v>
      </c>
      <c r="G923">
        <f t="shared" si="58"/>
        <v>30.289345187882017</v>
      </c>
    </row>
    <row r="924" spans="1:7" outlineLevel="1">
      <c r="A924" s="12">
        <f t="shared" si="56"/>
        <v>0</v>
      </c>
      <c r="B924" t="str">
        <f>YEAR(C924)&amp;VLOOKUP(MONTH(C924),lookup!$G$2:$N$13,8)</f>
        <v>2010M10</v>
      </c>
      <c r="C924" s="2">
        <f t="shared" si="57"/>
        <v>40461</v>
      </c>
      <c r="D924" s="4">
        <v>34.546679148801474</v>
      </c>
      <c r="E924">
        <f t="shared" si="59"/>
        <v>34.796184236300689</v>
      </c>
      <c r="F924" s="4">
        <v>30.085545823763166</v>
      </c>
      <c r="G924">
        <f t="shared" si="58"/>
        <v>30.311813797646828</v>
      </c>
    </row>
    <row r="925" spans="1:7" outlineLevel="1">
      <c r="A925" s="12">
        <f t="shared" si="56"/>
        <v>0</v>
      </c>
      <c r="B925" t="str">
        <f>YEAR(C925)&amp;VLOOKUP(MONTH(C925),lookup!$G$2:$N$13,8)</f>
        <v>2010M10</v>
      </c>
      <c r="C925" s="2">
        <f t="shared" si="57"/>
        <v>40462</v>
      </c>
      <c r="D925" s="4">
        <v>34.613646460524599</v>
      </c>
      <c r="E925">
        <f t="shared" si="59"/>
        <v>34.764124587885703</v>
      </c>
      <c r="F925" s="4">
        <v>30.106511707398731</v>
      </c>
      <c r="G925">
        <f t="shared" si="58"/>
        <v>30.279056490332945</v>
      </c>
    </row>
    <row r="926" spans="1:7" outlineLevel="1">
      <c r="A926" s="12">
        <f t="shared" si="56"/>
        <v>0</v>
      </c>
      <c r="B926" t="str">
        <f>YEAR(C926)&amp;VLOOKUP(MONTH(C926),lookup!$G$2:$N$13,8)</f>
        <v>2010M10</v>
      </c>
      <c r="C926" s="2">
        <f t="shared" si="57"/>
        <v>40463</v>
      </c>
      <c r="D926" s="4">
        <v>34.277714520579195</v>
      </c>
      <c r="E926">
        <f t="shared" si="59"/>
        <v>34.709909334618239</v>
      </c>
      <c r="F926" s="4">
        <v>29.815278046829398</v>
      </c>
      <c r="G926">
        <f t="shared" si="58"/>
        <v>30.222718446707226</v>
      </c>
    </row>
    <row r="927" spans="1:7" outlineLevel="1">
      <c r="A927" s="12">
        <f t="shared" si="56"/>
        <v>0</v>
      </c>
      <c r="B927" t="str">
        <f>YEAR(C927)&amp;VLOOKUP(MONTH(C927),lookup!$G$2:$N$13,8)</f>
        <v>2010M10</v>
      </c>
      <c r="C927" s="2">
        <f t="shared" si="57"/>
        <v>40464</v>
      </c>
      <c r="D927" s="4">
        <v>34.917414404913991</v>
      </c>
      <c r="E927">
        <f t="shared" si="59"/>
        <v>34.728765261405158</v>
      </c>
      <c r="F927" s="4">
        <v>30.382171599398195</v>
      </c>
      <c r="G927">
        <f t="shared" si="58"/>
        <v>30.234889295503965</v>
      </c>
    </row>
    <row r="928" spans="1:7" outlineLevel="1">
      <c r="A928" s="12">
        <f t="shared" si="56"/>
        <v>0</v>
      </c>
      <c r="B928" t="str">
        <f>YEAR(C928)&amp;VLOOKUP(MONTH(C928),lookup!$G$2:$N$13,8)</f>
        <v>2010M10</v>
      </c>
      <c r="C928" s="2">
        <f t="shared" si="57"/>
        <v>40465</v>
      </c>
      <c r="D928" s="4">
        <v>34.581693385635432</v>
      </c>
      <c r="E928">
        <f t="shared" si="59"/>
        <v>34.692741183289598</v>
      </c>
      <c r="F928" s="4">
        <v>30.129881142199885</v>
      </c>
      <c r="G928">
        <f t="shared" si="58"/>
        <v>30.201347186175852</v>
      </c>
    </row>
    <row r="929" spans="1:7" outlineLevel="1">
      <c r="A929" s="12">
        <f t="shared" si="56"/>
        <v>0</v>
      </c>
      <c r="B929" t="str">
        <f>YEAR(C929)&amp;VLOOKUP(MONTH(C929),lookup!$G$2:$N$13,8)</f>
        <v>2010M10</v>
      </c>
      <c r="C929" s="2">
        <f t="shared" si="57"/>
        <v>40466</v>
      </c>
      <c r="D929" s="4">
        <v>35.041088440987131</v>
      </c>
      <c r="E929">
        <f t="shared" si="59"/>
        <v>34.702293985352746</v>
      </c>
      <c r="F929" s="4">
        <v>30.474476610996451</v>
      </c>
      <c r="G929">
        <f t="shared" si="58"/>
        <v>30.203532399014769</v>
      </c>
    </row>
    <row r="930" spans="1:7" outlineLevel="1">
      <c r="A930" s="12">
        <f t="shared" si="56"/>
        <v>0</v>
      </c>
      <c r="B930" t="str">
        <f>YEAR(C930)&amp;VLOOKUP(MONTH(C930),lookup!$G$2:$N$13,8)</f>
        <v>2010M10</v>
      </c>
      <c r="C930" s="2">
        <f t="shared" si="57"/>
        <v>40467</v>
      </c>
      <c r="D930" s="4">
        <v>34.860772081674249</v>
      </c>
      <c r="E930">
        <f t="shared" si="59"/>
        <v>34.733997839897299</v>
      </c>
      <c r="F930" s="4">
        <v>30.398031524312564</v>
      </c>
      <c r="G930">
        <f t="shared" si="58"/>
        <v>30.235628853606073</v>
      </c>
    </row>
    <row r="931" spans="1:7" outlineLevel="1">
      <c r="A931" s="12">
        <f t="shared" si="56"/>
        <v>0</v>
      </c>
      <c r="B931" t="str">
        <f>YEAR(C931)&amp;VLOOKUP(MONTH(C931),lookup!$G$2:$N$13,8)</f>
        <v>2010M10</v>
      </c>
      <c r="C931" s="2">
        <f t="shared" si="57"/>
        <v>40468</v>
      </c>
      <c r="D931" s="4">
        <v>34.983865664072233</v>
      </c>
      <c r="E931">
        <f t="shared" si="59"/>
        <v>34.752475339854456</v>
      </c>
      <c r="F931" s="4">
        <v>30.400107036004851</v>
      </c>
      <c r="G931">
        <f t="shared" si="58"/>
        <v>30.245329048159896</v>
      </c>
    </row>
    <row r="932" spans="1:7" outlineLevel="1">
      <c r="A932" s="12">
        <f t="shared" si="56"/>
        <v>0</v>
      </c>
      <c r="B932" t="str">
        <f>YEAR(C932)&amp;VLOOKUP(MONTH(C932),lookup!$G$2:$N$13,8)</f>
        <v>2010M10</v>
      </c>
      <c r="C932" s="2">
        <f t="shared" si="57"/>
        <v>40469</v>
      </c>
      <c r="D932" s="4">
        <v>34.604828570512723</v>
      </c>
      <c r="E932">
        <f t="shared" si="59"/>
        <v>34.783369182872534</v>
      </c>
      <c r="F932" s="4">
        <v>30.16839875893956</v>
      </c>
      <c r="G932">
        <f t="shared" si="58"/>
        <v>30.279934082617601</v>
      </c>
    </row>
    <row r="933" spans="1:7" outlineLevel="1">
      <c r="A933" s="12">
        <f t="shared" si="56"/>
        <v>0</v>
      </c>
      <c r="B933" t="str">
        <f>YEAR(C933)&amp;VLOOKUP(MONTH(C933),lookup!$G$2:$N$13,8)</f>
        <v>2010M10</v>
      </c>
      <c r="C933" s="2">
        <f t="shared" si="57"/>
        <v>40470</v>
      </c>
      <c r="D933" s="4">
        <v>34.895166492975243</v>
      </c>
      <c r="E933">
        <f t="shared" si="59"/>
        <v>34.799110192239141</v>
      </c>
      <c r="F933" s="4">
        <v>30.312095720642827</v>
      </c>
      <c r="G933">
        <f t="shared" si="58"/>
        <v>30.286943426882409</v>
      </c>
    </row>
    <row r="934" spans="1:7" outlineLevel="1">
      <c r="A934" s="12">
        <f t="shared" si="56"/>
        <v>0</v>
      </c>
      <c r="B934" t="str">
        <f>YEAR(C934)&amp;VLOOKUP(MONTH(C934),lookup!$G$2:$N$13,8)</f>
        <v>2010M10</v>
      </c>
      <c r="C934" s="2">
        <f t="shared" si="57"/>
        <v>40471</v>
      </c>
      <c r="D934" s="4">
        <v>34.673353882894929</v>
      </c>
      <c r="E934">
        <f t="shared" si="59"/>
        <v>34.831476027155496</v>
      </c>
      <c r="F934" s="4">
        <v>30.246889093377511</v>
      </c>
      <c r="G934">
        <f t="shared" si="58"/>
        <v>30.323669779889805</v>
      </c>
    </row>
    <row r="935" spans="1:7" outlineLevel="1">
      <c r="A935" s="12">
        <f t="shared" si="56"/>
        <v>0</v>
      </c>
      <c r="B935" t="str">
        <f>YEAR(C935)&amp;VLOOKUP(MONTH(C935),lookup!$G$2:$N$13,8)</f>
        <v>2010M10</v>
      </c>
      <c r="C935" s="2">
        <f t="shared" si="57"/>
        <v>40472</v>
      </c>
      <c r="D935" s="4">
        <v>34.641317845876813</v>
      </c>
      <c r="E935">
        <f t="shared" si="59"/>
        <v>34.780905775956484</v>
      </c>
      <c r="F935" s="4">
        <v>30.097886485003482</v>
      </c>
      <c r="G935">
        <f t="shared" si="58"/>
        <v>30.274519449740719</v>
      </c>
    </row>
    <row r="936" spans="1:7" outlineLevel="1">
      <c r="A936" s="12">
        <f t="shared" si="56"/>
        <v>0</v>
      </c>
      <c r="B936" t="str">
        <f>YEAR(C936)&amp;VLOOKUP(MONTH(C936),lookup!$G$2:$N$13,8)</f>
        <v>2010M10</v>
      </c>
      <c r="C936" s="2">
        <f t="shared" si="57"/>
        <v>40473</v>
      </c>
      <c r="D936" s="4">
        <v>34.537678460878332</v>
      </c>
      <c r="E936">
        <f t="shared" si="59"/>
        <v>34.751230374759501</v>
      </c>
      <c r="F936" s="4">
        <v>30.110032592355186</v>
      </c>
      <c r="G936">
        <f t="shared" si="58"/>
        <v>30.24927900437898</v>
      </c>
    </row>
    <row r="937" spans="1:7" outlineLevel="1">
      <c r="A937" s="12">
        <f t="shared" si="56"/>
        <v>0</v>
      </c>
      <c r="B937" t="str">
        <f>YEAR(C937)&amp;VLOOKUP(MONTH(C937),lookup!$G$2:$N$13,8)</f>
        <v>2010M10</v>
      </c>
      <c r="C937" s="2">
        <f t="shared" si="57"/>
        <v>40474</v>
      </c>
      <c r="D937" s="4">
        <v>35.119486246715439</v>
      </c>
      <c r="E937">
        <f t="shared" si="59"/>
        <v>34.767431952837782</v>
      </c>
      <c r="F937" s="4">
        <v>30.526760266424279</v>
      </c>
      <c r="G937">
        <f t="shared" si="58"/>
        <v>30.263101168711501</v>
      </c>
    </row>
    <row r="938" spans="1:7" outlineLevel="1">
      <c r="A938" s="12">
        <f t="shared" si="56"/>
        <v>0</v>
      </c>
      <c r="B938" t="str">
        <f>YEAR(C938)&amp;VLOOKUP(MONTH(C938),lookup!$G$2:$N$13,8)</f>
        <v>2010M10</v>
      </c>
      <c r="C938" s="2">
        <f t="shared" si="57"/>
        <v>40475</v>
      </c>
      <c r="D938" s="4">
        <v>34.635871874258882</v>
      </c>
      <c r="E938">
        <f t="shared" si="59"/>
        <v>34.75596263185318</v>
      </c>
      <c r="F938" s="4">
        <v>30.211784276100616</v>
      </c>
      <c r="G938">
        <f t="shared" si="58"/>
        <v>30.255076175461678</v>
      </c>
    </row>
    <row r="939" spans="1:7" outlineLevel="1">
      <c r="A939" s="12">
        <f t="shared" si="56"/>
        <v>0</v>
      </c>
      <c r="B939" t="str">
        <f>YEAR(C939)&amp;VLOOKUP(MONTH(C939),lookup!$G$2:$N$13,8)</f>
        <v>2010M10</v>
      </c>
      <c r="C939" s="2">
        <f t="shared" si="57"/>
        <v>40476</v>
      </c>
      <c r="D939" s="4">
        <v>34.72235497221623</v>
      </c>
      <c r="E939">
        <f t="shared" si="59"/>
        <v>34.725217253548919</v>
      </c>
      <c r="F939" s="4">
        <v>30.193955573918959</v>
      </c>
      <c r="G939">
        <f t="shared" si="58"/>
        <v>30.232346696854322</v>
      </c>
    </row>
    <row r="940" spans="1:7" outlineLevel="1">
      <c r="A940" s="12">
        <f t="shared" si="56"/>
        <v>0</v>
      </c>
      <c r="B940" t="str">
        <f>YEAR(C940)&amp;VLOOKUP(MONTH(C940),lookup!$G$2:$N$13,8)</f>
        <v>2010M10</v>
      </c>
      <c r="C940" s="2">
        <f t="shared" si="57"/>
        <v>40477</v>
      </c>
      <c r="D940" s="4">
        <v>34.034278323733986</v>
      </c>
      <c r="E940">
        <f t="shared" si="59"/>
        <v>34.636301566528509</v>
      </c>
      <c r="F940" s="4">
        <v>29.639644523882581</v>
      </c>
      <c r="G940">
        <f t="shared" si="58"/>
        <v>30.148695843038681</v>
      </c>
    </row>
    <row r="941" spans="1:7" outlineLevel="1">
      <c r="A941" s="12">
        <f t="shared" si="56"/>
        <v>0</v>
      </c>
      <c r="B941" t="str">
        <f>YEAR(C941)&amp;VLOOKUP(MONTH(C941),lookup!$G$2:$N$13,8)</f>
        <v>2010M10</v>
      </c>
      <c r="C941" s="2">
        <f t="shared" si="57"/>
        <v>40478</v>
      </c>
      <c r="D941" s="4">
        <v>34.85359262340242</v>
      </c>
      <c r="E941">
        <f t="shared" si="59"/>
        <v>34.651392764474004</v>
      </c>
      <c r="F941" s="4">
        <v>30.301995131258924</v>
      </c>
      <c r="G941">
        <f t="shared" si="58"/>
        <v>30.165073610056808</v>
      </c>
    </row>
    <row r="942" spans="1:7" outlineLevel="1">
      <c r="A942" s="12">
        <f t="shared" si="56"/>
        <v>0</v>
      </c>
      <c r="B942" t="str">
        <f>YEAR(C942)&amp;VLOOKUP(MONTH(C942),lookup!$G$2:$N$13,8)</f>
        <v>2010M10</v>
      </c>
      <c r="C942" s="2">
        <f t="shared" si="57"/>
        <v>40479</v>
      </c>
      <c r="D942" s="4">
        <v>34.269632743694601</v>
      </c>
      <c r="E942">
        <f t="shared" si="59"/>
        <v>34.603823050175343</v>
      </c>
      <c r="F942" s="4">
        <v>29.866505842090895</v>
      </c>
      <c r="G942">
        <f t="shared" si="58"/>
        <v>30.121005760996038</v>
      </c>
    </row>
    <row r="943" spans="1:7" outlineLevel="1">
      <c r="A943" s="12">
        <f t="shared" si="56"/>
        <v>0</v>
      </c>
      <c r="B943" t="str">
        <f>YEAR(C943)&amp;VLOOKUP(MONTH(C943),lookup!$G$2:$N$13,8)</f>
        <v>2010M10</v>
      </c>
      <c r="C943" s="2">
        <f t="shared" si="57"/>
        <v>40480</v>
      </c>
      <c r="D943" s="4">
        <v>34.593350267823041</v>
      </c>
      <c r="E943">
        <f t="shared" si="59"/>
        <v>34.55698041163928</v>
      </c>
      <c r="F943" s="4">
        <v>30.061364396690777</v>
      </c>
      <c r="G943">
        <f t="shared" si="58"/>
        <v>30.079940141332035</v>
      </c>
    </row>
    <row r="944" spans="1:7" outlineLevel="1">
      <c r="A944" s="12">
        <f t="shared" si="56"/>
        <v>0</v>
      </c>
      <c r="B944" t="str">
        <f>YEAR(C944)&amp;VLOOKUP(MONTH(C944),lookup!$G$2:$N$13,8)</f>
        <v>2010M10</v>
      </c>
      <c r="C944" s="2">
        <f t="shared" si="57"/>
        <v>40481</v>
      </c>
      <c r="D944" s="4">
        <v>34.735039741120254</v>
      </c>
      <c r="E944">
        <f t="shared" si="59"/>
        <v>34.577579480559514</v>
      </c>
      <c r="F944" s="4">
        <v>30.224135745890301</v>
      </c>
      <c r="G944">
        <f t="shared" si="58"/>
        <v>30.088100877577119</v>
      </c>
    </row>
    <row r="945" spans="1:7" outlineLevel="1">
      <c r="A945" s="12">
        <f t="shared" si="56"/>
        <v>0</v>
      </c>
      <c r="B945" t="str">
        <f>YEAR(C945)&amp;VLOOKUP(MONTH(C945),lookup!$G$2:$N$13,8)</f>
        <v>2010M10</v>
      </c>
      <c r="C945" s="2">
        <f t="shared" si="57"/>
        <v>40482</v>
      </c>
      <c r="D945" s="4">
        <v>34.920208400680792</v>
      </c>
      <c r="E945">
        <f t="shared" si="59"/>
        <v>34.581612400887728</v>
      </c>
      <c r="F945" s="4">
        <v>30.401372987349518</v>
      </c>
      <c r="G945">
        <f t="shared" si="58"/>
        <v>30.09754895708749</v>
      </c>
    </row>
    <row r="946" spans="1:7" outlineLevel="1">
      <c r="A946" s="12">
        <f t="shared" si="56"/>
        <v>0</v>
      </c>
      <c r="B946" t="str">
        <f>YEAR(C946)&amp;VLOOKUP(MONTH(C946),lookup!$G$2:$N$13,8)</f>
        <v>2010M11</v>
      </c>
      <c r="C946" s="2">
        <f t="shared" si="57"/>
        <v>40483</v>
      </c>
      <c r="D946" s="4">
        <v>34.474678063695329</v>
      </c>
      <c r="E946">
        <f t="shared" si="59"/>
        <v>34.608237766057613</v>
      </c>
      <c r="F946" s="4">
        <v>30.035446736825392</v>
      </c>
      <c r="G946">
        <f t="shared" si="58"/>
        <v>30.119511378628026</v>
      </c>
    </row>
    <row r="947" spans="1:7" outlineLevel="1">
      <c r="A947" s="12">
        <f t="shared" si="56"/>
        <v>0</v>
      </c>
      <c r="B947" t="str">
        <f>YEAR(C947)&amp;VLOOKUP(MONTH(C947),lookup!$G$2:$N$13,8)</f>
        <v>2010M11</v>
      </c>
      <c r="C947" s="2">
        <f t="shared" si="57"/>
        <v>40484</v>
      </c>
      <c r="D947" s="4">
        <v>34.443212661004821</v>
      </c>
      <c r="E947">
        <f t="shared" si="59"/>
        <v>34.556593041407105</v>
      </c>
      <c r="F947" s="4">
        <v>29.909771421727744</v>
      </c>
      <c r="G947">
        <f t="shared" si="58"/>
        <v>30.06906455998848</v>
      </c>
    </row>
    <row r="948" spans="1:7" outlineLevel="1">
      <c r="A948" s="12">
        <f t="shared" si="56"/>
        <v>0</v>
      </c>
      <c r="B948" t="str">
        <f>YEAR(C948)&amp;VLOOKUP(MONTH(C948),lookup!$G$2:$N$13,8)</f>
        <v>2010M11</v>
      </c>
      <c r="C948" s="2">
        <f t="shared" si="57"/>
        <v>40485</v>
      </c>
      <c r="D948" s="4">
        <v>34.381155346698769</v>
      </c>
      <c r="E948">
        <f t="shared" si="59"/>
        <v>34.587566405592753</v>
      </c>
      <c r="F948" s="4">
        <v>29.946441318597056</v>
      </c>
      <c r="G948">
        <f t="shared" si="58"/>
        <v>30.094900649366984</v>
      </c>
    </row>
    <row r="949" spans="1:7" outlineLevel="1">
      <c r="A949" s="12">
        <f t="shared" si="56"/>
        <v>0</v>
      </c>
      <c r="B949" t="str">
        <f>YEAR(C949)&amp;VLOOKUP(MONTH(C949),lookup!$G$2:$N$13,8)</f>
        <v>2010M11</v>
      </c>
      <c r="C949" s="2">
        <f t="shared" si="57"/>
        <v>40486</v>
      </c>
      <c r="D949" s="4">
        <v>34.524247273342624</v>
      </c>
      <c r="E949">
        <f t="shared" si="59"/>
        <v>34.561223738340644</v>
      </c>
      <c r="F949" s="4">
        <v>30.021772115551784</v>
      </c>
      <c r="G949">
        <f t="shared" si="58"/>
        <v>30.074087354123698</v>
      </c>
    </row>
    <row r="950" spans="1:7" outlineLevel="1">
      <c r="A950" s="12">
        <f t="shared" si="56"/>
        <v>0</v>
      </c>
      <c r="B950" t="str">
        <f>YEAR(C950)&amp;VLOOKUP(MONTH(C950),lookup!$G$2:$N$13,8)</f>
        <v>2010M11</v>
      </c>
      <c r="C950" s="2">
        <f t="shared" si="57"/>
        <v>40487</v>
      </c>
      <c r="D950" s="4">
        <v>34.294395141250277</v>
      </c>
      <c r="E950">
        <f t="shared" si="59"/>
        <v>34.52605100486538</v>
      </c>
      <c r="F950" s="4">
        <v>29.857426432282775</v>
      </c>
      <c r="G950">
        <f t="shared" si="58"/>
        <v>30.0429607815434</v>
      </c>
    </row>
    <row r="951" spans="1:7" outlineLevel="1">
      <c r="A951" s="12">
        <f t="shared" si="56"/>
        <v>0</v>
      </c>
      <c r="B951" t="str">
        <f>YEAR(C951)&amp;VLOOKUP(MONTH(C951),lookup!$G$2:$N$13,8)</f>
        <v>2010M11</v>
      </c>
      <c r="C951" s="2">
        <f t="shared" si="57"/>
        <v>40488</v>
      </c>
      <c r="D951" s="4">
        <v>34.700162740412885</v>
      </c>
      <c r="E951">
        <f t="shared" si="59"/>
        <v>34.514389646046588</v>
      </c>
      <c r="F951" s="4">
        <v>30.160065684048199</v>
      </c>
      <c r="G951">
        <f t="shared" si="58"/>
        <v>30.029020670061456</v>
      </c>
    </row>
    <row r="952" spans="1:7" outlineLevel="1">
      <c r="A952" s="12">
        <f t="shared" si="56"/>
        <v>0</v>
      </c>
      <c r="B952" t="str">
        <f>YEAR(C952)&amp;VLOOKUP(MONTH(C952),lookup!$G$2:$N$13,8)</f>
        <v>2010M11</v>
      </c>
      <c r="C952" s="2">
        <f t="shared" si="57"/>
        <v>40489</v>
      </c>
      <c r="D952" s="4">
        <v>34.230154099256829</v>
      </c>
      <c r="E952">
        <f t="shared" si="59"/>
        <v>34.46245729639358</v>
      </c>
      <c r="F952" s="4">
        <v>29.82063345029616</v>
      </c>
      <c r="G952">
        <f t="shared" si="58"/>
        <v>29.985900669376058</v>
      </c>
    </row>
    <row r="953" spans="1:7" outlineLevel="1">
      <c r="A953" s="12">
        <f t="shared" si="56"/>
        <v>0</v>
      </c>
      <c r="B953" t="str">
        <f>YEAR(C953)&amp;VLOOKUP(MONTH(C953),lookup!$G$2:$N$13,8)</f>
        <v>2010M11</v>
      </c>
      <c r="C953" s="2">
        <f t="shared" si="57"/>
        <v>40490</v>
      </c>
      <c r="D953" s="4">
        <v>33.962963041423173</v>
      </c>
      <c r="E953">
        <f t="shared" si="59"/>
        <v>34.362608659808174</v>
      </c>
      <c r="F953" s="4">
        <v>29.479173693567947</v>
      </c>
      <c r="G953">
        <f t="shared" si="58"/>
        <v>29.892380069501392</v>
      </c>
    </row>
    <row r="954" spans="1:7" outlineLevel="1">
      <c r="A954" s="12">
        <f t="shared" si="56"/>
        <v>0</v>
      </c>
      <c r="B954" t="str">
        <f>YEAR(C954)&amp;VLOOKUP(MONTH(C954),lookup!$G$2:$N$13,8)</f>
        <v>2010M11</v>
      </c>
      <c r="C954" s="2">
        <f t="shared" si="57"/>
        <v>40491</v>
      </c>
      <c r="D954" s="4">
        <v>34.209682004401643</v>
      </c>
      <c r="E954">
        <f t="shared" si="59"/>
        <v>34.331756960910887</v>
      </c>
      <c r="F954" s="4">
        <v>29.783841820893254</v>
      </c>
      <c r="G954">
        <f t="shared" si="58"/>
        <v>29.863104804113654</v>
      </c>
    </row>
    <row r="955" spans="1:7" outlineLevel="1">
      <c r="A955" s="12">
        <f t="shared" si="56"/>
        <v>0</v>
      </c>
      <c r="B955" t="str">
        <f>YEAR(C955)&amp;VLOOKUP(MONTH(C955),lookup!$G$2:$N$13,8)</f>
        <v>2010M11</v>
      </c>
      <c r="C955" s="2">
        <f t="shared" si="57"/>
        <v>40492</v>
      </c>
      <c r="D955" s="4">
        <v>34.126133991938481</v>
      </c>
      <c r="E955">
        <f t="shared" si="59"/>
        <v>34.278763437310559</v>
      </c>
      <c r="F955" s="4">
        <v>29.638248358132383</v>
      </c>
      <c r="G955">
        <f t="shared" si="58"/>
        <v>29.814174299520658</v>
      </c>
    </row>
    <row r="956" spans="1:7" outlineLevel="1">
      <c r="A956" s="12">
        <f t="shared" si="56"/>
        <v>0</v>
      </c>
      <c r="B956" t="str">
        <f>YEAR(C956)&amp;VLOOKUP(MONTH(C956),lookup!$G$2:$N$13,8)</f>
        <v>2010M11</v>
      </c>
      <c r="C956" s="2">
        <f t="shared" si="57"/>
        <v>40493</v>
      </c>
      <c r="D956" s="4">
        <v>33.859072548909495</v>
      </c>
      <c r="E956">
        <f t="shared" si="59"/>
        <v>34.209856379753674</v>
      </c>
      <c r="F956" s="4">
        <v>29.428792655664946</v>
      </c>
      <c r="G956">
        <f t="shared" si="58"/>
        <v>29.746101776702581</v>
      </c>
    </row>
    <row r="957" spans="1:7" outlineLevel="1">
      <c r="A957" s="12">
        <f t="shared" si="56"/>
        <v>0</v>
      </c>
      <c r="B957" t="str">
        <f>YEAR(C957)&amp;VLOOKUP(MONTH(C957),lookup!$G$2:$N$13,8)</f>
        <v>2010M11</v>
      </c>
      <c r="C957" s="2">
        <f t="shared" si="57"/>
        <v>40494</v>
      </c>
      <c r="D957" s="4">
        <v>34.391330108865453</v>
      </c>
      <c r="E957">
        <f t="shared" si="59"/>
        <v>34.175813004344889</v>
      </c>
      <c r="F957" s="4">
        <v>29.888561556624733</v>
      </c>
      <c r="G957">
        <f t="shared" si="58"/>
        <v>29.71515077281768</v>
      </c>
    </row>
    <row r="958" spans="1:7" outlineLevel="1">
      <c r="A958" s="12">
        <f t="shared" si="56"/>
        <v>0</v>
      </c>
      <c r="B958" t="str">
        <f>YEAR(C958)&amp;VLOOKUP(MONTH(C958),lookup!$G$2:$N$13,8)</f>
        <v>2010M11</v>
      </c>
      <c r="C958" s="2">
        <f t="shared" si="57"/>
        <v>40495</v>
      </c>
      <c r="D958" s="4">
        <v>34.150116957372369</v>
      </c>
      <c r="E958">
        <f t="shared" si="59"/>
        <v>34.160125856028827</v>
      </c>
      <c r="F958" s="4">
        <v>29.685583377528147</v>
      </c>
      <c r="G958">
        <f t="shared" si="58"/>
        <v>29.693156409164857</v>
      </c>
    </row>
    <row r="959" spans="1:7" outlineLevel="1">
      <c r="A959" s="12">
        <f t="shared" si="56"/>
        <v>0</v>
      </c>
      <c r="B959" t="str">
        <f>YEAR(C959)&amp;VLOOKUP(MONTH(C959),lookup!$G$2:$N$13,8)</f>
        <v>2010M11</v>
      </c>
      <c r="C959" s="2">
        <f t="shared" si="57"/>
        <v>40496</v>
      </c>
      <c r="D959" s="4">
        <v>34.53244681859465</v>
      </c>
      <c r="E959">
        <f t="shared" si="59"/>
        <v>34.197100592346132</v>
      </c>
      <c r="F959" s="4">
        <v>30.005092053282137</v>
      </c>
      <c r="G959">
        <f t="shared" si="58"/>
        <v>29.727297087218155</v>
      </c>
    </row>
    <row r="960" spans="1:7" outlineLevel="1">
      <c r="A960" s="12">
        <f t="shared" si="56"/>
        <v>0</v>
      </c>
      <c r="B960" t="str">
        <f>YEAR(C960)&amp;VLOOKUP(MONTH(C960),lookup!$G$2:$N$13,8)</f>
        <v>2010M11</v>
      </c>
      <c r="C960" s="2">
        <f t="shared" si="57"/>
        <v>40497</v>
      </c>
      <c r="D960" s="4">
        <v>34.010179460594372</v>
      </c>
      <c r="E960">
        <f t="shared" si="59"/>
        <v>34.166726965445797</v>
      </c>
      <c r="F960" s="4">
        <v>29.576001103371482</v>
      </c>
      <c r="G960">
        <f t="shared" si="58"/>
        <v>29.694687505741882</v>
      </c>
    </row>
    <row r="961" spans="1:7" outlineLevel="1">
      <c r="A961" s="12">
        <f t="shared" si="56"/>
        <v>0</v>
      </c>
      <c r="B961" t="str">
        <f>YEAR(C961)&amp;VLOOKUP(MONTH(C961),lookup!$G$2:$N$13,8)</f>
        <v>2010M11</v>
      </c>
      <c r="C961" s="2">
        <f t="shared" si="57"/>
        <v>40498</v>
      </c>
      <c r="D961" s="4">
        <v>34.271475862528639</v>
      </c>
      <c r="E961">
        <f t="shared" si="59"/>
        <v>34.198120839314072</v>
      </c>
      <c r="F961" s="4">
        <v>29.758609371846848</v>
      </c>
      <c r="G961">
        <f t="shared" si="58"/>
        <v>29.72218232011052</v>
      </c>
    </row>
    <row r="962" spans="1:7" outlineLevel="1">
      <c r="A962" s="12">
        <f t="shared" ref="A962:A1025" si="60">IF(D962+D963=D962,IF(D962+D963&gt;0,1,0),0)</f>
        <v>0</v>
      </c>
      <c r="B962" t="str">
        <f>YEAR(C962)&amp;VLOOKUP(MONTH(C962),lookup!$G$2:$N$13,8)</f>
        <v>2010M11</v>
      </c>
      <c r="C962" s="2">
        <f t="shared" ref="C962:C1025" si="61">C963-1</f>
        <v>40499</v>
      </c>
      <c r="D962" s="4">
        <v>34.007119424118869</v>
      </c>
      <c r="E962">
        <f t="shared" si="59"/>
        <v>34.197797917647179</v>
      </c>
      <c r="F962" s="4">
        <v>29.53523558303862</v>
      </c>
      <c r="G962">
        <f t="shared" si="58"/>
        <v>29.715514674192413</v>
      </c>
    </row>
    <row r="963" spans="1:7" outlineLevel="1">
      <c r="A963" s="12">
        <f t="shared" si="60"/>
        <v>0</v>
      </c>
      <c r="B963" t="str">
        <f>YEAR(C963)&amp;VLOOKUP(MONTH(C963),lookup!$G$2:$N$13,8)</f>
        <v>2010M11</v>
      </c>
      <c r="C963" s="2">
        <f t="shared" si="61"/>
        <v>40500</v>
      </c>
      <c r="D963" s="4">
        <v>34.451303724300764</v>
      </c>
      <c r="E963">
        <f t="shared" si="59"/>
        <v>34.223118827206093</v>
      </c>
      <c r="F963" s="4">
        <v>29.923757137253865</v>
      </c>
      <c r="G963">
        <f t="shared" si="58"/>
        <v>29.736291937939932</v>
      </c>
    </row>
    <row r="964" spans="1:7" outlineLevel="1">
      <c r="A964" s="12">
        <f t="shared" si="60"/>
        <v>0</v>
      </c>
      <c r="B964" t="str">
        <f>YEAR(C964)&amp;VLOOKUP(MONTH(C964),lookup!$G$2:$N$13,8)</f>
        <v>2010M11</v>
      </c>
      <c r="C964" s="2">
        <f t="shared" si="61"/>
        <v>40501</v>
      </c>
      <c r="D964" s="4">
        <v>34.202138986312413</v>
      </c>
      <c r="E964">
        <f t="shared" si="59"/>
        <v>34.248895648622117</v>
      </c>
      <c r="F964" s="4">
        <v>29.685770034079656</v>
      </c>
      <c r="G964">
        <f t="shared" si="58"/>
        <v>29.752368578803477</v>
      </c>
    </row>
    <row r="965" spans="1:7" outlineLevel="1">
      <c r="A965" s="12">
        <f t="shared" si="60"/>
        <v>0</v>
      </c>
      <c r="B965" t="str">
        <f>YEAR(C965)&amp;VLOOKUP(MONTH(C965),lookup!$G$2:$N$13,8)</f>
        <v>2010M11</v>
      </c>
      <c r="C965" s="2">
        <f t="shared" si="61"/>
        <v>40502</v>
      </c>
      <c r="D965" s="4">
        <v>34.692577456626474</v>
      </c>
      <c r="E965">
        <f t="shared" si="59"/>
        <v>34.281067827693164</v>
      </c>
      <c r="F965" s="4">
        <v>30.130830939813997</v>
      </c>
      <c r="G965">
        <f t="shared" si="58"/>
        <v>29.777988655797127</v>
      </c>
    </row>
    <row r="966" spans="1:7" outlineLevel="1">
      <c r="A966" s="12">
        <f t="shared" si="60"/>
        <v>0</v>
      </c>
      <c r="B966" t="str">
        <f>YEAR(C966)&amp;VLOOKUP(MONTH(C966),lookup!$G$2:$N$13,8)</f>
        <v>2010M11</v>
      </c>
      <c r="C966" s="2">
        <f t="shared" si="61"/>
        <v>40503</v>
      </c>
      <c r="D966" s="4">
        <v>34.444205904888442</v>
      </c>
      <c r="E966">
        <f t="shared" si="59"/>
        <v>34.335617257270755</v>
      </c>
      <c r="F966" s="4">
        <v>29.90610997763401</v>
      </c>
      <c r="G966">
        <f t="shared" si="58"/>
        <v>29.819280641158954</v>
      </c>
    </row>
    <row r="967" spans="1:7" outlineLevel="1">
      <c r="A967" s="12">
        <f t="shared" si="60"/>
        <v>0</v>
      </c>
      <c r="B967" t="str">
        <f>YEAR(C967)&amp;VLOOKUP(MONTH(C967),lookup!$G$2:$N$13,8)</f>
        <v>2010M11</v>
      </c>
      <c r="C967" s="2">
        <f t="shared" si="61"/>
        <v>40504</v>
      </c>
      <c r="D967" s="4">
        <v>34.387661446350634</v>
      </c>
      <c r="E967">
        <f t="shared" si="59"/>
        <v>34.336250303490665</v>
      </c>
      <c r="F967" s="4">
        <v>29.820092416813527</v>
      </c>
      <c r="G967">
        <f t="shared" si="58"/>
        <v>29.812841750960224</v>
      </c>
    </row>
    <row r="968" spans="1:7" outlineLevel="1">
      <c r="A968" s="12">
        <f t="shared" si="60"/>
        <v>0</v>
      </c>
      <c r="B968" t="str">
        <f>YEAR(C968)&amp;VLOOKUP(MONTH(C968),lookup!$G$2:$N$13,8)</f>
        <v>2010M11</v>
      </c>
      <c r="C968" s="2">
        <f t="shared" si="61"/>
        <v>40505</v>
      </c>
      <c r="D968" s="4">
        <v>34.299591004289702</v>
      </c>
      <c r="E968">
        <f t="shared" si="59"/>
        <v>34.378711156652528</v>
      </c>
      <c r="F968" s="4">
        <v>29.755380754539221</v>
      </c>
      <c r="G968">
        <f t="shared" ref="G968:G1031" si="62">AVERAGE(SUM(F961:F968)/8,SUM(F963:F968)/6)</f>
        <v>29.842398410116594</v>
      </c>
    </row>
    <row r="969" spans="1:7" outlineLevel="1">
      <c r="A969" s="12">
        <f t="shared" si="60"/>
        <v>0</v>
      </c>
      <c r="B969" t="str">
        <f>YEAR(C969)&amp;VLOOKUP(MONTH(C969),lookup!$G$2:$N$13,8)</f>
        <v>2010M11</v>
      </c>
      <c r="C969" s="2">
        <f t="shared" si="61"/>
        <v>40506</v>
      </c>
      <c r="D969" s="4">
        <v>34.49926965516854</v>
      </c>
      <c r="E969">
        <f t="shared" si="59"/>
        <v>34.396945429598169</v>
      </c>
      <c r="F969" s="4">
        <v>29.91044230324621</v>
      </c>
      <c r="G969">
        <f t="shared" si="62"/>
        <v>29.850778398828414</v>
      </c>
    </row>
    <row r="970" spans="1:7" outlineLevel="1">
      <c r="A970" s="12">
        <f t="shared" si="60"/>
        <v>0</v>
      </c>
      <c r="B970" t="str">
        <f>YEAR(C970)&amp;VLOOKUP(MONTH(C970),lookup!$G$2:$N$13,8)</f>
        <v>2010M11</v>
      </c>
      <c r="C970" s="2">
        <f t="shared" si="61"/>
        <v>40507</v>
      </c>
      <c r="D970" s="4">
        <v>34.300713862977993</v>
      </c>
      <c r="E970">
        <f t="shared" si="59"/>
        <v>34.423509655082334</v>
      </c>
      <c r="F970" s="4">
        <v>29.770160436701111</v>
      </c>
      <c r="G970">
        <f t="shared" si="62"/>
        <v>29.872493735734103</v>
      </c>
    </row>
    <row r="971" spans="1:7" outlineLevel="1">
      <c r="A971" s="12">
        <f t="shared" si="60"/>
        <v>0</v>
      </c>
      <c r="B971" t="str">
        <f>YEAR(C971)&amp;VLOOKUP(MONTH(C971),lookup!$G$2:$N$13,8)</f>
        <v>2010M11</v>
      </c>
      <c r="C971" s="2">
        <f t="shared" si="61"/>
        <v>40508</v>
      </c>
      <c r="D971" s="4">
        <v>33.978147697561717</v>
      </c>
      <c r="E971">
        <f t="shared" ref="E971:E1034" si="63">AVERAGE(SUM(D964:D971)/8,SUM(D966:D971)/6)</f>
        <v>34.33440159015575</v>
      </c>
      <c r="F971" s="4">
        <v>29.402530890417829</v>
      </c>
      <c r="G971">
        <f t="shared" si="62"/>
        <v>29.77922542452384</v>
      </c>
    </row>
    <row r="972" spans="1:7" outlineLevel="1">
      <c r="A972" s="12">
        <f t="shared" si="60"/>
        <v>0</v>
      </c>
      <c r="B972" t="str">
        <f>YEAR(C972)&amp;VLOOKUP(MONTH(C972),lookup!$G$2:$N$13,8)</f>
        <v>2010M11</v>
      </c>
      <c r="C972" s="2">
        <f t="shared" si="61"/>
        <v>40509</v>
      </c>
      <c r="D972" s="4">
        <v>34.199204338071858</v>
      </c>
      <c r="E972">
        <f t="shared" si="63"/>
        <v>34.313801377406001</v>
      </c>
      <c r="F972" s="4">
        <v>29.703943348761378</v>
      </c>
      <c r="G972">
        <f t="shared" si="62"/>
        <v>29.763514037618727</v>
      </c>
    </row>
    <row r="973" spans="1:7" outlineLevel="1">
      <c r="A973" s="12">
        <f t="shared" si="60"/>
        <v>0</v>
      </c>
      <c r="B973" t="str">
        <f>YEAR(C973)&amp;VLOOKUP(MONTH(C973),lookup!$G$2:$N$13,8)</f>
        <v>2010M11</v>
      </c>
      <c r="C973" s="2">
        <f t="shared" si="61"/>
        <v>40510</v>
      </c>
      <c r="D973" s="4">
        <v>33.98809422496366</v>
      </c>
      <c r="E973">
        <f t="shared" si="63"/>
        <v>34.236473906978162</v>
      </c>
      <c r="F973" s="4">
        <v>29.493193223686735</v>
      </c>
      <c r="G973">
        <f t="shared" si="62"/>
        <v>29.696420080933546</v>
      </c>
    </row>
    <row r="974" spans="1:7" outlineLevel="1">
      <c r="A974" s="12">
        <f t="shared" si="60"/>
        <v>0</v>
      </c>
      <c r="B974" t="str">
        <f>YEAR(C974)&amp;VLOOKUP(MONTH(C974),lookup!$G$2:$N$13,8)</f>
        <v>2010M11</v>
      </c>
      <c r="C974" s="2">
        <f t="shared" si="61"/>
        <v>40511</v>
      </c>
      <c r="D974" s="4">
        <v>34.121948279061542</v>
      </c>
      <c r="E974">
        <f t="shared" si="63"/>
        <v>34.201529244928295</v>
      </c>
      <c r="F974" s="4">
        <v>29.510471127954695</v>
      </c>
      <c r="G974">
        <f t="shared" si="62"/>
        <v>29.651283517279879</v>
      </c>
    </row>
    <row r="975" spans="1:7" outlineLevel="1">
      <c r="A975" s="12">
        <f t="shared" si="60"/>
        <v>0</v>
      </c>
      <c r="B975" t="str">
        <f>YEAR(C975)&amp;VLOOKUP(MONTH(C975),lookup!$G$2:$N$13,8)</f>
        <v>2010M11</v>
      </c>
      <c r="C975" s="2">
        <f t="shared" si="61"/>
        <v>40512</v>
      </c>
      <c r="D975" s="4">
        <v>33.566617875017528</v>
      </c>
      <c r="E975">
        <f t="shared" si="63"/>
        <v>34.072493040040726</v>
      </c>
      <c r="F975" s="4">
        <v>28.961422234274139</v>
      </c>
      <c r="G975">
        <f t="shared" si="62"/>
        <v>29.518531625123494</v>
      </c>
    </row>
    <row r="976" spans="1:7" outlineLevel="1">
      <c r="A976" s="12">
        <f t="shared" si="60"/>
        <v>0</v>
      </c>
      <c r="B976" t="str">
        <f>YEAR(C976)&amp;VLOOKUP(MONTH(C976),lookup!$G$2:$N$13,8)</f>
        <v>2010M12</v>
      </c>
      <c r="C976" s="2">
        <f t="shared" si="61"/>
        <v>40513</v>
      </c>
      <c r="D976" s="4">
        <v>33.777967273811399</v>
      </c>
      <c r="E976">
        <f t="shared" si="63"/>
        <v>33.99632934112195</v>
      </c>
      <c r="F976" s="4">
        <v>29.197698848113045</v>
      </c>
      <c r="G976">
        <f t="shared" si="62"/>
        <v>29.435971373589517</v>
      </c>
    </row>
    <row r="977" spans="1:7" outlineLevel="1">
      <c r="A977" s="12">
        <f t="shared" si="60"/>
        <v>0</v>
      </c>
      <c r="B977" t="str">
        <f>YEAR(C977)&amp;VLOOKUP(MONTH(C977),lookup!$G$2:$N$13,8)</f>
        <v>2010M12</v>
      </c>
      <c r="C977" s="2">
        <f t="shared" si="61"/>
        <v>40514</v>
      </c>
      <c r="D977" s="4">
        <v>34.036169415126956</v>
      </c>
      <c r="E977">
        <f t="shared" si="63"/>
        <v>33.972220719249783</v>
      </c>
      <c r="F977" s="4">
        <v>29.423323370858586</v>
      </c>
      <c r="G977">
        <f t="shared" si="62"/>
        <v>29.407259147018685</v>
      </c>
    </row>
    <row r="978" spans="1:7" outlineLevel="1">
      <c r="A978" s="12">
        <f t="shared" si="60"/>
        <v>0</v>
      </c>
      <c r="B978" t="str">
        <f>YEAR(C978)&amp;VLOOKUP(MONTH(C978),lookup!$G$2:$N$13,8)</f>
        <v>2010M12</v>
      </c>
      <c r="C978" s="2">
        <f t="shared" si="61"/>
        <v>40515</v>
      </c>
      <c r="D978" s="4">
        <v>34.158131083373611</v>
      </c>
      <c r="E978">
        <f t="shared" si="63"/>
        <v>33.959886524299662</v>
      </c>
      <c r="F978" s="4">
        <v>29.488621318730775</v>
      </c>
      <c r="G978">
        <f t="shared" si="62"/>
        <v>29.371719449642988</v>
      </c>
    </row>
    <row r="979" spans="1:7" outlineLevel="1">
      <c r="A979" s="12">
        <f t="shared" si="60"/>
        <v>0</v>
      </c>
      <c r="B979" t="str">
        <f>YEAR(C979)&amp;VLOOKUP(MONTH(C979),lookup!$G$2:$N$13,8)</f>
        <v>2010M12</v>
      </c>
      <c r="C979" s="2">
        <f t="shared" si="61"/>
        <v>40516</v>
      </c>
      <c r="D979" s="4">
        <v>34.703648741747621</v>
      </c>
      <c r="E979">
        <f t="shared" si="63"/>
        <v>34.064859882626607</v>
      </c>
      <c r="F979" s="4">
        <v>30.067231392876913</v>
      </c>
      <c r="G979">
        <f t="shared" si="62"/>
        <v>29.461099745145859</v>
      </c>
    </row>
    <row r="980" spans="1:7" outlineLevel="1">
      <c r="A980" s="12">
        <f t="shared" si="60"/>
        <v>0</v>
      </c>
      <c r="B980" t="str">
        <f>YEAR(C980)&amp;VLOOKUP(MONTH(C980),lookup!$G$2:$N$13,8)</f>
        <v>2010M12</v>
      </c>
      <c r="C980" s="2">
        <f t="shared" si="61"/>
        <v>40517</v>
      </c>
      <c r="D980" s="4">
        <v>34.256350367331756</v>
      </c>
      <c r="E980">
        <f t="shared" si="63"/>
        <v>34.079631683477871</v>
      </c>
      <c r="F980" s="4">
        <v>29.609074699514871</v>
      </c>
      <c r="G980">
        <f t="shared" si="62"/>
        <v>29.463387418864642</v>
      </c>
    </row>
    <row r="981" spans="1:7" outlineLevel="1">
      <c r="A981" s="12">
        <f t="shared" si="60"/>
        <v>0</v>
      </c>
      <c r="B981" t="str">
        <f>YEAR(C981)&amp;VLOOKUP(MONTH(C981),lookup!$G$2:$N$13,8)</f>
        <v>2010M12</v>
      </c>
      <c r="C981" s="2">
        <f t="shared" si="61"/>
        <v>40518</v>
      </c>
      <c r="D981" s="4">
        <v>33.270128577077912</v>
      </c>
      <c r="E981">
        <f t="shared" si="63"/>
        <v>34.010051388990043</v>
      </c>
      <c r="F981" s="4">
        <v>29.01905039819983</v>
      </c>
      <c r="G981">
        <f t="shared" si="62"/>
        <v>29.438555839265511</v>
      </c>
    </row>
    <row r="982" spans="1:7" outlineLevel="1">
      <c r="A982" s="12">
        <f t="shared" si="60"/>
        <v>0</v>
      </c>
      <c r="B982" t="str">
        <f>YEAR(C982)&amp;VLOOKUP(MONTH(C982),lookup!$G$2:$N$13,8)</f>
        <v>2010M12</v>
      </c>
      <c r="C982" s="2">
        <f t="shared" si="61"/>
        <v>40519</v>
      </c>
      <c r="D982" s="4">
        <v>33.916099897108317</v>
      </c>
      <c r="E982">
        <f t="shared" si="63"/>
        <v>34.008696917059375</v>
      </c>
      <c r="F982" s="4">
        <v>29.078452102580204</v>
      </c>
      <c r="G982">
        <f t="shared" si="62"/>
        <v>29.401617421385204</v>
      </c>
    </row>
    <row r="983" spans="1:7" outlineLevel="1">
      <c r="A983" s="12">
        <f t="shared" si="60"/>
        <v>0</v>
      </c>
      <c r="B983" t="str">
        <f>YEAR(C983)&amp;VLOOKUP(MONTH(C983),lookup!$G$2:$N$13,8)</f>
        <v>2010M12</v>
      </c>
      <c r="C983" s="2">
        <f t="shared" si="61"/>
        <v>40520</v>
      </c>
      <c r="D983" s="4">
        <v>34.353541554716095</v>
      </c>
      <c r="E983">
        <f t="shared" si="63"/>
        <v>34.084327325339629</v>
      </c>
      <c r="F983" s="4">
        <v>29.632858971664067</v>
      </c>
      <c r="G983">
        <f t="shared" si="62"/>
        <v>29.461043517539196</v>
      </c>
    </row>
    <row r="984" spans="1:7" outlineLevel="1">
      <c r="A984" s="12">
        <f t="shared" si="60"/>
        <v>0</v>
      </c>
      <c r="B984" t="str">
        <f>YEAR(C984)&amp;VLOOKUP(MONTH(C984),lookup!$G$2:$N$13,8)</f>
        <v>2010M12</v>
      </c>
      <c r="C984" s="2">
        <f t="shared" si="61"/>
        <v>40521</v>
      </c>
      <c r="D984" s="4">
        <v>34.33856556748546</v>
      </c>
      <c r="E984">
        <f t="shared" si="63"/>
        <v>34.134400925703581</v>
      </c>
      <c r="F984" s="4">
        <v>29.649274634160932</v>
      </c>
      <c r="G984">
        <f t="shared" si="62"/>
        <v>29.502654780453039</v>
      </c>
    </row>
    <row r="985" spans="1:7" outlineLevel="1">
      <c r="A985" s="12">
        <f t="shared" si="60"/>
        <v>0</v>
      </c>
      <c r="B985" t="str">
        <f>YEAR(C985)&amp;VLOOKUP(MONTH(C985),lookup!$G$2:$N$13,8)</f>
        <v>2010M12</v>
      </c>
      <c r="C985" s="2">
        <f t="shared" si="61"/>
        <v>40522</v>
      </c>
      <c r="D985" s="4">
        <v>34.725572512289325</v>
      </c>
      <c r="E985">
        <f t="shared" si="63"/>
        <v>34.179315600154702</v>
      </c>
      <c r="F985" s="4">
        <v>30.019677762047916</v>
      </c>
      <c r="G985">
        <f t="shared" si="62"/>
        <v>29.535964127333287</v>
      </c>
    </row>
    <row r="986" spans="1:7" outlineLevel="1">
      <c r="A986" s="12">
        <f t="shared" si="60"/>
        <v>0</v>
      </c>
      <c r="B986" t="str">
        <f>YEAR(C986)&amp;VLOOKUP(MONTH(C986),lookup!$G$2:$N$13,8)</f>
        <v>2010M12</v>
      </c>
      <c r="C986" s="2">
        <f t="shared" si="61"/>
        <v>40523</v>
      </c>
      <c r="D986" s="4">
        <v>34.849065719173439</v>
      </c>
      <c r="E986">
        <f t="shared" si="63"/>
        <v>34.271891960879003</v>
      </c>
      <c r="F986" s="4">
        <v>30.083249814779823</v>
      </c>
      <c r="G986">
        <f t="shared" si="62"/>
        <v>29.612643001275099</v>
      </c>
    </row>
    <row r="987" spans="1:7" outlineLevel="1">
      <c r="A987" s="12">
        <f t="shared" si="60"/>
        <v>0</v>
      </c>
      <c r="B987" t="str">
        <f>YEAR(C987)&amp;VLOOKUP(MONTH(C987),lookup!$G$2:$N$13,8)</f>
        <v>2010M12</v>
      </c>
      <c r="C987" s="2">
        <f t="shared" si="61"/>
        <v>40524</v>
      </c>
      <c r="D987" s="4">
        <v>34.868585412444872</v>
      </c>
      <c r="E987">
        <f t="shared" si="63"/>
        <v>34.415405239078154</v>
      </c>
      <c r="F987" s="4">
        <v>30.135672015482147</v>
      </c>
      <c r="G987">
        <f t="shared" si="62"/>
        <v>29.709972341628124</v>
      </c>
    </row>
    <row r="988" spans="1:7" outlineLevel="1">
      <c r="A988" s="12">
        <f t="shared" si="60"/>
        <v>0</v>
      </c>
      <c r="B988" t="str">
        <f>YEAR(C988)&amp;VLOOKUP(MONTH(C988),lookup!$G$2:$N$13,8)</f>
        <v>2010M12</v>
      </c>
      <c r="C988" s="2">
        <f t="shared" si="61"/>
        <v>40525</v>
      </c>
      <c r="D988" s="4">
        <v>34.591164794598207</v>
      </c>
      <c r="E988">
        <f t="shared" si="63"/>
        <v>34.492586548906466</v>
      </c>
      <c r="F988" s="4">
        <v>29.906803135257661</v>
      </c>
      <c r="G988">
        <f t="shared" si="62"/>
        <v>29.797609621585167</v>
      </c>
    </row>
    <row r="989" spans="1:7" outlineLevel="1">
      <c r="A989" s="12">
        <f t="shared" si="60"/>
        <v>0</v>
      </c>
      <c r="B989" t="str">
        <f>YEAR(C989)&amp;VLOOKUP(MONTH(C989),lookup!$G$2:$N$13,8)</f>
        <v>2010M12</v>
      </c>
      <c r="C989" s="2">
        <f t="shared" si="61"/>
        <v>40526</v>
      </c>
      <c r="D989" s="4">
        <v>35.142206174041419</v>
      </c>
      <c r="E989">
        <f t="shared" si="63"/>
        <v>34.675313450327124</v>
      </c>
      <c r="F989" s="4">
        <v>30.284688757472377</v>
      </c>
      <c r="G989">
        <f t="shared" si="62"/>
        <v>29.931031167857057</v>
      </c>
    </row>
    <row r="990" spans="1:7" outlineLevel="1">
      <c r="A990" s="12">
        <f t="shared" si="60"/>
        <v>0</v>
      </c>
      <c r="B990" t="str">
        <f>YEAR(C990)&amp;VLOOKUP(MONTH(C990),lookup!$G$2:$N$13,8)</f>
        <v>2010M12</v>
      </c>
      <c r="C990" s="2">
        <f t="shared" si="61"/>
        <v>40527</v>
      </c>
      <c r="D990" s="4">
        <v>34.723493692532095</v>
      </c>
      <c r="E990">
        <f t="shared" si="63"/>
        <v>34.757852906295</v>
      </c>
      <c r="F990" s="4">
        <v>30.002162570125467</v>
      </c>
      <c r="G990">
        <f t="shared" si="62"/>
        <v>30.018170400075682</v>
      </c>
    </row>
    <row r="991" spans="1:7" outlineLevel="1">
      <c r="A991" s="12">
        <f t="shared" si="60"/>
        <v>0</v>
      </c>
      <c r="B991" t="str">
        <f>YEAR(C991)&amp;VLOOKUP(MONTH(C991),lookup!$G$2:$N$13,8)</f>
        <v>2010M12</v>
      </c>
      <c r="C991" s="2">
        <f t="shared" si="61"/>
        <v>40528</v>
      </c>
      <c r="D991" s="4">
        <v>35.085591568489825</v>
      </c>
      <c r="E991">
        <f t="shared" si="63"/>
        <v>34.833607620172572</v>
      </c>
      <c r="F991" s="4">
        <v>30.220636762179858</v>
      </c>
      <c r="G991">
        <f t="shared" si="62"/>
        <v>30.071653095327246</v>
      </c>
    </row>
    <row r="992" spans="1:7" outlineLevel="1">
      <c r="A992" s="12">
        <f t="shared" si="60"/>
        <v>0</v>
      </c>
      <c r="B992" t="str">
        <f>YEAR(C992)&amp;VLOOKUP(MONTH(C992),lookup!$G$2:$N$13,8)</f>
        <v>2010M12</v>
      </c>
      <c r="C992" s="2">
        <f t="shared" si="61"/>
        <v>40529</v>
      </c>
      <c r="D992" s="4">
        <v>33.365793882477185</v>
      </c>
      <c r="E992">
        <f t="shared" si="63"/>
        <v>34.649203403468199</v>
      </c>
      <c r="F992" s="4">
        <v>29.158263567716094</v>
      </c>
      <c r="G992">
        <f t="shared" si="62"/>
        <v>29.963882716419135</v>
      </c>
    </row>
    <row r="993" spans="1:7" outlineLevel="1">
      <c r="A993" s="12">
        <f t="shared" si="60"/>
        <v>0</v>
      </c>
      <c r="B993" t="str">
        <f>YEAR(C993)&amp;VLOOKUP(MONTH(C993),lookup!$G$2:$N$13,8)</f>
        <v>2010M12</v>
      </c>
      <c r="C993" s="2">
        <f t="shared" si="61"/>
        <v>40530</v>
      </c>
      <c r="D993" s="4">
        <v>33.131632513864254</v>
      </c>
      <c r="E993">
        <f t="shared" si="63"/>
        <v>34.404836078684916</v>
      </c>
      <c r="F993" s="4">
        <v>28.455380908850145</v>
      </c>
      <c r="G993">
        <f t="shared" si="62"/>
        <v>29.726089904208273</v>
      </c>
    </row>
    <row r="994" spans="1:7" outlineLevel="1">
      <c r="A994" s="12">
        <f t="shared" si="60"/>
        <v>0</v>
      </c>
      <c r="B994" t="str">
        <f>YEAR(C994)&amp;VLOOKUP(MONTH(C994),lookup!$G$2:$N$13,8)</f>
        <v>2010M12</v>
      </c>
      <c r="C994" s="2">
        <f t="shared" si="61"/>
        <v>40531</v>
      </c>
      <c r="D994" s="4">
        <v>35.060828797477114</v>
      </c>
      <c r="E994">
        <f t="shared" si="63"/>
        <v>34.457209937985468</v>
      </c>
      <c r="F994" s="4">
        <v>30.2382149321671</v>
      </c>
      <c r="G994">
        <f t="shared" si="62"/>
        <v>29.763392873787431</v>
      </c>
    </row>
    <row r="995" spans="1:7" outlineLevel="1">
      <c r="A995" s="12">
        <f t="shared" si="60"/>
        <v>0</v>
      </c>
      <c r="B995" t="str">
        <f>YEAR(C995)&amp;VLOOKUP(MONTH(C995),lookup!$G$2:$N$13,8)</f>
        <v>2010M12</v>
      </c>
      <c r="C995" s="2">
        <f t="shared" si="61"/>
        <v>40532</v>
      </c>
      <c r="D995" s="4">
        <v>33.189721416086606</v>
      </c>
      <c r="E995">
        <f t="shared" si="63"/>
        <v>34.189573875050172</v>
      </c>
      <c r="F995" s="4">
        <v>28.468628845202396</v>
      </c>
      <c r="G995">
        <f t="shared" si="62"/>
        <v>29.507864349622448</v>
      </c>
    </row>
    <row r="996" spans="1:7" outlineLevel="1">
      <c r="A996" s="12">
        <f t="shared" si="60"/>
        <v>0</v>
      </c>
      <c r="B996" t="str">
        <f>YEAR(C996)&amp;VLOOKUP(MONTH(C996),lookup!$G$2:$N$13,8)</f>
        <v>2010M12</v>
      </c>
      <c r="C996" s="2">
        <f t="shared" si="61"/>
        <v>40533</v>
      </c>
      <c r="D996" s="4">
        <v>35.218361083106203</v>
      </c>
      <c r="E996">
        <f t="shared" si="63"/>
        <v>34.270012592296439</v>
      </c>
      <c r="F996" s="4">
        <v>30.406931177245468</v>
      </c>
      <c r="G996">
        <f t="shared" si="62"/>
        <v>29.572853069506685</v>
      </c>
    </row>
    <row r="997" spans="1:7" outlineLevel="1">
      <c r="A997" s="12">
        <f t="shared" si="60"/>
        <v>0</v>
      </c>
      <c r="B997" t="str">
        <f>YEAR(C997)&amp;VLOOKUP(MONTH(C997),lookup!$G$2:$N$13,8)</f>
        <v>2010M12</v>
      </c>
      <c r="C997" s="2">
        <f t="shared" si="61"/>
        <v>40534</v>
      </c>
      <c r="D997" s="4">
        <v>34.937109517442032</v>
      </c>
      <c r="E997">
        <f t="shared" si="63"/>
        <v>34.244820547004991</v>
      </c>
      <c r="F997" s="4">
        <v>30.200044770107088</v>
      </c>
      <c r="G997">
        <f t="shared" si="62"/>
        <v>29.56584682095696</v>
      </c>
    </row>
    <row r="998" spans="1:7" outlineLevel="1">
      <c r="A998" s="12">
        <f t="shared" si="60"/>
        <v>0</v>
      </c>
      <c r="B998" t="str">
        <f>YEAR(C998)&amp;VLOOKUP(MONTH(C998),lookup!$G$2:$N$13,8)</f>
        <v>2010M12</v>
      </c>
      <c r="C998" s="2">
        <f t="shared" si="61"/>
        <v>40535</v>
      </c>
      <c r="D998" s="4">
        <v>34.871097326898614</v>
      </c>
      <c r="E998">
        <f t="shared" si="63"/>
        <v>34.379487727854681</v>
      </c>
      <c r="F998" s="4">
        <v>30.131377282185987</v>
      </c>
      <c r="G998">
        <f t="shared" si="62"/>
        <v>29.655015549999899</v>
      </c>
    </row>
    <row r="999" spans="1:7" outlineLevel="1">
      <c r="A999" s="12">
        <f t="shared" si="60"/>
        <v>0</v>
      </c>
      <c r="B999" t="str">
        <f>YEAR(C999)&amp;VLOOKUP(MONTH(C999),lookup!$G$2:$N$13,8)</f>
        <v>2010M12</v>
      </c>
      <c r="C999" s="2">
        <f t="shared" si="61"/>
        <v>40536</v>
      </c>
      <c r="D999" s="4">
        <v>35.364919820250236</v>
      </c>
      <c r="E999">
        <f t="shared" si="63"/>
        <v>34.583053019121877</v>
      </c>
      <c r="F999" s="4">
        <v>30.406984560481153</v>
      </c>
      <c r="G999">
        <f t="shared" si="62"/>
        <v>29.829295925029648</v>
      </c>
    </row>
    <row r="1000" spans="1:7" outlineLevel="1">
      <c r="A1000" s="12">
        <f t="shared" si="60"/>
        <v>0</v>
      </c>
      <c r="B1000" t="str">
        <f>YEAR(C1000)&amp;VLOOKUP(MONTH(C1000),lookup!$G$2:$N$13,8)</f>
        <v>2010M12</v>
      </c>
      <c r="C1000" s="2">
        <f t="shared" si="61"/>
        <v>40537</v>
      </c>
      <c r="D1000" s="4">
        <v>33.665047764427143</v>
      </c>
      <c r="E1000">
        <f t="shared" si="63"/>
        <v>34.485441300656248</v>
      </c>
      <c r="F1000" s="4">
        <v>29.487154375650032</v>
      </c>
      <c r="G1000">
        <f t="shared" si="62"/>
        <v>29.787263220815763</v>
      </c>
    </row>
    <row r="1001" spans="1:7" outlineLevel="1">
      <c r="A1001" s="12">
        <f t="shared" si="60"/>
        <v>0</v>
      </c>
      <c r="B1001" t="str">
        <f>YEAR(C1001)&amp;VLOOKUP(MONTH(C1001),lookup!$G$2:$N$13,8)</f>
        <v>2010M12</v>
      </c>
      <c r="C1001" s="2">
        <f t="shared" si="61"/>
        <v>40538</v>
      </c>
      <c r="D1001" s="4">
        <v>34.872851942518039</v>
      </c>
      <c r="E1001">
        <f t="shared" si="63"/>
        <v>34.734528392149727</v>
      </c>
      <c r="F1001" s="4">
        <v>30.167754955466101</v>
      </c>
      <c r="G1001">
        <f t="shared" si="62"/>
        <v>30.035880441251237</v>
      </c>
    </row>
    <row r="1002" spans="1:7" outlineLevel="1">
      <c r="A1002" s="12">
        <f t="shared" si="60"/>
        <v>0</v>
      </c>
      <c r="B1002" t="str">
        <f>YEAR(C1002)&amp;VLOOKUP(MONTH(C1002),lookup!$G$2:$N$13,8)</f>
        <v>2010M12</v>
      </c>
      <c r="C1002" s="2">
        <f t="shared" si="61"/>
        <v>40539</v>
      </c>
      <c r="D1002" s="4">
        <v>35.091456102866168</v>
      </c>
      <c r="E1002">
        <f t="shared" si="63"/>
        <v>34.725867183716538</v>
      </c>
      <c r="F1002" s="4">
        <v>30.130360108836729</v>
      </c>
      <c r="G1002">
        <f t="shared" si="62"/>
        <v>30.006091925759026</v>
      </c>
    </row>
    <row r="1003" spans="1:7" outlineLevel="1">
      <c r="A1003" s="12">
        <f t="shared" si="60"/>
        <v>0</v>
      </c>
      <c r="B1003" t="str">
        <f>YEAR(C1003)&amp;VLOOKUP(MONTH(C1003),lookup!$G$2:$N$13,8)</f>
        <v>2010M12</v>
      </c>
      <c r="C1003" s="2">
        <f t="shared" si="61"/>
        <v>40540</v>
      </c>
      <c r="D1003" s="4">
        <v>35.050425574678279</v>
      </c>
      <c r="E1003">
        <f t="shared" si="63"/>
        <v>34.851604198398213</v>
      </c>
      <c r="F1003" s="4">
        <v>30.133726485610737</v>
      </c>
      <c r="G1003">
        <f t="shared" si="62"/>
        <v>30.104634004576518</v>
      </c>
    </row>
    <row r="1004" spans="1:7" outlineLevel="1">
      <c r="A1004" s="12">
        <f t="shared" si="60"/>
        <v>0</v>
      </c>
      <c r="B1004" t="str">
        <f>YEAR(C1004)&amp;VLOOKUP(MONTH(C1004),lookup!$G$2:$N$13,8)</f>
        <v>2010M12</v>
      </c>
      <c r="C1004" s="2">
        <f t="shared" si="61"/>
        <v>40541</v>
      </c>
      <c r="D1004" s="4">
        <v>35.372914156363777</v>
      </c>
      <c r="E1004">
        <f t="shared" si="63"/>
        <v>34.903081834598908</v>
      </c>
      <c r="F1004" s="4">
        <v>30.42013559808079</v>
      </c>
      <c r="G1004">
        <f t="shared" si="62"/>
        <v>30.129522473869962</v>
      </c>
    </row>
    <row r="1005" spans="1:7" outlineLevel="1">
      <c r="A1005" s="12">
        <f t="shared" si="60"/>
        <v>0</v>
      </c>
      <c r="B1005" t="str">
        <f>YEAR(C1005)&amp;VLOOKUP(MONTH(C1005),lookup!$G$2:$N$13,8)</f>
        <v>2010M12</v>
      </c>
      <c r="C1005" s="2">
        <f t="shared" si="61"/>
        <v>40542</v>
      </c>
      <c r="D1005" s="4">
        <v>35.70924880896289</v>
      </c>
      <c r="E1005">
        <f t="shared" si="63"/>
        <v>34.980034622711685</v>
      </c>
      <c r="F1005" s="4">
        <v>30.874646626060102</v>
      </c>
      <c r="G1005">
        <f t="shared" si="62"/>
        <v>30.210656928665266</v>
      </c>
    </row>
    <row r="1006" spans="1:7" outlineLevel="1">
      <c r="A1006" s="12">
        <f t="shared" si="60"/>
        <v>0</v>
      </c>
      <c r="B1006" t="str">
        <f>YEAR(C1006)&amp;VLOOKUP(MONTH(C1006),lookup!$G$2:$N$13,8)</f>
        <v>2010M12</v>
      </c>
      <c r="C1006" s="2">
        <f t="shared" si="61"/>
        <v>40543</v>
      </c>
      <c r="D1006" s="4">
        <v>35.902308941232917</v>
      </c>
      <c r="E1006">
        <f t="shared" si="63"/>
        <v>35.230923780008055</v>
      </c>
      <c r="F1006" s="4">
        <v>30.977167237778623</v>
      </c>
      <c r="G1006">
        <f t="shared" si="62"/>
        <v>30.387686539400526</v>
      </c>
    </row>
    <row r="1007" spans="1:7" outlineLevel="1">
      <c r="A1007" s="12">
        <f t="shared" si="60"/>
        <v>0</v>
      </c>
      <c r="B1007" t="str">
        <f>YEAR(C1007)&amp;VLOOKUP(MONTH(C1007),lookup!$G$2:$N$13,8)</f>
        <v>2011M01</v>
      </c>
      <c r="C1007" s="2">
        <f t="shared" si="61"/>
        <v>40544</v>
      </c>
      <c r="D1007" s="4">
        <v>35.085648389209908</v>
      </c>
      <c r="E1007">
        <f t="shared" si="63"/>
        <v>35.231202352792359</v>
      </c>
      <c r="F1007" s="4">
        <v>30.106845071987117</v>
      </c>
      <c r="G1007">
        <f t="shared" si="62"/>
        <v>30.363851997746394</v>
      </c>
    </row>
    <row r="1008" spans="1:7" outlineLevel="1">
      <c r="A1008" s="12">
        <f t="shared" si="60"/>
        <v>0</v>
      </c>
      <c r="B1008" t="str">
        <f>YEAR(C1008)&amp;VLOOKUP(MONTH(C1008),lookup!$G$2:$N$13,8)</f>
        <v>2011M01</v>
      </c>
      <c r="C1008" s="2">
        <f t="shared" si="61"/>
        <v>40545</v>
      </c>
      <c r="D1008" s="4">
        <v>34.899177437388673</v>
      </c>
      <c r="E1008">
        <f t="shared" si="63"/>
        <v>35.292312235229332</v>
      </c>
      <c r="F1008" s="4">
        <v>29.914672834747932</v>
      </c>
      <c r="G1008">
        <f t="shared" si="62"/>
        <v>30.37259796193262</v>
      </c>
    </row>
    <row r="1009" spans="1:7" outlineLevel="1">
      <c r="A1009" s="12">
        <f t="shared" si="60"/>
        <v>0</v>
      </c>
      <c r="B1009" t="str">
        <f>YEAR(C1009)&amp;VLOOKUP(MONTH(C1009),lookup!$G$2:$N$13,8)</f>
        <v>2011M01</v>
      </c>
      <c r="C1009" s="2">
        <f t="shared" si="61"/>
        <v>40546</v>
      </c>
      <c r="D1009" s="4">
        <v>35.047051470745721</v>
      </c>
      <c r="E1009">
        <f t="shared" si="63"/>
        <v>35.302918530415845</v>
      </c>
      <c r="F1009" s="4">
        <v>30.110182034879116</v>
      </c>
      <c r="G1009">
        <f t="shared" si="62"/>
        <v>30.367037616834963</v>
      </c>
    </row>
    <row r="1010" spans="1:7" outlineLevel="1">
      <c r="A1010" s="12">
        <f t="shared" si="60"/>
        <v>0</v>
      </c>
      <c r="B1010" t="str">
        <f>YEAR(C1010)&amp;VLOOKUP(MONTH(C1010),lookup!$G$2:$N$13,8)</f>
        <v>2011M01</v>
      </c>
      <c r="C1010" s="2">
        <f t="shared" si="61"/>
        <v>40547</v>
      </c>
      <c r="D1010" s="4">
        <v>34.70289340176803</v>
      </c>
      <c r="E1010">
        <f t="shared" si="63"/>
        <v>35.222798298714231</v>
      </c>
      <c r="F1010" s="4">
        <v>29.675716404447897</v>
      </c>
      <c r="G1010">
        <f t="shared" si="62"/>
        <v>30.276587452507918</v>
      </c>
    </row>
    <row r="1011" spans="1:7" outlineLevel="1">
      <c r="A1011" s="12">
        <f t="shared" si="60"/>
        <v>0</v>
      </c>
      <c r="B1011" t="str">
        <f>YEAR(C1011)&amp;VLOOKUP(MONTH(C1011),lookup!$G$2:$N$13,8)</f>
        <v>2011M01</v>
      </c>
      <c r="C1011" s="2">
        <f t="shared" si="61"/>
        <v>40548</v>
      </c>
      <c r="D1011" s="4">
        <v>34.923834522344031</v>
      </c>
      <c r="E1011">
        <f t="shared" si="63"/>
        <v>35.149435167391772</v>
      </c>
      <c r="F1011" s="4">
        <v>29.95385446301125</v>
      </c>
      <c r="G1011">
        <f t="shared" si="62"/>
        <v>30.188612770841381</v>
      </c>
    </row>
    <row r="1012" spans="1:7" outlineLevel="1">
      <c r="A1012" s="12">
        <f t="shared" si="60"/>
        <v>0</v>
      </c>
      <c r="B1012" t="str">
        <f>YEAR(C1012)&amp;VLOOKUP(MONTH(C1012),lookup!$G$2:$N$13,8)</f>
        <v>2011M01</v>
      </c>
      <c r="C1012" s="2">
        <f t="shared" si="61"/>
        <v>40549</v>
      </c>
      <c r="D1012" s="4">
        <v>35.098848957362733</v>
      </c>
      <c r="E1012">
        <f t="shared" si="63"/>
        <v>35.065351093798355</v>
      </c>
      <c r="F1012" s="4">
        <v>30.082871241821778</v>
      </c>
      <c r="G1012">
        <f t="shared" si="62"/>
        <v>30.093009082245452</v>
      </c>
    </row>
    <row r="1013" spans="1:7" outlineLevel="1">
      <c r="A1013" s="12">
        <f t="shared" si="60"/>
        <v>0</v>
      </c>
      <c r="B1013" t="str">
        <f>YEAR(C1013)&amp;VLOOKUP(MONTH(C1013),lookup!$G$2:$N$13,8)</f>
        <v>2011M01</v>
      </c>
      <c r="C1013" s="2">
        <f t="shared" si="61"/>
        <v>40550</v>
      </c>
      <c r="D1013" s="4">
        <v>35.012577109559835</v>
      </c>
      <c r="E1013">
        <f t="shared" si="63"/>
        <v>35.015719839281495</v>
      </c>
      <c r="F1013" s="4">
        <v>30.022162800563823</v>
      </c>
      <c r="G1013">
        <f t="shared" si="62"/>
        <v>30.032671987199997</v>
      </c>
    </row>
    <row r="1014" spans="1:7" outlineLevel="1">
      <c r="A1014" s="12">
        <f t="shared" si="60"/>
        <v>0</v>
      </c>
      <c r="B1014" t="str">
        <f>YEAR(C1014)&amp;VLOOKUP(MONTH(C1014),lookup!$G$2:$N$13,8)</f>
        <v>2011M01</v>
      </c>
      <c r="C1014" s="2">
        <f t="shared" si="61"/>
        <v>40551</v>
      </c>
      <c r="D1014" s="4">
        <v>34.943850586037961</v>
      </c>
      <c r="E1014">
        <f t="shared" si="63"/>
        <v>34.959538954469252</v>
      </c>
      <c r="F1014" s="4">
        <v>29.977337288640701</v>
      </c>
      <c r="G1014">
        <f t="shared" si="62"/>
        <v>29.975404653203274</v>
      </c>
    </row>
    <row r="1015" spans="1:7" outlineLevel="1">
      <c r="A1015" s="12">
        <f t="shared" si="60"/>
        <v>0</v>
      </c>
      <c r="B1015" t="str">
        <f>YEAR(C1015)&amp;VLOOKUP(MONTH(C1015),lookup!$G$2:$N$13,8)</f>
        <v>2011M01</v>
      </c>
      <c r="C1015" s="2">
        <f t="shared" si="61"/>
        <v>40552</v>
      </c>
      <c r="D1015" s="4">
        <v>35.177627533258438</v>
      </c>
      <c r="E1015">
        <f t="shared" si="63"/>
        <v>34.97616898951501</v>
      </c>
      <c r="F1015" s="4">
        <v>30.247380443619178</v>
      </c>
      <c r="G1015">
        <f t="shared" si="62"/>
        <v>29.995621314658614</v>
      </c>
    </row>
    <row r="1016" spans="1:7" outlineLevel="1">
      <c r="A1016" s="12">
        <f t="shared" si="60"/>
        <v>0</v>
      </c>
      <c r="B1016" t="str">
        <f>YEAR(C1016)&amp;VLOOKUP(MONTH(C1016),lookup!$G$2:$N$13,8)</f>
        <v>2011M01</v>
      </c>
      <c r="C1016" s="2">
        <f t="shared" si="61"/>
        <v>40553</v>
      </c>
      <c r="D1016" s="4">
        <v>35.046843246666242</v>
      </c>
      <c r="E1016">
        <f t="shared" si="63"/>
        <v>35.014060589669704</v>
      </c>
      <c r="F1016" s="4">
        <v>29.931489740102112</v>
      </c>
      <c r="G1016">
        <f t="shared" si="62"/>
        <v>30.017986815881102</v>
      </c>
    </row>
    <row r="1017" spans="1:7" outlineLevel="1">
      <c r="A1017" s="12">
        <f t="shared" si="60"/>
        <v>0</v>
      </c>
      <c r="B1017" t="str">
        <f>YEAR(C1017)&amp;VLOOKUP(MONTH(C1017),lookup!$G$2:$N$13,8)</f>
        <v>2011M01</v>
      </c>
      <c r="C1017" s="2">
        <f t="shared" si="61"/>
        <v>40554</v>
      </c>
      <c r="D1017" s="4">
        <v>35.300707528909861</v>
      </c>
      <c r="E1017">
        <f t="shared" si="63"/>
        <v>35.061320177185451</v>
      </c>
      <c r="F1017" s="4">
        <v>30.220938248259834</v>
      </c>
      <c r="G1017">
        <f t="shared" si="62"/>
        <v>30.047166061321445</v>
      </c>
    </row>
    <row r="1018" spans="1:7" outlineLevel="1">
      <c r="A1018" s="12">
        <f t="shared" si="60"/>
        <v>0</v>
      </c>
      <c r="B1018" t="str">
        <f>YEAR(C1018)&amp;VLOOKUP(MONTH(C1018),lookup!$G$2:$N$13,8)</f>
        <v>2011M01</v>
      </c>
      <c r="C1018" s="2">
        <f t="shared" si="61"/>
        <v>40555</v>
      </c>
      <c r="D1018" s="4">
        <v>35.118176064874227</v>
      </c>
      <c r="E1018">
        <f t="shared" si="63"/>
        <v>35.088885935922214</v>
      </c>
      <c r="F1018" s="4">
        <v>30.056759940823579</v>
      </c>
      <c r="G1018">
        <f t="shared" si="62"/>
        <v>30.068805340595077</v>
      </c>
    </row>
    <row r="1019" spans="1:7" outlineLevel="1">
      <c r="A1019" s="12">
        <f t="shared" si="60"/>
        <v>0</v>
      </c>
      <c r="B1019" t="str">
        <f>YEAR(C1019)&amp;VLOOKUP(MONTH(C1019),lookup!$G$2:$N$13,8)</f>
        <v>2011M01</v>
      </c>
      <c r="C1019" s="2">
        <f t="shared" si="61"/>
        <v>40556</v>
      </c>
      <c r="D1019" s="4">
        <v>35.513653683320051</v>
      </c>
      <c r="E1019">
        <f t="shared" si="63"/>
        <v>35.167506014629907</v>
      </c>
      <c r="F1019" s="4">
        <v>30.484878537077563</v>
      </c>
      <c r="G1019">
        <f t="shared" si="62"/>
        <v>30.1405539899337</v>
      </c>
    </row>
    <row r="1020" spans="1:7" outlineLevel="1">
      <c r="A1020" s="12">
        <f t="shared" si="60"/>
        <v>0</v>
      </c>
      <c r="B1020" t="str">
        <f>YEAR(C1020)&amp;VLOOKUP(MONTH(C1020),lookup!$G$2:$N$13,8)</f>
        <v>2011M01</v>
      </c>
      <c r="C1020" s="2">
        <f t="shared" si="61"/>
        <v>40557</v>
      </c>
      <c r="D1020" s="4">
        <v>35.419776765446471</v>
      </c>
      <c r="E1020">
        <f t="shared" si="63"/>
        <v>35.227224517585846</v>
      </c>
      <c r="F1020" s="4">
        <v>30.364431655370332</v>
      </c>
      <c r="G1020">
        <f t="shared" si="62"/>
        <v>30.19040937967462</v>
      </c>
    </row>
    <row r="1021" spans="1:7" outlineLevel="1">
      <c r="A1021" s="12">
        <f t="shared" si="60"/>
        <v>0</v>
      </c>
      <c r="B1021" t="str">
        <f>YEAR(C1021)&amp;VLOOKUP(MONTH(C1021),lookup!$G$2:$N$13,8)</f>
        <v>2011M01</v>
      </c>
      <c r="C1021" s="2">
        <f t="shared" si="61"/>
        <v>40558</v>
      </c>
      <c r="D1021" s="4">
        <v>35.990249254232403</v>
      </c>
      <c r="E1021">
        <f t="shared" si="63"/>
        <v>35.356047503375713</v>
      </c>
      <c r="F1021" s="4">
        <v>30.815816928517862</v>
      </c>
      <c r="G1021">
        <f t="shared" si="62"/>
        <v>30.287382469746639</v>
      </c>
    </row>
    <row r="1022" spans="1:7" outlineLevel="1">
      <c r="A1022" s="12">
        <f t="shared" si="60"/>
        <v>0</v>
      </c>
      <c r="B1022" t="str">
        <f>YEAR(C1022)&amp;VLOOKUP(MONTH(C1022),lookup!$G$2:$N$13,8)</f>
        <v>2011M01</v>
      </c>
      <c r="C1022" s="2">
        <f t="shared" si="61"/>
        <v>40559</v>
      </c>
      <c r="D1022" s="4">
        <v>35.386280638191025</v>
      </c>
      <c r="E1022">
        <f t="shared" si="63"/>
        <v>35.411985830929005</v>
      </c>
      <c r="F1022" s="4">
        <v>30.32724473303406</v>
      </c>
      <c r="G1022">
        <f t="shared" si="62"/>
        <v>30.342231267765552</v>
      </c>
    </row>
    <row r="1023" spans="1:7" outlineLevel="1">
      <c r="A1023" s="12">
        <f t="shared" si="60"/>
        <v>0</v>
      </c>
      <c r="B1023" t="str">
        <f>YEAR(C1023)&amp;VLOOKUP(MONTH(C1023),lookup!$G$2:$N$13,8)</f>
        <v>2011M01</v>
      </c>
      <c r="C1023" s="2">
        <f t="shared" si="61"/>
        <v>40560</v>
      </c>
      <c r="D1023" s="4">
        <v>35.66669139435281</v>
      </c>
      <c r="E1023">
        <f t="shared" si="63"/>
        <v>35.473050977700993</v>
      </c>
      <c r="F1023" s="4">
        <v>30.500387876004652</v>
      </c>
      <c r="G1023">
        <f t="shared" si="62"/>
        <v>30.381331701268376</v>
      </c>
    </row>
    <row r="1024" spans="1:7" outlineLevel="1">
      <c r="A1024" s="12">
        <f t="shared" si="60"/>
        <v>0</v>
      </c>
      <c r="B1024" t="str">
        <f>YEAR(C1024)&amp;VLOOKUP(MONTH(C1024),lookup!$G$2:$N$13,8)</f>
        <v>2011M01</v>
      </c>
      <c r="C1024" s="2">
        <f t="shared" si="61"/>
        <v>40561</v>
      </c>
      <c r="D1024" s="4">
        <v>35.485400889931789</v>
      </c>
      <c r="E1024">
        <f t="shared" si="63"/>
        <v>35.531062899159878</v>
      </c>
      <c r="F1024" s="4">
        <v>30.419055909987925</v>
      </c>
      <c r="G1024">
        <f t="shared" si="62"/>
        <v>30.441995917649937</v>
      </c>
    </row>
    <row r="1025" spans="1:7" outlineLevel="1">
      <c r="A1025" s="12">
        <f t="shared" si="60"/>
        <v>0</v>
      </c>
      <c r="B1025" t="str">
        <f>YEAR(C1025)&amp;VLOOKUP(MONTH(C1025),lookup!$G$2:$N$13,8)</f>
        <v>2011M01</v>
      </c>
      <c r="C1025" s="2">
        <f t="shared" si="61"/>
        <v>40562</v>
      </c>
      <c r="D1025" s="4">
        <v>35.58810567028911</v>
      </c>
      <c r="E1025">
        <f t="shared" si="63"/>
        <v>35.555229615243505</v>
      </c>
      <c r="F1025" s="4">
        <v>30.411245201963222</v>
      </c>
      <c r="G1025">
        <f t="shared" si="62"/>
        <v>30.447753990996869</v>
      </c>
    </row>
    <row r="1026" spans="1:7" outlineLevel="1">
      <c r="A1026" s="12">
        <f t="shared" ref="A1026:A1089" si="64">IF(D1026+D1027=D1026,IF(D1026+D1027&gt;0,1,0),0)</f>
        <v>0</v>
      </c>
      <c r="B1026" t="str">
        <f>YEAR(C1026)&amp;VLOOKUP(MONTH(C1026),lookup!$G$2:$N$13,8)</f>
        <v>2011M01</v>
      </c>
      <c r="C1026" s="2">
        <f t="shared" ref="C1026:C1089" si="65">C1027-1</f>
        <v>40563</v>
      </c>
      <c r="D1026" s="4">
        <v>35.259284911863737</v>
      </c>
      <c r="E1026">
        <f t="shared" si="63"/>
        <v>35.550674597048456</v>
      </c>
      <c r="F1026" s="4">
        <v>30.229366714708767</v>
      </c>
      <c r="G1026">
        <f t="shared" si="62"/>
        <v>30.447286502642896</v>
      </c>
    </row>
    <row r="1027" spans="1:7" outlineLevel="1">
      <c r="A1027" s="12">
        <f t="shared" si="64"/>
        <v>0</v>
      </c>
      <c r="B1027" t="str">
        <f>YEAR(C1027)&amp;VLOOKUP(MONTH(C1027),lookup!$G$2:$N$13,8)</f>
        <v>2011M01</v>
      </c>
      <c r="C1027" s="2">
        <f t="shared" si="65"/>
        <v>40564</v>
      </c>
      <c r="D1027" s="4">
        <v>35.790315008574161</v>
      </c>
      <c r="E1027">
        <f t="shared" si="63"/>
        <v>35.551304742738651</v>
      </c>
      <c r="F1027" s="4">
        <v>30.597319910047485</v>
      </c>
      <c r="G1027">
        <f t="shared" si="62"/>
        <v>30.436106003580981</v>
      </c>
    </row>
    <row r="1028" spans="1:7" outlineLevel="1">
      <c r="A1028" s="12">
        <f t="shared" si="64"/>
        <v>0</v>
      </c>
      <c r="B1028" t="str">
        <f>YEAR(C1028)&amp;VLOOKUP(MONTH(C1028),lookup!$G$2:$N$13,8)</f>
        <v>2011M01</v>
      </c>
      <c r="C1028" s="2">
        <f t="shared" si="65"/>
        <v>40565</v>
      </c>
      <c r="D1028" s="4">
        <v>35.56068158078763</v>
      </c>
      <c r="E1028">
        <f t="shared" si="63"/>
        <v>35.574644705580525</v>
      </c>
      <c r="F1028" s="4">
        <v>30.511806399966972</v>
      </c>
      <c r="G1028">
        <f t="shared" si="62"/>
        <v>30.460697064029354</v>
      </c>
    </row>
    <row r="1029" spans="1:7" outlineLevel="1">
      <c r="A1029" s="12">
        <f t="shared" si="64"/>
        <v>0</v>
      </c>
      <c r="B1029" t="str">
        <f>YEAR(C1029)&amp;VLOOKUP(MONTH(C1029),lookup!$G$2:$N$13,8)</f>
        <v>2011M01</v>
      </c>
      <c r="C1029" s="2">
        <f t="shared" si="65"/>
        <v>40566</v>
      </c>
      <c r="D1029" s="4">
        <v>35.846785658424601</v>
      </c>
      <c r="E1029">
        <f t="shared" si="63"/>
        <v>35.580686086181849</v>
      </c>
      <c r="F1029" s="4">
        <v>30.684223710145382</v>
      </c>
      <c r="G1029">
        <f t="shared" si="62"/>
        <v>30.467792140726132</v>
      </c>
    </row>
    <row r="1030" spans="1:7" outlineLevel="1">
      <c r="A1030" s="12">
        <f t="shared" si="64"/>
        <v>0</v>
      </c>
      <c r="B1030" t="str">
        <f>YEAR(C1030)&amp;VLOOKUP(MONTH(C1030),lookup!$G$2:$N$13,8)</f>
        <v>2011M01</v>
      </c>
      <c r="C1030" s="2">
        <f t="shared" si="65"/>
        <v>40567</v>
      </c>
      <c r="D1030" s="4">
        <v>35.174852143850067</v>
      </c>
      <c r="E1030">
        <f t="shared" si="63"/>
        <v>35.541592743112062</v>
      </c>
      <c r="F1030" s="4">
        <v>30.109374812748104</v>
      </c>
      <c r="G1030">
        <f t="shared" si="62"/>
        <v>30.428368512604941</v>
      </c>
    </row>
    <row r="1031" spans="1:7" outlineLevel="1">
      <c r="A1031" s="12">
        <f t="shared" si="64"/>
        <v>0</v>
      </c>
      <c r="B1031" t="str">
        <f>YEAR(C1031)&amp;VLOOKUP(MONTH(C1031),lookup!$G$2:$N$13,8)</f>
        <v>2011M01</v>
      </c>
      <c r="C1031" s="2">
        <f t="shared" si="65"/>
        <v>40568</v>
      </c>
      <c r="D1031" s="4">
        <v>35.732149219069953</v>
      </c>
      <c r="E1031">
        <f t="shared" si="63"/>
        <v>35.557687486221951</v>
      </c>
      <c r="F1031" s="4">
        <v>30.534483337716864</v>
      </c>
      <c r="G1031">
        <f t="shared" si="62"/>
        <v>30.440769323608095</v>
      </c>
    </row>
    <row r="1032" spans="1:7" outlineLevel="1">
      <c r="A1032" s="12">
        <f t="shared" si="64"/>
        <v>0</v>
      </c>
      <c r="B1032" t="str">
        <f>YEAR(C1032)&amp;VLOOKUP(MONTH(C1032),lookup!$G$2:$N$13,8)</f>
        <v>2011M01</v>
      </c>
      <c r="C1032" s="2">
        <f t="shared" si="65"/>
        <v>40569</v>
      </c>
      <c r="D1032" s="4">
        <v>35.709248762758257</v>
      </c>
      <c r="E1032">
        <f t="shared" si="63"/>
        <v>35.609174965848155</v>
      </c>
      <c r="F1032" s="4">
        <v>30.571619558497801</v>
      </c>
      <c r="G1032">
        <f t="shared" ref="G1032:G1095" si="66">AVERAGE(SUM(F1025:F1032)/8,SUM(F1027:F1032)/6)</f>
        <v>30.478825621955707</v>
      </c>
    </row>
    <row r="1033" spans="1:7" outlineLevel="1">
      <c r="A1033" s="12">
        <f t="shared" si="64"/>
        <v>0</v>
      </c>
      <c r="B1033" t="str">
        <f>YEAR(C1033)&amp;VLOOKUP(MONTH(C1033),lookup!$G$2:$N$13,8)</f>
        <v>2011M01</v>
      </c>
      <c r="C1033" s="2">
        <f t="shared" si="65"/>
        <v>40570</v>
      </c>
      <c r="D1033" s="4">
        <v>35.819506906535651</v>
      </c>
      <c r="E1033">
        <f t="shared" si="63"/>
        <v>35.626070201277017</v>
      </c>
      <c r="F1033" s="4">
        <v>30.647534463602273</v>
      </c>
      <c r="G1033">
        <f t="shared" si="66"/>
        <v>30.49777824693772</v>
      </c>
    </row>
    <row r="1034" spans="1:7" outlineLevel="1">
      <c r="A1034" s="12">
        <f t="shared" si="64"/>
        <v>0</v>
      </c>
      <c r="B1034" t="str">
        <f>YEAR(C1034)&amp;VLOOKUP(MONTH(C1034),lookup!$G$2:$N$13,8)</f>
        <v>2011M01</v>
      </c>
      <c r="C1034" s="2">
        <f t="shared" si="65"/>
        <v>40571</v>
      </c>
      <c r="D1034" s="4">
        <v>35.419181440225941</v>
      </c>
      <c r="E1034">
        <f t="shared" si="63"/>
        <v>35.624272055919519</v>
      </c>
      <c r="F1034" s="4">
        <v>30.277543866289914</v>
      </c>
      <c r="G1034">
        <f t="shared" si="66"/>
        <v>30.481267441105118</v>
      </c>
    </row>
    <row r="1035" spans="1:7" outlineLevel="1">
      <c r="A1035" s="12">
        <f t="shared" si="64"/>
        <v>0</v>
      </c>
      <c r="B1035" t="str">
        <f>YEAR(C1035)&amp;VLOOKUP(MONTH(C1035),lookup!$G$2:$N$13,8)</f>
        <v>2011M01</v>
      </c>
      <c r="C1035" s="2">
        <f t="shared" si="65"/>
        <v>40572</v>
      </c>
      <c r="D1035" s="4">
        <v>35.680438376029635</v>
      </c>
      <c r="E1035">
        <f t="shared" ref="E1035:E1098" si="67">AVERAGE(SUM(D1028:D1035)/8,SUM(D1030:D1035)/6)</f>
        <v>35.603542492852569</v>
      </c>
      <c r="F1035" s="4">
        <v>30.508332009174975</v>
      </c>
      <c r="G1035">
        <f t="shared" si="66"/>
        <v>30.461048055553054</v>
      </c>
    </row>
    <row r="1036" spans="1:7" outlineLevel="1">
      <c r="A1036" s="12">
        <f t="shared" si="64"/>
        <v>0</v>
      </c>
      <c r="B1036" t="str">
        <f>YEAR(C1036)&amp;VLOOKUP(MONTH(C1036),lookup!$G$2:$N$13,8)</f>
        <v>2011M01</v>
      </c>
      <c r="C1036" s="2">
        <f t="shared" si="65"/>
        <v>40573</v>
      </c>
      <c r="D1036" s="4">
        <v>35.197631019658978</v>
      </c>
      <c r="E1036">
        <f t="shared" si="67"/>
        <v>35.582750072432773</v>
      </c>
      <c r="F1036" s="4">
        <v>30.060659957830104</v>
      </c>
      <c r="G1036">
        <f t="shared" si="66"/>
        <v>30.428791831676328</v>
      </c>
    </row>
    <row r="1037" spans="1:7" outlineLevel="1">
      <c r="A1037" s="12">
        <f t="shared" si="64"/>
        <v>0</v>
      </c>
      <c r="B1037" t="str">
        <f>YEAR(C1037)&amp;VLOOKUP(MONTH(C1037),lookup!$G$2:$N$13,8)</f>
        <v>2011M01</v>
      </c>
      <c r="C1037" s="2">
        <f t="shared" si="65"/>
        <v>40574</v>
      </c>
      <c r="D1037" s="4">
        <v>35.602530428332031</v>
      </c>
      <c r="E1037">
        <f t="shared" si="67"/>
        <v>35.556682554657158</v>
      </c>
      <c r="F1037" s="4">
        <v>30.429998106180378</v>
      </c>
      <c r="G1037">
        <f t="shared" si="66"/>
        <v>30.40419562880048</v>
      </c>
    </row>
    <row r="1038" spans="1:7" outlineLevel="1">
      <c r="A1038" s="12">
        <f t="shared" si="64"/>
        <v>0</v>
      </c>
      <c r="B1038" t="str">
        <f>YEAR(C1038)&amp;VLOOKUP(MONTH(C1038),lookup!$G$2:$N$13,8)</f>
        <v>2011M02</v>
      </c>
      <c r="C1038" s="2">
        <f t="shared" si="65"/>
        <v>40575</v>
      </c>
      <c r="D1038" s="4">
        <v>35.609669417874457</v>
      </c>
      <c r="E1038">
        <f t="shared" si="67"/>
        <v>35.575560355543359</v>
      </c>
      <c r="F1038" s="4">
        <v>30.375558989348118</v>
      </c>
      <c r="G1038">
        <f t="shared" si="66"/>
        <v>30.404493759075507</v>
      </c>
    </row>
    <row r="1039" spans="1:7" outlineLevel="1">
      <c r="A1039" s="12">
        <f t="shared" si="64"/>
        <v>0</v>
      </c>
      <c r="B1039" t="str">
        <f>YEAR(C1039)&amp;VLOOKUP(MONTH(C1039),lookup!$G$2:$N$13,8)</f>
        <v>2011M02</v>
      </c>
      <c r="C1039" s="2">
        <f t="shared" si="65"/>
        <v>40576</v>
      </c>
      <c r="D1039" s="4">
        <v>36.430918127505066</v>
      </c>
      <c r="E1039">
        <f t="shared" si="67"/>
        <v>35.670184347401346</v>
      </c>
      <c r="F1039" s="4">
        <v>31.085994978965186</v>
      </c>
      <c r="G1039">
        <f t="shared" si="66"/>
        <v>30.475501612933769</v>
      </c>
    </row>
    <row r="1040" spans="1:7" outlineLevel="1">
      <c r="A1040" s="12">
        <f t="shared" si="64"/>
        <v>0</v>
      </c>
      <c r="B1040" t="str">
        <f>YEAR(C1040)&amp;VLOOKUP(MONTH(C1040),lookup!$G$2:$N$13,8)</f>
        <v>2011M02</v>
      </c>
      <c r="C1040" s="2">
        <f t="shared" si="65"/>
        <v>40577</v>
      </c>
      <c r="D1040" s="4">
        <v>35.836532758012027</v>
      </c>
      <c r="E1040">
        <f t="shared" si="67"/>
        <v>35.712918873586879</v>
      </c>
      <c r="F1040" s="4">
        <v>30.605721875116373</v>
      </c>
      <c r="G1040">
        <f t="shared" si="66"/>
        <v>30.504981175124634</v>
      </c>
    </row>
    <row r="1041" spans="1:7" outlineLevel="1">
      <c r="A1041" s="12">
        <f t="shared" si="64"/>
        <v>0</v>
      </c>
      <c r="B1041" t="str">
        <f>YEAR(C1041)&amp;VLOOKUP(MONTH(C1041),lookup!$G$2:$N$13,8)</f>
        <v>2011M02</v>
      </c>
      <c r="C1041" s="2">
        <f t="shared" si="65"/>
        <v>40578</v>
      </c>
      <c r="D1041" s="4">
        <v>36.505048942824885</v>
      </c>
      <c r="E1041">
        <f t="shared" si="67"/>
        <v>35.824482798087899</v>
      </c>
      <c r="F1041" s="4">
        <v>31.134980582190117</v>
      </c>
      <c r="G1041">
        <f t="shared" si="66"/>
        <v>30.587667271954302</v>
      </c>
    </row>
    <row r="1042" spans="1:7" outlineLevel="1">
      <c r="A1042" s="12">
        <f t="shared" si="64"/>
        <v>0</v>
      </c>
      <c r="B1042" t="str">
        <f>YEAR(C1042)&amp;VLOOKUP(MONTH(C1042),lookup!$G$2:$N$13,8)</f>
        <v>2011M02</v>
      </c>
      <c r="C1042" s="2">
        <f t="shared" si="65"/>
        <v>40579</v>
      </c>
      <c r="D1042" s="4">
        <v>36.333205090169571</v>
      </c>
      <c r="E1042">
        <f t="shared" si="67"/>
        <v>35.976240448751923</v>
      </c>
      <c r="F1042" s="4">
        <v>31.070360032387498</v>
      </c>
      <c r="G1042">
        <f t="shared" si="66"/>
        <v>30.721359955215185</v>
      </c>
    </row>
    <row r="1043" spans="1:7" outlineLevel="1">
      <c r="A1043" s="12">
        <f t="shared" si="64"/>
        <v>0</v>
      </c>
      <c r="B1043" t="str">
        <f>YEAR(C1043)&amp;VLOOKUP(MONTH(C1043),lookup!$G$2:$N$13,8)</f>
        <v>2011M02</v>
      </c>
      <c r="C1043" s="2">
        <f t="shared" si="65"/>
        <v>40580</v>
      </c>
      <c r="D1043" s="4">
        <v>36.655636463936915</v>
      </c>
      <c r="E1043">
        <f t="shared" si="67"/>
        <v>36.124949165546539</v>
      </c>
      <c r="F1043" s="4">
        <v>31.251258701922442</v>
      </c>
      <c r="G1043">
        <f t="shared" si="66"/>
        <v>30.836231256490407</v>
      </c>
    </row>
    <row r="1044" spans="1:7" outlineLevel="1">
      <c r="A1044" s="12">
        <f t="shared" si="64"/>
        <v>0</v>
      </c>
      <c r="B1044" t="str">
        <f>YEAR(C1044)&amp;VLOOKUP(MONTH(C1044),lookup!$G$2:$N$13,8)</f>
        <v>2011M02</v>
      </c>
      <c r="C1044" s="2">
        <f t="shared" si="65"/>
        <v>40581</v>
      </c>
      <c r="D1044" s="4">
        <v>36.141613245230182</v>
      </c>
      <c r="E1044">
        <f t="shared" si="67"/>
        <v>36.228276706924376</v>
      </c>
      <c r="F1044" s="4">
        <v>30.880769996078886</v>
      </c>
      <c r="G1044">
        <f t="shared" si="66"/>
        <v>30.929589051108522</v>
      </c>
    </row>
    <row r="1045" spans="1:7" outlineLevel="1">
      <c r="A1045" s="12">
        <f t="shared" si="64"/>
        <v>0</v>
      </c>
      <c r="B1045" t="str">
        <f>YEAR(C1045)&amp;VLOOKUP(MONTH(C1045),lookup!$G$2:$N$13,8)</f>
        <v>2011M02</v>
      </c>
      <c r="C1045" s="2">
        <f t="shared" si="65"/>
        <v>40582</v>
      </c>
      <c r="D1045" s="4">
        <v>36.378661792206799</v>
      </c>
      <c r="E1045">
        <f t="shared" si="67"/>
        <v>36.272430222558363</v>
      </c>
      <c r="F1045" s="4">
        <v>31.009152152165598</v>
      </c>
      <c r="G1045">
        <f t="shared" si="66"/>
        <v>30.959382610082635</v>
      </c>
    </row>
    <row r="1046" spans="1:7" outlineLevel="1">
      <c r="A1046" s="12">
        <f t="shared" si="64"/>
        <v>0</v>
      </c>
      <c r="B1046" t="str">
        <f>YEAR(C1046)&amp;VLOOKUP(MONTH(C1046),lookup!$G$2:$N$13,8)</f>
        <v>2011M02</v>
      </c>
      <c r="C1046" s="2">
        <f t="shared" si="65"/>
        <v>40583</v>
      </c>
      <c r="D1046" s="4">
        <v>36.169425653836825</v>
      </c>
      <c r="E1046">
        <f t="shared" si="67"/>
        <v>36.335156061958074</v>
      </c>
      <c r="F1046" s="4">
        <v>30.917440904333333</v>
      </c>
      <c r="G1046">
        <f t="shared" si="66"/>
        <v>31.019226815537287</v>
      </c>
    </row>
    <row r="1047" spans="1:7" outlineLevel="1">
      <c r="A1047" s="12">
        <f t="shared" si="64"/>
        <v>0</v>
      </c>
      <c r="B1047" t="str">
        <f>YEAR(C1047)&amp;VLOOKUP(MONTH(C1047),lookup!$G$2:$N$13,8)</f>
        <v>2011M02</v>
      </c>
      <c r="C1047" s="2">
        <f t="shared" si="65"/>
        <v>40584</v>
      </c>
      <c r="D1047" s="4">
        <v>36.519509914022876</v>
      </c>
      <c r="E1047">
        <f t="shared" si="67"/>
        <v>36.341898129548603</v>
      </c>
      <c r="F1047" s="4">
        <v>31.120360874233217</v>
      </c>
      <c r="G1047">
        <f t="shared" si="66"/>
        <v>31.020156374995132</v>
      </c>
    </row>
    <row r="1048" spans="1:7" outlineLevel="1">
      <c r="A1048" s="12">
        <f t="shared" si="64"/>
        <v>0</v>
      </c>
      <c r="B1048" t="str">
        <f>YEAR(C1048)&amp;VLOOKUP(MONTH(C1048),lookup!$G$2:$N$13,8)</f>
        <v>2011M02</v>
      </c>
      <c r="C1048" s="2">
        <f t="shared" si="65"/>
        <v>40585</v>
      </c>
      <c r="D1048" s="4">
        <v>36.461341287634013</v>
      </c>
      <c r="E1048">
        <f t="shared" si="67"/>
        <v>36.391626679105343</v>
      </c>
      <c r="F1048" s="4">
        <v>31.178611379302733</v>
      </c>
      <c r="G1048">
        <f t="shared" si="66"/>
        <v>31.064982914583048</v>
      </c>
    </row>
    <row r="1049" spans="1:7" outlineLevel="1">
      <c r="A1049" s="12">
        <f t="shared" si="64"/>
        <v>0</v>
      </c>
      <c r="B1049" t="str">
        <f>YEAR(C1049)&amp;VLOOKUP(MONTH(C1049),lookup!$G$2:$N$13,8)</f>
        <v>2011M02</v>
      </c>
      <c r="C1049" s="2">
        <f t="shared" si="65"/>
        <v>40586</v>
      </c>
      <c r="D1049" s="4">
        <v>36.739869876391317</v>
      </c>
      <c r="E1049">
        <f t="shared" si="67"/>
        <v>36.413322438491114</v>
      </c>
      <c r="F1049" s="4">
        <v>31.324716040898231</v>
      </c>
      <c r="G1049">
        <f t="shared" si="66"/>
        <v>31.082962825666954</v>
      </c>
    </row>
    <row r="1050" spans="1:7" outlineLevel="1">
      <c r="A1050" s="12">
        <f t="shared" si="64"/>
        <v>0</v>
      </c>
      <c r="B1050" t="str">
        <f>YEAR(C1050)&amp;VLOOKUP(MONTH(C1050),lookup!$G$2:$N$13,8)</f>
        <v>2011M02</v>
      </c>
      <c r="C1050" s="2">
        <f t="shared" si="65"/>
        <v>40587</v>
      </c>
      <c r="D1050" s="4">
        <v>36.548968819497922</v>
      </c>
      <c r="E1050">
        <f t="shared" si="67"/>
        <v>36.460753969429781</v>
      </c>
      <c r="F1050" s="4">
        <v>31.238346008299825</v>
      </c>
      <c r="G1050">
        <f t="shared" si="66"/>
        <v>31.123259950179886</v>
      </c>
    </row>
    <row r="1051" spans="1:7" outlineLevel="1">
      <c r="A1051" s="12">
        <f t="shared" si="64"/>
        <v>0</v>
      </c>
      <c r="B1051" t="str">
        <f>YEAR(C1051)&amp;VLOOKUP(MONTH(C1051),lookup!$G$2:$N$13,8)</f>
        <v>2011M02</v>
      </c>
      <c r="C1051" s="2">
        <f t="shared" si="65"/>
        <v>40588</v>
      </c>
      <c r="D1051" s="4">
        <v>36.535966336875404</v>
      </c>
      <c r="E1051">
        <f t="shared" si="67"/>
        <v>36.466383298544159</v>
      </c>
      <c r="F1051" s="4">
        <v>31.131158827167823</v>
      </c>
      <c r="G1051">
        <f t="shared" si="66"/>
        <v>31.125920930924572</v>
      </c>
    </row>
    <row r="1052" spans="1:7" outlineLevel="1">
      <c r="A1052" s="12">
        <f t="shared" si="64"/>
        <v>0</v>
      </c>
      <c r="B1052" t="str">
        <f>YEAR(C1052)&amp;VLOOKUP(MONTH(C1052),lookup!$G$2:$N$13,8)</f>
        <v>2011M02</v>
      </c>
      <c r="C1052" s="2">
        <f t="shared" si="65"/>
        <v>40589</v>
      </c>
      <c r="D1052" s="4">
        <v>36.049417966431179</v>
      </c>
      <c r="E1052">
        <f t="shared" si="67"/>
        <v>36.450620453002074</v>
      </c>
      <c r="F1052" s="4">
        <v>30.773620869406567</v>
      </c>
      <c r="G1052">
        <f t="shared" si="66"/>
        <v>31.107239107596989</v>
      </c>
    </row>
    <row r="1053" spans="1:7" outlineLevel="1">
      <c r="A1053" s="12">
        <f t="shared" si="64"/>
        <v>0</v>
      </c>
      <c r="B1053" t="str">
        <f>YEAR(C1053)&amp;VLOOKUP(MONTH(C1053),lookup!$G$2:$N$13,8)</f>
        <v>2011M02</v>
      </c>
      <c r="C1053" s="2">
        <f t="shared" si="65"/>
        <v>40590</v>
      </c>
      <c r="D1053" s="4">
        <v>36.807357732027548</v>
      </c>
      <c r="E1053">
        <f t="shared" si="67"/>
        <v>36.501401267407928</v>
      </c>
      <c r="F1053" s="4">
        <v>31.391013705102523</v>
      </c>
      <c r="G1053">
        <f t="shared" si="66"/>
        <v>31.153659857227989</v>
      </c>
    </row>
    <row r="1054" spans="1:7" outlineLevel="1">
      <c r="A1054" s="12">
        <f t="shared" si="64"/>
        <v>0</v>
      </c>
      <c r="B1054" t="str">
        <f>YEAR(C1054)&amp;VLOOKUP(MONTH(C1054),lookup!$G$2:$N$13,8)</f>
        <v>2011M02</v>
      </c>
      <c r="C1054" s="2">
        <f t="shared" si="65"/>
        <v>40591</v>
      </c>
      <c r="D1054" s="4">
        <v>36.277322473706128</v>
      </c>
      <c r="E1054">
        <f t="shared" si="67"/>
        <v>36.492809917489105</v>
      </c>
      <c r="F1054" s="4">
        <v>30.969832381699753</v>
      </c>
      <c r="G1054">
        <f t="shared" si="66"/>
        <v>31.139536074763143</v>
      </c>
    </row>
    <row r="1055" spans="1:7" outlineLevel="1">
      <c r="A1055" s="12">
        <f t="shared" si="64"/>
        <v>0</v>
      </c>
      <c r="B1055" t="str">
        <f>YEAR(C1055)&amp;VLOOKUP(MONTH(C1055),lookup!$G$2:$N$13,8)</f>
        <v>2011M02</v>
      </c>
      <c r="C1055" s="2">
        <f t="shared" si="65"/>
        <v>40592</v>
      </c>
      <c r="D1055" s="4">
        <v>36.857325208789888</v>
      </c>
      <c r="E1055">
        <f t="shared" si="67"/>
        <v>36.523711317778591</v>
      </c>
      <c r="F1055" s="4">
        <v>31.405274613868144</v>
      </c>
      <c r="G1055">
        <f t="shared" si="66"/>
        <v>31.164056397904488</v>
      </c>
    </row>
    <row r="1056" spans="1:7" outlineLevel="1">
      <c r="A1056" s="12">
        <f t="shared" si="64"/>
        <v>0</v>
      </c>
      <c r="B1056" t="str">
        <f>YEAR(C1056)&amp;VLOOKUP(MONTH(C1056),lookup!$G$2:$N$13,8)</f>
        <v>2011M02</v>
      </c>
      <c r="C1056" s="2">
        <f t="shared" si="65"/>
        <v>40593</v>
      </c>
      <c r="D1056" s="4">
        <v>36.555882397178912</v>
      </c>
      <c r="E1056">
        <f t="shared" si="67"/>
        <v>36.530196268598566</v>
      </c>
      <c r="F1056" s="4">
        <v>31.209908454215025</v>
      </c>
      <c r="G1056">
        <f t="shared" si="66"/>
        <v>31.163642668912768</v>
      </c>
    </row>
    <row r="1057" spans="1:7" outlineLevel="1">
      <c r="A1057" s="12">
        <f t="shared" si="64"/>
        <v>0</v>
      </c>
      <c r="B1057" t="str">
        <f>YEAR(C1057)&amp;VLOOKUP(MONTH(C1057),lookup!$G$2:$N$13,8)</f>
        <v>2011M02</v>
      </c>
      <c r="C1057" s="2">
        <f t="shared" si="65"/>
        <v>40594</v>
      </c>
      <c r="D1057" s="4">
        <v>36.939336705055091</v>
      </c>
      <c r="E1057">
        <f t="shared" si="67"/>
        <v>36.576277142738363</v>
      </c>
      <c r="F1057" s="4">
        <v>31.465122047156431</v>
      </c>
      <c r="G1057">
        <f t="shared" si="66"/>
        <v>31.20024831263629</v>
      </c>
    </row>
    <row r="1058" spans="1:7" outlineLevel="1">
      <c r="A1058" s="12">
        <f t="shared" si="64"/>
        <v>0</v>
      </c>
      <c r="B1058" t="str">
        <f>YEAR(C1058)&amp;VLOOKUP(MONTH(C1058),lookup!$G$2:$N$13,8)</f>
        <v>2011M02</v>
      </c>
      <c r="C1058" s="2">
        <f t="shared" si="65"/>
        <v>40595</v>
      </c>
      <c r="D1058" s="4">
        <v>36.207354902630549</v>
      </c>
      <c r="E1058">
        <f t="shared" si="67"/>
        <v>36.568087684284095</v>
      </c>
      <c r="F1058" s="4">
        <v>30.876732146089115</v>
      </c>
      <c r="G1058">
        <f t="shared" si="66"/>
        <v>31.186240052638336</v>
      </c>
    </row>
    <row r="1059" spans="1:7" outlineLevel="1">
      <c r="A1059" s="12">
        <f t="shared" si="64"/>
        <v>0</v>
      </c>
      <c r="B1059" t="str">
        <f>YEAR(C1059)&amp;VLOOKUP(MONTH(C1059),lookup!$G$2:$N$13,8)</f>
        <v>2011M02</v>
      </c>
      <c r="C1059" s="2">
        <f t="shared" si="65"/>
        <v>40596</v>
      </c>
      <c r="D1059" s="4">
        <v>36.661083007210941</v>
      </c>
      <c r="E1059">
        <f t="shared" si="67"/>
        <v>36.563717915778689</v>
      </c>
      <c r="F1059" s="4">
        <v>31.217157828784334</v>
      </c>
      <c r="G1059">
        <f t="shared" si="66"/>
        <v>31.177127000546186</v>
      </c>
    </row>
    <row r="1060" spans="1:7" outlineLevel="1">
      <c r="A1060" s="12">
        <f t="shared" si="64"/>
        <v>0</v>
      </c>
      <c r="B1060" t="str">
        <f>YEAR(C1060)&amp;VLOOKUP(MONTH(C1060),lookup!$G$2:$N$13,8)</f>
        <v>2011M02</v>
      </c>
      <c r="C1060" s="2">
        <f t="shared" si="65"/>
        <v>40597</v>
      </c>
      <c r="D1060" s="4">
        <v>36.829480041162505</v>
      </c>
      <c r="E1060">
        <f t="shared" si="67"/>
        <v>36.658484926070756</v>
      </c>
      <c r="F1060" s="4">
        <v>31.47570526421141</v>
      </c>
      <c r="G1060">
        <f t="shared" si="66"/>
        <v>31.263163348764124</v>
      </c>
    </row>
    <row r="1061" spans="1:7" outlineLevel="1">
      <c r="A1061" s="12">
        <f t="shared" si="64"/>
        <v>0</v>
      </c>
      <c r="B1061" t="str">
        <f>YEAR(C1061)&amp;VLOOKUP(MONTH(C1061),lookup!$G$2:$N$13,8)</f>
        <v>2011M02</v>
      </c>
      <c r="C1061" s="2">
        <f t="shared" si="65"/>
        <v>40598</v>
      </c>
      <c r="D1061" s="4">
        <v>36.917175939678394</v>
      </c>
      <c r="E1061">
        <f t="shared" si="67"/>
        <v>36.670336124956307</v>
      </c>
      <c r="F1061" s="4">
        <v>31.418677938203082</v>
      </c>
      <c r="G1061">
        <f t="shared" si="66"/>
        <v>31.266009307027488</v>
      </c>
    </row>
    <row r="1062" spans="1:7" outlineLevel="1">
      <c r="A1062" s="12">
        <f t="shared" si="64"/>
        <v>0</v>
      </c>
      <c r="B1062" t="str">
        <f>YEAR(C1062)&amp;VLOOKUP(MONTH(C1062),lookup!$G$2:$N$13,8)</f>
        <v>2011M02</v>
      </c>
      <c r="C1062" s="2">
        <f t="shared" si="65"/>
        <v>40599</v>
      </c>
      <c r="D1062" s="4">
        <v>36.804343902119633</v>
      </c>
      <c r="E1062">
        <f t="shared" si="67"/>
        <v>36.723980089643874</v>
      </c>
      <c r="F1062" s="4">
        <v>31.404879119305022</v>
      </c>
      <c r="G1062">
        <f t="shared" si="66"/>
        <v>31.309447283551982</v>
      </c>
    </row>
    <row r="1063" spans="1:7" outlineLevel="1">
      <c r="A1063" s="12">
        <f t="shared" si="64"/>
        <v>0</v>
      </c>
      <c r="B1063" t="str">
        <f>YEAR(C1063)&amp;VLOOKUP(MONTH(C1063),lookup!$G$2:$N$13,8)</f>
        <v>2011M02</v>
      </c>
      <c r="C1063" s="2">
        <f t="shared" si="65"/>
        <v>40600</v>
      </c>
      <c r="D1063" s="4">
        <v>37.340882538210188</v>
      </c>
      <c r="E1063">
        <f t="shared" si="67"/>
        <v>36.787664575495569</v>
      </c>
      <c r="F1063" s="4">
        <v>31.789870651550746</v>
      </c>
      <c r="G1063">
        <f t="shared" si="66"/>
        <v>31.360546919606676</v>
      </c>
    </row>
    <row r="1064" spans="1:7" outlineLevel="1">
      <c r="A1064" s="12">
        <f t="shared" si="64"/>
        <v>0</v>
      </c>
      <c r="B1064" t="str">
        <f>YEAR(C1064)&amp;VLOOKUP(MONTH(C1064),lookup!$G$2:$N$13,8)</f>
        <v>2011M02</v>
      </c>
      <c r="C1064" s="2">
        <f t="shared" si="65"/>
        <v>40601</v>
      </c>
      <c r="D1064" s="4">
        <v>36.881794772975994</v>
      </c>
      <c r="E1064">
        <f t="shared" si="67"/>
        <v>36.864237421511675</v>
      </c>
      <c r="F1064" s="4">
        <v>31.488699503104773</v>
      </c>
      <c r="G1064">
        <f t="shared" si="66"/>
        <v>31.428968639913592</v>
      </c>
    </row>
    <row r="1065" spans="1:7" outlineLevel="1">
      <c r="A1065" s="12">
        <f t="shared" si="64"/>
        <v>0</v>
      </c>
      <c r="B1065" t="str">
        <f>YEAR(C1065)&amp;VLOOKUP(MONTH(C1065),lookup!$G$2:$N$13,8)</f>
        <v>2011M02</v>
      </c>
      <c r="C1065" s="2">
        <f t="shared" si="65"/>
        <v>40602</v>
      </c>
      <c r="D1065" s="4">
        <v>37.004874686804776</v>
      </c>
      <c r="E1065">
        <f t="shared" si="67"/>
        <v>36.896982852003859</v>
      </c>
      <c r="F1065" s="4">
        <v>31.453673091143703</v>
      </c>
      <c r="G1065">
        <f t="shared" si="66"/>
        <v>31.447962685359407</v>
      </c>
    </row>
    <row r="1066" spans="1:7" outlineLevel="1">
      <c r="A1066" s="12">
        <f t="shared" si="64"/>
        <v>0</v>
      </c>
      <c r="B1066" t="str">
        <f>YEAR(C1066)&amp;VLOOKUP(MONTH(C1066),lookup!$G$2:$N$13,8)</f>
        <v>2011M03</v>
      </c>
      <c r="C1066" s="2">
        <f t="shared" si="65"/>
        <v>40603</v>
      </c>
      <c r="D1066" s="4">
        <v>36.7477226567798</v>
      </c>
      <c r="E1066">
        <f t="shared" si="67"/>
        <v>36.923942721272951</v>
      </c>
      <c r="F1066" s="4">
        <v>31.340922546337087</v>
      </c>
      <c r="G1066">
        <f t="shared" si="66"/>
        <v>31.465742692218711</v>
      </c>
    </row>
    <row r="1067" spans="1:7" outlineLevel="1">
      <c r="A1067" s="12">
        <f t="shared" si="64"/>
        <v>0</v>
      </c>
      <c r="B1067" t="str">
        <f>YEAR(C1067)&amp;VLOOKUP(MONTH(C1067),lookup!$G$2:$N$13,8)</f>
        <v>2011M03</v>
      </c>
      <c r="C1067" s="2">
        <f t="shared" si="65"/>
        <v>40604</v>
      </c>
      <c r="D1067" s="4">
        <v>37.206781261290367</v>
      </c>
      <c r="E1067">
        <f t="shared" si="67"/>
        <v>36.982182638953915</v>
      </c>
      <c r="F1067" s="4">
        <v>31.588590788674146</v>
      </c>
      <c r="G1067">
        <f t="shared" si="66"/>
        <v>31.503116656417745</v>
      </c>
    </row>
    <row r="1068" spans="1:7" outlineLevel="1">
      <c r="A1068" s="12">
        <f t="shared" si="64"/>
        <v>0</v>
      </c>
      <c r="B1068" t="str">
        <f>YEAR(C1068)&amp;VLOOKUP(MONTH(C1068),lookup!$G$2:$N$13,8)</f>
        <v>2011M03</v>
      </c>
      <c r="C1068" s="2">
        <f t="shared" si="65"/>
        <v>40605</v>
      </c>
      <c r="D1068" s="4">
        <v>36.905866967038783</v>
      </c>
      <c r="E1068">
        <f t="shared" si="67"/>
        <v>36.99541707723111</v>
      </c>
      <c r="F1068" s="4">
        <v>31.476900826854006</v>
      </c>
      <c r="G1068">
        <f t="shared" si="66"/>
        <v>31.509193188045323</v>
      </c>
    </row>
    <row r="1069" spans="1:7" outlineLevel="1">
      <c r="A1069" s="12">
        <f t="shared" si="64"/>
        <v>0</v>
      </c>
      <c r="B1069" t="str">
        <f>YEAR(C1069)&amp;VLOOKUP(MONTH(C1069),lookup!$G$2:$N$13,8)</f>
        <v>2011M03</v>
      </c>
      <c r="C1069" s="2">
        <f t="shared" si="65"/>
        <v>40606</v>
      </c>
      <c r="D1069" s="4">
        <v>37.234976590600304</v>
      </c>
      <c r="E1069">
        <f t="shared" si="67"/>
        <v>37.006454122279578</v>
      </c>
      <c r="F1069" s="4">
        <v>31.592435483761175</v>
      </c>
      <c r="G1069">
        <f t="shared" si="66"/>
        <v>31.50360010399357</v>
      </c>
    </row>
    <row r="1070" spans="1:7" outlineLevel="1">
      <c r="A1070" s="12">
        <f t="shared" si="64"/>
        <v>0</v>
      </c>
      <c r="B1070" t="str">
        <f>YEAR(C1070)&amp;VLOOKUP(MONTH(C1070),lookup!$G$2:$N$13,8)</f>
        <v>2011M03</v>
      </c>
      <c r="C1070" s="2">
        <f t="shared" si="65"/>
        <v>40607</v>
      </c>
      <c r="D1070" s="4">
        <v>37.190845890907788</v>
      </c>
      <c r="E1070">
        <f t="shared" si="67"/>
        <v>37.056364756406481</v>
      </c>
      <c r="F1070" s="4">
        <v>31.714663212981733</v>
      </c>
      <c r="G1070">
        <f t="shared" si="66"/>
        <v>31.54179191900478</v>
      </c>
    </row>
    <row r="1071" spans="1:7" outlineLevel="1">
      <c r="A1071" s="12">
        <f t="shared" si="64"/>
        <v>0</v>
      </c>
      <c r="B1071" t="str">
        <f>YEAR(C1071)&amp;VLOOKUP(MONTH(C1071),lookup!$G$2:$N$13,8)</f>
        <v>2011M03</v>
      </c>
      <c r="C1071" s="2">
        <f t="shared" si="65"/>
        <v>40608</v>
      </c>
      <c r="D1071" s="4">
        <v>37.268022375292546</v>
      </c>
      <c r="E1071">
        <f t="shared" si="67"/>
        <v>37.073739970264782</v>
      </c>
      <c r="F1071" s="4">
        <v>31.586674582816073</v>
      </c>
      <c r="G1071">
        <f t="shared" si="66"/>
        <v>31.540175622348229</v>
      </c>
    </row>
    <row r="1072" spans="1:7" outlineLevel="1">
      <c r="A1072" s="12">
        <f t="shared" si="64"/>
        <v>0</v>
      </c>
      <c r="B1072" t="str">
        <f>YEAR(C1072)&amp;VLOOKUP(MONTH(C1072),lookup!$G$2:$N$13,8)</f>
        <v>2011M03</v>
      </c>
      <c r="C1072" s="2">
        <f t="shared" si="65"/>
        <v>40609</v>
      </c>
      <c r="D1072" s="4">
        <v>36.912250275095751</v>
      </c>
      <c r="E1072">
        <f t="shared" si="67"/>
        <v>37.08935407400692</v>
      </c>
      <c r="F1072" s="4">
        <v>31.478213782719724</v>
      </c>
      <c r="G1072">
        <f t="shared" si="66"/>
        <v>31.550961201189384</v>
      </c>
    </row>
    <row r="1073" spans="1:7" outlineLevel="1">
      <c r="A1073" s="12">
        <f t="shared" si="64"/>
        <v>0</v>
      </c>
      <c r="B1073" t="str">
        <f>YEAR(C1073)&amp;VLOOKUP(MONTH(C1073),lookup!$G$2:$N$13,8)</f>
        <v>2011M03</v>
      </c>
      <c r="C1073" s="2">
        <f t="shared" si="65"/>
        <v>40610</v>
      </c>
      <c r="D1073" s="4">
        <v>37.084151616081989</v>
      </c>
      <c r="E1073">
        <f t="shared" si="67"/>
        <v>37.084089744986052</v>
      </c>
      <c r="F1073" s="4">
        <v>31.458346112722587</v>
      </c>
      <c r="G1073">
        <f t="shared" si="66"/>
        <v>31.540399542042103</v>
      </c>
    </row>
    <row r="1074" spans="1:7" outlineLevel="1">
      <c r="A1074" s="12">
        <f t="shared" si="64"/>
        <v>0</v>
      </c>
      <c r="B1074" t="str">
        <f>YEAR(C1074)&amp;VLOOKUP(MONTH(C1074),lookup!$G$2:$N$13,8)</f>
        <v>2011M03</v>
      </c>
      <c r="C1074" s="2">
        <f t="shared" si="65"/>
        <v>40611</v>
      </c>
      <c r="D1074" s="4">
        <v>37.17482750889576</v>
      </c>
      <c r="E1074">
        <f t="shared" si="67"/>
        <v>37.133197176731386</v>
      </c>
      <c r="F1074" s="4">
        <v>31.669206551792982</v>
      </c>
      <c r="G1074">
        <f t="shared" si="66"/>
        <v>31.57694276946134</v>
      </c>
    </row>
    <row r="1075" spans="1:7" outlineLevel="1">
      <c r="A1075" s="12">
        <f t="shared" si="64"/>
        <v>0</v>
      </c>
      <c r="B1075" t="str">
        <f>YEAR(C1075)&amp;VLOOKUP(MONTH(C1075),lookup!$G$2:$N$13,8)</f>
        <v>2011M03</v>
      </c>
      <c r="C1075" s="2">
        <f t="shared" si="65"/>
        <v>40612</v>
      </c>
      <c r="D1075" s="4">
        <v>37.543204495652596</v>
      </c>
      <c r="E1075">
        <f t="shared" si="67"/>
        <v>37.179909287633379</v>
      </c>
      <c r="F1075" s="4">
        <v>31.807226601514802</v>
      </c>
      <c r="G1075">
        <f t="shared" si="66"/>
        <v>31.608506767576682</v>
      </c>
    </row>
    <row r="1076" spans="1:7" outlineLevel="1">
      <c r="A1076" s="12">
        <f t="shared" si="64"/>
        <v>0</v>
      </c>
      <c r="B1076" t="str">
        <f>YEAR(C1076)&amp;VLOOKUP(MONTH(C1076),lookup!$G$2:$N$13,8)</f>
        <v>2011M03</v>
      </c>
      <c r="C1076" s="2">
        <f t="shared" si="65"/>
        <v>40613</v>
      </c>
      <c r="D1076" s="4">
        <v>37.122135161490952</v>
      </c>
      <c r="E1076">
        <f t="shared" si="67"/>
        <v>37.187700155668566</v>
      </c>
      <c r="F1076" s="4">
        <v>31.635556939662774</v>
      </c>
      <c r="G1076">
        <f t="shared" si="66"/>
        <v>31.611830585183988</v>
      </c>
    </row>
    <row r="1077" spans="1:7" outlineLevel="1">
      <c r="A1077" s="12">
        <f t="shared" si="64"/>
        <v>0</v>
      </c>
      <c r="B1077" t="str">
        <f>YEAR(C1077)&amp;VLOOKUP(MONTH(C1077),lookup!$G$2:$N$13,8)</f>
        <v>2011M03</v>
      </c>
      <c r="C1077" s="2">
        <f t="shared" si="65"/>
        <v>40614</v>
      </c>
      <c r="D1077" s="4">
        <v>37.642353299609255</v>
      </c>
      <c r="E1077">
        <f t="shared" si="67"/>
        <v>37.244355443674692</v>
      </c>
      <c r="F1077" s="4">
        <v>31.965702558217256</v>
      </c>
      <c r="G1077">
        <f t="shared" si="66"/>
        <v>31.666745441954255</v>
      </c>
    </row>
    <row r="1078" spans="1:7" outlineLevel="1">
      <c r="A1078" s="12">
        <f t="shared" si="64"/>
        <v>0</v>
      </c>
      <c r="B1078" t="str">
        <f>YEAR(C1078)&amp;VLOOKUP(MONTH(C1078),lookup!$G$2:$N$13,8)</f>
        <v>2011M03</v>
      </c>
      <c r="C1078" s="2">
        <f t="shared" si="65"/>
        <v>40615</v>
      </c>
      <c r="D1078" s="4">
        <v>37.483189950037143</v>
      </c>
      <c r="E1078">
        <f t="shared" si="67"/>
        <v>37.310205253615386</v>
      </c>
      <c r="F1078" s="4">
        <v>31.973611684248265</v>
      </c>
      <c r="G1078">
        <f t="shared" si="66"/>
        <v>31.724212879869125</v>
      </c>
    </row>
    <row r="1079" spans="1:7" outlineLevel="1">
      <c r="A1079" s="12">
        <f t="shared" si="64"/>
        <v>0</v>
      </c>
      <c r="B1079" t="str">
        <f>YEAR(C1079)&amp;VLOOKUP(MONTH(C1079),lookup!$G$2:$N$13,8)</f>
        <v>2011M03</v>
      </c>
      <c r="C1079" s="2">
        <f t="shared" si="65"/>
        <v>40616</v>
      </c>
      <c r="D1079" s="4">
        <v>37.58946344177577</v>
      </c>
      <c r="E1079">
        <f t="shared" si="67"/>
        <v>37.372404639078404</v>
      </c>
      <c r="F1079" s="4">
        <v>31.894797482192576</v>
      </c>
      <c r="G1079">
        <f t="shared" si="66"/>
        <v>31.779841508535991</v>
      </c>
    </row>
    <row r="1080" spans="1:7" outlineLevel="1">
      <c r="A1080" s="12">
        <f t="shared" si="64"/>
        <v>0</v>
      </c>
      <c r="B1080" t="str">
        <f>YEAR(C1080)&amp;VLOOKUP(MONTH(C1080),lookup!$G$2:$N$13,8)</f>
        <v>2011M03</v>
      </c>
      <c r="C1080" s="2">
        <f t="shared" si="65"/>
        <v>40617</v>
      </c>
      <c r="D1080" s="4">
        <v>37.214618704097539</v>
      </c>
      <c r="E1080">
        <f t="shared" si="67"/>
        <v>37.394618598824493</v>
      </c>
      <c r="F1080" s="4">
        <v>31.718574784199141</v>
      </c>
      <c r="G1080">
        <f t="shared" si="66"/>
        <v>31.798978090495638</v>
      </c>
    </row>
    <row r="1081" spans="1:7" outlineLevel="1">
      <c r="A1081" s="12">
        <f t="shared" si="64"/>
        <v>0</v>
      </c>
      <c r="B1081" t="str">
        <f>YEAR(C1081)&amp;VLOOKUP(MONTH(C1081),lookup!$G$2:$N$13,8)</f>
        <v>2011M03</v>
      </c>
      <c r="C1081" s="2">
        <f t="shared" si="65"/>
        <v>40618</v>
      </c>
      <c r="D1081" s="4">
        <v>37.863974312925336</v>
      </c>
      <c r="E1081">
        <f t="shared" si="67"/>
        <v>37.470088335483268</v>
      </c>
      <c r="F1081" s="4">
        <v>32.123517942529894</v>
      </c>
      <c r="G1081">
        <f t="shared" si="66"/>
        <v>31.86690894160985</v>
      </c>
    </row>
    <row r="1082" spans="1:7" outlineLevel="1">
      <c r="A1082" s="12">
        <f t="shared" si="64"/>
        <v>0</v>
      </c>
      <c r="B1082" t="str">
        <f>YEAR(C1082)&amp;VLOOKUP(MONTH(C1082),lookup!$G$2:$N$13,8)</f>
        <v>2011M03</v>
      </c>
      <c r="C1082" s="2">
        <f t="shared" si="65"/>
        <v>40619</v>
      </c>
      <c r="D1082" s="4">
        <v>37.28969986045643</v>
      </c>
      <c r="E1082">
        <f t="shared" si="67"/>
        <v>37.491231582369601</v>
      </c>
      <c r="F1082" s="4">
        <v>31.770527983767117</v>
      </c>
      <c r="G1082">
        <f t="shared" si="66"/>
        <v>31.884489118116932</v>
      </c>
    </row>
    <row r="1083" spans="1:7" outlineLevel="1">
      <c r="A1083" s="12">
        <f t="shared" si="64"/>
        <v>0</v>
      </c>
      <c r="B1083" t="str">
        <f>YEAR(C1083)&amp;VLOOKUP(MONTH(C1083),lookup!$G$2:$N$13,8)</f>
        <v>2011M03</v>
      </c>
      <c r="C1083" s="2">
        <f t="shared" si="65"/>
        <v>40620</v>
      </c>
      <c r="D1083" s="4">
        <v>37.859979736067267</v>
      </c>
      <c r="E1083">
        <f t="shared" si="67"/>
        <v>37.529165571267022</v>
      </c>
      <c r="F1083" s="4">
        <v>32.107915331867858</v>
      </c>
      <c r="G1083">
        <f t="shared" si="66"/>
        <v>31.915133228234879</v>
      </c>
    </row>
    <row r="1084" spans="1:7" outlineLevel="1">
      <c r="A1084" s="12">
        <f t="shared" si="64"/>
        <v>0</v>
      </c>
      <c r="B1084" t="str">
        <f>YEAR(C1084)&amp;VLOOKUP(MONTH(C1084),lookup!$G$2:$N$13,8)</f>
        <v>2011M03</v>
      </c>
      <c r="C1084" s="2">
        <f t="shared" si="65"/>
        <v>40621</v>
      </c>
      <c r="D1084" s="4">
        <v>37.458246386625284</v>
      </c>
      <c r="E1084">
        <f t="shared" si="67"/>
        <v>37.548093892553595</v>
      </c>
      <c r="F1084" s="4">
        <v>31.911607957658312</v>
      </c>
      <c r="G1084">
        <f t="shared" si="66"/>
        <v>31.927219439643771</v>
      </c>
    </row>
    <row r="1085" spans="1:7" outlineLevel="1">
      <c r="A1085" s="12">
        <f t="shared" si="64"/>
        <v>0</v>
      </c>
      <c r="B1085" t="str">
        <f>YEAR(C1085)&amp;VLOOKUP(MONTH(C1085),lookup!$G$2:$N$13,8)</f>
        <v>2011M03</v>
      </c>
      <c r="C1085" s="2">
        <f t="shared" si="65"/>
        <v>40622</v>
      </c>
      <c r="D1085" s="4">
        <v>38.170630721958219</v>
      </c>
      <c r="E1085">
        <f t="shared" si="67"/>
        <v>37.629541838132276</v>
      </c>
      <c r="F1085" s="4">
        <v>32.37089957287963</v>
      </c>
      <c r="G1085">
        <f t="shared" si="66"/>
        <v>31.992219427284091</v>
      </c>
    </row>
    <row r="1086" spans="1:7" outlineLevel="1">
      <c r="A1086" s="12">
        <f t="shared" si="64"/>
        <v>0</v>
      </c>
      <c r="B1086" t="str">
        <f>YEAR(C1086)&amp;VLOOKUP(MONTH(C1086),lookup!$G$2:$N$13,8)</f>
        <v>2011M03</v>
      </c>
      <c r="C1086" s="2">
        <f t="shared" si="65"/>
        <v>40623</v>
      </c>
      <c r="D1086" s="4">
        <v>37.398323440049218</v>
      </c>
      <c r="E1086">
        <f t="shared" si="67"/>
        <v>37.63954640925401</v>
      </c>
      <c r="F1086" s="4">
        <v>31.837516029298442</v>
      </c>
      <c r="G1086">
        <f t="shared" si="66"/>
        <v>31.993625219274666</v>
      </c>
    </row>
    <row r="1087" spans="1:7" outlineLevel="1">
      <c r="A1087" s="12">
        <f t="shared" si="64"/>
        <v>0</v>
      </c>
      <c r="B1087" t="str">
        <f>YEAR(C1087)&amp;VLOOKUP(MONTH(C1087),lookup!$G$2:$N$13,8)</f>
        <v>2011M03</v>
      </c>
      <c r="C1087" s="2">
        <f t="shared" si="65"/>
        <v>40624</v>
      </c>
      <c r="D1087" s="4">
        <v>38.260984586899163</v>
      </c>
      <c r="E1087">
        <f t="shared" si="67"/>
        <v>37.714600670322035</v>
      </c>
      <c r="F1087" s="4">
        <v>32.437207938555318</v>
      </c>
      <c r="G1087">
        <f t="shared" si="66"/>
        <v>32.053666705799458</v>
      </c>
    </row>
    <row r="1088" spans="1:7" outlineLevel="1">
      <c r="A1088" s="12">
        <f t="shared" si="64"/>
        <v>0</v>
      </c>
      <c r="B1088" t="str">
        <f>YEAR(C1088)&amp;VLOOKUP(MONTH(C1088),lookup!$G$2:$N$13,8)</f>
        <v>2011M03</v>
      </c>
      <c r="C1088" s="2">
        <f t="shared" si="65"/>
        <v>40625</v>
      </c>
      <c r="D1088" s="4">
        <v>37.941163678425021</v>
      </c>
      <c r="E1088">
        <f t="shared" si="67"/>
        <v>37.814298382714881</v>
      </c>
      <c r="F1088" s="4">
        <v>32.309612376257974</v>
      </c>
      <c r="G1088">
        <f t="shared" si="66"/>
        <v>32.13553025467737</v>
      </c>
    </row>
    <row r="1089" spans="1:7" outlineLevel="1">
      <c r="A1089" s="12">
        <f t="shared" si="64"/>
        <v>0</v>
      </c>
      <c r="B1089" t="str">
        <f>YEAR(C1089)&amp;VLOOKUP(MONTH(C1089),lookup!$G$2:$N$13,8)</f>
        <v>2011M03</v>
      </c>
      <c r="C1089" s="2">
        <f t="shared" si="65"/>
        <v>40626</v>
      </c>
      <c r="D1089" s="4">
        <v>38.270918788967194</v>
      </c>
      <c r="E1089">
        <f t="shared" si="67"/>
        <v>37.873977333542499</v>
      </c>
      <c r="F1089" s="4">
        <v>32.424132972657631</v>
      </c>
      <c r="G1089">
        <f t="shared" si="66"/>
        <v>32.18067016412617</v>
      </c>
    </row>
    <row r="1090" spans="1:7" outlineLevel="1">
      <c r="A1090" s="12">
        <f t="shared" ref="A1090:A1153" si="68">IF(D1090+D1091=D1090,IF(D1090+D1091&gt;0,1,0),0)</f>
        <v>0</v>
      </c>
      <c r="B1090" t="str">
        <f>YEAR(C1090)&amp;VLOOKUP(MONTH(C1090),lookup!$G$2:$N$13,8)</f>
        <v>2011M03</v>
      </c>
      <c r="C1090" s="2">
        <f t="shared" ref="C1090:C1153" si="69">C1091-1</f>
        <v>40627</v>
      </c>
      <c r="D1090" s="4">
        <v>38.149311045541936</v>
      </c>
      <c r="E1090">
        <f t="shared" si="67"/>
        <v>37.985291754186726</v>
      </c>
      <c r="F1090" s="4">
        <v>32.462978450672232</v>
      </c>
      <c r="G1090">
        <f t="shared" si="66"/>
        <v>32.269895859392228</v>
      </c>
    </row>
    <row r="1091" spans="1:7" outlineLevel="1">
      <c r="A1091" s="12">
        <f t="shared" si="68"/>
        <v>0</v>
      </c>
      <c r="B1091" t="str">
        <f>YEAR(C1091)&amp;VLOOKUP(MONTH(C1091),lookup!$G$2:$N$13,8)</f>
        <v>2011M03</v>
      </c>
      <c r="C1091" s="2">
        <f t="shared" si="69"/>
        <v>40628</v>
      </c>
      <c r="D1091" s="4">
        <v>38.533062358565132</v>
      </c>
      <c r="E1091">
        <f t="shared" si="67"/>
        <v>38.057562054476747</v>
      </c>
      <c r="F1091" s="4">
        <v>32.667824132465896</v>
      </c>
      <c r="G1091">
        <f t="shared" si="66"/>
        <v>32.329633872728465</v>
      </c>
    </row>
    <row r="1092" spans="1:7" outlineLevel="1">
      <c r="A1092" s="12">
        <f t="shared" si="68"/>
        <v>0</v>
      </c>
      <c r="B1092" t="str">
        <f>YEAR(C1092)&amp;VLOOKUP(MONTH(C1092),lookup!$G$2:$N$13,8)</f>
        <v>2011M03</v>
      </c>
      <c r="C1092" s="2">
        <f t="shared" si="69"/>
        <v>40629</v>
      </c>
      <c r="D1092" s="4">
        <v>37.662994570640109</v>
      </c>
      <c r="E1092">
        <f t="shared" si="67"/>
        <v>38.092414743526916</v>
      </c>
      <c r="F1092" s="4">
        <v>32.028616619071698</v>
      </c>
      <c r="G1092">
        <f t="shared" si="66"/>
        <v>32.352871963214568</v>
      </c>
    </row>
    <row r="1093" spans="1:7" outlineLevel="1">
      <c r="A1093" s="12">
        <f t="shared" si="68"/>
        <v>0</v>
      </c>
      <c r="B1093" t="str">
        <f>YEAR(C1093)&amp;VLOOKUP(MONTH(C1093),lookup!$G$2:$N$13,8)</f>
        <v>2011M03</v>
      </c>
      <c r="C1093" s="2">
        <f t="shared" si="69"/>
        <v>40630</v>
      </c>
      <c r="D1093" s="4">
        <v>38.056542687172268</v>
      </c>
      <c r="E1093">
        <f t="shared" si="67"/>
        <v>38.068247416375556</v>
      </c>
      <c r="F1093" s="4">
        <v>32.244483214187255</v>
      </c>
      <c r="G1093">
        <f t="shared" si="66"/>
        <v>32.328910547098957</v>
      </c>
    </row>
    <row r="1094" spans="1:7" outlineLevel="1">
      <c r="A1094" s="12">
        <f t="shared" si="68"/>
        <v>0</v>
      </c>
      <c r="B1094" t="str">
        <f>YEAR(C1094)&amp;VLOOKUP(MONTH(C1094),lookup!$G$2:$N$13,8)</f>
        <v>2011M03</v>
      </c>
      <c r="C1094" s="2">
        <f t="shared" si="69"/>
        <v>40631</v>
      </c>
      <c r="D1094" s="4">
        <v>38.377949404015723</v>
      </c>
      <c r="E1094">
        <f t="shared" si="67"/>
        <v>38.165872849589363</v>
      </c>
      <c r="F1094" s="4">
        <v>32.645012547913296</v>
      </c>
      <c r="G1094">
        <f t="shared" si="66"/>
        <v>32.407329093816998</v>
      </c>
    </row>
    <row r="1095" spans="1:7" outlineLevel="1">
      <c r="A1095" s="12">
        <f t="shared" si="68"/>
        <v>0</v>
      </c>
      <c r="B1095" t="str">
        <f>YEAR(C1095)&amp;VLOOKUP(MONTH(C1095),lookup!$G$2:$N$13,8)</f>
        <v>2011M03</v>
      </c>
      <c r="C1095" s="2">
        <f t="shared" si="69"/>
        <v>40632</v>
      </c>
      <c r="D1095" s="4">
        <v>38.907439082401524</v>
      </c>
      <c r="E1095">
        <f t="shared" si="67"/>
        <v>38.259319613344452</v>
      </c>
      <c r="F1095" s="4">
        <v>32.97616403806137</v>
      </c>
      <c r="G1095">
        <f t="shared" si="66"/>
        <v>32.487016438819765</v>
      </c>
    </row>
    <row r="1096" spans="1:7" outlineLevel="1">
      <c r="A1096" s="12">
        <f t="shared" si="68"/>
        <v>0</v>
      </c>
      <c r="B1096" t="str">
        <f>YEAR(C1096)&amp;VLOOKUP(MONTH(C1096),lookup!$G$2:$N$13,8)</f>
        <v>2011M03</v>
      </c>
      <c r="C1096" s="2">
        <f t="shared" si="69"/>
        <v>40633</v>
      </c>
      <c r="D1096" s="4">
        <v>38.478369144643807</v>
      </c>
      <c r="E1096">
        <f t="shared" si="67"/>
        <v>38.32031646324161</v>
      </c>
      <c r="F1096" s="4">
        <v>32.676923380653776</v>
      </c>
      <c r="G1096">
        <f t="shared" ref="G1096:G1159" si="70">AVERAGE(SUM(F1089:F1096)/8,SUM(F1091:F1096)/6)</f>
        <v>32.527802120759638</v>
      </c>
    </row>
    <row r="1097" spans="1:7" outlineLevel="1">
      <c r="A1097" s="12">
        <f t="shared" si="68"/>
        <v>0</v>
      </c>
      <c r="B1097" t="str">
        <f>YEAR(C1097)&amp;VLOOKUP(MONTH(C1097),lookup!$G$2:$N$13,8)</f>
        <v>2011M04</v>
      </c>
      <c r="C1097" s="2">
        <f t="shared" si="69"/>
        <v>40634</v>
      </c>
      <c r="D1097" s="4">
        <v>38.843723834493787</v>
      </c>
      <c r="E1097">
        <f t="shared" si="67"/>
        <v>38.382005234914416</v>
      </c>
      <c r="F1097" s="4">
        <v>32.886331849176429</v>
      </c>
      <c r="G1097">
        <f t="shared" si="70"/>
        <v>32.574898526934604</v>
      </c>
    </row>
    <row r="1098" spans="1:7" outlineLevel="1">
      <c r="A1098" s="12">
        <f t="shared" si="68"/>
        <v>0</v>
      </c>
      <c r="B1098" t="str">
        <f>YEAR(C1098)&amp;VLOOKUP(MONTH(C1098),lookup!$G$2:$N$13,8)</f>
        <v>2011M04</v>
      </c>
      <c r="C1098" s="2">
        <f t="shared" si="69"/>
        <v>40635</v>
      </c>
      <c r="D1098" s="4">
        <v>38.419983722239486</v>
      </c>
      <c r="E1098">
        <f t="shared" si="67"/>
        <v>38.462004706507955</v>
      </c>
      <c r="F1098" s="4">
        <v>32.54191762533253</v>
      </c>
      <c r="G1098">
        <f t="shared" si="70"/>
        <v>32.622607309205947</v>
      </c>
    </row>
    <row r="1099" spans="1:7" outlineLevel="1">
      <c r="A1099" s="12">
        <f t="shared" si="68"/>
        <v>0</v>
      </c>
      <c r="B1099" t="str">
        <f>YEAR(C1099)&amp;VLOOKUP(MONTH(C1099),lookup!$G$2:$N$13,8)</f>
        <v>2011M04</v>
      </c>
      <c r="C1099" s="2">
        <f t="shared" si="69"/>
        <v>40636</v>
      </c>
      <c r="D1099" s="4">
        <v>38.859365509653969</v>
      </c>
      <c r="E1099">
        <f t="shared" ref="E1099:E1162" si="71">AVERAGE(SUM(D1092:D1099)/8,SUM(D1094:D1099)/6)</f>
        <v>38.549300555324479</v>
      </c>
      <c r="F1099" s="4">
        <v>32.861934964489073</v>
      </c>
      <c r="G1099">
        <f t="shared" si="70"/>
        <v>32.686193548732547</v>
      </c>
    </row>
    <row r="1100" spans="1:7" outlineLevel="1">
      <c r="A1100" s="12">
        <f t="shared" si="68"/>
        <v>0</v>
      </c>
      <c r="B1100" t="str">
        <f>YEAR(C1100)&amp;VLOOKUP(MONTH(C1100),lookup!$G$2:$N$13,8)</f>
        <v>2011M04</v>
      </c>
      <c r="C1100" s="2">
        <f t="shared" si="69"/>
        <v>40637</v>
      </c>
      <c r="D1100" s="4">
        <v>38.731647781389242</v>
      </c>
      <c r="E1100">
        <f t="shared" si="71"/>
        <v>38.645566245777431</v>
      </c>
      <c r="F1100" s="4">
        <v>32.86526887975598</v>
      </c>
      <c r="G1100">
        <f t="shared" si="70"/>
        <v>32.756839009345541</v>
      </c>
    </row>
    <row r="1101" spans="1:7" outlineLevel="1">
      <c r="A1101" s="12">
        <f t="shared" si="68"/>
        <v>0</v>
      </c>
      <c r="B1101" t="str">
        <f>YEAR(C1101)&amp;VLOOKUP(MONTH(C1101),lookup!$G$2:$N$13,8)</f>
        <v>2011M04</v>
      </c>
      <c r="C1101" s="2">
        <f t="shared" si="69"/>
        <v>40638</v>
      </c>
      <c r="D1101" s="4">
        <v>38.782365559375407</v>
      </c>
      <c r="E1101">
        <f t="shared" si="71"/>
        <v>38.680507381704615</v>
      </c>
      <c r="F1101" s="4">
        <v>32.769350362557844</v>
      </c>
      <c r="G1101">
        <f t="shared" si="70"/>
        <v>32.77240873316007</v>
      </c>
    </row>
    <row r="1102" spans="1:7" outlineLevel="1">
      <c r="A1102" s="12">
        <f t="shared" si="68"/>
        <v>0</v>
      </c>
      <c r="B1102" t="str">
        <f>YEAR(C1102)&amp;VLOOKUP(MONTH(C1102),lookup!$G$2:$N$13,8)</f>
        <v>2011M04</v>
      </c>
      <c r="C1102" s="2">
        <f t="shared" si="69"/>
        <v>40639</v>
      </c>
      <c r="D1102" s="4">
        <v>38.820105395879665</v>
      </c>
      <c r="E1102">
        <f t="shared" si="71"/>
        <v>38.736620152132446</v>
      </c>
      <c r="F1102" s="4">
        <v>32.912408762976824</v>
      </c>
      <c r="G1102">
        <f t="shared" si="70"/>
        <v>32.808744778461801</v>
      </c>
    </row>
    <row r="1103" spans="1:7" outlineLevel="1">
      <c r="A1103" s="12">
        <f t="shared" si="68"/>
        <v>0</v>
      </c>
      <c r="B1103" t="str">
        <f>YEAR(C1103)&amp;VLOOKUP(MONTH(C1103),lookup!$G$2:$N$13,8)</f>
        <v>2011M04</v>
      </c>
      <c r="C1103" s="2">
        <f t="shared" si="69"/>
        <v>40640</v>
      </c>
      <c r="D1103" s="4">
        <v>38.862611077843013</v>
      </c>
      <c r="E1103">
        <f t="shared" si="71"/>
        <v>38.735392338793304</v>
      </c>
      <c r="F1103" s="4">
        <v>32.85330778796267</v>
      </c>
      <c r="G1103">
        <f t="shared" si="70"/>
        <v>32.79831425772948</v>
      </c>
    </row>
    <row r="1104" spans="1:7" outlineLevel="1">
      <c r="A1104" s="12">
        <f t="shared" si="68"/>
        <v>0</v>
      </c>
      <c r="B1104" t="str">
        <f>YEAR(C1104)&amp;VLOOKUP(MONTH(C1104),lookup!$G$2:$N$13,8)</f>
        <v>2011M04</v>
      </c>
      <c r="C1104" s="2">
        <f t="shared" si="69"/>
        <v>40641</v>
      </c>
      <c r="D1104" s="4">
        <v>38.994450735458145</v>
      </c>
      <c r="E1104">
        <f t="shared" si="71"/>
        <v>38.815519689320752</v>
      </c>
      <c r="F1104" s="4">
        <v>33.049909720654142</v>
      </c>
      <c r="G1104">
        <f t="shared" si="70"/>
        <v>32.863958578589646</v>
      </c>
    </row>
    <row r="1105" spans="1:7" outlineLevel="1">
      <c r="A1105" s="12">
        <f t="shared" si="68"/>
        <v>0</v>
      </c>
      <c r="B1105" t="str">
        <f>YEAR(C1105)&amp;VLOOKUP(MONTH(C1105),lookup!$G$2:$N$13,8)</f>
        <v>2011M04</v>
      </c>
      <c r="C1105" s="2">
        <f t="shared" si="69"/>
        <v>40642</v>
      </c>
      <c r="D1105" s="4">
        <v>39.533516800280303</v>
      </c>
      <c r="E1105">
        <f t="shared" si="71"/>
        <v>38.914811023901265</v>
      </c>
      <c r="F1105" s="4">
        <v>33.4513458662855</v>
      </c>
      <c r="G1105">
        <f t="shared" si="70"/>
        <v>32.948389529808658</v>
      </c>
    </row>
    <row r="1106" spans="1:7" outlineLevel="1">
      <c r="A1106" s="12">
        <f t="shared" si="68"/>
        <v>0</v>
      </c>
      <c r="B1106" t="str">
        <f>YEAR(C1106)&amp;VLOOKUP(MONTH(C1106),lookup!$G$2:$N$13,8)</f>
        <v>2011M04</v>
      </c>
      <c r="C1106" s="2">
        <f t="shared" si="69"/>
        <v>40643</v>
      </c>
      <c r="D1106" s="4">
        <v>39.066006273974757</v>
      </c>
      <c r="E1106">
        <f t="shared" si="71"/>
        <v>38.983050641100178</v>
      </c>
      <c r="F1106" s="4">
        <v>33.074093333832472</v>
      </c>
      <c r="G1106">
        <f t="shared" si="70"/>
        <v>32.999052549429607</v>
      </c>
    </row>
    <row r="1107" spans="1:7" outlineLevel="1">
      <c r="A1107" s="12">
        <f t="shared" si="68"/>
        <v>0</v>
      </c>
      <c r="B1107" t="str">
        <f>YEAR(C1107)&amp;VLOOKUP(MONTH(C1107),lookup!$G$2:$N$13,8)</f>
        <v>2011M04</v>
      </c>
      <c r="C1107" s="2">
        <f t="shared" si="69"/>
        <v>40644</v>
      </c>
      <c r="D1107" s="4">
        <v>39.607380907984755</v>
      </c>
      <c r="E1107">
        <f t="shared" si="71"/>
        <v>39.098552882546628</v>
      </c>
      <c r="F1107" s="4">
        <v>33.476769206106617</v>
      </c>
      <c r="G1107">
        <f t="shared" si="70"/>
        <v>33.096431259826431</v>
      </c>
    </row>
    <row r="1108" spans="1:7" outlineLevel="1">
      <c r="A1108" s="12">
        <f t="shared" si="68"/>
        <v>0</v>
      </c>
      <c r="B1108" t="str">
        <f>YEAR(C1108)&amp;VLOOKUP(MONTH(C1108),lookup!$G$2:$N$13,8)</f>
        <v>2011M04</v>
      </c>
      <c r="C1108" s="2">
        <f t="shared" si="69"/>
        <v>40645</v>
      </c>
      <c r="D1108" s="4">
        <v>39.139025783195848</v>
      </c>
      <c r="E1108">
        <f t="shared" si="71"/>
        <v>39.150590706602557</v>
      </c>
      <c r="F1108" s="4">
        <v>33.114638311616147</v>
      </c>
      <c r="G1108">
        <f t="shared" si="70"/>
        <v>33.128869311704307</v>
      </c>
    </row>
    <row r="1109" spans="1:7" outlineLevel="1">
      <c r="A1109" s="12">
        <f t="shared" si="68"/>
        <v>0</v>
      </c>
      <c r="B1109" t="str">
        <f>YEAR(C1109)&amp;VLOOKUP(MONTH(C1109),lookup!$G$2:$N$13,8)</f>
        <v>2011M04</v>
      </c>
      <c r="C1109" s="2">
        <f t="shared" si="69"/>
        <v>40646</v>
      </c>
      <c r="D1109" s="4">
        <v>39.681523661000817</v>
      </c>
      <c r="E1109">
        <f t="shared" si="71"/>
        <v>39.275030803217298</v>
      </c>
      <c r="F1109" s="4">
        <v>33.531507058829668</v>
      </c>
      <c r="G1109">
        <f t="shared" si="70"/>
        <v>33.233020711126883</v>
      </c>
    </row>
    <row r="1110" spans="1:7" outlineLevel="1">
      <c r="A1110" s="12">
        <f t="shared" si="68"/>
        <v>0</v>
      </c>
      <c r="B1110" t="str">
        <f>YEAR(C1110)&amp;VLOOKUP(MONTH(C1110),lookup!$G$2:$N$13,8)</f>
        <v>2011M04</v>
      </c>
      <c r="C1110" s="2">
        <f t="shared" si="69"/>
        <v>40647</v>
      </c>
      <c r="D1110" s="4">
        <v>39.509853605165347</v>
      </c>
      <c r="E1110">
        <f t="shared" si="71"/>
        <v>39.361090305439916</v>
      </c>
      <c r="F1110" s="4">
        <v>33.434390093345328</v>
      </c>
      <c r="G1110">
        <f t="shared" si="70"/>
        <v>33.297684575332511</v>
      </c>
    </row>
    <row r="1111" spans="1:7" outlineLevel="1">
      <c r="A1111" s="12">
        <f t="shared" si="68"/>
        <v>0</v>
      </c>
      <c r="B1111" t="str">
        <f>YEAR(C1111)&amp;VLOOKUP(MONTH(C1111),lookup!$G$2:$N$13,8)</f>
        <v>2011M04</v>
      </c>
      <c r="C1111" s="2">
        <f t="shared" si="69"/>
        <v>40648</v>
      </c>
      <c r="D1111" s="4">
        <v>39.750360603031673</v>
      </c>
      <c r="E1111">
        <f t="shared" si="71"/>
        <v>39.434644967660162</v>
      </c>
      <c r="F1111" s="4">
        <v>33.589858143699175</v>
      </c>
      <c r="G1111">
        <f t="shared" si="70"/>
        <v>33.355261662350514</v>
      </c>
    </row>
    <row r="1112" spans="1:7" outlineLevel="1">
      <c r="A1112" s="12">
        <f t="shared" si="68"/>
        <v>0</v>
      </c>
      <c r="B1112" t="str">
        <f>YEAR(C1112)&amp;VLOOKUP(MONTH(C1112),lookup!$G$2:$N$13,8)</f>
        <v>2011M04</v>
      </c>
      <c r="C1112" s="2">
        <f t="shared" si="69"/>
        <v>40649</v>
      </c>
      <c r="D1112" s="4">
        <v>39.703221901353629</v>
      </c>
      <c r="E1112">
        <f t="shared" si="71"/>
        <v>39.532044467810202</v>
      </c>
      <c r="F1112" s="4">
        <v>33.539627887515287</v>
      </c>
      <c r="G1112">
        <f t="shared" si="70"/>
        <v>33.424663593919576</v>
      </c>
    </row>
    <row r="1113" spans="1:7" outlineLevel="1">
      <c r="A1113" s="12">
        <f t="shared" si="68"/>
        <v>0</v>
      </c>
      <c r="B1113" t="str">
        <f>YEAR(C1113)&amp;VLOOKUP(MONTH(C1113),lookup!$G$2:$N$13,8)</f>
        <v>2011M04</v>
      </c>
      <c r="C1113" s="2">
        <f t="shared" si="69"/>
        <v>40650</v>
      </c>
      <c r="D1113" s="4">
        <v>40.122812652853789</v>
      </c>
      <c r="E1113">
        <f t="shared" si="71"/>
        <v>39.611828104001802</v>
      </c>
      <c r="F1113" s="4">
        <v>33.94355036615832</v>
      </c>
      <c r="G1113">
        <f t="shared" si="70"/>
        <v>33.494324805165931</v>
      </c>
    </row>
    <row r="1114" spans="1:7" outlineLevel="1">
      <c r="A1114" s="12">
        <f t="shared" si="68"/>
        <v>0</v>
      </c>
      <c r="B1114" t="str">
        <f>YEAR(C1114)&amp;VLOOKUP(MONTH(C1114),lookup!$G$2:$N$13,8)</f>
        <v>2011M04</v>
      </c>
      <c r="C1114" s="2">
        <f t="shared" si="69"/>
        <v>40651</v>
      </c>
      <c r="D1114" s="4">
        <v>39.584615008523492</v>
      </c>
      <c r="E1114">
        <f t="shared" si="71"/>
        <v>39.681373585355061</v>
      </c>
      <c r="F1114" s="4">
        <v>33.439203837695828</v>
      </c>
      <c r="G1114">
        <f t="shared" si="70"/>
        <v>33.5441913388307</v>
      </c>
    </row>
    <row r="1115" spans="1:7" outlineLevel="1">
      <c r="A1115" s="12">
        <f t="shared" si="68"/>
        <v>0</v>
      </c>
      <c r="B1115" t="str">
        <f>YEAR(C1115)&amp;VLOOKUP(MONTH(C1115),lookup!$G$2:$N$13,8)</f>
        <v>2011M04</v>
      </c>
      <c r="C1115" s="2">
        <f t="shared" si="69"/>
        <v>40652</v>
      </c>
      <c r="D1115" s="4">
        <v>40.051618053859976</v>
      </c>
      <c r="E1115">
        <f t="shared" si="71"/>
        <v>39.73997960637719</v>
      </c>
      <c r="F1115" s="4">
        <v>33.79839640117001</v>
      </c>
      <c r="G1115">
        <f t="shared" si="70"/>
        <v>33.586533817050523</v>
      </c>
    </row>
    <row r="1116" spans="1:7" outlineLevel="1">
      <c r="A1116" s="12">
        <f t="shared" si="68"/>
        <v>0</v>
      </c>
      <c r="B1116" t="str">
        <f>YEAR(C1116)&amp;VLOOKUP(MONTH(C1116),lookup!$G$2:$N$13,8)</f>
        <v>2011M04</v>
      </c>
      <c r="C1116" s="2">
        <f t="shared" si="69"/>
        <v>40653</v>
      </c>
      <c r="D1116" s="4">
        <v>39.751856336414164</v>
      </c>
      <c r="E1116">
        <f t="shared" si="71"/>
        <v>39.798448410224076</v>
      </c>
      <c r="F1116" s="4">
        <v>33.571370943729669</v>
      </c>
      <c r="G1116">
        <f t="shared" si="70"/>
        <v>33.626494677422983</v>
      </c>
    </row>
    <row r="1117" spans="1:7" outlineLevel="1">
      <c r="A1117" s="12">
        <f t="shared" si="68"/>
        <v>0</v>
      </c>
      <c r="B1117" t="str">
        <f>YEAR(C1117)&amp;VLOOKUP(MONTH(C1117),lookup!$G$2:$N$13,8)</f>
        <v>2011M04</v>
      </c>
      <c r="C1117" s="2">
        <f t="shared" si="69"/>
        <v>40654</v>
      </c>
      <c r="D1117" s="4">
        <v>40.577420313098187</v>
      </c>
      <c r="E1117">
        <f t="shared" si="71"/>
        <v>39.923363593485703</v>
      </c>
      <c r="F1117" s="4">
        <v>34.227004712996496</v>
      </c>
      <c r="G1117">
        <f t="shared" si="70"/>
        <v>33.723058828249847</v>
      </c>
    </row>
    <row r="1118" spans="1:7" outlineLevel="1">
      <c r="A1118" s="12">
        <f t="shared" si="68"/>
        <v>0</v>
      </c>
      <c r="B1118" t="str">
        <f>YEAR(C1118)&amp;VLOOKUP(MONTH(C1118),lookup!$G$2:$N$13,8)</f>
        <v>2011M04</v>
      </c>
      <c r="C1118" s="2">
        <f t="shared" si="69"/>
        <v>40655</v>
      </c>
      <c r="D1118" s="4">
        <v>40.194827306443401</v>
      </c>
      <c r="E1118">
        <f t="shared" si="71"/>
        <v>40.007141566906398</v>
      </c>
      <c r="F1118" s="4">
        <v>33.893398538851947</v>
      </c>
      <c r="G1118">
        <f t="shared" si="70"/>
        <v>33.781227743705401</v>
      </c>
    </row>
    <row r="1119" spans="1:7" outlineLevel="1">
      <c r="A1119" s="12">
        <f t="shared" si="68"/>
        <v>0</v>
      </c>
      <c r="B1119" t="str">
        <f>YEAR(C1119)&amp;VLOOKUP(MONTH(C1119),lookup!$G$2:$N$13,8)</f>
        <v>2011M04</v>
      </c>
      <c r="C1119" s="2">
        <f t="shared" si="69"/>
        <v>40656</v>
      </c>
      <c r="D1119" s="4">
        <v>40.786762348807628</v>
      </c>
      <c r="E1119">
        <f t="shared" si="71"/>
        <v>40.127245817346889</v>
      </c>
      <c r="F1119" s="4">
        <v>34.391154977685531</v>
      </c>
      <c r="G1119">
        <f t="shared" si="70"/>
        <v>33.868609180123485</v>
      </c>
    </row>
    <row r="1120" spans="1:7" outlineLevel="1">
      <c r="A1120" s="12">
        <f t="shared" si="68"/>
        <v>0</v>
      </c>
      <c r="B1120" t="str">
        <f>YEAR(C1120)&amp;VLOOKUP(MONTH(C1120),lookup!$G$2:$N$13,8)</f>
        <v>2011M04</v>
      </c>
      <c r="C1120" s="2">
        <f t="shared" si="69"/>
        <v>40657</v>
      </c>
      <c r="D1120" s="4">
        <v>40.103474956980108</v>
      </c>
      <c r="E1120">
        <f t="shared" si="71"/>
        <v>40.195499962361581</v>
      </c>
      <c r="F1120" s="4">
        <v>33.820225772077734</v>
      </c>
      <c r="G1120">
        <f t="shared" si="70"/>
        <v>33.917898375773795</v>
      </c>
    </row>
    <row r="1121" spans="1:7" outlineLevel="1">
      <c r="A1121" s="12">
        <f t="shared" si="68"/>
        <v>0</v>
      </c>
      <c r="B1121" t="str">
        <f>YEAR(C1121)&amp;VLOOKUP(MONTH(C1121),lookup!$G$2:$N$13,8)</f>
        <v>2011M04</v>
      </c>
      <c r="C1121" s="2">
        <f t="shared" si="69"/>
        <v>40658</v>
      </c>
      <c r="D1121" s="4">
        <v>40.714372318114293</v>
      </c>
      <c r="E1121">
        <f t="shared" si="71"/>
        <v>40.287701963461558</v>
      </c>
      <c r="F1121" s="4">
        <v>34.308567993719358</v>
      </c>
      <c r="G1121">
        <f t="shared" si="70"/>
        <v>33.98322627687547</v>
      </c>
    </row>
    <row r="1122" spans="1:7" outlineLevel="1">
      <c r="A1122" s="12">
        <f t="shared" si="68"/>
        <v>0</v>
      </c>
      <c r="B1122" t="str">
        <f>YEAR(C1122)&amp;VLOOKUP(MONTH(C1122),lookup!$G$2:$N$13,8)</f>
        <v>2011M04</v>
      </c>
      <c r="C1122" s="2">
        <f t="shared" si="69"/>
        <v>40659</v>
      </c>
      <c r="D1122" s="4">
        <v>39.974469396498023</v>
      </c>
      <c r="E1122">
        <f t="shared" si="71"/>
        <v>40.33061895105029</v>
      </c>
      <c r="F1122" s="4">
        <v>33.694582710302257</v>
      </c>
      <c r="G1122">
        <f t="shared" si="70"/>
        <v>34.009455103627758</v>
      </c>
    </row>
    <row r="1123" spans="1:7" outlineLevel="1">
      <c r="A1123" s="12">
        <f t="shared" si="68"/>
        <v>0</v>
      </c>
      <c r="B1123" t="str">
        <f>YEAR(C1123)&amp;VLOOKUP(MONTH(C1123),lookup!$G$2:$N$13,8)</f>
        <v>2011M04</v>
      </c>
      <c r="C1123" s="2">
        <f t="shared" si="69"/>
        <v>40660</v>
      </c>
      <c r="D1123" s="4">
        <v>40.880636943656263</v>
      </c>
      <c r="E1123">
        <f t="shared" si="71"/>
        <v>40.407700684209061</v>
      </c>
      <c r="F1123" s="4">
        <v>34.449362964252217</v>
      </c>
      <c r="G1123">
        <f t="shared" si="70"/>
        <v>34.068670368091702</v>
      </c>
    </row>
    <row r="1124" spans="1:7" outlineLevel="1">
      <c r="A1124" s="12">
        <f t="shared" si="68"/>
        <v>0</v>
      </c>
      <c r="B1124" t="str">
        <f>YEAR(C1124)&amp;VLOOKUP(MONTH(C1124),lookup!$G$2:$N$13,8)</f>
        <v>2011M04</v>
      </c>
      <c r="C1124" s="2">
        <f t="shared" si="69"/>
        <v>40661</v>
      </c>
      <c r="D1124" s="4">
        <v>40.443091616533799</v>
      </c>
      <c r="E1124">
        <f t="shared" si="71"/>
        <v>40.471591581724077</v>
      </c>
      <c r="F1124" s="4">
        <v>34.095491868914536</v>
      </c>
      <c r="G1124">
        <f t="shared" si="70"/>
        <v>34.118269036754313</v>
      </c>
    </row>
    <row r="1125" spans="1:7" outlineLevel="1">
      <c r="A1125" s="12">
        <f t="shared" si="68"/>
        <v>0</v>
      </c>
      <c r="B1125" t="str">
        <f>YEAR(C1125)&amp;VLOOKUP(MONTH(C1125),lookup!$G$2:$N$13,8)</f>
        <v>2011M04</v>
      </c>
      <c r="C1125" s="2">
        <f t="shared" si="69"/>
        <v>40662</v>
      </c>
      <c r="D1125" s="4">
        <v>41.151537936858766</v>
      </c>
      <c r="E1125">
        <f t="shared" si="71"/>
        <v>40.537871898880041</v>
      </c>
      <c r="F1125" s="4">
        <v>34.610803992804016</v>
      </c>
      <c r="G1125">
        <f t="shared" si="70"/>
        <v>34.160560576335484</v>
      </c>
    </row>
    <row r="1126" spans="1:7" outlineLevel="1">
      <c r="A1126" s="12">
        <f t="shared" si="68"/>
        <v>0</v>
      </c>
      <c r="B1126" t="str">
        <f>YEAR(C1126)&amp;VLOOKUP(MONTH(C1126),lookup!$G$2:$N$13,8)</f>
        <v>2011M04</v>
      </c>
      <c r="C1126" s="2">
        <f t="shared" si="69"/>
        <v>40663</v>
      </c>
      <c r="D1126" s="4">
        <v>40.757361659038203</v>
      </c>
      <c r="E1126">
        <f t="shared" si="71"/>
        <v>40.627520854422059</v>
      </c>
      <c r="F1126" s="4">
        <v>34.376863034690359</v>
      </c>
      <c r="G1126">
        <f t="shared" si="70"/>
        <v>34.237163545876442</v>
      </c>
    </row>
    <row r="1127" spans="1:7" outlineLevel="1">
      <c r="A1127" s="12">
        <f t="shared" si="68"/>
        <v>0</v>
      </c>
      <c r="B1127" t="str">
        <f>YEAR(C1127)&amp;VLOOKUP(MONTH(C1127),lookup!$G$2:$N$13,8)</f>
        <v>2011M05</v>
      </c>
      <c r="C1127" s="2">
        <f t="shared" si="69"/>
        <v>40664</v>
      </c>
      <c r="D1127" s="4">
        <v>41.524382449587804</v>
      </c>
      <c r="E1127">
        <f t="shared" si="71"/>
        <v>40.741122955010276</v>
      </c>
      <c r="F1127" s="4">
        <v>34.906261348447707</v>
      </c>
      <c r="G1127">
        <f t="shared" si="70"/>
        <v>34.319165473609772</v>
      </c>
    </row>
    <row r="1128" spans="1:7" outlineLevel="1">
      <c r="A1128" s="12">
        <f t="shared" si="68"/>
        <v>0</v>
      </c>
      <c r="B1128" t="str">
        <f>YEAR(C1128)&amp;VLOOKUP(MONTH(C1128),lookup!$G$2:$N$13,8)</f>
        <v>2011M05</v>
      </c>
      <c r="C1128" s="2">
        <f t="shared" si="69"/>
        <v>40665</v>
      </c>
      <c r="D1128" s="4">
        <v>40.987269791474006</v>
      </c>
      <c r="E1128">
        <f t="shared" si="71"/>
        <v>40.880760165080808</v>
      </c>
      <c r="F1128" s="4">
        <v>34.573978284955963</v>
      </c>
      <c r="G1128">
        <f t="shared" si="70"/>
        <v>34.439557970219134</v>
      </c>
    </row>
    <row r="1129" spans="1:7" outlineLevel="1">
      <c r="A1129" s="12">
        <f t="shared" si="68"/>
        <v>0</v>
      </c>
      <c r="B1129" t="str">
        <f>YEAR(C1129)&amp;VLOOKUP(MONTH(C1129),lookup!$G$2:$N$13,8)</f>
        <v>2011M05</v>
      </c>
      <c r="C1129" s="2">
        <f t="shared" si="69"/>
        <v>40666</v>
      </c>
      <c r="D1129" s="4">
        <v>41.014545530464773</v>
      </c>
      <c r="E1129">
        <f t="shared" si="71"/>
        <v>40.91068003975343</v>
      </c>
      <c r="F1129" s="4">
        <v>34.450470398902688</v>
      </c>
      <c r="G1129">
        <f t="shared" si="70"/>
        <v>34.448519156763965</v>
      </c>
    </row>
    <row r="1130" spans="1:7" outlineLevel="1">
      <c r="A1130" s="12">
        <f t="shared" si="68"/>
        <v>0</v>
      </c>
      <c r="B1130" t="str">
        <f>YEAR(C1130)&amp;VLOOKUP(MONTH(C1130),lookup!$G$2:$N$13,8)</f>
        <v>2011M05</v>
      </c>
      <c r="C1130" s="2">
        <f t="shared" si="69"/>
        <v>40667</v>
      </c>
      <c r="D1130" s="4">
        <v>40.699289171404871</v>
      </c>
      <c r="E1130">
        <f t="shared" si="71"/>
        <v>40.977331071924361</v>
      </c>
      <c r="F1130" s="4">
        <v>34.300104510089504</v>
      </c>
      <c r="G1130">
        <f t="shared" si="70"/>
        <v>34.503415322681917</v>
      </c>
    </row>
    <row r="1131" spans="1:7" outlineLevel="1">
      <c r="A1131" s="12">
        <f t="shared" si="68"/>
        <v>0</v>
      </c>
      <c r="B1131" t="str">
        <f>YEAR(C1131)&amp;VLOOKUP(MONTH(C1131),lookup!$G$2:$N$13,8)</f>
        <v>2011M05</v>
      </c>
      <c r="C1131" s="2">
        <f t="shared" si="69"/>
        <v>40668</v>
      </c>
      <c r="D1131" s="4">
        <v>41.292685031445281</v>
      </c>
      <c r="E1131">
        <f t="shared" si="71"/>
        <v>41.014846335293377</v>
      </c>
      <c r="F1131" s="4">
        <v>34.678822088400594</v>
      </c>
      <c r="G1131">
        <f t="shared" si="70"/>
        <v>34.523424692574238</v>
      </c>
    </row>
    <row r="1132" spans="1:7" outlineLevel="1">
      <c r="A1132" s="12">
        <f t="shared" si="68"/>
        <v>0</v>
      </c>
      <c r="B1132" t="str">
        <f>YEAR(C1132)&amp;VLOOKUP(MONTH(C1132),lookup!$G$2:$N$13,8)</f>
        <v>2011M05</v>
      </c>
      <c r="C1132" s="2">
        <f t="shared" si="69"/>
        <v>40669</v>
      </c>
      <c r="D1132" s="4">
        <v>40.652912299928843</v>
      </c>
      <c r="E1132">
        <f t="shared" si="71"/>
        <v>41.01925601474646</v>
      </c>
      <c r="F1132" s="4">
        <v>34.254738407365352</v>
      </c>
      <c r="G1132">
        <f t="shared" si="70"/>
        <v>34.523200548950328</v>
      </c>
    </row>
    <row r="1133" spans="1:7" outlineLevel="1">
      <c r="A1133" s="12">
        <f t="shared" si="68"/>
        <v>0</v>
      </c>
      <c r="B1133" t="str">
        <f>YEAR(C1133)&amp;VLOOKUP(MONTH(C1133),lookup!$G$2:$N$13,8)</f>
        <v>2011M05</v>
      </c>
      <c r="C1133" s="2">
        <f t="shared" si="69"/>
        <v>40670</v>
      </c>
      <c r="D1133" s="4">
        <v>41.443027652704266</v>
      </c>
      <c r="E1133">
        <f t="shared" si="71"/>
        <v>41.030694555579835</v>
      </c>
      <c r="F1133" s="4">
        <v>34.747272242116878</v>
      </c>
      <c r="G1133">
        <f t="shared" si="70"/>
        <v>34.518480722338147</v>
      </c>
    </row>
    <row r="1134" spans="1:7" outlineLevel="1">
      <c r="A1134" s="12">
        <f t="shared" si="68"/>
        <v>0</v>
      </c>
      <c r="B1134" t="str">
        <f>YEAR(C1134)&amp;VLOOKUP(MONTH(C1134),lookup!$G$2:$N$13,8)</f>
        <v>2011M05</v>
      </c>
      <c r="C1134" s="2">
        <f t="shared" si="69"/>
        <v>40671</v>
      </c>
      <c r="D1134" s="4">
        <v>40.135981833767261</v>
      </c>
      <c r="E1134">
        <f t="shared" si="71"/>
        <v>40.920917653358174</v>
      </c>
      <c r="F1134" s="4">
        <v>33.78161820014197</v>
      </c>
      <c r="G1134">
        <f t="shared" si="70"/>
        <v>34.415247913111045</v>
      </c>
    </row>
    <row r="1135" spans="1:7" outlineLevel="1">
      <c r="A1135" s="12">
        <f t="shared" si="68"/>
        <v>0</v>
      </c>
      <c r="B1135" t="str">
        <f>YEAR(C1135)&amp;VLOOKUP(MONTH(C1135),lookup!$G$2:$N$13,8)</f>
        <v>2011M05</v>
      </c>
      <c r="C1135" s="2">
        <f t="shared" si="69"/>
        <v>40672</v>
      </c>
      <c r="D1135" s="4">
        <v>40.456384093855547</v>
      </c>
      <c r="E1135">
        <f t="shared" si="71"/>
        <v>40.807654303074145</v>
      </c>
      <c r="F1135" s="4">
        <v>33.867189174551619</v>
      </c>
      <c r="G1135">
        <f t="shared" si="70"/>
        <v>34.301699133546606</v>
      </c>
    </row>
    <row r="1136" spans="1:7" outlineLevel="1">
      <c r="A1136" s="12">
        <f t="shared" si="68"/>
        <v>0</v>
      </c>
      <c r="B1136" t="str">
        <f>YEAR(C1136)&amp;VLOOKUP(MONTH(C1136),lookup!$G$2:$N$13,8)</f>
        <v>2011M05</v>
      </c>
      <c r="C1136" s="2">
        <f t="shared" si="69"/>
        <v>40673</v>
      </c>
      <c r="D1136" s="4">
        <v>39.830244884410376</v>
      </c>
      <c r="E1136">
        <f t="shared" si="71"/>
        <v>40.662919889133121</v>
      </c>
      <c r="F1136" s="4">
        <v>33.454256182024082</v>
      </c>
      <c r="G1136">
        <f t="shared" si="70"/>
        <v>34.161229141441247</v>
      </c>
    </row>
    <row r="1137" spans="1:7" outlineLevel="1">
      <c r="A1137" s="12">
        <f t="shared" si="68"/>
        <v>0</v>
      </c>
      <c r="B1137" t="str">
        <f>YEAR(C1137)&amp;VLOOKUP(MONTH(C1137),lookup!$G$2:$N$13,8)</f>
        <v>2011M05</v>
      </c>
      <c r="C1137" s="2">
        <f t="shared" si="69"/>
        <v>40674</v>
      </c>
      <c r="D1137" s="4">
        <v>40.735232224969216</v>
      </c>
      <c r="E1137">
        <f t="shared" si="71"/>
        <v>40.599008406999971</v>
      </c>
      <c r="F1137" s="4">
        <v>34.116275512734148</v>
      </c>
      <c r="G1137">
        <f t="shared" si="70"/>
        <v>34.09346307975018</v>
      </c>
    </row>
    <row r="1138" spans="1:7" outlineLevel="1">
      <c r="A1138" s="12">
        <f t="shared" si="68"/>
        <v>0</v>
      </c>
      <c r="B1138" t="str">
        <f>YEAR(C1138)&amp;VLOOKUP(MONTH(C1138),lookup!$G$2:$N$13,8)</f>
        <v>2011M05</v>
      </c>
      <c r="C1138" s="2">
        <f t="shared" si="69"/>
        <v>40675</v>
      </c>
      <c r="D1138" s="4">
        <v>40.422635040335408</v>
      </c>
      <c r="E1138">
        <f t="shared" si="71"/>
        <v>40.562527752175356</v>
      </c>
      <c r="F1138" s="4">
        <v>34.035653191246027</v>
      </c>
      <c r="G1138">
        <f t="shared" si="70"/>
        <v>34.05867777097918</v>
      </c>
    </row>
    <row r="1139" spans="1:7" outlineLevel="1">
      <c r="A1139" s="12">
        <f t="shared" si="68"/>
        <v>0</v>
      </c>
      <c r="B1139" t="str">
        <f>YEAR(C1139)&amp;VLOOKUP(MONTH(C1139),lookup!$G$2:$N$13,8)</f>
        <v>2011M05</v>
      </c>
      <c r="C1139" s="2">
        <f t="shared" si="69"/>
        <v>40676</v>
      </c>
      <c r="D1139" s="4">
        <v>40.428102650749402</v>
      </c>
      <c r="E1139">
        <f t="shared" si="71"/>
        <v>40.423914269885621</v>
      </c>
      <c r="F1139" s="4">
        <v>33.844022300916464</v>
      </c>
      <c r="G1139">
        <f t="shared" si="70"/>
        <v>33.931231955828054</v>
      </c>
    </row>
    <row r="1140" spans="1:7" outlineLevel="1">
      <c r="A1140" s="12">
        <f t="shared" si="68"/>
        <v>0</v>
      </c>
      <c r="B1140" t="str">
        <f>YEAR(C1140)&amp;VLOOKUP(MONTH(C1140),lookup!$G$2:$N$13,8)</f>
        <v>2011M05</v>
      </c>
      <c r="C1140" s="2">
        <f t="shared" si="69"/>
        <v>40677</v>
      </c>
      <c r="D1140" s="4">
        <v>40.697893648259175</v>
      </c>
      <c r="E1140">
        <f t="shared" si="71"/>
        <v>40.473551588697262</v>
      </c>
      <c r="F1140" s="4">
        <v>34.247129767224905</v>
      </c>
      <c r="G1140">
        <f t="shared" si="70"/>
        <v>33.969549046409526</v>
      </c>
    </row>
    <row r="1141" spans="1:7" outlineLevel="1">
      <c r="A1141" s="12">
        <f t="shared" si="68"/>
        <v>0</v>
      </c>
      <c r="B1141" t="str">
        <f>YEAR(C1141)&amp;VLOOKUP(MONTH(C1141),lookup!$G$2:$N$13,8)</f>
        <v>2011M05</v>
      </c>
      <c r="C1141" s="2">
        <f t="shared" si="69"/>
        <v>40678</v>
      </c>
      <c r="D1141" s="4">
        <v>41.133641765361048</v>
      </c>
      <c r="E1141">
        <f t="shared" si="71"/>
        <v>40.510653110030439</v>
      </c>
      <c r="F1141" s="4">
        <v>34.540109345462888</v>
      </c>
      <c r="G1141">
        <f t="shared" si="70"/>
        <v>34.012678046277927</v>
      </c>
    </row>
    <row r="1142" spans="1:7" outlineLevel="1">
      <c r="A1142" s="12">
        <f t="shared" si="68"/>
        <v>0</v>
      </c>
      <c r="B1142" t="str">
        <f>YEAR(C1142)&amp;VLOOKUP(MONTH(C1142),lookup!$G$2:$N$13,8)</f>
        <v>2011M05</v>
      </c>
      <c r="C1142" s="2">
        <f t="shared" si="69"/>
        <v>40679</v>
      </c>
      <c r="D1142" s="4">
        <v>40.341226625220933</v>
      </c>
      <c r="E1142">
        <f t="shared" si="71"/>
        <v>40.566062721230495</v>
      </c>
      <c r="F1142" s="4">
        <v>33.919665601180604</v>
      </c>
      <c r="G1142">
        <f t="shared" si="70"/>
        <v>34.06009012710588</v>
      </c>
    </row>
    <row r="1143" spans="1:7" outlineLevel="1">
      <c r="A1143" s="12">
        <f t="shared" si="68"/>
        <v>0</v>
      </c>
      <c r="B1143" t="str">
        <f>YEAR(C1143)&amp;VLOOKUP(MONTH(C1143),lookup!$G$2:$N$13,8)</f>
        <v>2011M05</v>
      </c>
      <c r="C1143" s="2">
        <f t="shared" si="69"/>
        <v>40680</v>
      </c>
      <c r="D1143" s="4">
        <v>40.674597251488613</v>
      </c>
      <c r="E1143">
        <f t="shared" si="71"/>
        <v>40.574648129125848</v>
      </c>
      <c r="F1143" s="4">
        <v>34.141308656592429</v>
      </c>
      <c r="G1143">
        <f t="shared" si="70"/>
        <v>34.079308690054958</v>
      </c>
    </row>
    <row r="1144" spans="1:7" outlineLevel="1">
      <c r="A1144" s="12">
        <f t="shared" si="68"/>
        <v>0</v>
      </c>
      <c r="B1144" t="str">
        <f>YEAR(C1144)&amp;VLOOKUP(MONTH(C1144),lookup!$G$2:$N$13,8)</f>
        <v>2011M05</v>
      </c>
      <c r="C1144" s="2">
        <f t="shared" si="69"/>
        <v>40681</v>
      </c>
      <c r="D1144" s="4">
        <v>40.370355816032401</v>
      </c>
      <c r="E1144">
        <f t="shared" si="71"/>
        <v>40.604048460326979</v>
      </c>
      <c r="F1144" s="4">
        <v>33.986522799395779</v>
      </c>
      <c r="G1144">
        <f t="shared" si="70"/>
        <v>34.108481154319833</v>
      </c>
    </row>
    <row r="1145" spans="1:7" outlineLevel="1">
      <c r="A1145" s="12">
        <f t="shared" si="68"/>
        <v>0</v>
      </c>
      <c r="B1145" t="str">
        <f>YEAR(C1145)&amp;VLOOKUP(MONTH(C1145),lookup!$G$2:$N$13,8)</f>
        <v>2011M05</v>
      </c>
      <c r="C1145" s="2">
        <f t="shared" si="69"/>
        <v>40682</v>
      </c>
      <c r="D1145" s="4">
        <v>40.635345808161439</v>
      </c>
      <c r="E1145">
        <f t="shared" si="71"/>
        <v>40.615075822394161</v>
      </c>
      <c r="F1145" s="4">
        <v>34.091920134171382</v>
      </c>
      <c r="G1145">
        <f t="shared" si="70"/>
        <v>34.127617095930901</v>
      </c>
    </row>
    <row r="1146" spans="1:7" outlineLevel="1">
      <c r="A1146" s="12">
        <f t="shared" si="68"/>
        <v>0</v>
      </c>
      <c r="B1146" t="str">
        <f>YEAR(C1146)&amp;VLOOKUP(MONTH(C1146),lookup!$G$2:$N$13,8)</f>
        <v>2011M05</v>
      </c>
      <c r="C1146" s="2">
        <f t="shared" si="69"/>
        <v>40683</v>
      </c>
      <c r="D1146" s="4">
        <v>40.215516509081759</v>
      </c>
      <c r="E1146">
        <f t="shared" si="71"/>
        <v>40.561932819259354</v>
      </c>
      <c r="F1146" s="4">
        <v>33.821734727674894</v>
      </c>
      <c r="G1146">
        <f t="shared" si="70"/>
        <v>34.078797605328546</v>
      </c>
    </row>
    <row r="1147" spans="1:7" outlineLevel="1">
      <c r="A1147" s="12">
        <f t="shared" si="68"/>
        <v>0</v>
      </c>
      <c r="B1147" t="str">
        <f>YEAR(C1147)&amp;VLOOKUP(MONTH(C1147),lookup!$G$2:$N$13,8)</f>
        <v>2011M05</v>
      </c>
      <c r="C1147" s="2">
        <f t="shared" si="69"/>
        <v>40684</v>
      </c>
      <c r="D1147" s="4">
        <v>40.870584927828432</v>
      </c>
      <c r="E1147">
        <f t="shared" si="71"/>
        <v>40.567666558449076</v>
      </c>
      <c r="F1147" s="4">
        <v>34.30536788905458</v>
      </c>
      <c r="G1147">
        <f t="shared" si="70"/>
        <v>34.088069916553152</v>
      </c>
    </row>
    <row r="1148" spans="1:7" outlineLevel="1">
      <c r="A1148" s="12">
        <f t="shared" si="68"/>
        <v>0</v>
      </c>
      <c r="B1148" t="str">
        <f>YEAR(C1148)&amp;VLOOKUP(MONTH(C1148),lookup!$G$2:$N$13,8)</f>
        <v>2011M05</v>
      </c>
      <c r="C1148" s="2">
        <f t="shared" si="69"/>
        <v>40685</v>
      </c>
      <c r="D1148" s="4">
        <v>40.167722377339402</v>
      </c>
      <c r="E1148">
        <f t="shared" si="71"/>
        <v>40.52007216669314</v>
      </c>
      <c r="F1148" s="4">
        <v>33.819904347263744</v>
      </c>
      <c r="G1148">
        <f t="shared" si="70"/>
        <v>34.053054889979165</v>
      </c>
    </row>
    <row r="1149" spans="1:7" outlineLevel="1">
      <c r="A1149" s="12">
        <f t="shared" si="68"/>
        <v>0</v>
      </c>
      <c r="B1149" t="str">
        <f>YEAR(C1149)&amp;VLOOKUP(MONTH(C1149),lookup!$G$2:$N$13,8)</f>
        <v>2011M05</v>
      </c>
      <c r="C1149" s="2">
        <f t="shared" si="69"/>
        <v>40686</v>
      </c>
      <c r="D1149" s="4">
        <v>40.142960898637064</v>
      </c>
      <c r="E1149">
        <f t="shared" si="71"/>
        <v>40.413851583118586</v>
      </c>
      <c r="F1149" s="4">
        <v>33.669203026746267</v>
      </c>
      <c r="G1149">
        <f t="shared" si="70"/>
        <v>33.959281109238866</v>
      </c>
    </row>
    <row r="1150" spans="1:7" outlineLevel="1">
      <c r="A1150" s="12">
        <f t="shared" si="68"/>
        <v>0</v>
      </c>
      <c r="B1150" t="str">
        <f>YEAR(C1150)&amp;VLOOKUP(MONTH(C1150),lookup!$G$2:$N$13,8)</f>
        <v>2011M05</v>
      </c>
      <c r="C1150" s="2">
        <f t="shared" si="69"/>
        <v>40687</v>
      </c>
      <c r="D1150" s="4">
        <v>39.609779761078038</v>
      </c>
      <c r="E1150">
        <f t="shared" si="71"/>
        <v>40.304754816196791</v>
      </c>
      <c r="F1150" s="4">
        <v>33.31862306103001</v>
      </c>
      <c r="G1150">
        <f t="shared" si="70"/>
        <v>33.866057638948973</v>
      </c>
    </row>
    <row r="1151" spans="1:7" outlineLevel="1">
      <c r="A1151" s="12">
        <f t="shared" si="68"/>
        <v>0</v>
      </c>
      <c r="B1151" t="str">
        <f>YEAR(C1151)&amp;VLOOKUP(MONTH(C1151),lookup!$G$2:$N$13,8)</f>
        <v>2011M05</v>
      </c>
      <c r="C1151" s="2">
        <f t="shared" si="69"/>
        <v>40688</v>
      </c>
      <c r="D1151" s="4">
        <v>39.902426616379891</v>
      </c>
      <c r="E1151">
        <f t="shared" si="71"/>
        <v>40.195417552187365</v>
      </c>
      <c r="F1151" s="4">
        <v>33.472459218586486</v>
      </c>
      <c r="G1151">
        <f t="shared" si="70"/>
        <v>33.772632806108192</v>
      </c>
    </row>
    <row r="1152" spans="1:7" outlineLevel="1">
      <c r="A1152" s="12">
        <f t="shared" si="68"/>
        <v>0</v>
      </c>
      <c r="B1152" t="str">
        <f>YEAR(C1152)&amp;VLOOKUP(MONTH(C1152),lookup!$G$2:$N$13,8)</f>
        <v>2011M05</v>
      </c>
      <c r="C1152" s="2">
        <f t="shared" si="69"/>
        <v>40689</v>
      </c>
      <c r="D1152" s="4">
        <v>39.785204121283599</v>
      </c>
      <c r="E1152">
        <f t="shared" si="71"/>
        <v>40.122986205615717</v>
      </c>
      <c r="F1152" s="4">
        <v>33.505250083342681</v>
      </c>
      <c r="G1152">
        <f t="shared" si="70"/>
        <v>33.716179540993863</v>
      </c>
    </row>
    <row r="1153" spans="1:7" outlineLevel="1">
      <c r="A1153" s="12">
        <f t="shared" si="68"/>
        <v>0</v>
      </c>
      <c r="B1153" t="str">
        <f>YEAR(C1153)&amp;VLOOKUP(MONTH(C1153),lookup!$G$2:$N$13,8)</f>
        <v>2011M05</v>
      </c>
      <c r="C1153" s="2">
        <f t="shared" si="69"/>
        <v>40690</v>
      </c>
      <c r="D1153" s="4">
        <v>40.237178274379502</v>
      </c>
      <c r="E1153">
        <f t="shared" si="71"/>
        <v>40.045316846966941</v>
      </c>
      <c r="F1153" s="4">
        <v>33.793024258465707</v>
      </c>
      <c r="G1153">
        <f t="shared" si="70"/>
        <v>33.654803246213177</v>
      </c>
    </row>
    <row r="1154" spans="1:7" outlineLevel="1">
      <c r="A1154" s="12">
        <f t="shared" ref="A1154:A1217" si="72">IF(D1154+D1155=D1154,IF(D1154+D1155&gt;0,1,0),0)</f>
        <v>0</v>
      </c>
      <c r="B1154" t="str">
        <f>YEAR(C1154)&amp;VLOOKUP(MONTH(C1154),lookup!$G$2:$N$13,8)</f>
        <v>2011M05</v>
      </c>
      <c r="C1154" s="2">
        <f t="shared" ref="C1154:C1217" si="73">C1155-1</f>
        <v>40691</v>
      </c>
      <c r="D1154" s="4">
        <v>39.577475501510392</v>
      </c>
      <c r="E1154">
        <f t="shared" si="71"/>
        <v>39.956252044341312</v>
      </c>
      <c r="F1154" s="4">
        <v>33.338893902913597</v>
      </c>
      <c r="G1154">
        <f t="shared" si="70"/>
        <v>33.584541490969755</v>
      </c>
    </row>
    <row r="1155" spans="1:7" outlineLevel="1">
      <c r="A1155" s="12">
        <f t="shared" si="72"/>
        <v>0</v>
      </c>
      <c r="B1155" t="str">
        <f>YEAR(C1155)&amp;VLOOKUP(MONTH(C1155),lookup!$G$2:$N$13,8)</f>
        <v>2011M05</v>
      </c>
      <c r="C1155" s="2">
        <f t="shared" si="73"/>
        <v>40692</v>
      </c>
      <c r="D1155" s="4">
        <v>40.114004155649411</v>
      </c>
      <c r="E1155">
        <f t="shared" si="71"/>
        <v>39.906552684164481</v>
      </c>
      <c r="F1155" s="4">
        <v>33.679082387683337</v>
      </c>
      <c r="G1155">
        <f t="shared" si="70"/>
        <v>33.546221927212137</v>
      </c>
    </row>
    <row r="1156" spans="1:7" outlineLevel="1">
      <c r="A1156" s="12">
        <f t="shared" si="72"/>
        <v>0</v>
      </c>
      <c r="B1156" t="str">
        <f>YEAR(C1156)&amp;VLOOKUP(MONTH(C1156),lookup!$G$2:$N$13,8)</f>
        <v>2011M05</v>
      </c>
      <c r="C1156" s="2">
        <f t="shared" si="73"/>
        <v>40693</v>
      </c>
      <c r="D1156" s="4">
        <v>39.32182667469506</v>
      </c>
      <c r="E1156">
        <f t="shared" si="71"/>
        <v>39.829688112217298</v>
      </c>
      <c r="F1156" s="4">
        <v>33.088146970738165</v>
      </c>
      <c r="G1156">
        <f t="shared" si="70"/>
        <v>33.481280750321638</v>
      </c>
    </row>
    <row r="1157" spans="1:7" outlineLevel="1">
      <c r="A1157" s="12">
        <f t="shared" si="72"/>
        <v>0</v>
      </c>
      <c r="B1157" t="str">
        <f>YEAR(C1157)&amp;VLOOKUP(MONTH(C1157),lookup!$G$2:$N$13,8)</f>
        <v>2011M05</v>
      </c>
      <c r="C1157" s="2">
        <f t="shared" si="73"/>
        <v>40694</v>
      </c>
      <c r="D1157" s="4">
        <v>39.579566612516849</v>
      </c>
      <c r="E1157">
        <f t="shared" si="71"/>
        <v>39.767570969012858</v>
      </c>
      <c r="F1157" s="4">
        <v>33.195830210461622</v>
      </c>
      <c r="G1157">
        <f t="shared" si="70"/>
        <v>33.428642531960108</v>
      </c>
    </row>
    <row r="1158" spans="1:7" outlineLevel="1">
      <c r="A1158" s="12">
        <f t="shared" si="72"/>
        <v>0</v>
      </c>
      <c r="B1158" t="str">
        <f>YEAR(C1158)&amp;VLOOKUP(MONTH(C1158),lookup!$G$2:$N$13,8)</f>
        <v>2011M06</v>
      </c>
      <c r="C1158" s="2">
        <f t="shared" si="73"/>
        <v>40695</v>
      </c>
      <c r="D1158" s="4">
        <v>39.479601215480315</v>
      </c>
      <c r="E1158">
        <f t="shared" si="71"/>
        <v>39.733967901096065</v>
      </c>
      <c r="F1158" s="4">
        <v>33.194843209289722</v>
      </c>
      <c r="G1158">
        <f t="shared" si="70"/>
        <v>33.39503905172193</v>
      </c>
    </row>
    <row r="1159" spans="1:7" outlineLevel="1">
      <c r="A1159" s="12">
        <f t="shared" si="72"/>
        <v>0</v>
      </c>
      <c r="B1159" t="str">
        <f>YEAR(C1159)&amp;VLOOKUP(MONTH(C1159),lookup!$G$2:$N$13,8)</f>
        <v>2011M06</v>
      </c>
      <c r="C1159" s="2">
        <f t="shared" si="73"/>
        <v>40696</v>
      </c>
      <c r="D1159" s="4">
        <v>40.059483170507235</v>
      </c>
      <c r="E1159">
        <f t="shared" si="71"/>
        <v>39.728976010406335</v>
      </c>
      <c r="F1159" s="4">
        <v>33.583014198163227</v>
      </c>
      <c r="G1159">
        <f t="shared" si="70"/>
        <v>33.384447899586931</v>
      </c>
    </row>
    <row r="1160" spans="1:7" outlineLevel="1">
      <c r="A1160" s="12">
        <f t="shared" si="72"/>
        <v>0</v>
      </c>
      <c r="B1160" t="str">
        <f>YEAR(C1160)&amp;VLOOKUP(MONTH(C1160),lookup!$G$2:$N$13,8)</f>
        <v>2011M06</v>
      </c>
      <c r="C1160" s="2">
        <f t="shared" si="73"/>
        <v>40697</v>
      </c>
      <c r="D1160" s="4">
        <v>39.473377364153777</v>
      </c>
      <c r="E1160">
        <f t="shared" si="71"/>
        <v>39.700811993306004</v>
      </c>
      <c r="F1160" s="4">
        <v>33.195914722667759</v>
      </c>
      <c r="G1160">
        <f t="shared" ref="G1160:G1223" si="74">AVERAGE(SUM(F1153:F1160)/8,SUM(F1155:F1160)/6)</f>
        <v>33.353199507857596</v>
      </c>
    </row>
    <row r="1161" spans="1:7" outlineLevel="1">
      <c r="A1161" s="12">
        <f t="shared" si="72"/>
        <v>0</v>
      </c>
      <c r="B1161" t="str">
        <f>YEAR(C1161)&amp;VLOOKUP(MONTH(C1161),lookup!$G$2:$N$13,8)</f>
        <v>2011M06</v>
      </c>
      <c r="C1161" s="2">
        <f t="shared" si="73"/>
        <v>40698</v>
      </c>
      <c r="D1161" s="4">
        <v>40.512611897698946</v>
      </c>
      <c r="E1161">
        <f t="shared" si="71"/>
        <v>39.751243906600934</v>
      </c>
      <c r="F1161" s="4">
        <v>34.004789345580491</v>
      </c>
      <c r="G1161">
        <f t="shared" si="74"/>
        <v>33.393577072293702</v>
      </c>
    </row>
    <row r="1162" spans="1:7" outlineLevel="1">
      <c r="A1162" s="12">
        <f t="shared" si="72"/>
        <v>0</v>
      </c>
      <c r="B1162" t="str">
        <f>YEAR(C1162)&amp;VLOOKUP(MONTH(C1162),lookup!$G$2:$N$13,8)</f>
        <v>2011M06</v>
      </c>
      <c r="C1162" s="2">
        <f t="shared" si="73"/>
        <v>40699</v>
      </c>
      <c r="D1162" s="4">
        <v>39.560152802878243</v>
      </c>
      <c r="E1162">
        <f t="shared" si="71"/>
        <v>39.770021748618348</v>
      </c>
      <c r="F1162" s="4">
        <v>33.271718742281472</v>
      </c>
      <c r="G1162">
        <f t="shared" si="74"/>
        <v>33.404676272382801</v>
      </c>
    </row>
    <row r="1163" spans="1:7" outlineLevel="1">
      <c r="A1163" s="12">
        <f t="shared" si="72"/>
        <v>0</v>
      </c>
      <c r="B1163" t="str">
        <f>YEAR(C1163)&amp;VLOOKUP(MONTH(C1163),lookup!$G$2:$N$13,8)</f>
        <v>2011M06</v>
      </c>
      <c r="C1163" s="2">
        <f t="shared" si="73"/>
        <v>40700</v>
      </c>
      <c r="D1163" s="4">
        <v>39.67359127314603</v>
      </c>
      <c r="E1163">
        <f t="shared" ref="E1163:E1226" si="75">AVERAGE(SUM(D1156:D1163)/8,SUM(D1158:D1163)/6)</f>
        <v>39.750331331847654</v>
      </c>
      <c r="F1163" s="4">
        <v>33.266677632710163</v>
      </c>
      <c r="G1163">
        <f t="shared" si="74"/>
        <v>33.384804927051029</v>
      </c>
    </row>
    <row r="1164" spans="1:7" outlineLevel="1">
      <c r="A1164" s="12">
        <f t="shared" si="72"/>
        <v>0</v>
      </c>
      <c r="B1164" t="str">
        <f>YEAR(C1164)&amp;VLOOKUP(MONTH(C1164),lookup!$G$2:$N$13,8)</f>
        <v>2011M06</v>
      </c>
      <c r="C1164" s="2">
        <f t="shared" si="73"/>
        <v>40701</v>
      </c>
      <c r="D1164" s="4">
        <v>39.23229092366855</v>
      </c>
      <c r="E1164">
        <f t="shared" si="75"/>
        <v>39.724126156424191</v>
      </c>
      <c r="F1164" s="4">
        <v>33.04125592384846</v>
      </c>
      <c r="G1164">
        <f t="shared" si="74"/>
        <v>33.369075296166983</v>
      </c>
    </row>
    <row r="1165" spans="1:7" outlineLevel="1">
      <c r="A1165" s="12">
        <f t="shared" si="72"/>
        <v>0</v>
      </c>
      <c r="B1165" t="str">
        <f>YEAR(C1165)&amp;VLOOKUP(MONTH(C1165),lookup!$G$2:$N$13,8)</f>
        <v>2011M06</v>
      </c>
      <c r="C1165" s="2">
        <f t="shared" si="73"/>
        <v>40702</v>
      </c>
      <c r="D1165" s="4">
        <v>39.822634369838802</v>
      </c>
      <c r="E1165">
        <f t="shared" si="75"/>
        <v>39.7195804912011</v>
      </c>
      <c r="F1165" s="4">
        <v>33.430995319609515</v>
      </c>
      <c r="G1165">
        <f t="shared" si="74"/>
        <v>33.371104875609248</v>
      </c>
    </row>
    <row r="1166" spans="1:7" outlineLevel="1">
      <c r="A1166" s="12">
        <f t="shared" si="72"/>
        <v>0</v>
      </c>
      <c r="B1166" t="str">
        <f>YEAR(C1166)&amp;VLOOKUP(MONTH(C1166),lookup!$G$2:$N$13,8)</f>
        <v>2011M06</v>
      </c>
      <c r="C1166" s="2">
        <f t="shared" si="73"/>
        <v>40703</v>
      </c>
      <c r="D1166" s="4">
        <v>39.113148835022855</v>
      </c>
      <c r="E1166">
        <f t="shared" si="75"/>
        <v>39.666658173328273</v>
      </c>
      <c r="F1166" s="4">
        <v>32.895070686134012</v>
      </c>
      <c r="G1166">
        <f t="shared" si="74"/>
        <v>33.327298756534205</v>
      </c>
    </row>
    <row r="1167" spans="1:7" outlineLevel="1">
      <c r="A1167" s="12">
        <f t="shared" si="72"/>
        <v>0</v>
      </c>
      <c r="B1167" t="str">
        <f>YEAR(C1167)&amp;VLOOKUP(MONTH(C1167),lookup!$G$2:$N$13,8)</f>
        <v>2011M06</v>
      </c>
      <c r="C1167" s="2">
        <f t="shared" si="73"/>
        <v>40704</v>
      </c>
      <c r="D1167" s="4">
        <v>39.88175877158811</v>
      </c>
      <c r="E1167">
        <f t="shared" si="75"/>
        <v>39.602979304553259</v>
      </c>
      <c r="F1167" s="4">
        <v>33.534586512576084</v>
      </c>
      <c r="G1167">
        <f t="shared" si="74"/>
        <v>33.285088456767966</v>
      </c>
    </row>
    <row r="1168" spans="1:7" outlineLevel="1">
      <c r="A1168" s="12">
        <f t="shared" si="72"/>
        <v>0</v>
      </c>
      <c r="B1168" t="str">
        <f>YEAR(C1168)&amp;VLOOKUP(MONTH(C1168),lookup!$G$2:$N$13,8)</f>
        <v>2011M06</v>
      </c>
      <c r="C1168" s="2">
        <f t="shared" si="73"/>
        <v>40705</v>
      </c>
      <c r="D1168" s="4">
        <v>39.225775625311975</v>
      </c>
      <c r="E1168">
        <f t="shared" si="75"/>
        <v>39.559639431078452</v>
      </c>
      <c r="F1168" s="4">
        <v>33.014094725279925</v>
      </c>
      <c r="G1168">
        <f t="shared" si="74"/>
        <v>33.252256038847769</v>
      </c>
    </row>
    <row r="1169" spans="1:7" outlineLevel="1">
      <c r="A1169" s="12">
        <f t="shared" si="72"/>
        <v>0</v>
      </c>
      <c r="B1169" t="str">
        <f>YEAR(C1169)&amp;VLOOKUP(MONTH(C1169),lookup!$G$2:$N$13,8)</f>
        <v>2011M06</v>
      </c>
      <c r="C1169" s="2">
        <f t="shared" si="73"/>
        <v>40706</v>
      </c>
      <c r="D1169" s="4">
        <v>39.625438394842625</v>
      </c>
      <c r="E1169">
        <f t="shared" si="75"/>
        <v>39.50017834729131</v>
      </c>
      <c r="F1169" s="4">
        <v>33.262534540179779</v>
      </c>
      <c r="G1169">
        <f t="shared" si="74"/>
        <v>33.205519855799359</v>
      </c>
    </row>
    <row r="1170" spans="1:7" outlineLevel="1">
      <c r="A1170" s="12">
        <f t="shared" si="72"/>
        <v>0</v>
      </c>
      <c r="B1170" t="str">
        <f>YEAR(C1170)&amp;VLOOKUP(MONTH(C1170),lookup!$G$2:$N$13,8)</f>
        <v>2011M06</v>
      </c>
      <c r="C1170" s="2">
        <f t="shared" si="73"/>
        <v>40707</v>
      </c>
      <c r="D1170" s="4">
        <v>38.862766691514459</v>
      </c>
      <c r="E1170">
        <f t="shared" si="75"/>
        <v>39.425798029318244</v>
      </c>
      <c r="F1170" s="4">
        <v>32.658069137747688</v>
      </c>
      <c r="G1170">
        <f t="shared" si="74"/>
        <v>33.135234523340941</v>
      </c>
    </row>
    <row r="1171" spans="1:7" outlineLevel="1">
      <c r="A1171" s="12">
        <f t="shared" si="72"/>
        <v>0</v>
      </c>
      <c r="B1171" t="str">
        <f>YEAR(C1171)&amp;VLOOKUP(MONTH(C1171),lookup!$G$2:$N$13,8)</f>
        <v>2011M06</v>
      </c>
      <c r="C1171" s="2">
        <f t="shared" si="73"/>
        <v>40708</v>
      </c>
      <c r="D1171" s="4">
        <v>39.272139018850929</v>
      </c>
      <c r="E1171">
        <f t="shared" si="75"/>
        <v>39.354832650842475</v>
      </c>
      <c r="F1171" s="4">
        <v>32.949712316531382</v>
      </c>
      <c r="G1171">
        <f t="shared" si="74"/>
        <v>33.075317274156589</v>
      </c>
    </row>
    <row r="1172" spans="1:7" outlineLevel="1">
      <c r="A1172" s="12">
        <f t="shared" si="72"/>
        <v>0</v>
      </c>
      <c r="B1172" t="str">
        <f>YEAR(C1172)&amp;VLOOKUP(MONTH(C1172),lookup!$G$2:$N$13,8)</f>
        <v>2011M06</v>
      </c>
      <c r="C1172" s="2">
        <f t="shared" si="73"/>
        <v>40709</v>
      </c>
      <c r="D1172" s="4">
        <v>38.882010938908081</v>
      </c>
      <c r="E1172">
        <f t="shared" si="75"/>
        <v>39.313678660452048</v>
      </c>
      <c r="F1172" s="4">
        <v>32.697663777819471</v>
      </c>
      <c r="G1172">
        <f t="shared" si="74"/>
        <v>33.037392189336899</v>
      </c>
    </row>
    <row r="1173" spans="1:7" outlineLevel="1">
      <c r="A1173" s="12">
        <f t="shared" si="72"/>
        <v>0</v>
      </c>
      <c r="B1173" t="str">
        <f>YEAR(C1173)&amp;VLOOKUP(MONTH(C1173),lookup!$G$2:$N$13,8)</f>
        <v>2011M06</v>
      </c>
      <c r="C1173" s="2">
        <f t="shared" si="73"/>
        <v>40710</v>
      </c>
      <c r="D1173" s="4">
        <v>39.416293091614762</v>
      </c>
      <c r="E1173">
        <f t="shared" si="75"/>
        <v>39.2494935238986</v>
      </c>
      <c r="F1173" s="4">
        <v>33.100140580666398</v>
      </c>
      <c r="G1173">
        <f t="shared" si="74"/>
        <v>32.98050994049381</v>
      </c>
    </row>
    <row r="1174" spans="1:7" outlineLevel="1">
      <c r="A1174" s="12">
        <f t="shared" si="72"/>
        <v>0</v>
      </c>
      <c r="B1174" t="str">
        <f>YEAR(C1174)&amp;VLOOKUP(MONTH(C1174),lookup!$G$2:$N$13,8)</f>
        <v>2011M06</v>
      </c>
      <c r="C1174" s="2">
        <f t="shared" si="73"/>
        <v>40711</v>
      </c>
      <c r="D1174" s="4">
        <v>38.856201847162787</v>
      </c>
      <c r="E1174">
        <f t="shared" si="75"/>
        <v>39.202636522311579</v>
      </c>
      <c r="F1174" s="4">
        <v>32.612925390829517</v>
      </c>
      <c r="G1174">
        <f t="shared" si="74"/>
        <v>32.929445081666408</v>
      </c>
    </row>
    <row r="1175" spans="1:7" outlineLevel="1">
      <c r="A1175" s="12">
        <f t="shared" si="72"/>
        <v>0</v>
      </c>
      <c r="B1175" t="str">
        <f>YEAR(C1175)&amp;VLOOKUP(MONTH(C1175),lookup!$G$2:$N$13,8)</f>
        <v>2011M06</v>
      </c>
      <c r="C1175" s="2">
        <f t="shared" si="73"/>
        <v>40712</v>
      </c>
      <c r="D1175" s="4">
        <v>39.395989434266937</v>
      </c>
      <c r="E1175">
        <f t="shared" si="75"/>
        <v>39.153155192014367</v>
      </c>
      <c r="F1175" s="4">
        <v>33.131404620615108</v>
      </c>
      <c r="G1175">
        <f t="shared" si="74"/>
        <v>32.893318720121798</v>
      </c>
    </row>
    <row r="1176" spans="1:7" outlineLevel="1">
      <c r="A1176" s="12">
        <f t="shared" si="72"/>
        <v>0</v>
      </c>
      <c r="B1176" t="str">
        <f>YEAR(C1176)&amp;VLOOKUP(MONTH(C1176),lookup!$G$2:$N$13,8)</f>
        <v>2011M06</v>
      </c>
      <c r="C1176" s="2">
        <f t="shared" si="73"/>
        <v>40713</v>
      </c>
      <c r="D1176" s="4">
        <v>38.98693624142836</v>
      </c>
      <c r="E1176">
        <f t="shared" si="75"/>
        <v>39.148575193014466</v>
      </c>
      <c r="F1176" s="4">
        <v>32.793719677872318</v>
      </c>
      <c r="G1176">
        <f t="shared" si="74"/>
        <v>32.890849491335871</v>
      </c>
    </row>
    <row r="1177" spans="1:7" outlineLevel="1">
      <c r="A1177" s="12">
        <f t="shared" si="72"/>
        <v>0</v>
      </c>
      <c r="B1177" t="str">
        <f>YEAR(C1177)&amp;VLOOKUP(MONTH(C1177),lookup!$G$2:$N$13,8)</f>
        <v>2011M06</v>
      </c>
      <c r="C1177" s="2">
        <f t="shared" si="73"/>
        <v>40714</v>
      </c>
      <c r="D1177" s="4">
        <v>38.465026015146933</v>
      </c>
      <c r="E1177">
        <f t="shared" si="75"/>
        <v>39.008790002308146</v>
      </c>
      <c r="F1177" s="4">
        <v>32.294910768803852</v>
      </c>
      <c r="G1177">
        <f t="shared" si="74"/>
        <v>32.775806209980914</v>
      </c>
    </row>
    <row r="1178" spans="1:7" outlineLevel="1">
      <c r="A1178" s="12">
        <f t="shared" si="72"/>
        <v>0</v>
      </c>
      <c r="B1178" t="str">
        <f>YEAR(C1178)&amp;VLOOKUP(MONTH(C1178),lookup!$G$2:$N$13,8)</f>
        <v>2011M06</v>
      </c>
      <c r="C1178" s="2">
        <f t="shared" si="73"/>
        <v>40715</v>
      </c>
      <c r="D1178" s="4">
        <v>38.598414034621037</v>
      </c>
      <c r="E1178">
        <f t="shared" si="75"/>
        <v>38.968634885895057</v>
      </c>
      <c r="F1178" s="4">
        <v>32.462355553683416</v>
      </c>
      <c r="G1178">
        <f t="shared" si="74"/>
        <v>32.743965092298893</v>
      </c>
    </row>
    <row r="1179" spans="1:7" outlineLevel="1">
      <c r="A1179" s="12">
        <f t="shared" si="72"/>
        <v>0</v>
      </c>
      <c r="B1179" t="str">
        <f>YEAR(C1179)&amp;VLOOKUP(MONTH(C1179),lookup!$G$2:$N$13,8)</f>
        <v>2011M06</v>
      </c>
      <c r="C1179" s="2">
        <f t="shared" si="73"/>
        <v>40716</v>
      </c>
      <c r="D1179" s="4">
        <v>38.853183913166703</v>
      </c>
      <c r="E1179">
        <f t="shared" si="75"/>
        <v>38.895524426919124</v>
      </c>
      <c r="F1179" s="4">
        <v>32.685914605869819</v>
      </c>
      <c r="G1179">
        <f t="shared" si="74"/>
        <v>32.692958904149492</v>
      </c>
    </row>
    <row r="1180" spans="1:7" outlineLevel="1">
      <c r="A1180" s="12">
        <f t="shared" si="72"/>
        <v>0</v>
      </c>
      <c r="B1180" t="str">
        <f>YEAR(C1180)&amp;VLOOKUP(MONTH(C1180),lookup!$G$2:$N$13,8)</f>
        <v>2011M06</v>
      </c>
      <c r="C1180" s="2">
        <f t="shared" si="73"/>
        <v>40717</v>
      </c>
      <c r="D1180" s="4">
        <v>38.39349034162332</v>
      </c>
      <c r="E1180">
        <f t="shared" si="75"/>
        <v>38.826432597460531</v>
      </c>
      <c r="F1180" s="4">
        <v>32.264601652694637</v>
      </c>
      <c r="G1180">
        <f t="shared" si="74"/>
        <v>32.636865543151288</v>
      </c>
    </row>
    <row r="1181" spans="1:7" outlineLevel="1">
      <c r="A1181" s="12">
        <f t="shared" si="72"/>
        <v>0</v>
      </c>
      <c r="B1181" t="str">
        <f>YEAR(C1181)&amp;VLOOKUP(MONTH(C1181),lookup!$G$2:$N$13,8)</f>
        <v>2011M06</v>
      </c>
      <c r="C1181" s="2">
        <f t="shared" si="73"/>
        <v>40718</v>
      </c>
      <c r="D1181" s="4">
        <v>38.578876882962227</v>
      </c>
      <c r="E1181">
        <f t="shared" si="75"/>
        <v>38.706001371811027</v>
      </c>
      <c r="F1181" s="4">
        <v>32.453991642263624</v>
      </c>
      <c r="G1181">
        <f t="shared" si="74"/>
        <v>32.540030152971823</v>
      </c>
    </row>
    <row r="1182" spans="1:7" outlineLevel="1">
      <c r="A1182" s="12">
        <f t="shared" si="72"/>
        <v>0</v>
      </c>
      <c r="B1182" t="str">
        <f>YEAR(C1182)&amp;VLOOKUP(MONTH(C1182),lookup!$G$2:$N$13,8)</f>
        <v>2011M06</v>
      </c>
      <c r="C1182" s="2">
        <f t="shared" si="73"/>
        <v>40719</v>
      </c>
      <c r="D1182" s="4">
        <v>38.451699599698294</v>
      </c>
      <c r="E1182">
        <f t="shared" si="75"/>
        <v>38.636116927866993</v>
      </c>
      <c r="F1182" s="4">
        <v>32.353714923321363</v>
      </c>
      <c r="G1182">
        <f t="shared" si="74"/>
        <v>32.487162435873316</v>
      </c>
    </row>
    <row r="1183" spans="1:7" outlineLevel="1">
      <c r="A1183" s="12">
        <f t="shared" si="72"/>
        <v>0</v>
      </c>
      <c r="B1183" t="str">
        <f>YEAR(C1183)&amp;VLOOKUP(MONTH(C1183),lookup!$G$2:$N$13,8)</f>
        <v>2011M06</v>
      </c>
      <c r="C1183" s="2">
        <f t="shared" si="73"/>
        <v>40720</v>
      </c>
      <c r="D1183" s="4">
        <v>38.535936534791105</v>
      </c>
      <c r="E1183">
        <f t="shared" si="75"/>
        <v>38.588272831620102</v>
      </c>
      <c r="F1183" s="4">
        <v>32.455791840257561</v>
      </c>
      <c r="G1183">
        <f t="shared" si="74"/>
        <v>32.458343393055443</v>
      </c>
    </row>
    <row r="1184" spans="1:7" outlineLevel="1">
      <c r="A1184" s="12">
        <f t="shared" si="72"/>
        <v>0</v>
      </c>
      <c r="B1184" t="str">
        <f>YEAR(C1184)&amp;VLOOKUP(MONTH(C1184),lookup!$G$2:$N$13,8)</f>
        <v>2011M06</v>
      </c>
      <c r="C1184" s="2">
        <f t="shared" si="73"/>
        <v>40721</v>
      </c>
      <c r="D1184" s="4">
        <v>38.092227375610328</v>
      </c>
      <c r="E1184">
        <f t="shared" si="75"/>
        <v>38.490171305922246</v>
      </c>
      <c r="F1184" s="4">
        <v>32.022744982810394</v>
      </c>
      <c r="G1184">
        <f t="shared" si="74"/>
        <v>32.373523260374654</v>
      </c>
    </row>
    <row r="1185" spans="1:7" outlineLevel="1">
      <c r="A1185" s="12">
        <f t="shared" si="72"/>
        <v>0</v>
      </c>
      <c r="B1185" t="str">
        <f>YEAR(C1185)&amp;VLOOKUP(MONTH(C1185),lookup!$G$2:$N$13,8)</f>
        <v>2011M06</v>
      </c>
      <c r="C1185" s="2">
        <f t="shared" si="73"/>
        <v>40722</v>
      </c>
      <c r="D1185" s="4">
        <v>38.429481135363112</v>
      </c>
      <c r="E1185">
        <f t="shared" si="75"/>
        <v>38.45264118611879</v>
      </c>
      <c r="F1185" s="4">
        <v>32.388136596605626</v>
      </c>
      <c r="G1185">
        <f t="shared" si="74"/>
        <v>32.354535040506917</v>
      </c>
    </row>
    <row r="1186" spans="1:7" outlineLevel="1">
      <c r="A1186" s="12">
        <f t="shared" si="72"/>
        <v>0</v>
      </c>
      <c r="B1186" t="str">
        <f>YEAR(C1186)&amp;VLOOKUP(MONTH(C1186),lookup!$G$2:$N$13,8)</f>
        <v>2011M06</v>
      </c>
      <c r="C1186" s="2">
        <f t="shared" si="73"/>
        <v>40723</v>
      </c>
      <c r="D1186" s="4">
        <v>38.058936838603877</v>
      </c>
      <c r="E1186">
        <f t="shared" si="75"/>
        <v>38.391044402782761</v>
      </c>
      <c r="F1186" s="4">
        <v>31.978578367262877</v>
      </c>
      <c r="G1186">
        <f t="shared" si="74"/>
        <v>32.30046369256965</v>
      </c>
    </row>
    <row r="1187" spans="1:7" outlineLevel="1">
      <c r="A1187" s="12">
        <f t="shared" si="72"/>
        <v>0</v>
      </c>
      <c r="B1187" t="str">
        <f>YEAR(C1187)&amp;VLOOKUP(MONTH(C1187),lookup!$G$2:$N$13,8)</f>
        <v>2011M06</v>
      </c>
      <c r="C1187" s="2">
        <f t="shared" si="73"/>
        <v>40724</v>
      </c>
      <c r="D1187" s="4">
        <v>38.410525420529233</v>
      </c>
      <c r="E1187">
        <f t="shared" si="75"/>
        <v>38.349348958456844</v>
      </c>
      <c r="F1187" s="4">
        <v>32.332138918837337</v>
      </c>
      <c r="G1187">
        <f t="shared" si="74"/>
        <v>32.268198318511267</v>
      </c>
    </row>
    <row r="1188" spans="1:7" outlineLevel="1">
      <c r="A1188" s="12">
        <f t="shared" si="72"/>
        <v>0</v>
      </c>
      <c r="B1188" t="str">
        <f>YEAR(C1188)&amp;VLOOKUP(MONTH(C1188),lookup!$G$2:$N$13,8)</f>
        <v>2011M07</v>
      </c>
      <c r="C1188" s="2">
        <f t="shared" si="73"/>
        <v>40725</v>
      </c>
      <c r="D1188" s="4">
        <v>37.796178792294242</v>
      </c>
      <c r="E1188">
        <f t="shared" si="75"/>
        <v>38.257390252673432</v>
      </c>
      <c r="F1188" s="4">
        <v>31.790409379599442</v>
      </c>
      <c r="G1188">
        <f t="shared" si="74"/>
        <v>32.191619172799328</v>
      </c>
    </row>
    <row r="1189" spans="1:7" outlineLevel="1">
      <c r="A1189" s="12">
        <f t="shared" si="72"/>
        <v>0</v>
      </c>
      <c r="B1189" t="str">
        <f>YEAR(C1189)&amp;VLOOKUP(MONTH(C1189),lookup!$G$2:$N$13,8)</f>
        <v>2011M07</v>
      </c>
      <c r="C1189" s="2">
        <f t="shared" si="73"/>
        <v>40726</v>
      </c>
      <c r="D1189" s="4">
        <v>38.583999236090371</v>
      </c>
      <c r="E1189">
        <f t="shared" si="75"/>
        <v>38.261715624852215</v>
      </c>
      <c r="F1189" s="4">
        <v>32.531833483371521</v>
      </c>
      <c r="G1189">
        <f t="shared" si="74"/>
        <v>32.202821091461402</v>
      </c>
    </row>
    <row r="1190" spans="1:7" outlineLevel="1">
      <c r="A1190" s="12">
        <f t="shared" si="72"/>
        <v>0</v>
      </c>
      <c r="B1190" t="str">
        <f>YEAR(C1190)&amp;VLOOKUP(MONTH(C1190),lookup!$G$2:$N$13,8)</f>
        <v>2011M07</v>
      </c>
      <c r="C1190" s="2">
        <f t="shared" si="73"/>
        <v>40727</v>
      </c>
      <c r="D1190" s="4">
        <v>37.988340161760689</v>
      </c>
      <c r="E1190">
        <f t="shared" si="75"/>
        <v>38.224098392160315</v>
      </c>
      <c r="F1190" s="4">
        <v>31.939945778556151</v>
      </c>
      <c r="G1190">
        <f t="shared" si="74"/>
        <v>32.170060586225716</v>
      </c>
    </row>
    <row r="1191" spans="1:7" outlineLevel="1">
      <c r="A1191" s="12">
        <f t="shared" si="72"/>
        <v>0</v>
      </c>
      <c r="B1191" t="str">
        <f>YEAR(C1191)&amp;VLOOKUP(MONTH(C1191),lookup!$G$2:$N$13,8)</f>
        <v>2011M07</v>
      </c>
      <c r="C1191" s="2">
        <f t="shared" si="73"/>
        <v>40728</v>
      </c>
      <c r="D1191" s="4">
        <v>38.320146659989469</v>
      </c>
      <c r="E1191">
        <f t="shared" si="75"/>
        <v>38.20150031870407</v>
      </c>
      <c r="F1191" s="4">
        <v>32.293619469342815</v>
      </c>
      <c r="G1191">
        <f t="shared" si="74"/>
        <v>32.15204838577165</v>
      </c>
    </row>
    <row r="1192" spans="1:7" outlineLevel="1">
      <c r="A1192" s="12">
        <f t="shared" si="72"/>
        <v>0</v>
      </c>
      <c r="B1192" t="str">
        <f>YEAR(C1192)&amp;VLOOKUP(MONTH(C1192),lookup!$G$2:$N$13,8)</f>
        <v>2011M07</v>
      </c>
      <c r="C1192" s="2">
        <f t="shared" si="73"/>
        <v>40729</v>
      </c>
      <c r="D1192" s="4">
        <v>37.72596481332161</v>
      </c>
      <c r="E1192">
        <f t="shared" si="75"/>
        <v>38.150861239787503</v>
      </c>
      <c r="F1192" s="4">
        <v>31.677884685477796</v>
      </c>
      <c r="G1192">
        <f t="shared" si="74"/>
        <v>32.105436810372936</v>
      </c>
    </row>
    <row r="1193" spans="1:7" outlineLevel="1">
      <c r="A1193" s="12">
        <f t="shared" si="72"/>
        <v>0</v>
      </c>
      <c r="B1193" t="str">
        <f>YEAR(C1193)&amp;VLOOKUP(MONTH(C1193),lookup!$G$2:$N$13,8)</f>
        <v>2011M07</v>
      </c>
      <c r="C1193" s="2">
        <f t="shared" si="73"/>
        <v>40730</v>
      </c>
      <c r="D1193" s="4">
        <v>38.533374832578311</v>
      </c>
      <c r="E1193">
        <f t="shared" si="75"/>
        <v>38.167592046867547</v>
      </c>
      <c r="F1193" s="4">
        <v>32.483199192075944</v>
      </c>
      <c r="G1193">
        <f t="shared" si="74"/>
        <v>32.12396657869305</v>
      </c>
    </row>
    <row r="1194" spans="1:7" outlineLevel="1">
      <c r="A1194" s="12">
        <f t="shared" si="72"/>
        <v>0</v>
      </c>
      <c r="B1194" t="str">
        <f>YEAR(C1194)&amp;VLOOKUP(MONTH(C1194),lookup!$G$2:$N$13,8)</f>
        <v>2011M07</v>
      </c>
      <c r="C1194" s="2">
        <f t="shared" si="73"/>
        <v>40731</v>
      </c>
      <c r="D1194" s="4">
        <v>37.65850668300957</v>
      </c>
      <c r="E1194">
        <f t="shared" si="75"/>
        <v>38.131092486369177</v>
      </c>
      <c r="F1194" s="4">
        <v>31.670783297575092</v>
      </c>
      <c r="G1194">
        <f t="shared" si="74"/>
        <v>32.094760546668866</v>
      </c>
    </row>
    <row r="1195" spans="1:7" outlineLevel="1">
      <c r="A1195" s="12">
        <f t="shared" si="72"/>
        <v>0</v>
      </c>
      <c r="B1195" t="str">
        <f>YEAR(C1195)&amp;VLOOKUP(MONTH(C1195),lookup!$G$2:$N$13,8)</f>
        <v>2011M07</v>
      </c>
      <c r="C1195" s="2">
        <f t="shared" si="73"/>
        <v>40732</v>
      </c>
      <c r="D1195" s="4">
        <v>37.998158869271556</v>
      </c>
      <c r="E1195">
        <f t="shared" si="75"/>
        <v>38.056499546347339</v>
      </c>
      <c r="F1195" s="4">
        <v>32.042877248623377</v>
      </c>
      <c r="G1195">
        <f t="shared" si="74"/>
        <v>32.035935339384821</v>
      </c>
    </row>
    <row r="1196" spans="1:7" outlineLevel="1">
      <c r="A1196" s="12">
        <f t="shared" si="72"/>
        <v>0</v>
      </c>
      <c r="B1196" t="str">
        <f>YEAR(C1196)&amp;VLOOKUP(MONTH(C1196),lookup!$G$2:$N$13,8)</f>
        <v>2011M07</v>
      </c>
      <c r="C1196" s="2">
        <f t="shared" si="73"/>
        <v>40733</v>
      </c>
      <c r="D1196" s="4">
        <v>37.811262750902038</v>
      </c>
      <c r="E1196">
        <f t="shared" si="75"/>
        <v>38.042685842855434</v>
      </c>
      <c r="F1196" s="4">
        <v>31.847351632092238</v>
      </c>
      <c r="G1196">
        <f t="shared" si="74"/>
        <v>32.031778051293621</v>
      </c>
    </row>
    <row r="1197" spans="1:7" outlineLevel="1">
      <c r="A1197" s="12">
        <f t="shared" si="72"/>
        <v>0</v>
      </c>
      <c r="B1197" t="str">
        <f>YEAR(C1197)&amp;VLOOKUP(MONTH(C1197),lookup!$G$2:$N$13,8)</f>
        <v>2011M07</v>
      </c>
      <c r="C1197" s="2">
        <f t="shared" si="73"/>
        <v>40734</v>
      </c>
      <c r="D1197" s="4">
        <v>37.971470192868907</v>
      </c>
      <c r="E1197">
        <f t="shared" si="75"/>
        <v>37.975346405394049</v>
      </c>
      <c r="F1197" s="4">
        <v>32.021824339308395</v>
      </c>
      <c r="G1197">
        <f t="shared" si="74"/>
        <v>31.977252885620139</v>
      </c>
    </row>
    <row r="1198" spans="1:7" outlineLevel="1">
      <c r="A1198" s="12">
        <f t="shared" si="72"/>
        <v>0</v>
      </c>
      <c r="B1198" t="str">
        <f>YEAR(C1198)&amp;VLOOKUP(MONTH(C1198),lookup!$G$2:$N$13,8)</f>
        <v>2011M07</v>
      </c>
      <c r="C1198" s="2">
        <f t="shared" si="73"/>
        <v>40735</v>
      </c>
      <c r="D1198" s="4">
        <v>37.512765634406207</v>
      </c>
      <c r="E1198">
        <f t="shared" si="75"/>
        <v>37.927856399191441</v>
      </c>
      <c r="F1198" s="4">
        <v>31.588413272185722</v>
      </c>
      <c r="G1198">
        <f t="shared" si="74"/>
        <v>31.947826152864316</v>
      </c>
    </row>
    <row r="1199" spans="1:7" outlineLevel="1">
      <c r="A1199" s="12">
        <f t="shared" si="72"/>
        <v>0</v>
      </c>
      <c r="B1199" t="str">
        <f>YEAR(C1199)&amp;VLOOKUP(MONTH(C1199),lookup!$G$2:$N$13,8)</f>
        <v>2011M07</v>
      </c>
      <c r="C1199" s="2">
        <f t="shared" si="73"/>
        <v>40736</v>
      </c>
      <c r="D1199" s="4">
        <v>37.897813215175127</v>
      </c>
      <c r="E1199">
        <f t="shared" si="75"/>
        <v>37.84849709077362</v>
      </c>
      <c r="F1199" s="4">
        <v>31.980625521427275</v>
      </c>
      <c r="G1199">
        <f t="shared" si="74"/>
        <v>31.886382891898876</v>
      </c>
    </row>
    <row r="1200" spans="1:7" outlineLevel="1">
      <c r="A1200" s="12">
        <f t="shared" si="72"/>
        <v>0</v>
      </c>
      <c r="B1200" t="str">
        <f>YEAR(C1200)&amp;VLOOKUP(MONTH(C1200),lookup!$G$2:$N$13,8)</f>
        <v>2011M07</v>
      </c>
      <c r="C1200" s="2">
        <f t="shared" si="73"/>
        <v>40737</v>
      </c>
      <c r="D1200" s="4">
        <v>37.645852394236151</v>
      </c>
      <c r="E1200">
        <f t="shared" si="75"/>
        <v>37.842435540516327</v>
      </c>
      <c r="F1200" s="4">
        <v>31.74415648296408</v>
      </c>
      <c r="G1200">
        <f t="shared" si="74"/>
        <v>31.896639311357514</v>
      </c>
    </row>
    <row r="1201" spans="1:7" outlineLevel="1">
      <c r="A1201" s="12">
        <f t="shared" si="72"/>
        <v>0</v>
      </c>
      <c r="B1201" t="str">
        <f>YEAR(C1201)&amp;VLOOKUP(MONTH(C1201),lookup!$G$2:$N$13,8)</f>
        <v>2011M07</v>
      </c>
      <c r="C1201" s="2">
        <f t="shared" si="73"/>
        <v>40738</v>
      </c>
      <c r="D1201" s="4">
        <v>37.98122221493086</v>
      </c>
      <c r="E1201">
        <f t="shared" si="75"/>
        <v>37.806514614051636</v>
      </c>
      <c r="F1201" s="4">
        <v>31.969943068163055</v>
      </c>
      <c r="G1201">
        <f t="shared" si="74"/>
        <v>31.858482955241264</v>
      </c>
    </row>
    <row r="1202" spans="1:7" outlineLevel="1">
      <c r="A1202" s="12">
        <f t="shared" si="72"/>
        <v>0</v>
      </c>
      <c r="B1202" t="str">
        <f>YEAR(C1202)&amp;VLOOKUP(MONTH(C1202),lookup!$G$2:$N$13,8)</f>
        <v>2011M07</v>
      </c>
      <c r="C1202" s="2">
        <f t="shared" si="73"/>
        <v>40739</v>
      </c>
      <c r="D1202" s="4">
        <v>37.779788668697918</v>
      </c>
      <c r="E1202">
        <f t="shared" si="75"/>
        <v>37.811471897973476</v>
      </c>
      <c r="F1202" s="4">
        <v>31.855339312964141</v>
      </c>
      <c r="G1202">
        <f t="shared" si="74"/>
        <v>31.87068334627574</v>
      </c>
    </row>
    <row r="1203" spans="1:7" outlineLevel="1">
      <c r="A1203" s="12">
        <f t="shared" si="72"/>
        <v>0</v>
      </c>
      <c r="B1203" t="str">
        <f>YEAR(C1203)&amp;VLOOKUP(MONTH(C1203),lookup!$G$2:$N$13,8)</f>
        <v>2011M07</v>
      </c>
      <c r="C1203" s="2">
        <f t="shared" si="73"/>
        <v>40740</v>
      </c>
      <c r="D1203" s="4">
        <v>38.048022188855782</v>
      </c>
      <c r="E1203">
        <f t="shared" si="75"/>
        <v>37.820967688446402</v>
      </c>
      <c r="F1203" s="4">
        <v>32.082424966206752</v>
      </c>
      <c r="G1203">
        <f t="shared" si="74"/>
        <v>31.878205130866228</v>
      </c>
    </row>
    <row r="1204" spans="1:7" outlineLevel="1">
      <c r="A1204" s="12">
        <f t="shared" si="72"/>
        <v>0</v>
      </c>
      <c r="B1204" t="str">
        <f>YEAR(C1204)&amp;VLOOKUP(MONTH(C1204),lookup!$G$2:$N$13,8)</f>
        <v>2011M07</v>
      </c>
      <c r="C1204" s="2">
        <f t="shared" si="73"/>
        <v>40741</v>
      </c>
      <c r="D1204" s="4">
        <v>37.294520106628369</v>
      </c>
      <c r="E1204">
        <f t="shared" si="75"/>
        <v>37.770484145864472</v>
      </c>
      <c r="F1204" s="4">
        <v>31.439420797574591</v>
      </c>
      <c r="G1204">
        <f t="shared" si="74"/>
        <v>31.840293414157948</v>
      </c>
    </row>
    <row r="1205" spans="1:7" outlineLevel="1">
      <c r="A1205" s="12">
        <f t="shared" si="72"/>
        <v>0</v>
      </c>
      <c r="B1205" t="str">
        <f>YEAR(C1205)&amp;VLOOKUP(MONTH(C1205),lookup!$G$2:$N$13,8)</f>
        <v>2011M07</v>
      </c>
      <c r="C1205" s="2">
        <f t="shared" si="73"/>
        <v>40742</v>
      </c>
      <c r="D1205" s="4">
        <v>37.256844277675157</v>
      </c>
      <c r="E1205">
        <f t="shared" si="75"/>
        <v>37.672405948039867</v>
      </c>
      <c r="F1205" s="4">
        <v>31.416901777460097</v>
      </c>
      <c r="G1205">
        <f t="shared" si="74"/>
        <v>31.755508775378502</v>
      </c>
    </row>
    <row r="1206" spans="1:7" outlineLevel="1">
      <c r="A1206" s="12">
        <f t="shared" si="72"/>
        <v>0</v>
      </c>
      <c r="B1206" t="str">
        <f>YEAR(C1206)&amp;VLOOKUP(MONTH(C1206),lookup!$G$2:$N$13,8)</f>
        <v>2011M07</v>
      </c>
      <c r="C1206" s="2">
        <f t="shared" si="73"/>
        <v>40743</v>
      </c>
      <c r="D1206" s="4">
        <v>36.422433900026313</v>
      </c>
      <c r="E1206">
        <f t="shared" si="75"/>
        <v>37.502308673456966</v>
      </c>
      <c r="F1206" s="4">
        <v>30.741015035255902</v>
      </c>
      <c r="G1206">
        <f t="shared" si="74"/>
        <v>31.61895126492804</v>
      </c>
    </row>
    <row r="1207" spans="1:7" outlineLevel="1">
      <c r="A1207" s="12">
        <f t="shared" si="72"/>
        <v>0</v>
      </c>
      <c r="B1207" t="str">
        <f>YEAR(C1207)&amp;VLOOKUP(MONTH(C1207),lookup!$G$2:$N$13,8)</f>
        <v>2011M07</v>
      </c>
      <c r="C1207" s="2">
        <f t="shared" si="73"/>
        <v>40744</v>
      </c>
      <c r="D1207" s="4">
        <v>37.152177116552316</v>
      </c>
      <c r="E1207">
        <f t="shared" si="75"/>
        <v>37.386619325761501</v>
      </c>
      <c r="F1207" s="4">
        <v>31.410492029397837</v>
      </c>
      <c r="G1207">
        <f t="shared" si="74"/>
        <v>31.536697001779096</v>
      </c>
    </row>
    <row r="1208" spans="1:7" outlineLevel="1">
      <c r="A1208" s="12">
        <f t="shared" si="72"/>
        <v>0</v>
      </c>
      <c r="B1208" t="str">
        <f>YEAR(C1208)&amp;VLOOKUP(MONTH(C1208),lookup!$G$2:$N$13,8)</f>
        <v>2011M07</v>
      </c>
      <c r="C1208" s="2">
        <f t="shared" si="73"/>
        <v>40745</v>
      </c>
      <c r="D1208" s="4">
        <v>36.519704775054301</v>
      </c>
      <c r="E1208">
        <f t="shared" si="75"/>
        <v>37.211228108425672</v>
      </c>
      <c r="F1208" s="4">
        <v>30.835743463542826</v>
      </c>
      <c r="G1208">
        <f t="shared" si="74"/>
        <v>31.394954867280163</v>
      </c>
    </row>
    <row r="1209" spans="1:7" outlineLevel="1">
      <c r="A1209" s="12">
        <f t="shared" si="72"/>
        <v>0</v>
      </c>
      <c r="B1209" t="str">
        <f>YEAR(C1209)&amp;VLOOKUP(MONTH(C1209),lookup!$G$2:$N$13,8)</f>
        <v>2011M07</v>
      </c>
      <c r="C1209" s="2">
        <f t="shared" si="73"/>
        <v>40746</v>
      </c>
      <c r="D1209" s="4">
        <v>37.335912924516741</v>
      </c>
      <c r="E1209">
        <f t="shared" si="75"/>
        <v>37.11155383907986</v>
      </c>
      <c r="F1209" s="4">
        <v>31.582078072130216</v>
      </c>
      <c r="G1209">
        <f t="shared" si="74"/>
        <v>31.329017730521727</v>
      </c>
    </row>
    <row r="1210" spans="1:7" outlineLevel="1">
      <c r="A1210" s="12">
        <f t="shared" si="72"/>
        <v>0</v>
      </c>
      <c r="B1210" t="str">
        <f>YEAR(C1210)&amp;VLOOKUP(MONTH(C1210),lookup!$G$2:$N$13,8)</f>
        <v>2011M07</v>
      </c>
      <c r="C1210" s="2">
        <f t="shared" si="73"/>
        <v>40747</v>
      </c>
      <c r="D1210" s="4">
        <v>36.729098534330532</v>
      </c>
      <c r="E1210">
        <f t="shared" si="75"/>
        <v>36.998767241323748</v>
      </c>
      <c r="F1210" s="4">
        <v>31.023993746822168</v>
      </c>
      <c r="G1210">
        <f t="shared" si="74"/>
        <v>31.242439711741817</v>
      </c>
    </row>
    <row r="1211" spans="1:7" outlineLevel="1">
      <c r="A1211" s="12">
        <f t="shared" si="72"/>
        <v>0</v>
      </c>
      <c r="B1211" t="str">
        <f>YEAR(C1211)&amp;VLOOKUP(MONTH(C1211),lookup!$G$2:$N$13,8)</f>
        <v>2011M07</v>
      </c>
      <c r="C1211" s="2">
        <f t="shared" si="73"/>
        <v>40748</v>
      </c>
      <c r="D1211" s="4">
        <v>37.341099167853542</v>
      </c>
      <c r="E1211">
        <f t="shared" si="75"/>
        <v>36.961605793359311</v>
      </c>
      <c r="F1211" s="4">
        <v>31.58271932304017</v>
      </c>
      <c r="G1211">
        <f t="shared" si="74"/>
        <v>31.225026237842251</v>
      </c>
    </row>
    <row r="1212" spans="1:7" outlineLevel="1">
      <c r="A1212" s="12">
        <f t="shared" si="72"/>
        <v>0</v>
      </c>
      <c r="B1212" t="str">
        <f>YEAR(C1212)&amp;VLOOKUP(MONTH(C1212),lookup!$G$2:$N$13,8)</f>
        <v>2011M07</v>
      </c>
      <c r="C1212" s="2">
        <f t="shared" si="73"/>
        <v>40749</v>
      </c>
      <c r="D1212" s="4">
        <v>36.719713282237613</v>
      </c>
      <c r="E1212">
        <f t="shared" si="75"/>
        <v>36.950453648685823</v>
      </c>
      <c r="F1212" s="4">
        <v>30.994779211286186</v>
      </c>
      <c r="G1212">
        <f t="shared" si="74"/>
        <v>31.218383153368414</v>
      </c>
    </row>
    <row r="1213" spans="1:7" outlineLevel="1">
      <c r="A1213" s="12">
        <f t="shared" si="72"/>
        <v>0</v>
      </c>
      <c r="B1213" t="str">
        <f>YEAR(C1213)&amp;VLOOKUP(MONTH(C1213),lookup!$G$2:$N$13,8)</f>
        <v>2011M07</v>
      </c>
      <c r="C1213" s="2">
        <f t="shared" si="73"/>
        <v>40750</v>
      </c>
      <c r="D1213" s="4">
        <v>36.943080542428852</v>
      </c>
      <c r="E1213">
        <f t="shared" si="75"/>
        <v>36.913418700722644</v>
      </c>
      <c r="F1213" s="4">
        <v>31.244788376605864</v>
      </c>
      <c r="G1213">
        <f t="shared" si="74"/>
        <v>31.193817428082362</v>
      </c>
    </row>
    <row r="1214" spans="1:7" outlineLevel="1">
      <c r="A1214" s="12">
        <f t="shared" si="72"/>
        <v>0</v>
      </c>
      <c r="B1214" t="str">
        <f>YEAR(C1214)&amp;VLOOKUP(MONTH(C1214),lookup!$G$2:$N$13,8)</f>
        <v>2011M07</v>
      </c>
      <c r="C1214" s="2">
        <f t="shared" si="73"/>
        <v>40751</v>
      </c>
      <c r="D1214" s="4">
        <v>36.741533920869479</v>
      </c>
      <c r="E1214">
        <f t="shared" si="75"/>
        <v>36.951848214176607</v>
      </c>
      <c r="F1214" s="4">
        <v>31.038634147037602</v>
      </c>
      <c r="G1214">
        <f t="shared" si="74"/>
        <v>31.229326179526616</v>
      </c>
    </row>
    <row r="1215" spans="1:7" outlineLevel="1">
      <c r="A1215" s="12">
        <f t="shared" si="72"/>
        <v>0</v>
      </c>
      <c r="B1215" t="str">
        <f>YEAR(C1215)&amp;VLOOKUP(MONTH(C1215),lookup!$G$2:$N$13,8)</f>
        <v>2011M07</v>
      </c>
      <c r="C1215" s="2">
        <f t="shared" si="73"/>
        <v>40752</v>
      </c>
      <c r="D1215" s="4">
        <v>37.111007549949434</v>
      </c>
      <c r="E1215">
        <f t="shared" si="75"/>
        <v>36.930533001716654</v>
      </c>
      <c r="F1215" s="4">
        <v>31.408012617913922</v>
      </c>
      <c r="G1215">
        <f t="shared" si="74"/>
        <v>31.214665761790847</v>
      </c>
    </row>
    <row r="1216" spans="1:7" outlineLevel="1">
      <c r="A1216" s="12">
        <f t="shared" si="72"/>
        <v>0</v>
      </c>
      <c r="B1216" t="str">
        <f>YEAR(C1216)&amp;VLOOKUP(MONTH(C1216),lookup!$G$2:$N$13,8)</f>
        <v>2011M07</v>
      </c>
      <c r="C1216" s="2">
        <f t="shared" si="73"/>
        <v>40753</v>
      </c>
      <c r="D1216" s="4">
        <v>36.409984016650647</v>
      </c>
      <c r="E1216">
        <f t="shared" si="75"/>
        <v>36.897082577843101</v>
      </c>
      <c r="F1216" s="4">
        <v>30.747760249348559</v>
      </c>
      <c r="G1216">
        <f t="shared" si="74"/>
        <v>31.1861473527809</v>
      </c>
    </row>
    <row r="1217" spans="1:7" outlineLevel="1">
      <c r="A1217" s="12">
        <f t="shared" si="72"/>
        <v>0</v>
      </c>
      <c r="B1217" t="str">
        <f>YEAR(C1217)&amp;VLOOKUP(MONTH(C1217),lookup!$G$2:$N$13,8)</f>
        <v>2011M07</v>
      </c>
      <c r="C1217" s="2">
        <f t="shared" si="73"/>
        <v>40754</v>
      </c>
      <c r="D1217" s="4">
        <v>37.13983740913573</v>
      </c>
      <c r="E1217">
        <f t="shared" si="75"/>
        <v>36.868056044905302</v>
      </c>
      <c r="F1217" s="4">
        <v>31.452934694576843</v>
      </c>
      <c r="G1217">
        <f t="shared" si="74"/>
        <v>31.16726050597854</v>
      </c>
    </row>
    <row r="1218" spans="1:7" outlineLevel="1">
      <c r="A1218" s="12">
        <f t="shared" ref="A1218:A1281" si="76">IF(D1218+D1219=D1218,IF(D1218+D1219&gt;0,1,0),0)</f>
        <v>0</v>
      </c>
      <c r="B1218" t="str">
        <f>YEAR(C1218)&amp;VLOOKUP(MONTH(C1218),lookup!$G$2:$N$13,8)</f>
        <v>2011M07</v>
      </c>
      <c r="C1218" s="2">
        <f t="shared" ref="C1218:C1281" si="77">C1219-1</f>
        <v>40755</v>
      </c>
      <c r="D1218" s="4">
        <v>36.630185167702109</v>
      </c>
      <c r="E1218">
        <f t="shared" si="75"/>
        <v>36.854413283279733</v>
      </c>
      <c r="F1218" s="4">
        <v>30.976088369370412</v>
      </c>
      <c r="G1218">
        <f t="shared" si="74"/>
        <v>31.162708849728155</v>
      </c>
    </row>
    <row r="1219" spans="1:7" outlineLevel="1">
      <c r="A1219" s="12">
        <f t="shared" si="76"/>
        <v>0</v>
      </c>
      <c r="B1219" t="str">
        <f>YEAR(C1219)&amp;VLOOKUP(MONTH(C1219),lookup!$G$2:$N$13,8)</f>
        <v>2011M08</v>
      </c>
      <c r="C1219" s="2">
        <f t="shared" si="77"/>
        <v>40756</v>
      </c>
      <c r="D1219" s="4">
        <v>36.614729356464501</v>
      </c>
      <c r="E1219">
        <f t="shared" si="75"/>
        <v>36.781652571237558</v>
      </c>
      <c r="F1219" s="4">
        <v>31.125106217601136</v>
      </c>
      <c r="G1219">
        <f t="shared" si="74"/>
        <v>31.124134517387823</v>
      </c>
    </row>
    <row r="1220" spans="1:7" outlineLevel="1">
      <c r="A1220" s="12">
        <f t="shared" si="76"/>
        <v>0</v>
      </c>
      <c r="B1220" t="str">
        <f>YEAR(C1220)&amp;VLOOKUP(MONTH(C1220),lookup!$G$2:$N$13,8)</f>
        <v>2011M08</v>
      </c>
      <c r="C1220" s="2">
        <f t="shared" si="77"/>
        <v>40757</v>
      </c>
      <c r="D1220" s="4">
        <v>36.186238819948038</v>
      </c>
      <c r="E1220">
        <f t="shared" si="75"/>
        <v>36.702035825601001</v>
      </c>
      <c r="F1220" s="4">
        <v>30.692445532192291</v>
      </c>
      <c r="G1220">
        <f t="shared" si="74"/>
        <v>31.076389611207347</v>
      </c>
    </row>
    <row r="1221" spans="1:7" outlineLevel="1">
      <c r="A1221" s="12">
        <f t="shared" si="76"/>
        <v>0</v>
      </c>
      <c r="B1221" t="str">
        <f>YEAR(C1221)&amp;VLOOKUP(MONTH(C1221),lookup!$G$2:$N$13,8)</f>
        <v>2011M08</v>
      </c>
      <c r="C1221" s="2">
        <f t="shared" si="77"/>
        <v>40758</v>
      </c>
      <c r="D1221" s="4">
        <v>36.434615437237689</v>
      </c>
      <c r="E1221">
        <f t="shared" si="75"/>
        <v>36.613890747133908</v>
      </c>
      <c r="F1221" s="4">
        <v>31.023395823656266</v>
      </c>
      <c r="G1221">
        <f t="shared" si="74"/>
        <v>31.030501177126524</v>
      </c>
    </row>
    <row r="1222" spans="1:7" outlineLevel="1">
      <c r="A1222" s="12">
        <f t="shared" si="76"/>
        <v>0</v>
      </c>
      <c r="B1222" t="str">
        <f>YEAR(C1222)&amp;VLOOKUP(MONTH(C1222),lookup!$G$2:$N$13,8)</f>
        <v>2011M08</v>
      </c>
      <c r="C1222" s="2">
        <f t="shared" si="77"/>
        <v>40759</v>
      </c>
      <c r="D1222" s="4">
        <v>35.672660885116692</v>
      </c>
      <c r="E1222">
        <f t="shared" si="75"/>
        <v>36.485642588104866</v>
      </c>
      <c r="F1222" s="4">
        <v>30.231168075992692</v>
      </c>
      <c r="G1222">
        <f t="shared" si="74"/>
        <v>30.936985199906562</v>
      </c>
    </row>
    <row r="1223" spans="1:7" outlineLevel="1">
      <c r="A1223" s="12">
        <f t="shared" si="76"/>
        <v>0</v>
      </c>
      <c r="B1223" t="str">
        <f>YEAR(C1223)&amp;VLOOKUP(MONTH(C1223),lookup!$G$2:$N$13,8)</f>
        <v>2011M08</v>
      </c>
      <c r="C1223" s="2">
        <f t="shared" si="77"/>
        <v>40760</v>
      </c>
      <c r="D1223" s="4">
        <v>36.501038638207909</v>
      </c>
      <c r="E1223">
        <f t="shared" si="75"/>
        <v>36.394286300210368</v>
      </c>
      <c r="F1223" s="4">
        <v>31.109796203838481</v>
      </c>
      <c r="G1223">
        <f t="shared" si="74"/>
        <v>30.889751799798645</v>
      </c>
    </row>
    <row r="1224" spans="1:7" outlineLevel="1">
      <c r="A1224" s="12">
        <f t="shared" si="76"/>
        <v>0</v>
      </c>
      <c r="B1224" t="str">
        <f>YEAR(C1224)&amp;VLOOKUP(MONTH(C1224),lookup!$G$2:$N$13,8)</f>
        <v>2011M08</v>
      </c>
      <c r="C1224" s="2">
        <f t="shared" si="77"/>
        <v>40761</v>
      </c>
      <c r="D1224" s="4">
        <v>36.092119402755991</v>
      </c>
      <c r="E1224">
        <f t="shared" si="75"/>
        <v>36.329580948096442</v>
      </c>
      <c r="F1224" s="4">
        <v>30.670384874350994</v>
      </c>
      <c r="G1224">
        <f t="shared" ref="G1224:G1287" si="78">AVERAGE(SUM(F1217:F1224)/8,SUM(F1219:F1224)/6)</f>
        <v>30.85944054760968</v>
      </c>
    </row>
    <row r="1225" spans="1:7" outlineLevel="1">
      <c r="A1225" s="12">
        <f t="shared" si="76"/>
        <v>0</v>
      </c>
      <c r="B1225" t="str">
        <f>YEAR(C1225)&amp;VLOOKUP(MONTH(C1225),lookup!$G$2:$N$13,8)</f>
        <v>2011M08</v>
      </c>
      <c r="C1225" s="2">
        <f t="shared" si="77"/>
        <v>40762</v>
      </c>
      <c r="D1225" s="4">
        <v>36.337168913315892</v>
      </c>
      <c r="E1225">
        <f t="shared" si="75"/>
        <v>36.256284130178656</v>
      </c>
      <c r="F1225" s="4">
        <v>30.925864951716672</v>
      </c>
      <c r="G1225">
        <f t="shared" si="78"/>
        <v>30.809895249857217</v>
      </c>
    </row>
    <row r="1226" spans="1:7" outlineLevel="1">
      <c r="A1226" s="12">
        <f t="shared" si="76"/>
        <v>0</v>
      </c>
      <c r="B1226" t="str">
        <f>YEAR(C1226)&amp;VLOOKUP(MONTH(C1226),lookup!$G$2:$N$13,8)</f>
        <v>2011M08</v>
      </c>
      <c r="C1226" s="2">
        <f t="shared" si="77"/>
        <v>40763</v>
      </c>
      <c r="D1226" s="4">
        <v>35.44292245295734</v>
      </c>
      <c r="E1226">
        <f t="shared" si="75"/>
        <v>36.120137179924548</v>
      </c>
      <c r="F1226" s="4">
        <v>30.172230662464102</v>
      </c>
      <c r="G1226">
        <f t="shared" si="78"/>
        <v>30.716302904031558</v>
      </c>
    </row>
    <row r="1227" spans="1:7" outlineLevel="1">
      <c r="A1227" s="12">
        <f t="shared" si="76"/>
        <v>0</v>
      </c>
      <c r="B1227" t="str">
        <f>YEAR(C1227)&amp;VLOOKUP(MONTH(C1227),lookup!$G$2:$N$13,8)</f>
        <v>2011M08</v>
      </c>
      <c r="C1227" s="2">
        <f t="shared" si="77"/>
        <v>40764</v>
      </c>
      <c r="D1227" s="4">
        <v>36.106203571712271</v>
      </c>
      <c r="E1227">
        <f t="shared" ref="E1227:E1290" si="79">AVERAGE(SUM(D1220:D1227)/8,SUM(D1222:D1227)/6)</f>
        <v>36.060986662917074</v>
      </c>
      <c r="F1227" s="4">
        <v>30.728826992309543</v>
      </c>
      <c r="G1227">
        <f t="shared" si="78"/>
        <v>30.666988049838608</v>
      </c>
    </row>
    <row r="1228" spans="1:7" outlineLevel="1">
      <c r="A1228" s="12">
        <f t="shared" si="76"/>
        <v>0</v>
      </c>
      <c r="B1228" t="str">
        <f>YEAR(C1228)&amp;VLOOKUP(MONTH(C1228),lookup!$G$2:$N$13,8)</f>
        <v>2011M08</v>
      </c>
      <c r="C1228" s="2">
        <f t="shared" si="77"/>
        <v>40765</v>
      </c>
      <c r="D1228" s="4">
        <v>35.606706915591168</v>
      </c>
      <c r="E1228">
        <f t="shared" si="79"/>
        <v>36.019269754767649</v>
      </c>
      <c r="F1228" s="4">
        <v>30.314715746842925</v>
      </c>
      <c r="G1228">
        <f t="shared" si="78"/>
        <v>30.650342244158459</v>
      </c>
    </row>
    <row r="1229" spans="1:7" outlineLevel="1">
      <c r="A1229" s="12">
        <f t="shared" si="76"/>
        <v>0</v>
      </c>
      <c r="B1229" t="str">
        <f>YEAR(C1229)&amp;VLOOKUP(MONTH(C1229),lookup!$G$2:$N$13,8)</f>
        <v>2011M08</v>
      </c>
      <c r="C1229" s="2">
        <f t="shared" si="77"/>
        <v>40766</v>
      </c>
      <c r="D1229" s="4">
        <v>36.292412008252789</v>
      </c>
      <c r="E1229">
        <f t="shared" si="79"/>
        <v>35.992996487959829</v>
      </c>
      <c r="F1229" s="4">
        <v>30.885085156565143</v>
      </c>
      <c r="G1229">
        <f t="shared" si="78"/>
        <v>30.622971906859149</v>
      </c>
    </row>
    <row r="1230" spans="1:7" outlineLevel="1">
      <c r="A1230" s="12">
        <f t="shared" si="76"/>
        <v>0</v>
      </c>
      <c r="B1230" t="str">
        <f>YEAR(C1230)&amp;VLOOKUP(MONTH(C1230),lookup!$G$2:$N$13,8)</f>
        <v>2011M08</v>
      </c>
      <c r="C1230" s="2">
        <f t="shared" si="77"/>
        <v>40767</v>
      </c>
      <c r="D1230" s="4">
        <v>35.482143091729505</v>
      </c>
      <c r="E1230">
        <f t="shared" si="79"/>
        <v>35.930257766620926</v>
      </c>
      <c r="F1230" s="4">
        <v>30.268905735400629</v>
      </c>
      <c r="G1230">
        <f t="shared" si="78"/>
        <v>30.591873915659615</v>
      </c>
    </row>
    <row r="1231" spans="1:7" outlineLevel="1">
      <c r="A1231" s="12">
        <f t="shared" si="76"/>
        <v>0</v>
      </c>
      <c r="B1231" t="str">
        <f>YEAR(C1231)&amp;VLOOKUP(MONTH(C1231),lookup!$G$2:$N$13,8)</f>
        <v>2011M08</v>
      </c>
      <c r="C1231" s="2">
        <f t="shared" si="77"/>
        <v>40768</v>
      </c>
      <c r="D1231" s="4">
        <v>36.036966282684524</v>
      </c>
      <c r="E1231">
        <f t="shared" si="79"/>
        <v>35.876236358514767</v>
      </c>
      <c r="F1231" s="4">
        <v>30.754458193146039</v>
      </c>
      <c r="G1231">
        <f t="shared" si="78"/>
        <v>30.555381393443781</v>
      </c>
    </row>
    <row r="1232" spans="1:7" outlineLevel="1">
      <c r="A1232" s="12">
        <f t="shared" si="76"/>
        <v>0</v>
      </c>
      <c r="B1232" t="str">
        <f>YEAR(C1232)&amp;VLOOKUP(MONTH(C1232),lookup!$G$2:$N$13,8)</f>
        <v>2011M08</v>
      </c>
      <c r="C1232" s="2">
        <f t="shared" si="77"/>
        <v>40769</v>
      </c>
      <c r="D1232" s="4">
        <v>35.424242792796363</v>
      </c>
      <c r="E1232">
        <f t="shared" si="79"/>
        <v>35.83293743204554</v>
      </c>
      <c r="F1232" s="4">
        <v>30.276907725111666</v>
      </c>
      <c r="G1232">
        <f t="shared" si="78"/>
        <v>30.53951216017029</v>
      </c>
    </row>
    <row r="1233" spans="1:7" outlineLevel="1">
      <c r="A1233" s="12">
        <f t="shared" si="76"/>
        <v>0</v>
      </c>
      <c r="B1233" t="str">
        <f>YEAR(C1233)&amp;VLOOKUP(MONTH(C1233),lookup!$G$2:$N$13,8)</f>
        <v>2011M08</v>
      </c>
      <c r="C1233" s="2">
        <f t="shared" si="77"/>
        <v>40770</v>
      </c>
      <c r="D1233" s="4">
        <v>35.753187475179374</v>
      </c>
      <c r="E1233">
        <f t="shared" si="79"/>
        <v>35.767020584117603</v>
      </c>
      <c r="F1233" s="4">
        <v>30.528530291575265</v>
      </c>
      <c r="G1233">
        <f t="shared" si="78"/>
        <v>30.497987352183596</v>
      </c>
    </row>
    <row r="1234" spans="1:7" outlineLevel="1">
      <c r="A1234" s="12">
        <f t="shared" si="76"/>
        <v>0</v>
      </c>
      <c r="B1234" t="str">
        <f>YEAR(C1234)&amp;VLOOKUP(MONTH(C1234),lookup!$G$2:$N$13,8)</f>
        <v>2011M08</v>
      </c>
      <c r="C1234" s="2">
        <f t="shared" si="77"/>
        <v>40771</v>
      </c>
      <c r="D1234" s="4">
        <v>35.376750269855748</v>
      </c>
      <c r="E1234">
        <f t="shared" si="79"/>
        <v>35.743721768862471</v>
      </c>
      <c r="F1234" s="4">
        <v>30.256876537419501</v>
      </c>
      <c r="G1234">
        <f t="shared" si="78"/>
        <v>30.498457785249691</v>
      </c>
    </row>
    <row r="1235" spans="1:7" outlineLevel="1">
      <c r="A1235" s="12">
        <f t="shared" si="76"/>
        <v>0</v>
      </c>
      <c r="B1235" t="str">
        <f>YEAR(C1235)&amp;VLOOKUP(MONTH(C1235),lookup!$G$2:$N$13,8)</f>
        <v>2011M08</v>
      </c>
      <c r="C1235" s="2">
        <f t="shared" si="77"/>
        <v>40772</v>
      </c>
      <c r="D1235" s="4">
        <v>35.52055157136423</v>
      </c>
      <c r="E1235">
        <f t="shared" si="79"/>
        <v>35.642796815766673</v>
      </c>
      <c r="F1235" s="4">
        <v>30.333375559057028</v>
      </c>
      <c r="G1235">
        <f t="shared" si="78"/>
        <v>30.427766270879069</v>
      </c>
    </row>
    <row r="1236" spans="1:7" outlineLevel="1">
      <c r="A1236" s="12">
        <f t="shared" si="76"/>
        <v>0</v>
      </c>
      <c r="B1236" t="str">
        <f>YEAR(C1236)&amp;VLOOKUP(MONTH(C1236),lookup!$G$2:$N$13,8)</f>
        <v>2011M08</v>
      </c>
      <c r="C1236" s="2">
        <f t="shared" si="77"/>
        <v>40773</v>
      </c>
      <c r="D1236" s="4">
        <v>35.312268880687952</v>
      </c>
      <c r="E1236">
        <f t="shared" si="79"/>
        <v>35.610238254331762</v>
      </c>
      <c r="F1236" s="4">
        <v>30.243575299004998</v>
      </c>
      <c r="G1236">
        <f t="shared" si="78"/>
        <v>30.421209123189556</v>
      </c>
    </row>
    <row r="1237" spans="1:7" outlineLevel="1">
      <c r="A1237" s="12">
        <f t="shared" si="76"/>
        <v>0</v>
      </c>
      <c r="B1237" t="str">
        <f>YEAR(C1237)&amp;VLOOKUP(MONTH(C1237),lookup!$G$2:$N$13,8)</f>
        <v>2011M08</v>
      </c>
      <c r="C1237" s="2">
        <f t="shared" si="77"/>
        <v>40774</v>
      </c>
      <c r="D1237" s="4">
        <v>35.677087296928001</v>
      </c>
      <c r="E1237">
        <f t="shared" si="79"/>
        <v>35.541790544394246</v>
      </c>
      <c r="F1237" s="4">
        <v>30.477703860376188</v>
      </c>
      <c r="G1237">
        <f t="shared" si="78"/>
        <v>30.372684931113596</v>
      </c>
    </row>
    <row r="1238" spans="1:7" outlineLevel="1">
      <c r="A1238" s="12">
        <f t="shared" si="76"/>
        <v>0</v>
      </c>
      <c r="B1238" t="str">
        <f>YEAR(C1238)&amp;VLOOKUP(MONTH(C1238),lookup!$G$2:$N$13,8)</f>
        <v>2011M08</v>
      </c>
      <c r="C1238" s="2">
        <f t="shared" si="77"/>
        <v>40775</v>
      </c>
      <c r="D1238" s="4">
        <v>35.130495526696876</v>
      </c>
      <c r="E1238">
        <f t="shared" si="79"/>
        <v>35.495333632738081</v>
      </c>
      <c r="F1238" s="4">
        <v>30.04546396925387</v>
      </c>
      <c r="G1238">
        <f t="shared" si="78"/>
        <v>30.339432841074604</v>
      </c>
    </row>
    <row r="1239" spans="1:7" outlineLevel="1">
      <c r="A1239" s="12">
        <f t="shared" si="76"/>
        <v>0</v>
      </c>
      <c r="B1239" t="str">
        <f>YEAR(C1239)&amp;VLOOKUP(MONTH(C1239),lookup!$G$2:$N$13,8)</f>
        <v>2011M08</v>
      </c>
      <c r="C1239" s="2">
        <f t="shared" si="77"/>
        <v>40776</v>
      </c>
      <c r="D1239" s="4">
        <v>35.980063118635414</v>
      </c>
      <c r="E1239">
        <f t="shared" si="79"/>
        <v>35.510683488606347</v>
      </c>
      <c r="F1239" s="4">
        <v>30.779119497643418</v>
      </c>
      <c r="G1239">
        <f t="shared" si="78"/>
        <v>30.361856606444704</v>
      </c>
    </row>
    <row r="1240" spans="1:7" outlineLevel="1">
      <c r="A1240" s="12">
        <f t="shared" si="76"/>
        <v>0</v>
      </c>
      <c r="B1240" t="str">
        <f>YEAR(C1240)&amp;VLOOKUP(MONTH(C1240),lookup!$G$2:$N$13,8)</f>
        <v>2011M08</v>
      </c>
      <c r="C1240" s="2">
        <f t="shared" si="77"/>
        <v>40777</v>
      </c>
      <c r="D1240" s="4">
        <v>34.837360992758015</v>
      </c>
      <c r="E1240">
        <f t="shared" si="79"/>
        <v>35.429054269679142</v>
      </c>
      <c r="F1240" s="4">
        <v>29.790933093426329</v>
      </c>
      <c r="G1240">
        <f t="shared" si="78"/>
        <v>30.292654571631608</v>
      </c>
    </row>
    <row r="1241" spans="1:7" outlineLevel="1">
      <c r="A1241" s="12">
        <f t="shared" si="76"/>
        <v>0</v>
      </c>
      <c r="B1241" t="str">
        <f>YEAR(C1241)&amp;VLOOKUP(MONTH(C1241),lookup!$G$2:$N$13,8)</f>
        <v>2011M08</v>
      </c>
      <c r="C1241" s="2">
        <f t="shared" si="77"/>
        <v>40778</v>
      </c>
      <c r="D1241" s="4">
        <v>35.752956255496123</v>
      </c>
      <c r="E1241">
        <f t="shared" si="79"/>
        <v>35.448406875459924</v>
      </c>
      <c r="F1241" s="4">
        <v>30.616185190592695</v>
      </c>
      <c r="G1241">
        <f t="shared" si="78"/>
        <v>30.321700472114834</v>
      </c>
    </row>
    <row r="1242" spans="1:7" outlineLevel="1">
      <c r="A1242" s="12">
        <f t="shared" si="76"/>
        <v>0</v>
      </c>
      <c r="B1242" t="str">
        <f>YEAR(C1242)&amp;VLOOKUP(MONTH(C1242),lookup!$G$2:$N$13,8)</f>
        <v>2011M08</v>
      </c>
      <c r="C1242" s="2">
        <f t="shared" si="77"/>
        <v>40779</v>
      </c>
      <c r="D1242" s="4">
        <v>35.058243711048682</v>
      </c>
      <c r="E1242">
        <f t="shared" si="79"/>
        <v>35.40733145139788</v>
      </c>
      <c r="F1242" s="4">
        <v>29.982184786480342</v>
      </c>
      <c r="G1242">
        <f t="shared" si="78"/>
        <v>30.282749694970747</v>
      </c>
    </row>
    <row r="1243" spans="1:7" outlineLevel="1">
      <c r="A1243" s="12">
        <f t="shared" si="76"/>
        <v>0</v>
      </c>
      <c r="B1243" t="str">
        <f>YEAR(C1243)&amp;VLOOKUP(MONTH(C1243),lookup!$G$2:$N$13,8)</f>
        <v>2011M08</v>
      </c>
      <c r="C1243" s="2">
        <f t="shared" si="77"/>
        <v>40780</v>
      </c>
      <c r="D1243" s="4">
        <v>35.711750017694001</v>
      </c>
      <c r="E1243">
        <f t="shared" si="79"/>
        <v>35.422169914357319</v>
      </c>
      <c r="F1243" s="4">
        <v>30.58477738097687</v>
      </c>
      <c r="G1243">
        <f t="shared" si="78"/>
        <v>30.307385102224128</v>
      </c>
    </row>
    <row r="1244" spans="1:7" outlineLevel="1">
      <c r="A1244" s="12">
        <f t="shared" si="76"/>
        <v>0</v>
      </c>
      <c r="B1244" t="str">
        <f>YEAR(C1244)&amp;VLOOKUP(MONTH(C1244),lookup!$G$2:$N$13,8)</f>
        <v>2011M08</v>
      </c>
      <c r="C1244" s="2">
        <f t="shared" si="77"/>
        <v>40781</v>
      </c>
      <c r="D1244" s="4">
        <v>34.739974152416963</v>
      </c>
      <c r="E1244">
        <f t="shared" si="79"/>
        <v>35.353858045983728</v>
      </c>
      <c r="F1244" s="4">
        <v>29.693215002520567</v>
      </c>
      <c r="G1244">
        <f t="shared" si="78"/>
        <v>30.243633503132742</v>
      </c>
    </row>
    <row r="1245" spans="1:7" outlineLevel="1">
      <c r="A1245" s="12">
        <f t="shared" si="76"/>
        <v>0</v>
      </c>
      <c r="B1245" t="str">
        <f>YEAR(C1245)&amp;VLOOKUP(MONTH(C1245),lookup!$G$2:$N$13,8)</f>
        <v>2011M08</v>
      </c>
      <c r="C1245" s="2">
        <f t="shared" si="77"/>
        <v>40782</v>
      </c>
      <c r="D1245" s="4">
        <v>35.663792165140833</v>
      </c>
      <c r="E1245">
        <f t="shared" si="79"/>
        <v>35.326671187455808</v>
      </c>
      <c r="F1245" s="4">
        <v>30.570057858868754</v>
      </c>
      <c r="G1245">
        <f t="shared" si="78"/>
        <v>30.231983824807308</v>
      </c>
    </row>
    <row r="1246" spans="1:7" outlineLevel="1">
      <c r="A1246" s="12">
        <f t="shared" si="76"/>
        <v>0</v>
      </c>
      <c r="B1246" t="str">
        <f>YEAR(C1246)&amp;VLOOKUP(MONTH(C1246),lookup!$G$2:$N$13,8)</f>
        <v>2011M08</v>
      </c>
      <c r="C1246" s="2">
        <f t="shared" si="77"/>
        <v>40783</v>
      </c>
      <c r="D1246" s="4">
        <v>35.070229561379428</v>
      </c>
      <c r="E1246">
        <f t="shared" si="79"/>
        <v>35.342310278675257</v>
      </c>
      <c r="F1246" s="4">
        <v>30.019916927274682</v>
      </c>
      <c r="G1246">
        <f t="shared" si="78"/>
        <v>30.249469120837638</v>
      </c>
    </row>
    <row r="1247" spans="1:7" outlineLevel="1">
      <c r="A1247" s="12">
        <f t="shared" si="76"/>
        <v>0</v>
      </c>
      <c r="B1247" t="str">
        <f>YEAR(C1247)&amp;VLOOKUP(MONTH(C1247),lookup!$G$2:$N$13,8)</f>
        <v>2011M08</v>
      </c>
      <c r="C1247" s="2">
        <f t="shared" si="77"/>
        <v>40784</v>
      </c>
      <c r="D1247" s="4">
        <v>35.194211000663884</v>
      </c>
      <c r="E1247">
        <f t="shared" si="79"/>
        <v>35.24663241673268</v>
      </c>
      <c r="F1247" s="4">
        <v>30.120088041922898</v>
      </c>
      <c r="G1247">
        <f t="shared" si="78"/>
        <v>30.166938225799292</v>
      </c>
    </row>
    <row r="1248" spans="1:7" outlineLevel="1">
      <c r="A1248" s="12">
        <f t="shared" si="76"/>
        <v>0</v>
      </c>
      <c r="B1248" t="str">
        <f>YEAR(C1248)&amp;VLOOKUP(MONTH(C1248),lookup!$G$2:$N$13,8)</f>
        <v>2011M08</v>
      </c>
      <c r="C1248" s="2">
        <f t="shared" si="77"/>
        <v>40785</v>
      </c>
      <c r="D1248" s="4">
        <v>34.726219471509317</v>
      </c>
      <c r="E1248">
        <f t="shared" si="79"/>
        <v>35.212017385026364</v>
      </c>
      <c r="F1248" s="4">
        <v>29.727993305388818</v>
      </c>
      <c r="G1248">
        <f t="shared" si="78"/>
        <v>30.141821865622653</v>
      </c>
    </row>
    <row r="1249" spans="1:7" outlineLevel="1">
      <c r="A1249" s="12">
        <f t="shared" si="76"/>
        <v>0</v>
      </c>
      <c r="B1249" t="str">
        <f>YEAR(C1249)&amp;VLOOKUP(MONTH(C1249),lookup!$G$2:$N$13,8)</f>
        <v>2011M08</v>
      </c>
      <c r="C1249" s="2">
        <f t="shared" si="77"/>
        <v>40786</v>
      </c>
      <c r="D1249" s="4">
        <v>35.564689963774633</v>
      </c>
      <c r="E1249">
        <f t="shared" si="79"/>
        <v>35.187995737300483</v>
      </c>
      <c r="F1249" s="4">
        <v>30.500439168729322</v>
      </c>
      <c r="G1249">
        <f t="shared" si="78"/>
        <v>30.127559554902227</v>
      </c>
    </row>
    <row r="1250" spans="1:7" outlineLevel="1">
      <c r="A1250" s="12">
        <f t="shared" si="76"/>
        <v>0</v>
      </c>
      <c r="B1250" t="str">
        <f>YEAR(C1250)&amp;VLOOKUP(MONTH(C1250),lookup!$G$2:$N$13,8)</f>
        <v>2011M09</v>
      </c>
      <c r="C1250" s="2">
        <f t="shared" si="77"/>
        <v>40787</v>
      </c>
      <c r="D1250" s="4">
        <v>34.666345356273311</v>
      </c>
      <c r="E1250">
        <f t="shared" si="79"/>
        <v>35.157366357115059</v>
      </c>
      <c r="F1250" s="4">
        <v>29.773633966747827</v>
      </c>
      <c r="G1250">
        <f t="shared" si="78"/>
        <v>30.121226709021215</v>
      </c>
    </row>
    <row r="1251" spans="1:7" outlineLevel="1">
      <c r="A1251" s="12">
        <f t="shared" si="76"/>
        <v>0</v>
      </c>
      <c r="B1251" t="str">
        <f>YEAR(C1251)&amp;VLOOKUP(MONTH(C1251),lookup!$G$2:$N$13,8)</f>
        <v>2011M09</v>
      </c>
      <c r="C1251" s="2">
        <f t="shared" si="77"/>
        <v>40788</v>
      </c>
      <c r="D1251" s="4">
        <v>35.483139164088406</v>
      </c>
      <c r="E1251">
        <f t="shared" si="79"/>
        <v>35.128023762010343</v>
      </c>
      <c r="F1251" s="4">
        <v>30.51814236594943</v>
      </c>
      <c r="G1251">
        <f t="shared" si="78"/>
        <v>30.112735729505392</v>
      </c>
    </row>
    <row r="1252" spans="1:7" outlineLevel="1">
      <c r="A1252" s="12">
        <f t="shared" si="76"/>
        <v>0</v>
      </c>
      <c r="B1252" t="str">
        <f>YEAR(C1252)&amp;VLOOKUP(MONTH(C1252),lookup!$G$2:$N$13,8)</f>
        <v>2011M09</v>
      </c>
      <c r="C1252" s="2">
        <f t="shared" si="77"/>
        <v>40789</v>
      </c>
      <c r="D1252" s="4">
        <v>35.050809719382066</v>
      </c>
      <c r="E1252">
        <f t="shared" si="79"/>
        <v>35.145832664779206</v>
      </c>
      <c r="F1252" s="4">
        <v>30.135689289191525</v>
      </c>
      <c r="G1252">
        <f t="shared" si="78"/>
        <v>30.15003806924873</v>
      </c>
    </row>
    <row r="1253" spans="1:7" outlineLevel="1">
      <c r="A1253" s="12">
        <f t="shared" si="76"/>
        <v>0</v>
      </c>
      <c r="B1253" t="str">
        <f>YEAR(C1253)&amp;VLOOKUP(MONTH(C1253),lookup!$G$2:$N$13,8)</f>
        <v>2011M09</v>
      </c>
      <c r="C1253" s="2">
        <f t="shared" si="77"/>
        <v>40790</v>
      </c>
      <c r="D1253" s="4">
        <v>35.579830912208614</v>
      </c>
      <c r="E1253">
        <f t="shared" si="79"/>
        <v>35.172720079099676</v>
      </c>
      <c r="F1253" s="4">
        <v>30.598955840959068</v>
      </c>
      <c r="G1253">
        <f t="shared" si="78"/>
        <v>30.191749843049056</v>
      </c>
    </row>
    <row r="1254" spans="1:7" outlineLevel="1">
      <c r="A1254" s="12">
        <f t="shared" si="76"/>
        <v>0</v>
      </c>
      <c r="B1254" t="str">
        <f>YEAR(C1254)&amp;VLOOKUP(MONTH(C1254),lookup!$G$2:$N$13,8)</f>
        <v>2011M09</v>
      </c>
      <c r="C1254" s="2">
        <f t="shared" si="77"/>
        <v>40791</v>
      </c>
      <c r="D1254" s="4">
        <v>34.679921095611142</v>
      </c>
      <c r="E1254">
        <f t="shared" si="79"/>
        <v>35.144467601997647</v>
      </c>
      <c r="F1254" s="4">
        <v>29.862921964161114</v>
      </c>
      <c r="G1254">
        <f t="shared" si="78"/>
        <v>30.19318171275215</v>
      </c>
    </row>
    <row r="1255" spans="1:7" outlineLevel="1">
      <c r="A1255" s="12">
        <f t="shared" si="76"/>
        <v>0</v>
      </c>
      <c r="B1255" t="str">
        <f>YEAR(C1255)&amp;VLOOKUP(MONTH(C1255),lookup!$G$2:$N$13,8)</f>
        <v>2011M09</v>
      </c>
      <c r="C1255" s="2">
        <f t="shared" si="77"/>
        <v>40792</v>
      </c>
      <c r="D1255" s="4">
        <v>35.029705158164759</v>
      </c>
      <c r="E1255">
        <f t="shared" si="79"/>
        <v>35.089603919707294</v>
      </c>
      <c r="F1255" s="4">
        <v>30.127196876435292</v>
      </c>
      <c r="G1255">
        <f t="shared" si="78"/>
        <v>30.162522490551336</v>
      </c>
    </row>
    <row r="1256" spans="1:7" outlineLevel="1">
      <c r="A1256" s="12">
        <f t="shared" si="76"/>
        <v>0</v>
      </c>
      <c r="B1256" t="str">
        <f>YEAR(C1256)&amp;VLOOKUP(MONTH(C1256),lookup!$G$2:$N$13,8)</f>
        <v>2011M09</v>
      </c>
      <c r="C1256" s="2">
        <f t="shared" si="77"/>
        <v>40793</v>
      </c>
      <c r="D1256" s="4">
        <v>34.500201016855684</v>
      </c>
      <c r="E1256">
        <f t="shared" si="79"/>
        <v>35.061632404673304</v>
      </c>
      <c r="F1256" s="4">
        <v>29.718550947305086</v>
      </c>
      <c r="G1256">
        <f t="shared" si="78"/>
        <v>30.157342091550873</v>
      </c>
    </row>
    <row r="1257" spans="1:7" outlineLevel="1">
      <c r="A1257" s="12">
        <f t="shared" si="76"/>
        <v>0</v>
      </c>
      <c r="B1257" t="str">
        <f>YEAR(C1257)&amp;VLOOKUP(MONTH(C1257),lookup!$G$2:$N$13,8)</f>
        <v>2011M09</v>
      </c>
      <c r="C1257" s="2">
        <f t="shared" si="77"/>
        <v>40794</v>
      </c>
      <c r="D1257" s="4">
        <v>35.114823390864295</v>
      </c>
      <c r="E1257">
        <f t="shared" si="79"/>
        <v>35.002822762764396</v>
      </c>
      <c r="F1257" s="4">
        <v>30.234958727168902</v>
      </c>
      <c r="G1257">
        <f t="shared" si="78"/>
        <v>30.117150927388305</v>
      </c>
    </row>
    <row r="1258" spans="1:7" outlineLevel="1">
      <c r="A1258" s="12">
        <f t="shared" si="76"/>
        <v>0</v>
      </c>
      <c r="B1258" t="str">
        <f>YEAR(C1258)&amp;VLOOKUP(MONTH(C1258),lookup!$G$2:$N$13,8)</f>
        <v>2011M09</v>
      </c>
      <c r="C1258" s="2">
        <f t="shared" si="77"/>
        <v>40795</v>
      </c>
      <c r="D1258" s="4">
        <v>34.350831950472667</v>
      </c>
      <c r="E1258">
        <f t="shared" si="79"/>
        <v>34.924771694159404</v>
      </c>
      <c r="F1258" s="4">
        <v>29.582694362100796</v>
      </c>
      <c r="G1258">
        <f t="shared" si="78"/>
        <v>30.059134291506972</v>
      </c>
    </row>
    <row r="1259" spans="1:7" outlineLevel="1">
      <c r="A1259" s="12">
        <f t="shared" si="76"/>
        <v>0</v>
      </c>
      <c r="B1259" t="str">
        <f>YEAR(C1259)&amp;VLOOKUP(MONTH(C1259),lookup!$G$2:$N$13,8)</f>
        <v>2011M09</v>
      </c>
      <c r="C1259" s="2">
        <f t="shared" si="77"/>
        <v>40796</v>
      </c>
      <c r="D1259" s="4">
        <v>35.150272671890129</v>
      </c>
      <c r="E1259">
        <f t="shared" si="79"/>
        <v>34.868171018370475</v>
      </c>
      <c r="F1259" s="4">
        <v>30.282976433519675</v>
      </c>
      <c r="G1259">
        <f t="shared" si="78"/>
        <v>30.018104803443499</v>
      </c>
    </row>
    <row r="1260" spans="1:7" outlineLevel="1">
      <c r="A1260" s="12">
        <f t="shared" si="76"/>
        <v>0</v>
      </c>
      <c r="B1260" t="str">
        <f>YEAR(C1260)&amp;VLOOKUP(MONTH(C1260),lookup!$G$2:$N$13,8)</f>
        <v>2011M09</v>
      </c>
      <c r="C1260" s="2">
        <f t="shared" si="77"/>
        <v>40797</v>
      </c>
      <c r="D1260" s="4">
        <v>34.569807404247243</v>
      </c>
      <c r="E1260">
        <f t="shared" si="79"/>
        <v>34.828932232727553</v>
      </c>
      <c r="F1260" s="4">
        <v>29.767126006948079</v>
      </c>
      <c r="G1260">
        <f t="shared" si="78"/>
        <v>29.98708660186886</v>
      </c>
    </row>
    <row r="1261" spans="1:7" outlineLevel="1">
      <c r="A1261" s="12">
        <f t="shared" si="76"/>
        <v>0</v>
      </c>
      <c r="B1261" t="str">
        <f>YEAR(C1261)&amp;VLOOKUP(MONTH(C1261),lookup!$G$2:$N$13,8)</f>
        <v>2011M09</v>
      </c>
      <c r="C1261" s="2">
        <f t="shared" si="77"/>
        <v>40798</v>
      </c>
      <c r="D1261" s="4">
        <v>35.105000563692805</v>
      </c>
      <c r="E1261">
        <f t="shared" si="79"/>
        <v>34.80552995307265</v>
      </c>
      <c r="F1261" s="4">
        <v>30.277830892878683</v>
      </c>
      <c r="G1261">
        <f t="shared" si="78"/>
        <v>29.979569127317454</v>
      </c>
    </row>
    <row r="1262" spans="1:7" outlineLevel="1">
      <c r="A1262" s="12">
        <f t="shared" si="76"/>
        <v>0</v>
      </c>
      <c r="B1262" t="str">
        <f>YEAR(C1262)&amp;VLOOKUP(MONTH(C1262),lookup!$G$2:$N$13,8)</f>
        <v>2011M09</v>
      </c>
      <c r="C1262" s="2">
        <f t="shared" si="77"/>
        <v>40799</v>
      </c>
      <c r="D1262" s="4">
        <v>34.034548126854659</v>
      </c>
      <c r="E1262">
        <f t="shared" si="79"/>
        <v>34.726389735025293</v>
      </c>
      <c r="F1262" s="4">
        <v>29.320174080561376</v>
      </c>
      <c r="G1262">
        <f t="shared" si="78"/>
        <v>29.912449312363826</v>
      </c>
    </row>
    <row r="1263" spans="1:7" outlineLevel="1">
      <c r="A1263" s="12">
        <f t="shared" si="76"/>
        <v>0</v>
      </c>
      <c r="B1263" t="str">
        <f>YEAR(C1263)&amp;VLOOKUP(MONTH(C1263),lookup!$G$2:$N$13,8)</f>
        <v>2011M09</v>
      </c>
      <c r="C1263" s="2">
        <f t="shared" si="77"/>
        <v>40800</v>
      </c>
      <c r="D1263" s="4">
        <v>34.941592932342864</v>
      </c>
      <c r="E1263">
        <f t="shared" si="79"/>
        <v>34.706446849367971</v>
      </c>
      <c r="F1263" s="4">
        <v>30.179710566009955</v>
      </c>
      <c r="G1263">
        <f t="shared" si="78"/>
        <v>29.91112740453233</v>
      </c>
    </row>
    <row r="1264" spans="1:7" outlineLevel="1">
      <c r="A1264" s="12">
        <f t="shared" si="76"/>
        <v>0</v>
      </c>
      <c r="B1264" t="str">
        <f>YEAR(C1264)&amp;VLOOKUP(MONTH(C1264),lookup!$G$2:$N$13,8)</f>
        <v>2011M09</v>
      </c>
      <c r="C1264" s="2">
        <f t="shared" si="77"/>
        <v>40801</v>
      </c>
      <c r="D1264" s="4">
        <v>34.062064691585569</v>
      </c>
      <c r="E1264">
        <f t="shared" si="79"/>
        <v>34.654999390797997</v>
      </c>
      <c r="F1264" s="4">
        <v>29.380317317425064</v>
      </c>
      <c r="G1264">
        <f t="shared" si="78"/>
        <v>29.873123048941853</v>
      </c>
    </row>
    <row r="1265" spans="1:7" outlineLevel="1">
      <c r="A1265" s="12">
        <f t="shared" si="76"/>
        <v>0</v>
      </c>
      <c r="B1265" t="str">
        <f>YEAR(C1265)&amp;VLOOKUP(MONTH(C1265),lookup!$G$2:$N$13,8)</f>
        <v>2011M09</v>
      </c>
      <c r="C1265" s="2">
        <f t="shared" si="77"/>
        <v>40802</v>
      </c>
      <c r="D1265" s="4">
        <v>35.300584637691422</v>
      </c>
      <c r="E1265">
        <f t="shared" si="79"/>
        <v>34.679135465874793</v>
      </c>
      <c r="F1265" s="4">
        <v>30.46261071151098</v>
      </c>
      <c r="G1265">
        <f t="shared" si="78"/>
        <v>29.902320821129177</v>
      </c>
    </row>
    <row r="1266" spans="1:7" outlineLevel="1">
      <c r="A1266" s="12">
        <f t="shared" si="76"/>
        <v>0</v>
      </c>
      <c r="B1266" t="str">
        <f>YEAR(C1266)&amp;VLOOKUP(MONTH(C1266),lookup!$G$2:$N$13,8)</f>
        <v>2011M09</v>
      </c>
      <c r="C1266" s="2">
        <f t="shared" si="77"/>
        <v>40803</v>
      </c>
      <c r="D1266" s="4">
        <v>34.46572913156831</v>
      </c>
      <c r="E1266">
        <f t="shared" si="79"/>
        <v>34.67764335030337</v>
      </c>
      <c r="F1266" s="4">
        <v>29.742356125697146</v>
      </c>
      <c r="G1266">
        <f t="shared" si="78"/>
        <v>29.910235524583037</v>
      </c>
    </row>
    <row r="1267" spans="1:7" outlineLevel="1">
      <c r="A1267" s="12">
        <f t="shared" si="76"/>
        <v>0</v>
      </c>
      <c r="B1267" t="str">
        <f>YEAR(C1267)&amp;VLOOKUP(MONTH(C1267),lookup!$G$2:$N$13,8)</f>
        <v>2011M09</v>
      </c>
      <c r="C1267" s="2">
        <f t="shared" si="77"/>
        <v>40804</v>
      </c>
      <c r="D1267" s="4">
        <v>35.0536269188635</v>
      </c>
      <c r="E1267">
        <f t="shared" si="79"/>
        <v>34.667321853670089</v>
      </c>
      <c r="F1267" s="4">
        <v>30.258627663645086</v>
      </c>
      <c r="G1267">
        <f t="shared" si="78"/>
        <v>29.907113457363074</v>
      </c>
    </row>
    <row r="1268" spans="1:7" outlineLevel="1">
      <c r="A1268" s="12">
        <f t="shared" si="76"/>
        <v>0</v>
      </c>
      <c r="B1268" t="str">
        <f>YEAR(C1268)&amp;VLOOKUP(MONTH(C1268),lookup!$G$2:$N$13,8)</f>
        <v>2011M09</v>
      </c>
      <c r="C1268" s="2">
        <f t="shared" si="77"/>
        <v>40805</v>
      </c>
      <c r="D1268" s="4">
        <v>34.200649345872051</v>
      </c>
      <c r="E1268">
        <f t="shared" si="79"/>
        <v>34.658091243273091</v>
      </c>
      <c r="F1268" s="4">
        <v>29.526456726825536</v>
      </c>
      <c r="G1268">
        <f t="shared" si="78"/>
        <v>29.909261847877424</v>
      </c>
    </row>
    <row r="1269" spans="1:7" outlineLevel="1">
      <c r="A1269" s="12">
        <f t="shared" si="76"/>
        <v>0</v>
      </c>
      <c r="B1269" t="str">
        <f>YEAR(C1269)&amp;VLOOKUP(MONTH(C1269),lookup!$G$2:$N$13,8)</f>
        <v>2011M09</v>
      </c>
      <c r="C1269" s="2">
        <f t="shared" si="77"/>
        <v>40806</v>
      </c>
      <c r="D1269" s="4">
        <v>34.710331039197222</v>
      </c>
      <c r="E1269">
        <f t="shared" si="79"/>
        <v>34.614152573563317</v>
      </c>
      <c r="F1269" s="4">
        <v>29.976847729452363</v>
      </c>
      <c r="G1269">
        <f t="shared" si="78"/>
        <v>29.873545163783486</v>
      </c>
    </row>
    <row r="1270" spans="1:7" outlineLevel="1">
      <c r="A1270" s="12">
        <f t="shared" si="76"/>
        <v>0</v>
      </c>
      <c r="B1270" t="str">
        <f>YEAR(C1270)&amp;VLOOKUP(MONTH(C1270),lookup!$G$2:$N$13,8)</f>
        <v>2011M09</v>
      </c>
      <c r="C1270" s="2">
        <f t="shared" si="77"/>
        <v>40807</v>
      </c>
      <c r="D1270" s="4">
        <v>34.331545632798232</v>
      </c>
      <c r="E1270">
        <f t="shared" si="79"/>
        <v>34.655171662785847</v>
      </c>
      <c r="F1270" s="4">
        <v>29.655210842051719</v>
      </c>
      <c r="G1270">
        <f t="shared" si="78"/>
        <v>29.91739275509552</v>
      </c>
    </row>
    <row r="1271" spans="1:7" outlineLevel="1">
      <c r="A1271" s="12">
        <f t="shared" si="76"/>
        <v>0</v>
      </c>
      <c r="B1271" t="str">
        <f>YEAR(C1271)&amp;VLOOKUP(MONTH(C1271),lookup!$G$2:$N$13,8)</f>
        <v>2011M09</v>
      </c>
      <c r="C1271" s="2">
        <f t="shared" si="77"/>
        <v>40808</v>
      </c>
      <c r="D1271" s="4">
        <v>34.686173553643911</v>
      </c>
      <c r="E1271">
        <f t="shared" si="79"/>
        <v>34.588007027946531</v>
      </c>
      <c r="F1271" s="4">
        <v>29.989131520776652</v>
      </c>
      <c r="G1271">
        <f t="shared" si="78"/>
        <v>29.866024965540575</v>
      </c>
    </row>
    <row r="1272" spans="1:7" outlineLevel="1">
      <c r="A1272" s="12">
        <f t="shared" si="76"/>
        <v>0</v>
      </c>
      <c r="B1272" t="str">
        <f>YEAR(C1272)&amp;VLOOKUP(MONTH(C1272),lookup!$G$2:$N$13,8)</f>
        <v>2011M09</v>
      </c>
      <c r="C1272" s="2">
        <f t="shared" si="77"/>
        <v>40809</v>
      </c>
      <c r="D1272" s="4">
        <v>34.403930411311016</v>
      </c>
      <c r="E1272">
        <f t="shared" si="79"/>
        <v>34.604223742074602</v>
      </c>
      <c r="F1272" s="4">
        <v>29.724833213426013</v>
      </c>
      <c r="G1272">
        <f t="shared" si="78"/>
        <v>29.886096966351378</v>
      </c>
    </row>
    <row r="1273" spans="1:7" outlineLevel="1">
      <c r="A1273" s="12">
        <f t="shared" si="76"/>
        <v>0</v>
      </c>
      <c r="B1273" t="str">
        <f>YEAR(C1273)&amp;VLOOKUP(MONTH(C1273),lookup!$G$2:$N$13,8)</f>
        <v>2011M09</v>
      </c>
      <c r="C1273" s="2">
        <f t="shared" si="77"/>
        <v>40810</v>
      </c>
      <c r="D1273" s="4">
        <v>34.845979194228306</v>
      </c>
      <c r="E1273">
        <f t="shared" si="79"/>
        <v>34.558506924805215</v>
      </c>
      <c r="F1273" s="4">
        <v>30.122570156019396</v>
      </c>
      <c r="G1273">
        <f t="shared" si="78"/>
        <v>29.853506305997676</v>
      </c>
    </row>
    <row r="1274" spans="1:7" outlineLevel="1">
      <c r="A1274" s="12">
        <f t="shared" si="76"/>
        <v>0</v>
      </c>
      <c r="B1274" t="str">
        <f>YEAR(C1274)&amp;VLOOKUP(MONTH(C1274),lookup!$G$2:$N$13,8)</f>
        <v>2011M09</v>
      </c>
      <c r="C1274" s="2">
        <f t="shared" si="77"/>
        <v>40811</v>
      </c>
      <c r="D1274" s="4">
        <v>34.532232287490267</v>
      </c>
      <c r="E1274">
        <f t="shared" si="79"/>
        <v>34.590295283851859</v>
      </c>
      <c r="F1274" s="4">
        <v>29.84086040705607</v>
      </c>
      <c r="G1274">
        <f t="shared" si="78"/>
        <v>29.88586313026849</v>
      </c>
    </row>
    <row r="1275" spans="1:7" outlineLevel="1">
      <c r="A1275" s="12">
        <f t="shared" si="76"/>
        <v>0</v>
      </c>
      <c r="B1275" t="str">
        <f>YEAR(C1275)&amp;VLOOKUP(MONTH(C1275),lookup!$G$2:$N$13,8)</f>
        <v>2011M09</v>
      </c>
      <c r="C1275" s="2">
        <f t="shared" si="77"/>
        <v>40812</v>
      </c>
      <c r="D1275" s="4">
        <v>34.806795686542905</v>
      </c>
      <c r="E1275">
        <f t="shared" si="79"/>
        <v>34.582907052443971</v>
      </c>
      <c r="F1275" s="4">
        <v>30.080436999489674</v>
      </c>
      <c r="G1275">
        <f t="shared" si="78"/>
        <v>29.88335865292855</v>
      </c>
    </row>
    <row r="1276" spans="1:7" outlineLevel="1">
      <c r="A1276" s="12">
        <f t="shared" si="76"/>
        <v>0</v>
      </c>
      <c r="B1276" t="str">
        <f>YEAR(C1276)&amp;VLOOKUP(MONTH(C1276),lookup!$G$2:$N$13,8)</f>
        <v>2011M09</v>
      </c>
      <c r="C1276" s="2">
        <f t="shared" si="77"/>
        <v>40813</v>
      </c>
      <c r="D1276" s="4">
        <v>34.266395020096702</v>
      </c>
      <c r="E1276">
        <f t="shared" si="79"/>
        <v>34.581586939357877</v>
      </c>
      <c r="F1276" s="4">
        <v>29.586782995758028</v>
      </c>
      <c r="G1276">
        <f t="shared" si="78"/>
        <v>29.881426724212353</v>
      </c>
    </row>
    <row r="1277" spans="1:7" outlineLevel="1">
      <c r="A1277" s="12">
        <f t="shared" si="76"/>
        <v>0</v>
      </c>
      <c r="B1277" t="str">
        <f>YEAR(C1277)&amp;VLOOKUP(MONTH(C1277),lookup!$G$2:$N$13,8)</f>
        <v>2011M09</v>
      </c>
      <c r="C1277" s="2">
        <f t="shared" si="77"/>
        <v>40814</v>
      </c>
      <c r="D1277" s="4">
        <v>34.825420824747205</v>
      </c>
      <c r="E1277">
        <f t="shared" si="79"/>
        <v>34.600383990213359</v>
      </c>
      <c r="F1277" s="4">
        <v>30.144751440868699</v>
      </c>
      <c r="G1277">
        <f t="shared" si="78"/>
        <v>29.904889032850214</v>
      </c>
    </row>
    <row r="1278" spans="1:7" outlineLevel="1">
      <c r="A1278" s="12">
        <f t="shared" si="76"/>
        <v>0</v>
      </c>
      <c r="B1278" t="str">
        <f>YEAR(C1278)&amp;VLOOKUP(MONTH(C1278),lookup!$G$2:$N$13,8)</f>
        <v>2011M09</v>
      </c>
      <c r="C1278" s="2">
        <f t="shared" si="77"/>
        <v>40815</v>
      </c>
      <c r="D1278" s="4">
        <v>34.552891271238558</v>
      </c>
      <c r="E1278">
        <f t="shared" si="79"/>
        <v>34.626631497609836</v>
      </c>
      <c r="F1278" s="4">
        <v>29.809416048108208</v>
      </c>
      <c r="G1278">
        <f t="shared" si="78"/>
        <v>29.921575427785591</v>
      </c>
    </row>
    <row r="1279" spans="1:7" outlineLevel="1">
      <c r="A1279" s="12">
        <f t="shared" si="76"/>
        <v>0</v>
      </c>
      <c r="B1279" t="str">
        <f>YEAR(C1279)&amp;VLOOKUP(MONTH(C1279),lookup!$G$2:$N$13,8)</f>
        <v>2011M09</v>
      </c>
      <c r="C1279" s="2">
        <f t="shared" si="77"/>
        <v>40816</v>
      </c>
      <c r="D1279" s="4">
        <v>34.998820890176198</v>
      </c>
      <c r="E1279">
        <f t="shared" si="79"/>
        <v>34.658908764138772</v>
      </c>
      <c r="F1279" s="4">
        <v>30.288428862516632</v>
      </c>
      <c r="G1279">
        <f t="shared" si="78"/>
        <v>29.954103070519118</v>
      </c>
    </row>
    <row r="1280" spans="1:7" outlineLevel="1">
      <c r="A1280" s="12">
        <f t="shared" si="76"/>
        <v>0</v>
      </c>
      <c r="B1280" t="str">
        <f>YEAR(C1280)&amp;VLOOKUP(MONTH(C1280),lookup!$G$2:$N$13,8)</f>
        <v>2011M10</v>
      </c>
      <c r="C1280" s="2">
        <f t="shared" si="77"/>
        <v>40817</v>
      </c>
      <c r="D1280" s="4">
        <v>34.511428204703677</v>
      </c>
      <c r="E1280">
        <f t="shared" si="79"/>
        <v>34.66389370266026</v>
      </c>
      <c r="F1280" s="4">
        <v>29.831990448706772</v>
      </c>
      <c r="G1280">
        <f t="shared" si="78"/>
        <v>29.960061234528386</v>
      </c>
    </row>
    <row r="1281" spans="1:7" outlineLevel="1">
      <c r="A1281" s="12">
        <f t="shared" si="76"/>
        <v>0</v>
      </c>
      <c r="B1281" t="str">
        <f>YEAR(C1281)&amp;VLOOKUP(MONTH(C1281),lookup!$G$2:$N$13,8)</f>
        <v>2011M10</v>
      </c>
      <c r="C1281" s="2">
        <f t="shared" si="77"/>
        <v>40818</v>
      </c>
      <c r="D1281" s="4">
        <v>34.728768230090587</v>
      </c>
      <c r="E1281">
        <f t="shared" si="79"/>
        <v>34.650065729363959</v>
      </c>
      <c r="F1281" s="4">
        <v>30.126755746111748</v>
      </c>
      <c r="G1281">
        <f t="shared" si="78"/>
        <v>29.964182729460994</v>
      </c>
    </row>
    <row r="1282" spans="1:7" outlineLevel="1">
      <c r="A1282" s="12">
        <f t="shared" ref="A1282:A1345" si="80">IF(D1282+D1283=D1282,IF(D1282+D1283&gt;0,1,0),0)</f>
        <v>0</v>
      </c>
      <c r="B1282" t="str">
        <f>YEAR(C1282)&amp;VLOOKUP(MONTH(C1282),lookup!$G$2:$N$13,8)</f>
        <v>2011M10</v>
      </c>
      <c r="C1282" s="2">
        <f t="shared" ref="C1282:C1345" si="81">C1283-1</f>
        <v>40819</v>
      </c>
      <c r="D1282" s="4">
        <v>33.762813828772359</v>
      </c>
      <c r="E1282">
        <f t="shared" si="79"/>
        <v>34.560011976417059</v>
      </c>
      <c r="F1282" s="4">
        <v>29.159112782993454</v>
      </c>
      <c r="G1282">
        <f t="shared" si="78"/>
        <v>29.885934318560036</v>
      </c>
    </row>
    <row r="1283" spans="1:7" outlineLevel="1">
      <c r="A1283" s="12">
        <f t="shared" si="80"/>
        <v>0</v>
      </c>
      <c r="B1283" t="str">
        <f>YEAR(C1283)&amp;VLOOKUP(MONTH(C1283),lookup!$G$2:$N$13,8)</f>
        <v>2011M10</v>
      </c>
      <c r="C1283" s="2">
        <f t="shared" si="81"/>
        <v>40820</v>
      </c>
      <c r="D1283" s="4">
        <v>34.203902709777118</v>
      </c>
      <c r="E1283">
        <f t="shared" si="79"/>
        <v>34.470537989121695</v>
      </c>
      <c r="F1283" s="4">
        <v>29.680420637697797</v>
      </c>
      <c r="G1283">
        <f t="shared" si="78"/>
        <v>29.822239062350469</v>
      </c>
    </row>
    <row r="1284" spans="1:7" outlineLevel="1">
      <c r="A1284" s="12">
        <f t="shared" si="80"/>
        <v>0</v>
      </c>
      <c r="B1284" t="str">
        <f>YEAR(C1284)&amp;VLOOKUP(MONTH(C1284),lookup!$G$2:$N$13,8)</f>
        <v>2011M10</v>
      </c>
      <c r="C1284" s="2">
        <f t="shared" si="81"/>
        <v>40821</v>
      </c>
      <c r="D1284" s="4">
        <v>33.903515876282157</v>
      </c>
      <c r="E1284">
        <f t="shared" si="79"/>
        <v>34.393743426386912</v>
      </c>
      <c r="F1284" s="4">
        <v>29.298323293060569</v>
      </c>
      <c r="G1284">
        <f t="shared" si="78"/>
        <v>29.761619268011241</v>
      </c>
    </row>
    <row r="1285" spans="1:7" outlineLevel="1">
      <c r="A1285" s="12">
        <f t="shared" si="80"/>
        <v>0</v>
      </c>
      <c r="B1285" t="str">
        <f>YEAR(C1285)&amp;VLOOKUP(MONTH(C1285),lookup!$G$2:$N$13,8)</f>
        <v>2011M10</v>
      </c>
      <c r="C1285" s="2">
        <f t="shared" si="81"/>
        <v>40822</v>
      </c>
      <c r="D1285" s="4">
        <v>34.50309216395847</v>
      </c>
      <c r="E1285">
        <f t="shared" si="79"/>
        <v>34.332287157902805</v>
      </c>
      <c r="F1285" s="4">
        <v>29.938198196294238</v>
      </c>
      <c r="G1285">
        <f t="shared" si="78"/>
        <v>29.719523801373473</v>
      </c>
    </row>
    <row r="1286" spans="1:7" outlineLevel="1">
      <c r="A1286" s="12">
        <f t="shared" si="80"/>
        <v>0</v>
      </c>
      <c r="B1286" t="str">
        <f>YEAR(C1286)&amp;VLOOKUP(MONTH(C1286),lookup!$G$2:$N$13,8)</f>
        <v>2011M10</v>
      </c>
      <c r="C1286" s="2">
        <f t="shared" si="81"/>
        <v>40823</v>
      </c>
      <c r="D1286" s="4">
        <v>33.800316033964847</v>
      </c>
      <c r="E1286">
        <f t="shared" si="79"/>
        <v>34.225991858011632</v>
      </c>
      <c r="F1286" s="4">
        <v>29.217123765108525</v>
      </c>
      <c r="G1286">
        <f t="shared" si="78"/>
        <v>29.631266643386134</v>
      </c>
    </row>
    <row r="1287" spans="1:7" outlineLevel="1">
      <c r="A1287" s="12">
        <f t="shared" si="80"/>
        <v>0</v>
      </c>
      <c r="B1287" t="str">
        <f>YEAR(C1287)&amp;VLOOKUP(MONTH(C1287),lookup!$G$2:$N$13,8)</f>
        <v>2011M10</v>
      </c>
      <c r="C1287" s="2">
        <f t="shared" si="81"/>
        <v>40824</v>
      </c>
      <c r="D1287" s="4">
        <v>34.393942486813785</v>
      </c>
      <c r="E1287">
        <f t="shared" si="79"/>
        <v>34.160284812528417</v>
      </c>
      <c r="F1287" s="4">
        <v>29.857407138661813</v>
      </c>
      <c r="G1287">
        <f t="shared" si="78"/>
        <v>29.581882068357714</v>
      </c>
    </row>
    <row r="1288" spans="1:7" outlineLevel="1">
      <c r="A1288" s="12">
        <f t="shared" si="80"/>
        <v>0</v>
      </c>
      <c r="B1288" t="str">
        <f>YEAR(C1288)&amp;VLOOKUP(MONTH(C1288),lookup!$G$2:$N$13,8)</f>
        <v>2011M10</v>
      </c>
      <c r="C1288" s="2">
        <f t="shared" si="81"/>
        <v>40825</v>
      </c>
      <c r="D1288" s="4">
        <v>34.253531231423004</v>
      </c>
      <c r="E1288">
        <f t="shared" si="79"/>
        <v>34.185059368585925</v>
      </c>
      <c r="F1288" s="4">
        <v>29.612066749931039</v>
      </c>
      <c r="G1288">
        <f t="shared" ref="G1288:G1351" si="82">AVERAGE(SUM(F1281:F1288)/8,SUM(F1283:F1288)/6)</f>
        <v>29.605883001095698</v>
      </c>
    </row>
    <row r="1289" spans="1:7" outlineLevel="1">
      <c r="A1289" s="12">
        <f t="shared" si="80"/>
        <v>0</v>
      </c>
      <c r="B1289" t="str">
        <f>YEAR(C1289)&amp;VLOOKUP(MONTH(C1289),lookup!$G$2:$N$13,8)</f>
        <v>2011M10</v>
      </c>
      <c r="C1289" s="2">
        <f t="shared" si="81"/>
        <v>40826</v>
      </c>
      <c r="D1289" s="4">
        <v>34.627829153953499</v>
      </c>
      <c r="E1289">
        <f t="shared" si="79"/>
        <v>34.21407788000873</v>
      </c>
      <c r="F1289" s="4">
        <v>30.098049435656208</v>
      </c>
      <c r="G1289">
        <f t="shared" si="82"/>
        <v>29.638891256522093</v>
      </c>
    </row>
    <row r="1290" spans="1:7" outlineLevel="1">
      <c r="A1290" s="12">
        <f t="shared" si="80"/>
        <v>0</v>
      </c>
      <c r="B1290" t="str">
        <f>YEAR(C1290)&amp;VLOOKUP(MONTH(C1290),lookup!$G$2:$N$13,8)</f>
        <v>2011M10</v>
      </c>
      <c r="C1290" s="2">
        <f t="shared" si="81"/>
        <v>40827</v>
      </c>
      <c r="D1290" s="4">
        <v>33.679290919842003</v>
      </c>
      <c r="E1290">
        <f t="shared" si="79"/>
        <v>34.190172285163897</v>
      </c>
      <c r="F1290" s="4">
        <v>29.091758896142959</v>
      </c>
      <c r="G1290">
        <f t="shared" si="82"/>
        <v>29.617467938850801</v>
      </c>
    </row>
    <row r="1291" spans="1:7" outlineLevel="1">
      <c r="A1291" s="12">
        <f t="shared" si="80"/>
        <v>0</v>
      </c>
      <c r="B1291" t="str">
        <f>YEAR(C1291)&amp;VLOOKUP(MONTH(C1291),lookup!$G$2:$N$13,8)</f>
        <v>2011M10</v>
      </c>
      <c r="C1291" s="2">
        <f t="shared" si="81"/>
        <v>40828</v>
      </c>
      <c r="D1291" s="4">
        <v>34.875535574004424</v>
      </c>
      <c r="E1291">
        <f t="shared" ref="E1291:E1354" si="83">AVERAGE(SUM(D1284:D1291)/8,SUM(D1286:D1291)/6)</f>
        <v>34.26318629001527</v>
      </c>
      <c r="F1291" s="4">
        <v>30.351508684285012</v>
      </c>
      <c r="G1291">
        <f t="shared" si="82"/>
        <v>29.693853482428402</v>
      </c>
    </row>
    <row r="1292" spans="1:7" outlineLevel="1">
      <c r="A1292" s="12">
        <f t="shared" si="80"/>
        <v>0</v>
      </c>
      <c r="B1292" t="str">
        <f>YEAR(C1292)&amp;VLOOKUP(MONTH(C1292),lookup!$G$2:$N$13,8)</f>
        <v>2011M10</v>
      </c>
      <c r="C1292" s="2">
        <f t="shared" si="81"/>
        <v>40829</v>
      </c>
      <c r="D1292" s="4">
        <v>33.862059468451633</v>
      </c>
      <c r="E1292">
        <f t="shared" si="83"/>
        <v>34.265740550733099</v>
      </c>
      <c r="F1292" s="4">
        <v>29.279985844564653</v>
      </c>
      <c r="G1292">
        <f t="shared" si="82"/>
        <v>29.697945898518753</v>
      </c>
    </row>
    <row r="1293" spans="1:7" outlineLevel="1">
      <c r="A1293" s="12">
        <f t="shared" si="80"/>
        <v>0</v>
      </c>
      <c r="B1293" t="str">
        <f>YEAR(C1293)&amp;VLOOKUP(MONTH(C1293),lookup!$G$2:$N$13,8)</f>
        <v>2011M10</v>
      </c>
      <c r="C1293" s="2">
        <f t="shared" si="81"/>
        <v>40830</v>
      </c>
      <c r="D1293" s="4">
        <v>34.724835409226017</v>
      </c>
      <c r="E1293">
        <f t="shared" si="83"/>
        <v>34.307173913763336</v>
      </c>
      <c r="F1293" s="4">
        <v>30.20835008316871</v>
      </c>
      <c r="G1293">
        <f t="shared" si="82"/>
        <v>29.744075636823979</v>
      </c>
    </row>
    <row r="1294" spans="1:7" outlineLevel="1">
      <c r="A1294" s="12">
        <f t="shared" si="80"/>
        <v>0</v>
      </c>
      <c r="B1294" t="str">
        <f>YEAR(C1294)&amp;VLOOKUP(MONTH(C1294),lookup!$G$2:$N$13,8)</f>
        <v>2011M10</v>
      </c>
      <c r="C1294" s="2">
        <f t="shared" si="81"/>
        <v>40831</v>
      </c>
      <c r="D1294" s="4">
        <v>34.139037536365571</v>
      </c>
      <c r="E1294">
        <f t="shared" si="83"/>
        <v>34.318802866408589</v>
      </c>
      <c r="F1294" s="4">
        <v>29.553316696100531</v>
      </c>
      <c r="G1294">
        <f t="shared" si="82"/>
        <v>29.760191857191771</v>
      </c>
    </row>
    <row r="1295" spans="1:7" outlineLevel="1">
      <c r="A1295" s="12">
        <f t="shared" si="80"/>
        <v>0</v>
      </c>
      <c r="B1295" t="str">
        <f>YEAR(C1295)&amp;VLOOKUP(MONTH(C1295),lookup!$G$2:$N$13,8)</f>
        <v>2011M10</v>
      </c>
      <c r="C1295" s="2">
        <f t="shared" si="81"/>
        <v>40832</v>
      </c>
      <c r="D1295" s="4">
        <v>34.717825038435151</v>
      </c>
      <c r="E1295">
        <f t="shared" si="83"/>
        <v>34.34654518292507</v>
      </c>
      <c r="F1295" s="4">
        <v>30.165860973199255</v>
      </c>
      <c r="G1295">
        <f t="shared" si="82"/>
        <v>29.785121183312281</v>
      </c>
    </row>
    <row r="1296" spans="1:7" outlineLevel="1">
      <c r="A1296" s="12">
        <f t="shared" si="80"/>
        <v>0</v>
      </c>
      <c r="B1296" t="str">
        <f>YEAR(C1296)&amp;VLOOKUP(MONTH(C1296),lookup!$G$2:$N$13,8)</f>
        <v>2011M10</v>
      </c>
      <c r="C1296" s="2">
        <f t="shared" si="81"/>
        <v>40833</v>
      </c>
      <c r="D1296" s="4">
        <v>33.897360776429593</v>
      </c>
      <c r="E1296">
        <f t="shared" si="83"/>
        <v>34.342457017536944</v>
      </c>
      <c r="F1296" s="4">
        <v>29.358278266027892</v>
      </c>
      <c r="G1296">
        <f t="shared" si="82"/>
        <v>29.791469350558746</v>
      </c>
    </row>
    <row r="1297" spans="1:7" outlineLevel="1">
      <c r="A1297" s="12">
        <f t="shared" si="80"/>
        <v>0</v>
      </c>
      <c r="B1297" t="str">
        <f>YEAR(C1297)&amp;VLOOKUP(MONTH(C1297),lookup!$G$2:$N$13,8)</f>
        <v>2011M10</v>
      </c>
      <c r="C1297" s="2">
        <f t="shared" si="81"/>
        <v>40834</v>
      </c>
      <c r="D1297" s="4">
        <v>34.449413934419766</v>
      </c>
      <c r="E1297">
        <f t="shared" si="83"/>
        <v>34.295795929684033</v>
      </c>
      <c r="F1297" s="4">
        <v>29.95415722731035</v>
      </c>
      <c r="G1297">
        <f t="shared" si="82"/>
        <v>29.749363466122578</v>
      </c>
    </row>
    <row r="1298" spans="1:7" outlineLevel="1">
      <c r="A1298" s="12">
        <f t="shared" si="80"/>
        <v>0</v>
      </c>
      <c r="B1298" t="str">
        <f>YEAR(C1298)&amp;VLOOKUP(MONTH(C1298),lookup!$G$2:$N$13,8)</f>
        <v>2011M10</v>
      </c>
      <c r="C1298" s="2">
        <f t="shared" si="81"/>
        <v>40835</v>
      </c>
      <c r="D1298" s="4">
        <v>33.853791849381494</v>
      </c>
      <c r="E1298">
        <f t="shared" si="83"/>
        <v>34.306013269524399</v>
      </c>
      <c r="F1298" s="4">
        <v>29.312455819670888</v>
      </c>
      <c r="G1298">
        <f t="shared" si="82"/>
        <v>29.765862855101926</v>
      </c>
    </row>
    <row r="1299" spans="1:7" outlineLevel="1">
      <c r="A1299" s="12">
        <f t="shared" si="80"/>
        <v>0</v>
      </c>
      <c r="B1299" t="str">
        <f>YEAR(C1299)&amp;VLOOKUP(MONTH(C1299),lookup!$G$2:$N$13,8)</f>
        <v>2011M10</v>
      </c>
      <c r="C1299" s="2">
        <f t="shared" si="81"/>
        <v>40836</v>
      </c>
      <c r="D1299" s="4">
        <v>34.23943494090841</v>
      </c>
      <c r="E1299">
        <f t="shared" si="83"/>
        <v>34.225806940929431</v>
      </c>
      <c r="F1299" s="4">
        <v>29.775655697635766</v>
      </c>
      <c r="G1299">
        <f t="shared" si="82"/>
        <v>29.693814177975263</v>
      </c>
    </row>
    <row r="1300" spans="1:7" outlineLevel="1">
      <c r="A1300" s="12">
        <f t="shared" si="80"/>
        <v>0</v>
      </c>
      <c r="B1300" t="str">
        <f>YEAR(C1300)&amp;VLOOKUP(MONTH(C1300),lookup!$G$2:$N$13,8)</f>
        <v>2011M10</v>
      </c>
      <c r="C1300" s="2">
        <f t="shared" si="81"/>
        <v>40837</v>
      </c>
      <c r="D1300" s="4">
        <v>33.968845746903511</v>
      </c>
      <c r="E1300">
        <f t="shared" si="83"/>
        <v>34.218298434210837</v>
      </c>
      <c r="F1300" s="4">
        <v>29.422365756442883</v>
      </c>
      <c r="G1300">
        <f t="shared" si="82"/>
        <v>29.69180034416285</v>
      </c>
    </row>
    <row r="1301" spans="1:7" outlineLevel="1">
      <c r="A1301" s="12">
        <f t="shared" si="80"/>
        <v>0</v>
      </c>
      <c r="B1301" t="str">
        <f>YEAR(C1301)&amp;VLOOKUP(MONTH(C1301),lookup!$G$2:$N$13,8)</f>
        <v>2011M10</v>
      </c>
      <c r="C1301" s="2">
        <f t="shared" si="81"/>
        <v>40838</v>
      </c>
      <c r="D1301" s="4">
        <v>34.575755982875663</v>
      </c>
      <c r="E1301">
        <f t="shared" si="83"/>
        <v>34.197141882100645</v>
      </c>
      <c r="F1301" s="4">
        <v>30.051866333231043</v>
      </c>
      <c r="G1301">
        <f t="shared" si="82"/>
        <v>29.672520556461059</v>
      </c>
    </row>
    <row r="1302" spans="1:7" outlineLevel="1">
      <c r="A1302" s="12">
        <f t="shared" si="80"/>
        <v>0</v>
      </c>
      <c r="B1302" t="str">
        <f>YEAR(C1302)&amp;VLOOKUP(MONTH(C1302),lookup!$G$2:$N$13,8)</f>
        <v>2011M10</v>
      </c>
      <c r="C1302" s="2">
        <f t="shared" si="81"/>
        <v>40839</v>
      </c>
      <c r="D1302" s="4">
        <v>34.19402147953673</v>
      </c>
      <c r="E1302">
        <f t="shared" si="83"/>
        <v>34.225300103807768</v>
      </c>
      <c r="F1302" s="4">
        <v>29.599227940353103</v>
      </c>
      <c r="G1302">
        <f t="shared" si="82"/>
        <v>29.695469148753951</v>
      </c>
    </row>
    <row r="1303" spans="1:7" outlineLevel="1">
      <c r="A1303" s="12">
        <f t="shared" si="80"/>
        <v>0</v>
      </c>
      <c r="B1303" t="str">
        <f>YEAR(C1303)&amp;VLOOKUP(MONTH(C1303),lookup!$G$2:$N$13,8)</f>
        <v>2011M10</v>
      </c>
      <c r="C1303" s="2">
        <f t="shared" si="81"/>
        <v>40840</v>
      </c>
      <c r="D1303" s="4">
        <v>34.560232815345685</v>
      </c>
      <c r="E1303">
        <f t="shared" si="83"/>
        <v>34.224685496608508</v>
      </c>
      <c r="F1303" s="4">
        <v>30.053478356566004</v>
      </c>
      <c r="G1303">
        <f t="shared" si="82"/>
        <v>29.696721995985676</v>
      </c>
    </row>
    <row r="1304" spans="1:7" outlineLevel="1">
      <c r="A1304" s="12">
        <f t="shared" si="80"/>
        <v>0</v>
      </c>
      <c r="B1304" t="str">
        <f>YEAR(C1304)&amp;VLOOKUP(MONTH(C1304),lookup!$G$2:$N$13,8)</f>
        <v>2011M10</v>
      </c>
      <c r="C1304" s="2">
        <f t="shared" si="81"/>
        <v>40841</v>
      </c>
      <c r="D1304" s="4">
        <v>33.905795173332699</v>
      </c>
      <c r="E1304">
        <f t="shared" si="83"/>
        <v>34.229546256744221</v>
      </c>
      <c r="F1304" s="4">
        <v>29.34626322769655</v>
      </c>
      <c r="G1304">
        <f t="shared" si="82"/>
        <v>29.698788340092104</v>
      </c>
    </row>
    <row r="1305" spans="1:7" outlineLevel="1">
      <c r="A1305" s="12">
        <f t="shared" si="80"/>
        <v>0</v>
      </c>
      <c r="B1305" t="str">
        <f>YEAR(C1305)&amp;VLOOKUP(MONTH(C1305),lookup!$G$2:$N$13,8)</f>
        <v>2011M10</v>
      </c>
      <c r="C1305" s="2">
        <f t="shared" si="81"/>
        <v>40842</v>
      </c>
      <c r="D1305" s="4">
        <v>34.506975094018301</v>
      </c>
      <c r="E1305">
        <f t="shared" si="83"/>
        <v>34.25543884197829</v>
      </c>
      <c r="F1305" s="4">
        <v>29.995871746406145</v>
      </c>
      <c r="G1305">
        <f t="shared" si="82"/>
        <v>29.719746834933126</v>
      </c>
    </row>
    <row r="1306" spans="1:7" outlineLevel="1">
      <c r="A1306" s="12">
        <f t="shared" si="80"/>
        <v>0</v>
      </c>
      <c r="B1306" t="str">
        <f>YEAR(C1306)&amp;VLOOKUP(MONTH(C1306),lookup!$G$2:$N$13,8)</f>
        <v>2011M10</v>
      </c>
      <c r="C1306" s="2">
        <f t="shared" si="81"/>
        <v>40843</v>
      </c>
      <c r="D1306" s="4">
        <v>33.927149863210261</v>
      </c>
      <c r="E1306">
        <f t="shared" si="83"/>
        <v>34.256549060868153</v>
      </c>
      <c r="F1306" s="4">
        <v>29.374271450080759</v>
      </c>
      <c r="G1306">
        <f t="shared" si="82"/>
        <v>29.719602452970229</v>
      </c>
    </row>
    <row r="1307" spans="1:7" outlineLevel="1">
      <c r="A1307" s="12">
        <f t="shared" si="80"/>
        <v>0</v>
      </c>
      <c r="B1307" t="str">
        <f>YEAR(C1307)&amp;VLOOKUP(MONTH(C1307),lookup!$G$2:$N$13,8)</f>
        <v>2011M10</v>
      </c>
      <c r="C1307" s="2">
        <f t="shared" si="81"/>
        <v>40844</v>
      </c>
      <c r="D1307" s="4">
        <v>34.523252325425545</v>
      </c>
      <c r="E1307">
        <f t="shared" si="83"/>
        <v>34.269912342612955</v>
      </c>
      <c r="F1307" s="4">
        <v>30.014496080410826</v>
      </c>
      <c r="G1307">
        <f t="shared" si="82"/>
        <v>29.731415789158657</v>
      </c>
    </row>
    <row r="1308" spans="1:7" outlineLevel="1">
      <c r="A1308" s="12">
        <f t="shared" si="80"/>
        <v>0</v>
      </c>
      <c r="B1308" t="str">
        <f>YEAR(C1308)&amp;VLOOKUP(MONTH(C1308),lookup!$G$2:$N$13,8)</f>
        <v>2011M10</v>
      </c>
      <c r="C1308" s="2">
        <f t="shared" si="81"/>
        <v>40845</v>
      </c>
      <c r="D1308" s="4">
        <v>33.798213492908218</v>
      </c>
      <c r="E1308">
        <f t="shared" si="83"/>
        <v>34.226263827852549</v>
      </c>
      <c r="F1308" s="4">
        <v>29.228356015837381</v>
      </c>
      <c r="G1308">
        <f t="shared" si="82"/>
        <v>29.688384186661168</v>
      </c>
    </row>
    <row r="1309" spans="1:7" outlineLevel="1">
      <c r="A1309" s="12">
        <f t="shared" si="80"/>
        <v>0</v>
      </c>
      <c r="B1309" t="str">
        <f>YEAR(C1309)&amp;VLOOKUP(MONTH(C1309),lookup!$G$2:$N$13,8)</f>
        <v>2011M10</v>
      </c>
      <c r="C1309" s="2">
        <f t="shared" si="81"/>
        <v>40846</v>
      </c>
      <c r="D1309" s="4">
        <v>34.680741916002432</v>
      </c>
      <c r="E1309">
        <f t="shared" si="83"/>
        <v>34.24286787372769</v>
      </c>
      <c r="F1309" s="4">
        <v>30.067004325243506</v>
      </c>
      <c r="G1309">
        <f t="shared" si="82"/>
        <v>29.690457475218409</v>
      </c>
    </row>
    <row r="1310" spans="1:7" outlineLevel="1">
      <c r="A1310" s="12">
        <f t="shared" si="80"/>
        <v>0</v>
      </c>
      <c r="B1310" t="str">
        <f>YEAR(C1310)&amp;VLOOKUP(MONTH(C1310),lookup!$G$2:$N$13,8)</f>
        <v>2011M10</v>
      </c>
      <c r="C1310" s="2">
        <f t="shared" si="81"/>
        <v>40847</v>
      </c>
      <c r="D1310" s="4">
        <v>34.431290743237383</v>
      </c>
      <c r="E1310">
        <f t="shared" si="83"/>
        <v>34.301488500201046</v>
      </c>
      <c r="F1310" s="4">
        <v>29.814189885948686</v>
      </c>
      <c r="G1310">
        <f t="shared" si="82"/>
        <v>29.742886485005808</v>
      </c>
    </row>
    <row r="1311" spans="1:7" outlineLevel="1">
      <c r="A1311" s="12">
        <f t="shared" si="80"/>
        <v>0</v>
      </c>
      <c r="B1311" t="str">
        <f>YEAR(C1311)&amp;VLOOKUP(MONTH(C1311),lookup!$G$2:$N$13,8)</f>
        <v>2011M11</v>
      </c>
      <c r="C1311" s="2">
        <f t="shared" si="81"/>
        <v>40848</v>
      </c>
      <c r="D1311" s="4">
        <v>34.423501288598096</v>
      </c>
      <c r="E1311">
        <f t="shared" si="83"/>
        <v>34.285986629327638</v>
      </c>
      <c r="F1311" s="4">
        <v>29.814212441368554</v>
      </c>
      <c r="G1311">
        <f t="shared" si="82"/>
        <v>29.712794089886167</v>
      </c>
    </row>
    <row r="1312" spans="1:7" outlineLevel="1">
      <c r="A1312" s="12">
        <f t="shared" si="80"/>
        <v>0</v>
      </c>
      <c r="B1312" t="str">
        <f>YEAR(C1312)&amp;VLOOKUP(MONTH(C1312),lookup!$G$2:$N$13,8)</f>
        <v>2011M11</v>
      </c>
      <c r="C1312" s="2">
        <f t="shared" si="81"/>
        <v>40849</v>
      </c>
      <c r="D1312" s="4">
        <v>33.724634695026779</v>
      </c>
      <c r="E1312">
        <f t="shared" si="83"/>
        <v>34.257787835418227</v>
      </c>
      <c r="F1312" s="4">
        <v>29.110259336266207</v>
      </c>
      <c r="G1312">
        <f t="shared" si="82"/>
        <v>29.676042837187225</v>
      </c>
    </row>
    <row r="1313" spans="1:7" outlineLevel="1">
      <c r="A1313" s="12">
        <f t="shared" si="80"/>
        <v>0</v>
      </c>
      <c r="B1313" t="str">
        <f>YEAR(C1313)&amp;VLOOKUP(MONTH(C1313),lookup!$G$2:$N$13,8)</f>
        <v>2011M11</v>
      </c>
      <c r="C1313" s="2">
        <f t="shared" si="81"/>
        <v>40850</v>
      </c>
      <c r="D1313" s="4">
        <v>34.500312284770857</v>
      </c>
      <c r="E1313">
        <f t="shared" si="83"/>
        <v>34.255459739785707</v>
      </c>
      <c r="F1313" s="4">
        <v>29.894532300807722</v>
      </c>
      <c r="G1313">
        <f t="shared" si="82"/>
        <v>29.65971214020373</v>
      </c>
    </row>
    <row r="1314" spans="1:7" outlineLevel="1">
      <c r="A1314" s="12">
        <f t="shared" si="80"/>
        <v>0</v>
      </c>
      <c r="B1314" t="str">
        <f>YEAR(C1314)&amp;VLOOKUP(MONTH(C1314),lookup!$G$2:$N$13,8)</f>
        <v>2011M11</v>
      </c>
      <c r="C1314" s="2">
        <f t="shared" si="81"/>
        <v>40851</v>
      </c>
      <c r="D1314" s="4">
        <v>34.089094058191868</v>
      </c>
      <c r="E1314">
        <f t="shared" si="83"/>
        <v>34.289821299079023</v>
      </c>
      <c r="F1314" s="4">
        <v>29.424737076966149</v>
      </c>
      <c r="G1314">
        <f t="shared" si="82"/>
        <v>29.679231330311467</v>
      </c>
    </row>
    <row r="1315" spans="1:7" outlineLevel="1">
      <c r="A1315" s="12">
        <f t="shared" si="80"/>
        <v>0</v>
      </c>
      <c r="B1315" t="str">
        <f>YEAR(C1315)&amp;VLOOKUP(MONTH(C1315),lookup!$G$2:$N$13,8)</f>
        <v>2011M11</v>
      </c>
      <c r="C1315" s="2">
        <f t="shared" si="81"/>
        <v>40852</v>
      </c>
      <c r="D1315" s="4">
        <v>34.713770207276262</v>
      </c>
      <c r="E1315">
        <f t="shared" si="83"/>
        <v>34.304481024300848</v>
      </c>
      <c r="F1315" s="4">
        <v>30.075649512933779</v>
      </c>
      <c r="G1315">
        <f t="shared" si="82"/>
        <v>29.683773852151674</v>
      </c>
    </row>
    <row r="1316" spans="1:7" outlineLevel="1">
      <c r="A1316" s="12">
        <f t="shared" si="80"/>
        <v>0</v>
      </c>
      <c r="B1316" t="str">
        <f>YEAR(C1316)&amp;VLOOKUP(MONTH(C1316),lookup!$G$2:$N$13,8)</f>
        <v>2011M11</v>
      </c>
      <c r="C1316" s="2">
        <f t="shared" si="81"/>
        <v>40853</v>
      </c>
      <c r="D1316" s="4">
        <v>33.869872634756504</v>
      </c>
      <c r="E1316">
        <f t="shared" si="83"/>
        <v>34.262174878292967</v>
      </c>
      <c r="F1316" s="4">
        <v>29.22863673302281</v>
      </c>
      <c r="G1316">
        <f t="shared" si="82"/>
        <v>29.634995300898609</v>
      </c>
    </row>
    <row r="1317" spans="1:7" outlineLevel="1">
      <c r="A1317" s="12">
        <f t="shared" si="80"/>
        <v>0</v>
      </c>
      <c r="B1317" t="str">
        <f>YEAR(C1317)&amp;VLOOKUP(MONTH(C1317),lookup!$G$2:$N$13,8)</f>
        <v>2011M11</v>
      </c>
      <c r="C1317" s="2">
        <f t="shared" si="81"/>
        <v>40854</v>
      </c>
      <c r="D1317" s="4">
        <v>33.849220803415356</v>
      </c>
      <c r="E1317">
        <f t="shared" si="83"/>
        <v>34.162348101657699</v>
      </c>
      <c r="F1317" s="4">
        <v>29.283147300939014</v>
      </c>
      <c r="G1317">
        <f t="shared" si="82"/>
        <v>29.541748808510448</v>
      </c>
    </row>
    <row r="1318" spans="1:7" outlineLevel="1">
      <c r="A1318" s="12">
        <f t="shared" si="80"/>
        <v>0</v>
      </c>
      <c r="B1318" t="str">
        <f>YEAR(C1318)&amp;VLOOKUP(MONTH(C1318),lookup!$G$2:$N$13,8)</f>
        <v>2011M11</v>
      </c>
      <c r="C1318" s="2">
        <f t="shared" si="81"/>
        <v>40855</v>
      </c>
      <c r="D1318" s="4">
        <v>33.910091537481698</v>
      </c>
      <c r="E1318">
        <f t="shared" si="83"/>
        <v>34.145227888169217</v>
      </c>
      <c r="F1318" s="4">
        <v>29.220203940106316</v>
      </c>
      <c r="G1318">
        <f t="shared" si="82"/>
        <v>29.513786737215305</v>
      </c>
    </row>
    <row r="1319" spans="1:7" outlineLevel="1">
      <c r="A1319" s="12">
        <f t="shared" si="80"/>
        <v>0</v>
      </c>
      <c r="B1319" t="str">
        <f>YEAR(C1319)&amp;VLOOKUP(MONTH(C1319),lookup!$G$2:$N$13,8)</f>
        <v>2011M11</v>
      </c>
      <c r="C1319" s="2">
        <f t="shared" si="81"/>
        <v>40856</v>
      </c>
      <c r="D1319" s="4">
        <v>34.483635527746188</v>
      </c>
      <c r="E1319">
        <f t="shared" si="83"/>
        <v>34.147596548363921</v>
      </c>
      <c r="F1319" s="4">
        <v>29.841621408981784</v>
      </c>
      <c r="G1319">
        <f t="shared" si="82"/>
        <v>29.511090556705639</v>
      </c>
    </row>
    <row r="1320" spans="1:7" outlineLevel="1">
      <c r="A1320" s="12">
        <f t="shared" si="80"/>
        <v>0</v>
      </c>
      <c r="B1320" t="str">
        <f>YEAR(C1320)&amp;VLOOKUP(MONTH(C1320),lookup!$G$2:$N$13,8)</f>
        <v>2011M11</v>
      </c>
      <c r="C1320" s="2">
        <f t="shared" si="81"/>
        <v>40857</v>
      </c>
      <c r="D1320" s="4">
        <v>33.942508732410161</v>
      </c>
      <c r="E1320">
        <f t="shared" si="83"/>
        <v>34.14899823188523</v>
      </c>
      <c r="F1320" s="4">
        <v>29.245815150473785</v>
      </c>
      <c r="G1320">
        <f t="shared" si="82"/>
        <v>29.504652634552585</v>
      </c>
    </row>
    <row r="1321" spans="1:7" outlineLevel="1">
      <c r="A1321" s="12">
        <f t="shared" si="80"/>
        <v>0</v>
      </c>
      <c r="B1321" t="str">
        <f>YEAR(C1321)&amp;VLOOKUP(MONTH(C1321),lookup!$G$2:$N$13,8)</f>
        <v>2011M11</v>
      </c>
      <c r="C1321" s="2">
        <f t="shared" si="81"/>
        <v>40858</v>
      </c>
      <c r="D1321" s="4">
        <v>34.834342703823573</v>
      </c>
      <c r="E1321">
        <f t="shared" si="83"/>
        <v>34.179922841121638</v>
      </c>
      <c r="F1321" s="4">
        <v>30.146578959525392</v>
      </c>
      <c r="G1321">
        <f t="shared" si="82"/>
        <v>29.526316337938404</v>
      </c>
    </row>
    <row r="1322" spans="1:7" outlineLevel="1">
      <c r="A1322" s="12">
        <f t="shared" si="80"/>
        <v>0</v>
      </c>
      <c r="B1322" t="str">
        <f>YEAR(C1322)&amp;VLOOKUP(MONTH(C1322),lookup!$G$2:$N$13,8)</f>
        <v>2011M11</v>
      </c>
      <c r="C1322" s="2">
        <f t="shared" si="81"/>
        <v>40859</v>
      </c>
      <c r="D1322" s="4">
        <v>34.204284147109938</v>
      </c>
      <c r="E1322">
        <f t="shared" si="83"/>
        <v>34.214989847708466</v>
      </c>
      <c r="F1322" s="4">
        <v>29.455853577379532</v>
      </c>
      <c r="G1322">
        <f t="shared" si="82"/>
        <v>29.547195856243974</v>
      </c>
    </row>
    <row r="1323" spans="1:7" outlineLevel="1">
      <c r="A1323" s="12">
        <f t="shared" si="80"/>
        <v>0</v>
      </c>
      <c r="B1323" t="str">
        <f>YEAR(C1323)&amp;VLOOKUP(MONTH(C1323),lookup!$G$2:$N$13,8)</f>
        <v>2011M11</v>
      </c>
      <c r="C1323" s="2">
        <f t="shared" si="81"/>
        <v>40860</v>
      </c>
      <c r="D1323" s="4">
        <v>34.68432040175675</v>
      </c>
      <c r="E1323">
        <f t="shared" si="83"/>
        <v>34.282740868058625</v>
      </c>
      <c r="F1323" s="4">
        <v>29.984257599940726</v>
      </c>
      <c r="G1323">
        <f t="shared" si="82"/>
        <v>29.599909719932047</v>
      </c>
    </row>
    <row r="1324" spans="1:7" outlineLevel="1">
      <c r="A1324" s="12">
        <f t="shared" si="80"/>
        <v>0</v>
      </c>
      <c r="B1324" t="str">
        <f>YEAR(C1324)&amp;VLOOKUP(MONTH(C1324),lookup!$G$2:$N$13,8)</f>
        <v>2011M11</v>
      </c>
      <c r="C1324" s="2">
        <f t="shared" si="81"/>
        <v>40861</v>
      </c>
      <c r="D1324" s="4">
        <v>34.163961050336241</v>
      </c>
      <c r="E1324">
        <f t="shared" si="83"/>
        <v>34.322277186770236</v>
      </c>
      <c r="F1324" s="4">
        <v>29.440408711558401</v>
      </c>
      <c r="G1324">
        <f t="shared" si="82"/>
        <v>29.63149586621153</v>
      </c>
    </row>
    <row r="1325" spans="1:7" outlineLevel="1">
      <c r="A1325" s="12">
        <f t="shared" si="80"/>
        <v>0</v>
      </c>
      <c r="B1325" t="str">
        <f>YEAR(C1325)&amp;VLOOKUP(MONTH(C1325),lookup!$G$2:$N$13,8)</f>
        <v>2011M11</v>
      </c>
      <c r="C1325" s="2">
        <f t="shared" si="81"/>
        <v>40862</v>
      </c>
      <c r="D1325" s="4">
        <v>34.66068405321785</v>
      </c>
      <c r="E1325">
        <f t="shared" si="83"/>
        <v>34.387747683672188</v>
      </c>
      <c r="F1325" s="4">
        <v>29.951601530822192</v>
      </c>
      <c r="G1325">
        <f t="shared" si="82"/>
        <v>29.682439265732594</v>
      </c>
    </row>
    <row r="1326" spans="1:7" outlineLevel="1">
      <c r="A1326" s="12">
        <f t="shared" si="80"/>
        <v>0</v>
      </c>
      <c r="B1326" t="str">
        <f>YEAR(C1326)&amp;VLOOKUP(MONTH(C1326),lookup!$G$2:$N$13,8)</f>
        <v>2011M11</v>
      </c>
      <c r="C1326" s="2">
        <f t="shared" si="81"/>
        <v>40863</v>
      </c>
      <c r="D1326" s="4">
        <v>34.115816263345565</v>
      </c>
      <c r="E1326">
        <f t="shared" si="83"/>
        <v>34.415047773283298</v>
      </c>
      <c r="F1326" s="4">
        <v>29.360750033355515</v>
      </c>
      <c r="G1326">
        <f t="shared" si="82"/>
        <v>29.700801303467479</v>
      </c>
    </row>
    <row r="1327" spans="1:7" outlineLevel="1">
      <c r="A1327" s="12">
        <f t="shared" si="80"/>
        <v>0</v>
      </c>
      <c r="B1327" t="str">
        <f>YEAR(C1327)&amp;VLOOKUP(MONTH(C1327),lookup!$G$2:$N$13,8)</f>
        <v>2011M11</v>
      </c>
      <c r="C1327" s="2">
        <f t="shared" si="81"/>
        <v>40864</v>
      </c>
      <c r="D1327" s="4">
        <v>34.832147492226184</v>
      </c>
      <c r="E1327">
        <f t="shared" si="83"/>
        <v>34.436646836763515</v>
      </c>
      <c r="F1327" s="4">
        <v>30.118025219441076</v>
      </c>
      <c r="G1327">
        <f t="shared" si="82"/>
        <v>29.715697063280828</v>
      </c>
    </row>
    <row r="1328" spans="1:7" outlineLevel="1">
      <c r="A1328" s="12">
        <f t="shared" si="80"/>
        <v>0</v>
      </c>
      <c r="B1328" t="str">
        <f>YEAR(C1328)&amp;VLOOKUP(MONTH(C1328),lookup!$G$2:$N$13,8)</f>
        <v>2011M11</v>
      </c>
      <c r="C1328" s="2">
        <f t="shared" si="81"/>
        <v>40865</v>
      </c>
      <c r="D1328" s="4">
        <v>34.353334447162574</v>
      </c>
      <c r="E1328">
        <f t="shared" si="83"/>
        <v>34.474744302273265</v>
      </c>
      <c r="F1328" s="4">
        <v>29.56483919521164</v>
      </c>
      <c r="G1328">
        <f t="shared" si="82"/>
        <v>29.744718200896287</v>
      </c>
    </row>
    <row r="1329" spans="1:7" outlineLevel="1">
      <c r="A1329" s="12">
        <f t="shared" si="80"/>
        <v>0</v>
      </c>
      <c r="B1329" t="str">
        <f>YEAR(C1329)&amp;VLOOKUP(MONTH(C1329),lookup!$G$2:$N$13,8)</f>
        <v>2011M11</v>
      </c>
      <c r="C1329" s="2">
        <f t="shared" si="81"/>
        <v>40866</v>
      </c>
      <c r="D1329" s="4">
        <v>35.066569828218256</v>
      </c>
      <c r="E1329">
        <f t="shared" si="83"/>
        <v>34.521112616419721</v>
      </c>
      <c r="F1329" s="4">
        <v>30.311405704207882</v>
      </c>
      <c r="G1329">
        <f t="shared" si="82"/>
        <v>29.782282214461205</v>
      </c>
    </row>
    <row r="1330" spans="1:7" outlineLevel="1">
      <c r="A1330" s="12">
        <f t="shared" si="80"/>
        <v>0</v>
      </c>
      <c r="B1330" t="str">
        <f>YEAR(C1330)&amp;VLOOKUP(MONTH(C1330),lookup!$G$2:$N$13,8)</f>
        <v>2011M11</v>
      </c>
      <c r="C1330" s="2">
        <f t="shared" si="81"/>
        <v>40867</v>
      </c>
      <c r="D1330" s="4">
        <v>34.408563002136255</v>
      </c>
      <c r="E1330">
        <f t="shared" si="83"/>
        <v>34.5542635408422</v>
      </c>
      <c r="F1330" s="4">
        <v>29.592432583211028</v>
      </c>
      <c r="G1330">
        <f t="shared" si="82"/>
        <v>29.803487058296724</v>
      </c>
    </row>
    <row r="1331" spans="1:7" outlineLevel="1">
      <c r="A1331" s="12">
        <f t="shared" si="80"/>
        <v>0</v>
      </c>
      <c r="B1331" t="str">
        <f>YEAR(C1331)&amp;VLOOKUP(MONTH(C1331),lookup!$G$2:$N$13,8)</f>
        <v>2011M11</v>
      </c>
      <c r="C1331" s="2">
        <f t="shared" si="81"/>
        <v>40868</v>
      </c>
      <c r="D1331" s="4">
        <v>34.766067055734304</v>
      </c>
      <c r="E1331">
        <f t="shared" si="83"/>
        <v>34.568154623592172</v>
      </c>
      <c r="F1331" s="4">
        <v>30.037702627848041</v>
      </c>
      <c r="G1331">
        <f t="shared" si="82"/>
        <v>29.814002463959753</v>
      </c>
    </row>
    <row r="1332" spans="1:7" outlineLevel="1">
      <c r="A1332" s="12">
        <f t="shared" si="80"/>
        <v>0</v>
      </c>
      <c r="B1332" t="str">
        <f>YEAR(C1332)&amp;VLOOKUP(MONTH(C1332),lookup!$G$2:$N$13,8)</f>
        <v>2011M11</v>
      </c>
      <c r="C1332" s="2">
        <f t="shared" si="81"/>
        <v>40869</v>
      </c>
      <c r="D1332" s="4">
        <v>34.436272909777209</v>
      </c>
      <c r="E1332">
        <f t="shared" si="83"/>
        <v>34.611878835343205</v>
      </c>
      <c r="F1332" s="4">
        <v>29.587748305402727</v>
      </c>
      <c r="G1332">
        <f t="shared" si="82"/>
        <v>29.842127711245624</v>
      </c>
    </row>
    <row r="1333" spans="1:7" outlineLevel="1">
      <c r="A1333" s="12">
        <f t="shared" si="80"/>
        <v>0</v>
      </c>
      <c r="B1333" t="str">
        <f>YEAR(C1333)&amp;VLOOKUP(MONTH(C1333),lookup!$G$2:$N$13,8)</f>
        <v>2011M11</v>
      </c>
      <c r="C1333" s="2">
        <f t="shared" si="81"/>
        <v>40870</v>
      </c>
      <c r="D1333" s="4">
        <v>35.082440151853767</v>
      </c>
      <c r="E1333">
        <f t="shared" si="83"/>
        <v>34.659096313143579</v>
      </c>
      <c r="F1333" s="4">
        <v>30.35599445534902</v>
      </c>
      <c r="G1333">
        <f t="shared" si="82"/>
        <v>29.887233038687544</v>
      </c>
    </row>
    <row r="1334" spans="1:7" outlineLevel="1">
      <c r="A1334" s="12">
        <f t="shared" si="80"/>
        <v>0</v>
      </c>
      <c r="B1334" t="str">
        <f>YEAR(C1334)&amp;VLOOKUP(MONTH(C1334),lookup!$G$2:$N$13,8)</f>
        <v>2011M11</v>
      </c>
      <c r="C1334" s="2">
        <f t="shared" si="81"/>
        <v>40871</v>
      </c>
      <c r="D1334" s="4">
        <v>34.460243250197635</v>
      </c>
      <c r="E1334">
        <f t="shared" si="83"/>
        <v>34.689532066741421</v>
      </c>
      <c r="F1334" s="4">
        <v>29.585160955688838</v>
      </c>
      <c r="G1334">
        <f t="shared" si="82"/>
        <v>29.902952201373147</v>
      </c>
    </row>
    <row r="1335" spans="1:7" outlineLevel="1">
      <c r="A1335" s="12">
        <f t="shared" si="80"/>
        <v>0</v>
      </c>
      <c r="B1335" t="str">
        <f>YEAR(C1335)&amp;VLOOKUP(MONTH(C1335),lookup!$G$2:$N$13,8)</f>
        <v>2011M11</v>
      </c>
      <c r="C1335" s="2">
        <f t="shared" si="81"/>
        <v>40872</v>
      </c>
      <c r="D1335" s="4">
        <v>35.268694863803439</v>
      </c>
      <c r="E1335">
        <f t="shared" si="83"/>
        <v>34.733660030430435</v>
      </c>
      <c r="F1335" s="4">
        <v>30.482450831096084</v>
      </c>
      <c r="G1335">
        <f t="shared" si="82"/>
        <v>29.939982562675599</v>
      </c>
    </row>
    <row r="1336" spans="1:7" outlineLevel="1">
      <c r="A1336" s="12">
        <f t="shared" si="80"/>
        <v>0</v>
      </c>
      <c r="B1336" t="str">
        <f>YEAR(C1336)&amp;VLOOKUP(MONTH(C1336),lookup!$G$2:$N$13,8)</f>
        <v>2011M11</v>
      </c>
      <c r="C1336" s="2">
        <f t="shared" si="81"/>
        <v>40873</v>
      </c>
      <c r="D1336" s="4">
        <v>34.526736180936354</v>
      </c>
      <c r="E1336">
        <f t="shared" si="83"/>
        <v>34.754345403691303</v>
      </c>
      <c r="F1336" s="4">
        <v>29.661448156017446</v>
      </c>
      <c r="G1336">
        <f t="shared" si="82"/>
        <v>29.95177192045983</v>
      </c>
    </row>
    <row r="1337" spans="1:7" outlineLevel="1">
      <c r="A1337" s="12">
        <f t="shared" si="80"/>
        <v>0</v>
      </c>
      <c r="B1337" t="str">
        <f>YEAR(C1337)&amp;VLOOKUP(MONTH(C1337),lookup!$G$2:$N$13,8)</f>
        <v>2011M11</v>
      </c>
      <c r="C1337" s="2">
        <f t="shared" si="81"/>
        <v>40874</v>
      </c>
      <c r="D1337" s="4">
        <v>35.566447198869852</v>
      </c>
      <c r="E1337">
        <f t="shared" si="83"/>
        <v>34.852286084618328</v>
      </c>
      <c r="F1337" s="4">
        <v>30.748006624618743</v>
      </c>
      <c r="G1337">
        <f t="shared" si="82"/>
        <v>30.0382514777164</v>
      </c>
    </row>
    <row r="1338" spans="1:7" outlineLevel="1">
      <c r="A1338" s="12">
        <f t="shared" si="80"/>
        <v>0</v>
      </c>
      <c r="B1338" t="str">
        <f>YEAR(C1338)&amp;VLOOKUP(MONTH(C1338),lookup!$G$2:$N$13,8)</f>
        <v>2011M11</v>
      </c>
      <c r="C1338" s="2">
        <f t="shared" si="81"/>
        <v>40875</v>
      </c>
      <c r="D1338" s="4">
        <v>34.434304641381367</v>
      </c>
      <c r="E1338">
        <f t="shared" si="83"/>
        <v>34.853730914704819</v>
      </c>
      <c r="F1338" s="4">
        <v>29.555142781130769</v>
      </c>
      <c r="G1338">
        <f t="shared" si="82"/>
        <v>30.033203738063719</v>
      </c>
    </row>
    <row r="1339" spans="1:7" outlineLevel="1">
      <c r="A1339" s="12">
        <f t="shared" si="80"/>
        <v>0</v>
      </c>
      <c r="B1339" t="str">
        <f>YEAR(C1339)&amp;VLOOKUP(MONTH(C1339),lookup!$G$2:$N$13,8)</f>
        <v>2011M11</v>
      </c>
      <c r="C1339" s="2">
        <f t="shared" si="81"/>
        <v>40876</v>
      </c>
      <c r="D1339" s="4">
        <v>35.122339335854754</v>
      </c>
      <c r="E1339">
        <f t="shared" si="83"/>
        <v>34.87932286421244</v>
      </c>
      <c r="F1339" s="4">
        <v>30.333163211543205</v>
      </c>
      <c r="G1339">
        <f t="shared" si="82"/>
        <v>30.049767420894181</v>
      </c>
    </row>
    <row r="1340" spans="1:7" outlineLevel="1">
      <c r="A1340" s="12">
        <f t="shared" si="80"/>
        <v>0</v>
      </c>
      <c r="B1340" t="str">
        <f>YEAR(C1340)&amp;VLOOKUP(MONTH(C1340),lookup!$G$2:$N$13,8)</f>
        <v>2011M11</v>
      </c>
      <c r="C1340" s="2">
        <f t="shared" si="81"/>
        <v>40877</v>
      </c>
      <c r="D1340" s="4">
        <v>34.805789252584404</v>
      </c>
      <c r="E1340">
        <f t="shared" si="83"/>
        <v>34.931213135836771</v>
      </c>
      <c r="F1340" s="4">
        <v>29.891342511165732</v>
      </c>
      <c r="G1340">
        <f t="shared" si="82"/>
        <v>30.094257188377448</v>
      </c>
    </row>
    <row r="1341" spans="1:7" outlineLevel="1">
      <c r="A1341" s="12">
        <f t="shared" si="80"/>
        <v>0</v>
      </c>
      <c r="B1341" t="str">
        <f>YEAR(C1341)&amp;VLOOKUP(MONTH(C1341),lookup!$G$2:$N$13,8)</f>
        <v>2011M12</v>
      </c>
      <c r="C1341" s="2">
        <f t="shared" si="81"/>
        <v>40878</v>
      </c>
      <c r="D1341" s="4">
        <v>35.326937445760286</v>
      </c>
      <c r="E1341">
        <f t="shared" si="83"/>
        <v>34.951347765202335</v>
      </c>
      <c r="F1341" s="4">
        <v>30.483885729012304</v>
      </c>
      <c r="G1341">
        <f t="shared" si="82"/>
        <v>30.102369967807753</v>
      </c>
    </row>
    <row r="1342" spans="1:7" outlineLevel="1">
      <c r="A1342" s="12">
        <f t="shared" si="80"/>
        <v>0</v>
      </c>
      <c r="B1342" t="str">
        <f>YEAR(C1342)&amp;VLOOKUP(MONTH(C1342),lookup!$G$2:$N$13,8)</f>
        <v>2011M12</v>
      </c>
      <c r="C1342" s="2">
        <f t="shared" si="81"/>
        <v>40879</v>
      </c>
      <c r="D1342" s="4">
        <v>34.782012126442616</v>
      </c>
      <c r="E1342">
        <f t="shared" si="83"/>
        <v>34.992731315426504</v>
      </c>
      <c r="F1342" s="4">
        <v>29.773381397181314</v>
      </c>
      <c r="G1342">
        <f t="shared" si="82"/>
        <v>30.123461515498022</v>
      </c>
    </row>
    <row r="1343" spans="1:7" outlineLevel="1">
      <c r="A1343" s="12">
        <f t="shared" si="80"/>
        <v>0</v>
      </c>
      <c r="B1343" t="str">
        <f>YEAR(C1343)&amp;VLOOKUP(MONTH(C1343),lookup!$G$2:$N$13,8)</f>
        <v>2011M12</v>
      </c>
      <c r="C1343" s="2">
        <f t="shared" si="81"/>
        <v>40880</v>
      </c>
      <c r="D1343" s="4">
        <v>35.666344849442652</v>
      </c>
      <c r="E1343">
        <f t="shared" si="83"/>
        <v>35.025909243743357</v>
      </c>
      <c r="F1343" s="4">
        <v>30.795881249117713</v>
      </c>
      <c r="G1343">
        <f t="shared" si="82"/>
        <v>30.147040468665956</v>
      </c>
    </row>
    <row r="1344" spans="1:7" outlineLevel="1">
      <c r="A1344" s="12">
        <f t="shared" si="80"/>
        <v>0</v>
      </c>
      <c r="B1344" t="str">
        <f>YEAR(C1344)&amp;VLOOKUP(MONTH(C1344),lookup!$G$2:$N$13,8)</f>
        <v>2011M12</v>
      </c>
      <c r="C1344" s="2">
        <f t="shared" si="81"/>
        <v>40881</v>
      </c>
      <c r="D1344" s="4">
        <v>34.855489112723014</v>
      </c>
      <c r="E1344">
        <f t="shared" si="83"/>
        <v>35.081555007925161</v>
      </c>
      <c r="F1344" s="4">
        <v>29.828199058645282</v>
      </c>
      <c r="G1344">
        <f t="shared" si="82"/>
        <v>30.180217089873068</v>
      </c>
    </row>
    <row r="1345" spans="1:7" outlineLevel="1">
      <c r="A1345" s="12">
        <f t="shared" si="80"/>
        <v>0</v>
      </c>
      <c r="B1345" t="str">
        <f>YEAR(C1345)&amp;VLOOKUP(MONTH(C1345),lookup!$G$2:$N$13,8)</f>
        <v>2011M12</v>
      </c>
      <c r="C1345" s="2">
        <f t="shared" si="81"/>
        <v>40882</v>
      </c>
      <c r="D1345" s="4">
        <v>35.311835394229561</v>
      </c>
      <c r="E1345">
        <f t="shared" si="83"/>
        <v>35.081433108333044</v>
      </c>
      <c r="F1345" s="4">
        <v>30.437903048261106</v>
      </c>
      <c r="G1345">
        <f t="shared" si="82"/>
        <v>30.169563936077211</v>
      </c>
    </row>
    <row r="1346" spans="1:7" outlineLevel="1">
      <c r="A1346" s="12">
        <f t="shared" ref="A1346:A1409" si="84">IF(D1346+D1347=D1346,IF(D1346+D1347&gt;0,1,0),0)</f>
        <v>0</v>
      </c>
      <c r="B1346" t="str">
        <f>YEAR(C1346)&amp;VLOOKUP(MONTH(C1346),lookup!$G$2:$N$13,8)</f>
        <v>2011M12</v>
      </c>
      <c r="C1346" s="2">
        <f t="shared" ref="C1346:C1409" si="85">C1347-1</f>
        <v>40883</v>
      </c>
      <c r="D1346" s="4">
        <v>34.590102810195582</v>
      </c>
      <c r="E1346">
        <f t="shared" si="83"/>
        <v>35.073196623684865</v>
      </c>
      <c r="F1346" s="4">
        <v>29.608839460846056</v>
      </c>
      <c r="G1346">
        <f t="shared" si="82"/>
        <v>30.149378057699444</v>
      </c>
    </row>
    <row r="1347" spans="1:7" outlineLevel="1">
      <c r="A1347" s="12">
        <f t="shared" si="84"/>
        <v>0</v>
      </c>
      <c r="B1347" t="str">
        <f>YEAR(C1347)&amp;VLOOKUP(MONTH(C1347),lookup!$G$2:$N$13,8)</f>
        <v>2011M12</v>
      </c>
      <c r="C1347" s="2">
        <f t="shared" si="85"/>
        <v>40884</v>
      </c>
      <c r="D1347" s="4">
        <v>35.539657724076882</v>
      </c>
      <c r="E1347">
        <f t="shared" si="83"/>
        <v>35.117005712808464</v>
      </c>
      <c r="F1347" s="4">
        <v>30.642112077369028</v>
      </c>
      <c r="G1347">
        <f t="shared" si="82"/>
        <v>30.181872890843284</v>
      </c>
    </row>
    <row r="1348" spans="1:7" outlineLevel="1">
      <c r="A1348" s="12">
        <f t="shared" si="84"/>
        <v>0</v>
      </c>
      <c r="B1348" t="str">
        <f>YEAR(C1348)&amp;VLOOKUP(MONTH(C1348),lookup!$G$2:$N$13,8)</f>
        <v>2011M12</v>
      </c>
      <c r="C1348" s="2">
        <f t="shared" si="85"/>
        <v>40885</v>
      </c>
      <c r="D1348" s="4">
        <v>34.858176753826946</v>
      </c>
      <c r="E1348">
        <f t="shared" si="83"/>
        <v>35.126626983918143</v>
      </c>
      <c r="F1348" s="4">
        <v>29.848521156474373</v>
      </c>
      <c r="G1348">
        <f t="shared" si="82"/>
        <v>30.185458202782829</v>
      </c>
    </row>
    <row r="1349" spans="1:7" outlineLevel="1">
      <c r="A1349" s="12">
        <f t="shared" si="84"/>
        <v>0</v>
      </c>
      <c r="B1349" t="str">
        <f>YEAR(C1349)&amp;VLOOKUP(MONTH(C1349),lookup!$G$2:$N$13,8)</f>
        <v>2011M12</v>
      </c>
      <c r="C1349" s="2">
        <f t="shared" si="85"/>
        <v>40886</v>
      </c>
      <c r="D1349" s="4">
        <v>35.420344787142255</v>
      </c>
      <c r="E1349">
        <f t="shared" si="83"/>
        <v>35.111964937562817</v>
      </c>
      <c r="F1349" s="4">
        <v>30.542674752624418</v>
      </c>
      <c r="G1349">
        <f t="shared" si="82"/>
        <v>30.168031975384142</v>
      </c>
    </row>
    <row r="1350" spans="1:7" outlineLevel="1">
      <c r="A1350" s="12">
        <f t="shared" si="84"/>
        <v>0</v>
      </c>
      <c r="B1350" t="str">
        <f>YEAR(C1350)&amp;VLOOKUP(MONTH(C1350),lookup!$G$2:$N$13,8)</f>
        <v>2011M12</v>
      </c>
      <c r="C1350" s="2">
        <f t="shared" si="85"/>
        <v>40887</v>
      </c>
      <c r="D1350" s="4">
        <v>35.231551244492529</v>
      </c>
      <c r="E1350">
        <f t="shared" si="83"/>
        <v>35.171399643421729</v>
      </c>
      <c r="F1350" s="4">
        <v>30.176534868841703</v>
      </c>
      <c r="G1350">
        <f t="shared" si="82"/>
        <v>30.222257051545956</v>
      </c>
    </row>
    <row r="1351" spans="1:7" outlineLevel="1">
      <c r="A1351" s="12">
        <f t="shared" si="84"/>
        <v>0</v>
      </c>
      <c r="B1351" t="str">
        <f>YEAR(C1351)&amp;VLOOKUP(MONTH(C1351),lookup!$G$2:$N$13,8)</f>
        <v>2011M12</v>
      </c>
      <c r="C1351" s="2">
        <f t="shared" si="85"/>
        <v>40888</v>
      </c>
      <c r="D1351" s="4">
        <v>35.592690309887409</v>
      </c>
      <c r="E1351">
        <f t="shared" si="83"/>
        <v>35.190200811004352</v>
      </c>
      <c r="F1351" s="4">
        <v>30.683662214358041</v>
      </c>
      <c r="G1351">
        <f t="shared" si="82"/>
        <v>30.23572329238155</v>
      </c>
    </row>
    <row r="1352" spans="1:7" outlineLevel="1">
      <c r="A1352" s="12">
        <f t="shared" si="84"/>
        <v>0</v>
      </c>
      <c r="B1352" t="str">
        <f>YEAR(C1352)&amp;VLOOKUP(MONTH(C1352),lookup!$G$2:$N$13,8)</f>
        <v>2011M12</v>
      </c>
      <c r="C1352" s="2">
        <f t="shared" si="85"/>
        <v>40889</v>
      </c>
      <c r="D1352" s="4">
        <v>34.635761207574966</v>
      </c>
      <c r="E1352">
        <f t="shared" si="83"/>
        <v>35.180272683380878</v>
      </c>
      <c r="F1352" s="4">
        <v>29.622202779721547</v>
      </c>
      <c r="G1352">
        <f t="shared" ref="G1352:G1415" si="86">AVERAGE(SUM(F1345:F1352)/8,SUM(F1347:F1352)/6)</f>
        <v>30.22396213485511</v>
      </c>
    </row>
    <row r="1353" spans="1:7" outlineLevel="1">
      <c r="A1353" s="12">
        <f t="shared" si="84"/>
        <v>0</v>
      </c>
      <c r="B1353" t="str">
        <f>YEAR(C1353)&amp;VLOOKUP(MONTH(C1353),lookup!$G$2:$N$13,8)</f>
        <v>2011M12</v>
      </c>
      <c r="C1353" s="2">
        <f t="shared" si="85"/>
        <v>40890</v>
      </c>
      <c r="D1353" s="4">
        <v>35.494980165352906</v>
      </c>
      <c r="E1353">
        <f t="shared" si="83"/>
        <v>35.18799610168243</v>
      </c>
      <c r="F1353" s="4">
        <v>30.578349955877385</v>
      </c>
      <c r="G1353">
        <f t="shared" si="86"/>
        <v>30.227426556456827</v>
      </c>
    </row>
    <row r="1354" spans="1:7" outlineLevel="1">
      <c r="A1354" s="12">
        <f t="shared" si="84"/>
        <v>0</v>
      </c>
      <c r="B1354" t="str">
        <f>YEAR(C1354)&amp;VLOOKUP(MONTH(C1354),lookup!$G$2:$N$13,8)</f>
        <v>2011M12</v>
      </c>
      <c r="C1354" s="2">
        <f t="shared" si="85"/>
        <v>40891</v>
      </c>
      <c r="D1354" s="4">
        <v>34.951661416796348</v>
      </c>
      <c r="E1354">
        <f t="shared" si="83"/>
        <v>35.218383903175763</v>
      </c>
      <c r="F1354" s="4">
        <v>29.919315955457169</v>
      </c>
      <c r="G1354">
        <f t="shared" si="86"/>
        <v>30.252730903951917</v>
      </c>
    </row>
    <row r="1355" spans="1:7" outlineLevel="1">
      <c r="A1355" s="12">
        <f t="shared" si="84"/>
        <v>0</v>
      </c>
      <c r="B1355" t="str">
        <f>YEAR(C1355)&amp;VLOOKUP(MONTH(C1355),lookup!$G$2:$N$13,8)</f>
        <v>2011M12</v>
      </c>
      <c r="C1355" s="2">
        <f t="shared" si="85"/>
        <v>40892</v>
      </c>
      <c r="D1355" s="4">
        <v>35.460079491795497</v>
      </c>
      <c r="E1355">
        <f t="shared" ref="E1355:E1418" si="87">AVERAGE(SUM(D1348:D1355)/8,SUM(D1350:D1355)/6)</f>
        <v>35.216721489045938</v>
      </c>
      <c r="F1355" s="4">
        <v>30.53629347705694</v>
      </c>
      <c r="G1355">
        <f t="shared" si="86"/>
        <v>30.245585468468455</v>
      </c>
    </row>
    <row r="1356" spans="1:7" outlineLevel="1">
      <c r="A1356" s="12">
        <f t="shared" si="84"/>
        <v>0</v>
      </c>
      <c r="B1356" t="str">
        <f>YEAR(C1356)&amp;VLOOKUP(MONTH(C1356),lookup!$G$2:$N$13,8)</f>
        <v>2011M12</v>
      </c>
      <c r="C1356" s="2">
        <f t="shared" si="85"/>
        <v>40893</v>
      </c>
      <c r="D1356" s="4">
        <v>34.789933293510785</v>
      </c>
      <c r="E1356">
        <f t="shared" si="87"/>
        <v>35.175654776861037</v>
      </c>
      <c r="F1356" s="4">
        <v>29.749423217605965</v>
      </c>
      <c r="G1356">
        <f t="shared" si="86"/>
        <v>30.203799209686203</v>
      </c>
    </row>
    <row r="1357" spans="1:7" outlineLevel="1">
      <c r="A1357" s="12">
        <f t="shared" si="84"/>
        <v>0</v>
      </c>
      <c r="B1357" t="str">
        <f>YEAR(C1357)&amp;VLOOKUP(MONTH(C1357),lookup!$G$2:$N$13,8)</f>
        <v>2011M12</v>
      </c>
      <c r="C1357" s="2">
        <f t="shared" si="85"/>
        <v>40894</v>
      </c>
      <c r="D1357" s="4">
        <v>35.667508968897899</v>
      </c>
      <c r="E1357">
        <f t="shared" si="87"/>
        <v>35.197337426471634</v>
      </c>
      <c r="F1357" s="4">
        <v>30.753783715554178</v>
      </c>
      <c r="G1357">
        <f t="shared" si="86"/>
        <v>30.222836978302322</v>
      </c>
    </row>
    <row r="1358" spans="1:7" outlineLevel="1">
      <c r="A1358" s="12">
        <f t="shared" si="84"/>
        <v>0</v>
      </c>
      <c r="B1358" t="str">
        <f>YEAR(C1358)&amp;VLOOKUP(MONTH(C1358),lookup!$G$2:$N$13,8)</f>
        <v>2011M12</v>
      </c>
      <c r="C1358" s="2">
        <f t="shared" si="85"/>
        <v>40895</v>
      </c>
      <c r="D1358" s="4">
        <v>34.879952803858174</v>
      </c>
      <c r="E1358">
        <f t="shared" si="87"/>
        <v>35.195711823622261</v>
      </c>
      <c r="F1358" s="4">
        <v>29.828816248283054</v>
      </c>
      <c r="G1358">
        <f t="shared" si="86"/>
        <v>30.218322353564201</v>
      </c>
    </row>
    <row r="1359" spans="1:7" outlineLevel="1">
      <c r="A1359" s="12">
        <f t="shared" si="84"/>
        <v>0</v>
      </c>
      <c r="B1359" t="str">
        <f>YEAR(C1359)&amp;VLOOKUP(MONTH(C1359),lookup!$G$2:$N$13,8)</f>
        <v>2011M12</v>
      </c>
      <c r="C1359" s="2">
        <f t="shared" si="85"/>
        <v>40896</v>
      </c>
      <c r="D1359" s="4">
        <v>35.37786802989762</v>
      </c>
      <c r="E1359">
        <f t="shared" si="87"/>
        <v>35.17252608650162</v>
      </c>
      <c r="F1359" s="4">
        <v>30.422158554286447</v>
      </c>
      <c r="G1359">
        <f t="shared" si="86"/>
        <v>30.188962424677147</v>
      </c>
    </row>
    <row r="1360" spans="1:7" outlineLevel="1">
      <c r="A1360" s="12">
        <f t="shared" si="84"/>
        <v>0</v>
      </c>
      <c r="B1360" t="str">
        <f>YEAR(C1360)&amp;VLOOKUP(MONTH(C1360),lookup!$G$2:$N$13,8)</f>
        <v>2011M12</v>
      </c>
      <c r="C1360" s="2">
        <f t="shared" si="85"/>
        <v>40897</v>
      </c>
      <c r="D1360" s="4">
        <v>35.074495349721694</v>
      </c>
      <c r="E1360">
        <f t="shared" si="87"/>
        <v>35.210183131462905</v>
      </c>
      <c r="F1360" s="4">
        <v>30.000856149197812</v>
      </c>
      <c r="G1360">
        <f t="shared" si="86"/>
        <v>30.219423276414467</v>
      </c>
    </row>
    <row r="1361" spans="1:7" outlineLevel="1">
      <c r="A1361" s="12">
        <f t="shared" si="84"/>
        <v>0</v>
      </c>
      <c r="B1361" t="str">
        <f>YEAR(C1361)&amp;VLOOKUP(MONTH(C1361),lookup!$G$2:$N$13,8)</f>
        <v>2011M12</v>
      </c>
      <c r="C1361" s="2">
        <f t="shared" si="85"/>
        <v>40898</v>
      </c>
      <c r="D1361" s="4">
        <v>35.595503956541229</v>
      </c>
      <c r="E1361">
        <f t="shared" si="87"/>
        <v>35.227751240474319</v>
      </c>
      <c r="F1361" s="4">
        <v>30.611765779769019</v>
      </c>
      <c r="G1361">
        <f t="shared" si="86"/>
        <v>30.227801123967033</v>
      </c>
    </row>
    <row r="1362" spans="1:7" outlineLevel="1">
      <c r="A1362" s="12">
        <f t="shared" si="84"/>
        <v>0</v>
      </c>
      <c r="B1362" t="str">
        <f>YEAR(C1362)&amp;VLOOKUP(MONTH(C1362),lookup!$G$2:$N$13,8)</f>
        <v>2011M12</v>
      </c>
      <c r="C1362" s="2">
        <f t="shared" si="85"/>
        <v>40899</v>
      </c>
      <c r="D1362" s="4">
        <v>35.375939285855537</v>
      </c>
      <c r="E1362">
        <f t="shared" si="87"/>
        <v>35.303102439985921</v>
      </c>
      <c r="F1362" s="4">
        <v>30.240525528403204</v>
      </c>
      <c r="G1362">
        <f t="shared" si="86"/>
        <v>30.288801914842598</v>
      </c>
    </row>
    <row r="1363" spans="1:7" outlineLevel="1">
      <c r="A1363" s="12">
        <f t="shared" si="84"/>
        <v>0</v>
      </c>
      <c r="B1363" t="str">
        <f>YEAR(C1363)&amp;VLOOKUP(MONTH(C1363),lookup!$G$2:$N$13,8)</f>
        <v>2011M12</v>
      </c>
      <c r="C1363" s="2">
        <f t="shared" si="85"/>
        <v>40900</v>
      </c>
      <c r="D1363" s="4">
        <v>36.081212394934958</v>
      </c>
      <c r="E1363">
        <f t="shared" si="87"/>
        <v>35.376398531935223</v>
      </c>
      <c r="F1363" s="4">
        <v>31.023647489810141</v>
      </c>
      <c r="G1363">
        <f t="shared" si="86"/>
        <v>30.341750188494338</v>
      </c>
    </row>
    <row r="1364" spans="1:7" outlineLevel="1">
      <c r="A1364" s="12">
        <f t="shared" si="84"/>
        <v>0</v>
      </c>
      <c r="B1364" t="str">
        <f>YEAR(C1364)&amp;VLOOKUP(MONTH(C1364),lookup!$G$2:$N$13,8)</f>
        <v>2011M12</v>
      </c>
      <c r="C1364" s="2">
        <f t="shared" si="85"/>
        <v>40901</v>
      </c>
      <c r="D1364" s="4">
        <v>36.279172841339282</v>
      </c>
      <c r="E1364">
        <f t="shared" si="87"/>
        <v>35.586077673464594</v>
      </c>
      <c r="F1364" s="4">
        <v>30.887790502471219</v>
      </c>
      <c r="G1364">
        <f t="shared" si="86"/>
        <v>30.501145998314094</v>
      </c>
    </row>
    <row r="1365" spans="1:7" outlineLevel="1">
      <c r="A1365" s="12">
        <f t="shared" si="84"/>
        <v>0</v>
      </c>
      <c r="B1365" t="str">
        <f>YEAR(C1365)&amp;VLOOKUP(MONTH(C1365),lookup!$G$2:$N$13,8)</f>
        <v>2011M12</v>
      </c>
      <c r="C1365" s="2">
        <f t="shared" si="85"/>
        <v>40902</v>
      </c>
      <c r="D1365" s="4">
        <v>34.988407785283414</v>
      </c>
      <c r="E1365">
        <f t="shared" si="87"/>
        <v>35.511178829104175</v>
      </c>
      <c r="F1365" s="4">
        <v>30.320281209310913</v>
      </c>
      <c r="G1365">
        <f t="shared" si="86"/>
        <v>30.465562312925933</v>
      </c>
    </row>
    <row r="1366" spans="1:7" outlineLevel="1">
      <c r="A1366" s="12">
        <f t="shared" si="84"/>
        <v>0</v>
      </c>
      <c r="B1366" t="str">
        <f>YEAR(C1366)&amp;VLOOKUP(MONTH(C1366),lookup!$G$2:$N$13,8)</f>
        <v>2011M12</v>
      </c>
      <c r="C1366" s="2">
        <f t="shared" si="85"/>
        <v>40903</v>
      </c>
      <c r="D1366" s="4">
        <v>35.751367094231853</v>
      </c>
      <c r="E1366">
        <f t="shared" si="87"/>
        <v>35.622048200961707</v>
      </c>
      <c r="F1366" s="4">
        <v>30.520312234063802</v>
      </c>
      <c r="G1366">
        <f t="shared" si="86"/>
        <v>30.552068819109394</v>
      </c>
    </row>
    <row r="1367" spans="1:7" outlineLevel="1">
      <c r="A1367" s="12">
        <f t="shared" si="84"/>
        <v>0</v>
      </c>
      <c r="B1367" t="str">
        <f>YEAR(C1367)&amp;VLOOKUP(MONTH(C1367),lookup!$G$2:$N$13,8)</f>
        <v>2011M12</v>
      </c>
      <c r="C1367" s="2">
        <f t="shared" si="85"/>
        <v>40904</v>
      </c>
      <c r="D1367" s="4">
        <v>36.267177972118368</v>
      </c>
      <c r="E1367">
        <f t="shared" si="87"/>
        <v>35.733602906981929</v>
      </c>
      <c r="F1367" s="4">
        <v>31.104262583339846</v>
      </c>
      <c r="G1367">
        <f t="shared" si="86"/>
        <v>30.6357417212228</v>
      </c>
    </row>
    <row r="1368" spans="1:7" outlineLevel="1">
      <c r="A1368" s="12">
        <f t="shared" si="84"/>
        <v>0</v>
      </c>
      <c r="B1368" t="str">
        <f>YEAR(C1368)&amp;VLOOKUP(MONTH(C1368),lookup!$G$2:$N$13,8)</f>
        <v>2011M12</v>
      </c>
      <c r="C1368" s="2">
        <f t="shared" si="85"/>
        <v>40905</v>
      </c>
      <c r="D1368" s="4">
        <v>35.623752109816877</v>
      </c>
      <c r="E1368">
        <f t="shared" si="87"/>
        <v>35.788582523151319</v>
      </c>
      <c r="F1368" s="4">
        <v>30.397598238479127</v>
      </c>
      <c r="G1368">
        <f t="shared" si="86"/>
        <v>30.673627494309208</v>
      </c>
    </row>
    <row r="1369" spans="1:7" outlineLevel="1">
      <c r="A1369" s="12">
        <f t="shared" si="84"/>
        <v>0</v>
      </c>
      <c r="B1369" t="str">
        <f>YEAR(C1369)&amp;VLOOKUP(MONTH(C1369),lookup!$G$2:$N$13,8)</f>
        <v>2011M12</v>
      </c>
      <c r="C1369" s="2">
        <f t="shared" si="85"/>
        <v>40906</v>
      </c>
      <c r="D1369" s="4">
        <v>35.965009504072654</v>
      </c>
      <c r="E1369">
        <f t="shared" si="87"/>
        <v>35.801993045633509</v>
      </c>
      <c r="F1369" s="4">
        <v>30.886955722695074</v>
      </c>
      <c r="G1369">
        <f t="shared" si="86"/>
        <v>30.679435885149164</v>
      </c>
    </row>
    <row r="1370" spans="1:7" outlineLevel="1">
      <c r="A1370" s="12">
        <f t="shared" si="84"/>
        <v>0</v>
      </c>
      <c r="B1370" t="str">
        <f>YEAR(C1370)&amp;VLOOKUP(MONTH(C1370),lookup!$G$2:$N$13,8)</f>
        <v>2011M12</v>
      </c>
      <c r="C1370" s="2">
        <f t="shared" si="85"/>
        <v>40907</v>
      </c>
      <c r="D1370" s="4">
        <v>35.627434908388707</v>
      </c>
      <c r="E1370">
        <f t="shared" si="87"/>
        <v>35.763400027629281</v>
      </c>
      <c r="F1370" s="4">
        <v>30.428628781797283</v>
      </c>
      <c r="G1370">
        <f t="shared" si="86"/>
        <v>30.652928861763463</v>
      </c>
    </row>
    <row r="1371" spans="1:7" outlineLevel="1">
      <c r="A1371" s="12">
        <f t="shared" si="84"/>
        <v>0</v>
      </c>
      <c r="B1371" t="str">
        <f>YEAR(C1371)&amp;VLOOKUP(MONTH(C1371),lookup!$G$2:$N$13,8)</f>
        <v>2011M12</v>
      </c>
      <c r="C1371" s="2">
        <f t="shared" si="85"/>
        <v>40908</v>
      </c>
      <c r="D1371" s="4">
        <v>36.537638861791429</v>
      </c>
      <c r="E1371">
        <f t="shared" si="87"/>
        <v>35.921029271516815</v>
      </c>
      <c r="F1371" s="4">
        <v>31.405061106513433</v>
      </c>
      <c r="G1371">
        <f t="shared" si="86"/>
        <v>30.7671655375743</v>
      </c>
    </row>
    <row r="1372" spans="1:7" outlineLevel="1">
      <c r="A1372" s="12">
        <f t="shared" si="84"/>
        <v>0</v>
      </c>
      <c r="B1372" t="str">
        <f>YEAR(C1372)&amp;VLOOKUP(MONTH(C1372),lookup!$G$2:$N$13,8)</f>
        <v>2012M01</v>
      </c>
      <c r="C1372" s="2">
        <f t="shared" si="85"/>
        <v>40909</v>
      </c>
      <c r="D1372" s="4">
        <v>35.515049701224257</v>
      </c>
      <c r="E1372">
        <f t="shared" si="87"/>
        <v>35.853578459175665</v>
      </c>
      <c r="F1372" s="4">
        <v>30.275784941068313</v>
      </c>
      <c r="G1372">
        <f t="shared" si="86"/>
        <v>30.708537915570325</v>
      </c>
    </row>
    <row r="1373" spans="1:7" outlineLevel="1">
      <c r="A1373" s="12">
        <f t="shared" si="84"/>
        <v>0</v>
      </c>
      <c r="B1373" t="str">
        <f>YEAR(C1373)&amp;VLOOKUP(MONTH(C1373),lookup!$G$2:$N$13,8)</f>
        <v>2012M01</v>
      </c>
      <c r="C1373" s="2">
        <f t="shared" si="85"/>
        <v>40910</v>
      </c>
      <c r="D1373" s="4">
        <v>36.070980596817677</v>
      </c>
      <c r="E1373">
        <f t="shared" si="87"/>
        <v>35.904889478621499</v>
      </c>
      <c r="F1373" s="4">
        <v>30.883068905822721</v>
      </c>
      <c r="G1373">
        <f t="shared" si="86"/>
        <v>30.725279340142553</v>
      </c>
    </row>
    <row r="1374" spans="1:7" outlineLevel="1">
      <c r="A1374" s="12">
        <f t="shared" si="84"/>
        <v>0</v>
      </c>
      <c r="B1374" t="str">
        <f>YEAR(C1374)&amp;VLOOKUP(MONTH(C1374),lookup!$G$2:$N$13,8)</f>
        <v>2012M01</v>
      </c>
      <c r="C1374" s="2">
        <f t="shared" si="85"/>
        <v>40911</v>
      </c>
      <c r="D1374" s="4">
        <v>35.274084446268141</v>
      </c>
      <c r="E1374">
        <f t="shared" si="87"/>
        <v>35.845920341161374</v>
      </c>
      <c r="F1374" s="4">
        <v>30.033082627933076</v>
      </c>
      <c r="G1374">
        <f t="shared" si="86"/>
        <v>30.664451188880548</v>
      </c>
    </row>
    <row r="1375" spans="1:7" outlineLevel="1">
      <c r="A1375" s="12">
        <f t="shared" si="84"/>
        <v>0</v>
      </c>
      <c r="B1375" t="str">
        <f>YEAR(C1375)&amp;VLOOKUP(MONTH(C1375),lookup!$G$2:$N$13,8)</f>
        <v>2012M01</v>
      </c>
      <c r="C1375" s="2">
        <f t="shared" si="85"/>
        <v>40912</v>
      </c>
      <c r="D1375" s="4">
        <v>35.828756113196441</v>
      </c>
      <c r="E1375">
        <f t="shared" si="87"/>
        <v>35.807164525739068</v>
      </c>
      <c r="F1375" s="4">
        <v>30.664019068965892</v>
      </c>
      <c r="G1375">
        <f t="shared" si="86"/>
        <v>30.618357914754743</v>
      </c>
    </row>
    <row r="1376" spans="1:7" outlineLevel="1">
      <c r="A1376" s="12">
        <f t="shared" si="84"/>
        <v>0</v>
      </c>
      <c r="B1376" t="str">
        <f>YEAR(C1376)&amp;VLOOKUP(MONTH(C1376),lookup!$G$2:$N$13,8)</f>
        <v>2012M01</v>
      </c>
      <c r="C1376" s="2">
        <f t="shared" si="85"/>
        <v>40913</v>
      </c>
      <c r="D1376" s="4">
        <v>35.530705825421272</v>
      </c>
      <c r="E1376">
        <f t="shared" si="87"/>
        <v>35.793288376050384</v>
      </c>
      <c r="F1376" s="4">
        <v>30.259800631631705</v>
      </c>
      <c r="G1376">
        <f t="shared" si="86"/>
        <v>30.595676551812982</v>
      </c>
    </row>
    <row r="1377" spans="1:7" outlineLevel="1">
      <c r="A1377" s="12">
        <f t="shared" si="84"/>
        <v>0</v>
      </c>
      <c r="B1377" t="str">
        <f>YEAR(C1377)&amp;VLOOKUP(MONTH(C1377),lookup!$G$2:$N$13,8)</f>
        <v>2012M01</v>
      </c>
      <c r="C1377" s="2">
        <f t="shared" si="85"/>
        <v>40914</v>
      </c>
      <c r="D1377" s="4">
        <v>35.845210319960131</v>
      </c>
      <c r="E1377">
        <f t="shared" si="87"/>
        <v>35.728098548557412</v>
      </c>
      <c r="F1377" s="4">
        <v>30.655476951633691</v>
      </c>
      <c r="G1377">
        <f t="shared" si="86"/>
        <v>30.518743782381666</v>
      </c>
    </row>
    <row r="1378" spans="1:7" outlineLevel="1">
      <c r="A1378" s="12">
        <f t="shared" si="84"/>
        <v>0</v>
      </c>
      <c r="B1378" t="str">
        <f>YEAR(C1378)&amp;VLOOKUP(MONTH(C1378),lookup!$G$2:$N$13,8)</f>
        <v>2012M01</v>
      </c>
      <c r="C1378" s="2">
        <f t="shared" si="85"/>
        <v>40915</v>
      </c>
      <c r="D1378" s="4">
        <v>35.772262146893681</v>
      </c>
      <c r="E1378">
        <f t="shared" si="87"/>
        <v>35.758584621436427</v>
      </c>
      <c r="F1378" s="4">
        <v>30.481924269434526</v>
      </c>
      <c r="G1378">
        <f t="shared" si="86"/>
        <v>30.539253027722843</v>
      </c>
    </row>
    <row r="1379" spans="1:7" outlineLevel="1">
      <c r="A1379" s="12">
        <f t="shared" si="84"/>
        <v>0</v>
      </c>
      <c r="B1379" t="str">
        <f>YEAR(C1379)&amp;VLOOKUP(MONTH(C1379),lookup!$G$2:$N$13,8)</f>
        <v>2012M01</v>
      </c>
      <c r="C1379" s="2">
        <f t="shared" si="85"/>
        <v>40916</v>
      </c>
      <c r="D1379" s="4">
        <v>36.082534947823198</v>
      </c>
      <c r="E1379">
        <f t="shared" si="87"/>
        <v>35.731103489397206</v>
      </c>
      <c r="F1379" s="4">
        <v>30.846850328334185</v>
      </c>
      <c r="G1379">
        <f t="shared" si="86"/>
        <v>30.501346639295932</v>
      </c>
    </row>
    <row r="1380" spans="1:7" outlineLevel="1">
      <c r="A1380" s="12">
        <f t="shared" si="84"/>
        <v>0</v>
      </c>
      <c r="B1380" t="str">
        <f>YEAR(C1380)&amp;VLOOKUP(MONTH(C1380),lookup!$G$2:$N$13,8)</f>
        <v>2012M01</v>
      </c>
      <c r="C1380" s="2">
        <f t="shared" si="85"/>
        <v>40917</v>
      </c>
      <c r="D1380" s="4">
        <v>35.695780424001619</v>
      </c>
      <c r="E1380">
        <f t="shared" si="87"/>
        <v>35.777540491048583</v>
      </c>
      <c r="F1380" s="4">
        <v>30.389986583655258</v>
      </c>
      <c r="G1380">
        <f t="shared" si="86"/>
        <v>30.538226238267796</v>
      </c>
    </row>
    <row r="1381" spans="1:7" outlineLevel="1">
      <c r="A1381" s="12">
        <f t="shared" si="84"/>
        <v>0</v>
      </c>
      <c r="B1381" t="str">
        <f>YEAR(C1381)&amp;VLOOKUP(MONTH(C1381),lookup!$G$2:$N$13,8)</f>
        <v>2012M01</v>
      </c>
      <c r="C1381" s="2">
        <f t="shared" si="85"/>
        <v>40918</v>
      </c>
      <c r="D1381" s="4">
        <v>36.40053301667448</v>
      </c>
      <c r="E1381">
        <f t="shared" si="87"/>
        <v>35.845785592579468</v>
      </c>
      <c r="F1381" s="4">
        <v>31.119279209785482</v>
      </c>
      <c r="G1381">
        <f t="shared" si="86"/>
        <v>30.590927727333764</v>
      </c>
    </row>
    <row r="1382" spans="1:7" outlineLevel="1">
      <c r="A1382" s="12">
        <f t="shared" si="84"/>
        <v>0</v>
      </c>
      <c r="B1382" t="str">
        <f>YEAR(C1382)&amp;VLOOKUP(MONTH(C1382),lookup!$G$2:$N$13,8)</f>
        <v>2012M01</v>
      </c>
      <c r="C1382" s="2">
        <f t="shared" si="85"/>
        <v>40919</v>
      </c>
      <c r="D1382" s="4">
        <v>35.93993229843683</v>
      </c>
      <c r="E1382">
        <f t="shared" si="87"/>
        <v>35.921503289424635</v>
      </c>
      <c r="F1382" s="4">
        <v>30.620603332220725</v>
      </c>
      <c r="G1382">
        <f t="shared" si="86"/>
        <v>30.657714663067498</v>
      </c>
    </row>
    <row r="1383" spans="1:7" outlineLevel="1">
      <c r="A1383" s="12">
        <f t="shared" si="84"/>
        <v>0</v>
      </c>
      <c r="B1383" t="str">
        <f>YEAR(C1383)&amp;VLOOKUP(MONTH(C1383),lookup!$G$2:$N$13,8)</f>
        <v>2012M01</v>
      </c>
      <c r="C1383" s="2">
        <f t="shared" si="85"/>
        <v>40920</v>
      </c>
      <c r="D1383" s="4">
        <v>36.318206302676948</v>
      </c>
      <c r="E1383">
        <f t="shared" si="87"/>
        <v>35.991510258160233</v>
      </c>
      <c r="F1383" s="4">
        <v>31.022224421368488</v>
      </c>
      <c r="G1383">
        <f t="shared" si="86"/>
        <v>30.710664786737226</v>
      </c>
    </row>
    <row r="1384" spans="1:7" outlineLevel="1">
      <c r="A1384" s="12">
        <f t="shared" si="84"/>
        <v>0</v>
      </c>
      <c r="B1384" t="str">
        <f>YEAR(C1384)&amp;VLOOKUP(MONTH(C1384),lookup!$G$2:$N$13,8)</f>
        <v>2012M01</v>
      </c>
      <c r="C1384" s="2">
        <f t="shared" si="85"/>
        <v>40921</v>
      </c>
      <c r="D1384" s="4">
        <v>35.924024899585547</v>
      </c>
      <c r="E1384">
        <f t="shared" si="87"/>
        <v>36.028739596353162</v>
      </c>
      <c r="F1384" s="4">
        <v>30.594082610329735</v>
      </c>
      <c r="G1384">
        <f t="shared" si="86"/>
        <v>30.740903938813787</v>
      </c>
    </row>
    <row r="1385" spans="1:7" outlineLevel="1">
      <c r="A1385" s="12">
        <f t="shared" si="84"/>
        <v>0</v>
      </c>
      <c r="B1385" t="str">
        <f>YEAR(C1385)&amp;VLOOKUP(MONTH(C1385),lookup!$G$2:$N$13,8)</f>
        <v>2012M01</v>
      </c>
      <c r="C1385" s="2">
        <f t="shared" si="85"/>
        <v>40922</v>
      </c>
      <c r="D1385" s="4">
        <v>36.604298201224104</v>
      </c>
      <c r="E1385">
        <f t="shared" si="87"/>
        <v>36.119662860048898</v>
      </c>
      <c r="F1385" s="4">
        <v>31.3041673837815</v>
      </c>
      <c r="G1385">
        <f t="shared" si="86"/>
        <v>30.819556845443635</v>
      </c>
    </row>
    <row r="1386" spans="1:7" outlineLevel="1">
      <c r="A1386" s="12">
        <f t="shared" si="84"/>
        <v>0</v>
      </c>
      <c r="B1386" t="str">
        <f>YEAR(C1386)&amp;VLOOKUP(MONTH(C1386),lookup!$G$2:$N$13,8)</f>
        <v>2012M01</v>
      </c>
      <c r="C1386" s="2">
        <f t="shared" si="85"/>
        <v>40923</v>
      </c>
      <c r="D1386" s="4">
        <v>35.823387972855315</v>
      </c>
      <c r="E1386">
        <f t="shared" si="87"/>
        <v>36.133492186575978</v>
      </c>
      <c r="F1386" s="4">
        <v>30.485704581758277</v>
      </c>
      <c r="G1386">
        <f t="shared" si="86"/>
        <v>30.827769614805788</v>
      </c>
    </row>
    <row r="1387" spans="1:7" outlineLevel="1">
      <c r="A1387" s="12">
        <f t="shared" si="84"/>
        <v>0</v>
      </c>
      <c r="B1387" t="str">
        <f>YEAR(C1387)&amp;VLOOKUP(MONTH(C1387),lookup!$G$2:$N$13,8)</f>
        <v>2012M01</v>
      </c>
      <c r="C1387" s="2">
        <f t="shared" si="85"/>
        <v>40924</v>
      </c>
      <c r="D1387" s="4">
        <v>36.14112762856783</v>
      </c>
      <c r="E1387">
        <f t="shared" si="87"/>
        <v>36.115537113446962</v>
      </c>
      <c r="F1387" s="4">
        <v>30.883655623363786</v>
      </c>
      <c r="G1387">
        <f t="shared" si="86"/>
        <v>30.810434646876665</v>
      </c>
    </row>
    <row r="1388" spans="1:7" outlineLevel="1">
      <c r="A1388" s="12">
        <f t="shared" si="84"/>
        <v>0</v>
      </c>
      <c r="B1388" t="str">
        <f>YEAR(C1388)&amp;VLOOKUP(MONTH(C1388),lookup!$G$2:$N$13,8)</f>
        <v>2012M01</v>
      </c>
      <c r="C1388" s="2">
        <f t="shared" si="85"/>
        <v>40925</v>
      </c>
      <c r="D1388" s="4">
        <v>35.770687397213827</v>
      </c>
      <c r="E1388">
        <f t="shared" si="87"/>
        <v>36.106115057504141</v>
      </c>
      <c r="F1388" s="4">
        <v>30.440983364451903</v>
      </c>
      <c r="G1388">
        <f t="shared" si="86"/>
        <v>30.798653615029053</v>
      </c>
    </row>
    <row r="1389" spans="1:7" outlineLevel="1">
      <c r="A1389" s="12">
        <f t="shared" si="84"/>
        <v>0</v>
      </c>
      <c r="B1389" t="str">
        <f>YEAR(C1389)&amp;VLOOKUP(MONTH(C1389),lookup!$G$2:$N$13,8)</f>
        <v>2012M01</v>
      </c>
      <c r="C1389" s="2">
        <f t="shared" si="85"/>
        <v>40926</v>
      </c>
      <c r="D1389" s="4">
        <v>36.062313048942414</v>
      </c>
      <c r="E1389">
        <f t="shared" si="87"/>
        <v>36.063651871709681</v>
      </c>
      <c r="F1389" s="4">
        <v>30.760380958941123</v>
      </c>
      <c r="G1389">
        <f t="shared" si="86"/>
        <v>30.754402185815664</v>
      </c>
    </row>
    <row r="1390" spans="1:7" outlineLevel="1">
      <c r="A1390" s="12">
        <f t="shared" si="84"/>
        <v>0</v>
      </c>
      <c r="B1390" t="str">
        <f>YEAR(C1390)&amp;VLOOKUP(MONTH(C1390),lookup!$G$2:$N$13,8)</f>
        <v>2012M01</v>
      </c>
      <c r="C1390" s="2">
        <f t="shared" si="85"/>
        <v>40927</v>
      </c>
      <c r="D1390" s="4">
        <v>36.078197604643314</v>
      </c>
      <c r="E1390">
        <f t="shared" si="87"/>
        <v>36.085141178769064</v>
      </c>
      <c r="F1390" s="4">
        <v>30.699075101721089</v>
      </c>
      <c r="G1390">
        <f t="shared" si="86"/>
        <v>30.768056045692049</v>
      </c>
    </row>
    <row r="1391" spans="1:7" outlineLevel="1">
      <c r="A1391" s="12">
        <f t="shared" si="84"/>
        <v>0</v>
      </c>
      <c r="B1391" t="str">
        <f>YEAR(C1391)&amp;VLOOKUP(MONTH(C1391),lookup!$G$2:$N$13,8)</f>
        <v>2012M01</v>
      </c>
      <c r="C1391" s="2">
        <f t="shared" si="85"/>
        <v>40928</v>
      </c>
      <c r="D1391" s="4">
        <v>36.395260532025596</v>
      </c>
      <c r="E1391">
        <f t="shared" si="87"/>
        <v>36.072537262336809</v>
      </c>
      <c r="F1391" s="4">
        <v>31.071470578597129</v>
      </c>
      <c r="G1391">
        <f t="shared" si="86"/>
        <v>30.751742530086808</v>
      </c>
    </row>
    <row r="1392" spans="1:7" outlineLevel="1">
      <c r="A1392" s="12">
        <f t="shared" si="84"/>
        <v>0</v>
      </c>
      <c r="B1392" t="str">
        <f>YEAR(C1392)&amp;VLOOKUP(MONTH(C1392),lookup!$G$2:$N$13,8)</f>
        <v>2012M01</v>
      </c>
      <c r="C1392" s="2">
        <f t="shared" si="85"/>
        <v>40929</v>
      </c>
      <c r="D1392" s="4">
        <v>36.358307453182682</v>
      </c>
      <c r="E1392">
        <f t="shared" si="87"/>
        <v>36.144256545297246</v>
      </c>
      <c r="F1392" s="4">
        <v>30.972153320218997</v>
      </c>
      <c r="G1392">
        <f t="shared" si="86"/>
        <v>30.81590934432662</v>
      </c>
    </row>
    <row r="1393" spans="1:7" outlineLevel="1">
      <c r="A1393" s="12">
        <f t="shared" si="84"/>
        <v>0</v>
      </c>
      <c r="B1393" t="str">
        <f>YEAR(C1393)&amp;VLOOKUP(MONTH(C1393),lookup!$G$2:$N$13,8)</f>
        <v>2012M01</v>
      </c>
      <c r="C1393" s="2">
        <f t="shared" si="85"/>
        <v>40930</v>
      </c>
      <c r="D1393" s="4">
        <v>36.669983680164144</v>
      </c>
      <c r="E1393">
        <f t="shared" si="87"/>
        <v>36.192433225364027</v>
      </c>
      <c r="F1393" s="4">
        <v>31.310035920485742</v>
      </c>
      <c r="G1393">
        <f t="shared" si="86"/>
        <v>30.851807819297459</v>
      </c>
    </row>
    <row r="1394" spans="1:7" outlineLevel="1">
      <c r="A1394" s="12">
        <f t="shared" si="84"/>
        <v>0</v>
      </c>
      <c r="B1394" t="str">
        <f>YEAR(C1394)&amp;VLOOKUP(MONTH(C1394),lookup!$G$2:$N$13,8)</f>
        <v>2012M01</v>
      </c>
      <c r="C1394" s="2">
        <f t="shared" si="85"/>
        <v>40931</v>
      </c>
      <c r="D1394" s="4">
        <v>35.779704730829394</v>
      </c>
      <c r="E1394">
        <f t="shared" si="87"/>
        <v>36.19045446720537</v>
      </c>
      <c r="F1394" s="4">
        <v>30.422272383936981</v>
      </c>
      <c r="G1394">
        <f t="shared" si="86"/>
        <v>30.846284058557387</v>
      </c>
    </row>
    <row r="1395" spans="1:7" outlineLevel="1">
      <c r="A1395" s="12">
        <f t="shared" si="84"/>
        <v>0</v>
      </c>
      <c r="B1395" t="str">
        <f>YEAR(C1395)&amp;VLOOKUP(MONTH(C1395),lookup!$G$2:$N$13,8)</f>
        <v>2012M01</v>
      </c>
      <c r="C1395" s="2">
        <f t="shared" si="85"/>
        <v>40932</v>
      </c>
      <c r="D1395" s="4">
        <v>36.508902349810974</v>
      </c>
      <c r="E1395">
        <f t="shared" si="87"/>
        <v>36.25065616235544</v>
      </c>
      <c r="F1395" s="4">
        <v>31.168703696475564</v>
      </c>
      <c r="G1395">
        <f t="shared" si="86"/>
        <v>30.898126457921411</v>
      </c>
    </row>
    <row r="1396" spans="1:7" outlineLevel="1">
      <c r="A1396" s="12">
        <f t="shared" si="84"/>
        <v>0</v>
      </c>
      <c r="B1396" t="str">
        <f>YEAR(C1396)&amp;VLOOKUP(MONTH(C1396),lookup!$G$2:$N$13,8)</f>
        <v>2012M01</v>
      </c>
      <c r="C1396" s="2">
        <f t="shared" si="85"/>
        <v>40933</v>
      </c>
      <c r="D1396" s="4">
        <v>36.033530679453825</v>
      </c>
      <c r="E1396">
        <f t="shared" si="87"/>
        <v>36.263361623729651</v>
      </c>
      <c r="F1396" s="4">
        <v>30.656229746993802</v>
      </c>
      <c r="G1396">
        <f t="shared" si="86"/>
        <v>30.908008910603005</v>
      </c>
    </row>
    <row r="1397" spans="1:7" outlineLevel="1">
      <c r="A1397" s="12">
        <f t="shared" si="84"/>
        <v>0</v>
      </c>
      <c r="B1397" t="str">
        <f>YEAR(C1397)&amp;VLOOKUP(MONTH(C1397),lookup!$G$2:$N$13,8)</f>
        <v>2012M01</v>
      </c>
      <c r="C1397" s="2">
        <f t="shared" si="85"/>
        <v>40934</v>
      </c>
      <c r="D1397" s="4">
        <v>36.787141915412334</v>
      </c>
      <c r="E1397">
        <f t="shared" si="87"/>
        <v>36.341320209832922</v>
      </c>
      <c r="F1397" s="4">
        <v>31.419924984951823</v>
      </c>
      <c r="G1397">
        <f t="shared" si="86"/>
        <v>30.978268279424896</v>
      </c>
    </row>
    <row r="1398" spans="1:7" outlineLevel="1">
      <c r="A1398" s="12">
        <f t="shared" si="84"/>
        <v>0</v>
      </c>
      <c r="B1398" t="str">
        <f>YEAR(C1398)&amp;VLOOKUP(MONTH(C1398),lookup!$G$2:$N$13,8)</f>
        <v>2012M01</v>
      </c>
      <c r="C1398" s="2">
        <f t="shared" si="85"/>
        <v>40935</v>
      </c>
      <c r="D1398" s="4">
        <v>36.176540222456481</v>
      </c>
      <c r="E1398">
        <f t="shared" si="87"/>
        <v>36.332319354219059</v>
      </c>
      <c r="F1398" s="4">
        <v>30.779527553407643</v>
      </c>
      <c r="G1398">
        <f t="shared" si="86"/>
        <v>30.967244410421024</v>
      </c>
    </row>
    <row r="1399" spans="1:7" outlineLevel="1">
      <c r="A1399" s="12">
        <f t="shared" si="84"/>
        <v>0</v>
      </c>
      <c r="B1399" t="str">
        <f>YEAR(C1399)&amp;VLOOKUP(MONTH(C1399),lookup!$G$2:$N$13,8)</f>
        <v>2012M01</v>
      </c>
      <c r="C1399" s="2">
        <f t="shared" si="85"/>
        <v>40936</v>
      </c>
      <c r="D1399" s="4">
        <v>36.507019217600877</v>
      </c>
      <c r="E1399">
        <f t="shared" si="87"/>
        <v>36.325723900187242</v>
      </c>
      <c r="F1399" s="4">
        <v>31.157317836815558</v>
      </c>
      <c r="G1399">
        <f t="shared" si="86"/>
        <v>30.959883357087165</v>
      </c>
    </row>
    <row r="1400" spans="1:7" outlineLevel="1">
      <c r="A1400" s="12">
        <f t="shared" si="84"/>
        <v>0</v>
      </c>
      <c r="B1400" t="str">
        <f>YEAR(C1400)&amp;VLOOKUP(MONTH(C1400),lookup!$G$2:$N$13,8)</f>
        <v>2012M01</v>
      </c>
      <c r="C1400" s="2">
        <f t="shared" si="85"/>
        <v>40937</v>
      </c>
      <c r="D1400" s="4">
        <v>36.187102324117021</v>
      </c>
      <c r="E1400">
        <f t="shared" si="87"/>
        <v>36.34897337906127</v>
      </c>
      <c r="F1400" s="4">
        <v>30.795321281740428</v>
      </c>
      <c r="G1400">
        <f t="shared" si="86"/>
        <v>30.97991876283254</v>
      </c>
    </row>
    <row r="1401" spans="1:7" outlineLevel="1">
      <c r="A1401" s="12">
        <f t="shared" si="84"/>
        <v>0</v>
      </c>
      <c r="B1401" t="str">
        <f>YEAR(C1401)&amp;VLOOKUP(MONTH(C1401),lookup!$G$2:$N$13,8)</f>
        <v>2012M01</v>
      </c>
      <c r="C1401" s="2">
        <f t="shared" si="85"/>
        <v>40938</v>
      </c>
      <c r="D1401" s="4">
        <v>36.112226760236595</v>
      </c>
      <c r="E1401">
        <f t="shared" si="87"/>
        <v>36.281057272434602</v>
      </c>
      <c r="F1401" s="4">
        <v>30.766512225309928</v>
      </c>
      <c r="G1401">
        <f t="shared" si="86"/>
        <v>30.912432575953581</v>
      </c>
    </row>
    <row r="1402" spans="1:7" outlineLevel="1">
      <c r="A1402" s="12">
        <f t="shared" si="84"/>
        <v>0</v>
      </c>
      <c r="B1402" t="str">
        <f>YEAR(C1402)&amp;VLOOKUP(MONTH(C1402),lookup!$G$2:$N$13,8)</f>
        <v>2012M01</v>
      </c>
      <c r="C1402" s="2">
        <f t="shared" si="85"/>
        <v>40939</v>
      </c>
      <c r="D1402" s="4">
        <v>35.906207242283074</v>
      </c>
      <c r="E1402">
        <f t="shared" si="87"/>
        <v>36.278353392969564</v>
      </c>
      <c r="F1402" s="4">
        <v>30.501909420757883</v>
      </c>
      <c r="G1402">
        <f t="shared" si="86"/>
        <v>30.904549863568558</v>
      </c>
    </row>
    <row r="1403" spans="1:7" outlineLevel="1">
      <c r="A1403" s="12">
        <f t="shared" si="84"/>
        <v>0</v>
      </c>
      <c r="B1403" t="str">
        <f>YEAR(C1403)&amp;VLOOKUP(MONTH(C1403),lookup!$G$2:$N$13,8)</f>
        <v>2012M02</v>
      </c>
      <c r="C1403" s="2">
        <f t="shared" si="85"/>
        <v>40940</v>
      </c>
      <c r="D1403" s="4">
        <v>36.568328597250613</v>
      </c>
      <c r="E1403">
        <f t="shared" si="87"/>
        <v>36.263833090254394</v>
      </c>
      <c r="F1403" s="4">
        <v>31.142353149966638</v>
      </c>
      <c r="G1403">
        <f t="shared" si="86"/>
        <v>30.879771968162984</v>
      </c>
    </row>
    <row r="1404" spans="1:7" outlineLevel="1">
      <c r="A1404" s="12">
        <f t="shared" si="84"/>
        <v>0</v>
      </c>
      <c r="B1404" t="str">
        <f>YEAR(C1404)&amp;VLOOKUP(MONTH(C1404),lookup!$G$2:$N$13,8)</f>
        <v>2012M02</v>
      </c>
      <c r="C1404" s="2">
        <f t="shared" si="85"/>
        <v>40941</v>
      </c>
      <c r="D1404" s="4">
        <v>36.185748302879162</v>
      </c>
      <c r="E1404">
        <f t="shared" si="87"/>
        <v>36.274114031753712</v>
      </c>
      <c r="F1404" s="4">
        <v>30.695852806784078</v>
      </c>
      <c r="G1404">
        <f t="shared" si="86"/>
        <v>30.875275513847917</v>
      </c>
    </row>
    <row r="1405" spans="1:7" outlineLevel="1">
      <c r="A1405" s="12">
        <f t="shared" si="84"/>
        <v>0</v>
      </c>
      <c r="B1405" t="str">
        <f>YEAR(C1405)&amp;VLOOKUP(MONTH(C1405),lookup!$G$2:$N$13,8)</f>
        <v>2012M02</v>
      </c>
      <c r="C1405" s="2">
        <f t="shared" si="85"/>
        <v>40942</v>
      </c>
      <c r="D1405" s="4">
        <v>36.372677662409089</v>
      </c>
      <c r="E1405">
        <f t="shared" si="87"/>
        <v>36.23701488634169</v>
      </c>
      <c r="F1405" s="4">
        <v>30.930590188061551</v>
      </c>
      <c r="G1405">
        <f t="shared" si="86"/>
        <v>30.825798118312775</v>
      </c>
    </row>
    <row r="1406" spans="1:7" outlineLevel="1">
      <c r="A1406" s="12">
        <f t="shared" si="84"/>
        <v>0</v>
      </c>
      <c r="B1406" t="str">
        <f>YEAR(C1406)&amp;VLOOKUP(MONTH(C1406),lookup!$G$2:$N$13,8)</f>
        <v>2012M02</v>
      </c>
      <c r="C1406" s="2">
        <f t="shared" si="85"/>
        <v>40943</v>
      </c>
      <c r="D1406" s="4">
        <v>35.294791443489821</v>
      </c>
      <c r="E1406">
        <f t="shared" si="87"/>
        <v>36.107546347604007</v>
      </c>
      <c r="F1406" s="4">
        <v>29.828070253221274</v>
      </c>
      <c r="G1406">
        <f t="shared" si="86"/>
        <v>30.685727784674533</v>
      </c>
    </row>
    <row r="1407" spans="1:7" outlineLevel="1">
      <c r="A1407" s="12">
        <f t="shared" si="84"/>
        <v>0</v>
      </c>
      <c r="B1407" t="str">
        <f>YEAR(C1407)&amp;VLOOKUP(MONTH(C1407),lookup!$G$2:$N$13,8)</f>
        <v>2012M02</v>
      </c>
      <c r="C1407" s="2">
        <f t="shared" si="85"/>
        <v>40944</v>
      </c>
      <c r="D1407" s="4">
        <v>36.192098726896894</v>
      </c>
      <c r="E1407">
        <f t="shared" si="87"/>
        <v>36.094519814156698</v>
      </c>
      <c r="F1407" s="4">
        <v>30.758822069092048</v>
      </c>
      <c r="G1407">
        <f t="shared" si="86"/>
        <v>30.660180952840321</v>
      </c>
    </row>
    <row r="1408" spans="1:7" outlineLevel="1">
      <c r="A1408" s="12">
        <f t="shared" si="84"/>
        <v>0</v>
      </c>
      <c r="B1408" t="str">
        <f>YEAR(C1408)&amp;VLOOKUP(MONTH(C1408),lookup!$G$2:$N$13,8)</f>
        <v>2012M02</v>
      </c>
      <c r="C1408" s="2">
        <f t="shared" si="85"/>
        <v>40945</v>
      </c>
      <c r="D1408" s="4">
        <v>35.760303006307765</v>
      </c>
      <c r="E1408">
        <f t="shared" si="87"/>
        <v>36.055686170462344</v>
      </c>
      <c r="F1408" s="4">
        <v>30.268416489317449</v>
      </c>
      <c r="G1408">
        <f t="shared" si="86"/>
        <v>30.607791659027178</v>
      </c>
    </row>
    <row r="1409" spans="1:7" outlineLevel="1">
      <c r="A1409" s="12">
        <f t="shared" si="84"/>
        <v>0</v>
      </c>
      <c r="B1409" t="str">
        <f>YEAR(C1409)&amp;VLOOKUP(MONTH(C1409),lookup!$G$2:$N$13,8)</f>
        <v>2012M02</v>
      </c>
      <c r="C1409" s="2">
        <f t="shared" si="85"/>
        <v>40946</v>
      </c>
      <c r="D1409" s="4">
        <v>36.23551800550738</v>
      </c>
      <c r="E1409">
        <f t="shared" si="87"/>
        <v>36.035657657313166</v>
      </c>
      <c r="F1409" s="4">
        <v>30.769063380483914</v>
      </c>
      <c r="G1409">
        <f t="shared" si="86"/>
        <v>30.57684362543533</v>
      </c>
    </row>
    <row r="1410" spans="1:7" outlineLevel="1">
      <c r="A1410" s="12">
        <f t="shared" ref="A1410:A1473" si="88">IF(D1410+D1411=D1410,IF(D1410+D1411&gt;0,1,0),0)</f>
        <v>0</v>
      </c>
      <c r="B1410" t="str">
        <f>YEAR(C1410)&amp;VLOOKUP(MONTH(C1410),lookup!$G$2:$N$13,8)</f>
        <v>2012M02</v>
      </c>
      <c r="C1410" s="2">
        <f t="shared" ref="C1410:C1473" si="89">C1411-1</f>
        <v>40947</v>
      </c>
      <c r="D1410" s="4">
        <v>35.833607141358989</v>
      </c>
      <c r="E1410">
        <f t="shared" si="87"/>
        <v>36.001775054212061</v>
      </c>
      <c r="F1410" s="4">
        <v>30.295497301747925</v>
      </c>
      <c r="G1410">
        <f t="shared" si="86"/>
        <v>30.530579909244189</v>
      </c>
    </row>
    <row r="1411" spans="1:7" outlineLevel="1">
      <c r="A1411" s="12">
        <f t="shared" si="88"/>
        <v>0</v>
      </c>
      <c r="B1411" t="str">
        <f>YEAR(C1411)&amp;VLOOKUP(MONTH(C1411),lookup!$G$2:$N$13,8)</f>
        <v>2012M02</v>
      </c>
      <c r="C1411" s="2">
        <f t="shared" si="89"/>
        <v>40948</v>
      </c>
      <c r="D1411" s="4">
        <v>35.998248830469841</v>
      </c>
      <c r="E1411">
        <f t="shared" si="87"/>
        <v>35.934942666126659</v>
      </c>
      <c r="F1411" s="4">
        <v>30.527827865198297</v>
      </c>
      <c r="G1411">
        <f t="shared" si="86"/>
        <v>30.4586085520409</v>
      </c>
    </row>
    <row r="1412" spans="1:7" outlineLevel="1">
      <c r="A1412" s="12">
        <f t="shared" si="88"/>
        <v>0</v>
      </c>
      <c r="B1412" t="str">
        <f>YEAR(C1412)&amp;VLOOKUP(MONTH(C1412),lookup!$G$2:$N$13,8)</f>
        <v>2012M02</v>
      </c>
      <c r="C1412" s="2">
        <f t="shared" si="89"/>
        <v>40949</v>
      </c>
      <c r="D1412" s="4">
        <v>36.016473726783708</v>
      </c>
      <c r="E1412">
        <f t="shared" si="87"/>
        <v>35.984503195395177</v>
      </c>
      <c r="F1412" s="4">
        <v>30.445157236462773</v>
      </c>
      <c r="G1412">
        <f t="shared" si="86"/>
        <v>30.494363994165944</v>
      </c>
    </row>
    <row r="1413" spans="1:7" outlineLevel="1">
      <c r="A1413" s="12">
        <f t="shared" si="88"/>
        <v>0</v>
      </c>
      <c r="B1413" t="str">
        <f>YEAR(C1413)&amp;VLOOKUP(MONTH(C1413),lookup!$G$2:$N$13,8)</f>
        <v>2012M02</v>
      </c>
      <c r="C1413" s="2">
        <f t="shared" si="89"/>
        <v>40950</v>
      </c>
      <c r="D1413" s="4">
        <v>36.221276700954348</v>
      </c>
      <c r="E1413">
        <f t="shared" si="87"/>
        <v>35.977472133142385</v>
      </c>
      <c r="F1413" s="4">
        <v>30.727725324865776</v>
      </c>
      <c r="G1413">
        <f t="shared" si="86"/>
        <v>30.479093544864021</v>
      </c>
    </row>
    <row r="1414" spans="1:7" outlineLevel="1">
      <c r="A1414" s="12">
        <f t="shared" si="88"/>
        <v>0</v>
      </c>
      <c r="B1414" t="str">
        <f>YEAR(C1414)&amp;VLOOKUP(MONTH(C1414),lookup!$G$2:$N$13,8)</f>
        <v>2012M02</v>
      </c>
      <c r="C1414" s="2">
        <f t="shared" si="89"/>
        <v>40951</v>
      </c>
      <c r="D1414" s="4">
        <v>36.147190820212437</v>
      </c>
      <c r="E1414">
        <f t="shared" si="87"/>
        <v>36.06298774534627</v>
      </c>
      <c r="F1414" s="4">
        <v>30.576316472413243</v>
      </c>
      <c r="G1414">
        <f t="shared" si="86"/>
        <v>30.551517265488169</v>
      </c>
    </row>
    <row r="1415" spans="1:7" outlineLevel="1">
      <c r="A1415" s="12">
        <f t="shared" si="88"/>
        <v>0</v>
      </c>
      <c r="B1415" t="str">
        <f>YEAR(C1415)&amp;VLOOKUP(MONTH(C1415),lookup!$G$2:$N$13,8)</f>
        <v>2012M02</v>
      </c>
      <c r="C1415" s="2">
        <f t="shared" si="89"/>
        <v>40952</v>
      </c>
      <c r="D1415" s="4">
        <v>36.024386202503827</v>
      </c>
      <c r="E1415">
        <f t="shared" si="87"/>
        <v>36.034911395654738</v>
      </c>
      <c r="F1415" s="4">
        <v>30.53403542666695</v>
      </c>
      <c r="G1415">
        <f t="shared" si="86"/>
        <v>30.517882437518516</v>
      </c>
    </row>
    <row r="1416" spans="1:7" outlineLevel="1">
      <c r="A1416" s="12">
        <f t="shared" si="88"/>
        <v>0</v>
      </c>
      <c r="B1416" t="str">
        <f>YEAR(C1416)&amp;VLOOKUP(MONTH(C1416),lookup!$G$2:$N$13,8)</f>
        <v>2012M02</v>
      </c>
      <c r="C1416" s="2">
        <f t="shared" si="89"/>
        <v>40953</v>
      </c>
      <c r="D1416" s="4">
        <v>36.003555487220993</v>
      </c>
      <c r="E1416">
        <f t="shared" si="87"/>
        <v>36.064277037866987</v>
      </c>
      <c r="F1416" s="4">
        <v>30.444458217617768</v>
      </c>
      <c r="G1416">
        <f t="shared" ref="G1416:G1479" si="90">AVERAGE(SUM(F1409:F1416)/8,SUM(F1411:F1416)/6)</f>
        <v>30.541298455193107</v>
      </c>
    </row>
    <row r="1417" spans="1:7" outlineLevel="1">
      <c r="A1417" s="12">
        <f t="shared" si="88"/>
        <v>0</v>
      </c>
      <c r="B1417" t="str">
        <f>YEAR(C1417)&amp;VLOOKUP(MONTH(C1417),lookup!$G$2:$N$13,8)</f>
        <v>2012M02</v>
      </c>
      <c r="C1417" s="2">
        <f t="shared" si="89"/>
        <v>40954</v>
      </c>
      <c r="D1417" s="4">
        <v>36.765286760613577</v>
      </c>
      <c r="E1417">
        <f t="shared" si="87"/>
        <v>36.161307412573095</v>
      </c>
      <c r="F1417" s="4">
        <v>31.171858598351641</v>
      </c>
      <c r="G1417">
        <f t="shared" si="90"/>
        <v>30.620142384072615</v>
      </c>
    </row>
    <row r="1418" spans="1:7" outlineLevel="1">
      <c r="A1418" s="12">
        <f t="shared" si="88"/>
        <v>0</v>
      </c>
      <c r="B1418" t="str">
        <f>YEAR(C1418)&amp;VLOOKUP(MONTH(C1418),lookup!$G$2:$N$13,8)</f>
        <v>2012M02</v>
      </c>
      <c r="C1418" s="2">
        <f t="shared" si="89"/>
        <v>40955</v>
      </c>
      <c r="D1418" s="4">
        <v>36.102097194938473</v>
      </c>
      <c r="E1418">
        <f t="shared" si="87"/>
        <v>36.185223329934715</v>
      </c>
      <c r="F1418" s="4">
        <v>30.534538446110311</v>
      </c>
      <c r="G1418">
        <f t="shared" si="90"/>
        <v>30.642530889732562</v>
      </c>
    </row>
    <row r="1419" spans="1:7" outlineLevel="1">
      <c r="A1419" s="12">
        <f t="shared" si="88"/>
        <v>0</v>
      </c>
      <c r="B1419" t="str">
        <f>YEAR(C1419)&amp;VLOOKUP(MONTH(C1419),lookup!$G$2:$N$13,8)</f>
        <v>2012M02</v>
      </c>
      <c r="C1419" s="2">
        <f t="shared" si="89"/>
        <v>40956</v>
      </c>
      <c r="D1419" s="4">
        <v>36.773187718901788</v>
      </c>
      <c r="E1419">
        <f t="shared" ref="E1419:E1482" si="91">AVERAGE(SUM(D1412:D1419)/8,SUM(D1414:D1419)/6)</f>
        <v>36.279649595290664</v>
      </c>
      <c r="F1419" s="4">
        <v>31.123149320481701</v>
      </c>
      <c r="G1419">
        <f t="shared" si="90"/>
        <v>30.712690480322436</v>
      </c>
    </row>
    <row r="1420" spans="1:7" outlineLevel="1">
      <c r="A1420" s="12">
        <f t="shared" si="88"/>
        <v>0</v>
      </c>
      <c r="B1420" t="str">
        <f>YEAR(C1420)&amp;VLOOKUP(MONTH(C1420),lookup!$G$2:$N$13,8)</f>
        <v>2012M02</v>
      </c>
      <c r="C1420" s="2">
        <f t="shared" si="89"/>
        <v>40957</v>
      </c>
      <c r="D1420" s="4">
        <v>36.836026827386497</v>
      </c>
      <c r="E1420">
        <f t="shared" si="91"/>
        <v>36.388274664676175</v>
      </c>
      <c r="F1420" s="4">
        <v>31.221514978225294</v>
      </c>
      <c r="G1420">
        <f t="shared" si="90"/>
        <v>30.814979381333593</v>
      </c>
    </row>
    <row r="1421" spans="1:7" outlineLevel="1">
      <c r="A1421" s="12">
        <f t="shared" si="88"/>
        <v>0</v>
      </c>
      <c r="B1421" t="str">
        <f>YEAR(C1421)&amp;VLOOKUP(MONTH(C1421),lookup!$G$2:$N$13,8)</f>
        <v>2012M02</v>
      </c>
      <c r="C1421" s="2">
        <f t="shared" si="89"/>
        <v>40958</v>
      </c>
      <c r="D1421" s="4">
        <v>36.835820953291154</v>
      </c>
      <c r="E1421">
        <f t="shared" si="91"/>
        <v>36.494303243012837</v>
      </c>
      <c r="F1421" s="4">
        <v>31.20424235962782</v>
      </c>
      <c r="G1421">
        <f t="shared" si="90"/>
        <v>30.900612273752962</v>
      </c>
    </row>
    <row r="1422" spans="1:7" outlineLevel="1">
      <c r="A1422" s="12">
        <f t="shared" si="88"/>
        <v>0</v>
      </c>
      <c r="B1422" t="str">
        <f>YEAR(C1422)&amp;VLOOKUP(MONTH(C1422),lookup!$G$2:$N$13,8)</f>
        <v>2012M02</v>
      </c>
      <c r="C1422" s="2">
        <f t="shared" si="89"/>
        <v>40959</v>
      </c>
      <c r="D1422" s="4">
        <v>36.282478894429268</v>
      </c>
      <c r="E1422">
        <f t="shared" si="91"/>
        <v>36.526002364918739</v>
      </c>
      <c r="F1422" s="4">
        <v>30.677062906105395</v>
      </c>
      <c r="G1422">
        <f t="shared" si="90"/>
        <v>30.926292649899359</v>
      </c>
    </row>
    <row r="1423" spans="1:7" outlineLevel="1">
      <c r="A1423" s="12">
        <f t="shared" si="88"/>
        <v>0</v>
      </c>
      <c r="B1423" t="str">
        <f>YEAR(C1423)&amp;VLOOKUP(MONTH(C1423),lookup!$G$2:$N$13,8)</f>
        <v>2012M02</v>
      </c>
      <c r="C1423" s="2">
        <f t="shared" si="89"/>
        <v>40960</v>
      </c>
      <c r="D1423" s="4">
        <v>36.526770823572107</v>
      </c>
      <c r="E1423">
        <f t="shared" si="91"/>
        <v>36.537525075648723</v>
      </c>
      <c r="F1423" s="4">
        <v>30.912684340628019</v>
      </c>
      <c r="G1423">
        <f t="shared" si="90"/>
        <v>30.928360352211627</v>
      </c>
    </row>
    <row r="1424" spans="1:7" outlineLevel="1">
      <c r="A1424" s="12">
        <f t="shared" si="88"/>
        <v>0</v>
      </c>
      <c r="B1424" t="str">
        <f>YEAR(C1424)&amp;VLOOKUP(MONTH(C1424),lookup!$G$2:$N$13,8)</f>
        <v>2012M02</v>
      </c>
      <c r="C1424" s="2">
        <f t="shared" si="89"/>
        <v>40961</v>
      </c>
      <c r="D1424" s="4">
        <v>36.733962225184463</v>
      </c>
      <c r="E1424">
        <f t="shared" si="91"/>
        <v>36.635830915958607</v>
      </c>
      <c r="F1424" s="4">
        <v>31.101563344423013</v>
      </c>
      <c r="G1424">
        <f t="shared" si="90"/>
        <v>31.016681497496343</v>
      </c>
    </row>
    <row r="1425" spans="1:7" outlineLevel="1">
      <c r="A1425" s="12">
        <f t="shared" si="88"/>
        <v>0</v>
      </c>
      <c r="B1425" t="str">
        <f>YEAR(C1425)&amp;VLOOKUP(MONTH(C1425),lookup!$G$2:$N$13,8)</f>
        <v>2012M02</v>
      </c>
      <c r="C1425" s="2">
        <f t="shared" si="89"/>
        <v>40962</v>
      </c>
      <c r="D1425" s="4">
        <v>36.994964508345404</v>
      </c>
      <c r="E1425">
        <f t="shared" si="91"/>
        <v>36.668667174312148</v>
      </c>
      <c r="F1425" s="4">
        <v>31.27286819207956</v>
      </c>
      <c r="G1425">
        <f t="shared" si="90"/>
        <v>31.035471169737495</v>
      </c>
    </row>
    <row r="1426" spans="1:7" outlineLevel="1">
      <c r="A1426" s="12">
        <f t="shared" si="88"/>
        <v>0</v>
      </c>
      <c r="B1426" t="str">
        <f>YEAR(C1426)&amp;VLOOKUP(MONTH(C1426),lookup!$G$2:$N$13,8)</f>
        <v>2012M02</v>
      </c>
      <c r="C1426" s="2">
        <f t="shared" si="89"/>
        <v>40963</v>
      </c>
      <c r="D1426" s="4">
        <v>36.77127582520523</v>
      </c>
      <c r="E1426">
        <f t="shared" si="91"/>
        <v>36.705094921855377</v>
      </c>
      <c r="F1426" s="4">
        <v>31.125428670166482</v>
      </c>
      <c r="G1426">
        <f t="shared" si="90"/>
        <v>31.064394616402772</v>
      </c>
    </row>
    <row r="1427" spans="1:7" outlineLevel="1">
      <c r="A1427" s="12">
        <f t="shared" si="88"/>
        <v>0</v>
      </c>
      <c r="B1427" t="str">
        <f>YEAR(C1427)&amp;VLOOKUP(MONTH(C1427),lookup!$G$2:$N$13,8)</f>
        <v>2012M02</v>
      </c>
      <c r="C1427" s="2">
        <f t="shared" si="89"/>
        <v>40964</v>
      </c>
      <c r="D1427" s="4">
        <v>37.362121521714357</v>
      </c>
      <c r="E1427">
        <f t="shared" si="91"/>
        <v>36.785761665233096</v>
      </c>
      <c r="F1427" s="4">
        <v>31.591293205980779</v>
      </c>
      <c r="G1427">
        <f t="shared" si="90"/>
        <v>31.125907846442541</v>
      </c>
    </row>
    <row r="1428" spans="1:7" outlineLevel="1">
      <c r="A1428" s="12">
        <f t="shared" si="88"/>
        <v>0</v>
      </c>
      <c r="B1428" t="str">
        <f>YEAR(C1428)&amp;VLOOKUP(MONTH(C1428),lookup!$G$2:$N$13,8)</f>
        <v>2012M02</v>
      </c>
      <c r="C1428" s="2">
        <f t="shared" si="89"/>
        <v>40965</v>
      </c>
      <c r="D1428" s="4">
        <v>36.869061701453802</v>
      </c>
      <c r="E1428">
        <f t="shared" si="91"/>
        <v>36.836708245447682</v>
      </c>
      <c r="F1428" s="4">
        <v>31.247042872319717</v>
      </c>
      <c r="G1428">
        <f t="shared" si="90"/>
        <v>31.175001670341306</v>
      </c>
    </row>
    <row r="1429" spans="1:7" outlineLevel="1">
      <c r="A1429" s="12">
        <f t="shared" si="88"/>
        <v>0</v>
      </c>
      <c r="B1429" t="str">
        <f>YEAR(C1429)&amp;VLOOKUP(MONTH(C1429),lookup!$G$2:$N$13,8)</f>
        <v>2012M02</v>
      </c>
      <c r="C1429" s="2">
        <f t="shared" si="89"/>
        <v>40966</v>
      </c>
      <c r="D1429" s="4">
        <v>37.06027266629517</v>
      </c>
      <c r="E1429">
        <f t="shared" si="91"/>
        <v>36.895194964404027</v>
      </c>
      <c r="F1429" s="4">
        <v>31.292958816060018</v>
      </c>
      <c r="G1429">
        <f t="shared" si="90"/>
        <v>31.212235988487649</v>
      </c>
    </row>
    <row r="1430" spans="1:7" outlineLevel="1">
      <c r="A1430" s="25">
        <v>0</v>
      </c>
      <c r="B1430" t="str">
        <f>YEAR(C1430)&amp;VLOOKUP(MONTH(C1430),lookup!$G$2:$N$13,8)</f>
        <v>2012M02</v>
      </c>
      <c r="C1430" s="2">
        <f t="shared" si="89"/>
        <v>40967</v>
      </c>
      <c r="D1430" s="4">
        <v>37.03677278616788</v>
      </c>
      <c r="E1430">
        <f t="shared" si="91"/>
        <v>36.96757254605297</v>
      </c>
      <c r="F1430" s="4">
        <v>31.374092973961726</v>
      </c>
      <c r="G1430">
        <f t="shared" si="90"/>
        <v>31.278511170190228</v>
      </c>
    </row>
    <row r="1431" spans="1:7" outlineLevel="1">
      <c r="A1431" s="12">
        <f t="shared" si="88"/>
        <v>0</v>
      </c>
      <c r="B1431" t="str">
        <f>YEAR(C1431)&amp;VLOOKUP(MONTH(C1431),lookup!$G$2:$N$13,8)</f>
        <v>2012M02</v>
      </c>
      <c r="C1431" s="2">
        <f t="shared" si="89"/>
        <v>40968</v>
      </c>
      <c r="D1431" s="4">
        <v>0</v>
      </c>
      <c r="E1431">
        <f t="shared" si="91"/>
        <v>31.601735660550929</v>
      </c>
      <c r="F1431" s="4">
        <v>0</v>
      </c>
      <c r="G1431">
        <f t="shared" si="90"/>
        <v>26.740396049561017</v>
      </c>
    </row>
    <row r="1432" spans="1:7" outlineLevel="1">
      <c r="A1432" s="12">
        <f t="shared" si="88"/>
        <v>0</v>
      </c>
      <c r="B1432" t="str">
        <f>YEAR(C1432)&amp;VLOOKUP(MONTH(C1432),lookup!$G$2:$N$13,8)</f>
        <v>2012M03</v>
      </c>
      <c r="C1432" s="2">
        <f t="shared" si="89"/>
        <v>40969</v>
      </c>
      <c r="D1432" s="4">
        <v>37.495694938256023</v>
      </c>
      <c r="E1432">
        <f t="shared" si="91"/>
        <v>31.709712214538804</v>
      </c>
      <c r="F1432" s="4">
        <v>31.663063252609835</v>
      </c>
      <c r="G1432">
        <f t="shared" si="90"/>
        <v>26.820292675692972</v>
      </c>
    </row>
    <row r="1433" spans="1:7" outlineLevel="1">
      <c r="A1433" s="12">
        <f t="shared" si="88"/>
        <v>0</v>
      </c>
      <c r="B1433" t="str">
        <f>YEAR(C1433)&amp;VLOOKUP(MONTH(C1433),lookup!$G$2:$N$13,8)</f>
        <v>2012M03</v>
      </c>
      <c r="C1433" s="2">
        <f t="shared" si="89"/>
        <v>40970</v>
      </c>
      <c r="D1433" s="4">
        <v>37.675832586283732</v>
      </c>
      <c r="E1433">
        <f t="shared" si="91"/>
        <v>31.778409058124062</v>
      </c>
      <c r="F1433" s="4">
        <v>31.933062839937321</v>
      </c>
      <c r="G1433">
        <f t="shared" si="90"/>
        <v>26.890035644013796</v>
      </c>
    </row>
    <row r="1434" spans="1:7" outlineLevel="1">
      <c r="A1434" s="12">
        <f t="shared" si="88"/>
        <v>0</v>
      </c>
      <c r="B1434" t="str">
        <f>YEAR(C1434)&amp;VLOOKUP(MONTH(C1434),lookup!$G$2:$N$13,8)</f>
        <v>2012M03</v>
      </c>
      <c r="C1434" s="2">
        <f t="shared" si="89"/>
        <v>40971</v>
      </c>
      <c r="D1434" s="4">
        <v>38.215238068647864</v>
      </c>
      <c r="E1434">
        <f t="shared" si="91"/>
        <v>31.980838062272063</v>
      </c>
      <c r="F1434" s="4">
        <v>32.268121222957461</v>
      </c>
      <c r="G1434">
        <f t="shared" si="90"/>
        <v>27.046543791116378</v>
      </c>
    </row>
    <row r="1435" spans="1:7" outlineLevel="1">
      <c r="A1435" s="12">
        <f t="shared" si="88"/>
        <v>0</v>
      </c>
      <c r="B1435" t="str">
        <f>YEAR(C1435)&amp;VLOOKUP(MONTH(C1435),lookup!$G$2:$N$13,8)</f>
        <v>2012M03</v>
      </c>
      <c r="C1435" s="2">
        <f t="shared" si="89"/>
        <v>40972</v>
      </c>
      <c r="D1435" s="4">
        <v>37.760271967031841</v>
      </c>
      <c r="E1435">
        <f t="shared" si="91"/>
        <v>32.064055740165792</v>
      </c>
      <c r="F1435" s="4">
        <v>32.014683830264744</v>
      </c>
      <c r="G1435">
        <f t="shared" si="90"/>
        <v>27.133149456317852</v>
      </c>
    </row>
    <row r="1436" spans="1:7" outlineLevel="1">
      <c r="A1436" s="12">
        <f t="shared" si="88"/>
        <v>0</v>
      </c>
      <c r="B1436" t="str">
        <f>YEAR(C1436)&amp;VLOOKUP(MONTH(C1436),lookup!$G$2:$N$13,8)</f>
        <v>2012M03</v>
      </c>
      <c r="C1436" s="2">
        <f t="shared" si="89"/>
        <v>40973</v>
      </c>
      <c r="D1436" s="4">
        <v>38.365652145194339</v>
      </c>
      <c r="E1436">
        <f t="shared" si="91"/>
        <v>32.268332589485119</v>
      </c>
      <c r="F1436" s="4">
        <v>32.404501777803326</v>
      </c>
      <c r="G1436">
        <f t="shared" si="90"/>
        <v>27.291358038230708</v>
      </c>
    </row>
    <row r="1437" spans="1:7" outlineLevel="1">
      <c r="A1437" s="12">
        <f t="shared" si="88"/>
        <v>0</v>
      </c>
      <c r="B1437" t="str">
        <f>YEAR(C1437)&amp;VLOOKUP(MONTH(C1437),lookup!$G$2:$N$13,8)</f>
        <v>2012M03</v>
      </c>
      <c r="C1437" s="2">
        <f t="shared" si="89"/>
        <v>40974</v>
      </c>
      <c r="D1437" s="4">
        <v>37.560488862043414</v>
      </c>
      <c r="E1437">
        <f t="shared" si="91"/>
        <v>35.429636840222997</v>
      </c>
      <c r="F1437" s="4">
        <v>31.852183947048051</v>
      </c>
      <c r="G1437">
        <f t="shared" si="90"/>
        <v>29.980658271171464</v>
      </c>
    </row>
    <row r="1438" spans="1:7" outlineLevel="1">
      <c r="A1438" s="12">
        <f t="shared" si="88"/>
        <v>0</v>
      </c>
      <c r="B1438" t="str">
        <f>YEAR(C1438)&amp;VLOOKUP(MONTH(C1438),lookup!$G$2:$N$13,8)</f>
        <v>2012M03</v>
      </c>
      <c r="C1438" s="2">
        <f t="shared" si="89"/>
        <v>40975</v>
      </c>
      <c r="D1438" s="4">
        <v>38.088597237494241</v>
      </c>
      <c r="E1438">
        <f t="shared" si="91"/>
        <v>35.544784393367422</v>
      </c>
      <c r="F1438" s="4">
        <v>32.120139489434308</v>
      </c>
      <c r="G1438">
        <f t="shared" si="90"/>
        <v>30.065375864790539</v>
      </c>
    </row>
    <row r="1439" spans="1:7" outlineLevel="1">
      <c r="A1439" s="12">
        <f t="shared" si="88"/>
        <v>0</v>
      </c>
      <c r="B1439" t="str">
        <f>YEAR(C1439)&amp;VLOOKUP(MONTH(C1439),lookup!$G$2:$N$13,8)</f>
        <v>2012M03</v>
      </c>
      <c r="C1439" s="2">
        <f t="shared" si="89"/>
        <v>40976</v>
      </c>
      <c r="D1439" s="4">
        <v>37.609706133947135</v>
      </c>
      <c r="E1439">
        <f t="shared" si="91"/>
        <v>37.889880489044401</v>
      </c>
      <c r="F1439" s="4">
        <v>31.901405574691914</v>
      </c>
      <c r="G1439">
        <f t="shared" si="90"/>
        <v>32.05657560777167</v>
      </c>
    </row>
    <row r="1440" spans="1:7" outlineLevel="1">
      <c r="A1440" s="12">
        <f t="shared" si="88"/>
        <v>0</v>
      </c>
      <c r="B1440" t="str">
        <f>YEAR(C1440)&amp;VLOOKUP(MONTH(C1440),lookup!$G$2:$N$13,8)</f>
        <v>2012M03</v>
      </c>
      <c r="C1440" s="2">
        <f t="shared" si="89"/>
        <v>40977</v>
      </c>
      <c r="D1440" s="4">
        <v>38.446917771416949</v>
      </c>
      <c r="E1440">
        <f t="shared" si="91"/>
        <v>37.968638558014383</v>
      </c>
      <c r="F1440" s="4">
        <v>32.476075269108605</v>
      </c>
      <c r="G1440">
        <f t="shared" si="90"/>
        <v>32.124718362648771</v>
      </c>
    </row>
    <row r="1441" spans="1:7" outlineLevel="1">
      <c r="A1441" s="12">
        <f t="shared" si="88"/>
        <v>0</v>
      </c>
      <c r="B1441" t="str">
        <f>YEAR(C1441)&amp;VLOOKUP(MONTH(C1441),lookup!$G$2:$N$13,8)</f>
        <v>2012M03</v>
      </c>
      <c r="C1441" s="2">
        <f t="shared" si="89"/>
        <v>40978</v>
      </c>
      <c r="D1441" s="4">
        <v>37.86516637809649</v>
      </c>
      <c r="E1441">
        <f t="shared" si="91"/>
        <v>37.989213120924731</v>
      </c>
      <c r="F1441" s="4">
        <v>32.092358085153315</v>
      </c>
      <c r="G1441">
        <f t="shared" si="90"/>
        <v>32.141147170048818</v>
      </c>
    </row>
    <row r="1442" spans="1:7" outlineLevel="1">
      <c r="A1442" s="12">
        <f t="shared" si="88"/>
        <v>0</v>
      </c>
      <c r="B1442" t="str">
        <f>YEAR(C1442)&amp;VLOOKUP(MONTH(C1442),lookup!$G$2:$N$13,8)</f>
        <v>2012M03</v>
      </c>
      <c r="C1442" s="2">
        <f t="shared" si="89"/>
        <v>40979</v>
      </c>
      <c r="D1442" s="4">
        <v>38.784653406447134</v>
      </c>
      <c r="E1442">
        <f t="shared" si="91"/>
        <v>38.059718351308248</v>
      </c>
      <c r="F1442" s="4">
        <v>32.751539336697718</v>
      </c>
      <c r="G1442">
        <f t="shared" si="90"/>
        <v>32.200280598732121</v>
      </c>
    </row>
    <row r="1443" spans="1:7" outlineLevel="1">
      <c r="A1443" s="12">
        <f t="shared" si="88"/>
        <v>0</v>
      </c>
      <c r="B1443" t="str">
        <f>YEAR(C1443)&amp;VLOOKUP(MONTH(C1443),lookup!$G$2:$N$13,8)</f>
        <v>2012M03</v>
      </c>
      <c r="C1443" s="2">
        <f t="shared" si="89"/>
        <v>40980</v>
      </c>
      <c r="D1443" s="4">
        <v>38.084222563440235</v>
      </c>
      <c r="E1443">
        <f t="shared" si="91"/>
        <v>38.123609738700182</v>
      </c>
      <c r="F1443" s="4">
        <v>32.300883296186633</v>
      </c>
      <c r="G1443">
        <f t="shared" si="90"/>
        <v>32.255559677780454</v>
      </c>
    </row>
    <row r="1444" spans="1:7" outlineLevel="1">
      <c r="A1444" s="12">
        <f t="shared" si="88"/>
        <v>0</v>
      </c>
      <c r="B1444" t="str">
        <f>YEAR(C1444)&amp;VLOOKUP(MONTH(C1444),lookup!$G$2:$N$13,8)</f>
        <v>2012M03</v>
      </c>
      <c r="C1444" s="2">
        <f t="shared" si="89"/>
        <v>40981</v>
      </c>
      <c r="D1444" s="4">
        <v>38.165256177263053</v>
      </c>
      <c r="E1444">
        <f t="shared" si="91"/>
        <v>38.11747323568521</v>
      </c>
      <c r="F1444" s="4">
        <v>32.12611518041566</v>
      </c>
      <c r="G1444">
        <f t="shared" si="90"/>
        <v>32.23865848969217</v>
      </c>
    </row>
    <row r="1445" spans="1:7" outlineLevel="1">
      <c r="A1445" s="12">
        <f t="shared" si="88"/>
        <v>0</v>
      </c>
      <c r="B1445" t="str">
        <f>YEAR(C1445)&amp;VLOOKUP(MONTH(C1445),lookup!$G$2:$N$13,8)</f>
        <v>2012M03</v>
      </c>
      <c r="C1445" s="2">
        <f t="shared" si="89"/>
        <v>40982</v>
      </c>
      <c r="D1445" s="4">
        <v>38.543910628111206</v>
      </c>
      <c r="E1445">
        <f t="shared" si="91"/>
        <v>38.256787470578118</v>
      </c>
      <c r="F1445" s="4">
        <v>32.729001253828969</v>
      </c>
      <c r="G1445">
        <f t="shared" si="90"/>
        <v>32.362425877960732</v>
      </c>
    </row>
    <row r="1446" spans="1:7" outlineLevel="1">
      <c r="A1446" s="12">
        <f t="shared" si="88"/>
        <v>0</v>
      </c>
      <c r="B1446" t="str">
        <f>YEAR(C1446)&amp;VLOOKUP(MONTH(C1446),lookup!$G$2:$N$13,8)</f>
        <v>2012M03</v>
      </c>
      <c r="C1446" s="2">
        <f t="shared" si="89"/>
        <v>40983</v>
      </c>
      <c r="D1446" s="4">
        <v>38.900070090561613</v>
      </c>
      <c r="E1446">
        <f t="shared" si="91"/>
        <v>38.345267217156874</v>
      </c>
      <c r="F1446" s="4">
        <v>32.782533717152866</v>
      </c>
      <c r="G1446">
        <f t="shared" si="90"/>
        <v>32.429363721196829</v>
      </c>
    </row>
    <row r="1447" spans="1:7" outlineLevel="1">
      <c r="A1447" s="12">
        <f t="shared" si="88"/>
        <v>0</v>
      </c>
      <c r="B1447" t="str">
        <f>YEAR(C1447)&amp;VLOOKUP(MONTH(C1447),lookup!$G$2:$N$13,8)</f>
        <v>2012M03</v>
      </c>
      <c r="C1447" s="2">
        <f t="shared" si="89"/>
        <v>40984</v>
      </c>
      <c r="D1447" s="4">
        <v>38.230763929866868</v>
      </c>
      <c r="E1447">
        <f t="shared" si="91"/>
        <v>38.414549792049399</v>
      </c>
      <c r="F1447" s="4">
        <v>32.430351505232203</v>
      </c>
      <c r="G1447">
        <f t="shared" si="90"/>
        <v>32.490588960195502</v>
      </c>
    </row>
    <row r="1448" spans="1:7" outlineLevel="1">
      <c r="A1448" s="12">
        <f t="shared" si="88"/>
        <v>0</v>
      </c>
      <c r="B1448" t="str">
        <f>YEAR(C1448)&amp;VLOOKUP(MONTH(C1448),lookup!$G$2:$N$13,8)</f>
        <v>2012M03</v>
      </c>
      <c r="C1448" s="2">
        <f t="shared" si="89"/>
        <v>40985</v>
      </c>
      <c r="D1448" s="4">
        <v>38.910256748190349</v>
      </c>
      <c r="E1448">
        <f t="shared" si="91"/>
        <v>38.453975423243001</v>
      </c>
      <c r="F1448" s="4">
        <v>32.7421991927243</v>
      </c>
      <c r="G1448">
        <f t="shared" si="90"/>
        <v>32.506443360090366</v>
      </c>
    </row>
    <row r="1449" spans="1:7" outlineLevel="1">
      <c r="A1449" s="12">
        <f t="shared" si="88"/>
        <v>0</v>
      </c>
      <c r="B1449" t="str">
        <f>YEAR(C1449)&amp;VLOOKUP(MONTH(C1449),lookup!$G$2:$N$13,8)</f>
        <v>2012M03</v>
      </c>
      <c r="C1449" s="2">
        <f t="shared" si="89"/>
        <v>40986</v>
      </c>
      <c r="D1449" s="4">
        <v>38.519772583347603</v>
      </c>
      <c r="E1449">
        <f t="shared" si="91"/>
        <v>38.531184146063481</v>
      </c>
      <c r="F1449" s="4">
        <v>32.701160092638162</v>
      </c>
      <c r="G1449">
        <f t="shared" si="90"/>
        <v>32.577849885262467</v>
      </c>
    </row>
    <row r="1450" spans="1:7" outlineLevel="1">
      <c r="A1450" s="12">
        <f t="shared" si="88"/>
        <v>0</v>
      </c>
      <c r="B1450" t="str">
        <f>YEAR(C1450)&amp;VLOOKUP(MONTH(C1450),lookup!$G$2:$N$13,8)</f>
        <v>2012M03</v>
      </c>
      <c r="C1450" s="2">
        <f t="shared" si="89"/>
        <v>40987</v>
      </c>
      <c r="D1450" s="4">
        <v>38.931922912417768</v>
      </c>
      <c r="E1450">
        <f t="shared" si="91"/>
        <v>38.604277384782876</v>
      </c>
      <c r="F1450" s="4">
        <v>32.759946994938922</v>
      </c>
      <c r="G1450">
        <f t="shared" si="90"/>
        <v>32.631194681779476</v>
      </c>
    </row>
    <row r="1451" spans="1:7" outlineLevel="1">
      <c r="A1451" s="12">
        <f t="shared" si="88"/>
        <v>0</v>
      </c>
      <c r="B1451" t="str">
        <f>YEAR(C1451)&amp;VLOOKUP(MONTH(C1451),lookup!$G$2:$N$13,8)</f>
        <v>2012M03</v>
      </c>
      <c r="C1451" s="2">
        <f t="shared" si="89"/>
        <v>40988</v>
      </c>
      <c r="D1451" s="4">
        <v>38.326962983130372</v>
      </c>
      <c r="E1451">
        <f t="shared" si="91"/>
        <v>38.601369690598432</v>
      </c>
      <c r="F1451" s="4">
        <v>32.518310897086593</v>
      </c>
      <c r="G1451">
        <f t="shared" si="90"/>
        <v>32.627226377107192</v>
      </c>
    </row>
    <row r="1452" spans="1:7" outlineLevel="1">
      <c r="A1452" s="12">
        <f t="shared" si="88"/>
        <v>0</v>
      </c>
      <c r="B1452" t="str">
        <f>YEAR(C1452)&amp;VLOOKUP(MONTH(C1452),lookup!$G$2:$N$13,8)</f>
        <v>2012M03</v>
      </c>
      <c r="C1452" s="2">
        <f t="shared" si="89"/>
        <v>40989</v>
      </c>
      <c r="D1452" s="4">
        <v>38.930611093880565</v>
      </c>
      <c r="E1452">
        <f t="shared" si="91"/>
        <v>38.651749456496944</v>
      </c>
      <c r="F1452" s="4">
        <v>32.754777327392262</v>
      </c>
      <c r="G1452">
        <f t="shared" si="90"/>
        <v>32.664204728813175</v>
      </c>
    </row>
    <row r="1453" spans="1:7" outlineLevel="1">
      <c r="A1453" s="12">
        <f t="shared" si="88"/>
        <v>0</v>
      </c>
      <c r="B1453" t="str">
        <f>YEAR(C1453)&amp;VLOOKUP(MONTH(C1453),lookup!$G$2:$N$13,8)</f>
        <v>2012M03</v>
      </c>
      <c r="C1453" s="2">
        <f t="shared" si="89"/>
        <v>40990</v>
      </c>
      <c r="D1453" s="4">
        <v>38.482617037838267</v>
      </c>
      <c r="E1453">
        <f t="shared" si="91"/>
        <v>38.668906366102497</v>
      </c>
      <c r="F1453" s="4">
        <v>32.658657643109379</v>
      </c>
      <c r="G1453">
        <f t="shared" si="90"/>
        <v>32.678833764632969</v>
      </c>
    </row>
    <row r="1454" spans="1:7" outlineLevel="1">
      <c r="A1454" s="12">
        <f t="shared" si="88"/>
        <v>0</v>
      </c>
      <c r="B1454" t="str">
        <f>YEAR(C1454)&amp;VLOOKUP(MONTH(C1454),lookup!$G$2:$N$13,8)</f>
        <v>2012M03</v>
      </c>
      <c r="C1454" s="2">
        <f t="shared" si="89"/>
        <v>40991</v>
      </c>
      <c r="D1454" s="4">
        <v>39.42016455343586</v>
      </c>
      <c r="E1454">
        <f t="shared" si="91"/>
        <v>38.74390458713593</v>
      </c>
      <c r="F1454" s="4">
        <v>33.182982835855952</v>
      </c>
      <c r="G1454">
        <f t="shared" si="90"/>
        <v>32.740593804812889</v>
      </c>
    </row>
    <row r="1455" spans="1:7" outlineLevel="1">
      <c r="A1455" s="12">
        <f t="shared" si="88"/>
        <v>0</v>
      </c>
      <c r="B1455" t="str">
        <f>YEAR(C1455)&amp;VLOOKUP(MONTH(C1455),lookup!$G$2:$N$13,8)</f>
        <v>2012M03</v>
      </c>
      <c r="C1455" s="2">
        <f t="shared" si="89"/>
        <v>40992</v>
      </c>
      <c r="D1455" s="4">
        <v>39.007103685136322</v>
      </c>
      <c r="E1455">
        <f t="shared" si="91"/>
        <v>38.833036746989336</v>
      </c>
      <c r="F1455" s="4">
        <v>33.125671790258025</v>
      </c>
      <c r="G1455">
        <f t="shared" si="90"/>
        <v>32.819427297428653</v>
      </c>
    </row>
    <row r="1456" spans="1:7" outlineLevel="1">
      <c r="A1456" s="12">
        <f t="shared" si="88"/>
        <v>0</v>
      </c>
      <c r="B1456" t="str">
        <f>YEAR(C1456)&amp;VLOOKUP(MONTH(C1456),lookup!$G$2:$N$13,8)</f>
        <v>2012M03</v>
      </c>
      <c r="C1456" s="2">
        <f t="shared" si="89"/>
        <v>40993</v>
      </c>
      <c r="D1456" s="4">
        <v>39.796549952197978</v>
      </c>
      <c r="E1456">
        <f t="shared" si="91"/>
        <v>38.960482325554828</v>
      </c>
      <c r="F1456" s="4">
        <v>33.514951925608287</v>
      </c>
      <c r="G1456">
        <f t="shared" si="90"/>
        <v>32.930641420789684</v>
      </c>
    </row>
    <row r="1457" spans="1:7" outlineLevel="1">
      <c r="A1457" s="12">
        <f t="shared" si="88"/>
        <v>0</v>
      </c>
      <c r="B1457" t="str">
        <f>YEAR(C1457)&amp;VLOOKUP(MONTH(C1457),lookup!$G$2:$N$13,8)</f>
        <v>2012M03</v>
      </c>
      <c r="C1457" s="2">
        <f t="shared" si="89"/>
        <v>40994</v>
      </c>
      <c r="D1457" s="4">
        <v>38.389702638108965</v>
      </c>
      <c r="E1457">
        <f t="shared" si="91"/>
        <v>38.95758125855896</v>
      </c>
      <c r="F1457" s="4">
        <v>32.564133329348969</v>
      </c>
      <c r="G1457">
        <f t="shared" si="90"/>
        <v>32.925895784105968</v>
      </c>
    </row>
    <row r="1458" spans="1:7" outlineLevel="1">
      <c r="A1458" s="12">
        <f t="shared" si="88"/>
        <v>0</v>
      </c>
      <c r="B1458" t="str">
        <f>YEAR(C1458)&amp;VLOOKUP(MONTH(C1458),lookup!$G$2:$N$13,8)</f>
        <v>2012M03</v>
      </c>
      <c r="C1458" s="2">
        <f t="shared" si="89"/>
        <v>40995</v>
      </c>
      <c r="D1458" s="4">
        <v>38.796267159214246</v>
      </c>
      <c r="E1458">
        <f t="shared" si="91"/>
        <v>38.937907446094883</v>
      </c>
      <c r="F1458" s="4">
        <v>32.60279049121602</v>
      </c>
      <c r="G1458">
        <f t="shared" si="90"/>
        <v>32.903407932941938</v>
      </c>
    </row>
    <row r="1459" spans="1:7" outlineLevel="1">
      <c r="A1459" s="12">
        <f t="shared" si="88"/>
        <v>0</v>
      </c>
      <c r="B1459" t="str">
        <f>YEAR(C1459)&amp;VLOOKUP(MONTH(C1459),lookup!$G$2:$N$13,8)</f>
        <v>2012M03</v>
      </c>
      <c r="C1459" s="2">
        <f t="shared" si="89"/>
        <v>40996</v>
      </c>
      <c r="D1459" s="4">
        <v>39.118961386589781</v>
      </c>
      <c r="E1459">
        <f t="shared" si="91"/>
        <v>39.040436042040383</v>
      </c>
      <c r="F1459" s="4">
        <v>33.172899204748809</v>
      </c>
      <c r="G1459">
        <f t="shared" si="90"/>
        <v>32.987173165640776</v>
      </c>
    </row>
    <row r="1460" spans="1:7" outlineLevel="1">
      <c r="A1460" s="12">
        <f t="shared" si="88"/>
        <v>0</v>
      </c>
      <c r="B1460" t="str">
        <f>YEAR(C1460)&amp;VLOOKUP(MONTH(C1460),lookup!$G$2:$N$13,8)</f>
        <v>2012M03</v>
      </c>
      <c r="C1460" s="2">
        <f t="shared" si="89"/>
        <v>40997</v>
      </c>
      <c r="D1460" s="4">
        <v>39.804655794215975</v>
      </c>
      <c r="E1460">
        <f t="shared" si="91"/>
        <v>39.127104772543021</v>
      </c>
      <c r="F1460" s="4">
        <v>33.477899862132737</v>
      </c>
      <c r="G1460">
        <f t="shared" si="90"/>
        <v>33.056944742918454</v>
      </c>
    </row>
    <row r="1461" spans="1:7" outlineLevel="1">
      <c r="A1461" s="12">
        <f t="shared" si="88"/>
        <v>0</v>
      </c>
      <c r="B1461" t="str">
        <f>YEAR(C1461)&amp;VLOOKUP(MONTH(C1461),lookup!$G$2:$N$13,8)</f>
        <v>2012M03</v>
      </c>
      <c r="C1461" s="2">
        <f t="shared" si="89"/>
        <v>40998</v>
      </c>
      <c r="D1461" s="4">
        <v>39.323469373028139</v>
      </c>
      <c r="E1461">
        <f t="shared" si="91"/>
        <v>39.206021850816711</v>
      </c>
      <c r="F1461" s="4">
        <v>33.321795357961669</v>
      </c>
      <c r="G1461">
        <f t="shared" si="90"/>
        <v>33.11473448073869</v>
      </c>
    </row>
    <row r="1462" spans="1:7" outlineLevel="1">
      <c r="A1462" s="12">
        <f t="shared" si="88"/>
        <v>0</v>
      </c>
      <c r="B1462" t="str">
        <f>YEAR(C1462)&amp;VLOOKUP(MONTH(C1462),lookup!$G$2:$N$13,8)</f>
        <v>2012M03</v>
      </c>
      <c r="C1462" s="2">
        <f t="shared" si="89"/>
        <v>40999</v>
      </c>
      <c r="D1462" s="4">
        <v>40.094685885934815</v>
      </c>
      <c r="E1462">
        <f t="shared" si="91"/>
        <v>39.273024095242633</v>
      </c>
      <c r="F1462" s="4">
        <v>33.72967656861087</v>
      </c>
      <c r="G1462">
        <f t="shared" si="90"/>
        <v>33.166796559286091</v>
      </c>
    </row>
    <row r="1463" spans="1:7" outlineLevel="1">
      <c r="A1463" s="12">
        <f t="shared" si="88"/>
        <v>0</v>
      </c>
      <c r="B1463" t="str">
        <f>YEAR(C1463)&amp;VLOOKUP(MONTH(C1463),lookup!$G$2:$N$13,8)</f>
        <v>2012M04</v>
      </c>
      <c r="C1463" s="2">
        <f t="shared" si="89"/>
        <v>41000</v>
      </c>
      <c r="D1463" s="4">
        <v>40.462107528308039</v>
      </c>
      <c r="E1463">
        <f t="shared" si="91"/>
        <v>39.536662242957448</v>
      </c>
      <c r="F1463" s="4">
        <v>33.996088735279777</v>
      </c>
      <c r="G1463">
        <f t="shared" si="90"/>
        <v>33.340527235510848</v>
      </c>
    </row>
    <row r="1464" spans="1:7" outlineLevel="1">
      <c r="A1464" s="12">
        <f t="shared" si="88"/>
        <v>0</v>
      </c>
      <c r="B1464" t="str">
        <f>YEAR(C1464)&amp;VLOOKUP(MONTH(C1464),lookup!$G$2:$N$13,8)</f>
        <v>2012M04</v>
      </c>
      <c r="C1464" s="2">
        <f t="shared" si="89"/>
        <v>41001</v>
      </c>
      <c r="D1464" s="4">
        <v>39.376419134803299</v>
      </c>
      <c r="E1464">
        <f t="shared" si="91"/>
        <v>39.55875006483604</v>
      </c>
      <c r="F1464" s="4">
        <v>33.27514902613148</v>
      </c>
      <c r="G1464">
        <f t="shared" si="90"/>
        <v>33.381569432203179</v>
      </c>
    </row>
    <row r="1465" spans="1:7" outlineLevel="1">
      <c r="A1465" s="12">
        <f t="shared" si="88"/>
        <v>0</v>
      </c>
      <c r="B1465" t="str">
        <f>YEAR(C1465)&amp;VLOOKUP(MONTH(C1465),lookup!$G$2:$N$13,8)</f>
        <v>2012M04</v>
      </c>
      <c r="C1465" s="2">
        <f t="shared" si="89"/>
        <v>41002</v>
      </c>
      <c r="D1465" s="4">
        <v>40.376905351765593</v>
      </c>
      <c r="E1465">
        <f t="shared" si="91"/>
        <v>39.78777889820423</v>
      </c>
      <c r="F1465" s="4">
        <v>33.908277482437043</v>
      </c>
      <c r="G1465">
        <f t="shared" si="90"/>
        <v>33.526859964911864</v>
      </c>
    </row>
    <row r="1466" spans="1:7" outlineLevel="1">
      <c r="A1466" s="12">
        <f t="shared" si="88"/>
        <v>0</v>
      </c>
      <c r="B1466" t="str">
        <f>YEAR(C1466)&amp;VLOOKUP(MONTH(C1466),lookup!$G$2:$N$13,8)</f>
        <v>2012M04</v>
      </c>
      <c r="C1466" s="2">
        <f t="shared" si="89"/>
        <v>41003</v>
      </c>
      <c r="D1466" s="4">
        <v>39.424460203955597</v>
      </c>
      <c r="E1466">
        <f t="shared" si="91"/>
        <v>39.795357997645532</v>
      </c>
      <c r="F1466" s="4">
        <v>33.342815320195868</v>
      </c>
      <c r="G1466">
        <f t="shared" si="90"/>
        <v>33.561854471561702</v>
      </c>
    </row>
    <row r="1467" spans="1:7" outlineLevel="1">
      <c r="A1467" s="12">
        <f t="shared" si="88"/>
        <v>0</v>
      </c>
      <c r="B1467" t="str">
        <f>YEAR(C1467)&amp;VLOOKUP(MONTH(C1467),lookup!$G$2:$N$13,8)</f>
        <v>2012M04</v>
      </c>
      <c r="C1467" s="2">
        <f t="shared" si="89"/>
        <v>41004</v>
      </c>
      <c r="D1467" s="4">
        <v>40.327735065664129</v>
      </c>
      <c r="E1467">
        <f t="shared" si="91"/>
        <v>39.954595160307349</v>
      </c>
      <c r="F1467" s="4">
        <v>33.853400785868864</v>
      </c>
      <c r="G1467">
        <f t="shared" si="90"/>
        <v>33.648686272707309</v>
      </c>
    </row>
    <row r="1468" spans="1:7" outlineLevel="1">
      <c r="A1468" s="12">
        <f t="shared" si="88"/>
        <v>0</v>
      </c>
      <c r="B1468" t="str">
        <f>YEAR(C1468)&amp;VLOOKUP(MONTH(C1468),lookup!$G$2:$N$13,8)</f>
        <v>2012M04</v>
      </c>
      <c r="C1468" s="2">
        <f t="shared" si="89"/>
        <v>41005</v>
      </c>
      <c r="D1468" s="4">
        <v>39.725029307684878</v>
      </c>
      <c r="E1468">
        <f t="shared" si="91"/>
        <v>39.918813790044993</v>
      </c>
      <c r="F1468" s="4">
        <v>33.614408695948676</v>
      </c>
      <c r="G1468">
        <f t="shared" si="90"/>
        <v>33.647612418765618</v>
      </c>
    </row>
    <row r="1469" spans="1:7" outlineLevel="1">
      <c r="A1469" s="12">
        <f t="shared" si="88"/>
        <v>0</v>
      </c>
      <c r="B1469" t="str">
        <f>YEAR(C1469)&amp;VLOOKUP(MONTH(C1469),lookup!$G$2:$N$13,8)</f>
        <v>2012M04</v>
      </c>
      <c r="C1469" s="2">
        <f t="shared" si="89"/>
        <v>41006</v>
      </c>
      <c r="D1469" s="4">
        <v>40.545424289918657</v>
      </c>
      <c r="E1469">
        <f t="shared" si="91"/>
        <v>40.0021290358182</v>
      </c>
      <c r="F1469" s="4">
        <v>34.032547419905001</v>
      </c>
      <c r="G1469">
        <f t="shared" si="90"/>
        <v>33.69507264635584</v>
      </c>
    </row>
    <row r="1470" spans="1:7" outlineLevel="1">
      <c r="A1470" s="12">
        <f t="shared" si="88"/>
        <v>0</v>
      </c>
      <c r="B1470" t="str">
        <f>YEAR(C1470)&amp;VLOOKUP(MONTH(C1470),lookup!$G$2:$N$13,8)</f>
        <v>2012M04</v>
      </c>
      <c r="C1470" s="2">
        <f t="shared" si="89"/>
        <v>41007</v>
      </c>
      <c r="D1470" s="4">
        <v>39.995955740780673</v>
      </c>
      <c r="E1470">
        <f t="shared" si="91"/>
        <v>40.047586452244182</v>
      </c>
      <c r="F1470" s="4">
        <v>33.783610925600193</v>
      </c>
      <c r="G1470">
        <f t="shared" si="90"/>
        <v>33.740815368623402</v>
      </c>
    </row>
    <row r="1471" spans="1:7" outlineLevel="1">
      <c r="A1471" s="12">
        <f t="shared" si="88"/>
        <v>0</v>
      </c>
      <c r="B1471" t="str">
        <f>YEAR(C1471)&amp;VLOOKUP(MONTH(C1471),lookup!$G$2:$N$13,8)</f>
        <v>2012M04</v>
      </c>
      <c r="C1471" s="2">
        <f t="shared" si="89"/>
        <v>41008</v>
      </c>
      <c r="D1471" s="4">
        <v>40.746700679647226</v>
      </c>
      <c r="E1471">
        <f t="shared" si="91"/>
        <v>40.09618980152635</v>
      </c>
      <c r="F1471" s="4">
        <v>34.204698128962072</v>
      </c>
      <c r="G1471">
        <f t="shared" si="90"/>
        <v>33.778555176272292</v>
      </c>
    </row>
    <row r="1472" spans="1:7" outlineLevel="1">
      <c r="A1472" s="12">
        <f t="shared" si="88"/>
        <v>0</v>
      </c>
      <c r="B1472" t="str">
        <f>YEAR(C1472)&amp;VLOOKUP(MONTH(C1472),lookup!$G$2:$N$13,8)</f>
        <v>2012M04</v>
      </c>
      <c r="C1472" s="2">
        <f t="shared" si="89"/>
        <v>41009</v>
      </c>
      <c r="D1472" s="4">
        <v>39.583120991056283</v>
      </c>
      <c r="E1472">
        <f t="shared" si="91"/>
        <v>40.122330399800553</v>
      </c>
      <c r="F1472" s="4">
        <v>33.399014081327032</v>
      </c>
      <c r="G1472">
        <f t="shared" si="90"/>
        <v>33.790979972316279</v>
      </c>
    </row>
    <row r="1473" spans="1:7" outlineLevel="1">
      <c r="A1473" s="12">
        <f t="shared" si="88"/>
        <v>0</v>
      </c>
      <c r="B1473" t="str">
        <f>YEAR(C1473)&amp;VLOOKUP(MONTH(C1473),lookup!$G$2:$N$13,8)</f>
        <v>2012M04</v>
      </c>
      <c r="C1473" s="2">
        <f t="shared" si="89"/>
        <v>41010</v>
      </c>
      <c r="D1473" s="4">
        <v>40.403698854184142</v>
      </c>
      <c r="E1473">
        <f t="shared" si="91"/>
        <v>40.130335309411713</v>
      </c>
      <c r="F1473" s="4">
        <v>33.897198305969184</v>
      </c>
      <c r="G1473">
        <f t="shared" si="90"/>
        <v>33.793937317128737</v>
      </c>
    </row>
    <row r="1474" spans="1:7" outlineLevel="1">
      <c r="A1474" s="12">
        <f t="shared" ref="A1474:A1537" si="92">IF(D1474+D1475=D1474,IF(D1474+D1475&gt;0,1,0),0)</f>
        <v>0</v>
      </c>
      <c r="B1474" t="str">
        <f>YEAR(C1474)&amp;VLOOKUP(MONTH(C1474),lookup!$G$2:$N$13,8)</f>
        <v>2012M04</v>
      </c>
      <c r="C1474" s="2">
        <f t="shared" ref="C1474:C1537" si="93">C1475-1</f>
        <v>41011</v>
      </c>
      <c r="D1474" s="4">
        <v>39.703523385402342</v>
      </c>
      <c r="E1474">
        <f t="shared" si="91"/>
        <v>40.145984598061922</v>
      </c>
      <c r="F1474" s="4">
        <v>33.510486158395267</v>
      </c>
      <c r="G1474">
        <f t="shared" si="90"/>
        <v>33.795756533053414</v>
      </c>
    </row>
    <row r="1475" spans="1:7" outlineLevel="1">
      <c r="A1475" s="12">
        <f t="shared" si="92"/>
        <v>0</v>
      </c>
      <c r="B1475" t="str">
        <f>YEAR(C1475)&amp;VLOOKUP(MONTH(C1475),lookup!$G$2:$N$13,8)</f>
        <v>2012M04</v>
      </c>
      <c r="C1475" s="2">
        <f t="shared" si="93"/>
        <v>41012</v>
      </c>
      <c r="D1475" s="4">
        <v>40.319859575733297</v>
      </c>
      <c r="E1475">
        <f t="shared" si="91"/>
        <v>40.126695320425796</v>
      </c>
      <c r="F1475" s="4">
        <v>33.857667198385627</v>
      </c>
      <c r="G1475">
        <f t="shared" si="90"/>
        <v>33.781449832042426</v>
      </c>
    </row>
    <row r="1476" spans="1:7" outlineLevel="1">
      <c r="A1476" s="12">
        <f t="shared" si="92"/>
        <v>0</v>
      </c>
      <c r="B1476" t="str">
        <f>YEAR(C1476)&amp;VLOOKUP(MONTH(C1476),lookup!$G$2:$N$13,8)</f>
        <v>2012M04</v>
      </c>
      <c r="C1476" s="2">
        <f t="shared" si="93"/>
        <v>41013</v>
      </c>
      <c r="D1476" s="4">
        <v>40.561530871518791</v>
      </c>
      <c r="E1476">
        <f t="shared" si="91"/>
        <v>40.226107929060262</v>
      </c>
      <c r="F1476" s="4">
        <v>34.315600065687519</v>
      </c>
      <c r="G1476">
        <f t="shared" si="90"/>
        <v>33.869606720991719</v>
      </c>
    </row>
    <row r="1477" spans="1:7" outlineLevel="1">
      <c r="A1477" s="12">
        <f t="shared" si="92"/>
        <v>0</v>
      </c>
      <c r="B1477" t="str">
        <f>YEAR(C1477)&amp;VLOOKUP(MONTH(C1477),lookup!$G$2:$N$13,8)</f>
        <v>2012M04</v>
      </c>
      <c r="C1477" s="2">
        <f t="shared" si="93"/>
        <v>41014</v>
      </c>
      <c r="D1477" s="4">
        <v>40.371706309205287</v>
      </c>
      <c r="E1477">
        <f t="shared" si="91"/>
        <v>40.184001024395513</v>
      </c>
      <c r="F1477" s="4">
        <v>33.807534785587706</v>
      </c>
      <c r="G1477">
        <f t="shared" si="90"/>
        <v>33.822446486065694</v>
      </c>
    </row>
    <row r="1478" spans="1:7" outlineLevel="1">
      <c r="A1478" s="12">
        <f t="shared" si="92"/>
        <v>0</v>
      </c>
      <c r="B1478" t="str">
        <f>YEAR(C1478)&amp;VLOOKUP(MONTH(C1478),lookup!$G$2:$N$13,8)</f>
        <v>2012M04</v>
      </c>
      <c r="C1478" s="2">
        <f t="shared" si="93"/>
        <v>41015</v>
      </c>
      <c r="D1478" s="4">
        <v>39.853545227411196</v>
      </c>
      <c r="E1478">
        <f t="shared" si="91"/>
        <v>40.197635720339491</v>
      </c>
      <c r="F1478" s="4">
        <v>33.617664279935006</v>
      </c>
      <c r="G1478">
        <f t="shared" si="90"/>
        <v>33.830295670595618</v>
      </c>
    </row>
    <row r="1479" spans="1:7" outlineLevel="1">
      <c r="A1479" s="12">
        <f t="shared" si="92"/>
        <v>0</v>
      </c>
      <c r="B1479" t="str">
        <f>YEAR(C1479)&amp;VLOOKUP(MONTH(C1479),lookup!$G$2:$N$13,8)</f>
        <v>2012M04</v>
      </c>
      <c r="C1479" s="2">
        <f t="shared" si="93"/>
        <v>41016</v>
      </c>
      <c r="D1479" s="4">
        <v>40.671421968762189</v>
      </c>
      <c r="E1479">
        <f t="shared" si="91"/>
        <v>40.215241060457345</v>
      </c>
      <c r="F1479" s="4">
        <v>34.092577413967618</v>
      </c>
      <c r="G1479">
        <f t="shared" si="90"/>
        <v>33.839569718241663</v>
      </c>
    </row>
    <row r="1480" spans="1:7" outlineLevel="1">
      <c r="A1480" s="12">
        <f t="shared" si="92"/>
        <v>0</v>
      </c>
      <c r="B1480" t="str">
        <f>YEAR(C1480)&amp;VLOOKUP(MONTH(C1480),lookup!$G$2:$N$13,8)</f>
        <v>2012M04</v>
      </c>
      <c r="C1480" s="2">
        <f t="shared" si="93"/>
        <v>41017</v>
      </c>
      <c r="D1480" s="4">
        <v>40.136578085408033</v>
      </c>
      <c r="E1480">
        <f t="shared" si="91"/>
        <v>40.285920020521473</v>
      </c>
      <c r="F1480" s="4">
        <v>33.858556837664466</v>
      </c>
      <c r="G1480">
        <f t="shared" ref="G1480:G1543" si="94">AVERAGE(SUM(F1473:F1480)/8,SUM(F1475:F1480)/6)</f>
        <v>33.897297030451853</v>
      </c>
    </row>
    <row r="1481" spans="1:7" outlineLevel="1">
      <c r="A1481" s="12">
        <f t="shared" si="92"/>
        <v>0</v>
      </c>
      <c r="B1481" t="str">
        <f>YEAR(C1481)&amp;VLOOKUP(MONTH(C1481),lookup!$G$2:$N$13,8)</f>
        <v>2012M04</v>
      </c>
      <c r="C1481" s="2">
        <f t="shared" si="93"/>
        <v>41018</v>
      </c>
      <c r="D1481" s="4">
        <v>40.514042799355735</v>
      </c>
      <c r="E1481">
        <f t="shared" si="91"/>
        <v>40.308998452396573</v>
      </c>
      <c r="F1481" s="4">
        <v>33.929986884281575</v>
      </c>
      <c r="G1481">
        <f t="shared" si="94"/>
        <v>33.905372957087707</v>
      </c>
    </row>
    <row r="1482" spans="1:7" outlineLevel="1">
      <c r="A1482" s="12">
        <f t="shared" si="92"/>
        <v>0</v>
      </c>
      <c r="B1482" t="str">
        <f>YEAR(C1482)&amp;VLOOKUP(MONTH(C1482),lookup!$G$2:$N$13,8)</f>
        <v>2012M04</v>
      </c>
      <c r="C1482" s="2">
        <f t="shared" si="93"/>
        <v>41019</v>
      </c>
      <c r="D1482" s="4">
        <v>39.891018393469814</v>
      </c>
      <c r="E1482">
        <f t="shared" si="91"/>
        <v>40.264840850563374</v>
      </c>
      <c r="F1482" s="4">
        <v>33.626345837231881</v>
      </c>
      <c r="G1482">
        <f t="shared" si="94"/>
        <v>33.855176334643694</v>
      </c>
    </row>
    <row r="1483" spans="1:7" outlineLevel="1">
      <c r="A1483" s="12">
        <f t="shared" si="92"/>
        <v>0</v>
      </c>
      <c r="B1483" t="str">
        <f>YEAR(C1483)&amp;VLOOKUP(MONTH(C1483),lookup!$G$2:$N$13,8)</f>
        <v>2012M04</v>
      </c>
      <c r="C1483" s="2">
        <f t="shared" si="93"/>
        <v>41020</v>
      </c>
      <c r="D1483" s="4">
        <v>40.681973906063533</v>
      </c>
      <c r="E1483">
        <f t="shared" ref="E1483:E1546" si="95">AVERAGE(SUM(D1476:D1483)/8,SUM(D1478:D1483)/6)</f>
        <v>40.313328629280534</v>
      </c>
      <c r="F1483" s="4">
        <v>34.0626450459715</v>
      </c>
      <c r="G1483">
        <f t="shared" si="94"/>
        <v>33.889246638483129</v>
      </c>
    </row>
    <row r="1484" spans="1:7" outlineLevel="1">
      <c r="A1484" s="12">
        <f t="shared" si="92"/>
        <v>0</v>
      </c>
      <c r="B1484" t="str">
        <f>YEAR(C1484)&amp;VLOOKUP(MONTH(C1484),lookup!$G$2:$N$13,8)</f>
        <v>2012M04</v>
      </c>
      <c r="C1484" s="2">
        <f t="shared" si="93"/>
        <v>41021</v>
      </c>
      <c r="D1484" s="4">
        <v>40.038652623805937</v>
      </c>
      <c r="E1484">
        <f t="shared" si="95"/>
        <v>40.296074355164713</v>
      </c>
      <c r="F1484" s="4">
        <v>33.752005319641555</v>
      </c>
      <c r="G1484">
        <f t="shared" si="94"/>
        <v>33.86521705349746</v>
      </c>
    </row>
    <row r="1485" spans="1:7" outlineLevel="1">
      <c r="A1485" s="12">
        <f t="shared" si="92"/>
        <v>0</v>
      </c>
      <c r="B1485" t="str">
        <f>YEAR(C1485)&amp;VLOOKUP(MONTH(C1485),lookup!$G$2:$N$13,8)</f>
        <v>2012M04</v>
      </c>
      <c r="C1485" s="2">
        <f t="shared" si="93"/>
        <v>41022</v>
      </c>
      <c r="D1485" s="4">
        <v>40.689062717862676</v>
      </c>
      <c r="E1485">
        <f t="shared" si="95"/>
        <v>40.317379193130833</v>
      </c>
      <c r="F1485" s="4">
        <v>34.096502293138954</v>
      </c>
      <c r="G1485">
        <f t="shared" si="94"/>
        <v>33.883604595983691</v>
      </c>
    </row>
    <row r="1486" spans="1:7" outlineLevel="1">
      <c r="A1486" s="12">
        <f t="shared" si="92"/>
        <v>0</v>
      </c>
      <c r="B1486" t="str">
        <f>YEAR(C1486)&amp;VLOOKUP(MONTH(C1486),lookup!$G$2:$N$13,8)</f>
        <v>2012M04</v>
      </c>
      <c r="C1486" s="2">
        <f t="shared" si="93"/>
        <v>41023</v>
      </c>
      <c r="D1486" s="4">
        <v>39.73436494189702</v>
      </c>
      <c r="E1486">
        <f t="shared" si="95"/>
        <v>40.276412663326951</v>
      </c>
      <c r="F1486" s="4">
        <v>33.441883401932103</v>
      </c>
      <c r="G1486">
        <f t="shared" si="94"/>
        <v>33.83789550479748</v>
      </c>
    </row>
    <row r="1487" spans="1:7" outlineLevel="1">
      <c r="A1487" s="12">
        <f t="shared" si="92"/>
        <v>0</v>
      </c>
      <c r="B1487" t="str">
        <f>YEAR(C1487)&amp;VLOOKUP(MONTH(C1487),lookup!$G$2:$N$13,8)</f>
        <v>2012M04</v>
      </c>
      <c r="C1487" s="2">
        <f t="shared" si="93"/>
        <v>41024</v>
      </c>
      <c r="D1487" s="4">
        <v>40.361727688992531</v>
      </c>
      <c r="E1487">
        <f t="shared" si="95"/>
        <v>40.244363844977748</v>
      </c>
      <c r="F1487" s="4">
        <v>33.758392544061429</v>
      </c>
      <c r="G1487">
        <f t="shared" si="94"/>
        <v>33.802709422076667</v>
      </c>
    </row>
    <row r="1488" spans="1:7" outlineLevel="1">
      <c r="A1488" s="12">
        <f t="shared" si="92"/>
        <v>0</v>
      </c>
      <c r="B1488" t="str">
        <f>YEAR(C1488)&amp;VLOOKUP(MONTH(C1488),lookup!$G$2:$N$13,8)</f>
        <v>2012M04</v>
      </c>
      <c r="C1488" s="2">
        <f t="shared" si="93"/>
        <v>41025</v>
      </c>
      <c r="D1488" s="4">
        <v>39.998275134977035</v>
      </c>
      <c r="E1488">
        <f t="shared" si="95"/>
        <v>40.244657972368074</v>
      </c>
      <c r="F1488" s="4">
        <v>33.699790655156939</v>
      </c>
      <c r="G1488">
        <f t="shared" si="94"/>
        <v>33.7989069371637</v>
      </c>
    </row>
    <row r="1489" spans="1:7" outlineLevel="1">
      <c r="A1489" s="12">
        <f t="shared" si="92"/>
        <v>0</v>
      </c>
      <c r="B1489" t="str">
        <f>YEAR(C1489)&amp;VLOOKUP(MONTH(C1489),lookup!$G$2:$N$13,8)</f>
        <v>2012M04</v>
      </c>
      <c r="C1489" s="2">
        <f t="shared" si="93"/>
        <v>41026</v>
      </c>
      <c r="D1489" s="4">
        <v>40.305242167127815</v>
      </c>
      <c r="E1489">
        <f t="shared" si="95"/>
        <v>40.200213621275857</v>
      </c>
      <c r="F1489" s="4">
        <v>33.679947292357028</v>
      </c>
      <c r="G1489">
        <f t="shared" si="94"/>
        <v>33.751387983200544</v>
      </c>
    </row>
    <row r="1490" spans="1:7" outlineLevel="1">
      <c r="A1490" s="12">
        <f t="shared" si="92"/>
        <v>0</v>
      </c>
      <c r="B1490" t="str">
        <f>YEAR(C1490)&amp;VLOOKUP(MONTH(C1490),lookup!$G$2:$N$13,8)</f>
        <v>2012M04</v>
      </c>
      <c r="C1490" s="2">
        <f t="shared" si="93"/>
        <v>41027</v>
      </c>
      <c r="D1490" s="4">
        <v>39.855517728483072</v>
      </c>
      <c r="E1490">
        <f t="shared" si="95"/>
        <v>40.18273358843728</v>
      </c>
      <c r="F1490" s="4">
        <v>33.596837631616374</v>
      </c>
      <c r="G1490">
        <f t="shared" si="94"/>
        <v>33.736613079680808</v>
      </c>
    </row>
    <row r="1491" spans="1:7" outlineLevel="1">
      <c r="A1491" s="12">
        <f t="shared" si="92"/>
        <v>0</v>
      </c>
      <c r="B1491" t="str">
        <f>YEAR(C1491)&amp;VLOOKUP(MONTH(C1491),lookup!$G$2:$N$13,8)</f>
        <v>2012M04</v>
      </c>
      <c r="C1491" s="2">
        <f t="shared" si="93"/>
        <v>41028</v>
      </c>
      <c r="D1491" s="4">
        <v>40.253375113556487</v>
      </c>
      <c r="E1491">
        <f t="shared" si="95"/>
        <v>40.11963886354674</v>
      </c>
      <c r="F1491" s="4">
        <v>33.590563333544587</v>
      </c>
      <c r="G1491">
        <f t="shared" si="94"/>
        <v>33.664946392687938</v>
      </c>
    </row>
    <row r="1492" spans="1:7" outlineLevel="1">
      <c r="A1492" s="12">
        <f t="shared" si="92"/>
        <v>0</v>
      </c>
      <c r="B1492" t="str">
        <f>YEAR(C1492)&amp;VLOOKUP(MONTH(C1492),lookup!$G$2:$N$13,8)</f>
        <v>2012M04</v>
      </c>
      <c r="C1492" s="2">
        <f t="shared" si="93"/>
        <v>41029</v>
      </c>
      <c r="D1492" s="4">
        <v>38.891024213198733</v>
      </c>
      <c r="E1492">
        <f t="shared" si="95"/>
        <v>39.977633693825595</v>
      </c>
      <c r="F1492" s="4">
        <v>32.641618441854682</v>
      </c>
      <c r="G1492">
        <f t="shared" si="94"/>
        <v>33.528858466153139</v>
      </c>
    </row>
    <row r="1493" spans="1:7" outlineLevel="1">
      <c r="A1493" s="12">
        <f t="shared" si="92"/>
        <v>0</v>
      </c>
      <c r="B1493" t="str">
        <f>YEAR(C1493)&amp;VLOOKUP(MONTH(C1493),lookup!$G$2:$N$13,8)</f>
        <v>2012M05</v>
      </c>
      <c r="C1493" s="2">
        <f t="shared" si="93"/>
        <v>41030</v>
      </c>
      <c r="D1493" s="4">
        <v>39.954306079841075</v>
      </c>
      <c r="E1493">
        <f t="shared" si="95"/>
        <v>39.897759603186628</v>
      </c>
      <c r="F1493" s="4">
        <v>33.220316021640038</v>
      </c>
      <c r="G1493">
        <f t="shared" si="94"/>
        <v>33.429257113982672</v>
      </c>
    </row>
    <row r="1494" spans="1:7" outlineLevel="1">
      <c r="A1494" s="12">
        <f t="shared" si="92"/>
        <v>0</v>
      </c>
      <c r="B1494" t="str">
        <f>YEAR(C1494)&amp;VLOOKUP(MONTH(C1494),lookup!$G$2:$N$13,8)</f>
        <v>2012M05</v>
      </c>
      <c r="C1494" s="2">
        <f t="shared" si="93"/>
        <v>41031</v>
      </c>
      <c r="D1494" s="4">
        <v>39.118813473476962</v>
      </c>
      <c r="E1494">
        <f t="shared" si="95"/>
        <v>39.785999164618701</v>
      </c>
      <c r="F1494" s="4">
        <v>32.780816240897678</v>
      </c>
      <c r="G1494">
        <f t="shared" si="94"/>
        <v>33.311359215229743</v>
      </c>
    </row>
    <row r="1495" spans="1:7" outlineLevel="1">
      <c r="A1495" s="12">
        <f t="shared" si="92"/>
        <v>0</v>
      </c>
      <c r="B1495" t="str">
        <f>YEAR(C1495)&amp;VLOOKUP(MONTH(C1495),lookup!$G$2:$N$13,8)</f>
        <v>2012M05</v>
      </c>
      <c r="C1495" s="2">
        <f t="shared" si="93"/>
        <v>41032</v>
      </c>
      <c r="D1495" s="4">
        <v>40.438138212539471</v>
      </c>
      <c r="E1495">
        <f t="shared" si="95"/>
        <v>39.801849492791355</v>
      </c>
      <c r="F1495" s="4">
        <v>33.610656895034595</v>
      </c>
      <c r="G1495">
        <f t="shared" si="94"/>
        <v>33.296351537388702</v>
      </c>
    </row>
    <row r="1496" spans="1:7" outlineLevel="1">
      <c r="A1496" s="12">
        <f t="shared" si="92"/>
        <v>0</v>
      </c>
      <c r="B1496" t="str">
        <f>YEAR(C1496)&amp;VLOOKUP(MONTH(C1496),lookup!$G$2:$N$13,8)</f>
        <v>2012M05</v>
      </c>
      <c r="C1496" s="2">
        <f t="shared" si="93"/>
        <v>41033</v>
      </c>
      <c r="D1496" s="4">
        <v>39.539843467586607</v>
      </c>
      <c r="E1496">
        <f t="shared" si="95"/>
        <v>39.746891325171418</v>
      </c>
      <c r="F1496" s="4">
        <v>33.156069981602379</v>
      </c>
      <c r="G1496">
        <f t="shared" si="94"/>
        <v>33.225638357790373</v>
      </c>
    </row>
    <row r="1497" spans="1:7" outlineLevel="1">
      <c r="A1497" s="12">
        <f t="shared" si="92"/>
        <v>0</v>
      </c>
      <c r="B1497" t="str">
        <f>YEAR(C1497)&amp;VLOOKUP(MONTH(C1497),lookup!$G$2:$N$13,8)</f>
        <v>2012M05</v>
      </c>
      <c r="C1497" s="2">
        <f t="shared" si="93"/>
        <v>41034</v>
      </c>
      <c r="D1497" s="4">
        <v>40.77875533390511</v>
      </c>
      <c r="E1497">
        <f t="shared" si="95"/>
        <v>39.82026758312405</v>
      </c>
      <c r="F1497" s="4">
        <v>33.878084611595746</v>
      </c>
      <c r="G1497">
        <f t="shared" si="94"/>
        <v>33.26198204674705</v>
      </c>
    </row>
    <row r="1498" spans="1:7" outlineLevel="1">
      <c r="A1498" s="12">
        <f t="shared" si="92"/>
        <v>0</v>
      </c>
      <c r="B1498" t="str">
        <f>YEAR(C1498)&amp;VLOOKUP(MONTH(C1498),lookup!$G$2:$N$13,8)</f>
        <v>2012M05</v>
      </c>
      <c r="C1498" s="2">
        <f t="shared" si="93"/>
        <v>41035</v>
      </c>
      <c r="D1498" s="4">
        <v>39.62779504715035</v>
      </c>
      <c r="E1498">
        <f t="shared" si="95"/>
        <v>39.867432485036723</v>
      </c>
      <c r="F1498" s="4">
        <v>33.216339760845038</v>
      </c>
      <c r="G1498">
        <f t="shared" si="94"/>
        <v>33.286094373073041</v>
      </c>
    </row>
    <row r="1499" spans="1:7" outlineLevel="1">
      <c r="A1499" s="12">
        <f t="shared" si="92"/>
        <v>0</v>
      </c>
      <c r="B1499" t="str">
        <f>YEAR(C1499)&amp;VLOOKUP(MONTH(C1499),lookup!$G$2:$N$13,8)</f>
        <v>2012M05</v>
      </c>
      <c r="C1499" s="2">
        <f t="shared" si="93"/>
        <v>41036</v>
      </c>
      <c r="D1499" s="4">
        <v>40.598277030011971</v>
      </c>
      <c r="E1499">
        <f t="shared" si="95"/>
        <v>39.942653100662767</v>
      </c>
      <c r="F1499" s="4">
        <v>33.713126434431025</v>
      </c>
      <c r="G1499">
        <f t="shared" si="94"/>
        <v>33.334822101277695</v>
      </c>
    </row>
    <row r="1500" spans="1:7" outlineLevel="1">
      <c r="A1500" s="12">
        <f t="shared" si="92"/>
        <v>0</v>
      </c>
      <c r="B1500" t="str">
        <f>YEAR(C1500)&amp;VLOOKUP(MONTH(C1500),lookup!$G$2:$N$13,8)</f>
        <v>2012M05</v>
      </c>
      <c r="C1500" s="2">
        <f t="shared" si="93"/>
        <v>41037</v>
      </c>
      <c r="D1500" s="4">
        <v>39.796995188954668</v>
      </c>
      <c r="E1500">
        <f t="shared" si="95"/>
        <v>40.055791429603985</v>
      </c>
      <c r="F1500" s="4">
        <v>33.375949742895976</v>
      </c>
      <c r="G1500">
        <f t="shared" si="94"/>
        <v>33.430312266092628</v>
      </c>
    </row>
    <row r="1501" spans="1:7" outlineLevel="1">
      <c r="A1501" s="12">
        <f t="shared" si="92"/>
        <v>0</v>
      </c>
      <c r="B1501" t="str">
        <f>YEAR(C1501)&amp;VLOOKUP(MONTH(C1501),lookup!$G$2:$N$13,8)</f>
        <v>2012M05</v>
      </c>
      <c r="C1501" s="2">
        <f t="shared" si="93"/>
        <v>41038</v>
      </c>
      <c r="D1501" s="4">
        <v>40.654469491814673</v>
      </c>
      <c r="E1501">
        <f t="shared" si="95"/>
        <v>40.117579249458601</v>
      </c>
      <c r="F1501" s="4">
        <v>33.770544579802632</v>
      </c>
      <c r="G1501">
        <f t="shared" si="94"/>
        <v>33.478025524708464</v>
      </c>
    </row>
    <row r="1502" spans="1:7" outlineLevel="1">
      <c r="A1502" s="12">
        <f t="shared" si="92"/>
        <v>0</v>
      </c>
      <c r="B1502" t="str">
        <f>YEAR(C1502)&amp;VLOOKUP(MONTH(C1502),lookup!$G$2:$N$13,8)</f>
        <v>2012M05</v>
      </c>
      <c r="C1502" s="2">
        <f t="shared" si="93"/>
        <v>41039</v>
      </c>
      <c r="D1502" s="4">
        <v>39.932089573556453</v>
      </c>
      <c r="E1502">
        <f t="shared" si="95"/>
        <v>40.201096181211057</v>
      </c>
      <c r="F1502" s="4">
        <v>33.52490340128054</v>
      </c>
      <c r="G1502">
        <f t="shared" si="94"/>
        <v>33.555267090538905</v>
      </c>
    </row>
    <row r="1503" spans="1:7" outlineLevel="1">
      <c r="A1503" s="12">
        <f t="shared" si="92"/>
        <v>0</v>
      </c>
      <c r="B1503" t="str">
        <f>YEAR(C1503)&amp;VLOOKUP(MONTH(C1503),lookup!$G$2:$N$13,8)</f>
        <v>2012M05</v>
      </c>
      <c r="C1503" s="2">
        <f t="shared" si="93"/>
        <v>41040</v>
      </c>
      <c r="D1503" s="4">
        <v>40.928346670681073</v>
      </c>
      <c r="E1503">
        <f t="shared" si="95"/>
        <v>40.244200154576234</v>
      </c>
      <c r="F1503" s="4">
        <v>34.029975563395929</v>
      </c>
      <c r="G1503">
        <f t="shared" si="94"/>
        <v>33.594132086628179</v>
      </c>
    </row>
    <row r="1504" spans="1:7" outlineLevel="1">
      <c r="A1504" s="12">
        <f t="shared" si="92"/>
        <v>0</v>
      </c>
      <c r="B1504" t="str">
        <f>YEAR(C1504)&amp;VLOOKUP(MONTH(C1504),lookup!$G$2:$N$13,8)</f>
        <v>2012M05</v>
      </c>
      <c r="C1504" s="2">
        <f t="shared" si="93"/>
        <v>41041</v>
      </c>
      <c r="D1504" s="4">
        <v>39.648504978827752</v>
      </c>
      <c r="E1504">
        <f t="shared" si="95"/>
        <v>40.252717326668595</v>
      </c>
      <c r="F1504" s="4">
        <v>33.270084217038772</v>
      </c>
      <c r="G1504">
        <f t="shared" si="94"/>
        <v>33.605736681025761</v>
      </c>
    </row>
    <row r="1505" spans="1:7" outlineLevel="1">
      <c r="A1505" s="12">
        <f t="shared" si="92"/>
        <v>0</v>
      </c>
      <c r="B1505" t="str">
        <f>YEAR(C1505)&amp;VLOOKUP(MONTH(C1505),lookup!$G$2:$N$13,8)</f>
        <v>2012M05</v>
      </c>
      <c r="C1505" s="2">
        <f t="shared" si="93"/>
        <v>41042</v>
      </c>
      <c r="D1505" s="4">
        <v>40.800001973671051</v>
      </c>
      <c r="E1505">
        <f t="shared" si="95"/>
        <v>40.270855653625553</v>
      </c>
      <c r="F1505" s="4">
        <v>33.91573336304252</v>
      </c>
      <c r="G1505">
        <f t="shared" si="94"/>
        <v>33.624973638708809</v>
      </c>
    </row>
    <row r="1506" spans="1:7" outlineLevel="1">
      <c r="A1506" s="12">
        <f t="shared" si="92"/>
        <v>0</v>
      </c>
      <c r="B1506" t="str">
        <f>YEAR(C1506)&amp;VLOOKUP(MONTH(C1506),lookup!$G$2:$N$13,8)</f>
        <v>2012M05</v>
      </c>
      <c r="C1506" s="2">
        <f t="shared" si="93"/>
        <v>41043</v>
      </c>
      <c r="D1506" s="4">
        <v>39.937264139584009</v>
      </c>
      <c r="E1506">
        <f t="shared" si="95"/>
        <v>40.301886551121768</v>
      </c>
      <c r="F1506" s="4">
        <v>33.527073903611651</v>
      </c>
      <c r="G1506">
        <f t="shared" si="94"/>
        <v>33.656988202691366</v>
      </c>
    </row>
    <row r="1507" spans="1:7" outlineLevel="1">
      <c r="A1507" s="12">
        <f t="shared" si="92"/>
        <v>0</v>
      </c>
      <c r="B1507" t="str">
        <f>YEAR(C1507)&amp;VLOOKUP(MONTH(C1507),lookup!$G$2:$N$13,8)</f>
        <v>2012M05</v>
      </c>
      <c r="C1507" s="2">
        <f t="shared" si="93"/>
        <v>41044</v>
      </c>
      <c r="D1507" s="4">
        <v>40.492409901101389</v>
      </c>
      <c r="E1507">
        <f t="shared" si="95"/>
        <v>40.281764889672083</v>
      </c>
      <c r="F1507" s="4">
        <v>33.60806085819172</v>
      </c>
      <c r="G1507">
        <f t="shared" si="94"/>
        <v>33.636881294042169</v>
      </c>
    </row>
    <row r="1508" spans="1:7" outlineLevel="1">
      <c r="A1508" s="12">
        <f t="shared" si="92"/>
        <v>0</v>
      </c>
      <c r="B1508" t="str">
        <f>YEAR(C1508)&amp;VLOOKUP(MONTH(C1508),lookup!$G$2:$N$13,8)</f>
        <v>2012M05</v>
      </c>
      <c r="C1508" s="2">
        <f t="shared" si="93"/>
        <v>41045</v>
      </c>
      <c r="D1508" s="4">
        <v>40.151670270280754</v>
      </c>
      <c r="E1508">
        <f t="shared" si="95"/>
        <v>40.322230473648659</v>
      </c>
      <c r="F1508" s="4">
        <v>33.717102695226032</v>
      </c>
      <c r="G1508">
        <f t="shared" si="94"/>
        <v>33.674219961391586</v>
      </c>
    </row>
    <row r="1509" spans="1:7" outlineLevel="1">
      <c r="A1509" s="12">
        <f t="shared" si="92"/>
        <v>0</v>
      </c>
      <c r="B1509" t="str">
        <f>YEAR(C1509)&amp;VLOOKUP(MONTH(C1509),lookup!$G$2:$N$13,8)</f>
        <v>2012M05</v>
      </c>
      <c r="C1509" s="2">
        <f t="shared" si="93"/>
        <v>41046</v>
      </c>
      <c r="D1509" s="4">
        <v>40.859807005950145</v>
      </c>
      <c r="E1509">
        <f t="shared" si="95"/>
        <v>40.329352429554547</v>
      </c>
      <c r="F1509" s="4">
        <v>33.920213909866071</v>
      </c>
      <c r="G1509">
        <f t="shared" si="94"/>
        <v>33.674427490059728</v>
      </c>
    </row>
    <row r="1510" spans="1:7" outlineLevel="1">
      <c r="A1510" s="12">
        <f t="shared" si="92"/>
        <v>0</v>
      </c>
      <c r="B1510" t="str">
        <f>YEAR(C1510)&amp;VLOOKUP(MONTH(C1510),lookup!$G$2:$N$13,8)</f>
        <v>2012M05</v>
      </c>
      <c r="C1510" s="2">
        <f t="shared" si="93"/>
        <v>41047</v>
      </c>
      <c r="D1510" s="4">
        <v>40.368183855292557</v>
      </c>
      <c r="E1510">
        <f t="shared" si="95"/>
        <v>40.416581561868455</v>
      </c>
      <c r="F1510" s="4">
        <v>33.910307798017506</v>
      </c>
      <c r="G1510">
        <f t="shared" si="94"/>
        <v>33.751867229937346</v>
      </c>
    </row>
    <row r="1511" spans="1:7" outlineLevel="1">
      <c r="A1511" s="12">
        <f t="shared" si="92"/>
        <v>0</v>
      </c>
      <c r="B1511" t="str">
        <f>YEAR(C1511)&amp;VLOOKUP(MONTH(C1511),lookup!$G$2:$N$13,8)</f>
        <v>2012M05</v>
      </c>
      <c r="C1511" s="2">
        <f t="shared" si="93"/>
        <v>41048</v>
      </c>
      <c r="D1511" s="4">
        <v>41.078305535822011</v>
      </c>
      <c r="E1511">
        <f t="shared" si="95"/>
        <v>40.449145954452348</v>
      </c>
      <c r="F1511" s="4">
        <v>34.148532517905977</v>
      </c>
      <c r="G1511">
        <f t="shared" si="94"/>
        <v>33.778676969166177</v>
      </c>
    </row>
    <row r="1512" spans="1:7" outlineLevel="1">
      <c r="A1512" s="12">
        <f t="shared" si="92"/>
        <v>0</v>
      </c>
      <c r="B1512" t="str">
        <f>YEAR(C1512)&amp;VLOOKUP(MONTH(C1512),lookup!$G$2:$N$13,8)</f>
        <v>2012M05</v>
      </c>
      <c r="C1512" s="2">
        <f t="shared" si="93"/>
        <v>41049</v>
      </c>
      <c r="D1512" s="4">
        <v>40.243972393942656</v>
      </c>
      <c r="E1512">
        <f t="shared" si="95"/>
        <v>40.511921689093583</v>
      </c>
      <c r="F1512" s="4">
        <v>33.828918796220151</v>
      </c>
      <c r="G1512">
        <f t="shared" si="94"/>
        <v>33.838757871415723</v>
      </c>
    </row>
    <row r="1513" spans="1:7" outlineLevel="1">
      <c r="A1513" s="12">
        <f t="shared" si="92"/>
        <v>0</v>
      </c>
      <c r="B1513" t="str">
        <f>YEAR(C1513)&amp;VLOOKUP(MONTH(C1513),lookup!$G$2:$N$13,8)</f>
        <v>2012M05</v>
      </c>
      <c r="C1513" s="2">
        <f t="shared" si="93"/>
        <v>41050</v>
      </c>
      <c r="D1513" s="4">
        <v>40.805086116053261</v>
      </c>
      <c r="E1513">
        <f t="shared" si="95"/>
        <v>40.538295799238455</v>
      </c>
      <c r="F1513" s="4">
        <v>33.876437737770992</v>
      </c>
      <c r="G1513">
        <f t="shared" si="94"/>
        <v>33.858666634801189</v>
      </c>
    </row>
    <row r="1514" spans="1:7" outlineLevel="1">
      <c r="A1514" s="12">
        <f t="shared" si="92"/>
        <v>0</v>
      </c>
      <c r="B1514" t="str">
        <f>YEAR(C1514)&amp;VLOOKUP(MONTH(C1514),lookup!$G$2:$N$13,8)</f>
        <v>2012M05</v>
      </c>
      <c r="C1514" s="2">
        <f t="shared" si="93"/>
        <v>41051</v>
      </c>
      <c r="D1514" s="4">
        <v>40.102293126134988</v>
      </c>
      <c r="E1514">
        <f t="shared" si="95"/>
        <v>40.544495348885746</v>
      </c>
      <c r="F1514" s="4">
        <v>33.668355506334414</v>
      </c>
      <c r="G1514">
        <f t="shared" si="94"/>
        <v>33.863434469230398</v>
      </c>
    </row>
    <row r="1515" spans="1:7" outlineLevel="1">
      <c r="A1515" s="12">
        <f t="shared" si="92"/>
        <v>0</v>
      </c>
      <c r="B1515" t="str">
        <f>YEAR(C1515)&amp;VLOOKUP(MONTH(C1515),lookup!$G$2:$N$13,8)</f>
        <v>2012M05</v>
      </c>
      <c r="C1515" s="2">
        <f t="shared" si="93"/>
        <v>41052</v>
      </c>
      <c r="D1515" s="4">
        <v>41.147063967436857</v>
      </c>
      <c r="E1515">
        <f t="shared" si="95"/>
        <v>40.609349308155601</v>
      </c>
      <c r="F1515" s="4">
        <v>34.129796564938282</v>
      </c>
      <c r="G1515">
        <f t="shared" si="94"/>
        <v>33.913508172158075</v>
      </c>
    </row>
    <row r="1516" spans="1:7" outlineLevel="1">
      <c r="A1516" s="12">
        <f t="shared" si="92"/>
        <v>0</v>
      </c>
      <c r="B1516" t="str">
        <f>YEAR(C1516)&amp;VLOOKUP(MONTH(C1516),lookup!$G$2:$N$13,8)</f>
        <v>2012M05</v>
      </c>
      <c r="C1516" s="2">
        <f t="shared" si="93"/>
        <v>41053</v>
      </c>
      <c r="D1516" s="4">
        <v>40.51931531093129</v>
      </c>
      <c r="E1516">
        <f t="shared" si="95"/>
        <v>40.644921411166159</v>
      </c>
      <c r="F1516" s="4">
        <v>33.995135616047925</v>
      </c>
      <c r="G1516">
        <f t="shared" si="94"/>
        <v>33.937954214545314</v>
      </c>
    </row>
    <row r="1517" spans="1:7" outlineLevel="1">
      <c r="A1517" s="12">
        <f t="shared" si="92"/>
        <v>0</v>
      </c>
      <c r="B1517" t="str">
        <f>YEAR(C1517)&amp;VLOOKUP(MONTH(C1517),lookup!$G$2:$N$13,8)</f>
        <v>2012M05</v>
      </c>
      <c r="C1517" s="2">
        <f t="shared" si="93"/>
        <v>41054</v>
      </c>
      <c r="D1517" s="4">
        <v>40.890971077786944</v>
      </c>
      <c r="E1517">
        <f t="shared" si="95"/>
        <v>40.631257960819696</v>
      </c>
      <c r="F1517" s="4">
        <v>33.905969556566397</v>
      </c>
      <c r="G1517">
        <f t="shared" si="94"/>
        <v>33.916850362352449</v>
      </c>
    </row>
    <row r="1518" spans="1:7" outlineLevel="1">
      <c r="A1518" s="12">
        <f t="shared" si="92"/>
        <v>0</v>
      </c>
      <c r="B1518" t="str">
        <f>YEAR(C1518)&amp;VLOOKUP(MONTH(C1518),lookup!$G$2:$N$13,8)</f>
        <v>2012M05</v>
      </c>
      <c r="C1518" s="2">
        <f t="shared" si="93"/>
        <v>41055</v>
      </c>
      <c r="D1518" s="4">
        <v>40.821060473916816</v>
      </c>
      <c r="E1518">
        <f t="shared" si="95"/>
        <v>40.7076534228149</v>
      </c>
      <c r="F1518" s="4">
        <v>34.250478428796043</v>
      </c>
      <c r="G1518">
        <f t="shared" si="94"/>
        <v>33.973240996157429</v>
      </c>
    </row>
    <row r="1519" spans="1:7" outlineLevel="1">
      <c r="A1519" s="12">
        <f t="shared" si="92"/>
        <v>0</v>
      </c>
      <c r="B1519" t="str">
        <f>YEAR(C1519)&amp;VLOOKUP(MONTH(C1519),lookup!$G$2:$N$13,8)</f>
        <v>2012M05</v>
      </c>
      <c r="C1519" s="2">
        <f t="shared" si="93"/>
        <v>41056</v>
      </c>
      <c r="D1519" s="4">
        <v>40.929131314571386</v>
      </c>
      <c r="E1519">
        <f t="shared" si="95"/>
        <v>40.708667133863244</v>
      </c>
      <c r="F1519" s="4">
        <v>33.937705036226298</v>
      </c>
      <c r="G1519">
        <f t="shared" si="94"/>
        <v>33.96516988675706</v>
      </c>
    </row>
    <row r="1520" spans="1:7" outlineLevel="1">
      <c r="A1520" s="12">
        <f t="shared" si="92"/>
        <v>0</v>
      </c>
      <c r="B1520" t="str">
        <f>YEAR(C1520)&amp;VLOOKUP(MONTH(C1520),lookup!$G$2:$N$13,8)</f>
        <v>2012M05</v>
      </c>
      <c r="C1520" s="2">
        <f t="shared" si="93"/>
        <v>41057</v>
      </c>
      <c r="D1520" s="4">
        <v>40.392682829399376</v>
      </c>
      <c r="E1520">
        <f t="shared" si="95"/>
        <v>40.742160678017989</v>
      </c>
      <c r="F1520" s="4">
        <v>33.888608301128592</v>
      </c>
      <c r="G1520">
        <f t="shared" si="94"/>
        <v>33.987254880380021</v>
      </c>
    </row>
    <row r="1521" spans="1:7" outlineLevel="1">
      <c r="A1521" s="12">
        <f t="shared" si="92"/>
        <v>0</v>
      </c>
      <c r="B1521" t="str">
        <f>YEAR(C1521)&amp;VLOOKUP(MONTH(C1521),lookup!$G$2:$N$13,8)</f>
        <v>2012M05</v>
      </c>
      <c r="C1521" s="2">
        <f t="shared" si="93"/>
        <v>41058</v>
      </c>
      <c r="D1521" s="4">
        <v>40.605580927042993</v>
      </c>
      <c r="E1521">
        <f t="shared" si="95"/>
        <v>40.684568017005354</v>
      </c>
      <c r="F1521" s="4">
        <v>33.677487919070678</v>
      </c>
      <c r="G1521">
        <f t="shared" si="94"/>
        <v>33.937128129555617</v>
      </c>
    </row>
    <row r="1522" spans="1:7" outlineLevel="1">
      <c r="A1522" s="12">
        <f t="shared" si="92"/>
        <v>0</v>
      </c>
      <c r="B1522" t="str">
        <f>YEAR(C1522)&amp;VLOOKUP(MONTH(C1522),lookup!$G$2:$N$13,8)</f>
        <v>2012M05</v>
      </c>
      <c r="C1522" s="2">
        <f t="shared" si="93"/>
        <v>41059</v>
      </c>
      <c r="D1522" s="4">
        <v>40.113915481454505</v>
      </c>
      <c r="E1522">
        <f t="shared" si="95"/>
        <v>40.651511095089759</v>
      </c>
      <c r="F1522" s="4">
        <v>33.672692366179973</v>
      </c>
      <c r="G1522">
        <f t="shared" si="94"/>
        <v>33.910528912473637</v>
      </c>
    </row>
    <row r="1523" spans="1:7" outlineLevel="1">
      <c r="A1523" s="12">
        <f t="shared" si="92"/>
        <v>0</v>
      </c>
      <c r="B1523" t="str">
        <f>YEAR(C1523)&amp;VLOOKUP(MONTH(C1523),lookup!$G$2:$N$13,8)</f>
        <v>2012M05</v>
      </c>
      <c r="C1523" s="2">
        <f t="shared" si="93"/>
        <v>41060</v>
      </c>
      <c r="D1523" s="4">
        <v>41.024949751280765</v>
      </c>
      <c r="E1523">
        <f t="shared" si="95"/>
        <v>40.655043846037827</v>
      </c>
      <c r="F1523" s="4">
        <v>34.040622215823412</v>
      </c>
      <c r="G1523">
        <f t="shared" si="94"/>
        <v>33.916176570592043</v>
      </c>
    </row>
    <row r="1524" spans="1:7" outlineLevel="1">
      <c r="A1524" s="12">
        <f t="shared" si="92"/>
        <v>0</v>
      </c>
      <c r="B1524" t="str">
        <f>YEAR(C1524)&amp;VLOOKUP(MONTH(C1524),lookup!$G$2:$N$13,8)</f>
        <v>2012M06</v>
      </c>
      <c r="C1524" s="2">
        <f t="shared" si="93"/>
        <v>41061</v>
      </c>
      <c r="D1524" s="4">
        <v>40.580824374641495</v>
      </c>
      <c r="E1524">
        <f t="shared" si="95"/>
        <v>40.638868487580098</v>
      </c>
      <c r="F1524" s="4">
        <v>34.159164782073248</v>
      </c>
      <c r="G1524">
        <f t="shared" si="94"/>
        <v>33.918818922908386</v>
      </c>
    </row>
    <row r="1525" spans="1:7" outlineLevel="1">
      <c r="A1525" s="12">
        <f t="shared" si="92"/>
        <v>0</v>
      </c>
      <c r="B1525" t="str">
        <f>YEAR(C1525)&amp;VLOOKUP(MONTH(C1525),lookup!$G$2:$N$13,8)</f>
        <v>2012M06</v>
      </c>
      <c r="C1525" s="2">
        <f t="shared" si="93"/>
        <v>41062</v>
      </c>
      <c r="D1525" s="4">
        <v>41.304407864199874</v>
      </c>
      <c r="E1525">
        <f t="shared" si="95"/>
        <v>40.695981332533279</v>
      </c>
      <c r="F1525" s="4">
        <v>34.383474018629322</v>
      </c>
      <c r="G1525">
        <f t="shared" si="94"/>
        <v>33.985810366987579</v>
      </c>
    </row>
    <row r="1526" spans="1:7" outlineLevel="1">
      <c r="A1526" s="12">
        <f t="shared" si="92"/>
        <v>0</v>
      </c>
      <c r="B1526" t="str">
        <f>YEAR(C1526)&amp;VLOOKUP(MONTH(C1526),lookup!$G$2:$N$13,8)</f>
        <v>2012M06</v>
      </c>
      <c r="C1526" s="2">
        <f t="shared" si="93"/>
        <v>41063</v>
      </c>
      <c r="D1526" s="4">
        <v>40.712241373975893</v>
      </c>
      <c r="E1526">
        <f t="shared" si="95"/>
        <v>40.715810017501681</v>
      </c>
      <c r="F1526" s="4">
        <v>34.272410599532996</v>
      </c>
      <c r="G1526">
        <f t="shared" si="94"/>
        <v>34.019164652525667</v>
      </c>
    </row>
    <row r="1527" spans="1:7" outlineLevel="1">
      <c r="A1527" s="12">
        <f t="shared" si="92"/>
        <v>0</v>
      </c>
      <c r="B1527" t="str">
        <f>YEAR(C1527)&amp;VLOOKUP(MONTH(C1527),lookup!$G$2:$N$13,8)</f>
        <v>2012M06</v>
      </c>
      <c r="C1527" s="2">
        <f t="shared" si="93"/>
        <v>41064</v>
      </c>
      <c r="D1527" s="4">
        <v>41.244656860213503</v>
      </c>
      <c r="E1527">
        <f t="shared" si="95"/>
        <v>40.788786691868523</v>
      </c>
      <c r="F1527" s="4">
        <v>34.323735606247347</v>
      </c>
      <c r="G1527">
        <f t="shared" si="94"/>
        <v>34.097145537083378</v>
      </c>
    </row>
    <row r="1528" spans="1:7" outlineLevel="1">
      <c r="A1528" s="12">
        <f t="shared" si="92"/>
        <v>0</v>
      </c>
      <c r="B1528" t="str">
        <f>YEAR(C1528)&amp;VLOOKUP(MONTH(C1528),lookup!$G$2:$N$13,8)</f>
        <v>2012M06</v>
      </c>
      <c r="C1528" s="2">
        <f t="shared" si="93"/>
        <v>41065</v>
      </c>
      <c r="D1528" s="4">
        <v>40.167641647751367</v>
      </c>
      <c r="E1528">
        <f t="shared" si="95"/>
        <v>40.779198798540264</v>
      </c>
      <c r="F1528" s="4">
        <v>33.764029824295037</v>
      </c>
      <c r="G1528">
        <f t="shared" si="94"/>
        <v>34.096970837124204</v>
      </c>
    </row>
    <row r="1529" spans="1:7" outlineLevel="1">
      <c r="A1529" s="12">
        <f t="shared" si="92"/>
        <v>0</v>
      </c>
      <c r="B1529" t="str">
        <f>YEAR(C1529)&amp;VLOOKUP(MONTH(C1529),lookup!$G$2:$N$13,8)</f>
        <v>2012M06</v>
      </c>
      <c r="C1529" s="2">
        <f t="shared" si="93"/>
        <v>41066</v>
      </c>
      <c r="D1529" s="4">
        <v>40.660532323434026</v>
      </c>
      <c r="E1529">
        <f t="shared" si="95"/>
        <v>40.752265141827479</v>
      </c>
      <c r="F1529" s="4">
        <v>33.776229051721238</v>
      </c>
      <c r="G1529">
        <f t="shared" si="94"/>
        <v>34.081109394239675</v>
      </c>
    </row>
    <row r="1530" spans="1:7" outlineLevel="1">
      <c r="A1530" s="12">
        <f t="shared" si="92"/>
        <v>0</v>
      </c>
      <c r="B1530" t="str">
        <f>YEAR(C1530)&amp;VLOOKUP(MONTH(C1530),lookup!$G$2:$N$13,8)</f>
        <v>2012M06</v>
      </c>
      <c r="C1530" s="2">
        <f t="shared" si="93"/>
        <v>41067</v>
      </c>
      <c r="D1530" s="4">
        <v>40.303754224759217</v>
      </c>
      <c r="E1530">
        <f t="shared" si="95"/>
        <v>40.741040884127166</v>
      </c>
      <c r="F1530" s="4">
        <v>33.876394531790929</v>
      </c>
      <c r="G1530">
        <f t="shared" si="94"/>
        <v>34.070276592066833</v>
      </c>
    </row>
    <row r="1531" spans="1:7" outlineLevel="1">
      <c r="A1531" s="12">
        <f t="shared" si="92"/>
        <v>0</v>
      </c>
      <c r="B1531" t="str">
        <f>YEAR(C1531)&amp;VLOOKUP(MONTH(C1531),lookup!$G$2:$N$13,8)</f>
        <v>2012M06</v>
      </c>
      <c r="C1531" s="2">
        <f t="shared" si="93"/>
        <v>41068</v>
      </c>
      <c r="D1531" s="4">
        <v>40.580760760955307</v>
      </c>
      <c r="E1531">
        <f t="shared" si="95"/>
        <v>40.652975146961438</v>
      </c>
      <c r="F1531" s="4">
        <v>33.751347180875896</v>
      </c>
      <c r="G1531">
        <f t="shared" si="94"/>
        <v>33.999519665903165</v>
      </c>
    </row>
    <row r="1532" spans="1:7" outlineLevel="1">
      <c r="A1532" s="12">
        <f t="shared" si="92"/>
        <v>0</v>
      </c>
      <c r="B1532" t="str">
        <f>YEAR(C1532)&amp;VLOOKUP(MONTH(C1532),lookup!$G$2:$N$13,8)</f>
        <v>2012M06</v>
      </c>
      <c r="C1532" s="2">
        <f t="shared" si="93"/>
        <v>41069</v>
      </c>
      <c r="D1532" s="4">
        <v>39.966826554950899</v>
      </c>
      <c r="E1532">
        <f t="shared" si="95"/>
        <v>40.552482381645362</v>
      </c>
      <c r="F1532" s="4">
        <v>33.579790714548167</v>
      </c>
      <c r="G1532">
        <f t="shared" si="94"/>
        <v>33.905590462934114</v>
      </c>
    </row>
    <row r="1533" spans="1:7" outlineLevel="1">
      <c r="A1533" s="12">
        <f t="shared" si="92"/>
        <v>0</v>
      </c>
      <c r="B1533" t="str">
        <f>YEAR(C1533)&amp;VLOOKUP(MONTH(C1533),lookup!$G$2:$N$13,8)</f>
        <v>2012M06</v>
      </c>
      <c r="C1533" s="2">
        <f t="shared" si="93"/>
        <v>41070</v>
      </c>
      <c r="D1533" s="4">
        <v>40.287072645097666</v>
      </c>
      <c r="E1533">
        <f t="shared" si="95"/>
        <v>40.409100245858497</v>
      </c>
      <c r="F1533" s="4">
        <v>33.540292536311988</v>
      </c>
      <c r="G1533">
        <f t="shared" si="94"/>
        <v>33.787604697794663</v>
      </c>
    </row>
    <row r="1534" spans="1:7" outlineLevel="1">
      <c r="A1534" s="12">
        <f t="shared" si="92"/>
        <v>0</v>
      </c>
      <c r="B1534" t="str">
        <f>YEAR(C1534)&amp;VLOOKUP(MONTH(C1534),lookup!$G$2:$N$13,8)</f>
        <v>2012M06</v>
      </c>
      <c r="C1534" s="2">
        <f t="shared" si="93"/>
        <v>41071</v>
      </c>
      <c r="D1534" s="4">
        <v>39.659067979341494</v>
      </c>
      <c r="E1534">
        <f t="shared" si="95"/>
        <v>40.300895769659682</v>
      </c>
      <c r="F1534" s="4">
        <v>33.327408218426001</v>
      </c>
      <c r="G1534">
        <f t="shared" si="94"/>
        <v>33.692156915153056</v>
      </c>
    </row>
    <row r="1535" spans="1:7" outlineLevel="1">
      <c r="A1535" s="12">
        <f t="shared" si="92"/>
        <v>0</v>
      </c>
      <c r="B1535" t="str">
        <f>YEAR(C1535)&amp;VLOOKUP(MONTH(C1535),lookup!$G$2:$N$13,8)</f>
        <v>2012M06</v>
      </c>
      <c r="C1535" s="2">
        <f t="shared" si="93"/>
        <v>41072</v>
      </c>
      <c r="D1535" s="4">
        <v>40.291612887025764</v>
      </c>
      <c r="E1535">
        <f t="shared" si="95"/>
        <v>40.210587234968102</v>
      </c>
      <c r="F1535" s="4">
        <v>33.569929871459856</v>
      </c>
      <c r="G1535">
        <f t="shared" si="94"/>
        <v>33.627852458373724</v>
      </c>
    </row>
    <row r="1536" spans="1:7" outlineLevel="1">
      <c r="A1536" s="12">
        <f t="shared" si="92"/>
        <v>0</v>
      </c>
      <c r="B1536" t="str">
        <f>YEAR(C1536)&amp;VLOOKUP(MONTH(C1536),lookup!$G$2:$N$13,8)</f>
        <v>2012M06</v>
      </c>
      <c r="C1536" s="2">
        <f t="shared" si="93"/>
        <v>41073</v>
      </c>
      <c r="D1536" s="4">
        <v>39.423487267345713</v>
      </c>
      <c r="E1536">
        <f t="shared" si="95"/>
        <v>40.090722006408285</v>
      </c>
      <c r="F1536" s="4">
        <v>33.096197656459246</v>
      </c>
      <c r="G1536">
        <f t="shared" si="94"/>
        <v>33.521096541606347</v>
      </c>
    </row>
    <row r="1537" spans="1:7" outlineLevel="1">
      <c r="A1537" s="12">
        <f t="shared" si="92"/>
        <v>0</v>
      </c>
      <c r="B1537" t="str">
        <f>YEAR(C1537)&amp;VLOOKUP(MONTH(C1537),lookup!$G$2:$N$13,8)</f>
        <v>2012M06</v>
      </c>
      <c r="C1537" s="2">
        <f t="shared" si="93"/>
        <v>41074</v>
      </c>
      <c r="D1537" s="4">
        <v>40.046124713253349</v>
      </c>
      <c r="E1537">
        <f t="shared" si="95"/>
        <v>40.007768526796823</v>
      </c>
      <c r="F1537" s="4">
        <v>33.324164834380419</v>
      </c>
      <c r="G1537">
        <f t="shared" si="94"/>
        <v>33.45724399914792</v>
      </c>
    </row>
    <row r="1538" spans="1:7" outlineLevel="1">
      <c r="A1538" s="12">
        <f t="shared" ref="A1538:A1601" si="96">IF(D1538+D1539=D1538,IF(D1538+D1539&gt;0,1,0),0)</f>
        <v>0</v>
      </c>
      <c r="B1538" t="str">
        <f>YEAR(C1538)&amp;VLOOKUP(MONTH(C1538),lookup!$G$2:$N$13,8)</f>
        <v>2012M06</v>
      </c>
      <c r="C1538" s="2">
        <f t="shared" ref="C1538:C1601" si="97">C1539-1</f>
        <v>41075</v>
      </c>
      <c r="D1538" s="4">
        <v>39.487805142245101</v>
      </c>
      <c r="E1538">
        <f t="shared" si="95"/>
        <v>39.916853258080877</v>
      </c>
      <c r="F1538" s="4">
        <v>33.243455442747063</v>
      </c>
      <c r="G1538">
        <f t="shared" si="94"/>
        <v>33.389657366765924</v>
      </c>
    </row>
    <row r="1539" spans="1:7" outlineLevel="1">
      <c r="A1539" s="12">
        <f t="shared" si="96"/>
        <v>0</v>
      </c>
      <c r="B1539" t="str">
        <f>YEAR(C1539)&amp;VLOOKUP(MONTH(C1539),lookup!$G$2:$N$13,8)</f>
        <v>2012M06</v>
      </c>
      <c r="C1539" s="2">
        <f t="shared" si="97"/>
        <v>41076</v>
      </c>
      <c r="D1539" s="4">
        <v>39.973790034506322</v>
      </c>
      <c r="E1539">
        <f t="shared" si="95"/>
        <v>39.85281070346187</v>
      </c>
      <c r="F1539" s="4">
        <v>33.311230646011481</v>
      </c>
      <c r="G1539">
        <f t="shared" si="94"/>
        <v>33.34306159247852</v>
      </c>
    </row>
    <row r="1540" spans="1:7" outlineLevel="1">
      <c r="A1540" s="12">
        <f t="shared" si="96"/>
        <v>0</v>
      </c>
      <c r="B1540" t="str">
        <f>YEAR(C1540)&amp;VLOOKUP(MONTH(C1540),lookup!$G$2:$N$13,8)</f>
        <v>2012M06</v>
      </c>
      <c r="C1540" s="2">
        <f t="shared" si="97"/>
        <v>41077</v>
      </c>
      <c r="D1540" s="4">
        <v>39.1106854578709</v>
      </c>
      <c r="E1540">
        <f t="shared" si="95"/>
        <v>39.753603341438485</v>
      </c>
      <c r="F1540" s="4">
        <v>32.960655681604706</v>
      </c>
      <c r="G1540">
        <f t="shared" si="94"/>
        <v>33.273802941517772</v>
      </c>
    </row>
    <row r="1541" spans="1:7" outlineLevel="1">
      <c r="A1541" s="12">
        <f t="shared" si="96"/>
        <v>0</v>
      </c>
      <c r="B1541" t="str">
        <f>YEAR(C1541)&amp;VLOOKUP(MONTH(C1541),lookup!$G$2:$N$13,8)</f>
        <v>2012M06</v>
      </c>
      <c r="C1541" s="2">
        <f t="shared" si="97"/>
        <v>41078</v>
      </c>
      <c r="D1541" s="4">
        <v>39.221623288417184</v>
      </c>
      <c r="E1541">
        <f t="shared" si="95"/>
        <v>39.597846956761913</v>
      </c>
      <c r="F1541" s="4">
        <v>32.676173801440449</v>
      </c>
      <c r="G1541">
        <f t="shared" si="94"/>
        <v>33.145315848086682</v>
      </c>
    </row>
    <row r="1542" spans="1:7" outlineLevel="1">
      <c r="A1542" s="12">
        <f t="shared" si="96"/>
        <v>0</v>
      </c>
      <c r="B1542" t="str">
        <f>YEAR(C1542)&amp;VLOOKUP(MONTH(C1542),lookup!$G$2:$N$13,8)</f>
        <v>2012M06</v>
      </c>
      <c r="C1542" s="2">
        <f t="shared" si="97"/>
        <v>41079</v>
      </c>
      <c r="D1542" s="4">
        <v>38.846493380971403</v>
      </c>
      <c r="E1542">
        <f t="shared" si="95"/>
        <v>39.498978220499254</v>
      </c>
      <c r="F1542" s="4">
        <v>32.71948731229525</v>
      </c>
      <c r="G1542">
        <f t="shared" si="94"/>
        <v>33.075928262773182</v>
      </c>
    </row>
    <row r="1543" spans="1:7" outlineLevel="1">
      <c r="A1543" s="12">
        <f t="shared" si="96"/>
        <v>0</v>
      </c>
      <c r="B1543" t="str">
        <f>YEAR(C1543)&amp;VLOOKUP(MONTH(C1543),lookup!$G$2:$N$13,8)</f>
        <v>2012M06</v>
      </c>
      <c r="C1543" s="2">
        <f t="shared" si="97"/>
        <v>41080</v>
      </c>
      <c r="D1543" s="4">
        <v>39.257582773769549</v>
      </c>
      <c r="E1543">
        <f t="shared" si="95"/>
        <v>39.368639510130421</v>
      </c>
      <c r="F1543" s="4">
        <v>32.700181588717179</v>
      </c>
      <c r="G1543">
        <f t="shared" si="94"/>
        <v>32.9695703912965</v>
      </c>
    </row>
    <row r="1544" spans="1:7" outlineLevel="1">
      <c r="A1544" s="12">
        <f t="shared" si="96"/>
        <v>0</v>
      </c>
      <c r="B1544" t="str">
        <f>YEAR(C1544)&amp;VLOOKUP(MONTH(C1544),lookup!$G$2:$N$13,8)</f>
        <v>2012M06</v>
      </c>
      <c r="C1544" s="2">
        <f t="shared" si="97"/>
        <v>41081</v>
      </c>
      <c r="D1544" s="4">
        <v>39.182142859503763</v>
      </c>
      <c r="E1544">
        <f t="shared" si="95"/>
        <v>39.328083627745187</v>
      </c>
      <c r="F1544" s="4">
        <v>33.014772977789839</v>
      </c>
      <c r="G1544">
        <f t="shared" ref="G1544:G1607" si="98">AVERAGE(SUM(F1537:F1544)/8,SUM(F1539:F1544)/6)</f>
        <v>32.945424476799893</v>
      </c>
    </row>
    <row r="1545" spans="1:7" outlineLevel="1">
      <c r="A1545" s="12">
        <f t="shared" si="96"/>
        <v>0</v>
      </c>
      <c r="B1545" t="str">
        <f>YEAR(C1545)&amp;VLOOKUP(MONTH(C1545),lookup!$G$2:$N$13,8)</f>
        <v>2012M06</v>
      </c>
      <c r="C1545" s="2">
        <f t="shared" si="97"/>
        <v>41082</v>
      </c>
      <c r="D1545" s="4">
        <v>39.506294534104811</v>
      </c>
      <c r="E1545">
        <f t="shared" si="95"/>
        <v>39.255386283181608</v>
      </c>
      <c r="F1545" s="4">
        <v>32.95683332259086</v>
      </c>
      <c r="G1545">
        <f t="shared" si="98"/>
        <v>32.892933147027989</v>
      </c>
    </row>
    <row r="1546" spans="1:7" outlineLevel="1">
      <c r="A1546" s="12">
        <f t="shared" si="96"/>
        <v>0</v>
      </c>
      <c r="B1546" t="str">
        <f>YEAR(C1546)&amp;VLOOKUP(MONTH(C1546),lookup!$G$2:$N$13,8)</f>
        <v>2012M06</v>
      </c>
      <c r="C1546" s="2">
        <f t="shared" si="97"/>
        <v>41083</v>
      </c>
      <c r="D1546" s="4">
        <v>38.290921033573603</v>
      </c>
      <c r="E1546">
        <f t="shared" si="95"/>
        <v>39.112267324364865</v>
      </c>
      <c r="F1546" s="4">
        <v>32.301834163032467</v>
      </c>
      <c r="G1546">
        <f t="shared" si="98"/>
        <v>32.779180023831472</v>
      </c>
    </row>
    <row r="1547" spans="1:7" outlineLevel="1">
      <c r="A1547" s="12">
        <f t="shared" si="96"/>
        <v>0</v>
      </c>
      <c r="B1547" t="str">
        <f>YEAR(C1547)&amp;VLOOKUP(MONTH(C1547),lookup!$G$2:$N$13,8)</f>
        <v>2012M06</v>
      </c>
      <c r="C1547" s="2">
        <f t="shared" si="97"/>
        <v>41084</v>
      </c>
      <c r="D1547" s="4">
        <v>38.73024602671056</v>
      </c>
      <c r="E1547">
        <f t="shared" ref="E1547:E1610" si="99">AVERAGE(SUM(D1540:D1547)/8,SUM(D1542:D1547)/6)</f>
        <v>38.993597718735415</v>
      </c>
      <c r="F1547" s="4">
        <v>32.357289284872451</v>
      </c>
      <c r="G1547">
        <f t="shared" si="98"/>
        <v>32.692984979046287</v>
      </c>
    </row>
    <row r="1548" spans="1:7" outlineLevel="1">
      <c r="A1548" s="12">
        <f t="shared" si="96"/>
        <v>0</v>
      </c>
      <c r="B1548" t="str">
        <f>YEAR(C1548)&amp;VLOOKUP(MONTH(C1548),lookup!$G$2:$N$13,8)</f>
        <v>2012M06</v>
      </c>
      <c r="C1548" s="2">
        <f t="shared" si="97"/>
        <v>41085</v>
      </c>
      <c r="D1548" s="4">
        <v>37.801999556031411</v>
      </c>
      <c r="E1548">
        <f t="shared" si="99"/>
        <v>38.824763697792115</v>
      </c>
      <c r="F1548" s="4">
        <v>31.860755012019339</v>
      </c>
      <c r="G1548">
        <f t="shared" si="98"/>
        <v>32.552680162174205</v>
      </c>
    </row>
    <row r="1549" spans="1:7" outlineLevel="1">
      <c r="A1549" s="12">
        <f t="shared" si="96"/>
        <v>0</v>
      </c>
      <c r="B1549" t="str">
        <f>YEAR(C1549)&amp;VLOOKUP(MONTH(C1549),lookup!$G$2:$N$13,8)</f>
        <v>2012M06</v>
      </c>
      <c r="C1549" s="2">
        <f t="shared" si="97"/>
        <v>41086</v>
      </c>
      <c r="D1549" s="4">
        <v>38.83024822078486</v>
      </c>
      <c r="E1549">
        <f t="shared" si="99"/>
        <v>38.764691543316374</v>
      </c>
      <c r="F1549" s="4">
        <v>32.462945190187412</v>
      </c>
      <c r="G1549">
        <f t="shared" si="98"/>
        <v>32.519583674093411</v>
      </c>
    </row>
    <row r="1550" spans="1:7" outlineLevel="1">
      <c r="A1550" s="12">
        <f t="shared" si="96"/>
        <v>0</v>
      </c>
      <c r="B1550" t="str">
        <f>YEAR(C1550)&amp;VLOOKUP(MONTH(C1550),lookup!$G$2:$N$13,8)</f>
        <v>2012M06</v>
      </c>
      <c r="C1550" s="2">
        <f t="shared" si="97"/>
        <v>41087</v>
      </c>
      <c r="D1550" s="4">
        <v>37.813587602633838</v>
      </c>
      <c r="E1550">
        <f t="shared" si="99"/>
        <v>38.586088660764446</v>
      </c>
      <c r="F1550" s="4">
        <v>31.80052334669109</v>
      </c>
      <c r="G1550">
        <f t="shared" si="98"/>
        <v>32.360960956984925</v>
      </c>
    </row>
    <row r="1551" spans="1:7" outlineLevel="1">
      <c r="A1551" s="12">
        <f t="shared" si="96"/>
        <v>0</v>
      </c>
      <c r="B1551" t="str">
        <f>YEAR(C1551)&amp;VLOOKUP(MONTH(C1551),lookup!$G$2:$N$13,8)</f>
        <v>2012M06</v>
      </c>
      <c r="C1551" s="2">
        <f t="shared" si="97"/>
        <v>41088</v>
      </c>
      <c r="D1551" s="4">
        <v>38.602274522146622</v>
      </c>
      <c r="E1551">
        <f t="shared" si="99"/>
        <v>38.469796894041494</v>
      </c>
      <c r="F1551" s="4">
        <v>32.316267784146923</v>
      </c>
      <c r="G1551">
        <f t="shared" si="98"/>
        <v>32.283585882662287</v>
      </c>
    </row>
    <row r="1552" spans="1:7" outlineLevel="1">
      <c r="A1552" s="12">
        <f t="shared" si="96"/>
        <v>0</v>
      </c>
      <c r="B1552" t="str">
        <f>YEAR(C1552)&amp;VLOOKUP(MONTH(C1552),lookup!$G$2:$N$13,8)</f>
        <v>2012M06</v>
      </c>
      <c r="C1552" s="2">
        <f t="shared" si="97"/>
        <v>41089</v>
      </c>
      <c r="D1552" s="4">
        <v>37.741263279603167</v>
      </c>
      <c r="E1552">
        <f t="shared" si="99"/>
        <v>38.333937107466845</v>
      </c>
      <c r="F1552" s="4">
        <v>31.810387000337503</v>
      </c>
      <c r="G1552">
        <f t="shared" si="98"/>
        <v>32.167357828846939</v>
      </c>
    </row>
    <row r="1553" spans="1:7" outlineLevel="1">
      <c r="A1553" s="12">
        <f t="shared" si="96"/>
        <v>0</v>
      </c>
      <c r="B1553" t="str">
        <f>YEAR(C1553)&amp;VLOOKUP(MONTH(C1553),lookup!$G$2:$N$13,8)</f>
        <v>2012M06</v>
      </c>
      <c r="C1553" s="2">
        <f t="shared" si="97"/>
        <v>41090</v>
      </c>
      <c r="D1553" s="4">
        <v>38.474030810181318</v>
      </c>
      <c r="E1553">
        <f t="shared" si="99"/>
        <v>38.248069356677519</v>
      </c>
      <c r="F1553" s="4">
        <v>32.292605695516301</v>
      </c>
      <c r="G1553">
        <f t="shared" si="98"/>
        <v>32.120453303041764</v>
      </c>
    </row>
    <row r="1554" spans="1:7" outlineLevel="1">
      <c r="A1554" s="12">
        <f t="shared" si="96"/>
        <v>0</v>
      </c>
      <c r="B1554" t="str">
        <f>YEAR(C1554)&amp;VLOOKUP(MONTH(C1554),lookup!$G$2:$N$13,8)</f>
        <v>2012M07</v>
      </c>
      <c r="C1554" s="2">
        <f t="shared" si="97"/>
        <v>41091</v>
      </c>
      <c r="D1554" s="4">
        <v>37.155104903037611</v>
      </c>
      <c r="E1554">
        <f t="shared" si="99"/>
        <v>38.123172960769537</v>
      </c>
      <c r="F1554" s="4">
        <v>31.311949722767793</v>
      </c>
      <c r="G1554">
        <f t="shared" si="98"/>
        <v>32.012851751420925</v>
      </c>
    </row>
    <row r="1555" spans="1:7" outlineLevel="1">
      <c r="A1555" s="12">
        <f t="shared" si="96"/>
        <v>0</v>
      </c>
      <c r="B1555" t="str">
        <f>YEAR(C1555)&amp;VLOOKUP(MONTH(C1555),lookup!$G$2:$N$13,8)</f>
        <v>2012M07</v>
      </c>
      <c r="C1555" s="2">
        <f t="shared" si="97"/>
        <v>41092</v>
      </c>
      <c r="D1555" s="4">
        <v>37.677342708679014</v>
      </c>
      <c r="E1555">
        <f t="shared" si="99"/>
        <v>37.961291044050412</v>
      </c>
      <c r="F1555" s="4">
        <v>31.609064272153031</v>
      </c>
      <c r="G1555">
        <f t="shared" si="98"/>
        <v>31.894930944956432</v>
      </c>
    </row>
    <row r="1556" spans="1:7" outlineLevel="1">
      <c r="A1556" s="12">
        <f t="shared" si="96"/>
        <v>0</v>
      </c>
      <c r="B1556" t="str">
        <f>YEAR(C1556)&amp;VLOOKUP(MONTH(C1556),lookup!$G$2:$N$13,8)</f>
        <v>2012M07</v>
      </c>
      <c r="C1556" s="2">
        <f t="shared" si="97"/>
        <v>41093</v>
      </c>
      <c r="D1556" s="4">
        <v>36.602225183258419</v>
      </c>
      <c r="E1556">
        <f t="shared" si="99"/>
        <v>37.78535827747082</v>
      </c>
      <c r="F1556" s="4">
        <v>30.809173117815423</v>
      </c>
      <c r="G1556">
        <f t="shared" si="98"/>
        <v>31.746594557495715</v>
      </c>
    </row>
    <row r="1557" spans="1:7" outlineLevel="1">
      <c r="A1557" s="12">
        <f t="shared" si="96"/>
        <v>0</v>
      </c>
      <c r="B1557" t="str">
        <f>YEAR(C1557)&amp;VLOOKUP(MONTH(C1557),lookup!$G$2:$N$13,8)</f>
        <v>2012M07</v>
      </c>
      <c r="C1557" s="2">
        <f t="shared" si="97"/>
        <v>41094</v>
      </c>
      <c r="D1557" s="4">
        <v>37.296516310169494</v>
      </c>
      <c r="E1557">
        <f t="shared" si="99"/>
        <v>37.580686848725932</v>
      </c>
      <c r="F1557" s="4">
        <v>31.261071624846597</v>
      </c>
      <c r="G1557">
        <f t="shared" si="98"/>
        <v>31.583544446386888</v>
      </c>
    </row>
    <row r="1558" spans="1:7" outlineLevel="1">
      <c r="A1558" s="12">
        <f t="shared" si="96"/>
        <v>0</v>
      </c>
      <c r="B1558" t="str">
        <f>YEAR(C1558)&amp;VLOOKUP(MONTH(C1558),lookup!$G$2:$N$13,8)</f>
        <v>2012M07</v>
      </c>
      <c r="C1558" s="2">
        <f t="shared" si="97"/>
        <v>41095</v>
      </c>
      <c r="D1558" s="4">
        <v>36.491804595429741</v>
      </c>
      <c r="E1558">
        <f t="shared" si="99"/>
        <v>37.393953853761218</v>
      </c>
      <c r="F1558" s="4">
        <v>30.73929340524796</v>
      </c>
      <c r="G1558">
        <f t="shared" si="98"/>
        <v>31.427959775455896</v>
      </c>
    </row>
    <row r="1559" spans="1:7" outlineLevel="1">
      <c r="A1559" s="12">
        <f t="shared" si="96"/>
        <v>0</v>
      </c>
      <c r="B1559" t="str">
        <f>YEAR(C1559)&amp;VLOOKUP(MONTH(C1559),lookup!$G$2:$N$13,8)</f>
        <v>2012M07</v>
      </c>
      <c r="C1559" s="2">
        <f t="shared" si="97"/>
        <v>41096</v>
      </c>
      <c r="D1559" s="4">
        <v>37.106899993082699</v>
      </c>
      <c r="E1559">
        <f t="shared" si="99"/>
        <v>37.186565377603173</v>
      </c>
      <c r="F1559" s="4">
        <v>31.191057303345321</v>
      </c>
      <c r="G1559">
        <f t="shared" si="98"/>
        <v>31.265838421058213</v>
      </c>
    </row>
    <row r="1560" spans="1:7" outlineLevel="1">
      <c r="A1560" s="12">
        <f t="shared" si="96"/>
        <v>0</v>
      </c>
      <c r="B1560" t="str">
        <f>YEAR(C1560)&amp;VLOOKUP(MONTH(C1560),lookup!$G$2:$N$13,8)</f>
        <v>2012M07</v>
      </c>
      <c r="C1560" s="2">
        <f t="shared" si="97"/>
        <v>41097</v>
      </c>
      <c r="D1560" s="4">
        <v>36.508510404482415</v>
      </c>
      <c r="E1560">
        <f t="shared" si="99"/>
        <v>37.055635448028525</v>
      </c>
      <c r="F1560" s="4">
        <v>30.748623571952983</v>
      </c>
      <c r="G1560">
        <f t="shared" si="98"/>
        <v>31.152534360882946</v>
      </c>
    </row>
    <row r="1561" spans="1:7" outlineLevel="1">
      <c r="A1561" s="12">
        <f t="shared" si="96"/>
        <v>0</v>
      </c>
      <c r="B1561" t="str">
        <f>YEAR(C1561)&amp;VLOOKUP(MONTH(C1561),lookup!$G$2:$N$13,8)</f>
        <v>2012M07</v>
      </c>
      <c r="C1561" s="2">
        <f t="shared" si="97"/>
        <v>41098</v>
      </c>
      <c r="D1561" s="4">
        <v>36.760830579509836</v>
      </c>
      <c r="E1561">
        <f t="shared" si="99"/>
        <v>36.872184422847454</v>
      </c>
      <c r="F1561" s="4">
        <v>30.888222554116304</v>
      </c>
      <c r="G1561">
        <f t="shared" si="98"/>
        <v>31.004690271375722</v>
      </c>
    </row>
    <row r="1562" spans="1:7" outlineLevel="1">
      <c r="A1562" s="12">
        <f t="shared" si="96"/>
        <v>0</v>
      </c>
      <c r="B1562" t="str">
        <f>YEAR(C1562)&amp;VLOOKUP(MONTH(C1562),lookup!$G$2:$N$13,8)</f>
        <v>2012M07</v>
      </c>
      <c r="C1562" s="2">
        <f t="shared" si="97"/>
        <v>41099</v>
      </c>
      <c r="D1562" s="4">
        <v>35.972940975544574</v>
      </c>
      <c r="E1562">
        <f t="shared" si="99"/>
        <v>36.745858826736324</v>
      </c>
      <c r="F1562" s="4">
        <v>30.333592956237272</v>
      </c>
      <c r="G1562">
        <f t="shared" si="98"/>
        <v>30.903911293336051</v>
      </c>
    </row>
    <row r="1563" spans="1:7" outlineLevel="1">
      <c r="A1563" s="12">
        <f t="shared" si="96"/>
        <v>0</v>
      </c>
      <c r="B1563" t="str">
        <f>YEAR(C1563)&amp;VLOOKUP(MONTH(C1563),lookup!$G$2:$N$13,8)</f>
        <v>2012M07</v>
      </c>
      <c r="C1563" s="2">
        <f t="shared" si="97"/>
        <v>41100</v>
      </c>
      <c r="D1563" s="4">
        <v>36.648082521421223</v>
      </c>
      <c r="E1563">
        <f t="shared" si="99"/>
        <v>36.627493915970362</v>
      </c>
      <c r="F1563" s="4">
        <v>30.852257494437701</v>
      </c>
      <c r="G1563">
        <f t="shared" si="98"/>
        <v>30.822543025528105</v>
      </c>
    </row>
    <row r="1564" spans="1:7" outlineLevel="1">
      <c r="A1564" s="12">
        <f t="shared" si="96"/>
        <v>0</v>
      </c>
      <c r="B1564" t="str">
        <f>YEAR(C1564)&amp;VLOOKUP(MONTH(C1564),lookup!$G$2:$N$13,8)</f>
        <v>2012M07</v>
      </c>
      <c r="C1564" s="2">
        <f t="shared" si="97"/>
        <v>41101</v>
      </c>
      <c r="D1564" s="4">
        <v>35.792453625708042</v>
      </c>
      <c r="E1564">
        <f t="shared" si="99"/>
        <v>36.518603946146655</v>
      </c>
      <c r="F1564" s="4">
        <v>30.171434060642046</v>
      </c>
      <c r="G1564">
        <f t="shared" si="98"/>
        <v>30.735362722404272</v>
      </c>
    </row>
    <row r="1565" spans="1:7" outlineLevel="1">
      <c r="A1565" s="12">
        <f t="shared" si="96"/>
        <v>0</v>
      </c>
      <c r="B1565" t="str">
        <f>YEAR(C1565)&amp;VLOOKUP(MONTH(C1565),lookup!$G$2:$N$13,8)</f>
        <v>2012M07</v>
      </c>
      <c r="C1565" s="2">
        <f t="shared" si="97"/>
        <v>41102</v>
      </c>
      <c r="D1565" s="4">
        <v>36.261106489893002</v>
      </c>
      <c r="E1565">
        <f t="shared" si="99"/>
        <v>36.383408040446895</v>
      </c>
      <c r="F1565" s="4">
        <v>30.47673120157943</v>
      </c>
      <c r="G1565">
        <f t="shared" si="98"/>
        <v>30.626814270802917</v>
      </c>
    </row>
    <row r="1566" spans="1:7" outlineLevel="1">
      <c r="A1566" s="12">
        <f t="shared" si="96"/>
        <v>0</v>
      </c>
      <c r="B1566" t="str">
        <f>YEAR(C1566)&amp;VLOOKUP(MONTH(C1566),lookup!$G$2:$N$13,8)</f>
        <v>2012M07</v>
      </c>
      <c r="C1566" s="2">
        <f t="shared" si="97"/>
        <v>41103</v>
      </c>
      <c r="D1566" s="4">
        <v>36.070967532969924</v>
      </c>
      <c r="E1566">
        <f t="shared" si="99"/>
        <v>36.320643818083781</v>
      </c>
      <c r="F1566" s="4">
        <v>30.437784350064028</v>
      </c>
      <c r="G1566">
        <f t="shared" si="98"/>
        <v>30.582066686363174</v>
      </c>
    </row>
    <row r="1567" spans="1:7" outlineLevel="1">
      <c r="A1567" s="12">
        <f t="shared" si="96"/>
        <v>0</v>
      </c>
      <c r="B1567" t="str">
        <f>YEAR(C1567)&amp;VLOOKUP(MONTH(C1567),lookup!$G$2:$N$13,8)</f>
        <v>2012M07</v>
      </c>
      <c r="C1567" s="2">
        <f t="shared" si="97"/>
        <v>41104</v>
      </c>
      <c r="D1567" s="4">
        <v>36.349754246739757</v>
      </c>
      <c r="E1567">
        <f t="shared" si="99"/>
        <v>36.239065847873178</v>
      </c>
      <c r="F1567" s="4">
        <v>30.529311626623137</v>
      </c>
      <c r="G1567">
        <f t="shared" si="98"/>
        <v>30.510798337610272</v>
      </c>
    </row>
    <row r="1568" spans="1:7" outlineLevel="1">
      <c r="A1568" s="12">
        <f t="shared" si="96"/>
        <v>0</v>
      </c>
      <c r="B1568" t="str">
        <f>YEAR(C1568)&amp;VLOOKUP(MONTH(C1568),lookup!$G$2:$N$13,8)</f>
        <v>2012M07</v>
      </c>
      <c r="C1568" s="2">
        <f t="shared" si="97"/>
        <v>41105</v>
      </c>
      <c r="D1568" s="4">
        <v>35.851163022042783</v>
      </c>
      <c r="E1568">
        <f t="shared" si="99"/>
        <v>36.187833473678879</v>
      </c>
      <c r="F1568" s="4">
        <v>30.207683294736466</v>
      </c>
      <c r="G1568">
        <f t="shared" si="98"/>
        <v>30.466497098492503</v>
      </c>
    </row>
    <row r="1569" spans="1:7" outlineLevel="1">
      <c r="A1569" s="12">
        <f t="shared" si="96"/>
        <v>0</v>
      </c>
      <c r="B1569" t="str">
        <f>YEAR(C1569)&amp;VLOOKUP(MONTH(C1569),lookup!$G$2:$N$13,8)</f>
        <v>2012M07</v>
      </c>
      <c r="C1569" s="2">
        <f t="shared" si="97"/>
        <v>41106</v>
      </c>
      <c r="D1569" s="4">
        <v>35.966883235244332</v>
      </c>
      <c r="E1569">
        <f t="shared" si="99"/>
        <v>36.081445157480886</v>
      </c>
      <c r="F1569" s="4">
        <v>30.19932394397831</v>
      </c>
      <c r="G1569">
        <f t="shared" si="98"/>
        <v>30.369029806153932</v>
      </c>
    </row>
    <row r="1570" spans="1:7" outlineLevel="1">
      <c r="A1570" s="12">
        <f t="shared" si="96"/>
        <v>0</v>
      </c>
      <c r="B1570" t="str">
        <f>YEAR(C1570)&amp;VLOOKUP(MONTH(C1570),lookup!$G$2:$N$13,8)</f>
        <v>2012M07</v>
      </c>
      <c r="C1570" s="2">
        <f t="shared" si="97"/>
        <v>41107</v>
      </c>
      <c r="D1570" s="4">
        <v>35.450984591353468</v>
      </c>
      <c r="E1570">
        <f t="shared" si="99"/>
        <v>36.020367130606054</v>
      </c>
      <c r="F1570" s="4">
        <v>29.849321680468137</v>
      </c>
      <c r="G1570">
        <f t="shared" si="98"/>
        <v>30.311920153070538</v>
      </c>
    </row>
    <row r="1571" spans="1:7" outlineLevel="1">
      <c r="A1571" s="12">
        <f t="shared" si="96"/>
        <v>0</v>
      </c>
      <c r="B1571" t="str">
        <f>YEAR(C1571)&amp;VLOOKUP(MONTH(C1571),lookup!$G$2:$N$13,8)</f>
        <v>2012M07</v>
      </c>
      <c r="C1571" s="2">
        <f t="shared" si="97"/>
        <v>41108</v>
      </c>
      <c r="D1571" s="4">
        <v>35.746706845972142</v>
      </c>
      <c r="E1571">
        <f t="shared" si="99"/>
        <v>35.921164513897082</v>
      </c>
      <c r="F1571" s="4">
        <v>30.019762424708119</v>
      </c>
      <c r="G1571">
        <f t="shared" si="98"/>
        <v>30.221808479806498</v>
      </c>
    </row>
    <row r="1572" spans="1:7" outlineLevel="1">
      <c r="A1572" s="12">
        <f t="shared" si="96"/>
        <v>0</v>
      </c>
      <c r="B1572" t="str">
        <f>YEAR(C1572)&amp;VLOOKUP(MONTH(C1572),lookup!$G$2:$N$13,8)</f>
        <v>2012M07</v>
      </c>
      <c r="C1572" s="2">
        <f t="shared" si="97"/>
        <v>41109</v>
      </c>
      <c r="D1572" s="4">
        <v>35.330839169428209</v>
      </c>
      <c r="E1572">
        <f t="shared" si="99"/>
        <v>35.830636246751112</v>
      </c>
      <c r="F1572" s="4">
        <v>29.774775524861962</v>
      </c>
      <c r="G1572">
        <f t="shared" si="98"/>
        <v>30.141766585886735</v>
      </c>
    </row>
    <row r="1573" spans="1:7" outlineLevel="1">
      <c r="A1573" s="12">
        <f t="shared" si="96"/>
        <v>0</v>
      </c>
      <c r="B1573" t="str">
        <f>YEAR(C1573)&amp;VLOOKUP(MONTH(C1573),lookup!$G$2:$N$13,8)</f>
        <v>2012M07</v>
      </c>
      <c r="C1573" s="2">
        <f t="shared" si="97"/>
        <v>41110</v>
      </c>
      <c r="D1573" s="4">
        <v>35.474598148352207</v>
      </c>
      <c r="E1573">
        <f t="shared" si="99"/>
        <v>35.708549800539188</v>
      </c>
      <c r="F1573" s="4">
        <v>29.819951098859978</v>
      </c>
      <c r="G1573">
        <f t="shared" si="98"/>
        <v>30.041604452153173</v>
      </c>
    </row>
    <row r="1574" spans="1:7" outlineLevel="1">
      <c r="A1574" s="12">
        <f t="shared" si="96"/>
        <v>0</v>
      </c>
      <c r="B1574" t="str">
        <f>YEAR(C1574)&amp;VLOOKUP(MONTH(C1574),lookup!$G$2:$N$13,8)</f>
        <v>2012M07</v>
      </c>
      <c r="C1574" s="2">
        <f t="shared" si="97"/>
        <v>41111</v>
      </c>
      <c r="D1574" s="4">
        <v>35.357068797255813</v>
      </c>
      <c r="E1574">
        <f t="shared" si="99"/>
        <v>35.622756610824808</v>
      </c>
      <c r="F1574" s="4">
        <v>29.841991612163451</v>
      </c>
      <c r="G1574">
        <f t="shared" si="98"/>
        <v>29.973893099153301</v>
      </c>
    </row>
    <row r="1575" spans="1:7" outlineLevel="1">
      <c r="A1575" s="12">
        <f t="shared" si="96"/>
        <v>0</v>
      </c>
      <c r="B1575" t="str">
        <f>YEAR(C1575)&amp;VLOOKUP(MONTH(C1575),lookup!$G$2:$N$13,8)</f>
        <v>2012M07</v>
      </c>
      <c r="C1575" s="2">
        <f t="shared" si="97"/>
        <v>41112</v>
      </c>
      <c r="D1575" s="4">
        <v>35.620865511325611</v>
      </c>
      <c r="E1575">
        <f t="shared" si="99"/>
        <v>35.548366254534862</v>
      </c>
      <c r="F1575" s="4">
        <v>29.995135788252075</v>
      </c>
      <c r="G1575">
        <f t="shared" si="98"/>
        <v>29.923491429611257</v>
      </c>
    </row>
    <row r="1576" spans="1:7" outlineLevel="1">
      <c r="A1576" s="12">
        <f t="shared" si="96"/>
        <v>0</v>
      </c>
      <c r="B1576" t="str">
        <f>YEAR(C1576)&amp;VLOOKUP(MONTH(C1576),lookup!$G$2:$N$13,8)</f>
        <v>2012M07</v>
      </c>
      <c r="C1576" s="2">
        <f t="shared" si="97"/>
        <v>41113</v>
      </c>
      <c r="D1576" s="4">
        <v>35.428264116712349</v>
      </c>
      <c r="E1576">
        <f t="shared" si="99"/>
        <v>35.520041700064951</v>
      </c>
      <c r="F1576" s="4">
        <v>29.891650071563166</v>
      </c>
      <c r="G1576">
        <f t="shared" si="98"/>
        <v>29.907266719087509</v>
      </c>
    </row>
    <row r="1577" spans="1:7" outlineLevel="1">
      <c r="A1577" s="12">
        <f t="shared" si="96"/>
        <v>0</v>
      </c>
      <c r="B1577" t="str">
        <f>YEAR(C1577)&amp;VLOOKUP(MONTH(C1577),lookup!$G$2:$N$13,8)</f>
        <v>2012M07</v>
      </c>
      <c r="C1577" s="2">
        <f t="shared" si="97"/>
        <v>41114</v>
      </c>
      <c r="D1577" s="4">
        <v>35.236122185691414</v>
      </c>
      <c r="E1577">
        <f t="shared" si="99"/>
        <v>35.431820412777824</v>
      </c>
      <c r="F1577" s="4">
        <v>29.63877699175648</v>
      </c>
      <c r="G1577">
        <f t="shared" si="98"/>
        <v>29.840483748494343</v>
      </c>
    </row>
    <row r="1578" spans="1:7" outlineLevel="1">
      <c r="A1578" s="12">
        <f t="shared" si="96"/>
        <v>0</v>
      </c>
      <c r="B1578" t="str">
        <f>YEAR(C1578)&amp;VLOOKUP(MONTH(C1578),lookup!$G$2:$N$13,8)</f>
        <v>2012M07</v>
      </c>
      <c r="C1578" s="2">
        <f t="shared" si="97"/>
        <v>41115</v>
      </c>
      <c r="D1578" s="4">
        <v>35.388184533223196</v>
      </c>
      <c r="E1578">
        <f t="shared" si="99"/>
        <v>35.43267418946094</v>
      </c>
      <c r="F1578" s="4">
        <v>29.924462018943757</v>
      </c>
      <c r="G1578">
        <f t="shared" si="98"/>
        <v>29.857653894155888</v>
      </c>
    </row>
    <row r="1579" spans="1:7" outlineLevel="1">
      <c r="A1579" s="12">
        <f t="shared" si="96"/>
        <v>0</v>
      </c>
      <c r="B1579" t="str">
        <f>YEAR(C1579)&amp;VLOOKUP(MONTH(C1579),lookup!$G$2:$N$13,8)</f>
        <v>2012M07</v>
      </c>
      <c r="C1579" s="2">
        <f t="shared" si="97"/>
        <v>41116</v>
      </c>
      <c r="D1579" s="4">
        <v>35.281532982675415</v>
      </c>
      <c r="E1579">
        <f t="shared" si="99"/>
        <v>35.3875120591985</v>
      </c>
      <c r="F1579" s="4">
        <v>29.774072567096518</v>
      </c>
      <c r="G1579">
        <f t="shared" si="98"/>
        <v>29.838475067074874</v>
      </c>
    </row>
    <row r="1580" spans="1:7" outlineLevel="1">
      <c r="A1580" s="12">
        <f t="shared" si="96"/>
        <v>0</v>
      </c>
      <c r="B1580" t="str">
        <f>YEAR(C1580)&amp;VLOOKUP(MONTH(C1580),lookup!$G$2:$N$13,8)</f>
        <v>2012M07</v>
      </c>
      <c r="C1580" s="2">
        <f t="shared" si="97"/>
        <v>41117</v>
      </c>
      <c r="D1580" s="4">
        <v>35.411308474331342</v>
      </c>
      <c r="E1580">
        <f t="shared" si="99"/>
        <v>35.397061363844571</v>
      </c>
      <c r="F1580" s="4">
        <v>29.982980193623263</v>
      </c>
      <c r="G1580">
        <f t="shared" si="98"/>
        <v>29.863236907327437</v>
      </c>
    </row>
    <row r="1581" spans="1:7" outlineLevel="1">
      <c r="A1581" s="12">
        <f t="shared" si="96"/>
        <v>0</v>
      </c>
      <c r="B1581" t="str">
        <f>YEAR(C1581)&amp;VLOOKUP(MONTH(C1581),lookup!$G$2:$N$13,8)</f>
        <v>2012M07</v>
      </c>
      <c r="C1581" s="2">
        <f t="shared" si="97"/>
        <v>41118</v>
      </c>
      <c r="D1581" s="4">
        <v>35.65503668018205</v>
      </c>
      <c r="E1581">
        <f t="shared" si="99"/>
        <v>35.411186369488632</v>
      </c>
      <c r="F1581" s="4">
        <v>30.062153361368349</v>
      </c>
      <c r="G1581">
        <f t="shared" si="98"/>
        <v>29.883959346493903</v>
      </c>
    </row>
    <row r="1582" spans="1:7" outlineLevel="1">
      <c r="A1582" s="12">
        <f t="shared" si="96"/>
        <v>0</v>
      </c>
      <c r="B1582" t="str">
        <f>YEAR(C1582)&amp;VLOOKUP(MONTH(C1582),lookup!$G$2:$N$13,8)</f>
        <v>2012M07</v>
      </c>
      <c r="C1582" s="2">
        <f t="shared" si="97"/>
        <v>41119</v>
      </c>
      <c r="D1582" s="4">
        <v>35.323690203096177</v>
      </c>
      <c r="E1582">
        <f t="shared" si="99"/>
        <v>35.400385714552314</v>
      </c>
      <c r="F1582" s="4">
        <v>29.883772049719841</v>
      </c>
      <c r="G1582">
        <f t="shared" si="98"/>
        <v>29.8859141220209</v>
      </c>
    </row>
    <row r="1583" spans="1:7" outlineLevel="1">
      <c r="A1583" s="12">
        <f t="shared" si="96"/>
        <v>0</v>
      </c>
      <c r="B1583" t="str">
        <f>YEAR(C1583)&amp;VLOOKUP(MONTH(C1583),lookup!$G$2:$N$13,8)</f>
        <v>2012M07</v>
      </c>
      <c r="C1583" s="2">
        <f t="shared" si="97"/>
        <v>41120</v>
      </c>
      <c r="D1583" s="4">
        <v>35.440406877963611</v>
      </c>
      <c r="E1583">
        <f t="shared" si="99"/>
        <v>35.406130774323202</v>
      </c>
      <c r="F1583" s="4">
        <v>29.907055316210194</v>
      </c>
      <c r="G1583">
        <f t="shared" si="98"/>
        <v>29.902765619556092</v>
      </c>
    </row>
    <row r="1584" spans="1:7" outlineLevel="1">
      <c r="A1584" s="12">
        <f t="shared" si="96"/>
        <v>0</v>
      </c>
      <c r="B1584" t="str">
        <f>YEAR(C1584)&amp;VLOOKUP(MONTH(C1584),lookup!$G$2:$N$13,8)</f>
        <v>2012M07</v>
      </c>
      <c r="C1584" s="2">
        <f t="shared" si="97"/>
        <v>41121</v>
      </c>
      <c r="D1584" s="4">
        <v>35.341804555224108</v>
      </c>
      <c r="E1584">
        <f t="shared" si="99"/>
        <v>35.396862053563595</v>
      </c>
      <c r="F1584" s="4">
        <v>29.945508601634959</v>
      </c>
      <c r="G1584">
        <f t="shared" si="98"/>
        <v>29.907885659576515</v>
      </c>
    </row>
    <row r="1585" spans="1:7" outlineLevel="1">
      <c r="A1585" s="12">
        <f t="shared" si="96"/>
        <v>0</v>
      </c>
      <c r="B1585" t="str">
        <f>YEAR(C1585)&amp;VLOOKUP(MONTH(C1585),lookup!$G$2:$N$13,8)</f>
        <v>2012M08</v>
      </c>
      <c r="C1585" s="2">
        <f t="shared" si="97"/>
        <v>41122</v>
      </c>
      <c r="D1585" s="4">
        <v>34.860759315145145</v>
      </c>
      <c r="E1585">
        <f t="shared" si="99"/>
        <v>35.338337401860272</v>
      </c>
      <c r="F1585" s="4">
        <v>29.535611311156053</v>
      </c>
      <c r="G1585">
        <f t="shared" si="98"/>
        <v>29.881566033210614</v>
      </c>
    </row>
    <row r="1586" spans="1:7" outlineLevel="1">
      <c r="A1586" s="12">
        <f t="shared" si="96"/>
        <v>0</v>
      </c>
      <c r="B1586" t="str">
        <f>YEAR(C1586)&amp;VLOOKUP(MONTH(C1586),lookup!$G$2:$N$13,8)</f>
        <v>2012M08</v>
      </c>
      <c r="C1586" s="2">
        <f t="shared" si="97"/>
        <v>41123</v>
      </c>
      <c r="D1586" s="4">
        <v>34.47965469002586</v>
      </c>
      <c r="E1586">
        <f t="shared" si="99"/>
        <v>35.203916471301639</v>
      </c>
      <c r="F1586" s="4">
        <v>29.272466778679213</v>
      </c>
      <c r="G1586">
        <f t="shared" si="98"/>
        <v>29.781606879448745</v>
      </c>
    </row>
    <row r="1587" spans="1:7" outlineLevel="1">
      <c r="A1587" s="12">
        <f t="shared" si="96"/>
        <v>0</v>
      </c>
      <c r="B1587" t="str">
        <f>YEAR(C1587)&amp;VLOOKUP(MONTH(C1587),lookup!$G$2:$N$13,8)</f>
        <v>2012M08</v>
      </c>
      <c r="C1587" s="2">
        <f t="shared" si="97"/>
        <v>41124</v>
      </c>
      <c r="D1587" s="4">
        <v>35.259352174083631</v>
      </c>
      <c r="E1587">
        <f t="shared" si="99"/>
        <v>35.169556461923122</v>
      </c>
      <c r="F1587" s="4">
        <v>29.953256910731351</v>
      </c>
      <c r="G1587">
        <f t="shared" si="98"/>
        <v>29.783731196706171</v>
      </c>
    </row>
    <row r="1588" spans="1:7" outlineLevel="1">
      <c r="A1588" s="12">
        <f t="shared" si="96"/>
        <v>0</v>
      </c>
      <c r="B1588" t="str">
        <f>YEAR(C1588)&amp;VLOOKUP(MONTH(C1588),lookup!$G$2:$N$13,8)</f>
        <v>2012M08</v>
      </c>
      <c r="C1588" s="2">
        <f t="shared" si="97"/>
        <v>41125</v>
      </c>
      <c r="D1588" s="4">
        <v>34.70768615064825</v>
      </c>
      <c r="E1588">
        <f t="shared" si="99"/>
        <v>35.074246395655599</v>
      </c>
      <c r="F1588" s="4">
        <v>29.505627494646763</v>
      </c>
      <c r="G1588">
        <f t="shared" si="98"/>
        <v>29.722384606764049</v>
      </c>
    </row>
    <row r="1589" spans="1:7" outlineLevel="1">
      <c r="A1589" s="12">
        <f t="shared" si="96"/>
        <v>0</v>
      </c>
      <c r="B1589" t="str">
        <f>YEAR(C1589)&amp;VLOOKUP(MONTH(C1589),lookup!$G$2:$N$13,8)</f>
        <v>2012M08</v>
      </c>
      <c r="C1589" s="2">
        <f t="shared" si="97"/>
        <v>41126</v>
      </c>
      <c r="D1589" s="4">
        <v>34.979976360857421</v>
      </c>
      <c r="E1589">
        <f t="shared" si="99"/>
        <v>34.993685915938961</v>
      </c>
      <c r="F1589" s="4">
        <v>29.681343500814332</v>
      </c>
      <c r="G1589">
        <f t="shared" si="98"/>
        <v>29.679774672529771</v>
      </c>
    </row>
    <row r="1590" spans="1:7" outlineLevel="1">
      <c r="A1590" s="12">
        <f t="shared" si="96"/>
        <v>0</v>
      </c>
      <c r="B1590" t="str">
        <f>YEAR(C1590)&amp;VLOOKUP(MONTH(C1590),lookup!$G$2:$N$13,8)</f>
        <v>2012M08</v>
      </c>
      <c r="C1590" s="2">
        <f t="shared" si="97"/>
        <v>41127</v>
      </c>
      <c r="D1590" s="4">
        <v>34.527581197647294</v>
      </c>
      <c r="E1590">
        <f t="shared" si="99"/>
        <v>34.87607715663367</v>
      </c>
      <c r="F1590" s="4">
        <v>29.392424968123493</v>
      </c>
      <c r="G1590">
        <f t="shared" si="98"/>
        <v>29.602975177137374</v>
      </c>
    </row>
    <row r="1591" spans="1:7" outlineLevel="1">
      <c r="A1591" s="12">
        <f t="shared" si="96"/>
        <v>0</v>
      </c>
      <c r="B1591" t="str">
        <f>YEAR(C1591)&amp;VLOOKUP(MONTH(C1591),lookup!$G$2:$N$13,8)</f>
        <v>2012M08</v>
      </c>
      <c r="C1591" s="2">
        <f t="shared" si="97"/>
        <v>41128</v>
      </c>
      <c r="D1591" s="4">
        <v>34.93657242750637</v>
      </c>
      <c r="E1591">
        <f t="shared" si="99"/>
        <v>34.850905262843533</v>
      </c>
      <c r="F1591" s="4">
        <v>29.678846197874272</v>
      </c>
      <c r="G1591">
        <f t="shared" si="98"/>
        <v>29.600648347801233</v>
      </c>
    </row>
    <row r="1592" spans="1:7" outlineLevel="1">
      <c r="A1592" s="12">
        <f t="shared" si="96"/>
        <v>0</v>
      </c>
      <c r="B1592" t="str">
        <f>YEAR(C1592)&amp;VLOOKUP(MONTH(C1592),lookup!$G$2:$N$13,8)</f>
        <v>2012M08</v>
      </c>
      <c r="C1592" s="2">
        <f t="shared" si="97"/>
        <v>41129</v>
      </c>
      <c r="D1592" s="4">
        <v>34.312019830350671</v>
      </c>
      <c r="E1592">
        <f t="shared" si="99"/>
        <v>34.772574145899341</v>
      </c>
      <c r="F1592" s="4">
        <v>29.213510472445218</v>
      </c>
      <c r="G1592">
        <f t="shared" si="98"/>
        <v>29.549985439207369</v>
      </c>
    </row>
    <row r="1593" spans="1:7" outlineLevel="1">
      <c r="A1593" s="12">
        <f t="shared" si="96"/>
        <v>0</v>
      </c>
      <c r="B1593" t="str">
        <f>YEAR(C1593)&amp;VLOOKUP(MONTH(C1593),lookup!$G$2:$N$13,8)</f>
        <v>2012M08</v>
      </c>
      <c r="C1593" s="2">
        <f t="shared" si="97"/>
        <v>41130</v>
      </c>
      <c r="D1593" s="4">
        <v>35.13557563512731</v>
      </c>
      <c r="E1593">
        <f t="shared" si="99"/>
        <v>34.779435454318531</v>
      </c>
      <c r="F1593" s="4">
        <v>29.89622347382377</v>
      </c>
      <c r="G1593">
        <f t="shared" si="98"/>
        <v>29.567770912965138</v>
      </c>
    </row>
    <row r="1594" spans="1:7" outlineLevel="1">
      <c r="A1594" s="12">
        <f t="shared" si="96"/>
        <v>0</v>
      </c>
      <c r="B1594" t="str">
        <f>YEAR(C1594)&amp;VLOOKUP(MONTH(C1594),lookup!$G$2:$N$13,8)</f>
        <v>2012M08</v>
      </c>
      <c r="C1594" s="2">
        <f t="shared" si="97"/>
        <v>41131</v>
      </c>
      <c r="D1594" s="4">
        <v>34.304775191754899</v>
      </c>
      <c r="E1594">
        <f t="shared" si="99"/>
        <v>34.73492957243549</v>
      </c>
      <c r="F1594" s="4">
        <v>29.1914392766985</v>
      </c>
      <c r="G1594">
        <f t="shared" si="98"/>
        <v>29.536524342595655</v>
      </c>
    </row>
    <row r="1595" spans="1:7" outlineLevel="1">
      <c r="A1595" s="12">
        <f t="shared" si="96"/>
        <v>0</v>
      </c>
      <c r="B1595" t="str">
        <f>YEAR(C1595)&amp;VLOOKUP(MONTH(C1595),lookup!$G$2:$N$13,8)</f>
        <v>2012M08</v>
      </c>
      <c r="C1595" s="2">
        <f t="shared" si="97"/>
        <v>41132</v>
      </c>
      <c r="D1595" s="4">
        <v>35.295740082483334</v>
      </c>
      <c r="E1595">
        <f t="shared" si="99"/>
        <v>34.763517460179301</v>
      </c>
      <c r="F1595" s="4">
        <v>30.026409548149456</v>
      </c>
      <c r="G1595">
        <f t="shared" si="98"/>
        <v>29.569851886378878</v>
      </c>
    </row>
    <row r="1596" spans="1:7" outlineLevel="1">
      <c r="A1596" s="12">
        <f t="shared" si="96"/>
        <v>0</v>
      </c>
      <c r="B1596" t="str">
        <f>YEAR(C1596)&amp;VLOOKUP(MONTH(C1596),lookup!$G$2:$N$13,8)</f>
        <v>2012M08</v>
      </c>
      <c r="C1596" s="2">
        <f t="shared" si="97"/>
        <v>41133</v>
      </c>
      <c r="D1596" s="4">
        <v>34.775838575980046</v>
      </c>
      <c r="E1596">
        <f t="shared" si="99"/>
        <v>34.788465101623601</v>
      </c>
      <c r="F1596" s="4">
        <v>29.616224843372947</v>
      </c>
      <c r="G1596">
        <f t="shared" si="98"/>
        <v>29.595414210278385</v>
      </c>
    </row>
    <row r="1597" spans="1:7" outlineLevel="1">
      <c r="A1597" s="12">
        <f t="shared" si="96"/>
        <v>0</v>
      </c>
      <c r="B1597" t="str">
        <f>YEAR(C1597)&amp;VLOOKUP(MONTH(C1597),lookup!$G$2:$N$13,8)</f>
        <v>2012M08</v>
      </c>
      <c r="C1597" s="2">
        <f t="shared" si="97"/>
        <v>41134</v>
      </c>
      <c r="D1597" s="4">
        <v>34.67450735303381</v>
      </c>
      <c r="E1597">
        <f t="shared" si="99"/>
        <v>34.747534532428574</v>
      </c>
      <c r="F1597" s="4">
        <v>29.458189526271298</v>
      </c>
      <c r="G1597">
        <f t="shared" si="98"/>
        <v>29.563079030902536</v>
      </c>
    </row>
    <row r="1598" spans="1:7" outlineLevel="1">
      <c r="A1598" s="12">
        <f t="shared" si="96"/>
        <v>0</v>
      </c>
      <c r="B1598" t="str">
        <f>YEAR(C1598)&amp;VLOOKUP(MONTH(C1598),lookup!$G$2:$N$13,8)</f>
        <v>2012M08</v>
      </c>
      <c r="C1598" s="2">
        <f t="shared" si="97"/>
        <v>41135</v>
      </c>
      <c r="D1598" s="4">
        <v>34.129019577840353</v>
      </c>
      <c r="E1598">
        <f t="shared" si="99"/>
        <v>34.70737441014812</v>
      </c>
      <c r="F1598" s="4">
        <v>29.088530708406562</v>
      </c>
      <c r="G1598">
        <f t="shared" si="98"/>
        <v>29.533670659333669</v>
      </c>
    </row>
    <row r="1599" spans="1:7" outlineLevel="1">
      <c r="A1599" s="12">
        <f t="shared" si="96"/>
        <v>0</v>
      </c>
      <c r="B1599" t="str">
        <f>YEAR(C1599)&amp;VLOOKUP(MONTH(C1599),lookup!$G$2:$N$13,8)</f>
        <v>2012M08</v>
      </c>
      <c r="C1599" s="2">
        <f t="shared" si="97"/>
        <v>41136</v>
      </c>
      <c r="D1599" s="4">
        <v>34.716105096597751</v>
      </c>
      <c r="E1599">
        <f t="shared" si="99"/>
        <v>34.658639323755523</v>
      </c>
      <c r="F1599" s="4">
        <v>29.580518265698633</v>
      </c>
      <c r="G1599">
        <f t="shared" si="98"/>
        <v>29.50121639622893</v>
      </c>
    </row>
    <row r="1600" spans="1:7" outlineLevel="1">
      <c r="A1600" s="12">
        <f t="shared" si="96"/>
        <v>0</v>
      </c>
      <c r="B1600" t="str">
        <f>YEAR(C1600)&amp;VLOOKUP(MONTH(C1600),lookup!$G$2:$N$13,8)</f>
        <v>2012M08</v>
      </c>
      <c r="C1600" s="2">
        <f t="shared" si="97"/>
        <v>41137</v>
      </c>
      <c r="D1600" s="4">
        <v>34.096802093500962</v>
      </c>
      <c r="E1600">
        <f t="shared" si="99"/>
        <v>34.62785712368126</v>
      </c>
      <c r="F1600" s="4">
        <v>29.133324394349273</v>
      </c>
      <c r="G1600">
        <f t="shared" si="98"/>
        <v>29.491361859485501</v>
      </c>
    </row>
    <row r="1601" spans="1:7" outlineLevel="1">
      <c r="A1601" s="12">
        <f t="shared" si="96"/>
        <v>0</v>
      </c>
      <c r="B1601" t="str">
        <f>YEAR(C1601)&amp;VLOOKUP(MONTH(C1601),lookup!$G$2:$N$13,8)</f>
        <v>2012M08</v>
      </c>
      <c r="C1601" s="2">
        <f t="shared" si="97"/>
        <v>41138</v>
      </c>
      <c r="D1601" s="4">
        <v>34.379876903893383</v>
      </c>
      <c r="E1601">
        <f t="shared" si="99"/>
        <v>34.504304021429974</v>
      </c>
      <c r="F1601" s="4">
        <v>29.240293102572377</v>
      </c>
      <c r="G1601">
        <f t="shared" si="98"/>
        <v>29.384856507484194</v>
      </c>
    </row>
    <row r="1602" spans="1:7" outlineLevel="1">
      <c r="A1602" s="12">
        <f t="shared" ref="A1602:A1665" si="100">IF(D1602+D1603=D1602,IF(D1602+D1603&gt;0,1,0),0)</f>
        <v>0</v>
      </c>
      <c r="B1602" t="str">
        <f>YEAR(C1602)&amp;VLOOKUP(MONTH(C1602),lookup!$G$2:$N$13,8)</f>
        <v>2012M08</v>
      </c>
      <c r="C1602" s="2">
        <f t="shared" ref="C1602:C1665" si="101">C1603-1</f>
        <v>41139</v>
      </c>
      <c r="D1602" s="4">
        <v>34.264881400820308</v>
      </c>
      <c r="E1602">
        <f t="shared" si="99"/>
        <v>34.459230894899918</v>
      </c>
      <c r="F1602" s="4">
        <v>29.360164992131036</v>
      </c>
      <c r="G1602">
        <f t="shared" si="98"/>
        <v>29.374063543761906</v>
      </c>
    </row>
    <row r="1603" spans="1:7" outlineLevel="1">
      <c r="A1603" s="12">
        <f t="shared" si="100"/>
        <v>0</v>
      </c>
      <c r="B1603" t="str">
        <f>YEAR(C1603)&amp;VLOOKUP(MONTH(C1603),lookup!$G$2:$N$13,8)</f>
        <v>2012M08</v>
      </c>
      <c r="C1603" s="2">
        <f t="shared" si="101"/>
        <v>41140</v>
      </c>
      <c r="D1603" s="4">
        <v>34.249423710551078</v>
      </c>
      <c r="E1603">
        <f t="shared" si="99"/>
        <v>34.358412484780587</v>
      </c>
      <c r="F1603" s="4">
        <v>29.140396939662786</v>
      </c>
      <c r="G1603">
        <f t="shared" si="98"/>
        <v>29.292205040180782</v>
      </c>
    </row>
    <row r="1604" spans="1:7" outlineLevel="1">
      <c r="A1604" s="12">
        <f t="shared" si="100"/>
        <v>0</v>
      </c>
      <c r="B1604" t="str">
        <f>YEAR(C1604)&amp;VLOOKUP(MONTH(C1604),lookup!$G$2:$N$13,8)</f>
        <v>2012M08</v>
      </c>
      <c r="C1604" s="2">
        <f t="shared" si="101"/>
        <v>41141</v>
      </c>
      <c r="D1604" s="4">
        <v>33.604949067237257</v>
      </c>
      <c r="E1604">
        <f t="shared" si="99"/>
        <v>34.241559347933908</v>
      </c>
      <c r="F1604" s="4">
        <v>28.742523452943921</v>
      </c>
      <c r="G1604">
        <f t="shared" si="98"/>
        <v>29.208764765323746</v>
      </c>
    </row>
    <row r="1605" spans="1:7" outlineLevel="1">
      <c r="A1605" s="12">
        <f t="shared" si="100"/>
        <v>0</v>
      </c>
      <c r="B1605" t="str">
        <f>YEAR(C1605)&amp;VLOOKUP(MONTH(C1605),lookup!$G$2:$N$13,8)</f>
        <v>2012M08</v>
      </c>
      <c r="C1605" s="2">
        <f t="shared" si="101"/>
        <v>41142</v>
      </c>
      <c r="D1605" s="4">
        <v>34.127657835697399</v>
      </c>
      <c r="E1605">
        <f t="shared" si="99"/>
        <v>34.158343981358684</v>
      </c>
      <c r="F1605" s="4">
        <v>29.050224346678018</v>
      </c>
      <c r="G1605">
        <f t="shared" si="98"/>
        <v>29.139075781680781</v>
      </c>
    </row>
    <row r="1606" spans="1:7" outlineLevel="1">
      <c r="A1606" s="12">
        <f t="shared" si="100"/>
        <v>0</v>
      </c>
      <c r="B1606" t="str">
        <f>YEAR(C1606)&amp;VLOOKUP(MONTH(C1606),lookup!$G$2:$N$13,8)</f>
        <v>2012M08</v>
      </c>
      <c r="C1606" s="2">
        <f t="shared" si="101"/>
        <v>41143</v>
      </c>
      <c r="D1606" s="4">
        <v>33.54649781220855</v>
      </c>
      <c r="E1606">
        <f t="shared" si="99"/>
        <v>34.07607768089899</v>
      </c>
      <c r="F1606" s="4">
        <v>28.740297185582126</v>
      </c>
      <c r="G1606">
        <f t="shared" si="98"/>
        <v>29.084558919106993</v>
      </c>
    </row>
    <row r="1607" spans="1:7" outlineLevel="1">
      <c r="A1607" s="12">
        <f t="shared" si="100"/>
        <v>0</v>
      </c>
      <c r="B1607" t="str">
        <f>YEAR(C1607)&amp;VLOOKUP(MONTH(C1607),lookup!$G$2:$N$13,8)</f>
        <v>2012M08</v>
      </c>
      <c r="C1607" s="2">
        <f t="shared" si="101"/>
        <v>41144</v>
      </c>
      <c r="D1607" s="4">
        <v>33.853923525634855</v>
      </c>
      <c r="E1607">
        <f t="shared" si="99"/>
        <v>33.978361884525604</v>
      </c>
      <c r="F1607" s="4">
        <v>28.787998098921584</v>
      </c>
      <c r="G1607">
        <f t="shared" si="98"/>
        <v>28.997335158379194</v>
      </c>
    </row>
    <row r="1608" spans="1:7" outlineLevel="1">
      <c r="A1608" s="12">
        <f t="shared" si="100"/>
        <v>0</v>
      </c>
      <c r="B1608" t="str">
        <f>YEAR(C1608)&amp;VLOOKUP(MONTH(C1608),lookup!$G$2:$N$13,8)</f>
        <v>2012M08</v>
      </c>
      <c r="C1608" s="2">
        <f t="shared" si="101"/>
        <v>41145</v>
      </c>
      <c r="D1608" s="4">
        <v>33.47630774352416</v>
      </c>
      <c r="E1608">
        <f t="shared" si="99"/>
        <v>33.873866516210711</v>
      </c>
      <c r="F1608" s="4">
        <v>28.706946325098034</v>
      </c>
      <c r="G1608">
        <f t="shared" ref="G1608:G1671" si="102">AVERAGE(SUM(F1601:F1608)/8,SUM(F1603:F1608)/6)</f>
        <v>28.916251640131577</v>
      </c>
    </row>
    <row r="1609" spans="1:7" outlineLevel="1">
      <c r="A1609" s="12">
        <f t="shared" si="100"/>
        <v>0</v>
      </c>
      <c r="B1609" t="str">
        <f>YEAR(C1609)&amp;VLOOKUP(MONTH(C1609),lookup!$G$2:$N$13,8)</f>
        <v>2012M08</v>
      </c>
      <c r="C1609" s="2">
        <f t="shared" si="101"/>
        <v>41146</v>
      </c>
      <c r="D1609" s="4">
        <v>34.089906765194208</v>
      </c>
      <c r="E1609">
        <f t="shared" si="99"/>
        <v>33.842450303762277</v>
      </c>
      <c r="F1609" s="4">
        <v>29.056404227549674</v>
      </c>
      <c r="G1609">
        <f t="shared" si="102"/>
        <v>28.897759192766564</v>
      </c>
    </row>
    <row r="1610" spans="1:7" outlineLevel="1">
      <c r="A1610" s="12">
        <f t="shared" si="100"/>
        <v>0</v>
      </c>
      <c r="B1610" t="str">
        <f>YEAR(C1610)&amp;VLOOKUP(MONTH(C1610),lookup!$G$2:$N$13,8)</f>
        <v>2012M08</v>
      </c>
      <c r="C1610" s="2">
        <f t="shared" si="101"/>
        <v>41147</v>
      </c>
      <c r="D1610" s="4">
        <v>33.699173387758592</v>
      </c>
      <c r="E1610">
        <f t="shared" si="99"/>
        <v>33.814945579656026</v>
      </c>
      <c r="F1610" s="4">
        <v>28.904645878690996</v>
      </c>
      <c r="G1610">
        <f t="shared" si="102"/>
        <v>28.882799450322146</v>
      </c>
    </row>
    <row r="1611" spans="1:7" outlineLevel="1">
      <c r="A1611" s="12">
        <f t="shared" si="100"/>
        <v>0</v>
      </c>
      <c r="B1611" t="str">
        <f>YEAR(C1611)&amp;VLOOKUP(MONTH(C1611),lookup!$G$2:$N$13,8)</f>
        <v>2012M08</v>
      </c>
      <c r="C1611" s="2">
        <f t="shared" si="101"/>
        <v>41148</v>
      </c>
      <c r="D1611" s="4">
        <v>33.916556564408083</v>
      </c>
      <c r="E1611">
        <f t="shared" ref="E1611:E1674" si="103">AVERAGE(SUM(D1604:D1611)/8,SUM(D1606:D1611)/6)</f>
        <v>33.776549610414648</v>
      </c>
      <c r="F1611" s="4">
        <v>28.905833850553954</v>
      </c>
      <c r="G1611">
        <f t="shared" si="102"/>
        <v>28.856106715909178</v>
      </c>
    </row>
    <row r="1612" spans="1:7" outlineLevel="1">
      <c r="A1612" s="12">
        <f t="shared" si="100"/>
        <v>0</v>
      </c>
      <c r="B1612" t="str">
        <f>YEAR(C1612)&amp;VLOOKUP(MONTH(C1612),lookup!$G$2:$N$13,8)</f>
        <v>2012M08</v>
      </c>
      <c r="C1612" s="2">
        <f t="shared" si="101"/>
        <v>41149</v>
      </c>
      <c r="D1612" s="4">
        <v>33.258102409731002</v>
      </c>
      <c r="E1612">
        <f t="shared" si="103"/>
        <v>33.730838744114052</v>
      </c>
      <c r="F1612" s="4">
        <v>28.51392719186412</v>
      </c>
      <c r="G1612">
        <f t="shared" si="102"/>
        <v>28.822955283448522</v>
      </c>
    </row>
    <row r="1613" spans="1:7" outlineLevel="1">
      <c r="A1613" s="12">
        <f t="shared" si="100"/>
        <v>0</v>
      </c>
      <c r="B1613" t="str">
        <f>YEAR(C1613)&amp;VLOOKUP(MONTH(C1613),lookup!$G$2:$N$13,8)</f>
        <v>2012M08</v>
      </c>
      <c r="C1613" s="2">
        <f t="shared" si="101"/>
        <v>41150</v>
      </c>
      <c r="D1613" s="4">
        <v>34.070106835641191</v>
      </c>
      <c r="E1613">
        <f t="shared" si="103"/>
        <v>33.745257082444397</v>
      </c>
      <c r="F1613" s="4">
        <v>29.088042574678536</v>
      </c>
      <c r="G1613">
        <f t="shared" si="102"/>
        <v>28.850322629011632</v>
      </c>
    </row>
    <row r="1614" spans="1:7" outlineLevel="1">
      <c r="A1614" s="12">
        <f t="shared" si="100"/>
        <v>0</v>
      </c>
      <c r="B1614" t="str">
        <f>YEAR(C1614)&amp;VLOOKUP(MONTH(C1614),lookup!$G$2:$N$13,8)</f>
        <v>2012M08</v>
      </c>
      <c r="C1614" s="2">
        <f t="shared" si="101"/>
        <v>41151</v>
      </c>
      <c r="D1614" s="4">
        <v>33.282700385896149</v>
      </c>
      <c r="E1614">
        <f t="shared" si="103"/>
        <v>33.712635796830867</v>
      </c>
      <c r="F1614" s="4">
        <v>28.589678264900748</v>
      </c>
      <c r="G1614">
        <f t="shared" si="102"/>
        <v>28.831136608119273</v>
      </c>
    </row>
    <row r="1615" spans="1:7" outlineLevel="1">
      <c r="A1615" s="12">
        <f t="shared" si="100"/>
        <v>0</v>
      </c>
      <c r="B1615" t="str">
        <f>YEAR(C1615)&amp;VLOOKUP(MONTH(C1615),lookup!$G$2:$N$13,8)</f>
        <v>2012M08</v>
      </c>
      <c r="C1615" s="2">
        <f t="shared" si="101"/>
        <v>41152</v>
      </c>
      <c r="D1615" s="4">
        <v>33.687969899220633</v>
      </c>
      <c r="E1615">
        <f t="shared" si="103"/>
        <v>33.668768956348842</v>
      </c>
      <c r="F1615" s="4">
        <v>28.802785044947885</v>
      </c>
      <c r="G1615">
        <f t="shared" si="102"/>
        <v>28.810925860362431</v>
      </c>
    </row>
    <row r="1616" spans="1:7" outlineLevel="1">
      <c r="A1616" s="12">
        <f t="shared" si="100"/>
        <v>0</v>
      </c>
      <c r="B1616" t="str">
        <f>YEAR(C1616)&amp;VLOOKUP(MONTH(C1616),lookup!$G$2:$N$13,8)</f>
        <v>2012M09</v>
      </c>
      <c r="C1616" s="2">
        <f t="shared" si="101"/>
        <v>41153</v>
      </c>
      <c r="D1616" s="4">
        <v>33.01373604763711</v>
      </c>
      <c r="E1616">
        <f t="shared" si="103"/>
        <v>33.582738447012446</v>
      </c>
      <c r="F1616" s="4">
        <v>28.463662850723793</v>
      </c>
      <c r="G1616">
        <f t="shared" si="102"/>
        <v>28.75897205755011</v>
      </c>
    </row>
    <row r="1617" spans="1:7" outlineLevel="1">
      <c r="A1617" s="12">
        <f t="shared" si="100"/>
        <v>0</v>
      </c>
      <c r="B1617" t="str">
        <f>YEAR(C1617)&amp;VLOOKUP(MONTH(C1617),lookup!$G$2:$N$13,8)</f>
        <v>2012M09</v>
      </c>
      <c r="C1617" s="2">
        <f t="shared" si="101"/>
        <v>41154</v>
      </c>
      <c r="D1617" s="4">
        <v>33.878045120795356</v>
      </c>
      <c r="E1617">
        <f t="shared" si="103"/>
        <v>33.566287807269795</v>
      </c>
      <c r="F1617" s="4">
        <v>29.111323489677542</v>
      </c>
      <c r="G1617">
        <f t="shared" si="102"/>
        <v>28.779528648026734</v>
      </c>
    </row>
    <row r="1618" spans="1:7" outlineLevel="1">
      <c r="A1618" s="12">
        <f t="shared" si="100"/>
        <v>0</v>
      </c>
      <c r="B1618" t="str">
        <f>YEAR(C1618)&amp;VLOOKUP(MONTH(C1618),lookup!$G$2:$N$13,8)</f>
        <v>2012M09</v>
      </c>
      <c r="C1618" s="2">
        <f t="shared" si="101"/>
        <v>41155</v>
      </c>
      <c r="D1618" s="4">
        <v>33.06051412597143</v>
      </c>
      <c r="E1618">
        <f t="shared" si="103"/>
        <v>33.509905913094798</v>
      </c>
      <c r="F1618" s="4">
        <v>28.531960995410834</v>
      </c>
      <c r="G1618">
        <f t="shared" si="102"/>
        <v>28.757738659783946</v>
      </c>
    </row>
    <row r="1619" spans="1:7" outlineLevel="1">
      <c r="A1619" s="12">
        <f t="shared" si="100"/>
        <v>0</v>
      </c>
      <c r="B1619" t="str">
        <f>YEAR(C1619)&amp;VLOOKUP(MONTH(C1619),lookup!$G$2:$N$13,8)</f>
        <v>2012M09</v>
      </c>
      <c r="C1619" s="2">
        <f t="shared" si="101"/>
        <v>41156</v>
      </c>
      <c r="D1619" s="4">
        <v>33.717432125089317</v>
      </c>
      <c r="E1619">
        <f t="shared" si="103"/>
        <v>33.468071076424721</v>
      </c>
      <c r="F1619" s="4">
        <v>28.960708221124602</v>
      </c>
      <c r="G1619">
        <f t="shared" si="102"/>
        <v>28.750557111815123</v>
      </c>
    </row>
    <row r="1620" spans="1:7" outlineLevel="1">
      <c r="A1620" s="12">
        <f t="shared" si="100"/>
        <v>0</v>
      </c>
      <c r="B1620" t="str">
        <f>YEAR(C1620)&amp;VLOOKUP(MONTH(C1620),lookup!$G$2:$N$13,8)</f>
        <v>2012M09</v>
      </c>
      <c r="C1620" s="2">
        <f t="shared" si="101"/>
        <v>41157</v>
      </c>
      <c r="D1620" s="4">
        <v>33.220123166552938</v>
      </c>
      <c r="E1620">
        <f t="shared" si="103"/>
        <v>33.460482605447488</v>
      </c>
      <c r="F1620" s="4">
        <v>28.661579518451216</v>
      </c>
      <c r="G1620">
        <f t="shared" si="102"/>
        <v>28.765777153356019</v>
      </c>
    </row>
    <row r="1621" spans="1:7" outlineLevel="1">
      <c r="A1621" s="12">
        <f t="shared" si="100"/>
        <v>0</v>
      </c>
      <c r="B1621" t="str">
        <f>YEAR(C1621)&amp;VLOOKUP(MONTH(C1621),lookup!$G$2:$N$13,8)</f>
        <v>2012M09</v>
      </c>
      <c r="C1621" s="2">
        <f t="shared" si="101"/>
        <v>41158</v>
      </c>
      <c r="D1621" s="4">
        <v>33.565133973517653</v>
      </c>
      <c r="E1621">
        <f t="shared" si="103"/>
        <v>33.418685474422851</v>
      </c>
      <c r="F1621" s="4">
        <v>28.833992038501602</v>
      </c>
      <c r="G1621">
        <f t="shared" si="102"/>
        <v>28.75249957764111</v>
      </c>
    </row>
    <row r="1622" spans="1:7" outlineLevel="1">
      <c r="A1622" s="12">
        <f t="shared" si="100"/>
        <v>0</v>
      </c>
      <c r="B1622" t="str">
        <f>YEAR(C1622)&amp;VLOOKUP(MONTH(C1622),lookup!$G$2:$N$13,8)</f>
        <v>2012M09</v>
      </c>
      <c r="C1622" s="2">
        <f t="shared" si="101"/>
        <v>41159</v>
      </c>
      <c r="D1622" s="4">
        <v>33.224679905044837</v>
      </c>
      <c r="E1622">
        <f t="shared" si="103"/>
        <v>33.432637849153622</v>
      </c>
      <c r="F1622" s="4">
        <v>28.686308808733109</v>
      </c>
      <c r="G1622">
        <f t="shared" si="102"/>
        <v>28.777092816464737</v>
      </c>
    </row>
    <row r="1623" spans="1:7" outlineLevel="1">
      <c r="A1623" s="12">
        <f t="shared" si="100"/>
        <v>0</v>
      </c>
      <c r="B1623" t="str">
        <f>YEAR(C1623)&amp;VLOOKUP(MONTH(C1623),lookup!$G$2:$N$13,8)</f>
        <v>2012M09</v>
      </c>
      <c r="C1623" s="2">
        <f t="shared" si="101"/>
        <v>41160</v>
      </c>
      <c r="D1623" s="4">
        <v>33.85018218005419</v>
      </c>
      <c r="E1623">
        <f t="shared" si="103"/>
        <v>33.440454204977286</v>
      </c>
      <c r="F1623" s="4">
        <v>29.071344087909516</v>
      </c>
      <c r="G1623">
        <f t="shared" si="102"/>
        <v>28.79054613983584</v>
      </c>
    </row>
    <row r="1624" spans="1:7" outlineLevel="1">
      <c r="A1624" s="12">
        <f t="shared" si="100"/>
        <v>0</v>
      </c>
      <c r="B1624" t="str">
        <f>YEAR(C1624)&amp;VLOOKUP(MONTH(C1624),lookup!$G$2:$N$13,8)</f>
        <v>2012M09</v>
      </c>
      <c r="C1624" s="2">
        <f t="shared" si="101"/>
        <v>41161</v>
      </c>
      <c r="D1624" s="4">
        <v>33.227952317305487</v>
      </c>
      <c r="E1624">
        <f t="shared" si="103"/>
        <v>33.467795904442738</v>
      </c>
      <c r="F1624" s="4">
        <v>28.701422577715913</v>
      </c>
      <c r="G1624">
        <f t="shared" si="102"/>
        <v>28.819527921298267</v>
      </c>
    </row>
    <row r="1625" spans="1:7" outlineLevel="1">
      <c r="A1625" s="12">
        <f t="shared" si="100"/>
        <v>0</v>
      </c>
      <c r="B1625" t="str">
        <f>YEAR(C1625)&amp;VLOOKUP(MONTH(C1625),lookup!$G$2:$N$13,8)</f>
        <v>2012M09</v>
      </c>
      <c r="C1625" s="2">
        <f t="shared" si="101"/>
        <v>41162</v>
      </c>
      <c r="D1625" s="4">
        <v>33.824851075367555</v>
      </c>
      <c r="E1625">
        <f t="shared" si="103"/>
        <v>33.473422855793352</v>
      </c>
      <c r="F1625" s="4">
        <v>29.083355727460162</v>
      </c>
      <c r="G1625">
        <f t="shared" si="102"/>
        <v>28.828000561687645</v>
      </c>
    </row>
    <row r="1626" spans="1:7" outlineLevel="1">
      <c r="A1626" s="12">
        <f t="shared" si="100"/>
        <v>0</v>
      </c>
      <c r="B1626" t="str">
        <f>YEAR(C1626)&amp;VLOOKUP(MONTH(C1626),lookup!$G$2:$N$13,8)</f>
        <v>2012M09</v>
      </c>
      <c r="C1626" s="2">
        <f t="shared" si="101"/>
        <v>41163</v>
      </c>
      <c r="D1626" s="4">
        <v>33.008311291526965</v>
      </c>
      <c r="E1626">
        <f t="shared" si="103"/>
        <v>33.452509189055078</v>
      </c>
      <c r="F1626" s="4">
        <v>28.533136780761321</v>
      </c>
      <c r="G1626">
        <f t="shared" si="102"/>
        <v>28.817370486797891</v>
      </c>
    </row>
    <row r="1627" spans="1:7" outlineLevel="1">
      <c r="A1627" s="12">
        <f t="shared" si="100"/>
        <v>0</v>
      </c>
      <c r="B1627" t="str">
        <f>YEAR(C1627)&amp;VLOOKUP(MONTH(C1627),lookup!$G$2:$N$13,8)</f>
        <v>2012M09</v>
      </c>
      <c r="C1627" s="2">
        <f t="shared" si="101"/>
        <v>41164</v>
      </c>
      <c r="D1627" s="4">
        <v>33.522095592621838</v>
      </c>
      <c r="E1627">
        <f t="shared" si="103"/>
        <v>33.436714124034538</v>
      </c>
      <c r="F1627" s="4">
        <v>28.853067839635582</v>
      </c>
      <c r="G1627">
        <f t="shared" si="102"/>
        <v>28.812232613049325</v>
      </c>
    </row>
    <row r="1628" spans="1:7" outlineLevel="1">
      <c r="A1628" s="12">
        <f t="shared" si="100"/>
        <v>0</v>
      </c>
      <c r="B1628" t="str">
        <f>YEAR(C1628)&amp;VLOOKUP(MONTH(C1628),lookup!$G$2:$N$13,8)</f>
        <v>2012M09</v>
      </c>
      <c r="C1628" s="2">
        <f t="shared" si="101"/>
        <v>41165</v>
      </c>
      <c r="D1628" s="4">
        <v>32.985677696730662</v>
      </c>
      <c r="E1628">
        <f t="shared" si="103"/>
        <v>33.402144431477794</v>
      </c>
      <c r="F1628" s="4">
        <v>28.532291727225839</v>
      </c>
      <c r="G1628">
        <f t="shared" si="102"/>
        <v>28.791317369305467</v>
      </c>
    </row>
    <row r="1629" spans="1:7" outlineLevel="1">
      <c r="A1629" s="12">
        <f t="shared" si="100"/>
        <v>0</v>
      </c>
      <c r="B1629" t="str">
        <f>YEAR(C1629)&amp;VLOOKUP(MONTH(C1629),lookup!$G$2:$N$13,8)</f>
        <v>2012M09</v>
      </c>
      <c r="C1629" s="2">
        <f t="shared" si="101"/>
        <v>41166</v>
      </c>
      <c r="D1629" s="4">
        <v>33.542521618956712</v>
      </c>
      <c r="E1629">
        <f t="shared" si="103"/>
        <v>33.375092779226279</v>
      </c>
      <c r="F1629" s="4">
        <v>28.884758697141866</v>
      </c>
      <c r="G1629">
        <f t="shared" si="102"/>
        <v>28.778941502906516</v>
      </c>
    </row>
    <row r="1630" spans="1:7" outlineLevel="1">
      <c r="A1630" s="12">
        <f t="shared" si="100"/>
        <v>0</v>
      </c>
      <c r="B1630" t="str">
        <f>YEAR(C1630)&amp;VLOOKUP(MONTH(C1630),lookup!$G$2:$N$13,8)</f>
        <v>2012M09</v>
      </c>
      <c r="C1630" s="2">
        <f t="shared" si="101"/>
        <v>41167</v>
      </c>
      <c r="D1630" s="4">
        <v>33.187437276370062</v>
      </c>
      <c r="E1630">
        <f t="shared" si="103"/>
        <v>33.369388861522822</v>
      </c>
      <c r="F1630" s="4">
        <v>28.695279065511489</v>
      </c>
      <c r="G1630">
        <f t="shared" si="102"/>
        <v>28.778990184604794</v>
      </c>
    </row>
    <row r="1631" spans="1:7" outlineLevel="1">
      <c r="A1631" s="12">
        <f t="shared" si="100"/>
        <v>0</v>
      </c>
      <c r="B1631" t="str">
        <f>YEAR(C1631)&amp;VLOOKUP(MONTH(C1631),lookup!$G$2:$N$13,8)</f>
        <v>2012M09</v>
      </c>
      <c r="C1631" s="2">
        <f t="shared" si="101"/>
        <v>41168</v>
      </c>
      <c r="D1631" s="4">
        <v>33.718974166176224</v>
      </c>
      <c r="E1631">
        <f t="shared" si="103"/>
        <v>33.352365284889501</v>
      </c>
      <c r="F1631" s="4">
        <v>29.032896851896716</v>
      </c>
      <c r="G1631">
        <f t="shared" si="102"/>
        <v>28.772382326057041</v>
      </c>
    </row>
    <row r="1632" spans="1:7" outlineLevel="1">
      <c r="A1632" s="12">
        <f t="shared" si="100"/>
        <v>0</v>
      </c>
      <c r="B1632" t="str">
        <f>YEAR(C1632)&amp;VLOOKUP(MONTH(C1632),lookup!$G$2:$N$13,8)</f>
        <v>2012M09</v>
      </c>
      <c r="C1632" s="2">
        <f t="shared" si="101"/>
        <v>41169</v>
      </c>
      <c r="D1632" s="4">
        <v>33.043393080258092</v>
      </c>
      <c r="E1632">
        <f t="shared" si="103"/>
        <v>33.343753814968309</v>
      </c>
      <c r="F1632" s="4">
        <v>28.628812770101838</v>
      </c>
      <c r="G1632">
        <f t="shared" si="102"/>
        <v>28.775817212192869</v>
      </c>
    </row>
    <row r="1633" spans="1:7" outlineLevel="1">
      <c r="A1633" s="12">
        <f t="shared" si="100"/>
        <v>0</v>
      </c>
      <c r="B1633" t="str">
        <f>YEAR(C1633)&amp;VLOOKUP(MONTH(C1633),lookup!$G$2:$N$13,8)</f>
        <v>2012M09</v>
      </c>
      <c r="C1633" s="2">
        <f t="shared" si="101"/>
        <v>41170</v>
      </c>
      <c r="D1633" s="4">
        <v>33.460654671812804</v>
      </c>
      <c r="E1633">
        <f t="shared" si="103"/>
        <v>33.315871463012044</v>
      </c>
      <c r="F1633" s="4">
        <v>28.804199176635709</v>
      </c>
      <c r="G1633">
        <f t="shared" si="102"/>
        <v>28.754297539183014</v>
      </c>
    </row>
    <row r="1634" spans="1:7" outlineLevel="1">
      <c r="A1634" s="12">
        <f t="shared" si="100"/>
        <v>0</v>
      </c>
      <c r="B1634" t="str">
        <f>YEAR(C1634)&amp;VLOOKUP(MONTH(C1634),lookup!$G$2:$N$13,8)</f>
        <v>2012M09</v>
      </c>
      <c r="C1634" s="2">
        <f t="shared" si="101"/>
        <v>41171</v>
      </c>
      <c r="D1634" s="4">
        <v>33.21121925989133</v>
      </c>
      <c r="E1634">
        <f t="shared" si="103"/>
        <v>33.347348341298208</v>
      </c>
      <c r="F1634" s="4">
        <v>28.804255873518279</v>
      </c>
      <c r="G1634">
        <f t="shared" si="102"/>
        <v>28.793906161338032</v>
      </c>
    </row>
    <row r="1635" spans="1:7" outlineLevel="1">
      <c r="A1635" s="12">
        <f t="shared" si="100"/>
        <v>0</v>
      </c>
      <c r="B1635" t="str">
        <f>YEAR(C1635)&amp;VLOOKUP(MONTH(C1635),lookup!$G$2:$N$13,8)</f>
        <v>2012M09</v>
      </c>
      <c r="C1635" s="2">
        <f t="shared" si="101"/>
        <v>41172</v>
      </c>
      <c r="D1635" s="4">
        <v>33.326968630476543</v>
      </c>
      <c r="E1635">
        <f t="shared" si="103"/>
        <v>33.317190157124116</v>
      </c>
      <c r="F1635" s="4">
        <v>28.669992255884306</v>
      </c>
      <c r="G1635">
        <f t="shared" si="102"/>
        <v>28.764566733915444</v>
      </c>
    </row>
    <row r="1636" spans="1:7" outlineLevel="1">
      <c r="A1636" s="12">
        <f t="shared" si="100"/>
        <v>0</v>
      </c>
      <c r="B1636" t="str">
        <f>YEAR(C1636)&amp;VLOOKUP(MONTH(C1636),lookup!$G$2:$N$13,8)</f>
        <v>2012M09</v>
      </c>
      <c r="C1636" s="2">
        <f t="shared" si="101"/>
        <v>41173</v>
      </c>
      <c r="D1636" s="4">
        <v>33.14055866092172</v>
      </c>
      <c r="E1636">
        <f t="shared" si="103"/>
        <v>33.322963666098694</v>
      </c>
      <c r="F1636" s="4">
        <v>28.731659565161959</v>
      </c>
      <c r="G1636">
        <f t="shared" si="102"/>
        <v>28.780058932090657</v>
      </c>
    </row>
    <row r="1637" spans="1:7" outlineLevel="1">
      <c r="A1637" s="12">
        <f t="shared" si="100"/>
        <v>0</v>
      </c>
      <c r="B1637" t="str">
        <f>YEAR(C1637)&amp;VLOOKUP(MONTH(C1637),lookup!$G$2:$N$13,8)</f>
        <v>2012M09</v>
      </c>
      <c r="C1637" s="2">
        <f t="shared" si="101"/>
        <v>41174</v>
      </c>
      <c r="D1637" s="4">
        <v>33.452494173388686</v>
      </c>
      <c r="E1637">
        <f t="shared" si="103"/>
        <v>33.295130284685065</v>
      </c>
      <c r="F1637" s="4">
        <v>28.821713113647402</v>
      </c>
      <c r="G1637">
        <f t="shared" si="102"/>
        <v>28.758519938268147</v>
      </c>
    </row>
    <row r="1638" spans="1:7" outlineLevel="1">
      <c r="A1638" s="12">
        <f t="shared" si="100"/>
        <v>0</v>
      </c>
      <c r="B1638" t="str">
        <f>YEAR(C1638)&amp;VLOOKUP(MONTH(C1638),lookup!$G$2:$N$13,8)</f>
        <v>2012M09</v>
      </c>
      <c r="C1638" s="2">
        <f t="shared" si="101"/>
        <v>41175</v>
      </c>
      <c r="D1638" s="4">
        <v>33.069361392005426</v>
      </c>
      <c r="E1638">
        <f t="shared" si="103"/>
        <v>33.289914567891216</v>
      </c>
      <c r="F1638" s="4">
        <v>28.643791546507089</v>
      </c>
      <c r="G1638">
        <f t="shared" si="102"/>
        <v>28.756550199697475</v>
      </c>
    </row>
    <row r="1639" spans="1:7" outlineLevel="1">
      <c r="A1639" s="12">
        <f t="shared" si="100"/>
        <v>0</v>
      </c>
      <c r="B1639" t="str">
        <f>YEAR(C1639)&amp;VLOOKUP(MONTH(C1639),lookup!$G$2:$N$13,8)</f>
        <v>2012M09</v>
      </c>
      <c r="C1639" s="2">
        <f t="shared" si="101"/>
        <v>41176</v>
      </c>
      <c r="D1639" s="4">
        <v>33.118066667694464</v>
      </c>
      <c r="E1639">
        <f t="shared" si="103"/>
        <v>33.223808848892915</v>
      </c>
      <c r="F1639" s="4">
        <v>28.493621753460076</v>
      </c>
      <c r="G1639">
        <f t="shared" si="102"/>
        <v>28.696964054113884</v>
      </c>
    </row>
    <row r="1640" spans="1:7" outlineLevel="1">
      <c r="A1640" s="12">
        <f t="shared" si="100"/>
        <v>0</v>
      </c>
      <c r="B1640" t="str">
        <f>YEAR(C1640)&amp;VLOOKUP(MONTH(C1640),lookup!$G$2:$N$13,8)</f>
        <v>2012M09</v>
      </c>
      <c r="C1640" s="2">
        <f t="shared" si="101"/>
        <v>41177</v>
      </c>
      <c r="D1640" s="4">
        <v>32.642191938664567</v>
      </c>
      <c r="E1640">
        <f t="shared" si="103"/>
        <v>33.151314834107751</v>
      </c>
      <c r="F1640" s="4">
        <v>28.281856197201513</v>
      </c>
      <c r="G1640">
        <f t="shared" si="102"/>
        <v>28.631745961947882</v>
      </c>
    </row>
    <row r="1641" spans="1:7" outlineLevel="1">
      <c r="A1641" s="12">
        <f t="shared" si="100"/>
        <v>0</v>
      </c>
      <c r="B1641" t="str">
        <f>YEAR(C1641)&amp;VLOOKUP(MONTH(C1641),lookup!$G$2:$N$13,8)</f>
        <v>2012M09</v>
      </c>
      <c r="C1641" s="2">
        <f t="shared" si="101"/>
        <v>41178</v>
      </c>
      <c r="D1641" s="4">
        <v>33.09132662739583</v>
      </c>
      <c r="E1641">
        <f t="shared" si="103"/>
        <v>33.108594997741633</v>
      </c>
      <c r="F1641" s="4">
        <v>28.515117971509575</v>
      </c>
      <c r="G1641">
        <f t="shared" si="102"/>
        <v>28.600772196262938</v>
      </c>
    </row>
    <row r="1642" spans="1:7" outlineLevel="1">
      <c r="A1642" s="12">
        <f t="shared" si="100"/>
        <v>0</v>
      </c>
      <c r="B1642" t="str">
        <f>YEAR(C1642)&amp;VLOOKUP(MONTH(C1642),lookup!$G$2:$N$13,8)</f>
        <v>2012M09</v>
      </c>
      <c r="C1642" s="2">
        <f t="shared" si="101"/>
        <v>41179</v>
      </c>
      <c r="D1642" s="4">
        <v>32.415037533632464</v>
      </c>
      <c r="E1642">
        <f t="shared" si="103"/>
        <v>32.998373545909679</v>
      </c>
      <c r="F1642" s="4">
        <v>28.136408444517294</v>
      </c>
      <c r="G1642">
        <f t="shared" si="102"/>
        <v>28.50942747189665</v>
      </c>
    </row>
    <row r="1643" spans="1:7" outlineLevel="1">
      <c r="A1643" s="12">
        <f t="shared" si="100"/>
        <v>0</v>
      </c>
      <c r="B1643" t="str">
        <f>YEAR(C1643)&amp;VLOOKUP(MONTH(C1643),lookup!$G$2:$N$13,8)</f>
        <v>2012M09</v>
      </c>
      <c r="C1643" s="2">
        <f t="shared" si="101"/>
        <v>41180</v>
      </c>
      <c r="D1643" s="4">
        <v>32.836913920322388</v>
      </c>
      <c r="E1643">
        <f t="shared" si="103"/>
        <v>32.916446772102859</v>
      </c>
      <c r="F1643" s="4">
        <v>28.304525500749946</v>
      </c>
      <c r="G1643">
        <f t="shared" si="102"/>
        <v>28.443486831959298</v>
      </c>
    </row>
    <row r="1644" spans="1:7" outlineLevel="1">
      <c r="A1644" s="12">
        <f t="shared" si="100"/>
        <v>0</v>
      </c>
      <c r="B1644" t="str">
        <f>YEAR(C1644)&amp;VLOOKUP(MONTH(C1644),lookup!$G$2:$N$13,8)</f>
        <v>2012M09</v>
      </c>
      <c r="C1644" s="2">
        <f t="shared" si="101"/>
        <v>41181</v>
      </c>
      <c r="D1644" s="4">
        <v>32.799696779930045</v>
      </c>
      <c r="E1644">
        <f t="shared" si="103"/>
        <v>32.872670853534601</v>
      </c>
      <c r="F1644" s="4">
        <v>28.467402145122001</v>
      </c>
      <c r="G1644">
        <f t="shared" si="102"/>
        <v>28.412271626424715</v>
      </c>
    </row>
    <row r="1645" spans="1:7" outlineLevel="1">
      <c r="A1645" s="12">
        <f t="shared" si="100"/>
        <v>0</v>
      </c>
      <c r="B1645" t="str">
        <f>YEAR(C1645)&amp;VLOOKUP(MONTH(C1645),lookup!$G$2:$N$13,8)</f>
        <v>2012M09</v>
      </c>
      <c r="C1645" s="2">
        <f t="shared" si="101"/>
        <v>41182</v>
      </c>
      <c r="D1645" s="4">
        <v>32.944448983887249</v>
      </c>
      <c r="E1645">
        <f t="shared" si="103"/>
        <v>32.826449888873483</v>
      </c>
      <c r="F1645" s="4">
        <v>28.373065282150808</v>
      </c>
      <c r="G1645">
        <f t="shared" si="102"/>
        <v>28.374184764347071</v>
      </c>
    </row>
    <row r="1646" spans="1:7" outlineLevel="1">
      <c r="A1646" s="12">
        <f t="shared" si="100"/>
        <v>0</v>
      </c>
      <c r="B1646" t="str">
        <f>YEAR(C1646)&amp;VLOOKUP(MONTH(C1646),lookup!$G$2:$N$13,8)</f>
        <v>2012M10</v>
      </c>
      <c r="C1646" s="2">
        <f t="shared" si="101"/>
        <v>41183</v>
      </c>
      <c r="D1646" s="4">
        <v>32.350526605150854</v>
      </c>
      <c r="E1646">
        <f t="shared" si="103"/>
        <v>32.7572172702356</v>
      </c>
      <c r="F1646" s="4">
        <v>28.014645558159209</v>
      </c>
      <c r="G1646">
        <f t="shared" si="102"/>
        <v>28.312595586821804</v>
      </c>
    </row>
    <row r="1647" spans="1:7" outlineLevel="1">
      <c r="A1647" s="12">
        <f t="shared" si="100"/>
        <v>0</v>
      </c>
      <c r="B1647" t="str">
        <f>YEAR(C1647)&amp;VLOOKUP(MONTH(C1647),lookup!$G$2:$N$13,8)</f>
        <v>2012M10</v>
      </c>
      <c r="C1647" s="2">
        <f t="shared" si="101"/>
        <v>41184</v>
      </c>
      <c r="D1647" s="4">
        <v>32.511670870002867</v>
      </c>
      <c r="E1647">
        <f t="shared" si="103"/>
        <v>32.671012886430461</v>
      </c>
      <c r="F1647" s="4">
        <v>28.019292596006334</v>
      </c>
      <c r="G1647">
        <f t="shared" si="102"/>
        <v>28.241631233189004</v>
      </c>
    </row>
    <row r="1648" spans="1:7" outlineLevel="1">
      <c r="A1648" s="12">
        <f t="shared" si="100"/>
        <v>0</v>
      </c>
      <c r="B1648" t="str">
        <f>YEAR(C1648)&amp;VLOOKUP(MONTH(C1648),lookup!$G$2:$N$13,8)</f>
        <v>2012M10</v>
      </c>
      <c r="C1648" s="2">
        <f t="shared" si="101"/>
        <v>41185</v>
      </c>
      <c r="D1648" s="4">
        <v>32.14457456638042</v>
      </c>
      <c r="E1648">
        <f t="shared" si="103"/>
        <v>32.617373220058369</v>
      </c>
      <c r="F1648" s="4">
        <v>27.808497386566167</v>
      </c>
      <c r="G1648">
        <f t="shared" si="102"/>
        <v>28.184720386028367</v>
      </c>
    </row>
    <row r="1649" spans="1:7" outlineLevel="1">
      <c r="A1649" s="12">
        <f t="shared" si="100"/>
        <v>0</v>
      </c>
      <c r="B1649" t="str">
        <f>YEAR(C1649)&amp;VLOOKUP(MONTH(C1649),lookup!$G$2:$N$13,8)</f>
        <v>2012M10</v>
      </c>
      <c r="C1649" s="2">
        <f t="shared" si="101"/>
        <v>41186</v>
      </c>
      <c r="D1649" s="4">
        <v>32.239325776626316</v>
      </c>
      <c r="E1649">
        <f t="shared" si="103"/>
        <v>32.514324154910597</v>
      </c>
      <c r="F1649" s="4">
        <v>27.807195305047745</v>
      </c>
      <c r="G1649">
        <f t="shared" si="102"/>
        <v>28.099031036399325</v>
      </c>
    </row>
    <row r="1650" spans="1:7" outlineLevel="1">
      <c r="A1650" s="12">
        <f t="shared" si="100"/>
        <v>0</v>
      </c>
      <c r="B1650" t="str">
        <f>YEAR(C1650)&amp;VLOOKUP(MONTH(C1650),lookup!$G$2:$N$13,8)</f>
        <v>2012M10</v>
      </c>
      <c r="C1650" s="2">
        <f t="shared" si="101"/>
        <v>41187</v>
      </c>
      <c r="D1650" s="4">
        <v>32.203501537281312</v>
      </c>
      <c r="E1650">
        <f t="shared" si="103"/>
        <v>32.451420218251258</v>
      </c>
      <c r="F1650" s="4">
        <v>27.901269355163695</v>
      </c>
      <c r="G1650">
        <f t="shared" si="102"/>
        <v>28.037157110818196</v>
      </c>
    </row>
    <row r="1651" spans="1:7" outlineLevel="1">
      <c r="A1651" s="12">
        <f t="shared" si="100"/>
        <v>0</v>
      </c>
      <c r="B1651" t="str">
        <f>YEAR(C1651)&amp;VLOOKUP(MONTH(C1651),lookup!$G$2:$N$13,8)</f>
        <v>2012M10</v>
      </c>
      <c r="C1651" s="2">
        <f t="shared" si="101"/>
        <v>41188</v>
      </c>
      <c r="D1651" s="4">
        <v>32.468790554568834</v>
      </c>
      <c r="E1651">
        <f t="shared" si="103"/>
        <v>32.388774305448464</v>
      </c>
      <c r="F1651" s="4">
        <v>28.030527737667864</v>
      </c>
      <c r="G1651">
        <f t="shared" si="102"/>
        <v>27.991487455251988</v>
      </c>
    </row>
    <row r="1652" spans="1:7" outlineLevel="1">
      <c r="A1652" s="12">
        <f t="shared" si="100"/>
        <v>0</v>
      </c>
      <c r="B1652" t="str">
        <f>YEAR(C1652)&amp;VLOOKUP(MONTH(C1652),lookup!$G$2:$N$13,8)</f>
        <v>2012M10</v>
      </c>
      <c r="C1652" s="2">
        <f t="shared" si="101"/>
        <v>41189</v>
      </c>
      <c r="D1652" s="4">
        <v>32.244946121578224</v>
      </c>
      <c r="E1652">
        <f t="shared" si="103"/>
        <v>32.345304015670422</v>
      </c>
      <c r="F1652" s="4">
        <v>27.936397424770256</v>
      </c>
      <c r="G1652">
        <f t="shared" si="102"/>
        <v>27.951778982447593</v>
      </c>
    </row>
    <row r="1653" spans="1:7" outlineLevel="1">
      <c r="A1653" s="12">
        <f t="shared" si="100"/>
        <v>0</v>
      </c>
      <c r="B1653" t="str">
        <f>YEAR(C1653)&amp;VLOOKUP(MONTH(C1653),lookup!$G$2:$N$13,8)</f>
        <v>2012M10</v>
      </c>
      <c r="C1653" s="2">
        <f t="shared" si="101"/>
        <v>41190</v>
      </c>
      <c r="D1653" s="4">
        <v>31.76888219242667</v>
      </c>
      <c r="E1653">
        <f t="shared" si="103"/>
        <v>32.209932034739445</v>
      </c>
      <c r="F1653" s="4">
        <v>27.372625598274418</v>
      </c>
      <c r="G1653">
        <f t="shared" si="102"/>
        <v>27.835362585727658</v>
      </c>
    </row>
    <row r="1654" spans="1:7" outlineLevel="1">
      <c r="A1654" s="12">
        <f t="shared" si="100"/>
        <v>0</v>
      </c>
      <c r="B1654" t="str">
        <f>YEAR(C1654)&amp;VLOOKUP(MONTH(C1654),lookup!$G$2:$N$13,8)</f>
        <v>2012M10</v>
      </c>
      <c r="C1654" s="2">
        <f t="shared" si="101"/>
        <v>41191</v>
      </c>
      <c r="D1654" s="4">
        <v>32.172511442716953</v>
      </c>
      <c r="E1654">
        <f t="shared" si="103"/>
        <v>32.201134160115373</v>
      </c>
      <c r="F1654" s="4">
        <v>27.867358972903062</v>
      </c>
      <c r="G1654">
        <f t="shared" si="102"/>
        <v>27.831062306343892</v>
      </c>
    </row>
    <row r="1655" spans="1:7" outlineLevel="1">
      <c r="A1655" s="12">
        <f t="shared" si="100"/>
        <v>0</v>
      </c>
      <c r="B1655" t="str">
        <f>YEAR(C1655)&amp;VLOOKUP(MONTH(C1655),lookup!$G$2:$N$13,8)</f>
        <v>2012M10</v>
      </c>
      <c r="C1655" s="2">
        <f t="shared" si="101"/>
        <v>41192</v>
      </c>
      <c r="D1655" s="4">
        <v>32.162809338094533</v>
      </c>
      <c r="E1655">
        <f t="shared" si="103"/>
        <v>32.172953944493457</v>
      </c>
      <c r="F1655" s="4">
        <v>27.697016703476582</v>
      </c>
      <c r="G1655">
        <f t="shared" si="102"/>
        <v>27.801738512929852</v>
      </c>
    </row>
    <row r="1656" spans="1:7" outlineLevel="1">
      <c r="A1656" s="12">
        <f t="shared" si="100"/>
        <v>0</v>
      </c>
      <c r="B1656" t="str">
        <f>YEAR(C1656)&amp;VLOOKUP(MONTH(C1656),lookup!$G$2:$N$13,8)</f>
        <v>2012M10</v>
      </c>
      <c r="C1656" s="2">
        <f t="shared" si="101"/>
        <v>41193</v>
      </c>
      <c r="D1656" s="4">
        <v>32.122589140802695</v>
      </c>
      <c r="E1656">
        <f t="shared" si="103"/>
        <v>32.164837155688296</v>
      </c>
      <c r="F1656" s="4">
        <v>27.788696906191895</v>
      </c>
      <c r="G1656">
        <f t="shared" si="102"/>
        <v>27.791119945492142</v>
      </c>
    </row>
    <row r="1657" spans="1:7" outlineLevel="1">
      <c r="A1657" s="12">
        <f t="shared" si="100"/>
        <v>0</v>
      </c>
      <c r="B1657" t="str">
        <f>YEAR(C1657)&amp;VLOOKUP(MONTH(C1657),lookup!$G$2:$N$13,8)</f>
        <v>2012M10</v>
      </c>
      <c r="C1657" s="2">
        <f t="shared" si="101"/>
        <v>41194</v>
      </c>
      <c r="D1657" s="4">
        <v>32.020609961240361</v>
      </c>
      <c r="E1657">
        <f t="shared" si="103"/>
        <v>32.1138190344493</v>
      </c>
      <c r="F1657" s="4">
        <v>27.594592988644255</v>
      </c>
      <c r="G1657">
        <f t="shared" si="102"/>
        <v>27.741504404964957</v>
      </c>
    </row>
    <row r="1658" spans="1:7" outlineLevel="1">
      <c r="A1658" s="12">
        <f t="shared" si="100"/>
        <v>0</v>
      </c>
      <c r="B1658" t="str">
        <f>YEAR(C1658)&amp;VLOOKUP(MONTH(C1658),lookup!$G$2:$N$13,8)</f>
        <v>2012M10</v>
      </c>
      <c r="C1658" s="2">
        <f t="shared" si="101"/>
        <v>41195</v>
      </c>
      <c r="D1658" s="4">
        <v>32.049099150242007</v>
      </c>
      <c r="E1658">
        <f t="shared" si="103"/>
        <v>32.087848304314662</v>
      </c>
      <c r="F1658" s="4">
        <v>27.750690057590383</v>
      </c>
      <c r="G1658">
        <f t="shared" si="102"/>
        <v>27.716617584934973</v>
      </c>
    </row>
    <row r="1659" spans="1:7" outlineLevel="1">
      <c r="A1659" s="12">
        <f t="shared" si="100"/>
        <v>0</v>
      </c>
      <c r="B1659" t="str">
        <f>YEAR(C1659)&amp;VLOOKUP(MONTH(C1659),lookup!$G$2:$N$13,8)</f>
        <v>2012M10</v>
      </c>
      <c r="C1659" s="2">
        <f t="shared" si="101"/>
        <v>41196</v>
      </c>
      <c r="D1659" s="4">
        <v>32.053145685890513</v>
      </c>
      <c r="E1659">
        <f t="shared" si="103"/>
        <v>32.085559124477584</v>
      </c>
      <c r="F1659" s="4">
        <v>27.647407665542715</v>
      </c>
      <c r="G1659">
        <f t="shared" si="102"/>
        <v>27.715571086032838</v>
      </c>
    </row>
    <row r="1660" spans="1:7" outlineLevel="1">
      <c r="A1660" s="12">
        <f t="shared" si="100"/>
        <v>0</v>
      </c>
      <c r="B1660" t="str">
        <f>YEAR(C1660)&amp;VLOOKUP(MONTH(C1660),lookup!$G$2:$N$13,8)</f>
        <v>2012M10</v>
      </c>
      <c r="C1660" s="2">
        <f t="shared" si="101"/>
        <v>41197</v>
      </c>
      <c r="D1660" s="4">
        <v>31.749069384526514</v>
      </c>
      <c r="E1660">
        <f t="shared" si="103"/>
        <v>32.019279990229315</v>
      </c>
      <c r="F1660" s="4">
        <v>27.47635005503513</v>
      </c>
      <c r="G1660">
        <f t="shared" si="102"/>
        <v>27.6542340489354</v>
      </c>
    </row>
    <row r="1661" spans="1:7" outlineLevel="1">
      <c r="A1661" s="12">
        <f t="shared" si="100"/>
        <v>0</v>
      </c>
      <c r="B1661" t="str">
        <f>YEAR(C1661)&amp;VLOOKUP(MONTH(C1661),lookup!$G$2:$N$13,8)</f>
        <v>2012M10</v>
      </c>
      <c r="C1661" s="2">
        <f t="shared" si="101"/>
        <v>41198</v>
      </c>
      <c r="D1661" s="4">
        <v>31.914967483388985</v>
      </c>
      <c r="E1661">
        <f t="shared" si="103"/>
        <v>32.007756833022334</v>
      </c>
      <c r="F1661" s="4">
        <v>27.496313965394226</v>
      </c>
      <c r="G1661">
        <f t="shared" si="102"/>
        <v>27.645239343706859</v>
      </c>
    </row>
    <row r="1662" spans="1:7" outlineLevel="1">
      <c r="A1662" s="12">
        <f t="shared" si="100"/>
        <v>0</v>
      </c>
      <c r="B1662" t="str">
        <f>YEAR(C1662)&amp;VLOOKUP(MONTH(C1662),lookup!$G$2:$N$13,8)</f>
        <v>2012M10</v>
      </c>
      <c r="C1662" s="2">
        <f t="shared" si="101"/>
        <v>41199</v>
      </c>
      <c r="D1662" s="4">
        <v>31.864876106169074</v>
      </c>
      <c r="E1662">
        <f t="shared" si="103"/>
        <v>31.967053538268623</v>
      </c>
      <c r="F1662" s="4">
        <v>27.564927767218887</v>
      </c>
      <c r="G1662">
        <f t="shared" si="102"/>
        <v>27.607689965103845</v>
      </c>
    </row>
    <row r="1663" spans="1:7" outlineLevel="1">
      <c r="A1663" s="12">
        <f t="shared" si="100"/>
        <v>0</v>
      </c>
      <c r="B1663" t="str">
        <f>YEAR(C1663)&amp;VLOOKUP(MONTH(C1663),lookup!$G$2:$N$13,8)</f>
        <v>2012M10</v>
      </c>
      <c r="C1663" s="2">
        <f t="shared" si="101"/>
        <v>41200</v>
      </c>
      <c r="D1663" s="4">
        <v>32.166292289390881</v>
      </c>
      <c r="E1663">
        <f t="shared" si="103"/>
        <v>31.979411416737186</v>
      </c>
      <c r="F1663" s="4">
        <v>27.743369198024357</v>
      </c>
      <c r="G1663">
        <f t="shared" si="102"/>
        <v>27.622985013461424</v>
      </c>
    </row>
    <row r="1664" spans="1:7" outlineLevel="1">
      <c r="A1664" s="12">
        <f t="shared" si="100"/>
        <v>0</v>
      </c>
      <c r="B1664" t="str">
        <f>YEAR(C1664)&amp;VLOOKUP(MONTH(C1664),lookup!$G$2:$N$13,8)</f>
        <v>2012M10</v>
      </c>
      <c r="C1664" s="2">
        <f t="shared" si="101"/>
        <v>41201</v>
      </c>
      <c r="D1664" s="4">
        <v>31.820307855600319</v>
      </c>
      <c r="E1664">
        <f t="shared" si="103"/>
        <v>31.941452895191897</v>
      </c>
      <c r="F1664" s="4">
        <v>27.520461415446768</v>
      </c>
      <c r="G1664">
        <f t="shared" si="102"/>
        <v>27.587034575111218</v>
      </c>
    </row>
    <row r="1665" spans="1:7" outlineLevel="1">
      <c r="A1665" s="12">
        <f t="shared" si="100"/>
        <v>0</v>
      </c>
      <c r="B1665" t="str">
        <f>YEAR(C1665)&amp;VLOOKUP(MONTH(C1665),lookup!$G$2:$N$13,8)</f>
        <v>2012M10</v>
      </c>
      <c r="C1665" s="2">
        <f t="shared" si="101"/>
        <v>41202</v>
      </c>
      <c r="D1665" s="4">
        <v>32.252774308229718</v>
      </c>
      <c r="E1665">
        <f t="shared" si="103"/>
        <v>31.972598885407002</v>
      </c>
      <c r="F1665" s="4">
        <v>27.850648926749979</v>
      </c>
      <c r="G1665">
        <f t="shared" si="102"/>
        <v>27.619974843010098</v>
      </c>
    </row>
    <row r="1666" spans="1:7" outlineLevel="1">
      <c r="A1666" s="12">
        <f t="shared" ref="A1666:A1729" si="104">IF(D1666+D1667=D1666,IF(D1666+D1667&gt;0,1,0),0)</f>
        <v>0</v>
      </c>
      <c r="B1666" t="str">
        <f>YEAR(C1666)&amp;VLOOKUP(MONTH(C1666),lookup!$G$2:$N$13,8)</f>
        <v>2012M10</v>
      </c>
      <c r="C1666" s="2">
        <f t="shared" ref="C1666:C1729" si="105">C1667-1</f>
        <v>41203</v>
      </c>
      <c r="D1666" s="4">
        <v>32.024970695165187</v>
      </c>
      <c r="E1666">
        <f t="shared" si="103"/>
        <v>31.994082632851253</v>
      </c>
      <c r="F1666" s="4">
        <v>27.684894753208887</v>
      </c>
      <c r="G1666">
        <f t="shared" si="102"/>
        <v>27.633241361334065</v>
      </c>
    </row>
    <row r="1667" spans="1:7" outlineLevel="1">
      <c r="A1667" s="12">
        <f t="shared" si="104"/>
        <v>0</v>
      </c>
      <c r="B1667" t="str">
        <f>YEAR(C1667)&amp;VLOOKUP(MONTH(C1667),lookup!$G$2:$N$13,8)</f>
        <v>2012M10</v>
      </c>
      <c r="C1667" s="2">
        <f t="shared" si="105"/>
        <v>41204</v>
      </c>
      <c r="D1667" s="4">
        <v>31.665479962375134</v>
      </c>
      <c r="E1667">
        <f t="shared" si="103"/>
        <v>31.94906289838039</v>
      </c>
      <c r="F1667" s="4">
        <v>27.28201572800069</v>
      </c>
      <c r="G1667">
        <f t="shared" si="102"/>
        <v>27.592546178788229</v>
      </c>
    </row>
    <row r="1668" spans="1:7" outlineLevel="1">
      <c r="A1668" s="12">
        <f t="shared" si="104"/>
        <v>0</v>
      </c>
      <c r="B1668" t="str">
        <f>YEAR(C1668)&amp;VLOOKUP(MONTH(C1668),lookup!$G$2:$N$13,8)</f>
        <v>2012M10</v>
      </c>
      <c r="C1668" s="2">
        <f t="shared" si="105"/>
        <v>41205</v>
      </c>
      <c r="D1668" s="4">
        <v>32.129356379911243</v>
      </c>
      <c r="E1668">
        <f t="shared" si="103"/>
        <v>31.994870858403782</v>
      </c>
      <c r="F1668" s="4">
        <v>27.811676233729969</v>
      </c>
      <c r="G1668">
        <f t="shared" si="102"/>
        <v>27.634066437165913</v>
      </c>
    </row>
    <row r="1669" spans="1:7" outlineLevel="1">
      <c r="A1669" s="12">
        <f t="shared" si="104"/>
        <v>0</v>
      </c>
      <c r="B1669" t="str">
        <f>YEAR(C1669)&amp;VLOOKUP(MONTH(C1669),lookup!$G$2:$N$13,8)</f>
        <v>2012M10</v>
      </c>
      <c r="C1669" s="2">
        <f t="shared" si="105"/>
        <v>41206</v>
      </c>
      <c r="D1669" s="4">
        <v>32.346474433658834</v>
      </c>
      <c r="E1669">
        <f t="shared" si="103"/>
        <v>32.036855221484643</v>
      </c>
      <c r="F1669" s="4">
        <v>27.909602944799602</v>
      </c>
      <c r="G1669">
        <f t="shared" si="102"/>
        <v>27.673749810610019</v>
      </c>
    </row>
    <row r="1670" spans="1:7" outlineLevel="1">
      <c r="A1670" s="12">
        <f t="shared" si="104"/>
        <v>0</v>
      </c>
      <c r="B1670" t="str">
        <f>YEAR(C1670)&amp;VLOOKUP(MONTH(C1670),lookup!$G$2:$N$13,8)</f>
        <v>2012M10</v>
      </c>
      <c r="C1670" s="2">
        <f t="shared" si="105"/>
        <v>41207</v>
      </c>
      <c r="D1670" s="4">
        <v>31.819911937592931</v>
      </c>
      <c r="E1670">
        <f t="shared" si="103"/>
        <v>32.034011967781353</v>
      </c>
      <c r="F1670" s="4">
        <v>27.486484053684165</v>
      </c>
      <c r="G1670">
        <f t="shared" si="102"/>
        <v>27.666015631700549</v>
      </c>
    </row>
    <row r="1671" spans="1:7" outlineLevel="1">
      <c r="A1671" s="12">
        <f t="shared" si="104"/>
        <v>0</v>
      </c>
      <c r="B1671" t="str">
        <f>YEAR(C1671)&amp;VLOOKUP(MONTH(C1671),lookup!$G$2:$N$13,8)</f>
        <v>2012M10</v>
      </c>
      <c r="C1671" s="2">
        <f t="shared" si="105"/>
        <v>41208</v>
      </c>
      <c r="D1671" s="4">
        <v>32.050044562992753</v>
      </c>
      <c r="E1671">
        <f t="shared" si="103"/>
        <v>32.009852339445061</v>
      </c>
      <c r="F1671" s="4">
        <v>27.621497314998148</v>
      </c>
      <c r="G1671">
        <f t="shared" si="102"/>
        <v>27.639302671365428</v>
      </c>
    </row>
    <row r="1672" spans="1:7" outlineLevel="1">
      <c r="A1672" s="12">
        <f t="shared" si="104"/>
        <v>0</v>
      </c>
      <c r="B1672" t="str">
        <f>YEAR(C1672)&amp;VLOOKUP(MONTH(C1672),lookup!$G$2:$N$13,8)</f>
        <v>2012M10</v>
      </c>
      <c r="C1672" s="2">
        <f t="shared" si="105"/>
        <v>41209</v>
      </c>
      <c r="D1672" s="4">
        <v>31.858255398992085</v>
      </c>
      <c r="E1672">
        <f t="shared" si="103"/>
        <v>31.998331119559285</v>
      </c>
      <c r="F1672" s="4">
        <v>27.5166904694855</v>
      </c>
      <c r="G1672">
        <f t="shared" ref="G1672:G1735" si="106">AVERAGE(SUM(F1665:F1672)/8,SUM(F1667:F1672)/6)</f>
        <v>27.625049963599231</v>
      </c>
    </row>
    <row r="1673" spans="1:7" outlineLevel="1">
      <c r="A1673" s="12">
        <f t="shared" si="104"/>
        <v>0</v>
      </c>
      <c r="B1673" t="str">
        <f>YEAR(C1673)&amp;VLOOKUP(MONTH(C1673),lookup!$G$2:$N$13,8)</f>
        <v>2012M10</v>
      </c>
      <c r="C1673" s="2">
        <f t="shared" si="105"/>
        <v>41210</v>
      </c>
      <c r="D1673" s="4">
        <v>32.093050275945146</v>
      </c>
      <c r="E1673">
        <f t="shared" si="103"/>
        <v>32.023979227005661</v>
      </c>
      <c r="F1673" s="4">
        <v>27.647248254328012</v>
      </c>
      <c r="G1673">
        <f t="shared" si="106"/>
        <v>27.642773465433471</v>
      </c>
    </row>
    <row r="1674" spans="1:7" outlineLevel="1">
      <c r="A1674" s="12">
        <f t="shared" si="104"/>
        <v>0</v>
      </c>
      <c r="B1674" t="str">
        <f>YEAR(C1674)&amp;VLOOKUP(MONTH(C1674),lookup!$G$2:$N$13,8)</f>
        <v>2012M10</v>
      </c>
      <c r="C1674" s="2">
        <f t="shared" si="105"/>
        <v>41211</v>
      </c>
      <c r="D1674" s="4">
        <v>32.236568440183376</v>
      </c>
      <c r="E1674">
        <f t="shared" si="103"/>
        <v>32.046138424425308</v>
      </c>
      <c r="F1674" s="4">
        <v>27.819909354112912</v>
      </c>
      <c r="G1674">
        <f t="shared" si="106"/>
        <v>27.651897971355218</v>
      </c>
    </row>
    <row r="1675" spans="1:7" outlineLevel="1">
      <c r="A1675" s="12">
        <f t="shared" si="104"/>
        <v>0</v>
      </c>
      <c r="B1675" t="str">
        <f>YEAR(C1675)&amp;VLOOKUP(MONTH(C1675),lookup!$G$2:$N$13,8)</f>
        <v>2012M10</v>
      </c>
      <c r="C1675" s="2">
        <f t="shared" si="105"/>
        <v>41212</v>
      </c>
      <c r="D1675" s="4">
        <v>32.043119520265599</v>
      </c>
      <c r="E1675">
        <f t="shared" ref="E1675:E1738" si="107">AVERAGE(SUM(D1668:D1675)/8,SUM(D1670:D1675)/6)</f>
        <v>32.044461320677357</v>
      </c>
      <c r="F1675" s="4">
        <v>27.612266200035755</v>
      </c>
      <c r="G1675">
        <f t="shared" si="106"/>
        <v>27.647760563793756</v>
      </c>
    </row>
    <row r="1676" spans="1:7" outlineLevel="1">
      <c r="A1676" s="12">
        <f t="shared" si="104"/>
        <v>0</v>
      </c>
      <c r="B1676" t="str">
        <f>YEAR(C1676)&amp;VLOOKUP(MONTH(C1676),lookup!$G$2:$N$13,8)</f>
        <v>2012M10</v>
      </c>
      <c r="C1676" s="2">
        <f t="shared" si="105"/>
        <v>41213</v>
      </c>
      <c r="D1676" s="4">
        <v>31.851498022609697</v>
      </c>
      <c r="E1676">
        <f t="shared" si="107"/>
        <v>32.02972734709742</v>
      </c>
      <c r="F1676" s="4">
        <v>27.473106907549429</v>
      </c>
      <c r="G1676">
        <f t="shared" si="106"/>
        <v>27.625485218729576</v>
      </c>
    </row>
    <row r="1677" spans="1:7" outlineLevel="1">
      <c r="A1677" s="12">
        <f t="shared" si="104"/>
        <v>0</v>
      </c>
      <c r="B1677" t="str">
        <f>YEAR(C1677)&amp;VLOOKUP(MONTH(C1677),lookup!$G$2:$N$13,8)</f>
        <v>2012M11</v>
      </c>
      <c r="C1677" s="2">
        <f t="shared" si="105"/>
        <v>41214</v>
      </c>
      <c r="D1677" s="4">
        <v>32.158726002435031</v>
      </c>
      <c r="E1677">
        <f t="shared" si="107"/>
        <v>32.027049856766112</v>
      </c>
      <c r="F1677" s="4">
        <v>27.66261302496029</v>
      </c>
      <c r="G1677">
        <f t="shared" si="106"/>
        <v>27.613474657903133</v>
      </c>
    </row>
    <row r="1678" spans="1:7" outlineLevel="1">
      <c r="A1678" s="12">
        <f t="shared" si="104"/>
        <v>0</v>
      </c>
      <c r="B1678" t="str">
        <f>YEAR(C1678)&amp;VLOOKUP(MONTH(C1678),lookup!$G$2:$N$13,8)</f>
        <v>2012M11</v>
      </c>
      <c r="C1678" s="2">
        <f t="shared" si="105"/>
        <v>41215</v>
      </c>
      <c r="D1678" s="4">
        <v>31.979237520459911</v>
      </c>
      <c r="E1678">
        <f t="shared" si="107"/>
        <v>32.047089549150954</v>
      </c>
      <c r="F1678" s="4">
        <v>27.566517556344248</v>
      </c>
      <c r="G1678">
        <f t="shared" si="106"/>
        <v>27.622629009057615</v>
      </c>
    </row>
    <row r="1679" spans="1:7" outlineLevel="1">
      <c r="A1679" s="12">
        <f t="shared" si="104"/>
        <v>0</v>
      </c>
      <c r="B1679" t="str">
        <f>YEAR(C1679)&amp;VLOOKUP(MONTH(C1679),lookup!$G$2:$N$13,8)</f>
        <v>2012M11</v>
      </c>
      <c r="C1679" s="2">
        <f t="shared" si="105"/>
        <v>41216</v>
      </c>
      <c r="D1679" s="4">
        <v>32.122181772735701</v>
      </c>
      <c r="E1679">
        <f t="shared" si="107"/>
        <v>32.054025749492439</v>
      </c>
      <c r="F1679" s="4">
        <v>27.619451773360819</v>
      </c>
      <c r="G1679">
        <f t="shared" si="106"/>
        <v>27.620184789291351</v>
      </c>
    </row>
    <row r="1680" spans="1:7" outlineLevel="1">
      <c r="A1680" s="12">
        <f t="shared" si="104"/>
        <v>0</v>
      </c>
      <c r="B1680" t="str">
        <f>YEAR(C1680)&amp;VLOOKUP(MONTH(C1680),lookup!$G$2:$N$13,8)</f>
        <v>2012M11</v>
      </c>
      <c r="C1680" s="2">
        <f t="shared" si="105"/>
        <v>41217</v>
      </c>
      <c r="D1680" s="4">
        <v>32.078751723470646</v>
      </c>
      <c r="E1680">
        <f t="shared" si="107"/>
        <v>32.054655376712951</v>
      </c>
      <c r="F1680" s="4">
        <v>27.61178583571251</v>
      </c>
      <c r="G1680">
        <f t="shared" si="106"/>
        <v>27.608784623147169</v>
      </c>
    </row>
    <row r="1681" spans="1:7" outlineLevel="1">
      <c r="A1681" s="12">
        <f t="shared" si="104"/>
        <v>0</v>
      </c>
      <c r="B1681" t="str">
        <f>YEAR(C1681)&amp;VLOOKUP(MONTH(C1681),lookup!$G$2:$N$13,8)</f>
        <v>2012M11</v>
      </c>
      <c r="C1681" s="2">
        <f t="shared" si="105"/>
        <v>41218</v>
      </c>
      <c r="D1681" s="4">
        <v>32.01012211444651</v>
      </c>
      <c r="E1681">
        <f t="shared" si="107"/>
        <v>32.046722582801024</v>
      </c>
      <c r="F1681" s="4">
        <v>27.523479538409571</v>
      </c>
      <c r="G1681">
        <f t="shared" si="106"/>
        <v>27.593650189933417</v>
      </c>
    </row>
    <row r="1682" spans="1:7" outlineLevel="1">
      <c r="A1682" s="12">
        <f t="shared" si="104"/>
        <v>0</v>
      </c>
      <c r="B1682" t="str">
        <f>YEAR(C1682)&amp;VLOOKUP(MONTH(C1682),lookup!$G$2:$N$13,8)</f>
        <v>2012M11</v>
      </c>
      <c r="C1682" s="2">
        <f t="shared" si="105"/>
        <v>41219</v>
      </c>
      <c r="D1682" s="4">
        <v>31.842926513630534</v>
      </c>
      <c r="E1682">
        <f t="shared" si="107"/>
        <v>32.021405669976545</v>
      </c>
      <c r="F1682" s="4">
        <v>27.367560823015424</v>
      </c>
      <c r="G1682">
        <f t="shared" si="106"/>
        <v>27.556582899695321</v>
      </c>
    </row>
    <row r="1683" spans="1:7" outlineLevel="1">
      <c r="A1683" s="12">
        <f t="shared" si="104"/>
        <v>0</v>
      </c>
      <c r="B1683" t="str">
        <f>YEAR(C1683)&amp;VLOOKUP(MONTH(C1683),lookup!$G$2:$N$13,8)</f>
        <v>2012M11</v>
      </c>
      <c r="C1683" s="2">
        <f t="shared" si="105"/>
        <v>41220</v>
      </c>
      <c r="D1683" s="4">
        <v>32.026501334429902</v>
      </c>
      <c r="E1683">
        <f t="shared" si="107"/>
        <v>32.009348311028063</v>
      </c>
      <c r="F1683" s="4">
        <v>27.504781508769046</v>
      </c>
      <c r="G1683">
        <f t="shared" si="106"/>
        <v>27.536712480141883</v>
      </c>
    </row>
    <row r="1684" spans="1:7" outlineLevel="1">
      <c r="A1684" s="12">
        <f t="shared" si="104"/>
        <v>0</v>
      </c>
      <c r="B1684" t="str">
        <f>YEAR(C1684)&amp;VLOOKUP(MONTH(C1684),lookup!$G$2:$N$13,8)</f>
        <v>2012M11</v>
      </c>
      <c r="C1684" s="2">
        <f t="shared" si="105"/>
        <v>41221</v>
      </c>
      <c r="D1684" s="4">
        <v>32.26318586068713</v>
      </c>
      <c r="E1684">
        <f t="shared" si="107"/>
        <v>32.058741162593492</v>
      </c>
      <c r="F1684" s="4">
        <v>27.744805860892118</v>
      </c>
      <c r="G1684">
        <f t="shared" si="106"/>
        <v>27.568551023438125</v>
      </c>
    </row>
    <row r="1685" spans="1:7" outlineLevel="1">
      <c r="A1685" s="12">
        <f t="shared" si="104"/>
        <v>0</v>
      </c>
      <c r="B1685" t="str">
        <f>YEAR(C1685)&amp;VLOOKUP(MONTH(C1685),lookup!$G$2:$N$13,8)</f>
        <v>2012M11</v>
      </c>
      <c r="C1685" s="2">
        <f t="shared" si="105"/>
        <v>41222</v>
      </c>
      <c r="D1685" s="4">
        <v>32.302380002096385</v>
      </c>
      <c r="E1685">
        <f t="shared" si="107"/>
        <v>32.082736056685718</v>
      </c>
      <c r="F1685" s="4">
        <v>27.760578430490025</v>
      </c>
      <c r="G1685">
        <f t="shared" si="106"/>
        <v>27.586434416044504</v>
      </c>
    </row>
    <row r="1686" spans="1:7" outlineLevel="1">
      <c r="A1686" s="12">
        <f t="shared" si="104"/>
        <v>0</v>
      </c>
      <c r="B1686" t="str">
        <f>YEAR(C1686)&amp;VLOOKUP(MONTH(C1686),lookup!$G$2:$N$13,8)</f>
        <v>2012M11</v>
      </c>
      <c r="C1686" s="2">
        <f t="shared" si="105"/>
        <v>41223</v>
      </c>
      <c r="D1686" s="4">
        <v>32.387939132257728</v>
      </c>
      <c r="E1686">
        <f t="shared" si="107"/>
        <v>32.134045524822014</v>
      </c>
      <c r="F1686" s="4">
        <v>27.862159136685978</v>
      </c>
      <c r="G1686">
        <f t="shared" si="106"/>
        <v>27.625776456563649</v>
      </c>
    </row>
    <row r="1687" spans="1:7" outlineLevel="1">
      <c r="A1687" s="12">
        <f t="shared" si="104"/>
        <v>0</v>
      </c>
      <c r="B1687" t="str">
        <f>YEAR(C1687)&amp;VLOOKUP(MONTH(C1687),lookup!$G$2:$N$13,8)</f>
        <v>2012M11</v>
      </c>
      <c r="C1687" s="2">
        <f t="shared" si="105"/>
        <v>41224</v>
      </c>
      <c r="D1687" s="4">
        <v>32.420055554211714</v>
      </c>
      <c r="E1687">
        <f t="shared" si="107"/>
        <v>32.18682375614469</v>
      </c>
      <c r="F1687" s="4">
        <v>27.820440522662469</v>
      </c>
      <c r="G1687">
        <f t="shared" si="106"/>
        <v>27.663085002082745</v>
      </c>
    </row>
    <row r="1688" spans="1:7" outlineLevel="1">
      <c r="A1688" s="12">
        <f t="shared" si="104"/>
        <v>0</v>
      </c>
      <c r="B1688" t="str">
        <f>YEAR(C1688)&amp;VLOOKUP(MONTH(C1688),lookup!$G$2:$N$13,8)</f>
        <v>2012M11</v>
      </c>
      <c r="C1688" s="2">
        <f t="shared" si="105"/>
        <v>41225</v>
      </c>
      <c r="D1688" s="4">
        <v>32.084899575078815</v>
      </c>
      <c r="E1688">
        <f t="shared" si="107"/>
        <v>32.207372418657563</v>
      </c>
      <c r="F1688" s="4">
        <v>27.578126971266119</v>
      </c>
      <c r="G1688">
        <f t="shared" si="106"/>
        <v>27.678528502075736</v>
      </c>
    </row>
    <row r="1689" spans="1:7" outlineLevel="1">
      <c r="A1689" s="12">
        <f t="shared" si="104"/>
        <v>0</v>
      </c>
      <c r="B1689" t="str">
        <f>YEAR(C1689)&amp;VLOOKUP(MONTH(C1689),lookup!$G$2:$N$13,8)</f>
        <v>2012M11</v>
      </c>
      <c r="C1689" s="2">
        <f t="shared" si="105"/>
        <v>41226</v>
      </c>
      <c r="D1689" s="4">
        <v>32.493266773098533</v>
      </c>
      <c r="E1689">
        <f t="shared" si="107"/>
        <v>32.276466079712364</v>
      </c>
      <c r="F1689" s="4">
        <v>27.866485709917509</v>
      </c>
      <c r="G1689">
        <f t="shared" si="106"/>
        <v>27.730108404557349</v>
      </c>
    </row>
    <row r="1690" spans="1:7" outlineLevel="1">
      <c r="A1690" s="12">
        <f t="shared" si="104"/>
        <v>0</v>
      </c>
      <c r="B1690" t="str">
        <f>YEAR(C1690)&amp;VLOOKUP(MONTH(C1690),lookup!$G$2:$N$13,8)</f>
        <v>2012M11</v>
      </c>
      <c r="C1690" s="2">
        <f t="shared" si="105"/>
        <v>41227</v>
      </c>
      <c r="D1690" s="4">
        <v>32.358269433895323</v>
      </c>
      <c r="E1690">
        <f t="shared" si="107"/>
        <v>32.316598643329598</v>
      </c>
      <c r="F1690" s="4">
        <v>27.819139871700298</v>
      </c>
      <c r="G1690">
        <f t="shared" si="106"/>
        <v>27.764526596000835</v>
      </c>
    </row>
    <row r="1691" spans="1:7" outlineLevel="1">
      <c r="A1691" s="12">
        <f t="shared" si="104"/>
        <v>0</v>
      </c>
      <c r="B1691" t="str">
        <f>YEAR(C1691)&amp;VLOOKUP(MONTH(C1691),lookup!$G$2:$N$13,8)</f>
        <v>2012M11</v>
      </c>
      <c r="C1691" s="2">
        <f t="shared" si="105"/>
        <v>41228</v>
      </c>
      <c r="D1691" s="4">
        <v>32.902081267184307</v>
      </c>
      <c r="E1691">
        <f t="shared" si="107"/>
        <v>32.421297494550736</v>
      </c>
      <c r="F1691" s="4">
        <v>28.228834208813449</v>
      </c>
      <c r="G1691">
        <f t="shared" si="106"/>
        <v>27.848801204613899</v>
      </c>
    </row>
    <row r="1692" spans="1:7" outlineLevel="1">
      <c r="A1692" s="12">
        <f t="shared" si="104"/>
        <v>0</v>
      </c>
      <c r="B1692" t="str">
        <f>YEAR(C1692)&amp;VLOOKUP(MONTH(C1692),lookup!$G$2:$N$13,8)</f>
        <v>2012M11</v>
      </c>
      <c r="C1692" s="2">
        <f t="shared" si="105"/>
        <v>41229</v>
      </c>
      <c r="D1692" s="4">
        <v>32.131504438692822</v>
      </c>
      <c r="E1692">
        <f t="shared" si="107"/>
        <v>32.391697847879016</v>
      </c>
      <c r="F1692" s="4">
        <v>27.637899317182679</v>
      </c>
      <c r="G1692">
        <f t="shared" si="106"/>
        <v>27.823431227340116</v>
      </c>
    </row>
    <row r="1693" spans="1:7" outlineLevel="1">
      <c r="A1693" s="12">
        <f t="shared" si="104"/>
        <v>0</v>
      </c>
      <c r="B1693" t="str">
        <f>YEAR(C1693)&amp;VLOOKUP(MONTH(C1693),lookup!$G$2:$N$13,8)</f>
        <v>2012M11</v>
      </c>
      <c r="C1693" s="2">
        <f t="shared" si="105"/>
        <v>41230</v>
      </c>
      <c r="D1693" s="4">
        <v>33.037476516452593</v>
      </c>
      <c r="E1693">
        <f t="shared" si="107"/>
        <v>32.489093126879688</v>
      </c>
      <c r="F1693" s="4">
        <v>28.311570880266018</v>
      </c>
      <c r="G1693">
        <f t="shared" si="106"/>
        <v>27.898795785251416</v>
      </c>
    </row>
    <row r="1694" spans="1:7" outlineLevel="1">
      <c r="A1694" s="12">
        <f t="shared" si="104"/>
        <v>0</v>
      </c>
      <c r="B1694" t="str">
        <f>YEAR(C1694)&amp;VLOOKUP(MONTH(C1694),lookup!$G$2:$N$13,8)</f>
        <v>2012M11</v>
      </c>
      <c r="C1694" s="2">
        <f t="shared" si="105"/>
        <v>41231</v>
      </c>
      <c r="D1694" s="4">
        <v>32.890716842843666</v>
      </c>
      <c r="E1694">
        <f t="shared" si="107"/>
        <v>32.587668172771714</v>
      </c>
      <c r="F1694" s="4">
        <v>28.291700791313545</v>
      </c>
      <c r="G1694">
        <f t="shared" si="106"/>
        <v>27.985106623669584</v>
      </c>
    </row>
    <row r="1695" spans="1:7" outlineLevel="1">
      <c r="A1695" s="12">
        <f t="shared" si="104"/>
        <v>0</v>
      </c>
      <c r="B1695" t="str">
        <f>YEAR(C1695)&amp;VLOOKUP(MONTH(C1695),lookup!$G$2:$N$13,8)</f>
        <v>2012M11</v>
      </c>
      <c r="C1695" s="2">
        <f t="shared" si="105"/>
        <v>41232</v>
      </c>
      <c r="D1695" s="4">
        <v>32.590413270119249</v>
      </c>
      <c r="E1695">
        <f t="shared" si="107"/>
        <v>32.606411071434323</v>
      </c>
      <c r="F1695" s="4">
        <v>27.916288184452554</v>
      </c>
      <c r="G1695">
        <f t="shared" si="106"/>
        <v>27.995247308742726</v>
      </c>
    </row>
    <row r="1696" spans="1:7" outlineLevel="1">
      <c r="A1696" s="12">
        <f t="shared" si="104"/>
        <v>0</v>
      </c>
      <c r="B1696" t="str">
        <f>YEAR(C1696)&amp;VLOOKUP(MONTH(C1696),lookup!$G$2:$N$13,8)</f>
        <v>2012M11</v>
      </c>
      <c r="C1696" s="2">
        <f t="shared" si="105"/>
        <v>41233</v>
      </c>
      <c r="D1696" s="4">
        <v>32.359353103859767</v>
      </c>
      <c r="E1696">
        <f t="shared" si="107"/>
        <v>32.623654722813512</v>
      </c>
      <c r="F1696" s="4">
        <v>27.800226183146371</v>
      </c>
      <c r="G1696">
        <f t="shared" si="106"/>
        <v>28.007552368772409</v>
      </c>
    </row>
    <row r="1697" spans="1:7" outlineLevel="1">
      <c r="A1697" s="12">
        <f t="shared" si="104"/>
        <v>0</v>
      </c>
      <c r="B1697" t="str">
        <f>YEAR(C1697)&amp;VLOOKUP(MONTH(C1697),lookup!$G$2:$N$13,8)</f>
        <v>2012M11</v>
      </c>
      <c r="C1697" s="2">
        <f t="shared" si="105"/>
        <v>41234</v>
      </c>
      <c r="D1697" s="4">
        <v>33.044232521387158</v>
      </c>
      <c r="E1697">
        <f t="shared" si="107"/>
        <v>32.669936019931782</v>
      </c>
      <c r="F1697" s="4">
        <v>28.299412271837973</v>
      </c>
      <c r="G1697">
        <f t="shared" si="106"/>
        <v>28.040491784144486</v>
      </c>
    </row>
    <row r="1698" spans="1:7" outlineLevel="1">
      <c r="A1698" s="12">
        <f t="shared" si="104"/>
        <v>0</v>
      </c>
      <c r="B1698" t="str">
        <f>YEAR(C1698)&amp;VLOOKUP(MONTH(C1698),lookup!$G$2:$N$13,8)</f>
        <v>2012M11</v>
      </c>
      <c r="C1698" s="2">
        <f t="shared" si="105"/>
        <v>41235</v>
      </c>
      <c r="D1698" s="4">
        <v>32.457979769881391</v>
      </c>
      <c r="E1698">
        <f t="shared" si="107"/>
        <v>32.70337419352996</v>
      </c>
      <c r="F1698" s="4">
        <v>27.864805981486445</v>
      </c>
      <c r="G1698">
        <f t="shared" si="106"/>
        <v>28.0622548046981</v>
      </c>
    </row>
    <row r="1699" spans="1:7" outlineLevel="1">
      <c r="A1699" s="12">
        <f t="shared" si="104"/>
        <v>0</v>
      </c>
      <c r="B1699" t="str">
        <f>YEAR(C1699)&amp;VLOOKUP(MONTH(C1699),lookup!$G$2:$N$13,8)</f>
        <v>2012M11</v>
      </c>
      <c r="C1699" s="2">
        <f t="shared" si="105"/>
        <v>41236</v>
      </c>
      <c r="D1699" s="4">
        <v>32.851000620852581</v>
      </c>
      <c r="E1699">
        <f t="shared" si="107"/>
        <v>32.684641995167567</v>
      </c>
      <c r="F1699" s="4">
        <v>28.129568152321543</v>
      </c>
      <c r="G1699">
        <f t="shared" si="106"/>
        <v>28.040883782171985</v>
      </c>
    </row>
    <row r="1700" spans="1:7" outlineLevel="1">
      <c r="A1700" s="12">
        <f t="shared" si="104"/>
        <v>0</v>
      </c>
      <c r="B1700" t="str">
        <f>YEAR(C1700)&amp;VLOOKUP(MONTH(C1700),lookup!$G$2:$N$13,8)</f>
        <v>2012M11</v>
      </c>
      <c r="C1700" s="2">
        <f t="shared" si="105"/>
        <v>41237</v>
      </c>
      <c r="D1700" s="4">
        <v>32.544010183594978</v>
      </c>
      <c r="E1700">
        <f t="shared" si="107"/>
        <v>32.681531382619887</v>
      </c>
      <c r="F1700" s="4">
        <v>27.936896335897469</v>
      </c>
      <c r="G1700">
        <f t="shared" si="106"/>
        <v>28.03000405789032</v>
      </c>
    </row>
    <row r="1701" spans="1:7" outlineLevel="1">
      <c r="A1701" s="12">
        <f t="shared" si="104"/>
        <v>0</v>
      </c>
      <c r="B1701" t="str">
        <f>YEAR(C1701)&amp;VLOOKUP(MONTH(C1701),lookup!$G$2:$N$13,8)</f>
        <v>2012M11</v>
      </c>
      <c r="C1701" s="2">
        <f t="shared" si="105"/>
        <v>41238</v>
      </c>
      <c r="D1701" s="4">
        <v>33.044154914814186</v>
      </c>
      <c r="E1701">
        <f t="shared" si="107"/>
        <v>32.719760586242074</v>
      </c>
      <c r="F1701" s="4">
        <v>28.26760860984535</v>
      </c>
      <c r="G1701">
        <f t="shared" si="106"/>
        <v>28.056533118105094</v>
      </c>
    </row>
    <row r="1702" spans="1:7" outlineLevel="1">
      <c r="A1702" s="12">
        <f t="shared" si="104"/>
        <v>0</v>
      </c>
      <c r="B1702" t="str">
        <f>YEAR(C1702)&amp;VLOOKUP(MONTH(C1702),lookup!$G$2:$N$13,8)</f>
        <v>2012M11</v>
      </c>
      <c r="C1702" s="2">
        <f t="shared" si="105"/>
        <v>41239</v>
      </c>
      <c r="D1702" s="4">
        <v>32.442318763455162</v>
      </c>
      <c r="E1702">
        <f t="shared" si="107"/>
        <v>32.698649511246572</v>
      </c>
      <c r="F1702" s="4">
        <v>27.843446372585532</v>
      </c>
      <c r="G1702">
        <f t="shared" si="106"/>
        <v>28.032118899387854</v>
      </c>
    </row>
    <row r="1703" spans="1:7" outlineLevel="1">
      <c r="A1703" s="12">
        <f t="shared" si="104"/>
        <v>0</v>
      </c>
      <c r="B1703" t="str">
        <f>YEAR(C1703)&amp;VLOOKUP(MONTH(C1703),lookup!$G$2:$N$13,8)</f>
        <v>2012M11</v>
      </c>
      <c r="C1703" s="2">
        <f t="shared" si="105"/>
        <v>41240</v>
      </c>
      <c r="D1703" s="4">
        <v>33.046570595776586</v>
      </c>
      <c r="E1703">
        <f t="shared" si="107"/>
        <v>32.727354183632606</v>
      </c>
      <c r="F1703" s="4">
        <v>28.261011590289538</v>
      </c>
      <c r="G1703">
        <f t="shared" si="106"/>
        <v>28.050464055456963</v>
      </c>
    </row>
    <row r="1704" spans="1:7" outlineLevel="1">
      <c r="A1704" s="12">
        <f t="shared" si="104"/>
        <v>0</v>
      </c>
      <c r="B1704" t="str">
        <f>YEAR(C1704)&amp;VLOOKUP(MONTH(C1704),lookup!$G$2:$N$13,8)</f>
        <v>2012M11</v>
      </c>
      <c r="C1704" s="2">
        <f t="shared" si="105"/>
        <v>41241</v>
      </c>
      <c r="D1704" s="4">
        <v>32.472108399248526</v>
      </c>
      <c r="E1704">
        <f t="shared" si="107"/>
        <v>32.735578775375004</v>
      </c>
      <c r="F1704" s="4">
        <v>27.829605356733708</v>
      </c>
      <c r="G1704">
        <f t="shared" si="106"/>
        <v>28.049366868410111</v>
      </c>
    </row>
    <row r="1705" spans="1:7" outlineLevel="1">
      <c r="A1705" s="12">
        <f t="shared" si="104"/>
        <v>0</v>
      </c>
      <c r="B1705" t="str">
        <f>YEAR(C1705)&amp;VLOOKUP(MONTH(C1705),lookup!$G$2:$N$13,8)</f>
        <v>2012M11</v>
      </c>
      <c r="C1705" s="2">
        <f t="shared" si="105"/>
        <v>41242</v>
      </c>
      <c r="D1705" s="4">
        <v>32.898659522830442</v>
      </c>
      <c r="E1705">
        <f t="shared" si="107"/>
        <v>32.730452038130025</v>
      </c>
      <c r="F1705" s="4">
        <v>28.12316402024107</v>
      </c>
      <c r="G1705">
        <f t="shared" si="106"/>
        <v>28.037817675011929</v>
      </c>
    </row>
    <row r="1706" spans="1:7" outlineLevel="1">
      <c r="A1706" s="12">
        <f t="shared" si="104"/>
        <v>0</v>
      </c>
      <c r="B1706" t="str">
        <f>YEAR(C1706)&amp;VLOOKUP(MONTH(C1706),lookup!$G$2:$N$13,8)</f>
        <v>2012M11</v>
      </c>
      <c r="C1706" s="2">
        <f t="shared" si="105"/>
        <v>41243</v>
      </c>
      <c r="D1706" s="4">
        <v>32.458975956072663</v>
      </c>
      <c r="E1706">
        <f t="shared" si="107"/>
        <v>32.72342811414012</v>
      </c>
      <c r="F1706" s="4">
        <v>27.811223448233321</v>
      </c>
      <c r="G1706">
        <f t="shared" si="106"/>
        <v>28.02399602604493</v>
      </c>
    </row>
    <row r="1707" spans="1:7" outlineLevel="1">
      <c r="A1707" s="12">
        <f t="shared" si="104"/>
        <v>0</v>
      </c>
      <c r="B1707" t="str">
        <f>YEAR(C1707)&amp;VLOOKUP(MONTH(C1707),lookup!$G$2:$N$13,8)</f>
        <v>2012M12</v>
      </c>
      <c r="C1707" s="2">
        <f t="shared" si="105"/>
        <v>41244</v>
      </c>
      <c r="D1707" s="4">
        <v>33.300421056818486</v>
      </c>
      <c r="E1707">
        <f t="shared" si="107"/>
        <v>32.772872403221683</v>
      </c>
      <c r="F1707" s="4">
        <v>28.434483298020499</v>
      </c>
      <c r="G1707">
        <f t="shared" si="106"/>
        <v>28.056959446665715</v>
      </c>
    </row>
    <row r="1708" spans="1:7" outlineLevel="1">
      <c r="A1708" s="12">
        <f t="shared" si="104"/>
        <v>0</v>
      </c>
      <c r="B1708" t="str">
        <f>YEAR(C1708)&amp;VLOOKUP(MONTH(C1708),lookup!$G$2:$N$13,8)</f>
        <v>2012M12</v>
      </c>
      <c r="C1708" s="2">
        <f t="shared" si="105"/>
        <v>41245</v>
      </c>
      <c r="D1708" s="4">
        <v>32.623484453393388</v>
      </c>
      <c r="E1708">
        <f t="shared" si="107"/>
        <v>32.792936685912267</v>
      </c>
      <c r="F1708" s="4">
        <v>27.871787798003421</v>
      </c>
      <c r="G1708">
        <f t="shared" si="106"/>
        <v>28.055251948498828</v>
      </c>
    </row>
    <row r="1709" spans="1:7" outlineLevel="1">
      <c r="A1709" s="12">
        <f t="shared" si="104"/>
        <v>0</v>
      </c>
      <c r="B1709" t="str">
        <f>YEAR(C1709)&amp;VLOOKUP(MONTH(C1709),lookup!$G$2:$N$13,8)</f>
        <v>2012M12</v>
      </c>
      <c r="C1709" s="2">
        <f t="shared" si="105"/>
        <v>41246</v>
      </c>
      <c r="D1709" s="4">
        <v>33.146943336016321</v>
      </c>
      <c r="E1709">
        <f t="shared" si="107"/>
        <v>32.807725357257375</v>
      </c>
      <c r="F1709" s="4">
        <v>28.311378660248806</v>
      </c>
      <c r="G1709">
        <f t="shared" si="106"/>
        <v>28.06218483247898</v>
      </c>
    </row>
    <row r="1710" spans="1:7" outlineLevel="1">
      <c r="A1710" s="12">
        <f t="shared" si="104"/>
        <v>0</v>
      </c>
      <c r="B1710" t="str">
        <f>YEAR(C1710)&amp;VLOOKUP(MONTH(C1710),lookup!$G$2:$N$13,8)</f>
        <v>2012M12</v>
      </c>
      <c r="C1710" s="2">
        <f t="shared" si="105"/>
        <v>41247</v>
      </c>
      <c r="D1710" s="4">
        <v>32.63475346353944</v>
      </c>
      <c r="E1710">
        <f t="shared" si="107"/>
        <v>32.83330628137022</v>
      </c>
      <c r="F1710" s="4">
        <v>27.852577974435231</v>
      </c>
      <c r="G1710">
        <f t="shared" si="106"/>
        <v>28.064669942403047</v>
      </c>
    </row>
    <row r="1711" spans="1:7" outlineLevel="1">
      <c r="A1711" s="12">
        <f t="shared" si="104"/>
        <v>0</v>
      </c>
      <c r="B1711" t="str">
        <f>YEAR(C1711)&amp;VLOOKUP(MONTH(C1711),lookup!$G$2:$N$13,8)</f>
        <v>2012M12</v>
      </c>
      <c r="C1711" s="2">
        <f t="shared" si="105"/>
        <v>41248</v>
      </c>
      <c r="D1711" s="4">
        <v>33.505575888224811</v>
      </c>
      <c r="E1711">
        <f t="shared" si="107"/>
        <v>32.912570475931098</v>
      </c>
      <c r="F1711" s="4">
        <v>28.600431908609327</v>
      </c>
      <c r="G1711">
        <f t="shared" si="106"/>
        <v>28.125656036328721</v>
      </c>
    </row>
    <row r="1712" spans="1:7" outlineLevel="1">
      <c r="A1712" s="12">
        <f t="shared" si="104"/>
        <v>0</v>
      </c>
      <c r="B1712" t="str">
        <f>YEAR(C1712)&amp;VLOOKUP(MONTH(C1712),lookup!$G$2:$N$13,8)</f>
        <v>2012M12</v>
      </c>
      <c r="C1712" s="2">
        <f t="shared" si="105"/>
        <v>41249</v>
      </c>
      <c r="D1712" s="4">
        <v>32.730909618731147</v>
      </c>
      <c r="E1712">
        <f t="shared" si="107"/>
        <v>32.951406690703635</v>
      </c>
      <c r="F1712" s="4">
        <v>27.961885240682694</v>
      </c>
      <c r="G1712">
        <f t="shared" si="106"/>
        <v>28.146478678446314</v>
      </c>
    </row>
    <row r="1713" spans="1:7" outlineLevel="1">
      <c r="A1713" s="12">
        <f t="shared" si="104"/>
        <v>0</v>
      </c>
      <c r="B1713" t="str">
        <f>YEAR(C1713)&amp;VLOOKUP(MONTH(C1713),lookup!$G$2:$N$13,8)</f>
        <v>2012M12</v>
      </c>
      <c r="C1713" s="2">
        <f t="shared" si="105"/>
        <v>41250</v>
      </c>
      <c r="D1713" s="4">
        <v>33.511027030241728</v>
      </c>
      <c r="E1713">
        <f t="shared" si="107"/>
        <v>33.007230157702111</v>
      </c>
      <c r="F1713" s="4">
        <v>28.602626546698382</v>
      </c>
      <c r="G1713">
        <f t="shared" si="106"/>
        <v>28.190457023739718</v>
      </c>
    </row>
    <row r="1714" spans="1:7" outlineLevel="1">
      <c r="A1714" s="12">
        <f t="shared" si="104"/>
        <v>0</v>
      </c>
      <c r="B1714" t="str">
        <f>YEAR(C1714)&amp;VLOOKUP(MONTH(C1714),lookup!$G$2:$N$13,8)</f>
        <v>2012M12</v>
      </c>
      <c r="C1714" s="2">
        <f t="shared" si="105"/>
        <v>41251</v>
      </c>
      <c r="D1714" s="4">
        <v>32.814419408727431</v>
      </c>
      <c r="E1714">
        <f t="shared" si="107"/>
        <v>33.045356619770871</v>
      </c>
      <c r="F1714" s="4">
        <v>28.046804793374221</v>
      </c>
      <c r="G1714">
        <f t="shared" si="106"/>
        <v>28.219765607425259</v>
      </c>
    </row>
    <row r="1715" spans="1:7" outlineLevel="1">
      <c r="A1715" s="12">
        <f t="shared" si="104"/>
        <v>0</v>
      </c>
      <c r="B1715" t="str">
        <f>YEAR(C1715)&amp;VLOOKUP(MONTH(C1715),lookup!$G$2:$N$13,8)</f>
        <v>2012M12</v>
      </c>
      <c r="C1715" s="2">
        <f t="shared" si="105"/>
        <v>41252</v>
      </c>
      <c r="D1715" s="4">
        <v>33.614294544888622</v>
      </c>
      <c r="E1715">
        <f t="shared" si="107"/>
        <v>33.103919646847956</v>
      </c>
      <c r="F1715" s="4">
        <v>28.624374763093154</v>
      </c>
      <c r="G1715">
        <f t="shared" si="106"/>
        <v>28.257716832562664</v>
      </c>
    </row>
    <row r="1716" spans="1:7" outlineLevel="1">
      <c r="A1716" s="12">
        <f t="shared" si="104"/>
        <v>0</v>
      </c>
      <c r="B1716" t="str">
        <f>YEAR(C1716)&amp;VLOOKUP(MONTH(C1716),lookup!$G$2:$N$13,8)</f>
        <v>2012M12</v>
      </c>
      <c r="C1716" s="2">
        <f t="shared" si="105"/>
        <v>41253</v>
      </c>
      <c r="D1716" s="4">
        <v>32.870121978051763</v>
      </c>
      <c r="E1716">
        <f t="shared" si="107"/>
        <v>33.138948535015118</v>
      </c>
      <c r="F1716" s="4">
        <v>28.097537600403349</v>
      </c>
      <c r="G1716">
        <f t="shared" si="106"/>
        <v>28.292239497376663</v>
      </c>
    </row>
    <row r="1717" spans="1:7" outlineLevel="1">
      <c r="A1717" s="12">
        <f t="shared" si="104"/>
        <v>0</v>
      </c>
      <c r="B1717" t="str">
        <f>YEAR(C1717)&amp;VLOOKUP(MONTH(C1717),lookup!$G$2:$N$13,8)</f>
        <v>2012M12</v>
      </c>
      <c r="C1717" s="2">
        <f t="shared" si="105"/>
        <v>41254</v>
      </c>
      <c r="D1717" s="4">
        <v>33.301774247744198</v>
      </c>
      <c r="E1717">
        <f t="shared" si="107"/>
        <v>33.131641996958066</v>
      </c>
      <c r="F1717" s="4">
        <v>28.322966565048251</v>
      </c>
      <c r="G1717">
        <f t="shared" si="106"/>
        <v>28.269841629463208</v>
      </c>
    </row>
    <row r="1718" spans="1:7" outlineLevel="1">
      <c r="A1718" s="12">
        <f t="shared" si="104"/>
        <v>0</v>
      </c>
      <c r="B1718" t="str">
        <f>YEAR(C1718)&amp;VLOOKUP(MONTH(C1718),lookup!$G$2:$N$13,8)</f>
        <v>2012M12</v>
      </c>
      <c r="C1718" s="2">
        <f t="shared" si="105"/>
        <v>41255</v>
      </c>
      <c r="D1718" s="4">
        <v>32.845883940588294</v>
      </c>
      <c r="E1718">
        <f t="shared" si="107"/>
        <v>33.154418845261709</v>
      </c>
      <c r="F1718" s="4">
        <v>28.074496596583884</v>
      </c>
      <c r="G1718">
        <f t="shared" si="106"/>
        <v>28.293095823005935</v>
      </c>
    </row>
    <row r="1719" spans="1:7" outlineLevel="1">
      <c r="A1719" s="12">
        <f t="shared" si="104"/>
        <v>0</v>
      </c>
      <c r="B1719" t="str">
        <f>YEAR(C1719)&amp;VLOOKUP(MONTH(C1719),lookup!$G$2:$N$13,8)</f>
        <v>2012M12</v>
      </c>
      <c r="C1719" s="2">
        <f t="shared" si="105"/>
        <v>41256</v>
      </c>
      <c r="D1719" s="4">
        <v>33.409647160079437</v>
      </c>
      <c r="E1719">
        <f t="shared" si="107"/>
        <v>33.139974977239099</v>
      </c>
      <c r="F1719" s="4">
        <v>28.42438499708371</v>
      </c>
      <c r="G1719">
        <f t="shared" si="106"/>
        <v>28.267239428567692</v>
      </c>
    </row>
    <row r="1720" spans="1:7" outlineLevel="1">
      <c r="A1720" s="12">
        <f t="shared" si="104"/>
        <v>0</v>
      </c>
      <c r="B1720" t="str">
        <f>YEAR(C1720)&amp;VLOOKUP(MONTH(C1720),lookup!$G$2:$N$13,8)</f>
        <v>2012M12</v>
      </c>
      <c r="C1720" s="2">
        <f t="shared" si="105"/>
        <v>41257</v>
      </c>
      <c r="D1720" s="4">
        <v>33.107918276283755</v>
      </c>
      <c r="E1720">
        <f t="shared" si="107"/>
        <v>33.187996257299162</v>
      </c>
      <c r="F1720" s="4">
        <v>28.318837464024437</v>
      </c>
      <c r="G1720">
        <f t="shared" si="106"/>
        <v>28.312218331747403</v>
      </c>
    </row>
    <row r="1721" spans="1:7" outlineLevel="1">
      <c r="A1721" s="12">
        <f t="shared" si="104"/>
        <v>0</v>
      </c>
      <c r="B1721" t="str">
        <f>YEAR(C1721)&amp;VLOOKUP(MONTH(C1721),lookup!$G$2:$N$13,8)</f>
        <v>2012M12</v>
      </c>
      <c r="C1721" s="2">
        <f t="shared" si="105"/>
        <v>41258</v>
      </c>
      <c r="D1721" s="4">
        <v>33.71595443460172</v>
      </c>
      <c r="E1721">
        <f t="shared" si="107"/>
        <v>33.209275877547753</v>
      </c>
      <c r="F1721" s="4">
        <v>28.695212504065857</v>
      </c>
      <c r="G1721">
        <f t="shared" si="106"/>
        <v>28.32390809916393</v>
      </c>
    </row>
    <row r="1722" spans="1:7" outlineLevel="1">
      <c r="A1722" s="12">
        <f t="shared" si="104"/>
        <v>0</v>
      </c>
      <c r="B1722" t="str">
        <f>YEAR(C1722)&amp;VLOOKUP(MONTH(C1722),lookup!$G$2:$N$13,8)</f>
        <v>2012M12</v>
      </c>
      <c r="C1722" s="2">
        <f t="shared" si="105"/>
        <v>41259</v>
      </c>
      <c r="D1722" s="4">
        <v>33.17266107070003</v>
      </c>
      <c r="E1722">
        <f t="shared" si="107"/>
        <v>33.256877572475062</v>
      </c>
      <c r="F1722" s="4">
        <v>28.316397479416828</v>
      </c>
      <c r="G1722">
        <f t="shared" si="106"/>
        <v>28.358995965292713</v>
      </c>
    </row>
    <row r="1723" spans="1:7" outlineLevel="1">
      <c r="A1723" s="12">
        <f t="shared" si="104"/>
        <v>0</v>
      </c>
      <c r="B1723" t="str">
        <f>YEAR(C1723)&amp;VLOOKUP(MONTH(C1723),lookup!$G$2:$N$13,8)</f>
        <v>2012M12</v>
      </c>
      <c r="C1723" s="2">
        <f t="shared" si="105"/>
        <v>41260</v>
      </c>
      <c r="D1723" s="4">
        <v>33.586598194901775</v>
      </c>
      <c r="E1723">
        <f t="shared" si="107"/>
        <v>33.278881879530687</v>
      </c>
      <c r="F1723" s="4">
        <v>28.570490196941048</v>
      </c>
      <c r="G1723">
        <f t="shared" si="106"/>
        <v>28.376255149232605</v>
      </c>
    </row>
    <row r="1724" spans="1:7" outlineLevel="1">
      <c r="A1724" s="12">
        <f t="shared" si="104"/>
        <v>0</v>
      </c>
      <c r="B1724" t="str">
        <f>YEAR(C1724)&amp;VLOOKUP(MONTH(C1724),lookup!$G$2:$N$13,8)</f>
        <v>2012M12</v>
      </c>
      <c r="C1724" s="2">
        <f t="shared" si="105"/>
        <v>41261</v>
      </c>
      <c r="D1724" s="4">
        <v>33.262770509297226</v>
      </c>
      <c r="E1724">
        <f t="shared" si="107"/>
        <v>33.338162960125935</v>
      </c>
      <c r="F1724" s="4">
        <v>28.392479165209195</v>
      </c>
      <c r="G1724">
        <f t="shared" si="106"/>
        <v>28.421187544418416</v>
      </c>
    </row>
    <row r="1725" spans="1:7" outlineLevel="1">
      <c r="A1725" s="12">
        <f t="shared" si="104"/>
        <v>0</v>
      </c>
      <c r="B1725" t="str">
        <f>YEAR(C1725)&amp;VLOOKUP(MONTH(C1725),lookup!$G$2:$N$13,8)</f>
        <v>2012M12</v>
      </c>
      <c r="C1725" s="2">
        <f t="shared" si="105"/>
        <v>41262</v>
      </c>
      <c r="D1725" s="4">
        <v>33.9499256941981</v>
      </c>
      <c r="E1725">
        <f t="shared" si="107"/>
        <v>33.423695636705858</v>
      </c>
      <c r="F1725" s="4">
        <v>28.892653092786361</v>
      </c>
      <c r="G1725">
        <f t="shared" si="106"/>
        <v>28.495815293710599</v>
      </c>
    </row>
    <row r="1726" spans="1:7" outlineLevel="1">
      <c r="A1726" s="12">
        <f t="shared" si="104"/>
        <v>0</v>
      </c>
      <c r="B1726" t="str">
        <f>YEAR(C1726)&amp;VLOOKUP(MONTH(C1726),lookup!$G$2:$N$13,8)</f>
        <v>2012M12</v>
      </c>
      <c r="C1726" s="2">
        <f t="shared" si="105"/>
        <v>41263</v>
      </c>
      <c r="D1726" s="4">
        <v>33.27594706379444</v>
      </c>
      <c r="E1726">
        <f t="shared" si="107"/>
        <v>33.464576980865466</v>
      </c>
      <c r="F1726" s="4">
        <v>28.456118277560559</v>
      </c>
      <c r="G1726">
        <f t="shared" si="106"/>
        <v>28.53110671656632</v>
      </c>
    </row>
    <row r="1727" spans="1:7" outlineLevel="1">
      <c r="A1727" s="12">
        <f t="shared" si="104"/>
        <v>0</v>
      </c>
      <c r="B1727" t="str">
        <f>YEAR(C1727)&amp;VLOOKUP(MONTH(C1727),lookup!$G$2:$N$13,8)</f>
        <v>2012M12</v>
      </c>
      <c r="C1727" s="2">
        <f t="shared" si="105"/>
        <v>41264</v>
      </c>
      <c r="D1727" s="4">
        <v>34.146262041882672</v>
      </c>
      <c r="E1727">
        <f t="shared" si="107"/>
        <v>33.546474378251581</v>
      </c>
      <c r="F1727" s="4">
        <v>29.092026796383827</v>
      </c>
      <c r="G1727">
        <f t="shared" si="106"/>
        <v>28.605902186715738</v>
      </c>
    </row>
    <row r="1728" spans="1:7" outlineLevel="1">
      <c r="A1728" s="12">
        <f t="shared" si="104"/>
        <v>0</v>
      </c>
      <c r="B1728" t="str">
        <f>YEAR(C1728)&amp;VLOOKUP(MONTH(C1728),lookup!$G$2:$N$13,8)</f>
        <v>2012M12</v>
      </c>
      <c r="C1728" s="2">
        <f t="shared" si="105"/>
        <v>41265</v>
      </c>
      <c r="D1728" s="4">
        <v>33.478030208656165</v>
      </c>
      <c r="E1728">
        <f t="shared" si="107"/>
        <v>33.59505380218787</v>
      </c>
      <c r="F1728" s="4">
        <v>28.569630136068312</v>
      </c>
      <c r="G1728">
        <f t="shared" si="106"/>
        <v>28.642679450106108</v>
      </c>
    </row>
    <row r="1729" spans="1:7" outlineLevel="1">
      <c r="A1729" s="12">
        <f t="shared" si="104"/>
        <v>0</v>
      </c>
      <c r="B1729" t="str">
        <f>YEAR(C1729)&amp;VLOOKUP(MONTH(C1729),lookup!$G$2:$N$13,8)</f>
        <v>2012M12</v>
      </c>
      <c r="C1729" s="2">
        <f t="shared" si="105"/>
        <v>41266</v>
      </c>
      <c r="D1729" s="4">
        <v>34.275885508362059</v>
      </c>
      <c r="E1729">
        <f t="shared" si="107"/>
        <v>33.687490103752914</v>
      </c>
      <c r="F1729" s="4">
        <v>29.140813007958048</v>
      </c>
      <c r="G1729">
        <f t="shared" si="106"/>
        <v>28.718056382517453</v>
      </c>
    </row>
    <row r="1730" spans="1:7" outlineLevel="1">
      <c r="A1730" s="12">
        <f t="shared" ref="A1730:A1745" si="108">IF(D1730+D1731=D1730,IF(D1730+D1731&gt;0,1,0),0)</f>
        <v>0</v>
      </c>
      <c r="B1730" t="str">
        <f>YEAR(C1730)&amp;VLOOKUP(MONTH(C1730),lookup!$G$2:$N$13,8)</f>
        <v>2012M12</v>
      </c>
      <c r="C1730" s="2">
        <f t="shared" ref="C1730:C1736" si="109">C1731-1</f>
        <v>41267</v>
      </c>
      <c r="D1730" s="4">
        <v>34.231154872604499</v>
      </c>
      <c r="E1730">
        <f t="shared" si="107"/>
        <v>33.834344663314212</v>
      </c>
      <c r="F1730" s="4">
        <v>29.141996602701408</v>
      </c>
      <c r="G1730">
        <f t="shared" si="106"/>
        <v>28.832116114180423</v>
      </c>
    </row>
    <row r="1731" spans="1:7" outlineLevel="1">
      <c r="A1731" s="12">
        <f t="shared" si="108"/>
        <v>0</v>
      </c>
      <c r="B1731" t="str">
        <f>YEAR(C1731)&amp;VLOOKUP(MONTH(C1731),lookup!$G$2:$N$13,8)</f>
        <v>2012M12</v>
      </c>
      <c r="C1731" s="2">
        <f t="shared" si="109"/>
        <v>41268</v>
      </c>
      <c r="D1731" s="4">
        <v>33.627606134194593</v>
      </c>
      <c r="E1731">
        <f t="shared" si="107"/>
        <v>33.810047696186388</v>
      </c>
      <c r="F1731" s="4">
        <v>28.760434236267677</v>
      </c>
      <c r="G1731">
        <f t="shared" si="106"/>
        <v>28.832969378595116</v>
      </c>
    </row>
    <row r="1732" spans="1:7" outlineLevel="1">
      <c r="A1732" s="12">
        <f t="shared" si="108"/>
        <v>0</v>
      </c>
      <c r="B1732" t="str">
        <f>YEAR(C1732)&amp;VLOOKUP(MONTH(C1732),lookup!$G$2:$N$13,8)</f>
        <v>2012M12</v>
      </c>
      <c r="C1732" s="2">
        <f t="shared" si="109"/>
        <v>41269</v>
      </c>
      <c r="D1732" s="4">
        <v>33.699876763844657</v>
      </c>
      <c r="E1732">
        <f t="shared" si="107"/>
        <v>33.872694312099796</v>
      </c>
      <c r="F1732" s="4">
        <v>28.723517673571909</v>
      </c>
      <c r="G1732">
        <f t="shared" si="106"/>
        <v>28.875942568368728</v>
      </c>
    </row>
    <row r="1733" spans="1:7" outlineLevel="1">
      <c r="A1733" s="12">
        <f t="shared" si="108"/>
        <v>0</v>
      </c>
      <c r="B1733" t="str">
        <f>YEAR(C1733)&amp;VLOOKUP(MONTH(C1733),lookup!$G$2:$N$13,8)</f>
        <v>2012M12</v>
      </c>
      <c r="C1733" s="2">
        <f t="shared" si="109"/>
        <v>41270</v>
      </c>
      <c r="D1733" s="4">
        <v>34.684018978625069</v>
      </c>
      <c r="E1733">
        <f t="shared" si="107"/>
        <v>33.963388220438347</v>
      </c>
      <c r="F1733" s="4">
        <v>29.400093051874574</v>
      </c>
      <c r="G1733">
        <f t="shared" si="106"/>
        <v>28.933329753769303</v>
      </c>
    </row>
    <row r="1734" spans="1:7" outlineLevel="1">
      <c r="A1734" s="12">
        <f t="shared" si="108"/>
        <v>0</v>
      </c>
      <c r="B1734" t="str">
        <f>YEAR(C1734)&amp;VLOOKUP(MONTH(C1734),lookup!$G$2:$N$13,8)</f>
        <v>2012M12</v>
      </c>
      <c r="C1734" s="2">
        <f t="shared" si="109"/>
        <v>41271</v>
      </c>
      <c r="D1734" s="4">
        <v>33.478175193398201</v>
      </c>
      <c r="E1734">
        <f t="shared" si="107"/>
        <v>33.976039560600412</v>
      </c>
      <c r="F1734" s="4">
        <v>28.540431204244669</v>
      </c>
      <c r="G1734">
        <f t="shared" si="106"/>
        <v>28.936166067368426</v>
      </c>
    </row>
    <row r="1735" spans="1:7" outlineLevel="1">
      <c r="A1735" s="12">
        <f t="shared" si="108"/>
        <v>0</v>
      </c>
      <c r="B1735" t="str">
        <f>YEAR(C1735)&amp;VLOOKUP(MONTH(C1735),lookup!$G$2:$N$13,8)</f>
        <v>2012M12</v>
      </c>
      <c r="C1735" s="2">
        <f t="shared" si="109"/>
        <v>41272</v>
      </c>
      <c r="D1735" s="4">
        <v>34.527630191629768</v>
      </c>
      <c r="E1735">
        <f t="shared" si="107"/>
        <v>34.020853793565252</v>
      </c>
      <c r="F1735" s="4">
        <v>29.371720479478814</v>
      </c>
      <c r="G1735">
        <f t="shared" si="106"/>
        <v>28.972889211855257</v>
      </c>
    </row>
    <row r="1736" spans="1:7" outlineLevel="1">
      <c r="A1736" s="12">
        <f t="shared" si="108"/>
        <v>0</v>
      </c>
      <c r="B1736" t="str">
        <f>YEAR(C1736)&amp;VLOOKUP(MONTH(C1736),lookup!$G$2:$N$13,8)</f>
        <v>2012M12</v>
      </c>
      <c r="C1736" s="2">
        <f t="shared" si="109"/>
        <v>41273</v>
      </c>
      <c r="D1736" s="4">
        <v>34.090853706299534</v>
      </c>
      <c r="E1736">
        <f t="shared" si="107"/>
        <v>34.047463498309213</v>
      </c>
      <c r="F1736" s="4">
        <v>29.046756319537035</v>
      </c>
      <c r="G1736">
        <f t="shared" ref="G1736:G1799" si="110">AVERAGE(SUM(F1729:F1736)/8,SUM(F1731:F1736)/6)</f>
        <v>28.994772908058355</v>
      </c>
    </row>
    <row r="1737" spans="1:7" outlineLevel="1">
      <c r="A1737" s="12">
        <f t="shared" si="108"/>
        <v>0</v>
      </c>
      <c r="B1737" t="str">
        <f>YEAR(C1737)&amp;VLOOKUP(MONTH(C1737),lookup!$G$2:$N$13,8)</f>
        <v>2012M12</v>
      </c>
      <c r="C1737" s="2">
        <f>C1738-1</f>
        <v>41274</v>
      </c>
      <c r="D1737" s="4">
        <v>34.579475029680601</v>
      </c>
      <c r="E1737">
        <f t="shared" si="107"/>
        <v>34.14576025134879</v>
      </c>
      <c r="F1737" s="4">
        <v>29.408460446603542</v>
      </c>
      <c r="G1737">
        <f t="shared" si="110"/>
        <v>29.065503057168353</v>
      </c>
    </row>
    <row r="1738" spans="1:7" outlineLevel="1">
      <c r="A1738" s="12">
        <f t="shared" si="108"/>
        <v>0</v>
      </c>
      <c r="B1738" t="str">
        <f>YEAR(C1738)&amp;VLOOKUP(MONTH(C1738),lookup!$G$2:$N$13,8)</f>
        <v>2013M01</v>
      </c>
      <c r="C1738" s="2">
        <v>41275</v>
      </c>
      <c r="D1738" s="8">
        <v>33.845395757886912</v>
      </c>
      <c r="E1738">
        <f t="shared" si="107"/>
        <v>34.133776889515801</v>
      </c>
      <c r="F1738" s="4">
        <v>28.736599409496929</v>
      </c>
      <c r="G1738">
        <f t="shared" si="110"/>
        <v>29.041255877253491</v>
      </c>
    </row>
    <row r="1739" spans="1:7" outlineLevel="1">
      <c r="A1739" s="12">
        <f t="shared" si="108"/>
        <v>0</v>
      </c>
      <c r="B1739" t="str">
        <f>YEAR(C1739)&amp;VLOOKUP(MONTH(C1739),lookup!$G$2:$N$13,8)</f>
        <v>2013M01</v>
      </c>
      <c r="C1739" s="2">
        <f>C1738+1</f>
        <v>41276</v>
      </c>
      <c r="D1739" s="4">
        <v>34.12837289851884</v>
      </c>
      <c r="E1739">
        <f t="shared" ref="E1739:E1802" si="111">AVERAGE(SUM(D1732:D1739)/8,SUM(D1734:D1739)/6)</f>
        <v>34.118770972277204</v>
      </c>
      <c r="F1739" s="4">
        <v>28.896215331599461</v>
      </c>
      <c r="G1739">
        <f t="shared" si="110"/>
        <v>29.007752385688804</v>
      </c>
    </row>
    <row r="1740" spans="1:7" outlineLevel="1">
      <c r="A1740" s="12">
        <f t="shared" si="108"/>
        <v>0</v>
      </c>
      <c r="B1740" t="str">
        <f>YEAR(C1740)&amp;VLOOKUP(MONTH(C1740),lookup!$G$2:$N$13,8)</f>
        <v>2013M01</v>
      </c>
      <c r="C1740" s="2">
        <f t="shared" ref="C1740:C1803" si="112">C1739+1</f>
        <v>41277</v>
      </c>
      <c r="D1740" s="4">
        <v>33.943202754413207</v>
      </c>
      <c r="E1740">
        <f t="shared" si="111"/>
        <v>34.172731143438995</v>
      </c>
      <c r="F1740" s="4">
        <v>28.846738592909769</v>
      </c>
      <c r="G1740">
        <f t="shared" si="110"/>
        <v>29.04097930886951</v>
      </c>
    </row>
    <row r="1741" spans="1:7" outlineLevel="1">
      <c r="A1741" s="12">
        <f t="shared" si="108"/>
        <v>0</v>
      </c>
      <c r="B1741" t="str">
        <f>YEAR(C1741)&amp;VLOOKUP(MONTH(C1741),lookup!$G$2:$N$13,8)</f>
        <v>2013M01</v>
      </c>
      <c r="C1741" s="2">
        <f t="shared" si="112"/>
        <v>41278</v>
      </c>
      <c r="D1741" s="4">
        <v>34.559752446068913</v>
      </c>
      <c r="E1741">
        <f t="shared" si="111"/>
        <v>34.167641339690832</v>
      </c>
      <c r="F1741" s="4">
        <v>29.247955003381019</v>
      </c>
      <c r="G1741">
        <f t="shared" si="110"/>
        <v>29.021156891163848</v>
      </c>
    </row>
    <row r="1742" spans="1:7" outlineLevel="1">
      <c r="A1742" s="12">
        <f t="shared" si="108"/>
        <v>0</v>
      </c>
      <c r="B1742" t="str">
        <f>YEAR(C1742)&amp;VLOOKUP(MONTH(C1742),lookup!$G$2:$N$13,8)</f>
        <v>2013M01</v>
      </c>
      <c r="C1742" s="2">
        <f t="shared" si="112"/>
        <v>41279</v>
      </c>
      <c r="D1742" s="4">
        <v>34.068432916268314</v>
      </c>
      <c r="E1742">
        <f t="shared" si="111"/>
        <v>34.202664048200944</v>
      </c>
      <c r="F1742" s="4">
        <v>28.909357022788981</v>
      </c>
      <c r="G1742">
        <f t="shared" si="110"/>
        <v>29.0327648134272</v>
      </c>
    </row>
    <row r="1743" spans="1:7" outlineLevel="1">
      <c r="A1743" s="12">
        <f t="shared" si="108"/>
        <v>0</v>
      </c>
      <c r="B1743" t="str">
        <f>YEAR(C1743)&amp;VLOOKUP(MONTH(C1743),lookup!$G$2:$N$13,8)</f>
        <v>2013M01</v>
      </c>
      <c r="C1743" s="2">
        <f t="shared" si="112"/>
        <v>41280</v>
      </c>
      <c r="D1743" s="4">
        <v>34.687469238625674</v>
      </c>
      <c r="E1743">
        <f t="shared" si="111"/>
        <v>34.221653506050281</v>
      </c>
      <c r="F1743" s="4">
        <v>29.352620387894259</v>
      </c>
      <c r="G1743">
        <f t="shared" si="110"/>
        <v>29.026917719477389</v>
      </c>
    </row>
    <row r="1744" spans="1:7" outlineLevel="1">
      <c r="A1744" s="12">
        <f t="shared" si="108"/>
        <v>0</v>
      </c>
      <c r="B1744" t="str">
        <f>YEAR(C1744)&amp;VLOOKUP(MONTH(C1744),lookup!$G$2:$N$13,8)</f>
        <v>2013M01</v>
      </c>
      <c r="C1744" s="2">
        <f t="shared" si="112"/>
        <v>41281</v>
      </c>
      <c r="D1744" s="4">
        <v>33.844620387737287</v>
      </c>
      <c r="E1744">
        <f t="shared" si="111"/>
        <v>34.206199309460999</v>
      </c>
      <c r="F1744" s="4">
        <v>28.694284751254887</v>
      </c>
      <c r="G1744">
        <f t="shared" si="110"/>
        <v>29.001362024939585</v>
      </c>
    </row>
    <row r="1745" spans="1:7" outlineLevel="1">
      <c r="A1745" s="12">
        <f t="shared" si="108"/>
        <v>0</v>
      </c>
      <c r="B1745" t="str">
        <f>YEAR(C1745)&amp;VLOOKUP(MONTH(C1745),lookup!$G$2:$N$13,8)</f>
        <v>2013M01</v>
      </c>
      <c r="C1745" s="2">
        <f t="shared" si="112"/>
        <v>41282</v>
      </c>
      <c r="D1745" s="4">
        <v>34.662271858587744</v>
      </c>
      <c r="E1745">
        <f t="shared" si="111"/>
        <v>34.255865691273442</v>
      </c>
      <c r="F1745" s="4">
        <v>29.312304762624638</v>
      </c>
      <c r="G1745">
        <f t="shared" si="110"/>
        <v>29.030026413943006</v>
      </c>
    </row>
    <row r="1746" spans="1:7" outlineLevel="1">
      <c r="A1746" s="12">
        <f t="shared" ref="A1746:A1809" si="113">IF(D1746+D1747=D1746,IF(D1746+D1747&gt;0,1,0),0)</f>
        <v>0</v>
      </c>
      <c r="B1746" t="str">
        <f>YEAR(C1746)&amp;VLOOKUP(MONTH(C1746),lookup!$G$2:$N$13,8)</f>
        <v>2013M01</v>
      </c>
      <c r="C1746" s="2">
        <f t="shared" si="112"/>
        <v>41283</v>
      </c>
      <c r="D1746" s="4">
        <v>34.205875516284117</v>
      </c>
      <c r="E1746">
        <f t="shared" si="111"/>
        <v>34.300285072995841</v>
      </c>
      <c r="F1746" s="4">
        <v>29.017700305112864</v>
      </c>
      <c r="G1746">
        <f t="shared" si="110"/>
        <v>29.061842029269258</v>
      </c>
    </row>
    <row r="1747" spans="1:7" outlineLevel="1">
      <c r="A1747" s="12">
        <f t="shared" si="113"/>
        <v>0</v>
      </c>
      <c r="B1747" t="str">
        <f>YEAR(C1747)&amp;VLOOKUP(MONTH(C1747),lookup!$G$2:$N$13,8)</f>
        <v>2013M01</v>
      </c>
      <c r="C1747" s="2">
        <f t="shared" si="112"/>
        <v>41284</v>
      </c>
      <c r="D1747" s="4">
        <v>34.513888083484652</v>
      </c>
      <c r="E1747">
        <f t="shared" si="111"/>
        <v>34.320557741840858</v>
      </c>
      <c r="F1747" s="4">
        <v>29.200209594055739</v>
      </c>
      <c r="G1747">
        <f t="shared" si="110"/>
        <v>29.076862886562331</v>
      </c>
    </row>
    <row r="1748" spans="1:7" outlineLevel="1">
      <c r="A1748" s="12">
        <f t="shared" si="113"/>
        <v>0</v>
      </c>
      <c r="B1748" t="str">
        <f>YEAR(C1748)&amp;VLOOKUP(MONTH(C1748),lookup!$G$2:$N$13,8)</f>
        <v>2013M01</v>
      </c>
      <c r="C1748" s="2">
        <f t="shared" si="112"/>
        <v>41285</v>
      </c>
      <c r="D1748" s="4">
        <v>33.998666801400752</v>
      </c>
      <c r="E1748">
        <f t="shared" si="111"/>
        <v>34.318210401871944</v>
      </c>
      <c r="F1748" s="4">
        <v>28.854744141509304</v>
      </c>
      <c r="G1748">
        <f t="shared" si="110"/>
        <v>29.07281215990983</v>
      </c>
    </row>
    <row r="1749" spans="1:7" outlineLevel="1">
      <c r="A1749" s="12">
        <f t="shared" si="113"/>
        <v>0</v>
      </c>
      <c r="B1749" t="str">
        <f>YEAR(C1749)&amp;VLOOKUP(MONTH(C1749),lookup!$G$2:$N$13,8)</f>
        <v>2013M01</v>
      </c>
      <c r="C1749" s="2">
        <f t="shared" si="112"/>
        <v>41286</v>
      </c>
      <c r="D1749" s="4">
        <v>34.679097820799527</v>
      </c>
      <c r="E1749">
        <f t="shared" si="111"/>
        <v>34.324971869640436</v>
      </c>
      <c r="F1749" s="4">
        <v>29.280893309121168</v>
      </c>
      <c r="G1749">
        <f t="shared" si="110"/>
        <v>29.068893547454159</v>
      </c>
    </row>
    <row r="1750" spans="1:7" outlineLevel="1">
      <c r="A1750" s="12">
        <f t="shared" si="113"/>
        <v>0</v>
      </c>
      <c r="B1750" t="str">
        <f>YEAR(C1750)&amp;VLOOKUP(MONTH(C1750),lookup!$G$2:$N$13,8)</f>
        <v>2013M01</v>
      </c>
      <c r="C1750" s="2">
        <f t="shared" si="112"/>
        <v>41287</v>
      </c>
      <c r="D1750" s="4">
        <v>34.058543722123396</v>
      </c>
      <c r="E1750">
        <f t="shared" si="111"/>
        <v>34.342180739538549</v>
      </c>
      <c r="F1750" s="4">
        <v>28.92673623340189</v>
      </c>
      <c r="G1750">
        <f t="shared" si="110"/>
        <v>29.089350704963056</v>
      </c>
    </row>
    <row r="1751" spans="1:7" outlineLevel="1">
      <c r="A1751" s="12">
        <f t="shared" si="113"/>
        <v>0</v>
      </c>
      <c r="B1751" t="str">
        <f>YEAR(C1751)&amp;VLOOKUP(MONTH(C1751),lookup!$G$2:$N$13,8)</f>
        <v>2013M01</v>
      </c>
      <c r="C1751" s="2">
        <f t="shared" si="112"/>
        <v>41288</v>
      </c>
      <c r="D1751" s="4">
        <v>34.184943388677382</v>
      </c>
      <c r="E1751">
        <f t="shared" si="111"/>
        <v>34.270995501424252</v>
      </c>
      <c r="F1751" s="4">
        <v>28.828167495881271</v>
      </c>
      <c r="G1751">
        <f t="shared" si="110"/>
        <v>29.016227626983628</v>
      </c>
    </row>
    <row r="1752" spans="1:7" outlineLevel="1">
      <c r="A1752" s="12">
        <f t="shared" si="113"/>
        <v>0</v>
      </c>
      <c r="B1752" t="str">
        <f>YEAR(C1752)&amp;VLOOKUP(MONTH(C1752),lookup!$G$2:$N$13,8)</f>
        <v>2013M01</v>
      </c>
      <c r="C1752" s="2">
        <f t="shared" si="112"/>
        <v>41289</v>
      </c>
      <c r="D1752" s="4">
        <v>33.846839006945451</v>
      </c>
      <c r="E1752">
        <f t="shared" si="111"/>
        <v>34.241214456013211</v>
      </c>
      <c r="F1752" s="4">
        <v>28.724492211144415</v>
      </c>
      <c r="G1752">
        <f t="shared" si="110"/>
        <v>28.993681585396022</v>
      </c>
    </row>
    <row r="1753" spans="1:7" outlineLevel="1">
      <c r="A1753" s="12">
        <f t="shared" si="113"/>
        <v>0</v>
      </c>
      <c r="B1753" t="str">
        <f>YEAR(C1753)&amp;VLOOKUP(MONTH(C1753),lookup!$G$2:$N$13,8)</f>
        <v>2013M01</v>
      </c>
      <c r="C1753" s="2">
        <f t="shared" si="112"/>
        <v>41290</v>
      </c>
      <c r="D1753" s="4">
        <v>34.555819699875627</v>
      </c>
      <c r="E1753">
        <f t="shared" si="111"/>
        <v>34.238055497459612</v>
      </c>
      <c r="F1753" s="4">
        <v>29.157982376690686</v>
      </c>
      <c r="G1753">
        <f t="shared" si="110"/>
        <v>28.980517501494731</v>
      </c>
    </row>
    <row r="1754" spans="1:7" outlineLevel="1">
      <c r="A1754" s="12">
        <f t="shared" si="113"/>
        <v>0</v>
      </c>
      <c r="B1754" t="str">
        <f>YEAR(C1754)&amp;VLOOKUP(MONTH(C1754),lookup!$G$2:$N$13,8)</f>
        <v>2013M01</v>
      </c>
      <c r="C1754" s="2">
        <f t="shared" si="112"/>
        <v>41291</v>
      </c>
      <c r="D1754" s="4">
        <v>33.877816549300263</v>
      </c>
      <c r="E1754">
        <f t="shared" si="111"/>
        <v>34.207480957681412</v>
      </c>
      <c r="F1754" s="4">
        <v>28.711327650802446</v>
      </c>
      <c r="G1754">
        <f t="shared" si="110"/>
        <v>28.949417836374757</v>
      </c>
    </row>
    <row r="1755" spans="1:7" outlineLevel="1">
      <c r="A1755" s="12">
        <f t="shared" si="113"/>
        <v>0</v>
      </c>
      <c r="B1755" t="str">
        <f>YEAR(C1755)&amp;VLOOKUP(MONTH(C1755),lookup!$G$2:$N$13,8)</f>
        <v>2013M01</v>
      </c>
      <c r="C1755" s="2">
        <f t="shared" si="112"/>
        <v>41292</v>
      </c>
      <c r="D1755" s="4">
        <v>33.088648824020247</v>
      </c>
      <c r="E1755">
        <f t="shared" si="111"/>
        <v>33.985866087566613</v>
      </c>
      <c r="F1755" s="4">
        <v>27.809744946818412</v>
      </c>
      <c r="G1755">
        <f t="shared" si="110"/>
        <v>28.739918099063857</v>
      </c>
    </row>
    <row r="1756" spans="1:7" outlineLevel="1">
      <c r="A1756" s="12">
        <f t="shared" si="113"/>
        <v>0</v>
      </c>
      <c r="B1756" t="str">
        <f>YEAR(C1756)&amp;VLOOKUP(MONTH(C1756),lookup!$G$2:$N$13,8)</f>
        <v>2013M01</v>
      </c>
      <c r="C1756" s="2">
        <f t="shared" si="112"/>
        <v>41293</v>
      </c>
      <c r="D1756" s="4">
        <v>34.455005815042668</v>
      </c>
      <c r="E1756">
        <f t="shared" si="111"/>
        <v>34.047425783662504</v>
      </c>
      <c r="F1756" s="4">
        <v>29.257196831456774</v>
      </c>
      <c r="G1756">
        <f t="shared" si="110"/>
        <v>28.792609775356816</v>
      </c>
    </row>
    <row r="1757" spans="1:7" outlineLevel="1">
      <c r="A1757" s="12">
        <f t="shared" si="113"/>
        <v>0</v>
      </c>
      <c r="B1757" t="str">
        <f>YEAR(C1757)&amp;VLOOKUP(MONTH(C1757),lookup!$G$2:$N$13,8)</f>
        <v>2013M01</v>
      </c>
      <c r="C1757" s="2">
        <f t="shared" si="112"/>
        <v>41294</v>
      </c>
      <c r="D1757" s="4">
        <v>34.155621211429441</v>
      </c>
      <c r="E1757">
        <f t="shared" si="111"/>
        <v>34.012264980806215</v>
      </c>
      <c r="F1757" s="4">
        <v>28.801547802436872</v>
      </c>
      <c r="G1757">
        <f t="shared" si="110"/>
        <v>28.760432373402011</v>
      </c>
    </row>
    <row r="1758" spans="1:7" outlineLevel="1">
      <c r="A1758" s="12">
        <f t="shared" si="113"/>
        <v>0</v>
      </c>
      <c r="B1758" t="str">
        <f>YEAR(C1758)&amp;VLOOKUP(MONTH(C1758),lookup!$G$2:$N$13,8)</f>
        <v>2013M01</v>
      </c>
      <c r="C1758" s="2">
        <f t="shared" si="112"/>
        <v>41295</v>
      </c>
      <c r="D1758" s="4">
        <v>33.686990932716974</v>
      </c>
      <c r="E1758">
        <f t="shared" si="111"/>
        <v>33.975722258615946</v>
      </c>
      <c r="F1758" s="4">
        <v>28.547284529835682</v>
      </c>
      <c r="G1758">
        <f t="shared" si="110"/>
        <v>28.721949335153397</v>
      </c>
    </row>
    <row r="1759" spans="1:7" outlineLevel="1">
      <c r="A1759" s="12">
        <f t="shared" si="113"/>
        <v>0</v>
      </c>
      <c r="B1759" t="str">
        <f>YEAR(C1759)&amp;VLOOKUP(MONTH(C1759),lookup!$G$2:$N$13,8)</f>
        <v>2013M01</v>
      </c>
      <c r="C1759" s="2">
        <f t="shared" si="112"/>
        <v>41296</v>
      </c>
      <c r="D1759" s="4">
        <v>33.974405311765231</v>
      </c>
      <c r="E1759">
        <f t="shared" si="111"/>
        <v>33.914112429799729</v>
      </c>
      <c r="F1759" s="4">
        <v>28.63901404553139</v>
      </c>
      <c r="G1759">
        <f t="shared" si="110"/>
        <v>28.666879883576591</v>
      </c>
    </row>
    <row r="1760" spans="1:7" outlineLevel="1">
      <c r="A1760" s="12">
        <f t="shared" si="113"/>
        <v>0</v>
      </c>
      <c r="B1760" t="str">
        <f>YEAR(C1760)&amp;VLOOKUP(MONTH(C1760),lookup!$G$2:$N$13,8)</f>
        <v>2013M01</v>
      </c>
      <c r="C1760" s="2">
        <f t="shared" si="112"/>
        <v>41297</v>
      </c>
      <c r="D1760" s="4">
        <v>33.83236925272994</v>
      </c>
      <c r="E1760">
        <f t="shared" si="111"/>
        <v>33.909420795447062</v>
      </c>
      <c r="F1760" s="4">
        <v>28.68012605540375</v>
      </c>
      <c r="G1760">
        <f t="shared" si="110"/>
        <v>28.661506865892907</v>
      </c>
    </row>
    <row r="1761" spans="1:7" outlineLevel="1">
      <c r="A1761" s="12">
        <f t="shared" si="113"/>
        <v>0</v>
      </c>
      <c r="B1761" t="str">
        <f>YEAR(C1761)&amp;VLOOKUP(MONTH(C1761),lookup!$G$2:$N$13,8)</f>
        <v>2013M01</v>
      </c>
      <c r="C1761" s="2">
        <f t="shared" si="112"/>
        <v>41298</v>
      </c>
      <c r="D1761" s="4">
        <v>34.380684938002275</v>
      </c>
      <c r="E1761">
        <f t="shared" si="111"/>
        <v>34.006144548995152</v>
      </c>
      <c r="F1761" s="4">
        <v>28.987215724905489</v>
      </c>
      <c r="G1761">
        <f t="shared" si="110"/>
        <v>28.748956514996923</v>
      </c>
    </row>
    <row r="1762" spans="1:7" outlineLevel="1">
      <c r="A1762" s="12">
        <f t="shared" si="113"/>
        <v>0</v>
      </c>
      <c r="B1762" t="str">
        <f>YEAR(C1762)&amp;VLOOKUP(MONTH(C1762),lookup!$G$2:$N$13,8)</f>
        <v>2013M01</v>
      </c>
      <c r="C1762" s="2">
        <f t="shared" si="112"/>
        <v>41299</v>
      </c>
      <c r="D1762" s="4">
        <v>33.484881602292681</v>
      </c>
      <c r="E1762">
        <f t="shared" si="111"/>
        <v>33.900742430411341</v>
      </c>
      <c r="F1762" s="4">
        <v>28.334717103116294</v>
      </c>
      <c r="G1762">
        <f t="shared" si="110"/>
        <v>28.648545045071501</v>
      </c>
    </row>
    <row r="1763" spans="1:7" outlineLevel="1">
      <c r="A1763" s="12">
        <f t="shared" si="113"/>
        <v>0</v>
      </c>
      <c r="B1763" t="str">
        <f>YEAR(C1763)&amp;VLOOKUP(MONTH(C1763),lookup!$G$2:$N$13,8)</f>
        <v>2013M01</v>
      </c>
      <c r="C1763" s="2">
        <f t="shared" si="112"/>
        <v>41300</v>
      </c>
      <c r="D1763" s="4">
        <v>34.851301654842977</v>
      </c>
      <c r="E1763">
        <f t="shared" si="111"/>
        <v>34.068881602622227</v>
      </c>
      <c r="F1763" s="4">
        <v>29.367405967571202</v>
      </c>
      <c r="G1763">
        <f t="shared" si="110"/>
        <v>28.793053705963075</v>
      </c>
    </row>
    <row r="1764" spans="1:7" outlineLevel="1">
      <c r="A1764" s="12">
        <f t="shared" si="113"/>
        <v>0</v>
      </c>
      <c r="B1764" t="str">
        <f>YEAR(C1764)&amp;VLOOKUP(MONTH(C1764),lookup!$G$2:$N$13,8)</f>
        <v>2013M01</v>
      </c>
      <c r="C1764" s="2">
        <f t="shared" si="112"/>
        <v>41301</v>
      </c>
      <c r="D1764" s="4">
        <v>34.15369210196291</v>
      </c>
      <c r="E1764">
        <f t="shared" si="111"/>
        <v>34.088941259658569</v>
      </c>
      <c r="F1764" s="4">
        <v>28.967864386205385</v>
      </c>
      <c r="G1764">
        <f t="shared" si="110"/>
        <v>28.810018749499005</v>
      </c>
    </row>
    <row r="1765" spans="1:7" outlineLevel="1">
      <c r="A1765" s="12">
        <f t="shared" si="113"/>
        <v>0</v>
      </c>
      <c r="B1765" t="str">
        <f>YEAR(C1765)&amp;VLOOKUP(MONTH(C1765),lookup!$G$2:$N$13,8)</f>
        <v>2013M01</v>
      </c>
      <c r="C1765" s="2">
        <f t="shared" si="112"/>
        <v>41302</v>
      </c>
      <c r="D1765" s="4">
        <v>34.524674471185321</v>
      </c>
      <c r="E1765">
        <f t="shared" si="111"/>
        <v>34.157862851678324</v>
      </c>
      <c r="F1765" s="4">
        <v>29.071972839594412</v>
      </c>
      <c r="G1765">
        <f t="shared" si="110"/>
        <v>28.863000213826602</v>
      </c>
    </row>
    <row r="1766" spans="1:7" outlineLevel="1">
      <c r="A1766" s="12">
        <f t="shared" si="113"/>
        <v>0</v>
      </c>
      <c r="B1766" t="str">
        <f>YEAR(C1766)&amp;VLOOKUP(MONTH(C1766),lookup!$G$2:$N$13,8)</f>
        <v>2013M01</v>
      </c>
      <c r="C1766" s="2">
        <f t="shared" si="112"/>
        <v>41303</v>
      </c>
      <c r="D1766" s="4">
        <v>33.828038072337769</v>
      </c>
      <c r="E1766">
        <f t="shared" si="111"/>
        <v>34.166317366205277</v>
      </c>
      <c r="F1766" s="4">
        <v>28.651617639016358</v>
      </c>
      <c r="G1766">
        <f t="shared" si="110"/>
        <v>28.86714533178478</v>
      </c>
    </row>
    <row r="1767" spans="1:7" outlineLevel="1">
      <c r="A1767" s="12">
        <f t="shared" si="113"/>
        <v>0</v>
      </c>
      <c r="B1767" t="str">
        <f>YEAR(C1767)&amp;VLOOKUP(MONTH(C1767),lookup!$G$2:$N$13,8)</f>
        <v>2013M01</v>
      </c>
      <c r="C1767" s="2">
        <f t="shared" si="112"/>
        <v>41304</v>
      </c>
      <c r="D1767" s="4">
        <v>34.75736290976554</v>
      </c>
      <c r="E1767">
        <f t="shared" si="111"/>
        <v>34.246642047060561</v>
      </c>
      <c r="F1767" s="4">
        <v>29.269699531622138</v>
      </c>
      <c r="G1767">
        <f t="shared" si="110"/>
        <v>28.930103491891835</v>
      </c>
    </row>
    <row r="1768" spans="1:7" outlineLevel="1">
      <c r="A1768" s="12">
        <f t="shared" si="113"/>
        <v>0</v>
      </c>
      <c r="B1768" t="str">
        <f>YEAR(C1768)&amp;VLOOKUP(MONTH(C1768),lookup!$G$2:$N$13,8)</f>
        <v>2013M01</v>
      </c>
      <c r="C1768" s="2">
        <f t="shared" si="112"/>
        <v>41305</v>
      </c>
      <c r="D1768" s="4">
        <v>34.165314054908002</v>
      </c>
      <c r="E1768">
        <f t="shared" si="111"/>
        <v>34.324153801581303</v>
      </c>
      <c r="F1768" s="4">
        <v>28.96183096569305</v>
      </c>
      <c r="G1768">
        <f t="shared" si="110"/>
        <v>28.999969537332984</v>
      </c>
    </row>
    <row r="1769" spans="1:7" outlineLevel="1">
      <c r="A1769" s="12">
        <f t="shared" si="113"/>
        <v>0</v>
      </c>
      <c r="B1769" t="str">
        <f>YEAR(C1769)&amp;VLOOKUP(MONTH(C1769),lookup!$G$2:$N$13,8)</f>
        <v>2013M02</v>
      </c>
      <c r="C1769" s="2">
        <f t="shared" si="112"/>
        <v>41306</v>
      </c>
      <c r="D1769" s="4">
        <v>34.839667430780224</v>
      </c>
      <c r="E1769">
        <f t="shared" si="111"/>
        <v>34.351870688708026</v>
      </c>
      <c r="F1769" s="4">
        <v>29.29862956654717</v>
      </c>
      <c r="G1769">
        <f t="shared" si="110"/>
        <v>29.013701535683584</v>
      </c>
    </row>
    <row r="1770" spans="1:7" outlineLevel="1">
      <c r="A1770" s="12">
        <f t="shared" si="113"/>
        <v>0</v>
      </c>
      <c r="B1770" t="str">
        <f>YEAR(C1770)&amp;VLOOKUP(MONTH(C1770),lookup!$G$2:$N$13,8)</f>
        <v>2013M02</v>
      </c>
      <c r="C1770" s="2">
        <f t="shared" si="112"/>
        <v>41307</v>
      </c>
      <c r="D1770" s="4">
        <v>34.38101547339329</v>
      </c>
      <c r="E1770">
        <f t="shared" si="111"/>
        <v>34.426822669937678</v>
      </c>
      <c r="F1770" s="4">
        <v>29.087472988045139</v>
      </c>
      <c r="G1770">
        <f t="shared" si="110"/>
        <v>29.070716161978282</v>
      </c>
    </row>
    <row r="1771" spans="1:7" outlineLevel="1">
      <c r="A1771" s="12">
        <f t="shared" si="113"/>
        <v>0</v>
      </c>
      <c r="B1771" t="str">
        <f>YEAR(C1771)&amp;VLOOKUP(MONTH(C1771),lookup!$G$2:$N$13,8)</f>
        <v>2013M02</v>
      </c>
      <c r="C1771" s="2">
        <f t="shared" si="112"/>
        <v>41308</v>
      </c>
      <c r="D1771" s="4">
        <v>34.981799977532603</v>
      </c>
      <c r="E1771">
        <f t="shared" si="111"/>
        <v>34.47307260730139</v>
      </c>
      <c r="F1771" s="4">
        <v>29.432721818507225</v>
      </c>
      <c r="G1771">
        <f t="shared" si="110"/>
        <v>29.104860817571186</v>
      </c>
    </row>
    <row r="1772" spans="1:7" outlineLevel="1">
      <c r="A1772" s="12">
        <f t="shared" si="113"/>
        <v>0</v>
      </c>
      <c r="B1772" t="str">
        <f>YEAR(C1772)&amp;VLOOKUP(MONTH(C1772),lookup!$G$2:$N$13,8)</f>
        <v>2013M02</v>
      </c>
      <c r="C1772" s="2">
        <f t="shared" si="112"/>
        <v>41309</v>
      </c>
      <c r="D1772" s="4">
        <v>34.238652682563959</v>
      </c>
      <c r="E1772">
        <f t="shared" si="111"/>
        <v>34.512600527774467</v>
      </c>
      <c r="F1772" s="4">
        <v>28.918741991454247</v>
      </c>
      <c r="G1772">
        <f t="shared" si="110"/>
        <v>29.124051030602399</v>
      </c>
    </row>
    <row r="1773" spans="1:7" outlineLevel="1">
      <c r="A1773" s="12">
        <f t="shared" si="113"/>
        <v>0</v>
      </c>
      <c r="B1773" t="str">
        <f>YEAR(C1773)&amp;VLOOKUP(MONTH(C1773),lookup!$G$2:$N$13,8)</f>
        <v>2013M02</v>
      </c>
      <c r="C1773" s="2">
        <f t="shared" si="112"/>
        <v>41310</v>
      </c>
      <c r="D1773" s="4">
        <v>34.879367265748371</v>
      </c>
      <c r="E1773">
        <f t="shared" si="111"/>
        <v>34.544935857099901</v>
      </c>
      <c r="F1773" s="4">
        <v>29.350626806549752</v>
      </c>
      <c r="G1773">
        <f t="shared" si="110"/>
        <v>29.148210843114406</v>
      </c>
    </row>
    <row r="1774" spans="1:7" outlineLevel="1">
      <c r="A1774" s="12">
        <f t="shared" si="113"/>
        <v>0</v>
      </c>
      <c r="B1774" t="str">
        <f>YEAR(C1774)&amp;VLOOKUP(MONTH(C1774),lookup!$G$2:$N$13,8)</f>
        <v>2013M02</v>
      </c>
      <c r="C1774" s="2">
        <f t="shared" si="112"/>
        <v>41311</v>
      </c>
      <c r="D1774" s="4">
        <v>34.363705435883077</v>
      </c>
      <c r="E1774">
        <f t="shared" si="111"/>
        <v>34.594947682402733</v>
      </c>
      <c r="F1774" s="4">
        <v>29.022693301190358</v>
      </c>
      <c r="G1774">
        <f t="shared" si="110"/>
        <v>29.176474933291722</v>
      </c>
    </row>
    <row r="1775" spans="1:7" outlineLevel="1">
      <c r="A1775" s="12">
        <f t="shared" si="113"/>
        <v>0</v>
      </c>
      <c r="B1775" t="str">
        <f>YEAR(C1775)&amp;VLOOKUP(MONTH(C1775),lookup!$G$2:$N$13,8)</f>
        <v>2013M02</v>
      </c>
      <c r="C1775" s="2">
        <f t="shared" si="112"/>
        <v>41312</v>
      </c>
      <c r="D1775" s="4">
        <v>34.877115190870711</v>
      </c>
      <c r="E1775">
        <f t="shared" si="111"/>
        <v>34.60555284664602</v>
      </c>
      <c r="F1775" s="4">
        <v>29.336334749351625</v>
      </c>
      <c r="G1775">
        <f t="shared" si="110"/>
        <v>29.183781732966857</v>
      </c>
    </row>
    <row r="1776" spans="1:7" outlineLevel="1">
      <c r="A1776" s="12">
        <f t="shared" si="113"/>
        <v>0</v>
      </c>
      <c r="B1776" t="str">
        <f>YEAR(C1776)&amp;VLOOKUP(MONTH(C1776),lookup!$G$2:$N$13,8)</f>
        <v>2013M02</v>
      </c>
      <c r="C1776" s="2">
        <f t="shared" si="112"/>
        <v>41313</v>
      </c>
      <c r="D1776" s="4">
        <v>34.298660045119135</v>
      </c>
      <c r="E1776">
        <f t="shared" si="111"/>
        <v>34.607024018678032</v>
      </c>
      <c r="F1776" s="4">
        <v>28.99114123079676</v>
      </c>
      <c r="G1776">
        <f t="shared" si="110"/>
        <v>29.177585978098474</v>
      </c>
    </row>
    <row r="1777" spans="1:7" outlineLevel="1">
      <c r="A1777" s="12">
        <f t="shared" si="113"/>
        <v>0</v>
      </c>
      <c r="B1777" t="str">
        <f>YEAR(C1777)&amp;VLOOKUP(MONTH(C1777),lookup!$G$2:$N$13,8)</f>
        <v>2013M02</v>
      </c>
      <c r="C1777" s="2">
        <f t="shared" si="112"/>
        <v>41314</v>
      </c>
      <c r="D1777" s="4">
        <v>35.011105731451934</v>
      </c>
      <c r="E1777">
        <f t="shared" si="111"/>
        <v>34.62018105862996</v>
      </c>
      <c r="F1777" s="4">
        <v>29.391633165865798</v>
      </c>
      <c r="G1777">
        <f t="shared" si="110"/>
        <v>29.179974648669102</v>
      </c>
    </row>
    <row r="1778" spans="1:7" outlineLevel="1">
      <c r="A1778" s="12">
        <f t="shared" si="113"/>
        <v>0</v>
      </c>
      <c r="B1778" t="str">
        <f>YEAR(C1778)&amp;VLOOKUP(MONTH(C1778),lookup!$G$2:$N$13,8)</f>
        <v>2013M02</v>
      </c>
      <c r="C1778" s="2">
        <f t="shared" si="112"/>
        <v>41315</v>
      </c>
      <c r="D1778" s="4">
        <v>34.450372184498129</v>
      </c>
      <c r="E1778">
        <f t="shared" si="111"/>
        <v>34.642159144901854</v>
      </c>
      <c r="F1778" s="4">
        <v>29.123362321407583</v>
      </c>
      <c r="G1778">
        <f t="shared" si="110"/>
        <v>29.199269426167032</v>
      </c>
    </row>
    <row r="1779" spans="1:7" outlineLevel="1">
      <c r="A1779" s="12">
        <f t="shared" si="113"/>
        <v>0</v>
      </c>
      <c r="B1779" t="str">
        <f>YEAR(C1779)&amp;VLOOKUP(MONTH(C1779),lookup!$G$2:$N$13,8)</f>
        <v>2013M02</v>
      </c>
      <c r="C1779" s="2">
        <f t="shared" si="112"/>
        <v>41316</v>
      </c>
      <c r="D1779" s="4">
        <v>35.359996020280214</v>
      </c>
      <c r="E1779">
        <f t="shared" si="111"/>
        <v>34.705848793784568</v>
      </c>
      <c r="F1779" s="4">
        <v>29.689271934917745</v>
      </c>
      <c r="G1779">
        <f t="shared" si="110"/>
        <v>29.243524235806685</v>
      </c>
    </row>
    <row r="1780" spans="1:7" outlineLevel="1">
      <c r="A1780" s="12">
        <f t="shared" si="113"/>
        <v>0</v>
      </c>
      <c r="B1780" t="str">
        <f>YEAR(C1780)&amp;VLOOKUP(MONTH(C1780),lookup!$G$2:$N$13,8)</f>
        <v>2013M02</v>
      </c>
      <c r="C1780" s="2">
        <f t="shared" si="112"/>
        <v>41317</v>
      </c>
      <c r="D1780" s="4">
        <v>34.155298570606028</v>
      </c>
      <c r="E1780">
        <f t="shared" si="111"/>
        <v>34.683271923014118</v>
      </c>
      <c r="F1780" s="4">
        <v>28.829626414492147</v>
      </c>
      <c r="G1780">
        <f t="shared" si="110"/>
        <v>29.221865605021705</v>
      </c>
    </row>
    <row r="1781" spans="1:7" outlineLevel="1">
      <c r="A1781" s="12">
        <f t="shared" si="113"/>
        <v>0</v>
      </c>
      <c r="B1781" t="str">
        <f>YEAR(C1781)&amp;VLOOKUP(MONTH(C1781),lookup!$G$2:$N$13,8)</f>
        <v>2013M02</v>
      </c>
      <c r="C1781" s="2">
        <f t="shared" si="112"/>
        <v>41318</v>
      </c>
      <c r="D1781" s="4">
        <v>35.058892889622975</v>
      </c>
      <c r="E1781">
        <f t="shared" si="111"/>
        <v>34.709640416068964</v>
      </c>
      <c r="F1781" s="4">
        <v>29.41841087431639</v>
      </c>
      <c r="G1781">
        <f t="shared" si="110"/>
        <v>29.232941786337513</v>
      </c>
    </row>
    <row r="1782" spans="1:7" outlineLevel="1">
      <c r="A1782" s="12">
        <f t="shared" si="113"/>
        <v>0</v>
      </c>
      <c r="B1782" t="str">
        <f>YEAR(C1782)&amp;VLOOKUP(MONTH(C1782),lookup!$G$2:$N$13,8)</f>
        <v>2013M02</v>
      </c>
      <c r="C1782" s="2">
        <f t="shared" si="112"/>
        <v>41319</v>
      </c>
      <c r="D1782" s="4">
        <v>34.397049095301917</v>
      </c>
      <c r="E1782">
        <f t="shared" si="111"/>
        <v>34.719923482297872</v>
      </c>
      <c r="F1782" s="4">
        <v>29.074252093147873</v>
      </c>
      <c r="G1782">
        <f t="shared" si="110"/>
        <v>29.243090116030785</v>
      </c>
    </row>
    <row r="1783" spans="1:7" outlineLevel="1">
      <c r="A1783" s="12">
        <f t="shared" si="113"/>
        <v>0</v>
      </c>
      <c r="B1783" t="str">
        <f>YEAR(C1783)&amp;VLOOKUP(MONTH(C1783),lookup!$G$2:$N$13,8)</f>
        <v>2013M02</v>
      </c>
      <c r="C1783" s="2">
        <f t="shared" si="112"/>
        <v>41320</v>
      </c>
      <c r="D1783" s="4">
        <v>35.415421525704069</v>
      </c>
      <c r="E1783">
        <f t="shared" si="111"/>
        <v>34.787260611079304</v>
      </c>
      <c r="F1783" s="4">
        <v>29.73009347151941</v>
      </c>
      <c r="G1783">
        <f t="shared" si="110"/>
        <v>29.295905061637409</v>
      </c>
    </row>
    <row r="1784" spans="1:7" outlineLevel="1">
      <c r="A1784" s="12">
        <f t="shared" si="113"/>
        <v>0</v>
      </c>
      <c r="B1784" t="str">
        <f>YEAR(C1784)&amp;VLOOKUP(MONTH(C1784),lookup!$G$2:$N$13,8)</f>
        <v>2013M02</v>
      </c>
      <c r="C1784" s="2">
        <f t="shared" si="112"/>
        <v>41321</v>
      </c>
      <c r="D1784" s="4">
        <v>34.998354526665331</v>
      </c>
      <c r="E1784">
        <f t="shared" si="111"/>
        <v>34.876656711356539</v>
      </c>
      <c r="F1784" s="4">
        <v>29.585717252028555</v>
      </c>
      <c r="G1784">
        <f t="shared" si="110"/>
        <v>29.371595640516148</v>
      </c>
    </row>
    <row r="1785" spans="1:7" outlineLevel="1">
      <c r="A1785" s="12">
        <f t="shared" si="113"/>
        <v>0</v>
      </c>
      <c r="B1785" t="str">
        <f>YEAR(C1785)&amp;VLOOKUP(MONTH(C1785),lookup!$G$2:$N$13,8)</f>
        <v>2013M02</v>
      </c>
      <c r="C1785" s="2">
        <f t="shared" si="112"/>
        <v>41322</v>
      </c>
      <c r="D1785" s="4">
        <v>35.494294512314355</v>
      </c>
      <c r="E1785">
        <f t="shared" si="111"/>
        <v>34.918047551163284</v>
      </c>
      <c r="F1785" s="4">
        <v>29.801072139195924</v>
      </c>
      <c r="G1785">
        <f t="shared" si="110"/>
        <v>29.406502260039126</v>
      </c>
    </row>
    <row r="1786" spans="1:7" outlineLevel="1">
      <c r="A1786" s="12">
        <f t="shared" si="113"/>
        <v>0</v>
      </c>
      <c r="B1786" t="str">
        <f>YEAR(C1786)&amp;VLOOKUP(MONTH(C1786),lookup!$G$2:$N$13,8)</f>
        <v>2013M02</v>
      </c>
      <c r="C1786" s="2">
        <f t="shared" si="112"/>
        <v>41323</v>
      </c>
      <c r="D1786" s="4">
        <v>34.755501708451042</v>
      </c>
      <c r="E1786">
        <f t="shared" si="111"/>
        <v>34.987135074564094</v>
      </c>
      <c r="F1786" s="4">
        <v>29.322204580662444</v>
      </c>
      <c r="G1786">
        <f t="shared" si="110"/>
        <v>29.459978081756752</v>
      </c>
    </row>
    <row r="1787" spans="1:7" outlineLevel="1">
      <c r="A1787" s="12">
        <f t="shared" si="113"/>
        <v>0</v>
      </c>
      <c r="B1787" t="str">
        <f>YEAR(C1787)&amp;VLOOKUP(MONTH(C1787),lookup!$G$2:$N$13,8)</f>
        <v>2013M02</v>
      </c>
      <c r="C1787" s="2">
        <f t="shared" si="112"/>
        <v>41324</v>
      </c>
      <c r="D1787" s="4">
        <v>35.451545382352094</v>
      </c>
      <c r="E1787">
        <f t="shared" si="111"/>
        <v>35.025577950754347</v>
      </c>
      <c r="F1787" s="4">
        <v>29.759349423227786</v>
      </c>
      <c r="G1787">
        <f t="shared" si="110"/>
        <v>29.492769470518738</v>
      </c>
    </row>
    <row r="1788" spans="1:7" outlineLevel="1">
      <c r="A1788" s="12">
        <f t="shared" si="113"/>
        <v>0</v>
      </c>
      <c r="B1788" t="str">
        <f>YEAR(C1788)&amp;VLOOKUP(MONTH(C1788),lookup!$G$2:$N$13,8)</f>
        <v>2013M02</v>
      </c>
      <c r="C1788" s="2">
        <f t="shared" si="112"/>
        <v>41325</v>
      </c>
      <c r="D1788" s="4">
        <v>35.063212844116748</v>
      </c>
      <c r="E1788">
        <f t="shared" si="111"/>
        <v>35.137836238583333</v>
      </c>
      <c r="F1788" s="4">
        <v>29.602746574098777</v>
      </c>
      <c r="G1788">
        <f t="shared" si="110"/>
        <v>29.585130687240067</v>
      </c>
    </row>
    <row r="1789" spans="1:7" outlineLevel="1">
      <c r="A1789" s="12">
        <f t="shared" si="113"/>
        <v>0</v>
      </c>
      <c r="B1789" t="str">
        <f>YEAR(C1789)&amp;VLOOKUP(MONTH(C1789),lookup!$G$2:$N$13,8)</f>
        <v>2013M02</v>
      </c>
      <c r="C1789" s="2">
        <f t="shared" si="112"/>
        <v>41326</v>
      </c>
      <c r="D1789" s="4">
        <v>35.489845045527296</v>
      </c>
      <c r="E1789">
        <f t="shared" si="111"/>
        <v>35.170972708312625</v>
      </c>
      <c r="F1789" s="4">
        <v>29.819072792319819</v>
      </c>
      <c r="G1789">
        <f t="shared" si="110"/>
        <v>29.617587000515311</v>
      </c>
    </row>
    <row r="1790" spans="1:7" outlineLevel="1">
      <c r="A1790" s="12">
        <f t="shared" si="113"/>
        <v>0</v>
      </c>
      <c r="B1790" t="str">
        <f>YEAR(C1790)&amp;VLOOKUP(MONTH(C1790),lookup!$G$2:$N$13,8)</f>
        <v>2013M02</v>
      </c>
      <c r="C1790" s="2">
        <f t="shared" si="112"/>
        <v>41327</v>
      </c>
      <c r="D1790" s="4">
        <v>34.680065114689228</v>
      </c>
      <c r="E1790">
        <f t="shared" si="111"/>
        <v>35.162137091859655</v>
      </c>
      <c r="F1790" s="4">
        <v>29.234675511088014</v>
      </c>
      <c r="G1790">
        <f t="shared" si="110"/>
        <v>29.598359985724858</v>
      </c>
    </row>
    <row r="1791" spans="1:7" outlineLevel="1">
      <c r="A1791" s="12">
        <f t="shared" si="113"/>
        <v>0</v>
      </c>
      <c r="B1791" t="str">
        <f>YEAR(C1791)&amp;VLOOKUP(MONTH(C1791),lookup!$G$2:$N$13,8)</f>
        <v>2013M02</v>
      </c>
      <c r="C1791" s="2">
        <f t="shared" si="112"/>
        <v>41328</v>
      </c>
      <c r="D1791" s="4">
        <v>35.451945431435796</v>
      </c>
      <c r="E1791">
        <f t="shared" si="111"/>
        <v>35.160890745894676</v>
      </c>
      <c r="F1791" s="4">
        <v>29.763887697761909</v>
      </c>
      <c r="G1791">
        <f t="shared" si="110"/>
        <v>29.597373421412179</v>
      </c>
    </row>
    <row r="1792" spans="1:7" outlineLevel="1">
      <c r="A1792" s="12">
        <f t="shared" si="113"/>
        <v>0</v>
      </c>
      <c r="B1792" t="str">
        <f>YEAR(C1792)&amp;VLOOKUP(MONTH(C1792),lookup!$G$2:$N$13,8)</f>
        <v>2013M02</v>
      </c>
      <c r="C1792" s="2">
        <f t="shared" si="112"/>
        <v>41329</v>
      </c>
      <c r="D1792" s="4">
        <v>34.860626836910107</v>
      </c>
      <c r="E1792">
        <f t="shared" si="111"/>
        <v>35.161043192656564</v>
      </c>
      <c r="F1792" s="4">
        <v>29.397637880476786</v>
      </c>
      <c r="G1792">
        <f t="shared" si="110"/>
        <v>29.591904569008058</v>
      </c>
    </row>
    <row r="1793" spans="1:7" outlineLevel="1">
      <c r="A1793" s="12">
        <f t="shared" si="113"/>
        <v>0</v>
      </c>
      <c r="B1793" t="str">
        <f>YEAR(C1793)&amp;VLOOKUP(MONTH(C1793),lookup!$G$2:$N$13,8)</f>
        <v>2013M02</v>
      </c>
      <c r="C1793" s="2">
        <f t="shared" si="112"/>
        <v>41330</v>
      </c>
      <c r="D1793" s="4">
        <v>35.503183372710126</v>
      </c>
      <c r="E1793">
        <f t="shared" si="111"/>
        <v>35.165901912294473</v>
      </c>
      <c r="F1793" s="4">
        <v>29.811121368388751</v>
      </c>
      <c r="G1793">
        <f t="shared" si="110"/>
        <v>29.596846974596019</v>
      </c>
    </row>
    <row r="1794" spans="1:7" outlineLevel="1">
      <c r="A1794" s="12">
        <f t="shared" si="113"/>
        <v>0</v>
      </c>
      <c r="B1794" t="str">
        <f>YEAR(C1794)&amp;VLOOKUP(MONTH(C1794),lookup!$G$2:$N$13,8)</f>
        <v>2013M02</v>
      </c>
      <c r="C1794" s="2">
        <f t="shared" si="112"/>
        <v>41331</v>
      </c>
      <c r="D1794" s="4">
        <v>34.702479375580346</v>
      </c>
      <c r="E1794">
        <f t="shared" si="111"/>
        <v>35.132526894112019</v>
      </c>
      <c r="F1794" s="4">
        <v>29.254057612821583</v>
      </c>
      <c r="G1794">
        <f t="shared" si="110"/>
        <v>29.563530375666204</v>
      </c>
    </row>
    <row r="1795" spans="1:7" outlineLevel="1">
      <c r="A1795" s="12">
        <f t="shared" si="113"/>
        <v>0</v>
      </c>
      <c r="B1795" t="str">
        <f>YEAR(C1795)&amp;VLOOKUP(MONTH(C1795),lookup!$G$2:$N$13,8)</f>
        <v>2013M02</v>
      </c>
      <c r="C1795" s="2">
        <f t="shared" si="112"/>
        <v>41332</v>
      </c>
      <c r="D1795" s="4">
        <v>35.75001653540469</v>
      </c>
      <c r="E1795">
        <f t="shared" si="111"/>
        <v>35.172862298667589</v>
      </c>
      <c r="F1795" s="4">
        <v>30.037023291913957</v>
      </c>
      <c r="G1795">
        <f t="shared" si="110"/>
        <v>29.59904753409193</v>
      </c>
    </row>
    <row r="1796" spans="1:7" outlineLevel="1">
      <c r="A1796" s="12">
        <f t="shared" si="113"/>
        <v>0</v>
      </c>
      <c r="B1796" t="str">
        <f>YEAR(C1796)&amp;VLOOKUP(MONTH(C1796),lookup!$G$2:$N$13,8)</f>
        <v>2013M02</v>
      </c>
      <c r="C1796" s="2">
        <f t="shared" si="112"/>
        <v>41333</v>
      </c>
      <c r="D1796" s="4">
        <v>35.190809794486164</v>
      </c>
      <c r="E1796">
        <f t="shared" si="111"/>
        <v>35.223399164715417</v>
      </c>
      <c r="F1796" s="4">
        <v>29.680577172916433</v>
      </c>
      <c r="G1796">
        <f t="shared" si="110"/>
        <v>29.641070418337073</v>
      </c>
    </row>
    <row r="1797" spans="1:7" outlineLevel="1">
      <c r="A1797" s="12">
        <f t="shared" si="113"/>
        <v>0</v>
      </c>
      <c r="B1797" t="str">
        <f>YEAR(C1797)&amp;VLOOKUP(MONTH(C1797),lookup!$G$2:$N$13,8)</f>
        <v>2013M03</v>
      </c>
      <c r="C1797" s="2">
        <f t="shared" si="112"/>
        <v>41334</v>
      </c>
      <c r="D1797" s="4">
        <v>35.994311828508629</v>
      </c>
      <c r="E1797">
        <f t="shared" si="111"/>
        <v>35.300125538407826</v>
      </c>
      <c r="F1797" s="4">
        <v>30.22082571113279</v>
      </c>
      <c r="G1797">
        <f t="shared" si="110"/>
        <v>29.70425814354379</v>
      </c>
    </row>
    <row r="1798" spans="1:7" outlineLevel="1">
      <c r="A1798" s="12">
        <f t="shared" si="113"/>
        <v>0</v>
      </c>
      <c r="B1798" t="str">
        <f>YEAR(C1798)&amp;VLOOKUP(MONTH(C1798),lookup!$G$2:$N$13,8)</f>
        <v>2013M03</v>
      </c>
      <c r="C1798" s="2">
        <f t="shared" si="112"/>
        <v>41335</v>
      </c>
      <c r="D1798" s="4">
        <v>35.691061559584959</v>
      </c>
      <c r="E1798">
        <f t="shared" si="111"/>
        <v>35.432515709770044</v>
      </c>
      <c r="F1798" s="4">
        <v>30.068191009485226</v>
      </c>
      <c r="G1798">
        <f t="shared" si="110"/>
        <v>29.812232289610986</v>
      </c>
    </row>
    <row r="1799" spans="1:7" outlineLevel="1">
      <c r="A1799" s="12">
        <f t="shared" si="113"/>
        <v>0</v>
      </c>
      <c r="B1799" t="str">
        <f>YEAR(C1799)&amp;VLOOKUP(MONTH(C1799),lookup!$G$2:$N$13,8)</f>
        <v>2013M03</v>
      </c>
      <c r="C1799" s="2">
        <f t="shared" si="112"/>
        <v>41336</v>
      </c>
      <c r="D1799" s="4">
        <v>36.248370313720173</v>
      </c>
      <c r="E1799">
        <f t="shared" si="111"/>
        <v>35.544391176663652</v>
      </c>
      <c r="F1799" s="4">
        <v>30.446514445233277</v>
      </c>
      <c r="G1799">
        <f t="shared" si="110"/>
        <v>29.90784588439832</v>
      </c>
    </row>
    <row r="1800" spans="1:7" outlineLevel="1">
      <c r="A1800" s="12">
        <f t="shared" si="113"/>
        <v>0</v>
      </c>
      <c r="B1800" t="str">
        <f>YEAR(C1800)&amp;VLOOKUP(MONTH(C1800),lookup!$G$2:$N$13,8)</f>
        <v>2013M03</v>
      </c>
      <c r="C1800" s="2">
        <f t="shared" si="112"/>
        <v>41337</v>
      </c>
      <c r="D1800" s="4">
        <v>35.339664752618638</v>
      </c>
      <c r="E1800">
        <f t="shared" si="111"/>
        <v>35.627429827815291</v>
      </c>
      <c r="F1800" s="4">
        <v>29.732258779190964</v>
      </c>
      <c r="G1800">
        <f t="shared" ref="G1800:G1863" si="114">AVERAGE(SUM(F1793:F1800)/8,SUM(F1795:F1800)/6)</f>
        <v>29.968609787765409</v>
      </c>
    </row>
    <row r="1801" spans="1:7" outlineLevel="1">
      <c r="A1801" s="12">
        <f t="shared" si="113"/>
        <v>0</v>
      </c>
      <c r="B1801" t="str">
        <f>YEAR(C1801)&amp;VLOOKUP(MONTH(C1801),lookup!$G$2:$N$13,8)</f>
        <v>2013M03</v>
      </c>
      <c r="C1801" s="2">
        <f t="shared" si="112"/>
        <v>41338</v>
      </c>
      <c r="D1801" s="4">
        <v>36.028171409446394</v>
      </c>
      <c r="E1801">
        <f t="shared" si="111"/>
        <v>35.683421152948121</v>
      </c>
      <c r="F1801" s="4">
        <v>30.20947645648636</v>
      </c>
      <c r="G1801">
        <f t="shared" si="114"/>
        <v>30.007878077819207</v>
      </c>
    </row>
    <row r="1802" spans="1:7" outlineLevel="1">
      <c r="A1802" s="12">
        <f t="shared" si="113"/>
        <v>0</v>
      </c>
      <c r="B1802" t="str">
        <f>YEAR(C1802)&amp;VLOOKUP(MONTH(C1802),lookup!$G$2:$N$13,8)</f>
        <v>2013M03</v>
      </c>
      <c r="C1802" s="2">
        <f t="shared" si="112"/>
        <v>41339</v>
      </c>
      <c r="D1802" s="4">
        <v>35.876149777494135</v>
      </c>
      <c r="E1802">
        <f t="shared" si="111"/>
        <v>35.813887218318399</v>
      </c>
      <c r="F1802" s="4">
        <v>30.262674728774812</v>
      </c>
      <c r="G1802">
        <f t="shared" si="114"/>
        <v>30.119424777221148</v>
      </c>
    </row>
    <row r="1803" spans="1:7" outlineLevel="1">
      <c r="A1803" s="12">
        <f t="shared" si="113"/>
        <v>0</v>
      </c>
      <c r="B1803" t="str">
        <f>YEAR(C1803)&amp;VLOOKUP(MONTH(C1803),lookup!$G$2:$N$13,8)</f>
        <v>2013M03</v>
      </c>
      <c r="C1803" s="2">
        <f t="shared" si="112"/>
        <v>41340</v>
      </c>
      <c r="D1803" s="4">
        <v>36.173083631186344</v>
      </c>
      <c r="E1803">
        <f t="shared" ref="E1803:E1866" si="115">AVERAGE(SUM(D1796:D1803)/8,SUM(D1798:D1803)/6)</f>
        <v>35.855226562027894</v>
      </c>
      <c r="F1803" s="4">
        <v>30.345560161774543</v>
      </c>
      <c r="G1803">
        <f t="shared" si="114"/>
        <v>30.149102869140911</v>
      </c>
    </row>
    <row r="1804" spans="1:7" outlineLevel="1">
      <c r="A1804" s="12">
        <f t="shared" si="113"/>
        <v>0</v>
      </c>
      <c r="B1804" t="str">
        <f>YEAR(C1804)&amp;VLOOKUP(MONTH(C1804),lookup!$G$2:$N$13,8)</f>
        <v>2013M03</v>
      </c>
      <c r="C1804" s="2">
        <f t="shared" ref="C1804:C1867" si="116">C1803+1</f>
        <v>41341</v>
      </c>
      <c r="D1804" s="4">
        <v>35.664309939142903</v>
      </c>
      <c r="E1804">
        <f t="shared" si="115"/>
        <v>35.882591019365435</v>
      </c>
      <c r="F1804" s="4">
        <v>30.039059625252683</v>
      </c>
      <c r="G1804">
        <f t="shared" si="114"/>
        <v>30.169080407059223</v>
      </c>
    </row>
    <row r="1805" spans="1:7" outlineLevel="1">
      <c r="A1805" s="12">
        <f t="shared" si="113"/>
        <v>0</v>
      </c>
      <c r="B1805" t="str">
        <f>YEAR(C1805)&amp;VLOOKUP(MONTH(C1805),lookup!$G$2:$N$13,8)</f>
        <v>2013M03</v>
      </c>
      <c r="C1805" s="2">
        <f t="shared" si="116"/>
        <v>41342</v>
      </c>
      <c r="D1805" s="4">
        <v>36.792604073829118</v>
      </c>
      <c r="E1805">
        <f t="shared" si="115"/>
        <v>35.977837098040382</v>
      </c>
      <c r="F1805" s="4">
        <v>30.876723488041286</v>
      </c>
      <c r="G1805">
        <f t="shared" si="114"/>
        <v>30.245924771683335</v>
      </c>
    </row>
    <row r="1806" spans="1:7" outlineLevel="1">
      <c r="A1806" s="12">
        <f t="shared" si="113"/>
        <v>0</v>
      </c>
      <c r="B1806" t="str">
        <f>YEAR(C1806)&amp;VLOOKUP(MONTH(C1806),lookup!$G$2:$N$13,8)</f>
        <v>2013M03</v>
      </c>
      <c r="C1806" s="2">
        <f t="shared" si="116"/>
        <v>41343</v>
      </c>
      <c r="D1806" s="4">
        <v>35.729625470893637</v>
      </c>
      <c r="E1806">
        <f t="shared" si="115"/>
        <v>36.012744069020087</v>
      </c>
      <c r="F1806" s="4">
        <v>30.132783379021085</v>
      </c>
      <c r="G1806">
        <f t="shared" si="114"/>
        <v>30.283338844765169</v>
      </c>
    </row>
    <row r="1807" spans="1:7" outlineLevel="1">
      <c r="A1807" s="12">
        <f t="shared" si="113"/>
        <v>0</v>
      </c>
      <c r="B1807" t="str">
        <f>YEAR(C1807)&amp;VLOOKUP(MONTH(C1807),lookup!$G$2:$N$13,8)</f>
        <v>2013M03</v>
      </c>
      <c r="C1807" s="2">
        <f t="shared" si="116"/>
        <v>41344</v>
      </c>
      <c r="D1807" s="4">
        <v>35.863367626221297</v>
      </c>
      <c r="E1807">
        <f t="shared" si="115"/>
        <v>35.974947752449317</v>
      </c>
      <c r="F1807" s="4">
        <v>30.044039871694157</v>
      </c>
      <c r="G1807">
        <f t="shared" si="114"/>
        <v>30.244397801852955</v>
      </c>
    </row>
    <row r="1808" spans="1:7" outlineLevel="1">
      <c r="A1808" s="12">
        <f t="shared" si="113"/>
        <v>0</v>
      </c>
      <c r="B1808" t="str">
        <f>YEAR(C1808)&amp;VLOOKUP(MONTH(C1808),lookup!$G$2:$N$13,8)</f>
        <v>2013M03</v>
      </c>
      <c r="C1808" s="2">
        <f t="shared" si="116"/>
        <v>41345</v>
      </c>
      <c r="D1808" s="4">
        <v>35.116653398138517</v>
      </c>
      <c r="E1808">
        <f t="shared" si="115"/>
        <v>35.897718177848006</v>
      </c>
      <c r="F1808" s="4">
        <v>29.582908458348051</v>
      </c>
      <c r="G1808">
        <f t="shared" si="114"/>
        <v>30.178416217598045</v>
      </c>
    </row>
    <row r="1809" spans="1:7" outlineLevel="1">
      <c r="A1809" s="12">
        <f t="shared" si="113"/>
        <v>0</v>
      </c>
      <c r="B1809" t="str">
        <f>YEAR(C1809)&amp;VLOOKUP(MONTH(C1809),lookup!$G$2:$N$13,8)</f>
        <v>2013M03</v>
      </c>
      <c r="C1809" s="2">
        <f t="shared" si="116"/>
        <v>41346</v>
      </c>
      <c r="D1809" s="4">
        <v>35.988153432386703</v>
      </c>
      <c r="E1809">
        <f t="shared" si="115"/>
        <v>35.879806204381808</v>
      </c>
      <c r="F1809" s="4">
        <v>30.155692512651857</v>
      </c>
      <c r="G1809">
        <f t="shared" si="114"/>
        <v>30.159232417014827</v>
      </c>
    </row>
    <row r="1810" spans="1:7" outlineLevel="1">
      <c r="A1810" s="12">
        <f t="shared" ref="A1810:A1873" si="117">IF(D1810+D1811=D1810,IF(D1810+D1811&gt;0,1,0),0)</f>
        <v>0</v>
      </c>
      <c r="B1810" t="str">
        <f>YEAR(C1810)&amp;VLOOKUP(MONTH(C1810),lookup!$G$2:$N$13,8)</f>
        <v>2013M03</v>
      </c>
      <c r="C1810" s="2">
        <f t="shared" si="116"/>
        <v>41347</v>
      </c>
      <c r="D1810" s="4">
        <v>35.409087331500587</v>
      </c>
      <c r="E1810">
        <f t="shared" si="115"/>
        <v>35.829346250870351</v>
      </c>
      <c r="F1810" s="4">
        <v>29.835858776107152</v>
      </c>
      <c r="G1810">
        <f t="shared" si="114"/>
        <v>30.115623015877642</v>
      </c>
    </row>
    <row r="1811" spans="1:7" outlineLevel="1">
      <c r="A1811" s="12">
        <f t="shared" si="117"/>
        <v>0</v>
      </c>
      <c r="B1811" t="str">
        <f>YEAR(C1811)&amp;VLOOKUP(MONTH(C1811),lookup!$G$2:$N$13,8)</f>
        <v>2013M03</v>
      </c>
      <c r="C1811" s="2">
        <f t="shared" si="116"/>
        <v>41348</v>
      </c>
      <c r="D1811" s="4">
        <v>36.510279014327253</v>
      </c>
      <c r="E1811">
        <f t="shared" si="115"/>
        <v>35.826893874024833</v>
      </c>
      <c r="F1811" s="4">
        <v>30.63493761905794</v>
      </c>
      <c r="G1811">
        <f t="shared" si="114"/>
        <v>30.113560284542576</v>
      </c>
    </row>
    <row r="1812" spans="1:7" outlineLevel="1">
      <c r="A1812" s="12">
        <f t="shared" si="117"/>
        <v>0</v>
      </c>
      <c r="B1812" t="str">
        <f>YEAR(C1812)&amp;VLOOKUP(MONTH(C1812),lookup!$G$2:$N$13,8)</f>
        <v>2013M03</v>
      </c>
      <c r="C1812" s="2">
        <f t="shared" si="116"/>
        <v>41349</v>
      </c>
      <c r="D1812" s="4">
        <v>35.947371454678176</v>
      </c>
      <c r="E1812">
        <f t="shared" si="115"/>
        <v>35.862730717394498</v>
      </c>
      <c r="F1812" s="4">
        <v>30.266017540847393</v>
      </c>
      <c r="G1812">
        <f t="shared" si="114"/>
        <v>30.138848001086107</v>
      </c>
    </row>
    <row r="1813" spans="1:7" outlineLevel="1">
      <c r="A1813" s="12">
        <f t="shared" si="117"/>
        <v>0</v>
      </c>
      <c r="B1813" t="str">
        <f>YEAR(C1813)&amp;VLOOKUP(MONTH(C1813),lookup!$G$2:$N$13,8)</f>
        <v>2013M03</v>
      </c>
      <c r="C1813" s="2">
        <f t="shared" si="116"/>
        <v>41350</v>
      </c>
      <c r="D1813" s="4">
        <v>36.624245585497853</v>
      </c>
      <c r="E1813">
        <f t="shared" si="115"/>
        <v>35.915614808480171</v>
      </c>
      <c r="F1813" s="4">
        <v>30.742800380800013</v>
      </c>
      <c r="G1813">
        <f t="shared" si="114"/>
        <v>30.188707849309012</v>
      </c>
    </row>
    <row r="1814" spans="1:7" outlineLevel="1">
      <c r="A1814" s="12">
        <f t="shared" si="117"/>
        <v>0</v>
      </c>
      <c r="B1814" t="str">
        <f>YEAR(C1814)&amp;VLOOKUP(MONTH(C1814),lookup!$G$2:$N$13,8)</f>
        <v>2013M03</v>
      </c>
      <c r="C1814" s="2">
        <f t="shared" si="116"/>
        <v>41351</v>
      </c>
      <c r="D1814" s="4">
        <v>35.689162430837378</v>
      </c>
      <c r="E1814">
        <f t="shared" si="115"/>
        <v>35.96079495453489</v>
      </c>
      <c r="F1814" s="4">
        <v>30.042020595783644</v>
      </c>
      <c r="G1814">
        <f t="shared" si="114"/>
        <v>30.221294520142973</v>
      </c>
    </row>
    <row r="1815" spans="1:7" outlineLevel="1">
      <c r="A1815" s="12">
        <f t="shared" si="117"/>
        <v>0</v>
      </c>
      <c r="B1815" t="str">
        <f>YEAR(C1815)&amp;VLOOKUP(MONTH(C1815),lookup!$G$2:$N$13,8)</f>
        <v>2013M03</v>
      </c>
      <c r="C1815" s="2">
        <f t="shared" si="116"/>
        <v>41352</v>
      </c>
      <c r="D1815" s="4">
        <v>36.262052739002357</v>
      </c>
      <c r="E1815">
        <f t="shared" si="115"/>
        <v>36.008537716301689</v>
      </c>
      <c r="F1815" s="4">
        <v>30.40976933090208</v>
      </c>
      <c r="G1815">
        <f t="shared" si="114"/>
        <v>30.265325679530982</v>
      </c>
    </row>
    <row r="1816" spans="1:7" outlineLevel="1">
      <c r="A1816" s="12">
        <f t="shared" si="117"/>
        <v>0</v>
      </c>
      <c r="B1816" t="str">
        <f>YEAR(C1816)&amp;VLOOKUP(MONTH(C1816),lookup!$G$2:$N$13,8)</f>
        <v>2013M03</v>
      </c>
      <c r="C1816" s="2">
        <f t="shared" si="116"/>
        <v>41353</v>
      </c>
      <c r="D1816" s="4">
        <v>35.768444532324132</v>
      </c>
      <c r="E1816">
        <f t="shared" si="115"/>
        <v>36.079221095590249</v>
      </c>
      <c r="F1816" s="4">
        <v>30.128636117864367</v>
      </c>
      <c r="G1816">
        <f t="shared" si="114"/>
        <v>30.323831770063855</v>
      </c>
    </row>
    <row r="1817" spans="1:7" outlineLevel="1">
      <c r="A1817" s="12">
        <f t="shared" si="117"/>
        <v>0</v>
      </c>
      <c r="B1817" t="str">
        <f>YEAR(C1817)&amp;VLOOKUP(MONTH(C1817),lookup!$G$2:$N$13,8)</f>
        <v>2013M03</v>
      </c>
      <c r="C1817" s="2">
        <f t="shared" si="116"/>
        <v>41354</v>
      </c>
      <c r="D1817" s="4">
        <v>36.370761188060385</v>
      </c>
      <c r="E1817">
        <f t="shared" si="115"/>
        <v>36.091507594797612</v>
      </c>
      <c r="F1817" s="4">
        <v>30.484871175466139</v>
      </c>
      <c r="G1817">
        <f t="shared" si="114"/>
        <v>30.331899899523766</v>
      </c>
    </row>
    <row r="1818" spans="1:7" outlineLevel="1">
      <c r="A1818" s="12">
        <f t="shared" si="117"/>
        <v>0</v>
      </c>
      <c r="B1818" t="str">
        <f>YEAR(C1818)&amp;VLOOKUP(MONTH(C1818),lookup!$G$2:$N$13,8)</f>
        <v>2013M03</v>
      </c>
      <c r="C1818" s="2">
        <f t="shared" si="116"/>
        <v>41355</v>
      </c>
      <c r="D1818" s="4">
        <v>34.691497909936039</v>
      </c>
      <c r="E1818">
        <f t="shared" si="115"/>
        <v>35.942002127221315</v>
      </c>
      <c r="F1818" s="4">
        <v>29.298793891778935</v>
      </c>
      <c r="G1818">
        <f t="shared" si="114"/>
        <v>30.217731373497543</v>
      </c>
    </row>
    <row r="1819" spans="1:7" outlineLevel="1">
      <c r="A1819" s="12">
        <f t="shared" si="117"/>
        <v>0</v>
      </c>
      <c r="B1819" t="str">
        <f>YEAR(C1819)&amp;VLOOKUP(MONTH(C1819),lookup!$G$2:$N$13,8)</f>
        <v>2013M03</v>
      </c>
      <c r="C1819" s="2">
        <f t="shared" si="116"/>
        <v>41356</v>
      </c>
      <c r="D1819" s="4">
        <v>35.895275888613845</v>
      </c>
      <c r="E1819">
        <f t="shared" si="115"/>
        <v>35.842816957123901</v>
      </c>
      <c r="F1819" s="4">
        <v>30.114051401614351</v>
      </c>
      <c r="G1819">
        <f t="shared" si="114"/>
        <v>30.13278023664185</v>
      </c>
    </row>
    <row r="1820" spans="1:7" outlineLevel="1">
      <c r="A1820" s="12">
        <f t="shared" si="117"/>
        <v>0</v>
      </c>
      <c r="B1820" t="str">
        <f>YEAR(C1820)&amp;VLOOKUP(MONTH(C1820),lookup!$G$2:$N$13,8)</f>
        <v>2013M03</v>
      </c>
      <c r="C1820" s="2">
        <f t="shared" si="116"/>
        <v>41357</v>
      </c>
      <c r="D1820" s="4">
        <v>35.454022747271566</v>
      </c>
      <c r="E1820">
        <f t="shared" si="115"/>
        <v>35.792387689280503</v>
      </c>
      <c r="F1820" s="4">
        <v>29.808647470516298</v>
      </c>
      <c r="G1820">
        <f t="shared" si="114"/>
        <v>30.084746846807207</v>
      </c>
    </row>
    <row r="1821" spans="1:7" outlineLevel="1">
      <c r="A1821" s="12">
        <f t="shared" si="117"/>
        <v>0</v>
      </c>
      <c r="B1821" t="str">
        <f>YEAR(C1821)&amp;VLOOKUP(MONTH(C1821),lookup!$G$2:$N$13,8)</f>
        <v>2013M03</v>
      </c>
      <c r="C1821" s="2">
        <f t="shared" si="116"/>
        <v>41358</v>
      </c>
      <c r="D1821" s="4">
        <v>36.140934715838</v>
      </c>
      <c r="E1821">
        <f t="shared" si="115"/>
        <v>35.752087591329726</v>
      </c>
      <c r="F1821" s="4">
        <v>30.211946876139997</v>
      </c>
      <c r="G1821">
        <f t="shared" si="114"/>
        <v>30.035083298202451</v>
      </c>
    </row>
    <row r="1822" spans="1:7" outlineLevel="1">
      <c r="A1822" s="12">
        <f t="shared" si="117"/>
        <v>0</v>
      </c>
      <c r="B1822" t="str">
        <f>YEAR(C1822)&amp;VLOOKUP(MONTH(C1822),lookup!$G$2:$N$13,8)</f>
        <v>2013M03</v>
      </c>
      <c r="C1822" s="2">
        <f t="shared" si="116"/>
        <v>41359</v>
      </c>
      <c r="D1822" s="4">
        <v>35.154643221673126</v>
      </c>
      <c r="E1822">
        <f t="shared" si="115"/>
        <v>35.667530031536046</v>
      </c>
      <c r="F1822" s="4">
        <v>29.66971014516615</v>
      </c>
      <c r="G1822">
        <f t="shared" si="114"/>
        <v>29.973570063980674</v>
      </c>
    </row>
    <row r="1823" spans="1:7" outlineLevel="1">
      <c r="A1823" s="12">
        <f t="shared" si="117"/>
        <v>0</v>
      </c>
      <c r="B1823" t="str">
        <f>YEAR(C1823)&amp;VLOOKUP(MONTH(C1823),lookup!$G$2:$N$13,8)</f>
        <v>2013M03</v>
      </c>
      <c r="C1823" s="2">
        <f t="shared" si="116"/>
        <v>41360</v>
      </c>
      <c r="D1823" s="4">
        <v>35.994190052314124</v>
      </c>
      <c r="E1823">
        <f t="shared" si="115"/>
        <v>35.619407685639175</v>
      </c>
      <c r="F1823" s="4">
        <v>30.094517692856872</v>
      </c>
      <c r="G1823">
        <f t="shared" si="114"/>
        <v>29.921337379718743</v>
      </c>
    </row>
    <row r="1824" spans="1:7" outlineLevel="1">
      <c r="A1824" s="12">
        <f t="shared" si="117"/>
        <v>0</v>
      </c>
      <c r="B1824" t="str">
        <f>YEAR(C1824)&amp;VLOOKUP(MONTH(C1824),lookup!$G$2:$N$13,8)</f>
        <v>2013M03</v>
      </c>
      <c r="C1824" s="2">
        <f t="shared" si="116"/>
        <v>41361</v>
      </c>
      <c r="D1824" s="4">
        <v>35.430476450234785</v>
      </c>
      <c r="E1824">
        <f t="shared" si="115"/>
        <v>35.659866225533484</v>
      </c>
      <c r="F1824" s="4">
        <v>29.83032682978703</v>
      </c>
      <c r="G1824">
        <f t="shared" si="114"/>
        <v>29.946987460714588</v>
      </c>
    </row>
    <row r="1825" spans="1:7" outlineLevel="1">
      <c r="A1825" s="12">
        <f t="shared" si="117"/>
        <v>0</v>
      </c>
      <c r="B1825" t="str">
        <f>YEAR(C1825)&amp;VLOOKUP(MONTH(C1825),lookup!$G$2:$N$13,8)</f>
        <v>2013M03</v>
      </c>
      <c r="C1825" s="2">
        <f t="shared" si="116"/>
        <v>41362</v>
      </c>
      <c r="D1825" s="4">
        <v>36.191841514289351</v>
      </c>
      <c r="E1825">
        <f t="shared" si="115"/>
        <v>35.673397548062425</v>
      </c>
      <c r="F1825" s="4">
        <v>30.363786640770304</v>
      </c>
      <c r="G1825">
        <f t="shared" si="114"/>
        <v>29.96023094722576</v>
      </c>
    </row>
    <row r="1826" spans="1:7" outlineLevel="1">
      <c r="A1826" s="12">
        <f t="shared" si="117"/>
        <v>0</v>
      </c>
      <c r="B1826" t="str">
        <f>YEAR(C1826)&amp;VLOOKUP(MONTH(C1826),lookup!$G$2:$N$13,8)</f>
        <v>2013M03</v>
      </c>
      <c r="C1826" s="2">
        <f t="shared" si="116"/>
        <v>41363</v>
      </c>
      <c r="D1826" s="4">
        <v>35.712789912003835</v>
      </c>
      <c r="E1826">
        <f t="shared" si="115"/>
        <v>35.758792228586017</v>
      </c>
      <c r="F1826" s="4">
        <v>30.042299163456359</v>
      </c>
      <c r="G1826">
        <f t="shared" si="114"/>
        <v>30.026171001117273</v>
      </c>
    </row>
    <row r="1827" spans="1:7" outlineLevel="1">
      <c r="A1827" s="12">
        <f t="shared" si="117"/>
        <v>0</v>
      </c>
      <c r="B1827" t="str">
        <f>YEAR(C1827)&amp;VLOOKUP(MONTH(C1827),lookup!$G$2:$N$13,8)</f>
        <v>2013M03</v>
      </c>
      <c r="C1827" s="2">
        <f t="shared" si="116"/>
        <v>41364</v>
      </c>
      <c r="D1827" s="4">
        <v>35.847396098425811</v>
      </c>
      <c r="E1827">
        <f t="shared" si="115"/>
        <v>35.731338190248252</v>
      </c>
      <c r="F1827" s="4">
        <v>30.049908816954922</v>
      </c>
      <c r="G1827">
        <f t="shared" si="114"/>
        <v>30.008658917977296</v>
      </c>
    </row>
    <row r="1828" spans="1:7" outlineLevel="1">
      <c r="A1828" s="12">
        <f t="shared" si="117"/>
        <v>0</v>
      </c>
      <c r="B1828" t="str">
        <f>YEAR(C1828)&amp;VLOOKUP(MONTH(C1828),lookup!$G$2:$N$13,8)</f>
        <v>2013M04</v>
      </c>
      <c r="C1828" s="2">
        <f t="shared" si="116"/>
        <v>41365</v>
      </c>
      <c r="D1828" s="4">
        <v>35.423194078719746</v>
      </c>
      <c r="E1828">
        <f t="shared" si="115"/>
        <v>35.751790636550979</v>
      </c>
      <c r="F1828" s="4">
        <v>29.763554770108382</v>
      </c>
      <c r="G1828">
        <f t="shared" si="114"/>
        <v>30.013661009613656</v>
      </c>
    </row>
    <row r="1829" spans="1:7" outlineLevel="1">
      <c r="A1829" s="12">
        <f t="shared" si="117"/>
        <v>0</v>
      </c>
      <c r="B1829" t="str">
        <f>YEAR(C1829)&amp;VLOOKUP(MONTH(C1829),lookup!$G$2:$N$13,8)</f>
        <v>2013M04</v>
      </c>
      <c r="C1829" s="2">
        <f t="shared" si="116"/>
        <v>41366</v>
      </c>
      <c r="D1829" s="4">
        <v>35.868399471565013</v>
      </c>
      <c r="E1829">
        <f t="shared" si="115"/>
        <v>35.724274635388156</v>
      </c>
      <c r="F1829" s="4">
        <v>30.002492090006967</v>
      </c>
      <c r="G1829">
        <f t="shared" si="114"/>
        <v>29.992901285242851</v>
      </c>
    </row>
    <row r="1830" spans="1:7" outlineLevel="1">
      <c r="A1830" s="12">
        <f t="shared" si="117"/>
        <v>0</v>
      </c>
      <c r="B1830" t="str">
        <f>YEAR(C1830)&amp;VLOOKUP(MONTH(C1830),lookup!$G$2:$N$13,8)</f>
        <v>2013M04</v>
      </c>
      <c r="C1830" s="2">
        <f t="shared" si="116"/>
        <v>41367</v>
      </c>
      <c r="D1830" s="4">
        <v>35.409868528297871</v>
      </c>
      <c r="E1830">
        <f t="shared" si="115"/>
        <v>35.738508890224125</v>
      </c>
      <c r="F1830" s="4">
        <v>29.671034706244392</v>
      </c>
      <c r="G1830">
        <f t="shared" si="114"/>
        <v>29.979709726681691</v>
      </c>
    </row>
    <row r="1831" spans="1:7" outlineLevel="1">
      <c r="A1831" s="12">
        <f t="shared" si="117"/>
        <v>0</v>
      </c>
      <c r="B1831" t="str">
        <f>YEAR(C1831)&amp;VLOOKUP(MONTH(C1831),lookup!$G$2:$N$13,8)</f>
        <v>2013M04</v>
      </c>
      <c r="C1831" s="2">
        <f t="shared" si="116"/>
        <v>41368</v>
      </c>
      <c r="D1831" s="4">
        <v>36.412736105495817</v>
      </c>
      <c r="E1831">
        <f t="shared" si="115"/>
        <v>35.783075901148521</v>
      </c>
      <c r="F1831" s="4">
        <v>30.486406744569415</v>
      </c>
      <c r="G1831">
        <f t="shared" si="114"/>
        <v>30.014421134396983</v>
      </c>
    </row>
    <row r="1832" spans="1:7" outlineLevel="1">
      <c r="A1832" s="12">
        <f t="shared" si="117"/>
        <v>0</v>
      </c>
      <c r="B1832" t="str">
        <f>YEAR(C1832)&amp;VLOOKUP(MONTH(C1832),lookup!$G$2:$N$13,8)</f>
        <v>2013M04</v>
      </c>
      <c r="C1832" s="2">
        <f t="shared" si="116"/>
        <v>41369</v>
      </c>
      <c r="D1832" s="4">
        <v>35.420574438317594</v>
      </c>
      <c r="E1832">
        <f t="shared" si="115"/>
        <v>35.758105735929846</v>
      </c>
      <c r="F1832" s="4">
        <v>29.666142512138972</v>
      </c>
      <c r="G1832">
        <f t="shared" si="114"/>
        <v>29.972813226934196</v>
      </c>
    </row>
    <row r="1833" spans="1:7" outlineLevel="1">
      <c r="A1833" s="12">
        <f t="shared" si="117"/>
        <v>0</v>
      </c>
      <c r="B1833" t="str">
        <f>YEAR(C1833)&amp;VLOOKUP(MONTH(C1833),lookup!$G$2:$N$13,8)</f>
        <v>2013M04</v>
      </c>
      <c r="C1833" s="2">
        <f t="shared" si="116"/>
        <v>41370</v>
      </c>
      <c r="D1833" s="4">
        <v>36.583287016492356</v>
      </c>
      <c r="E1833">
        <f t="shared" si="115"/>
        <v>35.843895322989745</v>
      </c>
      <c r="F1833" s="4">
        <v>30.561897398002987</v>
      </c>
      <c r="G1833">
        <f t="shared" si="114"/>
        <v>30.027860864348582</v>
      </c>
    </row>
    <row r="1834" spans="1:7" outlineLevel="1">
      <c r="A1834" s="12">
        <f t="shared" si="117"/>
        <v>0</v>
      </c>
      <c r="B1834" t="str">
        <f>YEAR(C1834)&amp;VLOOKUP(MONTH(C1834),lookup!$G$2:$N$13,8)</f>
        <v>2013M04</v>
      </c>
      <c r="C1834" s="2">
        <f t="shared" si="116"/>
        <v>41371</v>
      </c>
      <c r="D1834" s="4">
        <v>36.094374991674513</v>
      </c>
      <c r="E1834">
        <f t="shared" si="115"/>
        <v>35.923676133215395</v>
      </c>
      <c r="F1834" s="4">
        <v>30.281183763174674</v>
      </c>
      <c r="G1834">
        <f t="shared" si="114"/>
        <v>30.085926901253163</v>
      </c>
    </row>
    <row r="1835" spans="1:7" outlineLevel="1">
      <c r="A1835" s="12">
        <f t="shared" si="117"/>
        <v>0</v>
      </c>
      <c r="B1835" t="str">
        <f>YEAR(C1835)&amp;VLOOKUP(MONTH(C1835),lookup!$G$2:$N$13,8)</f>
        <v>2013M04</v>
      </c>
      <c r="C1835" s="2">
        <f t="shared" si="116"/>
        <v>41372</v>
      </c>
      <c r="D1835" s="4">
        <v>36.401047463634306</v>
      </c>
      <c r="E1835">
        <f t="shared" si="115"/>
        <v>36.002666676213366</v>
      </c>
      <c r="F1835" s="4">
        <v>30.392199670269402</v>
      </c>
      <c r="G1835">
        <f t="shared" si="114"/>
        <v>30.139795711273855</v>
      </c>
    </row>
    <row r="1836" spans="1:7" outlineLevel="1">
      <c r="A1836" s="12">
        <f t="shared" si="117"/>
        <v>0</v>
      </c>
      <c r="B1836" t="str">
        <f>YEAR(C1836)&amp;VLOOKUP(MONTH(C1836),lookup!$G$2:$N$13,8)</f>
        <v>2013M04</v>
      </c>
      <c r="C1836" s="2">
        <f t="shared" si="116"/>
        <v>41373</v>
      </c>
      <c r="D1836" s="4">
        <v>36.155698925366082</v>
      </c>
      <c r="E1836">
        <f t="shared" si="115"/>
        <v>36.110600762217786</v>
      </c>
      <c r="F1836" s="4">
        <v>30.34961729385612</v>
      </c>
      <c r="G1836">
        <f t="shared" si="114"/>
        <v>30.232973167975729</v>
      </c>
    </row>
    <row r="1837" spans="1:7" outlineLevel="1">
      <c r="A1837" s="12">
        <f t="shared" si="117"/>
        <v>0</v>
      </c>
      <c r="B1837" t="str">
        <f>YEAR(C1837)&amp;VLOOKUP(MONTH(C1837),lookup!$G$2:$N$13,8)</f>
        <v>2013M04</v>
      </c>
      <c r="C1837" s="2">
        <f t="shared" si="116"/>
        <v>41374</v>
      </c>
      <c r="D1837" s="4">
        <v>36.586585768600102</v>
      </c>
      <c r="E1837">
        <f t="shared" si="115"/>
        <v>36.16997487770783</v>
      </c>
      <c r="F1837" s="4">
        <v>30.590869317339234</v>
      </c>
      <c r="G1837">
        <f t="shared" si="114"/>
        <v>30.278451959081483</v>
      </c>
    </row>
    <row r="1838" spans="1:7" outlineLevel="1">
      <c r="A1838" s="12">
        <f t="shared" si="117"/>
        <v>0</v>
      </c>
      <c r="B1838" t="str">
        <f>YEAR(C1838)&amp;VLOOKUP(MONTH(C1838),lookup!$G$2:$N$13,8)</f>
        <v>2013M04</v>
      </c>
      <c r="C1838" s="2">
        <f t="shared" si="116"/>
        <v>41375</v>
      </c>
      <c r="D1838" s="4">
        <v>36.068986774585674</v>
      </c>
      <c r="E1838">
        <f t="shared" si="115"/>
        <v>36.265204129456492</v>
      </c>
      <c r="F1838" s="4">
        <v>30.223563983004016</v>
      </c>
      <c r="G1838">
        <f t="shared" si="114"/>
        <v>30.359436828117715</v>
      </c>
    </row>
    <row r="1839" spans="1:7" outlineLevel="1">
      <c r="A1839" s="12">
        <f t="shared" si="117"/>
        <v>0</v>
      </c>
      <c r="B1839" t="str">
        <f>YEAR(C1839)&amp;VLOOKUP(MONTH(C1839),lookup!$G$2:$N$13,8)</f>
        <v>2013M04</v>
      </c>
      <c r="C1839" s="2">
        <f t="shared" si="116"/>
        <v>41376</v>
      </c>
      <c r="D1839" s="4">
        <v>37.071012429280358</v>
      </c>
      <c r="E1839">
        <f t="shared" si="115"/>
        <v>36.346990184092022</v>
      </c>
      <c r="F1839" s="4">
        <v>31.011762762837002</v>
      </c>
      <c r="G1839">
        <f t="shared" si="114"/>
        <v>30.429760359662275</v>
      </c>
    </row>
    <row r="1840" spans="1:7" outlineLevel="1">
      <c r="A1840" s="12">
        <f t="shared" si="117"/>
        <v>0</v>
      </c>
      <c r="B1840" t="str">
        <f>YEAR(C1840)&amp;VLOOKUP(MONTH(C1840),lookup!$G$2:$N$13,8)</f>
        <v>2013M04</v>
      </c>
      <c r="C1840" s="2">
        <f t="shared" si="116"/>
        <v>41377</v>
      </c>
      <c r="D1840" s="4">
        <v>36.29964567196506</v>
      </c>
      <c r="E1840">
        <f t="shared" si="115"/>
        <v>36.419038026219205</v>
      </c>
      <c r="F1840" s="4">
        <v>30.444742080047881</v>
      </c>
      <c r="G1840">
        <f t="shared" si="114"/>
        <v>30.492052692396015</v>
      </c>
    </row>
    <row r="1841" spans="1:7" outlineLevel="1">
      <c r="A1841" s="12">
        <f t="shared" si="117"/>
        <v>0</v>
      </c>
      <c r="B1841" t="str">
        <f>YEAR(C1841)&amp;VLOOKUP(MONTH(C1841),lookup!$G$2:$N$13,8)</f>
        <v>2013M04</v>
      </c>
      <c r="C1841" s="2">
        <f t="shared" si="116"/>
        <v>41378</v>
      </c>
      <c r="D1841" s="4">
        <v>37.352013598710307</v>
      </c>
      <c r="E1841">
        <f t="shared" si="115"/>
        <v>36.546330615530827</v>
      </c>
      <c r="F1841" s="4">
        <v>31.239611290975343</v>
      </c>
      <c r="G1841">
        <f t="shared" si="114"/>
        <v>30.605027445765614</v>
      </c>
    </row>
    <row r="1842" spans="1:7" outlineLevel="1">
      <c r="A1842" s="12">
        <f t="shared" si="117"/>
        <v>0</v>
      </c>
      <c r="B1842" t="str">
        <f>YEAR(C1842)&amp;VLOOKUP(MONTH(C1842),lookup!$G$2:$N$13,8)</f>
        <v>2013M04</v>
      </c>
      <c r="C1842" s="2">
        <f t="shared" si="116"/>
        <v>41379</v>
      </c>
      <c r="D1842" s="4">
        <v>36.439221462013997</v>
      </c>
      <c r="E1842">
        <f t="shared" si="115"/>
        <v>36.591510397981033</v>
      </c>
      <c r="F1842" s="4">
        <v>30.563570792535565</v>
      </c>
      <c r="G1842">
        <f t="shared" si="114"/>
        <v>30.640506093323957</v>
      </c>
    </row>
    <row r="1843" spans="1:7" outlineLevel="1">
      <c r="A1843" s="12">
        <f t="shared" si="117"/>
        <v>0</v>
      </c>
      <c r="B1843" t="str">
        <f>YEAR(C1843)&amp;VLOOKUP(MONTH(C1843),lookup!$G$2:$N$13,8)</f>
        <v>2013M04</v>
      </c>
      <c r="C1843" s="2">
        <f t="shared" si="116"/>
        <v>41380</v>
      </c>
      <c r="D1843" s="4">
        <v>37.512518643461469</v>
      </c>
      <c r="E1843">
        <f t="shared" si="115"/>
        <v>36.738138419625344</v>
      </c>
      <c r="F1843" s="4">
        <v>31.336310075604583</v>
      </c>
      <c r="G1843">
        <f t="shared" si="114"/>
        <v>30.761633056846183</v>
      </c>
    </row>
    <row r="1844" spans="1:7" outlineLevel="1">
      <c r="A1844" s="12">
        <f t="shared" si="117"/>
        <v>0</v>
      </c>
      <c r="B1844" t="str">
        <f>YEAR(C1844)&amp;VLOOKUP(MONTH(C1844),lookup!$G$2:$N$13,8)</f>
        <v>2013M04</v>
      </c>
      <c r="C1844" s="2">
        <f t="shared" si="116"/>
        <v>41381</v>
      </c>
      <c r="D1844" s="4">
        <v>36.697393917435591</v>
      </c>
      <c r="E1844">
        <f t="shared" si="115"/>
        <v>36.82436161853385</v>
      </c>
      <c r="F1844" s="4">
        <v>30.779683773500345</v>
      </c>
      <c r="G1844">
        <f t="shared" si="114"/>
        <v>30.834855527698643</v>
      </c>
    </row>
    <row r="1845" spans="1:7" outlineLevel="1">
      <c r="A1845" s="12">
        <f t="shared" si="117"/>
        <v>0</v>
      </c>
      <c r="B1845" t="str">
        <f>YEAR(C1845)&amp;VLOOKUP(MONTH(C1845),lookup!$G$2:$N$13,8)</f>
        <v>2013M04</v>
      </c>
      <c r="C1845" s="2">
        <f t="shared" si="116"/>
        <v>41382</v>
      </c>
      <c r="D1845" s="4">
        <v>37.716334293920589</v>
      </c>
      <c r="E1845">
        <f t="shared" si="115"/>
        <v>36.948747723419729</v>
      </c>
      <c r="F1845" s="4">
        <v>31.515793553139353</v>
      </c>
      <c r="G1845">
        <f t="shared" si="114"/>
        <v>30.934665858294679</v>
      </c>
    </row>
    <row r="1846" spans="1:7" outlineLevel="1">
      <c r="A1846" s="12">
        <f t="shared" si="117"/>
        <v>0</v>
      </c>
      <c r="B1846" t="str">
        <f>YEAR(C1846)&amp;VLOOKUP(MONTH(C1846),lookup!$G$2:$N$13,8)</f>
        <v>2013M04</v>
      </c>
      <c r="C1846" s="2">
        <f t="shared" si="116"/>
        <v>41383</v>
      </c>
      <c r="D1846" s="4">
        <v>36.893123298277139</v>
      </c>
      <c r="E1846">
        <f t="shared" si="115"/>
        <v>37.04971272500979</v>
      </c>
      <c r="F1846" s="4">
        <v>30.963250660476294</v>
      </c>
      <c r="G1846">
        <f t="shared" si="114"/>
        <v>31.024105324005731</v>
      </c>
    </row>
    <row r="1847" spans="1:7" outlineLevel="1">
      <c r="A1847" s="12">
        <f t="shared" si="117"/>
        <v>0</v>
      </c>
      <c r="B1847" t="str">
        <f>YEAR(C1847)&amp;VLOOKUP(MONTH(C1847),lookup!$G$2:$N$13,8)</f>
        <v>2013M04</v>
      </c>
      <c r="C1847" s="2">
        <f t="shared" si="116"/>
        <v>41384</v>
      </c>
      <c r="D1847" s="4">
        <v>37.723917463505735</v>
      </c>
      <c r="E1847">
        <f t="shared" si="115"/>
        <v>37.121511278381831</v>
      </c>
      <c r="F1847" s="4">
        <v>31.483311453896683</v>
      </c>
      <c r="G1847">
        <f t="shared" si="114"/>
        <v>31.073885464107072</v>
      </c>
    </row>
    <row r="1848" spans="1:7" outlineLevel="1">
      <c r="A1848" s="12">
        <f t="shared" si="117"/>
        <v>0</v>
      </c>
      <c r="B1848" t="str">
        <f>YEAR(C1848)&amp;VLOOKUP(MONTH(C1848),lookup!$G$2:$N$13,8)</f>
        <v>2013M04</v>
      </c>
      <c r="C1848" s="2">
        <f t="shared" si="116"/>
        <v>41385</v>
      </c>
      <c r="D1848" s="4">
        <v>37.400826035968358</v>
      </c>
      <c r="E1848">
        <f t="shared" si="115"/>
        <v>37.270468765628237</v>
      </c>
      <c r="F1848" s="4">
        <v>31.42681770894038</v>
      </c>
      <c r="G1848">
        <f t="shared" si="114"/>
        <v>31.207202433946584</v>
      </c>
    </row>
    <row r="1849" spans="1:7" outlineLevel="1">
      <c r="A1849" s="12">
        <f t="shared" si="117"/>
        <v>0</v>
      </c>
      <c r="B1849" t="str">
        <f>YEAR(C1849)&amp;VLOOKUP(MONTH(C1849),lookup!$G$2:$N$13,8)</f>
        <v>2013M04</v>
      </c>
      <c r="C1849" s="2">
        <f t="shared" si="116"/>
        <v>41386</v>
      </c>
      <c r="D1849" s="4">
        <v>37.919558838510703</v>
      </c>
      <c r="E1849">
        <f t="shared" si="115"/>
        <v>37.339860359369858</v>
      </c>
      <c r="F1849" s="4">
        <v>31.640082242905844</v>
      </c>
      <c r="G1849">
        <f t="shared" si="114"/>
        <v>31.257546215717348</v>
      </c>
    </row>
    <row r="1850" spans="1:7" outlineLevel="1">
      <c r="A1850" s="12">
        <f t="shared" si="117"/>
        <v>0</v>
      </c>
      <c r="B1850" t="str">
        <f>YEAR(C1850)&amp;VLOOKUP(MONTH(C1850),lookup!$G$2:$N$13,8)</f>
        <v>2013M04</v>
      </c>
      <c r="C1850" s="2">
        <f t="shared" si="116"/>
        <v>41387</v>
      </c>
      <c r="D1850" s="4">
        <v>37.631156378224524</v>
      </c>
      <c r="E1850">
        <f t="shared" si="115"/>
        <v>37.492169830032097</v>
      </c>
      <c r="F1850" s="4">
        <v>31.583715125851516</v>
      </c>
      <c r="G1850">
        <f t="shared" si="114"/>
        <v>31.388307849245521</v>
      </c>
    </row>
    <row r="1851" spans="1:7" outlineLevel="1">
      <c r="A1851" s="12">
        <f t="shared" si="117"/>
        <v>0</v>
      </c>
      <c r="B1851" t="str">
        <f>YEAR(C1851)&amp;VLOOKUP(MONTH(C1851),lookup!$G$2:$N$13,8)</f>
        <v>2013M04</v>
      </c>
      <c r="C1851" s="2">
        <f t="shared" si="116"/>
        <v>41388</v>
      </c>
      <c r="D1851" s="4">
        <v>38.371040514267946</v>
      </c>
      <c r="E1851">
        <f t="shared" si="115"/>
        <v>37.600386298653113</v>
      </c>
      <c r="F1851" s="4">
        <v>32.079945365074003</v>
      </c>
      <c r="G1851">
        <f t="shared" si="114"/>
        <v>31.481797705831916</v>
      </c>
    </row>
    <row r="1852" spans="1:7" outlineLevel="1">
      <c r="A1852" s="12">
        <f t="shared" si="117"/>
        <v>0</v>
      </c>
      <c r="B1852" t="str">
        <f>YEAR(C1852)&amp;VLOOKUP(MONTH(C1852),lookup!$G$2:$N$13,8)</f>
        <v>2013M04</v>
      </c>
      <c r="C1852" s="2">
        <f t="shared" si="116"/>
        <v>41389</v>
      </c>
      <c r="D1852" s="4">
        <v>37.894021011499682</v>
      </c>
      <c r="E1852">
        <f t="shared" si="115"/>
        <v>37.758583634800658</v>
      </c>
      <c r="F1852" s="4">
        <v>31.778965819567965</v>
      </c>
      <c r="G1852">
        <f t="shared" si="114"/>
        <v>31.612229096968782</v>
      </c>
    </row>
    <row r="1853" spans="1:7" outlineLevel="1">
      <c r="A1853" s="12">
        <f t="shared" si="117"/>
        <v>0</v>
      </c>
      <c r="B1853" t="str">
        <f>YEAR(C1853)&amp;VLOOKUP(MONTH(C1853),lookup!$G$2:$N$13,8)</f>
        <v>2013M04</v>
      </c>
      <c r="C1853" s="2">
        <f t="shared" si="116"/>
        <v>41390</v>
      </c>
      <c r="D1853" s="4">
        <v>38.377139318742806</v>
      </c>
      <c r="E1853">
        <f t="shared" si="115"/>
        <v>37.85431910345514</v>
      </c>
      <c r="F1853" s="4">
        <v>32.128145663245974</v>
      </c>
      <c r="G1853">
        <f t="shared" si="114"/>
        <v>31.704237287962886</v>
      </c>
    </row>
    <row r="1854" spans="1:7" outlineLevel="1">
      <c r="A1854" s="12">
        <f t="shared" si="117"/>
        <v>0</v>
      </c>
      <c r="B1854" t="str">
        <f>YEAR(C1854)&amp;VLOOKUP(MONTH(C1854),lookup!$G$2:$N$13,8)</f>
        <v>2013M04</v>
      </c>
      <c r="C1854" s="2">
        <f t="shared" si="116"/>
        <v>41391</v>
      </c>
      <c r="D1854" s="4">
        <v>38.36752468109664</v>
      </c>
      <c r="E1854">
        <f t="shared" si="115"/>
        <v>38.027027410308719</v>
      </c>
      <c r="F1854" s="4">
        <v>32.165974727768905</v>
      </c>
      <c r="G1854">
        <f t="shared" si="114"/>
        <v>31.841003960404393</v>
      </c>
    </row>
    <row r="1855" spans="1:7" outlineLevel="1">
      <c r="A1855" s="12">
        <f t="shared" si="117"/>
        <v>0</v>
      </c>
      <c r="B1855" t="str">
        <f>YEAR(C1855)&amp;VLOOKUP(MONTH(C1855),lookup!$G$2:$N$13,8)</f>
        <v>2013M04</v>
      </c>
      <c r="C1855" s="2">
        <f t="shared" si="116"/>
        <v>41392</v>
      </c>
      <c r="D1855" s="4">
        <v>38.760504476988586</v>
      </c>
      <c r="E1855">
        <f t="shared" si="115"/>
        <v>38.161892901857883</v>
      </c>
      <c r="F1855" s="4">
        <v>32.467737187722655</v>
      </c>
      <c r="G1855">
        <f t="shared" si="114"/>
        <v>31.971501814169912</v>
      </c>
    </row>
    <row r="1856" spans="1:7" outlineLevel="1">
      <c r="A1856" s="12">
        <f t="shared" si="117"/>
        <v>0</v>
      </c>
      <c r="B1856" t="str">
        <f>YEAR(C1856)&amp;VLOOKUP(MONTH(C1856),lookup!$G$2:$N$13,8)</f>
        <v>2013M04</v>
      </c>
      <c r="C1856" s="2">
        <f t="shared" si="116"/>
        <v>41393</v>
      </c>
      <c r="D1856" s="4">
        <v>38.137524360727646</v>
      </c>
      <c r="E1856">
        <f t="shared" si="115"/>
        <v>38.250133879030599</v>
      </c>
      <c r="F1856" s="4">
        <v>31.942844110171968</v>
      </c>
      <c r="G1856">
        <f t="shared" si="114"/>
        <v>32.033680879606926</v>
      </c>
    </row>
    <row r="1857" spans="1:7" outlineLevel="1">
      <c r="A1857" s="12">
        <f t="shared" si="117"/>
        <v>0</v>
      </c>
      <c r="B1857" t="str">
        <f>YEAR(C1857)&amp;VLOOKUP(MONTH(C1857),lookup!$G$2:$N$13,8)</f>
        <v>2013M04</v>
      </c>
      <c r="C1857" s="2">
        <f t="shared" si="116"/>
        <v>41394</v>
      </c>
      <c r="D1857" s="4">
        <v>38.91077004265388</v>
      </c>
      <c r="E1857">
        <f t="shared" si="115"/>
        <v>38.357062039988378</v>
      </c>
      <c r="F1857" s="4">
        <v>32.583175540254175</v>
      </c>
      <c r="G1857">
        <f t="shared" si="114"/>
        <v>32.134560058622874</v>
      </c>
    </row>
    <row r="1858" spans="1:7" outlineLevel="1">
      <c r="A1858" s="12">
        <f t="shared" si="117"/>
        <v>0</v>
      </c>
      <c r="B1858" t="str">
        <f>YEAR(C1858)&amp;VLOOKUP(MONTH(C1858),lookup!$G$2:$N$13,8)</f>
        <v>2013M05</v>
      </c>
      <c r="C1858" s="2">
        <f t="shared" si="116"/>
        <v>41395</v>
      </c>
      <c r="D1858" s="4">
        <v>38.441104481184297</v>
      </c>
      <c r="E1858">
        <f t="shared" si="115"/>
        <v>38.453274085563748</v>
      </c>
      <c r="F1858" s="4">
        <v>32.2444335268071</v>
      </c>
      <c r="G1858">
        <f t="shared" si="114"/>
        <v>32.21464393428586</v>
      </c>
    </row>
    <row r="1859" spans="1:7" outlineLevel="1">
      <c r="A1859" s="12">
        <f t="shared" si="117"/>
        <v>0</v>
      </c>
      <c r="B1859" t="str">
        <f>YEAR(C1859)&amp;VLOOKUP(MONTH(C1859),lookup!$G$2:$N$13,8)</f>
        <v>2013M05</v>
      </c>
      <c r="C1859" s="2">
        <f t="shared" si="116"/>
        <v>41396</v>
      </c>
      <c r="D1859" s="4">
        <v>39.561754459433672</v>
      </c>
      <c r="E1859">
        <f t="shared" si="115"/>
        <v>38.626411635527518</v>
      </c>
      <c r="F1859" s="4">
        <v>33.199840049553124</v>
      </c>
      <c r="G1859">
        <f t="shared" si="114"/>
        <v>32.373945217591398</v>
      </c>
    </row>
    <row r="1860" spans="1:7" outlineLevel="1">
      <c r="A1860" s="12">
        <f t="shared" si="117"/>
        <v>0</v>
      </c>
      <c r="B1860" t="str">
        <f>YEAR(C1860)&amp;VLOOKUP(MONTH(C1860),lookup!$G$2:$N$13,8)</f>
        <v>2013M05</v>
      </c>
      <c r="C1860" s="2">
        <f t="shared" si="116"/>
        <v>41397</v>
      </c>
      <c r="D1860" s="4">
        <v>39.126610041282362</v>
      </c>
      <c r="E1860">
        <f t="shared" si="115"/>
        <v>38.766705563237736</v>
      </c>
      <c r="F1860" s="4">
        <v>32.867113537392306</v>
      </c>
      <c r="G1860">
        <f t="shared" si="114"/>
        <v>32.50038268409071</v>
      </c>
    </row>
    <row r="1861" spans="1:7" outlineLevel="1">
      <c r="A1861" s="12">
        <f t="shared" si="117"/>
        <v>0</v>
      </c>
      <c r="B1861" t="str">
        <f>YEAR(C1861)&amp;VLOOKUP(MONTH(C1861),lookup!$G$2:$N$13,8)</f>
        <v>2013M05</v>
      </c>
      <c r="C1861" s="2">
        <f t="shared" si="116"/>
        <v>41398</v>
      </c>
      <c r="D1861" s="4">
        <v>39.894696064254191</v>
      </c>
      <c r="E1861">
        <f t="shared" si="115"/>
        <v>38.956068825437669</v>
      </c>
      <c r="F1861" s="4">
        <v>33.444150358929797</v>
      </c>
      <c r="G1861">
        <f t="shared" si="114"/>
        <v>32.664000741838208</v>
      </c>
    </row>
    <row r="1862" spans="1:7" outlineLevel="1">
      <c r="A1862" s="12">
        <f t="shared" si="117"/>
        <v>0</v>
      </c>
      <c r="B1862" t="str">
        <f>YEAR(C1862)&amp;VLOOKUP(MONTH(C1862),lookup!$G$2:$N$13,8)</f>
        <v>2013M05</v>
      </c>
      <c r="C1862" s="2">
        <f t="shared" si="116"/>
        <v>41399</v>
      </c>
      <c r="D1862" s="4">
        <v>39.328254386020106</v>
      </c>
      <c r="E1862">
        <f t="shared" si="115"/>
        <v>39.115341934103085</v>
      </c>
      <c r="F1862" s="4">
        <v>33.015096157883228</v>
      </c>
      <c r="G1862">
        <f t="shared" si="114"/>
        <v>32.806425168529621</v>
      </c>
    </row>
    <row r="1863" spans="1:7" outlineLevel="1">
      <c r="A1863" s="12">
        <f t="shared" si="117"/>
        <v>0</v>
      </c>
      <c r="B1863" t="str">
        <f>YEAR(C1863)&amp;VLOOKUP(MONTH(C1863),lookup!$G$2:$N$13,8)</f>
        <v>2013M05</v>
      </c>
      <c r="C1863" s="2">
        <f t="shared" si="116"/>
        <v>41400</v>
      </c>
      <c r="D1863" s="4">
        <v>39.892794273714038</v>
      </c>
      <c r="E1863">
        <f t="shared" si="115"/>
        <v>39.267945398986768</v>
      </c>
      <c r="F1863" s="4">
        <v>33.448192453959877</v>
      </c>
      <c r="G1863">
        <f t="shared" si="114"/>
        <v>32.939788365478258</v>
      </c>
    </row>
    <row r="1864" spans="1:7" outlineLevel="1">
      <c r="A1864" s="12">
        <f t="shared" si="117"/>
        <v>0</v>
      </c>
      <c r="B1864" t="str">
        <f>YEAR(C1864)&amp;VLOOKUP(MONTH(C1864),lookup!$G$2:$N$13,8)</f>
        <v>2013M05</v>
      </c>
      <c r="C1864" s="2">
        <f t="shared" si="116"/>
        <v>41401</v>
      </c>
      <c r="D1864" s="4">
        <v>39.60764363318841</v>
      </c>
      <c r="E1864">
        <f t="shared" si="115"/>
        <v>39.457039449515918</v>
      </c>
      <c r="F1864" s="4">
        <v>33.246320715733219</v>
      </c>
      <c r="G1864">
        <f t="shared" ref="G1864:G1927" si="118">AVERAGE(SUM(F1857:F1864)/8,SUM(F1859:F1864)/6)</f>
        <v>33.104746252403011</v>
      </c>
    </row>
    <row r="1865" spans="1:7" outlineLevel="1">
      <c r="A1865" s="12">
        <f t="shared" si="117"/>
        <v>0</v>
      </c>
      <c r="B1865" t="str">
        <f>YEAR(C1865)&amp;VLOOKUP(MONTH(C1865),lookup!$G$2:$N$13,8)</f>
        <v>2013M05</v>
      </c>
      <c r="C1865" s="2">
        <f t="shared" si="116"/>
        <v>41402</v>
      </c>
      <c r="D1865" s="4">
        <v>40.028944785314813</v>
      </c>
      <c r="E1865">
        <f t="shared" si="115"/>
        <v>39.565857898088986</v>
      </c>
      <c r="F1865" s="4">
        <v>33.513341595660386</v>
      </c>
      <c r="G1865">
        <f t="shared" si="118"/>
        <v>33.189006759708171</v>
      </c>
    </row>
    <row r="1866" spans="1:7" outlineLevel="1">
      <c r="A1866" s="12">
        <f t="shared" si="117"/>
        <v>0</v>
      </c>
      <c r="B1866" t="str">
        <f>YEAR(C1866)&amp;VLOOKUP(MONTH(C1866),lookup!$G$2:$N$13,8)</f>
        <v>2013M05</v>
      </c>
      <c r="C1866" s="2">
        <f t="shared" si="116"/>
        <v>41403</v>
      </c>
      <c r="D1866" s="4">
        <v>39.909232230708454</v>
      </c>
      <c r="E1866">
        <f t="shared" si="115"/>
        <v>39.72283439821976</v>
      </c>
      <c r="F1866" s="4">
        <v>33.461427608117376</v>
      </c>
      <c r="G1866">
        <f t="shared" si="118"/>
        <v>33.314595062350492</v>
      </c>
    </row>
    <row r="1867" spans="1:7" outlineLevel="1">
      <c r="A1867" s="12">
        <f t="shared" si="117"/>
        <v>0</v>
      </c>
      <c r="B1867" t="str">
        <f>YEAR(C1867)&amp;VLOOKUP(MONTH(C1867),lookup!$G$2:$N$13,8)</f>
        <v>2013M05</v>
      </c>
      <c r="C1867" s="2">
        <f t="shared" si="116"/>
        <v>41404</v>
      </c>
      <c r="D1867" s="4">
        <v>39.683505910409828</v>
      </c>
      <c r="E1867">
        <f t="shared" ref="E1867:E1930" si="119">AVERAGE(SUM(D1860:D1867)/8,SUM(D1862:D1867)/6)</f>
        <v>39.712844684418741</v>
      </c>
      <c r="F1867" s="4">
        <v>33.215294312511467</v>
      </c>
      <c r="G1867">
        <f t="shared" si="118"/>
        <v>33.296489616583855</v>
      </c>
    </row>
    <row r="1868" spans="1:7" outlineLevel="1">
      <c r="A1868" s="12">
        <f t="shared" si="117"/>
        <v>0</v>
      </c>
      <c r="B1868" t="str">
        <f>YEAR(C1868)&amp;VLOOKUP(MONTH(C1868),lookup!$G$2:$N$13,8)</f>
        <v>2013M05</v>
      </c>
      <c r="C1868" s="2">
        <f t="shared" ref="C1868:C1931" si="120">C1867+1</f>
        <v>41405</v>
      </c>
      <c r="D1868" s="4">
        <v>40.115396645055604</v>
      </c>
      <c r="E1868">
        <f t="shared" si="119"/>
        <v>39.840239035407521</v>
      </c>
      <c r="F1868" s="4">
        <v>33.682618888374897</v>
      </c>
      <c r="G1868">
        <f t="shared" si="118"/>
        <v>33.403085595227914</v>
      </c>
    </row>
    <row r="1869" spans="1:7" outlineLevel="1">
      <c r="A1869" s="12">
        <f t="shared" si="117"/>
        <v>0</v>
      </c>
      <c r="B1869" t="str">
        <f>YEAR(C1869)&amp;VLOOKUP(MONTH(C1869),lookup!$G$2:$N$13,8)</f>
        <v>2013M05</v>
      </c>
      <c r="C1869" s="2">
        <f t="shared" si="120"/>
        <v>41406</v>
      </c>
      <c r="D1869" s="4">
        <v>40.180274239087304</v>
      </c>
      <c r="E1869">
        <f t="shared" si="119"/>
        <v>39.882044335115694</v>
      </c>
      <c r="F1869" s="4">
        <v>33.661565453426753</v>
      </c>
      <c r="G1869">
        <f t="shared" si="118"/>
        <v>33.434455121922873</v>
      </c>
    </row>
    <row r="1870" spans="1:7" outlineLevel="1">
      <c r="A1870" s="12">
        <f t="shared" si="117"/>
        <v>0</v>
      </c>
      <c r="B1870" t="str">
        <f>YEAR(C1870)&amp;VLOOKUP(MONTH(C1870),lookup!$G$2:$N$13,8)</f>
        <v>2013M05</v>
      </c>
      <c r="C1870" s="2">
        <f t="shared" si="120"/>
        <v>41407</v>
      </c>
      <c r="D1870" s="4">
        <v>39.67512034095833</v>
      </c>
      <c r="E1870">
        <f t="shared" si="119"/>
        <v>39.909346516280166</v>
      </c>
      <c r="F1870" s="4">
        <v>33.294555834825658</v>
      </c>
      <c r="G1870">
        <f t="shared" si="118"/>
        <v>33.455940944989479</v>
      </c>
    </row>
    <row r="1871" spans="1:7" outlineLevel="1">
      <c r="A1871" s="12">
        <f t="shared" si="117"/>
        <v>0</v>
      </c>
      <c r="B1871" t="str">
        <f>YEAR(C1871)&amp;VLOOKUP(MONTH(C1871),lookup!$G$2:$N$13,8)</f>
        <v>2013M05</v>
      </c>
      <c r="C1871" s="2">
        <f t="shared" si="120"/>
        <v>41408</v>
      </c>
      <c r="D1871" s="4">
        <v>40.002697127348121</v>
      </c>
      <c r="E1871">
        <f t="shared" si="119"/>
        <v>39.914028139801729</v>
      </c>
      <c r="F1871" s="4">
        <v>33.512990705077918</v>
      </c>
      <c r="G1871">
        <f t="shared" si="118"/>
        <v>33.459961594802486</v>
      </c>
    </row>
    <row r="1872" spans="1:7" outlineLevel="1">
      <c r="A1872" s="12">
        <f t="shared" si="117"/>
        <v>0</v>
      </c>
      <c r="B1872" t="str">
        <f>YEAR(C1872)&amp;VLOOKUP(MONTH(C1872),lookup!$G$2:$N$13,8)</f>
        <v>2013M05</v>
      </c>
      <c r="C1872" s="2">
        <f t="shared" si="120"/>
        <v>41409</v>
      </c>
      <c r="D1872" s="4">
        <v>39.836316991696165</v>
      </c>
      <c r="E1872">
        <f t="shared" si="119"/>
        <v>39.922243954790773</v>
      </c>
      <c r="F1872" s="4">
        <v>33.423327195926404</v>
      </c>
      <c r="G1872">
        <f t="shared" si="118"/>
        <v>33.467849465465306</v>
      </c>
    </row>
    <row r="1873" spans="1:7" outlineLevel="1">
      <c r="A1873" s="12">
        <f t="shared" si="117"/>
        <v>0</v>
      </c>
      <c r="B1873" t="str">
        <f>YEAR(C1873)&amp;VLOOKUP(MONTH(C1873),lookup!$G$2:$N$13,8)</f>
        <v>2013M05</v>
      </c>
      <c r="C1873" s="2">
        <f t="shared" si="120"/>
        <v>41410</v>
      </c>
      <c r="D1873" s="4">
        <v>39.605028302631631</v>
      </c>
      <c r="E1873">
        <f t="shared" si="119"/>
        <v>39.889209373974893</v>
      </c>
      <c r="F1873" s="4">
        <v>33.107022637158401</v>
      </c>
      <c r="G1873">
        <f t="shared" si="118"/>
        <v>33.433431890946181</v>
      </c>
    </row>
    <row r="1874" spans="1:7" outlineLevel="1">
      <c r="A1874" s="12">
        <f t="shared" ref="A1874:A1937" si="121">IF(D1874+D1875=D1874,IF(D1874+D1875&gt;0,1,0),0)</f>
        <v>0</v>
      </c>
      <c r="B1874" t="str">
        <f>YEAR(C1874)&amp;VLOOKUP(MONTH(C1874),lookup!$G$2:$N$13,8)</f>
        <v>2013M05</v>
      </c>
      <c r="C1874" s="2">
        <f t="shared" si="120"/>
        <v>41411</v>
      </c>
      <c r="D1874" s="4">
        <v>39.725601822877877</v>
      </c>
      <c r="E1874">
        <f t="shared" si="119"/>
        <v>39.845249571637339</v>
      </c>
      <c r="F1874" s="4">
        <v>33.305156568281966</v>
      </c>
      <c r="G1874">
        <f t="shared" si="118"/>
        <v>33.39220975761539</v>
      </c>
    </row>
    <row r="1875" spans="1:7" outlineLevel="1">
      <c r="A1875" s="12">
        <f t="shared" si="121"/>
        <v>0</v>
      </c>
      <c r="B1875" t="str">
        <f>YEAR(C1875)&amp;VLOOKUP(MONTH(C1875),lookup!$G$2:$N$13,8)</f>
        <v>2013M05</v>
      </c>
      <c r="C1875" s="2">
        <f t="shared" si="120"/>
        <v>41412</v>
      </c>
      <c r="D1875" s="4">
        <v>40.330235583075861</v>
      </c>
      <c r="E1875">
        <f t="shared" si="119"/>
        <v>39.898166954844683</v>
      </c>
      <c r="F1875" s="4">
        <v>33.745862803865911</v>
      </c>
      <c r="G1875">
        <f t="shared" si="118"/>
        <v>33.432395067528304</v>
      </c>
    </row>
    <row r="1876" spans="1:7" outlineLevel="1">
      <c r="A1876" s="12">
        <f t="shared" si="121"/>
        <v>0</v>
      </c>
      <c r="B1876" t="str">
        <f>YEAR(C1876)&amp;VLOOKUP(MONTH(C1876),lookup!$G$2:$N$13,8)</f>
        <v>2013M05</v>
      </c>
      <c r="C1876" s="2">
        <f t="shared" si="120"/>
        <v>41413</v>
      </c>
      <c r="D1876" s="4">
        <v>40.214027335534595</v>
      </c>
      <c r="E1876">
        <f t="shared" si="119"/>
        <v>39.949240289214309</v>
      </c>
      <c r="F1876" s="4">
        <v>33.74458945483812</v>
      </c>
      <c r="G1876">
        <f t="shared" si="118"/>
        <v>33.473771029599959</v>
      </c>
    </row>
    <row r="1877" spans="1:7" outlineLevel="1">
      <c r="A1877" s="12">
        <f t="shared" si="121"/>
        <v>0</v>
      </c>
      <c r="B1877" t="str">
        <f>YEAR(C1877)&amp;VLOOKUP(MONTH(C1877),lookup!$G$2:$N$13,8)</f>
        <v>2013M05</v>
      </c>
      <c r="C1877" s="2">
        <f t="shared" si="120"/>
        <v>41414</v>
      </c>
      <c r="D1877" s="4">
        <v>39.812178994398444</v>
      </c>
      <c r="E1877">
        <f t="shared" si="119"/>
        <v>39.910357825342111</v>
      </c>
      <c r="F1877" s="4">
        <v>33.294583248152414</v>
      </c>
      <c r="G1877">
        <f t="shared" si="118"/>
        <v>33.432634020359856</v>
      </c>
    </row>
    <row r="1878" spans="1:7" outlineLevel="1">
      <c r="A1878" s="12">
        <f t="shared" si="121"/>
        <v>0</v>
      </c>
      <c r="B1878" t="str">
        <f>YEAR(C1878)&amp;VLOOKUP(MONTH(C1878),lookup!$G$2:$N$13,8)</f>
        <v>2013M05</v>
      </c>
      <c r="C1878" s="2">
        <f t="shared" si="120"/>
        <v>41415</v>
      </c>
      <c r="D1878" s="4">
        <v>39.881411541341492</v>
      </c>
      <c r="E1878">
        <f t="shared" si="119"/>
        <v>39.927008904503168</v>
      </c>
      <c r="F1878" s="4">
        <v>33.47690517240347</v>
      </c>
      <c r="G1878">
        <f t="shared" si="118"/>
        <v>33.448495685331565</v>
      </c>
    </row>
    <row r="1879" spans="1:7" outlineLevel="1">
      <c r="A1879" s="12">
        <f t="shared" si="121"/>
        <v>0</v>
      </c>
      <c r="B1879" t="str">
        <f>YEAR(C1879)&amp;VLOOKUP(MONTH(C1879),lookup!$G$2:$N$13,8)</f>
        <v>2013M05</v>
      </c>
      <c r="C1879" s="2">
        <f t="shared" si="120"/>
        <v>41416</v>
      </c>
      <c r="D1879" s="4">
        <v>40.088985344647078</v>
      </c>
      <c r="E1879">
        <f t="shared" si="119"/>
        <v>39.972731671585642</v>
      </c>
      <c r="F1879" s="4">
        <v>33.520495103277206</v>
      </c>
      <c r="G1879">
        <f t="shared" si="118"/>
        <v>33.483420749062248</v>
      </c>
    </row>
    <row r="1880" spans="1:7" outlineLevel="1">
      <c r="A1880" s="12">
        <f t="shared" si="121"/>
        <v>0</v>
      </c>
      <c r="B1880" t="str">
        <f>YEAR(C1880)&amp;VLOOKUP(MONTH(C1880),lookup!$G$2:$N$13,8)</f>
        <v>2013M05</v>
      </c>
      <c r="C1880" s="2">
        <f t="shared" si="120"/>
        <v>41417</v>
      </c>
      <c r="D1880" s="4">
        <v>40.029257327636145</v>
      </c>
      <c r="E1880">
        <f t="shared" si="119"/>
        <v>40.010095067978412</v>
      </c>
      <c r="F1880" s="4">
        <v>33.565574948460103</v>
      </c>
      <c r="G1880">
        <f t="shared" si="118"/>
        <v>33.514012765277116</v>
      </c>
    </row>
    <row r="1881" spans="1:7" outlineLevel="1">
      <c r="A1881" s="12">
        <f t="shared" si="121"/>
        <v>0</v>
      </c>
      <c r="B1881" t="str">
        <f>YEAR(C1881)&amp;VLOOKUP(MONTH(C1881),lookup!$G$2:$N$13,8)</f>
        <v>2013M05</v>
      </c>
      <c r="C1881" s="2">
        <f t="shared" si="120"/>
        <v>41418</v>
      </c>
      <c r="D1881" s="4">
        <v>39.841423815286184</v>
      </c>
      <c r="E1881">
        <f t="shared" si="119"/>
        <v>39.984135473536853</v>
      </c>
      <c r="F1881" s="4">
        <v>33.274130165060221</v>
      </c>
      <c r="G1881">
        <f t="shared" si="118"/>
        <v>33.485145932537172</v>
      </c>
    </row>
    <row r="1882" spans="1:7" outlineLevel="1">
      <c r="A1882" s="12">
        <f t="shared" si="121"/>
        <v>0</v>
      </c>
      <c r="B1882" t="str">
        <f>YEAR(C1882)&amp;VLOOKUP(MONTH(C1882),lookup!$G$2:$N$13,8)</f>
        <v>2013M05</v>
      </c>
      <c r="C1882" s="2">
        <f t="shared" si="120"/>
        <v>41419</v>
      </c>
      <c r="D1882" s="4">
        <v>39.821008314975984</v>
      </c>
      <c r="E1882">
        <f t="shared" si="119"/>
        <v>39.957346794246433</v>
      </c>
      <c r="F1882" s="4">
        <v>33.373354071917674</v>
      </c>
      <c r="G1882">
        <f t="shared" si="118"/>
        <v>33.458471994604366</v>
      </c>
    </row>
    <row r="1883" spans="1:7" outlineLevel="1">
      <c r="A1883" s="12">
        <f t="shared" si="121"/>
        <v>0</v>
      </c>
      <c r="B1883" t="str">
        <f>YEAR(C1883)&amp;VLOOKUP(MONTH(C1883),lookup!$G$2:$N$13,8)</f>
        <v>2013M05</v>
      </c>
      <c r="C1883" s="2">
        <f t="shared" si="120"/>
        <v>41420</v>
      </c>
      <c r="D1883" s="4">
        <v>40.114431007223196</v>
      </c>
      <c r="E1883">
        <f t="shared" si="119"/>
        <v>39.969046675991038</v>
      </c>
      <c r="F1883" s="4">
        <v>33.481477715306269</v>
      </c>
      <c r="G1883">
        <f t="shared" si="118"/>
        <v>33.457522465498883</v>
      </c>
    </row>
    <row r="1884" spans="1:7" outlineLevel="1">
      <c r="A1884" s="12">
        <f t="shared" si="121"/>
        <v>0</v>
      </c>
      <c r="B1884" t="str">
        <f>YEAR(C1884)&amp;VLOOKUP(MONTH(C1884),lookup!$G$2:$N$13,8)</f>
        <v>2013M05</v>
      </c>
      <c r="C1884" s="2">
        <f t="shared" si="120"/>
        <v>41421</v>
      </c>
      <c r="D1884" s="4">
        <v>40.214462241123229</v>
      </c>
      <c r="E1884">
        <f t="shared" si="119"/>
        <v>39.996828082572137</v>
      </c>
      <c r="F1884" s="4">
        <v>33.690004038602801</v>
      </c>
      <c r="G1884">
        <f t="shared" si="118"/>
        <v>33.47186911583411</v>
      </c>
    </row>
    <row r="1885" spans="1:7" outlineLevel="1">
      <c r="A1885" s="12">
        <f t="shared" si="121"/>
        <v>0</v>
      </c>
      <c r="B1885" t="str">
        <f>YEAR(C1885)&amp;VLOOKUP(MONTH(C1885),lookup!$G$2:$N$13,8)</f>
        <v>2013M05</v>
      </c>
      <c r="C1885" s="2">
        <f t="shared" si="120"/>
        <v>41422</v>
      </c>
      <c r="D1885" s="4">
        <v>40.056693236126385</v>
      </c>
      <c r="E1885">
        <f t="shared" si="119"/>
        <v>40.00941921363674</v>
      </c>
      <c r="F1885" s="4">
        <v>33.436303294146065</v>
      </c>
      <c r="G1885">
        <f t="shared" si="118"/>
        <v>33.473710634614463</v>
      </c>
    </row>
    <row r="1886" spans="1:7" outlineLevel="1">
      <c r="A1886" s="12">
        <f t="shared" si="121"/>
        <v>0</v>
      </c>
      <c r="B1886" t="str">
        <f>YEAR(C1886)&amp;VLOOKUP(MONTH(C1886),lookup!$G$2:$N$13,8)</f>
        <v>2013M05</v>
      </c>
      <c r="C1886" s="2">
        <f t="shared" si="120"/>
        <v>41423</v>
      </c>
      <c r="D1886" s="4">
        <v>39.595252509552701</v>
      </c>
      <c r="E1886">
        <f t="shared" si="119"/>
        <v>39.955367205976323</v>
      </c>
      <c r="F1886" s="4">
        <v>33.134089185330332</v>
      </c>
      <c r="G1886">
        <f t="shared" si="118"/>
        <v>33.4163274884949</v>
      </c>
    </row>
    <row r="1887" spans="1:7" outlineLevel="1">
      <c r="A1887" s="12">
        <f t="shared" si="121"/>
        <v>0</v>
      </c>
      <c r="B1887" t="str">
        <f>YEAR(C1887)&amp;VLOOKUP(MONTH(C1887),lookup!$G$2:$N$13,8)</f>
        <v>2013M05</v>
      </c>
      <c r="C1887" s="2">
        <f t="shared" si="120"/>
        <v>41424</v>
      </c>
      <c r="D1887" s="4">
        <v>39.931175060475717</v>
      </c>
      <c r="E1887">
        <f t="shared" si="119"/>
        <v>39.952983333648071</v>
      </c>
      <c r="F1887" s="4">
        <v>33.336026715541202</v>
      </c>
      <c r="G1887">
        <f t="shared" si="118"/>
        <v>33.40995626013482</v>
      </c>
    </row>
    <row r="1888" spans="1:7" outlineLevel="1">
      <c r="A1888" s="12">
        <f t="shared" si="121"/>
        <v>0</v>
      </c>
      <c r="B1888" t="str">
        <f>YEAR(C1888)&amp;VLOOKUP(MONTH(C1888),lookup!$G$2:$N$13,8)</f>
        <v>2013M05</v>
      </c>
      <c r="C1888" s="2">
        <f t="shared" si="120"/>
        <v>41425</v>
      </c>
      <c r="D1888" s="4">
        <v>39.554481953437843</v>
      </c>
      <c r="E1888">
        <f t="shared" si="119"/>
        <v>39.901099342632499</v>
      </c>
      <c r="F1888" s="4">
        <v>33.081140344702305</v>
      </c>
      <c r="G1888">
        <f t="shared" si="118"/>
        <v>33.355327953465348</v>
      </c>
    </row>
    <row r="1889" spans="1:7" outlineLevel="1">
      <c r="A1889" s="12">
        <f t="shared" si="121"/>
        <v>0</v>
      </c>
      <c r="B1889" t="str">
        <f>YEAR(C1889)&amp;VLOOKUP(MONTH(C1889),lookup!$G$2:$N$13,8)</f>
        <v>2013M06</v>
      </c>
      <c r="C1889" s="2">
        <f t="shared" si="120"/>
        <v>41426</v>
      </c>
      <c r="D1889" s="4">
        <v>40.324009465428148</v>
      </c>
      <c r="E1889">
        <f t="shared" si="119"/>
        <v>39.948725817283453</v>
      </c>
      <c r="F1889" s="4">
        <v>33.666562519036368</v>
      </c>
      <c r="G1889">
        <f t="shared" si="118"/>
        <v>33.395278709233025</v>
      </c>
    </row>
    <row r="1890" spans="1:7" outlineLevel="1">
      <c r="A1890" s="12">
        <f t="shared" si="121"/>
        <v>0</v>
      </c>
      <c r="B1890" t="str">
        <f>YEAR(C1890)&amp;VLOOKUP(MONTH(C1890),lookup!$G$2:$N$13,8)</f>
        <v>2013M06</v>
      </c>
      <c r="C1890" s="2">
        <f t="shared" si="120"/>
        <v>41427</v>
      </c>
      <c r="D1890" s="4">
        <v>40.017609662623094</v>
      </c>
      <c r="E1890">
        <f t="shared" si="119"/>
        <v>39.944609019969718</v>
      </c>
      <c r="F1890" s="4">
        <v>33.520438453439169</v>
      </c>
      <c r="G1890">
        <f t="shared" si="118"/>
        <v>33.39034101764782</v>
      </c>
    </row>
    <row r="1891" spans="1:7" outlineLevel="1">
      <c r="A1891" s="12">
        <f t="shared" si="121"/>
        <v>0</v>
      </c>
      <c r="B1891" t="str">
        <f>YEAR(C1891)&amp;VLOOKUP(MONTH(C1891),lookup!$G$2:$N$13,8)</f>
        <v>2013M06</v>
      </c>
      <c r="C1891" s="2">
        <f t="shared" si="120"/>
        <v>41428</v>
      </c>
      <c r="D1891" s="4">
        <v>40.007031183313394</v>
      </c>
      <c r="E1891">
        <f t="shared" si="119"/>
        <v>39.933758026574274</v>
      </c>
      <c r="F1891" s="4">
        <v>33.415353977950595</v>
      </c>
      <c r="G1891">
        <f t="shared" si="118"/>
        <v>33.384462507713465</v>
      </c>
    </row>
    <row r="1892" spans="1:7" outlineLevel="1">
      <c r="A1892" s="12">
        <f t="shared" si="121"/>
        <v>0</v>
      </c>
      <c r="B1892" t="str">
        <f>YEAR(C1892)&amp;VLOOKUP(MONTH(C1892),lookup!$G$2:$N$13,8)</f>
        <v>2013M06</v>
      </c>
      <c r="C1892" s="2">
        <f t="shared" si="120"/>
        <v>41429</v>
      </c>
      <c r="D1892" s="4">
        <v>39.708568224888836</v>
      </c>
      <c r="E1892">
        <f t="shared" si="119"/>
        <v>39.911582626837642</v>
      </c>
      <c r="F1892" s="4">
        <v>33.248862290781766</v>
      </c>
      <c r="G1892">
        <f t="shared" si="118"/>
        <v>33.366455573928938</v>
      </c>
    </row>
    <row r="1893" spans="1:7" outlineLevel="1">
      <c r="A1893" s="12">
        <f t="shared" si="121"/>
        <v>0</v>
      </c>
      <c r="B1893" t="str">
        <f>YEAR(C1893)&amp;VLOOKUP(MONTH(C1893),lookup!$G$2:$N$13,8)</f>
        <v>2013M06</v>
      </c>
      <c r="C1893" s="2">
        <f t="shared" si="120"/>
        <v>41430</v>
      </c>
      <c r="D1893" s="4">
        <v>40.096969151733454</v>
      </c>
      <c r="E1893">
        <f t="shared" si="119"/>
        <v>39.92791604583455</v>
      </c>
      <c r="F1893" s="4">
        <v>33.493530846392908</v>
      </c>
      <c r="G1893">
        <f t="shared" si="118"/>
        <v>33.383157640182006</v>
      </c>
    </row>
    <row r="1894" spans="1:7" outlineLevel="1">
      <c r="A1894" s="12">
        <f t="shared" si="121"/>
        <v>0</v>
      </c>
      <c r="B1894" t="str">
        <f>YEAR(C1894)&amp;VLOOKUP(MONTH(C1894),lookup!$G$2:$N$13,8)</f>
        <v>2013M06</v>
      </c>
      <c r="C1894" s="2">
        <f t="shared" si="120"/>
        <v>41431</v>
      </c>
      <c r="D1894" s="4">
        <v>39.914844094080735</v>
      </c>
      <c r="E1894">
        <f t="shared" si="119"/>
        <v>39.977920698254465</v>
      </c>
      <c r="F1894" s="4">
        <v>33.447386843481851</v>
      </c>
      <c r="G1894">
        <f t="shared" si="118"/>
        <v>33.433259285381439</v>
      </c>
    </row>
    <row r="1895" spans="1:7" outlineLevel="1">
      <c r="A1895" s="12">
        <f t="shared" si="121"/>
        <v>0</v>
      </c>
      <c r="B1895" t="str">
        <f>YEAR(C1895)&amp;VLOOKUP(MONTH(C1895),lookup!$G$2:$N$13,8)</f>
        <v>2013M06</v>
      </c>
      <c r="C1895" s="2">
        <f t="shared" si="120"/>
        <v>41432</v>
      </c>
      <c r="D1895" s="4">
        <v>40.03495789110729</v>
      </c>
      <c r="E1895">
        <f t="shared" si="119"/>
        <v>39.960319493975533</v>
      </c>
      <c r="F1895" s="4">
        <v>33.465009783516642</v>
      </c>
      <c r="G1895">
        <f t="shared" si="118"/>
        <v>33.424524665836593</v>
      </c>
    </row>
    <row r="1896" spans="1:7" outlineLevel="1">
      <c r="A1896" s="12">
        <f t="shared" si="121"/>
        <v>0</v>
      </c>
      <c r="B1896" t="str">
        <f>YEAR(C1896)&amp;VLOOKUP(MONTH(C1896),lookup!$G$2:$N$13,8)</f>
        <v>2013M06</v>
      </c>
      <c r="C1896" s="2">
        <f t="shared" si="120"/>
        <v>41433</v>
      </c>
      <c r="D1896" s="4">
        <v>39.854413337064749</v>
      </c>
      <c r="E1896">
        <f t="shared" si="119"/>
        <v>39.96546551165568</v>
      </c>
      <c r="F1896" s="4">
        <v>33.370856783961642</v>
      </c>
      <c r="G1896">
        <f t="shared" si="118"/>
        <v>33.430166804167172</v>
      </c>
    </row>
    <row r="1897" spans="1:7" outlineLevel="1">
      <c r="A1897" s="12">
        <f t="shared" si="121"/>
        <v>0</v>
      </c>
      <c r="B1897" t="str">
        <f>YEAR(C1897)&amp;VLOOKUP(MONTH(C1897),lookup!$G$2:$N$13,8)</f>
        <v>2013M06</v>
      </c>
      <c r="C1897" s="2">
        <f t="shared" si="120"/>
        <v>41434</v>
      </c>
      <c r="D1897" s="4">
        <v>40.107119298147857</v>
      </c>
      <c r="E1897">
        <f t="shared" si="119"/>
        <v>39.960250552436875</v>
      </c>
      <c r="F1897" s="4">
        <v>33.581346758450195</v>
      </c>
      <c r="G1897">
        <f t="shared" si="118"/>
        <v>33.438673550838843</v>
      </c>
    </row>
    <row r="1898" spans="1:7" outlineLevel="1">
      <c r="A1898" s="12">
        <f t="shared" si="121"/>
        <v>0</v>
      </c>
      <c r="B1898" t="str">
        <f>YEAR(C1898)&amp;VLOOKUP(MONTH(C1898),lookup!$G$2:$N$13,8)</f>
        <v>2013M06</v>
      </c>
      <c r="C1898" s="2">
        <f t="shared" si="120"/>
        <v>41435</v>
      </c>
      <c r="D1898" s="4">
        <v>39.482371144942725</v>
      </c>
      <c r="E1898">
        <f t="shared" si="119"/>
        <v>39.907948388419676</v>
      </c>
      <c r="F1898" s="4">
        <v>33.07347644572139</v>
      </c>
      <c r="G1898">
        <f t="shared" si="118"/>
        <v>33.396122938268114</v>
      </c>
    </row>
    <row r="1899" spans="1:7" outlineLevel="1">
      <c r="A1899" s="12">
        <f t="shared" si="121"/>
        <v>0</v>
      </c>
      <c r="B1899" t="str">
        <f>YEAR(C1899)&amp;VLOOKUP(MONTH(C1899),lookup!$G$2:$N$13,8)</f>
        <v>2013M06</v>
      </c>
      <c r="C1899" s="2">
        <f t="shared" si="120"/>
        <v>41436</v>
      </c>
      <c r="D1899" s="4">
        <v>39.712068018057749</v>
      </c>
      <c r="E1899">
        <f t="shared" si="119"/>
        <v>39.857438096118223</v>
      </c>
      <c r="F1899" s="4">
        <v>33.242323695019309</v>
      </c>
      <c r="G1899">
        <f t="shared" si="118"/>
        <v>33.364374616303778</v>
      </c>
    </row>
    <row r="1900" spans="1:7" outlineLevel="1">
      <c r="A1900" s="12">
        <f t="shared" si="121"/>
        <v>0</v>
      </c>
      <c r="B1900" t="str">
        <f>YEAR(C1900)&amp;VLOOKUP(MONTH(C1900),lookup!$G$2:$N$13,8)</f>
        <v>2013M06</v>
      </c>
      <c r="C1900" s="2">
        <f t="shared" si="120"/>
        <v>41437</v>
      </c>
      <c r="D1900" s="4">
        <v>39.524737297900472</v>
      </c>
      <c r="E1900">
        <f t="shared" si="119"/>
        <v>39.813439763499758</v>
      </c>
      <c r="F1900" s="4">
        <v>33.142021219109608</v>
      </c>
      <c r="G1900">
        <f t="shared" si="118"/>
        <v>33.332249913959913</v>
      </c>
    </row>
    <row r="1901" spans="1:7" outlineLevel="1">
      <c r="A1901" s="12">
        <f t="shared" si="121"/>
        <v>0</v>
      </c>
      <c r="B1901" t="str">
        <f>YEAR(C1901)&amp;VLOOKUP(MONTH(C1901),lookup!$G$2:$N$13,8)</f>
        <v>2013M06</v>
      </c>
      <c r="C1901" s="2">
        <f t="shared" si="120"/>
        <v>41438</v>
      </c>
      <c r="D1901" s="4">
        <v>39.563511125844336</v>
      </c>
      <c r="E1901">
        <f t="shared" si="119"/>
        <v>39.740811406443115</v>
      </c>
      <c r="F1901" s="4">
        <v>33.146340444535689</v>
      </c>
      <c r="G1901">
        <f t="shared" si="118"/>
        <v>33.283994735595421</v>
      </c>
    </row>
    <row r="1902" spans="1:7" outlineLevel="1">
      <c r="A1902" s="12">
        <f t="shared" si="121"/>
        <v>0</v>
      </c>
      <c r="B1902" t="str">
        <f>YEAR(C1902)&amp;VLOOKUP(MONTH(C1902),lookup!$G$2:$N$13,8)</f>
        <v>2013M06</v>
      </c>
      <c r="C1902" s="2">
        <f t="shared" si="120"/>
        <v>41439</v>
      </c>
      <c r="D1902" s="4">
        <v>39.28653197239484</v>
      </c>
      <c r="E1902">
        <f t="shared" si="119"/>
        <v>39.654218451781915</v>
      </c>
      <c r="F1902" s="4">
        <v>32.973734023816419</v>
      </c>
      <c r="G1902">
        <f t="shared" si="118"/>
        <v>33.221297871020894</v>
      </c>
    </row>
    <row r="1903" spans="1:7" outlineLevel="1">
      <c r="A1903" s="12">
        <f t="shared" si="121"/>
        <v>0</v>
      </c>
      <c r="B1903" t="str">
        <f>YEAR(C1903)&amp;VLOOKUP(MONTH(C1903),lookup!$G$2:$N$13,8)</f>
        <v>2013M06</v>
      </c>
      <c r="C1903" s="2">
        <f t="shared" si="120"/>
        <v>41440</v>
      </c>
      <c r="D1903" s="4">
        <v>39.486590298583877</v>
      </c>
      <c r="E1903">
        <f t="shared" si="119"/>
        <v>39.568234727285542</v>
      </c>
      <c r="F1903" s="4">
        <v>33.064881075946523</v>
      </c>
      <c r="G1903">
        <f t="shared" si="118"/>
        <v>33.153251019922465</v>
      </c>
    </row>
    <row r="1904" spans="1:7" outlineLevel="1">
      <c r="A1904" s="12">
        <f t="shared" si="121"/>
        <v>0</v>
      </c>
      <c r="B1904" t="str">
        <f>YEAR(C1904)&amp;VLOOKUP(MONTH(C1904),lookup!$G$2:$N$13,8)</f>
        <v>2013M06</v>
      </c>
      <c r="C1904" s="2">
        <f t="shared" si="120"/>
        <v>41441</v>
      </c>
      <c r="D1904" s="4">
        <v>39.258690334200352</v>
      </c>
      <c r="E1904">
        <f t="shared" si="119"/>
        <v>39.512361972044651</v>
      </c>
      <c r="F1904" s="4">
        <v>32.954820041175189</v>
      </c>
      <c r="G1904">
        <f t="shared" si="118"/>
        <v>33.117360689786125</v>
      </c>
    </row>
    <row r="1905" spans="1:7" outlineLevel="1">
      <c r="A1905" s="12">
        <f t="shared" si="121"/>
        <v>0</v>
      </c>
      <c r="B1905" t="str">
        <f>YEAR(C1905)&amp;VLOOKUP(MONTH(C1905),lookup!$G$2:$N$13,8)</f>
        <v>2013M06</v>
      </c>
      <c r="C1905" s="2">
        <f t="shared" si="120"/>
        <v>41442</v>
      </c>
      <c r="D1905" s="4">
        <v>39.16719723380502</v>
      </c>
      <c r="E1905">
        <f t="shared" si="119"/>
        <v>39.408210944335494</v>
      </c>
      <c r="F1905" s="4">
        <v>32.809483942378698</v>
      </c>
      <c r="G1905">
        <f t="shared" si="118"/>
        <v>33.033049284394934</v>
      </c>
    </row>
    <row r="1906" spans="1:7" outlineLevel="1">
      <c r="A1906" s="12">
        <f t="shared" si="121"/>
        <v>0</v>
      </c>
      <c r="B1906" t="str">
        <f>YEAR(C1906)&amp;VLOOKUP(MONTH(C1906),lookup!$G$2:$N$13,8)</f>
        <v>2013M06</v>
      </c>
      <c r="C1906" s="2">
        <f t="shared" si="120"/>
        <v>41443</v>
      </c>
      <c r="D1906" s="4">
        <v>38.882628976618236</v>
      </c>
      <c r="E1906">
        <f t="shared" si="119"/>
        <v>39.317218032041694</v>
      </c>
      <c r="F1906" s="4">
        <v>32.616741982020287</v>
      </c>
      <c r="G1906">
        <f t="shared" si="118"/>
        <v>32.960730110656172</v>
      </c>
    </row>
    <row r="1907" spans="1:7" outlineLevel="1">
      <c r="A1907" s="12">
        <f t="shared" si="121"/>
        <v>0</v>
      </c>
      <c r="B1907" t="str">
        <f>YEAR(C1907)&amp;VLOOKUP(MONTH(C1907),lookup!$G$2:$N$13,8)</f>
        <v>2013M06</v>
      </c>
      <c r="C1907" s="2">
        <f t="shared" si="120"/>
        <v>41444</v>
      </c>
      <c r="D1907" s="4">
        <v>38.982023102615372</v>
      </c>
      <c r="E1907">
        <f t="shared" si="119"/>
        <v>39.223132889557462</v>
      </c>
      <c r="F1907" s="4">
        <v>32.626135046581055</v>
      </c>
      <c r="G1907">
        <f t="shared" si="118"/>
        <v>32.878867870299231</v>
      </c>
    </row>
    <row r="1908" spans="1:7" outlineLevel="1">
      <c r="A1908" s="12">
        <f t="shared" si="121"/>
        <v>0</v>
      </c>
      <c r="B1908" t="str">
        <f>YEAR(C1908)&amp;VLOOKUP(MONTH(C1908),lookup!$G$2:$N$13,8)</f>
        <v>2013M06</v>
      </c>
      <c r="C1908" s="2">
        <f t="shared" si="120"/>
        <v>41445</v>
      </c>
      <c r="D1908" s="4">
        <v>38.665925365477008</v>
      </c>
      <c r="E1908">
        <f t="shared" si="119"/>
        <v>39.117739926537844</v>
      </c>
      <c r="F1908" s="4">
        <v>32.417642088481585</v>
      </c>
      <c r="G1908">
        <f t="shared" si="118"/>
        <v>32.78725318002374</v>
      </c>
    </row>
    <row r="1909" spans="1:7" outlineLevel="1">
      <c r="A1909" s="12">
        <f t="shared" si="121"/>
        <v>0</v>
      </c>
      <c r="B1909" t="str">
        <f>YEAR(C1909)&amp;VLOOKUP(MONTH(C1909),lookup!$G$2:$N$13,8)</f>
        <v>2013M06</v>
      </c>
      <c r="C1909" s="2">
        <f t="shared" si="120"/>
        <v>41446</v>
      </c>
      <c r="D1909" s="4">
        <v>39.237190112285056</v>
      </c>
      <c r="E1909">
        <f t="shared" si="119"/>
        <v>39.076561514332155</v>
      </c>
      <c r="F1909" s="4">
        <v>32.85586141693441</v>
      </c>
      <c r="G1909">
        <f t="shared" si="118"/>
        <v>32.751679935880986</v>
      </c>
    </row>
    <row r="1910" spans="1:7" outlineLevel="1">
      <c r="A1910" s="12">
        <f t="shared" si="121"/>
        <v>0</v>
      </c>
      <c r="B1910" t="str">
        <f>YEAR(C1910)&amp;VLOOKUP(MONTH(C1910),lookup!$G$2:$N$13,8)</f>
        <v>2013M06</v>
      </c>
      <c r="C1910" s="2">
        <f t="shared" si="120"/>
        <v>41447</v>
      </c>
      <c r="D1910" s="4">
        <v>38.844290943815238</v>
      </c>
      <c r="E1910">
        <f t="shared" si="119"/>
        <v>39.014388167513836</v>
      </c>
      <c r="F1910" s="4">
        <v>32.599813898070771</v>
      </c>
      <c r="G1910">
        <f t="shared" si="118"/>
        <v>32.69872608276318</v>
      </c>
    </row>
    <row r="1911" spans="1:7" outlineLevel="1">
      <c r="A1911" s="12">
        <f t="shared" si="121"/>
        <v>0</v>
      </c>
      <c r="B1911" t="str">
        <f>YEAR(C1911)&amp;VLOOKUP(MONTH(C1911),lookup!$G$2:$N$13,8)</f>
        <v>2013M06</v>
      </c>
      <c r="C1911" s="2">
        <f t="shared" si="120"/>
        <v>41448</v>
      </c>
      <c r="D1911" s="4">
        <v>38.575600852736798</v>
      </c>
      <c r="E1911">
        <f t="shared" si="119"/>
        <v>38.908151628726046</v>
      </c>
      <c r="F1911" s="4">
        <v>32.269961545253373</v>
      </c>
      <c r="G1911">
        <f t="shared" si="118"/>
        <v>32.604083412334418</v>
      </c>
    </row>
    <row r="1912" spans="1:7" outlineLevel="1">
      <c r="A1912" s="12">
        <f t="shared" si="121"/>
        <v>0</v>
      </c>
      <c r="B1912" t="str">
        <f>YEAR(C1912)&amp;VLOOKUP(MONTH(C1912),lookup!$G$2:$N$13,8)</f>
        <v>2013M06</v>
      </c>
      <c r="C1912" s="2">
        <f t="shared" si="120"/>
        <v>41449</v>
      </c>
      <c r="D1912" s="4">
        <v>38.172487362540735</v>
      </c>
      <c r="E1912">
        <f t="shared" si="119"/>
        <v>38.781085475157518</v>
      </c>
      <c r="F1912" s="4">
        <v>32.047217088844874</v>
      </c>
      <c r="G1912">
        <f t="shared" si="118"/>
        <v>32.499897820049156</v>
      </c>
    </row>
    <row r="1913" spans="1:7" outlineLevel="1">
      <c r="A1913" s="12">
        <f t="shared" si="121"/>
        <v>0</v>
      </c>
      <c r="B1913" t="str">
        <f>YEAR(C1913)&amp;VLOOKUP(MONTH(C1913),lookup!$G$2:$N$13,8)</f>
        <v>2013M06</v>
      </c>
      <c r="C1913" s="2">
        <f t="shared" si="120"/>
        <v>41450</v>
      </c>
      <c r="D1913" s="4">
        <v>38.463749253997271</v>
      </c>
      <c r="E1913">
        <f t="shared" si="119"/>
        <v>38.693930489034699</v>
      </c>
      <c r="F1913" s="4">
        <v>32.242546693264863</v>
      </c>
      <c r="G1913">
        <f t="shared" si="118"/>
        <v>32.432498545869862</v>
      </c>
    </row>
    <row r="1914" spans="1:7" outlineLevel="1">
      <c r="A1914" s="12">
        <f t="shared" si="121"/>
        <v>0</v>
      </c>
      <c r="B1914" t="str">
        <f>YEAR(C1914)&amp;VLOOKUP(MONTH(C1914),lookup!$G$2:$N$13,8)</f>
        <v>2013M06</v>
      </c>
      <c r="C1914" s="2">
        <f t="shared" si="120"/>
        <v>41451</v>
      </c>
      <c r="D1914" s="4">
        <v>38.00944326679187</v>
      </c>
      <c r="E1914">
        <f t="shared" si="119"/>
        <v>38.584649540613455</v>
      </c>
      <c r="F1914" s="4">
        <v>31.891485943012643</v>
      </c>
      <c r="G1914">
        <f t="shared" si="118"/>
        <v>32.343323697976139</v>
      </c>
    </row>
    <row r="1915" spans="1:7" outlineLevel="1">
      <c r="A1915" s="12">
        <f t="shared" si="121"/>
        <v>0</v>
      </c>
      <c r="B1915" t="str">
        <f>YEAR(C1915)&amp;VLOOKUP(MONTH(C1915),lookup!$G$2:$N$13,8)</f>
        <v>2013M06</v>
      </c>
      <c r="C1915" s="2">
        <f t="shared" si="120"/>
        <v>41452</v>
      </c>
      <c r="D1915" s="4">
        <v>38.711559981991229</v>
      </c>
      <c r="E1915">
        <f t="shared" si="119"/>
        <v>38.523943084716635</v>
      </c>
      <c r="F1915" s="4">
        <v>32.440894752519284</v>
      </c>
      <c r="G1915">
        <f t="shared" si="118"/>
        <v>32.297165624229351</v>
      </c>
    </row>
    <row r="1916" spans="1:7" outlineLevel="1">
      <c r="A1916" s="12">
        <f t="shared" si="121"/>
        <v>0</v>
      </c>
      <c r="B1916" t="str">
        <f>YEAR(C1916)&amp;VLOOKUP(MONTH(C1916),lookup!$G$2:$N$13,8)</f>
        <v>2013M06</v>
      </c>
      <c r="C1916" s="2">
        <f t="shared" si="120"/>
        <v>41453</v>
      </c>
      <c r="D1916" s="4">
        <v>38.5854286301429</v>
      </c>
      <c r="E1916">
        <f t="shared" si="119"/>
        <v>38.497340179285544</v>
      </c>
      <c r="F1916" s="4">
        <v>32.452904645097213</v>
      </c>
      <c r="G1916">
        <f t="shared" si="118"/>
        <v>32.287127096270027</v>
      </c>
    </row>
    <row r="1917" spans="1:7" outlineLevel="1">
      <c r="A1917" s="12">
        <f t="shared" si="121"/>
        <v>0</v>
      </c>
      <c r="B1917" t="str">
        <f>YEAR(C1917)&amp;VLOOKUP(MONTH(C1917),lookup!$G$2:$N$13,8)</f>
        <v>2013M06</v>
      </c>
      <c r="C1917" s="2">
        <f t="shared" si="120"/>
        <v>41454</v>
      </c>
      <c r="D1917" s="4">
        <v>38.430673596765097</v>
      </c>
      <c r="E1917">
        <f t="shared" si="119"/>
        <v>38.434855625734578</v>
      </c>
      <c r="F1917" s="4">
        <v>32.194265313035487</v>
      </c>
      <c r="G1917">
        <f t="shared" si="118"/>
        <v>32.239469320424853</v>
      </c>
    </row>
    <row r="1918" spans="1:7" outlineLevel="1">
      <c r="A1918" s="12">
        <f t="shared" si="121"/>
        <v>0</v>
      </c>
      <c r="B1918" t="str">
        <f>YEAR(C1918)&amp;VLOOKUP(MONTH(C1918),lookup!$G$2:$N$13,8)</f>
        <v>2013M06</v>
      </c>
      <c r="C1918" s="2">
        <f t="shared" si="120"/>
        <v>41455</v>
      </c>
      <c r="D1918" s="4">
        <v>38.291778820106288</v>
      </c>
      <c r="E1918">
        <f t="shared" si="119"/>
        <v>38.410264572799903</v>
      </c>
      <c r="F1918" s="4">
        <v>32.229618200942205</v>
      </c>
      <c r="G1918">
        <f t="shared" si="118"/>
        <v>32.231532182029099</v>
      </c>
    </row>
    <row r="1919" spans="1:7" outlineLevel="1">
      <c r="A1919" s="12">
        <f t="shared" si="121"/>
        <v>0</v>
      </c>
      <c r="B1919" t="str">
        <f>YEAR(C1919)&amp;VLOOKUP(MONTH(C1919),lookup!$G$2:$N$13,8)</f>
        <v>2013M07</v>
      </c>
      <c r="C1919" s="2">
        <f t="shared" si="120"/>
        <v>41456</v>
      </c>
      <c r="D1919" s="4">
        <v>37.772655458942133</v>
      </c>
      <c r="E1919">
        <f t="shared" si="119"/>
        <v>38.302489336099811</v>
      </c>
      <c r="F1919" s="4">
        <v>31.658479845569584</v>
      </c>
      <c r="G1919">
        <f t="shared" si="118"/>
        <v>32.144642338490918</v>
      </c>
    </row>
    <row r="1920" spans="1:7" outlineLevel="1">
      <c r="A1920" s="12">
        <f t="shared" si="121"/>
        <v>0</v>
      </c>
      <c r="B1920" t="str">
        <f>YEAR(C1920)&amp;VLOOKUP(MONTH(C1920),lookup!$G$2:$N$13,8)</f>
        <v>2013M07</v>
      </c>
      <c r="C1920" s="2">
        <f t="shared" si="120"/>
        <v>41457</v>
      </c>
      <c r="D1920" s="4">
        <v>37.624963556560466</v>
      </c>
      <c r="E1920">
        <f t="shared" si="119"/>
        <v>38.236229122373416</v>
      </c>
      <c r="F1920" s="4">
        <v>31.646151167792137</v>
      </c>
      <c r="G1920">
        <f t="shared" si="118"/>
        <v>32.099131153823421</v>
      </c>
    </row>
    <row r="1921" spans="1:7" outlineLevel="1">
      <c r="A1921" s="12">
        <f t="shared" si="121"/>
        <v>0</v>
      </c>
      <c r="B1921" t="str">
        <f>YEAR(C1921)&amp;VLOOKUP(MONTH(C1921),lookup!$G$2:$N$13,8)</f>
        <v>2013M07</v>
      </c>
      <c r="C1921" s="2">
        <f t="shared" si="120"/>
        <v>41458</v>
      </c>
      <c r="D1921" s="4">
        <v>37.67603862613889</v>
      </c>
      <c r="E1921">
        <f t="shared" si="119"/>
        <v>38.100703761811246</v>
      </c>
      <c r="F1921" s="4">
        <v>31.595981224079758</v>
      </c>
      <c r="G1921">
        <f t="shared" si="118"/>
        <v>31.988311351296055</v>
      </c>
    </row>
    <row r="1922" spans="1:7" outlineLevel="1">
      <c r="A1922" s="12">
        <f t="shared" si="121"/>
        <v>0</v>
      </c>
      <c r="B1922" t="str">
        <f>YEAR(C1922)&amp;VLOOKUP(MONTH(C1922),lookup!$G$2:$N$13,8)</f>
        <v>2013M07</v>
      </c>
      <c r="C1922" s="2">
        <f t="shared" si="120"/>
        <v>41459</v>
      </c>
      <c r="D1922" s="4">
        <v>37.730543332557914</v>
      </c>
      <c r="E1922">
        <f t="shared" si="119"/>
        <v>38.012032074456201</v>
      </c>
      <c r="F1922" s="4">
        <v>31.78357705080149</v>
      </c>
      <c r="G1922">
        <f t="shared" si="118"/>
        <v>31.925789746008213</v>
      </c>
    </row>
    <row r="1923" spans="1:7" outlineLevel="1">
      <c r="A1923" s="12">
        <f t="shared" si="121"/>
        <v>0</v>
      </c>
      <c r="B1923" t="str">
        <f>YEAR(C1923)&amp;VLOOKUP(MONTH(C1923),lookup!$G$2:$N$13,8)</f>
        <v>2013M07</v>
      </c>
      <c r="C1923" s="2">
        <f t="shared" si="120"/>
        <v>41460</v>
      </c>
      <c r="D1923" s="4">
        <v>37.486763494453115</v>
      </c>
      <c r="E1923">
        <f t="shared" si="119"/>
        <v>37.856823118792413</v>
      </c>
      <c r="F1923" s="4">
        <v>31.451684324592861</v>
      </c>
      <c r="G1923">
        <f t="shared" si="118"/>
        <v>31.802082345225926</v>
      </c>
    </row>
    <row r="1924" spans="1:7" outlineLevel="1">
      <c r="A1924" s="12">
        <f t="shared" si="121"/>
        <v>0</v>
      </c>
      <c r="B1924" t="str">
        <f>YEAR(C1924)&amp;VLOOKUP(MONTH(C1924),lookup!$G$2:$N$13,8)</f>
        <v>2013M07</v>
      </c>
      <c r="C1924" s="2">
        <f t="shared" si="120"/>
        <v>41461</v>
      </c>
      <c r="D1924" s="4">
        <v>37.451267796048533</v>
      </c>
      <c r="E1924">
        <f t="shared" si="119"/>
        <v>37.715895481323365</v>
      </c>
      <c r="F1924" s="4">
        <v>31.530104711482664</v>
      </c>
      <c r="G1924">
        <f t="shared" si="118"/>
        <v>31.686114558586723</v>
      </c>
    </row>
    <row r="1925" spans="1:7" outlineLevel="1">
      <c r="A1925" s="12">
        <f t="shared" si="121"/>
        <v>0</v>
      </c>
      <c r="B1925" t="str">
        <f>YEAR(C1925)&amp;VLOOKUP(MONTH(C1925),lookup!$G$2:$N$13,8)</f>
        <v>2013M07</v>
      </c>
      <c r="C1925" s="2">
        <f t="shared" si="120"/>
        <v>41462</v>
      </c>
      <c r="D1925" s="4">
        <v>37.728439663044917</v>
      </c>
      <c r="E1925">
        <f t="shared" si="119"/>
        <v>37.668321210807754</v>
      </c>
      <c r="F1925" s="4">
        <v>31.653966272207594</v>
      </c>
      <c r="G1925">
        <f t="shared" si="118"/>
        <v>31.651969737421474</v>
      </c>
    </row>
    <row r="1926" spans="1:7" outlineLevel="1">
      <c r="A1926" s="12">
        <f t="shared" si="121"/>
        <v>0</v>
      </c>
      <c r="B1926" t="str">
        <f>YEAR(C1926)&amp;VLOOKUP(MONTH(C1926),lookup!$G$2:$N$13,8)</f>
        <v>2013M07</v>
      </c>
      <c r="C1926" s="2">
        <f t="shared" si="120"/>
        <v>41463</v>
      </c>
      <c r="D1926" s="4">
        <v>37.509520967407163</v>
      </c>
      <c r="E1926">
        <f t="shared" si="119"/>
        <v>37.609809879251287</v>
      </c>
      <c r="F1926" s="4">
        <v>31.583362378097863</v>
      </c>
      <c r="G1926">
        <f t="shared" si="118"/>
        <v>31.606346349352513</v>
      </c>
    </row>
    <row r="1927" spans="1:7" outlineLevel="1">
      <c r="A1927" s="12">
        <f t="shared" si="121"/>
        <v>0</v>
      </c>
      <c r="B1927" t="str">
        <f>YEAR(C1927)&amp;VLOOKUP(MONTH(C1927),lookup!$G$2:$N$13,8)</f>
        <v>2013M07</v>
      </c>
      <c r="C1927" s="2">
        <f t="shared" si="120"/>
        <v>41464</v>
      </c>
      <c r="D1927" s="4">
        <v>37.317920178419833</v>
      </c>
      <c r="E1927">
        <f t="shared" si="119"/>
        <v>37.551545720242046</v>
      </c>
      <c r="F1927" s="4">
        <v>31.300131831630182</v>
      </c>
      <c r="G1927">
        <f t="shared" si="118"/>
        <v>31.559295482443837</v>
      </c>
    </row>
    <row r="1928" spans="1:7" outlineLevel="1">
      <c r="A1928" s="12">
        <f t="shared" si="121"/>
        <v>0</v>
      </c>
      <c r="B1928" t="str">
        <f>YEAR(C1928)&amp;VLOOKUP(MONTH(C1928),lookup!$G$2:$N$13,8)</f>
        <v>2013M07</v>
      </c>
      <c r="C1928" s="2">
        <f t="shared" si="120"/>
        <v>41465</v>
      </c>
      <c r="D1928" s="4">
        <v>37.101769625809816</v>
      </c>
      <c r="E1928">
        <f t="shared" si="119"/>
        <v>37.466448290674464</v>
      </c>
      <c r="F1928" s="4">
        <v>31.273236432316583</v>
      </c>
      <c r="G1928">
        <f t="shared" ref="G1928:G1991" si="122">AVERAGE(SUM(F1921:F1928)/8,SUM(F1923:F1928)/6)</f>
        <v>31.493459926602874</v>
      </c>
    </row>
    <row r="1929" spans="1:7" outlineLevel="1">
      <c r="A1929" s="12">
        <f t="shared" si="121"/>
        <v>0</v>
      </c>
      <c r="B1929" t="str">
        <f>YEAR(C1929)&amp;VLOOKUP(MONTH(C1929),lookup!$G$2:$N$13,8)</f>
        <v>2013M07</v>
      </c>
      <c r="C1929" s="2">
        <f t="shared" si="120"/>
        <v>41466</v>
      </c>
      <c r="D1929" s="4">
        <v>37.415846590190448</v>
      </c>
      <c r="E1929">
        <f t="shared" si="119"/>
        <v>37.444276546405789</v>
      </c>
      <c r="F1929" s="4">
        <v>31.405239363141394</v>
      </c>
      <c r="G1929">
        <f t="shared" si="122"/>
        <v>31.477668146839939</v>
      </c>
    </row>
    <row r="1930" spans="1:7" outlineLevel="1">
      <c r="A1930" s="12">
        <f t="shared" si="121"/>
        <v>0</v>
      </c>
      <c r="B1930" t="str">
        <f>YEAR(C1930)&amp;VLOOKUP(MONTH(C1930),lookup!$G$2:$N$13,8)</f>
        <v>2013M07</v>
      </c>
      <c r="C1930" s="2">
        <f t="shared" si="120"/>
        <v>41467</v>
      </c>
      <c r="D1930" s="4">
        <v>37.000710057533652</v>
      </c>
      <c r="E1930">
        <f t="shared" si="119"/>
        <v>37.361115488507203</v>
      </c>
      <c r="F1930" s="4">
        <v>31.235529837749269</v>
      </c>
      <c r="G1930">
        <f t="shared" si="122"/>
        <v>31.418867289879721</v>
      </c>
    </row>
    <row r="1931" spans="1:7" outlineLevel="1">
      <c r="A1931" s="12">
        <f t="shared" si="121"/>
        <v>0</v>
      </c>
      <c r="B1931" t="str">
        <f>YEAR(C1931)&amp;VLOOKUP(MONTH(C1931),lookup!$G$2:$N$13,8)</f>
        <v>2013M07</v>
      </c>
      <c r="C1931" s="2">
        <f t="shared" si="120"/>
        <v>41468</v>
      </c>
      <c r="D1931" s="4">
        <v>37.314693161305698</v>
      </c>
      <c r="E1931">
        <f t="shared" ref="E1931:E1994" si="123">AVERAGE(SUM(D1924:D1931)/8,SUM(D1926:D1931)/6)</f>
        <v>37.315882217540555</v>
      </c>
      <c r="F1931" s="4">
        <v>31.305646415879284</v>
      </c>
      <c r="G1931">
        <f t="shared" si="122"/>
        <v>31.380713265891103</v>
      </c>
    </row>
    <row r="1932" spans="1:7" outlineLevel="1">
      <c r="A1932" s="12">
        <f t="shared" si="121"/>
        <v>0</v>
      </c>
      <c r="B1932" t="str">
        <f>YEAR(C1932)&amp;VLOOKUP(MONTH(C1932),lookup!$G$2:$N$13,8)</f>
        <v>2013M07</v>
      </c>
      <c r="C1932" s="2">
        <f t="shared" ref="C1932:C1995" si="124">C1931+1</f>
        <v>41469</v>
      </c>
      <c r="D1932" s="4">
        <v>36.727912392867424</v>
      </c>
      <c r="E1932">
        <f t="shared" si="123"/>
        <v>37.205538456963424</v>
      </c>
      <c r="F1932" s="4">
        <v>30.980538627542092</v>
      </c>
      <c r="G1932">
        <f t="shared" si="122"/>
        <v>31.296130073098503</v>
      </c>
    </row>
    <row r="1933" spans="1:7" outlineLevel="1">
      <c r="A1933" s="12">
        <f t="shared" si="121"/>
        <v>0</v>
      </c>
      <c r="B1933" t="str">
        <f>YEAR(C1933)&amp;VLOOKUP(MONTH(C1933),lookup!$G$2:$N$13,8)</f>
        <v>2013M07</v>
      </c>
      <c r="C1933" s="2">
        <f t="shared" si="124"/>
        <v>41470</v>
      </c>
      <c r="D1933" s="4">
        <v>37.510136275841205</v>
      </c>
      <c r="E1933">
        <f t="shared" si="123"/>
        <v>37.207912503381642</v>
      </c>
      <c r="F1933" s="4">
        <v>31.513020884900286</v>
      </c>
      <c r="G1933">
        <f t="shared" si="122"/>
        <v>31.305061740830968</v>
      </c>
    </row>
    <row r="1934" spans="1:7" outlineLevel="1">
      <c r="A1934" s="12">
        <f t="shared" si="121"/>
        <v>0</v>
      </c>
      <c r="B1934" t="str">
        <f>YEAR(C1934)&amp;VLOOKUP(MONTH(C1934),lookup!$G$2:$N$13,8)</f>
        <v>2013M07</v>
      </c>
      <c r="C1934" s="2">
        <f t="shared" si="124"/>
        <v>41471</v>
      </c>
      <c r="D1934" s="4">
        <v>36.467163152671212</v>
      </c>
      <c r="E1934">
        <f t="shared" si="123"/>
        <v>37.08988126719909</v>
      </c>
      <c r="F1934" s="4">
        <v>30.753361914023369</v>
      </c>
      <c r="G1934">
        <f t="shared" si="122"/>
        <v>31.209863835301881</v>
      </c>
    </row>
    <row r="1935" spans="1:7" outlineLevel="1">
      <c r="A1935" s="12">
        <f t="shared" si="121"/>
        <v>0</v>
      </c>
      <c r="B1935" t="str">
        <f>YEAR(C1935)&amp;VLOOKUP(MONTH(C1935),lookup!$G$2:$N$13,8)</f>
        <v>2013M07</v>
      </c>
      <c r="C1935" s="2">
        <f t="shared" si="124"/>
        <v>41472</v>
      </c>
      <c r="D1935" s="4">
        <v>37.012891078736416</v>
      </c>
      <c r="E1935">
        <f t="shared" si="123"/>
        <v>37.037237322514372</v>
      </c>
      <c r="F1935" s="4">
        <v>31.029356304119872</v>
      </c>
      <c r="G1935">
        <f t="shared" si="122"/>
        <v>31.161616776580694</v>
      </c>
    </row>
    <row r="1936" spans="1:7" outlineLevel="1">
      <c r="A1936" s="12">
        <f t="shared" si="121"/>
        <v>0</v>
      </c>
      <c r="B1936" t="str">
        <f>YEAR(C1936)&amp;VLOOKUP(MONTH(C1936),lookup!$G$2:$N$13,8)</f>
        <v>2013M07</v>
      </c>
      <c r="C1936" s="2">
        <f t="shared" si="124"/>
        <v>41473</v>
      </c>
      <c r="D1936" s="4">
        <v>36.648719366689228</v>
      </c>
      <c r="E1936">
        <f t="shared" si="123"/>
        <v>36.979589123748973</v>
      </c>
      <c r="F1936" s="4">
        <v>30.925706555453964</v>
      </c>
      <c r="G1936">
        <f t="shared" si="122"/>
        <v>31.114077552418834</v>
      </c>
    </row>
    <row r="1937" spans="1:7" outlineLevel="1">
      <c r="A1937" s="12">
        <f t="shared" si="121"/>
        <v>0</v>
      </c>
      <c r="B1937" t="str">
        <f>YEAR(C1937)&amp;VLOOKUP(MONTH(C1937),lookup!$G$2:$N$13,8)</f>
        <v>2013M07</v>
      </c>
      <c r="C1937" s="2">
        <f t="shared" si="124"/>
        <v>41474</v>
      </c>
      <c r="D1937" s="4">
        <v>36.975135276471192</v>
      </c>
      <c r="E1937">
        <f t="shared" si="123"/>
        <v>36.923748176238647</v>
      </c>
      <c r="F1937" s="4">
        <v>31.043252445547182</v>
      </c>
      <c r="G1937">
        <f t="shared" si="122"/>
        <v>31.069587205874853</v>
      </c>
    </row>
    <row r="1938" spans="1:7" outlineLevel="1">
      <c r="A1938" s="12">
        <f t="shared" ref="A1938:A2001" si="125">IF(D1938+D1939=D1938,IF(D1938+D1939&gt;0,1,0),0)</f>
        <v>0</v>
      </c>
      <c r="B1938" t="str">
        <f>YEAR(C1938)&amp;VLOOKUP(MONTH(C1938),lookup!$G$2:$N$13,8)</f>
        <v>2013M07</v>
      </c>
      <c r="C1938" s="2">
        <f t="shared" si="124"/>
        <v>41475</v>
      </c>
      <c r="D1938" s="4">
        <v>36.666165521078213</v>
      </c>
      <c r="E1938">
        <f t="shared" si="123"/>
        <v>36.897693570061072</v>
      </c>
      <c r="F1938" s="4">
        <v>30.912343546038652</v>
      </c>
      <c r="G1938">
        <f t="shared" si="122"/>
        <v>31.043705139184318</v>
      </c>
    </row>
    <row r="1939" spans="1:7" outlineLevel="1">
      <c r="A1939" s="12">
        <f t="shared" si="125"/>
        <v>0</v>
      </c>
      <c r="B1939" t="str">
        <f>YEAR(C1939)&amp;VLOOKUP(MONTH(C1939),lookup!$G$2:$N$13,8)</f>
        <v>2013M07</v>
      </c>
      <c r="C1939" s="2">
        <f t="shared" si="124"/>
        <v>41476</v>
      </c>
      <c r="D1939" s="4">
        <v>36.733572336550068</v>
      </c>
      <c r="E1939">
        <f t="shared" si="123"/>
        <v>36.79665985690626</v>
      </c>
      <c r="F1939" s="4">
        <v>30.845839492635772</v>
      </c>
      <c r="G1939">
        <f t="shared" si="122"/>
        <v>30.959368757126228</v>
      </c>
    </row>
    <row r="1940" spans="1:7" outlineLevel="1">
      <c r="A1940" s="12">
        <f t="shared" si="125"/>
        <v>0</v>
      </c>
      <c r="B1940" t="str">
        <f>YEAR(C1940)&amp;VLOOKUP(MONTH(C1940),lookup!$G$2:$N$13,8)</f>
        <v>2013M07</v>
      </c>
      <c r="C1940" s="2">
        <f t="shared" si="124"/>
        <v>41477</v>
      </c>
      <c r="D1940" s="4">
        <v>36.066743367499846</v>
      </c>
      <c r="E1940">
        <f t="shared" si="123"/>
        <v>36.721968477389836</v>
      </c>
      <c r="F1940" s="4">
        <v>30.414845300238589</v>
      </c>
      <c r="G1940">
        <f t="shared" si="122"/>
        <v>30.895803206354358</v>
      </c>
    </row>
    <row r="1941" spans="1:7" outlineLevel="1">
      <c r="A1941" s="12">
        <f t="shared" si="125"/>
        <v>0</v>
      </c>
      <c r="B1941" t="str">
        <f>YEAR(C1941)&amp;VLOOKUP(MONTH(C1941),lookup!$G$2:$N$13,8)</f>
        <v>2013M07</v>
      </c>
      <c r="C1941" s="2">
        <f t="shared" si="124"/>
        <v>41478</v>
      </c>
      <c r="D1941" s="4">
        <v>36.376872226916269</v>
      </c>
      <c r="E1941">
        <f t="shared" si="123"/>
        <v>36.598137903347009</v>
      </c>
      <c r="F1941" s="4">
        <v>30.550109499543044</v>
      </c>
      <c r="G1941">
        <f t="shared" si="122"/>
        <v>30.795684011054796</v>
      </c>
    </row>
    <row r="1942" spans="1:7" outlineLevel="1">
      <c r="A1942" s="12">
        <f t="shared" si="125"/>
        <v>0</v>
      </c>
      <c r="B1942" t="str">
        <f>YEAR(C1942)&amp;VLOOKUP(MONTH(C1942),lookup!$G$2:$N$13,8)</f>
        <v>2013M07</v>
      </c>
      <c r="C1942" s="2">
        <f t="shared" si="124"/>
        <v>41479</v>
      </c>
      <c r="D1942" s="4">
        <v>36.259065244337229</v>
      </c>
      <c r="E1942">
        <f t="shared" si="123"/>
        <v>36.552660607213468</v>
      </c>
      <c r="F1942" s="4">
        <v>30.603404652002837</v>
      </c>
      <c r="G1942">
        <f t="shared" si="122"/>
        <v>30.759453190224253</v>
      </c>
    </row>
    <row r="1943" spans="1:7" outlineLevel="1">
      <c r="A1943" s="12">
        <f t="shared" si="125"/>
        <v>0</v>
      </c>
      <c r="B1943" t="str">
        <f>YEAR(C1943)&amp;VLOOKUP(MONTH(C1943),lookup!$G$2:$N$13,8)</f>
        <v>2013M07</v>
      </c>
      <c r="C1943" s="2">
        <f t="shared" si="124"/>
        <v>41480</v>
      </c>
      <c r="D1943" s="4">
        <v>36.371513233121462</v>
      </c>
      <c r="E1943">
        <f t="shared" si="123"/>
        <v>36.462272654916724</v>
      </c>
      <c r="F1943" s="4">
        <v>30.528098366943532</v>
      </c>
      <c r="G1943">
        <f t="shared" si="122"/>
        <v>30.685195062600428</v>
      </c>
    </row>
    <row r="1944" spans="1:7" outlineLevel="1">
      <c r="A1944" s="12">
        <f t="shared" si="125"/>
        <v>0</v>
      </c>
      <c r="B1944" t="str">
        <f>YEAR(C1944)&amp;VLOOKUP(MONTH(C1944),lookup!$G$2:$N$13,8)</f>
        <v>2013M07</v>
      </c>
      <c r="C1944" s="2">
        <f t="shared" si="124"/>
        <v>41481</v>
      </c>
      <c r="D1944" s="4">
        <v>36.067942697498403</v>
      </c>
      <c r="E1944">
        <f t="shared" si="123"/>
        <v>36.376122211127317</v>
      </c>
      <c r="F1944" s="4">
        <v>30.448149390613079</v>
      </c>
      <c r="G1944">
        <f t="shared" si="122"/>
        <v>30.616664893512407</v>
      </c>
    </row>
    <row r="1945" spans="1:7" outlineLevel="1">
      <c r="A1945" s="12">
        <f t="shared" si="125"/>
        <v>0</v>
      </c>
      <c r="B1945" t="str">
        <f>YEAR(C1945)&amp;VLOOKUP(MONTH(C1945),lookup!$G$2:$N$13,8)</f>
        <v>2013M07</v>
      </c>
      <c r="C1945" s="2">
        <f t="shared" si="124"/>
        <v>41482</v>
      </c>
      <c r="D1945" s="4">
        <v>36.338891457160635</v>
      </c>
      <c r="E1945">
        <f t="shared" si="123"/>
        <v>36.303466899137952</v>
      </c>
      <c r="F1945" s="4">
        <v>30.544128424783445</v>
      </c>
      <c r="G1945">
        <f t="shared" si="122"/>
        <v>30.560327053226981</v>
      </c>
    </row>
    <row r="1946" spans="1:7" outlineLevel="1">
      <c r="A1946" s="12">
        <f t="shared" si="125"/>
        <v>0</v>
      </c>
      <c r="B1946" t="str">
        <f>YEAR(C1946)&amp;VLOOKUP(MONTH(C1946),lookup!$G$2:$N$13,8)</f>
        <v>2013M07</v>
      </c>
      <c r="C1946" s="2">
        <f t="shared" si="124"/>
        <v>41483</v>
      </c>
      <c r="D1946" s="4">
        <v>35.866708532398427</v>
      </c>
      <c r="E1946">
        <f t="shared" si="123"/>
        <v>36.236831267753679</v>
      </c>
      <c r="F1946" s="4">
        <v>30.30301253053436</v>
      </c>
      <c r="G1946">
        <f t="shared" si="122"/>
        <v>30.512924467282609</v>
      </c>
    </row>
    <row r="1947" spans="1:7" outlineLevel="1">
      <c r="A1947" s="12">
        <f t="shared" si="125"/>
        <v>0</v>
      </c>
      <c r="B1947" t="str">
        <f>YEAR(C1947)&amp;VLOOKUP(MONTH(C1947),lookup!$G$2:$N$13,8)</f>
        <v>2013M07</v>
      </c>
      <c r="C1947" s="2">
        <f t="shared" si="124"/>
        <v>41484</v>
      </c>
      <c r="D1947" s="4">
        <v>36.389211172317601</v>
      </c>
      <c r="E1947">
        <f t="shared" si="123"/>
        <v>36.216336940439263</v>
      </c>
      <c r="F1947" s="4">
        <v>30.614389392833377</v>
      </c>
      <c r="G1947">
        <f t="shared" si="122"/>
        <v>30.503815493819154</v>
      </c>
    </row>
    <row r="1948" spans="1:7" outlineLevel="1">
      <c r="A1948" s="12">
        <f t="shared" si="125"/>
        <v>0</v>
      </c>
      <c r="B1948" t="str">
        <f>YEAR(C1948)&amp;VLOOKUP(MONTH(C1948),lookup!$G$2:$N$13,8)</f>
        <v>2013M07</v>
      </c>
      <c r="C1948" s="2">
        <f t="shared" si="124"/>
        <v>41485</v>
      </c>
      <c r="D1948" s="4">
        <v>35.949715576957139</v>
      </c>
      <c r="E1948">
        <f t="shared" si="123"/>
        <v>36.183243564582</v>
      </c>
      <c r="F1948" s="4">
        <v>30.413730443453083</v>
      </c>
      <c r="G1948">
        <f t="shared" si="122"/>
        <v>30.487939631224247</v>
      </c>
    </row>
    <row r="1949" spans="1:7" outlineLevel="1">
      <c r="A1949" s="12">
        <f t="shared" si="125"/>
        <v>0</v>
      </c>
      <c r="B1949" t="str">
        <f>YEAR(C1949)&amp;VLOOKUP(MONTH(C1949),lookup!$G$2:$N$13,8)</f>
        <v>2013M07</v>
      </c>
      <c r="C1949" s="2">
        <f t="shared" si="124"/>
        <v>41486</v>
      </c>
      <c r="D1949" s="4">
        <v>36.040508582475447</v>
      </c>
      <c r="E1949">
        <f t="shared" si="123"/>
        <v>36.134637115917286</v>
      </c>
      <c r="F1949" s="4">
        <v>30.309610039182836</v>
      </c>
      <c r="G1949">
        <f t="shared" si="122"/>
        <v>30.454701054305009</v>
      </c>
    </row>
    <row r="1950" spans="1:7" outlineLevel="1">
      <c r="A1950" s="12">
        <f t="shared" si="125"/>
        <v>0</v>
      </c>
      <c r="B1950" t="str">
        <f>YEAR(C1950)&amp;VLOOKUP(MONTH(C1950),lookup!$G$2:$N$13,8)</f>
        <v>2013M08</v>
      </c>
      <c r="C1950" s="2">
        <f t="shared" si="124"/>
        <v>41487</v>
      </c>
      <c r="D1950" s="4">
        <v>35.727281056134395</v>
      </c>
      <c r="E1950">
        <f t="shared" si="123"/>
        <v>36.073012134040937</v>
      </c>
      <c r="F1950" s="4">
        <v>30.376589137103501</v>
      </c>
      <c r="G1950">
        <f t="shared" si="122"/>
        <v>30.43456173016467</v>
      </c>
    </row>
    <row r="1951" spans="1:7" outlineLevel="1">
      <c r="A1951" s="12">
        <f t="shared" si="125"/>
        <v>0</v>
      </c>
      <c r="B1951" t="str">
        <f>YEAR(C1951)&amp;VLOOKUP(MONTH(C1951),lookup!$G$2:$N$13,8)</f>
        <v>2013M08</v>
      </c>
      <c r="C1951" s="2">
        <f t="shared" si="124"/>
        <v>41488</v>
      </c>
      <c r="D1951" s="4">
        <v>36.007525804072252</v>
      </c>
      <c r="E1951">
        <f t="shared" si="123"/>
        <v>36.022649115301334</v>
      </c>
      <c r="F1951" s="4">
        <v>30.468597573225342</v>
      </c>
      <c r="G1951">
        <f t="shared" si="122"/>
        <v>30.424548692927438</v>
      </c>
    </row>
    <row r="1952" spans="1:7" outlineLevel="1">
      <c r="A1952" s="12">
        <f t="shared" si="125"/>
        <v>0</v>
      </c>
      <c r="B1952" t="str">
        <f>YEAR(C1952)&amp;VLOOKUP(MONTH(C1952),lookup!$G$2:$N$13,8)</f>
        <v>2013M08</v>
      </c>
      <c r="C1952" s="2">
        <f t="shared" si="124"/>
        <v>41489</v>
      </c>
      <c r="D1952" s="4">
        <v>35.405137068862579</v>
      </c>
      <c r="E1952">
        <f t="shared" si="123"/>
        <v>35.942759474883601</v>
      </c>
      <c r="F1952" s="4">
        <v>30.136389177677152</v>
      </c>
      <c r="G1952">
        <f t="shared" si="122"/>
        <v>30.39117840021418</v>
      </c>
    </row>
    <row r="1953" spans="1:7" outlineLevel="1">
      <c r="A1953" s="12">
        <f t="shared" si="125"/>
        <v>0</v>
      </c>
      <c r="B1953" t="str">
        <f>YEAR(C1953)&amp;VLOOKUP(MONTH(C1953),lookup!$G$2:$N$13,8)</f>
        <v>2013M08</v>
      </c>
      <c r="C1953" s="2">
        <f t="shared" si="124"/>
        <v>41490</v>
      </c>
      <c r="D1953" s="4">
        <v>36.217295910041926</v>
      </c>
      <c r="E1953">
        <f t="shared" si="123"/>
        <v>35.92083348133238</v>
      </c>
      <c r="F1953" s="4">
        <v>30.737856841774182</v>
      </c>
      <c r="G1953">
        <f t="shared" si="122"/>
        <v>30.413575380354494</v>
      </c>
    </row>
    <row r="1954" spans="1:7" outlineLevel="1">
      <c r="A1954" s="12">
        <f t="shared" si="125"/>
        <v>0</v>
      </c>
      <c r="B1954" t="str">
        <f>YEAR(C1954)&amp;VLOOKUP(MONTH(C1954),lookup!$G$2:$N$13,8)</f>
        <v>2013M08</v>
      </c>
      <c r="C1954" s="2">
        <f t="shared" si="124"/>
        <v>41491</v>
      </c>
      <c r="D1954" s="4">
        <v>35.297413723294845</v>
      </c>
      <c r="E1954">
        <f t="shared" si="123"/>
        <v>35.830894067958212</v>
      </c>
      <c r="F1954" s="4">
        <v>30.030166512006012</v>
      </c>
      <c r="G1954">
        <f t="shared" si="122"/>
        <v>30.364558843242555</v>
      </c>
    </row>
    <row r="1955" spans="1:7" outlineLevel="1">
      <c r="A1955" s="12">
        <f t="shared" si="125"/>
        <v>0</v>
      </c>
      <c r="B1955" t="str">
        <f>YEAR(C1955)&amp;VLOOKUP(MONTH(C1955),lookup!$G$2:$N$13,8)</f>
        <v>2013M08</v>
      </c>
      <c r="C1955" s="2">
        <f t="shared" si="124"/>
        <v>41492</v>
      </c>
      <c r="D1955" s="4">
        <v>36.084985873482303</v>
      </c>
      <c r="E1955">
        <f t="shared" si="123"/>
        <v>35.81558642769825</v>
      </c>
      <c r="F1955" s="4">
        <v>30.621597421547111</v>
      </c>
      <c r="G1955">
        <f t="shared" si="122"/>
        <v>30.391008293567516</v>
      </c>
    </row>
    <row r="1956" spans="1:7" outlineLevel="1">
      <c r="A1956" s="12">
        <f t="shared" si="125"/>
        <v>0</v>
      </c>
      <c r="B1956" t="str">
        <f>YEAR(C1956)&amp;VLOOKUP(MONTH(C1956),lookup!$G$2:$N$13,8)</f>
        <v>2013M08</v>
      </c>
      <c r="C1956" s="2">
        <f t="shared" si="124"/>
        <v>41493</v>
      </c>
      <c r="D1956" s="4">
        <v>35.506185911058544</v>
      </c>
      <c r="E1956">
        <f t="shared" si="123"/>
        <v>35.769441228156595</v>
      </c>
      <c r="F1956" s="4">
        <v>30.241316867694856</v>
      </c>
      <c r="G1956">
        <f t="shared" si="122"/>
        <v>30.368959755965239</v>
      </c>
    </row>
    <row r="1957" spans="1:7" outlineLevel="1">
      <c r="A1957" s="12">
        <f t="shared" si="125"/>
        <v>0</v>
      </c>
      <c r="B1957" t="str">
        <f>YEAR(C1957)&amp;VLOOKUP(MONTH(C1957),lookup!$G$2:$N$13,8)</f>
        <v>2013M08</v>
      </c>
      <c r="C1957" s="2">
        <f t="shared" si="124"/>
        <v>41494</v>
      </c>
      <c r="D1957" s="4">
        <v>36.058427035531395</v>
      </c>
      <c r="E1957">
        <f t="shared" si="123"/>
        <v>35.774802900760861</v>
      </c>
      <c r="F1957" s="4">
        <v>30.634269881367693</v>
      </c>
      <c r="G1957">
        <f t="shared" si="122"/>
        <v>30.403057021780324</v>
      </c>
    </row>
    <row r="1958" spans="1:7" outlineLevel="1">
      <c r="A1958" s="12">
        <f t="shared" si="125"/>
        <v>0</v>
      </c>
      <c r="B1958" t="str">
        <f>YEAR(C1958)&amp;VLOOKUP(MONTH(C1958),lookup!$G$2:$N$13,8)</f>
        <v>2013M08</v>
      </c>
      <c r="C1958" s="2">
        <f t="shared" si="124"/>
        <v>41495</v>
      </c>
      <c r="D1958" s="4">
        <v>36.191233070012395</v>
      </c>
      <c r="E1958">
        <f t="shared" si="123"/>
        <v>35.869307901724049</v>
      </c>
      <c r="F1958" s="4">
        <v>30.886731901478203</v>
      </c>
      <c r="G1958">
        <f t="shared" si="122"/>
        <v>30.497469504870494</v>
      </c>
    </row>
    <row r="1959" spans="1:7" outlineLevel="1">
      <c r="A1959" s="12">
        <f t="shared" si="125"/>
        <v>0</v>
      </c>
      <c r="B1959" t="str">
        <f>YEAR(C1959)&amp;VLOOKUP(MONTH(C1959),lookup!$G$2:$N$13,8)</f>
        <v>2013M08</v>
      </c>
      <c r="C1959" s="2">
        <f t="shared" si="124"/>
        <v>41496</v>
      </c>
      <c r="D1959" s="4">
        <v>36.294838892537342</v>
      </c>
      <c r="E1959">
        <f t="shared" si="123"/>
        <v>35.893726884961069</v>
      </c>
      <c r="F1959" s="4">
        <v>30.885930513975325</v>
      </c>
      <c r="G1959">
        <f t="shared" si="122"/>
        <v>30.535892286350801</v>
      </c>
    </row>
    <row r="1960" spans="1:7" outlineLevel="1">
      <c r="A1960" s="12">
        <f t="shared" si="125"/>
        <v>0</v>
      </c>
      <c r="B1960" t="str">
        <f>YEAR(C1960)&amp;VLOOKUP(MONTH(C1960),lookup!$G$2:$N$13,8)</f>
        <v>2013M08</v>
      </c>
      <c r="C1960" s="2">
        <f t="shared" si="124"/>
        <v>41497</v>
      </c>
      <c r="D1960" s="4">
        <v>36.374265186543163</v>
      </c>
      <c r="E1960">
        <f t="shared" si="123"/>
        <v>36.044035014253467</v>
      </c>
      <c r="F1960" s="4">
        <v>31.076333529537781</v>
      </c>
      <c r="G1960">
        <f t="shared" si="122"/>
        <v>30.681819393136401</v>
      </c>
    </row>
    <row r="1961" spans="1:7" outlineLevel="1">
      <c r="A1961" s="12">
        <f t="shared" si="125"/>
        <v>0</v>
      </c>
      <c r="B1961" t="str">
        <f>YEAR(C1961)&amp;VLOOKUP(MONTH(C1961),lookup!$G$2:$N$13,8)</f>
        <v>2013M08</v>
      </c>
      <c r="C1961" s="2">
        <f t="shared" si="124"/>
        <v>41498</v>
      </c>
      <c r="D1961" s="4">
        <v>36.192764000909996</v>
      </c>
      <c r="E1961">
        <f t="shared" si="123"/>
        <v>36.051483280551693</v>
      </c>
      <c r="F1961" s="4">
        <v>30.840374823348977</v>
      </c>
      <c r="G1961">
        <f t="shared" si="122"/>
        <v>30.706458217134983</v>
      </c>
    </row>
    <row r="1962" spans="1:7" outlineLevel="1">
      <c r="A1962" s="12">
        <f t="shared" si="125"/>
        <v>0</v>
      </c>
      <c r="B1962" t="str">
        <f>YEAR(C1962)&amp;VLOOKUP(MONTH(C1962),lookup!$G$2:$N$13,8)</f>
        <v>2013M08</v>
      </c>
      <c r="C1962" s="2">
        <f t="shared" si="124"/>
        <v>41499</v>
      </c>
      <c r="D1962" s="4">
        <v>36.081327333590636</v>
      </c>
      <c r="E1962">
        <f t="shared" si="123"/>
        <v>36.148406333072856</v>
      </c>
      <c r="F1962" s="4">
        <v>30.827671860889879</v>
      </c>
      <c r="G1962">
        <f t="shared" si="122"/>
        <v>30.805165217539809</v>
      </c>
    </row>
    <row r="1963" spans="1:7" outlineLevel="1">
      <c r="A1963" s="12">
        <f t="shared" si="125"/>
        <v>0</v>
      </c>
      <c r="B1963" t="str">
        <f>YEAR(C1963)&amp;VLOOKUP(MONTH(C1963),lookup!$G$2:$N$13,8)</f>
        <v>2013M08</v>
      </c>
      <c r="C1963" s="2">
        <f t="shared" si="124"/>
        <v>41500</v>
      </c>
      <c r="D1963" s="4">
        <v>36.484600294299838</v>
      </c>
      <c r="E1963">
        <f t="shared" si="123"/>
        <v>36.208896672604652</v>
      </c>
      <c r="F1963" s="4">
        <v>31.108522132075485</v>
      </c>
      <c r="G1963">
        <f t="shared" si="122"/>
        <v>30.87511903284015</v>
      </c>
    </row>
    <row r="1964" spans="1:7" outlineLevel="1">
      <c r="A1964" s="12">
        <f t="shared" si="125"/>
        <v>0</v>
      </c>
      <c r="B1964" t="str">
        <f>YEAR(C1964)&amp;VLOOKUP(MONTH(C1964),lookup!$G$2:$N$13,8)</f>
        <v>2013M08</v>
      </c>
      <c r="C1964" s="2">
        <f t="shared" si="124"/>
        <v>41501</v>
      </c>
      <c r="D1964" s="4">
        <v>35.986417020893185</v>
      </c>
      <c r="E1964">
        <f t="shared" si="123"/>
        <v>36.221843112876051</v>
      </c>
      <c r="F1964" s="4">
        <v>30.788753267108287</v>
      </c>
      <c r="G1964">
        <f t="shared" si="122"/>
        <v>30.901168921605997</v>
      </c>
    </row>
    <row r="1965" spans="1:7" outlineLevel="1">
      <c r="A1965" s="12">
        <f t="shared" si="125"/>
        <v>0</v>
      </c>
      <c r="B1965" t="str">
        <f>YEAR(C1965)&amp;VLOOKUP(MONTH(C1965),lookup!$G$2:$N$13,8)</f>
        <v>2013M08</v>
      </c>
      <c r="C1965" s="2">
        <f t="shared" si="124"/>
        <v>41502</v>
      </c>
      <c r="D1965" s="4">
        <v>36.402810977361163</v>
      </c>
      <c r="E1965">
        <f t="shared" si="123"/>
        <v>36.252364782975732</v>
      </c>
      <c r="F1965" s="4">
        <v>31.104133911579627</v>
      </c>
      <c r="G1965">
        <f t="shared" si="122"/>
        <v>30.948719039961269</v>
      </c>
    </row>
    <row r="1966" spans="1:7" outlineLevel="1">
      <c r="A1966" s="12">
        <f t="shared" si="125"/>
        <v>0</v>
      </c>
      <c r="B1966" t="str">
        <f>YEAR(C1966)&amp;VLOOKUP(MONTH(C1966),lookup!$G$2:$N$13,8)</f>
        <v>2013M08</v>
      </c>
      <c r="C1966" s="2">
        <f t="shared" si="124"/>
        <v>41503</v>
      </c>
      <c r="D1966" s="4">
        <v>36.188083853359394</v>
      </c>
      <c r="E1966">
        <f t="shared" si="123"/>
        <v>36.236652845836275</v>
      </c>
      <c r="F1966" s="4">
        <v>30.956746548745134</v>
      </c>
      <c r="G1966">
        <f t="shared" si="122"/>
        <v>30.943129373682734</v>
      </c>
    </row>
    <row r="1967" spans="1:7" outlineLevel="1">
      <c r="A1967" s="12">
        <f t="shared" si="125"/>
        <v>0</v>
      </c>
      <c r="B1967" t="str">
        <f>YEAR(C1967)&amp;VLOOKUP(MONTH(C1967),lookup!$G$2:$N$13,8)</f>
        <v>2013M08</v>
      </c>
      <c r="C1967" s="2">
        <f t="shared" si="124"/>
        <v>41504</v>
      </c>
      <c r="D1967" s="4">
        <v>35.95922449007557</v>
      </c>
      <c r="E1967">
        <f t="shared" si="123"/>
        <v>36.19621531977954</v>
      </c>
      <c r="F1967" s="4">
        <v>30.745884581638641</v>
      </c>
      <c r="G1967">
        <f t="shared" si="122"/>
        <v>30.926502316102493</v>
      </c>
    </row>
    <row r="1968" spans="1:7" outlineLevel="1">
      <c r="A1968" s="12">
        <f t="shared" si="125"/>
        <v>0</v>
      </c>
      <c r="B1968" t="str">
        <f>YEAR(C1968)&amp;VLOOKUP(MONTH(C1968),lookup!$G$2:$N$13,8)</f>
        <v>2013M08</v>
      </c>
      <c r="C1968" s="2">
        <f t="shared" si="124"/>
        <v>41505</v>
      </c>
      <c r="D1968" s="4">
        <v>35.948998049350472</v>
      </c>
      <c r="E1968">
        <f t="shared" si="123"/>
        <v>36.158608683351652</v>
      </c>
      <c r="F1968" s="4">
        <v>30.818087099977436</v>
      </c>
      <c r="G1968">
        <f t="shared" si="122"/>
        <v>30.909563184178936</v>
      </c>
    </row>
    <row r="1969" spans="1:7" outlineLevel="1">
      <c r="A1969" s="12">
        <f t="shared" si="125"/>
        <v>0</v>
      </c>
      <c r="B1969" t="str">
        <f>YEAR(C1969)&amp;VLOOKUP(MONTH(C1969),lookup!$G$2:$N$13,8)</f>
        <v>2013M08</v>
      </c>
      <c r="C1969" s="2">
        <f t="shared" si="124"/>
        <v>41506</v>
      </c>
      <c r="D1969" s="4">
        <v>35.910062952818251</v>
      </c>
      <c r="E1969">
        <f t="shared" si="123"/>
        <v>36.093061756055789</v>
      </c>
      <c r="F1969" s="4">
        <v>30.702857837042131</v>
      </c>
      <c r="G1969">
        <f t="shared" si="122"/>
        <v>30.867163014615311</v>
      </c>
    </row>
    <row r="1970" spans="1:7" outlineLevel="1">
      <c r="A1970" s="12">
        <f t="shared" si="125"/>
        <v>0</v>
      </c>
      <c r="B1970" t="str">
        <f>YEAR(C1970)&amp;VLOOKUP(MONTH(C1970),lookup!$G$2:$N$13,8)</f>
        <v>2013M08</v>
      </c>
      <c r="C1970" s="2">
        <f t="shared" si="124"/>
        <v>41507</v>
      </c>
      <c r="D1970" s="4">
        <v>35.881730367076898</v>
      </c>
      <c r="E1970">
        <f t="shared" si="123"/>
        <v>36.071863057830654</v>
      </c>
      <c r="F1970" s="4">
        <v>30.754419774489353</v>
      </c>
      <c r="G1970">
        <f t="shared" si="122"/>
        <v>30.859723634830367</v>
      </c>
    </row>
    <row r="1971" spans="1:7" outlineLevel="1">
      <c r="A1971" s="12">
        <f t="shared" si="125"/>
        <v>0</v>
      </c>
      <c r="B1971" t="str">
        <f>YEAR(C1971)&amp;VLOOKUP(MONTH(C1971),lookup!$G$2:$N$13,8)</f>
        <v>2013M08</v>
      </c>
      <c r="C1971" s="2">
        <f t="shared" si="124"/>
        <v>41508</v>
      </c>
      <c r="D1971" s="4">
        <v>36.311981172936243</v>
      </c>
      <c r="E1971">
        <f t="shared" si="123"/>
        <v>36.053505212376677</v>
      </c>
      <c r="F1971" s="4">
        <v>31.110310695879484</v>
      </c>
      <c r="G1971">
        <f t="shared" si="122"/>
        <v>30.860350152093105</v>
      </c>
    </row>
    <row r="1972" spans="1:7" outlineLevel="1">
      <c r="A1972" s="12">
        <f t="shared" si="125"/>
        <v>0</v>
      </c>
      <c r="B1972" t="str">
        <f>YEAR(C1972)&amp;VLOOKUP(MONTH(C1972),lookup!$G$2:$N$13,8)</f>
        <v>2013M08</v>
      </c>
      <c r="C1972" s="2">
        <f t="shared" si="124"/>
        <v>41509</v>
      </c>
      <c r="D1972" s="4">
        <v>35.823226301808077</v>
      </c>
      <c r="E1972">
        <f t="shared" si="123"/>
        <v>36.012900996471259</v>
      </c>
      <c r="F1972" s="4">
        <v>30.750351831697934</v>
      </c>
      <c r="G1972">
        <f t="shared" si="122"/>
        <v>30.840750502626022</v>
      </c>
    </row>
    <row r="1973" spans="1:7" outlineLevel="1">
      <c r="A1973" s="12">
        <f t="shared" si="125"/>
        <v>0</v>
      </c>
      <c r="B1973" t="str">
        <f>YEAR(C1973)&amp;VLOOKUP(MONTH(C1973),lookup!$G$2:$N$13,8)</f>
        <v>2013M08</v>
      </c>
      <c r="C1973" s="2">
        <f t="shared" si="124"/>
        <v>41510</v>
      </c>
      <c r="D1973" s="4">
        <v>36.22615724604016</v>
      </c>
      <c r="E1973">
        <f t="shared" si="123"/>
        <v>36.024104534594073</v>
      </c>
      <c r="F1973" s="4">
        <v>31.017215256639556</v>
      </c>
      <c r="G1973">
        <f t="shared" si="122"/>
        <v>30.85792897627568</v>
      </c>
    </row>
    <row r="1974" spans="1:7" outlineLevel="1">
      <c r="A1974" s="12">
        <f t="shared" si="125"/>
        <v>0</v>
      </c>
      <c r="B1974" t="str">
        <f>YEAR(C1974)&amp;VLOOKUP(MONTH(C1974),lookup!$G$2:$N$13,8)</f>
        <v>2013M08</v>
      </c>
      <c r="C1974" s="2">
        <f t="shared" si="124"/>
        <v>41511</v>
      </c>
      <c r="D1974" s="4">
        <v>35.903438789534036</v>
      </c>
      <c r="E1974">
        <f t="shared" si="123"/>
        <v>36.00251761312029</v>
      </c>
      <c r="F1974" s="4">
        <v>30.886116302773573</v>
      </c>
      <c r="G1974">
        <f t="shared" si="122"/>
        <v>30.859183686135474</v>
      </c>
    </row>
    <row r="1975" spans="1:7" outlineLevel="1">
      <c r="A1975" s="12">
        <f t="shared" si="125"/>
        <v>0</v>
      </c>
      <c r="B1975" t="str">
        <f>YEAR(C1975)&amp;VLOOKUP(MONTH(C1975),lookup!$G$2:$N$13,8)</f>
        <v>2013M08</v>
      </c>
      <c r="C1975" s="2">
        <f t="shared" si="124"/>
        <v>41512</v>
      </c>
      <c r="D1975" s="4">
        <v>35.368328100733606</v>
      </c>
      <c r="E1975">
        <f t="shared" si="123"/>
        <v>35.920442017779365</v>
      </c>
      <c r="F1975" s="4">
        <v>30.246409421843758</v>
      </c>
      <c r="G1975">
        <f t="shared" si="122"/>
        <v>30.789929120715094</v>
      </c>
    </row>
    <row r="1976" spans="1:7" outlineLevel="1">
      <c r="A1976" s="12">
        <f t="shared" si="125"/>
        <v>0</v>
      </c>
      <c r="B1976" t="str">
        <f>YEAR(C1976)&amp;VLOOKUP(MONTH(C1976),lookup!$G$2:$N$13,8)</f>
        <v>2013M08</v>
      </c>
      <c r="C1976" s="2">
        <f t="shared" si="124"/>
        <v>41513</v>
      </c>
      <c r="D1976" s="4">
        <v>36.119633179028575</v>
      </c>
      <c r="E1976">
        <f t="shared" si="123"/>
        <v>35.950931947713549</v>
      </c>
      <c r="F1976" s="4">
        <v>31.111399085481139</v>
      </c>
      <c r="G1976">
        <f t="shared" si="122"/>
        <v>30.838009395725056</v>
      </c>
    </row>
    <row r="1977" spans="1:7" outlineLevel="1">
      <c r="A1977" s="12">
        <f t="shared" si="125"/>
        <v>0</v>
      </c>
      <c r="B1977" t="str">
        <f>YEAR(C1977)&amp;VLOOKUP(MONTH(C1977),lookup!$G$2:$N$13,8)</f>
        <v>2013M08</v>
      </c>
      <c r="C1977" s="2">
        <f t="shared" si="124"/>
        <v>41514</v>
      </c>
      <c r="D1977" s="4">
        <v>35.949032102939107</v>
      </c>
      <c r="E1977">
        <f t="shared" si="123"/>
        <v>35.923121763763007</v>
      </c>
      <c r="F1977" s="4">
        <v>30.862317312311834</v>
      </c>
      <c r="G1977">
        <f t="shared" si="122"/>
        <v>30.827309497632108</v>
      </c>
    </row>
    <row r="1978" spans="1:7" outlineLevel="1">
      <c r="A1978" s="12">
        <f t="shared" si="125"/>
        <v>0</v>
      </c>
      <c r="B1978" t="str">
        <f>YEAR(C1978)&amp;VLOOKUP(MONTH(C1978),lookup!$G$2:$N$13,8)</f>
        <v>2013M08</v>
      </c>
      <c r="C1978" s="2">
        <f t="shared" si="124"/>
        <v>41515</v>
      </c>
      <c r="D1978" s="4">
        <v>35.820503495308373</v>
      </c>
      <c r="E1978">
        <f t="shared" si="123"/>
        <v>35.919068183735831</v>
      </c>
      <c r="F1978" s="4">
        <v>30.803194879962902</v>
      </c>
      <c r="G1978">
        <f t="shared" si="122"/>
        <v>30.834761529079614</v>
      </c>
    </row>
    <row r="1979" spans="1:7" outlineLevel="1">
      <c r="A1979" s="12">
        <f t="shared" si="125"/>
        <v>0</v>
      </c>
      <c r="B1979" t="str">
        <f>YEAR(C1979)&amp;VLOOKUP(MONTH(C1979),lookup!$G$2:$N$13,8)</f>
        <v>2013M08</v>
      </c>
      <c r="C1979" s="2">
        <f t="shared" si="124"/>
        <v>41516</v>
      </c>
      <c r="D1979" s="4">
        <v>36.040221690930863</v>
      </c>
      <c r="E1979">
        <f t="shared" si="123"/>
        <v>35.886588586518059</v>
      </c>
      <c r="F1979" s="4">
        <v>30.933801632161892</v>
      </c>
      <c r="G1979">
        <f t="shared" si="122"/>
        <v>30.816778577224127</v>
      </c>
    </row>
    <row r="1980" spans="1:7" outlineLevel="1">
      <c r="A1980" s="12">
        <f t="shared" si="125"/>
        <v>0</v>
      </c>
      <c r="B1980" t="str">
        <f>YEAR(C1980)&amp;VLOOKUP(MONTH(C1980),lookup!$G$2:$N$13,8)</f>
        <v>2013M08</v>
      </c>
      <c r="C1980" s="2">
        <f t="shared" si="124"/>
        <v>41517</v>
      </c>
      <c r="D1980" s="4">
        <v>35.936869049434435</v>
      </c>
      <c r="E1980">
        <f t="shared" si="123"/>
        <v>35.896477113236401</v>
      </c>
      <c r="F1980" s="4">
        <v>30.901595005337793</v>
      </c>
      <c r="G1980">
        <f t="shared" si="122"/>
        <v>30.827521167456972</v>
      </c>
    </row>
    <row r="1981" spans="1:7" outlineLevel="1">
      <c r="A1981" s="12">
        <f t="shared" si="125"/>
        <v>0</v>
      </c>
      <c r="B1981" t="str">
        <f>YEAR(C1981)&amp;VLOOKUP(MONTH(C1981),lookup!$G$2:$N$13,8)</f>
        <v>2013M09</v>
      </c>
      <c r="C1981" s="2">
        <f t="shared" si="124"/>
        <v>41518</v>
      </c>
      <c r="D1981" s="4">
        <v>35.73155879690416</v>
      </c>
      <c r="E1981">
        <f t="shared" si="123"/>
        <v>35.89583393484628</v>
      </c>
      <c r="F1981" s="4">
        <v>30.883810193460526</v>
      </c>
      <c r="G1981">
        <f t="shared" si="122"/>
        <v>30.872300081976341</v>
      </c>
    </row>
    <row r="1982" spans="1:7" outlineLevel="1">
      <c r="A1982" s="12">
        <f t="shared" si="125"/>
        <v>0</v>
      </c>
      <c r="B1982" t="str">
        <f>YEAR(C1982)&amp;VLOOKUP(MONTH(C1982),lookup!$G$2:$N$13,8)</f>
        <v>2013M09</v>
      </c>
      <c r="C1982" s="2">
        <f t="shared" si="124"/>
        <v>41519</v>
      </c>
      <c r="D1982" s="4">
        <v>35.428372348147263</v>
      </c>
      <c r="E1982">
        <f t="shared" si="123"/>
        <v>35.808537213019498</v>
      </c>
      <c r="F1982" s="4">
        <v>30.673902197811522</v>
      </c>
      <c r="G1982">
        <f t="shared" si="122"/>
        <v>30.822578626443747</v>
      </c>
    </row>
    <row r="1983" spans="1:7" outlineLevel="1">
      <c r="A1983" s="12">
        <f t="shared" si="125"/>
        <v>0</v>
      </c>
      <c r="B1983" t="str">
        <f>YEAR(C1983)&amp;VLOOKUP(MONTH(C1983),lookup!$G$2:$N$13,8)</f>
        <v>2013M09</v>
      </c>
      <c r="C1983" s="2">
        <f t="shared" si="124"/>
        <v>41520</v>
      </c>
      <c r="D1983" s="4">
        <v>35.955785914151733</v>
      </c>
      <c r="E1983">
        <f t="shared" si="123"/>
        <v>35.845816143959183</v>
      </c>
      <c r="F1983" s="4">
        <v>31.099357670623611</v>
      </c>
      <c r="G1983">
        <f t="shared" si="122"/>
        <v>30.895641255185136</v>
      </c>
    </row>
    <row r="1984" spans="1:7" outlineLevel="1">
      <c r="A1984" s="12">
        <f t="shared" si="125"/>
        <v>0</v>
      </c>
      <c r="B1984" t="str">
        <f>YEAR(C1984)&amp;VLOOKUP(MONTH(C1984),lookup!$G$2:$N$13,8)</f>
        <v>2013M09</v>
      </c>
      <c r="C1984" s="2">
        <f t="shared" si="124"/>
        <v>41521</v>
      </c>
      <c r="D1984" s="4">
        <v>35.539145132560556</v>
      </c>
      <c r="E1984">
        <f t="shared" si="123"/>
        <v>35.786089110825941</v>
      </c>
      <c r="F1984" s="4">
        <v>30.771194750277882</v>
      </c>
      <c r="G1984">
        <f t="shared" si="122"/>
        <v>30.871711806761184</v>
      </c>
    </row>
    <row r="1985" spans="1:7" outlineLevel="1">
      <c r="A1985" s="12">
        <f t="shared" si="125"/>
        <v>0</v>
      </c>
      <c r="B1985" t="str">
        <f>YEAR(C1985)&amp;VLOOKUP(MONTH(C1985),lookup!$G$2:$N$13,8)</f>
        <v>2013M09</v>
      </c>
      <c r="C1985" s="2">
        <f t="shared" si="124"/>
        <v>41522</v>
      </c>
      <c r="D1985" s="4">
        <v>36.129236566839189</v>
      </c>
      <c r="E1985">
        <f t="shared" si="123"/>
        <v>35.804769796145393</v>
      </c>
      <c r="F1985" s="4">
        <v>31.253847692382489</v>
      </c>
      <c r="G1985">
        <f t="shared" si="122"/>
        <v>30.92285296053398</v>
      </c>
    </row>
    <row r="1986" spans="1:7" outlineLevel="1">
      <c r="A1986" s="12">
        <f t="shared" si="125"/>
        <v>0</v>
      </c>
      <c r="B1986" t="str">
        <f>YEAR(C1986)&amp;VLOOKUP(MONTH(C1986),lookup!$G$2:$N$13,8)</f>
        <v>2013M09</v>
      </c>
      <c r="C1986" s="2">
        <f t="shared" si="124"/>
        <v>41523</v>
      </c>
      <c r="D1986" s="4">
        <v>35.341053503782028</v>
      </c>
      <c r="E1986">
        <f t="shared" si="123"/>
        <v>35.725152876203964</v>
      </c>
      <c r="F1986" s="4">
        <v>30.595740962791854</v>
      </c>
      <c r="G1986">
        <f t="shared" si="122"/>
        <v>30.884399253831965</v>
      </c>
    </row>
    <row r="1987" spans="1:7" outlineLevel="1">
      <c r="A1987" s="12">
        <f t="shared" si="125"/>
        <v>0</v>
      </c>
      <c r="B1987" t="str">
        <f>YEAR(C1987)&amp;VLOOKUP(MONTH(C1987),lookup!$G$2:$N$13,8)</f>
        <v>2013M09</v>
      </c>
      <c r="C1987" s="2">
        <f t="shared" si="124"/>
        <v>41524</v>
      </c>
      <c r="D1987" s="4">
        <v>35.911731059663374</v>
      </c>
      <c r="E1987">
        <f t="shared" si="123"/>
        <v>35.732136566979683</v>
      </c>
      <c r="F1987" s="4">
        <v>31.056057544829955</v>
      </c>
      <c r="G1987">
        <f t="shared" si="122"/>
        <v>30.906394194321173</v>
      </c>
    </row>
    <row r="1988" spans="1:7" outlineLevel="1">
      <c r="A1988" s="12">
        <f t="shared" si="125"/>
        <v>0</v>
      </c>
      <c r="B1988" t="str">
        <f>YEAR(C1988)&amp;VLOOKUP(MONTH(C1988),lookup!$G$2:$N$13,8)</f>
        <v>2013M09</v>
      </c>
      <c r="C1988" s="2">
        <f t="shared" si="124"/>
        <v>41525</v>
      </c>
      <c r="D1988" s="4">
        <v>35.484987906567824</v>
      </c>
      <c r="E1988">
        <f t="shared" si="123"/>
        <v>35.708611958752229</v>
      </c>
      <c r="F1988" s="4">
        <v>30.753022158623551</v>
      </c>
      <c r="G1988">
        <f t="shared" si="122"/>
        <v>30.903701721469197</v>
      </c>
    </row>
    <row r="1989" spans="1:7" outlineLevel="1">
      <c r="A1989" s="12">
        <f t="shared" si="125"/>
        <v>0</v>
      </c>
      <c r="B1989" t="str">
        <f>YEAR(C1989)&amp;VLOOKUP(MONTH(C1989),lookup!$G$2:$N$13,8)</f>
        <v>2013M09</v>
      </c>
      <c r="C1989" s="2">
        <f t="shared" si="124"/>
        <v>41526</v>
      </c>
      <c r="D1989" s="4">
        <v>35.335881101397796</v>
      </c>
      <c r="E1989">
        <f t="shared" si="123"/>
        <v>35.632223368386924</v>
      </c>
      <c r="F1989" s="4">
        <v>30.552014426980083</v>
      </c>
      <c r="G1989">
        <f t="shared" si="122"/>
        <v>30.837352549093879</v>
      </c>
    </row>
    <row r="1990" spans="1:7" outlineLevel="1">
      <c r="A1990" s="12">
        <f t="shared" si="125"/>
        <v>0</v>
      </c>
      <c r="B1990" t="str">
        <f>YEAR(C1990)&amp;VLOOKUP(MONTH(C1990),lookup!$G$2:$N$13,8)</f>
        <v>2013M09</v>
      </c>
      <c r="C1990" s="2">
        <f t="shared" si="124"/>
        <v>41527</v>
      </c>
      <c r="D1990" s="4">
        <v>35.25556030015543</v>
      </c>
      <c r="E1990">
        <f t="shared" si="123"/>
        <v>35.597790546020335</v>
      </c>
      <c r="F1990" s="4">
        <v>30.553313165989501</v>
      </c>
      <c r="G1990">
        <f t="shared" si="122"/>
        <v>30.811658935914302</v>
      </c>
    </row>
    <row r="1991" spans="1:7" outlineLevel="1">
      <c r="A1991" s="12">
        <f t="shared" si="125"/>
        <v>0</v>
      </c>
      <c r="B1991" t="str">
        <f>YEAR(C1991)&amp;VLOOKUP(MONTH(C1991),lookup!$G$2:$N$13,8)</f>
        <v>2013M09</v>
      </c>
      <c r="C1991" s="2">
        <f t="shared" si="124"/>
        <v>41528</v>
      </c>
      <c r="D1991" s="4">
        <v>35.746514268444955</v>
      </c>
      <c r="E1991">
        <f t="shared" si="123"/>
        <v>35.552817543297479</v>
      </c>
      <c r="F1991" s="4">
        <v>30.900907005592032</v>
      </c>
      <c r="G1991">
        <f t="shared" si="122"/>
        <v>30.769844045450625</v>
      </c>
    </row>
    <row r="1992" spans="1:7" outlineLevel="1">
      <c r="A1992" s="12">
        <f t="shared" si="125"/>
        <v>0</v>
      </c>
      <c r="B1992" t="str">
        <f>YEAR(C1992)&amp;VLOOKUP(MONTH(C1992),lookup!$G$2:$N$13,8)</f>
        <v>2013M09</v>
      </c>
      <c r="C1992" s="2">
        <f t="shared" si="124"/>
        <v>41529</v>
      </c>
      <c r="D1992" s="4">
        <v>35.462221353518522</v>
      </c>
      <c r="E1992">
        <f t="shared" si="123"/>
        <v>35.558107127918731</v>
      </c>
      <c r="F1992" s="4">
        <v>30.761884798215725</v>
      </c>
      <c r="G1992">
        <f t="shared" ref="G1992:G2055" si="126">AVERAGE(SUM(F1985:F1992)/8,SUM(F1987:F1992)/6)</f>
        <v>30.783107493065394</v>
      </c>
    </row>
    <row r="1993" spans="1:7" outlineLevel="1">
      <c r="A1993" s="12">
        <f t="shared" si="125"/>
        <v>0</v>
      </c>
      <c r="B1993" t="str">
        <f>YEAR(C1993)&amp;VLOOKUP(MONTH(C1993),lookup!$G$2:$N$13,8)</f>
        <v>2013M09</v>
      </c>
      <c r="C1993" s="2">
        <f t="shared" si="124"/>
        <v>41530</v>
      </c>
      <c r="D1993" s="4">
        <v>35.699021000711177</v>
      </c>
      <c r="E1993">
        <f t="shared" si="123"/>
        <v>35.513492816789707</v>
      </c>
      <c r="F1993" s="4">
        <v>30.860023203234359</v>
      </c>
      <c r="G1993">
        <f t="shared" si="126"/>
        <v>30.742157267360668</v>
      </c>
    </row>
    <row r="1994" spans="1:7" outlineLevel="1">
      <c r="A1994" s="12">
        <f t="shared" si="125"/>
        <v>0</v>
      </c>
      <c r="B1994" t="str">
        <f>YEAR(C1994)&amp;VLOOKUP(MONTH(C1994),lookup!$G$2:$N$13,8)</f>
        <v>2013M09</v>
      </c>
      <c r="C1994" s="2">
        <f t="shared" si="124"/>
        <v>41531</v>
      </c>
      <c r="D1994" s="4">
        <v>35.290311039008948</v>
      </c>
      <c r="E1994">
        <f t="shared" si="123"/>
        <v>35.494098340444822</v>
      </c>
      <c r="F1994" s="4">
        <v>30.631052171481432</v>
      </c>
      <c r="G1994">
        <f t="shared" si="126"/>
        <v>30.734200052308594</v>
      </c>
    </row>
    <row r="1995" spans="1:7" outlineLevel="1">
      <c r="A1995" s="12">
        <f t="shared" si="125"/>
        <v>0</v>
      </c>
      <c r="B1995" t="str">
        <f>YEAR(C1995)&amp;VLOOKUP(MONTH(C1995),lookup!$G$2:$N$13,8)</f>
        <v>2013M09</v>
      </c>
      <c r="C1995" s="2">
        <f t="shared" si="124"/>
        <v>41532</v>
      </c>
      <c r="D1995" s="4">
        <v>35.525601391307546</v>
      </c>
      <c r="E1995">
        <f t="shared" ref="E1995:E2058" si="127">AVERAGE(SUM(D1988:D1995)/8,SUM(D1990:D1995)/6)</f>
        <v>35.485775260331728</v>
      </c>
      <c r="F1995" s="4">
        <v>30.723771267478998</v>
      </c>
      <c r="G1995">
        <f t="shared" si="126"/>
        <v>30.727745230015735</v>
      </c>
    </row>
    <row r="1996" spans="1:7" outlineLevel="1">
      <c r="A1996" s="12">
        <f t="shared" si="125"/>
        <v>0</v>
      </c>
      <c r="B1996" t="str">
        <f>YEAR(C1996)&amp;VLOOKUP(MONTH(C1996),lookup!$G$2:$N$13,8)</f>
        <v>2013M09</v>
      </c>
      <c r="C1996" s="2">
        <f t="shared" ref="C1996:C2059" si="128">C1995+1</f>
        <v>41533</v>
      </c>
      <c r="D1996" s="4">
        <v>34.742654295453853</v>
      </c>
      <c r="E1996">
        <f t="shared" si="127"/>
        <v>35.396637242578642</v>
      </c>
      <c r="F1996" s="4">
        <v>30.11491768197412</v>
      </c>
      <c r="G1996">
        <f t="shared" si="126"/>
        <v>30.651330743223866</v>
      </c>
    </row>
    <row r="1997" spans="1:7" outlineLevel="1">
      <c r="A1997" s="12">
        <f t="shared" si="125"/>
        <v>0</v>
      </c>
      <c r="B1997" t="str">
        <f>YEAR(C1997)&amp;VLOOKUP(MONTH(C1997),lookup!$G$2:$N$13,8)</f>
        <v>2013M09</v>
      </c>
      <c r="C1997" s="2">
        <f t="shared" si="128"/>
        <v>41534</v>
      </c>
      <c r="D1997" s="4">
        <v>35.140515368588545</v>
      </c>
      <c r="E1997">
        <f t="shared" si="127"/>
        <v>35.3339269759567</v>
      </c>
      <c r="F1997" s="4">
        <v>30.396919627613812</v>
      </c>
      <c r="G1997">
        <f t="shared" si="126"/>
        <v>30.599638370098621</v>
      </c>
    </row>
    <row r="1998" spans="1:7" outlineLevel="1">
      <c r="A1998" s="12">
        <f t="shared" si="125"/>
        <v>0</v>
      </c>
      <c r="B1998" t="str">
        <f>YEAR(C1998)&amp;VLOOKUP(MONTH(C1998),lookup!$G$2:$N$13,8)</f>
        <v>2013M09</v>
      </c>
      <c r="C1998" s="2">
        <f t="shared" si="128"/>
        <v>41535</v>
      </c>
      <c r="D1998" s="4">
        <v>34.868756549065338</v>
      </c>
      <c r="E1998">
        <f t="shared" si="127"/>
        <v>35.260296341142464</v>
      </c>
      <c r="F1998" s="4">
        <v>30.291756605270624</v>
      </c>
      <c r="G1998">
        <f t="shared" si="126"/>
        <v>30.544113735641599</v>
      </c>
    </row>
    <row r="1999" spans="1:7" outlineLevel="1">
      <c r="A1999" s="12">
        <f t="shared" si="125"/>
        <v>0</v>
      </c>
      <c r="B1999" t="str">
        <f>YEAR(C1999)&amp;VLOOKUP(MONTH(C1999),lookup!$G$2:$N$13,8)</f>
        <v>2013M09</v>
      </c>
      <c r="C1999" s="2">
        <f t="shared" si="128"/>
        <v>41536</v>
      </c>
      <c r="D1999" s="4">
        <v>35.292971891907371</v>
      </c>
      <c r="E1999">
        <f t="shared" si="127"/>
        <v>35.198112516875213</v>
      </c>
      <c r="F1999" s="4">
        <v>30.522727304918959</v>
      </c>
      <c r="G1999">
        <f t="shared" si="126"/>
        <v>30.492369512823245</v>
      </c>
    </row>
    <row r="2000" spans="1:7" outlineLevel="1">
      <c r="A2000" s="12">
        <f t="shared" si="125"/>
        <v>0</v>
      </c>
      <c r="B2000" t="str">
        <f>YEAR(C2000)&amp;VLOOKUP(MONTH(C2000),lookup!$G$2:$N$13,8)</f>
        <v>2013M09</v>
      </c>
      <c r="C2000" s="2">
        <f t="shared" si="128"/>
        <v>41537</v>
      </c>
      <c r="D2000" s="4">
        <v>34.789223655931224</v>
      </c>
      <c r="E2000">
        <f t="shared" si="127"/>
        <v>35.114292878852865</v>
      </c>
      <c r="F2000" s="4">
        <v>30.204179512432663</v>
      </c>
      <c r="G2000">
        <f t="shared" si="126"/>
        <v>30.421940210874407</v>
      </c>
    </row>
    <row r="2001" spans="1:7" outlineLevel="1">
      <c r="A2001" s="12">
        <f t="shared" si="125"/>
        <v>0</v>
      </c>
      <c r="B2001" t="str">
        <f>YEAR(C2001)&amp;VLOOKUP(MONTH(C2001),lookup!$G$2:$N$13,8)</f>
        <v>2013M09</v>
      </c>
      <c r="C2001" s="2">
        <f t="shared" si="128"/>
        <v>41538</v>
      </c>
      <c r="D2001" s="4">
        <v>35.652126424879548</v>
      </c>
      <c r="E2001">
        <f t="shared" si="127"/>
        <v>35.121905720661061</v>
      </c>
      <c r="F2001" s="4">
        <v>30.829876293653051</v>
      </c>
      <c r="G2001">
        <f t="shared" si="126"/>
        <v>30.428898114540083</v>
      </c>
    </row>
    <row r="2002" spans="1:7" outlineLevel="1">
      <c r="A2002" s="12">
        <f t="shared" ref="A2002:A2065" si="129">IF(D2002+D2003=D2002,IF(D2002+D2003&gt;0,1,0),0)</f>
        <v>0</v>
      </c>
      <c r="B2002" t="str">
        <f>YEAR(C2002)&amp;VLOOKUP(MONTH(C2002),lookup!$G$2:$N$13,8)</f>
        <v>2013M09</v>
      </c>
      <c r="C2002" s="2">
        <f t="shared" si="128"/>
        <v>41539</v>
      </c>
      <c r="D2002" s="4">
        <v>35.115284570104976</v>
      </c>
      <c r="E2002">
        <f t="shared" si="127"/>
        <v>35.142019089242154</v>
      </c>
      <c r="F2002" s="4">
        <v>30.513153981963264</v>
      </c>
      <c r="G2002">
        <f t="shared" si="126"/>
        <v>30.454715836027624</v>
      </c>
    </row>
    <row r="2003" spans="1:7" outlineLevel="1">
      <c r="A2003" s="12">
        <f t="shared" si="129"/>
        <v>0</v>
      </c>
      <c r="B2003" t="str">
        <f>YEAR(C2003)&amp;VLOOKUP(MONTH(C2003),lookup!$G$2:$N$13,8)</f>
        <v>2013M09</v>
      </c>
      <c r="C2003" s="2">
        <f t="shared" si="128"/>
        <v>41540</v>
      </c>
      <c r="D2003" s="4">
        <v>35.641621968937194</v>
      </c>
      <c r="E2003">
        <f t="shared" si="127"/>
        <v>35.191029258706394</v>
      </c>
      <c r="F2003" s="4">
        <v>30.786612398775969</v>
      </c>
      <c r="G2003">
        <f t="shared" si="126"/>
        <v>30.491117804330528</v>
      </c>
    </row>
    <row r="2004" spans="1:7" outlineLevel="1">
      <c r="A2004" s="12">
        <f t="shared" si="129"/>
        <v>0</v>
      </c>
      <c r="B2004" t="str">
        <f>YEAR(C2004)&amp;VLOOKUP(MONTH(C2004),lookup!$G$2:$N$13,8)</f>
        <v>2013M09</v>
      </c>
      <c r="C2004" s="2">
        <f t="shared" si="128"/>
        <v>41541</v>
      </c>
      <c r="D2004" s="4">
        <v>35.016835969366248</v>
      </c>
      <c r="E2004">
        <f t="shared" si="127"/>
        <v>35.22050556501766</v>
      </c>
      <c r="F2004" s="4">
        <v>30.423861494575306</v>
      </c>
      <c r="G2004">
        <f t="shared" si="126"/>
        <v>30.521435533393493</v>
      </c>
    </row>
    <row r="2005" spans="1:7" outlineLevel="1">
      <c r="A2005" s="12">
        <f t="shared" si="129"/>
        <v>0</v>
      </c>
      <c r="B2005" t="str">
        <f>YEAR(C2005)&amp;VLOOKUP(MONTH(C2005),lookup!$G$2:$N$13,8)</f>
        <v>2013M09</v>
      </c>
      <c r="C2005" s="2">
        <f t="shared" si="128"/>
        <v>41542</v>
      </c>
      <c r="D2005" s="4">
        <v>35.483528872228518</v>
      </c>
      <c r="E2005">
        <f t="shared" si="127"/>
        <v>35.257823657355253</v>
      </c>
      <c r="F2005" s="4">
        <v>30.667915735596431</v>
      </c>
      <c r="G2005">
        <f t="shared" si="126"/>
        <v>30.550471826032197</v>
      </c>
    </row>
    <row r="2006" spans="1:7" outlineLevel="1">
      <c r="A2006" s="12">
        <f t="shared" si="129"/>
        <v>0</v>
      </c>
      <c r="B2006" t="str">
        <f>YEAR(C2006)&amp;VLOOKUP(MONTH(C2006),lookup!$G$2:$N$13,8)</f>
        <v>2013M09</v>
      </c>
      <c r="C2006" s="2">
        <f t="shared" si="128"/>
        <v>41543</v>
      </c>
      <c r="D2006" s="4">
        <v>35.227763256876493</v>
      </c>
      <c r="E2006">
        <f t="shared" si="127"/>
        <v>35.316806543338885</v>
      </c>
      <c r="F2006" s="4">
        <v>30.623413022071947</v>
      </c>
      <c r="G2006">
        <f t="shared" si="126"/>
        <v>30.606136477885556</v>
      </c>
    </row>
    <row r="2007" spans="1:7" outlineLevel="1">
      <c r="A2007" s="12">
        <f t="shared" si="129"/>
        <v>0</v>
      </c>
      <c r="B2007" t="str">
        <f>YEAR(C2007)&amp;VLOOKUP(MONTH(C2007),lookup!$G$2:$N$13,8)</f>
        <v>2013M09</v>
      </c>
      <c r="C2007" s="2">
        <f t="shared" si="128"/>
        <v>41544</v>
      </c>
      <c r="D2007" s="4">
        <v>35.509766360058656</v>
      </c>
      <c r="E2007">
        <f t="shared" si="127"/>
        <v>35.318492858863266</v>
      </c>
      <c r="F2007" s="4">
        <v>30.732328731273896</v>
      </c>
      <c r="G2007">
        <f t="shared" si="126"/>
        <v>30.611107603501143</v>
      </c>
    </row>
    <row r="2008" spans="1:7" outlineLevel="1">
      <c r="A2008" s="12">
        <f t="shared" si="129"/>
        <v>0</v>
      </c>
      <c r="B2008" t="str">
        <f>YEAR(C2008)&amp;VLOOKUP(MONTH(C2008),lookup!$G$2:$N$13,8)</f>
        <v>2013M09</v>
      </c>
      <c r="C2008" s="2">
        <f t="shared" si="128"/>
        <v>41545</v>
      </c>
      <c r="D2008" s="4">
        <v>35.382301158462539</v>
      </c>
      <c r="E2008">
        <f t="shared" si="127"/>
        <v>35.377811585134609</v>
      </c>
      <c r="F2008" s="4">
        <v>30.782944715221472</v>
      </c>
      <c r="G2008">
        <f t="shared" si="126"/>
        <v>30.669762989780292</v>
      </c>
    </row>
    <row r="2009" spans="1:7" outlineLevel="1">
      <c r="A2009" s="12">
        <f t="shared" si="129"/>
        <v>0</v>
      </c>
      <c r="B2009" t="str">
        <f>YEAR(C2009)&amp;VLOOKUP(MONTH(C2009),lookup!$G$2:$N$13,8)</f>
        <v>2013M09</v>
      </c>
      <c r="C2009" s="2">
        <f t="shared" si="128"/>
        <v>41546</v>
      </c>
      <c r="D2009" s="4">
        <v>35.421822215262296</v>
      </c>
      <c r="E2009">
        <f t="shared" si="127"/>
        <v>35.345100925893959</v>
      </c>
      <c r="F2009" s="4">
        <v>30.63121103011563</v>
      </c>
      <c r="G2009">
        <f t="shared" si="126"/>
        <v>30.644396296754174</v>
      </c>
    </row>
    <row r="2010" spans="1:7" outlineLevel="1">
      <c r="A2010" s="12">
        <f t="shared" si="129"/>
        <v>0</v>
      </c>
      <c r="B2010" t="str">
        <f>YEAR(C2010)&amp;VLOOKUP(MONTH(C2010),lookup!$G$2:$N$13,8)</f>
        <v>2013M09</v>
      </c>
      <c r="C2010" s="2">
        <f t="shared" si="128"/>
        <v>41547</v>
      </c>
      <c r="D2010" s="4">
        <v>35.577845759716631</v>
      </c>
      <c r="E2010">
        <f t="shared" si="127"/>
        <v>35.420761816107216</v>
      </c>
      <c r="F2010" s="4">
        <v>30.943408657724319</v>
      </c>
      <c r="G2010">
        <f t="shared" si="126"/>
        <v>30.714582810918326</v>
      </c>
    </row>
    <row r="2011" spans="1:7" outlineLevel="1">
      <c r="A2011" s="12">
        <f t="shared" si="129"/>
        <v>0</v>
      </c>
      <c r="B2011" t="str">
        <f>YEAR(C2011)&amp;VLOOKUP(MONTH(C2011),lookup!$G$2:$N$13,8)</f>
        <v>2013M10</v>
      </c>
      <c r="C2011" s="2">
        <f t="shared" si="128"/>
        <v>41548</v>
      </c>
      <c r="D2011" s="4">
        <v>34.959867736978545</v>
      </c>
      <c r="E2011">
        <f t="shared" si="127"/>
        <v>35.334513748672308</v>
      </c>
      <c r="F2011" s="4">
        <v>30.165907545856051</v>
      </c>
      <c r="G2011">
        <f t="shared" si="126"/>
        <v>30.63395474179913</v>
      </c>
    </row>
    <row r="2012" spans="1:7" outlineLevel="1">
      <c r="A2012" s="12">
        <f t="shared" si="129"/>
        <v>0</v>
      </c>
      <c r="B2012" t="str">
        <f>YEAR(C2012)&amp;VLOOKUP(MONTH(C2012),lookup!$G$2:$N$13,8)</f>
        <v>2013M10</v>
      </c>
      <c r="C2012" s="2">
        <f t="shared" si="128"/>
        <v>41549</v>
      </c>
      <c r="D2012" s="4">
        <v>34.306605588068969</v>
      </c>
      <c r="E2012">
        <f t="shared" si="127"/>
        <v>35.213361210773925</v>
      </c>
      <c r="F2012" s="4">
        <v>29.652219577684477</v>
      </c>
      <c r="G2012">
        <f t="shared" si="126"/>
        <v>30.504794334961165</v>
      </c>
    </row>
    <row r="2013" spans="1:7" outlineLevel="1">
      <c r="A2013" s="12">
        <f t="shared" si="129"/>
        <v>0</v>
      </c>
      <c r="B2013" t="str">
        <f>YEAR(C2013)&amp;VLOOKUP(MONTH(C2013),lookup!$G$2:$N$13,8)</f>
        <v>2013M10</v>
      </c>
      <c r="C2013" s="2">
        <f t="shared" si="128"/>
        <v>41550</v>
      </c>
      <c r="D2013" s="4">
        <v>35.497706512019768</v>
      </c>
      <c r="E2013">
        <f t="shared" si="127"/>
        <v>35.213242325924305</v>
      </c>
      <c r="F2013" s="4">
        <v>30.711733773806305</v>
      </c>
      <c r="G2013">
        <f t="shared" si="126"/>
        <v>30.505816715893655</v>
      </c>
    </row>
    <row r="2014" spans="1:7" outlineLevel="1">
      <c r="A2014" s="12">
        <f t="shared" si="129"/>
        <v>0</v>
      </c>
      <c r="B2014" t="str">
        <f>YEAR(C2014)&amp;VLOOKUP(MONTH(C2014),lookup!$G$2:$N$13,8)</f>
        <v>2013M10</v>
      </c>
      <c r="C2014" s="2">
        <f t="shared" si="128"/>
        <v>41551</v>
      </c>
      <c r="D2014" s="4">
        <v>34.421906797438076</v>
      </c>
      <c r="E2014">
        <f t="shared" si="127"/>
        <v>35.0828434337907</v>
      </c>
      <c r="F2014" s="4">
        <v>29.818410715265188</v>
      </c>
      <c r="G2014">
        <f t="shared" si="126"/>
        <v>30.375126238388539</v>
      </c>
    </row>
    <row r="2015" spans="1:7" outlineLevel="1">
      <c r="A2015" s="12">
        <f t="shared" si="129"/>
        <v>0</v>
      </c>
      <c r="B2015" t="str">
        <f>YEAR(C2015)&amp;VLOOKUP(MONTH(C2015),lookup!$G$2:$N$13,8)</f>
        <v>2013M10</v>
      </c>
      <c r="C2015" s="2">
        <f t="shared" si="128"/>
        <v>41552</v>
      </c>
      <c r="D2015" s="4">
        <v>35.521282788513311</v>
      </c>
      <c r="E2015">
        <f t="shared" si="127"/>
        <v>35.091851591673361</v>
      </c>
      <c r="F2015" s="4">
        <v>30.671358860703805</v>
      </c>
      <c r="G2015">
        <f t="shared" si="126"/>
        <v>30.374661274026927</v>
      </c>
    </row>
    <row r="2016" spans="1:7" outlineLevel="1">
      <c r="A2016" s="12">
        <f t="shared" si="129"/>
        <v>0</v>
      </c>
      <c r="B2016" t="str">
        <f>YEAR(C2016)&amp;VLOOKUP(MONTH(C2016),lookup!$G$2:$N$13,8)</f>
        <v>2013M10</v>
      </c>
      <c r="C2016" s="2">
        <f t="shared" si="128"/>
        <v>41553</v>
      </c>
      <c r="D2016" s="4">
        <v>34.717441855319073</v>
      </c>
      <c r="E2016">
        <f t="shared" si="127"/>
        <v>34.978597559860432</v>
      </c>
      <c r="F2016" s="4">
        <v>30.085068055865079</v>
      </c>
      <c r="G2016">
        <f t="shared" si="126"/>
        <v>30.259515599328878</v>
      </c>
    </row>
    <row r="2017" spans="1:7" outlineLevel="1">
      <c r="A2017" s="12">
        <f t="shared" si="129"/>
        <v>0</v>
      </c>
      <c r="B2017" t="str">
        <f>YEAR(C2017)&amp;VLOOKUP(MONTH(C2017),lookup!$G$2:$N$13,8)</f>
        <v>2013M10</v>
      </c>
      <c r="C2017" s="2">
        <f t="shared" si="128"/>
        <v>41554</v>
      </c>
      <c r="D2017" s="4">
        <v>35.365219848515402</v>
      </c>
      <c r="E2017">
        <f t="shared" si="127"/>
        <v>35.008839254566823</v>
      </c>
      <c r="F2017" s="4">
        <v>30.528165794503899</v>
      </c>
      <c r="G2017">
        <f t="shared" si="126"/>
        <v>30.283263459490467</v>
      </c>
    </row>
    <row r="2018" spans="1:7" outlineLevel="1">
      <c r="A2018" s="12">
        <f t="shared" si="129"/>
        <v>0</v>
      </c>
      <c r="B2018" t="str">
        <f>YEAR(C2018)&amp;VLOOKUP(MONTH(C2018),lookup!$G$2:$N$13,8)</f>
        <v>2013M10</v>
      </c>
      <c r="C2018" s="2">
        <f t="shared" si="128"/>
        <v>41555</v>
      </c>
      <c r="D2018" s="4">
        <v>34.77328280636717</v>
      </c>
      <c r="E2018">
        <f t="shared" si="127"/>
        <v>34.997443838174</v>
      </c>
      <c r="F2018" s="4">
        <v>30.130000648180761</v>
      </c>
      <c r="G2018">
        <f t="shared" si="126"/>
        <v>30.272240548102015</v>
      </c>
    </row>
    <row r="2019" spans="1:7" outlineLevel="1">
      <c r="A2019" s="12">
        <f t="shared" si="129"/>
        <v>0</v>
      </c>
      <c r="B2019" t="str">
        <f>YEAR(C2019)&amp;VLOOKUP(MONTH(C2019),lookup!$G$2:$N$13,8)</f>
        <v>2013M10</v>
      </c>
      <c r="C2019" s="2">
        <f t="shared" si="128"/>
        <v>41556</v>
      </c>
      <c r="D2019" s="4">
        <v>35.49526616575767</v>
      </c>
      <c r="E2019">
        <f t="shared" si="127"/>
        <v>35.030702877784194</v>
      </c>
      <c r="F2019" s="4">
        <v>30.651312797045819</v>
      </c>
      <c r="G2019">
        <f t="shared" si="126"/>
        <v>30.297543294904671</v>
      </c>
    </row>
    <row r="2020" spans="1:7" outlineLevel="1">
      <c r="A2020" s="12">
        <f t="shared" si="129"/>
        <v>0</v>
      </c>
      <c r="B2020" t="str">
        <f>YEAR(C2020)&amp;VLOOKUP(MONTH(C2020),lookup!$G$2:$N$13,8)</f>
        <v>2013M10</v>
      </c>
      <c r="C2020" s="2">
        <f t="shared" si="128"/>
        <v>41557</v>
      </c>
      <c r="D2020" s="4">
        <v>34.60750852460972</v>
      </c>
      <c r="E2020">
        <f t="shared" si="127"/>
        <v>35.06497612191562</v>
      </c>
      <c r="F2020" s="4">
        <v>29.996038813607559</v>
      </c>
      <c r="G2020">
        <f t="shared" si="126"/>
        <v>30.333834338678393</v>
      </c>
    </row>
    <row r="2021" spans="1:7" outlineLevel="1">
      <c r="A2021" s="12">
        <f t="shared" si="129"/>
        <v>0</v>
      </c>
      <c r="B2021" t="str">
        <f>YEAR(C2021)&amp;VLOOKUP(MONTH(C2021),lookup!$G$2:$N$13,8)</f>
        <v>2013M10</v>
      </c>
      <c r="C2021" s="2">
        <f t="shared" si="128"/>
        <v>41558</v>
      </c>
      <c r="D2021" s="4">
        <v>35.139589377710458</v>
      </c>
      <c r="E2021">
        <f t="shared" si="127"/>
        <v>35.010786016787719</v>
      </c>
      <c r="F2021" s="4">
        <v>30.338103398211278</v>
      </c>
      <c r="G2021">
        <f t="shared" si="126"/>
        <v>30.28271115166266</v>
      </c>
    </row>
    <row r="2022" spans="1:7" outlineLevel="1">
      <c r="A2022" s="12">
        <f t="shared" si="129"/>
        <v>0</v>
      </c>
      <c r="B2022" t="str">
        <f>YEAR(C2022)&amp;VLOOKUP(MONTH(C2022),lookup!$G$2:$N$13,8)</f>
        <v>2013M10</v>
      </c>
      <c r="C2022" s="2">
        <f t="shared" si="128"/>
        <v>41559</v>
      </c>
      <c r="D2022" s="4">
        <v>34.984796654132438</v>
      </c>
      <c r="E2022">
        <f t="shared" si="127"/>
        <v>35.068246199398899</v>
      </c>
      <c r="F2022" s="4">
        <v>30.27173564327645</v>
      </c>
      <c r="G2022">
        <f t="shared" si="126"/>
        <v>30.326599591947645</v>
      </c>
    </row>
    <row r="2023" spans="1:7" outlineLevel="1">
      <c r="A2023" s="12">
        <f t="shared" si="129"/>
        <v>0</v>
      </c>
      <c r="B2023" t="str">
        <f>YEAR(C2023)&amp;VLOOKUP(MONTH(C2023),lookup!$G$2:$N$13,8)</f>
        <v>2013M10</v>
      </c>
      <c r="C2023" s="2">
        <f t="shared" si="128"/>
        <v>41560</v>
      </c>
      <c r="D2023" s="4">
        <v>35.549524865761285</v>
      </c>
      <c r="E2023">
        <f t="shared" si="127"/>
        <v>35.085370080664049</v>
      </c>
      <c r="F2023" s="4">
        <v>30.667951636836804</v>
      </c>
      <c r="G2023">
        <f t="shared" si="126"/>
        <v>30.338035460650367</v>
      </c>
    </row>
    <row r="2024" spans="1:7" outlineLevel="1">
      <c r="A2024" s="12">
        <f t="shared" si="129"/>
        <v>0</v>
      </c>
      <c r="B2024" t="str">
        <f>YEAR(C2024)&amp;VLOOKUP(MONTH(C2024),lookup!$G$2:$N$13,8)</f>
        <v>2013M10</v>
      </c>
      <c r="C2024" s="2">
        <f t="shared" si="128"/>
        <v>41561</v>
      </c>
      <c r="D2024" s="4">
        <v>34.574294499428476</v>
      </c>
      <c r="E2024">
        <f t="shared" si="127"/>
        <v>35.059841012009329</v>
      </c>
      <c r="F2024" s="4">
        <v>29.925157521631103</v>
      </c>
      <c r="G2024">
        <f t="shared" si="126"/>
        <v>30.310970791714936</v>
      </c>
    </row>
    <row r="2025" spans="1:7" outlineLevel="1">
      <c r="A2025" s="12">
        <f t="shared" si="129"/>
        <v>0</v>
      </c>
      <c r="B2025" t="str">
        <f>YEAR(C2025)&amp;VLOOKUP(MONTH(C2025),lookup!$G$2:$N$13,8)</f>
        <v>2013M10</v>
      </c>
      <c r="C2025" s="2">
        <f t="shared" si="128"/>
        <v>41562</v>
      </c>
      <c r="D2025" s="4">
        <v>35.386270410783517</v>
      </c>
      <c r="E2025">
        <f t="shared" si="127"/>
        <v>35.052073692569913</v>
      </c>
      <c r="F2025" s="4">
        <v>30.523751577348275</v>
      </c>
      <c r="G2025">
        <f t="shared" si="126"/>
        <v>30.30006480150125</v>
      </c>
    </row>
    <row r="2026" spans="1:7" outlineLevel="1">
      <c r="A2026" s="12">
        <f t="shared" si="129"/>
        <v>0</v>
      </c>
      <c r="B2026" t="str">
        <f>YEAR(C2026)&amp;VLOOKUP(MONTH(C2026),lookup!$G$2:$N$13,8)</f>
        <v>2013M10</v>
      </c>
      <c r="C2026" s="2">
        <f t="shared" si="128"/>
        <v>41563</v>
      </c>
      <c r="D2026" s="4">
        <v>34.740890079867619</v>
      </c>
      <c r="E2026">
        <f t="shared" si="127"/>
        <v>35.061164276768508</v>
      </c>
      <c r="F2026" s="4">
        <v>30.012393488169149</v>
      </c>
      <c r="G2026">
        <f t="shared" si="126"/>
        <v>30.294077243547321</v>
      </c>
    </row>
    <row r="2027" spans="1:7" outlineLevel="1">
      <c r="A2027" s="12">
        <f t="shared" si="129"/>
        <v>0</v>
      </c>
      <c r="B2027" t="str">
        <f>YEAR(C2027)&amp;VLOOKUP(MONTH(C2027),lookup!$G$2:$N$13,8)</f>
        <v>2013M10</v>
      </c>
      <c r="C2027" s="2">
        <f t="shared" si="128"/>
        <v>41564</v>
      </c>
      <c r="D2027" s="4">
        <v>35.706235424791359</v>
      </c>
      <c r="E2027">
        <f t="shared" si="127"/>
        <v>35.121570359381529</v>
      </c>
      <c r="F2027" s="4">
        <v>30.825601264221387</v>
      </c>
      <c r="G2027">
        <f t="shared" si="126"/>
        <v>30.345595094913307</v>
      </c>
    </row>
    <row r="2028" spans="1:7" outlineLevel="1">
      <c r="A2028" s="12">
        <f t="shared" si="129"/>
        <v>0</v>
      </c>
      <c r="B2028" t="str">
        <f>YEAR(C2028)&amp;VLOOKUP(MONTH(C2028),lookup!$G$2:$N$13,8)</f>
        <v>2013M10</v>
      </c>
      <c r="C2028" s="2">
        <f t="shared" si="128"/>
        <v>41565</v>
      </c>
      <c r="D2028" s="4">
        <v>34.885780119699312</v>
      </c>
      <c r="E2028">
        <f t="shared" si="127"/>
        <v>35.130710956205206</v>
      </c>
      <c r="F2028" s="4">
        <v>30.126656878685374</v>
      </c>
      <c r="G2028">
        <f t="shared" si="126"/>
        <v>30.341668826931411</v>
      </c>
    </row>
    <row r="2029" spans="1:7" outlineLevel="1">
      <c r="A2029" s="12">
        <f t="shared" si="129"/>
        <v>0</v>
      </c>
      <c r="B2029" t="str">
        <f>YEAR(C2029)&amp;VLOOKUP(MONTH(C2029),lookup!$G$2:$N$13,8)</f>
        <v>2013M10</v>
      </c>
      <c r="C2029" s="2">
        <f t="shared" si="128"/>
        <v>41566</v>
      </c>
      <c r="D2029" s="4">
        <v>35.652377071098535</v>
      </c>
      <c r="E2029">
        <f t="shared" si="127"/>
        <v>35.17133120415339</v>
      </c>
      <c r="F2029" s="4">
        <v>30.814296729974402</v>
      </c>
      <c r="G2029">
        <f t="shared" si="126"/>
        <v>30.383626334594737</v>
      </c>
    </row>
    <row r="2030" spans="1:7" outlineLevel="1">
      <c r="A2030" s="12">
        <f t="shared" si="129"/>
        <v>0</v>
      </c>
      <c r="B2030" t="str">
        <f>YEAR(C2030)&amp;VLOOKUP(MONTH(C2030),lookup!$G$2:$N$13,8)</f>
        <v>2013M10</v>
      </c>
      <c r="C2030" s="2">
        <f t="shared" si="128"/>
        <v>41567</v>
      </c>
      <c r="D2030" s="4">
        <v>35.146243663265913</v>
      </c>
      <c r="E2030">
        <f t="shared" si="127"/>
        <v>35.229084072544026</v>
      </c>
      <c r="F2030" s="4">
        <v>30.377548566825375</v>
      </c>
      <c r="G2030">
        <f t="shared" si="126"/>
        <v>30.427938896082736</v>
      </c>
    </row>
    <row r="2031" spans="1:7" outlineLevel="1">
      <c r="A2031" s="12">
        <f t="shared" si="129"/>
        <v>0</v>
      </c>
      <c r="B2031" t="str">
        <f>YEAR(C2031)&amp;VLOOKUP(MONTH(C2031),lookup!$G$2:$N$13,8)</f>
        <v>2013M10</v>
      </c>
      <c r="C2031" s="2">
        <f t="shared" si="128"/>
        <v>41568</v>
      </c>
      <c r="D2031" s="4">
        <v>35.401455605226253</v>
      </c>
      <c r="E2031">
        <f t="shared" si="127"/>
        <v>35.221095176630811</v>
      </c>
      <c r="F2031" s="4">
        <v>30.602241876146739</v>
      </c>
      <c r="G2031">
        <f t="shared" si="126"/>
        <v>30.430372894272814</v>
      </c>
    </row>
    <row r="2032" spans="1:7" outlineLevel="1">
      <c r="A2032" s="12">
        <f t="shared" si="129"/>
        <v>0</v>
      </c>
      <c r="B2032" t="str">
        <f>YEAR(C2032)&amp;VLOOKUP(MONTH(C2032),lookup!$G$2:$N$13,8)</f>
        <v>2013M10</v>
      </c>
      <c r="C2032" s="2">
        <f t="shared" si="128"/>
        <v>41569</v>
      </c>
      <c r="D2032" s="4">
        <v>34.748012417359959</v>
      </c>
      <c r="E2032">
        <f t="shared" si="127"/>
        <v>35.232546074625887</v>
      </c>
      <c r="F2032" s="4">
        <v>30.003995440030572</v>
      </c>
      <c r="G2032">
        <f t="shared" si="126"/>
        <v>30.434600426827899</v>
      </c>
    </row>
    <row r="2033" spans="1:7" outlineLevel="1">
      <c r="A2033" s="12">
        <f t="shared" si="129"/>
        <v>0</v>
      </c>
      <c r="B2033" t="str">
        <f>YEAR(C2033)&amp;VLOOKUP(MONTH(C2033),lookup!$G$2:$N$13,8)</f>
        <v>2013M10</v>
      </c>
      <c r="C2033" s="2">
        <f t="shared" si="128"/>
        <v>41570</v>
      </c>
      <c r="D2033" s="4">
        <v>35.569512744072078</v>
      </c>
      <c r="E2033">
        <f t="shared" si="127"/>
        <v>35.232605163729822</v>
      </c>
      <c r="F2033" s="4">
        <v>30.748327634026438</v>
      </c>
      <c r="G2033">
        <f t="shared" si="126"/>
        <v>30.442196961187371</v>
      </c>
    </row>
    <row r="2034" spans="1:7" outlineLevel="1">
      <c r="A2034" s="12">
        <f t="shared" si="129"/>
        <v>0</v>
      </c>
      <c r="B2034" t="str">
        <f>YEAR(C2034)&amp;VLOOKUP(MONTH(C2034),lookup!$G$2:$N$13,8)</f>
        <v>2013M10</v>
      </c>
      <c r="C2034" s="2">
        <f t="shared" si="128"/>
        <v>41571</v>
      </c>
      <c r="D2034" s="4">
        <v>34.410735369133299</v>
      </c>
      <c r="E2034">
        <f t="shared" si="127"/>
        <v>35.172383431761759</v>
      </c>
      <c r="F2034" s="4">
        <v>29.695007136351098</v>
      </c>
      <c r="G2034">
        <f t="shared" si="126"/>
        <v>30.386389502337554</v>
      </c>
    </row>
    <row r="2035" spans="1:7" outlineLevel="1">
      <c r="A2035" s="12">
        <f t="shared" si="129"/>
        <v>0</v>
      </c>
      <c r="B2035" t="str">
        <f>YEAR(C2035)&amp;VLOOKUP(MONTH(C2035),lookup!$G$2:$N$13,8)</f>
        <v>2013M10</v>
      </c>
      <c r="C2035" s="2">
        <f t="shared" si="128"/>
        <v>41572</v>
      </c>
      <c r="D2035" s="4">
        <v>35.486991360760378</v>
      </c>
      <c r="E2035">
        <f t="shared" si="127"/>
        <v>35.144898535231647</v>
      </c>
      <c r="F2035" s="4">
        <v>30.67910857069765</v>
      </c>
      <c r="G2035">
        <f t="shared" si="126"/>
        <v>30.365968029052592</v>
      </c>
    </row>
    <row r="2036" spans="1:7" outlineLevel="1">
      <c r="A2036" s="12">
        <f t="shared" si="129"/>
        <v>0</v>
      </c>
      <c r="B2036" t="str">
        <f>YEAR(C2036)&amp;VLOOKUP(MONTH(C2036),lookup!$G$2:$N$13,8)</f>
        <v>2013M10</v>
      </c>
      <c r="C2036" s="2">
        <f t="shared" si="128"/>
        <v>41573</v>
      </c>
      <c r="D2036" s="4">
        <v>35.022370332889281</v>
      </c>
      <c r="E2036">
        <f t="shared" si="127"/>
        <v>35.143112646024633</v>
      </c>
      <c r="F2036" s="4">
        <v>30.229367435239613</v>
      </c>
      <c r="G2036">
        <f t="shared" si="126"/>
        <v>30.360039011205085</v>
      </c>
    </row>
    <row r="2037" spans="1:7" outlineLevel="1">
      <c r="A2037" s="12">
        <f t="shared" si="129"/>
        <v>0</v>
      </c>
      <c r="B2037" t="str">
        <f>YEAR(C2037)&amp;VLOOKUP(MONTH(C2037),lookup!$G$2:$N$13,8)</f>
        <v>2013M10</v>
      </c>
      <c r="C2037" s="2">
        <f t="shared" si="128"/>
        <v>41574</v>
      </c>
      <c r="D2037" s="4">
        <v>35.572007549207335</v>
      </c>
      <c r="E2037">
        <f t="shared" si="127"/>
        <v>35.15230221290485</v>
      </c>
      <c r="F2037" s="4">
        <v>30.724770888286869</v>
      </c>
      <c r="G2037">
        <f t="shared" si="126"/>
        <v>30.364654397111295</v>
      </c>
    </row>
    <row r="2038" spans="1:7" outlineLevel="1">
      <c r="A2038" s="12">
        <f t="shared" si="129"/>
        <v>0</v>
      </c>
      <c r="B2038" t="str">
        <f>YEAR(C2038)&amp;VLOOKUP(MONTH(C2038),lookup!$G$2:$N$13,8)</f>
        <v>2013M10</v>
      </c>
      <c r="C2038" s="2">
        <f t="shared" si="128"/>
        <v>41575</v>
      </c>
      <c r="D2038" s="4">
        <v>35.178234571593229</v>
      </c>
      <c r="E2038">
        <f t="shared" si="127"/>
        <v>35.190153490861412</v>
      </c>
      <c r="F2038" s="4">
        <v>30.385495537148362</v>
      </c>
      <c r="G2038">
        <f t="shared" si="126"/>
        <v>30.396942757516292</v>
      </c>
    </row>
    <row r="2039" spans="1:7" outlineLevel="1">
      <c r="A2039" s="12">
        <f t="shared" si="129"/>
        <v>0</v>
      </c>
      <c r="B2039" t="str">
        <f>YEAR(C2039)&amp;VLOOKUP(MONTH(C2039),lookup!$G$2:$N$13,8)</f>
        <v>2013M10</v>
      </c>
      <c r="C2039" s="2">
        <f t="shared" si="128"/>
        <v>41576</v>
      </c>
      <c r="D2039" s="4">
        <v>35.255003920410196</v>
      </c>
      <c r="E2039">
        <f t="shared" si="127"/>
        <v>35.154791191921923</v>
      </c>
      <c r="F2039" s="4">
        <v>30.482437263657342</v>
      </c>
      <c r="G2039">
        <f t="shared" si="126"/>
        <v>30.367297438371615</v>
      </c>
    </row>
    <row r="2040" spans="1:7" outlineLevel="1">
      <c r="A2040" s="12">
        <f t="shared" si="129"/>
        <v>0</v>
      </c>
      <c r="B2040" t="str">
        <f>YEAR(C2040)&amp;VLOOKUP(MONTH(C2040),lookup!$G$2:$N$13,8)</f>
        <v>2013M10</v>
      </c>
      <c r="C2040" s="2">
        <f t="shared" si="128"/>
        <v>41577</v>
      </c>
      <c r="D2040" s="4">
        <v>34.606857961854679</v>
      </c>
      <c r="E2040">
        <f t="shared" si="127"/>
        <v>35.162312587846287</v>
      </c>
      <c r="F2040" s="4">
        <v>29.873188391280777</v>
      </c>
      <c r="G2040">
        <f t="shared" si="126"/>
        <v>30.373970435735558</v>
      </c>
    </row>
    <row r="2041" spans="1:7" outlineLevel="1">
      <c r="A2041" s="12">
        <f t="shared" si="129"/>
        <v>0</v>
      </c>
      <c r="B2041" t="str">
        <f>YEAR(C2041)&amp;VLOOKUP(MONTH(C2041),lookup!$G$2:$N$13,8)</f>
        <v>2013M10</v>
      </c>
      <c r="C2041" s="2">
        <f t="shared" si="128"/>
        <v>41578</v>
      </c>
      <c r="D2041" s="4">
        <v>35.516727377366635</v>
      </c>
      <c r="E2041">
        <f t="shared" si="127"/>
        <v>35.16149150381105</v>
      </c>
      <c r="F2041" s="4">
        <v>30.707047806407033</v>
      </c>
      <c r="G2041">
        <f t="shared" si="126"/>
        <v>30.373718716151799</v>
      </c>
    </row>
    <row r="2042" spans="1:7" outlineLevel="1">
      <c r="A2042" s="12">
        <f t="shared" si="129"/>
        <v>0</v>
      </c>
      <c r="B2042" t="str">
        <f>YEAR(C2042)&amp;VLOOKUP(MONTH(C2042),lookup!$G$2:$N$13,8)</f>
        <v>2013M11</v>
      </c>
      <c r="C2042" s="2">
        <f t="shared" si="128"/>
        <v>41579</v>
      </c>
      <c r="D2042" s="4">
        <v>35.095576669261327</v>
      </c>
      <c r="E2042">
        <f t="shared" si="127"/>
        <v>35.210394613100057</v>
      </c>
      <c r="F2042" s="4">
        <v>30.288721919326804</v>
      </c>
      <c r="G2042">
        <f t="shared" si="126"/>
        <v>30.415772097095044</v>
      </c>
    </row>
    <row r="2043" spans="1:7" outlineLevel="1">
      <c r="A2043" s="12">
        <f t="shared" si="129"/>
        <v>0</v>
      </c>
      <c r="B2043" t="str">
        <f>YEAR(C2043)&amp;VLOOKUP(MONTH(C2043),lookup!$G$2:$N$13,8)</f>
        <v>2013M11</v>
      </c>
      <c r="C2043" s="2">
        <f t="shared" si="128"/>
        <v>41580</v>
      </c>
      <c r="D2043" s="4">
        <v>35.822393277078348</v>
      </c>
      <c r="E2043">
        <f t="shared" si="127"/>
        <v>35.252222710192513</v>
      </c>
      <c r="F2043" s="4">
        <v>30.923038425269635</v>
      </c>
      <c r="G2043">
        <f t="shared" si="126"/>
        <v>30.447540007754355</v>
      </c>
    </row>
    <row r="2044" spans="1:7" outlineLevel="1">
      <c r="A2044" s="12">
        <f t="shared" si="129"/>
        <v>0</v>
      </c>
      <c r="B2044" t="str">
        <f>YEAR(C2044)&amp;VLOOKUP(MONTH(C2044),lookup!$G$2:$N$13,8)</f>
        <v>2013M11</v>
      </c>
      <c r="C2044" s="2">
        <f t="shared" si="128"/>
        <v>41581</v>
      </c>
      <c r="D2044" s="4">
        <v>35.192108745452877</v>
      </c>
      <c r="E2044">
        <f t="shared" si="127"/>
        <v>35.26398754213271</v>
      </c>
      <c r="F2044" s="4">
        <v>30.376538102399504</v>
      </c>
      <c r="G2044">
        <f t="shared" si="126"/>
        <v>30.45599172155611</v>
      </c>
    </row>
    <row r="2045" spans="1:7" outlineLevel="1">
      <c r="A2045" s="12">
        <f t="shared" si="129"/>
        <v>0</v>
      </c>
      <c r="B2045" t="str">
        <f>YEAR(C2045)&amp;VLOOKUP(MONTH(C2045),lookup!$G$2:$N$13,8)</f>
        <v>2013M11</v>
      </c>
      <c r="C2045" s="2">
        <f t="shared" si="128"/>
        <v>41582</v>
      </c>
      <c r="D2045" s="4">
        <v>35.139073955915308</v>
      </c>
      <c r="E2045">
        <f t="shared" si="127"/>
        <v>35.227268362177384</v>
      </c>
      <c r="F2045" s="4">
        <v>30.300242225438058</v>
      </c>
      <c r="G2045">
        <f t="shared" si="126"/>
        <v>30.414275760276453</v>
      </c>
    </row>
    <row r="2046" spans="1:7" outlineLevel="1">
      <c r="A2046" s="12">
        <f t="shared" si="129"/>
        <v>0</v>
      </c>
      <c r="B2046" t="str">
        <f>YEAR(C2046)&amp;VLOOKUP(MONTH(C2046),lookup!$G$2:$N$13,8)</f>
        <v>2013M11</v>
      </c>
      <c r="C2046" s="2">
        <f t="shared" si="128"/>
        <v>41583</v>
      </c>
      <c r="D2046" s="4">
        <v>35.000256385632852</v>
      </c>
      <c r="E2046">
        <f t="shared" si="127"/>
        <v>35.248927927536378</v>
      </c>
      <c r="F2046" s="4">
        <v>30.184838269029552</v>
      </c>
      <c r="G2046">
        <f t="shared" si="126"/>
        <v>30.427705504164759</v>
      </c>
    </row>
    <row r="2047" spans="1:7" outlineLevel="1">
      <c r="A2047" s="12">
        <f t="shared" si="129"/>
        <v>0</v>
      </c>
      <c r="B2047" t="str">
        <f>YEAR(C2047)&amp;VLOOKUP(MONTH(C2047),lookup!$G$2:$N$13,8)</f>
        <v>2013M11</v>
      </c>
      <c r="C2047" s="2">
        <f t="shared" si="128"/>
        <v>41584</v>
      </c>
      <c r="D2047" s="4">
        <v>35.491436304537231</v>
      </c>
      <c r="E2047">
        <f t="shared" si="127"/>
        <v>35.26159736214187</v>
      </c>
      <c r="F2047" s="4">
        <v>30.648723518765841</v>
      </c>
      <c r="G2047">
        <f t="shared" si="126"/>
        <v>30.433238037805609</v>
      </c>
    </row>
    <row r="2048" spans="1:7" outlineLevel="1">
      <c r="A2048" s="12">
        <f t="shared" si="129"/>
        <v>0</v>
      </c>
      <c r="B2048" t="str">
        <f>YEAR(C2048)&amp;VLOOKUP(MONTH(C2048),lookup!$G$2:$N$13,8)</f>
        <v>2013M11</v>
      </c>
      <c r="C2048" s="2">
        <f t="shared" si="128"/>
        <v>41585</v>
      </c>
      <c r="D2048" s="4">
        <v>35.095872589301152</v>
      </c>
      <c r="E2048">
        <f t="shared" si="127"/>
        <v>35.29218543636059</v>
      </c>
      <c r="F2048" s="4">
        <v>30.260786389306222</v>
      </c>
      <c r="G2048">
        <f t="shared" si="126"/>
        <v>30.45513495184715</v>
      </c>
    </row>
    <row r="2049" spans="1:7" outlineLevel="1">
      <c r="A2049" s="12">
        <f t="shared" si="129"/>
        <v>0</v>
      </c>
      <c r="B2049" t="str">
        <f>YEAR(C2049)&amp;VLOOKUP(MONTH(C2049),lookup!$G$2:$N$13,8)</f>
        <v>2013M11</v>
      </c>
      <c r="C2049" s="2">
        <f t="shared" si="128"/>
        <v>41586</v>
      </c>
      <c r="D2049" s="4">
        <v>35.411823456622706</v>
      </c>
      <c r="E2049">
        <f t="shared" si="127"/>
        <v>35.251414789609456</v>
      </c>
      <c r="F2049" s="4">
        <v>30.580373397131876</v>
      </c>
      <c r="G2049">
        <f t="shared" si="126"/>
        <v>30.418662382255974</v>
      </c>
    </row>
    <row r="2050" spans="1:7" outlineLevel="1">
      <c r="A2050" s="12">
        <f t="shared" si="129"/>
        <v>0</v>
      </c>
      <c r="B2050" t="str">
        <f>YEAR(C2050)&amp;VLOOKUP(MONTH(C2050),lookup!$G$2:$N$13,8)</f>
        <v>2013M11</v>
      </c>
      <c r="C2050" s="2">
        <f t="shared" si="128"/>
        <v>41587</v>
      </c>
      <c r="D2050" s="4">
        <v>35.425252308030004</v>
      </c>
      <c r="E2050">
        <f t="shared" si="127"/>
        <v>35.291448147247252</v>
      </c>
      <c r="F2050" s="4">
        <v>30.529395869403984</v>
      </c>
      <c r="G2050">
        <f t="shared" si="126"/>
        <v>30.446442651386171</v>
      </c>
    </row>
    <row r="2051" spans="1:7" outlineLevel="1">
      <c r="A2051" s="12">
        <f t="shared" si="129"/>
        <v>0</v>
      </c>
      <c r="B2051" t="str">
        <f>YEAR(C2051)&amp;VLOOKUP(MONTH(C2051),lookup!$G$2:$N$13,8)</f>
        <v>2013M11</v>
      </c>
      <c r="C2051" s="2">
        <f t="shared" si="128"/>
        <v>41588</v>
      </c>
      <c r="D2051" s="4">
        <v>35.543105423090999</v>
      </c>
      <c r="E2051">
        <f t="shared" si="127"/>
        <v>35.307661945304361</v>
      </c>
      <c r="F2051" s="4">
        <v>30.698225505181828</v>
      </c>
      <c r="G2051">
        <f t="shared" si="126"/>
        <v>30.46555711719266</v>
      </c>
    </row>
    <row r="2052" spans="1:7" outlineLevel="1">
      <c r="A2052" s="12">
        <f t="shared" si="129"/>
        <v>0</v>
      </c>
      <c r="B2052" t="str">
        <f>YEAR(C2052)&amp;VLOOKUP(MONTH(C2052),lookup!$G$2:$N$13,8)</f>
        <v>2013M11</v>
      </c>
      <c r="C2052" s="2">
        <f t="shared" si="128"/>
        <v>41589</v>
      </c>
      <c r="D2052" s="4">
        <v>34.958327475189947</v>
      </c>
      <c r="E2052">
        <f t="shared" si="127"/>
        <v>35.289556540042682</v>
      </c>
      <c r="F2052" s="4">
        <v>30.118990332944222</v>
      </c>
      <c r="G2052">
        <f t="shared" si="126"/>
        <v>30.443973053594597</v>
      </c>
    </row>
    <row r="2053" spans="1:7" outlineLevel="1">
      <c r="A2053" s="12">
        <f t="shared" si="129"/>
        <v>0</v>
      </c>
      <c r="B2053" t="str">
        <f>YEAR(C2053)&amp;VLOOKUP(MONTH(C2053),lookup!$G$2:$N$13,8)</f>
        <v>2013M11</v>
      </c>
      <c r="C2053" s="2">
        <f t="shared" si="128"/>
        <v>41590</v>
      </c>
      <c r="D2053" s="4">
        <v>35.469828223229158</v>
      </c>
      <c r="E2053">
        <f t="shared" si="127"/>
        <v>35.308428008307459</v>
      </c>
      <c r="F2053" s="4">
        <v>30.609226118090003</v>
      </c>
      <c r="G2053">
        <f t="shared" si="126"/>
        <v>30.45999309682902</v>
      </c>
    </row>
    <row r="2054" spans="1:7" outlineLevel="1">
      <c r="A2054" s="12">
        <f t="shared" si="129"/>
        <v>0</v>
      </c>
      <c r="B2054" t="str">
        <f>YEAR(C2054)&amp;VLOOKUP(MONTH(C2054),lookup!$G$2:$N$13,8)</f>
        <v>2013M11</v>
      </c>
      <c r="C2054" s="2">
        <f t="shared" si="128"/>
        <v>41591</v>
      </c>
      <c r="D2054" s="4">
        <v>35.107829238510313</v>
      </c>
      <c r="E2054">
        <f t="shared" si="127"/>
        <v>35.316147699046397</v>
      </c>
      <c r="F2054" s="4">
        <v>30.234755900885506</v>
      </c>
      <c r="G2054">
        <f t="shared" si="126"/>
        <v>30.460943741451629</v>
      </c>
    </row>
    <row r="2055" spans="1:7" outlineLevel="1">
      <c r="A2055" s="12">
        <f t="shared" si="129"/>
        <v>0</v>
      </c>
      <c r="B2055" t="str">
        <f>YEAR(C2055)&amp;VLOOKUP(MONTH(C2055),lookup!$G$2:$N$13,8)</f>
        <v>2013M11</v>
      </c>
      <c r="C2055" s="2">
        <f t="shared" si="128"/>
        <v>41592</v>
      </c>
      <c r="D2055" s="4">
        <v>35.843973245982639</v>
      </c>
      <c r="E2055">
        <f t="shared" si="127"/>
        <v>35.374193740333396</v>
      </c>
      <c r="F2055" s="4">
        <v>30.954972464422763</v>
      </c>
      <c r="G2055">
        <f t="shared" si="126"/>
        <v>30.511300889496091</v>
      </c>
    </row>
    <row r="2056" spans="1:7" outlineLevel="1">
      <c r="A2056" s="12">
        <f t="shared" si="129"/>
        <v>0</v>
      </c>
      <c r="B2056" t="str">
        <f>YEAR(C2056)&amp;VLOOKUP(MONTH(C2056),lookup!$G$2:$N$13,8)</f>
        <v>2013M11</v>
      </c>
      <c r="C2056" s="2">
        <f t="shared" si="128"/>
        <v>41593</v>
      </c>
      <c r="D2056" s="4">
        <v>35.299691955531735</v>
      </c>
      <c r="E2056">
        <f t="shared" si="127"/>
        <v>35.376469088014616</v>
      </c>
      <c r="F2056" s="4">
        <v>30.398324850878094</v>
      </c>
      <c r="G2056">
        <f t="shared" ref="G2056:G2119" si="130">AVERAGE(SUM(F2049:F2056)/8,SUM(F2051:F2056)/6)</f>
        <v>30.508974458467176</v>
      </c>
    </row>
    <row r="2057" spans="1:7" outlineLevel="1">
      <c r="A2057" s="12">
        <f t="shared" si="129"/>
        <v>0</v>
      </c>
      <c r="B2057" t="str">
        <f>YEAR(C2057)&amp;VLOOKUP(MONTH(C2057),lookup!$G$2:$N$13,8)</f>
        <v>2013M11</v>
      </c>
      <c r="C2057" s="2">
        <f t="shared" si="128"/>
        <v>41594</v>
      </c>
      <c r="D2057" s="4">
        <v>35.858388990722752</v>
      </c>
      <c r="E2057">
        <f t="shared" si="127"/>
        <v>35.430653064531846</v>
      </c>
      <c r="F2057" s="4">
        <v>30.917166740687616</v>
      </c>
      <c r="G2057">
        <f t="shared" si="130"/>
        <v>30.548269145398223</v>
      </c>
    </row>
    <row r="2058" spans="1:7" outlineLevel="1">
      <c r="A2058" s="12">
        <f t="shared" si="129"/>
        <v>0</v>
      </c>
      <c r="B2058" t="str">
        <f>YEAR(C2058)&amp;VLOOKUP(MONTH(C2058),lookup!$G$2:$N$13,8)</f>
        <v>2013M11</v>
      </c>
      <c r="C2058" s="2">
        <f t="shared" si="128"/>
        <v>41595</v>
      </c>
      <c r="D2058" s="4">
        <v>35.505538374035119</v>
      </c>
      <c r="E2058">
        <f t="shared" si="127"/>
        <v>35.481271851894263</v>
      </c>
      <c r="F2058" s="4">
        <v>30.599928129597807</v>
      </c>
      <c r="G2058">
        <f t="shared" si="130"/>
        <v>30.59275556138147</v>
      </c>
    </row>
    <row r="2059" spans="1:7" outlineLevel="1">
      <c r="A2059" s="12">
        <f t="shared" si="129"/>
        <v>0</v>
      </c>
      <c r="B2059" t="str">
        <f>YEAR(C2059)&amp;VLOOKUP(MONTH(C2059),lookup!$G$2:$N$13,8)</f>
        <v>2013M11</v>
      </c>
      <c r="C2059" s="2">
        <f t="shared" si="128"/>
        <v>41596</v>
      </c>
      <c r="D2059" s="4">
        <v>35.673147484592427</v>
      </c>
      <c r="E2059">
        <f t="shared" ref="E2059:E2122" si="131">AVERAGE(SUM(D2052:D2059)/8,SUM(D2054:D2059)/6)</f>
        <v>35.506342752518378</v>
      </c>
      <c r="F2059" s="4">
        <v>30.710705952259417</v>
      </c>
      <c r="G2059">
        <f t="shared" si="130"/>
        <v>30.601992242171271</v>
      </c>
    </row>
    <row r="2060" spans="1:7" outlineLevel="1">
      <c r="A2060" s="12">
        <f t="shared" si="129"/>
        <v>0</v>
      </c>
      <c r="B2060" t="str">
        <f>YEAR(C2060)&amp;VLOOKUP(MONTH(C2060),lookup!$G$2:$N$13,8)</f>
        <v>2013M11</v>
      </c>
      <c r="C2060" s="2">
        <f t="shared" ref="C2060:C2123" si="132">C2059+1</f>
        <v>41597</v>
      </c>
      <c r="D2060" s="4">
        <v>35.305289283085038</v>
      </c>
      <c r="E2060">
        <f t="shared" si="131"/>
        <v>35.544482869226385</v>
      </c>
      <c r="F2060" s="4">
        <v>30.436011422920448</v>
      </c>
      <c r="G2060">
        <f t="shared" si="130"/>
        <v>30.638577353797697</v>
      </c>
    </row>
    <row r="2061" spans="1:7" outlineLevel="1">
      <c r="A2061" s="12">
        <f t="shared" si="129"/>
        <v>0</v>
      </c>
      <c r="B2061" t="str">
        <f>YEAR(C2061)&amp;VLOOKUP(MONTH(C2061),lookup!$G$2:$N$13,8)</f>
        <v>2013M11</v>
      </c>
      <c r="C2061" s="2">
        <f t="shared" si="132"/>
        <v>41598</v>
      </c>
      <c r="D2061" s="4">
        <v>35.808622638025049</v>
      </c>
      <c r="E2061">
        <f t="shared" si="131"/>
        <v>35.56271163615466</v>
      </c>
      <c r="F2061" s="4">
        <v>30.833858925153823</v>
      </c>
      <c r="G2061">
        <f t="shared" si="130"/>
        <v>30.642524109300112</v>
      </c>
    </row>
    <row r="2062" spans="1:7" outlineLevel="1">
      <c r="A2062" s="12">
        <f t="shared" si="129"/>
        <v>0</v>
      </c>
      <c r="B2062" t="str">
        <f>YEAR(C2062)&amp;VLOOKUP(MONTH(C2062),lookup!$G$2:$N$13,8)</f>
        <v>2013M11</v>
      </c>
      <c r="C2062" s="2">
        <f t="shared" si="132"/>
        <v>41599</v>
      </c>
      <c r="D2062" s="4">
        <v>35.283111555700295</v>
      </c>
      <c r="E2062">
        <f t="shared" si="131"/>
        <v>35.572285080993083</v>
      </c>
      <c r="F2062" s="4">
        <v>30.405120653821651</v>
      </c>
      <c r="G2062">
        <f t="shared" si="130"/>
        <v>30.65373822327058</v>
      </c>
    </row>
    <row r="2063" spans="1:7" outlineLevel="1">
      <c r="A2063" s="12">
        <f t="shared" si="129"/>
        <v>0</v>
      </c>
      <c r="B2063" t="str">
        <f>YEAR(C2063)&amp;VLOOKUP(MONTH(C2063),lookup!$G$2:$N$13,8)</f>
        <v>2013M11</v>
      </c>
      <c r="C2063" s="2">
        <f t="shared" si="132"/>
        <v>41600</v>
      </c>
      <c r="D2063" s="4">
        <v>36.115130696875774</v>
      </c>
      <c r="E2063">
        <f t="shared" si="131"/>
        <v>35.610627563853321</v>
      </c>
      <c r="F2063" s="4">
        <v>31.108028355753628</v>
      </c>
      <c r="G2063">
        <f t="shared" si="130"/>
        <v>30.679209351067595</v>
      </c>
    </row>
    <row r="2064" spans="1:7" outlineLevel="1">
      <c r="A2064" s="12">
        <f t="shared" si="129"/>
        <v>0</v>
      </c>
      <c r="B2064" t="str">
        <f>YEAR(C2064)&amp;VLOOKUP(MONTH(C2064),lookup!$G$2:$N$13,8)</f>
        <v>2013M11</v>
      </c>
      <c r="C2064" s="2">
        <f t="shared" si="132"/>
        <v>41601</v>
      </c>
      <c r="D2064" s="4">
        <v>35.415013474652028</v>
      </c>
      <c r="E2064">
        <f t="shared" si="131"/>
        <v>35.610291417183078</v>
      </c>
      <c r="F2064" s="4">
        <v>30.496095742238147</v>
      </c>
      <c r="G2064">
        <f t="shared" si="130"/>
        <v>30.676667332830959</v>
      </c>
    </row>
    <row r="2065" spans="1:7" outlineLevel="1">
      <c r="A2065" s="12">
        <f t="shared" si="129"/>
        <v>0</v>
      </c>
      <c r="B2065" t="str">
        <f>YEAR(C2065)&amp;VLOOKUP(MONTH(C2065),lookup!$G$2:$N$13,8)</f>
        <v>2013M11</v>
      </c>
      <c r="C2065" s="2">
        <f t="shared" si="132"/>
        <v>41602</v>
      </c>
      <c r="D2065" s="4">
        <v>36.073565768081842</v>
      </c>
      <c r="E2065">
        <f t="shared" si="131"/>
        <v>35.657108156058811</v>
      </c>
      <c r="F2065" s="4">
        <v>31.024676204706235</v>
      </c>
      <c r="G2065">
        <f t="shared" si="130"/>
        <v>30.709550862036021</v>
      </c>
    </row>
    <row r="2066" spans="1:7" outlineLevel="1">
      <c r="A2066" s="12">
        <f t="shared" ref="A2066:A2129" si="133">IF(D2066+D2067=D2066,IF(D2066+D2067&gt;0,1,0),0)</f>
        <v>0</v>
      </c>
      <c r="B2066" t="str">
        <f>YEAR(C2066)&amp;VLOOKUP(MONTH(C2066),lookup!$G$2:$N$13,8)</f>
        <v>2013M11</v>
      </c>
      <c r="C2066" s="2">
        <f t="shared" si="132"/>
        <v>41603</v>
      </c>
      <c r="D2066" s="4">
        <v>35.269050915007981</v>
      </c>
      <c r="E2066">
        <f t="shared" si="131"/>
        <v>35.639307825863185</v>
      </c>
      <c r="F2066" s="4">
        <v>30.389955137201834</v>
      </c>
      <c r="G2066">
        <f t="shared" si="130"/>
        <v>30.692589526201388</v>
      </c>
    </row>
    <row r="2067" spans="1:7" outlineLevel="1">
      <c r="A2067" s="12">
        <f t="shared" si="133"/>
        <v>0</v>
      </c>
      <c r="B2067" t="str">
        <f>YEAR(C2067)&amp;VLOOKUP(MONTH(C2067),lookup!$G$2:$N$13,8)</f>
        <v>2013M11</v>
      </c>
      <c r="C2067" s="2">
        <f t="shared" si="132"/>
        <v>41604</v>
      </c>
      <c r="D2067" s="4">
        <v>35.973859949463161</v>
      </c>
      <c r="E2067">
        <f t="shared" si="131"/>
        <v>35.671872130870788</v>
      </c>
      <c r="F2067" s="4">
        <v>30.91919509043468</v>
      </c>
      <c r="G2067">
        <f t="shared" si="130"/>
        <v>30.712731444444081</v>
      </c>
    </row>
    <row r="2068" spans="1:7" outlineLevel="1">
      <c r="A2068" s="12">
        <f t="shared" si="133"/>
        <v>0</v>
      </c>
      <c r="B2068" t="str">
        <f>YEAR(C2068)&amp;VLOOKUP(MONTH(C2068),lookup!$G$2:$N$13,8)</f>
        <v>2013M11</v>
      </c>
      <c r="C2068" s="2">
        <f t="shared" si="132"/>
        <v>41605</v>
      </c>
      <c r="D2068" s="4">
        <v>35.791914992576494</v>
      </c>
      <c r="E2068">
        <f t="shared" si="131"/>
        <v>35.744686524120354</v>
      </c>
      <c r="F2068" s="4">
        <v>30.794210506634794</v>
      </c>
      <c r="G2068">
        <f t="shared" si="130"/>
        <v>30.767543041577323</v>
      </c>
    </row>
    <row r="2069" spans="1:7" outlineLevel="1">
      <c r="A2069" s="12">
        <f t="shared" si="133"/>
        <v>0</v>
      </c>
      <c r="B2069" t="str">
        <f>YEAR(C2069)&amp;VLOOKUP(MONTH(C2069),lookup!$G$2:$N$13,8)</f>
        <v>2013M11</v>
      </c>
      <c r="C2069" s="2">
        <f t="shared" si="132"/>
        <v>41606</v>
      </c>
      <c r="D2069" s="4">
        <v>36.3390859422163</v>
      </c>
      <c r="E2069">
        <f t="shared" si="131"/>
        <v>35.796503417744013</v>
      </c>
      <c r="F2069" s="4">
        <v>31.24001379424746</v>
      </c>
      <c r="G2069">
        <f t="shared" si="130"/>
        <v>30.803926507436827</v>
      </c>
    </row>
    <row r="2070" spans="1:7" outlineLevel="1">
      <c r="A2070" s="12">
        <f t="shared" si="133"/>
        <v>0</v>
      </c>
      <c r="B2070" t="str">
        <f>YEAR(C2070)&amp;VLOOKUP(MONTH(C2070),lookup!$G$2:$N$13,8)</f>
        <v>2013M11</v>
      </c>
      <c r="C2070" s="2">
        <f t="shared" si="132"/>
        <v>41607</v>
      </c>
      <c r="D2070" s="4">
        <v>35.872340141000336</v>
      </c>
      <c r="E2070">
        <f t="shared" si="131"/>
        <v>35.871440759854295</v>
      </c>
      <c r="F2070" s="4">
        <v>30.891564367070075</v>
      </c>
      <c r="G2070">
        <f t="shared" si="130"/>
        <v>30.867284958250853</v>
      </c>
    </row>
    <row r="2071" spans="1:7" outlineLevel="1">
      <c r="A2071" s="12">
        <f t="shared" si="133"/>
        <v>0</v>
      </c>
      <c r="B2071" t="str">
        <f>YEAR(C2071)&amp;VLOOKUP(MONTH(C2071),lookup!$G$2:$N$13,8)</f>
        <v>2013M11</v>
      </c>
      <c r="C2071" s="2">
        <f t="shared" si="132"/>
        <v>41608</v>
      </c>
      <c r="D2071" s="4">
        <v>36.719390540598759</v>
      </c>
      <c r="E2071">
        <f t="shared" si="131"/>
        <v>35.96302573113006</v>
      </c>
      <c r="F2071" s="4">
        <v>31.544510101632493</v>
      </c>
      <c r="G2071">
        <f t="shared" si="130"/>
        <v>30.937884558778801</v>
      </c>
    </row>
    <row r="2072" spans="1:7" outlineLevel="1">
      <c r="A2072" s="12">
        <f t="shared" si="133"/>
        <v>0</v>
      </c>
      <c r="B2072" t="str">
        <f>YEAR(C2072)&amp;VLOOKUP(MONTH(C2072),lookup!$G$2:$N$13,8)</f>
        <v>2013M12</v>
      </c>
      <c r="C2072" s="2">
        <f t="shared" si="132"/>
        <v>41609</v>
      </c>
      <c r="D2072" s="4">
        <v>35.767365628443187</v>
      </c>
      <c r="E2072">
        <f t="shared" si="131"/>
        <v>36.026573966861605</v>
      </c>
      <c r="F2072" s="4">
        <v>30.674556298883807</v>
      </c>
      <c r="G2072">
        <f t="shared" si="130"/>
        <v>30.972755107042651</v>
      </c>
    </row>
    <row r="2073" spans="1:7" outlineLevel="1">
      <c r="A2073" s="12">
        <f t="shared" si="133"/>
        <v>0</v>
      </c>
      <c r="B2073" t="str">
        <f>YEAR(C2073)&amp;VLOOKUP(MONTH(C2073),lookup!$G$2:$N$13,8)</f>
        <v>2013M12</v>
      </c>
      <c r="C2073" s="2">
        <f t="shared" si="132"/>
        <v>41610</v>
      </c>
      <c r="D2073" s="4">
        <v>36.558035350799308</v>
      </c>
      <c r="E2073">
        <f t="shared" si="131"/>
        <v>36.105534599226125</v>
      </c>
      <c r="F2073" s="4">
        <v>31.315024828157565</v>
      </c>
      <c r="G2073">
        <f t="shared" si="130"/>
        <v>31.023887707485269</v>
      </c>
    </row>
    <row r="2074" spans="1:7" outlineLevel="1">
      <c r="A2074" s="12">
        <f t="shared" si="133"/>
        <v>0</v>
      </c>
      <c r="B2074" t="str">
        <f>YEAR(C2074)&amp;VLOOKUP(MONTH(C2074),lookup!$G$2:$N$13,8)</f>
        <v>2013M12</v>
      </c>
      <c r="C2074" s="2">
        <f t="shared" si="132"/>
        <v>41611</v>
      </c>
      <c r="D2074" s="4">
        <v>35.723271115701046</v>
      </c>
      <c r="E2074">
        <f t="shared" si="131"/>
        <v>36.128203038696491</v>
      </c>
      <c r="F2074" s="4">
        <v>30.587166368522663</v>
      </c>
      <c r="G2074">
        <f t="shared" si="130"/>
        <v>31.018959731266811</v>
      </c>
    </row>
    <row r="2075" spans="1:7" outlineLevel="1">
      <c r="A2075" s="12">
        <f t="shared" si="133"/>
        <v>0</v>
      </c>
      <c r="B2075" t="str">
        <f>YEAR(C2075)&amp;VLOOKUP(MONTH(C2075),lookup!$G$2:$N$13,8)</f>
        <v>2013M12</v>
      </c>
      <c r="C2075" s="2">
        <f t="shared" si="132"/>
        <v>41612</v>
      </c>
      <c r="D2075" s="4">
        <v>36.9298760327084</v>
      </c>
      <c r="E2075">
        <f t="shared" si="131"/>
        <v>36.237186551440324</v>
      </c>
      <c r="F2075" s="4">
        <v>31.647357441068777</v>
      </c>
      <c r="G2075">
        <f t="shared" si="130"/>
        <v>31.098415182083219</v>
      </c>
    </row>
    <row r="2076" spans="1:7" outlineLevel="1">
      <c r="A2076" s="12">
        <f t="shared" si="133"/>
        <v>0</v>
      </c>
      <c r="B2076" t="str">
        <f>YEAR(C2076)&amp;VLOOKUP(MONTH(C2076),lookup!$G$2:$N$13,8)</f>
        <v>2013M12</v>
      </c>
      <c r="C2076" s="2">
        <f t="shared" si="132"/>
        <v>41613</v>
      </c>
      <c r="D2076" s="4">
        <v>35.74454051224312</v>
      </c>
      <c r="E2076">
        <f t="shared" si="131"/>
        <v>36.223575677356386</v>
      </c>
      <c r="F2076" s="4">
        <v>30.591881374250359</v>
      </c>
      <c r="G2076">
        <f t="shared" si="130"/>
        <v>31.060796028574213</v>
      </c>
    </row>
    <row r="2077" spans="1:7" outlineLevel="1">
      <c r="A2077" s="12">
        <f t="shared" si="133"/>
        <v>0</v>
      </c>
      <c r="B2077" t="str">
        <f>YEAR(C2077)&amp;VLOOKUP(MONTH(C2077),lookup!$G$2:$N$13,8)</f>
        <v>2013M12</v>
      </c>
      <c r="C2077" s="2">
        <f t="shared" si="132"/>
        <v>41614</v>
      </c>
      <c r="D2077" s="4">
        <v>36.846863364639916</v>
      </c>
      <c r="E2077">
        <f t="shared" si="131"/>
        <v>36.265934501594629</v>
      </c>
      <c r="F2077" s="4">
        <v>31.575862868428953</v>
      </c>
      <c r="G2077">
        <f t="shared" si="130"/>
        <v>31.08439932627693</v>
      </c>
    </row>
    <row r="2078" spans="1:7" outlineLevel="1">
      <c r="A2078" s="12">
        <f t="shared" si="133"/>
        <v>0</v>
      </c>
      <c r="B2078" t="str">
        <f>YEAR(C2078)&amp;VLOOKUP(MONTH(C2078),lookup!$G$2:$N$13,8)</f>
        <v>2013M12</v>
      </c>
      <c r="C2078" s="2">
        <f t="shared" si="132"/>
        <v>41615</v>
      </c>
      <c r="D2078" s="4">
        <v>36.134549512974495</v>
      </c>
      <c r="E2078">
        <f t="shared" si="131"/>
        <v>36.312921244387283</v>
      </c>
      <c r="F2078" s="4">
        <v>30.899738230795442</v>
      </c>
      <c r="G2078">
        <f t="shared" si="130"/>
        <v>31.103675353752401</v>
      </c>
    </row>
    <row r="2079" spans="1:7" outlineLevel="1">
      <c r="A2079" s="12">
        <f t="shared" si="133"/>
        <v>0</v>
      </c>
      <c r="B2079" t="str">
        <f>YEAR(C2079)&amp;VLOOKUP(MONTH(C2079),lookup!$G$2:$N$13,8)</f>
        <v>2013M12</v>
      </c>
      <c r="C2079" s="2">
        <f t="shared" si="132"/>
        <v>41616</v>
      </c>
      <c r="D2079" s="4">
        <v>37.005404667864589</v>
      </c>
      <c r="E2079">
        <f t="shared" si="131"/>
        <v>36.368077903763506</v>
      </c>
      <c r="F2079" s="4">
        <v>31.70630261082832</v>
      </c>
      <c r="G2079">
        <f t="shared" si="130"/>
        <v>31.146393867466365</v>
      </c>
    </row>
    <row r="2080" spans="1:7" outlineLevel="1">
      <c r="A2080" s="12">
        <f t="shared" si="133"/>
        <v>0</v>
      </c>
      <c r="B2080" t="str">
        <f>YEAR(C2080)&amp;VLOOKUP(MONTH(C2080),lookup!$G$2:$N$13,8)</f>
        <v>2013M12</v>
      </c>
      <c r="C2080" s="2">
        <f t="shared" si="132"/>
        <v>41617</v>
      </c>
      <c r="D2080" s="4">
        <v>36.195252184196846</v>
      </c>
      <c r="E2080">
        <f t="shared" si="131"/>
        <v>36.434152569206098</v>
      </c>
      <c r="F2080" s="4">
        <v>30.954598351642947</v>
      </c>
      <c r="G2080">
        <f t="shared" si="130"/>
        <v>31.194515827690505</v>
      </c>
    </row>
    <row r="2081" spans="1:7" outlineLevel="1">
      <c r="A2081" s="12">
        <f t="shared" si="133"/>
        <v>0</v>
      </c>
      <c r="B2081" t="str">
        <f>YEAR(C2081)&amp;VLOOKUP(MONTH(C2081),lookup!$G$2:$N$13,8)</f>
        <v>2013M12</v>
      </c>
      <c r="C2081" s="2">
        <f t="shared" si="132"/>
        <v>41618</v>
      </c>
      <c r="D2081" s="4">
        <v>37.165612707849405</v>
      </c>
      <c r="E2081">
        <f t="shared" si="131"/>
        <v>36.491770876950142</v>
      </c>
      <c r="F2081" s="4">
        <v>31.797201511171401</v>
      </c>
      <c r="G2081">
        <f t="shared" si="130"/>
        <v>31.237138876220754</v>
      </c>
    </row>
    <row r="2082" spans="1:7" outlineLevel="1">
      <c r="A2082" s="12">
        <f t="shared" si="133"/>
        <v>0</v>
      </c>
      <c r="B2082" t="str">
        <f>YEAR(C2082)&amp;VLOOKUP(MONTH(C2082),lookup!$G$2:$N$13,8)</f>
        <v>2013M12</v>
      </c>
      <c r="C2082" s="2">
        <f t="shared" si="132"/>
        <v>41619</v>
      </c>
      <c r="D2082" s="4">
        <v>36.142301467159953</v>
      </c>
      <c r="E2082">
        <f t="shared" si="131"/>
        <v>36.551107020159392</v>
      </c>
      <c r="F2082" s="4">
        <v>30.896578776327456</v>
      </c>
      <c r="G2082">
        <f t="shared" si="130"/>
        <v>31.281868601881648</v>
      </c>
    </row>
    <row r="2083" spans="1:7" outlineLevel="1">
      <c r="A2083" s="12">
        <f t="shared" si="133"/>
        <v>0</v>
      </c>
      <c r="B2083" t="str">
        <f>YEAR(C2083)&amp;VLOOKUP(MONTH(C2083),lookup!$G$2:$N$13,8)</f>
        <v>2013M12</v>
      </c>
      <c r="C2083" s="2">
        <f t="shared" si="132"/>
        <v>41620</v>
      </c>
      <c r="D2083" s="4">
        <v>37.388728958819094</v>
      </c>
      <c r="E2083">
        <f t="shared" si="131"/>
        <v>36.624940794222908</v>
      </c>
      <c r="F2083" s="4">
        <v>31.999622108664781</v>
      </c>
      <c r="G2083">
        <f t="shared" si="130"/>
        <v>31.33919841362605</v>
      </c>
    </row>
    <row r="2084" spans="1:7" outlineLevel="1">
      <c r="A2084" s="12">
        <f t="shared" si="133"/>
        <v>0</v>
      </c>
      <c r="B2084" t="str">
        <f>YEAR(C2084)&amp;VLOOKUP(MONTH(C2084),lookup!$G$2:$N$13,8)</f>
        <v>2013M12</v>
      </c>
      <c r="C2084" s="2">
        <f t="shared" si="132"/>
        <v>41621</v>
      </c>
      <c r="D2084" s="4">
        <v>36.706565871866978</v>
      </c>
      <c r="E2084">
        <f t="shared" si="131"/>
        <v>36.732735409107107</v>
      </c>
      <c r="F2084" s="4">
        <v>31.411685899285942</v>
      </c>
      <c r="G2084">
        <f t="shared" si="130"/>
        <v>31.433098502148319</v>
      </c>
    </row>
    <row r="2085" spans="1:7" outlineLevel="1">
      <c r="A2085" s="12">
        <f t="shared" si="133"/>
        <v>0</v>
      </c>
      <c r="B2085" t="str">
        <f>YEAR(C2085)&amp;VLOOKUP(MONTH(C2085),lookup!$G$2:$N$13,8)</f>
        <v>2013M12</v>
      </c>
      <c r="C2085" s="2">
        <f t="shared" si="132"/>
        <v>41622</v>
      </c>
      <c r="D2085" s="4">
        <v>37.313456403111829</v>
      </c>
      <c r="E2085">
        <f t="shared" si="131"/>
        <v>36.787568451948871</v>
      </c>
      <c r="F2085" s="4">
        <v>31.883718343489797</v>
      </c>
      <c r="G2085">
        <f t="shared" si="130"/>
        <v>31.467124113728072</v>
      </c>
    </row>
    <row r="2086" spans="1:7" outlineLevel="1">
      <c r="A2086" s="12">
        <f t="shared" si="133"/>
        <v>0</v>
      </c>
      <c r="B2086" t="str">
        <f>YEAR(C2086)&amp;VLOOKUP(MONTH(C2086),lookup!$G$2:$N$13,8)</f>
        <v>2013M12</v>
      </c>
      <c r="C2086" s="2">
        <f t="shared" si="132"/>
        <v>41623</v>
      </c>
      <c r="D2086" s="4">
        <v>36.469809319614306</v>
      </c>
      <c r="E2086">
        <f t="shared" si="131"/>
        <v>36.831401951148649</v>
      </c>
      <c r="F2086" s="4">
        <v>31.185477524580374</v>
      </c>
      <c r="G2086">
        <f t="shared" si="130"/>
        <v>31.504222750667751</v>
      </c>
    </row>
    <row r="2087" spans="1:7" outlineLevel="1">
      <c r="A2087" s="12">
        <f t="shared" si="133"/>
        <v>0</v>
      </c>
      <c r="B2087" t="str">
        <f>YEAR(C2087)&amp;VLOOKUP(MONTH(C2087),lookup!$G$2:$N$13,8)</f>
        <v>2013M12</v>
      </c>
      <c r="C2087" s="2">
        <f t="shared" si="132"/>
        <v>41624</v>
      </c>
      <c r="D2087" s="4">
        <v>37.350297798514134</v>
      </c>
      <c r="E2087">
        <f t="shared" si="131"/>
        <v>36.868348196036308</v>
      </c>
      <c r="F2087" s="4">
        <v>31.94210953806715</v>
      </c>
      <c r="G2087">
        <f t="shared" si="130"/>
        <v>31.531036352528155</v>
      </c>
    </row>
    <row r="2088" spans="1:7" outlineLevel="1">
      <c r="A2088" s="12">
        <f t="shared" si="133"/>
        <v>0</v>
      </c>
      <c r="B2088" t="str">
        <f>YEAR(C2088)&amp;VLOOKUP(MONTH(C2088),lookup!$G$2:$N$13,8)</f>
        <v>2013M12</v>
      </c>
      <c r="C2088" s="2">
        <f t="shared" si="132"/>
        <v>41625</v>
      </c>
      <c r="D2088" s="4">
        <v>36.533737407710845</v>
      </c>
      <c r="E2088">
        <f t="shared" si="131"/>
        <v>36.922123184218506</v>
      </c>
      <c r="F2088" s="4">
        <v>31.217848463405854</v>
      </c>
      <c r="G2088">
        <f t="shared" si="130"/>
        <v>31.574261958436537</v>
      </c>
    </row>
    <row r="2089" spans="1:7" outlineLevel="1">
      <c r="A2089" s="12">
        <f t="shared" si="133"/>
        <v>0</v>
      </c>
      <c r="B2089" t="str">
        <f>YEAR(C2089)&amp;VLOOKUP(MONTH(C2089),lookup!$G$2:$N$13,8)</f>
        <v>2013M12</v>
      </c>
      <c r="C2089" s="2">
        <f t="shared" si="132"/>
        <v>41626</v>
      </c>
      <c r="D2089" s="4">
        <v>37.408201358534512</v>
      </c>
      <c r="E2089">
        <f t="shared" si="131"/>
        <v>36.938907674862612</v>
      </c>
      <c r="F2089" s="4">
        <v>31.978553092446468</v>
      </c>
      <c r="G2089">
        <f t="shared" si="130"/>
        <v>31.583840680914705</v>
      </c>
    </row>
    <row r="2090" spans="1:7" outlineLevel="1">
      <c r="A2090" s="12">
        <f t="shared" si="133"/>
        <v>0</v>
      </c>
      <c r="B2090" t="str">
        <f>YEAR(C2090)&amp;VLOOKUP(MONTH(C2090),lookup!$G$2:$N$13,8)</f>
        <v>2013M12</v>
      </c>
      <c r="C2090" s="2">
        <f t="shared" si="132"/>
        <v>41627</v>
      </c>
      <c r="D2090" s="4">
        <v>36.52178456638039</v>
      </c>
      <c r="E2090">
        <f t="shared" si="131"/>
        <v>36.94722692644001</v>
      </c>
      <c r="F2090" s="4">
        <v>31.216145093331949</v>
      </c>
      <c r="G2090">
        <f t="shared" si="130"/>
        <v>31.587518508564656</v>
      </c>
    </row>
    <row r="2091" spans="1:7" outlineLevel="1">
      <c r="A2091" s="12">
        <f t="shared" si="133"/>
        <v>0</v>
      </c>
      <c r="B2091" t="str">
        <f>YEAR(C2091)&amp;VLOOKUP(MONTH(C2091),lookup!$G$2:$N$13,8)</f>
        <v>2013M12</v>
      </c>
      <c r="C2091" s="2">
        <f t="shared" si="132"/>
        <v>41628</v>
      </c>
      <c r="D2091" s="4">
        <v>37.29415867030378</v>
      </c>
      <c r="E2091">
        <f t="shared" si="131"/>
        <v>36.939708139007124</v>
      </c>
      <c r="F2091" s="4">
        <v>31.903360286483164</v>
      </c>
      <c r="G2091">
        <f t="shared" si="130"/>
        <v>31.583138973261086</v>
      </c>
    </row>
    <row r="2092" spans="1:7" outlineLevel="1">
      <c r="A2092" s="12">
        <f t="shared" si="133"/>
        <v>0</v>
      </c>
      <c r="B2092" t="str">
        <f>YEAR(C2092)&amp;VLOOKUP(MONTH(C2092),lookup!$G$2:$N$13,8)</f>
        <v>2013M12</v>
      </c>
      <c r="C2092" s="2">
        <f t="shared" si="132"/>
        <v>41629</v>
      </c>
      <c r="D2092" s="4">
        <v>36.810625902273259</v>
      </c>
      <c r="E2092">
        <f t="shared" si="131"/>
        <v>36.974613272795771</v>
      </c>
      <c r="F2092" s="4">
        <v>31.435490254309066</v>
      </c>
      <c r="G2092">
        <f t="shared" si="130"/>
        <v>31.605461139594084</v>
      </c>
    </row>
    <row r="2093" spans="1:7" outlineLevel="1">
      <c r="A2093" s="12">
        <f t="shared" si="133"/>
        <v>0</v>
      </c>
      <c r="B2093" t="str">
        <f>YEAR(C2093)&amp;VLOOKUP(MONTH(C2093),lookup!$G$2:$N$13,8)</f>
        <v>2013M12</v>
      </c>
      <c r="C2093" s="2">
        <f t="shared" si="132"/>
        <v>41630</v>
      </c>
      <c r="D2093" s="4">
        <v>37.944755894547292</v>
      </c>
      <c r="E2093">
        <f t="shared" si="131"/>
        <v>37.063607665679918</v>
      </c>
      <c r="F2093" s="4">
        <v>32.485608925225925</v>
      </c>
      <c r="G2093">
        <f t="shared" si="130"/>
        <v>31.688370916549161</v>
      </c>
    </row>
    <row r="2094" spans="1:7" outlineLevel="1">
      <c r="A2094" s="12">
        <f t="shared" si="133"/>
        <v>0</v>
      </c>
      <c r="B2094" t="str">
        <f>YEAR(C2094)&amp;VLOOKUP(MONTH(C2094),lookup!$G$2:$N$13,8)</f>
        <v>2013M12</v>
      </c>
      <c r="C2094" s="2">
        <f t="shared" si="132"/>
        <v>41631</v>
      </c>
      <c r="D2094" s="4">
        <v>36.342900489359508</v>
      </c>
      <c r="E2094">
        <f t="shared" si="131"/>
        <v>37.039772787259707</v>
      </c>
      <c r="F2094" s="4">
        <v>31.002584206888045</v>
      </c>
      <c r="G2094">
        <f t="shared" si="130"/>
        <v>31.659001396150234</v>
      </c>
    </row>
    <row r="2095" spans="1:7" outlineLevel="1">
      <c r="A2095" s="12">
        <f t="shared" si="133"/>
        <v>0</v>
      </c>
      <c r="B2095" t="str">
        <f>YEAR(C2095)&amp;VLOOKUP(MONTH(C2095),lookup!$G$2:$N$13,8)</f>
        <v>2013M12</v>
      </c>
      <c r="C2095" s="2">
        <f t="shared" si="132"/>
        <v>41632</v>
      </c>
      <c r="D2095" s="4">
        <v>38.24462936993686</v>
      </c>
      <c r="E2095">
        <f t="shared" si="131"/>
        <v>37.165370844757163</v>
      </c>
      <c r="F2095" s="4">
        <v>32.616131556679989</v>
      </c>
      <c r="G2095">
        <f t="shared" si="130"/>
        <v>31.754259310999664</v>
      </c>
    </row>
    <row r="2096" spans="1:7" outlineLevel="1">
      <c r="A2096" s="12">
        <f t="shared" si="133"/>
        <v>0</v>
      </c>
      <c r="B2096" t="str">
        <f>YEAR(C2096)&amp;VLOOKUP(MONTH(C2096),lookup!$G$2:$N$13,8)</f>
        <v>2013M12</v>
      </c>
      <c r="C2096" s="2">
        <f t="shared" si="132"/>
        <v>41633</v>
      </c>
      <c r="D2096" s="4">
        <v>36.31367338693601</v>
      </c>
      <c r="E2096">
        <f t="shared" si="131"/>
        <v>37.134274245171696</v>
      </c>
      <c r="F2096" s="4">
        <v>31.214869983373948</v>
      </c>
      <c r="G2096">
        <f t="shared" si="130"/>
        <v>31.753966896834505</v>
      </c>
    </row>
    <row r="2097" spans="1:9" outlineLevel="1">
      <c r="A2097" s="12">
        <f t="shared" si="133"/>
        <v>0</v>
      </c>
      <c r="B2097" t="str">
        <f>YEAR(C2097)&amp;VLOOKUP(MONTH(C2097),lookup!$G$2:$N$13,8)</f>
        <v>2013M12</v>
      </c>
      <c r="C2097" s="2">
        <f t="shared" si="132"/>
        <v>41634</v>
      </c>
      <c r="D2097" s="4">
        <v>37.678809245571834</v>
      </c>
      <c r="E2097">
        <f t="shared" si="131"/>
        <v>37.183241452717212</v>
      </c>
      <c r="F2097" s="4">
        <v>32.225797327748467</v>
      </c>
      <c r="G2097">
        <f t="shared" si="130"/>
        <v>31.796289414979654</v>
      </c>
    </row>
    <row r="2098" spans="1:9" outlineLevel="1">
      <c r="A2098" s="12">
        <f t="shared" si="133"/>
        <v>0</v>
      </c>
      <c r="B2098" t="str">
        <f>YEAR(C2098)&amp;VLOOKUP(MONTH(C2098),lookup!$G$2:$N$13,8)</f>
        <v>2013M12</v>
      </c>
      <c r="C2098" s="2">
        <f t="shared" si="132"/>
        <v>41635</v>
      </c>
      <c r="D2098" s="4">
        <v>36.795881350880983</v>
      </c>
      <c r="E2098">
        <f t="shared" si="131"/>
        <v>37.199143789132464</v>
      </c>
      <c r="F2098" s="4">
        <v>31.335817547526904</v>
      </c>
      <c r="G2098">
        <f t="shared" si="130"/>
        <v>31.795462884468328</v>
      </c>
    </row>
    <row r="2099" spans="1:9" outlineLevel="1">
      <c r="A2099" s="12">
        <f t="shared" si="133"/>
        <v>0</v>
      </c>
      <c r="B2099" t="str">
        <f>YEAR(C2099)&amp;VLOOKUP(MONTH(C2099),lookup!$G$2:$N$13,8)</f>
        <v>2013M12</v>
      </c>
      <c r="C2099" s="2">
        <f t="shared" si="132"/>
        <v>41636</v>
      </c>
      <c r="D2099" s="4">
        <v>37.915857402746134</v>
      </c>
      <c r="E2099">
        <f t="shared" si="131"/>
        <v>37.235591752260021</v>
      </c>
      <c r="F2099" s="4">
        <v>32.404245029140853</v>
      </c>
      <c r="G2099">
        <f t="shared" si="130"/>
        <v>31.81998785621068</v>
      </c>
    </row>
    <row r="2100" spans="1:9" outlineLevel="1">
      <c r="A2100" s="12">
        <f t="shared" si="133"/>
        <v>0</v>
      </c>
      <c r="B2100" t="str">
        <f>YEAR(C2100)&amp;VLOOKUP(MONTH(C2100),lookup!$G$2:$N$13,8)</f>
        <v>2013M12</v>
      </c>
      <c r="C2100" s="2">
        <f t="shared" si="132"/>
        <v>41637</v>
      </c>
      <c r="D2100" s="4">
        <v>37.18072731624882</v>
      </c>
      <c r="E2100">
        <f t="shared" si="131"/>
        <v>37.328541992874271</v>
      </c>
      <c r="F2100" s="4">
        <v>31.766380597668647</v>
      </c>
      <c r="G2100">
        <f t="shared" si="130"/>
        <v>31.904318201902363</v>
      </c>
    </row>
    <row r="2101" spans="1:9" outlineLevel="1">
      <c r="A2101" s="12">
        <f t="shared" si="133"/>
        <v>0</v>
      </c>
      <c r="B2101" t="str">
        <f>YEAR(C2101)&amp;VLOOKUP(MONTH(C2101),lookup!$G$2:$N$13,8)</f>
        <v>2013M12</v>
      </c>
      <c r="C2101" s="2">
        <f t="shared" si="132"/>
        <v>41638</v>
      </c>
      <c r="D2101" s="4">
        <v>37.796740492833557</v>
      </c>
      <c r="E2101">
        <f t="shared" si="131"/>
        <v>37.281966957175214</v>
      </c>
      <c r="F2101" s="4">
        <v>32.329691850382915</v>
      </c>
      <c r="G2101">
        <f t="shared" si="130"/>
        <v>31.870703409199919</v>
      </c>
    </row>
    <row r="2102" spans="1:9" outlineLevel="1">
      <c r="A2102" s="12">
        <f t="shared" si="133"/>
        <v>0</v>
      </c>
      <c r="B2102" t="str">
        <f>YEAR(C2102)&amp;VLOOKUP(MONTH(C2102),lookup!$G$2:$N$13,8)</f>
        <v>2013M12</v>
      </c>
      <c r="C2102" s="2">
        <f t="shared" si="132"/>
        <v>41639</v>
      </c>
      <c r="D2102" s="4">
        <v>37.275586249229697</v>
      </c>
      <c r="E2102">
        <f t="shared" si="131"/>
        <v>37.420419222358248</v>
      </c>
      <c r="F2102" s="4">
        <v>31.797278874289113</v>
      </c>
      <c r="G2102">
        <f t="shared" si="130"/>
        <v>31.968905900155416</v>
      </c>
    </row>
    <row r="2103" spans="1:9" outlineLevel="1">
      <c r="A2103" s="12">
        <f t="shared" si="133"/>
        <v>0</v>
      </c>
      <c r="B2103" t="str">
        <f>YEAR(C2103)&amp;VLOOKUP(MONTH(C2103),lookup!$G$2:$N$13,8)</f>
        <v>2014M01</v>
      </c>
      <c r="C2103" s="2">
        <f t="shared" si="132"/>
        <v>41640</v>
      </c>
      <c r="D2103" s="4">
        <v>37.921863204331579</v>
      </c>
      <c r="E2103">
        <f t="shared" si="131"/>
        <v>37.420500833571225</v>
      </c>
      <c r="F2103" s="4">
        <v>32.342298150178429</v>
      </c>
      <c r="G2103">
        <f t="shared" si="130"/>
        <v>31.961499714118233</v>
      </c>
      <c r="H2103">
        <f t="shared" ref="H2103:H2166" si="134">IF(INDEX(D:D,MATCH(DATE(YEAR($C2103)-1,MONTH($C2103),DAY($C2103)),$C:$C,0),1)=0,0,(INDEX(E:E,MATCH(DATE(YEAR($C2103)-1,MONTH($C2103),DAY($C2103)),$C:$C,0),1)+INDEX(E:E,MATCH(DATE(YEAR($C2103)-2,MONTH($C2103),DAY($C2103)),$C:$C,0),1)+INDEX(E:E,MATCH(DATE(YEAR($C2103)-3,MONTH($C2103),DAY($C2103)),$C:$C,0),1)+INDEX(E:E,MATCH(DATE(YEAR($C2103)-4,MONTH($C2103),DAY($C2103)),$C:$C,0),1)+INDEX(E:E,MATCH(DATE(YEAR($C2103)-5,MONTH($C2103),DAY($C2103)),$C:$C,0),1))/5)</f>
        <v>34.743630672259421</v>
      </c>
      <c r="I2103">
        <f t="shared" ref="I2103:I2166" si="135">IF(INDEX(D:D,MATCH(DATE(YEAR($C2103)-1,MONTH($C2103),DAY($C2103)),$C:$C,0),1)=0,0,(INDEX(G:G,MATCH(DATE(YEAR($C2103)-1,MONTH($C2103),DAY($C2103)),$C:$C,0),1)+INDEX(G:G,MATCH(DATE(YEAR($C2103)-2,MONTH($C2103),DAY($C2103)),$C:$C,0),1)+INDEX(G:G,MATCH(DATE(YEAR($C2103)-3,MONTH($C2103),DAY($C2103)),$C:$C,0),1)+INDEX(G:G,MATCH(DATE(YEAR($C2103)-4,MONTH($C2103),DAY($C2103)),$C:$C,0),1)+INDEX(G:G,MATCH(DATE(YEAR($C2103)-5,MONTH($C2103),DAY($C2103)),$C:$C,0),1))/5)</f>
        <v>29.919797926204172</v>
      </c>
    </row>
    <row r="2104" spans="1:9" outlineLevel="1">
      <c r="A2104" s="12">
        <f t="shared" si="133"/>
        <v>0</v>
      </c>
      <c r="B2104" t="str">
        <f>YEAR(C2104)&amp;VLOOKUP(MONTH(C2104),lookup!$G$2:$N$13,8)</f>
        <v>2014M01</v>
      </c>
      <c r="C2104" s="2">
        <f t="shared" si="132"/>
        <v>41641</v>
      </c>
      <c r="D2104" s="4">
        <v>37.209175075173377</v>
      </c>
      <c r="E2104">
        <f t="shared" si="131"/>
        <v>37.5109108327771</v>
      </c>
      <c r="F2104" s="4">
        <v>31.669010168532392</v>
      </c>
      <c r="G2104">
        <f t="shared" si="130"/>
        <v>32.017649527441094</v>
      </c>
      <c r="H2104">
        <f t="shared" si="134"/>
        <v>34.734874394198187</v>
      </c>
      <c r="I2104">
        <f t="shared" si="135"/>
        <v>29.878634455644772</v>
      </c>
    </row>
    <row r="2105" spans="1:9" outlineLevel="1">
      <c r="A2105" s="12">
        <f t="shared" si="133"/>
        <v>0</v>
      </c>
      <c r="B2105" t="str">
        <f>YEAR(C2105)&amp;VLOOKUP(MONTH(C2105),lookup!$G$2:$N$13,8)</f>
        <v>2014M01</v>
      </c>
      <c r="C2105" s="2">
        <f t="shared" si="132"/>
        <v>41642</v>
      </c>
      <c r="D2105" s="4">
        <v>38.139574273829446</v>
      </c>
      <c r="E2105">
        <f t="shared" si="131"/>
        <v>37.558351719633478</v>
      </c>
      <c r="F2105" s="4">
        <v>32.521686206096533</v>
      </c>
      <c r="G2105">
        <f t="shared" si="130"/>
        <v>32.045929347084154</v>
      </c>
      <c r="H2105">
        <f t="shared" si="134"/>
        <v>34.727680513172196</v>
      </c>
      <c r="I2105">
        <f t="shared" si="135"/>
        <v>29.86008337309006</v>
      </c>
    </row>
    <row r="2106" spans="1:9" outlineLevel="1">
      <c r="A2106" s="12">
        <f t="shared" si="133"/>
        <v>0</v>
      </c>
      <c r="B2106" t="str">
        <f>YEAR(C2106)&amp;VLOOKUP(MONTH(C2106),lookup!$G$2:$N$13,8)</f>
        <v>2014M01</v>
      </c>
      <c r="C2106" s="2">
        <f t="shared" si="132"/>
        <v>41643</v>
      </c>
      <c r="D2106" s="4">
        <v>37.244545521958081</v>
      </c>
      <c r="E2106">
        <f t="shared" si="131"/>
        <v>37.591711414134892</v>
      </c>
      <c r="F2106" s="4">
        <v>31.6370536807147</v>
      </c>
      <c r="G2106">
        <f t="shared" si="130"/>
        <v>32.053979362328903</v>
      </c>
      <c r="H2106">
        <f t="shared" si="134"/>
        <v>34.666980744232809</v>
      </c>
      <c r="I2106">
        <f t="shared" si="135"/>
        <v>29.795710962926528</v>
      </c>
    </row>
    <row r="2107" spans="1:9" outlineLevel="1">
      <c r="A2107" s="12">
        <f t="shared" si="133"/>
        <v>0</v>
      </c>
      <c r="B2107" t="str">
        <f>YEAR(C2107)&amp;VLOOKUP(MONTH(C2107),lookup!$G$2:$N$13,8)</f>
        <v>2014M01</v>
      </c>
      <c r="C2107" s="2">
        <f t="shared" si="132"/>
        <v>41644</v>
      </c>
      <c r="D2107" s="4">
        <v>38.351547414399384</v>
      </c>
      <c r="E2107">
        <f t="shared" si="131"/>
        <v>37.66517594999371</v>
      </c>
      <c r="F2107" s="4">
        <v>32.741236846547352</v>
      </c>
      <c r="G2107">
        <f t="shared" si="130"/>
        <v>32.109336767263841</v>
      </c>
      <c r="H2107">
        <f t="shared" si="134"/>
        <v>34.549246658258632</v>
      </c>
      <c r="I2107">
        <f t="shared" si="135"/>
        <v>29.670627114186402</v>
      </c>
    </row>
    <row r="2108" spans="1:9" outlineLevel="1">
      <c r="A2108" s="12">
        <f t="shared" si="133"/>
        <v>0</v>
      </c>
      <c r="B2108" t="str">
        <f>YEAR(C2108)&amp;VLOOKUP(MONTH(C2108),lookup!$G$2:$N$13,8)</f>
        <v>2014M01</v>
      </c>
      <c r="C2108" s="2">
        <f t="shared" si="132"/>
        <v>41645</v>
      </c>
      <c r="D2108" s="4">
        <v>37.150969464358269</v>
      </c>
      <c r="E2108">
        <f t="shared" si="131"/>
        <v>37.65293135217793</v>
      </c>
      <c r="F2108" s="4">
        <v>31.606283599761063</v>
      </c>
      <c r="G2108">
        <f t="shared" si="130"/>
        <v>32.083414432017278</v>
      </c>
      <c r="H2108">
        <f t="shared" si="134"/>
        <v>34.370998806271494</v>
      </c>
      <c r="I2108">
        <f t="shared" si="135"/>
        <v>29.485256688730953</v>
      </c>
    </row>
    <row r="2109" spans="1:9" outlineLevel="1">
      <c r="A2109" s="12">
        <f t="shared" si="133"/>
        <v>0</v>
      </c>
      <c r="B2109" t="str">
        <f>YEAR(C2109)&amp;VLOOKUP(MONTH(C2109),lookup!$G$2:$N$13,8)</f>
        <v>2014M01</v>
      </c>
      <c r="C2109" s="2">
        <f t="shared" si="132"/>
        <v>41646</v>
      </c>
      <c r="D2109" s="4">
        <v>38.230475619767539</v>
      </c>
      <c r="E2109">
        <f t="shared" si="131"/>
        <v>37.70575749889764</v>
      </c>
      <c r="F2109" s="4">
        <v>32.585658988877462</v>
      </c>
      <c r="G2109">
        <f t="shared" si="130"/>
        <v>32.119692448064775</v>
      </c>
      <c r="H2109">
        <f t="shared" si="134"/>
        <v>34.319332620187524</v>
      </c>
      <c r="I2109">
        <f t="shared" si="135"/>
        <v>29.423761184335497</v>
      </c>
    </row>
    <row r="2110" spans="1:9" outlineLevel="1">
      <c r="A2110" s="12">
        <f t="shared" si="133"/>
        <v>0</v>
      </c>
      <c r="B2110" t="str">
        <f>YEAR(C2110)&amp;VLOOKUP(MONTH(C2110),lookup!$G$2:$N$13,8)</f>
        <v>2014M01</v>
      </c>
      <c r="C2110" s="2">
        <f t="shared" si="132"/>
        <v>41647</v>
      </c>
      <c r="D2110" s="4">
        <v>37.453467399280399</v>
      </c>
      <c r="E2110">
        <f t="shared" si="131"/>
        <v>37.737232764451392</v>
      </c>
      <c r="F2110" s="4">
        <v>31.854278796808309</v>
      </c>
      <c r="G2110">
        <f t="shared" si="130"/>
        <v>32.138693995578549</v>
      </c>
      <c r="H2110">
        <f t="shared" si="134"/>
        <v>34.286757308393916</v>
      </c>
      <c r="I2110">
        <f t="shared" si="135"/>
        <v>29.384746328475721</v>
      </c>
    </row>
    <row r="2111" spans="1:9" outlineLevel="1">
      <c r="A2111" s="12">
        <f t="shared" si="133"/>
        <v>0</v>
      </c>
      <c r="B2111" t="str">
        <f>YEAR(C2111)&amp;VLOOKUP(MONTH(C2111),lookup!$G$2:$N$13,8)</f>
        <v>2014M01</v>
      </c>
      <c r="C2111" s="2">
        <f t="shared" si="132"/>
        <v>41648</v>
      </c>
      <c r="D2111" s="4">
        <v>38.313674094970331</v>
      </c>
      <c r="E2111">
        <f t="shared" si="131"/>
        <v>37.776229263544721</v>
      </c>
      <c r="F2111" s="4">
        <v>32.663137059641933</v>
      </c>
      <c r="G2111">
        <f t="shared" si="130"/>
        <v>32.170533998548805</v>
      </c>
      <c r="H2111">
        <f t="shared" si="134"/>
        <v>34.299060844566441</v>
      </c>
      <c r="I2111">
        <f t="shared" si="135"/>
        <v>29.392368129163827</v>
      </c>
    </row>
    <row r="2112" spans="1:9" outlineLevel="1">
      <c r="A2112" s="12">
        <f t="shared" si="133"/>
        <v>0</v>
      </c>
      <c r="B2112" t="str">
        <f>YEAR(C2112)&amp;VLOOKUP(MONTH(C2112),lookup!$G$2:$N$13,8)</f>
        <v>2014M01</v>
      </c>
      <c r="C2112" s="2">
        <f t="shared" si="132"/>
        <v>41649</v>
      </c>
      <c r="D2112" s="4">
        <v>37.686158348336242</v>
      </c>
      <c r="E2112">
        <f t="shared" si="131"/>
        <v>37.842841786982248</v>
      </c>
      <c r="F2112" s="4">
        <v>32.054294754485824</v>
      </c>
      <c r="G2112">
        <f t="shared" si="130"/>
        <v>32.229384374651815</v>
      </c>
      <c r="H2112">
        <f t="shared" si="134"/>
        <v>34.332301785170813</v>
      </c>
      <c r="I2112">
        <f t="shared" si="135"/>
        <v>29.41868436715307</v>
      </c>
    </row>
    <row r="2113" spans="1:9" outlineLevel="1">
      <c r="A2113" s="12">
        <f t="shared" si="133"/>
        <v>0</v>
      </c>
      <c r="B2113" t="str">
        <f>YEAR(C2113)&amp;VLOOKUP(MONTH(C2113),lookup!$G$2:$N$13,8)</f>
        <v>2014M01</v>
      </c>
      <c r="C2113" s="2">
        <f t="shared" si="132"/>
        <v>41650</v>
      </c>
      <c r="D2113" s="4">
        <v>38.403521993019311</v>
      </c>
      <c r="E2113">
        <f t="shared" si="131"/>
        <v>37.863669734316602</v>
      </c>
      <c r="F2113" s="4">
        <v>32.70105618078459</v>
      </c>
      <c r="G2113">
        <f t="shared" si="130"/>
        <v>32.23724660925626</v>
      </c>
      <c r="H2113">
        <f t="shared" si="134"/>
        <v>34.401930744433002</v>
      </c>
      <c r="I2113">
        <f t="shared" si="135"/>
        <v>29.47859916520909</v>
      </c>
    </row>
    <row r="2114" spans="1:9" outlineLevel="1">
      <c r="A2114" s="12">
        <f t="shared" si="133"/>
        <v>0</v>
      </c>
      <c r="B2114" t="str">
        <f>YEAR(C2114)&amp;VLOOKUP(MONTH(C2114),lookup!$G$2:$N$13,8)</f>
        <v>2014M01</v>
      </c>
      <c r="C2114" s="2">
        <f t="shared" si="132"/>
        <v>41651</v>
      </c>
      <c r="D2114" s="4">
        <v>37.680831338797674</v>
      </c>
      <c r="E2114">
        <f t="shared" si="131"/>
        <v>37.935092754072372</v>
      </c>
      <c r="F2114" s="4">
        <v>32.050832894363161</v>
      </c>
      <c r="G2114">
        <f t="shared" si="130"/>
        <v>32.300153584659462</v>
      </c>
      <c r="H2114">
        <f t="shared" si="134"/>
        <v>34.498873458218313</v>
      </c>
      <c r="I2114">
        <f t="shared" si="135"/>
        <v>29.565253615454235</v>
      </c>
    </row>
    <row r="2115" spans="1:9" outlineLevel="1">
      <c r="A2115" s="12">
        <f t="shared" si="133"/>
        <v>0</v>
      </c>
      <c r="B2115" t="str">
        <f>YEAR(C2115)&amp;VLOOKUP(MONTH(C2115),lookup!$G$2:$N$13,8)</f>
        <v>2014M01</v>
      </c>
      <c r="C2115" s="2">
        <f t="shared" si="132"/>
        <v>41652</v>
      </c>
      <c r="D2115" s="4">
        <v>38.082186019036108</v>
      </c>
      <c r="E2115">
        <f t="shared" si="131"/>
        <v>37.905900200134539</v>
      </c>
      <c r="F2115" s="4">
        <v>32.404757673090558</v>
      </c>
      <c r="G2115">
        <f t="shared" si="130"/>
        <v>32.264048526669505</v>
      </c>
      <c r="H2115">
        <f t="shared" si="134"/>
        <v>34.599479751655558</v>
      </c>
      <c r="I2115">
        <f t="shared" si="135"/>
        <v>29.656218978510719</v>
      </c>
    </row>
    <row r="2116" spans="1:9" outlineLevel="1">
      <c r="A2116" s="12">
        <f t="shared" si="133"/>
        <v>0</v>
      </c>
      <c r="B2116" t="str">
        <f>YEAR(C2116)&amp;VLOOKUP(MONTH(C2116),lookup!$G$2:$N$13,8)</f>
        <v>2014M01</v>
      </c>
      <c r="C2116" s="2">
        <f t="shared" si="132"/>
        <v>41653</v>
      </c>
      <c r="D2116" s="4">
        <v>37.776209464701417</v>
      </c>
      <c r="E2116">
        <f t="shared" si="131"/>
        <v>37.971872872274403</v>
      </c>
      <c r="F2116" s="4">
        <v>32.140415653214212</v>
      </c>
      <c r="G2116">
        <f t="shared" si="130"/>
        <v>32.321276518044151</v>
      </c>
      <c r="H2116">
        <f t="shared" si="134"/>
        <v>34.70594167301924</v>
      </c>
      <c r="I2116">
        <f t="shared" si="135"/>
        <v>29.753491185854035</v>
      </c>
    </row>
    <row r="2117" spans="1:9" outlineLevel="1">
      <c r="A2117" s="12">
        <f t="shared" si="133"/>
        <v>0</v>
      </c>
      <c r="B2117" t="str">
        <f>YEAR(C2117)&amp;VLOOKUP(MONTH(C2117),lookup!$G$2:$N$13,8)</f>
        <v>2014M01</v>
      </c>
      <c r="C2117" s="2">
        <f t="shared" si="132"/>
        <v>41654</v>
      </c>
      <c r="D2117" s="4">
        <v>38.44979002201012</v>
      </c>
      <c r="E2117">
        <f t="shared" si="131"/>
        <v>37.996923016334549</v>
      </c>
      <c r="F2117" s="4">
        <v>32.731303296930619</v>
      </c>
      <c r="G2117">
        <f t="shared" si="130"/>
        <v>32.336059807071528</v>
      </c>
      <c r="H2117">
        <f t="shared" si="134"/>
        <v>34.777978134573345</v>
      </c>
      <c r="I2117">
        <f t="shared" si="135"/>
        <v>29.81427889188177</v>
      </c>
    </row>
    <row r="2118" spans="1:9" outlineLevel="1">
      <c r="A2118" s="12">
        <f t="shared" si="133"/>
        <v>0</v>
      </c>
      <c r="B2118" t="str">
        <f>YEAR(C2118)&amp;VLOOKUP(MONTH(C2118),lookup!$G$2:$N$13,8)</f>
        <v>2014M01</v>
      </c>
      <c r="C2118" s="2">
        <f t="shared" si="132"/>
        <v>41655</v>
      </c>
      <c r="D2118" s="4">
        <v>37.620659291922884</v>
      </c>
      <c r="E2118">
        <f t="shared" si="131"/>
        <v>38.001914254923591</v>
      </c>
      <c r="F2118" s="4">
        <v>31.995817274776257</v>
      </c>
      <c r="G2118">
        <f t="shared" si="130"/>
        <v>32.340032838635395</v>
      </c>
      <c r="H2118">
        <f t="shared" si="134"/>
        <v>34.828602658953727</v>
      </c>
      <c r="I2118">
        <f t="shared" si="135"/>
        <v>29.856287924968804</v>
      </c>
    </row>
    <row r="2119" spans="1:9" outlineLevel="1">
      <c r="A2119" s="12">
        <f t="shared" si="133"/>
        <v>0</v>
      </c>
      <c r="B2119" t="str">
        <f>YEAR(C2119)&amp;VLOOKUP(MONTH(C2119),lookup!$G$2:$N$13,8)</f>
        <v>2014M01</v>
      </c>
      <c r="C2119" s="2">
        <f t="shared" si="132"/>
        <v>41656</v>
      </c>
      <c r="D2119" s="4">
        <v>38.665507758906472</v>
      </c>
      <c r="E2119">
        <f t="shared" si="131"/>
        <v>38.045736006076865</v>
      </c>
      <c r="F2119" s="4">
        <v>32.895587962301533</v>
      </c>
      <c r="G2119">
        <f t="shared" si="130"/>
        <v>32.370772001844699</v>
      </c>
      <c r="H2119">
        <f t="shared" si="134"/>
        <v>34.882944180314169</v>
      </c>
      <c r="I2119">
        <f t="shared" si="135"/>
        <v>29.898067807096641</v>
      </c>
    </row>
    <row r="2120" spans="1:9" outlineLevel="1">
      <c r="A2120" s="12">
        <f t="shared" si="133"/>
        <v>0</v>
      </c>
      <c r="B2120" t="str">
        <f>YEAR(C2120)&amp;VLOOKUP(MONTH(C2120),lookup!$G$2:$N$13,8)</f>
        <v>2014M01</v>
      </c>
      <c r="C2120" s="2">
        <f t="shared" si="132"/>
        <v>41657</v>
      </c>
      <c r="D2120" s="4">
        <v>37.949215493140407</v>
      </c>
      <c r="E2120">
        <f t="shared" si="131"/>
        <v>38.084542423822356</v>
      </c>
      <c r="F2120" s="4">
        <v>32.245708219251057</v>
      </c>
      <c r="G2120">
        <f t="shared" ref="G2120:G2183" si="136">AVERAGE(SUM(F2113:F2120)/8,SUM(F2115:F2120)/6)</f>
        <v>32.398974953799851</v>
      </c>
      <c r="H2120">
        <f t="shared" si="134"/>
        <v>34.879890388144318</v>
      </c>
      <c r="I2120">
        <f t="shared" si="135"/>
        <v>29.892192474811804</v>
      </c>
    </row>
    <row r="2121" spans="1:9" outlineLevel="1">
      <c r="A2121" s="12">
        <f t="shared" si="133"/>
        <v>0</v>
      </c>
      <c r="B2121" t="str">
        <f>YEAR(C2121)&amp;VLOOKUP(MONTH(C2121),lookup!$G$2:$N$13,8)</f>
        <v>2014M01</v>
      </c>
      <c r="C2121" s="2">
        <f t="shared" si="132"/>
        <v>41658</v>
      </c>
      <c r="D2121" s="4">
        <v>38.425871525044101</v>
      </c>
      <c r="E2121">
        <f t="shared" si="131"/>
        <v>38.114579728407904</v>
      </c>
      <c r="F2121" s="4">
        <v>32.703281562944596</v>
      </c>
      <c r="G2121">
        <f t="shared" si="136"/>
        <v>32.423991031006025</v>
      </c>
      <c r="H2121">
        <f t="shared" si="134"/>
        <v>34.936804016191573</v>
      </c>
      <c r="I2121">
        <f t="shared" si="135"/>
        <v>29.937792360953477</v>
      </c>
    </row>
    <row r="2122" spans="1:9" outlineLevel="1">
      <c r="A2122" s="12">
        <f t="shared" si="133"/>
        <v>0</v>
      </c>
      <c r="B2122" t="str">
        <f>YEAR(C2122)&amp;VLOOKUP(MONTH(C2122),lookup!$G$2:$N$13,8)</f>
        <v>2014M01</v>
      </c>
      <c r="C2122" s="2">
        <f t="shared" si="132"/>
        <v>41659</v>
      </c>
      <c r="D2122" s="4">
        <v>37.602958378881119</v>
      </c>
      <c r="E2122">
        <f t="shared" si="131"/>
        <v>38.095275077928093</v>
      </c>
      <c r="F2122" s="4">
        <v>31.900292745557991</v>
      </c>
      <c r="G2122">
        <f t="shared" si="136"/>
        <v>32.394572029401012</v>
      </c>
      <c r="H2122">
        <f t="shared" si="134"/>
        <v>34.942622778472057</v>
      </c>
      <c r="I2122">
        <f t="shared" si="135"/>
        <v>29.940102413191234</v>
      </c>
    </row>
    <row r="2123" spans="1:9" outlineLevel="1">
      <c r="A2123" s="12">
        <f t="shared" si="133"/>
        <v>0</v>
      </c>
      <c r="B2123" t="str">
        <f>YEAR(C2123)&amp;VLOOKUP(MONTH(C2123),lookup!$G$2:$N$13,8)</f>
        <v>2014M01</v>
      </c>
      <c r="C2123" s="2">
        <f t="shared" si="132"/>
        <v>41660</v>
      </c>
      <c r="D2123" s="4">
        <v>38.453811055016651</v>
      </c>
      <c r="E2123">
        <f t="shared" ref="E2123:E2186" si="137">AVERAGE(SUM(D2116:D2123)/8,SUM(D2118:D2123)/6)</f>
        <v>38.118836728760755</v>
      </c>
      <c r="F2123" s="4">
        <v>32.759028776916601</v>
      </c>
      <c r="G2123">
        <f t="shared" si="136"/>
        <v>32.419024430055643</v>
      </c>
      <c r="H2123">
        <f t="shared" si="134"/>
        <v>34.981996259473966</v>
      </c>
      <c r="I2123">
        <f t="shared" si="135"/>
        <v>29.969653905735999</v>
      </c>
    </row>
    <row r="2124" spans="1:9" outlineLevel="1">
      <c r="A2124" s="12">
        <f t="shared" si="133"/>
        <v>0</v>
      </c>
      <c r="B2124" t="str">
        <f>YEAR(C2124)&amp;VLOOKUP(MONTH(C2124),lookup!$G$2:$N$13,8)</f>
        <v>2014M01</v>
      </c>
      <c r="C2124" s="2">
        <f t="shared" ref="C2124:C2187" si="138">C2123+1</f>
        <v>41661</v>
      </c>
      <c r="D2124" s="4">
        <v>37.720678565548027</v>
      </c>
      <c r="E2124">
        <f t="shared" si="137"/>
        <v>38.123700987032421</v>
      </c>
      <c r="F2124" s="4">
        <v>31.976080916744703</v>
      </c>
      <c r="G2124">
        <f t="shared" si="136"/>
        <v>32.40710881252366</v>
      </c>
      <c r="H2124">
        <f t="shared" si="134"/>
        <v>34.992175603829011</v>
      </c>
      <c r="I2124">
        <f t="shared" si="135"/>
        <v>29.977887533448676</v>
      </c>
    </row>
    <row r="2125" spans="1:9" outlineLevel="1">
      <c r="A2125" s="12">
        <f t="shared" si="133"/>
        <v>0</v>
      </c>
      <c r="B2125" t="str">
        <f>YEAR(C2125)&amp;VLOOKUP(MONTH(C2125),lookup!$G$2:$N$13,8)</f>
        <v>2014M01</v>
      </c>
      <c r="C2125" s="2">
        <f t="shared" si="138"/>
        <v>41662</v>
      </c>
      <c r="D2125" s="4">
        <v>38.441756921511001</v>
      </c>
      <c r="E2125">
        <f t="shared" si="137"/>
        <v>38.10455301513494</v>
      </c>
      <c r="F2125" s="4">
        <v>32.722845453858746</v>
      </c>
      <c r="G2125">
        <f t="shared" si="136"/>
        <v>32.392184988294773</v>
      </c>
      <c r="H2125">
        <f t="shared" si="134"/>
        <v>35.01084889404158</v>
      </c>
      <c r="I2125">
        <f t="shared" si="135"/>
        <v>29.992019182726672</v>
      </c>
    </row>
    <row r="2126" spans="1:9" outlineLevel="1">
      <c r="A2126" s="12">
        <f t="shared" si="133"/>
        <v>0</v>
      </c>
      <c r="B2126" t="str">
        <f>YEAR(C2126)&amp;VLOOKUP(MONTH(C2126),lookup!$G$2:$N$13,8)</f>
        <v>2014M01</v>
      </c>
      <c r="C2126" s="2">
        <f t="shared" si="138"/>
        <v>41663</v>
      </c>
      <c r="D2126" s="4">
        <v>38.06713889812351</v>
      </c>
      <c r="E2126">
        <f t="shared" si="137"/>
        <v>38.142284940937735</v>
      </c>
      <c r="F2126" s="4">
        <v>32.295656921832403</v>
      </c>
      <c r="G2126">
        <f t="shared" si="136"/>
        <v>32.41508735811756</v>
      </c>
      <c r="H2126">
        <f t="shared" si="134"/>
        <v>35.048552122075499</v>
      </c>
      <c r="I2126">
        <f t="shared" si="135"/>
        <v>30.024020153992762</v>
      </c>
    </row>
    <row r="2127" spans="1:9" outlineLevel="1">
      <c r="A2127" s="12">
        <f t="shared" si="133"/>
        <v>0</v>
      </c>
      <c r="B2127" t="str">
        <f>YEAR(C2127)&amp;VLOOKUP(MONTH(C2127),lookup!$G$2:$N$13,8)</f>
        <v>2014M01</v>
      </c>
      <c r="C2127" s="2">
        <f t="shared" si="138"/>
        <v>41664</v>
      </c>
      <c r="D2127" s="4">
        <v>38.785905645739739</v>
      </c>
      <c r="E2127">
        <f t="shared" si="137"/>
        <v>38.179812652256118</v>
      </c>
      <c r="F2127" s="4">
        <v>33.000079390760774</v>
      </c>
      <c r="G2127">
        <f t="shared" si="136"/>
        <v>32.446351224714284</v>
      </c>
      <c r="H2127">
        <f t="shared" si="134"/>
        <v>35.036535006314253</v>
      </c>
      <c r="I2127">
        <f t="shared" si="135"/>
        <v>30.010096709200656</v>
      </c>
    </row>
    <row r="2128" spans="1:9" outlineLevel="1">
      <c r="A2128" s="12">
        <f t="shared" si="133"/>
        <v>0</v>
      </c>
      <c r="B2128" t="str">
        <f>YEAR(C2128)&amp;VLOOKUP(MONTH(C2128),lookup!$G$2:$N$13,8)</f>
        <v>2014M01</v>
      </c>
      <c r="C2128" s="2">
        <f t="shared" si="138"/>
        <v>41665</v>
      </c>
      <c r="D2128" s="4">
        <v>38.32504087240649</v>
      </c>
      <c r="E2128">
        <f t="shared" si="137"/>
        <v>38.263475279587368</v>
      </c>
      <c r="F2128" s="4">
        <v>32.529871439853807</v>
      </c>
      <c r="G2128">
        <f t="shared" si="136"/>
        <v>32.51657631719327</v>
      </c>
      <c r="H2128">
        <f t="shared" si="134"/>
        <v>35.101578251720788</v>
      </c>
      <c r="I2128">
        <f t="shared" si="135"/>
        <v>30.064912124117484</v>
      </c>
    </row>
    <row r="2129" spans="1:9" outlineLevel="1">
      <c r="A2129" s="12">
        <f t="shared" si="133"/>
        <v>0</v>
      </c>
      <c r="B2129" t="str">
        <f>YEAR(C2129)&amp;VLOOKUP(MONTH(C2129),lookup!$G$2:$N$13,8)</f>
        <v>2014M01</v>
      </c>
      <c r="C2129" s="2">
        <f t="shared" si="138"/>
        <v>41666</v>
      </c>
      <c r="D2129" s="4">
        <v>38.235502284588783</v>
      </c>
      <c r="E2129">
        <f t="shared" si="137"/>
        <v>38.233384804523254</v>
      </c>
      <c r="F2129" s="4">
        <v>32.484366547273233</v>
      </c>
      <c r="G2129">
        <f t="shared" si="136"/>
        <v>32.480005609576864</v>
      </c>
      <c r="H2129">
        <f t="shared" si="134"/>
        <v>35.110241663238945</v>
      </c>
      <c r="I2129">
        <f t="shared" si="135"/>
        <v>30.070893080671208</v>
      </c>
    </row>
    <row r="2130" spans="1:9" outlineLevel="1">
      <c r="A2130" s="12">
        <f t="shared" ref="A2130:A2193" si="139">IF(D2130+D2131=D2130,IF(D2130+D2131&gt;0,1,0),0)</f>
        <v>0</v>
      </c>
      <c r="B2130" t="str">
        <f>YEAR(C2130)&amp;VLOOKUP(MONTH(C2130),lookup!$G$2:$N$13,8)</f>
        <v>2014M01</v>
      </c>
      <c r="C2130" s="2">
        <f t="shared" si="138"/>
        <v>41667</v>
      </c>
      <c r="D2130" s="4">
        <v>38.015505009033689</v>
      </c>
      <c r="E2130">
        <f t="shared" si="137"/>
        <v>38.283737839198267</v>
      </c>
      <c r="F2130" s="4">
        <v>32.274358623697289</v>
      </c>
      <c r="G2130">
        <f t="shared" si="136"/>
        <v>32.528241202539952</v>
      </c>
      <c r="H2130">
        <f t="shared" si="134"/>
        <v>35.128211571755045</v>
      </c>
      <c r="I2130">
        <f t="shared" si="135"/>
        <v>30.080396854959083</v>
      </c>
    </row>
    <row r="2131" spans="1:9" outlineLevel="1">
      <c r="A2131" s="12">
        <f t="shared" si="139"/>
        <v>0</v>
      </c>
      <c r="B2131" t="str">
        <f>YEAR(C2131)&amp;VLOOKUP(MONTH(C2131),lookup!$G$2:$N$13,8)</f>
        <v>2014M01</v>
      </c>
      <c r="C2131" s="2">
        <f t="shared" si="138"/>
        <v>41668</v>
      </c>
      <c r="D2131" s="4">
        <v>38.637282826739842</v>
      </c>
      <c r="E2131">
        <f t="shared" si="137"/>
        <v>38.311498650366701</v>
      </c>
      <c r="F2131" s="4">
        <v>32.844792223635537</v>
      </c>
      <c r="G2131">
        <f t="shared" si="136"/>
        <v>32.543763648774615</v>
      </c>
      <c r="H2131">
        <f t="shared" si="134"/>
        <v>35.136461542108158</v>
      </c>
      <c r="I2131">
        <f t="shared" si="135"/>
        <v>30.085175956320871</v>
      </c>
    </row>
    <row r="2132" spans="1:9" outlineLevel="1">
      <c r="A2132" s="12">
        <f t="shared" si="139"/>
        <v>0</v>
      </c>
      <c r="B2132" t="str">
        <f>YEAR(C2132)&amp;VLOOKUP(MONTH(C2132),lookup!$G$2:$N$13,8)</f>
        <v>2014M01</v>
      </c>
      <c r="C2132" s="2">
        <f t="shared" si="138"/>
        <v>41669</v>
      </c>
      <c r="D2132" s="4">
        <v>37.853078287055574</v>
      </c>
      <c r="E2132">
        <f t="shared" si="137"/>
        <v>38.301935248705263</v>
      </c>
      <c r="F2132" s="4">
        <v>32.073921234273229</v>
      </c>
      <c r="G2132">
        <f t="shared" si="136"/>
        <v>32.531400694656881</v>
      </c>
      <c r="H2132">
        <f t="shared" si="134"/>
        <v>35.138874141728671</v>
      </c>
      <c r="I2132">
        <f t="shared" si="135"/>
        <v>30.079919105807001</v>
      </c>
    </row>
    <row r="2133" spans="1:9" outlineLevel="1">
      <c r="A2133" s="12">
        <f t="shared" si="139"/>
        <v>0</v>
      </c>
      <c r="B2133" t="str">
        <f>YEAR(C2133)&amp;VLOOKUP(MONTH(C2133),lookup!$G$2:$N$13,8)</f>
        <v>2014M01</v>
      </c>
      <c r="C2133" s="2">
        <f t="shared" si="138"/>
        <v>41670</v>
      </c>
      <c r="D2133" s="4">
        <v>38.506097932372505</v>
      </c>
      <c r="E2133">
        <f t="shared" si="137"/>
        <v>38.28263925243683</v>
      </c>
      <c r="F2133" s="4">
        <v>32.741136704350154</v>
      </c>
      <c r="G2133">
        <f t="shared" si="136"/>
        <v>32.510965340611719</v>
      </c>
      <c r="H2133">
        <f t="shared" si="134"/>
        <v>35.162843965797826</v>
      </c>
      <c r="I2133">
        <f t="shared" si="135"/>
        <v>30.098415750380145</v>
      </c>
    </row>
    <row r="2134" spans="1:9" outlineLevel="1">
      <c r="A2134" s="12">
        <f t="shared" si="139"/>
        <v>0</v>
      </c>
      <c r="B2134" t="str">
        <f>YEAR(C2134)&amp;VLOOKUP(MONTH(C2134),lookup!$G$2:$N$13,8)</f>
        <v>2014M02</v>
      </c>
      <c r="C2134" s="2">
        <f t="shared" si="138"/>
        <v>41671</v>
      </c>
      <c r="D2134" s="4">
        <v>38.839297316070862</v>
      </c>
      <c r="E2134">
        <f t="shared" si="137"/>
        <v>38.373753857197244</v>
      </c>
      <c r="F2134" s="4">
        <v>32.890222324389839</v>
      </c>
      <c r="G2134">
        <f t="shared" si="136"/>
        <v>32.57815491864956</v>
      </c>
      <c r="H2134">
        <f t="shared" si="134"/>
        <v>35.161621936060769</v>
      </c>
      <c r="I2134">
        <f t="shared" si="135"/>
        <v>30.0861646973921</v>
      </c>
    </row>
    <row r="2135" spans="1:9" outlineLevel="1">
      <c r="A2135" s="12">
        <f t="shared" si="139"/>
        <v>0</v>
      </c>
      <c r="B2135" t="str">
        <f>YEAR(C2135)&amp;VLOOKUP(MONTH(C2135),lookup!$G$2:$N$13,8)</f>
        <v>2014M02</v>
      </c>
      <c r="C2135" s="2">
        <f t="shared" si="138"/>
        <v>41672</v>
      </c>
      <c r="D2135" s="4">
        <v>39.064852419299115</v>
      </c>
      <c r="E2135">
        <f t="shared" si="137"/>
        <v>38.460300541770565</v>
      </c>
      <c r="F2135" s="4">
        <v>33.184204218275127</v>
      </c>
      <c r="G2135">
        <f t="shared" si="136"/>
        <v>32.647982526286029</v>
      </c>
      <c r="H2135">
        <f t="shared" si="134"/>
        <v>35.142476946415869</v>
      </c>
      <c r="I2135">
        <f t="shared" si="135"/>
        <v>30.052904616187693</v>
      </c>
    </row>
    <row r="2136" spans="1:9" outlineLevel="1">
      <c r="A2136" s="12">
        <f t="shared" si="139"/>
        <v>0</v>
      </c>
      <c r="B2136" t="str">
        <f>YEAR(C2136)&amp;VLOOKUP(MONTH(C2136),lookup!$G$2:$N$13,8)</f>
        <v>2014M02</v>
      </c>
      <c r="C2136" s="2">
        <f t="shared" si="138"/>
        <v>41673</v>
      </c>
      <c r="D2136" s="4">
        <v>38.444763031462394</v>
      </c>
      <c r="E2136">
        <f t="shared" si="137"/>
        <v>38.503554678580613</v>
      </c>
      <c r="F2136" s="4">
        <v>32.519760144694089</v>
      </c>
      <c r="G2136">
        <f t="shared" si="136"/>
        <v>32.667800697088282</v>
      </c>
      <c r="H2136">
        <f t="shared" si="134"/>
        <v>35.137322320072776</v>
      </c>
      <c r="I2136">
        <f t="shared" si="135"/>
        <v>30.037529854121964</v>
      </c>
    </row>
    <row r="2137" spans="1:9" outlineLevel="1">
      <c r="A2137" s="12">
        <f t="shared" si="139"/>
        <v>0</v>
      </c>
      <c r="B2137" t="str">
        <f>YEAR(C2137)&amp;VLOOKUP(MONTH(C2137),lookup!$G$2:$N$13,8)</f>
        <v>2014M02</v>
      </c>
      <c r="C2137" s="2">
        <f t="shared" si="138"/>
        <v>41674</v>
      </c>
      <c r="D2137" s="4">
        <v>39.157074336657466</v>
      </c>
      <c r="E2137">
        <f t="shared" si="137"/>
        <v>38.60446889099471</v>
      </c>
      <c r="F2137" s="4">
        <v>33.294020394675975</v>
      </c>
      <c r="G2137">
        <f t="shared" si="136"/>
        <v>32.755839743470986</v>
      </c>
      <c r="H2137">
        <f t="shared" si="134"/>
        <v>35.182466525135474</v>
      </c>
      <c r="I2137">
        <f t="shared" si="135"/>
        <v>30.06410569873783</v>
      </c>
    </row>
    <row r="2138" spans="1:9" outlineLevel="1">
      <c r="A2138" s="12">
        <f t="shared" si="139"/>
        <v>0</v>
      </c>
      <c r="B2138" t="str">
        <f>YEAR(C2138)&amp;VLOOKUP(MONTH(C2138),lookup!$G$2:$N$13,8)</f>
        <v>2014M02</v>
      </c>
      <c r="C2138" s="2">
        <f t="shared" si="138"/>
        <v>41675</v>
      </c>
      <c r="D2138" s="4">
        <v>38.654643512625285</v>
      </c>
      <c r="E2138">
        <f t="shared" si="137"/>
        <v>38.711212149599994</v>
      </c>
      <c r="F2138" s="4">
        <v>32.68716447558635</v>
      </c>
      <c r="G2138">
        <f t="shared" si="136"/>
        <v>32.832743712656814</v>
      </c>
      <c r="H2138">
        <f t="shared" si="134"/>
        <v>35.193757436543891</v>
      </c>
      <c r="I2138">
        <f t="shared" si="135"/>
        <v>30.067096217695763</v>
      </c>
    </row>
    <row r="2139" spans="1:9" outlineLevel="1">
      <c r="A2139" s="12">
        <f t="shared" si="139"/>
        <v>0</v>
      </c>
      <c r="B2139" t="str">
        <f>YEAR(C2139)&amp;VLOOKUP(MONTH(C2139),lookup!$G$2:$N$13,8)</f>
        <v>2014M02</v>
      </c>
      <c r="C2139" s="2">
        <f t="shared" si="138"/>
        <v>41676</v>
      </c>
      <c r="D2139" s="4">
        <v>39.157693592256436</v>
      </c>
      <c r="E2139">
        <f t="shared" si="137"/>
        <v>38.798037460768441</v>
      </c>
      <c r="F2139" s="4">
        <v>33.25072592706983</v>
      </c>
      <c r="G2139">
        <f t="shared" si="136"/>
        <v>32.900580337681433</v>
      </c>
      <c r="H2139">
        <f t="shared" si="134"/>
        <v>35.197823351400238</v>
      </c>
      <c r="I2139">
        <f t="shared" si="135"/>
        <v>30.053600635348307</v>
      </c>
    </row>
    <row r="2140" spans="1:9" outlineLevel="1">
      <c r="A2140" s="12">
        <f t="shared" si="139"/>
        <v>0</v>
      </c>
      <c r="B2140" t="str">
        <f>YEAR(C2140)&amp;VLOOKUP(MONTH(C2140),lookup!$G$2:$N$13,8)</f>
        <v>2014M02</v>
      </c>
      <c r="C2140" s="2">
        <f t="shared" si="138"/>
        <v>41677</v>
      </c>
      <c r="D2140" s="4">
        <v>38.732184355599173</v>
      </c>
      <c r="E2140">
        <f t="shared" si="137"/>
        <v>38.844055510013114</v>
      </c>
      <c r="F2140" s="4">
        <v>32.764485733069726</v>
      </c>
      <c r="G2140">
        <f t="shared" si="136"/>
        <v>32.933262569579533</v>
      </c>
      <c r="H2140">
        <f t="shared" si="134"/>
        <v>35.252838967457137</v>
      </c>
      <c r="I2140">
        <f t="shared" si="135"/>
        <v>30.098006589841056</v>
      </c>
    </row>
    <row r="2141" spans="1:9" outlineLevel="1">
      <c r="A2141" s="12">
        <f t="shared" si="139"/>
        <v>0</v>
      </c>
      <c r="B2141" t="str">
        <f>YEAR(C2141)&amp;VLOOKUP(MONTH(C2141),lookup!$G$2:$N$13,8)</f>
        <v>2014M02</v>
      </c>
      <c r="C2141" s="2">
        <f t="shared" si="138"/>
        <v>41678</v>
      </c>
      <c r="D2141" s="4">
        <v>39.601921997547954</v>
      </c>
      <c r="E2141">
        <f t="shared" si="137"/>
        <v>38.957300312273979</v>
      </c>
      <c r="F2141" s="4">
        <v>33.635680002462649</v>
      </c>
      <c r="G2141">
        <f t="shared" si="136"/>
        <v>33.026794507727189</v>
      </c>
      <c r="H2141">
        <f t="shared" si="134"/>
        <v>35.278431902168009</v>
      </c>
      <c r="I2141">
        <f t="shared" si="135"/>
        <v>30.115111669112046</v>
      </c>
    </row>
    <row r="2142" spans="1:9" outlineLevel="1">
      <c r="A2142" s="12">
        <f t="shared" si="139"/>
        <v>0</v>
      </c>
      <c r="B2142" t="str">
        <f>YEAR(C2142)&amp;VLOOKUP(MONTH(C2142),lookup!$G$2:$N$13,8)</f>
        <v>2014M02</v>
      </c>
      <c r="C2142" s="2">
        <f t="shared" si="138"/>
        <v>41679</v>
      </c>
      <c r="D2142" s="4">
        <v>38.901023557826804</v>
      </c>
      <c r="E2142">
        <f t="shared" si="137"/>
        <v>38.999179912914087</v>
      </c>
      <c r="F2142" s="4">
        <v>32.935486138118939</v>
      </c>
      <c r="G2142">
        <f t="shared" si="136"/>
        <v>33.064267328870663</v>
      </c>
      <c r="H2142">
        <f t="shared" si="134"/>
        <v>35.284392919612515</v>
      </c>
      <c r="I2142">
        <f t="shared" si="135"/>
        <v>30.112173291089686</v>
      </c>
    </row>
    <row r="2143" spans="1:9" outlineLevel="1">
      <c r="A2143" s="12">
        <f t="shared" si="139"/>
        <v>0</v>
      </c>
      <c r="B2143" t="str">
        <f>YEAR(C2143)&amp;VLOOKUP(MONTH(C2143),lookup!$G$2:$N$13,8)</f>
        <v>2014M02</v>
      </c>
      <c r="C2143" s="2">
        <f t="shared" si="138"/>
        <v>41680</v>
      </c>
      <c r="D2143" s="4">
        <v>39.001750730217701</v>
      </c>
      <c r="E2143">
        <f t="shared" si="137"/>
        <v>38.982292423476522</v>
      </c>
      <c r="F2143" s="4">
        <v>33.075902923507329</v>
      </c>
      <c r="G2143">
        <f t="shared" si="136"/>
        <v>33.039322042016963</v>
      </c>
      <c r="H2143">
        <f t="shared" si="134"/>
        <v>35.310699870584131</v>
      </c>
      <c r="I2143">
        <f t="shared" si="135"/>
        <v>30.131853029092781</v>
      </c>
    </row>
    <row r="2144" spans="1:9" outlineLevel="1">
      <c r="A2144" s="12">
        <f t="shared" si="139"/>
        <v>0</v>
      </c>
      <c r="B2144" t="str">
        <f>YEAR(C2144)&amp;VLOOKUP(MONTH(C2144),lookup!$G$2:$N$13,8)</f>
        <v>2014M02</v>
      </c>
      <c r="C2144" s="2">
        <f t="shared" si="138"/>
        <v>41681</v>
      </c>
      <c r="D2144" s="4">
        <v>38.65701250763167</v>
      </c>
      <c r="E2144">
        <f t="shared" si="137"/>
        <v>38.995755431987632</v>
      </c>
      <c r="F2144" s="4">
        <v>32.703114621827382</v>
      </c>
      <c r="G2144">
        <f t="shared" si="136"/>
        <v>33.052110875691206</v>
      </c>
      <c r="H2144">
        <f t="shared" si="134"/>
        <v>35.350737597528344</v>
      </c>
      <c r="I2144">
        <f t="shared" si="135"/>
        <v>30.162077949121681</v>
      </c>
    </row>
    <row r="2145" spans="1:9" outlineLevel="1">
      <c r="A2145" s="12">
        <f t="shared" si="139"/>
        <v>0</v>
      </c>
      <c r="B2145" t="str">
        <f>YEAR(C2145)&amp;VLOOKUP(MONTH(C2145),lookup!$G$2:$N$13,8)</f>
        <v>2014M02</v>
      </c>
      <c r="C2145" s="2">
        <f t="shared" si="138"/>
        <v>41682</v>
      </c>
      <c r="D2145" s="4">
        <v>39.001667047028654</v>
      </c>
      <c r="E2145">
        <f t="shared" si="137"/>
        <v>38.973040264283519</v>
      </c>
      <c r="F2145" s="4">
        <v>33.07830125013011</v>
      </c>
      <c r="G2145">
        <f t="shared" si="136"/>
        <v>33.02425970607878</v>
      </c>
      <c r="H2145">
        <f t="shared" si="134"/>
        <v>35.354129627602092</v>
      </c>
      <c r="I2145">
        <f t="shared" si="135"/>
        <v>30.161315522898775</v>
      </c>
    </row>
    <row r="2146" spans="1:9" outlineLevel="1">
      <c r="A2146" s="12">
        <f t="shared" si="139"/>
        <v>0</v>
      </c>
      <c r="B2146" t="str">
        <f>YEAR(C2146)&amp;VLOOKUP(MONTH(C2146),lookup!$G$2:$N$13,8)</f>
        <v>2014M02</v>
      </c>
      <c r="C2146" s="2">
        <f t="shared" si="138"/>
        <v>41683</v>
      </c>
      <c r="D2146" s="4">
        <v>38.867953483026696</v>
      </c>
      <c r="E2146">
        <f t="shared" si="137"/>
        <v>38.997686231385899</v>
      </c>
      <c r="F2146" s="4">
        <v>32.893669741937941</v>
      </c>
      <c r="G2146">
        <f t="shared" si="136"/>
        <v>33.047931619298112</v>
      </c>
      <c r="H2146">
        <f t="shared" si="134"/>
        <v>35.362116904990565</v>
      </c>
      <c r="I2146">
        <f t="shared" si="135"/>
        <v>30.1613211118861</v>
      </c>
    </row>
    <row r="2147" spans="1:9" outlineLevel="1">
      <c r="A2147" s="12">
        <f t="shared" si="139"/>
        <v>0</v>
      </c>
      <c r="B2147" t="str">
        <f>YEAR(C2147)&amp;VLOOKUP(MONTH(C2147),lookup!$G$2:$N$13,8)</f>
        <v>2014M02</v>
      </c>
      <c r="C2147" s="2">
        <f t="shared" si="138"/>
        <v>41684</v>
      </c>
      <c r="D2147" s="4">
        <v>38.945209803157823</v>
      </c>
      <c r="E2147">
        <f t="shared" si="137"/>
        <v>38.929679978368057</v>
      </c>
      <c r="F2147" s="4">
        <v>33.035255959315954</v>
      </c>
      <c r="G2147">
        <f t="shared" si="136"/>
        <v>32.984429409384589</v>
      </c>
      <c r="H2147">
        <f t="shared" si="134"/>
        <v>35.39729664685823</v>
      </c>
      <c r="I2147">
        <f t="shared" si="135"/>
        <v>30.189630263901375</v>
      </c>
    </row>
    <row r="2148" spans="1:9" outlineLevel="1">
      <c r="A2148" s="12">
        <f t="shared" si="139"/>
        <v>0</v>
      </c>
      <c r="B2148" t="str">
        <f>YEAR(C2148)&amp;VLOOKUP(MONTH(C2148),lookup!$G$2:$N$13,8)</f>
        <v>2014M02</v>
      </c>
      <c r="C2148" s="2">
        <f t="shared" si="138"/>
        <v>41685</v>
      </c>
      <c r="D2148" s="4">
        <v>39.195317554053389</v>
      </c>
      <c r="E2148">
        <f t="shared" si="137"/>
        <v>38.983150302957</v>
      </c>
      <c r="F2148" s="4">
        <v>33.159020372958643</v>
      </c>
      <c r="G2148">
        <f t="shared" si="136"/>
        <v>33.027715677280966</v>
      </c>
      <c r="H2148">
        <f t="shared" si="134"/>
        <v>35.425299133434088</v>
      </c>
      <c r="I2148">
        <f t="shared" si="135"/>
        <v>30.210523413267083</v>
      </c>
    </row>
    <row r="2149" spans="1:9" outlineLevel="1">
      <c r="A2149" s="12">
        <f t="shared" si="139"/>
        <v>0</v>
      </c>
      <c r="B2149" t="str">
        <f>YEAR(C2149)&amp;VLOOKUP(MONTH(C2149),lookup!$G$2:$N$13,8)</f>
        <v>2014M02</v>
      </c>
      <c r="C2149" s="2">
        <f t="shared" si="138"/>
        <v>41686</v>
      </c>
      <c r="D2149" s="4">
        <v>39.384922359265687</v>
      </c>
      <c r="E2149">
        <f t="shared" si="137"/>
        <v>39.001518794651687</v>
      </c>
      <c r="F2149" s="4">
        <v>33.444807748253211</v>
      </c>
      <c r="G2149">
        <f t="shared" si="136"/>
        <v>33.046528230121694</v>
      </c>
      <c r="H2149">
        <f t="shared" si="134"/>
        <v>35.462557949645557</v>
      </c>
      <c r="I2149">
        <f t="shared" si="135"/>
        <v>30.23845771963251</v>
      </c>
    </row>
    <row r="2150" spans="1:9" outlineLevel="1">
      <c r="A2150" s="12">
        <f t="shared" si="139"/>
        <v>0</v>
      </c>
      <c r="B2150" t="str">
        <f>YEAR(C2150)&amp;VLOOKUP(MONTH(C2150),lookup!$G$2:$N$13,8)</f>
        <v>2014M02</v>
      </c>
      <c r="C2150" s="2">
        <f t="shared" si="138"/>
        <v>41687</v>
      </c>
      <c r="D2150" s="4">
        <v>38.888875801801774</v>
      </c>
      <c r="E2150">
        <f t="shared" si="137"/>
        <v>39.020081501080966</v>
      </c>
      <c r="F2150" s="4">
        <v>32.877681369711773</v>
      </c>
      <c r="G2150">
        <f t="shared" si="136"/>
        <v>33.057462661086618</v>
      </c>
      <c r="H2150">
        <f t="shared" si="134"/>
        <v>35.505109364754063</v>
      </c>
      <c r="I2150">
        <f t="shared" si="135"/>
        <v>30.271152537730433</v>
      </c>
    </row>
    <row r="2151" spans="1:9" outlineLevel="1">
      <c r="A2151" s="12">
        <f t="shared" si="139"/>
        <v>0</v>
      </c>
      <c r="B2151" t="str">
        <f>YEAR(C2151)&amp;VLOOKUP(MONTH(C2151),lookup!$G$2:$N$13,8)</f>
        <v>2014M02</v>
      </c>
      <c r="C2151" s="2">
        <f t="shared" si="138"/>
        <v>41688</v>
      </c>
      <c r="D2151" s="4">
        <v>39.552766492299888</v>
      </c>
      <c r="E2151">
        <f t="shared" si="137"/>
        <v>39.100444939983703</v>
      </c>
      <c r="F2151" s="4">
        <v>33.561743868329373</v>
      </c>
      <c r="G2151">
        <f t="shared" si="136"/>
        <v>33.128114604987935</v>
      </c>
      <c r="H2151">
        <f t="shared" si="134"/>
        <v>35.561359307253404</v>
      </c>
      <c r="I2151">
        <f t="shared" si="135"/>
        <v>30.318672042511018</v>
      </c>
    </row>
    <row r="2152" spans="1:9" outlineLevel="1">
      <c r="A2152" s="12">
        <f t="shared" si="139"/>
        <v>0</v>
      </c>
      <c r="B2152" t="str">
        <f>YEAR(C2152)&amp;VLOOKUP(MONTH(C2152),lookup!$G$2:$N$13,8)</f>
        <v>2014M02</v>
      </c>
      <c r="C2152" s="2">
        <f t="shared" si="138"/>
        <v>41689</v>
      </c>
      <c r="D2152" s="4">
        <v>39.208941177230763</v>
      </c>
      <c r="E2152">
        <f t="shared" si="137"/>
        <v>39.163356123017323</v>
      </c>
      <c r="F2152" s="4">
        <v>33.154144436188353</v>
      </c>
      <c r="G2152">
        <f t="shared" si="136"/>
        <v>33.178010192906356</v>
      </c>
      <c r="H2152">
        <f t="shared" si="134"/>
        <v>35.608324663503524</v>
      </c>
      <c r="I2152">
        <f t="shared" si="135"/>
        <v>30.356523579903666</v>
      </c>
    </row>
    <row r="2153" spans="1:9" outlineLevel="1">
      <c r="A2153" s="12">
        <f t="shared" si="139"/>
        <v>0</v>
      </c>
      <c r="B2153" t="str">
        <f>YEAR(C2153)&amp;VLOOKUP(MONTH(C2153),lookup!$G$2:$N$13,8)</f>
        <v>2014M02</v>
      </c>
      <c r="C2153" s="2">
        <f t="shared" si="138"/>
        <v>41690</v>
      </c>
      <c r="D2153" s="4">
        <v>39.786429735790833</v>
      </c>
      <c r="E2153">
        <f t="shared" si="137"/>
        <v>39.282505452117704</v>
      </c>
      <c r="F2153" s="4">
        <v>33.760013558550654</v>
      </c>
      <c r="G2153">
        <f t="shared" si="136"/>
        <v>33.281013678785541</v>
      </c>
      <c r="H2153">
        <f t="shared" si="134"/>
        <v>35.671551184707013</v>
      </c>
      <c r="I2153">
        <f t="shared" si="135"/>
        <v>30.408167013116486</v>
      </c>
    </row>
    <row r="2154" spans="1:9" outlineLevel="1">
      <c r="A2154" s="12">
        <f t="shared" si="139"/>
        <v>0</v>
      </c>
      <c r="B2154" t="str">
        <f>YEAR(C2154)&amp;VLOOKUP(MONTH(C2154),lookup!$G$2:$N$13,8)</f>
        <v>2014M02</v>
      </c>
      <c r="C2154" s="2">
        <f t="shared" si="138"/>
        <v>41691</v>
      </c>
      <c r="D2154" s="4">
        <v>39.495186372183248</v>
      </c>
      <c r="E2154">
        <f t="shared" si="137"/>
        <v>39.346696575867483</v>
      </c>
      <c r="F2154" s="4">
        <v>33.404633653655701</v>
      </c>
      <c r="G2154">
        <f t="shared" si="136"/>
        <v>33.33341669665932</v>
      </c>
      <c r="H2154">
        <f t="shared" si="134"/>
        <v>35.699555882367989</v>
      </c>
      <c r="I2154">
        <f t="shared" si="135"/>
        <v>30.429519894650504</v>
      </c>
    </row>
    <row r="2155" spans="1:9" outlineLevel="1">
      <c r="A2155" s="12">
        <f t="shared" si="139"/>
        <v>0</v>
      </c>
      <c r="B2155" t="str">
        <f>YEAR(C2155)&amp;VLOOKUP(MONTH(C2155),lookup!$G$2:$N$13,8)</f>
        <v>2014M02</v>
      </c>
      <c r="C2155" s="2">
        <f t="shared" si="138"/>
        <v>41692</v>
      </c>
      <c r="D2155" s="4">
        <v>39.882157218014115</v>
      </c>
      <c r="E2155">
        <f t="shared" si="137"/>
        <v>39.446692027525032</v>
      </c>
      <c r="F2155" s="4">
        <v>33.818034940873574</v>
      </c>
      <c r="G2155">
        <f t="shared" si="136"/>
        <v>33.413442649058368</v>
      </c>
      <c r="H2155">
        <f t="shared" si="134"/>
        <v>35.73119596640931</v>
      </c>
      <c r="I2155">
        <f t="shared" si="135"/>
        <v>30.454834679880065</v>
      </c>
    </row>
    <row r="2156" spans="1:9" outlineLevel="1">
      <c r="A2156" s="12">
        <f t="shared" si="139"/>
        <v>0</v>
      </c>
      <c r="B2156" t="str">
        <f>YEAR(C2156)&amp;VLOOKUP(MONTH(C2156),lookup!$G$2:$N$13,8)</f>
        <v>2014M02</v>
      </c>
      <c r="C2156" s="2">
        <f t="shared" si="138"/>
        <v>41693</v>
      </c>
      <c r="D2156" s="4">
        <v>39.514345257938153</v>
      </c>
      <c r="E2156">
        <f t="shared" si="137"/>
        <v>39.518753713695858</v>
      </c>
      <c r="F2156" s="4">
        <v>33.431083203813252</v>
      </c>
      <c r="G2156">
        <f t="shared" si="136"/>
        <v>33.476563395495241</v>
      </c>
      <c r="H2156">
        <f t="shared" si="134"/>
        <v>35.762769707022123</v>
      </c>
      <c r="I2156">
        <f t="shared" si="135"/>
        <v>30.478409862148204</v>
      </c>
    </row>
    <row r="2157" spans="1:9" outlineLevel="1">
      <c r="A2157" s="12">
        <f t="shared" si="139"/>
        <v>0</v>
      </c>
      <c r="B2157" t="str">
        <f>YEAR(C2157)&amp;VLOOKUP(MONTH(C2157),lookup!$G$2:$N$13,8)</f>
        <v>2014M02</v>
      </c>
      <c r="C2157" s="2">
        <f t="shared" si="138"/>
        <v>41694</v>
      </c>
      <c r="D2157" s="4">
        <v>39.805617530283769</v>
      </c>
      <c r="E2157">
        <f t="shared" si="137"/>
        <v>39.566118081716482</v>
      </c>
      <c r="F2157" s="4">
        <v>33.740232319132964</v>
      </c>
      <c r="G2157">
        <f t="shared" si="136"/>
        <v>33.509901468742186</v>
      </c>
      <c r="H2157">
        <f t="shared" si="134"/>
        <v>35.781545748548751</v>
      </c>
      <c r="I2157">
        <f t="shared" si="135"/>
        <v>30.492410737586557</v>
      </c>
    </row>
    <row r="2158" spans="1:9" outlineLevel="1">
      <c r="A2158" s="12">
        <f t="shared" si="139"/>
        <v>0</v>
      </c>
      <c r="B2158" t="str">
        <f>YEAR(C2158)&amp;VLOOKUP(MONTH(C2158),lookup!$G$2:$N$13,8)</f>
        <v>2014M02</v>
      </c>
      <c r="C2158" s="2">
        <f t="shared" si="138"/>
        <v>41695</v>
      </c>
      <c r="D2158" s="4">
        <v>39.506968965201509</v>
      </c>
      <c r="E2158">
        <f t="shared" si="137"/>
        <v>39.629584553426525</v>
      </c>
      <c r="F2158" s="4">
        <v>33.413009391731499</v>
      </c>
      <c r="G2158">
        <f t="shared" si="136"/>
        <v>33.564931549747016</v>
      </c>
      <c r="H2158">
        <f t="shared" si="134"/>
        <v>35.820903642951066</v>
      </c>
      <c r="I2158">
        <f t="shared" si="135"/>
        <v>30.523390029529754</v>
      </c>
    </row>
    <row r="2159" spans="1:9" outlineLevel="1">
      <c r="A2159" s="12">
        <f t="shared" si="139"/>
        <v>0</v>
      </c>
      <c r="B2159" t="str">
        <f>YEAR(C2159)&amp;VLOOKUP(MONTH(C2159),lookup!$G$2:$N$13,8)</f>
        <v>2014M02</v>
      </c>
      <c r="C2159" s="2">
        <f t="shared" si="138"/>
        <v>41696</v>
      </c>
      <c r="D2159" s="4">
        <v>40.116725761459335</v>
      </c>
      <c r="E2159">
        <f t="shared" si="137"/>
        <v>39.692356676554702</v>
      </c>
      <c r="F2159" s="4">
        <v>34.039356315907249</v>
      </c>
      <c r="G2159">
        <f t="shared" si="136"/>
        <v>33.618060890833675</v>
      </c>
      <c r="H2159">
        <f t="shared" si="134"/>
        <v>35.849752412035954</v>
      </c>
      <c r="I2159">
        <f t="shared" si="135"/>
        <v>30.547866856184203</v>
      </c>
    </row>
    <row r="2160" spans="1:9" outlineLevel="1">
      <c r="A2160" s="12">
        <f t="shared" si="139"/>
        <v>0</v>
      </c>
      <c r="B2160" t="str">
        <f>YEAR(C2160)&amp;VLOOKUP(MONTH(C2160),lookup!$G$2:$N$13,8)</f>
        <v>2014M02</v>
      </c>
      <c r="C2160" s="2">
        <f t="shared" si="138"/>
        <v>41697</v>
      </c>
      <c r="D2160" s="4">
        <v>39.690309703335281</v>
      </c>
      <c r="E2160">
        <f t="shared" si="137"/>
        <v>39.738702487032242</v>
      </c>
      <c r="F2160" s="4">
        <v>33.554425715842257</v>
      </c>
      <c r="G2160">
        <f t="shared" si="136"/>
        <v>33.655561142660929</v>
      </c>
      <c r="H2160">
        <f t="shared" si="134"/>
        <v>35.899788897940311</v>
      </c>
      <c r="I2160">
        <f t="shared" si="135"/>
        <v>30.587918399728999</v>
      </c>
    </row>
    <row r="2161" spans="1:9" outlineLevel="1">
      <c r="A2161" s="12">
        <f t="shared" si="139"/>
        <v>0</v>
      </c>
      <c r="B2161" t="str">
        <f>YEAR(C2161)&amp;VLOOKUP(MONTH(C2161),lookup!$G$2:$N$13,8)</f>
        <v>2014M02</v>
      </c>
      <c r="C2161" s="2">
        <f t="shared" si="138"/>
        <v>41698</v>
      </c>
      <c r="D2161" s="4">
        <v>40.144388380734263</v>
      </c>
      <c r="E2161">
        <f t="shared" si="137"/>
        <v>39.782927499234546</v>
      </c>
      <c r="F2161" s="4">
        <v>34.030493550465316</v>
      </c>
      <c r="G2161">
        <f t="shared" si="136"/>
        <v>33.69017102628824</v>
      </c>
      <c r="H2161">
        <f t="shared" si="134"/>
        <v>35.958419292415044</v>
      </c>
      <c r="I2161">
        <f t="shared" si="135"/>
        <v>30.636853612155381</v>
      </c>
    </row>
    <row r="2162" spans="1:9" outlineLevel="1">
      <c r="A2162" s="12">
        <f t="shared" si="139"/>
        <v>0</v>
      </c>
      <c r="B2162" t="str">
        <f>YEAR(C2162)&amp;VLOOKUP(MONTH(C2162),lookup!$G$2:$N$13,8)</f>
        <v>2014M03</v>
      </c>
      <c r="C2162" s="2">
        <f t="shared" si="138"/>
        <v>41699</v>
      </c>
      <c r="D2162" s="4">
        <v>39.292260291453971</v>
      </c>
      <c r="E2162">
        <f t="shared" si="137"/>
        <v>39.751737538648612</v>
      </c>
      <c r="F2162" s="4">
        <v>33.1084263170927</v>
      </c>
      <c r="G2162">
        <f t="shared" si="136"/>
        <v>33.644769993859668</v>
      </c>
      <c r="H2162">
        <f t="shared" si="134"/>
        <v>34.943318205290026</v>
      </c>
      <c r="I2162">
        <f t="shared" si="135"/>
        <v>29.773679587573042</v>
      </c>
    </row>
    <row r="2163" spans="1:9" outlineLevel="1">
      <c r="A2163" s="12">
        <f t="shared" si="139"/>
        <v>0</v>
      </c>
      <c r="B2163" t="str">
        <f>YEAR(C2163)&amp;VLOOKUP(MONTH(C2163),lookup!$G$2:$N$13,8)</f>
        <v>2014M03</v>
      </c>
      <c r="C2163" s="2">
        <f t="shared" si="138"/>
        <v>41700</v>
      </c>
      <c r="D2163" s="4">
        <v>39.661304911014099</v>
      </c>
      <c r="E2163">
        <f t="shared" si="137"/>
        <v>39.725908217855313</v>
      </c>
      <c r="F2163" s="4">
        <v>33.515337365325756</v>
      </c>
      <c r="G2163">
        <f t="shared" si="136"/>
        <v>33.607110149237329</v>
      </c>
      <c r="H2163">
        <f t="shared" si="134"/>
        <v>35.026641269666818</v>
      </c>
      <c r="I2163">
        <f t="shared" si="135"/>
        <v>29.841371960874902</v>
      </c>
    </row>
    <row r="2164" spans="1:9" outlineLevel="1">
      <c r="A2164" s="12">
        <f t="shared" si="139"/>
        <v>0</v>
      </c>
      <c r="B2164" t="str">
        <f>YEAR(C2164)&amp;VLOOKUP(MONTH(C2164),lookup!$G$2:$N$13,8)</f>
        <v>2014M03</v>
      </c>
      <c r="C2164" s="2">
        <f t="shared" si="138"/>
        <v>41701</v>
      </c>
      <c r="D2164" s="4">
        <v>39.344423436075573</v>
      </c>
      <c r="E2164">
        <f t="shared" si="137"/>
        <v>39.7017426432284</v>
      </c>
      <c r="F2164" s="4">
        <v>33.176257389543579</v>
      </c>
      <c r="G2164">
        <f t="shared" si="136"/>
        <v>33.571454202329818</v>
      </c>
      <c r="H2164">
        <f t="shared" si="134"/>
        <v>35.121137779994413</v>
      </c>
      <c r="I2164">
        <f t="shared" si="135"/>
        <v>29.915673264058057</v>
      </c>
    </row>
    <row r="2165" spans="1:9" outlineLevel="1">
      <c r="A2165" s="12">
        <f t="shared" si="139"/>
        <v>0</v>
      </c>
      <c r="B2165" t="str">
        <f>YEAR(C2165)&amp;VLOOKUP(MONTH(C2165),lookup!$G$2:$N$13,8)</f>
        <v>2014M03</v>
      </c>
      <c r="C2165" s="2">
        <f t="shared" si="138"/>
        <v>41702</v>
      </c>
      <c r="D2165" s="4">
        <v>40.177676713898371</v>
      </c>
      <c r="E2165">
        <f t="shared" si="137"/>
        <v>39.730075588240908</v>
      </c>
      <c r="F2165" s="4">
        <v>34.013796907798358</v>
      </c>
      <c r="G2165">
        <f t="shared" si="136"/>
        <v>33.586422038445662</v>
      </c>
      <c r="H2165">
        <f t="shared" si="134"/>
        <v>35.177800345514626</v>
      </c>
      <c r="I2165">
        <f t="shared" si="135"/>
        <v>29.960175156314754</v>
      </c>
    </row>
    <row r="2166" spans="1:9" outlineLevel="1">
      <c r="A2166" s="12">
        <f t="shared" si="139"/>
        <v>0</v>
      </c>
      <c r="B2166" t="str">
        <f>YEAR(C2166)&amp;VLOOKUP(MONTH(C2166),lookup!$G$2:$N$13,8)</f>
        <v>2014M03</v>
      </c>
      <c r="C2166" s="2">
        <f t="shared" si="138"/>
        <v>41703</v>
      </c>
      <c r="D2166" s="4">
        <v>39.451946733922853</v>
      </c>
      <c r="E2166">
        <f t="shared" si="137"/>
        <v>39.706773118001621</v>
      </c>
      <c r="F2166" s="4">
        <v>33.250510272591193</v>
      </c>
      <c r="G2166">
        <f t="shared" si="136"/>
        <v>33.550939556561808</v>
      </c>
      <c r="H2166">
        <f t="shared" si="134"/>
        <v>35.254084461957028</v>
      </c>
      <c r="I2166">
        <f t="shared" si="135"/>
        <v>30.018668894892038</v>
      </c>
    </row>
    <row r="2167" spans="1:9" outlineLevel="1">
      <c r="A2167" s="12">
        <f t="shared" si="139"/>
        <v>0</v>
      </c>
      <c r="B2167" t="str">
        <f>YEAR(C2167)&amp;VLOOKUP(MONTH(C2167),lookup!$G$2:$N$13,8)</f>
        <v>2014M03</v>
      </c>
      <c r="C2167" s="2">
        <f t="shared" si="138"/>
        <v>41704</v>
      </c>
      <c r="D2167" s="4">
        <v>40.024142068221067</v>
      </c>
      <c r="E2167">
        <f t="shared" si="137"/>
        <v>39.690966111131459</v>
      </c>
      <c r="F2167" s="4">
        <v>33.856757113838391</v>
      </c>
      <c r="G2167">
        <f t="shared" si="136"/>
        <v>33.525049070046926</v>
      </c>
      <c r="H2167">
        <f t="shared" ref="H2167:H2230" si="140">IF(INDEX(D:D,MATCH(DATE(YEAR($C2167)-1,MONTH($C2167),DAY($C2167)),$C:$C,0),1)=0,0,(INDEX(E:E,MATCH(DATE(YEAR($C2167)-1,MONTH($C2167),DAY($C2167)),$C:$C,0),1)+INDEX(E:E,MATCH(DATE(YEAR($C2167)-2,MONTH($C2167),DAY($C2167)),$C:$C,0),1)+INDEX(E:E,MATCH(DATE(YEAR($C2167)-3,MONTH($C2167),DAY($C2167)),$C:$C,0),1)+INDEX(E:E,MATCH(DATE(YEAR($C2167)-4,MONTH($C2167),DAY($C2167)),$C:$C,0),1)+INDEX(E:E,MATCH(DATE(YEAR($C2167)-5,MONTH($C2167),DAY($C2167)),$C:$C,0),1))/5)</f>
        <v>35.923303298653067</v>
      </c>
      <c r="I2167">
        <f t="shared" ref="I2167:I2230" si="141">IF(INDEX(D:D,MATCH(DATE(YEAR($C2167)-1,MONTH($C2167),DAY($C2167)),$C:$C,0),1)=0,0,(INDEX(G:G,MATCH(DATE(YEAR($C2167)-1,MONTH($C2167),DAY($C2167)),$C:$C,0),1)+INDEX(G:G,MATCH(DATE(YEAR($C2167)-2,MONTH($C2167),DAY($C2167)),$C:$C,0),1)+INDEX(G:G,MATCH(DATE(YEAR($C2167)-3,MONTH($C2167),DAY($C2167)),$C:$C,0),1)+INDEX(G:G,MATCH(DATE(YEAR($C2167)-4,MONTH($C2167),DAY($C2167)),$C:$C,0),1)+INDEX(G:G,MATCH(DATE(YEAR($C2167)-5,MONTH($C2167),DAY($C2167)),$C:$C,0),1))/5)</f>
        <v>30.580403434154039</v>
      </c>
    </row>
    <row r="2168" spans="1:9" outlineLevel="1">
      <c r="A2168" s="12">
        <f t="shared" si="139"/>
        <v>0</v>
      </c>
      <c r="B2168" t="str">
        <f>YEAR(C2168)&amp;VLOOKUP(MONTH(C2168),lookup!$G$2:$N$13,8)</f>
        <v>2014M03</v>
      </c>
      <c r="C2168" s="2">
        <f t="shared" si="138"/>
        <v>41705</v>
      </c>
      <c r="D2168" s="4">
        <v>39.614908417676958</v>
      </c>
      <c r="E2168">
        <f t="shared" si="137"/>
        <v>39.71314087462973</v>
      </c>
      <c r="F2168" s="4">
        <v>33.389844017899343</v>
      </c>
      <c r="G2168">
        <f t="shared" si="136"/>
        <v>33.538214188992718</v>
      </c>
      <c r="H2168">
        <f t="shared" si="140"/>
        <v>35.981953387701211</v>
      </c>
      <c r="I2168">
        <f t="shared" si="141"/>
        <v>30.625804371453956</v>
      </c>
    </row>
    <row r="2169" spans="1:9" outlineLevel="1">
      <c r="A2169" s="12">
        <f t="shared" si="139"/>
        <v>0</v>
      </c>
      <c r="B2169" t="str">
        <f>YEAR(C2169)&amp;VLOOKUP(MONTH(C2169),lookup!$G$2:$N$13,8)</f>
        <v>2014M03</v>
      </c>
      <c r="C2169" s="2">
        <f t="shared" si="138"/>
        <v>41706</v>
      </c>
      <c r="D2169" s="4">
        <v>40.609575274852155</v>
      </c>
      <c r="E2169">
        <f t="shared" si="137"/>
        <v>39.821237585831938</v>
      </c>
      <c r="F2169" s="4">
        <v>34.337512003704951</v>
      </c>
      <c r="G2169">
        <f t="shared" si="136"/>
        <v>33.625917395518456</v>
      </c>
      <c r="H2169">
        <f t="shared" si="140"/>
        <v>36.463615997951962</v>
      </c>
      <c r="I2169">
        <f t="shared" si="141"/>
        <v>31.030900201853978</v>
      </c>
    </row>
    <row r="2170" spans="1:9" outlineLevel="1">
      <c r="A2170" s="12">
        <f t="shared" si="139"/>
        <v>0</v>
      </c>
      <c r="B2170" t="str">
        <f>YEAR(C2170)&amp;VLOOKUP(MONTH(C2170),lookup!$G$2:$N$13,8)</f>
        <v>2014M03</v>
      </c>
      <c r="C2170" s="2">
        <f t="shared" si="138"/>
        <v>41707</v>
      </c>
      <c r="D2170" s="4">
        <v>39.853903240646751</v>
      </c>
      <c r="E2170">
        <f t="shared" si="137"/>
        <v>39.898796920537421</v>
      </c>
      <c r="F2170" s="4">
        <v>33.617360391066889</v>
      </c>
      <c r="G2170">
        <f t="shared" si="136"/>
        <v>33.694484358602125</v>
      </c>
      <c r="H2170">
        <f t="shared" si="140"/>
        <v>36.513584635856532</v>
      </c>
      <c r="I2170">
        <f t="shared" si="141"/>
        <v>31.071849955684751</v>
      </c>
    </row>
    <row r="2171" spans="1:9" outlineLevel="1">
      <c r="A2171" s="12">
        <f t="shared" si="139"/>
        <v>0</v>
      </c>
      <c r="B2171" t="str">
        <f>YEAR(C2171)&amp;VLOOKUP(MONTH(C2171),lookup!$G$2:$N$13,8)</f>
        <v>2014M03</v>
      </c>
      <c r="C2171" s="2">
        <f t="shared" si="138"/>
        <v>41708</v>
      </c>
      <c r="D2171" s="4">
        <v>40.366947145633489</v>
      </c>
      <c r="E2171">
        <f t="shared" si="137"/>
        <v>39.958672096179058</v>
      </c>
      <c r="F2171" s="4">
        <v>34.112138560812625</v>
      </c>
      <c r="G2171">
        <f t="shared" si="136"/>
        <v>33.739979571071238</v>
      </c>
      <c r="H2171">
        <f t="shared" si="140"/>
        <v>36.542119291492341</v>
      </c>
      <c r="I2171">
        <f t="shared" si="141"/>
        <v>31.093542395819043</v>
      </c>
    </row>
    <row r="2172" spans="1:9" outlineLevel="1">
      <c r="A2172" s="12">
        <f t="shared" si="139"/>
        <v>0</v>
      </c>
      <c r="B2172" t="str">
        <f>YEAR(C2172)&amp;VLOOKUP(MONTH(C2172),lookup!$G$2:$N$13,8)</f>
        <v>2014M03</v>
      </c>
      <c r="C2172" s="2">
        <f t="shared" si="138"/>
        <v>41709</v>
      </c>
      <c r="D2172" s="4">
        <v>40.076965677208406</v>
      </c>
      <c r="E2172">
        <f t="shared" si="137"/>
        <v>40.05654089819032</v>
      </c>
      <c r="F2172" s="4">
        <v>33.79644514396881</v>
      </c>
      <c r="G2172">
        <f t="shared" si="136"/>
        <v>33.824235878337618</v>
      </c>
      <c r="H2172">
        <f t="shared" si="140"/>
        <v>36.551981453302062</v>
      </c>
      <c r="I2172">
        <f t="shared" si="141"/>
        <v>31.098409642771497</v>
      </c>
    </row>
    <row r="2173" spans="1:9" outlineLevel="1">
      <c r="A2173" s="12">
        <f t="shared" si="139"/>
        <v>0</v>
      </c>
      <c r="B2173" t="str">
        <f>YEAR(C2173)&amp;VLOOKUP(MONTH(C2173),lookup!$G$2:$N$13,8)</f>
        <v>2014M03</v>
      </c>
      <c r="C2173" s="2">
        <f t="shared" si="138"/>
        <v>41710</v>
      </c>
      <c r="D2173" s="4">
        <v>40.407557429515897</v>
      </c>
      <c r="E2173">
        <f t="shared" si="137"/>
        <v>40.102859723024324</v>
      </c>
      <c r="F2173" s="4">
        <v>34.120996471298767</v>
      </c>
      <c r="G2173">
        <f t="shared" si="136"/>
        <v>33.852955797511427</v>
      </c>
      <c r="H2173">
        <f t="shared" si="140"/>
        <v>36.575814804067512</v>
      </c>
      <c r="I2173">
        <f t="shared" si="141"/>
        <v>31.119467494009903</v>
      </c>
    </row>
    <row r="2174" spans="1:9" outlineLevel="1">
      <c r="A2174" s="12">
        <f t="shared" si="139"/>
        <v>0</v>
      </c>
      <c r="B2174" t="str">
        <f>YEAR(C2174)&amp;VLOOKUP(MONTH(C2174),lookup!$G$2:$N$13,8)</f>
        <v>2014M03</v>
      </c>
      <c r="C2174" s="2">
        <f t="shared" si="138"/>
        <v>41711</v>
      </c>
      <c r="D2174" s="4">
        <v>40.004659121669107</v>
      </c>
      <c r="E2174">
        <f t="shared" si="137"/>
        <v>40.169883472591138</v>
      </c>
      <c r="F2174" s="4">
        <v>33.717678844908328</v>
      </c>
      <c r="G2174">
        <f t="shared" si="136"/>
        <v>33.909473402198671</v>
      </c>
      <c r="H2174">
        <f t="shared" si="140"/>
        <v>36.597357685100846</v>
      </c>
      <c r="I2174">
        <f t="shared" si="141"/>
        <v>31.132123380510347</v>
      </c>
    </row>
    <row r="2175" spans="1:9" outlineLevel="1">
      <c r="A2175" s="12">
        <f t="shared" si="139"/>
        <v>0</v>
      </c>
      <c r="B2175" t="str">
        <f>YEAR(C2175)&amp;VLOOKUP(MONTH(C2175),lookup!$G$2:$N$13,8)</f>
        <v>2014M03</v>
      </c>
      <c r="C2175" s="2">
        <f t="shared" si="138"/>
        <v>41712</v>
      </c>
      <c r="D2175" s="4">
        <v>40.858012180645126</v>
      </c>
      <c r="E2175">
        <f t="shared" si="137"/>
        <v>40.242703430100391</v>
      </c>
      <c r="F2175" s="4">
        <v>34.521477332660389</v>
      </c>
      <c r="G2175">
        <f t="shared" si="136"/>
        <v>33.966348859954664</v>
      </c>
      <c r="H2175">
        <f t="shared" si="140"/>
        <v>36.654726914635638</v>
      </c>
      <c r="I2175">
        <f t="shared" si="141"/>
        <v>31.182531591927699</v>
      </c>
    </row>
    <row r="2176" spans="1:9" outlineLevel="1">
      <c r="A2176" s="12">
        <f t="shared" si="139"/>
        <v>0</v>
      </c>
      <c r="B2176" t="str">
        <f>YEAR(C2176)&amp;VLOOKUP(MONTH(C2176),lookup!$G$2:$N$13,8)</f>
        <v>2014M03</v>
      </c>
      <c r="C2176" s="2">
        <f t="shared" si="138"/>
        <v>41713</v>
      </c>
      <c r="D2176" s="4">
        <v>40.565140616441951</v>
      </c>
      <c r="E2176">
        <f t="shared" si="137"/>
        <v>40.361362723839463</v>
      </c>
      <c r="F2176" s="4">
        <v>34.188584631783598</v>
      </c>
      <c r="G2176">
        <f t="shared" si="136"/>
        <v>34.063872168382147</v>
      </c>
      <c r="H2176">
        <f t="shared" si="140"/>
        <v>36.698098995715263</v>
      </c>
      <c r="I2176">
        <f t="shared" si="141"/>
        <v>31.216998141930048</v>
      </c>
    </row>
    <row r="2177" spans="1:9" outlineLevel="1">
      <c r="A2177" s="12">
        <f t="shared" si="139"/>
        <v>0</v>
      </c>
      <c r="B2177" t="str">
        <f>YEAR(C2177)&amp;VLOOKUP(MONTH(C2177),lookup!$G$2:$N$13,8)</f>
        <v>2014M03</v>
      </c>
      <c r="C2177" s="2">
        <f t="shared" si="138"/>
        <v>41714</v>
      </c>
      <c r="D2177" s="4">
        <v>40.929103120677553</v>
      </c>
      <c r="E2177">
        <f t="shared" si="137"/>
        <v>40.428179545457226</v>
      </c>
      <c r="F2177" s="4">
        <v>34.582202532081411</v>
      </c>
      <c r="G2177">
        <f t="shared" si="136"/>
        <v>34.118337324011407</v>
      </c>
      <c r="H2177">
        <f t="shared" si="140"/>
        <v>36.746945067918872</v>
      </c>
      <c r="I2177">
        <f t="shared" si="141"/>
        <v>31.256116445566683</v>
      </c>
    </row>
    <row r="2178" spans="1:9" outlineLevel="1">
      <c r="A2178" s="12">
        <f t="shared" si="139"/>
        <v>0</v>
      </c>
      <c r="B2178" t="str">
        <f>YEAR(C2178)&amp;VLOOKUP(MONTH(C2178),lookup!$G$2:$N$13,8)</f>
        <v>2014M03</v>
      </c>
      <c r="C2178" s="2">
        <f t="shared" si="138"/>
        <v>41715</v>
      </c>
      <c r="D2178" s="4">
        <v>40.446946079992884</v>
      </c>
      <c r="E2178">
        <f t="shared" si="137"/>
        <v>40.496076423148395</v>
      </c>
      <c r="F2178" s="4">
        <v>34.076426313665884</v>
      </c>
      <c r="G2178">
        <f t="shared" si="136"/>
        <v>34.170360708315272</v>
      </c>
      <c r="H2178">
        <f t="shared" si="140"/>
        <v>36.795219870933273</v>
      </c>
      <c r="I2178">
        <f t="shared" si="141"/>
        <v>31.292738839642471</v>
      </c>
    </row>
    <row r="2179" spans="1:9" outlineLevel="1">
      <c r="A2179" s="12">
        <f t="shared" si="139"/>
        <v>0</v>
      </c>
      <c r="B2179" t="str">
        <f>YEAR(C2179)&amp;VLOOKUP(MONTH(C2179),lookup!$G$2:$N$13,8)</f>
        <v>2014M03</v>
      </c>
      <c r="C2179" s="2">
        <f t="shared" si="138"/>
        <v>41716</v>
      </c>
      <c r="D2179" s="4">
        <v>41.191117910071405</v>
      </c>
      <c r="E2179">
        <f t="shared" si="137"/>
        <v>40.612883802638727</v>
      </c>
      <c r="F2179" s="4">
        <v>34.788512969821923</v>
      </c>
      <c r="G2179">
        <f t="shared" si="136"/>
        <v>34.268260483755277</v>
      </c>
      <c r="H2179">
        <f t="shared" si="140"/>
        <v>36.855216371401887</v>
      </c>
      <c r="I2179">
        <f t="shared" si="141"/>
        <v>31.343128409499371</v>
      </c>
    </row>
    <row r="2180" spans="1:9" outlineLevel="1">
      <c r="A2180" s="12">
        <f t="shared" si="139"/>
        <v>0</v>
      </c>
      <c r="B2180" t="str">
        <f>YEAR(C2180)&amp;VLOOKUP(MONTH(C2180),lookup!$G$2:$N$13,8)</f>
        <v>2014M03</v>
      </c>
      <c r="C2180" s="2">
        <f t="shared" si="138"/>
        <v>41717</v>
      </c>
      <c r="D2180" s="4">
        <v>40.807194036349202</v>
      </c>
      <c r="E2180">
        <f t="shared" si="137"/>
        <v>40.725400984641702</v>
      </c>
      <c r="F2180" s="4">
        <v>34.424373972254671</v>
      </c>
      <c r="G2180">
        <f t="shared" si="136"/>
        <v>34.366397296135347</v>
      </c>
      <c r="H2180">
        <f t="shared" si="140"/>
        <v>36.913430237786159</v>
      </c>
      <c r="I2180">
        <f t="shared" si="141"/>
        <v>31.392319838026019</v>
      </c>
    </row>
    <row r="2181" spans="1:9" outlineLevel="1">
      <c r="A2181" s="12">
        <f t="shared" si="139"/>
        <v>0</v>
      </c>
      <c r="B2181" t="str">
        <f>YEAR(C2181)&amp;VLOOKUP(MONTH(C2181),lookup!$G$2:$N$13,8)</f>
        <v>2014M03</v>
      </c>
      <c r="C2181" s="2">
        <f t="shared" si="138"/>
        <v>41718</v>
      </c>
      <c r="D2181" s="4">
        <v>41.12292759713953</v>
      </c>
      <c r="E2181">
        <f t="shared" si="137"/>
        <v>40.792187904826044</v>
      </c>
      <c r="F2181" s="4">
        <v>34.679371506638887</v>
      </c>
      <c r="G2181">
        <f t="shared" si="136"/>
        <v>34.414453583675638</v>
      </c>
      <c r="H2181">
        <f t="shared" si="140"/>
        <v>36.967973643754242</v>
      </c>
      <c r="I2181">
        <f t="shared" si="141"/>
        <v>31.433610225982886</v>
      </c>
    </row>
    <row r="2182" spans="1:9" outlineLevel="1">
      <c r="A2182" s="12">
        <f t="shared" si="139"/>
        <v>0</v>
      </c>
      <c r="B2182" t="str">
        <f>YEAR(C2182)&amp;VLOOKUP(MONTH(C2182),lookup!$G$2:$N$13,8)</f>
        <v>2014M03</v>
      </c>
      <c r="C2182" s="2">
        <f t="shared" si="138"/>
        <v>41719</v>
      </c>
      <c r="D2182" s="4">
        <v>40.698601057034857</v>
      </c>
      <c r="E2182">
        <f t="shared" si="137"/>
        <v>40.84668097916915</v>
      </c>
      <c r="F2182" s="4">
        <v>34.360017657754938</v>
      </c>
      <c r="G2182">
        <f t="shared" si="136"/>
        <v>34.468885844976171</v>
      </c>
      <c r="H2182">
        <f t="shared" si="140"/>
        <v>37.010396933400102</v>
      </c>
      <c r="I2182">
        <f t="shared" si="141"/>
        <v>31.466772509553671</v>
      </c>
    </row>
    <row r="2183" spans="1:9" outlineLevel="1">
      <c r="A2183" s="12">
        <f t="shared" si="139"/>
        <v>0</v>
      </c>
      <c r="B2183" t="str">
        <f>YEAR(C2183)&amp;VLOOKUP(MONTH(C2183),lookup!$G$2:$N$13,8)</f>
        <v>2014M03</v>
      </c>
      <c r="C2183" s="2">
        <f t="shared" si="138"/>
        <v>41720</v>
      </c>
      <c r="D2183" s="4">
        <v>41.529397527775075</v>
      </c>
      <c r="E2183">
        <f t="shared" si="137"/>
        <v>40.938667097289567</v>
      </c>
      <c r="F2183" s="4">
        <v>35.039422882156735</v>
      </c>
      <c r="G2183">
        <f t="shared" si="136"/>
        <v>34.539359137659297</v>
      </c>
      <c r="H2183">
        <f t="shared" si="140"/>
        <v>36.998562652857537</v>
      </c>
      <c r="I2183">
        <f t="shared" si="141"/>
        <v>31.455056854036894</v>
      </c>
    </row>
    <row r="2184" spans="1:9" outlineLevel="1">
      <c r="A2184" s="12">
        <f t="shared" si="139"/>
        <v>0</v>
      </c>
      <c r="B2184" t="str">
        <f>YEAR(C2184)&amp;VLOOKUP(MONTH(C2184),lookup!$G$2:$N$13,8)</f>
        <v>2014M03</v>
      </c>
      <c r="C2184" s="2">
        <f t="shared" si="138"/>
        <v>41721</v>
      </c>
      <c r="D2184" s="4">
        <v>41.019505497153304</v>
      </c>
      <c r="E2184">
        <f t="shared" si="137"/>
        <v>41.014778187097392</v>
      </c>
      <c r="F2184" s="4">
        <v>34.678571572405858</v>
      </c>
      <c r="G2184">
        <f t="shared" ref="G2184:G2247" si="142">AVERAGE(SUM(F2177:F2184)/8,SUM(F2179:F2184)/6)</f>
        <v>34.620162093009853</v>
      </c>
      <c r="H2184">
        <f t="shared" si="140"/>
        <v>37.024230200124116</v>
      </c>
      <c r="I2184">
        <f t="shared" si="141"/>
        <v>31.473318974418966</v>
      </c>
    </row>
    <row r="2185" spans="1:9" outlineLevel="1">
      <c r="A2185" s="12">
        <f t="shared" si="139"/>
        <v>0</v>
      </c>
      <c r="B2185" t="str">
        <f>YEAR(C2185)&amp;VLOOKUP(MONTH(C2185),lookup!$G$2:$N$13,8)</f>
        <v>2014M03</v>
      </c>
      <c r="C2185" s="2">
        <f t="shared" si="138"/>
        <v>41722</v>
      </c>
      <c r="D2185" s="4">
        <v>40.859706219086632</v>
      </c>
      <c r="E2185">
        <f t="shared" si="137"/>
        <v>40.98282323983257</v>
      </c>
      <c r="F2185" s="4">
        <v>34.400222380227824</v>
      </c>
      <c r="G2185">
        <f t="shared" si="142"/>
        <v>34.576430784386162</v>
      </c>
      <c r="H2185">
        <f t="shared" si="140"/>
        <v>37.031979289477889</v>
      </c>
      <c r="I2185">
        <f t="shared" si="141"/>
        <v>31.472806450971895</v>
      </c>
    </row>
    <row r="2186" spans="1:9" outlineLevel="1">
      <c r="A2186" s="12">
        <f t="shared" si="139"/>
        <v>0</v>
      </c>
      <c r="B2186" t="str">
        <f>YEAR(C2186)&amp;VLOOKUP(MONTH(C2186),lookup!$G$2:$N$13,8)</f>
        <v>2014M03</v>
      </c>
      <c r="C2186" s="2">
        <f t="shared" si="138"/>
        <v>41723</v>
      </c>
      <c r="D2186" s="4">
        <v>40.828396597411505</v>
      </c>
      <c r="E2186">
        <f t="shared" si="137"/>
        <v>41.008430777259754</v>
      </c>
      <c r="F2186" s="4">
        <v>34.486333276146887</v>
      </c>
      <c r="G2186">
        <f t="shared" si="142"/>
        <v>34.607213244865576</v>
      </c>
      <c r="H2186">
        <f t="shared" si="140"/>
        <v>37.082861492182914</v>
      </c>
      <c r="I2186">
        <f t="shared" si="141"/>
        <v>31.511552545026074</v>
      </c>
    </row>
    <row r="2187" spans="1:9" outlineLevel="1">
      <c r="A2187" s="12">
        <f t="shared" si="139"/>
        <v>0</v>
      </c>
      <c r="B2187" t="str">
        <f>YEAR(C2187)&amp;VLOOKUP(MONTH(C2187),lookup!$G$2:$N$13,8)</f>
        <v>2014M03</v>
      </c>
      <c r="C2187" s="2">
        <f t="shared" si="138"/>
        <v>41724</v>
      </c>
      <c r="D2187" s="4">
        <v>41.535695258606466</v>
      </c>
      <c r="E2187">
        <f t="shared" ref="E2187:E2250" si="143">AVERAGE(SUM(D2180:D2187)/8,SUM(D2182:D2187)/6)</f>
        <v>41.064364166665442</v>
      </c>
      <c r="F2187" s="4">
        <v>35.012892428117539</v>
      </c>
      <c r="G2187">
        <f t="shared" si="142"/>
        <v>34.64903037113227</v>
      </c>
      <c r="H2187">
        <f t="shared" si="140"/>
        <v>37.075927009662692</v>
      </c>
      <c r="I2187">
        <f t="shared" si="141"/>
        <v>31.504671195569635</v>
      </c>
    </row>
    <row r="2188" spans="1:9" outlineLevel="1">
      <c r="A2188" s="12">
        <f t="shared" si="139"/>
        <v>0</v>
      </c>
      <c r="B2188" t="str">
        <f>YEAR(C2188)&amp;VLOOKUP(MONTH(C2188),lookup!$G$2:$N$13,8)</f>
        <v>2014M03</v>
      </c>
      <c r="C2188" s="2">
        <f t="shared" ref="C2188:C2251" si="144">C2187+1</f>
        <v>41725</v>
      </c>
      <c r="D2188" s="4">
        <v>40.973814602421015</v>
      </c>
      <c r="E2188">
        <f t="shared" si="143"/>
        <v>41.097712414160441</v>
      </c>
      <c r="F2188" s="4">
        <v>34.598265434847939</v>
      </c>
      <c r="G2188">
        <f t="shared" si="142"/>
        <v>34.679752568968766</v>
      </c>
      <c r="H2188">
        <f t="shared" si="140"/>
        <v>37.071120948486993</v>
      </c>
      <c r="I2188">
        <f t="shared" si="141"/>
        <v>31.492193655348398</v>
      </c>
    </row>
    <row r="2189" spans="1:9" outlineLevel="1">
      <c r="A2189" s="12">
        <f t="shared" si="139"/>
        <v>0</v>
      </c>
      <c r="B2189" t="str">
        <f>YEAR(C2189)&amp;VLOOKUP(MONTH(C2189),lookup!$G$2:$N$13,8)</f>
        <v>2014M03</v>
      </c>
      <c r="C2189" s="2">
        <f t="shared" si="144"/>
        <v>41726</v>
      </c>
      <c r="D2189" s="4">
        <v>41.370130833729974</v>
      </c>
      <c r="E2189">
        <f t="shared" si="143"/>
        <v>41.099890391943589</v>
      </c>
      <c r="F2189" s="4">
        <v>34.86988289426565</v>
      </c>
      <c r="G2189">
        <f t="shared" si="142"/>
        <v>34.677531198371184</v>
      </c>
      <c r="H2189">
        <f t="shared" si="140"/>
        <v>37.093436864151251</v>
      </c>
      <c r="I2189">
        <f t="shared" si="141"/>
        <v>31.508666684527395</v>
      </c>
    </row>
    <row r="2190" spans="1:9" outlineLevel="1">
      <c r="A2190" s="12">
        <f t="shared" si="139"/>
        <v>0</v>
      </c>
      <c r="B2190" t="str">
        <f>YEAR(C2190)&amp;VLOOKUP(MONTH(C2190),lookup!$G$2:$N$13,8)</f>
        <v>2014M03</v>
      </c>
      <c r="C2190" s="2">
        <f t="shared" si="144"/>
        <v>41727</v>
      </c>
      <c r="D2190" s="4">
        <v>40.96477571880061</v>
      </c>
      <c r="E2190">
        <f t="shared" si="143"/>
        <v>41.111965493441218</v>
      </c>
      <c r="F2190" s="4">
        <v>34.562889634734631</v>
      </c>
      <c r="G2190">
        <f t="shared" si="142"/>
        <v>34.680570535459822</v>
      </c>
      <c r="H2190">
        <f t="shared" si="140"/>
        <v>37.12559267850456</v>
      </c>
      <c r="I2190">
        <f t="shared" si="141"/>
        <v>31.53552981211077</v>
      </c>
    </row>
    <row r="2191" spans="1:9" outlineLevel="1">
      <c r="A2191" s="12">
        <f t="shared" si="139"/>
        <v>0</v>
      </c>
      <c r="B2191" t="str">
        <f>YEAR(C2191)&amp;VLOOKUP(MONTH(C2191),lookup!$G$2:$N$13,8)</f>
        <v>2014M03</v>
      </c>
      <c r="C2191" s="2">
        <f t="shared" si="144"/>
        <v>41728</v>
      </c>
      <c r="D2191" s="4">
        <v>41.300106566215334</v>
      </c>
      <c r="E2191">
        <f t="shared" si="143"/>
        <v>41.134334837271126</v>
      </c>
      <c r="F2191" s="4">
        <v>34.816105814701139</v>
      </c>
      <c r="G2191">
        <f t="shared" si="142"/>
        <v>34.701270171616613</v>
      </c>
      <c r="H2191">
        <f t="shared" si="140"/>
        <v>37.192832241378198</v>
      </c>
      <c r="I2191">
        <f t="shared" si="141"/>
        <v>31.590371570462402</v>
      </c>
    </row>
    <row r="2192" spans="1:9" outlineLevel="1">
      <c r="A2192" s="12">
        <f t="shared" si="139"/>
        <v>0</v>
      </c>
      <c r="B2192" t="str">
        <f>YEAR(C2192)&amp;VLOOKUP(MONTH(C2192),lookup!$G$2:$N$13,8)</f>
        <v>2014M03</v>
      </c>
      <c r="C2192" s="2">
        <f t="shared" si="144"/>
        <v>41729</v>
      </c>
      <c r="D2192" s="4">
        <v>41.013158118658886</v>
      </c>
      <c r="E2192">
        <f t="shared" si="143"/>
        <v>41.149334919552508</v>
      </c>
      <c r="F2192" s="4">
        <v>34.623168099505442</v>
      </c>
      <c r="G2192">
        <f t="shared" si="142"/>
        <v>34.709210356506887</v>
      </c>
      <c r="H2192">
        <f t="shared" si="140"/>
        <v>37.243784600819943</v>
      </c>
      <c r="I2192">
        <f t="shared" si="141"/>
        <v>31.635445757014423</v>
      </c>
    </row>
    <row r="2193" spans="1:9" outlineLevel="1">
      <c r="A2193" s="12">
        <f t="shared" si="139"/>
        <v>0</v>
      </c>
      <c r="B2193" t="str">
        <f>YEAR(C2193)&amp;VLOOKUP(MONTH(C2193),lookup!$G$2:$N$13,8)</f>
        <v>2014M04</v>
      </c>
      <c r="C2193" s="2">
        <f t="shared" si="144"/>
        <v>41730</v>
      </c>
      <c r="D2193" s="4">
        <v>42.163489152813469</v>
      </c>
      <c r="E2193">
        <f t="shared" si="143"/>
        <v>41.283137510761023</v>
      </c>
      <c r="F2193" s="4">
        <v>35.546261016952613</v>
      </c>
      <c r="G2193">
        <f t="shared" si="142"/>
        <v>34.82528515370511</v>
      </c>
      <c r="H2193">
        <f t="shared" si="140"/>
        <v>37.321234176458397</v>
      </c>
      <c r="I2193">
        <f t="shared" si="141"/>
        <v>31.684868795451717</v>
      </c>
    </row>
    <row r="2194" spans="1:9" outlineLevel="1">
      <c r="A2194" s="12">
        <f t="shared" ref="A2194:A2257" si="145">IF(D2194+D2195=D2194,IF(D2194+D2195&gt;0,1,0),0)</f>
        <v>0</v>
      </c>
      <c r="B2194" t="str">
        <f>YEAR(C2194)&amp;VLOOKUP(MONTH(C2194),lookup!$G$2:$N$13,8)</f>
        <v>2014M04</v>
      </c>
      <c r="C2194" s="2">
        <f t="shared" si="144"/>
        <v>41731</v>
      </c>
      <c r="D2194" s="4">
        <v>41.616194140704955</v>
      </c>
      <c r="E2194">
        <f t="shared" si="143"/>
        <v>41.38590648540719</v>
      </c>
      <c r="F2194" s="4">
        <v>35.096928670074554</v>
      </c>
      <c r="G2194">
        <f t="shared" si="142"/>
        <v>34.905002635427806</v>
      </c>
      <c r="H2194">
        <f t="shared" si="140"/>
        <v>37.347435098206283</v>
      </c>
      <c r="I2194">
        <f t="shared" si="141"/>
        <v>31.705500206564871</v>
      </c>
    </row>
    <row r="2195" spans="1:9" outlineLevel="1">
      <c r="A2195" s="12">
        <f t="shared" si="145"/>
        <v>0</v>
      </c>
      <c r="B2195" t="str">
        <f>YEAR(C2195)&amp;VLOOKUP(MONTH(C2195),lookup!$G$2:$N$13,8)</f>
        <v>2014M04</v>
      </c>
      <c r="C2195" s="2">
        <f t="shared" si="144"/>
        <v>41732</v>
      </c>
      <c r="D2195" s="4">
        <v>41.74957227168251</v>
      </c>
      <c r="E2195">
        <f t="shared" si="143"/>
        <v>41.430893918553814</v>
      </c>
      <c r="F2195" s="4">
        <v>35.122474989587872</v>
      </c>
      <c r="G2195">
        <f t="shared" si="142"/>
        <v>34.932900886796546</v>
      </c>
      <c r="H2195">
        <f t="shared" si="140"/>
        <v>37.426047267971647</v>
      </c>
      <c r="I2195">
        <f t="shared" si="141"/>
        <v>31.752222490718083</v>
      </c>
    </row>
    <row r="2196" spans="1:9" outlineLevel="1">
      <c r="A2196" s="12">
        <f t="shared" si="145"/>
        <v>0</v>
      </c>
      <c r="B2196" t="str">
        <f>YEAR(C2196)&amp;VLOOKUP(MONTH(C2196),lookup!$G$2:$N$13,8)</f>
        <v>2014M04</v>
      </c>
      <c r="C2196" s="2">
        <f t="shared" si="144"/>
        <v>41733</v>
      </c>
      <c r="D2196" s="4">
        <v>41.77530730939376</v>
      </c>
      <c r="E2196">
        <f t="shared" si="143"/>
        <v>41.548531511955716</v>
      </c>
      <c r="F2196" s="4">
        <v>35.226597816935204</v>
      </c>
      <c r="G2196">
        <f t="shared" si="142"/>
        <v>35.027480675860389</v>
      </c>
      <c r="H2196">
        <f t="shared" si="140"/>
        <v>37.494445810998101</v>
      </c>
      <c r="I2196">
        <f t="shared" si="141"/>
        <v>31.80656434470766</v>
      </c>
    </row>
    <row r="2197" spans="1:9" outlineLevel="1">
      <c r="A2197" s="12">
        <f t="shared" si="145"/>
        <v>0</v>
      </c>
      <c r="B2197" t="str">
        <f>YEAR(C2197)&amp;VLOOKUP(MONTH(C2197),lookup!$G$2:$N$13,8)</f>
        <v>2014M04</v>
      </c>
      <c r="C2197" s="2">
        <f t="shared" si="144"/>
        <v>41734</v>
      </c>
      <c r="D2197" s="4">
        <v>42.390297853267988</v>
      </c>
      <c r="E2197">
        <f t="shared" si="143"/>
        <v>41.703141224597893</v>
      </c>
      <c r="F2197" s="4">
        <v>35.671802647959019</v>
      </c>
      <c r="G2197">
        <f t="shared" si="142"/>
        <v>35.148908729904377</v>
      </c>
      <c r="H2197">
        <f t="shared" si="140"/>
        <v>37.561672809777093</v>
      </c>
      <c r="I2197">
        <f t="shared" si="141"/>
        <v>31.846349008487049</v>
      </c>
    </row>
    <row r="2198" spans="1:9" outlineLevel="1">
      <c r="A2198" s="12">
        <f t="shared" si="145"/>
        <v>0</v>
      </c>
      <c r="B2198" t="str">
        <f>YEAR(C2198)&amp;VLOOKUP(MONTH(C2198),lookup!$G$2:$N$13,8)</f>
        <v>2014M04</v>
      </c>
      <c r="C2198" s="2">
        <f t="shared" si="144"/>
        <v>41735</v>
      </c>
      <c r="D2198" s="4">
        <v>41.810207290020685</v>
      </c>
      <c r="E2198">
        <f t="shared" si="143"/>
        <v>41.822401462079299</v>
      </c>
      <c r="F2198" s="4">
        <v>35.23674527306337</v>
      </c>
      <c r="G2198">
        <f t="shared" si="142"/>
        <v>35.242156138429749</v>
      </c>
      <c r="H2198">
        <f t="shared" si="140"/>
        <v>37.582279026875533</v>
      </c>
      <c r="I2198">
        <f t="shared" si="141"/>
        <v>31.851734678087269</v>
      </c>
    </row>
    <row r="2199" spans="1:9" outlineLevel="1">
      <c r="A2199" s="12">
        <f t="shared" si="145"/>
        <v>0</v>
      </c>
      <c r="B2199" t="str">
        <f>YEAR(C2199)&amp;VLOOKUP(MONTH(C2199),lookup!$G$2:$N$13,8)</f>
        <v>2014M04</v>
      </c>
      <c r="C2199" s="2">
        <f t="shared" si="144"/>
        <v>41736</v>
      </c>
      <c r="D2199" s="4">
        <v>42.030072898113303</v>
      </c>
      <c r="E2199">
        <f t="shared" si="143"/>
        <v>41.856906336597902</v>
      </c>
      <c r="F2199" s="4">
        <v>35.344832038595285</v>
      </c>
      <c r="G2199">
        <f t="shared" si="142"/>
        <v>35.258415779226695</v>
      </c>
      <c r="H2199">
        <f t="shared" si="140"/>
        <v>37.659859381002931</v>
      </c>
      <c r="I2199">
        <f t="shared" si="141"/>
        <v>31.909621531900161</v>
      </c>
    </row>
    <row r="2200" spans="1:9" outlineLevel="1">
      <c r="A2200" s="12">
        <f t="shared" si="145"/>
        <v>0</v>
      </c>
      <c r="B2200" t="str">
        <f>YEAR(C2200)&amp;VLOOKUP(MONTH(C2200),lookup!$G$2:$N$13,8)</f>
        <v>2014M04</v>
      </c>
      <c r="C2200" s="2">
        <f t="shared" si="144"/>
        <v>41737</v>
      </c>
      <c r="D2200" s="4">
        <v>41.651156644236941</v>
      </c>
      <c r="E2200">
        <f t="shared" si="143"/>
        <v>41.899694786407537</v>
      </c>
      <c r="F2200" s="4">
        <v>35.080373481783191</v>
      </c>
      <c r="G2200">
        <f t="shared" si="142"/>
        <v>35.28561151659477</v>
      </c>
      <c r="H2200">
        <f t="shared" si="140"/>
        <v>37.719614783137409</v>
      </c>
      <c r="I2200">
        <f t="shared" si="141"/>
        <v>31.953031725489545</v>
      </c>
    </row>
    <row r="2201" spans="1:9" outlineLevel="1">
      <c r="A2201" s="12">
        <f t="shared" si="145"/>
        <v>0</v>
      </c>
      <c r="B2201" t="str">
        <f>YEAR(C2201)&amp;VLOOKUP(MONTH(C2201),lookup!$G$2:$N$13,8)</f>
        <v>2014M04</v>
      </c>
      <c r="C2201" s="2">
        <f t="shared" si="144"/>
        <v>41738</v>
      </c>
      <c r="D2201" s="4">
        <v>42.015685005199956</v>
      </c>
      <c r="E2201">
        <f t="shared" si="143"/>
        <v>41.912633088308141</v>
      </c>
      <c r="F2201" s="4">
        <v>35.338520196790164</v>
      </c>
      <c r="G2201">
        <f t="shared" si="142"/>
        <v>35.290631482601484</v>
      </c>
      <c r="H2201">
        <f t="shared" si="140"/>
        <v>37.808571782681824</v>
      </c>
      <c r="I2201">
        <f t="shared" si="141"/>
        <v>32.028790393076427</v>
      </c>
    </row>
    <row r="2202" spans="1:9" outlineLevel="1">
      <c r="A2202" s="12">
        <f t="shared" si="145"/>
        <v>0</v>
      </c>
      <c r="B2202" t="str">
        <f>YEAR(C2202)&amp;VLOOKUP(MONTH(C2202),lookup!$G$2:$N$13,8)</f>
        <v>2014M04</v>
      </c>
      <c r="C2202" s="2">
        <f t="shared" si="144"/>
        <v>41739</v>
      </c>
      <c r="D2202" s="4">
        <v>41.882671337010557</v>
      </c>
      <c r="E2202">
        <f t="shared" si="143"/>
        <v>41.938234915378644</v>
      </c>
      <c r="F2202" s="4">
        <v>35.272812739070886</v>
      </c>
      <c r="G2202">
        <f t="shared" si="142"/>
        <v>35.305475480425059</v>
      </c>
      <c r="H2202">
        <f t="shared" si="140"/>
        <v>37.877115846122159</v>
      </c>
      <c r="I2202">
        <f t="shared" si="141"/>
        <v>32.081535200705979</v>
      </c>
    </row>
    <row r="2203" spans="1:9" outlineLevel="1">
      <c r="A2203" s="12">
        <f t="shared" si="145"/>
        <v>0</v>
      </c>
      <c r="B2203" t="str">
        <f>YEAR(C2203)&amp;VLOOKUP(MONTH(C2203),lookup!$G$2:$N$13,8)</f>
        <v>2014M04</v>
      </c>
      <c r="C2203" s="2">
        <f t="shared" si="144"/>
        <v>41740</v>
      </c>
      <c r="D2203" s="4">
        <v>42.49833438335164</v>
      </c>
      <c r="E2203">
        <f t="shared" si="143"/>
        <v>41.994035591531599</v>
      </c>
      <c r="F2203" s="4">
        <v>35.760265733741143</v>
      </c>
      <c r="G2203">
        <f t="shared" si="142"/>
        <v>35.352709325749814</v>
      </c>
      <c r="H2203">
        <f t="shared" si="140"/>
        <v>37.957885382412414</v>
      </c>
      <c r="I2203">
        <f t="shared" si="141"/>
        <v>32.14885672923365</v>
      </c>
    </row>
    <row r="2204" spans="1:9" outlineLevel="1">
      <c r="A2204" s="12">
        <f t="shared" si="145"/>
        <v>0</v>
      </c>
      <c r="B2204" t="str">
        <f>YEAR(C2204)&amp;VLOOKUP(MONTH(C2204),lookup!$G$2:$N$13,8)</f>
        <v>2014M04</v>
      </c>
      <c r="C2204" s="2">
        <f t="shared" si="144"/>
        <v>41741</v>
      </c>
      <c r="D2204" s="4">
        <v>42.036293164694499</v>
      </c>
      <c r="E2204">
        <f t="shared" si="143"/>
        <v>42.029187697044051</v>
      </c>
      <c r="F2204" s="4">
        <v>35.342508107564271</v>
      </c>
      <c r="G2204">
        <f t="shared" si="142"/>
        <v>35.368767288455871</v>
      </c>
      <c r="H2204">
        <f t="shared" si="140"/>
        <v>38.025500168102695</v>
      </c>
      <c r="I2204">
        <f t="shared" si="141"/>
        <v>32.203830182289678</v>
      </c>
    </row>
    <row r="2205" spans="1:9" outlineLevel="1">
      <c r="A2205" s="12">
        <f t="shared" si="145"/>
        <v>0</v>
      </c>
      <c r="B2205" t="str">
        <f>YEAR(C2205)&amp;VLOOKUP(MONTH(C2205),lookup!$G$2:$N$13,8)</f>
        <v>2014M04</v>
      </c>
      <c r="C2205" s="2">
        <f t="shared" si="144"/>
        <v>41742</v>
      </c>
      <c r="D2205" s="4">
        <v>42.899427969145201</v>
      </c>
      <c r="E2205">
        <f t="shared" si="143"/>
        <v>42.133454585205698</v>
      </c>
      <c r="F2205" s="4">
        <v>36.162570910744527</v>
      </c>
      <c r="G2205">
        <f t="shared" si="142"/>
        <v>35.467585210892402</v>
      </c>
      <c r="H2205">
        <f t="shared" si="140"/>
        <v>38.08939759065651</v>
      </c>
      <c r="I2205">
        <f t="shared" si="141"/>
        <v>32.256793540116881</v>
      </c>
    </row>
    <row r="2206" spans="1:9" outlineLevel="1">
      <c r="A2206" s="12">
        <f t="shared" si="145"/>
        <v>0</v>
      </c>
      <c r="B2206" t="str">
        <f>YEAR(C2206)&amp;VLOOKUP(MONTH(C2206),lookup!$G$2:$N$13,8)</f>
        <v>2014M04</v>
      </c>
      <c r="C2206" s="2">
        <f t="shared" si="144"/>
        <v>41743</v>
      </c>
      <c r="D2206" s="4">
        <v>42.049845385608208</v>
      </c>
      <c r="E2206">
        <f t="shared" si="143"/>
        <v>42.181656027960855</v>
      </c>
      <c r="F2206" s="4">
        <v>35.3556859810381</v>
      </c>
      <c r="G2206">
        <f t="shared" si="142"/>
        <v>35.497961713412067</v>
      </c>
      <c r="H2206">
        <f t="shared" si="140"/>
        <v>38.200181675961659</v>
      </c>
      <c r="I2206">
        <f t="shared" si="141"/>
        <v>32.350554091316738</v>
      </c>
    </row>
    <row r="2207" spans="1:9" outlineLevel="1">
      <c r="A2207" s="12">
        <f t="shared" si="145"/>
        <v>0</v>
      </c>
      <c r="B2207" t="str">
        <f>YEAR(C2207)&amp;VLOOKUP(MONTH(C2207),lookup!$G$2:$N$13,8)</f>
        <v>2014M04</v>
      </c>
      <c r="C2207" s="2">
        <f t="shared" si="144"/>
        <v>41744</v>
      </c>
      <c r="D2207" s="4">
        <v>42.86854622888147</v>
      </c>
      <c r="E2207">
        <f t="shared" si="143"/>
        <v>42.305132379773994</v>
      </c>
      <c r="F2207" s="4">
        <v>36.114257681949766</v>
      </c>
      <c r="G2207">
        <f t="shared" si="142"/>
        <v>35.610695606551687</v>
      </c>
      <c r="H2207">
        <f t="shared" si="140"/>
        <v>38.262618331840919</v>
      </c>
      <c r="I2207">
        <f t="shared" si="141"/>
        <v>32.399375125740526</v>
      </c>
    </row>
    <row r="2208" spans="1:9" outlineLevel="1">
      <c r="A2208" s="12">
        <f t="shared" si="145"/>
        <v>0</v>
      </c>
      <c r="B2208" t="str">
        <f>YEAR(C2208)&amp;VLOOKUP(MONTH(C2208),lookup!$G$2:$N$13,8)</f>
        <v>2014M04</v>
      </c>
      <c r="C2208" s="2">
        <f t="shared" si="144"/>
        <v>41745</v>
      </c>
      <c r="D2208" s="4">
        <v>42.195076944419952</v>
      </c>
      <c r="E2208">
        <f t="shared" si="143"/>
        <v>42.36516119915288</v>
      </c>
      <c r="F2208" s="4">
        <v>35.497342832810581</v>
      </c>
      <c r="G2208">
        <f t="shared" si="142"/>
        <v>35.655467032135874</v>
      </c>
      <c r="H2208">
        <f t="shared" si="140"/>
        <v>38.341328146561729</v>
      </c>
      <c r="I2208">
        <f t="shared" si="141"/>
        <v>32.461667675005934</v>
      </c>
    </row>
    <row r="2209" spans="1:9" outlineLevel="1">
      <c r="A2209" s="12">
        <f t="shared" si="145"/>
        <v>0</v>
      </c>
      <c r="B2209" t="str">
        <f>YEAR(C2209)&amp;VLOOKUP(MONTH(C2209),lookup!$G$2:$N$13,8)</f>
        <v>2014M04</v>
      </c>
      <c r="C2209" s="2">
        <f t="shared" si="144"/>
        <v>41746</v>
      </c>
      <c r="D2209" s="4">
        <v>43.602435513885638</v>
      </c>
      <c r="E2209">
        <f t="shared" si="143"/>
        <v>42.55634153349024</v>
      </c>
      <c r="F2209" s="4">
        <v>36.68688528718107</v>
      </c>
      <c r="G2209">
        <f t="shared" si="142"/>
        <v>35.816958146405298</v>
      </c>
      <c r="H2209">
        <f t="shared" si="140"/>
        <v>38.42594669466181</v>
      </c>
      <c r="I2209">
        <f t="shared" si="141"/>
        <v>32.529615673154602</v>
      </c>
    </row>
    <row r="2210" spans="1:9" outlineLevel="1">
      <c r="A2210" s="12">
        <f t="shared" si="145"/>
        <v>0</v>
      </c>
      <c r="B2210" t="str">
        <f>YEAR(C2210)&amp;VLOOKUP(MONTH(C2210),lookup!$G$2:$N$13,8)</f>
        <v>2014M04</v>
      </c>
      <c r="C2210" s="2">
        <f t="shared" si="144"/>
        <v>41747</v>
      </c>
      <c r="D2210" s="4">
        <v>42.54462725724359</v>
      </c>
      <c r="E2210">
        <f t="shared" si="143"/>
        <v>42.640074952883893</v>
      </c>
      <c r="F2210" s="4">
        <v>35.832843453586108</v>
      </c>
      <c r="G2210">
        <f t="shared" si="142"/>
        <v>35.892821344897655</v>
      </c>
      <c r="H2210">
        <f t="shared" si="140"/>
        <v>38.524653230793866</v>
      </c>
      <c r="I2210">
        <f t="shared" si="141"/>
        <v>32.610809426294637</v>
      </c>
    </row>
    <row r="2211" spans="1:9" outlineLevel="1">
      <c r="A2211" s="12">
        <f t="shared" si="145"/>
        <v>0</v>
      </c>
      <c r="B2211" t="str">
        <f>YEAR(C2211)&amp;VLOOKUP(MONTH(C2211),lookup!$G$2:$N$13,8)</f>
        <v>2014M04</v>
      </c>
      <c r="C2211" s="2">
        <f t="shared" si="144"/>
        <v>41748</v>
      </c>
      <c r="D2211" s="4">
        <v>43.489924783716383</v>
      </c>
      <c r="E2211">
        <f t="shared" si="143"/>
        <v>42.751257420787624</v>
      </c>
      <c r="F2211" s="4">
        <v>36.523334410416112</v>
      </c>
      <c r="G2211">
        <f t="shared" si="142"/>
        <v>35.970576762162466</v>
      </c>
      <c r="H2211">
        <f t="shared" si="140"/>
        <v>38.594911949775451</v>
      </c>
      <c r="I2211">
        <f t="shared" si="141"/>
        <v>32.663276915899438</v>
      </c>
    </row>
    <row r="2212" spans="1:9" outlineLevel="1">
      <c r="A2212" s="12">
        <f t="shared" si="145"/>
        <v>0</v>
      </c>
      <c r="B2212" t="str">
        <f>YEAR(C2212)&amp;VLOOKUP(MONTH(C2212),lookup!$G$2:$N$13,8)</f>
        <v>2014M04</v>
      </c>
      <c r="C2212" s="2">
        <f t="shared" si="144"/>
        <v>41749</v>
      </c>
      <c r="D2212" s="4">
        <v>42.813013689577545</v>
      </c>
      <c r="E2212">
        <f t="shared" si="143"/>
        <v>42.863399812256922</v>
      </c>
      <c r="F2212" s="4">
        <v>36.030669492753951</v>
      </c>
      <c r="G2212">
        <f t="shared" si="142"/>
        <v>36.069835474713145</v>
      </c>
      <c r="H2212">
        <f t="shared" si="140"/>
        <v>38.646232458515769</v>
      </c>
      <c r="I2212">
        <f t="shared" si="141"/>
        <v>32.698769899004425</v>
      </c>
    </row>
    <row r="2213" spans="1:9" outlineLevel="1">
      <c r="A2213" s="12">
        <f t="shared" si="145"/>
        <v>0</v>
      </c>
      <c r="B2213" t="str">
        <f>YEAR(C2213)&amp;VLOOKUP(MONTH(C2213),lookup!$G$2:$N$13,8)</f>
        <v>2014M04</v>
      </c>
      <c r="C2213" s="2">
        <f t="shared" si="144"/>
        <v>41750</v>
      </c>
      <c r="D2213" s="4">
        <v>43.592686515539576</v>
      </c>
      <c r="E2213">
        <f t="shared" si="143"/>
        <v>42.967073495294748</v>
      </c>
      <c r="F2213" s="4">
        <v>36.619090804021305</v>
      </c>
      <c r="G2213">
        <f t="shared" si="142"/>
        <v>36.140437394882241</v>
      </c>
      <c r="H2213">
        <f t="shared" si="140"/>
        <v>38.755024267555136</v>
      </c>
      <c r="I2213">
        <f t="shared" si="141"/>
        <v>32.785301541376469</v>
      </c>
    </row>
    <row r="2214" spans="1:9" outlineLevel="1">
      <c r="A2214" s="12">
        <f t="shared" si="145"/>
        <v>0</v>
      </c>
      <c r="B2214" t="str">
        <f>YEAR(C2214)&amp;VLOOKUP(MONTH(C2214),lookup!$G$2:$N$13,8)</f>
        <v>2014M04</v>
      </c>
      <c r="C2214" s="2">
        <f t="shared" si="144"/>
        <v>41751</v>
      </c>
      <c r="D2214" s="4">
        <v>42.575181133492855</v>
      </c>
      <c r="E2214">
        <f t="shared" si="143"/>
        <v>43.031582328626939</v>
      </c>
      <c r="F2214" s="4">
        <v>35.751582015725965</v>
      </c>
      <c r="G2214">
        <f t="shared" si="142"/>
        <v>36.186367495626513</v>
      </c>
      <c r="H2214">
        <f t="shared" si="140"/>
        <v>38.842067934134086</v>
      </c>
      <c r="I2214">
        <f t="shared" si="141"/>
        <v>32.850727233614997</v>
      </c>
    </row>
    <row r="2215" spans="1:9" outlineLevel="1">
      <c r="A2215" s="12">
        <f t="shared" si="145"/>
        <v>0</v>
      </c>
      <c r="B2215" t="str">
        <f>YEAR(C2215)&amp;VLOOKUP(MONTH(C2215),lookup!$G$2:$N$13,8)</f>
        <v>2014M04</v>
      </c>
      <c r="C2215" s="2">
        <f t="shared" si="144"/>
        <v>41752</v>
      </c>
      <c r="D2215" s="4">
        <v>43.52729213167067</v>
      </c>
      <c r="E2215">
        <f t="shared" si="143"/>
        <v>43.06649199903336</v>
      </c>
      <c r="F2215" s="4">
        <v>36.512240742078106</v>
      </c>
      <c r="G2215">
        <f t="shared" si="142"/>
        <v>36.196687724792625</v>
      </c>
      <c r="H2215">
        <f t="shared" si="140"/>
        <v>38.932093138325953</v>
      </c>
      <c r="I2215">
        <f t="shared" si="141"/>
        <v>32.921410853240509</v>
      </c>
    </row>
    <row r="2216" spans="1:9" outlineLevel="1">
      <c r="A2216" s="12">
        <f t="shared" si="145"/>
        <v>0</v>
      </c>
      <c r="B2216" t="str">
        <f>YEAR(C2216)&amp;VLOOKUP(MONTH(C2216),lookup!$G$2:$N$13,8)</f>
        <v>2014M04</v>
      </c>
      <c r="C2216" s="2">
        <f t="shared" si="144"/>
        <v>41753</v>
      </c>
      <c r="D2216" s="4">
        <v>42.953678026420498</v>
      </c>
      <c r="E2216">
        <f t="shared" si="143"/>
        <v>43.147992130756464</v>
      </c>
      <c r="F2216" s="4">
        <v>36.107292939618333</v>
      </c>
      <c r="G2216">
        <f t="shared" si="142"/>
        <v>36.257680396970798</v>
      </c>
      <c r="H2216">
        <f t="shared" si="140"/>
        <v>39.02275154195496</v>
      </c>
      <c r="I2216">
        <f t="shared" si="141"/>
        <v>32.988190802620075</v>
      </c>
    </row>
    <row r="2217" spans="1:9" outlineLevel="1">
      <c r="A2217" s="12">
        <f t="shared" si="145"/>
        <v>0</v>
      </c>
      <c r="B2217" t="str">
        <f>YEAR(C2217)&amp;VLOOKUP(MONTH(C2217),lookup!$G$2:$N$13,8)</f>
        <v>2014M04</v>
      </c>
      <c r="C2217" s="2">
        <f t="shared" si="144"/>
        <v>41754</v>
      </c>
      <c r="D2217" s="4">
        <v>43.537527588717239</v>
      </c>
      <c r="E2217">
        <f t="shared" si="143"/>
        <v>43.147902285850179</v>
      </c>
      <c r="F2217" s="4">
        <v>36.533391616795498</v>
      </c>
      <c r="G2217">
        <f t="shared" si="142"/>
        <v>36.248925143103307</v>
      </c>
      <c r="H2217">
        <f t="shared" si="140"/>
        <v>39.125557454380598</v>
      </c>
      <c r="I2217">
        <f t="shared" si="141"/>
        <v>33.069734982690022</v>
      </c>
    </row>
    <row r="2218" spans="1:9" outlineLevel="1">
      <c r="A2218" s="12">
        <f t="shared" si="145"/>
        <v>0</v>
      </c>
      <c r="B2218" t="str">
        <f>YEAR(C2218)&amp;VLOOKUP(MONTH(C2218),lookup!$G$2:$N$13,8)</f>
        <v>2014M04</v>
      </c>
      <c r="C2218" s="2">
        <f t="shared" si="144"/>
        <v>41755</v>
      </c>
      <c r="D2218" s="4">
        <v>43.576817897240019</v>
      </c>
      <c r="E2218">
        <f t="shared" si="143"/>
        <v>43.276064551488496</v>
      </c>
      <c r="F2218" s="4">
        <v>36.506129141903081</v>
      </c>
      <c r="G2218">
        <f t="shared" si="142"/>
        <v>36.330627136052215</v>
      </c>
      <c r="H2218">
        <f t="shared" si="140"/>
        <v>39.213968484352002</v>
      </c>
      <c r="I2218">
        <f t="shared" si="141"/>
        <v>33.138105476493465</v>
      </c>
    </row>
    <row r="2219" spans="1:9" outlineLevel="1">
      <c r="A2219" s="12">
        <f t="shared" si="145"/>
        <v>0</v>
      </c>
      <c r="B2219" t="str">
        <f>YEAR(C2219)&amp;VLOOKUP(MONTH(C2219),lookup!$G$2:$N$13,8)</f>
        <v>2014M04</v>
      </c>
      <c r="C2219" s="2">
        <f t="shared" si="144"/>
        <v>41756</v>
      </c>
      <c r="D2219" s="4">
        <v>43.661249743231906</v>
      </c>
      <c r="E2219">
        <f t="shared" si="143"/>
        <v>43.292485963765913</v>
      </c>
      <c r="F2219" s="4">
        <v>36.649865968354419</v>
      </c>
      <c r="G2219">
        <f t="shared" si="142"/>
        <v>36.341099955451114</v>
      </c>
      <c r="H2219">
        <f t="shared" si="140"/>
        <v>39.290162973953386</v>
      </c>
      <c r="I2219">
        <f t="shared" si="141"/>
        <v>33.198146352058032</v>
      </c>
    </row>
    <row r="2220" spans="1:9" outlineLevel="1">
      <c r="A2220" s="12">
        <f t="shared" si="145"/>
        <v>0</v>
      </c>
      <c r="B2220" t="str">
        <f>YEAR(C2220)&amp;VLOOKUP(MONTH(C2220),lookup!$G$2:$N$13,8)</f>
        <v>2014M04</v>
      </c>
      <c r="C2220" s="2">
        <f t="shared" si="144"/>
        <v>41757</v>
      </c>
      <c r="D2220" s="4">
        <v>43.025805059702492</v>
      </c>
      <c r="E2220">
        <f t="shared" si="143"/>
        <v>43.343337418249519</v>
      </c>
      <c r="F2220" s="4">
        <v>36.079350771305442</v>
      </c>
      <c r="G2220">
        <f t="shared" si="142"/>
        <v>36.371456598325537</v>
      </c>
      <c r="H2220">
        <f t="shared" si="140"/>
        <v>39.376699566146016</v>
      </c>
      <c r="I2220">
        <f t="shared" si="141"/>
        <v>33.269339003306293</v>
      </c>
    </row>
    <row r="2221" spans="1:9" outlineLevel="1">
      <c r="A2221" s="12">
        <f t="shared" si="145"/>
        <v>0</v>
      </c>
      <c r="B2221" t="str">
        <f>YEAR(C2221)&amp;VLOOKUP(MONTH(C2221),lookup!$G$2:$N$13,8)</f>
        <v>2014M04</v>
      </c>
      <c r="C2221" s="2">
        <f t="shared" si="144"/>
        <v>41758</v>
      </c>
      <c r="D2221" s="4">
        <v>43.306467330717155</v>
      </c>
      <c r="E2221">
        <f t="shared" si="143"/>
        <v>43.307046652452001</v>
      </c>
      <c r="F2221" s="4">
        <v>36.251815220914501</v>
      </c>
      <c r="G2221">
        <f t="shared" si="142"/>
        <v>36.326799747617727</v>
      </c>
      <c r="H2221">
        <f t="shared" si="140"/>
        <v>39.423359055016761</v>
      </c>
      <c r="I2221">
        <f t="shared" si="141"/>
        <v>33.299081499467377</v>
      </c>
    </row>
    <row r="2222" spans="1:9" outlineLevel="1">
      <c r="A2222" s="12">
        <f t="shared" si="145"/>
        <v>0</v>
      </c>
      <c r="B2222" t="str">
        <f>YEAR(C2222)&amp;VLOOKUP(MONTH(C2222),lookup!$G$2:$N$13,8)</f>
        <v>2014M04</v>
      </c>
      <c r="C2222" s="2">
        <f t="shared" si="144"/>
        <v>41759</v>
      </c>
      <c r="D2222" s="4">
        <v>43.261115350299242</v>
      </c>
      <c r="E2222">
        <f t="shared" si="143"/>
        <v>43.375537317992283</v>
      </c>
      <c r="F2222" s="4">
        <v>36.266587976667509</v>
      </c>
      <c r="G2222">
        <f t="shared" si="142"/>
        <v>36.372262206597341</v>
      </c>
      <c r="H2222">
        <f t="shared" si="140"/>
        <v>39.467489327030783</v>
      </c>
      <c r="I2222">
        <f t="shared" si="141"/>
        <v>33.333466484398926</v>
      </c>
    </row>
    <row r="2223" spans="1:9" outlineLevel="1">
      <c r="A2223" s="12">
        <f t="shared" si="145"/>
        <v>0</v>
      </c>
      <c r="B2223" t="str">
        <f>YEAR(C2223)&amp;VLOOKUP(MONTH(C2223),lookup!$G$2:$N$13,8)</f>
        <v>2014M05</v>
      </c>
      <c r="C2223" s="2">
        <f t="shared" si="144"/>
        <v>41760</v>
      </c>
      <c r="D2223" s="4">
        <v>43.798760432480506</v>
      </c>
      <c r="E2223">
        <f t="shared" si="143"/>
        <v>43.41427349043984</v>
      </c>
      <c r="F2223" s="4">
        <v>36.612954096163705</v>
      </c>
      <c r="G2223">
        <f t="shared" si="142"/>
        <v>36.385186997841714</v>
      </c>
      <c r="H2223">
        <f t="shared" si="140"/>
        <v>39.518971990058716</v>
      </c>
      <c r="I2223">
        <f t="shared" si="141"/>
        <v>33.365532544083784</v>
      </c>
    </row>
    <row r="2224" spans="1:9" outlineLevel="1">
      <c r="A2224" s="12">
        <f t="shared" si="145"/>
        <v>0</v>
      </c>
      <c r="B2224" t="str">
        <f>YEAR(C2224)&amp;VLOOKUP(MONTH(C2224),lookup!$G$2:$N$13,8)</f>
        <v>2014M05</v>
      </c>
      <c r="C2224" s="2">
        <f t="shared" si="144"/>
        <v>41761</v>
      </c>
      <c r="D2224" s="4">
        <v>42.923113775314953</v>
      </c>
      <c r="E2224">
        <f t="shared" si="143"/>
        <v>43.357887881251983</v>
      </c>
      <c r="F2224" s="4">
        <v>35.851776680218983</v>
      </c>
      <c r="G2224">
        <f t="shared" si="142"/>
        <v>36.314687859822243</v>
      </c>
      <c r="H2224">
        <f t="shared" si="140"/>
        <v>39.588922196983269</v>
      </c>
      <c r="I2224">
        <f t="shared" si="141"/>
        <v>33.419794433475786</v>
      </c>
    </row>
    <row r="2225" spans="1:9" outlineLevel="1">
      <c r="A2225" s="12">
        <f t="shared" si="145"/>
        <v>0</v>
      </c>
      <c r="B2225" t="str">
        <f>YEAR(C2225)&amp;VLOOKUP(MONTH(C2225),lookup!$G$2:$N$13,8)</f>
        <v>2014M05</v>
      </c>
      <c r="C2225" s="2">
        <f t="shared" si="144"/>
        <v>41762</v>
      </c>
      <c r="D2225" s="4">
        <v>43.864227957257292</v>
      </c>
      <c r="E2225">
        <f t="shared" si="143"/>
        <v>43.395221505454529</v>
      </c>
      <c r="F2225" s="4">
        <v>36.689812270923426</v>
      </c>
      <c r="G2225">
        <f t="shared" si="142"/>
        <v>36.327793009252659</v>
      </c>
      <c r="H2225">
        <f t="shared" si="140"/>
        <v>39.639353325474367</v>
      </c>
      <c r="I2225">
        <f t="shared" si="141"/>
        <v>33.450502385349111</v>
      </c>
    </row>
    <row r="2226" spans="1:9" outlineLevel="1">
      <c r="A2226" s="12">
        <f t="shared" si="145"/>
        <v>0</v>
      </c>
      <c r="B2226" t="str">
        <f>YEAR(C2226)&amp;VLOOKUP(MONTH(C2226),lookup!$G$2:$N$13,8)</f>
        <v>2014M05</v>
      </c>
      <c r="C2226" s="2">
        <f t="shared" si="144"/>
        <v>41763</v>
      </c>
      <c r="D2226" s="4">
        <v>43.408822742166485</v>
      </c>
      <c r="E2226">
        <f t="shared" si="143"/>
        <v>43.416639948467761</v>
      </c>
      <c r="F2226" s="4">
        <v>36.288120583447053</v>
      </c>
      <c r="G2226">
        <f t="shared" si="142"/>
        <v>36.331564958694287</v>
      </c>
      <c r="H2226">
        <f t="shared" si="140"/>
        <v>39.690355342488701</v>
      </c>
      <c r="I2226">
        <f t="shared" si="141"/>
        <v>33.483840991222529</v>
      </c>
    </row>
    <row r="2227" spans="1:9" outlineLevel="1">
      <c r="A2227" s="12">
        <f t="shared" si="145"/>
        <v>0</v>
      </c>
      <c r="B2227" t="str">
        <f>YEAR(C2227)&amp;VLOOKUP(MONTH(C2227),lookup!$G$2:$N$13,8)</f>
        <v>2014M05</v>
      </c>
      <c r="C2227" s="2">
        <f t="shared" si="144"/>
        <v>41764</v>
      </c>
      <c r="D2227" s="4">
        <v>43.399583663116545</v>
      </c>
      <c r="E2227">
        <f t="shared" si="143"/>
        <v>43.408045512827172</v>
      </c>
      <c r="F2227" s="4">
        <v>36.261836827055824</v>
      </c>
      <c r="G2227">
        <f t="shared" si="142"/>
        <v>36.308148271208239</v>
      </c>
      <c r="H2227">
        <f t="shared" si="140"/>
        <v>39.769375087485791</v>
      </c>
      <c r="I2227">
        <f t="shared" si="141"/>
        <v>33.539920735274158</v>
      </c>
    </row>
    <row r="2228" spans="1:9" outlineLevel="1">
      <c r="A2228" s="12">
        <f t="shared" si="145"/>
        <v>0</v>
      </c>
      <c r="B2228" t="str">
        <f>YEAR(C2228)&amp;VLOOKUP(MONTH(C2228),lookup!$G$2:$N$13,8)</f>
        <v>2014M05</v>
      </c>
      <c r="C2228" s="2">
        <f t="shared" si="144"/>
        <v>41765</v>
      </c>
      <c r="D2228" s="4">
        <v>43.52841010778365</v>
      </c>
      <c r="E2228">
        <f t="shared" si="143"/>
        <v>43.461732891455938</v>
      </c>
      <c r="F2228" s="4">
        <v>36.372071580760569</v>
      </c>
      <c r="G2228">
        <f t="shared" si="142"/>
        <v>36.335233622140265</v>
      </c>
      <c r="H2228">
        <f t="shared" si="140"/>
        <v>39.813596618366013</v>
      </c>
      <c r="I2228">
        <f t="shared" si="141"/>
        <v>33.568942212302261</v>
      </c>
    </row>
    <row r="2229" spans="1:9" outlineLevel="1">
      <c r="A2229" s="12">
        <f t="shared" si="145"/>
        <v>0</v>
      </c>
      <c r="B2229" t="str">
        <f>YEAR(C2229)&amp;VLOOKUP(MONTH(C2229),lookup!$G$2:$N$13,8)</f>
        <v>2014M05</v>
      </c>
      <c r="C2229" s="2">
        <f t="shared" si="144"/>
        <v>41766</v>
      </c>
      <c r="D2229" s="4">
        <v>43.73580307890817</v>
      </c>
      <c r="E2229">
        <f t="shared" si="143"/>
        <v>43.483319929586855</v>
      </c>
      <c r="F2229" s="4">
        <v>36.577609794586508</v>
      </c>
      <c r="G2229">
        <f t="shared" si="142"/>
        <v>36.352650424530005</v>
      </c>
      <c r="H2229">
        <f t="shared" si="140"/>
        <v>39.883245852559995</v>
      </c>
      <c r="I2229">
        <f t="shared" si="141"/>
        <v>33.622306971191477</v>
      </c>
    </row>
    <row r="2230" spans="1:9" outlineLevel="1">
      <c r="A2230" s="12">
        <f t="shared" si="145"/>
        <v>0</v>
      </c>
      <c r="B2230" t="str">
        <f>YEAR(C2230)&amp;VLOOKUP(MONTH(C2230),lookup!$G$2:$N$13,8)</f>
        <v>2014M05</v>
      </c>
      <c r="C2230" s="2">
        <f t="shared" si="144"/>
        <v>41767</v>
      </c>
      <c r="D2230" s="4">
        <v>43.249474203596165</v>
      </c>
      <c r="E2230">
        <f t="shared" si="143"/>
        <v>43.50978906027467</v>
      </c>
      <c r="F2230" s="4">
        <v>36.08351548737361</v>
      </c>
      <c r="G2230">
        <f t="shared" si="142"/>
        <v>36.36051996121202</v>
      </c>
      <c r="H2230">
        <f t="shared" si="140"/>
        <v>39.910331295961484</v>
      </c>
      <c r="I2230">
        <f t="shared" si="141"/>
        <v>33.639682120400252</v>
      </c>
    </row>
    <row r="2231" spans="1:9" outlineLevel="1">
      <c r="A2231" s="12">
        <f t="shared" si="145"/>
        <v>0</v>
      </c>
      <c r="B2231" t="str">
        <f>YEAR(C2231)&amp;VLOOKUP(MONTH(C2231),lookup!$G$2:$N$13,8)</f>
        <v>2014M05</v>
      </c>
      <c r="C2231" s="2">
        <f t="shared" si="144"/>
        <v>41768</v>
      </c>
      <c r="D2231" s="4">
        <v>43.65806716871306</v>
      </c>
      <c r="E2231">
        <f t="shared" si="143"/>
        <v>43.48381566557719</v>
      </c>
      <c r="F2231" s="4">
        <v>36.554411528769656</v>
      </c>
      <c r="G2231">
        <f t="shared" si="142"/>
        <v>36.345577655570409</v>
      </c>
      <c r="H2231">
        <f t="shared" ref="H2231:H2294" si="146">IF(INDEX(D:D,MATCH(DATE(YEAR($C2231)-1,MONTH($C2231),DAY($C2231)),$C:$C,0),1)=0,0,(INDEX(E:E,MATCH(DATE(YEAR($C2231)-1,MONTH($C2231),DAY($C2231)),$C:$C,0),1)+INDEX(E:E,MATCH(DATE(YEAR($C2231)-2,MONTH($C2231),DAY($C2231)),$C:$C,0),1)+INDEX(E:E,MATCH(DATE(YEAR($C2231)-3,MONTH($C2231),DAY($C2231)),$C:$C,0),1)+INDEX(E:E,MATCH(DATE(YEAR($C2231)-4,MONTH($C2231),DAY($C2231)),$C:$C,0),1)+INDEX(E:E,MATCH(DATE(YEAR($C2231)-5,MONTH($C2231),DAY($C2231)),$C:$C,0),1))/5)</f>
        <v>39.933020085246739</v>
      </c>
      <c r="I2231">
        <f t="shared" ref="I2231:I2294" si="147">IF(INDEX(D:D,MATCH(DATE(YEAR($C2231)-1,MONTH($C2231),DAY($C2231)),$C:$C,0),1)=0,0,(INDEX(G:G,MATCH(DATE(YEAR($C2231)-1,MONTH($C2231),DAY($C2231)),$C:$C,0),1)+INDEX(G:G,MATCH(DATE(YEAR($C2231)-2,MONTH($C2231),DAY($C2231)),$C:$C,0),1)+INDEX(G:G,MATCH(DATE(YEAR($C2231)-3,MONTH($C2231),DAY($C2231)),$C:$C,0),1)+INDEX(G:G,MATCH(DATE(YEAR($C2231)-4,MONTH($C2231),DAY($C2231)),$C:$C,0),1)+INDEX(G:G,MATCH(DATE(YEAR($C2231)-5,MONTH($C2231),DAY($C2231)),$C:$C,0),1))/5)</f>
        <v>33.652382039502598</v>
      </c>
    </row>
    <row r="2232" spans="1:9" outlineLevel="1">
      <c r="A2232" s="12">
        <f t="shared" si="145"/>
        <v>0</v>
      </c>
      <c r="B2232" t="str">
        <f>YEAR(C2232)&amp;VLOOKUP(MONTH(C2232),lookup!$G$2:$N$13,8)</f>
        <v>2014M05</v>
      </c>
      <c r="C2232" s="2">
        <f t="shared" si="144"/>
        <v>41769</v>
      </c>
      <c r="D2232" s="4">
        <v>43.102375728026622</v>
      </c>
      <c r="E2232">
        <f t="shared" si="143"/>
        <v>43.469482286443352</v>
      </c>
      <c r="F2232" s="4">
        <v>35.91612233792582</v>
      </c>
      <c r="G2232">
        <f t="shared" si="142"/>
        <v>36.318599405383658</v>
      </c>
      <c r="H2232">
        <f t="shared" si="146"/>
        <v>39.922273917146107</v>
      </c>
      <c r="I2232">
        <f t="shared" si="147"/>
        <v>33.639629186821402</v>
      </c>
    </row>
    <row r="2233" spans="1:9" outlineLevel="1">
      <c r="A2233" s="12">
        <f t="shared" si="145"/>
        <v>0</v>
      </c>
      <c r="B2233" t="str">
        <f>YEAR(C2233)&amp;VLOOKUP(MONTH(C2233),lookup!$G$2:$N$13,8)</f>
        <v>2014M05</v>
      </c>
      <c r="C2233" s="2">
        <f t="shared" si="144"/>
        <v>41770</v>
      </c>
      <c r="D2233" s="4">
        <v>43.376543223046532</v>
      </c>
      <c r="E2233">
        <f t="shared" si="143"/>
        <v>43.437081953882682</v>
      </c>
      <c r="F2233" s="4">
        <v>36.270446318343303</v>
      </c>
      <c r="G2233">
        <f t="shared" si="142"/>
        <v>36.293106490954685</v>
      </c>
      <c r="H2233">
        <f t="shared" si="146"/>
        <v>39.9335599974874</v>
      </c>
      <c r="I2233">
        <f t="shared" si="147"/>
        <v>33.646387880577123</v>
      </c>
    </row>
    <row r="2234" spans="1:9" outlineLevel="1">
      <c r="A2234" s="12">
        <f t="shared" si="145"/>
        <v>0</v>
      </c>
      <c r="B2234" t="str">
        <f>YEAR(C2234)&amp;VLOOKUP(MONTH(C2234),lookup!$G$2:$N$13,8)</f>
        <v>2014M05</v>
      </c>
      <c r="C2234" s="2">
        <f t="shared" si="144"/>
        <v>41771</v>
      </c>
      <c r="D2234" s="4">
        <v>42.903898139908648</v>
      </c>
      <c r="E2234">
        <f t="shared" si="143"/>
        <v>43.353481502251981</v>
      </c>
      <c r="F2234" s="4">
        <v>35.79217836479377</v>
      </c>
      <c r="G2234">
        <f t="shared" si="142"/>
        <v>36.213785667624961</v>
      </c>
      <c r="H2234">
        <f t="shared" si="146"/>
        <v>39.940239869855922</v>
      </c>
      <c r="I2234">
        <f t="shared" si="147"/>
        <v>33.650312152012688</v>
      </c>
    </row>
    <row r="2235" spans="1:9" outlineLevel="1">
      <c r="A2235" s="12">
        <f t="shared" si="145"/>
        <v>0</v>
      </c>
      <c r="B2235" t="str">
        <f>YEAR(C2235)&amp;VLOOKUP(MONTH(C2235),lookup!$G$2:$N$13,8)</f>
        <v>2014M05</v>
      </c>
      <c r="C2235" s="2">
        <f t="shared" si="144"/>
        <v>41772</v>
      </c>
      <c r="D2235" s="4">
        <v>42.778036873148494</v>
      </c>
      <c r="E2235">
        <f t="shared" si="143"/>
        <v>43.234820977399004</v>
      </c>
      <c r="F2235" s="4">
        <v>35.727113839936202</v>
      </c>
      <c r="G2235">
        <f t="shared" si="142"/>
        <v>36.109490818042453</v>
      </c>
      <c r="H2235">
        <f t="shared" si="146"/>
        <v>39.928121029465196</v>
      </c>
      <c r="I2235">
        <f t="shared" si="147"/>
        <v>33.635193865514005</v>
      </c>
    </row>
    <row r="2236" spans="1:9" outlineLevel="1">
      <c r="A2236" s="12">
        <f t="shared" si="145"/>
        <v>0</v>
      </c>
      <c r="B2236" t="str">
        <f>YEAR(C2236)&amp;VLOOKUP(MONTH(C2236),lookup!$G$2:$N$13,8)</f>
        <v>2014M05</v>
      </c>
      <c r="C2236" s="2">
        <f t="shared" si="144"/>
        <v>41773</v>
      </c>
      <c r="D2236" s="4">
        <v>42.869058062935991</v>
      </c>
      <c r="E2236">
        <f t="shared" si="143"/>
        <v>43.161910129541013</v>
      </c>
      <c r="F2236" s="4">
        <v>35.736848146883048</v>
      </c>
      <c r="G2236">
        <f t="shared" si="142"/>
        <v>36.040900408384232</v>
      </c>
      <c r="H2236">
        <f t="shared" si="146"/>
        <v>39.952927805055246</v>
      </c>
      <c r="I2236">
        <f t="shared" si="147"/>
        <v>33.652624596642326</v>
      </c>
    </row>
    <row r="2237" spans="1:9" outlineLevel="1">
      <c r="A2237" s="12">
        <f t="shared" si="145"/>
        <v>0</v>
      </c>
      <c r="B2237" t="str">
        <f>YEAR(C2237)&amp;VLOOKUP(MONTH(C2237),lookup!$G$2:$N$13,8)</f>
        <v>2014M05</v>
      </c>
      <c r="C2237" s="2">
        <f t="shared" si="144"/>
        <v>41774</v>
      </c>
      <c r="D2237" s="4">
        <v>42.994693353213023</v>
      </c>
      <c r="E2237">
        <f t="shared" si="143"/>
        <v>43.060309620393397</v>
      </c>
      <c r="F2237" s="4">
        <v>35.905896100320938</v>
      </c>
      <c r="G2237">
        <f t="shared" si="142"/>
        <v>35.944875350121904</v>
      </c>
      <c r="H2237">
        <f t="shared" si="146"/>
        <v>39.97087905939231</v>
      </c>
      <c r="I2237">
        <f t="shared" si="147"/>
        <v>33.663770130137529</v>
      </c>
    </row>
    <row r="2238" spans="1:9" outlineLevel="1">
      <c r="A2238" s="12">
        <f t="shared" si="145"/>
        <v>0</v>
      </c>
      <c r="B2238" t="str">
        <f>YEAR(C2238)&amp;VLOOKUP(MONTH(C2238),lookup!$G$2:$N$13,8)</f>
        <v>2014M05</v>
      </c>
      <c r="C2238" s="2">
        <f t="shared" si="144"/>
        <v>41775</v>
      </c>
      <c r="D2238" s="4">
        <v>43.173317075046675</v>
      </c>
      <c r="E2238">
        <f t="shared" si="143"/>
        <v>43.06146157877739</v>
      </c>
      <c r="F2238" s="4">
        <v>36.054392910508753</v>
      </c>
      <c r="G2238">
        <f t="shared" si="142"/>
        <v>35.954577736783094</v>
      </c>
      <c r="H2238">
        <f t="shared" si="146"/>
        <v>39.982877963341288</v>
      </c>
      <c r="I2238">
        <f t="shared" si="147"/>
        <v>33.666520319960931</v>
      </c>
    </row>
    <row r="2239" spans="1:9" outlineLevel="1">
      <c r="A2239" s="12">
        <f t="shared" si="145"/>
        <v>0</v>
      </c>
      <c r="B2239" t="str">
        <f>YEAR(C2239)&amp;VLOOKUP(MONTH(C2239),lookup!$G$2:$N$13,8)</f>
        <v>2014M05</v>
      </c>
      <c r="C2239" s="2">
        <f t="shared" si="144"/>
        <v>41776</v>
      </c>
      <c r="D2239" s="4">
        <v>43.634747311775406</v>
      </c>
      <c r="E2239">
        <f t="shared" si="143"/>
        <v>43.081521095112855</v>
      </c>
      <c r="F2239" s="4">
        <v>36.441412660393219</v>
      </c>
      <c r="G2239">
        <f t="shared" si="142"/>
        <v>35.961762502680386</v>
      </c>
      <c r="H2239">
        <f t="shared" si="146"/>
        <v>39.984300487046184</v>
      </c>
      <c r="I2239">
        <f t="shared" si="147"/>
        <v>33.664022282974749</v>
      </c>
    </row>
    <row r="2240" spans="1:9" outlineLevel="1">
      <c r="A2240" s="12">
        <f t="shared" si="145"/>
        <v>0</v>
      </c>
      <c r="B2240" t="str">
        <f>YEAR(C2240)&amp;VLOOKUP(MONTH(C2240),lookup!$G$2:$N$13,8)</f>
        <v>2014M05</v>
      </c>
      <c r="C2240" s="2">
        <f t="shared" si="144"/>
        <v>41777</v>
      </c>
      <c r="D2240" s="4">
        <v>43.159747797982256</v>
      </c>
      <c r="E2240">
        <f t="shared" si="143"/>
        <v>43.106427654324555</v>
      </c>
      <c r="F2240" s="4">
        <v>36.034956716114017</v>
      </c>
      <c r="G2240">
        <f t="shared" si="142"/>
        <v>35.989421180593837</v>
      </c>
      <c r="H2240">
        <f t="shared" si="146"/>
        <v>40.012541398869942</v>
      </c>
      <c r="I2240">
        <f t="shared" si="147"/>
        <v>33.68438201385959</v>
      </c>
    </row>
    <row r="2241" spans="1:9" outlineLevel="1">
      <c r="A2241" s="12">
        <f t="shared" si="145"/>
        <v>0</v>
      </c>
      <c r="B2241" t="str">
        <f>YEAR(C2241)&amp;VLOOKUP(MONTH(C2241),lookup!$G$2:$N$13,8)</f>
        <v>2014M05</v>
      </c>
      <c r="C2241" s="2">
        <f t="shared" si="144"/>
        <v>41778</v>
      </c>
      <c r="D2241" s="4">
        <v>42.885444411698835</v>
      </c>
      <c r="E2241">
        <f t="shared" si="143"/>
        <v>43.08468460682785</v>
      </c>
      <c r="F2241" s="4">
        <v>35.792560351064054</v>
      </c>
      <c r="G2241">
        <f t="shared" si="142"/>
        <v>35.965007183566208</v>
      </c>
      <c r="H2241">
        <f t="shared" si="146"/>
        <v>40.027985729534024</v>
      </c>
      <c r="I2241">
        <f t="shared" si="147"/>
        <v>33.695192287034857</v>
      </c>
    </row>
    <row r="2242" spans="1:9" outlineLevel="1">
      <c r="A2242" s="12">
        <f t="shared" si="145"/>
        <v>0</v>
      </c>
      <c r="B2242" t="str">
        <f>YEAR(C2242)&amp;VLOOKUP(MONTH(C2242),lookup!$G$2:$N$13,8)</f>
        <v>2014M05</v>
      </c>
      <c r="C2242" s="2">
        <f t="shared" si="144"/>
        <v>41779</v>
      </c>
      <c r="D2242" s="4">
        <v>43.119754541073455</v>
      </c>
      <c r="E2242">
        <f t="shared" si="143"/>
        <v>43.119067005078769</v>
      </c>
      <c r="F2242" s="4">
        <v>36.054211079405917</v>
      </c>
      <c r="G2242">
        <f t="shared" si="142"/>
        <v>36.007831139273037</v>
      </c>
      <c r="H2242">
        <f t="shared" si="146"/>
        <v>40.016548056562911</v>
      </c>
      <c r="I2242">
        <f t="shared" si="147"/>
        <v>33.679380332754491</v>
      </c>
    </row>
    <row r="2243" spans="1:9" outlineLevel="1">
      <c r="A2243" s="12">
        <f t="shared" si="145"/>
        <v>0</v>
      </c>
      <c r="B2243" t="str">
        <f>YEAR(C2243)&amp;VLOOKUP(MONTH(C2243),lookup!$G$2:$N$13,8)</f>
        <v>2014M05</v>
      </c>
      <c r="C2243" s="2">
        <f t="shared" si="144"/>
        <v>41780</v>
      </c>
      <c r="D2243" s="4">
        <v>43.223503703586175</v>
      </c>
      <c r="E2243">
        <f t="shared" si="143"/>
        <v>43.165976211178887</v>
      </c>
      <c r="F2243" s="4">
        <v>36.145033600954285</v>
      </c>
      <c r="G2243">
        <f t="shared" si="142"/>
        <v>36.053879249389453</v>
      </c>
      <c r="H2243">
        <f t="shared" si="146"/>
        <v>40.007093577226399</v>
      </c>
      <c r="I2243">
        <f t="shared" si="147"/>
        <v>33.670901792077579</v>
      </c>
    </row>
    <row r="2244" spans="1:9" outlineLevel="1">
      <c r="A2244" s="12">
        <f t="shared" si="145"/>
        <v>0</v>
      </c>
      <c r="B2244" t="str">
        <f>YEAR(C2244)&amp;VLOOKUP(MONTH(C2244),lookup!$G$2:$N$13,8)</f>
        <v>2014M05</v>
      </c>
      <c r="C2244" s="2">
        <f t="shared" si="144"/>
        <v>41781</v>
      </c>
      <c r="D2244" s="4">
        <v>42.61220830623774</v>
      </c>
      <c r="E2244">
        <f t="shared" si="143"/>
        <v>43.103164037317839</v>
      </c>
      <c r="F2244" s="4">
        <v>35.592157103963764</v>
      </c>
      <c r="G2244">
        <f t="shared" si="142"/>
        <v>36.006316408661576</v>
      </c>
      <c r="H2244">
        <f t="shared" si="146"/>
        <v>40.014726301679204</v>
      </c>
      <c r="I2244">
        <f t="shared" si="147"/>
        <v>33.677185845312806</v>
      </c>
    </row>
    <row r="2245" spans="1:9" outlineLevel="1">
      <c r="A2245" s="12">
        <f t="shared" si="145"/>
        <v>0</v>
      </c>
      <c r="B2245" t="str">
        <f>YEAR(C2245)&amp;VLOOKUP(MONTH(C2245),lookup!$G$2:$N$13,8)</f>
        <v>2014M05</v>
      </c>
      <c r="C2245" s="2">
        <f t="shared" si="144"/>
        <v>41782</v>
      </c>
      <c r="D2245" s="4">
        <v>43.013796000377752</v>
      </c>
      <c r="E2245">
        <f t="shared" si="143"/>
        <v>43.052612010149161</v>
      </c>
      <c r="F2245" s="4">
        <v>35.964245560264693</v>
      </c>
      <c r="G2245">
        <f t="shared" si="142"/>
        <v>35.970199324897351</v>
      </c>
      <c r="H2245">
        <f t="shared" si="146"/>
        <v>39.997926333047779</v>
      </c>
      <c r="I2245">
        <f t="shared" si="147"/>
        <v>33.659107492481503</v>
      </c>
    </row>
    <row r="2246" spans="1:9" outlineLevel="1">
      <c r="A2246" s="12">
        <f t="shared" si="145"/>
        <v>0</v>
      </c>
      <c r="B2246" t="str">
        <f>YEAR(C2246)&amp;VLOOKUP(MONTH(C2246),lookup!$G$2:$N$13,8)</f>
        <v>2014M05</v>
      </c>
      <c r="C2246" s="2">
        <f t="shared" si="144"/>
        <v>41783</v>
      </c>
      <c r="D2246" s="4">
        <v>42.558308334407968</v>
      </c>
      <c r="E2246">
        <f t="shared" si="143"/>
        <v>42.964054008561376</v>
      </c>
      <c r="F2246" s="4">
        <v>35.487970701129122</v>
      </c>
      <c r="G2246">
        <f t="shared" si="142"/>
        <v>35.889215768895724</v>
      </c>
      <c r="H2246">
        <f t="shared" si="146"/>
        <v>39.975932258334304</v>
      </c>
      <c r="I2246">
        <f t="shared" si="147"/>
        <v>33.637457312311916</v>
      </c>
    </row>
    <row r="2247" spans="1:9" outlineLevel="1">
      <c r="A2247" s="12">
        <f t="shared" si="145"/>
        <v>0</v>
      </c>
      <c r="B2247" t="str">
        <f>YEAR(C2247)&amp;VLOOKUP(MONTH(C2247),lookup!$G$2:$N$13,8)</f>
        <v>2014M05</v>
      </c>
      <c r="C2247" s="2">
        <f t="shared" si="144"/>
        <v>41784</v>
      </c>
      <c r="D2247" s="4">
        <v>42.695686767466867</v>
      </c>
      <c r="E2247">
        <f t="shared" si="143"/>
        <v>42.889549587522772</v>
      </c>
      <c r="F2247" s="4">
        <v>35.679482548255379</v>
      </c>
      <c r="G2247">
        <f t="shared" si="142"/>
        <v>35.832171986653044</v>
      </c>
      <c r="H2247">
        <f t="shared" si="146"/>
        <v>39.926694427076697</v>
      </c>
      <c r="I2247">
        <f t="shared" si="147"/>
        <v>33.593259856129663</v>
      </c>
    </row>
    <row r="2248" spans="1:9" outlineLevel="1">
      <c r="A2248" s="12">
        <f t="shared" si="145"/>
        <v>0</v>
      </c>
      <c r="B2248" t="str">
        <f>YEAR(C2248)&amp;VLOOKUP(MONTH(C2248),lookup!$G$2:$N$13,8)</f>
        <v>2014M05</v>
      </c>
      <c r="C2248" s="2">
        <f t="shared" si="144"/>
        <v>41785</v>
      </c>
      <c r="D2248" s="4">
        <v>42.23516043667064</v>
      </c>
      <c r="E2248">
        <f t="shared" si="143"/>
        <v>42.758046702073898</v>
      </c>
      <c r="F2248" s="4">
        <v>35.213944181447374</v>
      </c>
      <c r="G2248">
        <f t="shared" ref="G2248:G2311" si="148">AVERAGE(SUM(F2241:F2248)/8,SUM(F2243:F2248)/6)</f>
        <v>35.710836461739838</v>
      </c>
      <c r="H2248">
        <f t="shared" si="146"/>
        <v>39.933366278537946</v>
      </c>
      <c r="I2248">
        <f t="shared" si="147"/>
        <v>33.596527245919944</v>
      </c>
    </row>
    <row r="2249" spans="1:9" outlineLevel="1">
      <c r="A2249" s="12">
        <f t="shared" si="145"/>
        <v>0</v>
      </c>
      <c r="B2249" t="str">
        <f>YEAR(C2249)&amp;VLOOKUP(MONTH(C2249),lookup!$G$2:$N$13,8)</f>
        <v>2014M05</v>
      </c>
      <c r="C2249" s="2">
        <f t="shared" si="144"/>
        <v>41786</v>
      </c>
      <c r="D2249" s="4">
        <v>42.630315435382222</v>
      </c>
      <c r="E2249">
        <f t="shared" si="143"/>
        <v>42.692668785370444</v>
      </c>
      <c r="F2249" s="4">
        <v>35.607574690031619</v>
      </c>
      <c r="G2249">
        <f t="shared" si="148"/>
        <v>35.654486615348418</v>
      </c>
      <c r="H2249">
        <f t="shared" si="146"/>
        <v>39.898886265790892</v>
      </c>
      <c r="I2249">
        <f t="shared" si="147"/>
        <v>33.564573966915745</v>
      </c>
    </row>
    <row r="2250" spans="1:9" outlineLevel="1">
      <c r="A2250" s="12">
        <f t="shared" si="145"/>
        <v>0</v>
      </c>
      <c r="B2250" t="str">
        <f>YEAR(C2250)&amp;VLOOKUP(MONTH(C2250),lookup!$G$2:$N$13,8)</f>
        <v>2014M05</v>
      </c>
      <c r="C2250" s="2">
        <f t="shared" si="144"/>
        <v>41787</v>
      </c>
      <c r="D2250" s="4">
        <v>42.249699274997113</v>
      </c>
      <c r="E2250">
        <f t="shared" si="143"/>
        <v>42.60808124530395</v>
      </c>
      <c r="F2250" s="4">
        <v>35.29286592779269</v>
      </c>
      <c r="G2250">
        <f t="shared" si="148"/>
        <v>35.581961612025005</v>
      </c>
      <c r="H2250">
        <f t="shared" si="146"/>
        <v>39.863353460251616</v>
      </c>
      <c r="I2250">
        <f t="shared" si="147"/>
        <v>33.53310347715761</v>
      </c>
    </row>
    <row r="2251" spans="1:9" outlineLevel="1">
      <c r="A2251" s="12">
        <f t="shared" si="145"/>
        <v>0</v>
      </c>
      <c r="B2251" t="str">
        <f>YEAR(C2251)&amp;VLOOKUP(MONTH(C2251),lookup!$G$2:$N$13,8)</f>
        <v>2014M05</v>
      </c>
      <c r="C2251" s="2">
        <f t="shared" si="144"/>
        <v>41788</v>
      </c>
      <c r="D2251" s="4">
        <v>42.345111737524263</v>
      </c>
      <c r="E2251">
        <f t="shared" ref="E2251:E2293" si="149">AVERAGE(SUM(D2244:D2251)/8,SUM(D2246:D2251)/6)</f>
        <v>42.497458058853951</v>
      </c>
      <c r="F2251" s="4">
        <v>35.356301020441947</v>
      </c>
      <c r="G2251">
        <f t="shared" si="148"/>
        <v>35.482003780757751</v>
      </c>
      <c r="H2251">
        <f t="shared" si="146"/>
        <v>39.818777460656563</v>
      </c>
      <c r="I2251">
        <f t="shared" si="147"/>
        <v>33.49320038576419</v>
      </c>
    </row>
    <row r="2252" spans="1:9" outlineLevel="1">
      <c r="A2252" s="12">
        <f t="shared" si="145"/>
        <v>0</v>
      </c>
      <c r="B2252" t="str">
        <f>YEAR(C2252)&amp;VLOOKUP(MONTH(C2252),lookup!$G$2:$N$13,8)</f>
        <v>2014M05</v>
      </c>
      <c r="C2252" s="2">
        <f t="shared" ref="C2252:C2315" si="150">C2251+1</f>
        <v>41789</v>
      </c>
      <c r="D2252" s="4">
        <v>41.86352836835789</v>
      </c>
      <c r="E2252">
        <f t="shared" si="149"/>
        <v>42.392767232232295</v>
      </c>
      <c r="F2252" s="4">
        <v>34.900721077986596</v>
      </c>
      <c r="G2252">
        <f t="shared" si="148"/>
        <v>35.389851560538972</v>
      </c>
      <c r="H2252">
        <f t="shared" si="146"/>
        <v>39.7800230627305</v>
      </c>
      <c r="I2252">
        <f t="shared" si="147"/>
        <v>33.45676629587431</v>
      </c>
    </row>
    <row r="2253" spans="1:9" outlineLevel="1">
      <c r="A2253" s="12">
        <f t="shared" si="145"/>
        <v>0</v>
      </c>
      <c r="B2253" t="str">
        <f>YEAR(C2253)&amp;VLOOKUP(MONTH(C2253),lookup!$G$2:$N$13,8)</f>
        <v>2014M05</v>
      </c>
      <c r="C2253" s="2">
        <f t="shared" si="150"/>
        <v>41790</v>
      </c>
      <c r="D2253" s="4">
        <v>42.408801987798633</v>
      </c>
      <c r="E2253">
        <f t="shared" si="149"/>
        <v>42.33104804147375</v>
      </c>
      <c r="F2253" s="4">
        <v>35.430913792513238</v>
      </c>
      <c r="G2253">
        <f t="shared" si="148"/>
        <v>35.335804262075989</v>
      </c>
      <c r="H2253">
        <f t="shared" si="146"/>
        <v>39.765229971788393</v>
      </c>
      <c r="I2253">
        <f t="shared" si="147"/>
        <v>33.444963029368402</v>
      </c>
    </row>
    <row r="2254" spans="1:9" outlineLevel="1">
      <c r="A2254" s="12">
        <f t="shared" si="145"/>
        <v>0</v>
      </c>
      <c r="B2254" t="str">
        <f>YEAR(C2254)&amp;VLOOKUP(MONTH(C2254),lookup!$G$2:$N$13,8)</f>
        <v>2014M06</v>
      </c>
      <c r="C2254" s="2">
        <f t="shared" si="150"/>
        <v>41791</v>
      </c>
      <c r="D2254" s="4">
        <v>42.482535186651326</v>
      </c>
      <c r="E2254">
        <f t="shared" si="149"/>
        <v>42.346926782237347</v>
      </c>
      <c r="F2254" s="4">
        <v>35.461925945118416</v>
      </c>
      <c r="G2254">
        <f t="shared" si="148"/>
        <v>35.354841611797909</v>
      </c>
      <c r="H2254">
        <f t="shared" si="146"/>
        <v>39.673632111855888</v>
      </c>
      <c r="I2254">
        <f t="shared" si="147"/>
        <v>33.359036897960415</v>
      </c>
    </row>
    <row r="2255" spans="1:9" outlineLevel="1">
      <c r="A2255" s="12">
        <f t="shared" si="145"/>
        <v>0</v>
      </c>
      <c r="B2255" t="str">
        <f>YEAR(C2255)&amp;VLOOKUP(MONTH(C2255),lookup!$G$2:$N$13,8)</f>
        <v>2014M06</v>
      </c>
      <c r="C2255" s="2">
        <f t="shared" si="150"/>
        <v>41792</v>
      </c>
      <c r="D2255" s="4">
        <v>42.034999467405903</v>
      </c>
      <c r="E2255">
        <f t="shared" si="149"/>
        <v>42.256024161985508</v>
      </c>
      <c r="F2255" s="4">
        <v>35.068283994742607</v>
      </c>
      <c r="G2255">
        <f t="shared" si="148"/>
        <v>35.271700810929275</v>
      </c>
      <c r="H2255">
        <f t="shared" si="146"/>
        <v>39.61877313931312</v>
      </c>
      <c r="I2255">
        <f t="shared" si="147"/>
        <v>33.305692112544357</v>
      </c>
    </row>
    <row r="2256" spans="1:9" outlineLevel="1">
      <c r="A2256" s="12">
        <f t="shared" si="145"/>
        <v>0</v>
      </c>
      <c r="B2256" t="str">
        <f>YEAR(C2256)&amp;VLOOKUP(MONTH(C2256),lookup!$G$2:$N$13,8)</f>
        <v>2014M06</v>
      </c>
      <c r="C2256" s="2">
        <f t="shared" si="150"/>
        <v>41793</v>
      </c>
      <c r="D2256" s="4">
        <v>42.089485713453755</v>
      </c>
      <c r="E2256">
        <f t="shared" si="149"/>
        <v>42.233568361655841</v>
      </c>
      <c r="F2256" s="4">
        <v>35.122270409704775</v>
      </c>
      <c r="G2256">
        <f t="shared" si="148"/>
        <v>35.251754907021379</v>
      </c>
      <c r="H2256">
        <f t="shared" si="146"/>
        <v>39.533401870839072</v>
      </c>
      <c r="I2256">
        <f t="shared" si="147"/>
        <v>33.224724764649736</v>
      </c>
    </row>
    <row r="2257" spans="1:9" outlineLevel="1">
      <c r="A2257" s="12">
        <f t="shared" si="145"/>
        <v>0</v>
      </c>
      <c r="B2257" t="str">
        <f>YEAR(C2257)&amp;VLOOKUP(MONTH(C2257),lookup!$G$2:$N$13,8)</f>
        <v>2014M06</v>
      </c>
      <c r="C2257" s="2">
        <f t="shared" si="150"/>
        <v>41794</v>
      </c>
      <c r="D2257" s="4">
        <v>42.055212702267198</v>
      </c>
      <c r="E2257">
        <f t="shared" si="149"/>
        <v>42.173466187898057</v>
      </c>
      <c r="F2257" s="4">
        <v>35.15014531200206</v>
      </c>
      <c r="G2257">
        <f t="shared" si="148"/>
        <v>35.205985928524541</v>
      </c>
      <c r="H2257">
        <f t="shared" si="146"/>
        <v>39.507600005945719</v>
      </c>
      <c r="I2257">
        <f t="shared" si="147"/>
        <v>33.200424472160975</v>
      </c>
    </row>
    <row r="2258" spans="1:9" outlineLevel="1">
      <c r="A2258" s="12">
        <f t="shared" ref="A2258:A2321" si="151">IF(D2258+D2259=D2258,IF(D2258+D2259&gt;0,1,0),0)</f>
        <v>0</v>
      </c>
      <c r="B2258" t="str">
        <f>YEAR(C2258)&amp;VLOOKUP(MONTH(C2258),lookup!$G$2:$N$13,8)</f>
        <v>2014M06</v>
      </c>
      <c r="C2258" s="2">
        <f t="shared" si="150"/>
        <v>41795</v>
      </c>
      <c r="D2258" s="4">
        <v>41.899338924383088</v>
      </c>
      <c r="E2258">
        <f t="shared" si="149"/>
        <v>42.154552878986792</v>
      </c>
      <c r="F2258" s="4">
        <v>34.939041164751259</v>
      </c>
      <c r="G2258">
        <f t="shared" si="148"/>
        <v>35.187065221398171</v>
      </c>
      <c r="H2258">
        <f t="shared" si="146"/>
        <v>39.503269347694939</v>
      </c>
      <c r="I2258">
        <f t="shared" si="147"/>
        <v>33.19807934689338</v>
      </c>
    </row>
    <row r="2259" spans="1:9" outlineLevel="1">
      <c r="A2259" s="12">
        <f t="shared" si="151"/>
        <v>0</v>
      </c>
      <c r="B2259" t="str">
        <f>YEAR(C2259)&amp;VLOOKUP(MONTH(C2259),lookup!$G$2:$N$13,8)</f>
        <v>2014M06</v>
      </c>
      <c r="C2259" s="2">
        <f t="shared" si="150"/>
        <v>41796</v>
      </c>
      <c r="D2259" s="4">
        <v>41.604572577028698</v>
      </c>
      <c r="E2259">
        <f t="shared" si="149"/>
        <v>42.041250063891653</v>
      </c>
      <c r="F2259" s="4">
        <v>34.753376965514668</v>
      </c>
      <c r="G2259">
        <f t="shared" si="148"/>
        <v>35.092921065715331</v>
      </c>
      <c r="H2259">
        <f t="shared" si="146"/>
        <v>39.465639912837233</v>
      </c>
      <c r="I2259">
        <f t="shared" si="147"/>
        <v>33.163866338303038</v>
      </c>
    </row>
    <row r="2260" spans="1:9" outlineLevel="1">
      <c r="A2260" s="12">
        <f t="shared" si="151"/>
        <v>0</v>
      </c>
      <c r="B2260" t="str">
        <f>YEAR(C2260)&amp;VLOOKUP(MONTH(C2260),lookup!$G$2:$N$13,8)</f>
        <v>2014M06</v>
      </c>
      <c r="C2260" s="2">
        <f t="shared" si="150"/>
        <v>41797</v>
      </c>
      <c r="D2260" s="4">
        <v>41.914095231622092</v>
      </c>
      <c r="E2260">
        <f t="shared" si="149"/>
        <v>41.997040496593229</v>
      </c>
      <c r="F2260" s="4">
        <v>34.920650515871479</v>
      </c>
      <c r="G2260">
        <f t="shared" si="148"/>
        <v>35.049060369812558</v>
      </c>
      <c r="H2260">
        <f t="shared" si="146"/>
        <v>39.455498310991324</v>
      </c>
      <c r="I2260">
        <f t="shared" si="147"/>
        <v>33.160488005897136</v>
      </c>
    </row>
    <row r="2261" spans="1:9" outlineLevel="1">
      <c r="A2261" s="12">
        <f t="shared" si="151"/>
        <v>0</v>
      </c>
      <c r="B2261" t="str">
        <f>YEAR(C2261)&amp;VLOOKUP(MONTH(C2261),lookup!$G$2:$N$13,8)</f>
        <v>2014M06</v>
      </c>
      <c r="C2261" s="2">
        <f t="shared" si="150"/>
        <v>41798</v>
      </c>
      <c r="D2261" s="4">
        <v>41.910766336636947</v>
      </c>
      <c r="E2261">
        <f t="shared" si="149"/>
        <v>41.955560507498213</v>
      </c>
      <c r="F2261" s="4">
        <v>35.016052450622368</v>
      </c>
      <c r="G2261">
        <f t="shared" si="148"/>
        <v>35.018778907267688</v>
      </c>
      <c r="H2261">
        <f t="shared" si="146"/>
        <v>39.424532149150508</v>
      </c>
      <c r="I2261">
        <f t="shared" si="147"/>
        <v>33.137892246693809</v>
      </c>
    </row>
    <row r="2262" spans="1:9" outlineLevel="1">
      <c r="A2262" s="12">
        <f t="shared" si="151"/>
        <v>0</v>
      </c>
      <c r="B2262" t="str">
        <f>YEAR(C2262)&amp;VLOOKUP(MONTH(C2262),lookup!$G$2:$N$13,8)</f>
        <v>2014M06</v>
      </c>
      <c r="C2262" s="2">
        <f t="shared" si="150"/>
        <v>41799</v>
      </c>
      <c r="D2262" s="4">
        <v>41.41711504307537</v>
      </c>
      <c r="E2262">
        <f t="shared" si="149"/>
        <v>41.83294085932652</v>
      </c>
      <c r="F2262" s="4">
        <v>34.517581104014795</v>
      </c>
      <c r="G2262">
        <f t="shared" si="148"/>
        <v>34.909366579224553</v>
      </c>
      <c r="H2262">
        <f t="shared" si="146"/>
        <v>39.440700853116248</v>
      </c>
      <c r="I2262">
        <f t="shared" si="147"/>
        <v>33.159765157301727</v>
      </c>
    </row>
    <row r="2263" spans="1:9" outlineLevel="1">
      <c r="A2263" s="12">
        <f t="shared" si="151"/>
        <v>0</v>
      </c>
      <c r="B2263" t="str">
        <f>YEAR(C2263)&amp;VLOOKUP(MONTH(C2263),lookup!$G$2:$N$13,8)</f>
        <v>2014M06</v>
      </c>
      <c r="C2263" s="2">
        <f t="shared" si="150"/>
        <v>41800</v>
      </c>
      <c r="D2263" s="4">
        <v>41.591467647717671</v>
      </c>
      <c r="E2263">
        <f t="shared" si="149"/>
        <v>41.76657469938354</v>
      </c>
      <c r="F2263" s="4">
        <v>34.742769651550269</v>
      </c>
      <c r="G2263">
        <f t="shared" si="148"/>
        <v>34.855073961070715</v>
      </c>
      <c r="H2263">
        <f t="shared" si="146"/>
        <v>39.409230749355373</v>
      </c>
      <c r="I2263">
        <f t="shared" si="147"/>
        <v>33.143299109225367</v>
      </c>
    </row>
    <row r="2264" spans="1:9" outlineLevel="1">
      <c r="A2264" s="12">
        <f t="shared" si="151"/>
        <v>0</v>
      </c>
      <c r="B2264" t="str">
        <f>YEAR(C2264)&amp;VLOOKUP(MONTH(C2264),lookup!$G$2:$N$13,8)</f>
        <v>2014M06</v>
      </c>
      <c r="C2264" s="2">
        <f t="shared" si="150"/>
        <v>41801</v>
      </c>
      <c r="D2264" s="4">
        <v>41.065183957726646</v>
      </c>
      <c r="E2264">
        <f t="shared" si="149"/>
        <v>41.63304292576256</v>
      </c>
      <c r="F2264" s="4">
        <v>34.211708252106547</v>
      </c>
      <c r="G2264">
        <f t="shared" si="148"/>
        <v>34.737552750167097</v>
      </c>
      <c r="H2264">
        <f t="shared" si="146"/>
        <v>39.382140838003295</v>
      </c>
      <c r="I2264">
        <f t="shared" si="147"/>
        <v>33.127511334733128</v>
      </c>
    </row>
    <row r="2265" spans="1:9" outlineLevel="1">
      <c r="A2265" s="12">
        <f t="shared" si="151"/>
        <v>0</v>
      </c>
      <c r="B2265" t="str">
        <f>YEAR(C2265)&amp;VLOOKUP(MONTH(C2265),lookup!$G$2:$N$13,8)</f>
        <v>2014M06</v>
      </c>
      <c r="C2265" s="2">
        <f t="shared" si="150"/>
        <v>41802</v>
      </c>
      <c r="D2265" s="4">
        <v>41.481830914220765</v>
      </c>
      <c r="E2265">
        <f t="shared" si="149"/>
        <v>41.586978092108993</v>
      </c>
      <c r="F2265" s="4">
        <v>34.668238753511559</v>
      </c>
      <c r="G2265">
        <f t="shared" si="148"/>
        <v>34.700338739261184</v>
      </c>
      <c r="H2265">
        <f t="shared" si="146"/>
        <v>39.36440638371009</v>
      </c>
      <c r="I2265">
        <f t="shared" si="147"/>
        <v>33.121110154869712</v>
      </c>
    </row>
    <row r="2266" spans="1:9" outlineLevel="1">
      <c r="A2266" s="12">
        <f t="shared" si="151"/>
        <v>0</v>
      </c>
      <c r="B2266" t="str">
        <f>YEAR(C2266)&amp;VLOOKUP(MONTH(C2266),lookup!$G$2:$N$13,8)</f>
        <v>2014M06</v>
      </c>
      <c r="C2266" s="2">
        <f t="shared" si="150"/>
        <v>41803</v>
      </c>
      <c r="D2266" s="4">
        <v>41.399268168205815</v>
      </c>
      <c r="E2266">
        <f t="shared" si="149"/>
        <v>41.512821414563234</v>
      </c>
      <c r="F2266" s="4">
        <v>34.517037321221537</v>
      </c>
      <c r="G2266">
        <f t="shared" si="148"/>
        <v>34.640329066153086</v>
      </c>
      <c r="H2266">
        <f t="shared" si="146"/>
        <v>39.332316849174674</v>
      </c>
      <c r="I2266">
        <f t="shared" si="147"/>
        <v>33.098106238381476</v>
      </c>
    </row>
    <row r="2267" spans="1:9" outlineLevel="1">
      <c r="A2267" s="12">
        <f t="shared" si="151"/>
        <v>0</v>
      </c>
      <c r="B2267" t="str">
        <f>YEAR(C2267)&amp;VLOOKUP(MONTH(C2267),lookup!$G$2:$N$13,8)</f>
        <v>2014M06</v>
      </c>
      <c r="C2267" s="2">
        <f t="shared" si="150"/>
        <v>41804</v>
      </c>
      <c r="D2267" s="4">
        <v>41.816351801917385</v>
      </c>
      <c r="E2267">
        <f t="shared" si="149"/>
        <v>41.518189738225473</v>
      </c>
      <c r="F2267" s="4">
        <v>34.896430174696448</v>
      </c>
      <c r="G2267">
        <f t="shared" si="148"/>
        <v>34.639301368733115</v>
      </c>
      <c r="H2267">
        <f t="shared" si="146"/>
        <v>39.304887020759409</v>
      </c>
      <c r="I2267">
        <f t="shared" si="147"/>
        <v>33.080184895181318</v>
      </c>
    </row>
    <row r="2268" spans="1:9" outlineLevel="1">
      <c r="A2268" s="12">
        <f t="shared" si="151"/>
        <v>0</v>
      </c>
      <c r="B2268" t="str">
        <f>YEAR(C2268)&amp;VLOOKUP(MONTH(C2268),lookup!$G$2:$N$13,8)</f>
        <v>2014M06</v>
      </c>
      <c r="C2268" s="2">
        <f t="shared" si="150"/>
        <v>41805</v>
      </c>
      <c r="D2268" s="4">
        <v>41.446738364453566</v>
      </c>
      <c r="E2268">
        <f t="shared" si="149"/>
        <v>41.491448544142294</v>
      </c>
      <c r="F2268" s="4">
        <v>34.635251157118994</v>
      </c>
      <c r="G2268">
        <f t="shared" si="148"/>
        <v>34.631269746569771</v>
      </c>
      <c r="H2268">
        <f t="shared" si="146"/>
        <v>39.263256550317465</v>
      </c>
      <c r="I2268">
        <f t="shared" si="147"/>
        <v>33.053767264590419</v>
      </c>
    </row>
    <row r="2269" spans="1:9" outlineLevel="1">
      <c r="A2269" s="12">
        <f t="shared" si="151"/>
        <v>0</v>
      </c>
      <c r="B2269" t="str">
        <f>YEAR(C2269)&amp;VLOOKUP(MONTH(C2269),lookup!$G$2:$N$13,8)</f>
        <v>2014M06</v>
      </c>
      <c r="C2269" s="2">
        <f t="shared" si="150"/>
        <v>41806</v>
      </c>
      <c r="D2269" s="4">
        <v>41.198751832816527</v>
      </c>
      <c r="E2269">
        <f t="shared" si="149"/>
        <v>41.414221319745081</v>
      </c>
      <c r="F2269" s="4">
        <v>34.394947435648973</v>
      </c>
      <c r="G2269">
        <f t="shared" si="148"/>
        <v>34.563465498475495</v>
      </c>
      <c r="H2269">
        <f t="shared" si="146"/>
        <v>39.247435177784304</v>
      </c>
      <c r="I2269">
        <f t="shared" si="147"/>
        <v>33.046203994630346</v>
      </c>
    </row>
    <row r="2270" spans="1:9" outlineLevel="1">
      <c r="A2270" s="12">
        <f t="shared" si="151"/>
        <v>0</v>
      </c>
      <c r="B2270" t="str">
        <f>YEAR(C2270)&amp;VLOOKUP(MONTH(C2270),lookup!$G$2:$N$13,8)</f>
        <v>2014M06</v>
      </c>
      <c r="C2270" s="2">
        <f t="shared" si="150"/>
        <v>41807</v>
      </c>
      <c r="D2270" s="4">
        <v>40.936161215928259</v>
      </c>
      <c r="E2270">
        <f t="shared" si="149"/>
        <v>41.373409810398527</v>
      </c>
      <c r="F2270" s="4">
        <v>34.131587607704866</v>
      </c>
      <c r="G2270">
        <f t="shared" si="148"/>
        <v>34.532664184589322</v>
      </c>
      <c r="H2270">
        <f t="shared" si="146"/>
        <v>39.202376329609287</v>
      </c>
      <c r="I2270">
        <f t="shared" si="147"/>
        <v>33.013285204174515</v>
      </c>
    </row>
    <row r="2271" spans="1:9" outlineLevel="1">
      <c r="A2271" s="12">
        <f t="shared" si="151"/>
        <v>0</v>
      </c>
      <c r="B2271" t="str">
        <f>YEAR(C2271)&amp;VLOOKUP(MONTH(C2271),lookup!$G$2:$N$13,8)</f>
        <v>2014M06</v>
      </c>
      <c r="C2271" s="2">
        <f t="shared" si="150"/>
        <v>41808</v>
      </c>
      <c r="D2271" s="4">
        <v>41.247081545136659</v>
      </c>
      <c r="E2271">
        <f t="shared" si="149"/>
        <v>41.332323231563535</v>
      </c>
      <c r="F2271" s="4">
        <v>34.454178585959077</v>
      </c>
      <c r="G2271">
        <f t="shared" si="148"/>
        <v>34.496788895693825</v>
      </c>
      <c r="H2271">
        <f t="shared" si="146"/>
        <v>39.151763853747866</v>
      </c>
      <c r="I2271">
        <f t="shared" si="147"/>
        <v>32.977739320841025</v>
      </c>
    </row>
    <row r="2272" spans="1:9" outlineLevel="1">
      <c r="A2272" s="12">
        <f t="shared" si="151"/>
        <v>0</v>
      </c>
      <c r="B2272" t="str">
        <f>YEAR(C2272)&amp;VLOOKUP(MONTH(C2272),lookup!$G$2:$N$13,8)</f>
        <v>2014M06</v>
      </c>
      <c r="C2272" s="2">
        <f t="shared" si="150"/>
        <v>41809</v>
      </c>
      <c r="D2272" s="4">
        <v>41.155546927418101</v>
      </c>
      <c r="E2272">
        <f t="shared" si="149"/>
        <v>41.317660813770274</v>
      </c>
      <c r="F2272" s="4">
        <v>34.346611818381668</v>
      </c>
      <c r="G2272">
        <f t="shared" si="148"/>
        <v>34.491018243349366</v>
      </c>
      <c r="H2272">
        <f t="shared" si="146"/>
        <v>39.092635201074962</v>
      </c>
      <c r="I2272">
        <f t="shared" si="147"/>
        <v>32.931909197927837</v>
      </c>
    </row>
    <row r="2273" spans="1:9" outlineLevel="1">
      <c r="A2273" s="12">
        <f t="shared" si="151"/>
        <v>0</v>
      </c>
      <c r="B2273" t="str">
        <f>YEAR(C2273)&amp;VLOOKUP(MONTH(C2273),lookup!$G$2:$N$13,8)</f>
        <v>2014M06</v>
      </c>
      <c r="C2273" s="2">
        <f t="shared" si="150"/>
        <v>41810</v>
      </c>
      <c r="D2273" s="4">
        <v>41.001399869657924</v>
      </c>
      <c r="E2273">
        <f t="shared" si="149"/>
        <v>41.219721212463476</v>
      </c>
      <c r="F2273" s="4">
        <v>34.273902521710426</v>
      </c>
      <c r="G2273">
        <f t="shared" si="148"/>
        <v>34.414494924446288</v>
      </c>
      <c r="H2273">
        <f t="shared" si="146"/>
        <v>39.011671083786688</v>
      </c>
      <c r="I2273">
        <f t="shared" si="147"/>
        <v>32.869635252481785</v>
      </c>
    </row>
    <row r="2274" spans="1:9" outlineLevel="1">
      <c r="A2274" s="12">
        <f t="shared" si="151"/>
        <v>0</v>
      </c>
      <c r="B2274" t="str">
        <f>YEAR(C2274)&amp;VLOOKUP(MONTH(C2274),lookup!$G$2:$N$13,8)</f>
        <v>2014M06</v>
      </c>
      <c r="C2274" s="2">
        <f t="shared" si="150"/>
        <v>41811</v>
      </c>
      <c r="D2274" s="4">
        <v>41.386118648615529</v>
      </c>
      <c r="E2274">
        <f t="shared" si="149"/>
        <v>41.213847724502578</v>
      </c>
      <c r="F2274" s="4">
        <v>34.54257807492327</v>
      </c>
      <c r="G2274">
        <f t="shared" si="148"/>
        <v>34.40836846470301</v>
      </c>
      <c r="H2274">
        <f t="shared" si="146"/>
        <v>38.969218384242936</v>
      </c>
      <c r="I2274">
        <f t="shared" si="147"/>
        <v>32.836714099980085</v>
      </c>
    </row>
    <row r="2275" spans="1:9" outlineLevel="1">
      <c r="A2275" s="12">
        <f t="shared" si="151"/>
        <v>0</v>
      </c>
      <c r="B2275" t="str">
        <f>YEAR(C2275)&amp;VLOOKUP(MONTH(C2275),lookup!$G$2:$N$13,8)</f>
        <v>2014M06</v>
      </c>
      <c r="C2275" s="2">
        <f t="shared" si="150"/>
        <v>41812</v>
      </c>
      <c r="D2275" s="4">
        <v>41.322213090475763</v>
      </c>
      <c r="E2275">
        <f t="shared" si="149"/>
        <v>41.193252493175748</v>
      </c>
      <c r="F2275" s="4">
        <v>34.582903189528658</v>
      </c>
      <c r="G2275">
        <f t="shared" si="148"/>
        <v>34.404436007619992</v>
      </c>
      <c r="H2275">
        <f t="shared" si="146"/>
        <v>38.907929871943622</v>
      </c>
      <c r="I2275">
        <f t="shared" si="147"/>
        <v>32.792958800038171</v>
      </c>
    </row>
    <row r="2276" spans="1:9" outlineLevel="1">
      <c r="A2276" s="12">
        <f t="shared" si="151"/>
        <v>0</v>
      </c>
      <c r="B2276" t="str">
        <f>YEAR(C2276)&amp;VLOOKUP(MONTH(C2276),lookup!$G$2:$N$13,8)</f>
        <v>2014M06</v>
      </c>
      <c r="C2276" s="2">
        <f t="shared" si="150"/>
        <v>41813</v>
      </c>
      <c r="D2276" s="4">
        <v>40.769581158237422</v>
      </c>
      <c r="E2276">
        <f t="shared" si="149"/>
        <v>41.137048496313007</v>
      </c>
      <c r="F2276" s="4">
        <v>34.020486961870539</v>
      </c>
      <c r="G2276">
        <f t="shared" si="148"/>
        <v>34.356754858264104</v>
      </c>
      <c r="H2276">
        <f t="shared" si="146"/>
        <v>38.822514820864733</v>
      </c>
      <c r="I2276">
        <f t="shared" si="147"/>
        <v>32.722091704191712</v>
      </c>
    </row>
    <row r="2277" spans="1:9" outlineLevel="1">
      <c r="A2277" s="12">
        <f t="shared" si="151"/>
        <v>0</v>
      </c>
      <c r="B2277" t="str">
        <f>YEAR(C2277)&amp;VLOOKUP(MONTH(C2277),lookup!$G$2:$N$13,8)</f>
        <v>2014M06</v>
      </c>
      <c r="C2277" s="2">
        <f t="shared" si="150"/>
        <v>41814</v>
      </c>
      <c r="D2277" s="4">
        <v>40.802719423696935</v>
      </c>
      <c r="E2277">
        <f t="shared" si="149"/>
        <v>41.075266293956389</v>
      </c>
      <c r="F2277" s="4">
        <v>34.052331620538389</v>
      </c>
      <c r="G2277">
        <f t="shared" si="148"/>
        <v>34.3018541227013</v>
      </c>
      <c r="H2277">
        <f t="shared" si="146"/>
        <v>38.722734607718436</v>
      </c>
      <c r="I2277">
        <f t="shared" si="147"/>
        <v>32.644193516401458</v>
      </c>
    </row>
    <row r="2278" spans="1:9" outlineLevel="1">
      <c r="A2278" s="12">
        <f t="shared" si="151"/>
        <v>0</v>
      </c>
      <c r="B2278" t="str">
        <f>YEAR(C2278)&amp;VLOOKUP(MONTH(C2278),lookup!$G$2:$N$13,8)</f>
        <v>2014M06</v>
      </c>
      <c r="C2278" s="2">
        <f t="shared" si="150"/>
        <v>41815</v>
      </c>
      <c r="D2278" s="4">
        <v>40.843745555795614</v>
      </c>
      <c r="E2278">
        <f t="shared" si="149"/>
        <v>41.04350686756289</v>
      </c>
      <c r="F2278" s="4">
        <v>34.089739049399327</v>
      </c>
      <c r="G2278">
        <f t="shared" si="148"/>
        <v>34.277832523725344</v>
      </c>
      <c r="H2278">
        <f t="shared" si="146"/>
        <v>38.633461037327393</v>
      </c>
      <c r="I2278">
        <f t="shared" si="147"/>
        <v>32.574488618089738</v>
      </c>
    </row>
    <row r="2279" spans="1:9" outlineLevel="1">
      <c r="A2279" s="12">
        <f t="shared" si="151"/>
        <v>0</v>
      </c>
      <c r="B2279" t="str">
        <f>YEAR(C2279)&amp;VLOOKUP(MONTH(C2279),lookup!$G$2:$N$13,8)</f>
        <v>2014M06</v>
      </c>
      <c r="C2279" s="2">
        <f t="shared" si="150"/>
        <v>41816</v>
      </c>
      <c r="D2279" s="4">
        <v>40.995812246389555</v>
      </c>
      <c r="E2279">
        <f t="shared" si="149"/>
        <v>41.027336901118829</v>
      </c>
      <c r="F2279" s="4">
        <v>34.277869438484153</v>
      </c>
      <c r="G2279">
        <f t="shared" si="148"/>
        <v>34.267143778405966</v>
      </c>
      <c r="H2279">
        <f t="shared" si="146"/>
        <v>38.560655669447833</v>
      </c>
      <c r="I2279">
        <f t="shared" si="147"/>
        <v>32.519233405219396</v>
      </c>
    </row>
    <row r="2280" spans="1:9" outlineLevel="1">
      <c r="A2280" s="12">
        <f t="shared" si="151"/>
        <v>0</v>
      </c>
      <c r="B2280" t="str">
        <f>YEAR(C2280)&amp;VLOOKUP(MONTH(C2280),lookup!$G$2:$N$13,8)</f>
        <v>2014M06</v>
      </c>
      <c r="C2280" s="2">
        <f t="shared" si="150"/>
        <v>41817</v>
      </c>
      <c r="D2280" s="4">
        <v>40.520409140210745</v>
      </c>
      <c r="E2280">
        <f t="shared" si="149"/>
        <v>40.915498330384636</v>
      </c>
      <c r="F2280" s="4">
        <v>33.81515571497836</v>
      </c>
      <c r="G2280">
        <f t="shared" si="148"/>
        <v>34.173309241947855</v>
      </c>
      <c r="H2280">
        <f t="shared" si="146"/>
        <v>38.477159136236153</v>
      </c>
      <c r="I2280">
        <f t="shared" si="147"/>
        <v>32.448918462501958</v>
      </c>
    </row>
    <row r="2281" spans="1:9" outlineLevel="1">
      <c r="A2281" s="12">
        <f t="shared" si="151"/>
        <v>0</v>
      </c>
      <c r="B2281" t="str">
        <f>YEAR(C2281)&amp;VLOOKUP(MONTH(C2281),lookup!$G$2:$N$13,8)</f>
        <v>2014M06</v>
      </c>
      <c r="C2281" s="2">
        <f t="shared" si="150"/>
        <v>41818</v>
      </c>
      <c r="D2281" s="4">
        <v>41.192269328771552</v>
      </c>
      <c r="E2281">
        <f t="shared" si="149"/>
        <v>40.916599024770555</v>
      </c>
      <c r="F2281" s="4">
        <v>34.466742382140445</v>
      </c>
      <c r="G2281">
        <f t="shared" si="148"/>
        <v>34.175681665942378</v>
      </c>
      <c r="H2281">
        <f t="shared" si="146"/>
        <v>38.410701420331065</v>
      </c>
      <c r="I2281">
        <f t="shared" si="147"/>
        <v>32.402326893498298</v>
      </c>
    </row>
    <row r="2282" spans="1:9" outlineLevel="1">
      <c r="A2282" s="12">
        <f t="shared" si="151"/>
        <v>0</v>
      </c>
      <c r="B2282" t="str">
        <f>YEAR(C2282)&amp;VLOOKUP(MONTH(C2282),lookup!$G$2:$N$13,8)</f>
        <v>2014M06</v>
      </c>
      <c r="C2282" s="2">
        <f t="shared" si="150"/>
        <v>41819</v>
      </c>
      <c r="D2282" s="4">
        <v>40.475437537196655</v>
      </c>
      <c r="E2282">
        <f t="shared" si="149"/>
        <v>40.835169486886812</v>
      </c>
      <c r="F2282" s="4">
        <v>33.841775515476087</v>
      </c>
      <c r="G2282">
        <f t="shared" si="148"/>
        <v>34.116988885444059</v>
      </c>
      <c r="H2282">
        <f t="shared" si="146"/>
        <v>38.326032887063604</v>
      </c>
      <c r="I2282">
        <f t="shared" si="147"/>
        <v>32.333132486620329</v>
      </c>
    </row>
    <row r="2283" spans="1:9" outlineLevel="1">
      <c r="A2283" s="12">
        <f t="shared" si="151"/>
        <v>0</v>
      </c>
      <c r="B2283" t="str">
        <f>YEAR(C2283)&amp;VLOOKUP(MONTH(C2283),lookup!$G$2:$N$13,8)</f>
        <v>2014M06</v>
      </c>
      <c r="C2283" s="2">
        <f t="shared" si="150"/>
        <v>41820</v>
      </c>
      <c r="D2283" s="4">
        <v>40.643790442886498</v>
      </c>
      <c r="E2283">
        <f t="shared" si="149"/>
        <v>40.779523989678282</v>
      </c>
      <c r="F2283" s="4">
        <v>33.96536612797415</v>
      </c>
      <c r="G2283">
        <f t="shared" si="148"/>
        <v>34.071145694716549</v>
      </c>
      <c r="H2283">
        <f t="shared" si="146"/>
        <v>38.249642867602859</v>
      </c>
      <c r="I2283">
        <f t="shared" si="147"/>
        <v>32.274135531024356</v>
      </c>
    </row>
    <row r="2284" spans="1:9" outlineLevel="1">
      <c r="A2284" s="12">
        <f t="shared" si="151"/>
        <v>0</v>
      </c>
      <c r="B2284" t="str">
        <f>YEAR(C2284)&amp;VLOOKUP(MONTH(C2284),lookup!$G$2:$N$13,8)</f>
        <v>2014M07</v>
      </c>
      <c r="C2284" s="2">
        <f t="shared" si="150"/>
        <v>41821</v>
      </c>
      <c r="D2284" s="4">
        <v>39.996800121542805</v>
      </c>
      <c r="E2284">
        <f t="shared" si="149"/>
        <v>40.660646388697131</v>
      </c>
      <c r="F2284" s="4">
        <v>33.446042113802484</v>
      </c>
      <c r="G2284">
        <f t="shared" si="148"/>
        <v>33.981601480412564</v>
      </c>
      <c r="H2284">
        <f t="shared" si="146"/>
        <v>38.099895168098271</v>
      </c>
      <c r="I2284">
        <f t="shared" si="147"/>
        <v>32.144719443150294</v>
      </c>
    </row>
    <row r="2285" spans="1:9" outlineLevel="1">
      <c r="A2285" s="12">
        <f t="shared" si="151"/>
        <v>0</v>
      </c>
      <c r="B2285" t="str">
        <f>YEAR(C2285)&amp;VLOOKUP(MONTH(C2285),lookup!$G$2:$N$13,8)</f>
        <v>2014M07</v>
      </c>
      <c r="C2285" s="2">
        <f t="shared" si="150"/>
        <v>41822</v>
      </c>
      <c r="D2285" s="4">
        <v>40.551049860920436</v>
      </c>
      <c r="E2285">
        <f t="shared" si="149"/>
        <v>40.607853508901172</v>
      </c>
      <c r="F2285" s="4">
        <v>33.888841130063959</v>
      </c>
      <c r="G2285">
        <f t="shared" si="148"/>
        <v>33.938964299056224</v>
      </c>
      <c r="H2285">
        <f t="shared" si="146"/>
        <v>37.971710063364334</v>
      </c>
      <c r="I2285">
        <f t="shared" si="147"/>
        <v>32.038911942623656</v>
      </c>
    </row>
    <row r="2286" spans="1:9" outlineLevel="1">
      <c r="A2286" s="12">
        <f t="shared" si="151"/>
        <v>0</v>
      </c>
      <c r="B2286" t="str">
        <f>YEAR(C2286)&amp;VLOOKUP(MONTH(C2286),lookup!$G$2:$N$13,8)</f>
        <v>2014M07</v>
      </c>
      <c r="C2286" s="2">
        <f t="shared" si="150"/>
        <v>41823</v>
      </c>
      <c r="D2286" s="4">
        <v>40.311078518617286</v>
      </c>
      <c r="E2286">
        <f t="shared" si="149"/>
        <v>40.557117600611406</v>
      </c>
      <c r="F2286" s="4">
        <v>33.76448974593422</v>
      </c>
      <c r="G2286">
        <f t="shared" si="148"/>
        <v>33.914414053502639</v>
      </c>
      <c r="H2286">
        <f t="shared" si="146"/>
        <v>37.82359733442091</v>
      </c>
      <c r="I2286">
        <f t="shared" si="147"/>
        <v>31.91210426760788</v>
      </c>
    </row>
    <row r="2287" spans="1:9" outlineLevel="1">
      <c r="A2287" s="12">
        <f t="shared" si="151"/>
        <v>0</v>
      </c>
      <c r="B2287" t="str">
        <f>YEAR(C2287)&amp;VLOOKUP(MONTH(C2287),lookup!$G$2:$N$13,8)</f>
        <v>2014M07</v>
      </c>
      <c r="C2287" s="2">
        <f t="shared" si="150"/>
        <v>41824</v>
      </c>
      <c r="D2287" s="4">
        <v>40.374054372810853</v>
      </c>
      <c r="E2287">
        <f t="shared" si="149"/>
        <v>40.450073153849345</v>
      </c>
      <c r="F2287" s="4">
        <v>33.744039949976198</v>
      </c>
      <c r="G2287">
        <f t="shared" si="148"/>
        <v>33.82082450779054</v>
      </c>
      <c r="H2287">
        <f t="shared" si="146"/>
        <v>37.679077424102644</v>
      </c>
      <c r="I2287">
        <f t="shared" si="147"/>
        <v>31.788604001922657</v>
      </c>
    </row>
    <row r="2288" spans="1:9" outlineLevel="1">
      <c r="A2288" s="12">
        <f t="shared" si="151"/>
        <v>0</v>
      </c>
      <c r="B2288" t="str">
        <f>YEAR(C2288)&amp;VLOOKUP(MONTH(C2288),lookup!$G$2:$N$13,8)</f>
        <v>2014M07</v>
      </c>
      <c r="C2288" s="2">
        <f t="shared" si="150"/>
        <v>41825</v>
      </c>
      <c r="D2288" s="4">
        <v>40.250134045200241</v>
      </c>
      <c r="E2288">
        <f t="shared" si="149"/>
        <v>40.414405669411487</v>
      </c>
      <c r="F2288" s="4">
        <v>33.686431120715184</v>
      </c>
      <c r="G2288">
        <f t="shared" si="148"/>
        <v>33.79983385441902</v>
      </c>
      <c r="H2288">
        <f t="shared" si="146"/>
        <v>37.52373856014561</v>
      </c>
      <c r="I2288">
        <f t="shared" si="147"/>
        <v>31.660140172828584</v>
      </c>
    </row>
    <row r="2289" spans="1:9" outlineLevel="1">
      <c r="A2289" s="12">
        <f t="shared" si="151"/>
        <v>0</v>
      </c>
      <c r="B2289" t="str">
        <f>YEAR(C2289)&amp;VLOOKUP(MONTH(C2289),lookup!$G$2:$N$13,8)</f>
        <v>2014M07</v>
      </c>
      <c r="C2289" s="2">
        <f t="shared" si="150"/>
        <v>41826</v>
      </c>
      <c r="D2289" s="4">
        <v>40.192524879409525</v>
      </c>
      <c r="E2289">
        <f t="shared" si="149"/>
        <v>40.314316177703283</v>
      </c>
      <c r="F2289" s="4">
        <v>33.611038083780855</v>
      </c>
      <c r="G2289">
        <f t="shared" si="148"/>
        <v>33.716824998755435</v>
      </c>
      <c r="H2289">
        <f t="shared" si="146"/>
        <v>37.384271641453878</v>
      </c>
      <c r="I2289">
        <f t="shared" si="147"/>
        <v>31.541583292924194</v>
      </c>
    </row>
    <row r="2290" spans="1:9" outlineLevel="1">
      <c r="A2290" s="12">
        <f t="shared" si="151"/>
        <v>0</v>
      </c>
      <c r="B2290" t="str">
        <f>YEAR(C2290)&amp;VLOOKUP(MONTH(C2290),lookup!$G$2:$N$13,8)</f>
        <v>2014M07</v>
      </c>
      <c r="C2290" s="2">
        <f t="shared" si="150"/>
        <v>41827</v>
      </c>
      <c r="D2290" s="4">
        <v>39.470945486277877</v>
      </c>
      <c r="E2290">
        <f t="shared" si="149"/>
        <v>40.207714204915447</v>
      </c>
      <c r="F2290" s="4">
        <v>33.016937346022715</v>
      </c>
      <c r="G2290">
        <f t="shared" si="148"/>
        <v>33.629513882516285</v>
      </c>
      <c r="H2290">
        <f t="shared" si="146"/>
        <v>37.307782018568538</v>
      </c>
      <c r="I2290">
        <f t="shared" si="147"/>
        <v>31.48273898037187</v>
      </c>
    </row>
    <row r="2291" spans="1:9" outlineLevel="1">
      <c r="A2291" s="12">
        <f t="shared" si="151"/>
        <v>0</v>
      </c>
      <c r="B2291" t="str">
        <f>YEAR(C2291)&amp;VLOOKUP(MONTH(C2291),lookup!$G$2:$N$13,8)</f>
        <v>2014M07</v>
      </c>
      <c r="C2291" s="2">
        <f t="shared" si="150"/>
        <v>41828</v>
      </c>
      <c r="D2291" s="4">
        <v>40.167086867883668</v>
      </c>
      <c r="E2291">
        <f t="shared" si="149"/>
        <v>40.145923315391371</v>
      </c>
      <c r="F2291" s="4">
        <v>33.598662540708496</v>
      </c>
      <c r="G2291">
        <f t="shared" si="148"/>
        <v>33.582413359199222</v>
      </c>
      <c r="H2291">
        <f t="shared" si="146"/>
        <v>37.21099722170419</v>
      </c>
      <c r="I2291">
        <f t="shared" si="147"/>
        <v>31.402388177177311</v>
      </c>
    </row>
    <row r="2292" spans="1:9" outlineLevel="1">
      <c r="A2292" s="12">
        <f t="shared" si="151"/>
        <v>0</v>
      </c>
      <c r="B2292" t="str">
        <f>YEAR(C2292)&amp;VLOOKUP(MONTH(C2292),lookup!$G$2:$N$13,8)</f>
        <v>2014M07</v>
      </c>
      <c r="C2292" s="2">
        <f t="shared" si="150"/>
        <v>41829</v>
      </c>
      <c r="D2292" s="4">
        <v>39.827100523549511</v>
      </c>
      <c r="E2292">
        <f t="shared" si="149"/>
        <v>40.094985590927813</v>
      </c>
      <c r="F2292" s="4">
        <v>33.324738122621923</v>
      </c>
      <c r="G2292">
        <f t="shared" si="148"/>
        <v>33.538185891141083</v>
      </c>
      <c r="H2292">
        <f t="shared" si="146"/>
        <v>37.148767359047739</v>
      </c>
      <c r="I2292">
        <f t="shared" si="147"/>
        <v>31.357262606116585</v>
      </c>
    </row>
    <row r="2293" spans="1:9" outlineLevel="1">
      <c r="A2293" s="12">
        <f t="shared" si="151"/>
        <v>0</v>
      </c>
      <c r="B2293" t="str">
        <f>YEAR(C2293)&amp;VLOOKUP(MONTH(C2293),lookup!$G$2:$N$13,8)</f>
        <v>2014M07</v>
      </c>
      <c r="C2293" s="2">
        <f t="shared" si="150"/>
        <v>41830</v>
      </c>
      <c r="D2293" s="4">
        <v>40.142101799368788</v>
      </c>
      <c r="E2293">
        <f t="shared" si="149"/>
        <v>40.050096955960662</v>
      </c>
      <c r="F2293" s="4">
        <v>33.576584087214997</v>
      </c>
      <c r="G2293">
        <f t="shared" si="148"/>
        <v>33.504715170732922</v>
      </c>
      <c r="H2293">
        <f t="shared" si="146"/>
        <v>37.090174282940055</v>
      </c>
      <c r="I2293">
        <f t="shared" si="147"/>
        <v>31.314464262445853</v>
      </c>
    </row>
    <row r="2294" spans="1:9" outlineLevel="1">
      <c r="A2294" s="12">
        <f t="shared" si="151"/>
        <v>0</v>
      </c>
      <c r="B2294" t="str">
        <f>YEAR(C2294)&amp;VLOOKUP(MONTH(C2294),lookup!$G$2:$N$13,8)</f>
        <v>2014M07</v>
      </c>
      <c r="C2294" s="2">
        <f t="shared" si="150"/>
        <v>41831</v>
      </c>
      <c r="D2294" s="4">
        <v>39.838035208360083</v>
      </c>
      <c r="E2294">
        <f t="shared" ref="E2294:E2357" si="152">AVERAGE(SUM(D2287:D2294)/8,SUM(D2289:D2294)/6)</f>
        <v>39.986190179332908</v>
      </c>
      <c r="F2294" s="4">
        <v>33.330431379629594</v>
      </c>
      <c r="G2294">
        <f t="shared" si="148"/>
        <v>33.447919877748419</v>
      </c>
      <c r="H2294">
        <f t="shared" si="146"/>
        <v>37.043622829778293</v>
      </c>
      <c r="I2294">
        <f t="shared" si="147"/>
        <v>31.280096711595441</v>
      </c>
    </row>
    <row r="2295" spans="1:9" outlineLevel="1">
      <c r="A2295" s="12">
        <f t="shared" si="151"/>
        <v>0</v>
      </c>
      <c r="B2295" t="str">
        <f>YEAR(C2295)&amp;VLOOKUP(MONTH(C2295),lookup!$G$2:$N$13,8)</f>
        <v>2014M07</v>
      </c>
      <c r="C2295" s="2">
        <f t="shared" si="150"/>
        <v>41832</v>
      </c>
      <c r="D2295" s="4">
        <v>40.195019878621537</v>
      </c>
      <c r="E2295">
        <f t="shared" si="152"/>
        <v>39.975208440047084</v>
      </c>
      <c r="F2295" s="4">
        <v>33.694041854284954</v>
      </c>
      <c r="G2295">
        <f t="shared" si="148"/>
        <v>33.451711977643058</v>
      </c>
      <c r="H2295">
        <f t="shared" ref="H2295:H2358" si="153">IF(INDEX(D:D,MATCH(DATE(YEAR($C2295)-1,MONTH($C2295),DAY($C2295)),$C:$C,0),1)=0,0,(INDEX(E:E,MATCH(DATE(YEAR($C2295)-1,MONTH($C2295),DAY($C2295)),$C:$C,0),1)+INDEX(E:E,MATCH(DATE(YEAR($C2295)-2,MONTH($C2295),DAY($C2295)),$C:$C,0),1)+INDEX(E:E,MATCH(DATE(YEAR($C2295)-3,MONTH($C2295),DAY($C2295)),$C:$C,0),1)+INDEX(E:E,MATCH(DATE(YEAR($C2295)-4,MONTH($C2295),DAY($C2295)),$C:$C,0),1)+INDEX(E:E,MATCH(DATE(YEAR($C2295)-5,MONTH($C2295),DAY($C2295)),$C:$C,0),1))/5)</f>
        <v>36.974878795322134</v>
      </c>
      <c r="I2295">
        <f t="shared" ref="I2295:I2358" si="154">IF(INDEX(D:D,MATCH(DATE(YEAR($C2295)-1,MONTH($C2295),DAY($C2295)),$C:$C,0),1)=0,0,(INDEX(G:G,MATCH(DATE(YEAR($C2295)-1,MONTH($C2295),DAY($C2295)),$C:$C,0),1)+INDEX(G:G,MATCH(DATE(YEAR($C2295)-2,MONTH($C2295),DAY($C2295)),$C:$C,0),1)+INDEX(G:G,MATCH(DATE(YEAR($C2295)-3,MONTH($C2295),DAY($C2295)),$C:$C,0),1)+INDEX(G:G,MATCH(DATE(YEAR($C2295)-4,MONTH($C2295),DAY($C2295)),$C:$C,0),1)+INDEX(G:G,MATCH(DATE(YEAR($C2295)-5,MONTH($C2295),DAY($C2295)),$C:$C,0),1))/5)</f>
        <v>31.22858662148905</v>
      </c>
    </row>
    <row r="2296" spans="1:9" outlineLevel="1">
      <c r="A2296" s="12">
        <f t="shared" si="151"/>
        <v>0</v>
      </c>
      <c r="B2296" t="str">
        <f>YEAR(C2296)&amp;VLOOKUP(MONTH(C2296),lookup!$G$2:$N$13,8)</f>
        <v>2014M07</v>
      </c>
      <c r="C2296" s="2">
        <f t="shared" si="150"/>
        <v>41833</v>
      </c>
      <c r="D2296" s="4">
        <v>39.759666917096347</v>
      </c>
      <c r="E2296">
        <f t="shared" si="152"/>
        <v>39.968614363775458</v>
      </c>
      <c r="F2296" s="4">
        <v>33.303564165787392</v>
      </c>
      <c r="G2296">
        <f t="shared" si="148"/>
        <v>33.451668361273796</v>
      </c>
      <c r="H2296">
        <f t="shared" si="153"/>
        <v>36.927212214002047</v>
      </c>
      <c r="I2296">
        <f t="shared" si="154"/>
        <v>31.192449762010959</v>
      </c>
    </row>
    <row r="2297" spans="1:9" outlineLevel="1">
      <c r="A2297" s="12">
        <f t="shared" si="151"/>
        <v>0</v>
      </c>
      <c r="B2297" t="str">
        <f>YEAR(C2297)&amp;VLOOKUP(MONTH(C2297),lookup!$G$2:$N$13,8)</f>
        <v>2014M07</v>
      </c>
      <c r="C2297" s="2">
        <f t="shared" si="150"/>
        <v>41834</v>
      </c>
      <c r="D2297" s="4">
        <v>39.827544316196636</v>
      </c>
      <c r="E2297">
        <f t="shared" si="152"/>
        <v>39.917507865934056</v>
      </c>
      <c r="F2297" s="4">
        <v>33.338886028306419</v>
      </c>
      <c r="G2297">
        <f t="shared" si="148"/>
        <v>33.413010815106475</v>
      </c>
      <c r="H2297">
        <f t="shared" si="153"/>
        <v>36.854521593978731</v>
      </c>
      <c r="I2297">
        <f t="shared" si="154"/>
        <v>31.129233282123501</v>
      </c>
    </row>
    <row r="2298" spans="1:9" outlineLevel="1">
      <c r="A2298" s="12">
        <f t="shared" si="151"/>
        <v>0</v>
      </c>
      <c r="B2298" t="str">
        <f>YEAR(C2298)&amp;VLOOKUP(MONTH(C2298),lookup!$G$2:$N$13,8)</f>
        <v>2014M07</v>
      </c>
      <c r="C2298" s="2">
        <f t="shared" si="150"/>
        <v>41835</v>
      </c>
      <c r="D2298" s="4">
        <v>39.49454122454695</v>
      </c>
      <c r="E2298">
        <f t="shared" si="152"/>
        <v>39.891269324658992</v>
      </c>
      <c r="F2298" s="4">
        <v>33.119811865558297</v>
      </c>
      <c r="G2298">
        <f t="shared" si="148"/>
        <v>33.402363284488814</v>
      </c>
      <c r="H2298">
        <f t="shared" si="153"/>
        <v>36.821602640879028</v>
      </c>
      <c r="I2298">
        <f t="shared" si="154"/>
        <v>31.105505937469978</v>
      </c>
    </row>
    <row r="2299" spans="1:9" outlineLevel="1">
      <c r="A2299" s="12">
        <f t="shared" si="151"/>
        <v>0</v>
      </c>
      <c r="B2299" t="str">
        <f>YEAR(C2299)&amp;VLOOKUP(MONTH(C2299),lookup!$G$2:$N$13,8)</f>
        <v>2014M07</v>
      </c>
      <c r="C2299" s="2">
        <f t="shared" si="150"/>
        <v>41836</v>
      </c>
      <c r="D2299" s="4">
        <v>39.611307492681071</v>
      </c>
      <c r="E2299">
        <f t="shared" si="152"/>
        <v>39.81230025481819</v>
      </c>
      <c r="F2299" s="4">
        <v>33.197215364692568</v>
      </c>
      <c r="G2299">
        <f t="shared" si="148"/>
        <v>33.345658775777608</v>
      </c>
      <c r="H2299">
        <f t="shared" si="153"/>
        <v>36.7410767101928</v>
      </c>
      <c r="I2299">
        <f t="shared" si="154"/>
        <v>31.036998823489672</v>
      </c>
    </row>
    <row r="2300" spans="1:9" outlineLevel="1">
      <c r="A2300" s="12">
        <f t="shared" si="151"/>
        <v>0</v>
      </c>
      <c r="B2300" t="str">
        <f>YEAR(C2300)&amp;VLOOKUP(MONTH(C2300),lookup!$G$2:$N$13,8)</f>
        <v>2014M07</v>
      </c>
      <c r="C2300" s="2">
        <f t="shared" si="150"/>
        <v>41837</v>
      </c>
      <c r="D2300" s="4">
        <v>39.36292391587093</v>
      </c>
      <c r="E2300">
        <f t="shared" si="152"/>
        <v>39.743696609130851</v>
      </c>
      <c r="F2300" s="4">
        <v>33.000338000795203</v>
      </c>
      <c r="G2300">
        <f t="shared" si="148"/>
        <v>33.297875986593908</v>
      </c>
      <c r="H2300">
        <f t="shared" si="153"/>
        <v>36.676424981771845</v>
      </c>
      <c r="I2300">
        <f t="shared" si="154"/>
        <v>30.984061098481771</v>
      </c>
    </row>
    <row r="2301" spans="1:9" outlineLevel="1">
      <c r="A2301" s="12">
        <f t="shared" si="151"/>
        <v>0</v>
      </c>
      <c r="B2301" t="str">
        <f>YEAR(C2301)&amp;VLOOKUP(MONTH(C2301),lookup!$G$2:$N$13,8)</f>
        <v>2014M07</v>
      </c>
      <c r="C2301" s="2">
        <f t="shared" si="150"/>
        <v>41838</v>
      </c>
      <c r="D2301" s="4">
        <v>39.786073342130535</v>
      </c>
      <c r="E2301">
        <f t="shared" si="152"/>
        <v>39.687365952512543</v>
      </c>
      <c r="F2301" s="4">
        <v>33.391827260322586</v>
      </c>
      <c r="G2301">
        <f t="shared" si="148"/>
        <v>33.261144135416274</v>
      </c>
      <c r="H2301">
        <f t="shared" si="153"/>
        <v>36.594094562123459</v>
      </c>
      <c r="I2301">
        <f t="shared" si="154"/>
        <v>30.914647251433866</v>
      </c>
    </row>
    <row r="2302" spans="1:9" outlineLevel="1">
      <c r="A2302" s="12">
        <f t="shared" si="151"/>
        <v>0</v>
      </c>
      <c r="B2302" t="str">
        <f>YEAR(C2302)&amp;VLOOKUP(MONTH(C2302),lookup!$G$2:$N$13,8)</f>
        <v>2014M07</v>
      </c>
      <c r="C2302" s="2">
        <f t="shared" si="150"/>
        <v>41839</v>
      </c>
      <c r="D2302" s="4">
        <v>39.791107567313198</v>
      </c>
      <c r="E2302">
        <f t="shared" si="152"/>
        <v>39.687053029131853</v>
      </c>
      <c r="F2302" s="4">
        <v>33.367798926181067</v>
      </c>
      <c r="G2302">
        <f t="shared" si="148"/>
        <v>33.268832503775215</v>
      </c>
      <c r="H2302">
        <f t="shared" si="153"/>
        <v>36.489890155423055</v>
      </c>
      <c r="I2302">
        <f t="shared" si="154"/>
        <v>30.828983807158135</v>
      </c>
    </row>
    <row r="2303" spans="1:9" outlineLevel="1">
      <c r="A2303" s="12">
        <f t="shared" si="151"/>
        <v>0</v>
      </c>
      <c r="B2303" t="str">
        <f>YEAR(C2303)&amp;VLOOKUP(MONTH(C2303),lookup!$G$2:$N$13,8)</f>
        <v>2014M07</v>
      </c>
      <c r="C2303" s="2">
        <f t="shared" si="150"/>
        <v>41840</v>
      </c>
      <c r="D2303" s="4">
        <v>39.343268934303467</v>
      </c>
      <c r="E2303">
        <f t="shared" si="152"/>
        <v>39.593462313287546</v>
      </c>
      <c r="F2303" s="4">
        <v>33.079709695930383</v>
      </c>
      <c r="G2303">
        <f t="shared" si="148"/>
        <v>33.208838716180047</v>
      </c>
      <c r="H2303">
        <f t="shared" si="153"/>
        <v>36.410361184546886</v>
      </c>
      <c r="I2303">
        <f t="shared" si="154"/>
        <v>30.768215713714433</v>
      </c>
    </row>
    <row r="2304" spans="1:9" outlineLevel="1">
      <c r="A2304" s="12">
        <f t="shared" si="151"/>
        <v>0</v>
      </c>
      <c r="B2304" t="str">
        <f>YEAR(C2304)&amp;VLOOKUP(MONTH(C2304),lookup!$G$2:$N$13,8)</f>
        <v>2014M07</v>
      </c>
      <c r="C2304" s="2">
        <f t="shared" si="150"/>
        <v>41841</v>
      </c>
      <c r="D2304" s="4">
        <v>38.89420872771867</v>
      </c>
      <c r="E2304">
        <f t="shared" si="152"/>
        <v>39.489343468382415</v>
      </c>
      <c r="F2304" s="4">
        <v>32.51800036422604</v>
      </c>
      <c r="G2304">
        <f t="shared" si="148"/>
        <v>33.109590020138107</v>
      </c>
      <c r="H2304">
        <f t="shared" si="153"/>
        <v>36.315162187463827</v>
      </c>
      <c r="I2304">
        <f t="shared" si="154"/>
        <v>30.692775373574854</v>
      </c>
    </row>
    <row r="2305" spans="1:9" outlineLevel="1">
      <c r="A2305" s="12">
        <f t="shared" si="151"/>
        <v>0</v>
      </c>
      <c r="B2305" t="str">
        <f>YEAR(C2305)&amp;VLOOKUP(MONTH(C2305),lookup!$G$2:$N$13,8)</f>
        <v>2014M07</v>
      </c>
      <c r="C2305" s="2">
        <f t="shared" si="150"/>
        <v>41842</v>
      </c>
      <c r="D2305" s="4">
        <v>38.876940466057562</v>
      </c>
      <c r="E2305">
        <f t="shared" si="152"/>
        <v>39.368733475530092</v>
      </c>
      <c r="F2305" s="4">
        <v>32.797175653103913</v>
      </c>
      <c r="G2305">
        <f t="shared" si="148"/>
        <v>33.042396479055569</v>
      </c>
      <c r="H2305">
        <f t="shared" si="153"/>
        <v>36.243281699453874</v>
      </c>
      <c r="I2305">
        <f t="shared" si="154"/>
        <v>30.643099765622253</v>
      </c>
    </row>
    <row r="2306" spans="1:9" outlineLevel="1">
      <c r="A2306" s="12">
        <f t="shared" si="151"/>
        <v>0</v>
      </c>
      <c r="B2306" t="str">
        <f>YEAR(C2306)&amp;VLOOKUP(MONTH(C2306),lookup!$G$2:$N$13,8)</f>
        <v>2014M07</v>
      </c>
      <c r="C2306" s="2">
        <f t="shared" si="150"/>
        <v>41843</v>
      </c>
      <c r="D2306" s="4">
        <v>39.027556980224531</v>
      </c>
      <c r="E2306">
        <f t="shared" si="152"/>
        <v>39.311599715622748</v>
      </c>
      <c r="F2306" s="4">
        <v>32.643787390249081</v>
      </c>
      <c r="G2306">
        <f t="shared" si="148"/>
        <v>32.982932398469892</v>
      </c>
      <c r="H2306">
        <f t="shared" si="153"/>
        <v>36.153863930698378</v>
      </c>
      <c r="I2306">
        <f t="shared" si="154"/>
        <v>30.574612208984426</v>
      </c>
    </row>
    <row r="2307" spans="1:9" outlineLevel="1">
      <c r="A2307" s="12">
        <f t="shared" si="151"/>
        <v>0</v>
      </c>
      <c r="B2307" t="str">
        <f>YEAR(C2307)&amp;VLOOKUP(MONTH(C2307),lookup!$G$2:$N$13,8)</f>
        <v>2014M07</v>
      </c>
      <c r="C2307" s="2">
        <f t="shared" si="150"/>
        <v>41844</v>
      </c>
      <c r="D2307" s="4">
        <v>38.898846437134146</v>
      </c>
      <c r="E2307">
        <f t="shared" si="152"/>
        <v>39.193135324234696</v>
      </c>
      <c r="F2307" s="4">
        <v>32.848898209715074</v>
      </c>
      <c r="G2307">
        <f t="shared" si="148"/>
        <v>32.915918488733176</v>
      </c>
      <c r="H2307">
        <f t="shared" si="153"/>
        <v>36.109845964288013</v>
      </c>
      <c r="I2307">
        <f t="shared" si="154"/>
        <v>30.547341337979788</v>
      </c>
    </row>
    <row r="2308" spans="1:9" outlineLevel="1">
      <c r="A2308" s="12">
        <f t="shared" si="151"/>
        <v>0</v>
      </c>
      <c r="B2308" t="str">
        <f>YEAR(C2308)&amp;VLOOKUP(MONTH(C2308),lookup!$G$2:$N$13,8)</f>
        <v>2014M07</v>
      </c>
      <c r="C2308" s="2">
        <f t="shared" si="150"/>
        <v>41845</v>
      </c>
      <c r="D2308" s="4">
        <v>39.109980407738114</v>
      </c>
      <c r="E2308">
        <f t="shared" si="152"/>
        <v>39.120565758345137</v>
      </c>
      <c r="F2308" s="4">
        <v>32.725324523647267</v>
      </c>
      <c r="G2308">
        <f t="shared" si="148"/>
        <v>32.845190612866944</v>
      </c>
      <c r="H2308">
        <f t="shared" si="153"/>
        <v>36.080962031502409</v>
      </c>
      <c r="I2308">
        <f t="shared" si="154"/>
        <v>30.533510507765886</v>
      </c>
    </row>
    <row r="2309" spans="1:9" outlineLevel="1">
      <c r="A2309" s="12">
        <f t="shared" si="151"/>
        <v>0</v>
      </c>
      <c r="B2309" t="str">
        <f>YEAR(C2309)&amp;VLOOKUP(MONTH(C2309),lookup!$G$2:$N$13,8)</f>
        <v>2014M07</v>
      </c>
      <c r="C2309" s="2">
        <f t="shared" si="150"/>
        <v>41846</v>
      </c>
      <c r="D2309" s="4">
        <v>38.810472222991443</v>
      </c>
      <c r="E2309">
        <f t="shared" si="152"/>
        <v>39.015190962456273</v>
      </c>
      <c r="F2309" s="4">
        <v>32.757183375593442</v>
      </c>
      <c r="G2309">
        <f t="shared" si="148"/>
        <v>32.778648176709964</v>
      </c>
      <c r="H2309">
        <f t="shared" si="153"/>
        <v>36.034868099256379</v>
      </c>
      <c r="I2309">
        <f t="shared" si="154"/>
        <v>30.505279763314622</v>
      </c>
    </row>
    <row r="2310" spans="1:9" outlineLevel="1">
      <c r="A2310" s="12">
        <f t="shared" si="151"/>
        <v>0</v>
      </c>
      <c r="B2310" t="str">
        <f>YEAR(C2310)&amp;VLOOKUP(MONTH(C2310),lookup!$G$2:$N$13,8)</f>
        <v>2014M07</v>
      </c>
      <c r="C2310" s="2">
        <f t="shared" si="150"/>
        <v>41847</v>
      </c>
      <c r="D2310" s="4">
        <v>38.910648881450605</v>
      </c>
      <c r="E2310">
        <f t="shared" si="152"/>
        <v>38.961532307400859</v>
      </c>
      <c r="F2310" s="4">
        <v>32.62894350115409</v>
      </c>
      <c r="G2310">
        <f t="shared" si="148"/>
        <v>32.74171497405645</v>
      </c>
      <c r="H2310">
        <f t="shared" si="153"/>
        <v>36.013360795758082</v>
      </c>
      <c r="I2310">
        <f t="shared" si="154"/>
        <v>30.498848936693328</v>
      </c>
    </row>
    <row r="2311" spans="1:9" outlineLevel="1">
      <c r="A2311" s="12">
        <f t="shared" si="151"/>
        <v>0</v>
      </c>
      <c r="B2311" t="str">
        <f>YEAR(C2311)&amp;VLOOKUP(MONTH(C2311),lookup!$G$2:$N$13,8)</f>
        <v>2014M07</v>
      </c>
      <c r="C2311" s="2">
        <f t="shared" si="150"/>
        <v>41848</v>
      </c>
      <c r="D2311" s="4">
        <v>38.222352411792606</v>
      </c>
      <c r="E2311">
        <f t="shared" si="152"/>
        <v>38.836926020221853</v>
      </c>
      <c r="F2311" s="4">
        <v>32.271954731011483</v>
      </c>
      <c r="G2311">
        <f t="shared" si="148"/>
        <v>32.647461878574646</v>
      </c>
      <c r="H2311">
        <f t="shared" si="153"/>
        <v>35.979197753618131</v>
      </c>
      <c r="I2311">
        <f t="shared" si="154"/>
        <v>30.478105939133098</v>
      </c>
    </row>
    <row r="2312" spans="1:9" outlineLevel="1">
      <c r="A2312" s="12">
        <f t="shared" si="151"/>
        <v>0</v>
      </c>
      <c r="B2312" t="str">
        <f>YEAR(C2312)&amp;VLOOKUP(MONTH(C2312),lookup!$G$2:$N$13,8)</f>
        <v>2014M07</v>
      </c>
      <c r="C2312" s="2">
        <f t="shared" si="150"/>
        <v>41849</v>
      </c>
      <c r="D2312" s="4">
        <v>38.706272454555943</v>
      </c>
      <c r="E2312">
        <f t="shared" si="152"/>
        <v>38.798406292676802</v>
      </c>
      <c r="F2312" s="4">
        <v>32.453792372425077</v>
      </c>
      <c r="G2312">
        <f t="shared" ref="G2312:G2375" si="155">AVERAGE(SUM(F2305:F2312)/8,SUM(F2307:F2312)/6)</f>
        <v>32.627615960935088</v>
      </c>
      <c r="H2312">
        <f t="shared" si="153"/>
        <v>35.958245806693057</v>
      </c>
      <c r="I2312">
        <f t="shared" si="154"/>
        <v>30.471372302924181</v>
      </c>
    </row>
    <row r="2313" spans="1:9" outlineLevel="1">
      <c r="A2313" s="12">
        <f t="shared" si="151"/>
        <v>0</v>
      </c>
      <c r="B2313" t="str">
        <f>YEAR(C2313)&amp;VLOOKUP(MONTH(C2313),lookup!$G$2:$N$13,8)</f>
        <v>2014M07</v>
      </c>
      <c r="C2313" s="2">
        <f t="shared" si="150"/>
        <v>41850</v>
      </c>
      <c r="D2313" s="4">
        <v>38.624530729149804</v>
      </c>
      <c r="E2313">
        <f t="shared" si="152"/>
        <v>38.759771041788028</v>
      </c>
      <c r="F2313" s="4">
        <v>32.668732900909276</v>
      </c>
      <c r="G2313">
        <f t="shared" si="155"/>
        <v>32.604574513189107</v>
      </c>
      <c r="H2313">
        <f t="shared" si="153"/>
        <v>35.923323043509498</v>
      </c>
      <c r="I2313">
        <f t="shared" si="154"/>
        <v>30.450670741912383</v>
      </c>
    </row>
    <row r="2314" spans="1:9" outlineLevel="1">
      <c r="A2314" s="12">
        <f t="shared" si="151"/>
        <v>0</v>
      </c>
      <c r="B2314" t="str">
        <f>YEAR(C2314)&amp;VLOOKUP(MONTH(C2314),lookup!$G$2:$N$13,8)</f>
        <v>2014M07</v>
      </c>
      <c r="C2314" s="2">
        <f t="shared" si="150"/>
        <v>41851</v>
      </c>
      <c r="D2314" s="4">
        <v>38.825825008484891</v>
      </c>
      <c r="E2314">
        <f t="shared" si="152"/>
        <v>38.72348317694987</v>
      </c>
      <c r="F2314" s="4">
        <v>32.560117222673803</v>
      </c>
      <c r="G2314">
        <f t="shared" si="155"/>
        <v>32.585577852634529</v>
      </c>
      <c r="H2314">
        <f t="shared" si="153"/>
        <v>35.902165262664738</v>
      </c>
      <c r="I2314">
        <f t="shared" si="154"/>
        <v>30.443573728983221</v>
      </c>
    </row>
    <row r="2315" spans="1:9" outlineLevel="1">
      <c r="A2315" s="12">
        <f t="shared" si="151"/>
        <v>0</v>
      </c>
      <c r="B2315" t="str">
        <f>YEAR(C2315)&amp;VLOOKUP(MONTH(C2315),lookup!$G$2:$N$13,8)</f>
        <v>2014M08</v>
      </c>
      <c r="C2315" s="2">
        <f t="shared" si="150"/>
        <v>41852</v>
      </c>
      <c r="D2315" s="4">
        <v>38.575290612353797</v>
      </c>
      <c r="E2315">
        <f t="shared" si="152"/>
        <v>38.683662470347961</v>
      </c>
      <c r="F2315" s="4">
        <v>32.848206359170497</v>
      </c>
      <c r="G2315">
        <f t="shared" si="155"/>
        <v>32.593119860606905</v>
      </c>
      <c r="H2315">
        <f t="shared" si="153"/>
        <v>35.848000996385984</v>
      </c>
      <c r="I2315">
        <f t="shared" si="154"/>
        <v>30.42786290038655</v>
      </c>
    </row>
    <row r="2316" spans="1:9" outlineLevel="1">
      <c r="A2316" s="12">
        <f t="shared" si="151"/>
        <v>0</v>
      </c>
      <c r="B2316" t="str">
        <f>YEAR(C2316)&amp;VLOOKUP(MONTH(C2316),lookup!$G$2:$N$13,8)</f>
        <v>2014M08</v>
      </c>
      <c r="C2316" s="2">
        <f t="shared" ref="C2316:C2379" si="156">C2315+1</f>
        <v>41853</v>
      </c>
      <c r="D2316" s="4">
        <v>38.509838702203595</v>
      </c>
      <c r="E2316">
        <f t="shared" si="152"/>
        <v>38.612752765481467</v>
      </c>
      <c r="F2316" s="4">
        <v>32.486963323127029</v>
      </c>
      <c r="G2316">
        <f t="shared" si="155"/>
        <v>32.56639060407214</v>
      </c>
      <c r="H2316">
        <f t="shared" si="153"/>
        <v>35.755860872048288</v>
      </c>
      <c r="I2316">
        <f t="shared" si="154"/>
        <v>30.372599001648457</v>
      </c>
    </row>
    <row r="2317" spans="1:9" outlineLevel="1">
      <c r="A2317" s="12">
        <f t="shared" si="151"/>
        <v>0</v>
      </c>
      <c r="B2317" t="str">
        <f>YEAR(C2317)&amp;VLOOKUP(MONTH(C2317),lookup!$G$2:$N$13,8)</f>
        <v>2014M08</v>
      </c>
      <c r="C2317" s="2">
        <f t="shared" si="156"/>
        <v>41854</v>
      </c>
      <c r="D2317" s="4">
        <v>38.376349183464761</v>
      </c>
      <c r="E2317">
        <f t="shared" si="152"/>
        <v>38.598453139817067</v>
      </c>
      <c r="F2317" s="4">
        <v>32.726766630833488</v>
      </c>
      <c r="G2317">
        <f t="shared" si="155"/>
        <v>32.602390549176476</v>
      </c>
      <c r="H2317">
        <f t="shared" si="153"/>
        <v>35.696277780788535</v>
      </c>
      <c r="I2317">
        <f t="shared" si="154"/>
        <v>30.354775821236142</v>
      </c>
    </row>
    <row r="2318" spans="1:9" outlineLevel="1">
      <c r="A2318" s="12">
        <f t="shared" si="151"/>
        <v>0</v>
      </c>
      <c r="B2318" t="str">
        <f>YEAR(C2318)&amp;VLOOKUP(MONTH(C2318),lookup!$G$2:$N$13,8)</f>
        <v>2014M08</v>
      </c>
      <c r="C2318" s="2">
        <f t="shared" si="156"/>
        <v>41855</v>
      </c>
      <c r="D2318" s="4">
        <v>37.964722332348622</v>
      </c>
      <c r="E2318">
        <f t="shared" si="152"/>
        <v>38.477536886980914</v>
      </c>
      <c r="F2318" s="4">
        <v>32.060377767808248</v>
      </c>
      <c r="G2318">
        <f t="shared" si="155"/>
        <v>32.534070640457628</v>
      </c>
      <c r="H2318">
        <f t="shared" si="153"/>
        <v>35.619201137555834</v>
      </c>
      <c r="I2318">
        <f t="shared" si="154"/>
        <v>30.313735290403333</v>
      </c>
    </row>
    <row r="2319" spans="1:9" outlineLevel="1">
      <c r="A2319" s="12">
        <f t="shared" si="151"/>
        <v>0</v>
      </c>
      <c r="B2319" t="str">
        <f>YEAR(C2319)&amp;VLOOKUP(MONTH(C2319),lookup!$G$2:$N$13,8)</f>
        <v>2014M08</v>
      </c>
      <c r="C2319" s="2">
        <f t="shared" si="156"/>
        <v>41856</v>
      </c>
      <c r="D2319" s="4">
        <v>38.197562282895433</v>
      </c>
      <c r="E2319">
        <f t="shared" si="152"/>
        <v>38.440406800070306</v>
      </c>
      <c r="F2319" s="4">
        <v>32.56600868780329</v>
      </c>
      <c r="G2319">
        <f t="shared" si="155"/>
        <v>32.543888661664944</v>
      </c>
      <c r="H2319">
        <f t="shared" si="153"/>
        <v>35.545461680227106</v>
      </c>
      <c r="I2319">
        <f t="shared" si="154"/>
        <v>30.281146238440641</v>
      </c>
    </row>
    <row r="2320" spans="1:9" outlineLevel="1">
      <c r="A2320" s="12">
        <f t="shared" si="151"/>
        <v>0</v>
      </c>
      <c r="B2320" t="str">
        <f>YEAR(C2320)&amp;VLOOKUP(MONTH(C2320),lookup!$G$2:$N$13,8)</f>
        <v>2014M08</v>
      </c>
      <c r="C2320" s="2">
        <f t="shared" si="156"/>
        <v>41857</v>
      </c>
      <c r="D2320" s="4">
        <v>38.209368137146519</v>
      </c>
      <c r="E2320">
        <f t="shared" si="152"/>
        <v>38.357978874287355</v>
      </c>
      <c r="F2320" s="4">
        <v>32.345161146850337</v>
      </c>
      <c r="G2320">
        <f t="shared" si="155"/>
        <v>32.5191862037479</v>
      </c>
      <c r="H2320">
        <f t="shared" si="153"/>
        <v>35.46451039025424</v>
      </c>
      <c r="I2320">
        <f t="shared" si="154"/>
        <v>30.240145175849342</v>
      </c>
    </row>
    <row r="2321" spans="1:9" outlineLevel="1">
      <c r="A2321" s="12">
        <f t="shared" si="151"/>
        <v>0</v>
      </c>
      <c r="B2321" t="str">
        <f>YEAR(C2321)&amp;VLOOKUP(MONTH(C2321),lookup!$G$2:$N$13,8)</f>
        <v>2014M08</v>
      </c>
      <c r="C2321" s="2">
        <f t="shared" si="156"/>
        <v>41858</v>
      </c>
      <c r="D2321" s="4">
        <v>38.167862306098201</v>
      </c>
      <c r="E2321">
        <f t="shared" si="152"/>
        <v>38.295484738992002</v>
      </c>
      <c r="F2321" s="4">
        <v>32.557897435249266</v>
      </c>
      <c r="G2321">
        <f t="shared" si="155"/>
        <v>32.488066576817388</v>
      </c>
      <c r="H2321">
        <f t="shared" si="153"/>
        <v>35.42242330898835</v>
      </c>
      <c r="I2321">
        <f t="shared" si="154"/>
        <v>30.221956560487776</v>
      </c>
    </row>
    <row r="2322" spans="1:9" outlineLevel="1">
      <c r="A2322" s="12">
        <f t="shared" ref="A2322:A2385" si="157">IF(D2322+D2323=D2322,IF(D2322+D2323&gt;0,1,0),0)</f>
        <v>0</v>
      </c>
      <c r="B2322" t="str">
        <f>YEAR(C2322)&amp;VLOOKUP(MONTH(C2322),lookup!$G$2:$N$13,8)</f>
        <v>2014M08</v>
      </c>
      <c r="C2322" s="2">
        <f t="shared" si="156"/>
        <v>41859</v>
      </c>
      <c r="D2322" s="4">
        <v>38.032631336860447</v>
      </c>
      <c r="E2322">
        <f t="shared" si="152"/>
        <v>38.206142854070208</v>
      </c>
      <c r="F2322" s="4">
        <v>32.158158270920111</v>
      </c>
      <c r="G2322">
        <f t="shared" si="155"/>
        <v>32.435543721315533</v>
      </c>
      <c r="H2322">
        <f t="shared" si="153"/>
        <v>35.363057745870357</v>
      </c>
      <c r="I2322">
        <f t="shared" si="154"/>
        <v>30.191773725638722</v>
      </c>
    </row>
    <row r="2323" spans="1:9" outlineLevel="1">
      <c r="A2323" s="12">
        <f t="shared" si="157"/>
        <v>0</v>
      </c>
      <c r="B2323" t="str">
        <f>YEAR(C2323)&amp;VLOOKUP(MONTH(C2323),lookup!$G$2:$N$13,8)</f>
        <v>2014M08</v>
      </c>
      <c r="C2323" s="2">
        <f t="shared" si="156"/>
        <v>41860</v>
      </c>
      <c r="D2323" s="4">
        <v>38.098641540002923</v>
      </c>
      <c r="E2323">
        <f t="shared" si="152"/>
        <v>38.153209983426464</v>
      </c>
      <c r="F2323" s="4">
        <v>32.549826935696636</v>
      </c>
      <c r="G2323">
        <f t="shared" si="155"/>
        <v>32.402150032753681</v>
      </c>
      <c r="H2323">
        <f t="shared" si="153"/>
        <v>35.361941967186524</v>
      </c>
      <c r="I2323">
        <f t="shared" si="154"/>
        <v>30.198621074307425</v>
      </c>
    </row>
    <row r="2324" spans="1:9" outlineLevel="1">
      <c r="A2324" s="12">
        <f t="shared" si="157"/>
        <v>0</v>
      </c>
      <c r="B2324" t="str">
        <f>YEAR(C2324)&amp;VLOOKUP(MONTH(C2324),lookup!$G$2:$N$13,8)</f>
        <v>2014M08</v>
      </c>
      <c r="C2324" s="2">
        <f t="shared" si="156"/>
        <v>41861</v>
      </c>
      <c r="D2324" s="4">
        <v>38.434631038085556</v>
      </c>
      <c r="E2324">
        <f t="shared" si="152"/>
        <v>38.187668563230503</v>
      </c>
      <c r="F2324" s="4">
        <v>32.584563950922373</v>
      </c>
      <c r="G2324">
        <f t="shared" si="155"/>
        <v>32.451932253917072</v>
      </c>
      <c r="H2324">
        <f t="shared" si="153"/>
        <v>35.352415879112357</v>
      </c>
      <c r="I2324">
        <f t="shared" si="154"/>
        <v>30.205600326295514</v>
      </c>
    </row>
    <row r="2325" spans="1:9" outlineLevel="1">
      <c r="A2325" s="12">
        <f t="shared" si="157"/>
        <v>0</v>
      </c>
      <c r="B2325" t="str">
        <f>YEAR(C2325)&amp;VLOOKUP(MONTH(C2325),lookup!$G$2:$N$13,8)</f>
        <v>2014M08</v>
      </c>
      <c r="C2325" s="2">
        <f t="shared" si="156"/>
        <v>41862</v>
      </c>
      <c r="D2325" s="4">
        <v>37.568885035886382</v>
      </c>
      <c r="E2325">
        <f t="shared" si="152"/>
        <v>38.084812283422764</v>
      </c>
      <c r="F2325" s="4">
        <v>32.074828219993464</v>
      </c>
      <c r="G2325">
        <f t="shared" si="155"/>
        <v>32.370254397588752</v>
      </c>
      <c r="H2325">
        <f t="shared" si="153"/>
        <v>35.388731111328937</v>
      </c>
      <c r="I2325">
        <f t="shared" si="154"/>
        <v>30.243655902648179</v>
      </c>
    </row>
    <row r="2326" spans="1:9" outlineLevel="1">
      <c r="A2326" s="12">
        <f t="shared" si="157"/>
        <v>0</v>
      </c>
      <c r="B2326" t="str">
        <f>YEAR(C2326)&amp;VLOOKUP(MONTH(C2326),lookup!$G$2:$N$13,8)</f>
        <v>2014M08</v>
      </c>
      <c r="C2326" s="2">
        <f t="shared" si="156"/>
        <v>41863</v>
      </c>
      <c r="D2326" s="4">
        <v>37.972107232335752</v>
      </c>
      <c r="E2326">
        <f t="shared" si="152"/>
        <v>38.065502097604394</v>
      </c>
      <c r="F2326" s="4">
        <v>32.181558925377772</v>
      </c>
      <c r="G2326">
        <f t="shared" si="155"/>
        <v>32.364194701480798</v>
      </c>
      <c r="H2326">
        <f t="shared" si="153"/>
        <v>35.387136779698935</v>
      </c>
      <c r="I2326">
        <f t="shared" si="154"/>
        <v>30.258254495804231</v>
      </c>
    </row>
    <row r="2327" spans="1:9" outlineLevel="1">
      <c r="A2327" s="12">
        <f t="shared" si="157"/>
        <v>0</v>
      </c>
      <c r="B2327" t="str">
        <f>YEAR(C2327)&amp;VLOOKUP(MONTH(C2327),lookup!$G$2:$N$13,8)</f>
        <v>2014M08</v>
      </c>
      <c r="C2327" s="2">
        <f t="shared" si="156"/>
        <v>41864</v>
      </c>
      <c r="D2327" s="4">
        <v>37.630424356123306</v>
      </c>
      <c r="E2327">
        <f t="shared" si="152"/>
        <v>37.985269481349889</v>
      </c>
      <c r="F2327" s="4">
        <v>32.200346059022053</v>
      </c>
      <c r="G2327">
        <f t="shared" si="155"/>
        <v>32.311544839163034</v>
      </c>
      <c r="H2327">
        <f t="shared" si="153"/>
        <v>35.386244233729954</v>
      </c>
      <c r="I2327">
        <f t="shared" si="154"/>
        <v>30.265104404713487</v>
      </c>
    </row>
    <row r="2328" spans="1:9" outlineLevel="1">
      <c r="A2328" s="12">
        <f t="shared" si="157"/>
        <v>0</v>
      </c>
      <c r="B2328" t="str">
        <f>YEAR(C2328)&amp;VLOOKUP(MONTH(C2328),lookup!$G$2:$N$13,8)</f>
        <v>2014M08</v>
      </c>
      <c r="C2328" s="2">
        <f t="shared" si="156"/>
        <v>41865</v>
      </c>
      <c r="D2328" s="4">
        <v>38.078335712769309</v>
      </c>
      <c r="E2328">
        <f t="shared" si="152"/>
        <v>37.98088865281872</v>
      </c>
      <c r="F2328" s="4">
        <v>32.275169974863886</v>
      </c>
      <c r="G2328">
        <f t="shared" si="155"/>
        <v>32.316921366242525</v>
      </c>
      <c r="H2328">
        <f t="shared" si="153"/>
        <v>35.385106537020889</v>
      </c>
      <c r="I2328">
        <f t="shared" si="154"/>
        <v>30.280960348536716</v>
      </c>
    </row>
    <row r="2329" spans="1:9" outlineLevel="1">
      <c r="A2329" s="12">
        <f t="shared" si="157"/>
        <v>0</v>
      </c>
      <c r="B2329" t="str">
        <f>YEAR(C2329)&amp;VLOOKUP(MONTH(C2329),lookup!$G$2:$N$13,8)</f>
        <v>2014M08</v>
      </c>
      <c r="C2329" s="2">
        <f t="shared" si="156"/>
        <v>41866</v>
      </c>
      <c r="D2329" s="4">
        <v>37.916240108380684</v>
      </c>
      <c r="E2329">
        <f t="shared" si="152"/>
        <v>37.949962146159521</v>
      </c>
      <c r="F2329" s="4">
        <v>32.502847156740707</v>
      </c>
      <c r="G2329">
        <f t="shared" si="155"/>
        <v>32.309565742256083</v>
      </c>
      <c r="H2329">
        <f t="shared" si="153"/>
        <v>35.36071730180381</v>
      </c>
      <c r="I2329">
        <f t="shared" si="154"/>
        <v>30.269864393414572</v>
      </c>
    </row>
    <row r="2330" spans="1:9" outlineLevel="1">
      <c r="A2330" s="12">
        <f t="shared" si="157"/>
        <v>0</v>
      </c>
      <c r="B2330" t="str">
        <f>YEAR(C2330)&amp;VLOOKUP(MONTH(C2330),lookup!$G$2:$N$13,8)</f>
        <v>2014M08</v>
      </c>
      <c r="C2330" s="2">
        <f t="shared" si="156"/>
        <v>41867</v>
      </c>
      <c r="D2330" s="4">
        <v>38.082865602251275</v>
      </c>
      <c r="E2330">
        <f t="shared" si="152"/>
        <v>37.923788001426928</v>
      </c>
      <c r="F2330" s="4">
        <v>32.266760803816886</v>
      </c>
      <c r="G2330">
        <f t="shared" si="155"/>
        <v>32.28986980497001</v>
      </c>
      <c r="H2330">
        <f t="shared" si="153"/>
        <v>35.353164529811615</v>
      </c>
      <c r="I2330">
        <f t="shared" si="154"/>
        <v>30.28205042756408</v>
      </c>
    </row>
    <row r="2331" spans="1:9" outlineLevel="1">
      <c r="A2331" s="12">
        <f t="shared" si="157"/>
        <v>0</v>
      </c>
      <c r="B2331" t="str">
        <f>YEAR(C2331)&amp;VLOOKUP(MONTH(C2331),lookup!$G$2:$N$13,8)</f>
        <v>2014M08</v>
      </c>
      <c r="C2331" s="2">
        <f t="shared" si="156"/>
        <v>41868</v>
      </c>
      <c r="D2331" s="4">
        <v>37.947318418283487</v>
      </c>
      <c r="E2331">
        <f t="shared" si="152"/>
        <v>37.94586642151922</v>
      </c>
      <c r="F2331" s="4">
        <v>32.513726802837944</v>
      </c>
      <c r="G2331">
        <f t="shared" si="155"/>
        <v>32.324188428570046</v>
      </c>
      <c r="H2331">
        <f t="shared" si="153"/>
        <v>35.287614293791613</v>
      </c>
      <c r="I2331">
        <f t="shared" si="154"/>
        <v>30.232066913740937</v>
      </c>
    </row>
    <row r="2332" spans="1:9" outlineLevel="1">
      <c r="A2332" s="12">
        <f t="shared" si="157"/>
        <v>0</v>
      </c>
      <c r="B2332" t="str">
        <f>YEAR(C2332)&amp;VLOOKUP(MONTH(C2332),lookup!$G$2:$N$13,8)</f>
        <v>2014M08</v>
      </c>
      <c r="C2332" s="2">
        <f t="shared" si="156"/>
        <v>41869</v>
      </c>
      <c r="D2332" s="4">
        <v>37.560300335512089</v>
      </c>
      <c r="E2332">
        <f t="shared" si="152"/>
        <v>37.856903511206411</v>
      </c>
      <c r="F2332" s="4">
        <v>31.813236109298408</v>
      </c>
      <c r="G2332">
        <f t="shared" si="155"/>
        <v>32.245286870461932</v>
      </c>
      <c r="H2332">
        <f t="shared" si="153"/>
        <v>35.248982994097048</v>
      </c>
      <c r="I2332">
        <f t="shared" si="154"/>
        <v>30.216432915035181</v>
      </c>
    </row>
    <row r="2333" spans="1:9" outlineLevel="1">
      <c r="A2333" s="12">
        <f t="shared" si="157"/>
        <v>0</v>
      </c>
      <c r="B2333" t="str">
        <f>YEAR(C2333)&amp;VLOOKUP(MONTH(C2333),lookup!$G$2:$N$13,8)</f>
        <v>2014M08</v>
      </c>
      <c r="C2333" s="2">
        <f t="shared" si="156"/>
        <v>41870</v>
      </c>
      <c r="D2333" s="4">
        <v>38.004211348874748</v>
      </c>
      <c r="E2333">
        <f t="shared" si="152"/>
        <v>37.9152603218308</v>
      </c>
      <c r="F2333" s="4">
        <v>32.606032351003428</v>
      </c>
      <c r="G2333">
        <f t="shared" si="155"/>
        <v>32.312294319648501</v>
      </c>
      <c r="H2333">
        <f t="shared" si="153"/>
        <v>35.17642045836358</v>
      </c>
      <c r="I2333">
        <f t="shared" si="154"/>
        <v>30.163242906164221</v>
      </c>
    </row>
    <row r="2334" spans="1:9" outlineLevel="1">
      <c r="A2334" s="12">
        <f t="shared" si="157"/>
        <v>0</v>
      </c>
      <c r="B2334" t="str">
        <f>YEAR(C2334)&amp;VLOOKUP(MONTH(C2334),lookup!$G$2:$N$13,8)</f>
        <v>2014M08</v>
      </c>
      <c r="C2334" s="2">
        <f t="shared" si="156"/>
        <v>41871</v>
      </c>
      <c r="D2334" s="4">
        <v>37.739200710266829</v>
      </c>
      <c r="E2334">
        <f t="shared" si="152"/>
        <v>37.872442413992957</v>
      </c>
      <c r="F2334" s="4">
        <v>31.995553795343827</v>
      </c>
      <c r="G2334">
        <f t="shared" si="155"/>
        <v>32.277367650728046</v>
      </c>
      <c r="H2334">
        <f t="shared" si="153"/>
        <v>35.131514577539107</v>
      </c>
      <c r="I2334">
        <f t="shared" si="154"/>
        <v>30.137402075547083</v>
      </c>
    </row>
    <row r="2335" spans="1:9" outlineLevel="1">
      <c r="A2335" s="12">
        <f t="shared" si="157"/>
        <v>0</v>
      </c>
      <c r="B2335" t="str">
        <f>YEAR(C2335)&amp;VLOOKUP(MONTH(C2335),lookup!$G$2:$N$13,8)</f>
        <v>2014M08</v>
      </c>
      <c r="C2335" s="2">
        <f t="shared" si="156"/>
        <v>41872</v>
      </c>
      <c r="D2335" s="4">
        <v>37.807754248151838</v>
      </c>
      <c r="E2335">
        <f t="shared" si="152"/>
        <v>37.874485043892335</v>
      </c>
      <c r="F2335" s="4">
        <v>32.407944658693062</v>
      </c>
      <c r="G2335">
        <f t="shared" si="155"/>
        <v>32.282434021703509</v>
      </c>
      <c r="H2335">
        <f t="shared" si="153"/>
        <v>35.091546920424378</v>
      </c>
      <c r="I2335">
        <f t="shared" si="154"/>
        <v>30.114977690075499</v>
      </c>
    </row>
    <row r="2336" spans="1:9" outlineLevel="1">
      <c r="A2336" s="12">
        <f t="shared" si="157"/>
        <v>0</v>
      </c>
      <c r="B2336" t="str">
        <f>YEAR(C2336)&amp;VLOOKUP(MONTH(C2336),lookup!$G$2:$N$13,8)</f>
        <v>2014M08</v>
      </c>
      <c r="C2336" s="2">
        <f t="shared" si="156"/>
        <v>41873</v>
      </c>
      <c r="D2336" s="4">
        <v>37.869936588772809</v>
      </c>
      <c r="E2336">
        <f t="shared" si="152"/>
        <v>37.843716014186015</v>
      </c>
      <c r="F2336" s="4">
        <v>32.120974670334604</v>
      </c>
      <c r="G2336">
        <f t="shared" si="155"/>
        <v>32.260647970713578</v>
      </c>
      <c r="H2336">
        <f t="shared" si="153"/>
        <v>35.046955419188947</v>
      </c>
      <c r="I2336">
        <f t="shared" si="154"/>
        <v>30.089702169008454</v>
      </c>
    </row>
    <row r="2337" spans="1:9" outlineLevel="1">
      <c r="A2337" s="12">
        <f t="shared" si="157"/>
        <v>0</v>
      </c>
      <c r="B2337" t="str">
        <f>YEAR(C2337)&amp;VLOOKUP(MONTH(C2337),lookup!$G$2:$N$13,8)</f>
        <v>2014M08</v>
      </c>
      <c r="C2337" s="2">
        <f t="shared" si="156"/>
        <v>41874</v>
      </c>
      <c r="D2337" s="4">
        <v>38.111467148933642</v>
      </c>
      <c r="E2337">
        <f t="shared" si="152"/>
        <v>37.869596765108085</v>
      </c>
      <c r="F2337" s="4">
        <v>32.627523235499048</v>
      </c>
      <c r="G2337">
        <f t="shared" si="155"/>
        <v>32.277923261691065</v>
      </c>
      <c r="H2337">
        <f t="shared" si="153"/>
        <v>35.011504102695007</v>
      </c>
      <c r="I2337">
        <f t="shared" si="154"/>
        <v>30.069835734709564</v>
      </c>
    </row>
    <row r="2338" spans="1:9" outlineLevel="1">
      <c r="A2338" s="12">
        <f t="shared" si="157"/>
        <v>0</v>
      </c>
      <c r="B2338" t="str">
        <f>YEAR(C2338)&amp;VLOOKUP(MONTH(C2338),lookup!$G$2:$N$13,8)</f>
        <v>2014M08</v>
      </c>
      <c r="C2338" s="2">
        <f t="shared" si="156"/>
        <v>41875</v>
      </c>
      <c r="D2338" s="4">
        <v>38.160348802034257</v>
      </c>
      <c r="E2338">
        <f t="shared" si="152"/>
        <v>37.924443503971368</v>
      </c>
      <c r="F2338" s="4">
        <v>32.467392045524825</v>
      </c>
      <c r="G2338">
        <f t="shared" si="155"/>
        <v>32.344975708983348</v>
      </c>
      <c r="H2338">
        <f t="shared" si="153"/>
        <v>34.962130037781449</v>
      </c>
      <c r="I2338">
        <f t="shared" si="154"/>
        <v>30.035502765538798</v>
      </c>
    </row>
    <row r="2339" spans="1:9" outlineLevel="1">
      <c r="A2339" s="12">
        <f t="shared" si="157"/>
        <v>0</v>
      </c>
      <c r="B2339" t="str">
        <f>YEAR(C2339)&amp;VLOOKUP(MONTH(C2339),lookup!$G$2:$N$13,8)</f>
        <v>2014M08</v>
      </c>
      <c r="C2339" s="2">
        <f t="shared" si="156"/>
        <v>41876</v>
      </c>
      <c r="D2339" s="4">
        <v>37.821263728173363</v>
      </c>
      <c r="E2339">
        <f t="shared" si="152"/>
        <v>37.901319450781031</v>
      </c>
      <c r="F2339" s="4">
        <v>32.393097918701159</v>
      </c>
      <c r="G2339">
        <f t="shared" si="155"/>
        <v>32.319691867699603</v>
      </c>
      <c r="H2339">
        <f t="shared" si="153"/>
        <v>34.936276541133608</v>
      </c>
      <c r="I2339">
        <f t="shared" si="154"/>
        <v>30.026821530425117</v>
      </c>
    </row>
    <row r="2340" spans="1:9" outlineLevel="1">
      <c r="A2340" s="12">
        <f t="shared" si="157"/>
        <v>0</v>
      </c>
      <c r="B2340" t="str">
        <f>YEAR(C2340)&amp;VLOOKUP(MONTH(C2340),lookup!$G$2:$N$13,8)</f>
        <v>2014M08</v>
      </c>
      <c r="C2340" s="2">
        <f t="shared" si="156"/>
        <v>41877</v>
      </c>
      <c r="D2340" s="4">
        <v>38.023013264904257</v>
      </c>
      <c r="E2340">
        <f t="shared" si="152"/>
        <v>37.953890055087832</v>
      </c>
      <c r="F2340" s="4">
        <v>32.296528763423943</v>
      </c>
      <c r="G2340">
        <f t="shared" si="155"/>
        <v>32.374978905922461</v>
      </c>
      <c r="H2340">
        <f t="shared" si="153"/>
        <v>34.878151726308815</v>
      </c>
      <c r="I2340">
        <f t="shared" si="154"/>
        <v>29.984119376703624</v>
      </c>
    </row>
    <row r="2341" spans="1:9" outlineLevel="1">
      <c r="A2341" s="12">
        <f t="shared" si="157"/>
        <v>0</v>
      </c>
      <c r="B2341" t="str">
        <f>YEAR(C2341)&amp;VLOOKUP(MONTH(C2341),lookup!$G$2:$N$13,8)</f>
        <v>2014M08</v>
      </c>
      <c r="C2341" s="2">
        <f t="shared" si="156"/>
        <v>41878</v>
      </c>
      <c r="D2341" s="4">
        <v>37.642110684232421</v>
      </c>
      <c r="E2341">
        <f t="shared" si="152"/>
        <v>37.917455133221068</v>
      </c>
      <c r="F2341" s="4">
        <v>32.245014159105601</v>
      </c>
      <c r="G2341">
        <f t="shared" si="155"/>
        <v>32.338837727296564</v>
      </c>
      <c r="H2341">
        <f t="shared" si="153"/>
        <v>34.858046848832885</v>
      </c>
      <c r="I2341">
        <f t="shared" si="154"/>
        <v>29.977347237995815</v>
      </c>
    </row>
    <row r="2342" spans="1:9" outlineLevel="1">
      <c r="A2342" s="12">
        <f t="shared" si="157"/>
        <v>0</v>
      </c>
      <c r="B2342" t="str">
        <f>YEAR(C2342)&amp;VLOOKUP(MONTH(C2342),lookup!$G$2:$N$13,8)</f>
        <v>2014M08</v>
      </c>
      <c r="C2342" s="2">
        <f t="shared" si="156"/>
        <v>41879</v>
      </c>
      <c r="D2342" s="4">
        <v>37.729676443637253</v>
      </c>
      <c r="E2342">
        <f t="shared" si="152"/>
        <v>37.90517152112875</v>
      </c>
      <c r="F2342" s="4">
        <v>32.045636423509613</v>
      </c>
      <c r="G2342">
        <f t="shared" si="155"/>
        <v>32.33568970432151</v>
      </c>
      <c r="H2342">
        <f t="shared" si="153"/>
        <v>34.828066866006942</v>
      </c>
      <c r="I2342">
        <f t="shared" si="154"/>
        <v>29.958175814999027</v>
      </c>
    </row>
    <row r="2343" spans="1:9" outlineLevel="1">
      <c r="A2343" s="12">
        <f t="shared" si="157"/>
        <v>0</v>
      </c>
      <c r="B2343" t="str">
        <f>YEAR(C2343)&amp;VLOOKUP(MONTH(C2343),lookup!$G$2:$N$13,8)</f>
        <v>2014M08</v>
      </c>
      <c r="C2343" s="2">
        <f t="shared" si="156"/>
        <v>41880</v>
      </c>
      <c r="D2343" s="4">
        <v>37.962964238969185</v>
      </c>
      <c r="E2343">
        <f t="shared" si="152"/>
        <v>37.902496903057802</v>
      </c>
      <c r="F2343" s="4">
        <v>32.549493885305907</v>
      </c>
      <c r="G2343">
        <f t="shared" si="155"/>
        <v>32.338034085135384</v>
      </c>
      <c r="H2343">
        <f t="shared" si="153"/>
        <v>34.793838054321284</v>
      </c>
      <c r="I2343">
        <f t="shared" si="154"/>
        <v>29.936210559267874</v>
      </c>
    </row>
    <row r="2344" spans="1:9" outlineLevel="1">
      <c r="A2344" s="12">
        <f t="shared" si="157"/>
        <v>0</v>
      </c>
      <c r="B2344" t="str">
        <f>YEAR(C2344)&amp;VLOOKUP(MONTH(C2344),lookup!$G$2:$N$13,8)</f>
        <v>2014M08</v>
      </c>
      <c r="C2344" s="2">
        <f t="shared" si="156"/>
        <v>41881</v>
      </c>
      <c r="D2344" s="4">
        <v>37.842192906932212</v>
      </c>
      <c r="E2344">
        <f t="shared" si="152"/>
        <v>37.874249931684261</v>
      </c>
      <c r="F2344" s="4">
        <v>32.138823079670829</v>
      </c>
      <c r="G2344">
        <f t="shared" si="155"/>
        <v>32.311768863564396</v>
      </c>
      <c r="H2344">
        <f t="shared" si="153"/>
        <v>34.773864980943117</v>
      </c>
      <c r="I2344">
        <f t="shared" si="154"/>
        <v>29.926653707704872</v>
      </c>
    </row>
    <row r="2345" spans="1:9" outlineLevel="1">
      <c r="A2345" s="12">
        <f t="shared" si="157"/>
        <v>0</v>
      </c>
      <c r="B2345" t="str">
        <f>YEAR(C2345)&amp;VLOOKUP(MONTH(C2345),lookup!$G$2:$N$13,8)</f>
        <v>2014M08</v>
      </c>
      <c r="C2345" s="2">
        <f t="shared" si="156"/>
        <v>41882</v>
      </c>
      <c r="D2345" s="4">
        <v>37.76248561311499</v>
      </c>
      <c r="E2345">
        <f t="shared" si="152"/>
        <v>37.847540409440732</v>
      </c>
      <c r="F2345" s="4">
        <v>32.38358420078869</v>
      </c>
      <c r="G2345">
        <f t="shared" si="155"/>
        <v>32.29572986406896</v>
      </c>
      <c r="H2345">
        <f t="shared" si="153"/>
        <v>34.757256293885916</v>
      </c>
      <c r="I2345">
        <f t="shared" si="154"/>
        <v>29.920034212641639</v>
      </c>
    </row>
    <row r="2346" spans="1:9" outlineLevel="1">
      <c r="A2346" s="12">
        <f t="shared" si="157"/>
        <v>0</v>
      </c>
      <c r="B2346" t="str">
        <f>YEAR(C2346)&amp;VLOOKUP(MONTH(C2346),lookup!$G$2:$N$13,8)</f>
        <v>2014M09</v>
      </c>
      <c r="C2346" s="2">
        <f t="shared" si="156"/>
        <v>41883</v>
      </c>
      <c r="D2346" s="4">
        <v>37.678606015279549</v>
      </c>
      <c r="E2346">
        <f t="shared" si="152"/>
        <v>37.788730881133176</v>
      </c>
      <c r="F2346" s="4">
        <v>32.184079356913834</v>
      </c>
      <c r="G2346">
        <f t="shared" si="155"/>
        <v>32.268652037154929</v>
      </c>
      <c r="H2346">
        <f t="shared" si="153"/>
        <v>34.703908211622171</v>
      </c>
      <c r="I2346">
        <f t="shared" si="154"/>
        <v>29.897548133445344</v>
      </c>
    </row>
    <row r="2347" spans="1:9" outlineLevel="1">
      <c r="A2347" s="12">
        <f t="shared" si="157"/>
        <v>0</v>
      </c>
      <c r="B2347" t="str">
        <f>YEAR(C2347)&amp;VLOOKUP(MONTH(C2347),lookup!$G$2:$N$13,8)</f>
        <v>2014M09</v>
      </c>
      <c r="C2347" s="2">
        <f t="shared" si="156"/>
        <v>41884</v>
      </c>
      <c r="D2347" s="4">
        <v>37.749154945684019</v>
      </c>
      <c r="E2347">
        <f t="shared" si="152"/>
        <v>37.793144437348552</v>
      </c>
      <c r="F2347" s="4">
        <v>32.543373352301892</v>
      </c>
      <c r="G2347">
        <f t="shared" si="155"/>
        <v>32.302907517854663</v>
      </c>
      <c r="H2347">
        <f t="shared" si="153"/>
        <v>34.659066547837618</v>
      </c>
      <c r="I2347">
        <f t="shared" si="154"/>
        <v>29.882420317694574</v>
      </c>
    </row>
    <row r="2348" spans="1:9" outlineLevel="1">
      <c r="A2348" s="12">
        <f t="shared" si="157"/>
        <v>0</v>
      </c>
      <c r="B2348" t="str">
        <f>YEAR(C2348)&amp;VLOOKUP(MONTH(C2348),lookup!$G$2:$N$13,8)</f>
        <v>2014M09</v>
      </c>
      <c r="C2348" s="2">
        <f t="shared" si="156"/>
        <v>41885</v>
      </c>
      <c r="D2348" s="4">
        <v>37.998260834185324</v>
      </c>
      <c r="E2348">
        <f t="shared" si="152"/>
        <v>37.813979442974286</v>
      </c>
      <c r="F2348" s="4">
        <v>32.502912892729356</v>
      </c>
      <c r="G2348">
        <f t="shared" si="155"/>
        <v>32.353912898371235</v>
      </c>
      <c r="H2348">
        <f t="shared" si="153"/>
        <v>34.639824090482172</v>
      </c>
      <c r="I2348">
        <f t="shared" si="154"/>
        <v>29.891794550354895</v>
      </c>
    </row>
    <row r="2349" spans="1:9" outlineLevel="1">
      <c r="A2349" s="12">
        <f t="shared" si="157"/>
        <v>0</v>
      </c>
      <c r="B2349" t="str">
        <f>YEAR(C2349)&amp;VLOOKUP(MONTH(C2349),lookup!$G$2:$N$13,8)</f>
        <v>2014M09</v>
      </c>
      <c r="C2349" s="2">
        <f t="shared" si="156"/>
        <v>41886</v>
      </c>
      <c r="D2349" s="4">
        <v>38.080173503902742</v>
      </c>
      <c r="E2349">
        <f t="shared" si="152"/>
        <v>37.851125807948144</v>
      </c>
      <c r="F2349" s="4">
        <v>32.834046521907894</v>
      </c>
      <c r="G2349">
        <f t="shared" si="155"/>
        <v>32.414440140763212</v>
      </c>
      <c r="H2349">
        <f t="shared" si="153"/>
        <v>34.608875360154649</v>
      </c>
      <c r="I2349">
        <f t="shared" si="154"/>
        <v>29.886393740806863</v>
      </c>
    </row>
    <row r="2350" spans="1:9" outlineLevel="1">
      <c r="A2350" s="12">
        <f t="shared" si="157"/>
        <v>0</v>
      </c>
      <c r="B2350" t="str">
        <f>YEAR(C2350)&amp;VLOOKUP(MONTH(C2350),lookup!$G$2:$N$13,8)</f>
        <v>2014M09</v>
      </c>
      <c r="C2350" s="2">
        <f t="shared" si="156"/>
        <v>41887</v>
      </c>
      <c r="D2350" s="4">
        <v>38.07334491165723</v>
      </c>
      <c r="E2350">
        <f t="shared" si="152"/>
        <v>37.891867754259806</v>
      </c>
      <c r="F2350" s="4">
        <v>32.574622238143093</v>
      </c>
      <c r="G2350">
        <f t="shared" si="155"/>
        <v>32.483818350717158</v>
      </c>
      <c r="H2350">
        <f t="shared" si="153"/>
        <v>34.587718768273739</v>
      </c>
      <c r="I2350">
        <f t="shared" si="154"/>
        <v>29.89427369696827</v>
      </c>
    </row>
    <row r="2351" spans="1:9" outlineLevel="1">
      <c r="A2351" s="12">
        <f t="shared" si="157"/>
        <v>0</v>
      </c>
      <c r="B2351" t="str">
        <f>YEAR(C2351)&amp;VLOOKUP(MONTH(C2351),lookup!$G$2:$N$13,8)</f>
        <v>2014M09</v>
      </c>
      <c r="C2351" s="2">
        <f t="shared" si="156"/>
        <v>41888</v>
      </c>
      <c r="D2351" s="4">
        <v>38.129247447639877</v>
      </c>
      <c r="E2351">
        <f t="shared" si="152"/>
        <v>37.932823941012138</v>
      </c>
      <c r="F2351" s="4">
        <v>32.848393789507021</v>
      </c>
      <c r="G2351">
        <f t="shared" si="155"/>
        <v>32.541233727122922</v>
      </c>
      <c r="H2351">
        <f t="shared" si="153"/>
        <v>34.533386136878235</v>
      </c>
      <c r="I2351">
        <f t="shared" si="154"/>
        <v>29.869784669739524</v>
      </c>
    </row>
    <row r="2352" spans="1:9" outlineLevel="1">
      <c r="A2352" s="12">
        <f t="shared" si="157"/>
        <v>0</v>
      </c>
      <c r="B2352" t="str">
        <f>YEAR(C2352)&amp;VLOOKUP(MONTH(C2352),lookup!$G$2:$N$13,8)</f>
        <v>2014M09</v>
      </c>
      <c r="C2352" s="2">
        <f t="shared" si="156"/>
        <v>41889</v>
      </c>
      <c r="D2352" s="4">
        <v>38.297767729592501</v>
      </c>
      <c r="E2352">
        <f t="shared" si="152"/>
        <v>38.012894176954489</v>
      </c>
      <c r="F2352" s="4">
        <v>32.813071865126687</v>
      </c>
      <c r="G2352">
        <f t="shared" si="155"/>
        <v>32.635790318564986</v>
      </c>
      <c r="H2352">
        <f t="shared" si="153"/>
        <v>34.530955825604266</v>
      </c>
      <c r="I2352">
        <f t="shared" si="154"/>
        <v>29.886160320895669</v>
      </c>
    </row>
    <row r="2353" spans="1:9" outlineLevel="1">
      <c r="A2353" s="12">
        <f t="shared" si="157"/>
        <v>0</v>
      </c>
      <c r="B2353" t="str">
        <f>YEAR(C2353)&amp;VLOOKUP(MONTH(C2353),lookup!$G$2:$N$13,8)</f>
        <v>2014M09</v>
      </c>
      <c r="C2353" s="2">
        <f t="shared" si="156"/>
        <v>41890</v>
      </c>
      <c r="D2353" s="4">
        <v>37.34203266283393</v>
      </c>
      <c r="E2353">
        <f t="shared" si="152"/>
        <v>37.95268901065775</v>
      </c>
      <c r="F2353" s="4">
        <v>32.165122040462435</v>
      </c>
      <c r="G2353">
        <f t="shared" si="155"/>
        <v>32.590615490891302</v>
      </c>
      <c r="H2353">
        <f t="shared" si="153"/>
        <v>34.508514057521708</v>
      </c>
      <c r="I2353">
        <f t="shared" si="154"/>
        <v>29.881033476859507</v>
      </c>
    </row>
    <row r="2354" spans="1:9" outlineLevel="1">
      <c r="A2354" s="12">
        <f t="shared" si="157"/>
        <v>0</v>
      </c>
      <c r="B2354" t="str">
        <f>YEAR(C2354)&amp;VLOOKUP(MONTH(C2354),lookup!$G$2:$N$13,8)</f>
        <v>2014M09</v>
      </c>
      <c r="C2354" s="2">
        <f t="shared" si="156"/>
        <v>41891</v>
      </c>
      <c r="D2354" s="4">
        <v>38.228078650897132</v>
      </c>
      <c r="E2354">
        <f t="shared" si="152"/>
        <v>38.006182535109829</v>
      </c>
      <c r="F2354" s="4">
        <v>32.728994234564119</v>
      </c>
      <c r="G2354">
        <f t="shared" si="155"/>
        <v>32.643512782564009</v>
      </c>
      <c r="H2354">
        <f t="shared" si="153"/>
        <v>34.479302522012887</v>
      </c>
      <c r="I2354">
        <f t="shared" si="154"/>
        <v>29.867045842535312</v>
      </c>
    </row>
    <row r="2355" spans="1:9" outlineLevel="1">
      <c r="A2355" s="12">
        <f t="shared" si="157"/>
        <v>0</v>
      </c>
      <c r="B2355" t="str">
        <f>YEAR(C2355)&amp;VLOOKUP(MONTH(C2355),lookup!$G$2:$N$13,8)</f>
        <v>2014M09</v>
      </c>
      <c r="C2355" s="2">
        <f t="shared" si="156"/>
        <v>41892</v>
      </c>
      <c r="D2355" s="4">
        <v>38.144916532944023</v>
      </c>
      <c r="E2355">
        <f t="shared" si="152"/>
        <v>38.03631288673369</v>
      </c>
      <c r="F2355" s="4">
        <v>32.881124426027093</v>
      </c>
      <c r="G2355">
        <f t="shared" si="155"/>
        <v>32.66854538334843</v>
      </c>
      <c r="H2355">
        <f t="shared" si="153"/>
        <v>34.461080537620447</v>
      </c>
      <c r="I2355">
        <f t="shared" si="154"/>
        <v>29.860387774565346</v>
      </c>
    </row>
    <row r="2356" spans="1:9" outlineLevel="1">
      <c r="A2356" s="12">
        <f t="shared" si="157"/>
        <v>0</v>
      </c>
      <c r="B2356" t="str">
        <f>YEAR(C2356)&amp;VLOOKUP(MONTH(C2356),lookup!$G$2:$N$13,8)</f>
        <v>2014M09</v>
      </c>
      <c r="C2356" s="2">
        <f t="shared" si="156"/>
        <v>41893</v>
      </c>
      <c r="D2356" s="4">
        <v>38.555096235411057</v>
      </c>
      <c r="E2356">
        <f t="shared" si="152"/>
        <v>38.111261042956443</v>
      </c>
      <c r="F2356" s="4">
        <v>33.011289759152596</v>
      </c>
      <c r="G2356">
        <f t="shared" si="155"/>
        <v>32.736707897584012</v>
      </c>
      <c r="H2356">
        <f t="shared" si="153"/>
        <v>34.447040393968976</v>
      </c>
      <c r="I2356">
        <f t="shared" si="154"/>
        <v>29.855087802797932</v>
      </c>
    </row>
    <row r="2357" spans="1:9" outlineLevel="1">
      <c r="A2357" s="12">
        <f t="shared" si="157"/>
        <v>0</v>
      </c>
      <c r="B2357" t="str">
        <f>YEAR(C2357)&amp;VLOOKUP(MONTH(C2357),lookup!$G$2:$N$13,8)</f>
        <v>2014M09</v>
      </c>
      <c r="C2357" s="2">
        <f t="shared" si="156"/>
        <v>41894</v>
      </c>
      <c r="D2357" s="4">
        <v>38.337100238303236</v>
      </c>
      <c r="E2357">
        <f t="shared" si="152"/>
        <v>38.144640029745091</v>
      </c>
      <c r="F2357" s="4">
        <v>33.050683301409862</v>
      </c>
      <c r="G2357">
        <f t="shared" si="155"/>
        <v>32.767105155628123</v>
      </c>
      <c r="H2357">
        <f t="shared" si="153"/>
        <v>34.450775885472261</v>
      </c>
      <c r="I2357">
        <f t="shared" si="154"/>
        <v>29.869875920455041</v>
      </c>
    </row>
    <row r="2358" spans="1:9" outlineLevel="1">
      <c r="A2358" s="12">
        <f t="shared" si="157"/>
        <v>0</v>
      </c>
      <c r="B2358" t="str">
        <f>YEAR(C2358)&amp;VLOOKUP(MONTH(C2358),lookup!$G$2:$N$13,8)</f>
        <v>2014M09</v>
      </c>
      <c r="C2358" s="2">
        <f t="shared" si="156"/>
        <v>41895</v>
      </c>
      <c r="D2358" s="4">
        <v>38.731402360449927</v>
      </c>
      <c r="E2358">
        <f t="shared" ref="E2358:E2421" si="158">AVERAGE(SUM(D2351:D2358)/8,SUM(D2353:D2358)/6)</f>
        <v>38.221904839532755</v>
      </c>
      <c r="F2358" s="4">
        <v>33.181885717944354</v>
      </c>
      <c r="G2358">
        <f t="shared" si="155"/>
        <v>32.835793610850509</v>
      </c>
      <c r="H2358">
        <f t="shared" si="153"/>
        <v>34.421975214197396</v>
      </c>
      <c r="I2358">
        <f t="shared" si="154"/>
        <v>29.848297611354855</v>
      </c>
    </row>
    <row r="2359" spans="1:9" outlineLevel="1">
      <c r="A2359" s="12">
        <f t="shared" si="157"/>
        <v>0</v>
      </c>
      <c r="B2359" t="str">
        <f>YEAR(C2359)&amp;VLOOKUP(MONTH(C2359),lookup!$G$2:$N$13,8)</f>
        <v>2014M09</v>
      </c>
      <c r="C2359" s="2">
        <f t="shared" si="156"/>
        <v>41896</v>
      </c>
      <c r="D2359" s="4">
        <v>38.359769886194705</v>
      </c>
      <c r="E2359">
        <f t="shared" si="158"/>
        <v>38.321123927222501</v>
      </c>
      <c r="F2359" s="4">
        <v>33.029441560134281</v>
      </c>
      <c r="G2359">
        <f t="shared" si="155"/>
        <v>32.919135723154028</v>
      </c>
      <c r="H2359">
        <f t="shared" ref="H2359:H2422" si="159">IF(INDEX(D:D,MATCH(DATE(YEAR($C2359)-1,MONTH($C2359),DAY($C2359)),$C:$C,0),1)=0,0,(INDEX(E:E,MATCH(DATE(YEAR($C2359)-1,MONTH($C2359),DAY($C2359)),$C:$C,0),1)+INDEX(E:E,MATCH(DATE(YEAR($C2359)-2,MONTH($C2359),DAY($C2359)),$C:$C,0),1)+INDEX(E:E,MATCH(DATE(YEAR($C2359)-3,MONTH($C2359),DAY($C2359)),$C:$C,0),1)+INDEX(E:E,MATCH(DATE(YEAR($C2359)-4,MONTH($C2359),DAY($C2359)),$C:$C,0),1)+INDEX(E:E,MATCH(DATE(YEAR($C2359)-5,MONTH($C2359),DAY($C2359)),$C:$C,0),1))/5)</f>
        <v>34.410983982544316</v>
      </c>
      <c r="I2359">
        <f t="shared" ref="I2359:I2422" si="160">IF(INDEX(D:D,MATCH(DATE(YEAR($C2359)-1,MONTH($C2359),DAY($C2359)),$C:$C,0),1)=0,0,(INDEX(G:G,MATCH(DATE(YEAR($C2359)-1,MONTH($C2359),DAY($C2359)),$C:$C,0),1)+INDEX(G:G,MATCH(DATE(YEAR($C2359)-2,MONTH($C2359),DAY($C2359)),$C:$C,0),1)+INDEX(G:G,MATCH(DATE(YEAR($C2359)-3,MONTH($C2359),DAY($C2359)),$C:$C,0),1)+INDEX(G:G,MATCH(DATE(YEAR($C2359)-4,MONTH($C2359),DAY($C2359)),$C:$C,0),1)+INDEX(G:G,MATCH(DATE(YEAR($C2359)-5,MONTH($C2359),DAY($C2359)),$C:$C,0),1))/5)</f>
        <v>29.848425625277429</v>
      </c>
    </row>
    <row r="2360" spans="1:9" outlineLevel="1">
      <c r="A2360" s="12">
        <f t="shared" si="157"/>
        <v>0</v>
      </c>
      <c r="B2360" t="str">
        <f>YEAR(C2360)&amp;VLOOKUP(MONTH(C2360),lookup!$G$2:$N$13,8)</f>
        <v>2014M09</v>
      </c>
      <c r="C2360" s="2">
        <f t="shared" si="156"/>
        <v>41897</v>
      </c>
      <c r="D2360" s="4">
        <v>38.047578275751583</v>
      </c>
      <c r="E2360">
        <f t="shared" si="158"/>
        <v>38.290445388428644</v>
      </c>
      <c r="F2360" s="4">
        <v>32.557136727735127</v>
      </c>
      <c r="G2360">
        <f t="shared" si="155"/>
        <v>32.888818318164638</v>
      </c>
      <c r="H2360">
        <f t="shared" si="159"/>
        <v>34.410501721858658</v>
      </c>
      <c r="I2360">
        <f t="shared" si="160"/>
        <v>29.849560916265411</v>
      </c>
    </row>
    <row r="2361" spans="1:9" outlineLevel="1">
      <c r="A2361" s="12">
        <f t="shared" si="157"/>
        <v>0</v>
      </c>
      <c r="B2361" t="str">
        <f>YEAR(C2361)&amp;VLOOKUP(MONTH(C2361),lookup!$G$2:$N$13,8)</f>
        <v>2014M09</v>
      </c>
      <c r="C2361" s="2">
        <f t="shared" si="156"/>
        <v>41898</v>
      </c>
      <c r="D2361" s="4">
        <v>38.231311084578749</v>
      </c>
      <c r="E2361">
        <f t="shared" si="158"/>
        <v>38.353224835757253</v>
      </c>
      <c r="F2361" s="4">
        <v>32.946060054051721</v>
      </c>
      <c r="G2361">
        <f t="shared" si="155"/>
        <v>32.94303824634936</v>
      </c>
      <c r="H2361">
        <f t="shared" si="159"/>
        <v>34.391880111673672</v>
      </c>
      <c r="I2361">
        <f t="shared" si="160"/>
        <v>29.839228104794206</v>
      </c>
    </row>
    <row r="2362" spans="1:9" outlineLevel="1">
      <c r="A2362" s="12">
        <f t="shared" si="157"/>
        <v>0</v>
      </c>
      <c r="B2362" t="str">
        <f>YEAR(C2362)&amp;VLOOKUP(MONTH(C2362),lookup!$G$2:$N$13,8)</f>
        <v>2014M09</v>
      </c>
      <c r="C2362" s="2">
        <f t="shared" si="156"/>
        <v>41899</v>
      </c>
      <c r="D2362" s="4">
        <v>38.667435480738973</v>
      </c>
      <c r="E2362">
        <f t="shared" si="158"/>
        <v>38.390046241399702</v>
      </c>
      <c r="F2362" s="4">
        <v>33.123655615523042</v>
      </c>
      <c r="G2362">
        <f t="shared" si="155"/>
        <v>32.977068404023498</v>
      </c>
      <c r="H2362">
        <f t="shared" si="159"/>
        <v>34.383962972978807</v>
      </c>
      <c r="I2362">
        <f t="shared" si="160"/>
        <v>29.835230303619916</v>
      </c>
    </row>
    <row r="2363" spans="1:9" outlineLevel="1">
      <c r="A2363" s="12">
        <f t="shared" si="157"/>
        <v>0</v>
      </c>
      <c r="B2363" t="str">
        <f>YEAR(C2363)&amp;VLOOKUP(MONTH(C2363),lookup!$G$2:$N$13,8)</f>
        <v>2014M09</v>
      </c>
      <c r="C2363" s="2">
        <f t="shared" si="156"/>
        <v>41900</v>
      </c>
      <c r="D2363" s="4">
        <v>38.14134320230162</v>
      </c>
      <c r="E2363">
        <f t="shared" si="158"/>
        <v>38.373509821901081</v>
      </c>
      <c r="F2363" s="4">
        <v>32.837154930810449</v>
      </c>
      <c r="G2363">
        <f t="shared" si="155"/>
        <v>32.956526279689172</v>
      </c>
      <c r="H2363">
        <f t="shared" si="159"/>
        <v>34.371238353875171</v>
      </c>
      <c r="I2363">
        <f t="shared" si="160"/>
        <v>29.829323255705805</v>
      </c>
    </row>
    <row r="2364" spans="1:9" outlineLevel="1">
      <c r="A2364" s="12">
        <f t="shared" si="157"/>
        <v>0</v>
      </c>
      <c r="B2364" t="str">
        <f>YEAR(C2364)&amp;VLOOKUP(MONTH(C2364),lookup!$G$2:$N$13,8)</f>
        <v>2014M09</v>
      </c>
      <c r="C2364" s="2">
        <f t="shared" si="156"/>
        <v>41901</v>
      </c>
      <c r="D2364" s="4">
        <v>38.573055722170395</v>
      </c>
      <c r="E2364">
        <f t="shared" si="158"/>
        <v>38.361436736633578</v>
      </c>
      <c r="F2364" s="4">
        <v>33.073412476013125</v>
      </c>
      <c r="G2364">
        <f t="shared" si="155"/>
        <v>32.951369512665352</v>
      </c>
      <c r="H2364">
        <f t="shared" si="159"/>
        <v>34.377780939342337</v>
      </c>
      <c r="I2364">
        <f t="shared" si="160"/>
        <v>29.83986067892646</v>
      </c>
    </row>
    <row r="2365" spans="1:9" outlineLevel="1">
      <c r="A2365" s="12">
        <f t="shared" si="157"/>
        <v>0</v>
      </c>
      <c r="B2365" t="str">
        <f>YEAR(C2365)&amp;VLOOKUP(MONTH(C2365),lookup!$G$2:$N$13,8)</f>
        <v>2014M09</v>
      </c>
      <c r="C2365" s="2">
        <f t="shared" si="156"/>
        <v>41902</v>
      </c>
      <c r="D2365" s="4">
        <v>38.544679093908833</v>
      </c>
      <c r="E2365">
        <f t="shared" si="158"/>
        <v>38.389819515751768</v>
      </c>
      <c r="F2365" s="4">
        <v>33.191811884764348</v>
      </c>
      <c r="G2365">
        <f t="shared" si="155"/>
        <v>32.973720909510845</v>
      </c>
      <c r="H2365">
        <f t="shared" si="159"/>
        <v>34.346397310508195</v>
      </c>
      <c r="I2365">
        <f t="shared" si="160"/>
        <v>29.815718322628648</v>
      </c>
    </row>
    <row r="2366" spans="1:9" outlineLevel="1">
      <c r="A2366" s="12">
        <f t="shared" si="157"/>
        <v>0</v>
      </c>
      <c r="B2366" t="str">
        <f>YEAR(C2366)&amp;VLOOKUP(MONTH(C2366),lookup!$G$2:$N$13,8)</f>
        <v>2014M09</v>
      </c>
      <c r="C2366" s="2">
        <f t="shared" si="156"/>
        <v>41903</v>
      </c>
      <c r="D2366" s="4">
        <v>38.444303201298062</v>
      </c>
      <c r="E2366">
        <f t="shared" si="158"/>
        <v>38.404936228766985</v>
      </c>
      <c r="F2366" s="4">
        <v>32.956689448662736</v>
      </c>
      <c r="G2366">
        <f t="shared" si="155"/>
        <v>32.992942202758044</v>
      </c>
      <c r="H2366">
        <f t="shared" si="159"/>
        <v>34.360064588493245</v>
      </c>
      <c r="I2366">
        <f t="shared" si="160"/>
        <v>29.831225584142238</v>
      </c>
    </row>
    <row r="2367" spans="1:9" outlineLevel="1">
      <c r="A2367" s="12">
        <f t="shared" si="157"/>
        <v>0</v>
      </c>
      <c r="B2367" t="str">
        <f>YEAR(C2367)&amp;VLOOKUP(MONTH(C2367),lookup!$G$2:$N$13,8)</f>
        <v>2014M09</v>
      </c>
      <c r="C2367" s="2">
        <f t="shared" si="156"/>
        <v>41904</v>
      </c>
      <c r="D2367" s="4">
        <v>38.033399092789388</v>
      </c>
      <c r="E2367">
        <f t="shared" si="158"/>
        <v>38.368045388196705</v>
      </c>
      <c r="F2367" s="4">
        <v>32.746072014919505</v>
      </c>
      <c r="G2367">
        <f t="shared" si="155"/>
        <v>32.958565936254431</v>
      </c>
      <c r="H2367">
        <f t="shared" si="159"/>
        <v>34.360499889970086</v>
      </c>
      <c r="I2367">
        <f t="shared" si="160"/>
        <v>29.837320985011218</v>
      </c>
    </row>
    <row r="2368" spans="1:9" outlineLevel="1">
      <c r="A2368" s="12">
        <f t="shared" si="157"/>
        <v>0</v>
      </c>
      <c r="B2368" t="str">
        <f>YEAR(C2368)&amp;VLOOKUP(MONTH(C2368),lookup!$G$2:$N$13,8)</f>
        <v>2014M09</v>
      </c>
      <c r="C2368" s="2">
        <f t="shared" si="156"/>
        <v>41905</v>
      </c>
      <c r="D2368" s="4">
        <v>38.128004086849906</v>
      </c>
      <c r="E2368">
        <f t="shared" si="158"/>
        <v>38.328119385232924</v>
      </c>
      <c r="F2368" s="4">
        <v>32.662737390689685</v>
      </c>
      <c r="G2368">
        <f t="shared" si="155"/>
        <v>32.926756125619647</v>
      </c>
      <c r="H2368">
        <f t="shared" si="159"/>
        <v>34.389641050056994</v>
      </c>
      <c r="I2368">
        <f t="shared" si="160"/>
        <v>29.864826730901154</v>
      </c>
    </row>
    <row r="2369" spans="1:9" outlineLevel="1">
      <c r="A2369" s="12">
        <f t="shared" si="157"/>
        <v>0</v>
      </c>
      <c r="B2369" t="str">
        <f>YEAR(C2369)&amp;VLOOKUP(MONTH(C2369),lookup!$G$2:$N$13,8)</f>
        <v>2014M09</v>
      </c>
      <c r="C2369" s="2">
        <f t="shared" si="156"/>
        <v>41906</v>
      </c>
      <c r="D2369" s="4">
        <v>38.421309396921572</v>
      </c>
      <c r="E2369">
        <f t="shared" si="158"/>
        <v>38.363324795972687</v>
      </c>
      <c r="F2369" s="4">
        <v>33.090490256368511</v>
      </c>
      <c r="G2369">
        <f t="shared" si="155"/>
        <v>32.956894290394288</v>
      </c>
      <c r="H2369">
        <f t="shared" si="159"/>
        <v>34.374792291278368</v>
      </c>
      <c r="I2369">
        <f t="shared" si="160"/>
        <v>29.856517983061526</v>
      </c>
    </row>
    <row r="2370" spans="1:9" outlineLevel="1">
      <c r="A2370" s="12">
        <f t="shared" si="157"/>
        <v>0</v>
      </c>
      <c r="B2370" t="str">
        <f>YEAR(C2370)&amp;VLOOKUP(MONTH(C2370),lookup!$G$2:$N$13,8)</f>
        <v>2014M09</v>
      </c>
      <c r="C2370" s="2">
        <f t="shared" si="156"/>
        <v>41907</v>
      </c>
      <c r="D2370" s="4">
        <v>38.344003401758911</v>
      </c>
      <c r="E2370">
        <f t="shared" si="158"/>
        <v>38.324022597668808</v>
      </c>
      <c r="F2370" s="4">
        <v>32.826207307865715</v>
      </c>
      <c r="G2370">
        <f t="shared" si="155"/>
        <v>32.91770334048676</v>
      </c>
      <c r="H2370">
        <f t="shared" si="159"/>
        <v>34.369176380472815</v>
      </c>
      <c r="I2370">
        <f t="shared" si="160"/>
        <v>29.851429704292599</v>
      </c>
    </row>
    <row r="2371" spans="1:9" outlineLevel="1">
      <c r="A2371" s="12">
        <f t="shared" si="157"/>
        <v>0</v>
      </c>
      <c r="B2371" t="str">
        <f>YEAR(C2371)&amp;VLOOKUP(MONTH(C2371),lookup!$G$2:$N$13,8)</f>
        <v>2014M09</v>
      </c>
      <c r="C2371" s="2">
        <f t="shared" si="156"/>
        <v>41908</v>
      </c>
      <c r="D2371" s="4">
        <v>38.45569585597822</v>
      </c>
      <c r="E2371">
        <f t="shared" si="158"/>
        <v>38.336254368696046</v>
      </c>
      <c r="F2371" s="4">
        <v>33.157150568308914</v>
      </c>
      <c r="G2371">
        <f t="shared" si="155"/>
        <v>32.934814624792452</v>
      </c>
      <c r="H2371">
        <f t="shared" si="159"/>
        <v>34.378156675706023</v>
      </c>
      <c r="I2371">
        <f t="shared" si="160"/>
        <v>29.864741876932783</v>
      </c>
    </row>
    <row r="2372" spans="1:9" outlineLevel="1">
      <c r="A2372" s="12">
        <f t="shared" si="157"/>
        <v>0</v>
      </c>
      <c r="B2372" t="str">
        <f>YEAR(C2372)&amp;VLOOKUP(MONTH(C2372),lookup!$G$2:$N$13,8)</f>
        <v>2014M09</v>
      </c>
      <c r="C2372" s="2">
        <f t="shared" si="156"/>
        <v>41909</v>
      </c>
      <c r="D2372" s="4">
        <v>38.341801268266764</v>
      </c>
      <c r="E2372">
        <f t="shared" si="158"/>
        <v>38.313259137574462</v>
      </c>
      <c r="F2372" s="4">
        <v>32.844532429636303</v>
      </c>
      <c r="G2372">
        <f t="shared" si="155"/>
        <v>32.911163203641706</v>
      </c>
      <c r="H2372">
        <f t="shared" si="159"/>
        <v>34.349801159481402</v>
      </c>
      <c r="I2372">
        <f t="shared" si="160"/>
        <v>29.841312754455082</v>
      </c>
    </row>
    <row r="2373" spans="1:9" outlineLevel="1">
      <c r="A2373" s="12">
        <f t="shared" si="157"/>
        <v>0</v>
      </c>
      <c r="B2373" t="str">
        <f>YEAR(C2373)&amp;VLOOKUP(MONTH(C2373),lookup!$G$2:$N$13,8)</f>
        <v>2014M09</v>
      </c>
      <c r="C2373" s="2">
        <f t="shared" si="156"/>
        <v>41910</v>
      </c>
      <c r="D2373" s="4">
        <v>38.748838326876665</v>
      </c>
      <c r="E2373">
        <f t="shared" si="158"/>
        <v>38.385639025808885</v>
      </c>
      <c r="F2373" s="4">
        <v>33.429068155496502</v>
      </c>
      <c r="G2373">
        <f t="shared" si="155"/>
        <v>32.982908065610545</v>
      </c>
      <c r="H2373">
        <f t="shared" si="159"/>
        <v>34.358969004143752</v>
      </c>
      <c r="I2373">
        <f t="shared" si="160"/>
        <v>29.853684654777521</v>
      </c>
    </row>
    <row r="2374" spans="1:9" outlineLevel="1">
      <c r="A2374" s="12">
        <f t="shared" si="157"/>
        <v>0</v>
      </c>
      <c r="B2374" t="str">
        <f>YEAR(C2374)&amp;VLOOKUP(MONTH(C2374),lookup!$G$2:$N$13,8)</f>
        <v>2014M09</v>
      </c>
      <c r="C2374" s="2">
        <f t="shared" si="156"/>
        <v>41911</v>
      </c>
      <c r="D2374" s="4">
        <v>38.042693100554779</v>
      </c>
      <c r="E2374">
        <f t="shared" si="158"/>
        <v>38.353429145654502</v>
      </c>
      <c r="F2374" s="4">
        <v>32.556197670018229</v>
      </c>
      <c r="G2374">
        <f t="shared" si="155"/>
        <v>32.948999019389305</v>
      </c>
      <c r="H2374">
        <f t="shared" si="159"/>
        <v>34.3336188242885</v>
      </c>
      <c r="I2374">
        <f t="shared" si="160"/>
        <v>29.830260568870365</v>
      </c>
    </row>
    <row r="2375" spans="1:9" outlineLevel="1">
      <c r="A2375" s="12">
        <f t="shared" si="157"/>
        <v>0</v>
      </c>
      <c r="B2375" t="str">
        <f>YEAR(C2375)&amp;VLOOKUP(MONTH(C2375),lookup!$G$2:$N$13,8)</f>
        <v>2014M09</v>
      </c>
      <c r="C2375" s="2">
        <f t="shared" si="156"/>
        <v>41912</v>
      </c>
      <c r="D2375" s="4">
        <v>38.42959745428039</v>
      </c>
      <c r="E2375">
        <f t="shared" si="158"/>
        <v>38.378882214694258</v>
      </c>
      <c r="F2375" s="4">
        <v>33.108123515645708</v>
      </c>
      <c r="G2375">
        <f t="shared" si="155"/>
        <v>32.9730966764578</v>
      </c>
      <c r="H2375">
        <f t="shared" si="159"/>
        <v>34.357720834515362</v>
      </c>
      <c r="I2375">
        <f t="shared" si="160"/>
        <v>29.853977091490936</v>
      </c>
    </row>
    <row r="2376" spans="1:9" outlineLevel="1">
      <c r="A2376" s="12">
        <f t="shared" si="157"/>
        <v>0</v>
      </c>
      <c r="B2376" t="str">
        <f>YEAR(C2376)&amp;VLOOKUP(MONTH(C2376),lookup!$G$2:$N$13,8)</f>
        <v>2014M10</v>
      </c>
      <c r="C2376" s="2">
        <f t="shared" si="156"/>
        <v>41913</v>
      </c>
      <c r="D2376" s="4">
        <v>37.837323916278613</v>
      </c>
      <c r="E2376">
        <f t="shared" si="158"/>
        <v>38.318491413576865</v>
      </c>
      <c r="F2376" s="4">
        <v>32.352635145066778</v>
      </c>
      <c r="G2376">
        <f t="shared" ref="G2376:G2439" si="161">AVERAGE(SUM(F2369:F2376)/8,SUM(F2371:F2376)/6)</f>
        <v>32.914250939206454</v>
      </c>
      <c r="H2376">
        <f t="shared" si="159"/>
        <v>34.293961824054307</v>
      </c>
      <c r="I2376">
        <f t="shared" si="160"/>
        <v>29.797511041583725</v>
      </c>
    </row>
    <row r="2377" spans="1:9" outlineLevel="1">
      <c r="A2377" s="12">
        <f t="shared" si="157"/>
        <v>0</v>
      </c>
      <c r="B2377" t="str">
        <f>YEAR(C2377)&amp;VLOOKUP(MONTH(C2377),lookup!$G$2:$N$13,8)</f>
        <v>2014M10</v>
      </c>
      <c r="C2377" s="2">
        <f t="shared" si="156"/>
        <v>41914</v>
      </c>
      <c r="D2377" s="4">
        <v>37.805555464200509</v>
      </c>
      <c r="E2377">
        <f t="shared" si="158"/>
        <v>38.225828426800319</v>
      </c>
      <c r="F2377" s="4">
        <v>32.530104686840318</v>
      </c>
      <c r="G2377">
        <f t="shared" si="161"/>
        <v>32.826973017655227</v>
      </c>
      <c r="H2377">
        <f t="shared" si="159"/>
        <v>34.226864614664358</v>
      </c>
      <c r="I2377">
        <f t="shared" si="160"/>
        <v>29.736348015574766</v>
      </c>
    </row>
    <row r="2378" spans="1:9" outlineLevel="1">
      <c r="A2378" s="12">
        <f t="shared" si="157"/>
        <v>0</v>
      </c>
      <c r="B2378" t="str">
        <f>YEAR(C2378)&amp;VLOOKUP(MONTH(C2378),lookup!$G$2:$N$13,8)</f>
        <v>2014M10</v>
      </c>
      <c r="C2378" s="2">
        <f t="shared" si="156"/>
        <v>41915</v>
      </c>
      <c r="D2378" s="4">
        <v>37.563388291207993</v>
      </c>
      <c r="E2378">
        <f t="shared" si="158"/>
        <v>38.112172234302662</v>
      </c>
      <c r="F2378" s="4">
        <v>32.093064289550853</v>
      </c>
      <c r="G2378">
        <f t="shared" si="161"/>
        <v>32.718529234003427</v>
      </c>
      <c r="H2378">
        <f t="shared" si="159"/>
        <v>34.174887766070029</v>
      </c>
      <c r="I2378">
        <f t="shared" si="160"/>
        <v>29.68968219616956</v>
      </c>
    </row>
    <row r="2379" spans="1:9" outlineLevel="1">
      <c r="A2379" s="12">
        <f t="shared" si="157"/>
        <v>0</v>
      </c>
      <c r="B2379" t="str">
        <f>YEAR(C2379)&amp;VLOOKUP(MONTH(C2379),lookup!$G$2:$N$13,8)</f>
        <v>2014M10</v>
      </c>
      <c r="C2379" s="2">
        <f t="shared" si="156"/>
        <v>41916</v>
      </c>
      <c r="D2379" s="4">
        <v>37.824716334789073</v>
      </c>
      <c r="E2379">
        <f t="shared" si="158"/>
        <v>37.995725848221035</v>
      </c>
      <c r="F2379" s="4">
        <v>32.546556390435178</v>
      </c>
      <c r="G2379">
        <f t="shared" si="161"/>
        <v>32.606824450797873</v>
      </c>
      <c r="H2379">
        <f t="shared" si="159"/>
        <v>34.070783310254207</v>
      </c>
      <c r="I2379">
        <f t="shared" si="160"/>
        <v>29.599206858804926</v>
      </c>
    </row>
    <row r="2380" spans="1:9" outlineLevel="1">
      <c r="A2380" s="12">
        <f t="shared" si="157"/>
        <v>0</v>
      </c>
      <c r="B2380" t="str">
        <f>YEAR(C2380)&amp;VLOOKUP(MONTH(C2380),lookup!$G$2:$N$13,8)</f>
        <v>2014M10</v>
      </c>
      <c r="C2380" s="2">
        <f t="shared" ref="C2380:C2443" si="162">C2379+1</f>
        <v>41917</v>
      </c>
      <c r="D2380" s="4">
        <v>37.607717590944944</v>
      </c>
      <c r="E2380">
        <f t="shared" si="158"/>
        <v>37.913597659254279</v>
      </c>
      <c r="F2380" s="4">
        <v>32.163112810974404</v>
      </c>
      <c r="G2380">
        <f t="shared" si="161"/>
        <v>32.531478653044516</v>
      </c>
      <c r="H2380">
        <f t="shared" si="159"/>
        <v>34.023559527100204</v>
      </c>
      <c r="I2380">
        <f t="shared" si="160"/>
        <v>29.55831089082265</v>
      </c>
    </row>
    <row r="2381" spans="1:9" outlineLevel="1">
      <c r="A2381" s="12">
        <f t="shared" si="157"/>
        <v>0</v>
      </c>
      <c r="B2381" t="str">
        <f>YEAR(C2381)&amp;VLOOKUP(MONTH(C2381),lookup!$G$2:$N$13,8)</f>
        <v>2014M10</v>
      </c>
      <c r="C2381" s="2">
        <f t="shared" si="162"/>
        <v>41918</v>
      </c>
      <c r="D2381" s="4">
        <v>37.109702292907102</v>
      </c>
      <c r="E2381">
        <f t="shared" si="158"/>
        <v>37.701160393683395</v>
      </c>
      <c r="F2381" s="4">
        <v>31.880152211519839</v>
      </c>
      <c r="G2381">
        <f t="shared" si="161"/>
        <v>32.332340464535491</v>
      </c>
      <c r="H2381">
        <f t="shared" si="159"/>
        <v>33.937890392288168</v>
      </c>
      <c r="I2381">
        <f t="shared" si="160"/>
        <v>29.483679799444992</v>
      </c>
    </row>
    <row r="2382" spans="1:9" outlineLevel="1">
      <c r="A2382" s="12">
        <f t="shared" si="157"/>
        <v>0</v>
      </c>
      <c r="B2382" t="str">
        <f>YEAR(C2382)&amp;VLOOKUP(MONTH(C2382),lookup!$G$2:$N$13,8)</f>
        <v>2014M10</v>
      </c>
      <c r="C2382" s="2">
        <f t="shared" si="162"/>
        <v>41919</v>
      </c>
      <c r="D2382" s="4">
        <v>37.477375429569094</v>
      </c>
      <c r="E2382">
        <f t="shared" si="158"/>
        <v>37.635832332021003</v>
      </c>
      <c r="F2382" s="4">
        <v>32.082215793937451</v>
      </c>
      <c r="G2382">
        <f t="shared" si="161"/>
        <v>32.280181651352997</v>
      </c>
      <c r="H2382">
        <f t="shared" si="159"/>
        <v>33.906218054789839</v>
      </c>
      <c r="I2382">
        <f t="shared" si="160"/>
        <v>29.457634477621326</v>
      </c>
    </row>
    <row r="2383" spans="1:9" outlineLevel="1">
      <c r="A2383" s="12">
        <f t="shared" si="157"/>
        <v>0</v>
      </c>
      <c r="B2383" t="str">
        <f>YEAR(C2383)&amp;VLOOKUP(MONTH(C2383),lookup!$G$2:$N$13,8)</f>
        <v>2014M10</v>
      </c>
      <c r="C2383" s="2">
        <f t="shared" si="162"/>
        <v>41920</v>
      </c>
      <c r="D2383" s="4">
        <v>37.274338040761997</v>
      </c>
      <c r="E2383">
        <f t="shared" si="158"/>
        <v>37.519360500056223</v>
      </c>
      <c r="F2383" s="4">
        <v>32.064695943730889</v>
      </c>
      <c r="G2383">
        <f t="shared" si="161"/>
        <v>32.176183366182528</v>
      </c>
      <c r="H2383">
        <f t="shared" si="159"/>
        <v>33.844312250728365</v>
      </c>
      <c r="I2383">
        <f t="shared" si="160"/>
        <v>29.40562400041933</v>
      </c>
    </row>
    <row r="2384" spans="1:9" outlineLevel="1">
      <c r="A2384" s="12">
        <f t="shared" si="157"/>
        <v>0</v>
      </c>
      <c r="B2384" t="str">
        <f>YEAR(C2384)&amp;VLOOKUP(MONTH(C2384),lookup!$G$2:$N$13,8)</f>
        <v>2014M10</v>
      </c>
      <c r="C2384" s="2">
        <f t="shared" si="162"/>
        <v>41921</v>
      </c>
      <c r="D2384" s="4">
        <v>37.378221316244861</v>
      </c>
      <c r="E2384">
        <f t="shared" si="158"/>
        <v>37.475236006307185</v>
      </c>
      <c r="F2384" s="4">
        <v>31.956427143415766</v>
      </c>
      <c r="G2384">
        <f t="shared" si="161"/>
        <v>32.140033937234762</v>
      </c>
      <c r="H2384">
        <f t="shared" si="159"/>
        <v>33.857437631653987</v>
      </c>
      <c r="I2384">
        <f t="shared" si="160"/>
        <v>29.416577377294693</v>
      </c>
    </row>
    <row r="2385" spans="1:9" outlineLevel="1">
      <c r="A2385" s="12">
        <f t="shared" si="157"/>
        <v>0</v>
      </c>
      <c r="B2385" t="str">
        <f>YEAR(C2385)&amp;VLOOKUP(MONTH(C2385),lookup!$G$2:$N$13,8)</f>
        <v>2014M10</v>
      </c>
      <c r="C2385" s="2">
        <f t="shared" si="162"/>
        <v>41922</v>
      </c>
      <c r="D2385" s="4">
        <v>37.405444526401297</v>
      </c>
      <c r="E2385">
        <f t="shared" si="158"/>
        <v>37.415289755329091</v>
      </c>
      <c r="F2385" s="4">
        <v>32.216291353257368</v>
      </c>
      <c r="G2385">
        <f t="shared" si="161"/>
        <v>32.09289851745433</v>
      </c>
      <c r="H2385">
        <f t="shared" si="159"/>
        <v>33.862680778313383</v>
      </c>
      <c r="I2385">
        <f t="shared" si="160"/>
        <v>29.421965810354369</v>
      </c>
    </row>
    <row r="2386" spans="1:9" outlineLevel="1">
      <c r="A2386" s="12">
        <f t="shared" ref="A2386:A2449" si="163">IF(D2386+D2387=D2386,IF(D2386+D2387&gt;0,1,0),0)</f>
        <v>0</v>
      </c>
      <c r="B2386" t="str">
        <f>YEAR(C2386)&amp;VLOOKUP(MONTH(C2386),lookup!$G$2:$N$13,8)</f>
        <v>2014M10</v>
      </c>
      <c r="C2386" s="2">
        <f t="shared" si="162"/>
        <v>41923</v>
      </c>
      <c r="D2386" s="4">
        <v>37.441969276410717</v>
      </c>
      <c r="E2386">
        <f t="shared" si="158"/>
        <v>37.393888707359736</v>
      </c>
      <c r="F2386" s="4">
        <v>31.975015140234024</v>
      </c>
      <c r="G2386">
        <f t="shared" si="161"/>
        <v>32.069845639727006</v>
      </c>
      <c r="H2386">
        <f t="shared" si="159"/>
        <v>33.839451167620766</v>
      </c>
      <c r="I2386">
        <f t="shared" si="160"/>
        <v>29.399894305010474</v>
      </c>
    </row>
    <row r="2387" spans="1:9" outlineLevel="1">
      <c r="A2387" s="12">
        <f t="shared" si="163"/>
        <v>0</v>
      </c>
      <c r="B2387" t="str">
        <f>YEAR(C2387)&amp;VLOOKUP(MONTH(C2387),lookup!$G$2:$N$13,8)</f>
        <v>2014M10</v>
      </c>
      <c r="C2387" s="2">
        <f t="shared" si="162"/>
        <v>41924</v>
      </c>
      <c r="D2387" s="4">
        <v>37.445331097135536</v>
      </c>
      <c r="E2387">
        <f t="shared" si="158"/>
        <v>37.398146197025426</v>
      </c>
      <c r="F2387" s="4">
        <v>32.24998920326211</v>
      </c>
      <c r="G2387">
        <f t="shared" si="161"/>
        <v>32.082129939840542</v>
      </c>
      <c r="H2387">
        <f t="shared" si="159"/>
        <v>33.842847308408679</v>
      </c>
      <c r="I2387">
        <f t="shared" si="160"/>
        <v>29.401439930159711</v>
      </c>
    </row>
    <row r="2388" spans="1:9" outlineLevel="1">
      <c r="A2388" s="12">
        <f t="shared" si="163"/>
        <v>0</v>
      </c>
      <c r="B2388" t="str">
        <f>YEAR(C2388)&amp;VLOOKUP(MONTH(C2388),lookup!$G$2:$N$13,8)</f>
        <v>2014M10</v>
      </c>
      <c r="C2388" s="2">
        <f t="shared" si="162"/>
        <v>41925</v>
      </c>
      <c r="D2388" s="4">
        <v>37.022314552119752</v>
      </c>
      <c r="E2388">
        <f t="shared" si="158"/>
        <v>37.323636767311413</v>
      </c>
      <c r="F2388" s="4">
        <v>31.61201653258135</v>
      </c>
      <c r="G2388">
        <f t="shared" si="161"/>
        <v>32.008503150661298</v>
      </c>
      <c r="H2388">
        <f t="shared" si="159"/>
        <v>33.842687978659185</v>
      </c>
      <c r="I2388">
        <f t="shared" si="160"/>
        <v>29.399661270507796</v>
      </c>
    </row>
    <row r="2389" spans="1:9" outlineLevel="1">
      <c r="A2389" s="12">
        <f t="shared" si="163"/>
        <v>0</v>
      </c>
      <c r="B2389" t="str">
        <f>YEAR(C2389)&amp;VLOOKUP(MONTH(C2389),lookup!$G$2:$N$13,8)</f>
        <v>2014M10</v>
      </c>
      <c r="C2389" s="2">
        <f t="shared" si="162"/>
        <v>41926</v>
      </c>
      <c r="D2389" s="4">
        <v>37.249546497345086</v>
      </c>
      <c r="E2389">
        <f t="shared" si="158"/>
        <v>37.33031106813737</v>
      </c>
      <c r="F2389" s="4">
        <v>32.060137021004493</v>
      </c>
      <c r="G2389">
        <f t="shared" si="161"/>
        <v>32.01937229102689</v>
      </c>
      <c r="H2389">
        <f t="shared" si="159"/>
        <v>33.837447976153229</v>
      </c>
      <c r="I2389">
        <f t="shared" si="160"/>
        <v>29.394900081420566</v>
      </c>
    </row>
    <row r="2390" spans="1:9" outlineLevel="1">
      <c r="A2390" s="12">
        <f t="shared" si="163"/>
        <v>0</v>
      </c>
      <c r="B2390" t="str">
        <f>YEAR(C2390)&amp;VLOOKUP(MONTH(C2390),lookup!$G$2:$N$13,8)</f>
        <v>2014M10</v>
      </c>
      <c r="C2390" s="2">
        <f t="shared" si="162"/>
        <v>41927</v>
      </c>
      <c r="D2390" s="4">
        <v>36.99411143906147</v>
      </c>
      <c r="E2390">
        <f t="shared" si="158"/>
        <v>37.2680979122987</v>
      </c>
      <c r="F2390" s="4">
        <v>31.588434494180419</v>
      </c>
      <c r="G2390">
        <f t="shared" si="161"/>
        <v>31.957844905689136</v>
      </c>
      <c r="H2390">
        <f t="shared" si="159"/>
        <v>33.830229694396834</v>
      </c>
      <c r="I2390">
        <f t="shared" si="160"/>
        <v>29.388344375995125</v>
      </c>
    </row>
    <row r="2391" spans="1:9" outlineLevel="1">
      <c r="A2391" s="12">
        <f t="shared" si="163"/>
        <v>0</v>
      </c>
      <c r="B2391" t="str">
        <f>YEAR(C2391)&amp;VLOOKUP(MONTH(C2391),lookup!$G$2:$N$13,8)</f>
        <v>2014M10</v>
      </c>
      <c r="C2391" s="2">
        <f t="shared" si="162"/>
        <v>41928</v>
      </c>
      <c r="D2391" s="4">
        <v>37.327825663773979</v>
      </c>
      <c r="E2391">
        <f t="shared" si="158"/>
        <v>37.264972650184674</v>
      </c>
      <c r="F2391" s="4">
        <v>32.143251740599233</v>
      </c>
      <c r="G2391">
        <f t="shared" si="161"/>
        <v>31.95666800860522</v>
      </c>
      <c r="H2391">
        <f t="shared" si="159"/>
        <v>33.841222668700944</v>
      </c>
      <c r="I2391">
        <f t="shared" si="160"/>
        <v>29.395676820991923</v>
      </c>
    </row>
    <row r="2392" spans="1:9" outlineLevel="1">
      <c r="A2392" s="12">
        <f t="shared" si="163"/>
        <v>0</v>
      </c>
      <c r="B2392" t="str">
        <f>YEAR(C2392)&amp;VLOOKUP(MONTH(C2392),lookup!$G$2:$N$13,8)</f>
        <v>2014M10</v>
      </c>
      <c r="C2392" s="2">
        <f t="shared" si="162"/>
        <v>41929</v>
      </c>
      <c r="D2392" s="4">
        <v>37.108957566701697</v>
      </c>
      <c r="E2392">
        <f t="shared" si="158"/>
        <v>37.220392690029136</v>
      </c>
      <c r="F2392" s="4">
        <v>31.733545229139175</v>
      </c>
      <c r="G2392">
        <f t="shared" si="161"/>
        <v>31.9226153963717</v>
      </c>
      <c r="H2392">
        <f t="shared" si="159"/>
        <v>33.851743965489391</v>
      </c>
      <c r="I2392">
        <f t="shared" si="160"/>
        <v>29.40688056058287</v>
      </c>
    </row>
    <row r="2393" spans="1:9" outlineLevel="1">
      <c r="A2393" s="12">
        <f t="shared" si="163"/>
        <v>0</v>
      </c>
      <c r="B2393" t="str">
        <f>YEAR(C2393)&amp;VLOOKUP(MONTH(C2393),lookup!$G$2:$N$13,8)</f>
        <v>2014M10</v>
      </c>
      <c r="C2393" s="2">
        <f t="shared" si="162"/>
        <v>41930</v>
      </c>
      <c r="D2393" s="4">
        <v>37.374277583950636</v>
      </c>
      <c r="E2393">
        <f t="shared" si="158"/>
        <v>37.212523630027235</v>
      </c>
      <c r="F2393" s="4">
        <v>32.161375142767724</v>
      </c>
      <c r="G2393">
        <f t="shared" si="161"/>
        <v>31.9117986281749</v>
      </c>
      <c r="H2393">
        <f t="shared" si="159"/>
        <v>33.851191596334942</v>
      </c>
      <c r="I2393">
        <f t="shared" si="160"/>
        <v>29.40554321307274</v>
      </c>
    </row>
    <row r="2394" spans="1:9" outlineLevel="1">
      <c r="A2394" s="12">
        <f t="shared" si="163"/>
        <v>0</v>
      </c>
      <c r="B2394" t="str">
        <f>YEAR(C2394)&amp;VLOOKUP(MONTH(C2394),lookup!$G$2:$N$13,8)</f>
        <v>2014M10</v>
      </c>
      <c r="C2394" s="2">
        <f t="shared" si="162"/>
        <v>41931</v>
      </c>
      <c r="D2394" s="4">
        <v>37.440945654764015</v>
      </c>
      <c r="E2394">
        <f t="shared" si="158"/>
        <v>37.247345578894667</v>
      </c>
      <c r="F2394" s="4">
        <v>32.043894455182475</v>
      </c>
      <c r="G2394">
        <f t="shared" si="161"/>
        <v>31.952093412242604</v>
      </c>
      <c r="H2394">
        <f t="shared" si="159"/>
        <v>33.847313574050794</v>
      </c>
      <c r="I2394">
        <f t="shared" si="160"/>
        <v>29.403141364638039</v>
      </c>
    </row>
    <row r="2395" spans="1:9" outlineLevel="1">
      <c r="A2395" s="12">
        <f t="shared" si="163"/>
        <v>0</v>
      </c>
      <c r="B2395" t="str">
        <f>YEAR(C2395)&amp;VLOOKUP(MONTH(C2395),lookup!$G$2:$N$13,8)</f>
        <v>2014M10</v>
      </c>
      <c r="C2395" s="2">
        <f t="shared" si="162"/>
        <v>41932</v>
      </c>
      <c r="D2395" s="4">
        <v>37.066518725793863</v>
      </c>
      <c r="E2395">
        <f t="shared" si="158"/>
        <v>37.208417491389874</v>
      </c>
      <c r="F2395" s="4">
        <v>31.899084092595473</v>
      </c>
      <c r="G2395">
        <f t="shared" si="161"/>
        <v>31.91674076545852</v>
      </c>
      <c r="H2395">
        <f t="shared" si="159"/>
        <v>33.852582743405861</v>
      </c>
      <c r="I2395">
        <f t="shared" si="160"/>
        <v>29.408815186842581</v>
      </c>
    </row>
    <row r="2396" spans="1:9" outlineLevel="1">
      <c r="A2396" s="12">
        <f t="shared" si="163"/>
        <v>0</v>
      </c>
      <c r="B2396" t="str">
        <f>YEAR(C2396)&amp;VLOOKUP(MONTH(C2396),lookup!$G$2:$N$13,8)</f>
        <v>2014M10</v>
      </c>
      <c r="C2396" s="2">
        <f t="shared" si="162"/>
        <v>41933</v>
      </c>
      <c r="D2396" s="4">
        <v>37.004338610270977</v>
      </c>
      <c r="E2396">
        <f t="shared" si="158"/>
        <v>37.208146259291787</v>
      </c>
      <c r="F2396" s="4">
        <v>31.65119266934752</v>
      </c>
      <c r="G2396">
        <f t="shared" si="161"/>
        <v>31.924419121936999</v>
      </c>
      <c r="H2396">
        <f t="shared" si="159"/>
        <v>33.843371004164339</v>
      </c>
      <c r="I2396">
        <f t="shared" si="160"/>
        <v>29.402733369673577</v>
      </c>
    </row>
    <row r="2397" spans="1:9" outlineLevel="1">
      <c r="A2397" s="12">
        <f t="shared" si="163"/>
        <v>0</v>
      </c>
      <c r="B2397" t="str">
        <f>YEAR(C2397)&amp;VLOOKUP(MONTH(C2397),lookup!$G$2:$N$13,8)</f>
        <v>2014M10</v>
      </c>
      <c r="C2397" s="2">
        <f t="shared" si="162"/>
        <v>41934</v>
      </c>
      <c r="D2397" s="4">
        <v>36.932682079915701</v>
      </c>
      <c r="E2397">
        <f t="shared" si="158"/>
        <v>37.155413601214264</v>
      </c>
      <c r="F2397" s="4">
        <v>31.788794095012491</v>
      </c>
      <c r="G2397">
        <f t="shared" si="161"/>
        <v>31.87792205193027</v>
      </c>
      <c r="H2397">
        <f t="shared" si="159"/>
        <v>33.818971146389643</v>
      </c>
      <c r="I2397">
        <f t="shared" si="160"/>
        <v>29.381693913487858</v>
      </c>
    </row>
    <row r="2398" spans="1:9" outlineLevel="1">
      <c r="A2398" s="12">
        <f t="shared" si="163"/>
        <v>0</v>
      </c>
      <c r="B2398" t="str">
        <f>YEAR(C2398)&amp;VLOOKUP(MONTH(C2398),lookup!$G$2:$N$13,8)</f>
        <v>2014M10</v>
      </c>
      <c r="C2398" s="2">
        <f t="shared" si="162"/>
        <v>41935</v>
      </c>
      <c r="D2398" s="4">
        <v>36.878149729656059</v>
      </c>
      <c r="E2398">
        <f t="shared" si="158"/>
        <v>37.128932007955953</v>
      </c>
      <c r="F2398" s="4">
        <v>31.524351311915492</v>
      </c>
      <c r="G2398">
        <f t="shared" si="161"/>
        <v>31.856484026603404</v>
      </c>
      <c r="H2398">
        <f t="shared" si="159"/>
        <v>33.824232089026239</v>
      </c>
      <c r="I2398">
        <f t="shared" si="160"/>
        <v>29.38738060693499</v>
      </c>
    </row>
    <row r="2399" spans="1:9" outlineLevel="1">
      <c r="A2399" s="12">
        <f t="shared" si="163"/>
        <v>0</v>
      </c>
      <c r="B2399" t="str">
        <f>YEAR(C2399)&amp;VLOOKUP(MONTH(C2399),lookup!$G$2:$N$13,8)</f>
        <v>2014M10</v>
      </c>
      <c r="C2399" s="2">
        <f t="shared" si="162"/>
        <v>41936</v>
      </c>
      <c r="D2399" s="4">
        <v>37.217473521595942</v>
      </c>
      <c r="E2399">
        <f t="shared" si="158"/>
        <v>37.108967993873605</v>
      </c>
      <c r="F2399" s="4">
        <v>32.112476204977611</v>
      </c>
      <c r="G2399">
        <f t="shared" si="161"/>
        <v>31.850485644144541</v>
      </c>
      <c r="H2399">
        <f t="shared" si="159"/>
        <v>33.819088979703146</v>
      </c>
      <c r="I2399">
        <f t="shared" si="160"/>
        <v>29.384516993803924</v>
      </c>
    </row>
    <row r="2400" spans="1:9" outlineLevel="1">
      <c r="A2400" s="12">
        <f t="shared" si="163"/>
        <v>0</v>
      </c>
      <c r="B2400" t="str">
        <f>YEAR(C2400)&amp;VLOOKUP(MONTH(C2400),lookup!$G$2:$N$13,8)</f>
        <v>2014M10</v>
      </c>
      <c r="C2400" s="2">
        <f t="shared" si="162"/>
        <v>41937</v>
      </c>
      <c r="D2400" s="4">
        <v>37.324821130722597</v>
      </c>
      <c r="E2400">
        <f t="shared" si="158"/>
        <v>37.112782422954794</v>
      </c>
      <c r="F2400" s="4">
        <v>31.864837431388143</v>
      </c>
      <c r="G2400">
        <f t="shared" si="161"/>
        <v>31.843769988135577</v>
      </c>
      <c r="H2400">
        <f t="shared" si="159"/>
        <v>33.817230887705207</v>
      </c>
      <c r="I2400">
        <f t="shared" si="160"/>
        <v>29.383391114646543</v>
      </c>
    </row>
    <row r="2401" spans="1:9" outlineLevel="1">
      <c r="A2401" s="12">
        <f t="shared" si="163"/>
        <v>0</v>
      </c>
      <c r="B2401" t="str">
        <f>YEAR(C2401)&amp;VLOOKUP(MONTH(C2401),lookup!$G$2:$N$13,8)</f>
        <v>2014M10</v>
      </c>
      <c r="C2401" s="2">
        <f t="shared" si="162"/>
        <v>41938</v>
      </c>
      <c r="D2401" s="4">
        <v>37.264213382471461</v>
      </c>
      <c r="E2401">
        <f t="shared" si="158"/>
        <v>37.122377965085477</v>
      </c>
      <c r="F2401" s="4">
        <v>32.142756266546762</v>
      </c>
      <c r="G2401">
        <f t="shared" si="161"/>
        <v>31.862912322867707</v>
      </c>
      <c r="H2401">
        <f t="shared" si="159"/>
        <v>33.799329900578655</v>
      </c>
      <c r="I2401">
        <f t="shared" si="160"/>
        <v>29.364688390911141</v>
      </c>
    </row>
    <row r="2402" spans="1:9" outlineLevel="1">
      <c r="A2402" s="12">
        <f t="shared" si="163"/>
        <v>0</v>
      </c>
      <c r="B2402" t="str">
        <f>YEAR(C2402)&amp;VLOOKUP(MONTH(C2402),lookup!$G$2:$N$13,8)</f>
        <v>2014M10</v>
      </c>
      <c r="C2402" s="2">
        <f t="shared" si="162"/>
        <v>41939</v>
      </c>
      <c r="D2402" s="4">
        <v>37.290146135883298</v>
      </c>
      <c r="E2402">
        <f t="shared" si="158"/>
        <v>37.136770288956455</v>
      </c>
      <c r="F2402" s="4">
        <v>31.797031877488237</v>
      </c>
      <c r="G2402">
        <f t="shared" si="161"/>
        <v>31.859636679106881</v>
      </c>
      <c r="H2402">
        <f t="shared" si="159"/>
        <v>33.804461253432841</v>
      </c>
      <c r="I2402">
        <f t="shared" si="160"/>
        <v>29.368640011721027</v>
      </c>
    </row>
    <row r="2403" spans="1:9" outlineLevel="1">
      <c r="A2403" s="12">
        <f t="shared" si="163"/>
        <v>0</v>
      </c>
      <c r="B2403" t="str">
        <f>YEAR(C2403)&amp;VLOOKUP(MONTH(C2403),lookup!$G$2:$N$13,8)</f>
        <v>2014M10</v>
      </c>
      <c r="C2403" s="2">
        <f t="shared" si="162"/>
        <v>41940</v>
      </c>
      <c r="D2403" s="4">
        <v>37.251111326902205</v>
      </c>
      <c r="E2403">
        <f t="shared" si="158"/>
        <v>37.174843097107939</v>
      </c>
      <c r="F2403" s="4">
        <v>32.144941686092636</v>
      </c>
      <c r="G2403">
        <f t="shared" si="161"/>
        <v>31.904681744623794</v>
      </c>
      <c r="H2403">
        <f t="shared" si="159"/>
        <v>33.811682209031481</v>
      </c>
      <c r="I2403">
        <f t="shared" si="160"/>
        <v>29.373877034311626</v>
      </c>
    </row>
    <row r="2404" spans="1:9" outlineLevel="1">
      <c r="A2404" s="12">
        <f t="shared" si="163"/>
        <v>0</v>
      </c>
      <c r="B2404" t="str">
        <f>YEAR(C2404)&amp;VLOOKUP(MONTH(C2404),lookup!$G$2:$N$13,8)</f>
        <v>2014M10</v>
      </c>
      <c r="C2404" s="2">
        <f t="shared" si="162"/>
        <v>41941</v>
      </c>
      <c r="D2404" s="4">
        <v>37.285727527567396</v>
      </c>
      <c r="E2404">
        <f t="shared" si="158"/>
        <v>37.226394720931573</v>
      </c>
      <c r="F2404" s="4">
        <v>31.856744220661412</v>
      </c>
      <c r="G2404">
        <f t="shared" si="161"/>
        <v>31.945228125643077</v>
      </c>
      <c r="H2404">
        <f t="shared" si="159"/>
        <v>33.793718731654188</v>
      </c>
      <c r="I2404">
        <f t="shared" si="160"/>
        <v>29.35698112816748</v>
      </c>
    </row>
    <row r="2405" spans="1:9" outlineLevel="1">
      <c r="A2405" s="12">
        <f t="shared" si="163"/>
        <v>0</v>
      </c>
      <c r="B2405" t="str">
        <f>YEAR(C2405)&amp;VLOOKUP(MONTH(C2405),lookup!$G$2:$N$13,8)</f>
        <v>2014M10</v>
      </c>
      <c r="C2405" s="2">
        <f t="shared" si="162"/>
        <v>41942</v>
      </c>
      <c r="D2405" s="4">
        <v>37.299318027044649</v>
      </c>
      <c r="E2405">
        <f t="shared" si="158"/>
        <v>37.256129843081197</v>
      </c>
      <c r="F2405" s="4">
        <v>32.181890295036524</v>
      </c>
      <c r="G2405">
        <f t="shared" si="161"/>
        <v>31.975581145649485</v>
      </c>
      <c r="H2405">
        <f t="shared" si="159"/>
        <v>33.805765548699206</v>
      </c>
      <c r="I2405">
        <f t="shared" si="160"/>
        <v>29.362175593197655</v>
      </c>
    </row>
    <row r="2406" spans="1:9" outlineLevel="1">
      <c r="A2406" s="12">
        <f t="shared" si="163"/>
        <v>0</v>
      </c>
      <c r="B2406" t="str">
        <f>YEAR(C2406)&amp;VLOOKUP(MONTH(C2406),lookup!$G$2:$N$13,8)</f>
        <v>2014M10</v>
      </c>
      <c r="C2406" s="2">
        <f t="shared" si="162"/>
        <v>41943</v>
      </c>
      <c r="D2406" s="4">
        <v>37.196437267607521</v>
      </c>
      <c r="E2406">
        <f t="shared" si="158"/>
        <v>37.265324158943564</v>
      </c>
      <c r="F2406" s="4">
        <v>31.740613805139837</v>
      </c>
      <c r="G2406">
        <f t="shared" si="161"/>
        <v>31.978745582621983</v>
      </c>
      <c r="H2406">
        <f t="shared" si="159"/>
        <v>33.815974058914108</v>
      </c>
      <c r="I2406">
        <f t="shared" si="160"/>
        <v>29.371479548118362</v>
      </c>
    </row>
    <row r="2407" spans="1:9" outlineLevel="1">
      <c r="A2407" s="12">
        <f t="shared" si="163"/>
        <v>0</v>
      </c>
      <c r="B2407" t="str">
        <f>YEAR(C2407)&amp;VLOOKUP(MONTH(C2407),lookup!$G$2:$N$13,8)</f>
        <v>2014M11</v>
      </c>
      <c r="C2407" s="2">
        <f t="shared" si="162"/>
        <v>41944</v>
      </c>
      <c r="D2407" s="4">
        <v>37.621794170991755</v>
      </c>
      <c r="E2407">
        <f t="shared" si="158"/>
        <v>37.320392598574166</v>
      </c>
      <c r="F2407" s="4">
        <v>32.423401626335483</v>
      </c>
      <c r="G2407">
        <f t="shared" si="161"/>
        <v>32.021565534772577</v>
      </c>
      <c r="H2407">
        <f t="shared" si="159"/>
        <v>33.826952484842167</v>
      </c>
      <c r="I2407">
        <f t="shared" si="160"/>
        <v>29.376824681442223</v>
      </c>
    </row>
    <row r="2408" spans="1:9" outlineLevel="1">
      <c r="A2408" s="12">
        <f t="shared" si="163"/>
        <v>0</v>
      </c>
      <c r="B2408" t="str">
        <f>YEAR(C2408)&amp;VLOOKUP(MONTH(C2408),lookup!$G$2:$N$13,8)</f>
        <v>2014M11</v>
      </c>
      <c r="C2408" s="2">
        <f t="shared" si="162"/>
        <v>41945</v>
      </c>
      <c r="D2408" s="4">
        <v>37.477538971053214</v>
      </c>
      <c r="E2408">
        <f t="shared" si="158"/>
        <v>37.345553533192316</v>
      </c>
      <c r="F2408" s="4">
        <v>31.987084310857522</v>
      </c>
      <c r="G2408">
        <f t="shared" si="161"/>
        <v>32.04504366752019</v>
      </c>
      <c r="H2408">
        <f t="shared" si="159"/>
        <v>33.80721906554669</v>
      </c>
      <c r="I2408">
        <f t="shared" si="160"/>
        <v>29.354498277901019</v>
      </c>
    </row>
    <row r="2409" spans="1:9" outlineLevel="1">
      <c r="A2409" s="12">
        <f t="shared" si="163"/>
        <v>0</v>
      </c>
      <c r="B2409" t="str">
        <f>YEAR(C2409)&amp;VLOOKUP(MONTH(C2409),lookup!$G$2:$N$13,8)</f>
        <v>2014M11</v>
      </c>
      <c r="C2409" s="2">
        <f t="shared" si="162"/>
        <v>41946</v>
      </c>
      <c r="D2409" s="4">
        <v>36.915864790230543</v>
      </c>
      <c r="E2409">
        <f t="shared" si="158"/>
        <v>37.29584453478796</v>
      </c>
      <c r="F2409" s="4">
        <v>31.731073388036908</v>
      </c>
      <c r="G2409">
        <f t="shared" si="161"/>
        <v>31.984824462775343</v>
      </c>
      <c r="H2409">
        <f t="shared" si="159"/>
        <v>33.805172258058171</v>
      </c>
      <c r="I2409">
        <f t="shared" si="160"/>
        <v>29.347394489068449</v>
      </c>
    </row>
    <row r="2410" spans="1:9" outlineLevel="1">
      <c r="A2410" s="12">
        <f t="shared" si="163"/>
        <v>0</v>
      </c>
      <c r="B2410" t="str">
        <f>YEAR(C2410)&amp;VLOOKUP(MONTH(C2410),lookup!$G$2:$N$13,8)</f>
        <v>2014M11</v>
      </c>
      <c r="C2410" s="2">
        <f t="shared" si="162"/>
        <v>41947</v>
      </c>
      <c r="D2410" s="4">
        <v>37.098438249217985</v>
      </c>
      <c r="E2410">
        <f t="shared" si="158"/>
        <v>37.268255352008921</v>
      </c>
      <c r="F2410" s="4">
        <v>31.702310716348972</v>
      </c>
      <c r="G2410">
        <f t="shared" si="161"/>
        <v>31.966034931511434</v>
      </c>
      <c r="H2410">
        <f t="shared" si="159"/>
        <v>33.787082290779637</v>
      </c>
      <c r="I2410">
        <f t="shared" si="160"/>
        <v>29.325544513148714</v>
      </c>
    </row>
    <row r="2411" spans="1:9" outlineLevel="1">
      <c r="A2411" s="12">
        <f t="shared" si="163"/>
        <v>0</v>
      </c>
      <c r="B2411" t="str">
        <f>YEAR(C2411)&amp;VLOOKUP(MONTH(C2411),lookup!$G$2:$N$13,8)</f>
        <v>2014M11</v>
      </c>
      <c r="C2411" s="2">
        <f t="shared" si="162"/>
        <v>41948</v>
      </c>
      <c r="D2411" s="4">
        <v>37.34849457925916</v>
      </c>
      <c r="E2411">
        <f t="shared" si="158"/>
        <v>37.278439851299112</v>
      </c>
      <c r="F2411" s="4">
        <v>32.095258888532733</v>
      </c>
      <c r="G2411">
        <f t="shared" si="161"/>
        <v>31.955710472788624</v>
      </c>
      <c r="H2411">
        <f t="shared" si="159"/>
        <v>33.773473107535565</v>
      </c>
      <c r="I2411">
        <f t="shared" si="160"/>
        <v>29.309122984061752</v>
      </c>
    </row>
    <row r="2412" spans="1:9" outlineLevel="1">
      <c r="A2412" s="12">
        <f t="shared" si="163"/>
        <v>0</v>
      </c>
      <c r="B2412" t="str">
        <f>YEAR(C2412)&amp;VLOOKUP(MONTH(C2412),lookup!$G$2:$N$13,8)</f>
        <v>2014M11</v>
      </c>
      <c r="C2412" s="2">
        <f t="shared" si="162"/>
        <v>41949</v>
      </c>
      <c r="D2412" s="4">
        <v>37.07292996540108</v>
      </c>
      <c r="E2412">
        <f t="shared" si="158"/>
        <v>37.254847728479845</v>
      </c>
      <c r="F2412" s="4">
        <v>31.675009673722187</v>
      </c>
      <c r="G2412">
        <f t="shared" si="161"/>
        <v>31.93888505265345</v>
      </c>
      <c r="H2412">
        <f t="shared" si="159"/>
        <v>33.753609681206314</v>
      </c>
      <c r="I2412">
        <f t="shared" si="160"/>
        <v>29.285080073569105</v>
      </c>
    </row>
    <row r="2413" spans="1:9" outlineLevel="1">
      <c r="A2413" s="12">
        <f t="shared" si="163"/>
        <v>0</v>
      </c>
      <c r="B2413" t="str">
        <f>YEAR(C2413)&amp;VLOOKUP(MONTH(C2413),lookup!$G$2:$N$13,8)</f>
        <v>2014M11</v>
      </c>
      <c r="C2413" s="2">
        <f t="shared" si="162"/>
        <v>41950</v>
      </c>
      <c r="D2413" s="4">
        <v>37.332035820882979</v>
      </c>
      <c r="E2413">
        <f t="shared" si="158"/>
        <v>37.232746061419007</v>
      </c>
      <c r="F2413" s="4">
        <v>32.048223048150398</v>
      </c>
      <c r="G2413">
        <f t="shared" si="161"/>
        <v>31.899265968207644</v>
      </c>
      <c r="H2413">
        <f t="shared" si="159"/>
        <v>33.714279961152741</v>
      </c>
      <c r="I2413">
        <f t="shared" si="160"/>
        <v>29.246586858084108</v>
      </c>
    </row>
    <row r="2414" spans="1:9" outlineLevel="1">
      <c r="A2414" s="12">
        <f t="shared" si="163"/>
        <v>0</v>
      </c>
      <c r="B2414" t="str">
        <f>YEAR(C2414)&amp;VLOOKUP(MONTH(C2414),lookup!$G$2:$N$13,8)</f>
        <v>2014M11</v>
      </c>
      <c r="C2414" s="2">
        <f t="shared" si="162"/>
        <v>41951</v>
      </c>
      <c r="D2414" s="4">
        <v>37.478551515920763</v>
      </c>
      <c r="E2414">
        <f t="shared" si="158"/>
        <v>37.250462580677549</v>
      </c>
      <c r="F2414" s="4">
        <v>32.063355537892868</v>
      </c>
      <c r="G2414">
        <f t="shared" si="161"/>
        <v>31.925793262090991</v>
      </c>
      <c r="H2414">
        <f t="shared" si="159"/>
        <v>33.695033859762276</v>
      </c>
      <c r="I2414">
        <f t="shared" si="160"/>
        <v>29.224785774275212</v>
      </c>
    </row>
    <row r="2415" spans="1:9" outlineLevel="1">
      <c r="A2415" s="12">
        <f t="shared" si="163"/>
        <v>0</v>
      </c>
      <c r="B2415" t="str">
        <f>YEAR(C2415)&amp;VLOOKUP(MONTH(C2415),lookup!$G$2:$N$13,8)</f>
        <v>2014M11</v>
      </c>
      <c r="C2415" s="2">
        <f t="shared" si="162"/>
        <v>41952</v>
      </c>
      <c r="D2415" s="4">
        <v>37.300941186693962</v>
      </c>
      <c r="E2415">
        <f t="shared" si="158"/>
        <v>37.262498968864222</v>
      </c>
      <c r="F2415" s="4">
        <v>32.021664041774422</v>
      </c>
      <c r="G2415">
        <f t="shared" si="161"/>
        <v>31.924900550867381</v>
      </c>
      <c r="H2415">
        <f t="shared" si="159"/>
        <v>33.694800949399635</v>
      </c>
      <c r="I2415">
        <f t="shared" si="160"/>
        <v>29.2208629483947</v>
      </c>
    </row>
    <row r="2416" spans="1:9" outlineLevel="1">
      <c r="A2416" s="12">
        <f t="shared" si="163"/>
        <v>0</v>
      </c>
      <c r="B2416" t="str">
        <f>YEAR(C2416)&amp;VLOOKUP(MONTH(C2416),lookup!$G$2:$N$13,8)</f>
        <v>2014M11</v>
      </c>
      <c r="C2416" s="2">
        <f t="shared" si="162"/>
        <v>41953</v>
      </c>
      <c r="D2416" s="4">
        <v>37.024323284732219</v>
      </c>
      <c r="E2416">
        <f t="shared" si="158"/>
        <v>37.227996741428683</v>
      </c>
      <c r="F2416" s="4">
        <v>31.655301527552201</v>
      </c>
      <c r="G2416">
        <f t="shared" si="161"/>
        <v>31.900246694511068</v>
      </c>
      <c r="H2416">
        <f t="shared" si="159"/>
        <v>33.701213824435953</v>
      </c>
      <c r="I2416">
        <f t="shared" si="160"/>
        <v>29.223616442060781</v>
      </c>
    </row>
    <row r="2417" spans="1:9" outlineLevel="1">
      <c r="A2417" s="12">
        <f t="shared" si="163"/>
        <v>0</v>
      </c>
      <c r="B2417" t="str">
        <f>YEAR(C2417)&amp;VLOOKUP(MONTH(C2417),lookup!$G$2:$N$13,8)</f>
        <v>2014M11</v>
      </c>
      <c r="C2417" s="2">
        <f t="shared" si="162"/>
        <v>41954</v>
      </c>
      <c r="D2417" s="4">
        <v>36.991368042761245</v>
      </c>
      <c r="E2417">
        <f t="shared" si="158"/>
        <v>37.202955150003689</v>
      </c>
      <c r="F2417" s="4">
        <v>31.730080265795745</v>
      </c>
      <c r="G2417">
        <f t="shared" si="161"/>
        <v>31.86975307247625</v>
      </c>
      <c r="H2417">
        <f t="shared" si="159"/>
        <v>33.706042774056073</v>
      </c>
      <c r="I2417">
        <f t="shared" si="160"/>
        <v>29.222748669250016</v>
      </c>
    </row>
    <row r="2418" spans="1:9" outlineLevel="1">
      <c r="A2418" s="12">
        <f t="shared" si="163"/>
        <v>0</v>
      </c>
      <c r="B2418" t="str">
        <f>YEAR(C2418)&amp;VLOOKUP(MONTH(C2418),lookup!$G$2:$N$13,8)</f>
        <v>2014M11</v>
      </c>
      <c r="C2418" s="2">
        <f t="shared" si="162"/>
        <v>41955</v>
      </c>
      <c r="D2418" s="4">
        <v>37.205688027715333</v>
      </c>
      <c r="E2418">
        <f t="shared" si="158"/>
        <v>37.220721433019293</v>
      </c>
      <c r="F2418" s="4">
        <v>31.840859685281462</v>
      </c>
      <c r="G2418">
        <f t="shared" si="161"/>
        <v>31.892233217331132</v>
      </c>
      <c r="H2418">
        <f t="shared" si="159"/>
        <v>33.712814437986481</v>
      </c>
      <c r="I2418">
        <f t="shared" si="160"/>
        <v>29.22527609213255</v>
      </c>
    </row>
    <row r="2419" spans="1:9" outlineLevel="1">
      <c r="A2419" s="12">
        <f t="shared" si="163"/>
        <v>0</v>
      </c>
      <c r="B2419" t="str">
        <f>YEAR(C2419)&amp;VLOOKUP(MONTH(C2419),lookup!$G$2:$N$13,8)</f>
        <v>2014M11</v>
      </c>
      <c r="C2419" s="2">
        <f t="shared" si="162"/>
        <v>41956</v>
      </c>
      <c r="D2419" s="4">
        <v>37.42503904782356</v>
      </c>
      <c r="E2419">
        <f t="shared" si="158"/>
        <v>37.233255731216289</v>
      </c>
      <c r="F2419" s="4">
        <v>32.106510065787496</v>
      </c>
      <c r="G2419">
        <f t="shared" si="161"/>
        <v>31.897793667379318</v>
      </c>
      <c r="H2419">
        <f t="shared" si="159"/>
        <v>33.739961232674759</v>
      </c>
      <c r="I2419">
        <f t="shared" si="160"/>
        <v>29.241978912016918</v>
      </c>
    </row>
    <row r="2420" spans="1:9" outlineLevel="1">
      <c r="A2420" s="12">
        <f t="shared" si="163"/>
        <v>0</v>
      </c>
      <c r="B2420" t="str">
        <f>YEAR(C2420)&amp;VLOOKUP(MONTH(C2420),lookup!$G$2:$N$13,8)</f>
        <v>2014M11</v>
      </c>
      <c r="C2420" s="2">
        <f t="shared" si="162"/>
        <v>41957</v>
      </c>
      <c r="D2420" s="4">
        <v>37.227874983285616</v>
      </c>
      <c r="E2420">
        <f t="shared" si="158"/>
        <v>37.222050083781141</v>
      </c>
      <c r="F2420" s="4">
        <v>31.822959638785012</v>
      </c>
      <c r="G2420">
        <f t="shared" si="161"/>
        <v>31.887007548603421</v>
      </c>
      <c r="H2420">
        <f t="shared" si="159"/>
        <v>33.781051148716742</v>
      </c>
      <c r="I2420">
        <f t="shared" si="160"/>
        <v>29.277271939914176</v>
      </c>
    </row>
    <row r="2421" spans="1:9" outlineLevel="1">
      <c r="A2421" s="12">
        <f t="shared" si="163"/>
        <v>0</v>
      </c>
      <c r="B2421" t="str">
        <f>YEAR(C2421)&amp;VLOOKUP(MONTH(C2421),lookup!$G$2:$N$13,8)</f>
        <v>2014M11</v>
      </c>
      <c r="C2421" s="2">
        <f t="shared" si="162"/>
        <v>41958</v>
      </c>
      <c r="D2421" s="4">
        <v>37.532305425417093</v>
      </c>
      <c r="E2421">
        <f t="shared" si="158"/>
        <v>37.25384728729145</v>
      </c>
      <c r="F2421" s="4">
        <v>32.22901057206299</v>
      </c>
      <c r="G2421">
        <f t="shared" si="161"/>
        <v>31.915585646372008</v>
      </c>
      <c r="H2421">
        <f t="shared" si="159"/>
        <v>33.816882811947679</v>
      </c>
      <c r="I2421">
        <f t="shared" si="160"/>
        <v>29.304648411532497</v>
      </c>
    </row>
    <row r="2422" spans="1:9" outlineLevel="1">
      <c r="A2422" s="12">
        <f t="shared" si="163"/>
        <v>0</v>
      </c>
      <c r="B2422" t="str">
        <f>YEAR(C2422)&amp;VLOOKUP(MONTH(C2422),lookup!$G$2:$N$13,8)</f>
        <v>2014M11</v>
      </c>
      <c r="C2422" s="2">
        <f t="shared" si="162"/>
        <v>41959</v>
      </c>
      <c r="D2422" s="4">
        <v>37.394756260339079</v>
      </c>
      <c r="E2422">
        <f t="shared" ref="E2422:E2485" si="164">AVERAGE(SUM(D2415:D2422)/8,SUM(D2417:D2422)/6)</f>
        <v>37.279479498451508</v>
      </c>
      <c r="F2422" s="4">
        <v>31.989731234118928</v>
      </c>
      <c r="G2422">
        <f t="shared" si="161"/>
        <v>31.938853269600024</v>
      </c>
      <c r="H2422">
        <f t="shared" si="159"/>
        <v>33.832999889135728</v>
      </c>
      <c r="I2422">
        <f t="shared" si="160"/>
        <v>29.315115463411832</v>
      </c>
    </row>
    <row r="2423" spans="1:9" outlineLevel="1">
      <c r="A2423" s="12">
        <f t="shared" si="163"/>
        <v>0</v>
      </c>
      <c r="B2423" t="str">
        <f>YEAR(C2423)&amp;VLOOKUP(MONTH(C2423),lookup!$G$2:$N$13,8)</f>
        <v>2014M11</v>
      </c>
      <c r="C2423" s="2">
        <f t="shared" si="162"/>
        <v>41960</v>
      </c>
      <c r="D2423" s="4">
        <v>37.193066678576393</v>
      </c>
      <c r="E2423">
        <f t="shared" si="164"/>
        <v>37.289545561345413</v>
      </c>
      <c r="F2423" s="4">
        <v>31.917178604627825</v>
      </c>
      <c r="G2423">
        <f t="shared" si="161"/>
        <v>31.947914458014374</v>
      </c>
      <c r="H2423">
        <f t="shared" ref="H2423:H2486" si="165">IF(INDEX(D:D,MATCH(DATE(YEAR($C2423)-1,MONTH($C2423),DAY($C2423)),$C:$C,0),1)=0,0,(INDEX(E:E,MATCH(DATE(YEAR($C2423)-1,MONTH($C2423),DAY($C2423)),$C:$C,0),1)+INDEX(E:E,MATCH(DATE(YEAR($C2423)-2,MONTH($C2423),DAY($C2423)),$C:$C,0),1)+INDEX(E:E,MATCH(DATE(YEAR($C2423)-3,MONTH($C2423),DAY($C2423)),$C:$C,0),1)+INDEX(E:E,MATCH(DATE(YEAR($C2423)-4,MONTH($C2423),DAY($C2423)),$C:$C,0),1)+INDEX(E:E,MATCH(DATE(YEAR($C2423)-5,MONTH($C2423),DAY($C2423)),$C:$C,0),1))/5)</f>
        <v>33.869548780904118</v>
      </c>
      <c r="I2423">
        <f t="shared" ref="I2423:I2486" si="166">IF(INDEX(D:D,MATCH(DATE(YEAR($C2423)-1,MONTH($C2423),DAY($C2423)),$C:$C,0),1)=0,0,(INDEX(G:G,MATCH(DATE(YEAR($C2423)-1,MONTH($C2423),DAY($C2423)),$C:$C,0),1)+INDEX(G:G,MATCH(DATE(YEAR($C2423)-2,MONTH($C2423),DAY($C2423)),$C:$C,0),1)+INDEX(G:G,MATCH(DATE(YEAR($C2423)-3,MONTH($C2423),DAY($C2423)),$C:$C,0),1)+INDEX(G:G,MATCH(DATE(YEAR($C2423)-4,MONTH($C2423),DAY($C2423)),$C:$C,0),1)+INDEX(G:G,MATCH(DATE(YEAR($C2423)-5,MONTH($C2423),DAY($C2423)),$C:$C,0),1))/5)</f>
        <v>29.342424939750181</v>
      </c>
    </row>
    <row r="2424" spans="1:9" outlineLevel="1">
      <c r="A2424" s="12">
        <f t="shared" si="163"/>
        <v>0</v>
      </c>
      <c r="B2424" t="str">
        <f>YEAR(C2424)&amp;VLOOKUP(MONTH(C2424),lookup!$G$2:$N$13,8)</f>
        <v>2014M11</v>
      </c>
      <c r="C2424" s="2">
        <f t="shared" si="162"/>
        <v>41961</v>
      </c>
      <c r="D2424" s="4">
        <v>37.090847935233192</v>
      </c>
      <c r="E2424">
        <f t="shared" si="164"/>
        <v>37.284133344294887</v>
      </c>
      <c r="F2424" s="4">
        <v>31.682928000065928</v>
      </c>
      <c r="G2424">
        <f t="shared" si="161"/>
        <v>31.936480138778517</v>
      </c>
      <c r="H2424">
        <f t="shared" si="165"/>
        <v>33.908641675856472</v>
      </c>
      <c r="I2424">
        <f t="shared" si="166"/>
        <v>29.372730465372683</v>
      </c>
    </row>
    <row r="2425" spans="1:9" outlineLevel="1">
      <c r="A2425" s="12">
        <f t="shared" si="163"/>
        <v>0</v>
      </c>
      <c r="B2425" t="str">
        <f>YEAR(C2425)&amp;VLOOKUP(MONTH(C2425),lookup!$G$2:$N$13,8)</f>
        <v>2014M11</v>
      </c>
      <c r="C2425" s="2">
        <f t="shared" si="162"/>
        <v>41962</v>
      </c>
      <c r="D2425" s="4">
        <v>37.345381494219275</v>
      </c>
      <c r="E2425">
        <f t="shared" si="164"/>
        <v>37.299621055543987</v>
      </c>
      <c r="F2425" s="4">
        <v>32.048092595652612</v>
      </c>
      <c r="G2425">
        <f t="shared" si="161"/>
        <v>31.95148778688333</v>
      </c>
      <c r="H2425">
        <f t="shared" si="165"/>
        <v>33.937917476762308</v>
      </c>
      <c r="I2425">
        <f t="shared" si="166"/>
        <v>29.396902961472495</v>
      </c>
    </row>
    <row r="2426" spans="1:9" outlineLevel="1">
      <c r="A2426" s="12">
        <f t="shared" si="163"/>
        <v>0</v>
      </c>
      <c r="B2426" t="str">
        <f>YEAR(C2426)&amp;VLOOKUP(MONTH(C2426),lookup!$G$2:$N$13,8)</f>
        <v>2014M11</v>
      </c>
      <c r="C2426" s="2">
        <f t="shared" si="162"/>
        <v>41963</v>
      </c>
      <c r="D2426" s="4">
        <v>37.334913500558727</v>
      </c>
      <c r="E2426">
        <f t="shared" si="164"/>
        <v>37.316617524036126</v>
      </c>
      <c r="F2426" s="4">
        <v>31.919237790291707</v>
      </c>
      <c r="G2426">
        <f t="shared" si="161"/>
        <v>31.964409597738694</v>
      </c>
      <c r="H2426">
        <f t="shared" si="165"/>
        <v>33.960434458702835</v>
      </c>
      <c r="I2426">
        <f t="shared" si="166"/>
        <v>29.409899921695445</v>
      </c>
    </row>
    <row r="2427" spans="1:9" outlineLevel="1">
      <c r="A2427" s="12">
        <f t="shared" si="163"/>
        <v>0</v>
      </c>
      <c r="B2427" t="str">
        <f>YEAR(C2427)&amp;VLOOKUP(MONTH(C2427),lookup!$G$2:$N$13,8)</f>
        <v>2014M11</v>
      </c>
      <c r="C2427" s="2">
        <f t="shared" si="162"/>
        <v>41964</v>
      </c>
      <c r="D2427" s="4">
        <v>37.243805588601226</v>
      </c>
      <c r="E2427">
        <f t="shared" si="164"/>
        <v>37.281248779766742</v>
      </c>
      <c r="F2427" s="4">
        <v>31.983931007470325</v>
      </c>
      <c r="G2427">
        <f t="shared" si="161"/>
        <v>31.93632510954448</v>
      </c>
      <c r="H2427">
        <f t="shared" si="165"/>
        <v>34.002021149605284</v>
      </c>
      <c r="I2427">
        <f t="shared" si="166"/>
        <v>29.444506990790956</v>
      </c>
    </row>
    <row r="2428" spans="1:9" outlineLevel="1">
      <c r="A2428" s="12">
        <f t="shared" si="163"/>
        <v>0</v>
      </c>
      <c r="B2428" t="str">
        <f>YEAR(C2428)&amp;VLOOKUP(MONTH(C2428),lookup!$G$2:$N$13,8)</f>
        <v>2014M11</v>
      </c>
      <c r="C2428" s="2">
        <f t="shared" si="162"/>
        <v>41965</v>
      </c>
      <c r="D2428" s="4">
        <v>37.690832830061048</v>
      </c>
      <c r="E2428">
        <f t="shared" si="164"/>
        <v>37.334856692667032</v>
      </c>
      <c r="F2428" s="4">
        <v>32.155262829366421</v>
      </c>
      <c r="G2428">
        <f t="shared" si="161"/>
        <v>31.97088835855978</v>
      </c>
      <c r="H2428">
        <f t="shared" si="165"/>
        <v>34.026298029566235</v>
      </c>
      <c r="I2428">
        <f t="shared" si="166"/>
        <v>29.458008922753443</v>
      </c>
    </row>
    <row r="2429" spans="1:9" outlineLevel="1">
      <c r="A2429" s="12">
        <f t="shared" si="163"/>
        <v>0</v>
      </c>
      <c r="B2429" t="str">
        <f>YEAR(C2429)&amp;VLOOKUP(MONTH(C2429),lookup!$G$2:$N$13,8)</f>
        <v>2014M11</v>
      </c>
      <c r="C2429" s="2">
        <f t="shared" si="162"/>
        <v>41966</v>
      </c>
      <c r="D2429" s="4">
        <v>37.604958160429447</v>
      </c>
      <c r="E2429">
        <f t="shared" si="164"/>
        <v>37.37372177875973</v>
      </c>
      <c r="F2429" s="4">
        <v>32.281014829081208</v>
      </c>
      <c r="G2429">
        <f t="shared" si="161"/>
        <v>32.004458309994533</v>
      </c>
      <c r="H2429">
        <f t="shared" si="165"/>
        <v>34.047138522089121</v>
      </c>
      <c r="I2429">
        <f t="shared" si="166"/>
        <v>29.474065015451735</v>
      </c>
    </row>
    <row r="2430" spans="1:9" outlineLevel="1">
      <c r="A2430" s="12">
        <f t="shared" si="163"/>
        <v>0</v>
      </c>
      <c r="B2430" t="str">
        <f>YEAR(C2430)&amp;VLOOKUP(MONTH(C2430),lookup!$G$2:$N$13,8)</f>
        <v>2014M11</v>
      </c>
      <c r="C2430" s="2">
        <f t="shared" si="162"/>
        <v>41967</v>
      </c>
      <c r="D2430" s="4">
        <v>37.109194463548732</v>
      </c>
      <c r="E2430">
        <f t="shared" si="164"/>
        <v>37.357403043819957</v>
      </c>
      <c r="F2430" s="4">
        <v>31.674391076394002</v>
      </c>
      <c r="G2430">
        <f t="shared" si="161"/>
        <v>31.984038139830734</v>
      </c>
      <c r="H2430">
        <f t="shared" si="165"/>
        <v>34.066069306025625</v>
      </c>
      <c r="I2430">
        <f t="shared" si="166"/>
        <v>29.481874727488979</v>
      </c>
    </row>
    <row r="2431" spans="1:9" outlineLevel="1">
      <c r="A2431" s="12">
        <f t="shared" si="163"/>
        <v>0</v>
      </c>
      <c r="B2431" t="str">
        <f>YEAR(C2431)&amp;VLOOKUP(MONTH(C2431),lookup!$G$2:$N$13,8)</f>
        <v>2014M11</v>
      </c>
      <c r="C2431" s="2">
        <f t="shared" si="162"/>
        <v>41968</v>
      </c>
      <c r="D2431" s="4">
        <v>37.451347106275051</v>
      </c>
      <c r="E2431">
        <f t="shared" si="164"/>
        <v>37.382376038222439</v>
      </c>
      <c r="F2431" s="4">
        <v>32.117135632138925</v>
      </c>
      <c r="G2431">
        <f t="shared" si="161"/>
        <v>32.002289040424031</v>
      </c>
      <c r="H2431">
        <f t="shared" si="165"/>
        <v>34.100346077894059</v>
      </c>
      <c r="I2431">
        <f t="shared" si="166"/>
        <v>29.50948257026446</v>
      </c>
    </row>
    <row r="2432" spans="1:9" outlineLevel="1">
      <c r="A2432" s="12">
        <f t="shared" si="163"/>
        <v>0</v>
      </c>
      <c r="B2432" t="str">
        <f>YEAR(C2432)&amp;VLOOKUP(MONTH(C2432),lookup!$G$2:$N$13,8)</f>
        <v>2014M11</v>
      </c>
      <c r="C2432" s="2">
        <f t="shared" si="162"/>
        <v>41969</v>
      </c>
      <c r="D2432" s="4">
        <v>37.295991638012019</v>
      </c>
      <c r="E2432">
        <f t="shared" si="164"/>
        <v>37.391954031100553</v>
      </c>
      <c r="F2432" s="4">
        <v>31.818116063786793</v>
      </c>
      <c r="G2432">
        <f t="shared" si="161"/>
        <v>32.00231148386451</v>
      </c>
      <c r="H2432">
        <f t="shared" si="165"/>
        <v>34.093265556272101</v>
      </c>
      <c r="I2432">
        <f t="shared" si="166"/>
        <v>29.495837444124909</v>
      </c>
    </row>
    <row r="2433" spans="1:9" outlineLevel="1">
      <c r="A2433" s="12">
        <f t="shared" si="163"/>
        <v>0</v>
      </c>
      <c r="B2433" t="str">
        <f>YEAR(C2433)&amp;VLOOKUP(MONTH(C2433),lookup!$G$2:$N$13,8)</f>
        <v>2014M11</v>
      </c>
      <c r="C2433" s="2">
        <f t="shared" si="162"/>
        <v>41970</v>
      </c>
      <c r="D2433" s="4">
        <v>37.53188441197738</v>
      </c>
      <c r="E2433">
        <f t="shared" si="164"/>
        <v>37.427617032075119</v>
      </c>
      <c r="F2433" s="4">
        <v>32.180621111676807</v>
      </c>
      <c r="G2433">
        <f t="shared" si="161"/>
        <v>32.026985358133231</v>
      </c>
      <c r="H2433">
        <f t="shared" si="165"/>
        <v>34.13165508314934</v>
      </c>
      <c r="I2433">
        <f t="shared" si="166"/>
        <v>29.525710229034598</v>
      </c>
    </row>
    <row r="2434" spans="1:9" outlineLevel="1">
      <c r="A2434" s="12">
        <f t="shared" si="163"/>
        <v>0</v>
      </c>
      <c r="B2434" t="str">
        <f>YEAR(C2434)&amp;VLOOKUP(MONTH(C2434),lookup!$G$2:$N$13,8)</f>
        <v>2014M11</v>
      </c>
      <c r="C2434" s="2">
        <f t="shared" si="162"/>
        <v>41971</v>
      </c>
      <c r="D2434" s="4">
        <v>37.339588409649167</v>
      </c>
      <c r="E2434">
        <f t="shared" si="164"/>
        <v>37.39863884552561</v>
      </c>
      <c r="F2434" s="4">
        <v>31.868003623824901</v>
      </c>
      <c r="G2434">
        <f t="shared" si="161"/>
        <v>31.999844955600597</v>
      </c>
      <c r="H2434">
        <f t="shared" si="165"/>
        <v>34.135025088090188</v>
      </c>
      <c r="I2434">
        <f t="shared" si="166"/>
        <v>29.523491760402987</v>
      </c>
    </row>
    <row r="2435" spans="1:9" outlineLevel="1">
      <c r="A2435" s="12">
        <f t="shared" si="163"/>
        <v>0</v>
      </c>
      <c r="B2435" t="str">
        <f>YEAR(C2435)&amp;VLOOKUP(MONTH(C2435),lookup!$G$2:$N$13,8)</f>
        <v>2014M11</v>
      </c>
      <c r="C2435" s="2">
        <f t="shared" si="162"/>
        <v>41972</v>
      </c>
      <c r="D2435" s="4">
        <v>37.936968755384022</v>
      </c>
      <c r="E2435">
        <f t="shared" si="164"/>
        <v>37.469629093029091</v>
      </c>
      <c r="F2435" s="4">
        <v>32.534796837719327</v>
      </c>
      <c r="G2435">
        <f t="shared" si="161"/>
        <v>32.055422570711002</v>
      </c>
      <c r="H2435">
        <f t="shared" si="165"/>
        <v>34.147517417990642</v>
      </c>
      <c r="I2435">
        <f t="shared" si="166"/>
        <v>29.527271073748341</v>
      </c>
    </row>
    <row r="2436" spans="1:9" outlineLevel="1">
      <c r="A2436" s="12">
        <f t="shared" si="163"/>
        <v>0</v>
      </c>
      <c r="B2436" t="str">
        <f>YEAR(C2436)&amp;VLOOKUP(MONTH(C2436),lookup!$G$2:$N$13,8)</f>
        <v>2014M11</v>
      </c>
      <c r="C2436" s="2">
        <f t="shared" si="162"/>
        <v>41973</v>
      </c>
      <c r="D2436" s="4">
        <v>37.783274705748674</v>
      </c>
      <c r="E2436">
        <f t="shared" si="164"/>
        <v>37.531580063776232</v>
      </c>
      <c r="F2436" s="4">
        <v>32.193106678157875</v>
      </c>
      <c r="G2436">
        <f t="shared" si="161"/>
        <v>32.101014111407466</v>
      </c>
      <c r="H2436">
        <f t="shared" si="165"/>
        <v>34.167765631572628</v>
      </c>
      <c r="I2436">
        <f t="shared" si="166"/>
        <v>29.538191747196798</v>
      </c>
    </row>
    <row r="2437" spans="1:9" outlineLevel="1">
      <c r="A2437" s="12">
        <f t="shared" si="163"/>
        <v>0</v>
      </c>
      <c r="B2437" t="str">
        <f>YEAR(C2437)&amp;VLOOKUP(MONTH(C2437),lookup!$G$2:$N$13,8)</f>
        <v>2014M12</v>
      </c>
      <c r="C2437" s="2">
        <f t="shared" si="162"/>
        <v>41974</v>
      </c>
      <c r="D2437" s="4">
        <v>37.109213403899616</v>
      </c>
      <c r="E2437">
        <f t="shared" si="164"/>
        <v>37.472084874628493</v>
      </c>
      <c r="F2437" s="4">
        <v>31.593164690634183</v>
      </c>
      <c r="G2437">
        <f t="shared" si="161"/>
        <v>32.014359232629126</v>
      </c>
      <c r="H2437">
        <f t="shared" si="165"/>
        <v>34.174041031768908</v>
      </c>
      <c r="I2437">
        <f t="shared" si="166"/>
        <v>29.530149835246426</v>
      </c>
    </row>
    <row r="2438" spans="1:9" outlineLevel="1">
      <c r="A2438" s="12">
        <f t="shared" si="163"/>
        <v>0</v>
      </c>
      <c r="B2438" t="str">
        <f>YEAR(C2438)&amp;VLOOKUP(MONTH(C2438),lookup!$G$2:$N$13,8)</f>
        <v>2014M12</v>
      </c>
      <c r="C2438" s="2">
        <f t="shared" si="162"/>
        <v>41975</v>
      </c>
      <c r="D2438" s="4">
        <v>36.973824616155184</v>
      </c>
      <c r="E2438">
        <f t="shared" si="164"/>
        <v>37.436777007344993</v>
      </c>
      <c r="F2438" s="4">
        <v>31.273966318337266</v>
      </c>
      <c r="G2438">
        <f t="shared" si="161"/>
        <v>31.943986873129788</v>
      </c>
      <c r="H2438">
        <f t="shared" si="165"/>
        <v>34.209282031707076</v>
      </c>
      <c r="I2438">
        <f t="shared" si="166"/>
        <v>29.547061809503539</v>
      </c>
    </row>
    <row r="2439" spans="1:9" outlineLevel="1">
      <c r="A2439" s="12">
        <f t="shared" si="163"/>
        <v>0</v>
      </c>
      <c r="B2439" t="str">
        <f>YEAR(C2439)&amp;VLOOKUP(MONTH(C2439),lookup!$G$2:$N$13,8)</f>
        <v>2014M12</v>
      </c>
      <c r="C2439" s="2">
        <f t="shared" si="162"/>
        <v>41976</v>
      </c>
      <c r="D2439" s="4">
        <v>37.229226471976453</v>
      </c>
      <c r="E2439">
        <f t="shared" si="164"/>
        <v>37.397672972701251</v>
      </c>
      <c r="F2439" s="4">
        <v>31.67600451256251</v>
      </c>
      <c r="G2439">
        <f t="shared" si="161"/>
        <v>31.874364794896735</v>
      </c>
      <c r="H2439">
        <f t="shared" si="165"/>
        <v>34.223795969136354</v>
      </c>
      <c r="I2439">
        <f t="shared" si="166"/>
        <v>29.547192925317013</v>
      </c>
    </row>
    <row r="2440" spans="1:9" outlineLevel="1">
      <c r="A2440" s="12">
        <f t="shared" si="163"/>
        <v>0</v>
      </c>
      <c r="B2440" t="str">
        <f>YEAR(C2440)&amp;VLOOKUP(MONTH(C2440),lookup!$G$2:$N$13,8)</f>
        <v>2014M12</v>
      </c>
      <c r="C2440" s="2">
        <f t="shared" si="162"/>
        <v>41977</v>
      </c>
      <c r="D2440" s="4">
        <v>36.882685512384704</v>
      </c>
      <c r="E2440">
        <f t="shared" si="164"/>
        <v>37.333766098410834</v>
      </c>
      <c r="F2440" s="4">
        <v>31.200495888538565</v>
      </c>
      <c r="G2440">
        <f t="shared" ref="G2440:G2503" si="167">AVERAGE(SUM(F2433:F2440)/8,SUM(F2435:F2440)/6)</f>
        <v>31.780137889336526</v>
      </c>
      <c r="H2440">
        <f t="shared" si="165"/>
        <v>34.297872697939965</v>
      </c>
      <c r="I2440">
        <f t="shared" si="166"/>
        <v>29.599215453959964</v>
      </c>
    </row>
    <row r="2441" spans="1:9" outlineLevel="1">
      <c r="A2441" s="12">
        <f t="shared" si="163"/>
        <v>0</v>
      </c>
      <c r="B2441" t="str">
        <f>YEAR(C2441)&amp;VLOOKUP(MONTH(C2441),lookup!$G$2:$N$13,8)</f>
        <v>2014M12</v>
      </c>
      <c r="C2441" s="2">
        <f t="shared" si="162"/>
        <v>41978</v>
      </c>
      <c r="D2441" s="4">
        <v>36.905935949590408</v>
      </c>
      <c r="E2441">
        <f t="shared" si="164"/>
        <v>37.208724919028853</v>
      </c>
      <c r="F2441" s="4">
        <v>31.384811687121864</v>
      </c>
      <c r="G2441">
        <f t="shared" si="167"/>
        <v>31.634567704418721</v>
      </c>
      <c r="H2441">
        <f t="shared" si="165"/>
        <v>34.323735011908703</v>
      </c>
      <c r="I2441">
        <f t="shared" si="166"/>
        <v>29.609396964050802</v>
      </c>
    </row>
    <row r="2442" spans="1:9" outlineLevel="1">
      <c r="A2442" s="12">
        <f t="shared" si="163"/>
        <v>0</v>
      </c>
      <c r="B2442" t="str">
        <f>YEAR(C2442)&amp;VLOOKUP(MONTH(C2442),lookup!$G$2:$N$13,8)</f>
        <v>2014M12</v>
      </c>
      <c r="C2442" s="2">
        <f t="shared" si="162"/>
        <v>41979</v>
      </c>
      <c r="D2442" s="4">
        <v>37.067828871391498</v>
      </c>
      <c r="E2442">
        <f t="shared" si="164"/>
        <v>37.132119461691317</v>
      </c>
      <c r="F2442" s="4">
        <v>31.317600290418081</v>
      </c>
      <c r="G2442">
        <f t="shared" si="167"/>
        <v>31.527208630435808</v>
      </c>
      <c r="H2442">
        <f t="shared" si="165"/>
        <v>34.341414741227837</v>
      </c>
      <c r="I2442">
        <f t="shared" si="166"/>
        <v>29.622663073937112</v>
      </c>
    </row>
    <row r="2443" spans="1:9" outlineLevel="1">
      <c r="A2443" s="12">
        <f t="shared" si="163"/>
        <v>0</v>
      </c>
      <c r="B2443" t="str">
        <f>YEAR(C2443)&amp;VLOOKUP(MONTH(C2443),lookup!$G$2:$N$13,8)</f>
        <v>2014M12</v>
      </c>
      <c r="C2443" s="2">
        <f t="shared" si="162"/>
        <v>41980</v>
      </c>
      <c r="D2443" s="4">
        <v>37.42824624002354</v>
      </c>
      <c r="E2443">
        <f t="shared" si="164"/>
        <v>37.126910374158278</v>
      </c>
      <c r="F2443" s="4">
        <v>31.856135763003213</v>
      </c>
      <c r="G2443">
        <f t="shared" si="167"/>
        <v>31.506706569296806</v>
      </c>
      <c r="H2443">
        <f t="shared" si="165"/>
        <v>34.380833071248233</v>
      </c>
      <c r="I2443">
        <f t="shared" si="166"/>
        <v>29.643111272678265</v>
      </c>
    </row>
    <row r="2444" spans="1:9" outlineLevel="1">
      <c r="A2444" s="12">
        <f t="shared" si="163"/>
        <v>0</v>
      </c>
      <c r="B2444" t="str">
        <f>YEAR(C2444)&amp;VLOOKUP(MONTH(C2444),lookup!$G$2:$N$13,8)</f>
        <v>2014M12</v>
      </c>
      <c r="C2444" s="2">
        <f t="shared" ref="C2444:C2507" si="168">C2443+1</f>
        <v>41981</v>
      </c>
      <c r="D2444" s="4">
        <v>36.761315501455272</v>
      </c>
      <c r="E2444">
        <f t="shared" si="164"/>
        <v>37.04532883099828</v>
      </c>
      <c r="F2444" s="4">
        <v>31.089320736855871</v>
      </c>
      <c r="G2444">
        <f t="shared" si="167"/>
        <v>31.422332816175317</v>
      </c>
      <c r="H2444">
        <f t="shared" si="165"/>
        <v>34.425733482121721</v>
      </c>
      <c r="I2444">
        <f t="shared" si="166"/>
        <v>29.676671673552875</v>
      </c>
    </row>
    <row r="2445" spans="1:9" outlineLevel="1">
      <c r="A2445" s="12">
        <f t="shared" si="163"/>
        <v>0</v>
      </c>
      <c r="B2445" t="str">
        <f>YEAR(C2445)&amp;VLOOKUP(MONTH(C2445),lookup!$G$2:$N$13,8)</f>
        <v>2014M12</v>
      </c>
      <c r="C2445" s="2">
        <f t="shared" si="168"/>
        <v>41982</v>
      </c>
      <c r="D2445" s="4">
        <v>37.313911569960517</v>
      </c>
      <c r="E2445">
        <f t="shared" si="164"/>
        <v>37.065179557875759</v>
      </c>
      <c r="F2445" s="4">
        <v>31.728133473155189</v>
      </c>
      <c r="G2445">
        <f t="shared" si="167"/>
        <v>31.435112445132269</v>
      </c>
      <c r="H2445">
        <f t="shared" si="165"/>
        <v>34.482297471312464</v>
      </c>
      <c r="I2445">
        <f t="shared" si="166"/>
        <v>29.718705193930401</v>
      </c>
    </row>
    <row r="2446" spans="1:9" outlineLevel="1">
      <c r="A2446" s="12">
        <f t="shared" si="163"/>
        <v>0</v>
      </c>
      <c r="B2446" t="str">
        <f>YEAR(C2446)&amp;VLOOKUP(MONTH(C2446),lookup!$G$2:$N$13,8)</f>
        <v>2014M12</v>
      </c>
      <c r="C2446" s="2">
        <f t="shared" si="168"/>
        <v>41983</v>
      </c>
      <c r="D2446" s="4">
        <v>36.948205831697443</v>
      </c>
      <c r="E2446">
        <f t="shared" si="164"/>
        <v>37.069038410456542</v>
      </c>
      <c r="F2446" s="4">
        <v>31.23654622235702</v>
      </c>
      <c r="G2446">
        <f t="shared" si="167"/>
        <v>31.435777883618375</v>
      </c>
      <c r="H2446">
        <f t="shared" si="165"/>
        <v>34.526451048478478</v>
      </c>
      <c r="I2446">
        <f t="shared" si="166"/>
        <v>29.756615499196123</v>
      </c>
    </row>
    <row r="2447" spans="1:9" outlineLevel="1">
      <c r="A2447" s="12">
        <f t="shared" si="163"/>
        <v>0</v>
      </c>
      <c r="B2447" t="str">
        <f>YEAR(C2447)&amp;VLOOKUP(MONTH(C2447),lookup!$G$2:$N$13,8)</f>
        <v>2014M12</v>
      </c>
      <c r="C2447" s="2">
        <f t="shared" si="168"/>
        <v>41984</v>
      </c>
      <c r="D2447" s="4">
        <v>37.571288778655742</v>
      </c>
      <c r="E2447">
        <f t="shared" si="164"/>
        <v>37.145863373712778</v>
      </c>
      <c r="F2447" s="4">
        <v>31.990714553300329</v>
      </c>
      <c r="G2447">
        <f t="shared" si="167"/>
        <v>31.505939166679358</v>
      </c>
      <c r="H2447">
        <f t="shared" si="165"/>
        <v>34.576907322857878</v>
      </c>
      <c r="I2447">
        <f t="shared" si="166"/>
        <v>29.792267990540399</v>
      </c>
    </row>
    <row r="2448" spans="1:9" outlineLevel="1">
      <c r="A2448" s="12">
        <f t="shared" si="163"/>
        <v>0</v>
      </c>
      <c r="B2448" t="str">
        <f>YEAR(C2448)&amp;VLOOKUP(MONTH(C2448),lookup!$G$2:$N$13,8)</f>
        <v>2014M12</v>
      </c>
      <c r="C2448" s="2">
        <f t="shared" si="168"/>
        <v>41985</v>
      </c>
      <c r="D2448" s="4">
        <v>36.931523591097438</v>
      </c>
      <c r="E2448">
        <f t="shared" si="164"/>
        <v>37.137556980274482</v>
      </c>
      <c r="F2448" s="4">
        <v>31.223255013688256</v>
      </c>
      <c r="G2448">
        <f t="shared" si="167"/>
        <v>31.499499505607062</v>
      </c>
      <c r="H2448">
        <f t="shared" si="165"/>
        <v>34.624465689804403</v>
      </c>
      <c r="I2448">
        <f t="shared" si="166"/>
        <v>29.826797132114677</v>
      </c>
    </row>
    <row r="2449" spans="1:9" outlineLevel="1">
      <c r="A2449" s="12">
        <f t="shared" si="163"/>
        <v>0</v>
      </c>
      <c r="B2449" t="str">
        <f>YEAR(C2449)&amp;VLOOKUP(MONTH(C2449),lookup!$G$2:$N$13,8)</f>
        <v>2014M12</v>
      </c>
      <c r="C2449" s="2">
        <f t="shared" si="168"/>
        <v>41986</v>
      </c>
      <c r="D2449" s="4">
        <v>37.092461462409915</v>
      </c>
      <c r="E2449">
        <f t="shared" si="164"/>
        <v>37.121232760024569</v>
      </c>
      <c r="F2449" s="4">
        <v>31.514228896126017</v>
      </c>
      <c r="G2449">
        <f t="shared" si="167"/>
        <v>31.479095842263391</v>
      </c>
      <c r="H2449">
        <f t="shared" si="165"/>
        <v>34.672655086402635</v>
      </c>
      <c r="I2449">
        <f t="shared" si="166"/>
        <v>29.867742657629094</v>
      </c>
    </row>
    <row r="2450" spans="1:9" outlineLevel="1">
      <c r="A2450" s="12">
        <f t="shared" ref="A2450:A2513" si="169">IF(D2450+D2451=D2450,IF(D2450+D2451&gt;0,1,0),0)</f>
        <v>0</v>
      </c>
      <c r="B2450" t="str">
        <f>YEAR(C2450)&amp;VLOOKUP(MONTH(C2450),lookup!$G$2:$N$13,8)</f>
        <v>2014M12</v>
      </c>
      <c r="C2450" s="2">
        <f t="shared" si="168"/>
        <v>41987</v>
      </c>
      <c r="D2450" s="4">
        <v>37.029066278734113</v>
      </c>
      <c r="E2450">
        <f t="shared" si="164"/>
        <v>37.141122662756722</v>
      </c>
      <c r="F2450" s="4">
        <v>31.313813944861973</v>
      </c>
      <c r="G2450">
        <f t="shared" si="167"/>
        <v>31.497566962999976</v>
      </c>
      <c r="H2450">
        <f t="shared" si="165"/>
        <v>34.734407420047738</v>
      </c>
      <c r="I2450">
        <f t="shared" si="166"/>
        <v>29.913559682562674</v>
      </c>
    </row>
    <row r="2451" spans="1:9" outlineLevel="1">
      <c r="A2451" s="12">
        <f t="shared" si="169"/>
        <v>0</v>
      </c>
      <c r="B2451" t="str">
        <f>YEAR(C2451)&amp;VLOOKUP(MONTH(C2451),lookup!$G$2:$N$13,8)</f>
        <v>2014M12</v>
      </c>
      <c r="C2451" s="2">
        <f t="shared" si="168"/>
        <v>41988</v>
      </c>
      <c r="D2451" s="4">
        <v>37.226377633484795</v>
      </c>
      <c r="E2451">
        <f t="shared" si="164"/>
        <v>37.12121138014173</v>
      </c>
      <c r="F2451" s="4">
        <v>31.655823441271767</v>
      </c>
      <c r="G2451">
        <f t="shared" si="167"/>
        <v>31.479021606901469</v>
      </c>
      <c r="H2451">
        <f t="shared" si="165"/>
        <v>34.769538943327987</v>
      </c>
      <c r="I2451">
        <f t="shared" si="166"/>
        <v>29.942486357426638</v>
      </c>
    </row>
    <row r="2452" spans="1:9" outlineLevel="1">
      <c r="A2452" s="12">
        <f t="shared" si="169"/>
        <v>0</v>
      </c>
      <c r="B2452" t="str">
        <f>YEAR(C2452)&amp;VLOOKUP(MONTH(C2452),lookup!$G$2:$N$13,8)</f>
        <v>2014M12</v>
      </c>
      <c r="C2452" s="2">
        <f t="shared" si="168"/>
        <v>41989</v>
      </c>
      <c r="D2452" s="4">
        <v>37.015218046649224</v>
      </c>
      <c r="E2452">
        <f t="shared" si="164"/>
        <v>37.142664640462343</v>
      </c>
      <c r="F2452" s="4">
        <v>31.246275502047634</v>
      </c>
      <c r="G2452">
        <f t="shared" si="167"/>
        <v>31.489642053033513</v>
      </c>
      <c r="H2452">
        <f t="shared" si="165"/>
        <v>34.799050883330914</v>
      </c>
      <c r="I2452">
        <f t="shared" si="166"/>
        <v>29.960587231272974</v>
      </c>
    </row>
    <row r="2453" spans="1:9" outlineLevel="1">
      <c r="A2453" s="12">
        <f t="shared" si="169"/>
        <v>0</v>
      </c>
      <c r="B2453" t="str">
        <f>YEAR(C2453)&amp;VLOOKUP(MONTH(C2453),lookup!$G$2:$N$13,8)</f>
        <v>2014M12</v>
      </c>
      <c r="C2453" s="2">
        <f t="shared" si="168"/>
        <v>41990</v>
      </c>
      <c r="D2453" s="4">
        <v>37.410564459005322</v>
      </c>
      <c r="E2453">
        <f t="shared" si="164"/>
        <v>37.135311752723439</v>
      </c>
      <c r="F2453" s="4">
        <v>31.823919668522741</v>
      </c>
      <c r="G2453">
        <f t="shared" si="167"/>
        <v>31.481729116512515</v>
      </c>
      <c r="H2453">
        <f t="shared" si="165"/>
        <v>34.777443653374881</v>
      </c>
      <c r="I2453">
        <f t="shared" si="166"/>
        <v>29.950264753186968</v>
      </c>
    </row>
    <row r="2454" spans="1:9" outlineLevel="1">
      <c r="A2454" s="12">
        <f t="shared" si="169"/>
        <v>0</v>
      </c>
      <c r="B2454" t="str">
        <f>YEAR(C2454)&amp;VLOOKUP(MONTH(C2454),lookup!$G$2:$N$13,8)</f>
        <v>2014M12</v>
      </c>
      <c r="C2454" s="2">
        <f t="shared" si="168"/>
        <v>41991</v>
      </c>
      <c r="D2454" s="4">
        <v>37.389222639779199</v>
      </c>
      <c r="E2454">
        <f t="shared" si="164"/>
        <v>37.201016890618696</v>
      </c>
      <c r="F2454" s="4">
        <v>31.607051150592039</v>
      </c>
      <c r="G2454">
        <f t="shared" si="167"/>
        <v>31.536868685935854</v>
      </c>
      <c r="H2454">
        <f t="shared" si="165"/>
        <v>34.745163666320828</v>
      </c>
      <c r="I2454">
        <f t="shared" si="166"/>
        <v>29.911758056029679</v>
      </c>
    </row>
    <row r="2455" spans="1:9" outlineLevel="1">
      <c r="A2455" s="12">
        <f t="shared" si="169"/>
        <v>0</v>
      </c>
      <c r="B2455" t="str">
        <f>YEAR(C2455)&amp;VLOOKUP(MONTH(C2455),lookup!$G$2:$N$13,8)</f>
        <v>2014M12</v>
      </c>
      <c r="C2455" s="2">
        <f t="shared" si="168"/>
        <v>41992</v>
      </c>
      <c r="D2455" s="4">
        <v>37.411113168136978</v>
      </c>
      <c r="E2455">
        <f t="shared" si="164"/>
        <v>37.217560223771869</v>
      </c>
      <c r="F2455" s="4">
        <v>31.891954838274874</v>
      </c>
      <c r="G2455">
        <f t="shared" si="167"/>
        <v>31.5621733655925</v>
      </c>
      <c r="H2455">
        <f t="shared" si="165"/>
        <v>34.75536990827672</v>
      </c>
      <c r="I2455">
        <f t="shared" si="166"/>
        <v>29.91422632810427</v>
      </c>
    </row>
    <row r="2456" spans="1:9" outlineLevel="1">
      <c r="A2456" s="12">
        <f t="shared" si="169"/>
        <v>0</v>
      </c>
      <c r="B2456" t="str">
        <f>YEAR(C2456)&amp;VLOOKUP(MONTH(C2456),lookup!$G$2:$N$13,8)</f>
        <v>2014M12</v>
      </c>
      <c r="C2456" s="2">
        <f t="shared" si="168"/>
        <v>41993</v>
      </c>
      <c r="D2456" s="4">
        <v>37.42092616360771</v>
      </c>
      <c r="E2456">
        <f t="shared" si="164"/>
        <v>37.280802874959889</v>
      </c>
      <c r="F2456" s="4">
        <v>31.603646586897209</v>
      </c>
      <c r="G2456">
        <f t="shared" si="167"/>
        <v>31.610100559087662</v>
      </c>
      <c r="H2456">
        <f t="shared" si="165"/>
        <v>34.697043835823379</v>
      </c>
      <c r="I2456">
        <f t="shared" si="166"/>
        <v>29.86255277147735</v>
      </c>
    </row>
    <row r="2457" spans="1:9" outlineLevel="1">
      <c r="A2457" s="12">
        <f t="shared" si="169"/>
        <v>0</v>
      </c>
      <c r="B2457" t="str">
        <f>YEAR(C2457)&amp;VLOOKUP(MONTH(C2457),lookup!$G$2:$N$13,8)</f>
        <v>2014M12</v>
      </c>
      <c r="C2457" s="2">
        <f t="shared" si="168"/>
        <v>41994</v>
      </c>
      <c r="D2457" s="4">
        <v>37.67037674984698</v>
      </c>
      <c r="E2457">
        <f t="shared" si="164"/>
        <v>37.353922506788223</v>
      </c>
      <c r="F2457" s="4">
        <v>32.036574902041714</v>
      </c>
      <c r="G2457">
        <f t="shared" si="167"/>
        <v>31.674476472854888</v>
      </c>
      <c r="H2457">
        <f t="shared" si="165"/>
        <v>34.716170614689702</v>
      </c>
      <c r="I2457">
        <f t="shared" si="166"/>
        <v>29.869210642519931</v>
      </c>
    </row>
    <row r="2458" spans="1:9" outlineLevel="1">
      <c r="A2458" s="12">
        <f t="shared" si="169"/>
        <v>0</v>
      </c>
      <c r="B2458" t="str">
        <f>YEAR(C2458)&amp;VLOOKUP(MONTH(C2458),lookup!$G$2:$N$13,8)</f>
        <v>2014M12</v>
      </c>
      <c r="C2458" s="2">
        <f t="shared" si="168"/>
        <v>41995</v>
      </c>
      <c r="D2458" s="4">
        <v>37.146985354124723</v>
      </c>
      <c r="E2458">
        <f t="shared" si="164"/>
        <v>37.372273057956427</v>
      </c>
      <c r="F2458" s="4">
        <v>31.339174386564668</v>
      </c>
      <c r="G2458">
        <f t="shared" si="167"/>
        <v>31.68380307417106</v>
      </c>
      <c r="H2458">
        <f t="shared" si="165"/>
        <v>34.746345786936153</v>
      </c>
      <c r="I2458">
        <f t="shared" si="166"/>
        <v>29.89515439682188</v>
      </c>
    </row>
    <row r="2459" spans="1:9" outlineLevel="1">
      <c r="A2459" s="12">
        <f t="shared" si="169"/>
        <v>0</v>
      </c>
      <c r="B2459" t="str">
        <f>YEAR(C2459)&amp;VLOOKUP(MONTH(C2459),lookup!$G$2:$N$13,8)</f>
        <v>2014M12</v>
      </c>
      <c r="C2459" s="2">
        <f t="shared" si="168"/>
        <v>41996</v>
      </c>
      <c r="D2459" s="4">
        <v>37.795961440106602</v>
      </c>
      <c r="E2459">
        <f t="shared" si="164"/>
        <v>37.439988460962063</v>
      </c>
      <c r="F2459" s="4">
        <v>32.115930793436668</v>
      </c>
      <c r="G2459">
        <f t="shared" si="167"/>
        <v>31.73689404409086</v>
      </c>
      <c r="H2459">
        <f t="shared" si="165"/>
        <v>34.78470637371904</v>
      </c>
      <c r="I2459">
        <f t="shared" si="166"/>
        <v>29.917072268203661</v>
      </c>
    </row>
    <row r="2460" spans="1:9" outlineLevel="1">
      <c r="A2460" s="12">
        <f t="shared" si="169"/>
        <v>0</v>
      </c>
      <c r="B2460" t="str">
        <f>YEAR(C2460)&amp;VLOOKUP(MONTH(C2460),lookup!$G$2:$N$13,8)</f>
        <v>2014M12</v>
      </c>
      <c r="C2460" s="2">
        <f t="shared" si="168"/>
        <v>41997</v>
      </c>
      <c r="D2460" s="4">
        <v>38.73985978636788</v>
      </c>
      <c r="E2460">
        <f t="shared" si="164"/>
        <v>37.660331665243532</v>
      </c>
      <c r="F2460" s="4">
        <v>32.466089074735009</v>
      </c>
      <c r="G2460">
        <f t="shared" si="167"/>
        <v>31.884718886062402</v>
      </c>
      <c r="H2460">
        <f t="shared" si="165"/>
        <v>34.948173397440094</v>
      </c>
      <c r="I2460">
        <f t="shared" si="166"/>
        <v>30.046309078336414</v>
      </c>
    </row>
    <row r="2461" spans="1:9" outlineLevel="1">
      <c r="A2461" s="12">
        <f t="shared" si="169"/>
        <v>0</v>
      </c>
      <c r="B2461" t="str">
        <f>YEAR(C2461)&amp;VLOOKUP(MONTH(C2461),lookup!$G$2:$N$13,8)</f>
        <v>2014M12</v>
      </c>
      <c r="C2461" s="2">
        <f t="shared" si="168"/>
        <v>41998</v>
      </c>
      <c r="D2461" s="4">
        <v>36.622256294519353</v>
      </c>
      <c r="E2461">
        <f t="shared" si="164"/>
        <v>37.545324332161691</v>
      </c>
      <c r="F2461" s="4">
        <v>31.471833320405256</v>
      </c>
      <c r="G2461">
        <f t="shared" si="167"/>
        <v>31.827703362815924</v>
      </c>
      <c r="H2461">
        <f t="shared" si="165"/>
        <v>34.894837721184878</v>
      </c>
      <c r="I2461">
        <f t="shared" si="166"/>
        <v>30.037170693618133</v>
      </c>
    </row>
    <row r="2462" spans="1:9" outlineLevel="1">
      <c r="A2462" s="12">
        <f t="shared" si="169"/>
        <v>0</v>
      </c>
      <c r="B2462" t="str">
        <f>YEAR(C2462)&amp;VLOOKUP(MONTH(C2462),lookup!$G$2:$N$13,8)</f>
        <v>2014M12</v>
      </c>
      <c r="C2462" s="2">
        <f t="shared" si="168"/>
        <v>41999</v>
      </c>
      <c r="D2462" s="4">
        <v>37.389072857016231</v>
      </c>
      <c r="E2462">
        <f t="shared" si="164"/>
        <v>37.542660528523051</v>
      </c>
      <c r="F2462" s="4">
        <v>31.543040426911656</v>
      </c>
      <c r="G2462">
        <f t="shared" si="167"/>
        <v>31.818652179253775</v>
      </c>
      <c r="H2462">
        <f t="shared" si="165"/>
        <v>35.021956292141248</v>
      </c>
      <c r="I2462">
        <f t="shared" si="166"/>
        <v>30.148223597291196</v>
      </c>
    </row>
    <row r="2463" spans="1:9" outlineLevel="1">
      <c r="A2463" s="12">
        <f t="shared" si="169"/>
        <v>0</v>
      </c>
      <c r="B2463" t="str">
        <f>YEAR(C2463)&amp;VLOOKUP(MONTH(C2463),lookup!$G$2:$N$13,8)</f>
        <v>2014M12</v>
      </c>
      <c r="C2463" s="2">
        <f t="shared" si="168"/>
        <v>42000</v>
      </c>
      <c r="D2463" s="4">
        <v>37.748452127291074</v>
      </c>
      <c r="E2463">
        <f t="shared" si="164"/>
        <v>37.570250494923854</v>
      </c>
      <c r="F2463" s="4">
        <v>31.993300817521884</v>
      </c>
      <c r="G2463">
        <f t="shared" si="167"/>
        <v>31.821380129246727</v>
      </c>
      <c r="H2463">
        <f t="shared" si="165"/>
        <v>35.10323581855738</v>
      </c>
      <c r="I2463">
        <f t="shared" si="166"/>
        <v>30.205843227752503</v>
      </c>
    </row>
    <row r="2464" spans="1:9" outlineLevel="1">
      <c r="A2464" s="12">
        <f t="shared" si="169"/>
        <v>0</v>
      </c>
      <c r="B2464" t="str">
        <f>YEAR(C2464)&amp;VLOOKUP(MONTH(C2464),lookup!$G$2:$N$13,8)</f>
        <v>2014M12</v>
      </c>
      <c r="C2464" s="2">
        <f t="shared" si="168"/>
        <v>42001</v>
      </c>
      <c r="D2464" s="4">
        <v>37.486238863249007</v>
      </c>
      <c r="E2464">
        <f t="shared" si="164"/>
        <v>37.602603664411788</v>
      </c>
      <c r="F2464" s="4">
        <v>31.650951959457622</v>
      </c>
      <c r="G2464">
        <f t="shared" si="167"/>
        <v>31.850318179439498</v>
      </c>
      <c r="H2464">
        <f t="shared" si="165"/>
        <v>35.16859094550702</v>
      </c>
      <c r="I2464">
        <f t="shared" si="166"/>
        <v>30.254386833884137</v>
      </c>
    </row>
    <row r="2465" spans="1:9" outlineLevel="1">
      <c r="A2465" s="12">
        <f t="shared" si="169"/>
        <v>0</v>
      </c>
      <c r="B2465" t="str">
        <f>YEAR(C2465)&amp;VLOOKUP(MONTH(C2465),lookup!$G$2:$N$13,8)</f>
        <v>2014M12</v>
      </c>
      <c r="C2465" s="2">
        <f t="shared" si="168"/>
        <v>42002</v>
      </c>
      <c r="D2465" s="4">
        <v>37.286704495016288</v>
      </c>
      <c r="E2465">
        <f t="shared" si="164"/>
        <v>37.53618606972735</v>
      </c>
      <c r="F2465" s="4">
        <v>31.646066793705796</v>
      </c>
      <c r="G2465">
        <f t="shared" si="167"/>
        <v>31.786756089357596</v>
      </c>
      <c r="H2465">
        <f t="shared" si="165"/>
        <v>35.237246227704659</v>
      </c>
      <c r="I2465">
        <f t="shared" si="166"/>
        <v>30.306965581247436</v>
      </c>
    </row>
    <row r="2466" spans="1:9" outlineLevel="1">
      <c r="A2466" s="12">
        <f t="shared" si="169"/>
        <v>0</v>
      </c>
      <c r="B2466" t="str">
        <f>YEAR(C2466)&amp;VLOOKUP(MONTH(C2466),lookup!$G$2:$N$13,8)</f>
        <v>2014M12</v>
      </c>
      <c r="C2466" s="2">
        <f t="shared" si="168"/>
        <v>42003</v>
      </c>
      <c r="D2466" s="4">
        <v>37.484864124424554</v>
      </c>
      <c r="E2466">
        <f t="shared" si="164"/>
        <v>37.45272052104248</v>
      </c>
      <c r="F2466" s="4">
        <v>31.657592774413818</v>
      </c>
      <c r="G2466">
        <f t="shared" si="167"/>
        <v>31.739282546904732</v>
      </c>
      <c r="H2466">
        <f t="shared" si="165"/>
        <v>35.236893815380441</v>
      </c>
      <c r="I2466">
        <f t="shared" si="166"/>
        <v>30.314866115402385</v>
      </c>
    </row>
    <row r="2467" spans="1:9" outlineLevel="1">
      <c r="A2467" s="12">
        <f t="shared" si="169"/>
        <v>0</v>
      </c>
      <c r="B2467" t="str">
        <f>YEAR(C2467)&amp;VLOOKUP(MONTH(C2467),lookup!$G$2:$N$13,8)</f>
        <v>2014M12</v>
      </c>
      <c r="C2467" s="2">
        <f t="shared" si="168"/>
        <v>42004</v>
      </c>
      <c r="D2467" s="4">
        <v>37.911071717942193</v>
      </c>
      <c r="E2467">
        <f t="shared" si="164"/>
        <v>37.567316198692438</v>
      </c>
      <c r="F2467" s="4">
        <v>32.200214270790248</v>
      </c>
      <c r="G2467">
        <f t="shared" si="167"/>
        <v>31.805248676771413</v>
      </c>
      <c r="H2467">
        <f t="shared" si="165"/>
        <v>35.397847708972932</v>
      </c>
      <c r="I2467">
        <f t="shared" si="166"/>
        <v>30.426779620513912</v>
      </c>
    </row>
    <row r="2468" spans="1:9" outlineLevel="1">
      <c r="A2468" s="12">
        <f t="shared" si="169"/>
        <v>0</v>
      </c>
      <c r="B2468" t="str">
        <f>YEAR(C2468)&amp;VLOOKUP(MONTH(C2468),lookup!$G$2:$N$13,8)</f>
        <v>2015M01</v>
      </c>
      <c r="C2468" s="2">
        <f t="shared" si="168"/>
        <v>42005</v>
      </c>
      <c r="D2468" s="4">
        <v>37.4808985887001</v>
      </c>
      <c r="E2468">
        <f t="shared" si="164"/>
        <v>37.496283268145191</v>
      </c>
      <c r="F2468" s="4">
        <v>32.377425553880656</v>
      </c>
      <c r="G2468">
        <f t="shared" si="167"/>
        <v>31.869239300632103</v>
      </c>
      <c r="H2468">
        <f t="shared" si="165"/>
        <v>35.3417308812191</v>
      </c>
      <c r="I2468">
        <f t="shared" si="166"/>
        <v>30.364690049334531</v>
      </c>
    </row>
    <row r="2469" spans="1:9" outlineLevel="1">
      <c r="A2469" s="12">
        <f t="shared" si="169"/>
        <v>0</v>
      </c>
      <c r="B2469" t="str">
        <f>YEAR(C2469)&amp;VLOOKUP(MONTH(C2469),lookup!$G$2:$N$13,8)</f>
        <v>2015M01</v>
      </c>
      <c r="C2469" s="2">
        <f t="shared" si="168"/>
        <v>42006</v>
      </c>
      <c r="D2469" s="4">
        <v>38.687513000499926</v>
      </c>
      <c r="E2469">
        <f t="shared" si="164"/>
        <v>37.703616885036382</v>
      </c>
      <c r="F2469" s="4">
        <v>32.83556553892511</v>
      </c>
      <c r="G2469">
        <f t="shared" si="167"/>
        <v>32.024661291073194</v>
      </c>
      <c r="H2469">
        <f t="shared" si="165"/>
        <v>35.342720139425424</v>
      </c>
      <c r="I2469">
        <f t="shared" si="166"/>
        <v>30.331941637728242</v>
      </c>
    </row>
    <row r="2470" spans="1:9" outlineLevel="1">
      <c r="A2470" s="12">
        <f t="shared" si="169"/>
        <v>0</v>
      </c>
      <c r="B2470" t="str">
        <f>YEAR(C2470)&amp;VLOOKUP(MONTH(C2470),lookup!$G$2:$N$13,8)</f>
        <v>2015M01</v>
      </c>
      <c r="C2470" s="2">
        <f t="shared" si="168"/>
        <v>42007</v>
      </c>
      <c r="D2470" s="4">
        <v>38.467218441925326</v>
      </c>
      <c r="E2470">
        <f t="shared" si="164"/>
        <v>37.852749282316225</v>
      </c>
      <c r="F2470" s="4">
        <v>32.500515642104233</v>
      </c>
      <c r="G2470">
        <f t="shared" si="167"/>
        <v>32.155300465576616</v>
      </c>
      <c r="H2470">
        <f t="shared" si="165"/>
        <v>35.3535504316431</v>
      </c>
      <c r="I2470">
        <f t="shared" si="166"/>
        <v>30.327786184058244</v>
      </c>
    </row>
    <row r="2471" spans="1:9" outlineLevel="1">
      <c r="A2471" s="12">
        <f t="shared" si="169"/>
        <v>0</v>
      </c>
      <c r="B2471" t="str">
        <f>YEAR(C2471)&amp;VLOOKUP(MONTH(C2471),lookup!$G$2:$N$13,8)</f>
        <v>2015M01</v>
      </c>
      <c r="C2471" s="2">
        <f t="shared" si="168"/>
        <v>42008</v>
      </c>
      <c r="D2471" s="4">
        <v>38.746371366428505</v>
      </c>
      <c r="E2471">
        <f t="shared" si="164"/>
        <v>38.036758140713331</v>
      </c>
      <c r="F2471" s="4">
        <v>32.9283702588803</v>
      </c>
      <c r="G2471">
        <f t="shared" si="167"/>
        <v>32.320600927759386</v>
      </c>
      <c r="H2471">
        <f t="shared" si="165"/>
        <v>35.308498979725449</v>
      </c>
      <c r="I2471">
        <f t="shared" si="166"/>
        <v>30.274593268522807</v>
      </c>
    </row>
    <row r="2472" spans="1:9" outlineLevel="1">
      <c r="A2472" s="12">
        <f t="shared" si="169"/>
        <v>0</v>
      </c>
      <c r="B2472" t="str">
        <f>YEAR(C2472)&amp;VLOOKUP(MONTH(C2472),lookup!$G$2:$N$13,8)</f>
        <v>2015M01</v>
      </c>
      <c r="C2472" s="2">
        <f t="shared" si="168"/>
        <v>42009</v>
      </c>
      <c r="D2472" s="4">
        <v>37.941001313272658</v>
      </c>
      <c r="E2472">
        <f t="shared" si="164"/>
        <v>38.10319222624382</v>
      </c>
      <c r="F2472" s="4">
        <v>32.040078725203117</v>
      </c>
      <c r="G2472">
        <f t="shared" si="167"/>
        <v>32.37679517985093</v>
      </c>
      <c r="H2472">
        <f t="shared" si="165"/>
        <v>35.225668886351869</v>
      </c>
      <c r="I2472">
        <f t="shared" si="166"/>
        <v>30.180288809850282</v>
      </c>
    </row>
    <row r="2473" spans="1:9" outlineLevel="1">
      <c r="A2473" s="12">
        <f t="shared" si="169"/>
        <v>0</v>
      </c>
      <c r="B2473" t="str">
        <f>YEAR(C2473)&amp;VLOOKUP(MONTH(C2473),lookup!$G$2:$N$13,8)</f>
        <v>2015M01</v>
      </c>
      <c r="C2473" s="2">
        <f t="shared" si="168"/>
        <v>42010</v>
      </c>
      <c r="D2473" s="4">
        <v>38.965274782368645</v>
      </c>
      <c r="E2473">
        <f t="shared" si="164"/>
        <v>38.295953124572215</v>
      </c>
      <c r="F2473" s="4">
        <v>33.06694575249562</v>
      </c>
      <c r="G2473">
        <f t="shared" si="167"/>
        <v>32.537827738250741</v>
      </c>
      <c r="H2473">
        <f t="shared" si="165"/>
        <v>35.067887965644296</v>
      </c>
      <c r="I2473">
        <f t="shared" si="166"/>
        <v>30.015784552219497</v>
      </c>
    </row>
    <row r="2474" spans="1:9" outlineLevel="1">
      <c r="A2474" s="12">
        <f t="shared" si="169"/>
        <v>0</v>
      </c>
      <c r="B2474" t="str">
        <f>YEAR(C2474)&amp;VLOOKUP(MONTH(C2474),lookup!$G$2:$N$13,8)</f>
        <v>2015M01</v>
      </c>
      <c r="C2474" s="2">
        <f t="shared" si="168"/>
        <v>42011</v>
      </c>
      <c r="D2474" s="4">
        <v>38.320063434668356</v>
      </c>
      <c r="E2474">
        <f t="shared" si="164"/>
        <v>38.418083485293138</v>
      </c>
      <c r="F2474" s="4">
        <v>32.414239412389627</v>
      </c>
      <c r="G2474">
        <f t="shared" si="167"/>
        <v>32.588185974666644</v>
      </c>
      <c r="H2474">
        <f t="shared" si="165"/>
        <v>35.044492629687277</v>
      </c>
      <c r="I2474">
        <f t="shared" si="166"/>
        <v>29.978642497386051</v>
      </c>
    </row>
    <row r="2475" spans="1:9" outlineLevel="1">
      <c r="A2475" s="12">
        <f t="shared" si="169"/>
        <v>0</v>
      </c>
      <c r="B2475" t="str">
        <f>YEAR(C2475)&amp;VLOOKUP(MONTH(C2475),lookup!$G$2:$N$13,8)</f>
        <v>2015M01</v>
      </c>
      <c r="C2475" s="2">
        <f t="shared" si="168"/>
        <v>42012</v>
      </c>
      <c r="D2475" s="4">
        <v>38.762343744824157</v>
      </c>
      <c r="E2475">
        <f t="shared" si="164"/>
        <v>38.477523882333614</v>
      </c>
      <c r="F2475" s="4">
        <v>32.86186974515693</v>
      </c>
      <c r="G2475">
        <f t="shared" si="167"/>
        <v>32.631731459000548</v>
      </c>
      <c r="H2475">
        <f t="shared" si="165"/>
        <v>35.044048920877422</v>
      </c>
      <c r="I2475">
        <f t="shared" si="166"/>
        <v>29.96835434322502</v>
      </c>
    </row>
    <row r="2476" spans="1:9" outlineLevel="1">
      <c r="A2476" s="12">
        <f t="shared" si="169"/>
        <v>0</v>
      </c>
      <c r="B2476" t="str">
        <f>YEAR(C2476)&amp;VLOOKUP(MONTH(C2476),lookup!$G$2:$N$13,8)</f>
        <v>2015M01</v>
      </c>
      <c r="C2476" s="2">
        <f t="shared" si="168"/>
        <v>42013</v>
      </c>
      <c r="D2476" s="4">
        <v>38.467915528648476</v>
      </c>
      <c r="E2476">
        <f t="shared" si="164"/>
        <v>38.539270531640653</v>
      </c>
      <c r="F2476" s="4">
        <v>32.537819102409692</v>
      </c>
      <c r="G2476">
        <f t="shared" si="167"/>
        <v>32.644864677475731</v>
      </c>
      <c r="H2476">
        <f t="shared" si="165"/>
        <v>35.074315903868509</v>
      </c>
      <c r="I2476">
        <f t="shared" si="166"/>
        <v>29.992621157461361</v>
      </c>
    </row>
    <row r="2477" spans="1:9" outlineLevel="1">
      <c r="A2477" s="12">
        <f t="shared" si="169"/>
        <v>0</v>
      </c>
      <c r="B2477" t="str">
        <f>YEAR(C2477)&amp;VLOOKUP(MONTH(C2477),lookup!$G$2:$N$13,8)</f>
        <v>2015M01</v>
      </c>
      <c r="C2477" s="2">
        <f t="shared" si="168"/>
        <v>42014</v>
      </c>
      <c r="D2477" s="4">
        <v>38.824234437998442</v>
      </c>
      <c r="E2477">
        <f t="shared" si="164"/>
        <v>38.554304210781808</v>
      </c>
      <c r="F2477" s="4">
        <v>32.873056446775514</v>
      </c>
      <c r="G2477">
        <f t="shared" si="167"/>
        <v>32.642598374874311</v>
      </c>
      <c r="H2477">
        <f t="shared" si="165"/>
        <v>35.126831776347849</v>
      </c>
      <c r="I2477">
        <f t="shared" si="166"/>
        <v>30.037502864848797</v>
      </c>
    </row>
    <row r="2478" spans="1:9" outlineLevel="1">
      <c r="A2478" s="12">
        <f t="shared" si="169"/>
        <v>0</v>
      </c>
      <c r="B2478" t="str">
        <f>YEAR(C2478)&amp;VLOOKUP(MONTH(C2478),lookup!$G$2:$N$13,8)</f>
        <v>2015M01</v>
      </c>
      <c r="C2478" s="2">
        <f t="shared" si="168"/>
        <v>42015</v>
      </c>
      <c r="D2478" s="4">
        <v>38.861296720581223</v>
      </c>
      <c r="E2478">
        <f t="shared" si="164"/>
        <v>38.655625387140176</v>
      </c>
      <c r="F2478" s="4">
        <v>32.898836079653954</v>
      </c>
      <c r="G2478">
        <f t="shared" si="167"/>
        <v>32.739056515092074</v>
      </c>
      <c r="H2478">
        <f t="shared" si="165"/>
        <v>35.184988682102286</v>
      </c>
      <c r="I2478">
        <f t="shared" si="166"/>
        <v>30.084659344250849</v>
      </c>
    </row>
    <row r="2479" spans="1:9" outlineLevel="1">
      <c r="A2479" s="12">
        <f t="shared" si="169"/>
        <v>0</v>
      </c>
      <c r="B2479" t="str">
        <f>YEAR(C2479)&amp;VLOOKUP(MONTH(C2479),lookup!$G$2:$N$13,8)</f>
        <v>2015M01</v>
      </c>
      <c r="C2479" s="2">
        <f t="shared" si="168"/>
        <v>42016</v>
      </c>
      <c r="D2479" s="4">
        <v>38.580348040062972</v>
      </c>
      <c r="E2479">
        <f t="shared" si="164"/>
        <v>38.613171700716862</v>
      </c>
      <c r="F2479" s="4">
        <v>32.707211531958166</v>
      </c>
      <c r="G2479">
        <f t="shared" si="167"/>
        <v>32.695256242947984</v>
      </c>
      <c r="H2479">
        <f t="shared" si="165"/>
        <v>35.286788324613781</v>
      </c>
      <c r="I2479">
        <f t="shared" si="166"/>
        <v>30.174930862492278</v>
      </c>
    </row>
    <row r="2480" spans="1:9" outlineLevel="1">
      <c r="A2480" s="12">
        <f t="shared" si="169"/>
        <v>0</v>
      </c>
      <c r="B2480" t="str">
        <f>YEAR(C2480)&amp;VLOOKUP(MONTH(C2480),lookup!$G$2:$N$13,8)</f>
        <v>2015M01</v>
      </c>
      <c r="C2480" s="2">
        <f t="shared" si="168"/>
        <v>42017</v>
      </c>
      <c r="D2480" s="4">
        <v>38.447880346981592</v>
      </c>
      <c r="E2480">
        <f t="shared" si="164"/>
        <v>38.655503049683105</v>
      </c>
      <c r="F2480" s="4">
        <v>32.569184392354906</v>
      </c>
      <c r="G2480">
        <f t="shared" si="167"/>
        <v>32.741237428808745</v>
      </c>
      <c r="H2480">
        <f t="shared" si="165"/>
        <v>35.344178314357784</v>
      </c>
      <c r="I2480">
        <f t="shared" si="166"/>
        <v>30.225554948721623</v>
      </c>
    </row>
    <row r="2481" spans="1:9" outlineLevel="1">
      <c r="A2481" s="12">
        <f t="shared" si="169"/>
        <v>0</v>
      </c>
      <c r="B2481" t="str">
        <f>YEAR(C2481)&amp;VLOOKUP(MONTH(C2481),lookup!$G$2:$N$13,8)</f>
        <v>2015M01</v>
      </c>
      <c r="C2481" s="2">
        <f t="shared" si="168"/>
        <v>42018</v>
      </c>
      <c r="D2481" s="4">
        <v>38.65491813456898</v>
      </c>
      <c r="E2481">
        <f t="shared" si="164"/>
        <v>38.627153625007693</v>
      </c>
      <c r="F2481" s="4">
        <v>32.75604861172657</v>
      </c>
      <c r="G2481">
        <f t="shared" si="167"/>
        <v>32.712987929724818</v>
      </c>
      <c r="H2481">
        <f t="shared" si="165"/>
        <v>35.441408426992759</v>
      </c>
      <c r="I2481">
        <f t="shared" si="166"/>
        <v>30.314034755591752</v>
      </c>
    </row>
    <row r="2482" spans="1:9" outlineLevel="1">
      <c r="A2482" s="12">
        <f t="shared" si="169"/>
        <v>0</v>
      </c>
      <c r="B2482" t="str">
        <f>YEAR(C2482)&amp;VLOOKUP(MONTH(C2482),lookup!$G$2:$N$13,8)</f>
        <v>2015M01</v>
      </c>
      <c r="C2482" s="2">
        <f t="shared" si="168"/>
        <v>42019</v>
      </c>
      <c r="D2482" s="4">
        <v>38.338016448601309</v>
      </c>
      <c r="E2482">
        <f t="shared" si="164"/>
        <v>38.617450765041241</v>
      </c>
      <c r="F2482" s="4">
        <v>32.440165925807008</v>
      </c>
      <c r="G2482">
        <f t="shared" si="167"/>
        <v>32.706470572096521</v>
      </c>
      <c r="H2482">
        <f t="shared" si="165"/>
        <v>35.494272509886166</v>
      </c>
      <c r="I2482">
        <f t="shared" si="166"/>
        <v>30.355183755329847</v>
      </c>
    </row>
    <row r="2483" spans="1:9" outlineLevel="1">
      <c r="A2483" s="12">
        <f t="shared" si="169"/>
        <v>0</v>
      </c>
      <c r="B2483" t="str">
        <f>YEAR(C2483)&amp;VLOOKUP(MONTH(C2483),lookup!$G$2:$N$13,8)</f>
        <v>2015M01</v>
      </c>
      <c r="C2483" s="2">
        <f t="shared" si="168"/>
        <v>42020</v>
      </c>
      <c r="D2483" s="4">
        <v>38.16417817390689</v>
      </c>
      <c r="E2483">
        <f t="shared" si="164"/>
        <v>38.525060728184613</v>
      </c>
      <c r="F2483" s="4">
        <v>32.281013168116495</v>
      </c>
      <c r="G2483">
        <f t="shared" si="167"/>
        <v>32.620830096143237</v>
      </c>
      <c r="H2483">
        <f t="shared" si="165"/>
        <v>35.520205110137375</v>
      </c>
      <c r="I2483">
        <f t="shared" si="166"/>
        <v>30.376288599706555</v>
      </c>
    </row>
    <row r="2484" spans="1:9" outlineLevel="1">
      <c r="A2484" s="12">
        <f t="shared" si="169"/>
        <v>0</v>
      </c>
      <c r="B2484" t="str">
        <f>YEAR(C2484)&amp;VLOOKUP(MONTH(C2484),lookup!$G$2:$N$13,8)</f>
        <v>2015M01</v>
      </c>
      <c r="C2484" s="2">
        <f t="shared" si="168"/>
        <v>42021</v>
      </c>
      <c r="D2484" s="4">
        <v>38.579475166253111</v>
      </c>
      <c r="E2484">
        <f t="shared" si="164"/>
        <v>38.508548076007557</v>
      </c>
      <c r="F2484" s="4">
        <v>32.637848946018757</v>
      </c>
      <c r="G2484">
        <f t="shared" si="167"/>
        <v>32.60533303356587</v>
      </c>
      <c r="H2484">
        <f t="shared" si="165"/>
        <v>35.558889647213128</v>
      </c>
      <c r="I2484">
        <f t="shared" si="166"/>
        <v>30.402770580887715</v>
      </c>
    </row>
    <row r="2485" spans="1:9" outlineLevel="1">
      <c r="A2485" s="12">
        <f t="shared" si="169"/>
        <v>0</v>
      </c>
      <c r="B2485" t="str">
        <f>YEAR(C2485)&amp;VLOOKUP(MONTH(C2485),lookup!$G$2:$N$13,8)</f>
        <v>2015M01</v>
      </c>
      <c r="C2485" s="2">
        <f t="shared" si="168"/>
        <v>42022</v>
      </c>
      <c r="D2485" s="4">
        <v>38.871486309986572</v>
      </c>
      <c r="E2485">
        <f t="shared" si="164"/>
        <v>38.535762840500453</v>
      </c>
      <c r="F2485" s="4">
        <v>32.953247625590933</v>
      </c>
      <c r="G2485">
        <f t="shared" si="167"/>
        <v>32.630847990044558</v>
      </c>
      <c r="H2485">
        <f t="shared" si="165"/>
        <v>35.543554012531033</v>
      </c>
      <c r="I2485">
        <f t="shared" si="166"/>
        <v>30.384466626393554</v>
      </c>
    </row>
    <row r="2486" spans="1:9" outlineLevel="1">
      <c r="A2486" s="12">
        <f t="shared" si="169"/>
        <v>0</v>
      </c>
      <c r="B2486" t="str">
        <f>YEAR(C2486)&amp;VLOOKUP(MONTH(C2486),lookup!$G$2:$N$13,8)</f>
        <v>2015M01</v>
      </c>
      <c r="C2486" s="2">
        <f t="shared" si="168"/>
        <v>42023</v>
      </c>
      <c r="D2486" s="4">
        <v>38.184687677626698</v>
      </c>
      <c r="E2486">
        <f t="shared" ref="E2486:E2549" si="170">AVERAGE(SUM(D2479:D2486)/8,SUM(D2481:D2486)/6)</f>
        <v>38.471542052869552</v>
      </c>
      <c r="F2486" s="4">
        <v>32.246665503799541</v>
      </c>
      <c r="G2486">
        <f t="shared" si="167"/>
        <v>32.563210755007383</v>
      </c>
      <c r="H2486">
        <f t="shared" si="165"/>
        <v>35.61011345561608</v>
      </c>
      <c r="I2486">
        <f t="shared" si="166"/>
        <v>30.438314544992629</v>
      </c>
    </row>
    <row r="2487" spans="1:9" outlineLevel="1">
      <c r="A2487" s="12">
        <f t="shared" si="169"/>
        <v>0</v>
      </c>
      <c r="B2487" t="str">
        <f>YEAR(C2487)&amp;VLOOKUP(MONTH(C2487),lookup!$G$2:$N$13,8)</f>
        <v>2015M01</v>
      </c>
      <c r="C2487" s="2">
        <f t="shared" si="168"/>
        <v>42024</v>
      </c>
      <c r="D2487" s="4">
        <v>38.570837352509727</v>
      </c>
      <c r="E2487">
        <f t="shared" si="170"/>
        <v>38.463940903059211</v>
      </c>
      <c r="F2487" s="4">
        <v>32.684075748780749</v>
      </c>
      <c r="G2487">
        <f t="shared" si="167"/>
        <v>32.555767029979975</v>
      </c>
      <c r="H2487">
        <f t="shared" ref="H2487:H2550" si="171">IF(INDEX(D:D,MATCH(DATE(YEAR($C2487)-1,MONTH($C2487),DAY($C2487)),$C:$C,0),1)=0,0,(INDEX(E:E,MATCH(DATE(YEAR($C2487)-1,MONTH($C2487),DAY($C2487)),$C:$C,0),1)+INDEX(E:E,MATCH(DATE(YEAR($C2487)-2,MONTH($C2487),DAY($C2487)),$C:$C,0),1)+INDEX(E:E,MATCH(DATE(YEAR($C2487)-3,MONTH($C2487),DAY($C2487)),$C:$C,0),1)+INDEX(E:E,MATCH(DATE(YEAR($C2487)-4,MONTH($C2487),DAY($C2487)),$C:$C,0),1)+INDEX(E:E,MATCH(DATE(YEAR($C2487)-5,MONTH($C2487),DAY($C2487)),$C:$C,0),1))/5)</f>
        <v>35.610364456401285</v>
      </c>
      <c r="I2487">
        <f t="shared" ref="I2487:I2550" si="172">IF(INDEX(D:D,MATCH(DATE(YEAR($C2487)-1,MONTH($C2487),DAY($C2487)),$C:$C,0),1)=0,0,(INDEX(G:G,MATCH(DATE(YEAR($C2487)-1,MONTH($C2487),DAY($C2487)),$C:$C,0),1)+INDEX(G:G,MATCH(DATE(YEAR($C2487)-2,MONTH($C2487),DAY($C2487)),$C:$C,0),1)+INDEX(G:G,MATCH(DATE(YEAR($C2487)-3,MONTH($C2487),DAY($C2487)),$C:$C,0),1)+INDEX(G:G,MATCH(DATE(YEAR($C2487)-4,MONTH($C2487),DAY($C2487)),$C:$C,0),1)+INDEX(G:G,MATCH(DATE(YEAR($C2487)-5,MONTH($C2487),DAY($C2487)),$C:$C,0),1))/5)</f>
        <v>30.43437688351063</v>
      </c>
    </row>
    <row r="2488" spans="1:9" outlineLevel="1">
      <c r="A2488" s="12">
        <f t="shared" si="169"/>
        <v>0</v>
      </c>
      <c r="B2488" t="str">
        <f>YEAR(C2488)&amp;VLOOKUP(MONTH(C2488),lookup!$G$2:$N$13,8)</f>
        <v>2015M01</v>
      </c>
      <c r="C2488" s="2">
        <f t="shared" si="168"/>
        <v>42025</v>
      </c>
      <c r="D2488" s="4">
        <v>38.07584364743051</v>
      </c>
      <c r="E2488">
        <f t="shared" si="170"/>
        <v>38.418840875906369</v>
      </c>
      <c r="F2488" s="4">
        <v>32.197019881635789</v>
      </c>
      <c r="G2488">
        <f t="shared" si="167"/>
        <v>32.51224457771243</v>
      </c>
      <c r="H2488">
        <f t="shared" si="171"/>
        <v>35.652779107358683</v>
      </c>
      <c r="I2488">
        <f t="shared" si="172"/>
        <v>30.469191342756623</v>
      </c>
    </row>
    <row r="2489" spans="1:9" outlineLevel="1">
      <c r="A2489" s="12">
        <f t="shared" si="169"/>
        <v>0</v>
      </c>
      <c r="B2489" t="str">
        <f>YEAR(C2489)&amp;VLOOKUP(MONTH(C2489),lookup!$G$2:$N$13,8)</f>
        <v>2015M01</v>
      </c>
      <c r="C2489" s="2">
        <f t="shared" si="168"/>
        <v>42026</v>
      </c>
      <c r="D2489" s="4">
        <v>38.691389408843001</v>
      </c>
      <c r="E2489">
        <f t="shared" si="170"/>
        <v>38.4650546001265</v>
      </c>
      <c r="F2489" s="4">
        <v>32.766870210291202</v>
      </c>
      <c r="G2489">
        <f t="shared" si="167"/>
        <v>32.553409014470603</v>
      </c>
      <c r="H2489">
        <f t="shared" si="171"/>
        <v>35.664405516636251</v>
      </c>
      <c r="I2489">
        <f t="shared" si="172"/>
        <v>30.474087797282817</v>
      </c>
    </row>
    <row r="2490" spans="1:9" outlineLevel="1">
      <c r="A2490" s="12">
        <f t="shared" si="169"/>
        <v>0</v>
      </c>
      <c r="B2490" t="str">
        <f>YEAR(C2490)&amp;VLOOKUP(MONTH(C2490),lookup!$G$2:$N$13,8)</f>
        <v>2015M01</v>
      </c>
      <c r="C2490" s="2">
        <f t="shared" si="168"/>
        <v>42027</v>
      </c>
      <c r="D2490" s="4">
        <v>37.982709830405824</v>
      </c>
      <c r="E2490">
        <f t="shared" si="170"/>
        <v>38.393117491835341</v>
      </c>
      <c r="F2490" s="4">
        <v>32.08836745095946</v>
      </c>
      <c r="G2490">
        <f t="shared" si="167"/>
        <v>32.485631485204365</v>
      </c>
      <c r="H2490">
        <f t="shared" si="171"/>
        <v>35.675771224370557</v>
      </c>
      <c r="I2490">
        <f t="shared" si="172"/>
        <v>30.482912948230091</v>
      </c>
    </row>
    <row r="2491" spans="1:9" outlineLevel="1">
      <c r="A2491" s="12">
        <f t="shared" si="169"/>
        <v>0</v>
      </c>
      <c r="B2491" t="str">
        <f>YEAR(C2491)&amp;VLOOKUP(MONTH(C2491),lookup!$G$2:$N$13,8)</f>
        <v>2015M01</v>
      </c>
      <c r="C2491" s="2">
        <f t="shared" si="168"/>
        <v>42028</v>
      </c>
      <c r="D2491" s="4">
        <v>38.969598235458101</v>
      </c>
      <c r="E2491">
        <f t="shared" si="170"/>
        <v>38.451632239471579</v>
      </c>
      <c r="F2491" s="4">
        <v>32.984074353560011</v>
      </c>
      <c r="G2491">
        <f t="shared" si="167"/>
        <v>32.532141703292005</v>
      </c>
      <c r="H2491">
        <f t="shared" si="171"/>
        <v>35.715368916360042</v>
      </c>
      <c r="I2491">
        <f t="shared" si="172"/>
        <v>30.515284648253658</v>
      </c>
    </row>
    <row r="2492" spans="1:9" outlineLevel="1">
      <c r="A2492" s="12">
        <f t="shared" si="169"/>
        <v>0</v>
      </c>
      <c r="B2492" t="str">
        <f>YEAR(C2492)&amp;VLOOKUP(MONTH(C2492),lookup!$G$2:$N$13,8)</f>
        <v>2015M01</v>
      </c>
      <c r="C2492" s="2">
        <f t="shared" si="168"/>
        <v>42029</v>
      </c>
      <c r="D2492" s="4">
        <v>38.321213627761551</v>
      </c>
      <c r="E2492">
        <f t="shared" si="170"/>
        <v>38.446868055827096</v>
      </c>
      <c r="F2492" s="4">
        <v>32.39686414406345</v>
      </c>
      <c r="G2492">
        <f t="shared" si="167"/>
        <v>32.529596706525126</v>
      </c>
      <c r="H2492">
        <f t="shared" si="171"/>
        <v>35.706535334009715</v>
      </c>
      <c r="I2492">
        <f t="shared" si="172"/>
        <v>30.502977970060158</v>
      </c>
    </row>
    <row r="2493" spans="1:9" outlineLevel="1">
      <c r="A2493" s="12">
        <f t="shared" si="169"/>
        <v>0</v>
      </c>
      <c r="B2493" t="str">
        <f>YEAR(C2493)&amp;VLOOKUP(MONTH(C2493),lookup!$G$2:$N$13,8)</f>
        <v>2015M01</v>
      </c>
      <c r="C2493" s="2">
        <f t="shared" si="168"/>
        <v>42030</v>
      </c>
      <c r="D2493" s="4">
        <v>38.610400054860328</v>
      </c>
      <c r="E2493">
        <f t="shared" si="170"/>
        <v>38.433847056744263</v>
      </c>
      <c r="F2493" s="4">
        <v>32.636573183623334</v>
      </c>
      <c r="G2493">
        <f t="shared" si="167"/>
        <v>32.505846006805697</v>
      </c>
      <c r="H2493">
        <f t="shared" si="171"/>
        <v>35.78378438510839</v>
      </c>
      <c r="I2493">
        <f t="shared" si="172"/>
        <v>30.568060411011913</v>
      </c>
    </row>
    <row r="2494" spans="1:9" outlineLevel="1">
      <c r="A2494" s="12">
        <f t="shared" si="169"/>
        <v>0</v>
      </c>
      <c r="B2494" t="str">
        <f>YEAR(C2494)&amp;VLOOKUP(MONTH(C2494),lookup!$G$2:$N$13,8)</f>
        <v>2015M01</v>
      </c>
      <c r="C2494" s="2">
        <f t="shared" si="168"/>
        <v>42031</v>
      </c>
      <c r="D2494" s="4">
        <v>38.443576594169095</v>
      </c>
      <c r="E2494">
        <f t="shared" si="170"/>
        <v>38.480672026256372</v>
      </c>
      <c r="F2494" s="4">
        <v>32.4484192132335</v>
      </c>
      <c r="G2494">
        <f t="shared" si="167"/>
        <v>32.53940555794513</v>
      </c>
      <c r="H2494">
        <f t="shared" si="171"/>
        <v>35.78601977585172</v>
      </c>
      <c r="I2494">
        <f t="shared" si="172"/>
        <v>30.566004493005106</v>
      </c>
    </row>
    <row r="2495" spans="1:9" outlineLevel="1">
      <c r="A2495" s="12">
        <f t="shared" si="169"/>
        <v>0</v>
      </c>
      <c r="B2495" t="str">
        <f>YEAR(C2495)&amp;VLOOKUP(MONTH(C2495),lookup!$G$2:$N$13,8)</f>
        <v>2015M01</v>
      </c>
      <c r="C2495" s="2">
        <f t="shared" si="168"/>
        <v>42032</v>
      </c>
      <c r="D2495" s="4">
        <v>38.516858593643207</v>
      </c>
      <c r="E2495">
        <f t="shared" si="170"/>
        <v>38.462754119227228</v>
      </c>
      <c r="F2495" s="4">
        <v>32.594973817269278</v>
      </c>
      <c r="G2495">
        <f t="shared" si="167"/>
        <v>32.519511987807171</v>
      </c>
      <c r="H2495">
        <f t="shared" si="171"/>
        <v>35.81131337674335</v>
      </c>
      <c r="I2495">
        <f t="shared" si="172"/>
        <v>30.584710296415306</v>
      </c>
    </row>
    <row r="2496" spans="1:9" outlineLevel="1">
      <c r="A2496" s="12">
        <f t="shared" si="169"/>
        <v>0</v>
      </c>
      <c r="B2496" t="str">
        <f>YEAR(C2496)&amp;VLOOKUP(MONTH(C2496),lookup!$G$2:$N$13,8)</f>
        <v>2015M01</v>
      </c>
      <c r="C2496" s="2">
        <f t="shared" si="168"/>
        <v>42033</v>
      </c>
      <c r="D2496" s="4">
        <v>38.372128235858064</v>
      </c>
      <c r="E2496">
        <f t="shared" si="170"/>
        <v>38.51372343979164</v>
      </c>
      <c r="F2496" s="4">
        <v>32.418129648378283</v>
      </c>
      <c r="G2496">
        <f t="shared" si="167"/>
        <v>32.560811531346815</v>
      </c>
      <c r="H2496">
        <f t="shared" si="171"/>
        <v>35.821047507305394</v>
      </c>
      <c r="I2496">
        <f t="shared" si="172"/>
        <v>30.588061204753803</v>
      </c>
    </row>
    <row r="2497" spans="1:9" outlineLevel="1">
      <c r="A2497" s="12">
        <f t="shared" si="169"/>
        <v>0</v>
      </c>
      <c r="B2497" t="str">
        <f>YEAR(C2497)&amp;VLOOKUP(MONTH(C2497),lookup!$G$2:$N$13,8)</f>
        <v>2015M01</v>
      </c>
      <c r="C2497" s="2">
        <f t="shared" si="168"/>
        <v>42034</v>
      </c>
      <c r="D2497" s="4">
        <v>38.684394295116789</v>
      </c>
      <c r="E2497">
        <f t="shared" si="170"/>
        <v>38.489519250155311</v>
      </c>
      <c r="F2497" s="4">
        <v>32.708792246329679</v>
      </c>
      <c r="G2497">
        <f t="shared" si="167"/>
        <v>32.534241482996691</v>
      </c>
      <c r="H2497">
        <f t="shared" si="171"/>
        <v>35.819883346448904</v>
      </c>
      <c r="I2497">
        <f t="shared" si="172"/>
        <v>30.580883980841246</v>
      </c>
    </row>
    <row r="2498" spans="1:9" outlineLevel="1">
      <c r="A2498" s="12">
        <f t="shared" si="169"/>
        <v>0</v>
      </c>
      <c r="B2498" t="str">
        <f>YEAR(C2498)&amp;VLOOKUP(MONTH(C2498),lookup!$G$2:$N$13,8)</f>
        <v>2015M01</v>
      </c>
      <c r="C2498" s="2">
        <f t="shared" si="168"/>
        <v>42035</v>
      </c>
      <c r="D2498" s="4">
        <v>38.196850325539749</v>
      </c>
      <c r="E2498">
        <f t="shared" si="170"/>
        <v>38.492539422582695</v>
      </c>
      <c r="F2498" s="4">
        <v>32.240102042002064</v>
      </c>
      <c r="G2498">
        <f t="shared" si="167"/>
        <v>32.530661386431731</v>
      </c>
      <c r="H2498">
        <f t="shared" si="171"/>
        <v>35.830811635455234</v>
      </c>
      <c r="I2498">
        <f t="shared" si="172"/>
        <v>30.587218226274626</v>
      </c>
    </row>
    <row r="2499" spans="1:9" outlineLevel="1">
      <c r="A2499" s="12">
        <f t="shared" si="169"/>
        <v>0</v>
      </c>
      <c r="B2499" t="str">
        <f>YEAR(C2499)&amp;VLOOKUP(MONTH(C2499),lookup!$G$2:$N$13,8)</f>
        <v>2015M02</v>
      </c>
      <c r="C2499" s="2">
        <f t="shared" si="168"/>
        <v>42036</v>
      </c>
      <c r="D2499" s="4">
        <v>39.043620222885252</v>
      </c>
      <c r="E2499">
        <f t="shared" si="170"/>
        <v>38.533267477465643</v>
      </c>
      <c r="F2499" s="4">
        <v>33.013649841340452</v>
      </c>
      <c r="G2499">
        <f t="shared" si="167"/>
        <v>32.563932909227773</v>
      </c>
      <c r="H2499">
        <f t="shared" si="171"/>
        <v>35.850749808120931</v>
      </c>
      <c r="I2499">
        <f t="shared" si="172"/>
        <v>30.593198843512532</v>
      </c>
    </row>
    <row r="2500" spans="1:9" outlineLevel="1">
      <c r="A2500" s="12">
        <f t="shared" si="169"/>
        <v>0</v>
      </c>
      <c r="B2500" t="str">
        <f>YEAR(C2500)&amp;VLOOKUP(MONTH(C2500),lookup!$G$2:$N$13,8)</f>
        <v>2015M02</v>
      </c>
      <c r="C2500" s="2">
        <f t="shared" si="168"/>
        <v>42037</v>
      </c>
      <c r="D2500" s="4">
        <v>38.241477541917128</v>
      </c>
      <c r="E2500">
        <f t="shared" si="170"/>
        <v>38.511442384412703</v>
      </c>
      <c r="F2500" s="4">
        <v>32.261262377651008</v>
      </c>
      <c r="G2500">
        <f t="shared" si="167"/>
        <v>32.539861395861791</v>
      </c>
      <c r="H2500">
        <f t="shared" si="171"/>
        <v>35.903992699882934</v>
      </c>
      <c r="I2500">
        <f t="shared" si="172"/>
        <v>30.629419464671646</v>
      </c>
    </row>
    <row r="2501" spans="1:9" outlineLevel="1">
      <c r="A2501" s="12">
        <f t="shared" si="169"/>
        <v>0</v>
      </c>
      <c r="B2501" t="str">
        <f>YEAR(C2501)&amp;VLOOKUP(MONTH(C2501),lookup!$G$2:$N$13,8)</f>
        <v>2015M02</v>
      </c>
      <c r="C2501" s="2">
        <f t="shared" si="168"/>
        <v>42038</v>
      </c>
      <c r="D2501" s="4">
        <v>38.850106199453968</v>
      </c>
      <c r="E2501">
        <f t="shared" si="170"/>
        <v>38.55419465226737</v>
      </c>
      <c r="F2501" s="4">
        <v>32.80682645882775</v>
      </c>
      <c r="G2501">
        <f t="shared" si="167"/>
        <v>32.568156612358607</v>
      </c>
      <c r="H2501">
        <f t="shared" si="171"/>
        <v>35.925927069692833</v>
      </c>
      <c r="I2501">
        <f t="shared" si="172"/>
        <v>30.636761763583859</v>
      </c>
    </row>
    <row r="2502" spans="1:9" outlineLevel="1">
      <c r="A2502" s="12">
        <f t="shared" si="169"/>
        <v>0</v>
      </c>
      <c r="B2502" t="str">
        <f>YEAR(C2502)&amp;VLOOKUP(MONTH(C2502),lookup!$G$2:$N$13,8)</f>
        <v>2015M02</v>
      </c>
      <c r="C2502" s="2">
        <f t="shared" si="168"/>
        <v>42039</v>
      </c>
      <c r="D2502" s="4">
        <v>38.231361889668555</v>
      </c>
      <c r="E2502">
        <f t="shared" si="170"/>
        <v>38.529200704386952</v>
      </c>
      <c r="F2502" s="4">
        <v>32.236876692535198</v>
      </c>
      <c r="G2502">
        <f t="shared" si="167"/>
        <v>32.539830791828038</v>
      </c>
      <c r="H2502">
        <f t="shared" si="171"/>
        <v>35.955563744263507</v>
      </c>
      <c r="I2502">
        <f t="shared" si="172"/>
        <v>30.648810152633281</v>
      </c>
    </row>
    <row r="2503" spans="1:9" outlineLevel="1">
      <c r="A2503" s="12">
        <f t="shared" si="169"/>
        <v>0</v>
      </c>
      <c r="B2503" t="str">
        <f>YEAR(C2503)&amp;VLOOKUP(MONTH(C2503),lookup!$G$2:$N$13,8)</f>
        <v>2015M02</v>
      </c>
      <c r="C2503" s="2">
        <f t="shared" si="168"/>
        <v>42040</v>
      </c>
      <c r="D2503" s="4">
        <v>39.120086083253362</v>
      </c>
      <c r="E2503">
        <f t="shared" si="170"/>
        <v>38.603210071498971</v>
      </c>
      <c r="F2503" s="4">
        <v>33.020242594021617</v>
      </c>
      <c r="G2503">
        <f t="shared" si="167"/>
        <v>32.59236428601605</v>
      </c>
      <c r="H2503">
        <f t="shared" si="171"/>
        <v>36.013626514720173</v>
      </c>
      <c r="I2503">
        <f t="shared" si="172"/>
        <v>30.690037893711992</v>
      </c>
    </row>
    <row r="2504" spans="1:9" outlineLevel="1">
      <c r="A2504" s="12">
        <f t="shared" si="169"/>
        <v>0</v>
      </c>
      <c r="B2504" t="str">
        <f>YEAR(C2504)&amp;VLOOKUP(MONTH(C2504),lookup!$G$2:$N$13,8)</f>
        <v>2015M02</v>
      </c>
      <c r="C2504" s="2">
        <f t="shared" si="168"/>
        <v>42041</v>
      </c>
      <c r="D2504" s="4">
        <v>38.521754153050864</v>
      </c>
      <c r="E2504">
        <f t="shared" si="170"/>
        <v>38.639637010282783</v>
      </c>
      <c r="F2504" s="4">
        <v>32.525419643053347</v>
      </c>
      <c r="G2504">
        <f t="shared" ref="G2504:G2567" si="173">AVERAGE(SUM(F2497:F2504)/8,SUM(F2499:F2504)/6)</f>
        <v>32.622846377437511</v>
      </c>
      <c r="H2504">
        <f t="shared" si="171"/>
        <v>36.074277587098933</v>
      </c>
      <c r="I2504">
        <f t="shared" si="172"/>
        <v>30.729094002779469</v>
      </c>
    </row>
    <row r="2505" spans="1:9" outlineLevel="1">
      <c r="A2505" s="12">
        <f t="shared" si="169"/>
        <v>0</v>
      </c>
      <c r="B2505" t="str">
        <f>YEAR(C2505)&amp;VLOOKUP(MONTH(C2505),lookup!$G$2:$N$13,8)</f>
        <v>2015M02</v>
      </c>
      <c r="C2505" s="2">
        <f t="shared" si="168"/>
        <v>42042</v>
      </c>
      <c r="D2505" s="4">
        <v>39.359797271572909</v>
      </c>
      <c r="E2505">
        <f t="shared" si="170"/>
        <v>38.708197783701934</v>
      </c>
      <c r="F2505" s="4">
        <v>33.204726464497924</v>
      </c>
      <c r="G2505">
        <f t="shared" si="173"/>
        <v>32.669765318002817</v>
      </c>
      <c r="H2505">
        <f t="shared" si="171"/>
        <v>36.110949466265176</v>
      </c>
      <c r="I2505">
        <f t="shared" si="172"/>
        <v>30.754859770107071</v>
      </c>
    </row>
    <row r="2506" spans="1:9" outlineLevel="1">
      <c r="A2506" s="12">
        <f t="shared" si="169"/>
        <v>0</v>
      </c>
      <c r="B2506" t="str">
        <f>YEAR(C2506)&amp;VLOOKUP(MONTH(C2506),lookup!$G$2:$N$13,8)</f>
        <v>2015M02</v>
      </c>
      <c r="C2506" s="2">
        <f t="shared" si="168"/>
        <v>42043</v>
      </c>
      <c r="D2506" s="4">
        <v>38.645508232425676</v>
      </c>
      <c r="E2506">
        <f t="shared" si="170"/>
        <v>38.769908127091341</v>
      </c>
      <c r="F2506" s="4">
        <v>32.60375156351239</v>
      </c>
      <c r="G2506">
        <f t="shared" si="173"/>
        <v>32.721034178585668</v>
      </c>
      <c r="H2506">
        <f t="shared" si="171"/>
        <v>36.139211630487949</v>
      </c>
      <c r="I2506">
        <f t="shared" si="172"/>
        <v>30.769940010858704</v>
      </c>
    </row>
    <row r="2507" spans="1:9" outlineLevel="1">
      <c r="A2507" s="12">
        <f t="shared" si="169"/>
        <v>0</v>
      </c>
      <c r="B2507" t="str">
        <f>YEAR(C2507)&amp;VLOOKUP(MONTH(C2507),lookup!$G$2:$N$13,8)</f>
        <v>2015M02</v>
      </c>
      <c r="C2507" s="2">
        <f t="shared" si="168"/>
        <v>42044</v>
      </c>
      <c r="D2507" s="4">
        <v>38.761733884929797</v>
      </c>
      <c r="E2507">
        <f t="shared" si="170"/>
        <v>38.744925871425451</v>
      </c>
      <c r="F2507" s="4">
        <v>32.642777433053901</v>
      </c>
      <c r="G2507">
        <f t="shared" si="173"/>
        <v>32.684183900919933</v>
      </c>
      <c r="H2507">
        <f t="shared" si="171"/>
        <v>36.154683040931502</v>
      </c>
      <c r="I2507">
        <f t="shared" si="172"/>
        <v>30.77779625645552</v>
      </c>
    </row>
    <row r="2508" spans="1:9" outlineLevel="1">
      <c r="A2508" s="12">
        <f t="shared" si="169"/>
        <v>0</v>
      </c>
      <c r="B2508" t="str">
        <f>YEAR(C2508)&amp;VLOOKUP(MONTH(C2508),lookup!$G$2:$N$13,8)</f>
        <v>2015M02</v>
      </c>
      <c r="C2508" s="2">
        <f t="shared" ref="C2508:C2571" si="174">C2507+1</f>
        <v>42045</v>
      </c>
      <c r="D2508" s="4">
        <v>38.783186678988521</v>
      </c>
      <c r="E2508">
        <f t="shared" si="170"/>
        <v>38.824768091602408</v>
      </c>
      <c r="F2508" s="4">
        <v>32.714069442676106</v>
      </c>
      <c r="G2508">
        <f t="shared" si="173"/>
        <v>32.752250404995749</v>
      </c>
      <c r="H2508">
        <f t="shared" si="171"/>
        <v>36.167122429762664</v>
      </c>
      <c r="I2508">
        <f t="shared" si="172"/>
        <v>30.783676072825209</v>
      </c>
    </row>
    <row r="2509" spans="1:9" outlineLevel="1">
      <c r="A2509" s="12">
        <f t="shared" si="169"/>
        <v>0</v>
      </c>
      <c r="B2509" t="str">
        <f>YEAR(C2509)&amp;VLOOKUP(MONTH(C2509),lookup!$G$2:$N$13,8)</f>
        <v>2015M02</v>
      </c>
      <c r="C2509" s="2">
        <f t="shared" si="174"/>
        <v>42046</v>
      </c>
      <c r="D2509" s="4">
        <v>39.518557154815213</v>
      </c>
      <c r="E2509">
        <f t="shared" si="170"/>
        <v>38.899752198942636</v>
      </c>
      <c r="F2509" s="4">
        <v>33.32472192159392</v>
      </c>
      <c r="G2509">
        <f t="shared" si="173"/>
        <v>32.809992148716326</v>
      </c>
      <c r="H2509">
        <f t="shared" si="171"/>
        <v>36.188630140215743</v>
      </c>
      <c r="I2509">
        <f t="shared" si="172"/>
        <v>30.797540096774508</v>
      </c>
    </row>
    <row r="2510" spans="1:9" outlineLevel="1">
      <c r="A2510" s="12">
        <f t="shared" si="169"/>
        <v>0</v>
      </c>
      <c r="B2510" t="str">
        <f>YEAR(C2510)&amp;VLOOKUP(MONTH(C2510),lookup!$G$2:$N$13,8)</f>
        <v>2015M02</v>
      </c>
      <c r="C2510" s="2">
        <f t="shared" si="174"/>
        <v>42047</v>
      </c>
      <c r="D2510" s="4">
        <v>38.830276943028586</v>
      </c>
      <c r="E2510">
        <f t="shared" si="170"/>
        <v>38.962894622275783</v>
      </c>
      <c r="F2510" s="4">
        <v>32.7511368727004</v>
      </c>
      <c r="G2510">
        <f t="shared" si="173"/>
        <v>32.860943179113903</v>
      </c>
      <c r="H2510">
        <f t="shared" si="171"/>
        <v>36.191947312763105</v>
      </c>
      <c r="I2510">
        <f t="shared" si="172"/>
        <v>30.796398545895489</v>
      </c>
    </row>
    <row r="2511" spans="1:9" outlineLevel="1">
      <c r="A2511" s="12">
        <f t="shared" si="169"/>
        <v>0</v>
      </c>
      <c r="B2511" t="str">
        <f>YEAR(C2511)&amp;VLOOKUP(MONTH(C2511),lookup!$G$2:$N$13,8)</f>
        <v>2015M02</v>
      </c>
      <c r="C2511" s="2">
        <f t="shared" si="174"/>
        <v>42048</v>
      </c>
      <c r="D2511" s="4">
        <v>39.557887277256206</v>
      </c>
      <c r="E2511">
        <f t="shared" si="170"/>
        <v>39.006764697374578</v>
      </c>
      <c r="F2511" s="4">
        <v>33.360807301744693</v>
      </c>
      <c r="G2511">
        <f t="shared" si="173"/>
        <v>32.895235209783827</v>
      </c>
      <c r="H2511">
        <f t="shared" si="171"/>
        <v>36.208486306143939</v>
      </c>
      <c r="I2511">
        <f t="shared" si="172"/>
        <v>30.80606647981844</v>
      </c>
    </row>
    <row r="2512" spans="1:9" outlineLevel="1">
      <c r="A2512" s="12">
        <f t="shared" si="169"/>
        <v>0</v>
      </c>
      <c r="B2512" t="str">
        <f>YEAR(C2512)&amp;VLOOKUP(MONTH(C2512),lookup!$G$2:$N$13,8)</f>
        <v>2015M02</v>
      </c>
      <c r="C2512" s="2">
        <f t="shared" si="174"/>
        <v>42049</v>
      </c>
      <c r="D2512" s="4">
        <v>39.058739992546236</v>
      </c>
      <c r="E2512">
        <f t="shared" si="170"/>
        <v>39.074762292353078</v>
      </c>
      <c r="F2512" s="4">
        <v>32.942441320108067</v>
      </c>
      <c r="G2512">
        <f t="shared" si="173"/>
        <v>32.949523210982726</v>
      </c>
      <c r="H2512">
        <f t="shared" si="171"/>
        <v>36.203712495017911</v>
      </c>
      <c r="I2512">
        <f t="shared" si="172"/>
        <v>30.799955619476286</v>
      </c>
    </row>
    <row r="2513" spans="1:9" outlineLevel="1">
      <c r="A2513" s="12">
        <f t="shared" si="169"/>
        <v>0</v>
      </c>
      <c r="B2513" t="str">
        <f>YEAR(C2513)&amp;VLOOKUP(MONTH(C2513),lookup!$G$2:$N$13,8)</f>
        <v>2015M02</v>
      </c>
      <c r="C2513" s="2">
        <f t="shared" si="174"/>
        <v>42050</v>
      </c>
      <c r="D2513" s="4">
        <v>39.922997566068652</v>
      </c>
      <c r="E2513">
        <f t="shared" si="170"/>
        <v>39.206734284187306</v>
      </c>
      <c r="F2513" s="4">
        <v>33.686958234234801</v>
      </c>
      <c r="G2513">
        <f t="shared" si="173"/>
        <v>33.066677763356353</v>
      </c>
      <c r="H2513">
        <f t="shared" si="171"/>
        <v>36.245452952140184</v>
      </c>
      <c r="I2513">
        <f t="shared" si="172"/>
        <v>30.831732306536605</v>
      </c>
    </row>
    <row r="2514" spans="1:9" outlineLevel="1">
      <c r="A2514" s="12">
        <f t="shared" ref="A2514:A2577" si="175">IF(D2514+D2515=D2514,IF(D2514+D2515&gt;0,1,0),0)</f>
        <v>0</v>
      </c>
      <c r="B2514" t="str">
        <f>YEAR(C2514)&amp;VLOOKUP(MONTH(C2514),lookup!$G$2:$N$13,8)</f>
        <v>2015M02</v>
      </c>
      <c r="C2514" s="2">
        <f t="shared" si="174"/>
        <v>42051</v>
      </c>
      <c r="D2514" s="4">
        <v>39.235266717677803</v>
      </c>
      <c r="E2514">
        <f t="shared" si="170"/>
        <v>39.281267526072995</v>
      </c>
      <c r="F2514" s="4">
        <v>33.095372239460808</v>
      </c>
      <c r="G2514">
        <f t="shared" si="173"/>
        <v>33.129179288668517</v>
      </c>
      <c r="H2514">
        <f t="shared" si="171"/>
        <v>36.280591358983209</v>
      </c>
      <c r="I2514">
        <f t="shared" si="172"/>
        <v>30.861182288456185</v>
      </c>
    </row>
    <row r="2515" spans="1:9" outlineLevel="1">
      <c r="A2515" s="12">
        <f t="shared" si="175"/>
        <v>0</v>
      </c>
      <c r="B2515" t="str">
        <f>YEAR(C2515)&amp;VLOOKUP(MONTH(C2515),lookup!$G$2:$N$13,8)</f>
        <v>2015M02</v>
      </c>
      <c r="C2515" s="2">
        <f t="shared" si="174"/>
        <v>42052</v>
      </c>
      <c r="D2515" s="4">
        <v>39.631864122462424</v>
      </c>
      <c r="E2515">
        <f t="shared" si="170"/>
        <v>39.345092913222722</v>
      </c>
      <c r="F2515" s="4">
        <v>33.430692744256987</v>
      </c>
      <c r="G2515">
        <f t="shared" si="173"/>
        <v>33.187254897507302</v>
      </c>
      <c r="H2515">
        <f t="shared" si="171"/>
        <v>36.317519279412068</v>
      </c>
      <c r="I2515">
        <f t="shared" si="172"/>
        <v>30.888132808538892</v>
      </c>
    </row>
    <row r="2516" spans="1:9" outlineLevel="1">
      <c r="A2516" s="12">
        <f t="shared" si="175"/>
        <v>0</v>
      </c>
      <c r="B2516" t="str">
        <f>YEAR(C2516)&amp;VLOOKUP(MONTH(C2516),lookup!$G$2:$N$13,8)</f>
        <v>2015M02</v>
      </c>
      <c r="C2516" s="2">
        <f t="shared" si="174"/>
        <v>42053</v>
      </c>
      <c r="D2516" s="4">
        <v>39.068108326432402</v>
      </c>
      <c r="E2516">
        <f t="shared" si="170"/>
        <v>39.382719798138282</v>
      </c>
      <c r="F2516" s="4">
        <v>32.927440296031428</v>
      </c>
      <c r="G2516">
        <f t="shared" si="173"/>
        <v>33.215282527786258</v>
      </c>
      <c r="H2516">
        <f t="shared" si="171"/>
        <v>36.374406521050474</v>
      </c>
      <c r="I2516">
        <f t="shared" si="172"/>
        <v>30.937317927222704</v>
      </c>
    </row>
    <row r="2517" spans="1:9" outlineLevel="1">
      <c r="A2517" s="12">
        <f t="shared" si="175"/>
        <v>0</v>
      </c>
      <c r="B2517" t="str">
        <f>YEAR(C2517)&amp;VLOOKUP(MONTH(C2517),lookup!$G$2:$N$13,8)</f>
        <v>2015M02</v>
      </c>
      <c r="C2517" s="2">
        <f t="shared" si="174"/>
        <v>42054</v>
      </c>
      <c r="D2517" s="4">
        <v>40.025792971534017</v>
      </c>
      <c r="E2517">
        <f t="shared" si="170"/>
        <v>39.453414177873029</v>
      </c>
      <c r="F2517" s="4">
        <v>33.762593055185306</v>
      </c>
      <c r="G2517">
        <f t="shared" si="173"/>
        <v>33.276131619755773</v>
      </c>
      <c r="H2517">
        <f t="shared" si="171"/>
        <v>36.424787185913473</v>
      </c>
      <c r="I2517">
        <f t="shared" si="172"/>
        <v>30.976770547524524</v>
      </c>
    </row>
    <row r="2518" spans="1:9" outlineLevel="1">
      <c r="A2518" s="12">
        <f t="shared" si="175"/>
        <v>0</v>
      </c>
      <c r="B2518" t="str">
        <f>YEAR(C2518)&amp;VLOOKUP(MONTH(C2518),lookup!$G$2:$N$13,8)</f>
        <v>2015M02</v>
      </c>
      <c r="C2518" s="2">
        <f t="shared" si="174"/>
        <v>42055</v>
      </c>
      <c r="D2518" s="4">
        <v>39.519741815545778</v>
      </c>
      <c r="E2518">
        <f t="shared" si="170"/>
        <v>39.534922550988647</v>
      </c>
      <c r="F2518" s="4">
        <v>33.352459877819776</v>
      </c>
      <c r="G2518">
        <f t="shared" si="173"/>
        <v>33.347882520718372</v>
      </c>
      <c r="H2518">
        <f t="shared" si="171"/>
        <v>36.492791353555106</v>
      </c>
      <c r="I2518">
        <f t="shared" si="172"/>
        <v>31.033117174681639</v>
      </c>
    </row>
    <row r="2519" spans="1:9" outlineLevel="1">
      <c r="A2519" s="12">
        <f t="shared" si="175"/>
        <v>0</v>
      </c>
      <c r="B2519" t="str">
        <f>YEAR(C2519)&amp;VLOOKUP(MONTH(C2519),lookup!$G$2:$N$13,8)</f>
        <v>2015M02</v>
      </c>
      <c r="C2519" s="2">
        <f t="shared" si="174"/>
        <v>42056</v>
      </c>
      <c r="D2519" s="4">
        <v>40.037019626851155</v>
      </c>
      <c r="E2519">
        <f t="shared" si="170"/>
        <v>39.574370161236871</v>
      </c>
      <c r="F2519" s="4">
        <v>33.756871977896196</v>
      </c>
      <c r="G2519">
        <f t="shared" si="173"/>
        <v>33.37846270828296</v>
      </c>
      <c r="H2519">
        <f t="shared" si="171"/>
        <v>36.51547954229202</v>
      </c>
      <c r="I2519">
        <f t="shared" si="172"/>
        <v>31.049418494988458</v>
      </c>
    </row>
    <row r="2520" spans="1:9" outlineLevel="1">
      <c r="A2520" s="12">
        <f t="shared" si="175"/>
        <v>0</v>
      </c>
      <c r="B2520" t="str">
        <f>YEAR(C2520)&amp;VLOOKUP(MONTH(C2520),lookup!$G$2:$N$13,8)</f>
        <v>2015M02</v>
      </c>
      <c r="C2520" s="2">
        <f t="shared" si="174"/>
        <v>42057</v>
      </c>
      <c r="D2520" s="4">
        <v>39.967359427545311</v>
      </c>
      <c r="E2520">
        <f t="shared" si="170"/>
        <v>39.692166601746607</v>
      </c>
      <c r="F2520" s="4">
        <v>33.775351213196338</v>
      </c>
      <c r="G2520">
        <f t="shared" si="173"/>
        <v>33.487184491078935</v>
      </c>
      <c r="H2520">
        <f t="shared" si="171"/>
        <v>36.55561652236544</v>
      </c>
      <c r="I2520">
        <f t="shared" si="172"/>
        <v>31.080338400178391</v>
      </c>
    </row>
    <row r="2521" spans="1:9" outlineLevel="1">
      <c r="A2521" s="12">
        <f t="shared" si="175"/>
        <v>0</v>
      </c>
      <c r="B2521" t="str">
        <f>YEAR(C2521)&amp;VLOOKUP(MONTH(C2521),lookup!$G$2:$N$13,8)</f>
        <v>2015M02</v>
      </c>
      <c r="C2521" s="2">
        <f t="shared" si="174"/>
        <v>42058</v>
      </c>
      <c r="D2521" s="4">
        <v>39.577351314440818</v>
      </c>
      <c r="E2521">
        <f t="shared" si="170"/>
        <v>39.666020977018064</v>
      </c>
      <c r="F2521" s="4">
        <v>33.329414252113509</v>
      </c>
      <c r="G2521">
        <f t="shared" si="173"/>
        <v>33.456398117851066</v>
      </c>
      <c r="H2521">
        <f t="shared" si="171"/>
        <v>36.593887032440669</v>
      </c>
      <c r="I2521">
        <f t="shared" si="172"/>
        <v>31.110835457113183</v>
      </c>
    </row>
    <row r="2522" spans="1:9" outlineLevel="1">
      <c r="A2522" s="12">
        <f t="shared" si="175"/>
        <v>0</v>
      </c>
      <c r="B2522" t="str">
        <f>YEAR(C2522)&amp;VLOOKUP(MONTH(C2522),lookup!$G$2:$N$13,8)</f>
        <v>2015M02</v>
      </c>
      <c r="C2522" s="2">
        <f t="shared" si="174"/>
        <v>42059</v>
      </c>
      <c r="D2522" s="4">
        <v>39.312050226713311</v>
      </c>
      <c r="E2522">
        <f t="shared" si="170"/>
        <v>39.691148438022864</v>
      </c>
      <c r="F2522" s="4">
        <v>33.155649441856099</v>
      </c>
      <c r="G2522">
        <f t="shared" si="173"/>
        <v>33.479182871819489</v>
      </c>
      <c r="H2522">
        <f t="shared" si="171"/>
        <v>36.612343227321958</v>
      </c>
      <c r="I2522">
        <f t="shared" si="172"/>
        <v>31.122866988339219</v>
      </c>
    </row>
    <row r="2523" spans="1:9" outlineLevel="1">
      <c r="A2523" s="12">
        <f t="shared" si="175"/>
        <v>0</v>
      </c>
      <c r="B2523" t="str">
        <f>YEAR(C2523)&amp;VLOOKUP(MONTH(C2523),lookup!$G$2:$N$13,8)</f>
        <v>2015M02</v>
      </c>
      <c r="C2523" s="2">
        <f t="shared" si="174"/>
        <v>42060</v>
      </c>
      <c r="D2523" s="4">
        <v>39.906139168677441</v>
      </c>
      <c r="E2523">
        <f t="shared" si="170"/>
        <v>39.698319478173254</v>
      </c>
      <c r="F2523" s="4">
        <v>33.65852548479873</v>
      </c>
      <c r="G2523">
        <f t="shared" si="173"/>
        <v>33.484750120571135</v>
      </c>
      <c r="H2523">
        <f t="shared" si="171"/>
        <v>36.653570641377371</v>
      </c>
      <c r="I2523">
        <f t="shared" si="172"/>
        <v>31.156689336326941</v>
      </c>
    </row>
    <row r="2524" spans="1:9" outlineLevel="1">
      <c r="A2524" s="12">
        <f t="shared" si="175"/>
        <v>0</v>
      </c>
      <c r="B2524" t="str">
        <f>YEAR(C2524)&amp;VLOOKUP(MONTH(C2524),lookup!$G$2:$N$13,8)</f>
        <v>2015M02</v>
      </c>
      <c r="C2524" s="2">
        <f t="shared" si="174"/>
        <v>42061</v>
      </c>
      <c r="D2524" s="4">
        <v>40.00032123129219</v>
      </c>
      <c r="E2524">
        <f t="shared" si="170"/>
        <v>39.796631069372523</v>
      </c>
      <c r="F2524" s="4">
        <v>33.743741659774592</v>
      </c>
      <c r="G2524">
        <f t="shared" si="173"/>
        <v>33.56837577096799</v>
      </c>
      <c r="H2524">
        <f t="shared" si="171"/>
        <v>36.690564533560391</v>
      </c>
      <c r="I2524">
        <f t="shared" si="172"/>
        <v>31.187532566751731</v>
      </c>
    </row>
    <row r="2525" spans="1:9" outlineLevel="1">
      <c r="A2525" s="12">
        <f t="shared" si="175"/>
        <v>0</v>
      </c>
      <c r="B2525" t="str">
        <f>YEAR(C2525)&amp;VLOOKUP(MONTH(C2525),lookup!$G$2:$N$13,8)</f>
        <v>2015M02</v>
      </c>
      <c r="C2525" s="2">
        <f t="shared" si="174"/>
        <v>42062</v>
      </c>
      <c r="D2525" s="4">
        <v>40.388787137098461</v>
      </c>
      <c r="E2525">
        <f t="shared" si="170"/>
        <v>39.848632163907574</v>
      </c>
      <c r="F2525" s="4">
        <v>34.068880826184639</v>
      </c>
      <c r="G2525">
        <f t="shared" si="173"/>
        <v>33.61351949401282</v>
      </c>
      <c r="H2525">
        <f t="shared" si="171"/>
        <v>36.743149150901495</v>
      </c>
      <c r="I2525">
        <f t="shared" si="172"/>
        <v>31.230956190142514</v>
      </c>
    </row>
    <row r="2526" spans="1:9" outlineLevel="1">
      <c r="A2526" s="12">
        <f t="shared" si="175"/>
        <v>0</v>
      </c>
      <c r="B2526" t="str">
        <f>YEAR(C2526)&amp;VLOOKUP(MONTH(C2526),lookup!$G$2:$N$13,8)</f>
        <v>2015M02</v>
      </c>
      <c r="C2526" s="2">
        <f t="shared" si="174"/>
        <v>42063</v>
      </c>
      <c r="D2526" s="4">
        <v>39.983106821867949</v>
      </c>
      <c r="E2526">
        <f t="shared" si="170"/>
        <v>39.87890475966293</v>
      </c>
      <c r="F2526" s="4">
        <v>33.693156185886131</v>
      </c>
      <c r="G2526">
        <f t="shared" si="173"/>
        <v>33.627963427657782</v>
      </c>
      <c r="H2526">
        <f t="shared" si="171"/>
        <v>36.796325152812713</v>
      </c>
      <c r="I2526">
        <f t="shared" si="172"/>
        <v>31.274538299371159</v>
      </c>
    </row>
    <row r="2527" spans="1:9" outlineLevel="1">
      <c r="A2527" s="12">
        <f t="shared" si="175"/>
        <v>0</v>
      </c>
      <c r="B2527" t="str">
        <f>YEAR(C2527)&amp;VLOOKUP(MONTH(C2527),lookup!$G$2:$N$13,8)</f>
        <v>2015M03</v>
      </c>
      <c r="C2527" s="2">
        <f t="shared" si="174"/>
        <v>42064</v>
      </c>
      <c r="D2527" s="4">
        <v>40.135684381313304</v>
      </c>
      <c r="E2527">
        <f t="shared" si="170"/>
        <v>39.931599062389523</v>
      </c>
      <c r="F2527" s="4">
        <v>33.787090550939574</v>
      </c>
      <c r="G2527">
        <f t="shared" si="173"/>
        <v>33.667991780041831</v>
      </c>
      <c r="H2527">
        <f t="shared" si="171"/>
        <v>35.767348366204011</v>
      </c>
      <c r="I2527">
        <f t="shared" si="172"/>
        <v>30.397245093239441</v>
      </c>
    </row>
    <row r="2528" spans="1:9" outlineLevel="1">
      <c r="A2528" s="12">
        <f t="shared" si="175"/>
        <v>0</v>
      </c>
      <c r="B2528" t="str">
        <f>YEAR(C2528)&amp;VLOOKUP(MONTH(C2528),lookup!$G$2:$N$13,8)</f>
        <v>2015M03</v>
      </c>
      <c r="C2528" s="2">
        <f t="shared" si="174"/>
        <v>42065</v>
      </c>
      <c r="D2528" s="4">
        <v>39.645616995300053</v>
      </c>
      <c r="E2528">
        <f t="shared" si="170"/>
        <v>39.939287391089749</v>
      </c>
      <c r="F2528" s="4">
        <v>33.257515865167036</v>
      </c>
      <c r="G2528">
        <f t="shared" si="173"/>
        <v>33.644115939399242</v>
      </c>
      <c r="H2528">
        <f t="shared" si="171"/>
        <v>35.837480579256734</v>
      </c>
      <c r="I2528">
        <f t="shared" si="172"/>
        <v>30.451666539810248</v>
      </c>
    </row>
    <row r="2529" spans="1:9" outlineLevel="1">
      <c r="A2529" s="12">
        <f t="shared" si="175"/>
        <v>0</v>
      </c>
      <c r="B2529" t="str">
        <f>YEAR(C2529)&amp;VLOOKUP(MONTH(C2529),lookup!$G$2:$N$13,8)</f>
        <v>2015M03</v>
      </c>
      <c r="C2529" s="2">
        <f t="shared" si="174"/>
        <v>42066</v>
      </c>
      <c r="D2529" s="4">
        <v>39.85748793688466</v>
      </c>
      <c r="E2529">
        <f t="shared" si="170"/>
        <v>39.952741660676423</v>
      </c>
      <c r="F2529" s="4">
        <v>33.625170469366921</v>
      </c>
      <c r="G2529">
        <f t="shared" si="173"/>
        <v>33.659821118358266</v>
      </c>
      <c r="H2529">
        <f t="shared" si="171"/>
        <v>35.921113227489499</v>
      </c>
      <c r="I2529">
        <f t="shared" si="172"/>
        <v>30.515755994206778</v>
      </c>
    </row>
    <row r="2530" spans="1:9" outlineLevel="1">
      <c r="A2530" s="12">
        <f t="shared" si="175"/>
        <v>0</v>
      </c>
      <c r="B2530" t="str">
        <f>YEAR(C2530)&amp;VLOOKUP(MONTH(C2530),lookup!$G$2:$N$13,8)</f>
        <v>2015M03</v>
      </c>
      <c r="C2530" s="2">
        <f t="shared" si="174"/>
        <v>42067</v>
      </c>
      <c r="D2530" s="4">
        <v>39.653792323895757</v>
      </c>
      <c r="E2530">
        <f t="shared" si="170"/>
        <v>39.945223132800635</v>
      </c>
      <c r="F2530" s="4">
        <v>33.335447914153221</v>
      </c>
      <c r="G2530">
        <f t="shared" si="173"/>
        <v>33.637034044075058</v>
      </c>
      <c r="H2530">
        <f t="shared" si="171"/>
        <v>35.97015899569724</v>
      </c>
      <c r="I2530">
        <f t="shared" si="172"/>
        <v>30.552682257572808</v>
      </c>
    </row>
    <row r="2531" spans="1:9" outlineLevel="1">
      <c r="A2531" s="12">
        <f t="shared" si="175"/>
        <v>0</v>
      </c>
      <c r="B2531" t="str">
        <f>YEAR(C2531)&amp;VLOOKUP(MONTH(C2531),lookup!$G$2:$N$13,8)</f>
        <v>2015M03</v>
      </c>
      <c r="C2531" s="2">
        <f t="shared" si="174"/>
        <v>42068</v>
      </c>
      <c r="D2531" s="4">
        <v>40.044497440097722</v>
      </c>
      <c r="E2531">
        <f t="shared" si="170"/>
        <v>39.925179716681001</v>
      </c>
      <c r="F2531" s="4">
        <v>33.694708182394493</v>
      </c>
      <c r="G2531">
        <f t="shared" si="173"/>
        <v>33.60811440902561</v>
      </c>
      <c r="H2531">
        <f t="shared" si="171"/>
        <v>36.046167393709844</v>
      </c>
      <c r="I2531">
        <f t="shared" si="172"/>
        <v>30.607505471560994</v>
      </c>
    </row>
    <row r="2532" spans="1:9" outlineLevel="1">
      <c r="A2532" s="12">
        <f t="shared" si="175"/>
        <v>0</v>
      </c>
      <c r="B2532" t="str">
        <f>YEAR(C2532)&amp;VLOOKUP(MONTH(C2532),lookup!$G$2:$N$13,8)</f>
        <v>2015M03</v>
      </c>
      <c r="C2532" s="2">
        <f t="shared" si="174"/>
        <v>42069</v>
      </c>
      <c r="D2532" s="4">
        <v>40.060269783105142</v>
      </c>
      <c r="E2532">
        <f t="shared" si="170"/>
        <v>39.935356747939082</v>
      </c>
      <c r="F2532" s="4">
        <v>33.715493691805413</v>
      </c>
      <c r="G2532">
        <f t="shared" si="173"/>
        <v>33.608210369854149</v>
      </c>
      <c r="H2532">
        <f t="shared" si="171"/>
        <v>36.712033716428834</v>
      </c>
      <c r="I2532">
        <f t="shared" si="172"/>
        <v>31.166145489447729</v>
      </c>
    </row>
    <row r="2533" spans="1:9" outlineLevel="1">
      <c r="A2533" s="12">
        <f t="shared" si="175"/>
        <v>0</v>
      </c>
      <c r="B2533" t="str">
        <f>YEAR(C2533)&amp;VLOOKUP(MONTH(C2533),lookup!$G$2:$N$13,8)</f>
        <v>2015M03</v>
      </c>
      <c r="C2533" s="2">
        <f t="shared" si="174"/>
        <v>42070</v>
      </c>
      <c r="D2533" s="4">
        <v>40.742419443992588</v>
      </c>
      <c r="E2533">
        <f t="shared" si="170"/>
        <v>40.008020022343231</v>
      </c>
      <c r="F2533" s="4">
        <v>34.287002364527062</v>
      </c>
      <c r="G2533">
        <f t="shared" si="173"/>
        <v>33.663502283799502</v>
      </c>
      <c r="H2533">
        <f t="shared" si="171"/>
        <v>36.771206455246173</v>
      </c>
      <c r="I2533">
        <f t="shared" si="172"/>
        <v>31.210828666882342</v>
      </c>
    </row>
    <row r="2534" spans="1:9" outlineLevel="1">
      <c r="A2534" s="12">
        <f t="shared" si="175"/>
        <v>0</v>
      </c>
      <c r="B2534" t="str">
        <f>YEAR(C2534)&amp;VLOOKUP(MONTH(C2534),lookup!$G$2:$N$13,8)</f>
        <v>2015M03</v>
      </c>
      <c r="C2534" s="2">
        <f t="shared" si="174"/>
        <v>42071</v>
      </c>
      <c r="D2534" s="4">
        <v>40.132290390459232</v>
      </c>
      <c r="E2534">
        <f t="shared" si="170"/>
        <v>40.057900111643448</v>
      </c>
      <c r="F2534" s="4">
        <v>33.728839750638677</v>
      </c>
      <c r="G2534">
        <f t="shared" si="173"/>
        <v>33.705009497052508</v>
      </c>
      <c r="H2534">
        <f t="shared" si="171"/>
        <v>37.261664051863193</v>
      </c>
      <c r="I2534">
        <f t="shared" si="172"/>
        <v>31.622326929897717</v>
      </c>
    </row>
    <row r="2535" spans="1:9" outlineLevel="1">
      <c r="A2535" s="12">
        <f t="shared" si="175"/>
        <v>0</v>
      </c>
      <c r="B2535" t="str">
        <f>YEAR(C2535)&amp;VLOOKUP(MONTH(C2535),lookup!$G$2:$N$13,8)</f>
        <v>2015M03</v>
      </c>
      <c r="C2535" s="2">
        <f t="shared" si="174"/>
        <v>42072</v>
      </c>
      <c r="D2535" s="4">
        <v>40.251904281905119</v>
      </c>
      <c r="E2535">
        <f t="shared" si="170"/>
        <v>40.098031884182149</v>
      </c>
      <c r="F2535" s="4">
        <v>33.821504117498016</v>
      </c>
      <c r="G2535">
        <f t="shared" si="173"/>
        <v>33.723521482306673</v>
      </c>
      <c r="H2535">
        <f t="shared" si="171"/>
        <v>37.327261715479871</v>
      </c>
      <c r="I2535">
        <f t="shared" si="172"/>
        <v>31.676310881070464</v>
      </c>
    </row>
    <row r="2536" spans="1:9" outlineLevel="1">
      <c r="A2536" s="12">
        <f t="shared" si="175"/>
        <v>0</v>
      </c>
      <c r="B2536" t="str">
        <f>YEAR(C2536)&amp;VLOOKUP(MONTH(C2536),lookup!$G$2:$N$13,8)</f>
        <v>2015M03</v>
      </c>
      <c r="C2536" s="2">
        <f t="shared" si="174"/>
        <v>42073</v>
      </c>
      <c r="D2536" s="4">
        <v>40.243310017050149</v>
      </c>
      <c r="E2536">
        <f t="shared" si="170"/>
        <v>40.184514172471054</v>
      </c>
      <c r="F2536" s="4">
        <v>33.857773009599285</v>
      </c>
      <c r="G2536">
        <f t="shared" si="173"/>
        <v>33.804564645120863</v>
      </c>
      <c r="H2536">
        <f t="shared" si="171"/>
        <v>37.36834254414488</v>
      </c>
      <c r="I2536">
        <f t="shared" si="172"/>
        <v>31.708954236870749</v>
      </c>
    </row>
    <row r="2537" spans="1:9" outlineLevel="1">
      <c r="A2537" s="12">
        <f t="shared" si="175"/>
        <v>0</v>
      </c>
      <c r="B2537" t="str">
        <f>YEAR(C2537)&amp;VLOOKUP(MONTH(C2537),lookup!$G$2:$N$13,8)</f>
        <v>2015M03</v>
      </c>
      <c r="C2537" s="2">
        <f t="shared" si="174"/>
        <v>42074</v>
      </c>
      <c r="D2537" s="4">
        <v>40.520820377459991</v>
      </c>
      <c r="E2537">
        <f t="shared" si="170"/>
        <v>40.265666028120535</v>
      </c>
      <c r="F2537" s="4">
        <v>34.048500196195398</v>
      </c>
      <c r="G2537">
        <f t="shared" si="173"/>
        <v>33.860505420864378</v>
      </c>
      <c r="H2537">
        <f t="shared" si="171"/>
        <v>37.390965009102779</v>
      </c>
      <c r="I2537">
        <f t="shared" si="172"/>
        <v>31.725480714100996</v>
      </c>
    </row>
    <row r="2538" spans="1:9" outlineLevel="1">
      <c r="A2538" s="12">
        <f t="shared" si="175"/>
        <v>0</v>
      </c>
      <c r="B2538" t="str">
        <f>YEAR(C2538)&amp;VLOOKUP(MONTH(C2538),lookup!$G$2:$N$13,8)</f>
        <v>2015M03</v>
      </c>
      <c r="C2538" s="2">
        <f t="shared" si="174"/>
        <v>42075</v>
      </c>
      <c r="D2538" s="4">
        <v>40.361787012633016</v>
      </c>
      <c r="E2538">
        <f t="shared" si="170"/>
        <v>40.335042131960606</v>
      </c>
      <c r="F2538" s="4">
        <v>33.916766498529825</v>
      </c>
      <c r="G2538">
        <f t="shared" si="173"/>
        <v>33.913610566281619</v>
      </c>
      <c r="H2538">
        <f t="shared" si="171"/>
        <v>37.419862638572077</v>
      </c>
      <c r="I2538">
        <f t="shared" si="172"/>
        <v>31.749001303726981</v>
      </c>
    </row>
    <row r="2539" spans="1:9" outlineLevel="1">
      <c r="A2539" s="12">
        <f t="shared" si="175"/>
        <v>0</v>
      </c>
      <c r="B2539" t="str">
        <f>YEAR(C2539)&amp;VLOOKUP(MONTH(C2539),lookup!$G$2:$N$13,8)</f>
        <v>2015M03</v>
      </c>
      <c r="C2539" s="2">
        <f t="shared" si="174"/>
        <v>42076</v>
      </c>
      <c r="D2539" s="4">
        <v>41.007842886168561</v>
      </c>
      <c r="E2539">
        <f t="shared" si="170"/>
        <v>40.417369842521367</v>
      </c>
      <c r="F2539" s="4">
        <v>34.540072119043359</v>
      </c>
      <c r="G2539">
        <f t="shared" si="173"/>
        <v>33.98753495853186</v>
      </c>
      <c r="H2539">
        <f t="shared" si="171"/>
        <v>37.446532664034834</v>
      </c>
      <c r="I2539">
        <f t="shared" si="172"/>
        <v>31.767064774289871</v>
      </c>
    </row>
    <row r="2540" spans="1:9" outlineLevel="1">
      <c r="A2540" s="12">
        <f t="shared" si="175"/>
        <v>0</v>
      </c>
      <c r="B2540" t="str">
        <f>YEAR(C2540)&amp;VLOOKUP(MONTH(C2540),lookup!$G$2:$N$13,8)</f>
        <v>2015M03</v>
      </c>
      <c r="C2540" s="2">
        <f t="shared" si="174"/>
        <v>42077</v>
      </c>
      <c r="D2540" s="4">
        <v>40.361011373399378</v>
      </c>
      <c r="E2540">
        <f t="shared" si="170"/>
        <v>40.45522627382644</v>
      </c>
      <c r="F2540" s="4">
        <v>33.925955176274641</v>
      </c>
      <c r="G2540">
        <f t="shared" si="173"/>
        <v>34.017115086780848</v>
      </c>
      <c r="H2540">
        <f t="shared" si="171"/>
        <v>37.508780590739413</v>
      </c>
      <c r="I2540">
        <f t="shared" si="172"/>
        <v>31.821258944185775</v>
      </c>
    </row>
    <row r="2541" spans="1:9" outlineLevel="1">
      <c r="A2541" s="12">
        <f t="shared" si="175"/>
        <v>0</v>
      </c>
      <c r="B2541" t="str">
        <f>YEAR(C2541)&amp;VLOOKUP(MONTH(C2541),lookup!$G$2:$N$13,8)</f>
        <v>2015M03</v>
      </c>
      <c r="C2541" s="2">
        <f t="shared" si="174"/>
        <v>42078</v>
      </c>
      <c r="D2541" s="4">
        <v>40.854780880921147</v>
      </c>
      <c r="E2541">
        <f t="shared" si="170"/>
        <v>40.512488580219141</v>
      </c>
      <c r="F2541" s="4">
        <v>34.349625534730251</v>
      </c>
      <c r="G2541">
        <f t="shared" si="173"/>
        <v>34.065039153021246</v>
      </c>
      <c r="H2541">
        <f t="shared" si="171"/>
        <v>37.560256948193057</v>
      </c>
      <c r="I2541">
        <f t="shared" si="172"/>
        <v>31.861386006606931</v>
      </c>
    </row>
    <row r="2542" spans="1:9" outlineLevel="1">
      <c r="A2542" s="12">
        <f t="shared" si="175"/>
        <v>0</v>
      </c>
      <c r="B2542" t="str">
        <f>YEAR(C2542)&amp;VLOOKUP(MONTH(C2542),lookup!$G$2:$N$13,8)</f>
        <v>2015M03</v>
      </c>
      <c r="C2542" s="2">
        <f t="shared" si="174"/>
        <v>42079</v>
      </c>
      <c r="D2542" s="4">
        <v>40.061157745828588</v>
      </c>
      <c r="E2542">
        <f t="shared" si="170"/>
        <v>40.4928634339946</v>
      </c>
      <c r="F2542" s="4">
        <v>33.658118203103719</v>
      </c>
      <c r="G2542">
        <f t="shared" si="173"/>
        <v>34.043981155759006</v>
      </c>
      <c r="H2542">
        <f t="shared" si="171"/>
        <v>37.621574973915031</v>
      </c>
      <c r="I2542">
        <f t="shared" si="172"/>
        <v>31.912953310742164</v>
      </c>
    </row>
    <row r="2543" spans="1:9" outlineLevel="1">
      <c r="A2543" s="12">
        <f t="shared" si="175"/>
        <v>0</v>
      </c>
      <c r="B2543" t="str">
        <f>YEAR(C2543)&amp;VLOOKUP(MONTH(C2543),lookup!$G$2:$N$13,8)</f>
        <v>2015M03</v>
      </c>
      <c r="C2543" s="2">
        <f t="shared" si="174"/>
        <v>42080</v>
      </c>
      <c r="D2543" s="4">
        <v>41.115524683650307</v>
      </c>
      <c r="E2543">
        <f t="shared" si="170"/>
        <v>40.596398401286194</v>
      </c>
      <c r="F2543" s="4">
        <v>34.578214485093817</v>
      </c>
      <c r="G2543">
        <f t="shared" si="173"/>
        <v>34.135418411141949</v>
      </c>
      <c r="H2543">
        <f t="shared" si="171"/>
        <v>37.668685376813684</v>
      </c>
      <c r="I2543">
        <f t="shared" si="172"/>
        <v>31.947359967448001</v>
      </c>
    </row>
    <row r="2544" spans="1:9" outlineLevel="1">
      <c r="A2544" s="12">
        <f t="shared" si="175"/>
        <v>0</v>
      </c>
      <c r="B2544" t="str">
        <f>YEAR(C2544)&amp;VLOOKUP(MONTH(C2544),lookup!$G$2:$N$13,8)</f>
        <v>2015M03</v>
      </c>
      <c r="C2544" s="2">
        <f t="shared" si="174"/>
        <v>42081</v>
      </c>
      <c r="D2544" s="4">
        <v>40.543319986775657</v>
      </c>
      <c r="E2544">
        <f t="shared" si="170"/>
        <v>40.630276772239256</v>
      </c>
      <c r="F2544" s="4">
        <v>34.081764829027925</v>
      </c>
      <c r="G2544">
        <f t="shared" si="173"/>
        <v>34.163167760731071</v>
      </c>
      <c r="H2544">
        <f t="shared" si="171"/>
        <v>37.734355406427674</v>
      </c>
      <c r="I2544">
        <f t="shared" si="172"/>
        <v>32.00312098585237</v>
      </c>
    </row>
    <row r="2545" spans="1:9" outlineLevel="1">
      <c r="A2545" s="12">
        <f t="shared" si="175"/>
        <v>0</v>
      </c>
      <c r="B2545" t="str">
        <f>YEAR(C2545)&amp;VLOOKUP(MONTH(C2545),lookup!$G$2:$N$13,8)</f>
        <v>2015M03</v>
      </c>
      <c r="C2545" s="2">
        <f t="shared" si="174"/>
        <v>42082</v>
      </c>
      <c r="D2545" s="4">
        <v>41.159057625374196</v>
      </c>
      <c r="E2545">
        <f t="shared" si="170"/>
        <v>40.682767828501035</v>
      </c>
      <c r="F2545" s="4">
        <v>34.580448135107751</v>
      </c>
      <c r="G2545">
        <f t="shared" si="173"/>
        <v>34.199779174918461</v>
      </c>
      <c r="H2545">
        <f t="shared" si="171"/>
        <v>37.803572615488761</v>
      </c>
      <c r="I2545">
        <f t="shared" si="172"/>
        <v>32.061057144621955</v>
      </c>
    </row>
    <row r="2546" spans="1:9" outlineLevel="1">
      <c r="A2546" s="12">
        <f t="shared" si="175"/>
        <v>0</v>
      </c>
      <c r="B2546" t="str">
        <f>YEAR(C2546)&amp;VLOOKUP(MONTH(C2546),lookup!$G$2:$N$13,8)</f>
        <v>2015M03</v>
      </c>
      <c r="C2546" s="2">
        <f t="shared" si="174"/>
        <v>42083</v>
      </c>
      <c r="D2546" s="4">
        <v>40.859636595027666</v>
      </c>
      <c r="E2546">
        <f t="shared" si="170"/>
        <v>40.755435529203055</v>
      </c>
      <c r="F2546" s="4">
        <v>34.365166154702194</v>
      </c>
      <c r="G2546">
        <f t="shared" si="173"/>
        <v>34.264405068298203</v>
      </c>
      <c r="H2546">
        <f t="shared" si="171"/>
        <v>37.859535588118035</v>
      </c>
      <c r="I2546">
        <f t="shared" si="172"/>
        <v>32.104297211240677</v>
      </c>
    </row>
    <row r="2547" spans="1:9" outlineLevel="1">
      <c r="A2547" s="12">
        <f t="shared" si="175"/>
        <v>0</v>
      </c>
      <c r="B2547" t="str">
        <f>YEAR(C2547)&amp;VLOOKUP(MONTH(C2547),lookup!$G$2:$N$13,8)</f>
        <v>2015M03</v>
      </c>
      <c r="C2547" s="2">
        <f t="shared" si="174"/>
        <v>42084</v>
      </c>
      <c r="D2547" s="4">
        <v>41.4968295380637</v>
      </c>
      <c r="E2547">
        <f t="shared" si="170"/>
        <v>40.839501249708377</v>
      </c>
      <c r="F2547" s="4">
        <v>34.847895615557491</v>
      </c>
      <c r="G2547">
        <f t="shared" si="173"/>
        <v>34.325166543565935</v>
      </c>
      <c r="H2547">
        <f t="shared" si="171"/>
        <v>37.89290679730906</v>
      </c>
      <c r="I2547">
        <f t="shared" si="172"/>
        <v>32.13117474241664</v>
      </c>
    </row>
    <row r="2548" spans="1:9" outlineLevel="1">
      <c r="A2548" s="12">
        <f t="shared" si="175"/>
        <v>0</v>
      </c>
      <c r="B2548" t="str">
        <f>YEAR(C2548)&amp;VLOOKUP(MONTH(C2548),lookup!$G$2:$N$13,8)</f>
        <v>2015M03</v>
      </c>
      <c r="C2548" s="2">
        <f t="shared" si="174"/>
        <v>42085</v>
      </c>
      <c r="D2548" s="4">
        <v>41.106174512066652</v>
      </c>
      <c r="E2548">
        <f t="shared" si="170"/>
        <v>40.973158676394931</v>
      </c>
      <c r="F2548" s="4">
        <v>34.554828169447916</v>
      </c>
      <c r="G2548">
        <f t="shared" si="173"/>
        <v>34.439196936167946</v>
      </c>
      <c r="H2548">
        <f t="shared" si="171"/>
        <v>37.889569081604066</v>
      </c>
      <c r="I2548">
        <f t="shared" si="172"/>
        <v>32.125694858431402</v>
      </c>
    </row>
    <row r="2549" spans="1:9" outlineLevel="1">
      <c r="A2549" s="12">
        <f t="shared" si="175"/>
        <v>0</v>
      </c>
      <c r="B2549" t="str">
        <f>YEAR(C2549)&amp;VLOOKUP(MONTH(C2549),lookup!$G$2:$N$13,8)</f>
        <v>2015M03</v>
      </c>
      <c r="C2549" s="2">
        <f t="shared" si="174"/>
        <v>42086</v>
      </c>
      <c r="D2549" s="4">
        <v>41.253368373914327</v>
      </c>
      <c r="E2549">
        <f t="shared" si="170"/>
        <v>41.00955736889567</v>
      </c>
      <c r="F2549" s="4">
        <v>34.621403504144503</v>
      </c>
      <c r="G2549">
        <f t="shared" si="173"/>
        <v>34.459782144177233</v>
      </c>
      <c r="H2549">
        <f t="shared" si="171"/>
        <v>37.924282945800599</v>
      </c>
      <c r="I2549">
        <f t="shared" si="172"/>
        <v>32.156479742611126</v>
      </c>
    </row>
    <row r="2550" spans="1:9" outlineLevel="1">
      <c r="A2550" s="12">
        <f t="shared" si="175"/>
        <v>0</v>
      </c>
      <c r="B2550" t="str">
        <f>YEAR(C2550)&amp;VLOOKUP(MONTH(C2550),lookup!$G$2:$N$13,8)</f>
        <v>2015M03</v>
      </c>
      <c r="C2550" s="2">
        <f t="shared" si="174"/>
        <v>42087</v>
      </c>
      <c r="D2550" s="4">
        <v>41.042515933162946</v>
      </c>
      <c r="E2550">
        <f t="shared" ref="E2550:E2613" si="176">AVERAGE(SUM(D2543:D2550)/8,SUM(D2545:D2550)/6)</f>
        <v>41.112491917803005</v>
      </c>
      <c r="F2550" s="4">
        <v>34.509141650475399</v>
      </c>
      <c r="G2550">
        <f t="shared" si="173"/>
        <v>34.548585844758584</v>
      </c>
      <c r="H2550">
        <f t="shared" si="171"/>
        <v>37.930937081696847</v>
      </c>
      <c r="I2550">
        <f t="shared" si="172"/>
        <v>32.154155119696426</v>
      </c>
    </row>
    <row r="2551" spans="1:9" outlineLevel="1">
      <c r="A2551" s="12">
        <f t="shared" si="175"/>
        <v>0</v>
      </c>
      <c r="B2551" t="str">
        <f>YEAR(C2551)&amp;VLOOKUP(MONTH(C2551),lookup!$G$2:$N$13,8)</f>
        <v>2015M03</v>
      </c>
      <c r="C2551" s="2">
        <f t="shared" si="174"/>
        <v>42088</v>
      </c>
      <c r="D2551" s="4">
        <v>41.387716375029456</v>
      </c>
      <c r="E2551">
        <f t="shared" si="176"/>
        <v>41.148558794318809</v>
      </c>
      <c r="F2551" s="4">
        <v>34.751601567425503</v>
      </c>
      <c r="G2551">
        <f t="shared" si="173"/>
        <v>34.573685323430794</v>
      </c>
      <c r="H2551">
        <f t="shared" ref="H2551:H2614" si="177">IF(INDEX(D:D,MATCH(DATE(YEAR($C2551)-1,MONTH($C2551),DAY($C2551)),$C:$C,0),1)=0,0,(INDEX(E:E,MATCH(DATE(YEAR($C2551)-1,MONTH($C2551),DAY($C2551)),$C:$C,0),1)+INDEX(E:E,MATCH(DATE(YEAR($C2551)-2,MONTH($C2551),DAY($C2551)),$C:$C,0),1)+INDEX(E:E,MATCH(DATE(YEAR($C2551)-3,MONTH($C2551),DAY($C2551)),$C:$C,0),1)+INDEX(E:E,MATCH(DATE(YEAR($C2551)-4,MONTH($C2551),DAY($C2551)),$C:$C,0),1)+INDEX(E:E,MATCH(DATE(YEAR($C2551)-5,MONTH($C2551),DAY($C2551)),$C:$C,0),1))/5)</f>
        <v>37.97533677989508</v>
      </c>
      <c r="I2551">
        <f t="shared" ref="I2551:I2614" si="178">IF(INDEX(D:D,MATCH(DATE(YEAR($C2551)-1,MONTH($C2551),DAY($C2551)),$C:$C,0),1)=0,0,(INDEX(G:G,MATCH(DATE(YEAR($C2551)-1,MONTH($C2551),DAY($C2551)),$C:$C,0),1)+INDEX(G:G,MATCH(DATE(YEAR($C2551)-2,MONTH($C2551),DAY($C2551)),$C:$C,0),1)+INDEX(G:G,MATCH(DATE(YEAR($C2551)-3,MONTH($C2551),DAY($C2551)),$C:$C,0),1)+INDEX(G:G,MATCH(DATE(YEAR($C2551)-4,MONTH($C2551),DAY($C2551)),$C:$C,0),1)+INDEX(G:G,MATCH(DATE(YEAR($C2551)-5,MONTH($C2551),DAY($C2551)),$C:$C,0),1))/5)</f>
        <v>32.189656776379692</v>
      </c>
    </row>
    <row r="2552" spans="1:9" outlineLevel="1">
      <c r="A2552" s="12">
        <f t="shared" si="175"/>
        <v>0</v>
      </c>
      <c r="B2552" t="str">
        <f>YEAR(C2552)&amp;VLOOKUP(MONTH(C2552),lookup!$G$2:$N$13,8)</f>
        <v>2015M03</v>
      </c>
      <c r="C2552" s="2">
        <f t="shared" si="174"/>
        <v>42089</v>
      </c>
      <c r="D2552" s="4">
        <v>40.97161400705189</v>
      </c>
      <c r="E2552">
        <f t="shared" si="176"/>
        <v>41.184658621588092</v>
      </c>
      <c r="F2552" s="4">
        <v>34.430662357235796</v>
      </c>
      <c r="G2552">
        <f t="shared" si="173"/>
        <v>34.60094943582159</v>
      </c>
      <c r="H2552">
        <f t="shared" si="177"/>
        <v>37.985051602924635</v>
      </c>
      <c r="I2552">
        <f t="shared" si="178"/>
        <v>32.19616271467094</v>
      </c>
    </row>
    <row r="2553" spans="1:9" outlineLevel="1">
      <c r="A2553" s="12">
        <f t="shared" si="175"/>
        <v>0</v>
      </c>
      <c r="B2553" t="str">
        <f>YEAR(C2553)&amp;VLOOKUP(MONTH(C2553),lookup!$G$2:$N$13,8)</f>
        <v>2015M03</v>
      </c>
      <c r="C2553" s="2">
        <f t="shared" si="174"/>
        <v>42090</v>
      </c>
      <c r="D2553" s="4">
        <v>41.791844148262939</v>
      </c>
      <c r="E2553">
        <f t="shared" si="176"/>
        <v>41.248792330118576</v>
      </c>
      <c r="F2553" s="4">
        <v>35.13104705163645</v>
      </c>
      <c r="G2553">
        <f t="shared" si="173"/>
        <v>34.658957821111215</v>
      </c>
      <c r="H2553">
        <f t="shared" si="177"/>
        <v>37.987836237674642</v>
      </c>
      <c r="I2553">
        <f t="shared" si="178"/>
        <v>32.193048151455727</v>
      </c>
    </row>
    <row r="2554" spans="1:9" outlineLevel="1">
      <c r="A2554" s="12">
        <f t="shared" si="175"/>
        <v>0</v>
      </c>
      <c r="B2554" t="str">
        <f>YEAR(C2554)&amp;VLOOKUP(MONTH(C2554),lookup!$G$2:$N$13,8)</f>
        <v>2015M03</v>
      </c>
      <c r="C2554" s="2">
        <f t="shared" si="174"/>
        <v>42091</v>
      </c>
      <c r="D2554" s="4">
        <v>41.22212878278394</v>
      </c>
      <c r="E2554">
        <f t="shared" si="176"/>
        <v>41.281110947746448</v>
      </c>
      <c r="F2554" s="4">
        <v>34.611567067895635</v>
      </c>
      <c r="G2554">
        <f t="shared" si="173"/>
        <v>34.67908611972311</v>
      </c>
      <c r="H2554">
        <f t="shared" si="177"/>
        <v>38.012110508247467</v>
      </c>
      <c r="I2554">
        <f t="shared" si="178"/>
        <v>32.210855909462893</v>
      </c>
    </row>
    <row r="2555" spans="1:9" outlineLevel="1">
      <c r="A2555" s="12">
        <f t="shared" si="175"/>
        <v>0</v>
      </c>
      <c r="B2555" t="str">
        <f>YEAR(C2555)&amp;VLOOKUP(MONTH(C2555),lookup!$G$2:$N$13,8)</f>
        <v>2015M03</v>
      </c>
      <c r="C2555" s="2">
        <f t="shared" si="174"/>
        <v>42092</v>
      </c>
      <c r="D2555" s="4">
        <v>41.810035999956142</v>
      </c>
      <c r="E2555">
        <f t="shared" si="176"/>
        <v>41.347075320451545</v>
      </c>
      <c r="F2555" s="4">
        <v>35.201823044390494</v>
      </c>
      <c r="G2555">
        <f t="shared" si="173"/>
        <v>34.749574879045667</v>
      </c>
      <c r="H2555">
        <f t="shared" si="177"/>
        <v>38.058397378684376</v>
      </c>
      <c r="I2555">
        <f t="shared" si="178"/>
        <v>32.247930598436888</v>
      </c>
    </row>
    <row r="2556" spans="1:9" outlineLevel="1">
      <c r="A2556" s="12">
        <f t="shared" si="175"/>
        <v>0</v>
      </c>
      <c r="B2556" t="str">
        <f>YEAR(C2556)&amp;VLOOKUP(MONTH(C2556),lookup!$G$2:$N$13,8)</f>
        <v>2015M03</v>
      </c>
      <c r="C2556" s="2">
        <f t="shared" si="174"/>
        <v>42093</v>
      </c>
      <c r="D2556" s="4">
        <v>40.601567305663821</v>
      </c>
      <c r="E2556">
        <f t="shared" si="176"/>
        <v>41.278791651093101</v>
      </c>
      <c r="F2556" s="4">
        <v>34.151697618901707</v>
      </c>
      <c r="G2556">
        <f t="shared" si="173"/>
        <v>34.694592217005393</v>
      </c>
      <c r="H2556">
        <f t="shared" si="177"/>
        <v>38.130180884699982</v>
      </c>
      <c r="I2556">
        <f t="shared" si="178"/>
        <v>32.305575423589012</v>
      </c>
    </row>
    <row r="2557" spans="1:9" outlineLevel="1">
      <c r="A2557" s="12">
        <f t="shared" si="175"/>
        <v>0</v>
      </c>
      <c r="B2557" t="str">
        <f>YEAR(C2557)&amp;VLOOKUP(MONTH(C2557),lookup!$G$2:$N$13,8)</f>
        <v>2015M03</v>
      </c>
      <c r="C2557" s="2">
        <f t="shared" si="174"/>
        <v>42094</v>
      </c>
      <c r="D2557" s="4">
        <v>42.00399286280205</v>
      </c>
      <c r="E2557">
        <f t="shared" si="176"/>
        <v>41.377062055629636</v>
      </c>
      <c r="F2557" s="4">
        <v>35.251953130859484</v>
      </c>
      <c r="G2557">
        <f t="shared" si="173"/>
        <v>34.775697532294572</v>
      </c>
      <c r="H2557">
        <f t="shared" si="177"/>
        <v>38.164650762393748</v>
      </c>
      <c r="I2557">
        <f t="shared" si="178"/>
        <v>32.335068700050897</v>
      </c>
    </row>
    <row r="2558" spans="1:9" outlineLevel="1">
      <c r="A2558" s="12">
        <f t="shared" si="175"/>
        <v>0</v>
      </c>
      <c r="B2558" t="str">
        <f>YEAR(C2558)&amp;VLOOKUP(MONTH(C2558),lookup!$G$2:$N$13,8)</f>
        <v>2015M04</v>
      </c>
      <c r="C2558" s="2">
        <f t="shared" si="174"/>
        <v>42095</v>
      </c>
      <c r="D2558" s="4">
        <v>40.805127417292773</v>
      </c>
      <c r="E2558">
        <f t="shared" si="176"/>
        <v>41.348351390907823</v>
      </c>
      <c r="F2558" s="4">
        <v>34.26378204607434</v>
      </c>
      <c r="G2558">
        <f t="shared" si="173"/>
        <v>34.746455864422714</v>
      </c>
      <c r="H2558">
        <f t="shared" si="177"/>
        <v>38.251981165759332</v>
      </c>
      <c r="I2558">
        <f t="shared" si="178"/>
        <v>32.393929542291716</v>
      </c>
    </row>
    <row r="2559" spans="1:9" outlineLevel="1">
      <c r="A2559" s="12">
        <f t="shared" si="175"/>
        <v>0</v>
      </c>
      <c r="B2559" t="str">
        <f>YEAR(C2559)&amp;VLOOKUP(MONTH(C2559),lookup!$G$2:$N$13,8)</f>
        <v>2015M04</v>
      </c>
      <c r="C2559" s="2">
        <f t="shared" si="174"/>
        <v>42096</v>
      </c>
      <c r="D2559" s="4">
        <v>41.748248179957734</v>
      </c>
      <c r="E2559">
        <f t="shared" si="176"/>
        <v>41.367251631357078</v>
      </c>
      <c r="F2559" s="4">
        <v>35.103502654214935</v>
      </c>
      <c r="G2559">
        <f t="shared" si="173"/>
        <v>34.766154315895264</v>
      </c>
      <c r="H2559">
        <f t="shared" si="177"/>
        <v>38.291601547286788</v>
      </c>
      <c r="I2559">
        <f t="shared" si="178"/>
        <v>32.42646044116568</v>
      </c>
    </row>
    <row r="2560" spans="1:9" outlineLevel="1">
      <c r="A2560" s="12">
        <f t="shared" si="175"/>
        <v>0</v>
      </c>
      <c r="B2560" t="str">
        <f>YEAR(C2560)&amp;VLOOKUP(MONTH(C2560),lookup!$G$2:$N$13,8)</f>
        <v>2015M04</v>
      </c>
      <c r="C2560" s="2">
        <f t="shared" si="174"/>
        <v>42097</v>
      </c>
      <c r="D2560" s="4">
        <v>41.28120127268771</v>
      </c>
      <c r="E2560">
        <f t="shared" si="176"/>
        <v>41.391523542951298</v>
      </c>
      <c r="F2560" s="4">
        <v>34.751230390183778</v>
      </c>
      <c r="G2560">
        <f t="shared" si="173"/>
        <v>34.797828428145195</v>
      </c>
      <c r="H2560">
        <f t="shared" si="177"/>
        <v>38.373545438948753</v>
      </c>
      <c r="I2560">
        <f t="shared" si="178"/>
        <v>32.475879725581194</v>
      </c>
    </row>
    <row r="2561" spans="1:9" outlineLevel="1">
      <c r="A2561" s="12">
        <f t="shared" si="175"/>
        <v>0</v>
      </c>
      <c r="B2561" t="str">
        <f>YEAR(C2561)&amp;VLOOKUP(MONTH(C2561),lookup!$G$2:$N$13,8)</f>
        <v>2015M04</v>
      </c>
      <c r="C2561" s="2">
        <f t="shared" si="174"/>
        <v>42098</v>
      </c>
      <c r="D2561" s="4">
        <v>41.971143545306461</v>
      </c>
      <c r="E2561">
        <f t="shared" si="176"/>
        <v>41.416155384045709</v>
      </c>
      <c r="F2561" s="4">
        <v>35.2214502879362</v>
      </c>
      <c r="G2561">
        <f t="shared" si="173"/>
        <v>34.80511423404274</v>
      </c>
      <c r="H2561">
        <f t="shared" si="177"/>
        <v>38.427667324652269</v>
      </c>
      <c r="I2561">
        <f t="shared" si="178"/>
        <v>32.521005991356986</v>
      </c>
    </row>
    <row r="2562" spans="1:9" outlineLevel="1">
      <c r="A2562" s="12">
        <f t="shared" si="175"/>
        <v>0</v>
      </c>
      <c r="B2562" t="str">
        <f>YEAR(C2562)&amp;VLOOKUP(MONTH(C2562),lookup!$G$2:$N$13,8)</f>
        <v>2015M04</v>
      </c>
      <c r="C2562" s="2">
        <f t="shared" si="174"/>
        <v>42099</v>
      </c>
      <c r="D2562" s="4">
        <v>41.523174052725125</v>
      </c>
      <c r="E2562">
        <f t="shared" si="176"/>
        <v>41.511771275672146</v>
      </c>
      <c r="F2562" s="4">
        <v>34.919206701548184</v>
      </c>
      <c r="G2562">
        <f t="shared" si="173"/>
        <v>34.888300801366569</v>
      </c>
      <c r="H2562">
        <f t="shared" si="177"/>
        <v>38.496989839659307</v>
      </c>
      <c r="I2562">
        <f t="shared" si="178"/>
        <v>32.559878503901459</v>
      </c>
    </row>
    <row r="2563" spans="1:9" outlineLevel="1">
      <c r="A2563" s="12">
        <f t="shared" si="175"/>
        <v>0</v>
      </c>
      <c r="B2563" t="str">
        <f>YEAR(C2563)&amp;VLOOKUP(MONTH(C2563),lookup!$G$2:$N$13,8)</f>
        <v>2015M04</v>
      </c>
      <c r="C2563" s="2">
        <f t="shared" si="174"/>
        <v>42100</v>
      </c>
      <c r="D2563" s="4">
        <v>42.083844129620104</v>
      </c>
      <c r="E2563">
        <f t="shared" si="176"/>
        <v>41.535538556010977</v>
      </c>
      <c r="F2563" s="4">
        <v>35.329172130431637</v>
      </c>
      <c r="G2563">
        <f t="shared" si="173"/>
        <v>34.902695035875148</v>
      </c>
      <c r="H2563">
        <f t="shared" si="177"/>
        <v>38.532108086695608</v>
      </c>
      <c r="I2563">
        <f t="shared" si="178"/>
        <v>32.581650262915218</v>
      </c>
    </row>
    <row r="2564" spans="1:9" outlineLevel="1">
      <c r="A2564" s="12">
        <f t="shared" si="175"/>
        <v>0</v>
      </c>
      <c r="B2564" t="str">
        <f>YEAR(C2564)&amp;VLOOKUP(MONTH(C2564),lookup!$G$2:$N$13,8)</f>
        <v>2015M04</v>
      </c>
      <c r="C2564" s="2">
        <f t="shared" si="174"/>
        <v>42101</v>
      </c>
      <c r="D2564" s="4">
        <v>41.356669102667283</v>
      </c>
      <c r="E2564">
        <f t="shared" si="176"/>
        <v>41.628694225438238</v>
      </c>
      <c r="F2564" s="4">
        <v>34.754769873686776</v>
      </c>
      <c r="G2564">
        <f t="shared" si="173"/>
        <v>34.981302704100251</v>
      </c>
      <c r="H2564">
        <f t="shared" si="177"/>
        <v>38.592937482443325</v>
      </c>
      <c r="I2564">
        <f t="shared" si="178"/>
        <v>32.622376493965838</v>
      </c>
    </row>
    <row r="2565" spans="1:9" outlineLevel="1">
      <c r="A2565" s="12">
        <f t="shared" si="175"/>
        <v>0</v>
      </c>
      <c r="B2565" t="str">
        <f>YEAR(C2565)&amp;VLOOKUP(MONTH(C2565),lookup!$G$2:$N$13,8)</f>
        <v>2015M04</v>
      </c>
      <c r="C2565" s="2">
        <f t="shared" si="174"/>
        <v>42102</v>
      </c>
      <c r="D2565" s="4">
        <v>42.56755349313211</v>
      </c>
      <c r="E2565">
        <f t="shared" si="176"/>
        <v>41.732192207598395</v>
      </c>
      <c r="F2565" s="4">
        <v>35.720566023961254</v>
      </c>
      <c r="G2565">
        <f t="shared" si="173"/>
        <v>35.062012957397968</v>
      </c>
      <c r="H2565">
        <f t="shared" si="177"/>
        <v>38.639749330685916</v>
      </c>
      <c r="I2565">
        <f t="shared" si="178"/>
        <v>32.654817676412982</v>
      </c>
    </row>
    <row r="2566" spans="1:9" outlineLevel="1">
      <c r="A2566" s="12">
        <f t="shared" si="175"/>
        <v>0</v>
      </c>
      <c r="B2566" t="str">
        <f>YEAR(C2566)&amp;VLOOKUP(MONTH(C2566),lookup!$G$2:$N$13,8)</f>
        <v>2015M04</v>
      </c>
      <c r="C2566" s="2">
        <f t="shared" si="174"/>
        <v>42103</v>
      </c>
      <c r="D2566" s="4">
        <v>42.040954770422779</v>
      </c>
      <c r="E2566">
        <f t="shared" si="176"/>
        <v>41.872744208646942</v>
      </c>
      <c r="F2566" s="4">
        <v>35.31844961827516</v>
      </c>
      <c r="G2566">
        <f t="shared" si="173"/>
        <v>35.175197949668132</v>
      </c>
      <c r="H2566">
        <f t="shared" si="177"/>
        <v>38.714133997295697</v>
      </c>
      <c r="I2566">
        <f t="shared" si="178"/>
        <v>32.715304174132577</v>
      </c>
    </row>
    <row r="2567" spans="1:9" outlineLevel="1">
      <c r="A2567" s="12">
        <f t="shared" si="175"/>
        <v>0</v>
      </c>
      <c r="B2567" t="str">
        <f>YEAR(C2567)&amp;VLOOKUP(MONTH(C2567),lookup!$G$2:$N$13,8)</f>
        <v>2015M04</v>
      </c>
      <c r="C2567" s="2">
        <f t="shared" si="174"/>
        <v>42104</v>
      </c>
      <c r="D2567" s="4">
        <v>42.808296839778464</v>
      </c>
      <c r="E2567">
        <f t="shared" si="176"/>
        <v>42.008760024425072</v>
      </c>
      <c r="F2567" s="4">
        <v>35.91994536555827</v>
      </c>
      <c r="G2567">
        <f t="shared" si="173"/>
        <v>35.284433542262271</v>
      </c>
      <c r="H2567">
        <f t="shared" si="177"/>
        <v>38.768358310696634</v>
      </c>
      <c r="I2567">
        <f t="shared" si="178"/>
        <v>32.754233830626347</v>
      </c>
    </row>
    <row r="2568" spans="1:9" outlineLevel="1">
      <c r="A2568" s="12">
        <f t="shared" si="175"/>
        <v>0</v>
      </c>
      <c r="B2568" t="str">
        <f>YEAR(C2568)&amp;VLOOKUP(MONTH(C2568),lookup!$G$2:$N$13,8)</f>
        <v>2015M04</v>
      </c>
      <c r="C2568" s="2">
        <f t="shared" si="174"/>
        <v>42105</v>
      </c>
      <c r="D2568" s="4">
        <v>42.844032168467528</v>
      </c>
      <c r="E2568">
        <f t="shared" si="176"/>
        <v>42.216508465056506</v>
      </c>
      <c r="F2568" s="4">
        <v>36.009427282483166</v>
      </c>
      <c r="G2568">
        <f t="shared" ref="G2568:G2631" si="179">AVERAGE(SUM(F2561:F2568)/8,SUM(F2563:F2568)/6)</f>
        <v>35.453922563108897</v>
      </c>
      <c r="H2568">
        <f t="shared" si="177"/>
        <v>38.849072230752952</v>
      </c>
      <c r="I2568">
        <f t="shared" si="178"/>
        <v>32.820946699470987</v>
      </c>
    </row>
    <row r="2569" spans="1:9" outlineLevel="1">
      <c r="A2569" s="12">
        <f t="shared" si="175"/>
        <v>0</v>
      </c>
      <c r="B2569" t="str">
        <f>YEAR(C2569)&amp;VLOOKUP(MONTH(C2569),lookup!$G$2:$N$13,8)</f>
        <v>2015M04</v>
      </c>
      <c r="C2569" s="2">
        <f t="shared" si="174"/>
        <v>42106</v>
      </c>
      <c r="D2569" s="4">
        <v>43.013544082459632</v>
      </c>
      <c r="E2569">
        <f t="shared" si="176"/>
        <v>42.359133494698547</v>
      </c>
      <c r="F2569" s="4">
        <v>36.116559442309544</v>
      </c>
      <c r="G2569">
        <f t="shared" si="179"/>
        <v>35.575482494580392</v>
      </c>
      <c r="H2569">
        <f t="shared" si="177"/>
        <v>38.911079257617551</v>
      </c>
      <c r="I2569">
        <f t="shared" si="178"/>
        <v>32.866457561482562</v>
      </c>
    </row>
    <row r="2570" spans="1:9" outlineLevel="1">
      <c r="A2570" s="12">
        <f t="shared" si="175"/>
        <v>0</v>
      </c>
      <c r="B2570" t="str">
        <f>YEAR(C2570)&amp;VLOOKUP(MONTH(C2570),lookup!$G$2:$N$13,8)</f>
        <v>2015M04</v>
      </c>
      <c r="C2570" s="2">
        <f t="shared" si="174"/>
        <v>42107</v>
      </c>
      <c r="D2570" s="4">
        <v>42.526147932855018</v>
      </c>
      <c r="E2570">
        <f t="shared" si="176"/>
        <v>42.519275931388975</v>
      </c>
      <c r="F2570" s="4">
        <v>35.745042710937497</v>
      </c>
      <c r="G2570">
        <f t="shared" si="179"/>
        <v>35.709619981604789</v>
      </c>
      <c r="H2570">
        <f t="shared" si="177"/>
        <v>38.98621861078319</v>
      </c>
      <c r="I2570">
        <f t="shared" si="178"/>
        <v>32.931889118902291</v>
      </c>
    </row>
    <row r="2571" spans="1:9" outlineLevel="1">
      <c r="A2571" s="12">
        <f t="shared" si="175"/>
        <v>0</v>
      </c>
      <c r="B2571" t="str">
        <f>YEAR(C2571)&amp;VLOOKUP(MONTH(C2571),lookup!$G$2:$N$13,8)</f>
        <v>2015M04</v>
      </c>
      <c r="C2571" s="2">
        <f t="shared" si="174"/>
        <v>42108</v>
      </c>
      <c r="D2571" s="4">
        <v>43.371875465373201</v>
      </c>
      <c r="E2571">
        <f t="shared" si="176"/>
        <v>42.666804720893637</v>
      </c>
      <c r="F2571" s="4">
        <v>36.429278567877354</v>
      </c>
      <c r="G2571">
        <f t="shared" si="179"/>
        <v>35.837436012604812</v>
      </c>
      <c r="H2571">
        <f t="shared" si="177"/>
        <v>39.097257938750502</v>
      </c>
      <c r="I2571">
        <f t="shared" si="178"/>
        <v>33.023096789525681</v>
      </c>
    </row>
    <row r="2572" spans="1:9" outlineLevel="1">
      <c r="A2572" s="12">
        <f t="shared" si="175"/>
        <v>0</v>
      </c>
      <c r="B2572" t="str">
        <f>YEAR(C2572)&amp;VLOOKUP(MONTH(C2572),lookup!$G$2:$N$13,8)</f>
        <v>2015M04</v>
      </c>
      <c r="C2572" s="2">
        <f t="shared" ref="C2572:C2635" si="180">C2571+1</f>
        <v>42109</v>
      </c>
      <c r="D2572" s="4">
        <v>42.627267315188199</v>
      </c>
      <c r="E2572">
        <f t="shared" si="176"/>
        <v>42.795076487906655</v>
      </c>
      <c r="F2572" s="4">
        <v>35.784723498355092</v>
      </c>
      <c r="G2572">
        <f t="shared" si="179"/>
        <v>35.940664270819909</v>
      </c>
      <c r="H2572">
        <f t="shared" si="177"/>
        <v>39.165208717273316</v>
      </c>
      <c r="I2572">
        <f t="shared" si="178"/>
        <v>33.078456986614384</v>
      </c>
    </row>
    <row r="2573" spans="1:9" outlineLevel="1">
      <c r="A2573" s="12">
        <f t="shared" si="175"/>
        <v>0</v>
      </c>
      <c r="B2573" t="str">
        <f>YEAR(C2573)&amp;VLOOKUP(MONTH(C2573),lookup!$G$2:$N$13,8)</f>
        <v>2015M04</v>
      </c>
      <c r="C2573" s="2">
        <f t="shared" si="180"/>
        <v>42110</v>
      </c>
      <c r="D2573" s="4">
        <v>43.35041337384844</v>
      </c>
      <c r="E2573">
        <f t="shared" si="176"/>
        <v>42.889181608290578</v>
      </c>
      <c r="F2573" s="4">
        <v>36.380395955845145</v>
      </c>
      <c r="G2573">
        <f t="shared" si="179"/>
        <v>36.02027452408656</v>
      </c>
      <c r="H2573">
        <f t="shared" si="177"/>
        <v>39.252528489702975</v>
      </c>
      <c r="I2573">
        <f t="shared" si="178"/>
        <v>33.145988152197255</v>
      </c>
    </row>
    <row r="2574" spans="1:9" outlineLevel="1">
      <c r="A2574" s="12">
        <f t="shared" si="175"/>
        <v>0</v>
      </c>
      <c r="B2574" t="str">
        <f>YEAR(C2574)&amp;VLOOKUP(MONTH(C2574),lookup!$G$2:$N$13,8)</f>
        <v>2015M04</v>
      </c>
      <c r="C2574" s="2">
        <f t="shared" si="180"/>
        <v>42111</v>
      </c>
      <c r="D2574" s="4">
        <v>43.372069267681148</v>
      </c>
      <c r="E2574">
        <f t="shared" si="176"/>
        <v>43.016379355970358</v>
      </c>
      <c r="F2574" s="4">
        <v>36.488701931055104</v>
      </c>
      <c r="G2574">
        <f t="shared" si="179"/>
        <v>36.133354847682966</v>
      </c>
      <c r="H2574">
        <f t="shared" si="177"/>
        <v>39.359055642251697</v>
      </c>
      <c r="I2574">
        <f t="shared" si="178"/>
        <v>33.233626283468219</v>
      </c>
    </row>
    <row r="2575" spans="1:9" outlineLevel="1">
      <c r="A2575" s="12">
        <f t="shared" si="175"/>
        <v>0</v>
      </c>
      <c r="B2575" t="str">
        <f>YEAR(C2575)&amp;VLOOKUP(MONTH(C2575),lookup!$G$2:$N$13,8)</f>
        <v>2015M04</v>
      </c>
      <c r="C2575" s="2">
        <f t="shared" si="180"/>
        <v>42112</v>
      </c>
      <c r="D2575" s="4">
        <v>44.001672402984568</v>
      </c>
      <c r="E2575">
        <f t="shared" si="176"/>
        <v>43.17330935538115</v>
      </c>
      <c r="F2575" s="4">
        <v>36.887896285679929</v>
      </c>
      <c r="G2575">
        <f t="shared" si="179"/>
        <v>36.258129850471434</v>
      </c>
      <c r="H2575">
        <f t="shared" si="177"/>
        <v>39.464740312365912</v>
      </c>
      <c r="I2575">
        <f t="shared" si="178"/>
        <v>33.321246110448712</v>
      </c>
    </row>
    <row r="2576" spans="1:9" outlineLevel="1">
      <c r="A2576" s="12">
        <f t="shared" si="175"/>
        <v>0</v>
      </c>
      <c r="B2576" t="str">
        <f>YEAR(C2576)&amp;VLOOKUP(MONTH(C2576),lookup!$G$2:$N$13,8)</f>
        <v>2015M04</v>
      </c>
      <c r="C2576" s="2">
        <f t="shared" si="180"/>
        <v>42113</v>
      </c>
      <c r="D2576" s="4">
        <v>43.411203707161974</v>
      </c>
      <c r="E2576">
        <f t="shared" si="176"/>
        <v>43.282512224408471</v>
      </c>
      <c r="F2576" s="4">
        <v>36.499628404040649</v>
      </c>
      <c r="G2576">
        <f t="shared" si="179"/>
        <v>36.351649561660707</v>
      </c>
      <c r="H2576">
        <f t="shared" si="177"/>
        <v>39.542849435763877</v>
      </c>
      <c r="I2576">
        <f t="shared" si="178"/>
        <v>33.379121815658252</v>
      </c>
    </row>
    <row r="2577" spans="1:9" outlineLevel="1">
      <c r="A2577" s="12">
        <f t="shared" si="175"/>
        <v>0</v>
      </c>
      <c r="B2577" t="str">
        <f>YEAR(C2577)&amp;VLOOKUP(MONTH(C2577),lookup!$G$2:$N$13,8)</f>
        <v>2015M04</v>
      </c>
      <c r="C2577" s="2">
        <f t="shared" si="180"/>
        <v>42114</v>
      </c>
      <c r="D2577" s="4">
        <v>44.000123498601511</v>
      </c>
      <c r="E2577">
        <f t="shared" si="176"/>
        <v>43.39652744068637</v>
      </c>
      <c r="F2577" s="4">
        <v>36.860576634494493</v>
      </c>
      <c r="G2577">
        <f t="shared" si="179"/>
        <v>36.434092141723696</v>
      </c>
      <c r="H2577">
        <f t="shared" si="177"/>
        <v>39.609248764030482</v>
      </c>
      <c r="I2577">
        <f t="shared" si="178"/>
        <v>33.429703482687735</v>
      </c>
    </row>
    <row r="2578" spans="1:9" outlineLevel="1">
      <c r="A2578" s="12">
        <f t="shared" ref="A2578:A2641" si="181">IF(D2578+D2579=D2578,IF(D2578+D2579&gt;0,1,0),0)</f>
        <v>0</v>
      </c>
      <c r="B2578" t="str">
        <f>YEAR(C2578)&amp;VLOOKUP(MONTH(C2578),lookup!$G$2:$N$13,8)</f>
        <v>2015M04</v>
      </c>
      <c r="C2578" s="2">
        <f t="shared" si="180"/>
        <v>42115</v>
      </c>
      <c r="D2578" s="4">
        <v>43.589887921009954</v>
      </c>
      <c r="E2578">
        <f t="shared" si="176"/>
        <v>43.543229573764528</v>
      </c>
      <c r="F2578" s="4">
        <v>36.622224124682752</v>
      </c>
      <c r="G2578">
        <f t="shared" si="179"/>
        <v>36.558707698943415</v>
      </c>
      <c r="H2578">
        <f t="shared" si="177"/>
        <v>39.71979197628194</v>
      </c>
      <c r="I2578">
        <f t="shared" si="178"/>
        <v>33.516269402790478</v>
      </c>
    </row>
    <row r="2579" spans="1:9" outlineLevel="1">
      <c r="A2579" s="12">
        <f t="shared" si="181"/>
        <v>0</v>
      </c>
      <c r="B2579" t="str">
        <f>YEAR(C2579)&amp;VLOOKUP(MONTH(C2579),lookup!$G$2:$N$13,8)</f>
        <v>2015M04</v>
      </c>
      <c r="C2579" s="2">
        <f t="shared" si="180"/>
        <v>42116</v>
      </c>
      <c r="D2579" s="4">
        <v>44.248670416303852</v>
      </c>
      <c r="E2579">
        <f t="shared" si="176"/>
        <v>43.672884011735647</v>
      </c>
      <c r="F2579" s="4">
        <v>37.06195257223451</v>
      </c>
      <c r="G2579">
        <f t="shared" si="179"/>
        <v>36.655046208914854</v>
      </c>
      <c r="H2579">
        <f t="shared" si="177"/>
        <v>39.787184509250856</v>
      </c>
      <c r="I2579">
        <f t="shared" si="178"/>
        <v>33.566447432474732</v>
      </c>
    </row>
    <row r="2580" spans="1:9" outlineLevel="1">
      <c r="A2580" s="12">
        <f t="shared" si="181"/>
        <v>0</v>
      </c>
      <c r="B2580" t="str">
        <f>YEAR(C2580)&amp;VLOOKUP(MONTH(C2580),lookup!$G$2:$N$13,8)</f>
        <v>2015M04</v>
      </c>
      <c r="C2580" s="2">
        <f t="shared" si="180"/>
        <v>42117</v>
      </c>
      <c r="D2580" s="4">
        <v>43.832325523770322</v>
      </c>
      <c r="E2580">
        <f t="shared" si="176"/>
        <v>43.786554837779462</v>
      </c>
      <c r="F2580" s="4">
        <v>36.754580827858611</v>
      </c>
      <c r="G2580">
        <f t="shared" si="179"/>
        <v>36.737818866742444</v>
      </c>
      <c r="H2580">
        <f t="shared" si="177"/>
        <v>39.861639588116432</v>
      </c>
      <c r="I2580">
        <f t="shared" si="178"/>
        <v>33.620901254518678</v>
      </c>
    </row>
    <row r="2581" spans="1:9" outlineLevel="1">
      <c r="A2581" s="12">
        <f t="shared" si="181"/>
        <v>0</v>
      </c>
      <c r="B2581" t="str">
        <f>YEAR(C2581)&amp;VLOOKUP(MONTH(C2581),lookup!$G$2:$N$13,8)</f>
        <v>2015M04</v>
      </c>
      <c r="C2581" s="2">
        <f t="shared" si="180"/>
        <v>42118</v>
      </c>
      <c r="D2581" s="4">
        <v>44.527355106972728</v>
      </c>
      <c r="E2581">
        <f t="shared" si="176"/>
        <v>43.903920588098742</v>
      </c>
      <c r="F2581" s="4">
        <v>37.226357487857356</v>
      </c>
      <c r="G2581">
        <f t="shared" si="179"/>
        <v>36.818896562674659</v>
      </c>
      <c r="H2581">
        <f t="shared" si="177"/>
        <v>39.933967613859785</v>
      </c>
      <c r="I2581">
        <f t="shared" si="178"/>
        <v>33.675479928268807</v>
      </c>
    </row>
    <row r="2582" spans="1:9" outlineLevel="1">
      <c r="A2582" s="12">
        <f t="shared" si="181"/>
        <v>0</v>
      </c>
      <c r="B2582" t="str">
        <f>YEAR(C2582)&amp;VLOOKUP(MONTH(C2582),lookup!$G$2:$N$13,8)</f>
        <v>2015M04</v>
      </c>
      <c r="C2582" s="2">
        <f t="shared" si="180"/>
        <v>42119</v>
      </c>
      <c r="D2582" s="4">
        <v>44.449541966250877</v>
      </c>
      <c r="E2582">
        <f t="shared" si="176"/>
        <v>44.057790820016763</v>
      </c>
      <c r="F2582" s="4">
        <v>37.227700576854183</v>
      </c>
      <c r="G2582">
        <f t="shared" si="179"/>
        <v>36.925756659104891</v>
      </c>
      <c r="H2582">
        <f t="shared" si="177"/>
        <v>40.005517797124625</v>
      </c>
      <c r="I2582">
        <f t="shared" si="178"/>
        <v>33.728522288001329</v>
      </c>
    </row>
    <row r="2583" spans="1:9" outlineLevel="1">
      <c r="A2583" s="12">
        <f t="shared" si="181"/>
        <v>0</v>
      </c>
      <c r="B2583" t="str">
        <f>YEAR(C2583)&amp;VLOOKUP(MONTH(C2583),lookup!$G$2:$N$13,8)</f>
        <v>2015M04</v>
      </c>
      <c r="C2583" s="2">
        <f t="shared" si="180"/>
        <v>42120</v>
      </c>
      <c r="D2583" s="4">
        <v>44.709455086498288</v>
      </c>
      <c r="E2583">
        <f t="shared" si="176"/>
        <v>44.16113820339443</v>
      </c>
      <c r="F2583" s="4">
        <v>37.467572386719148</v>
      </c>
      <c r="G2583">
        <f t="shared" si="179"/>
        <v>37.012569394771901</v>
      </c>
      <c r="H2583">
        <f t="shared" si="177"/>
        <v>40.080057454450028</v>
      </c>
      <c r="I2583">
        <f t="shared" si="178"/>
        <v>33.782607669418645</v>
      </c>
    </row>
    <row r="2584" spans="1:9" outlineLevel="1">
      <c r="A2584" s="12">
        <f t="shared" si="181"/>
        <v>0</v>
      </c>
      <c r="B2584" t="str">
        <f>YEAR(C2584)&amp;VLOOKUP(MONTH(C2584),lookup!$G$2:$N$13,8)</f>
        <v>2015M04</v>
      </c>
      <c r="C2584" s="2">
        <f t="shared" si="180"/>
        <v>42121</v>
      </c>
      <c r="D2584" s="4">
        <v>43.776925317146613</v>
      </c>
      <c r="E2584">
        <f t="shared" si="176"/>
        <v>44.199582253696526</v>
      </c>
      <c r="F2584" s="4">
        <v>36.710945697836728</v>
      </c>
      <c r="G2584">
        <f t="shared" si="179"/>
        <v>37.033170190063657</v>
      </c>
      <c r="H2584">
        <f t="shared" si="177"/>
        <v>40.146738995328015</v>
      </c>
      <c r="I2584">
        <f t="shared" si="178"/>
        <v>33.833342713934812</v>
      </c>
    </row>
    <row r="2585" spans="1:9" outlineLevel="1">
      <c r="A2585" s="12">
        <f t="shared" si="181"/>
        <v>0</v>
      </c>
      <c r="B2585" t="str">
        <f>YEAR(C2585)&amp;VLOOKUP(MONTH(C2585),lookup!$G$2:$N$13,8)</f>
        <v>2015M04</v>
      </c>
      <c r="C2585" s="2">
        <f t="shared" si="180"/>
        <v>42122</v>
      </c>
      <c r="D2585" s="4">
        <v>44.333196990099481</v>
      </c>
      <c r="E2585">
        <f t="shared" si="176"/>
        <v>44.227443228064786</v>
      </c>
      <c r="F2585" s="4">
        <v>37.076944386914988</v>
      </c>
      <c r="G2585">
        <f t="shared" si="179"/>
        <v>37.047942492479976</v>
      </c>
      <c r="H2585">
        <f t="shared" si="177"/>
        <v>40.222506881557443</v>
      </c>
      <c r="I2585">
        <f t="shared" si="178"/>
        <v>33.893748817272687</v>
      </c>
    </row>
    <row r="2586" spans="1:9" outlineLevel="1">
      <c r="A2586" s="12">
        <f t="shared" si="181"/>
        <v>0</v>
      </c>
      <c r="B2586" t="str">
        <f>YEAR(C2586)&amp;VLOOKUP(MONTH(C2586),lookup!$G$2:$N$13,8)</f>
        <v>2015M04</v>
      </c>
      <c r="C2586" s="2">
        <f t="shared" si="180"/>
        <v>42123</v>
      </c>
      <c r="D2586" s="4">
        <v>44.208005241406354</v>
      </c>
      <c r="E2586">
        <f t="shared" si="176"/>
        <v>44.297382203725896</v>
      </c>
      <c r="F2586" s="4">
        <v>37.062533929971778</v>
      </c>
      <c r="G2586">
        <f t="shared" si="179"/>
        <v>37.101124613819977</v>
      </c>
      <c r="H2586">
        <f t="shared" si="177"/>
        <v>40.254612978840285</v>
      </c>
      <c r="I2586">
        <f t="shared" si="178"/>
        <v>33.909049671687775</v>
      </c>
    </row>
    <row r="2587" spans="1:9" outlineLevel="1">
      <c r="A2587" s="12">
        <f t="shared" si="181"/>
        <v>0</v>
      </c>
      <c r="B2587" t="str">
        <f>YEAR(C2587)&amp;VLOOKUP(MONTH(C2587),lookup!$G$2:$N$13,8)</f>
        <v>2015M04</v>
      </c>
      <c r="C2587" s="2">
        <f t="shared" si="180"/>
        <v>42124</v>
      </c>
      <c r="D2587" s="4">
        <v>44.470074412329694</v>
      </c>
      <c r="E2587">
        <f t="shared" si="176"/>
        <v>44.30644656225725</v>
      </c>
      <c r="F2587" s="4">
        <v>37.219421432180567</v>
      </c>
      <c r="G2587">
        <f t="shared" si="179"/>
        <v>37.110388412926866</v>
      </c>
      <c r="H2587">
        <f t="shared" si="177"/>
        <v>40.303817941744889</v>
      </c>
      <c r="I2587">
        <f t="shared" si="178"/>
        <v>33.943866339425327</v>
      </c>
    </row>
    <row r="2588" spans="1:9" outlineLevel="1">
      <c r="A2588" s="12">
        <f t="shared" si="181"/>
        <v>0</v>
      </c>
      <c r="B2588" t="str">
        <f>YEAR(C2588)&amp;VLOOKUP(MONTH(C2588),lookup!$G$2:$N$13,8)</f>
        <v>2015M05</v>
      </c>
      <c r="C2588" s="2">
        <f t="shared" si="180"/>
        <v>42125</v>
      </c>
      <c r="D2588" s="4">
        <v>44.589436981880517</v>
      </c>
      <c r="E2588">
        <f t="shared" si="176"/>
        <v>44.365423946358284</v>
      </c>
      <c r="F2588" s="4">
        <v>37.398479482648099</v>
      </c>
      <c r="G2588">
        <f t="shared" si="179"/>
        <v>37.164863654334042</v>
      </c>
      <c r="H2588">
        <f t="shared" si="177"/>
        <v>40.358341880472153</v>
      </c>
      <c r="I2588">
        <f t="shared" si="178"/>
        <v>33.974378029618393</v>
      </c>
    </row>
    <row r="2589" spans="1:9" outlineLevel="1">
      <c r="A2589" s="12">
        <f t="shared" si="181"/>
        <v>0</v>
      </c>
      <c r="B2589" t="str">
        <f>YEAR(C2589)&amp;VLOOKUP(MONTH(C2589),lookup!$G$2:$N$13,8)</f>
        <v>2015M05</v>
      </c>
      <c r="C2589" s="2">
        <f t="shared" si="180"/>
        <v>42126</v>
      </c>
      <c r="D2589" s="4">
        <v>45.164062539999215</v>
      </c>
      <c r="E2589">
        <f t="shared" si="176"/>
        <v>44.443102115380846</v>
      </c>
      <c r="F2589" s="4">
        <v>37.792703376965044</v>
      </c>
      <c r="G2589">
        <f t="shared" si="179"/>
        <v>37.227354521590428</v>
      </c>
      <c r="H2589">
        <f t="shared" si="177"/>
        <v>40.409806742404513</v>
      </c>
      <c r="I2589">
        <f t="shared" si="178"/>
        <v>34.007223620314406</v>
      </c>
    </row>
    <row r="2590" spans="1:9" outlineLevel="1">
      <c r="A2590" s="12">
        <f t="shared" si="181"/>
        <v>0</v>
      </c>
      <c r="B2590" t="str">
        <f>YEAR(C2590)&amp;VLOOKUP(MONTH(C2590),lookup!$G$2:$N$13,8)</f>
        <v>2015M05</v>
      </c>
      <c r="C2590" s="2">
        <f t="shared" si="180"/>
        <v>42127</v>
      </c>
      <c r="D2590" s="4">
        <v>44.810618001654582</v>
      </c>
      <c r="E2590">
        <f t="shared" si="176"/>
        <v>44.55181042463591</v>
      </c>
      <c r="F2590" s="4">
        <v>37.570019022098883</v>
      </c>
      <c r="G2590">
        <f t="shared" si="179"/>
        <v>37.320338868106738</v>
      </c>
      <c r="H2590">
        <f t="shared" si="177"/>
        <v>40.468492063416747</v>
      </c>
      <c r="I2590">
        <f t="shared" si="178"/>
        <v>34.041474140284869</v>
      </c>
    </row>
    <row r="2591" spans="1:9" outlineLevel="1">
      <c r="A2591" s="12">
        <f t="shared" si="181"/>
        <v>0</v>
      </c>
      <c r="B2591" t="str">
        <f>YEAR(C2591)&amp;VLOOKUP(MONTH(C2591),lookup!$G$2:$N$13,8)</f>
        <v>2015M05</v>
      </c>
      <c r="C2591" s="2">
        <f t="shared" si="180"/>
        <v>42128</v>
      </c>
      <c r="D2591" s="4">
        <v>45.043686568216202</v>
      </c>
      <c r="E2591">
        <f t="shared" si="176"/>
        <v>44.631907357086334</v>
      </c>
      <c r="F2591" s="4">
        <v>37.730038927225486</v>
      </c>
      <c r="G2591">
        <f t="shared" si="179"/>
        <v>37.391167571914252</v>
      </c>
      <c r="H2591">
        <f t="shared" si="177"/>
        <v>40.515667832963793</v>
      </c>
      <c r="I2591">
        <f t="shared" si="178"/>
        <v>34.06908709147428</v>
      </c>
    </row>
    <row r="2592" spans="1:9" outlineLevel="1">
      <c r="A2592" s="12">
        <f t="shared" si="181"/>
        <v>0</v>
      </c>
      <c r="B2592" t="str">
        <f>YEAR(C2592)&amp;VLOOKUP(MONTH(C2592),lookup!$G$2:$N$13,8)</f>
        <v>2015M05</v>
      </c>
      <c r="C2592" s="2">
        <f t="shared" si="180"/>
        <v>42129</v>
      </c>
      <c r="D2592" s="4">
        <v>44.484263766232871</v>
      </c>
      <c r="E2592">
        <f t="shared" si="176"/>
        <v>44.69913755388977</v>
      </c>
      <c r="F2592" s="4">
        <v>37.330528115215778</v>
      </c>
      <c r="G2592">
        <f t="shared" si="179"/>
        <v>37.452224321770771</v>
      </c>
      <c r="H2592">
        <f t="shared" si="177"/>
        <v>40.592433744430025</v>
      </c>
      <c r="I2592">
        <f t="shared" si="178"/>
        <v>34.120171512336341</v>
      </c>
    </row>
    <row r="2593" spans="1:9" outlineLevel="1">
      <c r="A2593" s="12">
        <f t="shared" si="181"/>
        <v>0</v>
      </c>
      <c r="B2593" t="str">
        <f>YEAR(C2593)&amp;VLOOKUP(MONTH(C2593),lookup!$G$2:$N$13,8)</f>
        <v>2015M05</v>
      </c>
      <c r="C2593" s="2">
        <f t="shared" si="180"/>
        <v>42130</v>
      </c>
      <c r="D2593" s="4">
        <v>44.809675397054995</v>
      </c>
      <c r="E2593">
        <f t="shared" si="176"/>
        <v>44.757217536384935</v>
      </c>
      <c r="F2593" s="4">
        <v>37.49208828131826</v>
      </c>
      <c r="G2593">
        <f t="shared" si="179"/>
        <v>37.500893052599125</v>
      </c>
      <c r="H2593">
        <f t="shared" si="177"/>
        <v>40.647814788089093</v>
      </c>
      <c r="I2593">
        <f t="shared" si="178"/>
        <v>34.156511413262152</v>
      </c>
    </row>
    <row r="2594" spans="1:9" outlineLevel="1">
      <c r="A2594" s="12">
        <f t="shared" si="181"/>
        <v>0</v>
      </c>
      <c r="B2594" t="str">
        <f>YEAR(C2594)&amp;VLOOKUP(MONTH(C2594),lookup!$G$2:$N$13,8)</f>
        <v>2015M05</v>
      </c>
      <c r="C2594" s="2">
        <f t="shared" si="180"/>
        <v>42131</v>
      </c>
      <c r="D2594" s="4">
        <v>43.996472783056134</v>
      </c>
      <c r="E2594">
        <f t="shared" si="176"/>
        <v>44.694583074502674</v>
      </c>
      <c r="F2594" s="4">
        <v>36.892191764902535</v>
      </c>
      <c r="G2594">
        <f t="shared" si="179"/>
        <v>37.448056024136825</v>
      </c>
      <c r="H2594">
        <f t="shared" si="177"/>
        <v>40.729414414721511</v>
      </c>
      <c r="I2594">
        <f t="shared" si="178"/>
        <v>34.216551793460084</v>
      </c>
    </row>
    <row r="2595" spans="1:9" outlineLevel="1">
      <c r="A2595" s="12">
        <f t="shared" si="181"/>
        <v>0</v>
      </c>
      <c r="B2595" t="str">
        <f>YEAR(C2595)&amp;VLOOKUP(MONTH(C2595),lookup!$G$2:$N$13,8)</f>
        <v>2015M05</v>
      </c>
      <c r="C2595" s="2">
        <f t="shared" si="180"/>
        <v>42132</v>
      </c>
      <c r="D2595" s="4">
        <v>44.778129563122327</v>
      </c>
      <c r="E2595">
        <f t="shared" si="176"/>
        <v>44.681675440020818</v>
      </c>
      <c r="F2595" s="4">
        <v>37.490060364723192</v>
      </c>
      <c r="G2595">
        <f t="shared" si="179"/>
        <v>37.439750706400588</v>
      </c>
      <c r="H2595">
        <f t="shared" si="177"/>
        <v>40.771924995866492</v>
      </c>
      <c r="I2595">
        <f t="shared" si="178"/>
        <v>34.244638400672287</v>
      </c>
    </row>
    <row r="2596" spans="1:9" outlineLevel="1">
      <c r="A2596" s="12">
        <f t="shared" si="181"/>
        <v>0</v>
      </c>
      <c r="B2596" t="str">
        <f>YEAR(C2596)&amp;VLOOKUP(MONTH(C2596),lookup!$G$2:$N$13,8)</f>
        <v>2015M05</v>
      </c>
      <c r="C2596" s="2">
        <f t="shared" si="180"/>
        <v>42133</v>
      </c>
      <c r="D2596" s="4">
        <v>44.57577151422219</v>
      </c>
      <c r="E2596">
        <f t="shared" si="176"/>
        <v>44.661250807672801</v>
      </c>
      <c r="F2596" s="4">
        <v>37.363931822456408</v>
      </c>
      <c r="G2596">
        <f t="shared" si="179"/>
        <v>37.420417544335066</v>
      </c>
      <c r="H2596">
        <f t="shared" si="177"/>
        <v>40.796151550037415</v>
      </c>
      <c r="I2596">
        <f t="shared" si="178"/>
        <v>34.257486600205297</v>
      </c>
    </row>
    <row r="2597" spans="1:9" outlineLevel="1">
      <c r="A2597" s="12">
        <f t="shared" si="181"/>
        <v>0</v>
      </c>
      <c r="B2597" t="str">
        <f>YEAR(C2597)&amp;VLOOKUP(MONTH(C2597),lookup!$G$2:$N$13,8)</f>
        <v>2015M05</v>
      </c>
      <c r="C2597" s="2">
        <f t="shared" si="180"/>
        <v>42134</v>
      </c>
      <c r="D2597" s="4">
        <v>44.841054167733432</v>
      </c>
      <c r="E2597">
        <f t="shared" si="176"/>
        <v>44.624176751032621</v>
      </c>
      <c r="F2597" s="4">
        <v>37.511961301810906</v>
      </c>
      <c r="G2597">
        <f t="shared" si="179"/>
        <v>37.384698029186723</v>
      </c>
      <c r="H2597">
        <f t="shared" si="177"/>
        <v>40.79258851703198</v>
      </c>
      <c r="I2597">
        <f t="shared" si="178"/>
        <v>34.245392032217779</v>
      </c>
    </row>
    <row r="2598" spans="1:9" outlineLevel="1">
      <c r="A2598" s="12">
        <f t="shared" si="181"/>
        <v>0</v>
      </c>
      <c r="B2598" t="str">
        <f>YEAR(C2598)&amp;VLOOKUP(MONTH(C2598),lookup!$G$2:$N$13,8)</f>
        <v>2015M05</v>
      </c>
      <c r="C2598" s="2">
        <f t="shared" si="180"/>
        <v>42135</v>
      </c>
      <c r="D2598" s="4">
        <v>44.228422485621515</v>
      </c>
      <c r="E2598">
        <f t="shared" si="176"/>
        <v>44.566469424562946</v>
      </c>
      <c r="F2598" s="4">
        <v>37.01327651461235</v>
      </c>
      <c r="G2598">
        <f t="shared" si="179"/>
        <v>37.323463989085198</v>
      </c>
      <c r="H2598">
        <f t="shared" si="177"/>
        <v>40.809748781421987</v>
      </c>
      <c r="I2598">
        <f t="shared" si="178"/>
        <v>34.254824290929434</v>
      </c>
    </row>
    <row r="2599" spans="1:9" outlineLevel="1">
      <c r="A2599" s="12">
        <f t="shared" si="181"/>
        <v>0</v>
      </c>
      <c r="B2599" t="str">
        <f>YEAR(C2599)&amp;VLOOKUP(MONTH(C2599),lookup!$G$2:$N$13,8)</f>
        <v>2015M05</v>
      </c>
      <c r="C2599" s="2">
        <f t="shared" si="180"/>
        <v>42136</v>
      </c>
      <c r="D2599" s="4">
        <v>44.818316705563028</v>
      </c>
      <c r="E2599">
        <f t="shared" si="176"/>
        <v>44.553103917189453</v>
      </c>
      <c r="F2599" s="4">
        <v>37.496858031092117</v>
      </c>
      <c r="G2599">
        <f t="shared" si="179"/>
        <v>37.309287662224676</v>
      </c>
      <c r="H2599">
        <f t="shared" si="177"/>
        <v>40.81150457958897</v>
      </c>
      <c r="I2599">
        <f t="shared" si="178"/>
        <v>34.251658329454472</v>
      </c>
    </row>
    <row r="2600" spans="1:9" outlineLevel="1">
      <c r="A2600" s="12">
        <f t="shared" si="181"/>
        <v>0</v>
      </c>
      <c r="B2600" t="str">
        <f>YEAR(C2600)&amp;VLOOKUP(MONTH(C2600),lookup!$G$2:$N$13,8)</f>
        <v>2015M05</v>
      </c>
      <c r="C2600" s="2">
        <f t="shared" si="180"/>
        <v>42137</v>
      </c>
      <c r="D2600" s="4">
        <v>44.333128230695372</v>
      </c>
      <c r="E2600">
        <f t="shared" si="176"/>
        <v>44.57171256685497</v>
      </c>
      <c r="F2600" s="4">
        <v>37.098652787008128</v>
      </c>
      <c r="G2600">
        <f t="shared" si="179"/>
        <v>37.312000539387171</v>
      </c>
      <c r="H2600">
        <f t="shared" si="177"/>
        <v>40.768745056441489</v>
      </c>
      <c r="I2600">
        <f t="shared" si="178"/>
        <v>34.211372692831674</v>
      </c>
    </row>
    <row r="2601" spans="1:9" outlineLevel="1">
      <c r="A2601" s="12">
        <f t="shared" si="181"/>
        <v>0</v>
      </c>
      <c r="B2601" t="str">
        <f>YEAR(C2601)&amp;VLOOKUP(MONTH(C2601),lookup!$G$2:$N$13,8)</f>
        <v>2015M05</v>
      </c>
      <c r="C2601" s="2">
        <f t="shared" si="180"/>
        <v>42138</v>
      </c>
      <c r="D2601" s="4">
        <v>44.644747180555484</v>
      </c>
      <c r="E2601">
        <f t="shared" si="176"/>
        <v>44.55028935477651</v>
      </c>
      <c r="F2601" s="4">
        <v>37.32657206170564</v>
      </c>
      <c r="G2601">
        <f t="shared" si="179"/>
        <v>37.288031750409914</v>
      </c>
      <c r="H2601">
        <f t="shared" si="177"/>
        <v>40.780793830068575</v>
      </c>
      <c r="I2601">
        <f t="shared" si="178"/>
        <v>34.218277645398594</v>
      </c>
    </row>
    <row r="2602" spans="1:9" outlineLevel="1">
      <c r="A2602" s="12">
        <f t="shared" si="181"/>
        <v>0</v>
      </c>
      <c r="B2602" t="str">
        <f>YEAR(C2602)&amp;VLOOKUP(MONTH(C2602),lookup!$G$2:$N$13,8)</f>
        <v>2015M05</v>
      </c>
      <c r="C2602" s="2">
        <f t="shared" si="180"/>
        <v>42139</v>
      </c>
      <c r="D2602" s="4">
        <v>44.49325912622465</v>
      </c>
      <c r="E2602">
        <f t="shared" si="176"/>
        <v>44.574462468891412</v>
      </c>
      <c r="F2602" s="4">
        <v>37.236025515468377</v>
      </c>
      <c r="G2602">
        <f t="shared" si="179"/>
        <v>37.298862500904612</v>
      </c>
      <c r="H2602">
        <f t="shared" si="177"/>
        <v>40.775564361493885</v>
      </c>
      <c r="I2602">
        <f t="shared" si="178"/>
        <v>34.212442936196737</v>
      </c>
    </row>
    <row r="2603" spans="1:9" outlineLevel="1">
      <c r="A2603" s="12">
        <f t="shared" si="181"/>
        <v>0</v>
      </c>
      <c r="B2603" t="str">
        <f>YEAR(C2603)&amp;VLOOKUP(MONTH(C2603),lookup!$G$2:$N$13,8)</f>
        <v>2015M05</v>
      </c>
      <c r="C2603" s="2">
        <f t="shared" si="180"/>
        <v>42140</v>
      </c>
      <c r="D2603" s="4">
        <v>44.84372258172997</v>
      </c>
      <c r="E2603">
        <f t="shared" si="176"/>
        <v>44.578784400387441</v>
      </c>
      <c r="F2603" s="4">
        <v>37.386973901799976</v>
      </c>
      <c r="G2603">
        <f t="shared" si="179"/>
        <v>37.282003980304331</v>
      </c>
      <c r="H2603">
        <f t="shared" si="177"/>
        <v>40.796661829475248</v>
      </c>
      <c r="I2603">
        <f t="shared" si="178"/>
        <v>34.229538693840382</v>
      </c>
    </row>
    <row r="2604" spans="1:9" outlineLevel="1">
      <c r="A2604" s="12">
        <f t="shared" si="181"/>
        <v>0</v>
      </c>
      <c r="B2604" t="str">
        <f>YEAR(C2604)&amp;VLOOKUP(MONTH(C2604),lookup!$G$2:$N$13,8)</f>
        <v>2015M05</v>
      </c>
      <c r="C2604" s="2">
        <f t="shared" si="180"/>
        <v>42141</v>
      </c>
      <c r="D2604" s="4">
        <v>44.512958796010707</v>
      </c>
      <c r="E2604">
        <f t="shared" si="176"/>
        <v>44.598569964698321</v>
      </c>
      <c r="F2604" s="4">
        <v>37.268044955317357</v>
      </c>
      <c r="G2604">
        <f t="shared" si="179"/>
        <v>37.297241754500227</v>
      </c>
      <c r="H2604">
        <f t="shared" si="177"/>
        <v>40.802135885626129</v>
      </c>
      <c r="I2604">
        <f t="shared" si="178"/>
        <v>34.231078232110427</v>
      </c>
    </row>
    <row r="2605" spans="1:9" outlineLevel="1">
      <c r="A2605" s="12">
        <f t="shared" si="181"/>
        <v>0</v>
      </c>
      <c r="B2605" t="str">
        <f>YEAR(C2605)&amp;VLOOKUP(MONTH(C2605),lookup!$G$2:$N$13,8)</f>
        <v>2015M05</v>
      </c>
      <c r="C2605" s="2">
        <f t="shared" si="180"/>
        <v>42142</v>
      </c>
      <c r="D2605" s="4">
        <v>44.474583293629692</v>
      </c>
      <c r="E2605">
        <f t="shared" si="176"/>
        <v>44.547021084072391</v>
      </c>
      <c r="F2605" s="4">
        <v>37.050636275363111</v>
      </c>
      <c r="G2605">
        <f t="shared" si="179"/>
        <v>37.231223794036488</v>
      </c>
      <c r="H2605">
        <f t="shared" si="177"/>
        <v>40.84873212634362</v>
      </c>
      <c r="I2605">
        <f t="shared" si="178"/>
        <v>34.271517806145106</v>
      </c>
    </row>
    <row r="2606" spans="1:9" outlineLevel="1">
      <c r="A2606" s="12">
        <f t="shared" si="181"/>
        <v>0</v>
      </c>
      <c r="B2606" t="str">
        <f>YEAR(C2606)&amp;VLOOKUP(MONTH(C2606),lookup!$G$2:$N$13,8)</f>
        <v>2015M05</v>
      </c>
      <c r="C2606" s="2">
        <f t="shared" si="180"/>
        <v>42143</v>
      </c>
      <c r="D2606" s="4">
        <v>44.19119343566404</v>
      </c>
      <c r="E2606">
        <f t="shared" si="176"/>
        <v>44.532866368864106</v>
      </c>
      <c r="F2606" s="4">
        <v>36.987366120805476</v>
      </c>
      <c r="G2606">
        <f t="shared" si="179"/>
        <v>37.220330505573337</v>
      </c>
      <c r="H2606">
        <f t="shared" si="177"/>
        <v>40.873816492145167</v>
      </c>
      <c r="I2606">
        <f t="shared" si="178"/>
        <v>34.291732539139083</v>
      </c>
    </row>
    <row r="2607" spans="1:9" outlineLevel="1">
      <c r="A2607" s="12">
        <f t="shared" si="181"/>
        <v>0</v>
      </c>
      <c r="B2607" t="str">
        <f>YEAR(C2607)&amp;VLOOKUP(MONTH(C2607),lookup!$G$2:$N$13,8)</f>
        <v>2015M05</v>
      </c>
      <c r="C2607" s="2">
        <f t="shared" si="180"/>
        <v>42144</v>
      </c>
      <c r="D2607" s="4">
        <v>44.648158949398855</v>
      </c>
      <c r="E2607">
        <f t="shared" si="176"/>
        <v>44.522515823174132</v>
      </c>
      <c r="F2607" s="4">
        <v>37.240141778605555</v>
      </c>
      <c r="G2607">
        <f t="shared" si="179"/>
        <v>37.19708321620125</v>
      </c>
      <c r="H2607">
        <f t="shared" si="177"/>
        <v>40.878804339864793</v>
      </c>
      <c r="I2607">
        <f t="shared" si="178"/>
        <v>34.295426119353642</v>
      </c>
    </row>
    <row r="2608" spans="1:9" outlineLevel="1">
      <c r="A2608" s="12">
        <f t="shared" si="181"/>
        <v>0</v>
      </c>
      <c r="B2608" t="str">
        <f>YEAR(C2608)&amp;VLOOKUP(MONTH(C2608),lookup!$G$2:$N$13,8)</f>
        <v>2015M05</v>
      </c>
      <c r="C2608" s="2">
        <f t="shared" si="180"/>
        <v>42145</v>
      </c>
      <c r="D2608" s="4">
        <v>44.166627473839497</v>
      </c>
      <c r="E2608">
        <f t="shared" si="176"/>
        <v>44.484890221505211</v>
      </c>
      <c r="F2608" s="4">
        <v>36.940178764247833</v>
      </c>
      <c r="G2608">
        <f t="shared" si="179"/>
        <v>37.162524693843693</v>
      </c>
      <c r="H2608">
        <f t="shared" si="177"/>
        <v>40.898942820354364</v>
      </c>
      <c r="I2608">
        <f t="shared" si="178"/>
        <v>34.313404308671295</v>
      </c>
    </row>
    <row r="2609" spans="1:9" outlineLevel="1">
      <c r="A2609" s="12">
        <f t="shared" si="181"/>
        <v>0</v>
      </c>
      <c r="B2609" t="str">
        <f>YEAR(C2609)&amp;VLOOKUP(MONTH(C2609),lookup!$G$2:$N$13,8)</f>
        <v>2015M05</v>
      </c>
      <c r="C2609" s="2">
        <f t="shared" si="180"/>
        <v>42146</v>
      </c>
      <c r="D2609" s="4">
        <v>44.305677745527063</v>
      </c>
      <c r="E2609">
        <f t="shared" si="176"/>
        <v>44.41886131213235</v>
      </c>
      <c r="F2609" s="4">
        <v>36.943404037002985</v>
      </c>
      <c r="G2609">
        <f t="shared" si="179"/>
        <v>37.101612536900028</v>
      </c>
      <c r="H2609">
        <f t="shared" si="177"/>
        <v>40.898501337485314</v>
      </c>
      <c r="I2609">
        <f t="shared" si="178"/>
        <v>34.314716962854</v>
      </c>
    </row>
    <row r="2610" spans="1:9" outlineLevel="1">
      <c r="A2610" s="12">
        <f t="shared" si="181"/>
        <v>0</v>
      </c>
      <c r="B2610" t="str">
        <f>YEAR(C2610)&amp;VLOOKUP(MONTH(C2610),lookup!$G$2:$N$13,8)</f>
        <v>2015M05</v>
      </c>
      <c r="C2610" s="2">
        <f t="shared" si="180"/>
        <v>42147</v>
      </c>
      <c r="D2610" s="4">
        <v>44.46090096637689</v>
      </c>
      <c r="E2610">
        <f t="shared" si="176"/>
        <v>44.412500774672381</v>
      </c>
      <c r="F2610" s="4">
        <v>37.175535138474871</v>
      </c>
      <c r="G2610">
        <f t="shared" si="179"/>
        <v>37.09012273693439</v>
      </c>
      <c r="H2610">
        <f t="shared" si="177"/>
        <v>40.883806643374776</v>
      </c>
      <c r="I2610">
        <f t="shared" si="178"/>
        <v>34.300829208615724</v>
      </c>
    </row>
    <row r="2611" spans="1:9" outlineLevel="1">
      <c r="A2611" s="12">
        <f t="shared" si="181"/>
        <v>0</v>
      </c>
      <c r="B2611" t="str">
        <f>YEAR(C2611)&amp;VLOOKUP(MONTH(C2611),lookup!$G$2:$N$13,8)</f>
        <v>2015M05</v>
      </c>
      <c r="C2611" s="2">
        <f t="shared" si="180"/>
        <v>42148</v>
      </c>
      <c r="D2611" s="4">
        <v>44.735108476121248</v>
      </c>
      <c r="E2611">
        <f t="shared" si="176"/>
        <v>44.427422824946134</v>
      </c>
      <c r="F2611" s="4">
        <v>37.310830763173847</v>
      </c>
      <c r="G2611">
        <f t="shared" si="179"/>
        <v>37.107046664754485</v>
      </c>
      <c r="H2611">
        <f t="shared" si="177"/>
        <v>40.848204650974132</v>
      </c>
      <c r="I2611">
        <f t="shared" si="178"/>
        <v>34.267212659601995</v>
      </c>
    </row>
    <row r="2612" spans="1:9" outlineLevel="1">
      <c r="A2612" s="12">
        <f t="shared" si="181"/>
        <v>0</v>
      </c>
      <c r="B2612" t="str">
        <f>YEAR(C2612)&amp;VLOOKUP(MONTH(C2612),lookup!$G$2:$N$13,8)</f>
        <v>2015M05</v>
      </c>
      <c r="C2612" s="2">
        <f t="shared" si="180"/>
        <v>42149</v>
      </c>
      <c r="D2612" s="4">
        <v>44.171483037045142</v>
      </c>
      <c r="E2612">
        <f t="shared" si="176"/>
        <v>44.404438056792543</v>
      </c>
      <c r="F2612" s="4">
        <v>36.919725335194023</v>
      </c>
      <c r="G2612">
        <f t="shared" si="179"/>
        <v>37.079639956362485</v>
      </c>
      <c r="H2612">
        <f t="shared" si="177"/>
        <v>40.791879222363782</v>
      </c>
      <c r="I2612">
        <f t="shared" si="178"/>
        <v>34.218282251827432</v>
      </c>
    </row>
    <row r="2613" spans="1:9" outlineLevel="1">
      <c r="A2613" s="12">
        <f t="shared" si="181"/>
        <v>0</v>
      </c>
      <c r="B2613" t="str">
        <f>YEAR(C2613)&amp;VLOOKUP(MONTH(C2613),lookup!$G$2:$N$13,8)</f>
        <v>2015M05</v>
      </c>
      <c r="C2613" s="2">
        <f t="shared" si="180"/>
        <v>42150</v>
      </c>
      <c r="D2613" s="4">
        <v>44.431689419932297</v>
      </c>
      <c r="E2613">
        <f t="shared" si="176"/>
        <v>44.383718062230912</v>
      </c>
      <c r="F2613" s="4">
        <v>37.016009915705496</v>
      </c>
      <c r="G2613">
        <f t="shared" si="179"/>
        <v>37.058798153642215</v>
      </c>
      <c r="H2613">
        <f t="shared" si="177"/>
        <v>40.76948839365059</v>
      </c>
      <c r="I2613">
        <f t="shared" si="178"/>
        <v>34.19480990604351</v>
      </c>
    </row>
    <row r="2614" spans="1:9" outlineLevel="1">
      <c r="A2614" s="12">
        <f t="shared" si="181"/>
        <v>0</v>
      </c>
      <c r="B2614" t="str">
        <f>YEAR(C2614)&amp;VLOOKUP(MONTH(C2614),lookup!$G$2:$N$13,8)</f>
        <v>2015M05</v>
      </c>
      <c r="C2614" s="2">
        <f t="shared" si="180"/>
        <v>42151</v>
      </c>
      <c r="D2614" s="4">
        <v>44.261684932808706</v>
      </c>
      <c r="E2614">
        <f t="shared" ref="E2614:E2677" si="182">AVERAGE(SUM(D2607:D2614)/8,SUM(D2609:D2614)/6)</f>
        <v>44.396045235716549</v>
      </c>
      <c r="F2614" s="4">
        <v>36.996450287728919</v>
      </c>
      <c r="G2614">
        <f t="shared" si="179"/>
        <v>37.06405520769836</v>
      </c>
      <c r="H2614">
        <f t="shared" si="177"/>
        <v>40.730570855074959</v>
      </c>
      <c r="I2614">
        <f t="shared" si="178"/>
        <v>34.158837282238053</v>
      </c>
    </row>
    <row r="2615" spans="1:9" outlineLevel="1">
      <c r="A2615" s="12">
        <f t="shared" si="181"/>
        <v>0</v>
      </c>
      <c r="B2615" t="str">
        <f>YEAR(C2615)&amp;VLOOKUP(MONTH(C2615),lookup!$G$2:$N$13,8)</f>
        <v>2015M05</v>
      </c>
      <c r="C2615" s="2">
        <f t="shared" si="180"/>
        <v>42152</v>
      </c>
      <c r="D2615" s="4">
        <v>44.408723586891426</v>
      </c>
      <c r="E2615">
        <f t="shared" si="182"/>
        <v>44.389667679006862</v>
      </c>
      <c r="F2615" s="4">
        <v>36.999901821448603</v>
      </c>
      <c r="G2615">
        <f t="shared" si="179"/>
        <v>37.053748359079847</v>
      </c>
      <c r="H2615">
        <f t="shared" ref="H2615:H2678" si="183">IF(INDEX(D:D,MATCH(DATE(YEAR($C2615)-1,MONTH($C2615),DAY($C2615)),$C:$C,0),1)=0,0,(INDEX(E:E,MATCH(DATE(YEAR($C2615)-1,MONTH($C2615),DAY($C2615)),$C:$C,0),1)+INDEX(E:E,MATCH(DATE(YEAR($C2615)-2,MONTH($C2615),DAY($C2615)),$C:$C,0),1)+INDEX(E:E,MATCH(DATE(YEAR($C2615)-3,MONTH($C2615),DAY($C2615)),$C:$C,0),1)+INDEX(E:E,MATCH(DATE(YEAR($C2615)-4,MONTH($C2615),DAY($C2615)),$C:$C,0),1)+INDEX(E:E,MATCH(DATE(YEAR($C2615)-5,MONTH($C2615),DAY($C2615)),$C:$C,0),1))/5)</f>
        <v>40.695864976308783</v>
      </c>
      <c r="I2615">
        <f t="shared" ref="I2615:I2678" si="184">IF(INDEX(D:D,MATCH(DATE(YEAR($C2615)-1,MONTH($C2615),DAY($C2615)),$C:$C,0),1)=0,0,(INDEX(G:G,MATCH(DATE(YEAR($C2615)-1,MONTH($C2615),DAY($C2615)),$C:$C,0),1)+INDEX(G:G,MATCH(DATE(YEAR($C2615)-2,MONTH($C2615),DAY($C2615)),$C:$C,0),1)+INDEX(G:G,MATCH(DATE(YEAR($C2615)-3,MONTH($C2615),DAY($C2615)),$C:$C,0),1)+INDEX(G:G,MATCH(DATE(YEAR($C2615)-4,MONTH($C2615),DAY($C2615)),$C:$C,0),1)+INDEX(G:G,MATCH(DATE(YEAR($C2615)-5,MONTH($C2615),DAY($C2615)),$C:$C,0),1))/5)</f>
        <v>34.126499690940577</v>
      </c>
    </row>
    <row r="2616" spans="1:9" outlineLevel="1">
      <c r="A2616" s="12">
        <f t="shared" si="181"/>
        <v>0</v>
      </c>
      <c r="B2616" t="str">
        <f>YEAR(C2616)&amp;VLOOKUP(MONTH(C2616),lookup!$G$2:$N$13,8)</f>
        <v>2015M05</v>
      </c>
      <c r="C2616" s="2">
        <f t="shared" si="180"/>
        <v>42153</v>
      </c>
      <c r="D2616" s="4">
        <v>43.881280370225618</v>
      </c>
      <c r="E2616">
        <f t="shared" si="182"/>
        <v>44.323531768685058</v>
      </c>
      <c r="F2616" s="4">
        <v>36.662823576823513</v>
      </c>
      <c r="G2616">
        <f t="shared" si="179"/>
        <v>36.993687696394886</v>
      </c>
      <c r="H2616">
        <f t="shared" si="183"/>
        <v>40.645843636576117</v>
      </c>
      <c r="I2616">
        <f t="shared" si="184"/>
        <v>34.082364476244742</v>
      </c>
    </row>
    <row r="2617" spans="1:9" outlineLevel="1">
      <c r="A2617" s="12">
        <f t="shared" si="181"/>
        <v>0</v>
      </c>
      <c r="B2617" t="str">
        <f>YEAR(C2617)&amp;VLOOKUP(MONTH(C2617),lookup!$G$2:$N$13,8)</f>
        <v>2015M05</v>
      </c>
      <c r="C2617" s="2">
        <f t="shared" si="180"/>
        <v>42154</v>
      </c>
      <c r="D2617" s="4">
        <v>44.285343541913001</v>
      </c>
      <c r="E2617">
        <f t="shared" si="182"/>
        <v>44.284780469775157</v>
      </c>
      <c r="F2617" s="4">
        <v>36.914976665634249</v>
      </c>
      <c r="G2617">
        <f t="shared" si="179"/>
        <v>36.958923144222702</v>
      </c>
      <c r="H2617">
        <f t="shared" si="183"/>
        <v>40.598119072516262</v>
      </c>
      <c r="I2617">
        <f t="shared" si="184"/>
        <v>34.038001409379532</v>
      </c>
    </row>
    <row r="2618" spans="1:9" outlineLevel="1">
      <c r="A2618" s="12">
        <f t="shared" si="181"/>
        <v>0</v>
      </c>
      <c r="B2618" t="str">
        <f>YEAR(C2618)&amp;VLOOKUP(MONTH(C2618),lookup!$G$2:$N$13,8)</f>
        <v>2015M05</v>
      </c>
      <c r="C2618" s="2">
        <f t="shared" si="180"/>
        <v>42155</v>
      </c>
      <c r="D2618" s="4">
        <v>44.129818381053227</v>
      </c>
      <c r="E2618">
        <f t="shared" si="182"/>
        <v>44.260615753526437</v>
      </c>
      <c r="F2618" s="4">
        <v>36.938221115033052</v>
      </c>
      <c r="G2618">
        <f t="shared" si="179"/>
        <v>36.945632332744175</v>
      </c>
      <c r="H2618">
        <f t="shared" si="183"/>
        <v>40.571262024097308</v>
      </c>
      <c r="I2618">
        <f t="shared" si="184"/>
        <v>34.01487141856478</v>
      </c>
    </row>
    <row r="2619" spans="1:9" outlineLevel="1">
      <c r="A2619" s="12">
        <f t="shared" si="181"/>
        <v>0</v>
      </c>
      <c r="B2619" t="str">
        <f>YEAR(C2619)&amp;VLOOKUP(MONTH(C2619),lookup!$G$2:$N$13,8)</f>
        <v>2015M06</v>
      </c>
      <c r="C2619" s="2">
        <f t="shared" si="180"/>
        <v>42156</v>
      </c>
      <c r="D2619" s="4">
        <v>43.960920190116809</v>
      </c>
      <c r="E2619">
        <f t="shared" si="182"/>
        <v>44.172998216499863</v>
      </c>
      <c r="F2619" s="4">
        <v>36.552705698865601</v>
      </c>
      <c r="G2619">
        <f t="shared" si="179"/>
        <v>36.85964083148825</v>
      </c>
      <c r="H2619">
        <f t="shared" si="183"/>
        <v>40.561620519991081</v>
      </c>
      <c r="I2619">
        <f t="shared" si="184"/>
        <v>34.007263362855973</v>
      </c>
    </row>
    <row r="2620" spans="1:9" outlineLevel="1">
      <c r="A2620" s="12">
        <f t="shared" si="181"/>
        <v>0</v>
      </c>
      <c r="B2620" t="str">
        <f>YEAR(C2620)&amp;VLOOKUP(MONTH(C2620),lookup!$G$2:$N$13,8)</f>
        <v>2015M06</v>
      </c>
      <c r="C2620" s="2">
        <f t="shared" si="180"/>
        <v>42157</v>
      </c>
      <c r="D2620" s="4">
        <v>43.328298484918619</v>
      </c>
      <c r="E2620">
        <f t="shared" si="182"/>
        <v>44.042516978001117</v>
      </c>
      <c r="F2620" s="4">
        <v>36.234586739003824</v>
      </c>
      <c r="G2620">
        <f t="shared" si="179"/>
        <v>36.753331040165939</v>
      </c>
      <c r="H2620">
        <f t="shared" si="183"/>
        <v>40.561800292456823</v>
      </c>
      <c r="I2620">
        <f t="shared" si="184"/>
        <v>34.007244738964864</v>
      </c>
    </row>
    <row r="2621" spans="1:9" outlineLevel="1">
      <c r="A2621" s="12">
        <f t="shared" si="181"/>
        <v>0</v>
      </c>
      <c r="B2621" t="str">
        <f>YEAR(C2621)&amp;VLOOKUP(MONTH(C2621),lookup!$G$2:$N$13,8)</f>
        <v>2015M06</v>
      </c>
      <c r="C2621" s="2">
        <f t="shared" si="180"/>
        <v>42158</v>
      </c>
      <c r="D2621" s="4">
        <v>43.829941160569916</v>
      </c>
      <c r="E2621">
        <f t="shared" si="182"/>
        <v>43.956675842930849</v>
      </c>
      <c r="F2621" s="4">
        <v>36.460357621608928</v>
      </c>
      <c r="G2621">
        <f t="shared" si="179"/>
        <v>36.673640755131601</v>
      </c>
      <c r="H2621">
        <f t="shared" si="183"/>
        <v>40.547495804260208</v>
      </c>
      <c r="I2621">
        <f t="shared" si="184"/>
        <v>33.995363158963073</v>
      </c>
    </row>
    <row r="2622" spans="1:9" outlineLevel="1">
      <c r="A2622" s="12">
        <f t="shared" si="181"/>
        <v>0</v>
      </c>
      <c r="B2622" t="str">
        <f>YEAR(C2622)&amp;VLOOKUP(MONTH(C2622),lookup!$G$2:$N$13,8)</f>
        <v>2015M06</v>
      </c>
      <c r="C2622" s="2">
        <f t="shared" si="180"/>
        <v>42159</v>
      </c>
      <c r="D2622" s="4">
        <v>43.303941229212796</v>
      </c>
      <c r="E2622">
        <f t="shared" si="182"/>
        <v>43.848705266371695</v>
      </c>
      <c r="F2622" s="4">
        <v>36.214730268811685</v>
      </c>
      <c r="G2622">
        <f t="shared" si="179"/>
        <v>36.587442144948284</v>
      </c>
      <c r="H2622">
        <f t="shared" si="183"/>
        <v>40.559711545791558</v>
      </c>
      <c r="I2622">
        <f t="shared" si="184"/>
        <v>34.007126296944001</v>
      </c>
    </row>
    <row r="2623" spans="1:9" outlineLevel="1">
      <c r="A2623" s="12">
        <f t="shared" si="181"/>
        <v>0</v>
      </c>
      <c r="B2623" t="str">
        <f>YEAR(C2623)&amp;VLOOKUP(MONTH(C2623),lookup!$G$2:$N$13,8)</f>
        <v>2015M06</v>
      </c>
      <c r="C2623" s="2">
        <f t="shared" si="180"/>
        <v>42160</v>
      </c>
      <c r="D2623" s="4">
        <v>44.317940699555201</v>
      </c>
      <c r="E2623">
        <f t="shared" si="182"/>
        <v>43.845747765716709</v>
      </c>
      <c r="F2623" s="4">
        <v>36.852786252579087</v>
      </c>
      <c r="G2623">
        <f t="shared" si="179"/>
        <v>36.573064887472668</v>
      </c>
      <c r="H2623">
        <f t="shared" si="183"/>
        <v>40.569175246568001</v>
      </c>
      <c r="I2623">
        <f t="shared" si="184"/>
        <v>34.017184676835249</v>
      </c>
    </row>
    <row r="2624" spans="1:9" outlineLevel="1">
      <c r="A2624" s="12">
        <f t="shared" si="181"/>
        <v>0</v>
      </c>
      <c r="B2624" t="str">
        <f>YEAR(C2624)&amp;VLOOKUP(MONTH(C2624),lookup!$G$2:$N$13,8)</f>
        <v>2015M06</v>
      </c>
      <c r="C2624" s="2">
        <f t="shared" si="180"/>
        <v>42161</v>
      </c>
      <c r="D2624" s="4">
        <v>43.869765657832772</v>
      </c>
      <c r="E2624">
        <f t="shared" si="182"/>
        <v>43.823357035923777</v>
      </c>
      <c r="F2624" s="4">
        <v>36.689757591000216</v>
      </c>
      <c r="G2624">
        <f t="shared" si="179"/>
        <v>36.55404296968932</v>
      </c>
      <c r="H2624">
        <f t="shared" si="183"/>
        <v>40.539548802710179</v>
      </c>
      <c r="I2624">
        <f t="shared" si="184"/>
        <v>33.992160484097994</v>
      </c>
    </row>
    <row r="2625" spans="1:9" outlineLevel="1">
      <c r="A2625" s="12">
        <f t="shared" si="181"/>
        <v>0</v>
      </c>
      <c r="B2625" t="str">
        <f>YEAR(C2625)&amp;VLOOKUP(MONTH(C2625),lookup!$G$2:$N$13,8)</f>
        <v>2015M06</v>
      </c>
      <c r="C2625" s="2">
        <f t="shared" si="180"/>
        <v>42162</v>
      </c>
      <c r="D2625" s="4">
        <v>44.312420746085465</v>
      </c>
      <c r="E2625">
        <f t="shared" si="182"/>
        <v>43.854341074181946</v>
      </c>
      <c r="F2625" s="4">
        <v>36.907921051479235</v>
      </c>
      <c r="G2625">
        <f t="shared" si="179"/>
        <v>36.583203273189099</v>
      </c>
      <c r="H2625">
        <f t="shared" si="183"/>
        <v>40.507329211991689</v>
      </c>
      <c r="I2625">
        <f t="shared" si="184"/>
        <v>33.964942831798098</v>
      </c>
    </row>
    <row r="2626" spans="1:9" outlineLevel="1">
      <c r="A2626" s="12">
        <f t="shared" si="181"/>
        <v>0</v>
      </c>
      <c r="B2626" t="str">
        <f>YEAR(C2626)&amp;VLOOKUP(MONTH(C2626),lookup!$G$2:$N$13,8)</f>
        <v>2015M06</v>
      </c>
      <c r="C2626" s="2">
        <f t="shared" si="180"/>
        <v>42163</v>
      </c>
      <c r="D2626" s="4">
        <v>43.267273186411757</v>
      </c>
      <c r="E2626">
        <f t="shared" si="182"/>
        <v>43.795346557974618</v>
      </c>
      <c r="F2626" s="4">
        <v>36.16626217415903</v>
      </c>
      <c r="G2626">
        <f t="shared" si="179"/>
        <v>36.529262125647406</v>
      </c>
      <c r="H2626">
        <f t="shared" si="183"/>
        <v>40.474425551346997</v>
      </c>
      <c r="I2626">
        <f t="shared" si="184"/>
        <v>33.939719358288741</v>
      </c>
    </row>
    <row r="2627" spans="1:9" outlineLevel="1">
      <c r="A2627" s="12">
        <f t="shared" si="181"/>
        <v>0</v>
      </c>
      <c r="B2627" t="str">
        <f>YEAR(C2627)&amp;VLOOKUP(MONTH(C2627),lookup!$G$2:$N$13,8)</f>
        <v>2015M06</v>
      </c>
      <c r="C2627" s="2">
        <f t="shared" si="180"/>
        <v>42164</v>
      </c>
      <c r="D2627" s="4">
        <v>43.869913184428839</v>
      </c>
      <c r="E2627">
        <f t="shared" si="182"/>
        <v>43.792989622107363</v>
      </c>
      <c r="F2627" s="4">
        <v>36.480376041735248</v>
      </c>
      <c r="G2627">
        <f t="shared" si="179"/>
        <v>36.526409723753957</v>
      </c>
      <c r="H2627">
        <f t="shared" si="183"/>
        <v>40.41028115337668</v>
      </c>
      <c r="I2627">
        <f t="shared" si="184"/>
        <v>33.884261569819941</v>
      </c>
    </row>
    <row r="2628" spans="1:9" outlineLevel="1">
      <c r="A2628" s="12">
        <f t="shared" si="181"/>
        <v>0</v>
      </c>
      <c r="B2628" t="str">
        <f>YEAR(C2628)&amp;VLOOKUP(MONTH(C2628),lookup!$G$2:$N$13,8)</f>
        <v>2015M06</v>
      </c>
      <c r="C2628" s="2">
        <f t="shared" si="180"/>
        <v>42165</v>
      </c>
      <c r="D2628" s="4">
        <v>43.782814096801438</v>
      </c>
      <c r="E2628">
        <f t="shared" si="182"/>
        <v>43.861302920149086</v>
      </c>
      <c r="F2628" s="4">
        <v>36.582828386625145</v>
      </c>
      <c r="G2628">
        <f t="shared" si="179"/>
        <v>36.578849669881407</v>
      </c>
      <c r="H2628">
        <f t="shared" si="183"/>
        <v>40.320863722529843</v>
      </c>
      <c r="I2628">
        <f t="shared" si="184"/>
        <v>33.813726647702516</v>
      </c>
    </row>
    <row r="2629" spans="1:9" outlineLevel="1">
      <c r="A2629" s="12">
        <f t="shared" si="181"/>
        <v>0</v>
      </c>
      <c r="B2629" t="str">
        <f>YEAR(C2629)&amp;VLOOKUP(MONTH(C2629),lookup!$G$2:$N$13,8)</f>
        <v>2015M06</v>
      </c>
      <c r="C2629" s="2">
        <f t="shared" si="180"/>
        <v>42166</v>
      </c>
      <c r="D2629" s="4">
        <v>43.787482698872999</v>
      </c>
      <c r="E2629">
        <f t="shared" si="182"/>
        <v>43.814444432902853</v>
      </c>
      <c r="F2629" s="4">
        <v>36.414558180219679</v>
      </c>
      <c r="G2629">
        <f t="shared" si="179"/>
        <v>36.539468198764631</v>
      </c>
      <c r="H2629">
        <f t="shared" si="183"/>
        <v>40.234875201845526</v>
      </c>
      <c r="I2629">
        <f t="shared" si="184"/>
        <v>33.741980591125539</v>
      </c>
    </row>
    <row r="2630" spans="1:9" outlineLevel="1">
      <c r="A2630" s="12">
        <f t="shared" si="181"/>
        <v>0</v>
      </c>
      <c r="B2630" t="str">
        <f>YEAR(C2630)&amp;VLOOKUP(MONTH(C2630),lookup!$G$2:$N$13,8)</f>
        <v>2015M06</v>
      </c>
      <c r="C2630" s="2">
        <f t="shared" si="180"/>
        <v>42167</v>
      </c>
      <c r="D2630" s="4">
        <v>43.934317764027</v>
      </c>
      <c r="E2630">
        <f t="shared" si="182"/>
        <v>43.859222308511598</v>
      </c>
      <c r="F2630" s="4">
        <v>36.724571193810121</v>
      </c>
      <c r="G2630">
        <f t="shared" si="179"/>
        <v>36.574234390144525</v>
      </c>
      <c r="H2630">
        <f t="shared" si="183"/>
        <v>40.164408507789304</v>
      </c>
      <c r="I2630">
        <f t="shared" si="184"/>
        <v>33.687582778901643</v>
      </c>
    </row>
    <row r="2631" spans="1:9" outlineLevel="1">
      <c r="A2631" s="12">
        <f t="shared" si="181"/>
        <v>0</v>
      </c>
      <c r="B2631" t="str">
        <f>YEAR(C2631)&amp;VLOOKUP(MONTH(C2631),lookup!$G$2:$N$13,8)</f>
        <v>2015M06</v>
      </c>
      <c r="C2631" s="2">
        <f t="shared" si="180"/>
        <v>42168</v>
      </c>
      <c r="D2631" s="4">
        <v>44.39498800108975</v>
      </c>
      <c r="E2631">
        <f t="shared" si="182"/>
        <v>43.870918369441199</v>
      </c>
      <c r="F2631" s="4">
        <v>36.963098098188304</v>
      </c>
      <c r="G2631">
        <f t="shared" si="179"/>
        <v>36.585726967720859</v>
      </c>
      <c r="H2631">
        <f t="shared" si="183"/>
        <v>40.083241354642915</v>
      </c>
      <c r="I2631">
        <f t="shared" si="184"/>
        <v>33.619430079220443</v>
      </c>
    </row>
    <row r="2632" spans="1:9" outlineLevel="1">
      <c r="A2632" s="12">
        <f t="shared" si="181"/>
        <v>0</v>
      </c>
      <c r="B2632" t="str">
        <f>YEAR(C2632)&amp;VLOOKUP(MONTH(C2632),lookup!$G$2:$N$13,8)</f>
        <v>2015M06</v>
      </c>
      <c r="C2632" s="2">
        <f t="shared" si="180"/>
        <v>42169</v>
      </c>
      <c r="D2632" s="4">
        <v>43.31743837601811</v>
      </c>
      <c r="E2632">
        <f t="shared" si="182"/>
        <v>43.84057834679497</v>
      </c>
      <c r="F2632" s="4">
        <v>36.232157489990946</v>
      </c>
      <c r="G2632">
        <f t="shared" ref="G2632:G2695" si="185">AVERAGE(SUM(F2625:F2632)/8,SUM(F2627:F2632)/6)</f>
        <v>36.562618237727101</v>
      </c>
      <c r="H2632">
        <f t="shared" si="183"/>
        <v>40.015997760926361</v>
      </c>
      <c r="I2632">
        <f t="shared" si="184"/>
        <v>33.563694809142604</v>
      </c>
    </row>
    <row r="2633" spans="1:9" outlineLevel="1">
      <c r="A2633" s="12">
        <f t="shared" si="181"/>
        <v>0</v>
      </c>
      <c r="B2633" t="str">
        <f>YEAR(C2633)&amp;VLOOKUP(MONTH(C2633),lookup!$G$2:$N$13,8)</f>
        <v>2015M06</v>
      </c>
      <c r="C2633" s="2">
        <f t="shared" si="180"/>
        <v>42170</v>
      </c>
      <c r="D2633" s="4">
        <v>43.431428795985958</v>
      </c>
      <c r="E2633">
        <f t="shared" si="182"/>
        <v>43.748975984210176</v>
      </c>
      <c r="F2633" s="4">
        <v>36.07668977794836</v>
      </c>
      <c r="G2633">
        <f t="shared" si="185"/>
        <v>36.477025761149179</v>
      </c>
      <c r="H2633">
        <f t="shared" si="183"/>
        <v>39.949076293237439</v>
      </c>
      <c r="I2633">
        <f t="shared" si="184"/>
        <v>33.514138711729245</v>
      </c>
    </row>
    <row r="2634" spans="1:9" outlineLevel="1">
      <c r="A2634" s="12">
        <f t="shared" si="181"/>
        <v>0</v>
      </c>
      <c r="B2634" t="str">
        <f>YEAR(C2634)&amp;VLOOKUP(MONTH(C2634),lookup!$G$2:$N$13,8)</f>
        <v>2015M06</v>
      </c>
      <c r="C2634" s="2">
        <f t="shared" si="180"/>
        <v>42171</v>
      </c>
      <c r="D2634" s="4">
        <v>43.288822826586056</v>
      </c>
      <c r="E2634">
        <f t="shared" si="182"/>
        <v>43.709156897536459</v>
      </c>
      <c r="F2634" s="4">
        <v>36.184852618343875</v>
      </c>
      <c r="G2634">
        <f t="shared" si="185"/>
        <v>36.445023016553961</v>
      </c>
      <c r="H2634">
        <f t="shared" si="183"/>
        <v>39.890676868097557</v>
      </c>
      <c r="I2634">
        <f t="shared" si="184"/>
        <v>33.467111070136909</v>
      </c>
    </row>
    <row r="2635" spans="1:9" outlineLevel="1">
      <c r="A2635" s="12">
        <f t="shared" si="181"/>
        <v>0</v>
      </c>
      <c r="B2635" t="str">
        <f>YEAR(C2635)&amp;VLOOKUP(MONTH(C2635),lookup!$G$2:$N$13,8)</f>
        <v>2015M06</v>
      </c>
      <c r="C2635" s="2">
        <f t="shared" si="180"/>
        <v>42172</v>
      </c>
      <c r="D2635" s="4">
        <v>43.500583424630605</v>
      </c>
      <c r="E2635">
        <f t="shared" si="182"/>
        <v>43.662165514695531</v>
      </c>
      <c r="F2635" s="4">
        <v>36.191095436241866</v>
      </c>
      <c r="G2635">
        <f t="shared" si="185"/>
        <v>36.408321083379143</v>
      </c>
      <c r="H2635">
        <f t="shared" si="183"/>
        <v>39.820825322755773</v>
      </c>
      <c r="I2635">
        <f t="shared" si="184"/>
        <v>33.411335494311082</v>
      </c>
    </row>
    <row r="2636" spans="1:9" outlineLevel="1">
      <c r="A2636" s="12">
        <f t="shared" si="181"/>
        <v>0</v>
      </c>
      <c r="B2636" t="str">
        <f>YEAR(C2636)&amp;VLOOKUP(MONTH(C2636),lookup!$G$2:$N$13,8)</f>
        <v>2015M06</v>
      </c>
      <c r="C2636" s="2">
        <f t="shared" ref="C2636:C2699" si="186">C2635+1</f>
        <v>42173</v>
      </c>
      <c r="D2636" s="4">
        <v>43.049110548791788</v>
      </c>
      <c r="E2636">
        <f t="shared" si="182"/>
        <v>43.542541775008665</v>
      </c>
      <c r="F2636" s="4">
        <v>36.01252943880273</v>
      </c>
      <c r="G2636">
        <f t="shared" si="185"/>
        <v>36.313340586222964</v>
      </c>
      <c r="H2636">
        <f t="shared" si="183"/>
        <v>39.752492038367031</v>
      </c>
      <c r="I2636">
        <f t="shared" si="184"/>
        <v>33.357005925844859</v>
      </c>
    </row>
    <row r="2637" spans="1:9" outlineLevel="1">
      <c r="A2637" s="12">
        <f t="shared" si="181"/>
        <v>0</v>
      </c>
      <c r="B2637" t="str">
        <f>YEAR(C2637)&amp;VLOOKUP(MONTH(C2637),lookup!$G$2:$N$13,8)</f>
        <v>2015M06</v>
      </c>
      <c r="C2637" s="2">
        <f t="shared" si="186"/>
        <v>42174</v>
      </c>
      <c r="D2637" s="4">
        <v>43.673355509456698</v>
      </c>
      <c r="E2637">
        <f t="shared" si="182"/>
        <v>43.475272784700721</v>
      </c>
      <c r="F2637" s="4">
        <v>36.34254960643711</v>
      </c>
      <c r="G2637">
        <f t="shared" si="185"/>
        <v>36.257127676048952</v>
      </c>
      <c r="H2637">
        <f t="shared" si="183"/>
        <v>39.697513888441804</v>
      </c>
      <c r="I2637">
        <f t="shared" si="184"/>
        <v>33.315084371815111</v>
      </c>
    </row>
    <row r="2638" spans="1:9" outlineLevel="1">
      <c r="A2638" s="12">
        <f t="shared" si="181"/>
        <v>0</v>
      </c>
      <c r="B2638" t="str">
        <f>YEAR(C2638)&amp;VLOOKUP(MONTH(C2638),lookup!$G$2:$N$13,8)</f>
        <v>2015M06</v>
      </c>
      <c r="C2638" s="2">
        <f t="shared" si="186"/>
        <v>42175</v>
      </c>
      <c r="D2638" s="4">
        <v>43.270266746923738</v>
      </c>
      <c r="E2638">
        <f t="shared" si="182"/>
        <v>43.429838627040567</v>
      </c>
      <c r="F2638" s="4">
        <v>36.160540412571045</v>
      </c>
      <c r="G2638">
        <f t="shared" si="185"/>
        <v>36.215907662436507</v>
      </c>
      <c r="H2638">
        <f t="shared" si="183"/>
        <v>39.600219011828791</v>
      </c>
      <c r="I2638">
        <f t="shared" si="184"/>
        <v>33.237110077509399</v>
      </c>
    </row>
    <row r="2639" spans="1:9" outlineLevel="1">
      <c r="A2639" s="12">
        <f t="shared" si="181"/>
        <v>0</v>
      </c>
      <c r="B2639" t="str">
        <f>YEAR(C2639)&amp;VLOOKUP(MONTH(C2639),lookup!$G$2:$N$13,8)</f>
        <v>2015M06</v>
      </c>
      <c r="C2639" s="2">
        <f t="shared" si="186"/>
        <v>42176</v>
      </c>
      <c r="D2639" s="4">
        <v>43.528452120670039</v>
      </c>
      <c r="E2639">
        <f t="shared" si="182"/>
        <v>43.383765411571346</v>
      </c>
      <c r="F2639" s="4">
        <v>36.319852675225306</v>
      </c>
      <c r="G2639">
        <f t="shared" si="185"/>
        <v>36.195968398274402</v>
      </c>
      <c r="H2639">
        <f t="shared" si="183"/>
        <v>39.560890516370101</v>
      </c>
      <c r="I2639">
        <f t="shared" si="184"/>
        <v>33.206105317593206</v>
      </c>
    </row>
    <row r="2640" spans="1:9" outlineLevel="1">
      <c r="A2640" s="12">
        <f t="shared" si="181"/>
        <v>0</v>
      </c>
      <c r="B2640" t="str">
        <f>YEAR(C2640)&amp;VLOOKUP(MONTH(C2640),lookup!$G$2:$N$13,8)</f>
        <v>2015M06</v>
      </c>
      <c r="C2640" s="2">
        <f t="shared" si="186"/>
        <v>42177</v>
      </c>
      <c r="D2640" s="4">
        <v>42.843956376127636</v>
      </c>
      <c r="E2640">
        <f t="shared" si="182"/>
        <v>43.317100582373328</v>
      </c>
      <c r="F2640" s="4">
        <v>35.827108030236268</v>
      </c>
      <c r="G2640">
        <f t="shared" si="185"/>
        <v>36.14084075803077</v>
      </c>
      <c r="H2640">
        <f t="shared" si="183"/>
        <v>39.504685620106365</v>
      </c>
      <c r="I2640">
        <f t="shared" si="184"/>
        <v>33.166417845697758</v>
      </c>
    </row>
    <row r="2641" spans="1:9" outlineLevel="1">
      <c r="A2641" s="12">
        <f t="shared" si="181"/>
        <v>0</v>
      </c>
      <c r="B2641" t="str">
        <f>YEAR(C2641)&amp;VLOOKUP(MONTH(C2641),lookup!$G$2:$N$13,8)</f>
        <v>2015M06</v>
      </c>
      <c r="C2641" s="2">
        <f t="shared" si="186"/>
        <v>42178</v>
      </c>
      <c r="D2641" s="4">
        <v>42.907950647380474</v>
      </c>
      <c r="E2641">
        <f t="shared" si="182"/>
        <v>43.234997133314636</v>
      </c>
      <c r="F2641" s="4">
        <v>35.699160540923785</v>
      </c>
      <c r="G2641">
        <f t="shared" si="185"/>
        <v>36.076250606106896</v>
      </c>
      <c r="H2641">
        <f t="shared" si="183"/>
        <v>39.417770675658787</v>
      </c>
      <c r="I2641">
        <f t="shared" si="184"/>
        <v>33.093352058644122</v>
      </c>
    </row>
    <row r="2642" spans="1:9" outlineLevel="1">
      <c r="A2642" s="12">
        <f t="shared" ref="A2642:A2705" si="187">IF(D2642+D2643=D2642,IF(D2642+D2643&gt;0,1,0),0)</f>
        <v>0</v>
      </c>
      <c r="B2642" t="str">
        <f>YEAR(C2642)&amp;VLOOKUP(MONTH(C2642),lookup!$G$2:$N$13,8)</f>
        <v>2015M06</v>
      </c>
      <c r="C2642" s="2">
        <f t="shared" si="186"/>
        <v>42179</v>
      </c>
      <c r="D2642" s="4">
        <v>43.135186170658933</v>
      </c>
      <c r="E2642">
        <f t="shared" si="182"/>
        <v>43.232567810808121</v>
      </c>
      <c r="F2642" s="4">
        <v>36.095332327764204</v>
      </c>
      <c r="G2642">
        <f t="shared" si="185"/>
        <v>36.077555828692454</v>
      </c>
      <c r="H2642">
        <f t="shared" si="183"/>
        <v>39.317413294415445</v>
      </c>
      <c r="I2642">
        <f t="shared" si="184"/>
        <v>33.012877711674278</v>
      </c>
    </row>
    <row r="2643" spans="1:9" outlineLevel="1">
      <c r="A2643" s="12">
        <f t="shared" si="187"/>
        <v>0</v>
      </c>
      <c r="B2643" t="str">
        <f>YEAR(C2643)&amp;VLOOKUP(MONTH(C2643),lookup!$G$2:$N$13,8)</f>
        <v>2015M06</v>
      </c>
      <c r="C2643" s="2">
        <f t="shared" si="186"/>
        <v>42180</v>
      </c>
      <c r="D2643" s="4">
        <v>42.961671842646339</v>
      </c>
      <c r="E2643">
        <f t="shared" si="182"/>
        <v>43.139578864699914</v>
      </c>
      <c r="F2643" s="4">
        <v>35.779603185626961</v>
      </c>
      <c r="G2643">
        <f t="shared" si="185"/>
        <v>36.004925361294852</v>
      </c>
      <c r="H2643">
        <f t="shared" si="183"/>
        <v>39.22690402424395</v>
      </c>
      <c r="I2643">
        <f t="shared" si="184"/>
        <v>32.939726073805765</v>
      </c>
    </row>
    <row r="2644" spans="1:9" outlineLevel="1">
      <c r="A2644" s="12">
        <f t="shared" si="187"/>
        <v>0</v>
      </c>
      <c r="B2644" t="str">
        <f>YEAR(C2644)&amp;VLOOKUP(MONTH(C2644),lookup!$G$2:$N$13,8)</f>
        <v>2015M06</v>
      </c>
      <c r="C2644" s="2">
        <f t="shared" si="186"/>
        <v>42181</v>
      </c>
      <c r="D2644" s="4">
        <v>42.84277770009443</v>
      </c>
      <c r="E2644">
        <f t="shared" si="182"/>
        <v>43.091058974420548</v>
      </c>
      <c r="F2644" s="4">
        <v>35.843532570083838</v>
      </c>
      <c r="G2644">
        <f t="shared" si="185"/>
        <v>35.967945736792643</v>
      </c>
      <c r="H2644">
        <f t="shared" si="183"/>
        <v>39.164428872056099</v>
      </c>
      <c r="I2644">
        <f t="shared" si="184"/>
        <v>32.893283199431643</v>
      </c>
    </row>
    <row r="2645" spans="1:9" outlineLevel="1">
      <c r="A2645" s="12">
        <f t="shared" si="187"/>
        <v>0</v>
      </c>
      <c r="B2645" t="str">
        <f>YEAR(C2645)&amp;VLOOKUP(MONTH(C2645),lookup!$G$2:$N$13,8)</f>
        <v>2015M06</v>
      </c>
      <c r="C2645" s="2">
        <f t="shared" si="186"/>
        <v>42182</v>
      </c>
      <c r="D2645" s="4">
        <v>43.218826066955501</v>
      </c>
      <c r="E2645">
        <f t="shared" si="182"/>
        <v>43.036848713121344</v>
      </c>
      <c r="F2645" s="4">
        <v>36.015269913341299</v>
      </c>
      <c r="G2645">
        <f t="shared" si="185"/>
        <v>35.922108859150491</v>
      </c>
      <c r="H2645">
        <f t="shared" si="183"/>
        <v>39.06027255856948</v>
      </c>
      <c r="I2645">
        <f t="shared" si="184"/>
        <v>32.804095743879579</v>
      </c>
    </row>
    <row r="2646" spans="1:9" outlineLevel="1">
      <c r="A2646" s="12">
        <f t="shared" si="187"/>
        <v>0</v>
      </c>
      <c r="B2646" t="str">
        <f>YEAR(C2646)&amp;VLOOKUP(MONTH(C2646),lookup!$G$2:$N$13,8)</f>
        <v>2015M06</v>
      </c>
      <c r="C2646" s="2">
        <f t="shared" si="186"/>
        <v>42183</v>
      </c>
      <c r="D2646" s="4">
        <v>42.649032250859939</v>
      </c>
      <c r="E2646">
        <f t="shared" si="182"/>
        <v>42.981777880011713</v>
      </c>
      <c r="F2646" s="4">
        <v>35.709923874376159</v>
      </c>
      <c r="G2646">
        <f t="shared" si="185"/>
        <v>35.884179979191629</v>
      </c>
      <c r="H2646">
        <f t="shared" si="183"/>
        <v>39.000868388126761</v>
      </c>
      <c r="I2646">
        <f t="shared" si="184"/>
        <v>32.763567854596111</v>
      </c>
    </row>
    <row r="2647" spans="1:9" outlineLevel="1">
      <c r="A2647" s="12">
        <f t="shared" si="187"/>
        <v>0</v>
      </c>
      <c r="B2647" t="str">
        <f>YEAR(C2647)&amp;VLOOKUP(MONTH(C2647),lookup!$G$2:$N$13,8)</f>
        <v>2015M06</v>
      </c>
      <c r="C2647" s="2">
        <f t="shared" si="186"/>
        <v>42184</v>
      </c>
      <c r="D2647" s="4">
        <v>42.512542488255562</v>
      </c>
      <c r="E2647">
        <f t="shared" si="182"/>
        <v>42.885332848058738</v>
      </c>
      <c r="F2647" s="4">
        <v>35.402452770622368</v>
      </c>
      <c r="G2647">
        <f t="shared" si="185"/>
        <v>35.80211683762883</v>
      </c>
      <c r="H2647">
        <f t="shared" si="183"/>
        <v>38.916468206700515</v>
      </c>
      <c r="I2647">
        <f t="shared" si="184"/>
        <v>32.695171315855021</v>
      </c>
    </row>
    <row r="2648" spans="1:9" outlineLevel="1">
      <c r="A2648" s="12">
        <f t="shared" si="187"/>
        <v>0</v>
      </c>
      <c r="B2648" t="str">
        <f>YEAR(C2648)&amp;VLOOKUP(MONTH(C2648),lookup!$G$2:$N$13,8)</f>
        <v>2015M06</v>
      </c>
      <c r="C2648" s="2">
        <f t="shared" si="186"/>
        <v>42185</v>
      </c>
      <c r="D2648" s="4">
        <v>42.138581008034777</v>
      </c>
      <c r="E2648">
        <f t="shared" si="182"/>
        <v>42.75819645733425</v>
      </c>
      <c r="F2648" s="4">
        <v>35.240908415396859</v>
      </c>
      <c r="G2648">
        <f t="shared" si="185"/>
        <v>35.694277369004091</v>
      </c>
      <c r="H2648">
        <f t="shared" si="183"/>
        <v>38.845991980960591</v>
      </c>
      <c r="I2648">
        <f t="shared" si="184"/>
        <v>32.642987979908824</v>
      </c>
    </row>
    <row r="2649" spans="1:9" outlineLevel="1">
      <c r="A2649" s="12">
        <f t="shared" si="187"/>
        <v>0</v>
      </c>
      <c r="B2649" t="str">
        <f>YEAR(C2649)&amp;VLOOKUP(MONTH(C2649),lookup!$G$2:$N$13,8)</f>
        <v>2015M07</v>
      </c>
      <c r="C2649" s="2">
        <f t="shared" si="186"/>
        <v>42186</v>
      </c>
      <c r="D2649" s="4">
        <v>42.24452099926912</v>
      </c>
      <c r="E2649">
        <f t="shared" si="182"/>
        <v>42.656969534045857</v>
      </c>
      <c r="F2649" s="4">
        <v>35.274811528175441</v>
      </c>
      <c r="G2649">
        <f t="shared" si="185"/>
        <v>35.625689584253024</v>
      </c>
      <c r="H2649">
        <f t="shared" si="183"/>
        <v>38.723511325145083</v>
      </c>
      <c r="I2649">
        <f t="shared" si="184"/>
        <v>32.541718491271297</v>
      </c>
    </row>
    <row r="2650" spans="1:9" outlineLevel="1">
      <c r="A2650" s="12">
        <f t="shared" si="187"/>
        <v>0</v>
      </c>
      <c r="B2650" t="str">
        <f>YEAR(C2650)&amp;VLOOKUP(MONTH(C2650),lookup!$G$2:$N$13,8)</f>
        <v>2015M07</v>
      </c>
      <c r="C2650" s="2">
        <f t="shared" si="186"/>
        <v>42187</v>
      </c>
      <c r="D2650" s="4">
        <v>42.130945018775577</v>
      </c>
      <c r="E2650">
        <f t="shared" si="182"/>
        <v>42.534885071943236</v>
      </c>
      <c r="F2650" s="4">
        <v>35.379669936232617</v>
      </c>
      <c r="G2650">
        <f t="shared" si="185"/>
        <v>35.542305465294703</v>
      </c>
      <c r="H2650">
        <f t="shared" si="183"/>
        <v>38.640597770026957</v>
      </c>
      <c r="I2650">
        <f t="shared" si="184"/>
        <v>32.478566224450773</v>
      </c>
    </row>
    <row r="2651" spans="1:9" outlineLevel="1">
      <c r="A2651" s="12">
        <f t="shared" si="187"/>
        <v>0</v>
      </c>
      <c r="B2651" t="str">
        <f>YEAR(C2651)&amp;VLOOKUP(MONTH(C2651),lookup!$G$2:$N$13,8)</f>
        <v>2015M07</v>
      </c>
      <c r="C2651" s="2">
        <f t="shared" si="186"/>
        <v>42188</v>
      </c>
      <c r="D2651" s="4">
        <v>41.741517310819226</v>
      </c>
      <c r="E2651">
        <f t="shared" si="182"/>
        <v>42.335516350692693</v>
      </c>
      <c r="F2651" s="4">
        <v>34.809768596308651</v>
      </c>
      <c r="G2651">
        <f t="shared" si="185"/>
        <v>35.381232360376252</v>
      </c>
      <c r="H2651">
        <f t="shared" si="183"/>
        <v>38.525219875240282</v>
      </c>
      <c r="I2651">
        <f t="shared" si="184"/>
        <v>32.384280152806205</v>
      </c>
    </row>
    <row r="2652" spans="1:9" outlineLevel="1">
      <c r="A2652" s="12">
        <f t="shared" si="187"/>
        <v>0</v>
      </c>
      <c r="B2652" t="str">
        <f>YEAR(C2652)&amp;VLOOKUP(MONTH(C2652),lookup!$G$2:$N$13,8)</f>
        <v>2015M07</v>
      </c>
      <c r="C2652" s="2">
        <f t="shared" si="186"/>
        <v>42189</v>
      </c>
      <c r="D2652" s="4">
        <v>42.134574586162579</v>
      </c>
      <c r="E2652">
        <f t="shared" si="182"/>
        <v>42.248382184013835</v>
      </c>
      <c r="F2652" s="4">
        <v>35.342654040246401</v>
      </c>
      <c r="G2652">
        <f t="shared" si="185"/>
        <v>35.319321632750601</v>
      </c>
      <c r="H2652">
        <f t="shared" si="183"/>
        <v>38.418699104024533</v>
      </c>
      <c r="I2652">
        <f t="shared" si="184"/>
        <v>32.295966163206955</v>
      </c>
    </row>
    <row r="2653" spans="1:9" outlineLevel="1">
      <c r="A2653" s="12">
        <f t="shared" si="187"/>
        <v>0</v>
      </c>
      <c r="B2653" t="str">
        <f>YEAR(C2653)&amp;VLOOKUP(MONTH(C2653),lookup!$G$2:$N$13,8)</f>
        <v>2015M07</v>
      </c>
      <c r="C2653" s="2">
        <f t="shared" si="186"/>
        <v>42190</v>
      </c>
      <c r="D2653" s="4">
        <v>41.747979598946095</v>
      </c>
      <c r="E2653">
        <f t="shared" si="182"/>
        <v>42.09274070565413</v>
      </c>
      <c r="F2653" s="4">
        <v>34.927882096978088</v>
      </c>
      <c r="G2653">
        <f t="shared" si="185"/>
        <v>35.211812338090873</v>
      </c>
      <c r="H2653">
        <f t="shared" si="183"/>
        <v>38.300160825122283</v>
      </c>
      <c r="I2653">
        <f t="shared" si="184"/>
        <v>32.19899759007729</v>
      </c>
    </row>
    <row r="2654" spans="1:9" outlineLevel="1">
      <c r="A2654" s="12">
        <f t="shared" si="187"/>
        <v>0</v>
      </c>
      <c r="B2654" t="str">
        <f>YEAR(C2654)&amp;VLOOKUP(MONTH(C2654),lookup!$G$2:$N$13,8)</f>
        <v>2015M07</v>
      </c>
      <c r="C2654" s="2">
        <f t="shared" si="186"/>
        <v>42191</v>
      </c>
      <c r="D2654" s="4">
        <v>41.560771303416061</v>
      </c>
      <c r="E2654">
        <f t="shared" si="182"/>
        <v>41.976573587720665</v>
      </c>
      <c r="F2654" s="4">
        <v>34.822340218804293</v>
      </c>
      <c r="G2654">
        <f t="shared" si="185"/>
        <v>35.121457676568255</v>
      </c>
      <c r="H2654">
        <f t="shared" si="183"/>
        <v>38.19499575557635</v>
      </c>
      <c r="I2654">
        <f t="shared" si="184"/>
        <v>32.113293065863559</v>
      </c>
    </row>
    <row r="2655" spans="1:9" outlineLevel="1">
      <c r="A2655" s="12">
        <f t="shared" si="187"/>
        <v>0</v>
      </c>
      <c r="B2655" t="str">
        <f>YEAR(C2655)&amp;VLOOKUP(MONTH(C2655),lookup!$G$2:$N$13,8)</f>
        <v>2015M07</v>
      </c>
      <c r="C2655" s="2">
        <f t="shared" si="186"/>
        <v>42192</v>
      </c>
      <c r="D2655" s="4">
        <v>41.601517956920233</v>
      </c>
      <c r="E2655">
        <f t="shared" si="182"/>
        <v>41.866050967649798</v>
      </c>
      <c r="F2655" s="4">
        <v>34.844046384178164</v>
      </c>
      <c r="G2655">
        <f t="shared" si="185"/>
        <v>35.050660182082382</v>
      </c>
      <c r="H2655">
        <f t="shared" si="183"/>
        <v>38.116133027726917</v>
      </c>
      <c r="I2655">
        <f t="shared" si="184"/>
        <v>32.051411105492257</v>
      </c>
    </row>
    <row r="2656" spans="1:9" outlineLevel="1">
      <c r="A2656" s="12">
        <f t="shared" si="187"/>
        <v>0</v>
      </c>
      <c r="B2656" t="str">
        <f>YEAR(C2656)&amp;VLOOKUP(MONTH(C2656),lookup!$G$2:$N$13,8)</f>
        <v>2015M07</v>
      </c>
      <c r="C2656" s="2">
        <f t="shared" si="186"/>
        <v>42193</v>
      </c>
      <c r="D2656" s="4">
        <v>41.525002254594064</v>
      </c>
      <c r="E2656">
        <f t="shared" si="182"/>
        <v>41.777207065211286</v>
      </c>
      <c r="F2656" s="4">
        <v>34.782071850592999</v>
      </c>
      <c r="G2656">
        <f t="shared" si="185"/>
        <v>34.972183056312176</v>
      </c>
      <c r="H2656">
        <f t="shared" si="183"/>
        <v>38.024994650535639</v>
      </c>
      <c r="I2656">
        <f t="shared" si="184"/>
        <v>31.977037748532013</v>
      </c>
    </row>
    <row r="2657" spans="1:9" outlineLevel="1">
      <c r="A2657" s="12">
        <f t="shared" si="187"/>
        <v>0</v>
      </c>
      <c r="B2657" t="str">
        <f>YEAR(C2657)&amp;VLOOKUP(MONTH(C2657),lookup!$G$2:$N$13,8)</f>
        <v>2015M07</v>
      </c>
      <c r="C2657" s="2">
        <f t="shared" si="186"/>
        <v>42194</v>
      </c>
      <c r="D2657" s="4">
        <v>41.389395537029365</v>
      </c>
      <c r="E2657">
        <f t="shared" si="182"/>
        <v>41.694418242672157</v>
      </c>
      <c r="F2657" s="4">
        <v>34.68087035996394</v>
      </c>
      <c r="G2657">
        <f t="shared" si="185"/>
        <v>34.924320213603565</v>
      </c>
      <c r="H2657">
        <f t="shared" si="183"/>
        <v>37.966797323205</v>
      </c>
      <c r="I2657">
        <f t="shared" si="184"/>
        <v>31.932181973496778</v>
      </c>
    </row>
    <row r="2658" spans="1:9" outlineLevel="1">
      <c r="A2658" s="12">
        <f t="shared" si="187"/>
        <v>0</v>
      </c>
      <c r="B2658" t="str">
        <f>YEAR(C2658)&amp;VLOOKUP(MONTH(C2658),lookup!$G$2:$N$13,8)</f>
        <v>2015M07</v>
      </c>
      <c r="C2658" s="2">
        <f t="shared" si="186"/>
        <v>42195</v>
      </c>
      <c r="D2658" s="4">
        <v>41.557921693826259</v>
      </c>
      <c r="E2658">
        <f t="shared" si="182"/>
        <v>41.610549877168125</v>
      </c>
      <c r="F2658" s="4">
        <v>34.839841281440023</v>
      </c>
      <c r="G2658">
        <f t="shared" si="185"/>
        <v>34.848679859445163</v>
      </c>
      <c r="H2658">
        <f t="shared" si="183"/>
        <v>37.895129421040963</v>
      </c>
      <c r="I2658">
        <f t="shared" si="184"/>
        <v>31.879329948316695</v>
      </c>
    </row>
    <row r="2659" spans="1:9" outlineLevel="1">
      <c r="A2659" s="12">
        <f t="shared" si="187"/>
        <v>0</v>
      </c>
      <c r="B2659" t="str">
        <f>YEAR(C2659)&amp;VLOOKUP(MONTH(C2659),lookup!$G$2:$N$13,8)</f>
        <v>2015M07</v>
      </c>
      <c r="C2659" s="2">
        <f t="shared" si="186"/>
        <v>42196</v>
      </c>
      <c r="D2659" s="4">
        <v>41.665614213140863</v>
      </c>
      <c r="E2659">
        <f t="shared" si="182"/>
        <v>41.598942151412793</v>
      </c>
      <c r="F2659" s="4">
        <v>34.898237813734248</v>
      </c>
      <c r="G2659">
        <f t="shared" si="185"/>
        <v>34.851738828597277</v>
      </c>
      <c r="H2659">
        <f t="shared" si="183"/>
        <v>37.837003854400812</v>
      </c>
      <c r="I2659">
        <f t="shared" si="184"/>
        <v>31.834970960501703</v>
      </c>
    </row>
    <row r="2660" spans="1:9" outlineLevel="1">
      <c r="A2660" s="12">
        <f t="shared" si="187"/>
        <v>0</v>
      </c>
      <c r="B2660" t="str">
        <f>YEAR(C2660)&amp;VLOOKUP(MONTH(C2660),lookup!$G$2:$N$13,8)</f>
        <v>2015M07</v>
      </c>
      <c r="C2660" s="2">
        <f t="shared" si="186"/>
        <v>42197</v>
      </c>
      <c r="D2660" s="4">
        <v>41.450477901210768</v>
      </c>
      <c r="E2660">
        <f t="shared" si="182"/>
        <v>41.546994991752868</v>
      </c>
      <c r="F2660" s="4">
        <v>34.730796090462263</v>
      </c>
      <c r="G2660">
        <f t="shared" si="185"/>
        <v>34.805869029373923</v>
      </c>
      <c r="H2660">
        <f t="shared" si="183"/>
        <v>37.7508005631027</v>
      </c>
      <c r="I2660">
        <f t="shared" si="184"/>
        <v>31.770571817905228</v>
      </c>
    </row>
    <row r="2661" spans="1:9" outlineLevel="1">
      <c r="A2661" s="12">
        <f t="shared" si="187"/>
        <v>0</v>
      </c>
      <c r="B2661" t="str">
        <f>YEAR(C2661)&amp;VLOOKUP(MONTH(C2661),lookup!$G$2:$N$13,8)</f>
        <v>2015M07</v>
      </c>
      <c r="C2661" s="2">
        <f t="shared" si="186"/>
        <v>42198</v>
      </c>
      <c r="D2661" s="4">
        <v>41.148675688140834</v>
      </c>
      <c r="E2661">
        <f t="shared" si="182"/>
        <v>41.471801641595917</v>
      </c>
      <c r="F2661" s="4">
        <v>34.540012101186704</v>
      </c>
      <c r="G2661">
        <f t="shared" si="185"/>
        <v>34.756290964387681</v>
      </c>
      <c r="H2661">
        <f t="shared" si="183"/>
        <v>37.716037692649124</v>
      </c>
      <c r="I2661">
        <f t="shared" si="184"/>
        <v>31.747711353329549</v>
      </c>
    </row>
    <row r="2662" spans="1:9" outlineLevel="1">
      <c r="A2662" s="12">
        <f t="shared" si="187"/>
        <v>0</v>
      </c>
      <c r="B2662" t="str">
        <f>YEAR(C2662)&amp;VLOOKUP(MONTH(C2662),lookup!$G$2:$N$13,8)</f>
        <v>2015M07</v>
      </c>
      <c r="C2662" s="2">
        <f t="shared" si="186"/>
        <v>42199</v>
      </c>
      <c r="D2662" s="4">
        <v>40.881748950196076</v>
      </c>
      <c r="E2662">
        <f t="shared" si="182"/>
        <v>41.375758302486503</v>
      </c>
      <c r="F2662" s="4">
        <v>34.268113596627103</v>
      </c>
      <c r="G2662">
        <f t="shared" si="185"/>
        <v>34.678821946004447</v>
      </c>
      <c r="H2662">
        <f t="shared" si="183"/>
        <v>37.64244987170882</v>
      </c>
      <c r="I2662">
        <f t="shared" si="184"/>
        <v>31.685554039618342</v>
      </c>
    </row>
    <row r="2663" spans="1:9" outlineLevel="1">
      <c r="A2663" s="12">
        <f t="shared" si="187"/>
        <v>0</v>
      </c>
      <c r="B2663" t="str">
        <f>YEAR(C2663)&amp;VLOOKUP(MONTH(C2663),lookup!$G$2:$N$13,8)</f>
        <v>2015M07</v>
      </c>
      <c r="C2663" s="2">
        <f t="shared" si="186"/>
        <v>42200</v>
      </c>
      <c r="D2663" s="4">
        <v>40.958605500221033</v>
      </c>
      <c r="E2663">
        <f t="shared" si="182"/>
        <v>41.299677104208776</v>
      </c>
      <c r="F2663" s="4">
        <v>34.339494651920418</v>
      </c>
      <c r="G2663">
        <f t="shared" si="185"/>
        <v>34.618839487068044</v>
      </c>
      <c r="H2663">
        <f t="shared" si="183"/>
        <v>37.609123396990313</v>
      </c>
      <c r="I2663">
        <f t="shared" si="184"/>
        <v>31.66409269021624</v>
      </c>
    </row>
    <row r="2664" spans="1:9" outlineLevel="1">
      <c r="A2664" s="12">
        <f t="shared" si="187"/>
        <v>0</v>
      </c>
      <c r="B2664" t="str">
        <f>YEAR(C2664)&amp;VLOOKUP(MONTH(C2664),lookup!$G$2:$N$13,8)</f>
        <v>2015M07</v>
      </c>
      <c r="C2664" s="2">
        <f t="shared" si="186"/>
        <v>42201</v>
      </c>
      <c r="D2664" s="4">
        <v>40.62042623973128</v>
      </c>
      <c r="E2664">
        <f t="shared" si="182"/>
        <v>41.165016482105266</v>
      </c>
      <c r="F2664" s="4">
        <v>34.037154247444796</v>
      </c>
      <c r="G2664">
        <f t="shared" si="185"/>
        <v>34.505391550705014</v>
      </c>
      <c r="H2664">
        <f t="shared" si="183"/>
        <v>37.530021865257424</v>
      </c>
      <c r="I2664">
        <f t="shared" si="184"/>
        <v>31.598287788365575</v>
      </c>
    </row>
    <row r="2665" spans="1:9" outlineLevel="1">
      <c r="A2665" s="12">
        <f t="shared" si="187"/>
        <v>0</v>
      </c>
      <c r="B2665" t="str">
        <f>YEAR(C2665)&amp;VLOOKUP(MONTH(C2665),lookup!$G$2:$N$13,8)</f>
        <v>2015M07</v>
      </c>
      <c r="C2665" s="2">
        <f t="shared" si="186"/>
        <v>42202</v>
      </c>
      <c r="D2665" s="4">
        <v>40.85495709279197</v>
      </c>
      <c r="E2665">
        <f t="shared" si="182"/>
        <v>41.064059319311355</v>
      </c>
      <c r="F2665" s="4">
        <v>34.258946641763956</v>
      </c>
      <c r="G2665">
        <f t="shared" si="185"/>
        <v>34.425747053986655</v>
      </c>
      <c r="H2665">
        <f t="shared" si="183"/>
        <v>37.467368140710654</v>
      </c>
      <c r="I2665">
        <f t="shared" si="184"/>
        <v>31.549911546431495</v>
      </c>
    </row>
    <row r="2666" spans="1:9" outlineLevel="1">
      <c r="A2666" s="12">
        <f t="shared" si="187"/>
        <v>0</v>
      </c>
      <c r="B2666" t="str">
        <f>YEAR(C2666)&amp;VLOOKUP(MONTH(C2666),lookup!$G$2:$N$13,8)</f>
        <v>2015M07</v>
      </c>
      <c r="C2666" s="2">
        <f t="shared" si="186"/>
        <v>42203</v>
      </c>
      <c r="D2666" s="4">
        <v>40.971857106023613</v>
      </c>
      <c r="E2666">
        <f t="shared" si="182"/>
        <v>40.987545216308092</v>
      </c>
      <c r="F2666" s="4">
        <v>34.325200966574236</v>
      </c>
      <c r="G2666">
        <f t="shared" si="185"/>
        <v>34.359782440650207</v>
      </c>
      <c r="H2666">
        <f t="shared" si="183"/>
        <v>37.399948806081241</v>
      </c>
      <c r="I2666">
        <f t="shared" si="184"/>
        <v>31.495233680825265</v>
      </c>
    </row>
    <row r="2667" spans="1:9" outlineLevel="1">
      <c r="A2667" s="12">
        <f t="shared" si="187"/>
        <v>0</v>
      </c>
      <c r="B2667" t="str">
        <f>YEAR(C2667)&amp;VLOOKUP(MONTH(C2667),lookup!$G$2:$N$13,8)</f>
        <v>2015M07</v>
      </c>
      <c r="C2667" s="2">
        <f t="shared" si="186"/>
        <v>42204</v>
      </c>
      <c r="D2667" s="4">
        <v>40.704938044828843</v>
      </c>
      <c r="E2667">
        <f t="shared" si="182"/>
        <v>40.890524818845932</v>
      </c>
      <c r="F2667" s="4">
        <v>34.212015496828151</v>
      </c>
      <c r="G2667">
        <f t="shared" si="185"/>
        <v>34.289560495480359</v>
      </c>
      <c r="H2667">
        <f t="shared" si="183"/>
        <v>37.315545276886652</v>
      </c>
      <c r="I2667">
        <f t="shared" si="184"/>
        <v>31.429118522537742</v>
      </c>
    </row>
    <row r="2668" spans="1:9" outlineLevel="1">
      <c r="A2668" s="12">
        <f t="shared" si="187"/>
        <v>0</v>
      </c>
      <c r="B2668" t="str">
        <f>YEAR(C2668)&amp;VLOOKUP(MONTH(C2668),lookup!$G$2:$N$13,8)</f>
        <v>2015M07</v>
      </c>
      <c r="C2668" s="2">
        <f t="shared" si="186"/>
        <v>42205</v>
      </c>
      <c r="D2668" s="4">
        <v>40.469863677870102</v>
      </c>
      <c r="E2668">
        <f t="shared" si="182"/>
        <v>40.794912657193308</v>
      </c>
      <c r="F2668" s="4">
        <v>33.929168787451978</v>
      </c>
      <c r="G2668">
        <f t="shared" si="185"/>
        <v>34.211213388277628</v>
      </c>
      <c r="H2668">
        <f t="shared" si="183"/>
        <v>37.237465673131524</v>
      </c>
      <c r="I2668">
        <f t="shared" si="184"/>
        <v>31.371994937127418</v>
      </c>
    </row>
    <row r="2669" spans="1:9" outlineLevel="1">
      <c r="A2669" s="12">
        <f t="shared" si="187"/>
        <v>0</v>
      </c>
      <c r="B2669" t="str">
        <f>YEAR(C2669)&amp;VLOOKUP(MONTH(C2669),lookup!$G$2:$N$13,8)</f>
        <v>2015M07</v>
      </c>
      <c r="C2669" s="2">
        <f t="shared" si="186"/>
        <v>42206</v>
      </c>
      <c r="D2669" s="4">
        <v>40.203262434124184</v>
      </c>
      <c r="E2669">
        <f t="shared" si="182"/>
        <v>40.672879073309197</v>
      </c>
      <c r="F2669" s="4">
        <v>33.748931376223432</v>
      </c>
      <c r="G2669">
        <f t="shared" si="185"/>
        <v>34.112557236659342</v>
      </c>
      <c r="H2669">
        <f t="shared" si="183"/>
        <v>37.129993391630329</v>
      </c>
      <c r="I2669">
        <f t="shared" si="184"/>
        <v>31.283768796803145</v>
      </c>
    </row>
    <row r="2670" spans="1:9" outlineLevel="1">
      <c r="A2670" s="12">
        <f t="shared" si="187"/>
        <v>0</v>
      </c>
      <c r="B2670" t="str">
        <f>YEAR(C2670)&amp;VLOOKUP(MONTH(C2670),lookup!$G$2:$N$13,8)</f>
        <v>2015M07</v>
      </c>
      <c r="C2670" s="2">
        <f t="shared" si="186"/>
        <v>42207</v>
      </c>
      <c r="D2670" s="4">
        <v>40.363681942950095</v>
      </c>
      <c r="E2670">
        <f t="shared" si="182"/>
        <v>40.619104527291228</v>
      </c>
      <c r="F2670" s="4">
        <v>33.863097660817289</v>
      </c>
      <c r="G2670">
        <f t="shared" si="185"/>
        <v>34.072739025118935</v>
      </c>
      <c r="H2670">
        <f t="shared" si="183"/>
        <v>37.043877968883784</v>
      </c>
      <c r="I2670">
        <f t="shared" si="184"/>
        <v>31.227426291121382</v>
      </c>
    </row>
    <row r="2671" spans="1:9" outlineLevel="1">
      <c r="A2671" s="12">
        <f t="shared" si="187"/>
        <v>0</v>
      </c>
      <c r="B2671" t="str">
        <f>YEAR(C2671)&amp;VLOOKUP(MONTH(C2671),lookup!$G$2:$N$13,8)</f>
        <v>2015M07</v>
      </c>
      <c r="C2671" s="2">
        <f t="shared" si="186"/>
        <v>42208</v>
      </c>
      <c r="D2671" s="4">
        <v>39.98239466066461</v>
      </c>
      <c r="E2671">
        <f t="shared" si="182"/>
        <v>40.485377813808334</v>
      </c>
      <c r="F2671" s="4">
        <v>33.678670648234686</v>
      </c>
      <c r="G2671">
        <f t="shared" si="185"/>
        <v>33.983081192094474</v>
      </c>
      <c r="H2671">
        <f t="shared" si="183"/>
        <v>36.965366385469316</v>
      </c>
      <c r="I2671">
        <f t="shared" si="184"/>
        <v>31.165439338093108</v>
      </c>
    </row>
    <row r="2672" spans="1:9" outlineLevel="1">
      <c r="A2672" s="12">
        <f t="shared" si="187"/>
        <v>0</v>
      </c>
      <c r="B2672" t="str">
        <f>YEAR(C2672)&amp;VLOOKUP(MONTH(C2672),lookup!$G$2:$N$13,8)</f>
        <v>2015M07</v>
      </c>
      <c r="C2672" s="2">
        <f t="shared" si="186"/>
        <v>42209</v>
      </c>
      <c r="D2672" s="4">
        <v>40.657910274497134</v>
      </c>
      <c r="E2672">
        <f t="shared" si="182"/>
        <v>40.461558330020651</v>
      </c>
      <c r="F2672" s="4">
        <v>34.172315042961188</v>
      </c>
      <c r="G2672">
        <f t="shared" si="185"/>
        <v>33.978788248179825</v>
      </c>
      <c r="H2672">
        <f t="shared" si="183"/>
        <v>36.906825612574593</v>
      </c>
      <c r="I2672">
        <f t="shared" si="184"/>
        <v>31.130779370125545</v>
      </c>
    </row>
    <row r="2673" spans="1:9" outlineLevel="1">
      <c r="A2673" s="12">
        <f t="shared" si="187"/>
        <v>0</v>
      </c>
      <c r="B2673" t="str">
        <f>YEAR(C2673)&amp;VLOOKUP(MONTH(C2673),lookup!$G$2:$N$13,8)</f>
        <v>2015M07</v>
      </c>
      <c r="C2673" s="2">
        <f t="shared" si="186"/>
        <v>42210</v>
      </c>
      <c r="D2673" s="4">
        <v>39.891058224841473</v>
      </c>
      <c r="E2673">
        <f t="shared" si="182"/>
        <v>40.333491332441469</v>
      </c>
      <c r="F2673" s="4">
        <v>33.518506120183801</v>
      </c>
      <c r="G2673">
        <f t="shared" si="185"/>
        <v>33.874718267527371</v>
      </c>
      <c r="H2673">
        <f t="shared" si="183"/>
        <v>36.869843297484707</v>
      </c>
      <c r="I2673">
        <f t="shared" si="184"/>
        <v>31.105029933358924</v>
      </c>
    </row>
    <row r="2674" spans="1:9" outlineLevel="1">
      <c r="A2674" s="12">
        <f t="shared" si="187"/>
        <v>0</v>
      </c>
      <c r="B2674" t="str">
        <f>YEAR(C2674)&amp;VLOOKUP(MONTH(C2674),lookup!$G$2:$N$13,8)</f>
        <v>2015M07</v>
      </c>
      <c r="C2674" s="2">
        <f t="shared" si="186"/>
        <v>42211</v>
      </c>
      <c r="D2674" s="4">
        <v>40.577639106084405</v>
      </c>
      <c r="E2674">
        <f t="shared" si="182"/>
        <v>40.317833993129796</v>
      </c>
      <c r="F2674" s="4">
        <v>34.09202210103382</v>
      </c>
      <c r="G2674">
        <f t="shared" si="185"/>
        <v>33.873715697896252</v>
      </c>
      <c r="H2674">
        <f t="shared" si="183"/>
        <v>36.812914170190027</v>
      </c>
      <c r="I2674">
        <f t="shared" si="184"/>
        <v>31.069553623138926</v>
      </c>
    </row>
    <row r="2675" spans="1:9" outlineLevel="1">
      <c r="A2675" s="12">
        <f t="shared" si="187"/>
        <v>0</v>
      </c>
      <c r="B2675" t="str">
        <f>YEAR(C2675)&amp;VLOOKUP(MONTH(C2675),lookup!$G$2:$N$13,8)</f>
        <v>2015M07</v>
      </c>
      <c r="C2675" s="2">
        <f t="shared" si="186"/>
        <v>42212</v>
      </c>
      <c r="D2675" s="4">
        <v>39.739949078382253</v>
      </c>
      <c r="E2675">
        <f t="shared" si="182"/>
        <v>40.218912736415056</v>
      </c>
      <c r="F2675" s="4">
        <v>33.402751648329264</v>
      </c>
      <c r="G2675">
        <f t="shared" si="185"/>
        <v>33.794288396707223</v>
      </c>
      <c r="H2675">
        <f t="shared" si="183"/>
        <v>36.791094803605326</v>
      </c>
      <c r="I2675">
        <f t="shared" si="184"/>
        <v>31.061462639469113</v>
      </c>
    </row>
    <row r="2676" spans="1:9" outlineLevel="1">
      <c r="A2676" s="12">
        <f t="shared" si="187"/>
        <v>0</v>
      </c>
      <c r="B2676" t="str">
        <f>YEAR(C2676)&amp;VLOOKUP(MONTH(C2676),lookup!$G$2:$N$13,8)</f>
        <v>2015M07</v>
      </c>
      <c r="C2676" s="2">
        <f t="shared" si="186"/>
        <v>42213</v>
      </c>
      <c r="D2676" s="4">
        <v>39.853284008926657</v>
      </c>
      <c r="E2676">
        <f t="shared" si="182"/>
        <v>40.137843345937469</v>
      </c>
      <c r="F2676" s="4">
        <v>33.489553762356998</v>
      </c>
      <c r="G2676">
        <f t="shared" si="185"/>
        <v>33.735683799433758</v>
      </c>
      <c r="H2676">
        <f t="shared" si="183"/>
        <v>36.750593979448453</v>
      </c>
      <c r="I2676">
        <f t="shared" si="184"/>
        <v>31.036582060939971</v>
      </c>
    </row>
    <row r="2677" spans="1:9" outlineLevel="1">
      <c r="A2677" s="12">
        <f t="shared" si="187"/>
        <v>0</v>
      </c>
      <c r="B2677" t="str">
        <f>YEAR(C2677)&amp;VLOOKUP(MONTH(C2677),lookup!$G$2:$N$13,8)</f>
        <v>2015M07</v>
      </c>
      <c r="C2677" s="2">
        <f t="shared" si="186"/>
        <v>42214</v>
      </c>
      <c r="D2677" s="4">
        <v>39.611203839943002</v>
      </c>
      <c r="E2677">
        <f t="shared" si="182"/>
        <v>40.06990711540768</v>
      </c>
      <c r="F2677" s="4">
        <v>33.376371111044385</v>
      </c>
      <c r="G2677">
        <f t="shared" si="185"/>
        <v>33.68720715476087</v>
      </c>
      <c r="H2677">
        <f t="shared" si="183"/>
        <v>36.730766642312084</v>
      </c>
      <c r="I2677">
        <f t="shared" si="184"/>
        <v>31.029974340236485</v>
      </c>
    </row>
    <row r="2678" spans="1:9" outlineLevel="1">
      <c r="A2678" s="12">
        <f t="shared" si="187"/>
        <v>0</v>
      </c>
      <c r="B2678" t="str">
        <f>YEAR(C2678)&amp;VLOOKUP(MONTH(C2678),lookup!$G$2:$N$13,8)</f>
        <v>2015M07</v>
      </c>
      <c r="C2678" s="2">
        <f t="shared" si="186"/>
        <v>42215</v>
      </c>
      <c r="D2678" s="4">
        <v>39.55896662707994</v>
      </c>
      <c r="E2678">
        <f t="shared" ref="E2678:E2741" si="188">AVERAGE(SUM(D2671:D2678)/8,SUM(D2673:D2678)/6)</f>
        <v>39.928033770881029</v>
      </c>
      <c r="F2678" s="4">
        <v>33.294234913627243</v>
      </c>
      <c r="G2678">
        <f t="shared" si="185"/>
        <v>33.578479888950341</v>
      </c>
      <c r="H2678">
        <f t="shared" si="183"/>
        <v>36.7076545253028</v>
      </c>
      <c r="I2678">
        <f t="shared" si="184"/>
        <v>31.019680057855709</v>
      </c>
    </row>
    <row r="2679" spans="1:9" outlineLevel="1">
      <c r="A2679" s="12">
        <f t="shared" si="187"/>
        <v>0</v>
      </c>
      <c r="B2679" t="str">
        <f>YEAR(C2679)&amp;VLOOKUP(MONTH(C2679),lookup!$G$2:$N$13,8)</f>
        <v>2015M07</v>
      </c>
      <c r="C2679" s="2">
        <f t="shared" si="186"/>
        <v>42216</v>
      </c>
      <c r="D2679" s="4">
        <v>39.639339128592304</v>
      </c>
      <c r="E2679">
        <f t="shared" si="188"/>
        <v>39.885616208772412</v>
      </c>
      <c r="F2679" s="4">
        <v>33.41538386714452</v>
      </c>
      <c r="G2679">
        <f t="shared" si="185"/>
        <v>33.553430944045594</v>
      </c>
      <c r="H2679">
        <f t="shared" ref="H2679:H2742" si="189">IF(INDEX(D:D,MATCH(DATE(YEAR($C2679)-1,MONTH($C2679),DAY($C2679)),$C:$C,0),1)=0,0,(INDEX(E:E,MATCH(DATE(YEAR($C2679)-1,MONTH($C2679),DAY($C2679)),$C:$C,0),1)+INDEX(E:E,MATCH(DATE(YEAR($C2679)-2,MONTH($C2679),DAY($C2679)),$C:$C,0),1)+INDEX(E:E,MATCH(DATE(YEAR($C2679)-3,MONTH($C2679),DAY($C2679)),$C:$C,0),1)+INDEX(E:E,MATCH(DATE(YEAR($C2679)-4,MONTH($C2679),DAY($C2679)),$C:$C,0),1)+INDEX(E:E,MATCH(DATE(YEAR($C2679)-5,MONTH($C2679),DAY($C2679)),$C:$C,0),1))/5)</f>
        <v>36.693775765647501</v>
      </c>
      <c r="I2679">
        <f t="shared" ref="I2679:I2742" si="190">IF(INDEX(D:D,MATCH(DATE(YEAR($C2679)-1,MONTH($C2679),DAY($C2679)),$C:$C,0),1)=0,0,(INDEX(G:G,MATCH(DATE(YEAR($C2679)-1,MONTH($C2679),DAY($C2679)),$C:$C,0),1)+INDEX(G:G,MATCH(DATE(YEAR($C2679)-2,MONTH($C2679),DAY($C2679)),$C:$C,0),1)+INDEX(G:G,MATCH(DATE(YEAR($C2679)-3,MONTH($C2679),DAY($C2679)),$C:$C,0),1)+INDEX(G:G,MATCH(DATE(YEAR($C2679)-4,MONTH($C2679),DAY($C2679)),$C:$C,0),1)+INDEX(G:G,MATCH(DATE(YEAR($C2679)-5,MONTH($C2679),DAY($C2679)),$C:$C,0),1))/5)</f>
        <v>31.019473565161206</v>
      </c>
    </row>
    <row r="2680" spans="1:9" outlineLevel="1">
      <c r="A2680" s="12">
        <f t="shared" si="187"/>
        <v>0</v>
      </c>
      <c r="B2680" t="str">
        <f>YEAR(C2680)&amp;VLOOKUP(MONTH(C2680),lookup!$G$2:$N$13,8)</f>
        <v>2015M08</v>
      </c>
      <c r="C2680" s="2">
        <f t="shared" si="186"/>
        <v>42217</v>
      </c>
      <c r="D2680" s="4">
        <v>39.666678610262451</v>
      </c>
      <c r="E2680">
        <f t="shared" si="188"/>
        <v>39.747750855105913</v>
      </c>
      <c r="F2680" s="4">
        <v>33.544833124986887</v>
      </c>
      <c r="G2680">
        <f t="shared" si="185"/>
        <v>33.46861424283496</v>
      </c>
      <c r="H2680">
        <f t="shared" si="189"/>
        <v>36.636653530243649</v>
      </c>
      <c r="I2680">
        <f t="shared" si="190"/>
        <v>31.002068512527796</v>
      </c>
    </row>
    <row r="2681" spans="1:9" outlineLevel="1">
      <c r="A2681" s="12">
        <f t="shared" si="187"/>
        <v>0</v>
      </c>
      <c r="B2681" t="str">
        <f>YEAR(C2681)&amp;VLOOKUP(MONTH(C2681),lookup!$G$2:$N$13,8)</f>
        <v>2015M08</v>
      </c>
      <c r="C2681" s="2">
        <f t="shared" si="186"/>
        <v>42218</v>
      </c>
      <c r="D2681" s="4">
        <v>39.693811764946084</v>
      </c>
      <c r="E2681">
        <f t="shared" si="188"/>
        <v>39.731578175242767</v>
      </c>
      <c r="F2681" s="4">
        <v>33.73483832817297</v>
      </c>
      <c r="G2681">
        <f t="shared" si="185"/>
        <v>33.509808895821251</v>
      </c>
      <c r="H2681">
        <f t="shared" si="189"/>
        <v>36.558801545103883</v>
      </c>
      <c r="I2681">
        <f t="shared" si="190"/>
        <v>30.960251538486659</v>
      </c>
    </row>
    <row r="2682" spans="1:9" outlineLevel="1">
      <c r="A2682" s="12">
        <f t="shared" si="187"/>
        <v>0</v>
      </c>
      <c r="B2682" t="str">
        <f>YEAR(C2682)&amp;VLOOKUP(MONTH(C2682),lookup!$G$2:$N$13,8)</f>
        <v>2015M08</v>
      </c>
      <c r="C2682" s="2">
        <f t="shared" si="186"/>
        <v>42219</v>
      </c>
      <c r="D2682" s="4">
        <v>39.507078188280872</v>
      </c>
      <c r="E2682">
        <f t="shared" si="188"/>
        <v>39.635817632826232</v>
      </c>
      <c r="F2682" s="4">
        <v>33.449395622595446</v>
      </c>
      <c r="G2682">
        <f t="shared" si="185"/>
        <v>33.466298229272063</v>
      </c>
      <c r="H2682">
        <f t="shared" si="189"/>
        <v>36.516171958042037</v>
      </c>
      <c r="I2682">
        <f t="shared" si="190"/>
        <v>30.9603737229057</v>
      </c>
    </row>
    <row r="2683" spans="1:9" outlineLevel="1">
      <c r="A2683" s="12">
        <f t="shared" si="187"/>
        <v>0</v>
      </c>
      <c r="B2683" t="str">
        <f>YEAR(C2683)&amp;VLOOKUP(MONTH(C2683),lookup!$G$2:$N$13,8)</f>
        <v>2015M08</v>
      </c>
      <c r="C2683" s="2">
        <f t="shared" si="186"/>
        <v>42220</v>
      </c>
      <c r="D2683" s="4">
        <v>39.135028017394731</v>
      </c>
      <c r="E2683">
        <f t="shared" si="188"/>
        <v>39.558328747968829</v>
      </c>
      <c r="F2683" s="4">
        <v>33.220857364203241</v>
      </c>
      <c r="G2683">
        <f t="shared" si="185"/>
        <v>33.441970357610757</v>
      </c>
      <c r="H2683">
        <f t="shared" si="189"/>
        <v>36.441254181184277</v>
      </c>
      <c r="I2683">
        <f t="shared" si="190"/>
        <v>30.92168894444098</v>
      </c>
    </row>
    <row r="2684" spans="1:9" outlineLevel="1">
      <c r="A2684" s="12">
        <f t="shared" si="187"/>
        <v>0</v>
      </c>
      <c r="B2684" t="str">
        <f>YEAR(C2684)&amp;VLOOKUP(MONTH(C2684),lookup!$G$2:$N$13,8)</f>
        <v>2015M08</v>
      </c>
      <c r="C2684" s="2">
        <f t="shared" si="186"/>
        <v>42221</v>
      </c>
      <c r="D2684" s="4">
        <v>39.258859165640537</v>
      </c>
      <c r="E2684">
        <f t="shared" si="188"/>
        <v>39.49616824014349</v>
      </c>
      <c r="F2684" s="4">
        <v>33.255921065143788</v>
      </c>
      <c r="G2684">
        <f t="shared" si="185"/>
        <v>33.424175493327979</v>
      </c>
      <c r="H2684">
        <f t="shared" si="189"/>
        <v>36.371615521401893</v>
      </c>
      <c r="I2684">
        <f t="shared" si="190"/>
        <v>30.895508408719699</v>
      </c>
    </row>
    <row r="2685" spans="1:9" outlineLevel="1">
      <c r="A2685" s="12">
        <f t="shared" si="187"/>
        <v>0</v>
      </c>
      <c r="B2685" t="str">
        <f>YEAR(C2685)&amp;VLOOKUP(MONTH(C2685),lookup!$G$2:$N$13,8)</f>
        <v>2015M08</v>
      </c>
      <c r="C2685" s="2">
        <f t="shared" si="186"/>
        <v>42222</v>
      </c>
      <c r="D2685" s="4">
        <v>39.259103209979706</v>
      </c>
      <c r="E2685">
        <f t="shared" si="188"/>
        <v>39.442475624219739</v>
      </c>
      <c r="F2685" s="4">
        <v>33.382852985547785</v>
      </c>
      <c r="G2685">
        <f t="shared" si="185"/>
        <v>33.421869703684706</v>
      </c>
      <c r="H2685">
        <f t="shared" si="189"/>
        <v>36.305024355267527</v>
      </c>
      <c r="I2685">
        <f t="shared" si="190"/>
        <v>30.866443339216726</v>
      </c>
    </row>
    <row r="2686" spans="1:9" outlineLevel="1">
      <c r="A2686" s="12">
        <f t="shared" si="187"/>
        <v>0</v>
      </c>
      <c r="B2686" t="str">
        <f>YEAR(C2686)&amp;VLOOKUP(MONTH(C2686),lookup!$G$2:$N$13,8)</f>
        <v>2015M08</v>
      </c>
      <c r="C2686" s="2">
        <f t="shared" si="186"/>
        <v>42223</v>
      </c>
      <c r="D2686" s="4">
        <v>39.211830296206607</v>
      </c>
      <c r="E2686">
        <f t="shared" si="188"/>
        <v>39.382875577368836</v>
      </c>
      <c r="F2686" s="4">
        <v>33.275597159518171</v>
      </c>
      <c r="G2686">
        <f t="shared" si="185"/>
        <v>33.398268513597166</v>
      </c>
      <c r="H2686">
        <f t="shared" si="189"/>
        <v>36.263804645867559</v>
      </c>
      <c r="I2686">
        <f t="shared" si="190"/>
        <v>30.852622815332335</v>
      </c>
    </row>
    <row r="2687" spans="1:9" outlineLevel="1">
      <c r="A2687" s="12">
        <f t="shared" si="187"/>
        <v>0</v>
      </c>
      <c r="B2687" t="str">
        <f>YEAR(C2687)&amp;VLOOKUP(MONTH(C2687),lookup!$G$2:$N$13,8)</f>
        <v>2015M08</v>
      </c>
      <c r="C2687" s="2">
        <f t="shared" si="186"/>
        <v>42224</v>
      </c>
      <c r="D2687" s="4">
        <v>39.160339991197347</v>
      </c>
      <c r="E2687">
        <f t="shared" si="188"/>
        <v>39.308482150135923</v>
      </c>
      <c r="F2687" s="4">
        <v>33.314328664603188</v>
      </c>
      <c r="G2687">
        <f t="shared" si="185"/>
        <v>33.356910091474177</v>
      </c>
      <c r="H2687">
        <f t="shared" si="189"/>
        <v>36.202502329622384</v>
      </c>
      <c r="I2687">
        <f t="shared" si="190"/>
        <v>30.819396354383752</v>
      </c>
    </row>
    <row r="2688" spans="1:9" outlineLevel="1">
      <c r="A2688" s="12">
        <f t="shared" si="187"/>
        <v>0</v>
      </c>
      <c r="B2688" t="str">
        <f>YEAR(C2688)&amp;VLOOKUP(MONTH(C2688),lookup!$G$2:$N$13,8)</f>
        <v>2015M08</v>
      </c>
      <c r="C2688" s="2">
        <f t="shared" si="186"/>
        <v>42225</v>
      </c>
      <c r="D2688" s="4">
        <v>39.458733004692576</v>
      </c>
      <c r="E2688">
        <f t="shared" si="188"/>
        <v>39.291456784488787</v>
      </c>
      <c r="F2688" s="4">
        <v>33.489728801171033</v>
      </c>
      <c r="G2688">
        <f t="shared" si="185"/>
        <v>33.356827169450327</v>
      </c>
      <c r="H2688">
        <f t="shared" si="189"/>
        <v>36.185367018746582</v>
      </c>
      <c r="I2688">
        <f t="shared" si="190"/>
        <v>30.815076854904952</v>
      </c>
    </row>
    <row r="2689" spans="1:9" outlineLevel="1">
      <c r="A2689" s="12">
        <f t="shared" si="187"/>
        <v>0</v>
      </c>
      <c r="B2689" t="str">
        <f>YEAR(C2689)&amp;VLOOKUP(MONTH(C2689),lookup!$G$2:$N$13,8)</f>
        <v>2015M08</v>
      </c>
      <c r="C2689" s="2">
        <f t="shared" si="186"/>
        <v>42226</v>
      </c>
      <c r="D2689" s="4">
        <v>39.205120602156732</v>
      </c>
      <c r="E2689">
        <f t="shared" si="188"/>
        <v>39.266754635544615</v>
      </c>
      <c r="F2689" s="4">
        <v>33.364754638082822</v>
      </c>
      <c r="G2689">
        <f t="shared" si="185"/>
        <v>33.345688378309653</v>
      </c>
      <c r="H2689">
        <f t="shared" si="189"/>
        <v>36.17372679936144</v>
      </c>
      <c r="I2689">
        <f t="shared" si="190"/>
        <v>30.818440333638211</v>
      </c>
    </row>
    <row r="2690" spans="1:9" outlineLevel="1">
      <c r="A2690" s="12">
        <f t="shared" si="187"/>
        <v>0</v>
      </c>
      <c r="B2690" t="str">
        <f>YEAR(C2690)&amp;VLOOKUP(MONTH(C2690),lookup!$G$2:$N$13,8)</f>
        <v>2015M08</v>
      </c>
      <c r="C2690" s="2">
        <f t="shared" si="186"/>
        <v>42227</v>
      </c>
      <c r="D2690" s="4">
        <v>38.974413286128495</v>
      </c>
      <c r="E2690">
        <f t="shared" si="188"/>
        <v>39.209759255867418</v>
      </c>
      <c r="F2690" s="4">
        <v>33.091162627400323</v>
      </c>
      <c r="G2690">
        <f t="shared" si="185"/>
        <v>33.309568946298</v>
      </c>
      <c r="H2690">
        <f t="shared" si="189"/>
        <v>36.176495631695943</v>
      </c>
      <c r="I2690">
        <f t="shared" si="190"/>
        <v>30.827933292773132</v>
      </c>
    </row>
    <row r="2691" spans="1:9" outlineLevel="1">
      <c r="A2691" s="12">
        <f t="shared" si="187"/>
        <v>0</v>
      </c>
      <c r="B2691" t="str">
        <f>YEAR(C2691)&amp;VLOOKUP(MONTH(C2691),lookup!$G$2:$N$13,8)</f>
        <v>2015M08</v>
      </c>
      <c r="C2691" s="2">
        <f t="shared" si="186"/>
        <v>42228</v>
      </c>
      <c r="D2691" s="4">
        <v>38.934701171038121</v>
      </c>
      <c r="E2691">
        <f t="shared" si="188"/>
        <v>39.170205324724996</v>
      </c>
      <c r="F2691" s="4">
        <v>33.150107871212441</v>
      </c>
      <c r="G2691">
        <f t="shared" si="185"/>
        <v>33.285751676791463</v>
      </c>
      <c r="H2691">
        <f t="shared" si="189"/>
        <v>36.163230512580661</v>
      </c>
      <c r="I2691">
        <f t="shared" si="190"/>
        <v>30.831488703800186</v>
      </c>
    </row>
    <row r="2692" spans="1:9" outlineLevel="1">
      <c r="A2692" s="12">
        <f t="shared" si="187"/>
        <v>0</v>
      </c>
      <c r="B2692" t="str">
        <f>YEAR(C2692)&amp;VLOOKUP(MONTH(C2692),lookup!$G$2:$N$13,8)</f>
        <v>2015M08</v>
      </c>
      <c r="C2692" s="2">
        <f t="shared" si="186"/>
        <v>42229</v>
      </c>
      <c r="D2692" s="4">
        <v>39.131214824595304</v>
      </c>
      <c r="E2692">
        <f t="shared" si="188"/>
        <v>39.155509597442062</v>
      </c>
      <c r="F2692" s="4">
        <v>33.204114387187666</v>
      </c>
      <c r="G2692">
        <f t="shared" si="185"/>
        <v>33.276556861725005</v>
      </c>
      <c r="H2692">
        <f t="shared" si="189"/>
        <v>36.138544593757899</v>
      </c>
      <c r="I2692">
        <f t="shared" si="190"/>
        <v>30.818002861193008</v>
      </c>
    </row>
    <row r="2693" spans="1:9" outlineLevel="1">
      <c r="A2693" s="12">
        <f t="shared" si="187"/>
        <v>0</v>
      </c>
      <c r="B2693" t="str">
        <f>YEAR(C2693)&amp;VLOOKUP(MONTH(C2693),lookup!$G$2:$N$13,8)</f>
        <v>2015M08</v>
      </c>
      <c r="C2693" s="2">
        <f t="shared" si="186"/>
        <v>42230</v>
      </c>
      <c r="D2693" s="4">
        <v>39.329307139971448</v>
      </c>
      <c r="E2693">
        <f t="shared" si="188"/>
        <v>39.173977938797719</v>
      </c>
      <c r="F2693" s="4">
        <v>33.576898966054955</v>
      </c>
      <c r="G2693">
        <f t="shared" si="185"/>
        <v>33.310565593961016</v>
      </c>
      <c r="H2693">
        <f t="shared" si="189"/>
        <v>36.126274774831167</v>
      </c>
      <c r="I2693">
        <f t="shared" si="190"/>
        <v>30.822076187725333</v>
      </c>
    </row>
    <row r="2694" spans="1:9" outlineLevel="1">
      <c r="A2694" s="12">
        <f t="shared" si="187"/>
        <v>0</v>
      </c>
      <c r="B2694" t="str">
        <f>YEAR(C2694)&amp;VLOOKUP(MONTH(C2694),lookup!$G$2:$N$13,8)</f>
        <v>2015M08</v>
      </c>
      <c r="C2694" s="2">
        <f t="shared" si="186"/>
        <v>42231</v>
      </c>
      <c r="D2694" s="4">
        <v>39.048567683860462</v>
      </c>
      <c r="E2694">
        <f t="shared" si="188"/>
        <v>39.129593582123405</v>
      </c>
      <c r="F2694" s="4">
        <v>33.109940771258898</v>
      </c>
      <c r="G2694">
        <f t="shared" si="185"/>
        <v>33.268563067202138</v>
      </c>
      <c r="H2694">
        <f t="shared" si="189"/>
        <v>36.092713201476769</v>
      </c>
      <c r="I2694">
        <f t="shared" si="190"/>
        <v>30.804191982296356</v>
      </c>
    </row>
    <row r="2695" spans="1:9" outlineLevel="1">
      <c r="A2695" s="12">
        <f t="shared" si="187"/>
        <v>0</v>
      </c>
      <c r="B2695" t="str">
        <f>YEAR(C2695)&amp;VLOOKUP(MONTH(C2695),lookup!$G$2:$N$13,8)</f>
        <v>2015M08</v>
      </c>
      <c r="C2695" s="2">
        <f t="shared" si="186"/>
        <v>42232</v>
      </c>
      <c r="D2695" s="4">
        <v>38.99837538968012</v>
      </c>
      <c r="E2695">
        <f t="shared" si="188"/>
        <v>39.102242026822196</v>
      </c>
      <c r="F2695" s="4">
        <v>33.286601979397517</v>
      </c>
      <c r="G2695">
        <f t="shared" si="185"/>
        <v>33.260317427819672</v>
      </c>
      <c r="H2695">
        <f t="shared" si="189"/>
        <v>36.078020877346589</v>
      </c>
      <c r="I2695">
        <f t="shared" si="190"/>
        <v>30.805774812101021</v>
      </c>
    </row>
    <row r="2696" spans="1:9" outlineLevel="1">
      <c r="A2696" s="12">
        <f t="shared" si="187"/>
        <v>0</v>
      </c>
      <c r="B2696" t="str">
        <f>YEAR(C2696)&amp;VLOOKUP(MONTH(C2696),lookup!$G$2:$N$13,8)</f>
        <v>2015M08</v>
      </c>
      <c r="C2696" s="2">
        <f t="shared" si="186"/>
        <v>42233</v>
      </c>
      <c r="D2696" s="4">
        <v>38.877584118734021</v>
      </c>
      <c r="E2696">
        <f t="shared" si="188"/>
        <v>39.057851124166916</v>
      </c>
      <c r="F2696" s="4">
        <v>32.953270925387358</v>
      </c>
      <c r="G2696">
        <f t="shared" ref="G2696:G2759" si="191">AVERAGE(SUM(F2689:F2696)/8,SUM(F2691:F2696)/6)</f>
        <v>33.215297835415441</v>
      </c>
      <c r="H2696">
        <f t="shared" si="189"/>
        <v>36.033088982877665</v>
      </c>
      <c r="I2696">
        <f t="shared" si="190"/>
        <v>30.774104117361638</v>
      </c>
    </row>
    <row r="2697" spans="1:9" outlineLevel="1">
      <c r="A2697" s="12">
        <f t="shared" si="187"/>
        <v>0</v>
      </c>
      <c r="B2697" t="str">
        <f>YEAR(C2697)&amp;VLOOKUP(MONTH(C2697),lookup!$G$2:$N$13,8)</f>
        <v>2015M08</v>
      </c>
      <c r="C2697" s="2">
        <f t="shared" si="186"/>
        <v>42234</v>
      </c>
      <c r="D2697" s="4">
        <v>39.370437762783219</v>
      </c>
      <c r="E2697">
        <f t="shared" si="188"/>
        <v>39.104494829351495</v>
      </c>
      <c r="F2697" s="4">
        <v>33.593356231542764</v>
      </c>
      <c r="G2697">
        <f t="shared" si="191"/>
        <v>33.266522798367546</v>
      </c>
      <c r="H2697">
        <f t="shared" si="189"/>
        <v>35.993896830104504</v>
      </c>
      <c r="I2697">
        <f t="shared" si="190"/>
        <v>30.754562667232921</v>
      </c>
    </row>
    <row r="2698" spans="1:9" outlineLevel="1">
      <c r="A2698" s="12">
        <f t="shared" si="187"/>
        <v>0</v>
      </c>
      <c r="B2698" t="str">
        <f>YEAR(C2698)&amp;VLOOKUP(MONTH(C2698),lookup!$G$2:$N$13,8)</f>
        <v>2015M08</v>
      </c>
      <c r="C2698" s="2">
        <f t="shared" si="186"/>
        <v>42235</v>
      </c>
      <c r="D2698" s="4">
        <v>39.0482702548221</v>
      </c>
      <c r="E2698">
        <f t="shared" si="188"/>
        <v>39.102198842413749</v>
      </c>
      <c r="F2698" s="4">
        <v>33.153221141652786</v>
      </c>
      <c r="G2698">
        <f t="shared" si="191"/>
        <v>33.266160351713758</v>
      </c>
      <c r="H2698">
        <f t="shared" si="189"/>
        <v>35.954005218924863</v>
      </c>
      <c r="I2698">
        <f t="shared" si="190"/>
        <v>30.730993016833985</v>
      </c>
    </row>
    <row r="2699" spans="1:9" outlineLevel="1">
      <c r="A2699" s="12">
        <f t="shared" si="187"/>
        <v>0</v>
      </c>
      <c r="B2699" t="str">
        <f>YEAR(C2699)&amp;VLOOKUP(MONTH(C2699),lookup!$G$2:$N$13,8)</f>
        <v>2015M08</v>
      </c>
      <c r="C2699" s="2">
        <f t="shared" si="186"/>
        <v>42236</v>
      </c>
      <c r="D2699" s="4">
        <v>39.035592151402554</v>
      </c>
      <c r="E2699">
        <f t="shared" si="188"/>
        <v>39.084028279639121</v>
      </c>
      <c r="F2699" s="4">
        <v>33.279986983434746</v>
      </c>
      <c r="G2699">
        <f t="shared" si="191"/>
        <v>33.249535131009296</v>
      </c>
      <c r="H2699">
        <f t="shared" si="189"/>
        <v>35.901672856585662</v>
      </c>
      <c r="I2699">
        <f t="shared" si="190"/>
        <v>30.694866802512422</v>
      </c>
    </row>
    <row r="2700" spans="1:9" outlineLevel="1">
      <c r="A2700" s="12">
        <f t="shared" si="187"/>
        <v>0</v>
      </c>
      <c r="B2700" t="str">
        <f>YEAR(C2700)&amp;VLOOKUP(MONTH(C2700),lookup!$G$2:$N$13,8)</f>
        <v>2015M08</v>
      </c>
      <c r="C2700" s="2">
        <f t="shared" ref="C2700:C2763" si="192">C2699+1</f>
        <v>42237</v>
      </c>
      <c r="D2700" s="4">
        <v>39.091553043649867</v>
      </c>
      <c r="E2700">
        <f t="shared" si="188"/>
        <v>39.085131531645814</v>
      </c>
      <c r="F2700" s="4">
        <v>33.200060942853035</v>
      </c>
      <c r="G2700">
        <f t="shared" si="191"/>
        <v>33.256791805037892</v>
      </c>
      <c r="H2700">
        <f t="shared" si="189"/>
        <v>35.879765126218587</v>
      </c>
      <c r="I2700">
        <f t="shared" si="190"/>
        <v>30.685096474509429</v>
      </c>
    </row>
    <row r="2701" spans="1:9" outlineLevel="1">
      <c r="A2701" s="12">
        <f t="shared" si="187"/>
        <v>0</v>
      </c>
      <c r="B2701" t="str">
        <f>YEAR(C2701)&amp;VLOOKUP(MONTH(C2701),lookup!$G$2:$N$13,8)</f>
        <v>2015M08</v>
      </c>
      <c r="C2701" s="2">
        <f t="shared" si="192"/>
        <v>42238</v>
      </c>
      <c r="D2701" s="4">
        <v>38.953365987152772</v>
      </c>
      <c r="E2701">
        <f t="shared" si="188"/>
        <v>39.057884426050705</v>
      </c>
      <c r="F2701" s="4">
        <v>33.234471588873006</v>
      </c>
      <c r="G2701">
        <f t="shared" si="191"/>
        <v>33.231045894753649</v>
      </c>
      <c r="H2701">
        <f t="shared" si="189"/>
        <v>35.833252137750449</v>
      </c>
      <c r="I2701">
        <f t="shared" si="190"/>
        <v>30.65451550460407</v>
      </c>
    </row>
    <row r="2702" spans="1:9" outlineLevel="1">
      <c r="A2702" s="12">
        <f t="shared" si="187"/>
        <v>0</v>
      </c>
      <c r="B2702" t="str">
        <f>YEAR(C2702)&amp;VLOOKUP(MONTH(C2702),lookup!$G$2:$N$13,8)</f>
        <v>2015M08</v>
      </c>
      <c r="C2702" s="2">
        <f t="shared" si="192"/>
        <v>42239</v>
      </c>
      <c r="D2702" s="4">
        <v>38.995620739201811</v>
      </c>
      <c r="E2702">
        <f t="shared" si="188"/>
        <v>39.064411627048514</v>
      </c>
      <c r="F2702" s="4">
        <v>33.18830032449879</v>
      </c>
      <c r="G2702">
        <f t="shared" si="191"/>
        <v>33.255529150090425</v>
      </c>
      <c r="H2702">
        <f t="shared" si="189"/>
        <v>35.804358709594169</v>
      </c>
      <c r="I2702">
        <f t="shared" si="190"/>
        <v>30.63483486602675</v>
      </c>
    </row>
    <row r="2703" spans="1:9" outlineLevel="1">
      <c r="A2703" s="12">
        <f t="shared" si="187"/>
        <v>0</v>
      </c>
      <c r="B2703" t="str">
        <f>YEAR(C2703)&amp;VLOOKUP(MONTH(C2703),lookup!$G$2:$N$13,8)</f>
        <v>2015M08</v>
      </c>
      <c r="C2703" s="2">
        <f t="shared" si="192"/>
        <v>42240</v>
      </c>
      <c r="D2703" s="4">
        <v>38.490246095276397</v>
      </c>
      <c r="E2703">
        <f t="shared" si="188"/>
        <v>38.959304240522712</v>
      </c>
      <c r="F2703" s="4">
        <v>32.814168819857805</v>
      </c>
      <c r="G2703">
        <f t="shared" si="191"/>
        <v>33.161069793312116</v>
      </c>
      <c r="H2703">
        <f t="shared" si="189"/>
        <v>35.774573063381254</v>
      </c>
      <c r="I2703">
        <f t="shared" si="190"/>
        <v>30.617812412395551</v>
      </c>
    </row>
    <row r="2704" spans="1:9" outlineLevel="1">
      <c r="A2704" s="12">
        <f t="shared" si="187"/>
        <v>0</v>
      </c>
      <c r="B2704" t="str">
        <f>YEAR(C2704)&amp;VLOOKUP(MONTH(C2704),lookup!$G$2:$N$13,8)</f>
        <v>2015M08</v>
      </c>
      <c r="C2704" s="2">
        <f t="shared" si="192"/>
        <v>42241</v>
      </c>
      <c r="D2704" s="4">
        <v>38.630512104487757</v>
      </c>
      <c r="E2704">
        <f t="shared" si="188"/>
        <v>38.909049060437795</v>
      </c>
      <c r="F2704" s="4">
        <v>32.840374055992044</v>
      </c>
      <c r="G2704">
        <f t="shared" si="191"/>
        <v>33.127943148503178</v>
      </c>
      <c r="H2704">
        <f t="shared" si="189"/>
        <v>35.749719888128595</v>
      </c>
      <c r="I2704">
        <f t="shared" si="190"/>
        <v>30.60435994250691</v>
      </c>
    </row>
    <row r="2705" spans="1:9" outlineLevel="1">
      <c r="A2705" s="12">
        <f t="shared" si="187"/>
        <v>0</v>
      </c>
      <c r="B2705" t="str">
        <f>YEAR(C2705)&amp;VLOOKUP(MONTH(C2705),lookup!$G$2:$N$13,8)</f>
        <v>2015M08</v>
      </c>
      <c r="C2705" s="2">
        <f t="shared" si="192"/>
        <v>42242</v>
      </c>
      <c r="D2705" s="4">
        <v>38.552913631019351</v>
      </c>
      <c r="E2705">
        <f t="shared" si="188"/>
        <v>38.817730592170619</v>
      </c>
      <c r="F2705" s="4">
        <v>32.927306362510492</v>
      </c>
      <c r="G2705">
        <f t="shared" si="191"/>
        <v>33.056924979944974</v>
      </c>
      <c r="H2705">
        <f t="shared" si="189"/>
        <v>35.706818375923362</v>
      </c>
      <c r="I2705">
        <f t="shared" si="190"/>
        <v>30.573200712536408</v>
      </c>
    </row>
    <row r="2706" spans="1:9" outlineLevel="1">
      <c r="A2706" s="12">
        <f t="shared" ref="A2706:A2769" si="193">IF(D2706+D2707=D2706,IF(D2706+D2707&gt;0,1,0),0)</f>
        <v>0</v>
      </c>
      <c r="B2706" t="str">
        <f>YEAR(C2706)&amp;VLOOKUP(MONTH(C2706),lookup!$G$2:$N$13,8)</f>
        <v>2015M08</v>
      </c>
      <c r="C2706" s="2">
        <f t="shared" si="192"/>
        <v>42243</v>
      </c>
      <c r="D2706" s="4">
        <v>38.726529824454516</v>
      </c>
      <c r="E2706">
        <f t="shared" si="188"/>
        <v>38.767203213673035</v>
      </c>
      <c r="F2706" s="4">
        <v>33.032148418736675</v>
      </c>
      <c r="G2706">
        <f t="shared" si="191"/>
        <v>33.035365224419685</v>
      </c>
      <c r="H2706">
        <f t="shared" si="189"/>
        <v>35.682714949970368</v>
      </c>
      <c r="I2706">
        <f t="shared" si="190"/>
        <v>30.557451003544877</v>
      </c>
    </row>
    <row r="2707" spans="1:9" outlineLevel="1">
      <c r="A2707" s="12">
        <f t="shared" si="193"/>
        <v>0</v>
      </c>
      <c r="B2707" t="str">
        <f>YEAR(C2707)&amp;VLOOKUP(MONTH(C2707),lookup!$G$2:$N$13,8)</f>
        <v>2015M08</v>
      </c>
      <c r="C2707" s="2">
        <f t="shared" si="192"/>
        <v>42244</v>
      </c>
      <c r="D2707" s="4">
        <v>38.694523409373225</v>
      </c>
      <c r="E2707">
        <f t="shared" si="188"/>
        <v>38.724316202481241</v>
      </c>
      <c r="F2707" s="4">
        <v>33.014819944206103</v>
      </c>
      <c r="G2707">
        <f t="shared" si="191"/>
        <v>33.00048798074566</v>
      </c>
      <c r="H2707">
        <f t="shared" si="189"/>
        <v>35.665800471781537</v>
      </c>
      <c r="I2707">
        <f t="shared" si="190"/>
        <v>30.550710466705873</v>
      </c>
    </row>
    <row r="2708" spans="1:9" outlineLevel="1">
      <c r="A2708" s="12">
        <f t="shared" si="193"/>
        <v>0</v>
      </c>
      <c r="B2708" t="str">
        <f>YEAR(C2708)&amp;VLOOKUP(MONTH(C2708),lookup!$G$2:$N$13,8)</f>
        <v>2015M08</v>
      </c>
      <c r="C2708" s="2">
        <f t="shared" si="192"/>
        <v>42245</v>
      </c>
      <c r="D2708" s="4">
        <v>38.727992565212375</v>
      </c>
      <c r="E2708">
        <f t="shared" si="188"/>
        <v>38.679291324746444</v>
      </c>
      <c r="F2708" s="4">
        <v>33.040148341513785</v>
      </c>
      <c r="G2708">
        <f t="shared" si="191"/>
        <v>32.978147444579868</v>
      </c>
      <c r="H2708">
        <f t="shared" si="189"/>
        <v>35.64150942802722</v>
      </c>
      <c r="I2708">
        <f t="shared" si="190"/>
        <v>30.533475642247559</v>
      </c>
    </row>
    <row r="2709" spans="1:9" outlineLevel="1">
      <c r="A2709" s="12">
        <f t="shared" si="193"/>
        <v>0</v>
      </c>
      <c r="B2709" t="str">
        <f>YEAR(C2709)&amp;VLOOKUP(MONTH(C2709),lookup!$G$2:$N$13,8)</f>
        <v>2015M08</v>
      </c>
      <c r="C2709" s="2">
        <f t="shared" si="192"/>
        <v>42246</v>
      </c>
      <c r="D2709" s="4">
        <v>38.969668149008889</v>
      </c>
      <c r="E2709">
        <f t="shared" si="188"/>
        <v>38.720262047673486</v>
      </c>
      <c r="F2709" s="4">
        <v>33.307775596262196</v>
      </c>
      <c r="G2709">
        <f t="shared" si="191"/>
        <v>33.023862843075392</v>
      </c>
      <c r="H2709">
        <f t="shared" si="189"/>
        <v>35.620278274692076</v>
      </c>
      <c r="I2709">
        <f t="shared" si="190"/>
        <v>30.521563387054506</v>
      </c>
    </row>
    <row r="2710" spans="1:9" outlineLevel="1">
      <c r="A2710" s="12">
        <f t="shared" si="193"/>
        <v>0</v>
      </c>
      <c r="B2710" t="str">
        <f>YEAR(C2710)&amp;VLOOKUP(MONTH(C2710),lookup!$G$2:$N$13,8)</f>
        <v>2015M08</v>
      </c>
      <c r="C2710" s="2">
        <f t="shared" si="192"/>
        <v>42247</v>
      </c>
      <c r="D2710" s="4">
        <v>38.862027817389468</v>
      </c>
      <c r="E2710">
        <f t="shared" si="188"/>
        <v>38.731205466135357</v>
      </c>
      <c r="F2710" s="4">
        <v>33.160765051942249</v>
      </c>
      <c r="G2710">
        <f t="shared" si="191"/>
        <v>33.048841138203123</v>
      </c>
      <c r="H2710">
        <f t="shared" si="189"/>
        <v>35.60112503926139</v>
      </c>
      <c r="I2710">
        <f t="shared" si="190"/>
        <v>30.511540233695495</v>
      </c>
    </row>
    <row r="2711" spans="1:9" outlineLevel="1">
      <c r="A2711" s="12">
        <f t="shared" si="193"/>
        <v>0</v>
      </c>
      <c r="B2711" t="str">
        <f>YEAR(C2711)&amp;VLOOKUP(MONTH(C2711),lookup!$G$2:$N$13,8)</f>
        <v>2015M09</v>
      </c>
      <c r="C2711" s="2">
        <f t="shared" si="192"/>
        <v>42248</v>
      </c>
      <c r="D2711" s="4">
        <v>38.247613918080368</v>
      </c>
      <c r="E2711">
        <f t="shared" si="188"/>
        <v>38.69059931231569</v>
      </c>
      <c r="F2711" s="4">
        <v>32.839169153250225</v>
      </c>
      <c r="G2711">
        <f t="shared" si="191"/>
        <v>33.043058891601795</v>
      </c>
      <c r="H2711">
        <f t="shared" si="189"/>
        <v>35.571363986615786</v>
      </c>
      <c r="I2711">
        <f t="shared" si="190"/>
        <v>30.51224622833605</v>
      </c>
    </row>
    <row r="2712" spans="1:9" outlineLevel="1">
      <c r="A2712" s="12">
        <f t="shared" si="193"/>
        <v>0</v>
      </c>
      <c r="B2712" t="str">
        <f>YEAR(C2712)&amp;VLOOKUP(MONTH(C2712),lookup!$G$2:$N$13,8)</f>
        <v>2015M09</v>
      </c>
      <c r="C2712" s="2">
        <f t="shared" si="192"/>
        <v>42249</v>
      </c>
      <c r="D2712" s="4">
        <v>38.347296624272921</v>
      </c>
      <c r="E2712">
        <f t="shared" si="188"/>
        <v>38.641295578120463</v>
      </c>
      <c r="F2712" s="4">
        <v>32.884185219775524</v>
      </c>
      <c r="G2712">
        <f t="shared" si="191"/>
        <v>33.033466822758172</v>
      </c>
      <c r="H2712">
        <f t="shared" si="189"/>
        <v>35.559294685574841</v>
      </c>
      <c r="I2712">
        <f t="shared" si="190"/>
        <v>30.527825207680934</v>
      </c>
    </row>
    <row r="2713" spans="1:9" outlineLevel="1">
      <c r="A2713" s="12">
        <f t="shared" si="193"/>
        <v>0</v>
      </c>
      <c r="B2713" t="str">
        <f>YEAR(C2713)&amp;VLOOKUP(MONTH(C2713),lookup!$G$2:$N$13,8)</f>
        <v>2015M09</v>
      </c>
      <c r="C2713" s="2">
        <f t="shared" si="192"/>
        <v>42250</v>
      </c>
      <c r="D2713" s="4">
        <v>38.551657622079965</v>
      </c>
      <c r="E2713">
        <f t="shared" si="188"/>
        <v>38.629311595287319</v>
      </c>
      <c r="F2713" s="4">
        <v>33.153064055450749</v>
      </c>
      <c r="G2713">
        <f t="shared" si="191"/>
        <v>33.059097021170658</v>
      </c>
      <c r="H2713">
        <f t="shared" si="189"/>
        <v>35.563856413705743</v>
      </c>
      <c r="I2713">
        <f t="shared" si="190"/>
        <v>30.559205770027187</v>
      </c>
    </row>
    <row r="2714" spans="1:9" outlineLevel="1">
      <c r="A2714" s="12">
        <f t="shared" si="193"/>
        <v>0</v>
      </c>
      <c r="B2714" t="str">
        <f>YEAR(C2714)&amp;VLOOKUP(MONTH(C2714),lookup!$G$2:$N$13,8)</f>
        <v>2015M09</v>
      </c>
      <c r="C2714" s="2">
        <f t="shared" si="192"/>
        <v>42251</v>
      </c>
      <c r="D2714" s="4">
        <v>38.739986946087605</v>
      </c>
      <c r="E2714">
        <f t="shared" si="188"/>
        <v>38.631152197128984</v>
      </c>
      <c r="F2714" s="4">
        <v>33.282197570947375</v>
      </c>
      <c r="G2714">
        <f t="shared" si="191"/>
        <v>33.094895862303289</v>
      </c>
      <c r="H2714">
        <f t="shared" si="189"/>
        <v>35.572047368738751</v>
      </c>
      <c r="I2714">
        <f t="shared" si="190"/>
        <v>30.591272077177713</v>
      </c>
    </row>
    <row r="2715" spans="1:9" outlineLevel="1">
      <c r="A2715" s="12">
        <f t="shared" si="193"/>
        <v>0</v>
      </c>
      <c r="B2715" t="str">
        <f>YEAR(C2715)&amp;VLOOKUP(MONTH(C2715),lookup!$G$2:$N$13,8)</f>
        <v>2015M09</v>
      </c>
      <c r="C2715" s="2">
        <f t="shared" si="192"/>
        <v>42252</v>
      </c>
      <c r="D2715" s="4">
        <v>38.850930193190251</v>
      </c>
      <c r="E2715">
        <f t="shared" si="188"/>
        <v>38.631032791465998</v>
      </c>
      <c r="F2715" s="4">
        <v>33.397386113770651</v>
      </c>
      <c r="G2715">
        <f t="shared" si="191"/>
        <v>33.126273791026776</v>
      </c>
      <c r="H2715">
        <f t="shared" si="189"/>
        <v>35.588673530219268</v>
      </c>
      <c r="I2715">
        <f t="shared" si="190"/>
        <v>30.633479214022476</v>
      </c>
    </row>
    <row r="2716" spans="1:9" outlineLevel="1">
      <c r="A2716" s="12">
        <f t="shared" si="193"/>
        <v>0</v>
      </c>
      <c r="B2716" t="str">
        <f>YEAR(C2716)&amp;VLOOKUP(MONTH(C2716),lookup!$G$2:$N$13,8)</f>
        <v>2015M09</v>
      </c>
      <c r="C2716" s="2">
        <f t="shared" si="192"/>
        <v>42253</v>
      </c>
      <c r="D2716" s="4">
        <v>38.412970222060238</v>
      </c>
      <c r="E2716">
        <f t="shared" si="188"/>
        <v>38.573922428741554</v>
      </c>
      <c r="F2716" s="4">
        <v>33.020976013090156</v>
      </c>
      <c r="G2716">
        <f t="shared" si="191"/>
        <v>33.113426433929298</v>
      </c>
      <c r="H2716">
        <f t="shared" si="189"/>
        <v>35.568139822302633</v>
      </c>
      <c r="I2716">
        <f t="shared" si="190"/>
        <v>30.639030965064098</v>
      </c>
    </row>
    <row r="2717" spans="1:9" outlineLevel="1">
      <c r="A2717" s="12">
        <f t="shared" si="193"/>
        <v>0</v>
      </c>
      <c r="B2717" t="str">
        <f>YEAR(C2717)&amp;VLOOKUP(MONTH(C2717),lookup!$G$2:$N$13,8)</f>
        <v>2015M09</v>
      </c>
      <c r="C2717" s="2">
        <f t="shared" si="192"/>
        <v>42254</v>
      </c>
      <c r="D2717" s="4">
        <v>38.900068615550936</v>
      </c>
      <c r="E2717">
        <f t="shared" si="188"/>
        <v>38.623943682689642</v>
      </c>
      <c r="F2717" s="4">
        <v>33.422520002137986</v>
      </c>
      <c r="G2717">
        <f t="shared" si="191"/>
        <v>33.169210530037176</v>
      </c>
      <c r="H2717">
        <f t="shared" si="189"/>
        <v>35.587849422820405</v>
      </c>
      <c r="I2717">
        <f t="shared" si="190"/>
        <v>30.67589704393481</v>
      </c>
    </row>
    <row r="2718" spans="1:9" outlineLevel="1">
      <c r="A2718" s="12">
        <f t="shared" si="193"/>
        <v>0</v>
      </c>
      <c r="B2718" t="str">
        <f>YEAR(C2718)&amp;VLOOKUP(MONTH(C2718),lookup!$G$2:$N$13,8)</f>
        <v>2015M09</v>
      </c>
      <c r="C2718" s="2">
        <f t="shared" si="192"/>
        <v>42255</v>
      </c>
      <c r="D2718" s="4">
        <v>38.650859575212799</v>
      </c>
      <c r="E2718">
        <f t="shared" si="188"/>
        <v>38.636042580131928</v>
      </c>
      <c r="F2718" s="4">
        <v>33.220244000013238</v>
      </c>
      <c r="G2718">
        <f t="shared" si="191"/>
        <v>33.200932862644763</v>
      </c>
      <c r="H2718">
        <f t="shared" si="189"/>
        <v>35.56036185520454</v>
      </c>
      <c r="I2718">
        <f t="shared" si="190"/>
        <v>30.664147343704439</v>
      </c>
    </row>
    <row r="2719" spans="1:9" outlineLevel="1">
      <c r="A2719" s="12">
        <f t="shared" si="193"/>
        <v>0</v>
      </c>
      <c r="B2719" t="str">
        <f>YEAR(C2719)&amp;VLOOKUP(MONTH(C2719),lookup!$G$2:$N$13,8)</f>
        <v>2015M09</v>
      </c>
      <c r="C2719" s="2">
        <f t="shared" si="192"/>
        <v>42256</v>
      </c>
      <c r="D2719" s="4">
        <v>38.936699875502789</v>
      </c>
      <c r="E2719">
        <f t="shared" si="188"/>
        <v>38.711197306922728</v>
      </c>
      <c r="F2719" s="4">
        <v>33.459359390934466</v>
      </c>
      <c r="G2719">
        <f t="shared" si="191"/>
        <v>33.265219363790337</v>
      </c>
      <c r="H2719">
        <f t="shared" si="189"/>
        <v>35.542122503867844</v>
      </c>
      <c r="I2719">
        <f t="shared" si="190"/>
        <v>30.658611496587003</v>
      </c>
    </row>
    <row r="2720" spans="1:9" outlineLevel="1">
      <c r="A2720" s="12">
        <f t="shared" si="193"/>
        <v>0</v>
      </c>
      <c r="B2720" t="str">
        <f>YEAR(C2720)&amp;VLOOKUP(MONTH(C2720),lookup!$G$2:$N$13,8)</f>
        <v>2015M09</v>
      </c>
      <c r="C2720" s="2">
        <f t="shared" si="192"/>
        <v>42257</v>
      </c>
      <c r="D2720" s="4">
        <v>38.81065006301219</v>
      </c>
      <c r="E2720">
        <f t="shared" si="188"/>
        <v>38.746045489920988</v>
      </c>
      <c r="F2720" s="4">
        <v>33.381781595040799</v>
      </c>
      <c r="G2720">
        <f t="shared" si="191"/>
        <v>33.304617805918866</v>
      </c>
      <c r="H2720">
        <f t="shared" si="189"/>
        <v>35.529060351806756</v>
      </c>
      <c r="I2720">
        <f t="shared" si="190"/>
        <v>30.653136596951288</v>
      </c>
    </row>
    <row r="2721" spans="1:9" outlineLevel="1">
      <c r="A2721" s="12">
        <f t="shared" si="193"/>
        <v>0</v>
      </c>
      <c r="B2721" t="str">
        <f>YEAR(C2721)&amp;VLOOKUP(MONTH(C2721),lookup!$G$2:$N$13,8)</f>
        <v>2015M09</v>
      </c>
      <c r="C2721" s="2">
        <f t="shared" si="192"/>
        <v>42258</v>
      </c>
      <c r="D2721" s="4">
        <v>39.241375989678758</v>
      </c>
      <c r="E2721">
        <f t="shared" si="188"/>
        <v>38.821690037603283</v>
      </c>
      <c r="F2721" s="4">
        <v>33.717280155320502</v>
      </c>
      <c r="G2721">
        <f t="shared" si="191"/>
        <v>33.366539148956541</v>
      </c>
      <c r="H2721">
        <f t="shared" si="189"/>
        <v>35.526027624107016</v>
      </c>
      <c r="I2721">
        <f t="shared" si="190"/>
        <v>30.657124071182512</v>
      </c>
    </row>
    <row r="2722" spans="1:9" outlineLevel="1">
      <c r="A2722" s="12">
        <f t="shared" si="193"/>
        <v>0</v>
      </c>
      <c r="B2722" t="str">
        <f>YEAR(C2722)&amp;VLOOKUP(MONTH(C2722),lookup!$G$2:$N$13,8)</f>
        <v>2015M09</v>
      </c>
      <c r="C2722" s="2">
        <f t="shared" si="192"/>
        <v>42259</v>
      </c>
      <c r="D2722" s="4">
        <v>39.217940415445256</v>
      </c>
      <c r="E2722">
        <f t="shared" si="188"/>
        <v>38.918642978886886</v>
      </c>
      <c r="F2722" s="4">
        <v>33.75724016634539</v>
      </c>
      <c r="G2722">
        <f t="shared" si="191"/>
        <v>33.457584657273529</v>
      </c>
      <c r="H2722">
        <f t="shared" si="189"/>
        <v>35.523591626354516</v>
      </c>
      <c r="I2722">
        <f t="shared" si="190"/>
        <v>30.664375332408174</v>
      </c>
    </row>
    <row r="2723" spans="1:9" outlineLevel="1">
      <c r="A2723" s="12">
        <f t="shared" si="193"/>
        <v>0</v>
      </c>
      <c r="B2723" t="str">
        <f>YEAR(C2723)&amp;VLOOKUP(MONTH(C2723),lookup!$G$2:$N$13,8)</f>
        <v>2015M09</v>
      </c>
      <c r="C2723" s="2">
        <f t="shared" si="192"/>
        <v>42260</v>
      </c>
      <c r="D2723" s="4">
        <v>39.224043097818623</v>
      </c>
      <c r="E2723">
        <f t="shared" si="188"/>
        <v>38.968960408948462</v>
      </c>
      <c r="F2723" s="4">
        <v>33.72452219472742</v>
      </c>
      <c r="G2723">
        <f t="shared" si="191"/>
        <v>33.503197511715769</v>
      </c>
      <c r="H2723">
        <f t="shared" si="189"/>
        <v>35.497431968816933</v>
      </c>
      <c r="I2723">
        <f t="shared" si="190"/>
        <v>30.645475297548455</v>
      </c>
    </row>
    <row r="2724" spans="1:9" outlineLevel="1">
      <c r="A2724" s="12">
        <f t="shared" si="193"/>
        <v>0</v>
      </c>
      <c r="B2724" t="str">
        <f>YEAR(C2724)&amp;VLOOKUP(MONTH(C2724),lookup!$G$2:$N$13,8)</f>
        <v>2015M09</v>
      </c>
      <c r="C2724" s="2">
        <f t="shared" si="192"/>
        <v>42261</v>
      </c>
      <c r="D2724" s="4">
        <v>38.474483865138275</v>
      </c>
      <c r="E2724">
        <f t="shared" si="188"/>
        <v>38.958107035801305</v>
      </c>
      <c r="F2724" s="4">
        <v>33.106943032475613</v>
      </c>
      <c r="G2724">
        <f t="shared" si="191"/>
        <v>33.499128703132563</v>
      </c>
      <c r="H2724">
        <f t="shared" si="189"/>
        <v>35.497631361697316</v>
      </c>
      <c r="I2724">
        <f t="shared" si="190"/>
        <v>30.654727414046146</v>
      </c>
    </row>
    <row r="2725" spans="1:9" outlineLevel="1">
      <c r="A2725" s="12">
        <f t="shared" si="193"/>
        <v>0</v>
      </c>
      <c r="B2725" t="str">
        <f>YEAR(C2725)&amp;VLOOKUP(MONTH(C2725),lookup!$G$2:$N$13,8)</f>
        <v>2015M09</v>
      </c>
      <c r="C2725" s="2">
        <f t="shared" si="192"/>
        <v>42262</v>
      </c>
      <c r="D2725" s="4">
        <v>38.97632333036583</v>
      </c>
      <c r="E2725">
        <f t="shared" si="188"/>
        <v>38.966174910049148</v>
      </c>
      <c r="F2725" s="4">
        <v>33.512598585587121</v>
      </c>
      <c r="G2725">
        <f t="shared" si="191"/>
        <v>33.509195214152527</v>
      </c>
      <c r="H2725">
        <f t="shared" si="189"/>
        <v>35.47778186374574</v>
      </c>
      <c r="I2725">
        <f t="shared" si="190"/>
        <v>30.638949529803476</v>
      </c>
    </row>
    <row r="2726" spans="1:9" outlineLevel="1">
      <c r="A2726" s="12">
        <f t="shared" si="193"/>
        <v>0</v>
      </c>
      <c r="B2726" t="str">
        <f>YEAR(C2726)&amp;VLOOKUP(MONTH(C2726),lookup!$G$2:$N$13,8)</f>
        <v>2015M09</v>
      </c>
      <c r="C2726" s="2">
        <f t="shared" si="192"/>
        <v>42263</v>
      </c>
      <c r="D2726" s="4">
        <v>38.77564456735066</v>
      </c>
      <c r="E2726">
        <f t="shared" si="188"/>
        <v>38.971056847419305</v>
      </c>
      <c r="F2726" s="4">
        <v>33.376990166053211</v>
      </c>
      <c r="G2726">
        <f t="shared" si="191"/>
        <v>33.518592563781056</v>
      </c>
      <c r="H2726">
        <f t="shared" si="189"/>
        <v>35.456912402964555</v>
      </c>
      <c r="I2726">
        <f t="shared" si="190"/>
        <v>30.62755891708246</v>
      </c>
    </row>
    <row r="2727" spans="1:9" outlineLevel="1">
      <c r="A2727" s="12">
        <f t="shared" si="193"/>
        <v>0</v>
      </c>
      <c r="B2727" t="str">
        <f>YEAR(C2727)&amp;VLOOKUP(MONTH(C2727),lookup!$G$2:$N$13,8)</f>
        <v>2015M09</v>
      </c>
      <c r="C2727" s="2">
        <f t="shared" si="192"/>
        <v>42264</v>
      </c>
      <c r="D2727" s="4">
        <v>38.859506403135924</v>
      </c>
      <c r="E2727">
        <f t="shared" si="188"/>
        <v>38.934409789851145</v>
      </c>
      <c r="F2727" s="4">
        <v>33.417575146076473</v>
      </c>
      <c r="G2727">
        <f t="shared" si="191"/>
        <v>33.491005631040423</v>
      </c>
      <c r="H2727">
        <f t="shared" si="189"/>
        <v>35.443079163179249</v>
      </c>
      <c r="I2727">
        <f t="shared" si="190"/>
        <v>30.619453713224555</v>
      </c>
    </row>
    <row r="2728" spans="1:9" outlineLevel="1">
      <c r="A2728" s="12">
        <f t="shared" si="193"/>
        <v>0</v>
      </c>
      <c r="B2728" t="str">
        <f>YEAR(C2728)&amp;VLOOKUP(MONTH(C2728),lookup!$G$2:$N$13,8)</f>
        <v>2015M09</v>
      </c>
      <c r="C2728" s="2">
        <f t="shared" si="192"/>
        <v>42265</v>
      </c>
      <c r="D2728" s="4">
        <v>38.651212936294556</v>
      </c>
      <c r="E2728">
        <f t="shared" si="188"/>
        <v>38.877217679502067</v>
      </c>
      <c r="F2728" s="4">
        <v>33.30234859838167</v>
      </c>
      <c r="G2728">
        <f t="shared" si="191"/>
        <v>33.448133438085591</v>
      </c>
      <c r="H2728">
        <f t="shared" si="189"/>
        <v>35.412261508016933</v>
      </c>
      <c r="I2728">
        <f t="shared" si="190"/>
        <v>30.598299165549701</v>
      </c>
    </row>
    <row r="2729" spans="1:9" outlineLevel="1">
      <c r="A2729" s="12">
        <f t="shared" si="193"/>
        <v>0</v>
      </c>
      <c r="B2729" t="str">
        <f>YEAR(C2729)&amp;VLOOKUP(MONTH(C2729),lookup!$G$2:$N$13,8)</f>
        <v>2015M09</v>
      </c>
      <c r="C2729" s="2">
        <f t="shared" si="192"/>
        <v>42266</v>
      </c>
      <c r="D2729" s="4">
        <v>39.444764865368171</v>
      </c>
      <c r="E2729">
        <f t="shared" si="188"/>
        <v>38.908322964861782</v>
      </c>
      <c r="F2729" s="4">
        <v>33.889954585292188</v>
      </c>
      <c r="G2729">
        <f t="shared" si="191"/>
        <v>33.472711622505884</v>
      </c>
      <c r="H2729">
        <f t="shared" si="189"/>
        <v>35.401887875829985</v>
      </c>
      <c r="I2729">
        <f t="shared" si="190"/>
        <v>30.595315863785807</v>
      </c>
    </row>
    <row r="2730" spans="1:9" outlineLevel="1">
      <c r="A2730" s="12">
        <f t="shared" si="193"/>
        <v>0</v>
      </c>
      <c r="B2730" t="str">
        <f>YEAR(C2730)&amp;VLOOKUP(MONTH(C2730),lookup!$G$2:$N$13,8)</f>
        <v>2015M09</v>
      </c>
      <c r="C2730" s="2">
        <f t="shared" si="192"/>
        <v>42267</v>
      </c>
      <c r="D2730" s="4">
        <v>39.037086270716529</v>
      </c>
      <c r="E2730">
        <f t="shared" si="188"/>
        <v>38.943903114614422</v>
      </c>
      <c r="F2730" s="4">
        <v>33.638957745462555</v>
      </c>
      <c r="G2730">
        <f t="shared" si="191"/>
        <v>33.509653530616283</v>
      </c>
      <c r="H2730">
        <f t="shared" si="189"/>
        <v>35.366694944172359</v>
      </c>
      <c r="I2730">
        <f t="shared" si="190"/>
        <v>30.567385410209738</v>
      </c>
    </row>
    <row r="2731" spans="1:9" outlineLevel="1">
      <c r="A2731" s="12">
        <f t="shared" si="193"/>
        <v>0</v>
      </c>
      <c r="B2731" t="str">
        <f>YEAR(C2731)&amp;VLOOKUP(MONTH(C2731),lookup!$G$2:$N$13,8)</f>
        <v>2015M09</v>
      </c>
      <c r="C2731" s="2">
        <f t="shared" si="192"/>
        <v>42268</v>
      </c>
      <c r="D2731" s="4">
        <v>38.805293533652666</v>
      </c>
      <c r="E2731">
        <f t="shared" si="188"/>
        <v>38.903478783794625</v>
      </c>
      <c r="F2731" s="4">
        <v>33.344797224697402</v>
      </c>
      <c r="G2731">
        <f t="shared" si="191"/>
        <v>33.471937273248599</v>
      </c>
      <c r="H2731">
        <f t="shared" si="189"/>
        <v>35.379234809366309</v>
      </c>
      <c r="I2731">
        <f t="shared" si="190"/>
        <v>30.583400485597945</v>
      </c>
    </row>
    <row r="2732" spans="1:9" outlineLevel="1">
      <c r="A2732" s="12">
        <f t="shared" si="193"/>
        <v>0</v>
      </c>
      <c r="B2732" t="str">
        <f>YEAR(C2732)&amp;VLOOKUP(MONTH(C2732),lookup!$G$2:$N$13,8)</f>
        <v>2015M09</v>
      </c>
      <c r="C2732" s="2">
        <f t="shared" si="192"/>
        <v>42269</v>
      </c>
      <c r="D2732" s="4">
        <v>38.968271854043714</v>
      </c>
      <c r="E2732">
        <f t="shared" si="188"/>
        <v>38.950392806992298</v>
      </c>
      <c r="F2732" s="4">
        <v>33.596763892544807</v>
      </c>
      <c r="G2732">
        <f t="shared" si="191"/>
        <v>33.520865554210559</v>
      </c>
      <c r="H2732">
        <f t="shared" si="189"/>
        <v>35.369129405064434</v>
      </c>
      <c r="I2732">
        <f t="shared" si="190"/>
        <v>30.58012855175636</v>
      </c>
    </row>
    <row r="2733" spans="1:9" outlineLevel="1">
      <c r="A2733" s="12">
        <f t="shared" si="193"/>
        <v>0</v>
      </c>
      <c r="B2733" t="str">
        <f>YEAR(C2733)&amp;VLOOKUP(MONTH(C2733),lookup!$G$2:$N$13,8)</f>
        <v>2015M09</v>
      </c>
      <c r="C2733" s="2">
        <f t="shared" si="192"/>
        <v>42270</v>
      </c>
      <c r="D2733" s="4">
        <v>38.812709566656082</v>
      </c>
      <c r="E2733">
        <f t="shared" si="188"/>
        <v>38.936267210387129</v>
      </c>
      <c r="F2733" s="4">
        <v>33.37206501622137</v>
      </c>
      <c r="G2733">
        <f t="shared" si="191"/>
        <v>33.508289695303937</v>
      </c>
      <c r="H2733">
        <f t="shared" si="189"/>
        <v>35.375494899054445</v>
      </c>
      <c r="I2733">
        <f t="shared" si="190"/>
        <v>30.587002157705548</v>
      </c>
    </row>
    <row r="2734" spans="1:9" outlineLevel="1">
      <c r="A2734" s="12">
        <f t="shared" si="193"/>
        <v>0</v>
      </c>
      <c r="B2734" t="str">
        <f>YEAR(C2734)&amp;VLOOKUP(MONTH(C2734),lookup!$G$2:$N$13,8)</f>
        <v>2015M09</v>
      </c>
      <c r="C2734" s="2">
        <f t="shared" si="192"/>
        <v>42271</v>
      </c>
      <c r="D2734" s="4">
        <v>38.734357433918142</v>
      </c>
      <c r="E2734">
        <f t="shared" si="188"/>
        <v>38.940615472682893</v>
      </c>
      <c r="F2734" s="4">
        <v>33.405796451079951</v>
      </c>
      <c r="G2734">
        <f t="shared" si="191"/>
        <v>33.518710742509626</v>
      </c>
      <c r="H2734">
        <f t="shared" si="189"/>
        <v>35.367942678715565</v>
      </c>
      <c r="I2734">
        <f t="shared" si="190"/>
        <v>30.584268629691081</v>
      </c>
    </row>
    <row r="2735" spans="1:9" outlineLevel="1">
      <c r="A2735" s="12">
        <f t="shared" si="193"/>
        <v>0</v>
      </c>
      <c r="B2735" t="str">
        <f>YEAR(C2735)&amp;VLOOKUP(MONTH(C2735),lookup!$G$2:$N$13,8)</f>
        <v>2015M09</v>
      </c>
      <c r="C2735" s="2">
        <f t="shared" si="192"/>
        <v>42272</v>
      </c>
      <c r="D2735" s="4">
        <v>38.974423066694399</v>
      </c>
      <c r="E2735">
        <f t="shared" si="188"/>
        <v>38.90860261426581</v>
      </c>
      <c r="F2735" s="4">
        <v>33.509297792115937</v>
      </c>
      <c r="G2735">
        <f t="shared" si="191"/>
        <v>33.492722008455743</v>
      </c>
      <c r="H2735">
        <f t="shared" si="189"/>
        <v>35.354091675785028</v>
      </c>
      <c r="I2735">
        <f t="shared" si="190"/>
        <v>30.571568482935714</v>
      </c>
    </row>
    <row r="2736" spans="1:9" outlineLevel="1">
      <c r="A2736" s="12">
        <f t="shared" si="193"/>
        <v>0</v>
      </c>
      <c r="B2736" t="str">
        <f>YEAR(C2736)&amp;VLOOKUP(MONTH(C2736),lookup!$G$2:$N$13,8)</f>
        <v>2015M09</v>
      </c>
      <c r="C2736" s="2">
        <f t="shared" si="192"/>
        <v>42273</v>
      </c>
      <c r="D2736" s="4">
        <v>38.892531256854213</v>
      </c>
      <c r="E2736">
        <f t="shared" si="188"/>
        <v>38.9116387581456</v>
      </c>
      <c r="F2736" s="4">
        <v>33.528847779545032</v>
      </c>
      <c r="G2736">
        <f t="shared" si="191"/>
        <v>33.497702376785327</v>
      </c>
      <c r="H2736">
        <f t="shared" si="189"/>
        <v>35.355825862996539</v>
      </c>
      <c r="I2736">
        <f t="shared" si="190"/>
        <v>30.57932261288304</v>
      </c>
    </row>
    <row r="2737" spans="1:9" outlineLevel="1">
      <c r="A2737" s="12">
        <f t="shared" si="193"/>
        <v>0</v>
      </c>
      <c r="B2737" t="str">
        <f>YEAR(C2737)&amp;VLOOKUP(MONTH(C2737),lookup!$G$2:$N$13,8)</f>
        <v>2015M09</v>
      </c>
      <c r="C2737" s="2">
        <f t="shared" si="192"/>
        <v>42274</v>
      </c>
      <c r="D2737" s="4">
        <v>38.994834598022209</v>
      </c>
      <c r="E2737">
        <f t="shared" si="188"/>
        <v>38.899313205133936</v>
      </c>
      <c r="F2737" s="4">
        <v>33.562071075195469</v>
      </c>
      <c r="G2737">
        <f t="shared" si="191"/>
        <v>33.495315811612457</v>
      </c>
      <c r="H2737">
        <f t="shared" si="189"/>
        <v>35.323056015726813</v>
      </c>
      <c r="I2737">
        <f t="shared" si="190"/>
        <v>30.551277290614212</v>
      </c>
    </row>
    <row r="2738" spans="1:9" outlineLevel="1">
      <c r="A2738" s="12">
        <f t="shared" si="193"/>
        <v>0</v>
      </c>
      <c r="B2738" t="str">
        <f>YEAR(C2738)&amp;VLOOKUP(MONTH(C2738),lookup!$G$2:$N$13,8)</f>
        <v>2015M09</v>
      </c>
      <c r="C2738" s="2">
        <f t="shared" si="192"/>
        <v>42275</v>
      </c>
      <c r="D2738" s="4">
        <v>39.039722071403631</v>
      </c>
      <c r="E2738">
        <f t="shared" si="188"/>
        <v>38.905432127456869</v>
      </c>
      <c r="F2738" s="4">
        <v>33.661603018539033</v>
      </c>
      <c r="G2738">
        <f t="shared" si="191"/>
        <v>33.502134401679257</v>
      </c>
      <c r="H2738">
        <f t="shared" si="189"/>
        <v>35.334165702334225</v>
      </c>
      <c r="I2738">
        <f t="shared" si="190"/>
        <v>30.566680222324795</v>
      </c>
    </row>
    <row r="2739" spans="1:9" outlineLevel="1">
      <c r="A2739" s="12">
        <f t="shared" si="193"/>
        <v>0</v>
      </c>
      <c r="B2739" t="str">
        <f>YEAR(C2739)&amp;VLOOKUP(MONTH(C2739),lookup!$G$2:$N$13,8)</f>
        <v>2015M09</v>
      </c>
      <c r="C2739" s="2">
        <f t="shared" si="192"/>
        <v>42276</v>
      </c>
      <c r="D2739" s="4">
        <v>39.247025217273375</v>
      </c>
      <c r="E2739">
        <f t="shared" si="188"/>
        <v>38.969233328567938</v>
      </c>
      <c r="F2739" s="4">
        <v>33.745892193226126</v>
      </c>
      <c r="G2739">
        <f t="shared" si="191"/>
        <v>33.55835510196269</v>
      </c>
      <c r="H2739">
        <f t="shared" si="189"/>
        <v>35.316382877324237</v>
      </c>
      <c r="I2739">
        <f t="shared" si="190"/>
        <v>30.549962220539346</v>
      </c>
    </row>
    <row r="2740" spans="1:9" outlineLevel="1">
      <c r="A2740" s="12">
        <f t="shared" si="193"/>
        <v>0</v>
      </c>
      <c r="B2740" t="str">
        <f>YEAR(C2740)&amp;VLOOKUP(MONTH(C2740),lookup!$G$2:$N$13,8)</f>
        <v>2015M09</v>
      </c>
      <c r="C2740" s="2">
        <f t="shared" si="192"/>
        <v>42277</v>
      </c>
      <c r="D2740" s="4">
        <v>39.039716005118962</v>
      </c>
      <c r="E2740">
        <f t="shared" si="188"/>
        <v>38.999145135610206</v>
      </c>
      <c r="F2740" s="4">
        <v>33.644254498482617</v>
      </c>
      <c r="G2740">
        <f t="shared" si="191"/>
        <v>33.58119476878403</v>
      </c>
      <c r="H2740">
        <f t="shared" si="189"/>
        <v>35.32395686063326</v>
      </c>
      <c r="I2740">
        <f t="shared" si="190"/>
        <v>30.55875449868973</v>
      </c>
    </row>
    <row r="2741" spans="1:9" outlineLevel="1">
      <c r="A2741" s="12">
        <f t="shared" si="193"/>
        <v>0</v>
      </c>
      <c r="B2741" t="str">
        <f>YEAR(C2741)&amp;VLOOKUP(MONTH(C2741),lookup!$G$2:$N$13,8)</f>
        <v>2015M10</v>
      </c>
      <c r="C2741" s="2">
        <f t="shared" si="192"/>
        <v>42278</v>
      </c>
      <c r="D2741" s="4">
        <v>38.910931073007582</v>
      </c>
      <c r="E2741">
        <f t="shared" si="188"/>
        <v>38.999992980283281</v>
      </c>
      <c r="F2741" s="4">
        <v>33.495044164148496</v>
      </c>
      <c r="G2741">
        <f t="shared" si="191"/>
        <v>33.58769316319885</v>
      </c>
      <c r="H2741">
        <f t="shared" si="189"/>
        <v>35.262500268779</v>
      </c>
      <c r="I2741">
        <f t="shared" si="190"/>
        <v>30.502362928406313</v>
      </c>
    </row>
    <row r="2742" spans="1:9" outlineLevel="1">
      <c r="A2742" s="12">
        <f t="shared" si="193"/>
        <v>0</v>
      </c>
      <c r="B2742" t="str">
        <f>YEAR(C2742)&amp;VLOOKUP(MONTH(C2742),lookup!$G$2:$N$13,8)</f>
        <v>2015M10</v>
      </c>
      <c r="C2742" s="2">
        <f t="shared" si="192"/>
        <v>42279</v>
      </c>
      <c r="D2742" s="4">
        <v>38.70058376302746</v>
      </c>
      <c r="E2742">
        <f t="shared" ref="E2742:E2805" si="194">AVERAGE(SUM(D2735:D2742)/8,SUM(D2737:D2742)/6)</f>
        <v>38.98188650136705</v>
      </c>
      <c r="F2742" s="4">
        <v>33.37093130289216</v>
      </c>
      <c r="G2742">
        <f t="shared" si="191"/>
        <v>33.57235438504938</v>
      </c>
      <c r="H2742">
        <f t="shared" si="189"/>
        <v>35.177465258614369</v>
      </c>
      <c r="I2742">
        <f t="shared" si="190"/>
        <v>30.42328369920299</v>
      </c>
    </row>
    <row r="2743" spans="1:9" outlineLevel="1">
      <c r="A2743" s="12">
        <f t="shared" si="193"/>
        <v>0</v>
      </c>
      <c r="B2743" t="str">
        <f>YEAR(C2743)&amp;VLOOKUP(MONTH(C2743),lookup!$G$2:$N$13,8)</f>
        <v>2015M10</v>
      </c>
      <c r="C2743" s="2">
        <f t="shared" si="192"/>
        <v>42280</v>
      </c>
      <c r="D2743" s="4">
        <v>39.064082195251032</v>
      </c>
      <c r="E2743">
        <f t="shared" si="194"/>
        <v>38.993260830004246</v>
      </c>
      <c r="F2743" s="4">
        <v>33.599633041861814</v>
      </c>
      <c r="G2743">
        <f t="shared" si="191"/>
        <v>33.581130502047358</v>
      </c>
      <c r="H2743">
        <f t="shared" ref="H2743:H2806" si="195">IF(INDEX(D:D,MATCH(DATE(YEAR($C2743)-1,MONTH($C2743),DAY($C2743)),$C:$C,0),1)=0,0,(INDEX(E:E,MATCH(DATE(YEAR($C2743)-1,MONTH($C2743),DAY($C2743)),$C:$C,0),1)+INDEX(E:E,MATCH(DATE(YEAR($C2743)-2,MONTH($C2743),DAY($C2743)),$C:$C,0),1)+INDEX(E:E,MATCH(DATE(YEAR($C2743)-3,MONTH($C2743),DAY($C2743)),$C:$C,0),1)+INDEX(E:E,MATCH(DATE(YEAR($C2743)-4,MONTH($C2743),DAY($C2743)),$C:$C,0),1)+INDEX(E:E,MATCH(DATE(YEAR($C2743)-5,MONTH($C2743),DAY($C2743)),$C:$C,0),1))/5)</f>
        <v>35.107310647356734</v>
      </c>
      <c r="I2743">
        <f t="shared" ref="I2743:I2806" si="196">IF(INDEX(D:D,MATCH(DATE(YEAR($C2743)-1,MONTH($C2743),DAY($C2743)),$C:$C,0),1)=0,0,(INDEX(G:G,MATCH(DATE(YEAR($C2743)-1,MONTH($C2743),DAY($C2743)),$C:$C,0),1)+INDEX(G:G,MATCH(DATE(YEAR($C2743)-2,MONTH($C2743),DAY($C2743)),$C:$C,0),1)+INDEX(G:G,MATCH(DATE(YEAR($C2743)-3,MONTH($C2743),DAY($C2743)),$C:$C,0),1)+INDEX(G:G,MATCH(DATE(YEAR($C2743)-4,MONTH($C2743),DAY($C2743)),$C:$C,0),1)+INDEX(G:G,MATCH(DATE(YEAR($C2743)-5,MONTH($C2743),DAY($C2743)),$C:$C,0),1))/5)</f>
        <v>30.358210437358604</v>
      </c>
    </row>
    <row r="2744" spans="1:9" outlineLevel="1">
      <c r="A2744" s="12">
        <f t="shared" si="193"/>
        <v>0</v>
      </c>
      <c r="B2744" t="str">
        <f>YEAR(C2744)&amp;VLOOKUP(MONTH(C2744),lookup!$G$2:$N$13,8)</f>
        <v>2015M10</v>
      </c>
      <c r="C2744" s="2">
        <f t="shared" si="192"/>
        <v>42281</v>
      </c>
      <c r="D2744" s="4">
        <v>38.668772239186993</v>
      </c>
      <c r="E2744">
        <f t="shared" si="194"/>
        <v>38.948363405381983</v>
      </c>
      <c r="F2744" s="4">
        <v>33.355075487109325</v>
      </c>
      <c r="G2744">
        <f t="shared" si="191"/>
        <v>33.54472577281765</v>
      </c>
      <c r="H2744">
        <f t="shared" si="195"/>
        <v>34.991718739964291</v>
      </c>
      <c r="I2744">
        <f t="shared" si="196"/>
        <v>30.255383382227137</v>
      </c>
    </row>
    <row r="2745" spans="1:9" outlineLevel="1">
      <c r="A2745" s="12">
        <f t="shared" si="193"/>
        <v>0</v>
      </c>
      <c r="B2745" t="str">
        <f>YEAR(C2745)&amp;VLOOKUP(MONTH(C2745),lookup!$G$2:$N$13,8)</f>
        <v>2015M10</v>
      </c>
      <c r="C2745" s="2">
        <f t="shared" si="192"/>
        <v>42282</v>
      </c>
      <c r="D2745" s="4">
        <v>38.829789138151703</v>
      </c>
      <c r="E2745">
        <f t="shared" si="194"/>
        <v>38.903278390879933</v>
      </c>
      <c r="F2745" s="4">
        <v>33.390784946599453</v>
      </c>
      <c r="G2745">
        <f t="shared" si="191"/>
        <v>33.50442811922818</v>
      </c>
      <c r="H2745">
        <f t="shared" si="195"/>
        <v>34.933918000687285</v>
      </c>
      <c r="I2745">
        <f t="shared" si="196"/>
        <v>30.203078755150472</v>
      </c>
    </row>
    <row r="2746" spans="1:9" outlineLevel="1">
      <c r="A2746" s="12">
        <f t="shared" si="193"/>
        <v>0</v>
      </c>
      <c r="B2746" t="str">
        <f>YEAR(C2746)&amp;VLOOKUP(MONTH(C2746),lookup!$G$2:$N$13,8)</f>
        <v>2015M10</v>
      </c>
      <c r="C2746" s="2">
        <f t="shared" si="192"/>
        <v>42283</v>
      </c>
      <c r="D2746" s="4">
        <v>38.474382727425642</v>
      </c>
      <c r="E2746">
        <f t="shared" si="194"/>
        <v>38.820833575406866</v>
      </c>
      <c r="F2746" s="4">
        <v>33.159673615327314</v>
      </c>
      <c r="G2746">
        <f t="shared" si="191"/>
        <v>33.432675791264501</v>
      </c>
      <c r="H2746">
        <f t="shared" si="195"/>
        <v>34.835013067525139</v>
      </c>
      <c r="I2746">
        <f t="shared" si="196"/>
        <v>30.115928034770327</v>
      </c>
    </row>
    <row r="2747" spans="1:9" outlineLevel="1">
      <c r="A2747" s="12">
        <f t="shared" si="193"/>
        <v>0</v>
      </c>
      <c r="B2747" t="str">
        <f>YEAR(C2747)&amp;VLOOKUP(MONTH(C2747),lookup!$G$2:$N$13,8)</f>
        <v>2015M10</v>
      </c>
      <c r="C2747" s="2">
        <f t="shared" si="192"/>
        <v>42284</v>
      </c>
      <c r="D2747" s="4">
        <v>39.159255831130466</v>
      </c>
      <c r="E2747">
        <f t="shared" si="194"/>
        <v>38.836041718616514</v>
      </c>
      <c r="F2747" s="4">
        <v>33.723954036018483</v>
      </c>
      <c r="G2747">
        <f t="shared" si="191"/>
        <v>33.450380479094854</v>
      </c>
      <c r="H2747">
        <f t="shared" si="195"/>
        <v>34.786310185503375</v>
      </c>
      <c r="I2747">
        <f t="shared" si="196"/>
        <v>30.075175538640725</v>
      </c>
    </row>
    <row r="2748" spans="1:9" outlineLevel="1">
      <c r="A2748" s="12">
        <f t="shared" si="193"/>
        <v>0</v>
      </c>
      <c r="B2748" t="str">
        <f>YEAR(C2748)&amp;VLOOKUP(MONTH(C2748),lookup!$G$2:$N$13,8)</f>
        <v>2015M10</v>
      </c>
      <c r="C2748" s="2">
        <f t="shared" si="192"/>
        <v>42285</v>
      </c>
      <c r="D2748" s="4">
        <v>38.303650877768391</v>
      </c>
      <c r="E2748">
        <f t="shared" si="194"/>
        <v>38.756959907718851</v>
      </c>
      <c r="F2748" s="4">
        <v>33.019037236768966</v>
      </c>
      <c r="G2748">
        <f t="shared" si="191"/>
        <v>33.381979894727493</v>
      </c>
      <c r="H2748">
        <f t="shared" si="195"/>
        <v>34.720312666794896</v>
      </c>
      <c r="I2748">
        <f t="shared" si="196"/>
        <v>30.020283507522059</v>
      </c>
    </row>
    <row r="2749" spans="1:9" outlineLevel="1">
      <c r="A2749" s="12">
        <f t="shared" si="193"/>
        <v>0</v>
      </c>
      <c r="B2749" t="str">
        <f>YEAR(C2749)&amp;VLOOKUP(MONTH(C2749),lookup!$G$2:$N$13,8)</f>
        <v>2015M10</v>
      </c>
      <c r="C2749" s="2">
        <f t="shared" si="192"/>
        <v>42286</v>
      </c>
      <c r="D2749" s="4">
        <v>38.944907005207583</v>
      </c>
      <c r="E2749">
        <f t="shared" si="194"/>
        <v>38.749152137644401</v>
      </c>
      <c r="F2749" s="4">
        <v>33.52708405901334</v>
      </c>
      <c r="G2749">
        <f t="shared" si="191"/>
        <v>33.377936639585833</v>
      </c>
      <c r="H2749">
        <f t="shared" si="195"/>
        <v>34.733278388756403</v>
      </c>
      <c r="I2749">
        <f t="shared" si="196"/>
        <v>30.032773545492212</v>
      </c>
    </row>
    <row r="2750" spans="1:9" outlineLevel="1">
      <c r="A2750" s="12">
        <f t="shared" si="193"/>
        <v>0</v>
      </c>
      <c r="B2750" t="str">
        <f>YEAR(C2750)&amp;VLOOKUP(MONTH(C2750),lookup!$G$2:$N$13,8)</f>
        <v>2015M10</v>
      </c>
      <c r="C2750" s="2">
        <f t="shared" si="192"/>
        <v>42287</v>
      </c>
      <c r="D2750" s="4">
        <v>38.510388829417934</v>
      </c>
      <c r="E2750">
        <f t="shared" si="194"/>
        <v>38.724066336813053</v>
      </c>
      <c r="F2750" s="4">
        <v>33.176535173984227</v>
      </c>
      <c r="G2750">
        <f t="shared" si="191"/>
        <v>33.350908522102003</v>
      </c>
      <c r="H2750">
        <f t="shared" si="195"/>
        <v>34.732696387609522</v>
      </c>
      <c r="I2750">
        <f t="shared" si="196"/>
        <v>30.0358352846463</v>
      </c>
    </row>
    <row r="2751" spans="1:9" outlineLevel="1">
      <c r="A2751" s="12">
        <f t="shared" si="193"/>
        <v>0</v>
      </c>
      <c r="B2751" t="str">
        <f>YEAR(C2751)&amp;VLOOKUP(MONTH(C2751),lookup!$G$2:$N$13,8)</f>
        <v>2015M10</v>
      </c>
      <c r="C2751" s="2">
        <f t="shared" si="192"/>
        <v>42288</v>
      </c>
      <c r="D2751" s="4">
        <v>39.239198668672174</v>
      </c>
      <c r="E2751">
        <f t="shared" si="194"/>
        <v>38.769128577278565</v>
      </c>
      <c r="F2751" s="4">
        <v>33.813459564350865</v>
      </c>
      <c r="G2751">
        <f t="shared" si="191"/>
        <v>33.399495564570174</v>
      </c>
      <c r="H2751">
        <f t="shared" si="195"/>
        <v>34.70476175057707</v>
      </c>
      <c r="I2751">
        <f t="shared" si="196"/>
        <v>30.008040233213116</v>
      </c>
    </row>
    <row r="2752" spans="1:9" outlineLevel="1">
      <c r="A2752" s="12">
        <f t="shared" si="193"/>
        <v>0</v>
      </c>
      <c r="B2752" t="str">
        <f>YEAR(C2752)&amp;VLOOKUP(MONTH(C2752),lookup!$G$2:$N$13,8)</f>
        <v>2015M10</v>
      </c>
      <c r="C2752" s="2">
        <f t="shared" si="192"/>
        <v>42289</v>
      </c>
      <c r="D2752" s="4">
        <v>38.672719456383454</v>
      </c>
      <c r="E2752">
        <f t="shared" si="194"/>
        <v>38.785903339099832</v>
      </c>
      <c r="F2752" s="4">
        <v>33.315005014767998</v>
      </c>
      <c r="G2752">
        <f t="shared" si="191"/>
        <v>33.40993544333557</v>
      </c>
      <c r="H2752">
        <f t="shared" si="195"/>
        <v>34.710661411101427</v>
      </c>
      <c r="I2752">
        <f t="shared" si="196"/>
        <v>30.013361173177753</v>
      </c>
    </row>
    <row r="2753" spans="1:9" outlineLevel="1">
      <c r="A2753" s="12">
        <f t="shared" si="193"/>
        <v>0</v>
      </c>
      <c r="B2753" t="str">
        <f>YEAR(C2753)&amp;VLOOKUP(MONTH(C2753),lookup!$G$2:$N$13,8)</f>
        <v>2015M10</v>
      </c>
      <c r="C2753" s="2">
        <f t="shared" si="192"/>
        <v>42290</v>
      </c>
      <c r="D2753" s="4">
        <v>38.967047319012245</v>
      </c>
      <c r="E2753">
        <f t="shared" si="194"/>
        <v>38.778464599393764</v>
      </c>
      <c r="F2753" s="4">
        <v>33.563912407450871</v>
      </c>
      <c r="G2753">
        <f t="shared" si="191"/>
        <v>33.40741910725815</v>
      </c>
      <c r="H2753">
        <f t="shared" si="195"/>
        <v>34.698272192885682</v>
      </c>
      <c r="I2753">
        <f t="shared" si="196"/>
        <v>29.999198278053871</v>
      </c>
    </row>
    <row r="2754" spans="1:9" outlineLevel="1">
      <c r="A2754" s="12">
        <f t="shared" si="193"/>
        <v>0</v>
      </c>
      <c r="B2754" t="str">
        <f>YEAR(C2754)&amp;VLOOKUP(MONTH(C2754),lookup!$G$2:$N$13,8)</f>
        <v>2015M10</v>
      </c>
      <c r="C2754" s="2">
        <f t="shared" si="192"/>
        <v>42291</v>
      </c>
      <c r="D2754" s="4">
        <v>38.348540857975102</v>
      </c>
      <c r="E2754">
        <f t="shared" si="194"/>
        <v>38.774340314237001</v>
      </c>
      <c r="F2754" s="4">
        <v>33.041783788104333</v>
      </c>
      <c r="G2754">
        <f t="shared" si="191"/>
        <v>33.401946539001329</v>
      </c>
      <c r="H2754">
        <f t="shared" si="195"/>
        <v>34.695125260335445</v>
      </c>
      <c r="I2754">
        <f t="shared" si="196"/>
        <v>29.998267398354898</v>
      </c>
    </row>
    <row r="2755" spans="1:9" outlineLevel="1">
      <c r="A2755" s="12">
        <f t="shared" si="193"/>
        <v>0</v>
      </c>
      <c r="B2755" t="str">
        <f>YEAR(C2755)&amp;VLOOKUP(MONTH(C2755),lookup!$G$2:$N$13,8)</f>
        <v>2015M10</v>
      </c>
      <c r="C2755" s="2">
        <f t="shared" si="192"/>
        <v>42292</v>
      </c>
      <c r="D2755" s="4">
        <v>38.912284016769611</v>
      </c>
      <c r="E2755">
        <f t="shared" si="194"/>
        <v>38.756185993469614</v>
      </c>
      <c r="F2755" s="4">
        <v>33.507437151341279</v>
      </c>
      <c r="G2755">
        <f t="shared" si="191"/>
        <v>33.386776991402996</v>
      </c>
      <c r="H2755">
        <f t="shared" si="195"/>
        <v>34.672109689371851</v>
      </c>
      <c r="I2755">
        <f t="shared" si="196"/>
        <v>29.975173602466462</v>
      </c>
    </row>
    <row r="2756" spans="1:9" outlineLevel="1">
      <c r="A2756" s="12">
        <f t="shared" si="193"/>
        <v>0</v>
      </c>
      <c r="B2756" t="str">
        <f>YEAR(C2756)&amp;VLOOKUP(MONTH(C2756),lookup!$G$2:$N$13,8)</f>
        <v>2015M10</v>
      </c>
      <c r="C2756" s="2">
        <f t="shared" si="192"/>
        <v>42293</v>
      </c>
      <c r="D2756" s="4">
        <v>38.715138843633426</v>
      </c>
      <c r="E2756">
        <f t="shared" si="194"/>
        <v>38.798966492520805</v>
      </c>
      <c r="F2756" s="4">
        <v>33.324014794681602</v>
      </c>
      <c r="G2756">
        <f t="shared" si="191"/>
        <v>33.418128057163983</v>
      </c>
      <c r="H2756">
        <f t="shared" si="195"/>
        <v>34.682887356559583</v>
      </c>
      <c r="I2756">
        <f t="shared" si="196"/>
        <v>29.983346926555555</v>
      </c>
    </row>
    <row r="2757" spans="1:9" outlineLevel="1">
      <c r="A2757" s="12">
        <f t="shared" si="193"/>
        <v>0</v>
      </c>
      <c r="B2757" t="str">
        <f>YEAR(C2757)&amp;VLOOKUP(MONTH(C2757),lookup!$G$2:$N$13,8)</f>
        <v>2015M10</v>
      </c>
      <c r="C2757" s="2">
        <f t="shared" si="192"/>
        <v>42294</v>
      </c>
      <c r="D2757" s="4">
        <v>39.110055133786773</v>
      </c>
      <c r="E2757">
        <f t="shared" si="194"/>
        <v>38.798526289316555</v>
      </c>
      <c r="F2757" s="4">
        <v>33.679307433600108</v>
      </c>
      <c r="G2757">
        <f t="shared" si="191"/>
        <v>33.416462673846432</v>
      </c>
      <c r="H2757">
        <f t="shared" si="195"/>
        <v>34.680789789014135</v>
      </c>
      <c r="I2757">
        <f t="shared" si="196"/>
        <v>29.9825397710215</v>
      </c>
    </row>
    <row r="2758" spans="1:9" outlineLevel="1">
      <c r="A2758" s="12">
        <f t="shared" si="193"/>
        <v>0</v>
      </c>
      <c r="B2758" t="str">
        <f>YEAR(C2758)&amp;VLOOKUP(MONTH(C2758),lookup!$G$2:$N$13,8)</f>
        <v>2015M10</v>
      </c>
      <c r="C2758" s="2">
        <f t="shared" si="192"/>
        <v>42295</v>
      </c>
      <c r="D2758" s="4">
        <v>38.643395116783331</v>
      </c>
      <c r="E2758">
        <f t="shared" si="194"/>
        <v>38.804395487310217</v>
      </c>
      <c r="F2758" s="4">
        <v>33.305942153980489</v>
      </c>
      <c r="G2758">
        <f t="shared" si="191"/>
        <v>33.423795371697238</v>
      </c>
      <c r="H2758">
        <f t="shared" si="195"/>
        <v>34.680362223105234</v>
      </c>
      <c r="I2758">
        <f t="shared" si="196"/>
        <v>29.981150003461586</v>
      </c>
    </row>
    <row r="2759" spans="1:9" outlineLevel="1">
      <c r="A2759" s="12">
        <f t="shared" si="193"/>
        <v>0</v>
      </c>
      <c r="B2759" t="str">
        <f>YEAR(C2759)&amp;VLOOKUP(MONTH(C2759),lookup!$G$2:$N$13,8)</f>
        <v>2015M10</v>
      </c>
      <c r="C2759" s="2">
        <f t="shared" si="192"/>
        <v>42296</v>
      </c>
      <c r="D2759" s="4">
        <v>39.031691484783352</v>
      </c>
      <c r="E2759">
        <f t="shared" si="194"/>
        <v>38.796813302131412</v>
      </c>
      <c r="F2759" s="4">
        <v>33.596291740535719</v>
      </c>
      <c r="G2759">
        <f t="shared" si="191"/>
        <v>33.412920660465858</v>
      </c>
      <c r="H2759">
        <f t="shared" si="195"/>
        <v>34.693050628000698</v>
      </c>
      <c r="I2759">
        <f t="shared" si="196"/>
        <v>29.99511212078658</v>
      </c>
    </row>
    <row r="2760" spans="1:9" outlineLevel="1">
      <c r="A2760" s="12">
        <f t="shared" si="193"/>
        <v>0</v>
      </c>
      <c r="B2760" t="str">
        <f>YEAR(C2760)&amp;VLOOKUP(MONTH(C2760),lookup!$G$2:$N$13,8)</f>
        <v>2015M10</v>
      </c>
      <c r="C2760" s="2">
        <f t="shared" si="192"/>
        <v>42297</v>
      </c>
      <c r="D2760" s="4">
        <v>38.355156255232906</v>
      </c>
      <c r="E2760">
        <f t="shared" si="194"/>
        <v>38.777516885164324</v>
      </c>
      <c r="F2760" s="4">
        <v>33.023522570614332</v>
      </c>
      <c r="G2760">
        <f t="shared" ref="G2760:G2823" si="197">AVERAGE(SUM(F2753:F2760)/8,SUM(F2755:F2760)/6)</f>
        <v>33.393181239582084</v>
      </c>
      <c r="H2760">
        <f t="shared" si="195"/>
        <v>34.693476683485166</v>
      </c>
      <c r="I2760">
        <f t="shared" si="196"/>
        <v>29.996427692483287</v>
      </c>
    </row>
    <row r="2761" spans="1:9" outlineLevel="1">
      <c r="A2761" s="12">
        <f t="shared" si="193"/>
        <v>0</v>
      </c>
      <c r="B2761" t="str">
        <f>YEAR(C2761)&amp;VLOOKUP(MONTH(C2761),lookup!$G$2:$N$13,8)</f>
        <v>2015M10</v>
      </c>
      <c r="C2761" s="2">
        <f t="shared" si="192"/>
        <v>42298</v>
      </c>
      <c r="D2761" s="4">
        <v>39.348458304321468</v>
      </c>
      <c r="E2761">
        <f t="shared" si="194"/>
        <v>38.837702929042145</v>
      </c>
      <c r="F2761" s="4">
        <v>33.873671434610671</v>
      </c>
      <c r="G2761">
        <f t="shared" si="197"/>
        <v>33.44306070238536</v>
      </c>
      <c r="H2761">
        <f t="shared" si="195"/>
        <v>34.684505655788229</v>
      </c>
      <c r="I2761">
        <f t="shared" si="196"/>
        <v>29.99087063428949</v>
      </c>
    </row>
    <row r="2762" spans="1:9" outlineLevel="1">
      <c r="A2762" s="12">
        <f t="shared" si="193"/>
        <v>0</v>
      </c>
      <c r="B2762" t="str">
        <f>YEAR(C2762)&amp;VLOOKUP(MONTH(C2762),lookup!$G$2:$N$13,8)</f>
        <v>2015M10</v>
      </c>
      <c r="C2762" s="2">
        <f t="shared" si="192"/>
        <v>42299</v>
      </c>
      <c r="D2762" s="4">
        <v>38.767734720919506</v>
      </c>
      <c r="E2762">
        <f t="shared" si="194"/>
        <v>38.86828553525001</v>
      </c>
      <c r="F2762" s="4">
        <v>33.398150616286955</v>
      </c>
      <c r="G2762">
        <f t="shared" si="197"/>
        <v>33.471511614280551</v>
      </c>
      <c r="H2762">
        <f t="shared" si="195"/>
        <v>34.657078966216133</v>
      </c>
      <c r="I2762">
        <f t="shared" si="196"/>
        <v>29.965373643677289</v>
      </c>
    </row>
    <row r="2763" spans="1:9" outlineLevel="1">
      <c r="A2763" s="12">
        <f t="shared" si="193"/>
        <v>0</v>
      </c>
      <c r="B2763" t="str">
        <f>YEAR(C2763)&amp;VLOOKUP(MONTH(C2763),lookup!$G$2:$N$13,8)</f>
        <v>2015M10</v>
      </c>
      <c r="C2763" s="2">
        <f t="shared" si="192"/>
        <v>42300</v>
      </c>
      <c r="D2763" s="4">
        <v>39.220740111526496</v>
      </c>
      <c r="E2763">
        <f t="shared" si="194"/>
        <v>38.896787789317294</v>
      </c>
      <c r="F2763" s="4">
        <v>33.778240404511855</v>
      </c>
      <c r="G2763">
        <f t="shared" si="197"/>
        <v>33.49668123184636</v>
      </c>
      <c r="H2763">
        <f t="shared" si="195"/>
        <v>34.669828017347029</v>
      </c>
      <c r="I2763">
        <f t="shared" si="196"/>
        <v>29.978263548484428</v>
      </c>
    </row>
    <row r="2764" spans="1:9" outlineLevel="1">
      <c r="A2764" s="12">
        <f t="shared" si="193"/>
        <v>0</v>
      </c>
      <c r="B2764" t="str">
        <f>YEAR(C2764)&amp;VLOOKUP(MONTH(C2764),lookup!$G$2:$N$13,8)</f>
        <v>2015M10</v>
      </c>
      <c r="C2764" s="2">
        <f t="shared" ref="C2764:C2827" si="198">C2763+1</f>
        <v>42301</v>
      </c>
      <c r="D2764" s="4">
        <v>38.543529164244298</v>
      </c>
      <c r="E2764">
        <f t="shared" si="194"/>
        <v>38.877740021643888</v>
      </c>
      <c r="F2764" s="4">
        <v>33.213197295474515</v>
      </c>
      <c r="G2764">
        <f t="shared" si="197"/>
        <v>33.482026399937084</v>
      </c>
      <c r="H2764">
        <f t="shared" si="195"/>
        <v>34.659770955116343</v>
      </c>
      <c r="I2764">
        <f t="shared" si="196"/>
        <v>29.972484625707892</v>
      </c>
    </row>
    <row r="2765" spans="1:9" outlineLevel="1">
      <c r="A2765" s="12">
        <f t="shared" si="193"/>
        <v>0</v>
      </c>
      <c r="B2765" t="str">
        <f>YEAR(C2765)&amp;VLOOKUP(MONTH(C2765),lookup!$G$2:$N$13,8)</f>
        <v>2015M10</v>
      </c>
      <c r="C2765" s="2">
        <f t="shared" si="198"/>
        <v>42302</v>
      </c>
      <c r="D2765" s="4">
        <v>39.125593625020215</v>
      </c>
      <c r="E2765">
        <f t="shared" si="194"/>
        <v>38.88653635569905</v>
      </c>
      <c r="F2765" s="4">
        <v>33.643543496370974</v>
      </c>
      <c r="G2765">
        <f t="shared" si="197"/>
        <v>33.483728800179868</v>
      </c>
      <c r="H2765">
        <f t="shared" si="195"/>
        <v>34.649291287252183</v>
      </c>
      <c r="I2765">
        <f t="shared" si="196"/>
        <v>29.961377737167027</v>
      </c>
    </row>
    <row r="2766" spans="1:9" outlineLevel="1">
      <c r="A2766" s="12">
        <f t="shared" si="193"/>
        <v>0</v>
      </c>
      <c r="B2766" t="str">
        <f>YEAR(C2766)&amp;VLOOKUP(MONTH(C2766),lookup!$G$2:$N$13,8)</f>
        <v>2015M10</v>
      </c>
      <c r="C2766" s="2">
        <f t="shared" si="198"/>
        <v>42303</v>
      </c>
      <c r="D2766" s="4">
        <v>38.668805421754179</v>
      </c>
      <c r="E2766">
        <f t="shared" si="194"/>
        <v>38.914261930303169</v>
      </c>
      <c r="F2766" s="4">
        <v>33.317404829014755</v>
      </c>
      <c r="G2766">
        <f t="shared" si="197"/>
        <v>33.508935405569545</v>
      </c>
      <c r="H2766">
        <f t="shared" si="195"/>
        <v>34.633416671812391</v>
      </c>
      <c r="I2766">
        <f t="shared" si="196"/>
        <v>29.946139336682005</v>
      </c>
    </row>
    <row r="2767" spans="1:9" outlineLevel="1">
      <c r="A2767" s="12">
        <f t="shared" si="193"/>
        <v>0</v>
      </c>
      <c r="B2767" t="str">
        <f>YEAR(C2767)&amp;VLOOKUP(MONTH(C2767),lookup!$G$2:$N$13,8)</f>
        <v>2015M10</v>
      </c>
      <c r="C2767" s="2">
        <f t="shared" si="198"/>
        <v>42304</v>
      </c>
      <c r="D2767" s="4">
        <v>39.123569488421957</v>
      </c>
      <c r="E2767">
        <f t="shared" si="194"/>
        <v>38.901263570872288</v>
      </c>
      <c r="F2767" s="4">
        <v>33.700285553715212</v>
      </c>
      <c r="G2767">
        <f t="shared" si="197"/>
        <v>33.500986195485311</v>
      </c>
      <c r="H2767">
        <f t="shared" si="195"/>
        <v>34.639069089352553</v>
      </c>
      <c r="I2767">
        <f t="shared" si="196"/>
        <v>29.946803420568891</v>
      </c>
    </row>
    <row r="2768" spans="1:9" outlineLevel="1">
      <c r="A2768" s="12">
        <f t="shared" si="193"/>
        <v>0</v>
      </c>
      <c r="B2768" t="str">
        <f>YEAR(C2768)&amp;VLOOKUP(MONTH(C2768),lookup!$G$2:$N$13,8)</f>
        <v>2015M10</v>
      </c>
      <c r="C2768" s="2">
        <f t="shared" si="198"/>
        <v>42305</v>
      </c>
      <c r="D2768" s="4">
        <v>38.39736749728872</v>
      </c>
      <c r="E2768">
        <f t="shared" si="194"/>
        <v>38.873037838198208</v>
      </c>
      <c r="F2768" s="4">
        <v>33.087241969147478</v>
      </c>
      <c r="G2768">
        <f t="shared" si="197"/>
        <v>33.479059603965339</v>
      </c>
      <c r="H2768">
        <f t="shared" si="195"/>
        <v>34.652542241552666</v>
      </c>
      <c r="I2768">
        <f t="shared" si="196"/>
        <v>29.959363903545654</v>
      </c>
    </row>
    <row r="2769" spans="1:9" outlineLevel="1">
      <c r="A2769" s="12">
        <f t="shared" si="193"/>
        <v>0</v>
      </c>
      <c r="B2769" t="str">
        <f>YEAR(C2769)&amp;VLOOKUP(MONTH(C2769),lookup!$G$2:$N$13,8)</f>
        <v>2015M10</v>
      </c>
      <c r="C2769" s="2">
        <f t="shared" si="198"/>
        <v>42306</v>
      </c>
      <c r="D2769" s="4">
        <v>39.206868290144833</v>
      </c>
      <c r="E2769">
        <f t="shared" si="194"/>
        <v>38.863032477197024</v>
      </c>
      <c r="F2769" s="4">
        <v>33.778997505397619</v>
      </c>
      <c r="G2769">
        <f t="shared" si="197"/>
        <v>33.473205575130009</v>
      </c>
      <c r="H2769">
        <f t="shared" si="195"/>
        <v>34.642113715354121</v>
      </c>
      <c r="I2769">
        <f t="shared" si="196"/>
        <v>29.946549572672627</v>
      </c>
    </row>
    <row r="2770" spans="1:9" outlineLevel="1">
      <c r="A2770" s="12">
        <f t="shared" ref="A2770:A2833" si="199">IF(D2770+D2771=D2770,IF(D2770+D2771&gt;0,1,0),0)</f>
        <v>0</v>
      </c>
      <c r="B2770" t="str">
        <f>YEAR(C2770)&amp;VLOOKUP(MONTH(C2770),lookup!$G$2:$N$13,8)</f>
        <v>2015M10</v>
      </c>
      <c r="C2770" s="2">
        <f t="shared" si="198"/>
        <v>42307</v>
      </c>
      <c r="D2770" s="4">
        <v>38.070410613027917</v>
      </c>
      <c r="E2770">
        <f t="shared" si="194"/>
        <v>38.780023174519116</v>
      </c>
      <c r="F2770" s="4">
        <v>32.772396956148079</v>
      </c>
      <c r="G2770">
        <f t="shared" si="197"/>
        <v>33.397362609760791</v>
      </c>
      <c r="H2770">
        <f t="shared" si="195"/>
        <v>34.656670221178409</v>
      </c>
      <c r="I2770">
        <f t="shared" si="196"/>
        <v>29.955174099594863</v>
      </c>
    </row>
    <row r="2771" spans="1:9" outlineLevel="1">
      <c r="A2771" s="12">
        <f t="shared" si="199"/>
        <v>0</v>
      </c>
      <c r="B2771" t="str">
        <f>YEAR(C2771)&amp;VLOOKUP(MONTH(C2771),lookup!$G$2:$N$13,8)</f>
        <v>2015M10</v>
      </c>
      <c r="C2771" s="2">
        <f t="shared" si="198"/>
        <v>42308</v>
      </c>
      <c r="D2771" s="4">
        <v>39.564951930723289</v>
      </c>
      <c r="E2771">
        <f t="shared" si="194"/>
        <v>38.838149605360826</v>
      </c>
      <c r="F2771" s="4">
        <v>34.092723629449615</v>
      </c>
      <c r="G2771">
        <f t="shared" si="197"/>
        <v>33.454449489075955</v>
      </c>
      <c r="H2771">
        <f t="shared" si="195"/>
        <v>34.667928782188163</v>
      </c>
      <c r="I2771">
        <f t="shared" si="196"/>
        <v>29.963676991919336</v>
      </c>
    </row>
    <row r="2772" spans="1:9" outlineLevel="1">
      <c r="A2772" s="12">
        <f t="shared" si="199"/>
        <v>0</v>
      </c>
      <c r="B2772" t="str">
        <f>YEAR(C2772)&amp;VLOOKUP(MONTH(C2772),lookup!$G$2:$N$13,8)</f>
        <v>2015M11</v>
      </c>
      <c r="C2772" s="2">
        <f t="shared" si="198"/>
        <v>42309</v>
      </c>
      <c r="D2772" s="4">
        <v>38.759192130522393</v>
      </c>
      <c r="E2772">
        <f t="shared" si="194"/>
        <v>38.859160766483896</v>
      </c>
      <c r="F2772" s="4">
        <v>33.366446230417843</v>
      </c>
      <c r="G2772">
        <f t="shared" si="197"/>
        <v>33.468114330960162</v>
      </c>
      <c r="H2772">
        <f t="shared" si="195"/>
        <v>34.690412292765117</v>
      </c>
      <c r="I2772">
        <f t="shared" si="196"/>
        <v>29.976623551656992</v>
      </c>
    </row>
    <row r="2773" spans="1:9" outlineLevel="1">
      <c r="A2773" s="12">
        <f t="shared" si="199"/>
        <v>0</v>
      </c>
      <c r="B2773" t="str">
        <f>YEAR(C2773)&amp;VLOOKUP(MONTH(C2773),lookup!$G$2:$N$13,8)</f>
        <v>2015M11</v>
      </c>
      <c r="C2773" s="2">
        <f t="shared" si="198"/>
        <v>42310</v>
      </c>
      <c r="D2773" s="4">
        <v>38.832817780680934</v>
      </c>
      <c r="E2773">
        <f t="shared" si="194"/>
        <v>38.81663296723427</v>
      </c>
      <c r="F2773" s="4">
        <v>33.338185984839257</v>
      </c>
      <c r="G2773">
        <f t="shared" si="197"/>
        <v>33.418854522416439</v>
      </c>
      <c r="H2773">
        <f t="shared" si="195"/>
        <v>34.69184933387222</v>
      </c>
      <c r="I2773">
        <f t="shared" si="196"/>
        <v>29.972064016301573</v>
      </c>
    </row>
    <row r="2774" spans="1:9" outlineLevel="1">
      <c r="A2774" s="12">
        <f t="shared" si="199"/>
        <v>0</v>
      </c>
      <c r="B2774" t="str">
        <f>YEAR(C2774)&amp;VLOOKUP(MONTH(C2774),lookup!$G$2:$N$13,8)</f>
        <v>2015M11</v>
      </c>
      <c r="C2774" s="2">
        <f t="shared" si="198"/>
        <v>42311</v>
      </c>
      <c r="D2774" s="4">
        <v>38.203967307810224</v>
      </c>
      <c r="E2774">
        <f t="shared" si="194"/>
        <v>38.77146390265623</v>
      </c>
      <c r="F2774" s="4">
        <v>32.844134433902006</v>
      </c>
      <c r="G2774">
        <f t="shared" si="197"/>
        <v>33.369016161451441</v>
      </c>
      <c r="H2774">
        <f t="shared" si="195"/>
        <v>34.691376794358312</v>
      </c>
      <c r="I2774">
        <f t="shared" si="196"/>
        <v>29.963122752638707</v>
      </c>
    </row>
    <row r="2775" spans="1:9" outlineLevel="1">
      <c r="A2775" s="12">
        <f t="shared" si="199"/>
        <v>0</v>
      </c>
      <c r="B2775" t="str">
        <f>YEAR(C2775)&amp;VLOOKUP(MONTH(C2775),lookup!$G$2:$N$13,8)</f>
        <v>2015M11</v>
      </c>
      <c r="C2775" s="2">
        <f t="shared" si="198"/>
        <v>42312</v>
      </c>
      <c r="D2775" s="4">
        <v>38.732764468916976</v>
      </c>
      <c r="E2775">
        <f t="shared" si="194"/>
        <v>38.707529937168175</v>
      </c>
      <c r="F2775" s="4">
        <v>33.239570611529139</v>
      </c>
      <c r="G2775">
        <f t="shared" si="197"/>
        <v>33.295269236409098</v>
      </c>
      <c r="H2775">
        <f t="shared" si="195"/>
        <v>34.680244825663785</v>
      </c>
      <c r="I2775">
        <f t="shared" si="196"/>
        <v>29.948482799874046</v>
      </c>
    </row>
    <row r="2776" spans="1:9" outlineLevel="1">
      <c r="A2776" s="12">
        <f t="shared" si="199"/>
        <v>0</v>
      </c>
      <c r="B2776" t="str">
        <f>YEAR(C2776)&amp;VLOOKUP(MONTH(C2776),lookup!$G$2:$N$13,8)</f>
        <v>2015M11</v>
      </c>
      <c r="C2776" s="2">
        <f t="shared" si="198"/>
        <v>42313</v>
      </c>
      <c r="D2776" s="4">
        <v>38.386979205322319</v>
      </c>
      <c r="E2776">
        <f t="shared" si="194"/>
        <v>38.733261384944811</v>
      </c>
      <c r="F2776" s="4">
        <v>33.013547464061737</v>
      </c>
      <c r="G2776">
        <f t="shared" si="197"/>
        <v>33.310759205500716</v>
      </c>
      <c r="H2776">
        <f t="shared" si="195"/>
        <v>34.680924478160549</v>
      </c>
      <c r="I2776">
        <f t="shared" si="196"/>
        <v>29.940760160116373</v>
      </c>
    </row>
    <row r="2777" spans="1:9" outlineLevel="1">
      <c r="A2777" s="12">
        <f t="shared" si="199"/>
        <v>0</v>
      </c>
      <c r="B2777" t="str">
        <f>YEAR(C2777)&amp;VLOOKUP(MONTH(C2777),lookup!$G$2:$N$13,8)</f>
        <v>2015M11</v>
      </c>
      <c r="C2777" s="2">
        <f t="shared" si="198"/>
        <v>42314</v>
      </c>
      <c r="D2777" s="4">
        <v>39.283159194444131</v>
      </c>
      <c r="E2777">
        <f t="shared" si="194"/>
        <v>38.714546838440256</v>
      </c>
      <c r="F2777" s="4">
        <v>33.739057148248875</v>
      </c>
      <c r="G2777">
        <f t="shared" si="197"/>
        <v>33.278790726412197</v>
      </c>
      <c r="H2777">
        <f t="shared" si="195"/>
        <v>34.66288305698756</v>
      </c>
      <c r="I2777">
        <f t="shared" si="196"/>
        <v>29.918544392222891</v>
      </c>
    </row>
    <row r="2778" spans="1:9" outlineLevel="1">
      <c r="A2778" s="12">
        <f t="shared" si="199"/>
        <v>0</v>
      </c>
      <c r="B2778" t="str">
        <f>YEAR(C2778)&amp;VLOOKUP(MONTH(C2778),lookup!$G$2:$N$13,8)</f>
        <v>2015M11</v>
      </c>
      <c r="C2778" s="2">
        <f t="shared" si="198"/>
        <v>42315</v>
      </c>
      <c r="D2778" s="4">
        <v>38.615057364053996</v>
      </c>
      <c r="E2778">
        <f t="shared" si="194"/>
        <v>38.736576029840357</v>
      </c>
      <c r="F2778" s="4">
        <v>33.200860516966046</v>
      </c>
      <c r="G2778">
        <f t="shared" si="197"/>
        <v>33.291770889508996</v>
      </c>
      <c r="H2778">
        <f t="shared" si="195"/>
        <v>34.631817041371782</v>
      </c>
      <c r="I2778">
        <f t="shared" si="196"/>
        <v>29.883752575616636</v>
      </c>
    </row>
    <row r="2779" spans="1:9" outlineLevel="1">
      <c r="A2779" s="12">
        <f t="shared" si="199"/>
        <v>0</v>
      </c>
      <c r="B2779" t="str">
        <f>YEAR(C2779)&amp;VLOOKUP(MONTH(C2779),lookup!$G$2:$N$13,8)</f>
        <v>2015M11</v>
      </c>
      <c r="C2779" s="2">
        <f t="shared" si="198"/>
        <v>42316</v>
      </c>
      <c r="D2779" s="4">
        <v>39.315895678094208</v>
      </c>
      <c r="E2779">
        <f t="shared" si="194"/>
        <v>38.761266505502135</v>
      </c>
      <c r="F2779" s="4">
        <v>33.780787924165438</v>
      </c>
      <c r="G2779">
        <f t="shared" si="197"/>
        <v>33.309158402872583</v>
      </c>
      <c r="H2779">
        <f t="shared" si="195"/>
        <v>34.613691016171586</v>
      </c>
      <c r="I2779">
        <f t="shared" si="196"/>
        <v>29.863834694900355</v>
      </c>
    </row>
    <row r="2780" spans="1:9" outlineLevel="1">
      <c r="A2780" s="12">
        <f t="shared" si="199"/>
        <v>0</v>
      </c>
      <c r="B2780" t="str">
        <f>YEAR(C2780)&amp;VLOOKUP(MONTH(C2780),lookup!$G$2:$N$13,8)</f>
        <v>2015M11</v>
      </c>
      <c r="C2780" s="2">
        <f t="shared" si="198"/>
        <v>42317</v>
      </c>
      <c r="D2780" s="4">
        <v>38.041201517162399</v>
      </c>
      <c r="E2780">
        <f t="shared" si="194"/>
        <v>38.702828276279831</v>
      </c>
      <c r="F2780" s="4">
        <v>32.673021307700026</v>
      </c>
      <c r="G2780">
        <f t="shared" si="197"/>
        <v>33.251559918019225</v>
      </c>
      <c r="H2780">
        <f t="shared" si="195"/>
        <v>34.623207336414403</v>
      </c>
      <c r="I2780">
        <f t="shared" si="196"/>
        <v>29.866394595823472</v>
      </c>
    </row>
    <row r="2781" spans="1:9" outlineLevel="1">
      <c r="A2781" s="12">
        <f t="shared" si="199"/>
        <v>0</v>
      </c>
      <c r="B2781" t="str">
        <f>YEAR(C2781)&amp;VLOOKUP(MONTH(C2781),lookup!$G$2:$N$13,8)</f>
        <v>2015M11</v>
      </c>
      <c r="C2781" s="2">
        <f t="shared" si="198"/>
        <v>42318</v>
      </c>
      <c r="D2781" s="4">
        <v>39.185631532619766</v>
      </c>
      <c r="E2781">
        <f t="shared" si="194"/>
        <v>38.76261805775124</v>
      </c>
      <c r="F2781" s="4">
        <v>33.632822151737905</v>
      </c>
      <c r="G2781">
        <f t="shared" si="197"/>
        <v>33.302745640134454</v>
      </c>
      <c r="H2781">
        <f t="shared" si="195"/>
        <v>34.619493176150172</v>
      </c>
      <c r="I2781">
        <f t="shared" si="196"/>
        <v>29.862081440468124</v>
      </c>
    </row>
    <row r="2782" spans="1:9" outlineLevel="1">
      <c r="A2782" s="12">
        <f t="shared" si="199"/>
        <v>0</v>
      </c>
      <c r="B2782" t="str">
        <f>YEAR(C2782)&amp;VLOOKUP(MONTH(C2782),lookup!$G$2:$N$13,8)</f>
        <v>2015M11</v>
      </c>
      <c r="C2782" s="2">
        <f t="shared" si="198"/>
        <v>42319</v>
      </c>
      <c r="D2782" s="4">
        <v>38.321098679633593</v>
      </c>
      <c r="E2782">
        <f t="shared" si="194"/>
        <v>38.764448724682801</v>
      </c>
      <c r="F2782" s="4">
        <v>32.931094206421712</v>
      </c>
      <c r="G2782">
        <f t="shared" si="197"/>
        <v>33.301309521113595</v>
      </c>
      <c r="H2782">
        <f t="shared" si="195"/>
        <v>34.613822933413267</v>
      </c>
      <c r="I2782">
        <f t="shared" si="196"/>
        <v>29.849845848558914</v>
      </c>
    </row>
    <row r="2783" spans="1:9" outlineLevel="1">
      <c r="A2783" s="12">
        <f t="shared" si="199"/>
        <v>0</v>
      </c>
      <c r="B2783" t="str">
        <f>YEAR(C2783)&amp;VLOOKUP(MONTH(C2783),lookup!$G$2:$N$13,8)</f>
        <v>2015M11</v>
      </c>
      <c r="C2783" s="2">
        <f t="shared" si="198"/>
        <v>42320</v>
      </c>
      <c r="D2783" s="4">
        <v>39.074119618280463</v>
      </c>
      <c r="E2783">
        <f t="shared" si="194"/>
        <v>38.768363456837719</v>
      </c>
      <c r="F2783" s="4">
        <v>33.569772955680477</v>
      </c>
      <c r="G2783">
        <f t="shared" si="197"/>
        <v>33.307840151575689</v>
      </c>
      <c r="H2783">
        <f t="shared" si="195"/>
        <v>34.625464942407532</v>
      </c>
      <c r="I2783">
        <f t="shared" si="196"/>
        <v>29.858620289059509</v>
      </c>
    </row>
    <row r="2784" spans="1:9" outlineLevel="1">
      <c r="A2784" s="12">
        <f t="shared" si="199"/>
        <v>0</v>
      </c>
      <c r="B2784" t="str">
        <f>YEAR(C2784)&amp;VLOOKUP(MONTH(C2784),lookup!$G$2:$N$13,8)</f>
        <v>2015M11</v>
      </c>
      <c r="C2784" s="2">
        <f t="shared" si="198"/>
        <v>42321</v>
      </c>
      <c r="D2784" s="4">
        <v>38.471454393103762</v>
      </c>
      <c r="E2784">
        <f t="shared" si="194"/>
        <v>38.761676241828205</v>
      </c>
      <c r="F2784" s="4">
        <v>33.019336753220408</v>
      </c>
      <c r="G2784">
        <f t="shared" si="197"/>
        <v>33.293075001835973</v>
      </c>
      <c r="H2784">
        <f t="shared" si="195"/>
        <v>34.6537472468125</v>
      </c>
      <c r="I2784">
        <f t="shared" si="196"/>
        <v>29.876382388497042</v>
      </c>
    </row>
    <row r="2785" spans="1:9" outlineLevel="1">
      <c r="A2785" s="12">
        <f t="shared" si="199"/>
        <v>0</v>
      </c>
      <c r="B2785" t="str">
        <f>YEAR(C2785)&amp;VLOOKUP(MONTH(C2785),lookup!$G$2:$N$13,8)</f>
        <v>2015M11</v>
      </c>
      <c r="C2785" s="2">
        <f t="shared" si="198"/>
        <v>42322</v>
      </c>
      <c r="D2785" s="4">
        <v>39.119070732892119</v>
      </c>
      <c r="E2785">
        <f t="shared" si="194"/>
        <v>38.735018634214356</v>
      </c>
      <c r="F2785" s="4">
        <v>33.613996458907735</v>
      </c>
      <c r="G2785">
        <f t="shared" si="197"/>
        <v>33.271359419980669</v>
      </c>
      <c r="H2785">
        <f t="shared" si="195"/>
        <v>34.686444049312101</v>
      </c>
      <c r="I2785">
        <f t="shared" si="196"/>
        <v>29.904325597506006</v>
      </c>
    </row>
    <row r="2786" spans="1:9" outlineLevel="1">
      <c r="A2786" s="12">
        <f t="shared" si="199"/>
        <v>0</v>
      </c>
      <c r="B2786" t="str">
        <f>YEAR(C2786)&amp;VLOOKUP(MONTH(C2786),lookup!$G$2:$N$13,8)</f>
        <v>2015M11</v>
      </c>
      <c r="C2786" s="2">
        <f t="shared" si="198"/>
        <v>42323</v>
      </c>
      <c r="D2786" s="4">
        <v>38.584105652826736</v>
      </c>
      <c r="E2786">
        <f t="shared" si="194"/>
        <v>38.778326163568018</v>
      </c>
      <c r="F2786" s="4">
        <v>33.172440624806889</v>
      </c>
      <c r="G2786">
        <f t="shared" si="197"/>
        <v>33.311201453146296</v>
      </c>
      <c r="H2786">
        <f t="shared" si="195"/>
        <v>34.721217703794956</v>
      </c>
      <c r="I2786">
        <f t="shared" si="196"/>
        <v>29.930097616185513</v>
      </c>
    </row>
    <row r="2787" spans="1:9" outlineLevel="1">
      <c r="A2787" s="12">
        <f t="shared" si="199"/>
        <v>0</v>
      </c>
      <c r="B2787" t="str">
        <f>YEAR(C2787)&amp;VLOOKUP(MONTH(C2787),lookup!$G$2:$N$13,8)</f>
        <v>2015M11</v>
      </c>
      <c r="C2787" s="2">
        <f t="shared" si="198"/>
        <v>42324</v>
      </c>
      <c r="D2787" s="4">
        <v>39.031177508959679</v>
      </c>
      <c r="E2787">
        <f t="shared" si="194"/>
        <v>38.747660109358762</v>
      </c>
      <c r="F2787" s="4">
        <v>33.499235774830744</v>
      </c>
      <c r="G2787">
        <f t="shared" si="197"/>
        <v>33.282472245737281</v>
      </c>
      <c r="H2787">
        <f t="shared" si="195"/>
        <v>34.742999804691948</v>
      </c>
      <c r="I2787">
        <f t="shared" si="196"/>
        <v>29.946707453183272</v>
      </c>
    </row>
    <row r="2788" spans="1:9" outlineLevel="1">
      <c r="A2788" s="12">
        <f t="shared" si="199"/>
        <v>0</v>
      </c>
      <c r="B2788" t="str">
        <f>YEAR(C2788)&amp;VLOOKUP(MONTH(C2788),lookup!$G$2:$N$13,8)</f>
        <v>2015M11</v>
      </c>
      <c r="C2788" s="2">
        <f t="shared" si="198"/>
        <v>42325</v>
      </c>
      <c r="D2788" s="4">
        <v>38.507951322554717</v>
      </c>
      <c r="E2788">
        <f t="shared" si="194"/>
        <v>38.792403025772543</v>
      </c>
      <c r="F2788" s="4">
        <v>33.09597411393834</v>
      </c>
      <c r="G2788">
        <f t="shared" si="197"/>
        <v>33.322646788420229</v>
      </c>
      <c r="H2788">
        <f t="shared" si="195"/>
        <v>34.778871058906006</v>
      </c>
      <c r="I2788">
        <f t="shared" si="196"/>
        <v>29.974135508424098</v>
      </c>
    </row>
    <row r="2789" spans="1:9" outlineLevel="1">
      <c r="A2789" s="12">
        <f t="shared" si="199"/>
        <v>0</v>
      </c>
      <c r="B2789" t="str">
        <f>YEAR(C2789)&amp;VLOOKUP(MONTH(C2789),lookup!$G$2:$N$13,8)</f>
        <v>2015M11</v>
      </c>
      <c r="C2789" s="2">
        <f t="shared" si="198"/>
        <v>42326</v>
      </c>
      <c r="D2789" s="4">
        <v>39.112599796544202</v>
      </c>
      <c r="E2789">
        <f t="shared" si="194"/>
        <v>38.791045223789808</v>
      </c>
      <c r="F2789" s="4">
        <v>33.578844802601097</v>
      </c>
      <c r="G2789">
        <f t="shared" si="197"/>
        <v>33.32002919134257</v>
      </c>
      <c r="H2789">
        <f t="shared" si="195"/>
        <v>34.81520147981287</v>
      </c>
      <c r="I2789">
        <f t="shared" si="196"/>
        <v>30.000917828691115</v>
      </c>
    </row>
    <row r="2790" spans="1:9" outlineLevel="1">
      <c r="A2790" s="12">
        <f t="shared" si="199"/>
        <v>0</v>
      </c>
      <c r="B2790" t="str">
        <f>YEAR(C2790)&amp;VLOOKUP(MONTH(C2790),lookup!$G$2:$N$13,8)</f>
        <v>2015M11</v>
      </c>
      <c r="C2790" s="2">
        <f t="shared" si="198"/>
        <v>42327</v>
      </c>
      <c r="D2790" s="4">
        <v>38.352064026643376</v>
      </c>
      <c r="E2790">
        <f t="shared" si="194"/>
        <v>38.783031360772881</v>
      </c>
      <c r="F2790" s="4">
        <v>32.926940594509617</v>
      </c>
      <c r="G2790">
        <f t="shared" si="197"/>
        <v>33.312069910705489</v>
      </c>
      <c r="H2790">
        <f t="shared" si="195"/>
        <v>34.844104652249307</v>
      </c>
      <c r="I2790">
        <f t="shared" si="196"/>
        <v>30.023992648537689</v>
      </c>
    </row>
    <row r="2791" spans="1:9" outlineLevel="1">
      <c r="A2791" s="12">
        <f t="shared" si="199"/>
        <v>0</v>
      </c>
      <c r="B2791" t="str">
        <f>YEAR(C2791)&amp;VLOOKUP(MONTH(C2791),lookup!$G$2:$N$13,8)</f>
        <v>2015M11</v>
      </c>
      <c r="C2791" s="2">
        <f t="shared" si="198"/>
        <v>42328</v>
      </c>
      <c r="D2791" s="4">
        <v>39.389088013386086</v>
      </c>
      <c r="E2791">
        <f t="shared" si="194"/>
        <v>38.825218325508146</v>
      </c>
      <c r="F2791" s="4">
        <v>33.821504804254495</v>
      </c>
      <c r="G2791">
        <f t="shared" si="197"/>
        <v>33.345095513353598</v>
      </c>
      <c r="H2791">
        <f t="shared" si="195"/>
        <v>34.867663050307932</v>
      </c>
      <c r="I2791">
        <f t="shared" si="196"/>
        <v>30.039192357981012</v>
      </c>
    </row>
    <row r="2792" spans="1:9" outlineLevel="1">
      <c r="A2792" s="12">
        <f t="shared" si="199"/>
        <v>0</v>
      </c>
      <c r="B2792" t="str">
        <f>YEAR(C2792)&amp;VLOOKUP(MONTH(C2792),lookup!$G$2:$N$13,8)</f>
        <v>2015M11</v>
      </c>
      <c r="C2792" s="2">
        <f t="shared" si="198"/>
        <v>42329</v>
      </c>
      <c r="D2792" s="4">
        <v>38.39056693121131</v>
      </c>
      <c r="E2792">
        <f t="shared" si="194"/>
        <v>38.804034632338585</v>
      </c>
      <c r="F2792" s="4">
        <v>32.951963095401496</v>
      </c>
      <c r="G2792">
        <f t="shared" si="197"/>
        <v>33.322511532289468</v>
      </c>
      <c r="H2792">
        <f t="shared" si="195"/>
        <v>34.885448352310902</v>
      </c>
      <c r="I2792">
        <f t="shared" si="196"/>
        <v>30.052767644415656</v>
      </c>
    </row>
    <row r="2793" spans="1:9" outlineLevel="1">
      <c r="A2793" s="12">
        <f t="shared" si="199"/>
        <v>0</v>
      </c>
      <c r="B2793" t="str">
        <f>YEAR(C2793)&amp;VLOOKUP(MONTH(C2793),lookup!$G$2:$N$13,8)</f>
        <v>2015M11</v>
      </c>
      <c r="C2793" s="2">
        <f t="shared" si="198"/>
        <v>42330</v>
      </c>
      <c r="D2793" s="4">
        <v>39.337747777121614</v>
      </c>
      <c r="E2793">
        <f t="shared" si="194"/>
        <v>38.843249469949754</v>
      </c>
      <c r="F2793" s="4">
        <v>33.781553947670467</v>
      </c>
      <c r="G2793">
        <f t="shared" si="197"/>
        <v>33.35651038974045</v>
      </c>
      <c r="H2793">
        <f t="shared" si="195"/>
        <v>34.919397517776837</v>
      </c>
      <c r="I2793">
        <f t="shared" si="196"/>
        <v>30.073464395306264</v>
      </c>
    </row>
    <row r="2794" spans="1:9" outlineLevel="1">
      <c r="A2794" s="12">
        <f t="shared" si="199"/>
        <v>0</v>
      </c>
      <c r="B2794" t="str">
        <f>YEAR(C2794)&amp;VLOOKUP(MONTH(C2794),lookup!$G$2:$N$13,8)</f>
        <v>2015M11</v>
      </c>
      <c r="C2794" s="2">
        <f t="shared" si="198"/>
        <v>42331</v>
      </c>
      <c r="D2794" s="4">
        <v>37.862251567753511</v>
      </c>
      <c r="E2794">
        <f t="shared" si="194"/>
        <v>38.744325276732582</v>
      </c>
      <c r="F2794" s="4">
        <v>32.466173955213179</v>
      </c>
      <c r="G2794">
        <f t="shared" si="197"/>
        <v>33.259885376330402</v>
      </c>
      <c r="H2794">
        <f t="shared" si="195"/>
        <v>34.941292532181293</v>
      </c>
      <c r="I2794">
        <f t="shared" si="196"/>
        <v>30.090328174760323</v>
      </c>
    </row>
    <row r="2795" spans="1:9" outlineLevel="1">
      <c r="A2795" s="12">
        <f t="shared" si="199"/>
        <v>0</v>
      </c>
      <c r="B2795" t="str">
        <f>YEAR(C2795)&amp;VLOOKUP(MONTH(C2795),lookup!$G$2:$N$13,8)</f>
        <v>2015M11</v>
      </c>
      <c r="C2795" s="2">
        <f t="shared" si="198"/>
        <v>42332</v>
      </c>
      <c r="D2795" s="4">
        <v>39.155534330430257</v>
      </c>
      <c r="E2795">
        <f t="shared" si="194"/>
        <v>38.755675455898327</v>
      </c>
      <c r="F2795" s="4">
        <v>33.598762814140457</v>
      </c>
      <c r="G2795">
        <f t="shared" si="197"/>
        <v>33.26776565058222</v>
      </c>
      <c r="H2795">
        <f t="shared" si="195"/>
        <v>34.956504015767649</v>
      </c>
      <c r="I2795">
        <f t="shared" si="196"/>
        <v>30.095464731991729</v>
      </c>
    </row>
    <row r="2796" spans="1:9" outlineLevel="1">
      <c r="A2796" s="12">
        <f t="shared" si="199"/>
        <v>0</v>
      </c>
      <c r="B2796" t="str">
        <f>YEAR(C2796)&amp;VLOOKUP(MONTH(C2796),lookup!$G$2:$N$13,8)</f>
        <v>2015M11</v>
      </c>
      <c r="C2796" s="2">
        <f t="shared" si="198"/>
        <v>42333</v>
      </c>
      <c r="D2796" s="4">
        <v>38.521797702157528</v>
      </c>
      <c r="E2796">
        <f t="shared" si="194"/>
        <v>38.770685327583017</v>
      </c>
      <c r="F2796" s="4">
        <v>33.062511350405124</v>
      </c>
      <c r="G2796">
        <f t="shared" si="197"/>
        <v>33.276971790852684</v>
      </c>
      <c r="H2796">
        <f t="shared" si="195"/>
        <v>34.979722827168089</v>
      </c>
      <c r="I2796">
        <f t="shared" si="196"/>
        <v>30.112777596628042</v>
      </c>
    </row>
    <row r="2797" spans="1:9" outlineLevel="1">
      <c r="A2797" s="12">
        <f t="shared" si="199"/>
        <v>0</v>
      </c>
      <c r="B2797" t="str">
        <f>YEAR(C2797)&amp;VLOOKUP(MONTH(C2797),lookup!$G$2:$N$13,8)</f>
        <v>2015M11</v>
      </c>
      <c r="C2797" s="2">
        <f t="shared" si="198"/>
        <v>42334</v>
      </c>
      <c r="D2797" s="4">
        <v>39.484549096615609</v>
      </c>
      <c r="E2797">
        <f t="shared" si="194"/>
        <v>38.801887249106613</v>
      </c>
      <c r="F2797" s="4">
        <v>33.872985224854816</v>
      </c>
      <c r="G2797">
        <f t="shared" si="197"/>
        <v>33.299645602293566</v>
      </c>
      <c r="H2797">
        <f t="shared" si="195"/>
        <v>34.970244533412995</v>
      </c>
      <c r="I2797">
        <f t="shared" si="196"/>
        <v>30.095631834536022</v>
      </c>
    </row>
    <row r="2798" spans="1:9" outlineLevel="1">
      <c r="A2798" s="12">
        <f t="shared" si="199"/>
        <v>0</v>
      </c>
      <c r="B2798" t="str">
        <f>YEAR(C2798)&amp;VLOOKUP(MONTH(C2798),lookup!$G$2:$N$13,8)</f>
        <v>2015M11</v>
      </c>
      <c r="C2798" s="2">
        <f t="shared" si="198"/>
        <v>42335</v>
      </c>
      <c r="D2798" s="4">
        <v>38.353863949935651</v>
      </c>
      <c r="E2798">
        <f t="shared" si="194"/>
        <v>38.7989411625394</v>
      </c>
      <c r="F2798" s="4">
        <v>32.887625523430671</v>
      </c>
      <c r="G2798">
        <f t="shared" si="197"/>
        <v>33.291826946020223</v>
      </c>
      <c r="H2798">
        <f t="shared" si="195"/>
        <v>35.013149040370486</v>
      </c>
      <c r="I2798">
        <f t="shared" si="196"/>
        <v>30.12935159410053</v>
      </c>
    </row>
    <row r="2799" spans="1:9" outlineLevel="1">
      <c r="A2799" s="12">
        <f t="shared" si="199"/>
        <v>0</v>
      </c>
      <c r="B2799" t="str">
        <f>YEAR(C2799)&amp;VLOOKUP(MONTH(C2799),lookup!$G$2:$N$13,8)</f>
        <v>2015M11</v>
      </c>
      <c r="C2799" s="2">
        <f t="shared" si="198"/>
        <v>42336</v>
      </c>
      <c r="D2799" s="4">
        <v>39.684969343141411</v>
      </c>
      <c r="E2799">
        <f t="shared" si="194"/>
        <v>38.846368876150763</v>
      </c>
      <c r="F2799" s="4">
        <v>34.039741679897475</v>
      </c>
      <c r="G2799">
        <f t="shared" si="197"/>
        <v>33.32698239510016</v>
      </c>
      <c r="H2799">
        <f t="shared" si="195"/>
        <v>35.004185172065526</v>
      </c>
      <c r="I2799">
        <f t="shared" si="196"/>
        <v>30.116552430088955</v>
      </c>
    </row>
    <row r="2800" spans="1:9" outlineLevel="1">
      <c r="A2800" s="12">
        <f t="shared" si="199"/>
        <v>0</v>
      </c>
      <c r="B2800" t="str">
        <f>YEAR(C2800)&amp;VLOOKUP(MONTH(C2800),lookup!$G$2:$N$13,8)</f>
        <v>2015M11</v>
      </c>
      <c r="C2800" s="2">
        <f t="shared" si="198"/>
        <v>42337</v>
      </c>
      <c r="D2800" s="4">
        <v>38.528495901547402</v>
      </c>
      <c r="E2800">
        <f t="shared" si="194"/>
        <v>38.910509797946254</v>
      </c>
      <c r="F2800" s="4">
        <v>33.052981569871811</v>
      </c>
      <c r="G2800">
        <f t="shared" si="197"/>
        <v>33.382196684309449</v>
      </c>
      <c r="H2800">
        <f t="shared" si="195"/>
        <v>35.030474800030824</v>
      </c>
      <c r="I2800">
        <f t="shared" si="196"/>
        <v>30.132315228429569</v>
      </c>
    </row>
    <row r="2801" spans="1:9" outlineLevel="1">
      <c r="A2801" s="12">
        <f t="shared" si="199"/>
        <v>0</v>
      </c>
      <c r="B2801" t="str">
        <f>YEAR(C2801)&amp;VLOOKUP(MONTH(C2801),lookup!$G$2:$N$13,8)</f>
        <v>2015M11</v>
      </c>
      <c r="C2801" s="2">
        <f t="shared" si="198"/>
        <v>42338</v>
      </c>
      <c r="D2801" s="4">
        <v>39.280827475633679</v>
      </c>
      <c r="E2801">
        <f t="shared" si="194"/>
        <v>38.917393374536886</v>
      </c>
      <c r="F2801" s="4">
        <v>33.660638467789816</v>
      </c>
      <c r="G2801">
        <f t="shared" si="197"/>
        <v>33.379795771287689</v>
      </c>
      <c r="H2801">
        <f t="shared" si="195"/>
        <v>35.044348016984785</v>
      </c>
      <c r="I2801">
        <f t="shared" si="196"/>
        <v>30.135136701946429</v>
      </c>
    </row>
    <row r="2802" spans="1:9" outlineLevel="1">
      <c r="A2802" s="12">
        <f t="shared" si="199"/>
        <v>0</v>
      </c>
      <c r="B2802" t="str">
        <f>YEAR(C2802)&amp;VLOOKUP(MONTH(C2802),lookup!$G$2:$N$13,8)</f>
        <v>2015M12</v>
      </c>
      <c r="C2802" s="2">
        <f t="shared" si="198"/>
        <v>42339</v>
      </c>
      <c r="D2802" s="4">
        <v>38.047620378887693</v>
      </c>
      <c r="E2802">
        <f t="shared" si="194"/>
        <v>38.889464148293612</v>
      </c>
      <c r="F2802" s="4">
        <v>32.426686167171511</v>
      </c>
      <c r="G2802">
        <f t="shared" si="197"/>
        <v>33.324342352598947</v>
      </c>
      <c r="H2802">
        <f t="shared" si="195"/>
        <v>35.043841670207215</v>
      </c>
      <c r="I2802">
        <f t="shared" si="196"/>
        <v>30.116483025546955</v>
      </c>
    </row>
    <row r="2803" spans="1:9" outlineLevel="1">
      <c r="A2803" s="12">
        <f t="shared" si="199"/>
        <v>0</v>
      </c>
      <c r="B2803" t="str">
        <f>YEAR(C2803)&amp;VLOOKUP(MONTH(C2803),lookup!$G$2:$N$13,8)</f>
        <v>2015M12</v>
      </c>
      <c r="C2803" s="2">
        <f t="shared" si="198"/>
        <v>42340</v>
      </c>
      <c r="D2803" s="4">
        <v>39.270281429120622</v>
      </c>
      <c r="E2803">
        <f t="shared" si="194"/>
        <v>38.878780203003842</v>
      </c>
      <c r="F2803" s="4">
        <v>33.480289103707449</v>
      </c>
      <c r="G2803">
        <f t="shared" si="197"/>
        <v>33.284213068934605</v>
      </c>
      <c r="H2803">
        <f t="shared" si="195"/>
        <v>35.060040065431934</v>
      </c>
      <c r="I2803">
        <f t="shared" si="196"/>
        <v>30.110769438326116</v>
      </c>
    </row>
    <row r="2804" spans="1:9" outlineLevel="1">
      <c r="A2804" s="12">
        <f t="shared" si="199"/>
        <v>0</v>
      </c>
      <c r="B2804" t="str">
        <f>YEAR(C2804)&amp;VLOOKUP(MONTH(C2804),lookup!$G$2:$N$13,8)</f>
        <v>2015M12</v>
      </c>
      <c r="C2804" s="2">
        <f t="shared" si="198"/>
        <v>42341</v>
      </c>
      <c r="D2804" s="4">
        <v>38.449386545966803</v>
      </c>
      <c r="E2804">
        <f t="shared" si="194"/>
        <v>38.882214722077862</v>
      </c>
      <c r="F2804" s="4">
        <v>32.808357032611177</v>
      </c>
      <c r="G2804">
        <f t="shared" si="197"/>
        <v>33.261722716504195</v>
      </c>
      <c r="H2804">
        <f t="shared" si="195"/>
        <v>35.063879427339629</v>
      </c>
      <c r="I2804">
        <f t="shared" si="196"/>
        <v>30.094853855390294</v>
      </c>
    </row>
    <row r="2805" spans="1:9" outlineLevel="1">
      <c r="A2805" s="12">
        <f t="shared" si="199"/>
        <v>0</v>
      </c>
      <c r="B2805" t="str">
        <f>YEAR(C2805)&amp;VLOOKUP(MONTH(C2805),lookup!$G$2:$N$13,8)</f>
        <v>2015M12</v>
      </c>
      <c r="C2805" s="2">
        <f t="shared" si="198"/>
        <v>42342</v>
      </c>
      <c r="D2805" s="4">
        <v>39.205230867880751</v>
      </c>
      <c r="E2805">
        <f t="shared" si="194"/>
        <v>38.824779126510208</v>
      </c>
      <c r="F2805" s="4">
        <v>33.370943684284917</v>
      </c>
      <c r="G2805">
        <f t="shared" si="197"/>
        <v>33.174611953917527</v>
      </c>
      <c r="H2805">
        <f t="shared" si="195"/>
        <v>35.110134764354633</v>
      </c>
      <c r="I2805">
        <f t="shared" si="196"/>
        <v>30.116907969768342</v>
      </c>
    </row>
    <row r="2806" spans="1:9" outlineLevel="1">
      <c r="A2806" s="12">
        <f t="shared" si="199"/>
        <v>0</v>
      </c>
      <c r="B2806" t="str">
        <f>YEAR(C2806)&amp;VLOOKUP(MONTH(C2806),lookup!$G$2:$N$13,8)</f>
        <v>2015M12</v>
      </c>
      <c r="C2806" s="2">
        <f t="shared" si="198"/>
        <v>42343</v>
      </c>
      <c r="D2806" s="4">
        <v>37.952379635276053</v>
      </c>
      <c r="E2806">
        <f t="shared" ref="E2806:E2869" si="200">AVERAGE(SUM(D2799:D2806)/8,SUM(D2801:D2806)/6)</f>
        <v>38.751676667988036</v>
      </c>
      <c r="F2806" s="4">
        <v>32.32790964000111</v>
      </c>
      <c r="G2806">
        <f t="shared" si="197"/>
        <v>33.079207050380617</v>
      </c>
      <c r="H2806">
        <f t="shared" si="195"/>
        <v>35.101187172825448</v>
      </c>
      <c r="I2806">
        <f t="shared" si="196"/>
        <v>30.090794224852697</v>
      </c>
    </row>
    <row r="2807" spans="1:9" outlineLevel="1">
      <c r="A2807" s="12">
        <f t="shared" si="199"/>
        <v>0</v>
      </c>
      <c r="B2807" t="str">
        <f>YEAR(C2807)&amp;VLOOKUP(MONTH(C2807),lookup!$G$2:$N$13,8)</f>
        <v>2015M12</v>
      </c>
      <c r="C2807" s="2">
        <f t="shared" si="198"/>
        <v>42344</v>
      </c>
      <c r="D2807" s="4">
        <v>39.324348686273346</v>
      </c>
      <c r="E2807">
        <f t="shared" si="200"/>
        <v>38.732764644487091</v>
      </c>
      <c r="F2807" s="4">
        <v>33.488207139309225</v>
      </c>
      <c r="G2807">
        <f t="shared" si="197"/>
        <v>33.030366864220468</v>
      </c>
      <c r="H2807">
        <f t="shared" ref="H2807:H2870" si="201">IF(INDEX(D:D,MATCH(DATE(YEAR($C2807)-1,MONTH($C2807),DAY($C2807)),$C:$C,0),1)=0,0,(INDEX(E:E,MATCH(DATE(YEAR($C2807)-1,MONTH($C2807),DAY($C2807)),$C:$C,0),1)+INDEX(E:E,MATCH(DATE(YEAR($C2807)-2,MONTH($C2807),DAY($C2807)),$C:$C,0),1)+INDEX(E:E,MATCH(DATE(YEAR($C2807)-3,MONTH($C2807),DAY($C2807)),$C:$C,0),1)+INDEX(E:E,MATCH(DATE(YEAR($C2807)-4,MONTH($C2807),DAY($C2807)),$C:$C,0),1)+INDEX(E:E,MATCH(DATE(YEAR($C2807)-5,MONTH($C2807),DAY($C2807)),$C:$C,0),1))/5)</f>
        <v>35.086541733332894</v>
      </c>
      <c r="I2807">
        <f t="shared" ref="I2807:I2870" si="202">IF(INDEX(D:D,MATCH(DATE(YEAR($C2807)-1,MONTH($C2807),DAY($C2807)),$C:$C,0),1)=0,0,(INDEX(G:G,MATCH(DATE(YEAR($C2807)-1,MONTH($C2807),DAY($C2807)),$C:$C,0),1)+INDEX(G:G,MATCH(DATE(YEAR($C2807)-2,MONTH($C2807),DAY($C2807)),$C:$C,0),1)+INDEX(G:G,MATCH(DATE(YEAR($C2807)-3,MONTH($C2807),DAY($C2807)),$C:$C,0),1)+INDEX(G:G,MATCH(DATE(YEAR($C2807)-4,MONTH($C2807),DAY($C2807)),$C:$C,0),1)+INDEX(G:G,MATCH(DATE(YEAR($C2807)-5,MONTH($C2807),DAY($C2807)),$C:$C,0),1))/5)</f>
        <v>30.069204106424802</v>
      </c>
    </row>
    <row r="2808" spans="1:9" outlineLevel="1">
      <c r="A2808" s="12">
        <f t="shared" si="199"/>
        <v>0</v>
      </c>
      <c r="B2808" t="str">
        <f>YEAR(C2808)&amp;VLOOKUP(MONTH(C2808),lookup!$G$2:$N$13,8)</f>
        <v>2015M12</v>
      </c>
      <c r="C2808" s="2">
        <f t="shared" si="198"/>
        <v>42345</v>
      </c>
      <c r="D2808" s="4">
        <v>38.243807712876375</v>
      </c>
      <c r="E2808">
        <f t="shared" si="200"/>
        <v>38.731320577194211</v>
      </c>
      <c r="F2808" s="4">
        <v>32.58237115782525</v>
      </c>
      <c r="G2808">
        <f t="shared" si="197"/>
        <v>33.013927462688706</v>
      </c>
      <c r="H2808">
        <f t="shared" si="201"/>
        <v>35.114552881223105</v>
      </c>
      <c r="I2808">
        <f t="shared" si="202"/>
        <v>30.076865851803483</v>
      </c>
    </row>
    <row r="2809" spans="1:9" outlineLevel="1">
      <c r="A2809" s="12">
        <f t="shared" si="199"/>
        <v>0</v>
      </c>
      <c r="B2809" t="str">
        <f>YEAR(C2809)&amp;VLOOKUP(MONTH(C2809),lookup!$G$2:$N$13,8)</f>
        <v>2015M12</v>
      </c>
      <c r="C2809" s="2">
        <f t="shared" si="198"/>
        <v>42346</v>
      </c>
      <c r="D2809" s="4">
        <v>39.041622175302358</v>
      </c>
      <c r="E2809">
        <f t="shared" si="200"/>
        <v>38.697315308105303</v>
      </c>
      <c r="F2809" s="4">
        <v>33.228851413505829</v>
      </c>
      <c r="G2809">
        <f t="shared" si="197"/>
        <v>32.965987630945818</v>
      </c>
      <c r="H2809">
        <f t="shared" si="201"/>
        <v>35.133943532758089</v>
      </c>
      <c r="I2809">
        <f t="shared" si="202"/>
        <v>30.086998802277794</v>
      </c>
    </row>
    <row r="2810" spans="1:9" outlineLevel="1">
      <c r="A2810" s="12">
        <f t="shared" si="199"/>
        <v>0</v>
      </c>
      <c r="B2810" t="str">
        <f>YEAR(C2810)&amp;VLOOKUP(MONTH(C2810),lookup!$G$2:$N$13,8)</f>
        <v>2015M12</v>
      </c>
      <c r="C2810" s="2">
        <f t="shared" si="198"/>
        <v>42347</v>
      </c>
      <c r="D2810" s="4">
        <v>38.422199599063241</v>
      </c>
      <c r="E2810">
        <f t="shared" si="200"/>
        <v>38.718460930457653</v>
      </c>
      <c r="F2810" s="4">
        <v>32.709805669398044</v>
      </c>
      <c r="G2810">
        <f t="shared" si="197"/>
        <v>32.975469986233882</v>
      </c>
      <c r="H2810">
        <f t="shared" si="201"/>
        <v>35.169923527439245</v>
      </c>
      <c r="I2810">
        <f t="shared" si="202"/>
        <v>30.111606372244523</v>
      </c>
    </row>
    <row r="2811" spans="1:9" outlineLevel="1">
      <c r="A2811" s="12">
        <f t="shared" si="199"/>
        <v>0</v>
      </c>
      <c r="B2811" t="str">
        <f>YEAR(C2811)&amp;VLOOKUP(MONTH(C2811),lookup!$G$2:$N$13,8)</f>
        <v>2015M12</v>
      </c>
      <c r="C2811" s="2">
        <f t="shared" si="198"/>
        <v>42348</v>
      </c>
      <c r="D2811" s="4">
        <v>39.05648653743701</v>
      </c>
      <c r="E2811">
        <f t="shared" si="200"/>
        <v>38.692703388857112</v>
      </c>
      <c r="F2811" s="4">
        <v>33.227380250226709</v>
      </c>
      <c r="G2811">
        <f t="shared" si="197"/>
        <v>32.947699563386493</v>
      </c>
      <c r="H2811">
        <f t="shared" si="201"/>
        <v>35.210094613199644</v>
      </c>
      <c r="I2811">
        <f t="shared" si="202"/>
        <v>30.144675487219008</v>
      </c>
    </row>
    <row r="2812" spans="1:9" outlineLevel="1">
      <c r="A2812" s="12">
        <f t="shared" si="199"/>
        <v>0</v>
      </c>
      <c r="B2812" t="str">
        <f>YEAR(C2812)&amp;VLOOKUP(MONTH(C2812),lookup!$G$2:$N$13,8)</f>
        <v>2015M12</v>
      </c>
      <c r="C2812" s="2">
        <f t="shared" si="198"/>
        <v>42349</v>
      </c>
      <c r="D2812" s="4">
        <v>38.22863070160389</v>
      </c>
      <c r="E2812">
        <f t="shared" si="200"/>
        <v>38.701927070778417</v>
      </c>
      <c r="F2812" s="4">
        <v>32.527226708902887</v>
      </c>
      <c r="G2812">
        <f t="shared" si="197"/>
        <v>32.946738673896533</v>
      </c>
      <c r="H2812">
        <f t="shared" si="201"/>
        <v>35.258141032542717</v>
      </c>
      <c r="I2812">
        <f t="shared" si="202"/>
        <v>30.181203138336173</v>
      </c>
    </row>
    <row r="2813" spans="1:9" outlineLevel="1">
      <c r="A2813" s="12">
        <f t="shared" si="199"/>
        <v>0</v>
      </c>
      <c r="B2813" t="str">
        <f>YEAR(C2813)&amp;VLOOKUP(MONTH(C2813),lookup!$G$2:$N$13,8)</f>
        <v>2015M12</v>
      </c>
      <c r="C2813" s="2">
        <f t="shared" si="198"/>
        <v>42350</v>
      </c>
      <c r="D2813" s="4">
        <v>39.340564354056589</v>
      </c>
      <c r="E2813">
        <f t="shared" si="200"/>
        <v>38.711736719313009</v>
      </c>
      <c r="F2813" s="4">
        <v>33.473488599648213</v>
      </c>
      <c r="G2813">
        <f t="shared" si="197"/>
        <v>32.951921186134982</v>
      </c>
      <c r="H2813">
        <f t="shared" si="201"/>
        <v>35.302518908443624</v>
      </c>
      <c r="I2813">
        <f t="shared" si="202"/>
        <v>30.213145643744458</v>
      </c>
    </row>
    <row r="2814" spans="1:9" outlineLevel="1">
      <c r="A2814" s="12">
        <f t="shared" si="199"/>
        <v>0</v>
      </c>
      <c r="B2814" t="str">
        <f>YEAR(C2814)&amp;VLOOKUP(MONTH(C2814),lookup!$G$2:$N$13,8)</f>
        <v>2015M12</v>
      </c>
      <c r="C2814" s="2">
        <f t="shared" si="198"/>
        <v>42351</v>
      </c>
      <c r="D2814" s="4">
        <v>38.238394974677675</v>
      </c>
      <c r="E2814">
        <f t="shared" si="200"/>
        <v>38.72916161650906</v>
      </c>
      <c r="F2814" s="4">
        <v>32.579118022123545</v>
      </c>
      <c r="G2814">
        <f t="shared" si="197"/>
        <v>32.967350615375835</v>
      </c>
      <c r="H2814">
        <f t="shared" si="201"/>
        <v>35.334905159391937</v>
      </c>
      <c r="I2814">
        <f t="shared" si="202"/>
        <v>30.240893990204277</v>
      </c>
    </row>
    <row r="2815" spans="1:9" outlineLevel="1">
      <c r="A2815" s="12">
        <f t="shared" si="199"/>
        <v>0</v>
      </c>
      <c r="B2815" t="str">
        <f>YEAR(C2815)&amp;VLOOKUP(MONTH(C2815),lookup!$G$2:$N$13,8)</f>
        <v>2015M12</v>
      </c>
      <c r="C2815" s="2">
        <f t="shared" si="198"/>
        <v>42352</v>
      </c>
      <c r="D2815" s="4">
        <v>39.467465332236138</v>
      </c>
      <c r="E2815">
        <f t="shared" si="200"/>
        <v>38.773593336626206</v>
      </c>
      <c r="F2815" s="4">
        <v>33.576711769631267</v>
      </c>
      <c r="G2815">
        <f t="shared" si="197"/>
        <v>33.001870517781413</v>
      </c>
      <c r="H2815">
        <f t="shared" si="201"/>
        <v>35.402076945101534</v>
      </c>
      <c r="I2815">
        <f t="shared" si="202"/>
        <v>30.292134296056883</v>
      </c>
    </row>
    <row r="2816" spans="1:9" outlineLevel="1">
      <c r="A2816" s="12">
        <f t="shared" si="199"/>
        <v>0</v>
      </c>
      <c r="B2816" t="str">
        <f>YEAR(C2816)&amp;VLOOKUP(MONTH(C2816),lookup!$G$2:$N$13,8)</f>
        <v>2015M12</v>
      </c>
      <c r="C2816" s="2">
        <f t="shared" si="198"/>
        <v>42353</v>
      </c>
      <c r="D2816" s="4">
        <v>38.165905468326635</v>
      </c>
      <c r="E2816">
        <f t="shared" si="200"/>
        <v>38.7473666021138</v>
      </c>
      <c r="F2816" s="4">
        <v>32.47297739031373</v>
      </c>
      <c r="G2816">
        <f t="shared" si="197"/>
        <v>32.975297717388251</v>
      </c>
      <c r="H2816">
        <f t="shared" si="201"/>
        <v>35.427292720835815</v>
      </c>
      <c r="I2816">
        <f t="shared" si="202"/>
        <v>30.314181665055457</v>
      </c>
    </row>
    <row r="2817" spans="1:9" outlineLevel="1">
      <c r="A2817" s="12">
        <f t="shared" si="199"/>
        <v>0</v>
      </c>
      <c r="B2817" t="str">
        <f>YEAR(C2817)&amp;VLOOKUP(MONTH(C2817),lookup!$G$2:$N$13,8)</f>
        <v>2015M12</v>
      </c>
      <c r="C2817" s="2">
        <f t="shared" si="198"/>
        <v>42354</v>
      </c>
      <c r="D2817" s="4">
        <v>39.274415011471746</v>
      </c>
      <c r="E2817">
        <f t="shared" si="200"/>
        <v>38.780076860543943</v>
      </c>
      <c r="F2817" s="4">
        <v>33.382976832946305</v>
      </c>
      <c r="G2817">
        <f t="shared" si="197"/>
        <v>32.997896937996579</v>
      </c>
      <c r="H2817">
        <f t="shared" si="201"/>
        <v>35.455430561201467</v>
      </c>
      <c r="I2817">
        <f t="shared" si="202"/>
        <v>30.331025335173564</v>
      </c>
    </row>
    <row r="2818" spans="1:9" outlineLevel="1">
      <c r="A2818" s="12">
        <f t="shared" si="199"/>
        <v>0</v>
      </c>
      <c r="B2818" t="str">
        <f>YEAR(C2818)&amp;VLOOKUP(MONTH(C2818),lookup!$G$2:$N$13,8)</f>
        <v>2015M12</v>
      </c>
      <c r="C2818" s="2">
        <f t="shared" si="198"/>
        <v>42355</v>
      </c>
      <c r="D2818" s="4">
        <v>38.413965503019803</v>
      </c>
      <c r="E2818">
        <f t="shared" si="200"/>
        <v>38.795006796325893</v>
      </c>
      <c r="F2818" s="4">
        <v>32.659613446161714</v>
      </c>
      <c r="G2818">
        <f t="shared" si="197"/>
        <v>33.005792152149212</v>
      </c>
      <c r="H2818">
        <f t="shared" si="201"/>
        <v>35.436571529282489</v>
      </c>
      <c r="I2818">
        <f t="shared" si="202"/>
        <v>30.323793183780623</v>
      </c>
    </row>
    <row r="2819" spans="1:9" outlineLevel="1">
      <c r="A2819" s="12">
        <f t="shared" si="199"/>
        <v>0</v>
      </c>
      <c r="B2819" t="str">
        <f>YEAR(C2819)&amp;VLOOKUP(MONTH(C2819),lookup!$G$2:$N$13,8)</f>
        <v>2015M12</v>
      </c>
      <c r="C2819" s="2">
        <f t="shared" si="198"/>
        <v>42356</v>
      </c>
      <c r="D2819" s="4">
        <v>39.476097755306142</v>
      </c>
      <c r="E2819">
        <f t="shared" si="200"/>
        <v>38.832526947546839</v>
      </c>
      <c r="F2819" s="4">
        <v>33.579941421975469</v>
      </c>
      <c r="G2819">
        <f t="shared" si="197"/>
        <v>33.036698293910781</v>
      </c>
      <c r="H2819">
        <f t="shared" si="201"/>
        <v>35.415727085582887</v>
      </c>
      <c r="I2819">
        <f t="shared" si="202"/>
        <v>30.297261833808289</v>
      </c>
    </row>
    <row r="2820" spans="1:9" outlineLevel="1">
      <c r="A2820" s="12">
        <f t="shared" si="199"/>
        <v>0</v>
      </c>
      <c r="B2820" t="str">
        <f>YEAR(C2820)&amp;VLOOKUP(MONTH(C2820),lookup!$G$2:$N$13,8)</f>
        <v>2015M12</v>
      </c>
      <c r="C2820" s="2">
        <f t="shared" si="198"/>
        <v>42357</v>
      </c>
      <c r="D2820" s="4">
        <v>39.039045826156965</v>
      </c>
      <c r="E2820">
        <f t="shared" si="200"/>
        <v>38.94989879712135</v>
      </c>
      <c r="F2820" s="4">
        <v>33.215691063684098</v>
      </c>
      <c r="G2820">
        <f t="shared" si="197"/>
        <v>33.132775069547989</v>
      </c>
      <c r="H2820">
        <f t="shared" si="201"/>
        <v>35.443643762280963</v>
      </c>
      <c r="I2820">
        <f t="shared" si="202"/>
        <v>30.319572493266463</v>
      </c>
    </row>
    <row r="2821" spans="1:9" outlineLevel="1">
      <c r="A2821" s="12">
        <f t="shared" si="199"/>
        <v>0</v>
      </c>
      <c r="B2821" t="str">
        <f>YEAR(C2821)&amp;VLOOKUP(MONTH(C2821),lookup!$G$2:$N$13,8)</f>
        <v>2015M12</v>
      </c>
      <c r="C2821" s="2">
        <f t="shared" si="198"/>
        <v>42358</v>
      </c>
      <c r="D2821" s="4">
        <v>39.879061909706657</v>
      </c>
      <c r="E2821">
        <f t="shared" si="200"/>
        <v>39.017854609138688</v>
      </c>
      <c r="F2821" s="4">
        <v>33.894128024809817</v>
      </c>
      <c r="G2821">
        <f t="shared" si="197"/>
        <v>33.185516388218801</v>
      </c>
      <c r="H2821">
        <f t="shared" si="201"/>
        <v>35.416969000269113</v>
      </c>
      <c r="I2821">
        <f t="shared" si="202"/>
        <v>30.290326774990397</v>
      </c>
    </row>
    <row r="2822" spans="1:9" outlineLevel="1">
      <c r="A2822" s="12">
        <f t="shared" si="199"/>
        <v>0</v>
      </c>
      <c r="B2822" t="str">
        <f>YEAR(C2822)&amp;VLOOKUP(MONTH(C2822),lookup!$G$2:$N$13,8)</f>
        <v>2015M12</v>
      </c>
      <c r="C2822" s="2">
        <f t="shared" si="198"/>
        <v>42359</v>
      </c>
      <c r="D2822" s="4">
        <v>38.628382686737375</v>
      </c>
      <c r="E2822">
        <f t="shared" si="200"/>
        <v>39.080768609343316</v>
      </c>
      <c r="F2822" s="4">
        <v>32.865421591353233</v>
      </c>
      <c r="G2822">
        <f t="shared" si="197"/>
        <v>33.236114044715606</v>
      </c>
      <c r="H2822">
        <f t="shared" si="201"/>
        <v>35.474554798121268</v>
      </c>
      <c r="I2822">
        <f t="shared" si="202"/>
        <v>30.337298798527691</v>
      </c>
    </row>
    <row r="2823" spans="1:9" outlineLevel="1">
      <c r="A2823" s="12">
        <f t="shared" si="199"/>
        <v>0</v>
      </c>
      <c r="B2823" t="str">
        <f>YEAR(C2823)&amp;VLOOKUP(MONTH(C2823),lookup!$G$2:$N$13,8)</f>
        <v>2015M12</v>
      </c>
      <c r="C2823" s="2">
        <f t="shared" si="198"/>
        <v>42360</v>
      </c>
      <c r="D2823" s="4">
        <v>39.792014677875379</v>
      </c>
      <c r="E2823">
        <f t="shared" si="200"/>
        <v>39.144186248979409</v>
      </c>
      <c r="F2823" s="4">
        <v>33.821079587849312</v>
      </c>
      <c r="G2823">
        <f t="shared" si="197"/>
        <v>33.287895596262828</v>
      </c>
      <c r="H2823">
        <f t="shared" si="201"/>
        <v>35.515771502563027</v>
      </c>
      <c r="I2823">
        <f t="shared" si="202"/>
        <v>30.373900435325176</v>
      </c>
    </row>
    <row r="2824" spans="1:9" outlineLevel="1">
      <c r="A2824" s="12">
        <f t="shared" si="199"/>
        <v>0</v>
      </c>
      <c r="B2824" t="str">
        <f>YEAR(C2824)&amp;VLOOKUP(MONTH(C2824),lookup!$G$2:$N$13,8)</f>
        <v>2015M12</v>
      </c>
      <c r="C2824" s="2">
        <f t="shared" si="198"/>
        <v>42361</v>
      </c>
      <c r="D2824" s="4">
        <v>38.892703482839437</v>
      </c>
      <c r="E2824">
        <f t="shared" si="200"/>
        <v>39.229505956538091</v>
      </c>
      <c r="F2824" s="4">
        <v>33.102197378226649</v>
      </c>
      <c r="G2824">
        <f t="shared" ref="G2824:G2887" si="203">AVERAGE(SUM(F2817:F2824)/8,SUM(F2819:F2824)/6)</f>
        <v>33.364103839846123</v>
      </c>
      <c r="H2824">
        <f t="shared" si="201"/>
        <v>35.58462752235291</v>
      </c>
      <c r="I2824">
        <f t="shared" si="202"/>
        <v>30.42214351225055</v>
      </c>
    </row>
    <row r="2825" spans="1:9" outlineLevel="1">
      <c r="A2825" s="12">
        <f t="shared" si="199"/>
        <v>0</v>
      </c>
      <c r="B2825" t="str">
        <f>YEAR(C2825)&amp;VLOOKUP(MONTH(C2825),lookup!$G$2:$N$13,8)</f>
        <v>2015M12</v>
      </c>
      <c r="C2825" s="2">
        <f t="shared" si="198"/>
        <v>42362</v>
      </c>
      <c r="D2825" s="4">
        <v>40.541717247975981</v>
      </c>
      <c r="E2825">
        <f t="shared" si="200"/>
        <v>39.397513970708758</v>
      </c>
      <c r="F2825" s="4">
        <v>34.210236118837827</v>
      </c>
      <c r="G2825">
        <f t="shared" si="203"/>
        <v>33.468332103286215</v>
      </c>
      <c r="H2825">
        <f t="shared" si="201"/>
        <v>35.765835573180276</v>
      </c>
      <c r="I2825">
        <f t="shared" si="202"/>
        <v>30.560307246917244</v>
      </c>
    </row>
    <row r="2826" spans="1:9" outlineLevel="1">
      <c r="A2826" s="12">
        <f t="shared" si="199"/>
        <v>0</v>
      </c>
      <c r="B2826" t="str">
        <f>YEAR(C2826)&amp;VLOOKUP(MONTH(C2826),lookup!$G$2:$N$13,8)</f>
        <v>2015M12</v>
      </c>
      <c r="C2826" s="2">
        <f t="shared" si="198"/>
        <v>42363</v>
      </c>
      <c r="D2826" s="4">
        <v>38.104878761615474</v>
      </c>
      <c r="E2826">
        <f t="shared" si="200"/>
        <v>39.300348793992526</v>
      </c>
      <c r="F2826" s="4">
        <v>32.752113010007896</v>
      </c>
      <c r="G2826">
        <f t="shared" si="203"/>
        <v>33.43548182155358</v>
      </c>
      <c r="H2826">
        <f t="shared" si="201"/>
        <v>35.697253280656042</v>
      </c>
      <c r="I2826">
        <f t="shared" si="202"/>
        <v>30.533493034397445</v>
      </c>
    </row>
    <row r="2827" spans="1:9" outlineLevel="1">
      <c r="A2827" s="12">
        <f t="shared" si="199"/>
        <v>0</v>
      </c>
      <c r="B2827" t="str">
        <f>YEAR(C2827)&amp;VLOOKUP(MONTH(C2827),lookup!$G$2:$N$13,8)</f>
        <v>2015M12</v>
      </c>
      <c r="C2827" s="2">
        <f t="shared" si="198"/>
        <v>42364</v>
      </c>
      <c r="D2827" s="4">
        <v>39.631129640286161</v>
      </c>
      <c r="E2827">
        <f t="shared" si="200"/>
        <v>39.289377264352083</v>
      </c>
      <c r="F2827" s="4">
        <v>33.722789304316692</v>
      </c>
      <c r="G2827">
        <f t="shared" si="203"/>
        <v>33.430131587492149</v>
      </c>
      <c r="H2827">
        <f t="shared" si="201"/>
        <v>35.791034577290304</v>
      </c>
      <c r="I2827">
        <f t="shared" si="202"/>
        <v>30.615766684592558</v>
      </c>
    </row>
    <row r="2828" spans="1:9" outlineLevel="1">
      <c r="A2828" s="12">
        <f t="shared" si="199"/>
        <v>0</v>
      </c>
      <c r="B2828" t="str">
        <f>YEAR(C2828)&amp;VLOOKUP(MONTH(C2828),lookup!$G$2:$N$13,8)</f>
        <v>2015M12</v>
      </c>
      <c r="C2828" s="2">
        <f t="shared" ref="C2828:C2891" si="204">C2827+1</f>
        <v>42365</v>
      </c>
      <c r="D2828" s="4">
        <v>39.424516660047516</v>
      </c>
      <c r="E2828">
        <f t="shared" si="200"/>
        <v>39.379813689246078</v>
      </c>
      <c r="F2828" s="4">
        <v>33.416697552952414</v>
      </c>
      <c r="G2828">
        <f t="shared" si="203"/>
        <v>33.488634156538012</v>
      </c>
      <c r="H2828">
        <f t="shared" si="201"/>
        <v>35.838450519038631</v>
      </c>
      <c r="I2828">
        <f t="shared" si="202"/>
        <v>30.638401282893238</v>
      </c>
    </row>
    <row r="2829" spans="1:9" outlineLevel="1">
      <c r="A2829" s="12">
        <f t="shared" si="199"/>
        <v>0</v>
      </c>
      <c r="B2829" t="str">
        <f>YEAR(C2829)&amp;VLOOKUP(MONTH(C2829),lookup!$G$2:$N$13,8)</f>
        <v>2015M12</v>
      </c>
      <c r="C2829" s="2">
        <f t="shared" si="204"/>
        <v>42366</v>
      </c>
      <c r="D2829" s="4">
        <v>40.121322904141408</v>
      </c>
      <c r="E2829">
        <f t="shared" si="200"/>
        <v>39.422397353587087</v>
      </c>
      <c r="F2829" s="4">
        <v>34.084457874656266</v>
      </c>
      <c r="G2829">
        <f t="shared" si="203"/>
        <v>33.522477962720671</v>
      </c>
      <c r="H2829">
        <f t="shared" si="201"/>
        <v>35.890884339764355</v>
      </c>
      <c r="I2829">
        <f t="shared" si="202"/>
        <v>30.676946720380869</v>
      </c>
    </row>
    <row r="2830" spans="1:9" outlineLevel="1">
      <c r="A2830" s="12">
        <f t="shared" si="199"/>
        <v>0</v>
      </c>
      <c r="B2830" t="str">
        <f>YEAR(C2830)&amp;VLOOKUP(MONTH(C2830),lookup!$G$2:$N$13,8)</f>
        <v>2015M12</v>
      </c>
      <c r="C2830" s="2">
        <f t="shared" si="204"/>
        <v>42367</v>
      </c>
      <c r="D2830" s="4">
        <v>39.078824416462481</v>
      </c>
      <c r="E2830">
        <f t="shared" si="200"/>
        <v>39.466060039496824</v>
      </c>
      <c r="F2830" s="4">
        <v>33.228557180850004</v>
      </c>
      <c r="G2830">
        <f t="shared" si="203"/>
        <v>33.555703920616153</v>
      </c>
      <c r="H2830">
        <f t="shared" si="201"/>
        <v>35.918131347279854</v>
      </c>
      <c r="I2830">
        <f t="shared" si="202"/>
        <v>30.694584372426867</v>
      </c>
    </row>
    <row r="2831" spans="1:9" outlineLevel="1">
      <c r="A2831" s="12">
        <f t="shared" si="199"/>
        <v>0</v>
      </c>
      <c r="B2831" t="str">
        <f>YEAR(C2831)&amp;VLOOKUP(MONTH(C2831),lookup!$G$2:$N$13,8)</f>
        <v>2015M12</v>
      </c>
      <c r="C2831" s="2">
        <f t="shared" si="204"/>
        <v>42368</v>
      </c>
      <c r="D2831" s="4">
        <v>39.741009277904205</v>
      </c>
      <c r="E2831">
        <f t="shared" si="200"/>
        <v>39.396146537825977</v>
      </c>
      <c r="F2831" s="4">
        <v>33.74878952519888</v>
      </c>
      <c r="G2831">
        <f t="shared" si="203"/>
        <v>33.512731908897265</v>
      </c>
      <c r="H2831">
        <f t="shared" si="201"/>
        <v>35.905117125373572</v>
      </c>
      <c r="I2831">
        <f t="shared" si="202"/>
        <v>30.693668930918346</v>
      </c>
    </row>
    <row r="2832" spans="1:9" outlineLevel="1">
      <c r="A2832" s="12">
        <f t="shared" si="199"/>
        <v>0</v>
      </c>
      <c r="B2832" t="str">
        <f>YEAR(C2832)&amp;VLOOKUP(MONTH(C2832),lookup!$G$2:$N$13,8)</f>
        <v>2015M12</v>
      </c>
      <c r="C2832" s="2">
        <f t="shared" si="204"/>
        <v>42369</v>
      </c>
      <c r="D2832" s="4">
        <v>39.326589839468078</v>
      </c>
      <c r="E2832">
        <f t="shared" si="200"/>
        <v>39.525073691602984</v>
      </c>
      <c r="F2832" s="4">
        <v>33.460087890755531</v>
      </c>
      <c r="G2832">
        <f t="shared" si="203"/>
        <v>33.594097972659284</v>
      </c>
      <c r="H2832">
        <f t="shared" si="201"/>
        <v>36.057089744784875</v>
      </c>
      <c r="I2832">
        <f t="shared" si="202"/>
        <v>30.798901942214002</v>
      </c>
    </row>
    <row r="2833" spans="1:9" outlineLevel="1">
      <c r="A2833" s="12">
        <f t="shared" si="199"/>
        <v>0</v>
      </c>
      <c r="B2833" t="str">
        <f>YEAR(C2833)&amp;VLOOKUP(MONTH(C2833),lookup!$G$2:$N$13,8)</f>
        <v>2016M01</v>
      </c>
      <c r="C2833" s="2">
        <f t="shared" si="204"/>
        <v>42370</v>
      </c>
      <c r="D2833" s="4">
        <v>40.252564135019014</v>
      </c>
      <c r="E2833">
        <f t="shared" si="200"/>
        <v>39.558787829937572</v>
      </c>
      <c r="F2833" s="4">
        <v>34.114023996120665</v>
      </c>
      <c r="G2833">
        <f t="shared" si="203"/>
        <v>33.620687605973124</v>
      </c>
      <c r="H2833">
        <f t="shared" si="201"/>
        <v>36.027068360640051</v>
      </c>
      <c r="I2833">
        <f t="shared" si="202"/>
        <v>30.788876961064108</v>
      </c>
    </row>
    <row r="2834" spans="1:9" outlineLevel="1">
      <c r="A2834" s="12">
        <f t="shared" ref="A2834:A2897" si="205">IF(D2834+D2835=D2834,IF(D2834+D2835&gt;0,1,0),0)</f>
        <v>0</v>
      </c>
      <c r="B2834" t="str">
        <f>YEAR(C2834)&amp;VLOOKUP(MONTH(C2834),lookup!$G$2:$N$13,8)</f>
        <v>2016M01</v>
      </c>
      <c r="C2834" s="2">
        <f t="shared" si="204"/>
        <v>42371</v>
      </c>
      <c r="D2834" s="4">
        <v>39.167710045364316</v>
      </c>
      <c r="E2834">
        <f t="shared" si="200"/>
        <v>39.603814233948285</v>
      </c>
      <c r="F2834" s="4">
        <v>33.203038859253112</v>
      </c>
      <c r="G2834">
        <f t="shared" si="203"/>
        <v>33.631065580409341</v>
      </c>
      <c r="H2834">
        <f t="shared" si="201"/>
        <v>36.106100080788302</v>
      </c>
      <c r="I2834">
        <f t="shared" si="202"/>
        <v>30.829588101255656</v>
      </c>
    </row>
    <row r="2835" spans="1:9" outlineLevel="1">
      <c r="A2835" s="12">
        <f t="shared" si="205"/>
        <v>0</v>
      </c>
      <c r="B2835" t="str">
        <f>YEAR(C2835)&amp;VLOOKUP(MONTH(C2835),lookup!$G$2:$N$13,8)</f>
        <v>2016M01</v>
      </c>
      <c r="C2835" s="2">
        <f t="shared" si="204"/>
        <v>42372</v>
      </c>
      <c r="D2835" s="4">
        <v>40.159878524002998</v>
      </c>
      <c r="E2835">
        <f t="shared" si="200"/>
        <v>39.640074007502378</v>
      </c>
      <c r="F2835" s="4">
        <v>34.06698718678409</v>
      </c>
      <c r="G2835">
        <f t="shared" si="203"/>
        <v>33.651122057407548</v>
      </c>
      <c r="H2835">
        <f t="shared" si="201"/>
        <v>36.14653420339318</v>
      </c>
      <c r="I2835">
        <f t="shared" si="202"/>
        <v>30.85473958544916</v>
      </c>
    </row>
    <row r="2836" spans="1:9" outlineLevel="1">
      <c r="A2836" s="12">
        <f t="shared" si="205"/>
        <v>0</v>
      </c>
      <c r="B2836" t="str">
        <f>YEAR(C2836)&amp;VLOOKUP(MONTH(C2836),lookup!$G$2:$N$13,8)</f>
        <v>2016M01</v>
      </c>
      <c r="C2836" s="2">
        <f t="shared" si="204"/>
        <v>42373</v>
      </c>
      <c r="D2836" s="4">
        <v>39.161606695678003</v>
      </c>
      <c r="E2836">
        <f t="shared" si="200"/>
        <v>39.630540657997251</v>
      </c>
      <c r="F2836" s="4">
        <v>33.214045341790609</v>
      </c>
      <c r="G2836">
        <f t="shared" si="203"/>
        <v>33.637246974288317</v>
      </c>
      <c r="H2836">
        <f t="shared" si="201"/>
        <v>36.165214743798472</v>
      </c>
      <c r="I2836">
        <f t="shared" si="202"/>
        <v>30.858136509702963</v>
      </c>
    </row>
    <row r="2837" spans="1:9" outlineLevel="1">
      <c r="A2837" s="12">
        <f t="shared" si="205"/>
        <v>0</v>
      </c>
      <c r="B2837" t="str">
        <f>YEAR(C2837)&amp;VLOOKUP(MONTH(C2837),lookup!$G$2:$N$13,8)</f>
        <v>2016M01</v>
      </c>
      <c r="C2837" s="2">
        <f t="shared" si="204"/>
        <v>42374</v>
      </c>
      <c r="D2837" s="4">
        <v>40.185009874601434</v>
      </c>
      <c r="E2837">
        <f t="shared" si="200"/>
        <v>39.67152114337577</v>
      </c>
      <c r="F2837" s="4">
        <v>34.031057083425338</v>
      </c>
      <c r="G2837">
        <f t="shared" si="203"/>
        <v>33.657431721355252</v>
      </c>
      <c r="H2837">
        <f t="shared" si="201"/>
        <v>36.182751153576127</v>
      </c>
      <c r="I2837">
        <f t="shared" si="202"/>
        <v>30.860637216639265</v>
      </c>
    </row>
    <row r="2838" spans="1:9" outlineLevel="1">
      <c r="A2838" s="12">
        <f t="shared" si="205"/>
        <v>0</v>
      </c>
      <c r="B2838" t="str">
        <f>YEAR(C2838)&amp;VLOOKUP(MONTH(C2838),lookup!$G$2:$N$13,8)</f>
        <v>2016M01</v>
      </c>
      <c r="C2838" s="2">
        <f t="shared" si="204"/>
        <v>42375</v>
      </c>
      <c r="D2838" s="4">
        <v>39.020372057127354</v>
      </c>
      <c r="E2838">
        <f t="shared" si="200"/>
        <v>39.642349722388929</v>
      </c>
      <c r="F2838" s="4">
        <v>33.080851173574828</v>
      </c>
      <c r="G2838">
        <f t="shared" si="203"/>
        <v>33.616597036135488</v>
      </c>
      <c r="H2838">
        <f t="shared" si="201"/>
        <v>36.192797525031246</v>
      </c>
      <c r="I2838">
        <f t="shared" si="202"/>
        <v>30.851982550874503</v>
      </c>
    </row>
    <row r="2839" spans="1:9" outlineLevel="1">
      <c r="A2839" s="12">
        <f t="shared" si="205"/>
        <v>0</v>
      </c>
      <c r="B2839" t="str">
        <f>YEAR(C2839)&amp;VLOOKUP(MONTH(C2839),lookup!$G$2:$N$13,8)</f>
        <v>2016M01</v>
      </c>
      <c r="C2839" s="2">
        <f t="shared" si="204"/>
        <v>42376</v>
      </c>
      <c r="D2839" s="4">
        <v>40.309693673813705</v>
      </c>
      <c r="E2839">
        <f t="shared" si="200"/>
        <v>39.682653292032832</v>
      </c>
      <c r="F2839" s="4">
        <v>34.158800210080869</v>
      </c>
      <c r="G2839">
        <f t="shared" si="203"/>
        <v>33.645954055103971</v>
      </c>
      <c r="H2839">
        <f t="shared" si="201"/>
        <v>36.220868950873935</v>
      </c>
      <c r="I2839">
        <f t="shared" si="202"/>
        <v>30.856233092518767</v>
      </c>
    </row>
    <row r="2840" spans="1:9" outlineLevel="1">
      <c r="A2840" s="12">
        <f t="shared" si="205"/>
        <v>0</v>
      </c>
      <c r="B2840" t="str">
        <f>YEAR(C2840)&amp;VLOOKUP(MONTH(C2840),lookup!$G$2:$N$13,8)</f>
        <v>2016M01</v>
      </c>
      <c r="C2840" s="2">
        <f t="shared" si="204"/>
        <v>42377</v>
      </c>
      <c r="D2840" s="4">
        <v>39.01035716002955</v>
      </c>
      <c r="E2840">
        <f t="shared" si="200"/>
        <v>39.649776009123357</v>
      </c>
      <c r="F2840" s="4">
        <v>33.029401748879231</v>
      </c>
      <c r="G2840">
        <f t="shared" si="203"/>
        <v>33.604566412038878</v>
      </c>
      <c r="H2840">
        <f t="shared" si="201"/>
        <v>36.232252956384983</v>
      </c>
      <c r="I2840">
        <f t="shared" si="202"/>
        <v>30.85544063220426</v>
      </c>
    </row>
    <row r="2841" spans="1:9" outlineLevel="1">
      <c r="A2841" s="12">
        <f t="shared" si="205"/>
        <v>0</v>
      </c>
      <c r="B2841" t="str">
        <f>YEAR(C2841)&amp;VLOOKUP(MONTH(C2841),lookup!$G$2:$N$13,8)</f>
        <v>2016M01</v>
      </c>
      <c r="C2841" s="2">
        <f t="shared" si="204"/>
        <v>42378</v>
      </c>
      <c r="D2841" s="4">
        <v>40.432873265232118</v>
      </c>
      <c r="E2841">
        <f t="shared" si="200"/>
        <v>39.683794891530766</v>
      </c>
      <c r="F2841" s="4">
        <v>34.26604068322753</v>
      </c>
      <c r="G2841">
        <f t="shared" si="203"/>
        <v>33.630655246353342</v>
      </c>
      <c r="H2841">
        <f t="shared" si="201"/>
        <v>36.273898869748955</v>
      </c>
      <c r="I2841">
        <f t="shared" si="202"/>
        <v>30.882217651644037</v>
      </c>
    </row>
    <row r="2842" spans="1:9" outlineLevel="1">
      <c r="A2842" s="12">
        <f t="shared" si="205"/>
        <v>0</v>
      </c>
      <c r="B2842" t="str">
        <f>YEAR(C2842)&amp;VLOOKUP(MONTH(C2842),lookup!$G$2:$N$13,8)</f>
        <v>2016M01</v>
      </c>
      <c r="C2842" s="2">
        <f t="shared" si="204"/>
        <v>42379</v>
      </c>
      <c r="D2842" s="4">
        <v>39.292762686649148</v>
      </c>
      <c r="E2842">
        <f t="shared" si="200"/>
        <v>39.702540347525343</v>
      </c>
      <c r="F2842" s="4">
        <v>33.367344053738378</v>
      </c>
      <c r="G2842">
        <f t="shared" si="203"/>
        <v>33.65369921367099</v>
      </c>
      <c r="H2842">
        <f t="shared" si="201"/>
        <v>36.31550998437082</v>
      </c>
      <c r="I2842">
        <f t="shared" si="202"/>
        <v>30.911552035860666</v>
      </c>
    </row>
    <row r="2843" spans="1:9" outlineLevel="1">
      <c r="A2843" s="12">
        <f t="shared" si="205"/>
        <v>0</v>
      </c>
      <c r="B2843" t="str">
        <f>YEAR(C2843)&amp;VLOOKUP(MONTH(C2843),lookup!$G$2:$N$13,8)</f>
        <v>2016M01</v>
      </c>
      <c r="C2843" s="2">
        <f t="shared" si="204"/>
        <v>42380</v>
      </c>
      <c r="D2843" s="4">
        <v>39.650663962261014</v>
      </c>
      <c r="E2843">
        <f t="shared" si="200"/>
        <v>39.626185611388095</v>
      </c>
      <c r="F2843" s="4">
        <v>33.557228497383747</v>
      </c>
      <c r="G2843">
        <f t="shared" si="203"/>
        <v>33.582353580080003</v>
      </c>
      <c r="H2843">
        <f t="shared" si="201"/>
        <v>36.364065797987763</v>
      </c>
      <c r="I2843">
        <f t="shared" si="202"/>
        <v>30.950799201729421</v>
      </c>
    </row>
    <row r="2844" spans="1:9" outlineLevel="1">
      <c r="A2844" s="12">
        <f t="shared" si="205"/>
        <v>0</v>
      </c>
      <c r="B2844" t="str">
        <f>YEAR(C2844)&amp;VLOOKUP(MONTH(C2844),lookup!$G$2:$N$13,8)</f>
        <v>2016M01</v>
      </c>
      <c r="C2844" s="2">
        <f t="shared" si="204"/>
        <v>42381</v>
      </c>
      <c r="D2844" s="4">
        <v>39.004299346401581</v>
      </c>
      <c r="E2844">
        <f t="shared" si="200"/>
        <v>39.61501450949784</v>
      </c>
      <c r="F2844" s="4">
        <v>33.059080415147321</v>
      </c>
      <c r="G2844">
        <f t="shared" si="203"/>
        <v>33.570854042295835</v>
      </c>
      <c r="H2844">
        <f t="shared" si="201"/>
        <v>36.390726503702425</v>
      </c>
      <c r="I2844">
        <f t="shared" si="202"/>
        <v>30.96875470047878</v>
      </c>
    </row>
    <row r="2845" spans="1:9" outlineLevel="1">
      <c r="A2845" s="12">
        <f t="shared" si="205"/>
        <v>0</v>
      </c>
      <c r="B2845" t="str">
        <f>YEAR(C2845)&amp;VLOOKUP(MONTH(C2845),lookup!$G$2:$N$13,8)</f>
        <v>2016M01</v>
      </c>
      <c r="C2845" s="2">
        <f t="shared" si="204"/>
        <v>42382</v>
      </c>
      <c r="D2845" s="4">
        <v>39.911215216614124</v>
      </c>
      <c r="E2845">
        <f t="shared" si="200"/>
        <v>39.564695805273665</v>
      </c>
      <c r="F2845" s="4">
        <v>33.769681311002586</v>
      </c>
      <c r="G2845">
        <f t="shared" si="203"/>
        <v>33.522091481596227</v>
      </c>
      <c r="H2845">
        <f t="shared" si="201"/>
        <v>36.419965920067852</v>
      </c>
      <c r="I2845">
        <f t="shared" si="202"/>
        <v>30.995218917837757</v>
      </c>
    </row>
    <row r="2846" spans="1:9" outlineLevel="1">
      <c r="A2846" s="12">
        <f t="shared" si="205"/>
        <v>0</v>
      </c>
      <c r="B2846" t="str">
        <f>YEAR(C2846)&amp;VLOOKUP(MONTH(C2846),lookup!$G$2:$N$13,8)</f>
        <v>2016M01</v>
      </c>
      <c r="C2846" s="2">
        <f t="shared" si="204"/>
        <v>42383</v>
      </c>
      <c r="D2846" s="4">
        <v>38.933718455972929</v>
      </c>
      <c r="E2846">
        <f t="shared" si="200"/>
        <v>39.552893396530123</v>
      </c>
      <c r="F2846" s="4">
        <v>32.991167898385086</v>
      </c>
      <c r="G2846">
        <f t="shared" si="203"/>
        <v>33.513300122689017</v>
      </c>
      <c r="H2846">
        <f t="shared" si="201"/>
        <v>36.443381875268223</v>
      </c>
      <c r="I2846">
        <f t="shared" si="202"/>
        <v>31.012091659974168</v>
      </c>
    </row>
    <row r="2847" spans="1:9" outlineLevel="1">
      <c r="A2847" s="12">
        <f t="shared" si="205"/>
        <v>0</v>
      </c>
      <c r="B2847" t="str">
        <f>YEAR(C2847)&amp;VLOOKUP(MONTH(C2847),lookup!$G$2:$N$13,8)</f>
        <v>2016M01</v>
      </c>
      <c r="C2847" s="2">
        <f t="shared" si="204"/>
        <v>42384</v>
      </c>
      <c r="D2847" s="4">
        <v>39.828807093965693</v>
      </c>
      <c r="E2847">
        <f t="shared" si="200"/>
        <v>39.472499137684096</v>
      </c>
      <c r="F2847" s="4">
        <v>33.707679193235435</v>
      </c>
      <c r="G2847">
        <f t="shared" si="203"/>
        <v>33.43857493497017</v>
      </c>
      <c r="H2847">
        <f t="shared" si="201"/>
        <v>36.469025585468145</v>
      </c>
      <c r="I2847">
        <f t="shared" si="202"/>
        <v>31.030272809823298</v>
      </c>
    </row>
    <row r="2848" spans="1:9" outlineLevel="1">
      <c r="A2848" s="12">
        <f t="shared" si="205"/>
        <v>0</v>
      </c>
      <c r="B2848" t="str">
        <f>YEAR(C2848)&amp;VLOOKUP(MONTH(C2848),lookup!$G$2:$N$13,8)</f>
        <v>2016M01</v>
      </c>
      <c r="C2848" s="2">
        <f t="shared" si="204"/>
        <v>42385</v>
      </c>
      <c r="D2848" s="4">
        <v>38.976599762112706</v>
      </c>
      <c r="E2848">
        <f t="shared" si="200"/>
        <v>39.44404238993625</v>
      </c>
      <c r="F2848" s="4">
        <v>33.042739818396647</v>
      </c>
      <c r="G2848">
        <f t="shared" si="203"/>
        <v>33.412358211369863</v>
      </c>
      <c r="H2848">
        <f t="shared" si="201"/>
        <v>36.458510684988759</v>
      </c>
      <c r="I2848">
        <f t="shared" si="202"/>
        <v>31.01880927018312</v>
      </c>
    </row>
    <row r="2849" spans="1:9" outlineLevel="1">
      <c r="A2849" s="12">
        <f t="shared" si="205"/>
        <v>0</v>
      </c>
      <c r="B2849" t="str">
        <f>YEAR(C2849)&amp;VLOOKUP(MONTH(C2849),lookup!$G$2:$N$13,8)</f>
        <v>2016M01</v>
      </c>
      <c r="C2849" s="2">
        <f t="shared" si="204"/>
        <v>42386</v>
      </c>
      <c r="D2849" s="4">
        <v>40.156803322196367</v>
      </c>
      <c r="E2849">
        <f t="shared" si="200"/>
        <v>39.468966298491125</v>
      </c>
      <c r="F2849" s="4">
        <v>33.976806970369367</v>
      </c>
      <c r="G2849">
        <f t="shared" si="203"/>
        <v>33.429245977065037</v>
      </c>
      <c r="H2849">
        <f t="shared" si="201"/>
        <v>36.468186214994191</v>
      </c>
      <c r="I2849">
        <f t="shared" si="202"/>
        <v>31.02110163761655</v>
      </c>
    </row>
    <row r="2850" spans="1:9" outlineLevel="1">
      <c r="A2850" s="12">
        <f t="shared" si="205"/>
        <v>0</v>
      </c>
      <c r="B2850" t="str">
        <f>YEAR(C2850)&amp;VLOOKUP(MONTH(C2850),lookup!$G$2:$N$13,8)</f>
        <v>2016M01</v>
      </c>
      <c r="C2850" s="2">
        <f t="shared" si="204"/>
        <v>42387</v>
      </c>
      <c r="D2850" s="4">
        <v>38.658059855330862</v>
      </c>
      <c r="E2850">
        <f t="shared" si="200"/>
        <v>39.40044408061118</v>
      </c>
      <c r="F2850" s="4">
        <v>32.7642801253741</v>
      </c>
      <c r="G2850">
        <f t="shared" si="203"/>
        <v>33.366987790727833</v>
      </c>
      <c r="H2850">
        <f t="shared" si="201"/>
        <v>36.440177224551796</v>
      </c>
      <c r="I2850">
        <f t="shared" si="202"/>
        <v>30.993227829274776</v>
      </c>
    </row>
    <row r="2851" spans="1:9" outlineLevel="1">
      <c r="A2851" s="12">
        <f t="shared" si="205"/>
        <v>0</v>
      </c>
      <c r="B2851" t="str">
        <f>YEAR(C2851)&amp;VLOOKUP(MONTH(C2851),lookup!$G$2:$N$13,8)</f>
        <v>2016M01</v>
      </c>
      <c r="C2851" s="2">
        <f t="shared" si="204"/>
        <v>42388</v>
      </c>
      <c r="D2851" s="4">
        <v>39.850986190115009</v>
      </c>
      <c r="E2851">
        <f t="shared" si="200"/>
        <v>39.407945134310459</v>
      </c>
      <c r="F2851" s="4">
        <v>33.670167786707012</v>
      </c>
      <c r="G2851">
        <f t="shared" si="203"/>
        <v>33.365753702619237</v>
      </c>
      <c r="H2851">
        <f t="shared" si="201"/>
        <v>36.454783671790508</v>
      </c>
      <c r="I2851">
        <f t="shared" si="202"/>
        <v>30.999124319611827</v>
      </c>
    </row>
    <row r="2852" spans="1:9" outlineLevel="1">
      <c r="A2852" s="12">
        <f t="shared" si="205"/>
        <v>0</v>
      </c>
      <c r="B2852" t="str">
        <f>YEAR(C2852)&amp;VLOOKUP(MONTH(C2852),lookup!$G$2:$N$13,8)</f>
        <v>2016M01</v>
      </c>
      <c r="C2852" s="2">
        <f t="shared" si="204"/>
        <v>42389</v>
      </c>
      <c r="D2852" s="4">
        <v>38.876672399951858</v>
      </c>
      <c r="E2852">
        <f t="shared" si="200"/>
        <v>39.395214612155598</v>
      </c>
      <c r="F2852" s="4">
        <v>32.914817124743855</v>
      </c>
      <c r="G2852">
        <f t="shared" si="203"/>
        <v>33.350374682498916</v>
      </c>
      <c r="H2852">
        <f t="shared" si="201"/>
        <v>36.438938564235755</v>
      </c>
      <c r="I2852">
        <f t="shared" si="202"/>
        <v>30.981960093102536</v>
      </c>
    </row>
    <row r="2853" spans="1:9" outlineLevel="1">
      <c r="A2853" s="12">
        <f t="shared" si="205"/>
        <v>0</v>
      </c>
      <c r="B2853" t="str">
        <f>YEAR(C2853)&amp;VLOOKUP(MONTH(C2853),lookup!$G$2:$N$13,8)</f>
        <v>2016M01</v>
      </c>
      <c r="C2853" s="2">
        <f t="shared" si="204"/>
        <v>42390</v>
      </c>
      <c r="D2853" s="4">
        <v>39.710597004380901</v>
      </c>
      <c r="E2853">
        <f t="shared" si="200"/>
        <v>39.372825133092292</v>
      </c>
      <c r="F2853" s="4">
        <v>33.563923979994762</v>
      </c>
      <c r="G2853">
        <f t="shared" si="203"/>
        <v>33.325535248207537</v>
      </c>
      <c r="H2853">
        <f t="shared" si="201"/>
        <v>36.4417922302638</v>
      </c>
      <c r="I2853">
        <f t="shared" si="202"/>
        <v>30.981046738165816</v>
      </c>
    </row>
    <row r="2854" spans="1:9" outlineLevel="1">
      <c r="A2854" s="12">
        <f t="shared" si="205"/>
        <v>0</v>
      </c>
      <c r="B2854" t="str">
        <f>YEAR(C2854)&amp;VLOOKUP(MONTH(C2854),lookup!$G$2:$N$13,8)</f>
        <v>2016M01</v>
      </c>
      <c r="C2854" s="2">
        <f t="shared" si="204"/>
        <v>42391</v>
      </c>
      <c r="D2854" s="4">
        <v>38.916807881773671</v>
      </c>
      <c r="E2854">
        <f t="shared" si="200"/>
        <v>39.366785565509915</v>
      </c>
      <c r="F2854" s="4">
        <v>32.940195927023289</v>
      </c>
      <c r="G2854">
        <f t="shared" si="203"/>
        <v>33.313804175716314</v>
      </c>
      <c r="H2854">
        <f t="shared" si="201"/>
        <v>36.453989189580639</v>
      </c>
      <c r="I2854">
        <f t="shared" si="202"/>
        <v>30.987980518779533</v>
      </c>
    </row>
    <row r="2855" spans="1:9" outlineLevel="1">
      <c r="A2855" s="12">
        <f t="shared" si="205"/>
        <v>0</v>
      </c>
      <c r="B2855" t="str">
        <f>YEAR(C2855)&amp;VLOOKUP(MONTH(C2855),lookup!$G$2:$N$13,8)</f>
        <v>2016M01</v>
      </c>
      <c r="C2855" s="2">
        <f t="shared" si="204"/>
        <v>42392</v>
      </c>
      <c r="D2855" s="4">
        <v>39.947704778031429</v>
      </c>
      <c r="E2855">
        <f t="shared" si="200"/>
        <v>39.356791792083612</v>
      </c>
      <c r="F2855" s="4">
        <v>33.729625342683526</v>
      </c>
      <c r="G2855">
        <f t="shared" si="203"/>
        <v>33.294577341082999</v>
      </c>
      <c r="H2855">
        <f t="shared" si="201"/>
        <v>36.435646371160914</v>
      </c>
      <c r="I2855">
        <f t="shared" si="202"/>
        <v>30.970679907735111</v>
      </c>
    </row>
    <row r="2856" spans="1:9" outlineLevel="1">
      <c r="A2856" s="12">
        <f t="shared" si="205"/>
        <v>0</v>
      </c>
      <c r="B2856" t="str">
        <f>YEAR(C2856)&amp;VLOOKUP(MONTH(C2856),lookup!$G$2:$N$13,8)</f>
        <v>2016M01</v>
      </c>
      <c r="C2856" s="2">
        <f t="shared" si="204"/>
        <v>42393</v>
      </c>
      <c r="D2856" s="4">
        <v>39.206843733902623</v>
      </c>
      <c r="E2856">
        <f t="shared" si="200"/>
        <v>39.416914030201468</v>
      </c>
      <c r="F2856" s="4">
        <v>33.228167102931721</v>
      </c>
      <c r="G2856">
        <f t="shared" si="203"/>
        <v>33.344823794496243</v>
      </c>
      <c r="H2856">
        <f t="shared" si="201"/>
        <v>36.478462126974392</v>
      </c>
      <c r="I2856">
        <f t="shared" si="202"/>
        <v>31.004536109386567</v>
      </c>
    </row>
    <row r="2857" spans="1:9" outlineLevel="1">
      <c r="A2857" s="12">
        <f t="shared" si="205"/>
        <v>0</v>
      </c>
      <c r="B2857" t="str">
        <f>YEAR(C2857)&amp;VLOOKUP(MONTH(C2857),lookup!$G$2:$N$13,8)</f>
        <v>2016M01</v>
      </c>
      <c r="C2857" s="2">
        <f t="shared" si="204"/>
        <v>42394</v>
      </c>
      <c r="D2857" s="4">
        <v>39.9622672094889</v>
      </c>
      <c r="E2857">
        <f t="shared" si="200"/>
        <v>39.414028941438403</v>
      </c>
      <c r="F2857" s="4">
        <v>33.709696189972099</v>
      </c>
      <c r="G2857">
        <f t="shared" si="203"/>
        <v>33.331423404326841</v>
      </c>
      <c r="H2857">
        <f t="shared" si="201"/>
        <v>36.469694449689236</v>
      </c>
      <c r="I2857">
        <f t="shared" si="202"/>
        <v>30.994654242104399</v>
      </c>
    </row>
    <row r="2858" spans="1:9" outlineLevel="1">
      <c r="A2858" s="12">
        <f t="shared" si="205"/>
        <v>0</v>
      </c>
      <c r="B2858" t="str">
        <f>YEAR(C2858)&amp;VLOOKUP(MONTH(C2858),lookup!$G$2:$N$13,8)</f>
        <v>2016M01</v>
      </c>
      <c r="C2858" s="2">
        <f t="shared" si="204"/>
        <v>42395</v>
      </c>
      <c r="D2858" s="4">
        <v>39.042695350794766</v>
      </c>
      <c r="E2858">
        <f t="shared" si="200"/>
        <v>39.451903905808472</v>
      </c>
      <c r="F2858" s="4">
        <v>33.058396946963953</v>
      </c>
      <c r="G2858">
        <f t="shared" si="203"/>
        <v>33.361770690861206</v>
      </c>
      <c r="H2858">
        <f t="shared" si="201"/>
        <v>36.543339822926988</v>
      </c>
      <c r="I2858">
        <f t="shared" si="202"/>
        <v>31.054513986268528</v>
      </c>
    </row>
    <row r="2859" spans="1:9" outlineLevel="1">
      <c r="A2859" s="12">
        <f t="shared" si="205"/>
        <v>0</v>
      </c>
      <c r="B2859" t="str">
        <f>YEAR(C2859)&amp;VLOOKUP(MONTH(C2859),lookup!$G$2:$N$13,8)</f>
        <v>2016M01</v>
      </c>
      <c r="C2859" s="2">
        <f t="shared" si="204"/>
        <v>42396</v>
      </c>
      <c r="D2859" s="4">
        <v>39.777994924331509</v>
      </c>
      <c r="E2859">
        <f t="shared" si="200"/>
        <v>39.452958445026219</v>
      </c>
      <c r="F2859" s="4">
        <v>33.545698625768964</v>
      </c>
      <c r="G2859">
        <f t="shared" si="203"/>
        <v>33.352472588783769</v>
      </c>
      <c r="H2859">
        <f t="shared" si="201"/>
        <v>36.55227752918686</v>
      </c>
      <c r="I2859">
        <f t="shared" si="202"/>
        <v>31.058890514875948</v>
      </c>
    </row>
    <row r="2860" spans="1:9" outlineLevel="1">
      <c r="A2860" s="12">
        <f t="shared" si="205"/>
        <v>0</v>
      </c>
      <c r="B2860" t="str">
        <f>YEAR(C2860)&amp;VLOOKUP(MONTH(C2860),lookup!$G$2:$N$13,8)</f>
        <v>2016M01</v>
      </c>
      <c r="C2860" s="2">
        <f t="shared" si="204"/>
        <v>42397</v>
      </c>
      <c r="D2860" s="4">
        <v>39.127029648711016</v>
      </c>
      <c r="E2860">
        <f t="shared" si="200"/>
        <v>39.486124253651781</v>
      </c>
      <c r="F2860" s="4">
        <v>33.107116674902755</v>
      </c>
      <c r="G2860">
        <f t="shared" si="203"/>
        <v>33.378401372991988</v>
      </c>
      <c r="H2860">
        <f t="shared" si="201"/>
        <v>36.570870153242119</v>
      </c>
      <c r="I2860">
        <f t="shared" si="202"/>
        <v>31.070380840473206</v>
      </c>
    </row>
    <row r="2861" spans="1:9" outlineLevel="1">
      <c r="A2861" s="12">
        <f t="shared" si="205"/>
        <v>0</v>
      </c>
      <c r="B2861" t="str">
        <f>YEAR(C2861)&amp;VLOOKUP(MONTH(C2861),lookup!$G$2:$N$13,8)</f>
        <v>2016M01</v>
      </c>
      <c r="C2861" s="2">
        <f t="shared" si="204"/>
        <v>42398</v>
      </c>
      <c r="D2861" s="4">
        <v>39.87312733954905</v>
      </c>
      <c r="E2861">
        <f t="shared" si="200"/>
        <v>39.490067613059594</v>
      </c>
      <c r="F2861" s="4">
        <v>33.655592236099949</v>
      </c>
      <c r="G2861">
        <f t="shared" si="203"/>
        <v>33.377961213449936</v>
      </c>
      <c r="H2861">
        <f t="shared" si="201"/>
        <v>36.588811065655491</v>
      </c>
      <c r="I2861">
        <f t="shared" si="202"/>
        <v>31.082537466058362</v>
      </c>
    </row>
    <row r="2862" spans="1:9" outlineLevel="1">
      <c r="A2862" s="12">
        <f t="shared" si="205"/>
        <v>0</v>
      </c>
      <c r="B2862" t="str">
        <f>YEAR(C2862)&amp;VLOOKUP(MONTH(C2862),lookup!$G$2:$N$13,8)</f>
        <v>2016M01</v>
      </c>
      <c r="C2862" s="2">
        <f t="shared" si="204"/>
        <v>42399</v>
      </c>
      <c r="D2862" s="4">
        <v>39.038000583179794</v>
      </c>
      <c r="E2862">
        <f t="shared" si="200"/>
        <v>39.483571894337238</v>
      </c>
      <c r="F2862" s="4">
        <v>33.045129869050108</v>
      </c>
      <c r="G2862">
        <f t="shared" si="203"/>
        <v>33.369266482003134</v>
      </c>
      <c r="H2862">
        <f t="shared" si="201"/>
        <v>36.580380778157704</v>
      </c>
      <c r="I2862">
        <f t="shared" si="202"/>
        <v>31.067394015435063</v>
      </c>
    </row>
    <row r="2863" spans="1:9" outlineLevel="1">
      <c r="A2863" s="12">
        <f t="shared" si="205"/>
        <v>0</v>
      </c>
      <c r="B2863" t="str">
        <f>YEAR(C2863)&amp;VLOOKUP(MONTH(C2863),lookup!$G$2:$N$13,8)</f>
        <v>2016M01</v>
      </c>
      <c r="C2863" s="2">
        <f t="shared" si="204"/>
        <v>42400</v>
      </c>
      <c r="D2863" s="4">
        <v>39.73627782341665</v>
      </c>
      <c r="E2863">
        <f t="shared" si="200"/>
        <v>39.451525260834458</v>
      </c>
      <c r="F2863" s="4">
        <v>33.52439140075299</v>
      </c>
      <c r="G2863">
        <f t="shared" si="203"/>
        <v>33.340997294864223</v>
      </c>
      <c r="H2863">
        <f t="shared" si="201"/>
        <v>36.586873684845514</v>
      </c>
      <c r="I2863">
        <f t="shared" si="202"/>
        <v>31.070068351349097</v>
      </c>
    </row>
    <row r="2864" spans="1:9" outlineLevel="1">
      <c r="A2864" s="12">
        <f t="shared" si="205"/>
        <v>0</v>
      </c>
      <c r="B2864" t="str">
        <f>YEAR(C2864)&amp;VLOOKUP(MONTH(C2864),lookup!$G$2:$N$13,8)</f>
        <v>2016M02</v>
      </c>
      <c r="C2864" s="2">
        <f t="shared" si="204"/>
        <v>42401</v>
      </c>
      <c r="D2864" s="4">
        <v>39.089519523617156</v>
      </c>
      <c r="E2864">
        <f t="shared" si="200"/>
        <v>39.448094512093476</v>
      </c>
      <c r="F2864" s="4">
        <v>32.988490859564628</v>
      </c>
      <c r="G2864">
        <f t="shared" si="203"/>
        <v>33.320192022370499</v>
      </c>
      <c r="H2864">
        <f t="shared" si="201"/>
        <v>36.619657093833737</v>
      </c>
      <c r="I2864">
        <f t="shared" si="202"/>
        <v>31.088011018159882</v>
      </c>
    </row>
    <row r="2865" spans="1:9" outlineLevel="1">
      <c r="A2865" s="12">
        <f t="shared" si="205"/>
        <v>0</v>
      </c>
      <c r="B2865" t="str">
        <f>YEAR(C2865)&amp;VLOOKUP(MONTH(C2865),lookup!$G$2:$N$13,8)</f>
        <v>2016M02</v>
      </c>
      <c r="C2865" s="2">
        <f t="shared" si="204"/>
        <v>42402</v>
      </c>
      <c r="D2865" s="4">
        <v>39.826183142947997</v>
      </c>
      <c r="E2865">
        <f t="shared" si="200"/>
        <v>39.443604942819391</v>
      </c>
      <c r="F2865" s="4">
        <v>33.479723913636761</v>
      </c>
      <c r="G2865">
        <f t="shared" si="203"/>
        <v>33.300320862421856</v>
      </c>
      <c r="H2865">
        <f t="shared" si="201"/>
        <v>36.668572795055198</v>
      </c>
      <c r="I2865">
        <f t="shared" si="202"/>
        <v>31.121867442181554</v>
      </c>
    </row>
    <row r="2866" spans="1:9" outlineLevel="1">
      <c r="A2866" s="12">
        <f t="shared" si="205"/>
        <v>0</v>
      </c>
      <c r="B2866" t="str">
        <f>YEAR(C2866)&amp;VLOOKUP(MONTH(C2866),lookup!$G$2:$N$13,8)</f>
        <v>2016M02</v>
      </c>
      <c r="C2866" s="2">
        <f t="shared" si="204"/>
        <v>42403</v>
      </c>
      <c r="D2866" s="4">
        <v>38.815720068252809</v>
      </c>
      <c r="E2866">
        <f t="shared" si="200"/>
        <v>39.403476522622327</v>
      </c>
      <c r="F2866" s="4">
        <v>32.73542650801302</v>
      </c>
      <c r="G2866">
        <f t="shared" si="203"/>
        <v>33.249161029413273</v>
      </c>
      <c r="H2866">
        <f t="shared" si="201"/>
        <v>36.696151139615594</v>
      </c>
      <c r="I2866">
        <f t="shared" si="202"/>
        <v>31.134319484091101</v>
      </c>
    </row>
    <row r="2867" spans="1:9" outlineLevel="1">
      <c r="A2867" s="12">
        <f t="shared" si="205"/>
        <v>0</v>
      </c>
      <c r="B2867" t="str">
        <f>YEAR(C2867)&amp;VLOOKUP(MONTH(C2867),lookup!$G$2:$N$13,8)</f>
        <v>2016M02</v>
      </c>
      <c r="C2867" s="2">
        <f t="shared" si="204"/>
        <v>42404</v>
      </c>
      <c r="D2867" s="4">
        <v>39.901380962253654</v>
      </c>
      <c r="E2867">
        <f t="shared" si="200"/>
        <v>39.413542618551176</v>
      </c>
      <c r="F2867" s="4">
        <v>33.562623559694799</v>
      </c>
      <c r="G2867">
        <f t="shared" si="203"/>
        <v>33.242471448083208</v>
      </c>
      <c r="H2867">
        <f t="shared" si="201"/>
        <v>36.715659853769608</v>
      </c>
      <c r="I2867">
        <f t="shared" si="202"/>
        <v>31.13862332450605</v>
      </c>
    </row>
    <row r="2868" spans="1:9" outlineLevel="1">
      <c r="A2868" s="12">
        <f t="shared" si="205"/>
        <v>0</v>
      </c>
      <c r="B2868" t="str">
        <f>YEAR(C2868)&amp;VLOOKUP(MONTH(C2868),lookup!$G$2:$N$13,8)</f>
        <v>2016M02</v>
      </c>
      <c r="C2868" s="2">
        <f t="shared" si="204"/>
        <v>42405</v>
      </c>
      <c r="D2868" s="4">
        <v>38.847719691692738</v>
      </c>
      <c r="E2868">
        <f t="shared" si="200"/>
        <v>39.380229005280285</v>
      </c>
      <c r="F2868" s="4">
        <v>32.7306220444395</v>
      </c>
      <c r="G2868">
        <f t="shared" si="203"/>
        <v>33.192731548295043</v>
      </c>
      <c r="H2868">
        <f t="shared" si="201"/>
        <v>36.786023668221496</v>
      </c>
      <c r="I2868">
        <f t="shared" si="202"/>
        <v>31.19097194996856</v>
      </c>
    </row>
    <row r="2869" spans="1:9" outlineLevel="1">
      <c r="A2869" s="12">
        <f t="shared" si="205"/>
        <v>0</v>
      </c>
      <c r="B2869" t="str">
        <f>YEAR(C2869)&amp;VLOOKUP(MONTH(C2869),lookup!$G$2:$N$13,8)</f>
        <v>2016M02</v>
      </c>
      <c r="C2869" s="2">
        <f t="shared" si="204"/>
        <v>42406</v>
      </c>
      <c r="D2869" s="4">
        <v>40.054613592872109</v>
      </c>
      <c r="E2869">
        <f t="shared" si="200"/>
        <v>39.418099876900925</v>
      </c>
      <c r="F2869" s="4">
        <v>33.65823614809517</v>
      </c>
      <c r="G2869">
        <f t="shared" si="203"/>
        <v>33.20405052173993</v>
      </c>
      <c r="H2869">
        <f t="shared" si="201"/>
        <v>36.842651497892561</v>
      </c>
      <c r="I2869">
        <f t="shared" si="202"/>
        <v>31.228784912785652</v>
      </c>
    </row>
    <row r="2870" spans="1:9" outlineLevel="1">
      <c r="A2870" s="12">
        <f t="shared" si="205"/>
        <v>0</v>
      </c>
      <c r="B2870" t="str">
        <f>YEAR(C2870)&amp;VLOOKUP(MONTH(C2870),lookup!$G$2:$N$13,8)</f>
        <v>2016M02</v>
      </c>
      <c r="C2870" s="2">
        <f t="shared" si="204"/>
        <v>42407</v>
      </c>
      <c r="D2870" s="4">
        <v>39.112925851009692</v>
      </c>
      <c r="E2870">
        <f t="shared" ref="E2870:E2933" si="206">AVERAGE(SUM(D2863:D2870)/8,SUM(D2865:D2870)/6)</f>
        <v>39.424733233423012</v>
      </c>
      <c r="F2870" s="4">
        <v>33.036184255142985</v>
      </c>
      <c r="G2870">
        <f t="shared" si="203"/>
        <v>33.207465870502261</v>
      </c>
      <c r="H2870">
        <f t="shared" si="201"/>
        <v>36.884348100919716</v>
      </c>
      <c r="I2870">
        <f t="shared" si="202"/>
        <v>31.258648459418612</v>
      </c>
    </row>
    <row r="2871" spans="1:9" outlineLevel="1">
      <c r="A2871" s="12">
        <f t="shared" si="205"/>
        <v>0</v>
      </c>
      <c r="B2871" t="str">
        <f>YEAR(C2871)&amp;VLOOKUP(MONTH(C2871),lookup!$G$2:$N$13,8)</f>
        <v>2016M02</v>
      </c>
      <c r="C2871" s="2">
        <f t="shared" si="204"/>
        <v>42408</v>
      </c>
      <c r="D2871" s="4">
        <v>39.892629123933965</v>
      </c>
      <c r="E2871">
        <f t="shared" si="206"/>
        <v>39.440042354787501</v>
      </c>
      <c r="F2871" s="4">
        <v>33.492388072623989</v>
      </c>
      <c r="G2871">
        <f t="shared" si="203"/>
        <v>33.206521009076468</v>
      </c>
      <c r="H2871">
        <f t="shared" ref="H2871:H2934" si="207">IF(INDEX(D:D,MATCH(DATE(YEAR($C2871)-1,MONTH($C2871),DAY($C2871)),$C:$C,0),1)=0,0,(INDEX(E:E,MATCH(DATE(YEAR($C2871)-1,MONTH($C2871),DAY($C2871)),$C:$C,0),1)+INDEX(E:E,MATCH(DATE(YEAR($C2871)-2,MONTH($C2871),DAY($C2871)),$C:$C,0),1)+INDEX(E:E,MATCH(DATE(YEAR($C2871)-3,MONTH($C2871),DAY($C2871)),$C:$C,0),1)+INDEX(E:E,MATCH(DATE(YEAR($C2871)-4,MONTH($C2871),DAY($C2871)),$C:$C,0),1)+INDEX(E:E,MATCH(DATE(YEAR($C2871)-5,MONTH($C2871),DAY($C2871)),$C:$C,0),1))/5)</f>
        <v>36.921687546962758</v>
      </c>
      <c r="I2871">
        <f t="shared" ref="I2871:I2934" si="208">IF(INDEX(D:D,MATCH(DATE(YEAR($C2871)-1,MONTH($C2871),DAY($C2871)),$C:$C,0),1)=0,0,(INDEX(G:G,MATCH(DATE(YEAR($C2871)-1,MONTH($C2871),DAY($C2871)),$C:$C,0),1)+INDEX(G:G,MATCH(DATE(YEAR($C2871)-2,MONTH($C2871),DAY($C2871)),$C:$C,0),1)+INDEX(G:G,MATCH(DATE(YEAR($C2871)-3,MONTH($C2871),DAY($C2871)),$C:$C,0),1)+INDEX(G:G,MATCH(DATE(YEAR($C2871)-4,MONTH($C2871),DAY($C2871)),$C:$C,0),1)+INDEX(G:G,MATCH(DATE(YEAR($C2871)-5,MONTH($C2871),DAY($C2871)),$C:$C,0),1))/5)</f>
        <v>31.28307543674763</v>
      </c>
    </row>
    <row r="2872" spans="1:9" outlineLevel="1">
      <c r="A2872" s="12">
        <f t="shared" si="205"/>
        <v>0</v>
      </c>
      <c r="B2872" t="str">
        <f>YEAR(C2872)&amp;VLOOKUP(MONTH(C2872),lookup!$G$2:$N$13,8)</f>
        <v>2016M02</v>
      </c>
      <c r="C2872" s="2">
        <f t="shared" si="204"/>
        <v>42409</v>
      </c>
      <c r="D2872" s="4">
        <v>38.773634717183</v>
      </c>
      <c r="E2872">
        <f t="shared" si="206"/>
        <v>39.416792441796218</v>
      </c>
      <c r="F2872" s="4">
        <v>32.713097669472916</v>
      </c>
      <c r="G2872">
        <f t="shared" si="203"/>
        <v>33.187448198150719</v>
      </c>
      <c r="H2872">
        <f t="shared" si="207"/>
        <v>36.926877114210846</v>
      </c>
      <c r="I2872">
        <f t="shared" si="208"/>
        <v>31.281252249207576</v>
      </c>
    </row>
    <row r="2873" spans="1:9" outlineLevel="1">
      <c r="A2873" s="12">
        <f t="shared" si="205"/>
        <v>0</v>
      </c>
      <c r="B2873" t="str">
        <f>YEAR(C2873)&amp;VLOOKUP(MONTH(C2873),lookup!$G$2:$N$13,8)</f>
        <v>2016M02</v>
      </c>
      <c r="C2873" s="2">
        <f t="shared" si="204"/>
        <v>42410</v>
      </c>
      <c r="D2873" s="4">
        <v>39.900571481997986</v>
      </c>
      <c r="E2873">
        <f t="shared" si="206"/>
        <v>39.421374256298868</v>
      </c>
      <c r="F2873" s="4">
        <v>33.506807038585116</v>
      </c>
      <c r="G2873">
        <f t="shared" si="203"/>
        <v>33.184489516700857</v>
      </c>
      <c r="H2873">
        <f t="shared" si="207"/>
        <v>36.955124196984912</v>
      </c>
      <c r="I2873">
        <f t="shared" si="208"/>
        <v>31.301072448468165</v>
      </c>
    </row>
    <row r="2874" spans="1:9" outlineLevel="1">
      <c r="A2874" s="12">
        <f t="shared" si="205"/>
        <v>0</v>
      </c>
      <c r="B2874" t="str">
        <f>YEAR(C2874)&amp;VLOOKUP(MONTH(C2874),lookup!$G$2:$N$13,8)</f>
        <v>2016M02</v>
      </c>
      <c r="C2874" s="2">
        <f t="shared" si="204"/>
        <v>42411</v>
      </c>
      <c r="D2874" s="4">
        <v>38.990121141112553</v>
      </c>
      <c r="E2874">
        <f t="shared" si="206"/>
        <v>39.444141110804253</v>
      </c>
      <c r="F2874" s="4">
        <v>32.876944233574335</v>
      </c>
      <c r="G2874">
        <f t="shared" si="203"/>
        <v>33.205527890309682</v>
      </c>
      <c r="H2874">
        <f t="shared" si="207"/>
        <v>36.994091047392509</v>
      </c>
      <c r="I2874">
        <f t="shared" si="208"/>
        <v>31.329940743932259</v>
      </c>
    </row>
    <row r="2875" spans="1:9" outlineLevel="1">
      <c r="A2875" s="12">
        <f t="shared" si="205"/>
        <v>0</v>
      </c>
      <c r="B2875" t="str">
        <f>YEAR(C2875)&amp;VLOOKUP(MONTH(C2875),lookup!$G$2:$N$13,8)</f>
        <v>2016M02</v>
      </c>
      <c r="C2875" s="2">
        <f t="shared" si="204"/>
        <v>42412</v>
      </c>
      <c r="D2875" s="4">
        <v>40.087524834377746</v>
      </c>
      <c r="E2875">
        <f t="shared" si="206"/>
        <v>39.458517706270811</v>
      </c>
      <c r="F2875" s="4">
        <v>33.71491822530556</v>
      </c>
      <c r="G2875">
        <f t="shared" si="203"/>
        <v>33.219769813344548</v>
      </c>
      <c r="H2875">
        <f t="shared" si="207"/>
        <v>37.019103398682162</v>
      </c>
      <c r="I2875">
        <f t="shared" si="208"/>
        <v>31.348309716273899</v>
      </c>
    </row>
    <row r="2876" spans="1:9" outlineLevel="1">
      <c r="A2876" s="12">
        <f t="shared" si="205"/>
        <v>0</v>
      </c>
      <c r="B2876" t="str">
        <f>YEAR(C2876)&amp;VLOOKUP(MONTH(C2876),lookup!$G$2:$N$13,8)</f>
        <v>2016M02</v>
      </c>
      <c r="C2876" s="2">
        <f t="shared" si="204"/>
        <v>42413</v>
      </c>
      <c r="D2876" s="4">
        <v>38.886762250690417</v>
      </c>
      <c r="E2876">
        <f t="shared" si="206"/>
        <v>39.442110899514901</v>
      </c>
      <c r="F2876" s="4">
        <v>32.791298781528539</v>
      </c>
      <c r="G2876">
        <f t="shared" si="203"/>
        <v>33.203154986611409</v>
      </c>
      <c r="H2876">
        <f t="shared" si="207"/>
        <v>37.041951341982795</v>
      </c>
      <c r="I2876">
        <f t="shared" si="208"/>
        <v>31.363450200623571</v>
      </c>
    </row>
    <row r="2877" spans="1:9" outlineLevel="1">
      <c r="A2877" s="12">
        <f t="shared" si="205"/>
        <v>0</v>
      </c>
      <c r="B2877" t="str">
        <f>YEAR(C2877)&amp;VLOOKUP(MONTH(C2877),lookup!$G$2:$N$13,8)</f>
        <v>2016M02</v>
      </c>
      <c r="C2877" s="2">
        <f t="shared" si="204"/>
        <v>42414</v>
      </c>
      <c r="D2877" s="4">
        <v>40.012549584031269</v>
      </c>
      <c r="E2877">
        <f t="shared" si="206"/>
        <v>39.449475270637123</v>
      </c>
      <c r="F2877" s="4">
        <v>33.592873421295032</v>
      </c>
      <c r="G2877">
        <f t="shared" si="203"/>
        <v>33.207443595242324</v>
      </c>
      <c r="H2877">
        <f t="shared" si="207"/>
        <v>37.051005217886029</v>
      </c>
      <c r="I2877">
        <f t="shared" si="208"/>
        <v>31.368852424503153</v>
      </c>
    </row>
    <row r="2878" spans="1:9" outlineLevel="1">
      <c r="A2878" s="12">
        <f t="shared" si="205"/>
        <v>0</v>
      </c>
      <c r="B2878" t="str">
        <f>YEAR(C2878)&amp;VLOOKUP(MONTH(C2878),lookup!$G$2:$N$13,8)</f>
        <v>2016M02</v>
      </c>
      <c r="C2878" s="2">
        <f t="shared" si="204"/>
        <v>42415</v>
      </c>
      <c r="D2878" s="4">
        <v>38.766593306070185</v>
      </c>
      <c r="E2878">
        <f t="shared" si="206"/>
        <v>39.427242702319006</v>
      </c>
      <c r="F2878" s="4">
        <v>32.688280879822074</v>
      </c>
      <c r="G2878">
        <f t="shared" si="203"/>
        <v>33.183631568480529</v>
      </c>
      <c r="H2878">
        <f t="shared" si="207"/>
        <v>37.117814612759759</v>
      </c>
      <c r="I2878">
        <f t="shared" si="208"/>
        <v>31.423535998788868</v>
      </c>
    </row>
    <row r="2879" spans="1:9" outlineLevel="1">
      <c r="A2879" s="12">
        <f t="shared" si="205"/>
        <v>0</v>
      </c>
      <c r="B2879" t="str">
        <f>YEAR(C2879)&amp;VLOOKUP(MONTH(C2879),lookup!$G$2:$N$13,8)</f>
        <v>2016M02</v>
      </c>
      <c r="C2879" s="2">
        <f t="shared" si="204"/>
        <v>42416</v>
      </c>
      <c r="D2879" s="4">
        <v>39.723222132651522</v>
      </c>
      <c r="E2879">
        <f t="shared" si="206"/>
        <v>39.401875652918307</v>
      </c>
      <c r="F2879" s="4">
        <v>33.334753720343613</v>
      </c>
      <c r="G2879">
        <f t="shared" si="203"/>
        <v>33.159441644942873</v>
      </c>
      <c r="H2879">
        <f t="shared" si="207"/>
        <v>37.169213525884764</v>
      </c>
      <c r="I2879">
        <f t="shared" si="208"/>
        <v>31.46869878125338</v>
      </c>
    </row>
    <row r="2880" spans="1:9" outlineLevel="1">
      <c r="A2880" s="12">
        <f t="shared" si="205"/>
        <v>0</v>
      </c>
      <c r="B2880" t="str">
        <f>YEAR(C2880)&amp;VLOOKUP(MONTH(C2880),lookup!$G$2:$N$13,8)</f>
        <v>2016M02</v>
      </c>
      <c r="C2880" s="2">
        <f t="shared" si="204"/>
        <v>42417</v>
      </c>
      <c r="D2880" s="4">
        <v>38.896814440531919</v>
      </c>
      <c r="E2880">
        <f t="shared" si="206"/>
        <v>39.401798827245898</v>
      </c>
      <c r="F2880" s="4">
        <v>32.784647519511473</v>
      </c>
      <c r="G2880">
        <f t="shared" si="203"/>
        <v>33.156222117731716</v>
      </c>
      <c r="H2880">
        <f t="shared" si="207"/>
        <v>37.211136295649347</v>
      </c>
      <c r="I2880">
        <f t="shared" si="208"/>
        <v>31.500689274743728</v>
      </c>
    </row>
    <row r="2881" spans="1:9" outlineLevel="1">
      <c r="A2881" s="12">
        <f t="shared" si="205"/>
        <v>0</v>
      </c>
      <c r="B2881" t="str">
        <f>YEAR(C2881)&amp;VLOOKUP(MONTH(C2881),lookup!$G$2:$N$13,8)</f>
        <v>2016M02</v>
      </c>
      <c r="C2881" s="2">
        <f t="shared" si="204"/>
        <v>42418</v>
      </c>
      <c r="D2881" s="4">
        <v>39.888779900496019</v>
      </c>
      <c r="E2881">
        <f t="shared" si="206"/>
        <v>39.384499775578547</v>
      </c>
      <c r="F2881" s="4">
        <v>33.494966621394219</v>
      </c>
      <c r="G2881">
        <f t="shared" si="203"/>
        <v>33.137152791331346</v>
      </c>
      <c r="H2881">
        <f t="shared" si="207"/>
        <v>37.276457159028169</v>
      </c>
      <c r="I2881">
        <f t="shared" si="208"/>
        <v>31.556482198753805</v>
      </c>
    </row>
    <row r="2882" spans="1:9" outlineLevel="1">
      <c r="A2882" s="12">
        <f t="shared" si="205"/>
        <v>0</v>
      </c>
      <c r="B2882" t="str">
        <f>YEAR(C2882)&amp;VLOOKUP(MONTH(C2882),lookup!$G$2:$N$13,8)</f>
        <v>2016M02</v>
      </c>
      <c r="C2882" s="2">
        <f t="shared" si="204"/>
        <v>42419</v>
      </c>
      <c r="D2882" s="4">
        <v>39.35539338981166</v>
      </c>
      <c r="E2882">
        <f t="shared" si="206"/>
        <v>39.446381886049011</v>
      </c>
      <c r="F2882" s="4">
        <v>33.212437123354611</v>
      </c>
      <c r="G2882">
        <f t="shared" si="203"/>
        <v>33.193215958761442</v>
      </c>
      <c r="H2882">
        <f t="shared" si="207"/>
        <v>37.33336955265122</v>
      </c>
      <c r="I2882">
        <f t="shared" si="208"/>
        <v>31.602233245169316</v>
      </c>
    </row>
    <row r="2883" spans="1:9" outlineLevel="1">
      <c r="A2883" s="12">
        <f t="shared" si="205"/>
        <v>0</v>
      </c>
      <c r="B2883" t="str">
        <f>YEAR(C2883)&amp;VLOOKUP(MONTH(C2883),lookup!$G$2:$N$13,8)</f>
        <v>2016M02</v>
      </c>
      <c r="C2883" s="2">
        <f t="shared" si="204"/>
        <v>42420</v>
      </c>
      <c r="D2883" s="4">
        <v>40.164404116436693</v>
      </c>
      <c r="E2883">
        <f t="shared" si="206"/>
        <v>39.463841385544811</v>
      </c>
      <c r="F2883" s="4">
        <v>33.702930064239176</v>
      </c>
      <c r="G2883">
        <f t="shared" si="203"/>
        <v>33.20163808560681</v>
      </c>
      <c r="H2883">
        <f t="shared" si="207"/>
        <v>37.411508749869355</v>
      </c>
      <c r="I2883">
        <f t="shared" si="208"/>
        <v>31.668113569855926</v>
      </c>
    </row>
    <row r="2884" spans="1:9" outlineLevel="1">
      <c r="A2884" s="12">
        <f t="shared" si="205"/>
        <v>0</v>
      </c>
      <c r="B2884" t="str">
        <f>YEAR(C2884)&amp;VLOOKUP(MONTH(C2884),lookup!$G$2:$N$13,8)</f>
        <v>2016M02</v>
      </c>
      <c r="C2884" s="2">
        <f t="shared" si="204"/>
        <v>42421</v>
      </c>
      <c r="D2884" s="4">
        <v>39.485074870769616</v>
      </c>
      <c r="E2884">
        <f t="shared" si="206"/>
        <v>39.561109388024718</v>
      </c>
      <c r="F2884" s="4">
        <v>33.346875687184024</v>
      </c>
      <c r="G2884">
        <f t="shared" si="203"/>
        <v>33.291244542823776</v>
      </c>
      <c r="H2884">
        <f t="shared" si="207"/>
        <v>37.439530441069962</v>
      </c>
      <c r="I2884">
        <f t="shared" si="208"/>
        <v>31.688813362061513</v>
      </c>
    </row>
    <row r="2885" spans="1:9" outlineLevel="1">
      <c r="A2885" s="12">
        <f t="shared" si="205"/>
        <v>0</v>
      </c>
      <c r="B2885" t="str">
        <f>YEAR(C2885)&amp;VLOOKUP(MONTH(C2885),lookup!$G$2:$N$13,8)</f>
        <v>2016M02</v>
      </c>
      <c r="C2885" s="2">
        <f t="shared" si="204"/>
        <v>42422</v>
      </c>
      <c r="D2885" s="4">
        <v>40.123359961251289</v>
      </c>
      <c r="E2885">
        <f t="shared" si="206"/>
        <v>39.601379855650947</v>
      </c>
      <c r="F2885" s="4">
        <v>33.645722520603719</v>
      </c>
      <c r="G2885">
        <f t="shared" si="203"/>
        <v>33.320461678218912</v>
      </c>
      <c r="H2885">
        <f t="shared" si="207"/>
        <v>37.500108910573715</v>
      </c>
      <c r="I2885">
        <f t="shared" si="208"/>
        <v>31.738559124780938</v>
      </c>
    </row>
    <row r="2886" spans="1:9" outlineLevel="1">
      <c r="A2886" s="12">
        <f t="shared" si="205"/>
        <v>0</v>
      </c>
      <c r="B2886" t="str">
        <f>YEAR(C2886)&amp;VLOOKUP(MONTH(C2886),lookup!$G$2:$N$13,8)</f>
        <v>2016M02</v>
      </c>
      <c r="C2886" s="2">
        <f t="shared" si="204"/>
        <v>42423</v>
      </c>
      <c r="D2886" s="4">
        <v>39.367070637944181</v>
      </c>
      <c r="E2886">
        <f t="shared" si="206"/>
        <v>39.678097705344086</v>
      </c>
      <c r="F2886" s="4">
        <v>33.242511364876442</v>
      </c>
      <c r="G2886">
        <f t="shared" si="203"/>
        <v>33.393256403981887</v>
      </c>
      <c r="H2886">
        <f t="shared" si="207"/>
        <v>37.534563507398296</v>
      </c>
      <c r="I2886">
        <f t="shared" si="208"/>
        <v>31.76579389065202</v>
      </c>
    </row>
    <row r="2887" spans="1:9" outlineLevel="1">
      <c r="A2887" s="12">
        <f t="shared" si="205"/>
        <v>0</v>
      </c>
      <c r="B2887" t="str">
        <f>YEAR(C2887)&amp;VLOOKUP(MONTH(C2887),lookup!$G$2:$N$13,8)</f>
        <v>2016M02</v>
      </c>
      <c r="C2887" s="2">
        <f t="shared" si="204"/>
        <v>42424</v>
      </c>
      <c r="D2887" s="4">
        <v>40.465750291612366</v>
      </c>
      <c r="E2887">
        <f t="shared" si="206"/>
        <v>39.772586581205509</v>
      </c>
      <c r="F2887" s="4">
        <v>33.968587490460557</v>
      </c>
      <c r="G2887">
        <f t="shared" si="203"/>
        <v>33.472339420369721</v>
      </c>
      <c r="H2887">
        <f t="shared" si="207"/>
        <v>37.55874815184152</v>
      </c>
      <c r="I2887">
        <f t="shared" si="208"/>
        <v>31.782278566599995</v>
      </c>
    </row>
    <row r="2888" spans="1:9" outlineLevel="1">
      <c r="A2888" s="12">
        <f t="shared" si="205"/>
        <v>0</v>
      </c>
      <c r="B2888" t="str">
        <f>YEAR(C2888)&amp;VLOOKUP(MONTH(C2888),lookup!$G$2:$N$13,8)</f>
        <v>2016M02</v>
      </c>
      <c r="C2888" s="2">
        <f t="shared" si="204"/>
        <v>42425</v>
      </c>
      <c r="D2888" s="4">
        <v>39.385763381625786</v>
      </c>
      <c r="E2888">
        <f t="shared" si="206"/>
        <v>39.805676722675052</v>
      </c>
      <c r="F2888" s="4">
        <v>33.248196716462282</v>
      </c>
      <c r="G2888">
        <f t="shared" ref="G2888:G2951" si="209">AVERAGE(SUM(F2881:F2888)/8,SUM(F2883:F2888)/6)</f>
        <v>33.50429121127145</v>
      </c>
      <c r="H2888">
        <f t="shared" si="207"/>
        <v>37.600709539754249</v>
      </c>
      <c r="I2888">
        <f t="shared" si="208"/>
        <v>31.816376754981739</v>
      </c>
    </row>
    <row r="2889" spans="1:9" outlineLevel="1">
      <c r="A2889" s="12">
        <f t="shared" si="205"/>
        <v>0</v>
      </c>
      <c r="B2889" t="str">
        <f>YEAR(C2889)&amp;VLOOKUP(MONTH(C2889),lookup!$G$2:$N$13,8)</f>
        <v>2016M02</v>
      </c>
      <c r="C2889" s="2">
        <f t="shared" si="204"/>
        <v>42426</v>
      </c>
      <c r="D2889" s="4">
        <v>40.260486831227425</v>
      </c>
      <c r="E2889">
        <f t="shared" si="206"/>
        <v>39.836915298744991</v>
      </c>
      <c r="F2889" s="4">
        <v>33.789358837587066</v>
      </c>
      <c r="G2889">
        <f t="shared" si="209"/>
        <v>33.529893122562498</v>
      </c>
      <c r="H2889">
        <f t="shared" si="207"/>
        <v>37.6491774921965</v>
      </c>
      <c r="I2889">
        <f t="shared" si="208"/>
        <v>31.857103125483171</v>
      </c>
    </row>
    <row r="2890" spans="1:9" outlineLevel="1">
      <c r="A2890" s="12">
        <f t="shared" si="205"/>
        <v>0</v>
      </c>
      <c r="B2890" t="str">
        <f>YEAR(C2890)&amp;VLOOKUP(MONTH(C2890),lookup!$G$2:$N$13,8)</f>
        <v>2016M02</v>
      </c>
      <c r="C2890" s="2">
        <f t="shared" si="204"/>
        <v>42427</v>
      </c>
      <c r="D2890" s="4">
        <v>39.781064146475615</v>
      </c>
      <c r="E2890">
        <f t="shared" si="206"/>
        <v>39.888185494011992</v>
      </c>
      <c r="F2890" s="4">
        <v>33.57402074525924</v>
      </c>
      <c r="G2890">
        <f t="shared" si="209"/>
        <v>33.571420853771137</v>
      </c>
      <c r="H2890">
        <f t="shared" si="207"/>
        <v>37.703925867104623</v>
      </c>
      <c r="I2890">
        <f t="shared" si="208"/>
        <v>31.901866559833387</v>
      </c>
    </row>
    <row r="2891" spans="1:9" outlineLevel="1">
      <c r="A2891" s="25">
        <v>0</v>
      </c>
      <c r="B2891" t="str">
        <f>YEAR(C2891)&amp;VLOOKUP(MONTH(C2891),lookup!$G$2:$N$13,8)</f>
        <v>2016M02</v>
      </c>
      <c r="C2891" s="2">
        <f t="shared" si="204"/>
        <v>42428</v>
      </c>
      <c r="D2891" s="4">
        <v>40.35207243348669</v>
      </c>
      <c r="E2891">
        <f t="shared" si="206"/>
        <v>39.918974136513896</v>
      </c>
      <c r="F2891" s="4">
        <v>33.852251732808362</v>
      </c>
      <c r="G2891">
        <f t="shared" si="209"/>
        <v>33.597964225740434</v>
      </c>
      <c r="H2891">
        <f t="shared" si="207"/>
        <v>37.749957364333945</v>
      </c>
      <c r="I2891">
        <f t="shared" si="208"/>
        <v>31.937135745566547</v>
      </c>
    </row>
    <row r="2892" spans="1:9" outlineLevel="1">
      <c r="A2892" s="12">
        <f t="shared" si="205"/>
        <v>0</v>
      </c>
      <c r="B2892" t="str">
        <f>YEAR(C2892)&amp;VLOOKUP(MONTH(C2892),lookup!$G$2:$N$13,8)</f>
        <v>2016M02</v>
      </c>
      <c r="C2892" s="2">
        <f t="shared" ref="C2892:C2955" si="210">C2891+1</f>
        <v>42429</v>
      </c>
      <c r="D2892" s="125">
        <v>39.446019010094687</v>
      </c>
      <c r="E2892">
        <f t="shared" si="206"/>
        <v>39.923112176234255</v>
      </c>
      <c r="F2892" s="125">
        <v>33.332435626720418</v>
      </c>
      <c r="G2892">
        <f t="shared" si="209"/>
        <v>33.604555410448455</v>
      </c>
      <c r="H2892">
        <f t="shared" si="207"/>
        <v>36.70182810425397</v>
      </c>
      <c r="I2892">
        <f t="shared" si="208"/>
        <v>31.044631731845005</v>
      </c>
    </row>
    <row r="2893" spans="1:9" outlineLevel="1">
      <c r="A2893" s="12">
        <f t="shared" si="205"/>
        <v>0</v>
      </c>
      <c r="B2893" t="str">
        <f>YEAR(C2893)&amp;VLOOKUP(MONTH(C2893),lookup!$G$2:$N$13,8)</f>
        <v>2016M03</v>
      </c>
      <c r="C2893" s="2">
        <f t="shared" si="210"/>
        <v>42430</v>
      </c>
      <c r="D2893" s="4">
        <v>40.130998062344176</v>
      </c>
      <c r="E2893">
        <f t="shared" si="206"/>
        <v>39.895693538446878</v>
      </c>
      <c r="F2893" s="4">
        <v>33.647223938727407</v>
      </c>
      <c r="G2893">
        <f t="shared" si="209"/>
        <v>33.577868953103419</v>
      </c>
      <c r="H2893">
        <f t="shared" si="207"/>
        <v>36.723423415051549</v>
      </c>
      <c r="I2893">
        <f t="shared" si="208"/>
        <v>31.060611057071391</v>
      </c>
    </row>
    <row r="2894" spans="1:9" outlineLevel="1">
      <c r="A2894" s="12">
        <f t="shared" si="205"/>
        <v>0</v>
      </c>
      <c r="B2894" t="str">
        <f>YEAR(C2894)&amp;VLOOKUP(MONTH(C2894),lookup!$G$2:$N$13,8)</f>
        <v>2016M03</v>
      </c>
      <c r="C2894" s="2">
        <f t="shared" si="210"/>
        <v>42431</v>
      </c>
      <c r="D2894" s="4">
        <v>39.717070161122336</v>
      </c>
      <c r="E2894">
        <f t="shared" si="206"/>
        <v>39.945177406936892</v>
      </c>
      <c r="F2894" s="4">
        <v>33.481296341611369</v>
      </c>
      <c r="G2894">
        <f t="shared" si="209"/>
        <v>33.612217982911787</v>
      </c>
      <c r="H2894">
        <f t="shared" si="207"/>
        <v>36.771660603158615</v>
      </c>
      <c r="I2894">
        <f t="shared" si="208"/>
        <v>31.091322135735822</v>
      </c>
    </row>
    <row r="2895" spans="1:9" outlineLevel="1">
      <c r="A2895" s="12">
        <f t="shared" si="205"/>
        <v>0</v>
      </c>
      <c r="B2895" t="str">
        <f>YEAR(C2895)&amp;VLOOKUP(MONTH(C2895),lookup!$G$2:$N$13,8)</f>
        <v>2016M03</v>
      </c>
      <c r="C2895" s="2">
        <f t="shared" si="210"/>
        <v>42432</v>
      </c>
      <c r="D2895" s="4">
        <v>40.609351077612615</v>
      </c>
      <c r="E2895">
        <f t="shared" si="206"/>
        <v>39.98322447659401</v>
      </c>
      <c r="F2895" s="4">
        <v>34.064395048042378</v>
      </c>
      <c r="G2895">
        <f t="shared" si="209"/>
        <v>33.641125639465251</v>
      </c>
      <c r="H2895">
        <f t="shared" si="207"/>
        <v>36.835026124014334</v>
      </c>
      <c r="I2895">
        <f t="shared" si="208"/>
        <v>31.138971636849625</v>
      </c>
    </row>
    <row r="2896" spans="1:9" outlineLevel="1">
      <c r="A2896" s="12">
        <f t="shared" si="205"/>
        <v>0</v>
      </c>
      <c r="B2896" t="str">
        <f>YEAR(C2896)&amp;VLOOKUP(MONTH(C2896),lookup!$G$2:$N$13,8)</f>
        <v>2016M03</v>
      </c>
      <c r="C2896" s="2">
        <f t="shared" si="210"/>
        <v>42433</v>
      </c>
      <c r="D2896" s="4">
        <v>39.586123226254067</v>
      </c>
      <c r="E2896">
        <f t="shared" si="206"/>
        <v>39.979501890198151</v>
      </c>
      <c r="F2896" s="4">
        <v>33.354093324874682</v>
      </c>
      <c r="G2896">
        <f t="shared" si="209"/>
        <v>33.629416892458984</v>
      </c>
      <c r="H2896">
        <f t="shared" si="207"/>
        <v>36.874647682260445</v>
      </c>
      <c r="I2896">
        <f t="shared" si="208"/>
        <v>31.165763086119512</v>
      </c>
    </row>
    <row r="2897" spans="1:9" outlineLevel="1">
      <c r="A2897" s="12">
        <f t="shared" si="205"/>
        <v>0</v>
      </c>
      <c r="B2897" t="str">
        <f>YEAR(C2897)&amp;VLOOKUP(MONTH(C2897),lookup!$G$2:$N$13,8)</f>
        <v>2016M03</v>
      </c>
      <c r="C2897" s="2">
        <f t="shared" si="210"/>
        <v>42434</v>
      </c>
      <c r="D2897" s="4">
        <v>40.77741731916371</v>
      </c>
      <c r="E2897">
        <f t="shared" si="206"/>
        <v>40.047255452833923</v>
      </c>
      <c r="F2897" s="4">
        <v>34.192486179573116</v>
      </c>
      <c r="G2897">
        <f t="shared" si="209"/>
        <v>33.682965221896836</v>
      </c>
      <c r="H2897">
        <f t="shared" si="207"/>
        <v>36.928014266704466</v>
      </c>
      <c r="I2897">
        <f t="shared" si="208"/>
        <v>31.200016400128426</v>
      </c>
    </row>
    <row r="2898" spans="1:9" outlineLevel="1">
      <c r="A2898" s="12">
        <f t="shared" ref="A2898:A2961" si="211">IF(D2898+D2899=D2898,IF(D2898+D2899&gt;0,1,0),0)</f>
        <v>0</v>
      </c>
      <c r="B2898" t="str">
        <f>YEAR(C2898)&amp;VLOOKUP(MONTH(C2898),lookup!$G$2:$N$13,8)</f>
        <v>2016M03</v>
      </c>
      <c r="C2898" s="2">
        <f t="shared" si="210"/>
        <v>42435</v>
      </c>
      <c r="D2898" s="4">
        <v>39.580852591614359</v>
      </c>
      <c r="E2898">
        <f t="shared" si="206"/>
        <v>40.045978362448395</v>
      </c>
      <c r="F2898" s="4">
        <v>33.386742644990981</v>
      </c>
      <c r="G2898">
        <f t="shared" si="209"/>
        <v>33.675785925485954</v>
      </c>
      <c r="H2898">
        <f t="shared" si="207"/>
        <v>37.58871737757535</v>
      </c>
      <c r="I2898">
        <f t="shared" si="208"/>
        <v>31.754703622128385</v>
      </c>
    </row>
    <row r="2899" spans="1:9" outlineLevel="1">
      <c r="A2899" s="12">
        <f t="shared" si="211"/>
        <v>0</v>
      </c>
      <c r="B2899" t="str">
        <f>YEAR(C2899)&amp;VLOOKUP(MONTH(C2899),lookup!$G$2:$N$13,8)</f>
        <v>2016M03</v>
      </c>
      <c r="C2899" s="2">
        <f t="shared" si="210"/>
        <v>42436</v>
      </c>
      <c r="D2899" s="4">
        <v>40.533157057276263</v>
      </c>
      <c r="E2899">
        <f t="shared" si="206"/>
        <v>40.090809401012919</v>
      </c>
      <c r="F2899" s="4">
        <v>33.991319852644374</v>
      </c>
      <c r="G2899">
        <f t="shared" si="209"/>
        <v>33.713152342468788</v>
      </c>
      <c r="H2899">
        <f t="shared" si="207"/>
        <v>37.642105185275035</v>
      </c>
      <c r="I2899">
        <f t="shared" si="208"/>
        <v>31.79343128158261</v>
      </c>
    </row>
    <row r="2900" spans="1:9" outlineLevel="1">
      <c r="A2900" s="12">
        <f t="shared" si="211"/>
        <v>0</v>
      </c>
      <c r="B2900" t="str">
        <f>YEAR(C2900)&amp;VLOOKUP(MONTH(C2900),lookup!$G$2:$N$13,8)</f>
        <v>2016M03</v>
      </c>
      <c r="C2900" s="2">
        <f t="shared" si="210"/>
        <v>42437</v>
      </c>
      <c r="D2900" s="4">
        <v>39.553876483794227</v>
      </c>
      <c r="E2900">
        <f t="shared" si="206"/>
        <v>40.083951020008463</v>
      </c>
      <c r="F2900" s="4">
        <v>33.330939894657895</v>
      </c>
      <c r="G2900">
        <f t="shared" si="209"/>
        <v>33.700529155302092</v>
      </c>
      <c r="H2900">
        <f t="shared" si="207"/>
        <v>38.147139790174251</v>
      </c>
      <c r="I2900">
        <f t="shared" si="208"/>
        <v>32.219396489888794</v>
      </c>
    </row>
    <row r="2901" spans="1:9" outlineLevel="1">
      <c r="A2901" s="12">
        <f t="shared" si="211"/>
        <v>0</v>
      </c>
      <c r="B2901" t="str">
        <f>YEAR(C2901)&amp;VLOOKUP(MONTH(C2901),lookup!$G$2:$N$13,8)</f>
        <v>2016M03</v>
      </c>
      <c r="C2901" s="2">
        <f t="shared" si="210"/>
        <v>42438</v>
      </c>
      <c r="D2901" s="4">
        <v>40.428961366023266</v>
      </c>
      <c r="E2901">
        <f t="shared" si="206"/>
        <v>40.087541250522634</v>
      </c>
      <c r="F2901" s="4">
        <v>33.921587576838341</v>
      </c>
      <c r="G2901">
        <f t="shared" si="209"/>
        <v>33.705776260083688</v>
      </c>
      <c r="H2901">
        <f t="shared" si="207"/>
        <v>38.21530032750114</v>
      </c>
      <c r="I2901">
        <f t="shared" si="208"/>
        <v>32.27311834894045</v>
      </c>
    </row>
    <row r="2902" spans="1:9" outlineLevel="1">
      <c r="A2902" s="12">
        <f t="shared" si="211"/>
        <v>0</v>
      </c>
      <c r="B2902" t="str">
        <f>YEAR(C2902)&amp;VLOOKUP(MONTH(C2902),lookup!$G$2:$N$13,8)</f>
        <v>2016M03</v>
      </c>
      <c r="C2902" s="2">
        <f t="shared" si="210"/>
        <v>42439</v>
      </c>
      <c r="D2902" s="4">
        <v>39.978410986463125</v>
      </c>
      <c r="E2902">
        <f t="shared" si="206"/>
        <v>40.13656569879052</v>
      </c>
      <c r="F2902" s="4">
        <v>33.624912829885609</v>
      </c>
      <c r="G2902">
        <f t="shared" si="209"/>
        <v>33.737320582685072</v>
      </c>
      <c r="H2902">
        <f t="shared" si="207"/>
        <v>38.265010549245666</v>
      </c>
      <c r="I2902">
        <f t="shared" si="208"/>
        <v>32.315507399716552</v>
      </c>
    </row>
    <row r="2903" spans="1:9" outlineLevel="1">
      <c r="A2903" s="12">
        <f t="shared" si="211"/>
        <v>0</v>
      </c>
      <c r="B2903" t="str">
        <f>YEAR(C2903)&amp;VLOOKUP(MONTH(C2903),lookup!$G$2:$N$13,8)</f>
        <v>2016M03</v>
      </c>
      <c r="C2903" s="2">
        <f t="shared" si="210"/>
        <v>42440</v>
      </c>
      <c r="D2903" s="4">
        <v>40.474870128281403</v>
      </c>
      <c r="E2903">
        <f t="shared" si="206"/>
        <v>40.102948373550454</v>
      </c>
      <c r="F2903" s="4">
        <v>33.983902706434684</v>
      </c>
      <c r="G2903">
        <f t="shared" si="209"/>
        <v>33.714907855239716</v>
      </c>
      <c r="H2903">
        <f t="shared" si="207"/>
        <v>38.308914637147396</v>
      </c>
      <c r="I2903">
        <f t="shared" si="208"/>
        <v>32.34825005699421</v>
      </c>
    </row>
    <row r="2904" spans="1:9" outlineLevel="1">
      <c r="A2904" s="12">
        <f t="shared" si="211"/>
        <v>0</v>
      </c>
      <c r="B2904" t="str">
        <f>YEAR(C2904)&amp;VLOOKUP(MONTH(C2904),lookup!$G$2:$N$13,8)</f>
        <v>2016M03</v>
      </c>
      <c r="C2904" s="2">
        <f t="shared" si="210"/>
        <v>42441</v>
      </c>
      <c r="D2904" s="4">
        <v>40.428817027513382</v>
      </c>
      <c r="E2904">
        <f t="shared" si="206"/>
        <v>40.22628043912075</v>
      </c>
      <c r="F2904" s="4">
        <v>34.001709408055405</v>
      </c>
      <c r="G2904">
        <f t="shared" si="209"/>
        <v>33.806631090693884</v>
      </c>
      <c r="H2904">
        <f t="shared" si="207"/>
        <v>38.340717043041558</v>
      </c>
      <c r="I2904">
        <f t="shared" si="208"/>
        <v>32.373457540225154</v>
      </c>
    </row>
    <row r="2905" spans="1:9" outlineLevel="1">
      <c r="A2905" s="12">
        <f t="shared" si="211"/>
        <v>0</v>
      </c>
      <c r="B2905" t="str">
        <f>YEAR(C2905)&amp;VLOOKUP(MONTH(C2905),lookup!$G$2:$N$13,8)</f>
        <v>2016M03</v>
      </c>
      <c r="C2905" s="2">
        <f t="shared" si="210"/>
        <v>42442</v>
      </c>
      <c r="D2905" s="4">
        <v>41.142830768185917</v>
      </c>
      <c r="E2905">
        <f t="shared" si="206"/>
        <v>40.299924922260445</v>
      </c>
      <c r="F2905" s="4">
        <v>34.573896791633885</v>
      </c>
      <c r="G2905">
        <f t="shared" si="209"/>
        <v>33.87901733219681</v>
      </c>
      <c r="H2905">
        <f t="shared" si="207"/>
        <v>38.378947601758981</v>
      </c>
      <c r="I2905">
        <f t="shared" si="208"/>
        <v>32.403822429461329</v>
      </c>
    </row>
    <row r="2906" spans="1:9" outlineLevel="1">
      <c r="A2906" s="12">
        <f t="shared" si="211"/>
        <v>0</v>
      </c>
      <c r="B2906" t="str">
        <f>YEAR(C2906)&amp;VLOOKUP(MONTH(C2906),lookup!$G$2:$N$13,8)</f>
        <v>2016M03</v>
      </c>
      <c r="C2906" s="2">
        <f t="shared" si="210"/>
        <v>42443</v>
      </c>
      <c r="D2906" s="4">
        <v>40.135358604695284</v>
      </c>
      <c r="E2906">
        <f t="shared" si="206"/>
        <v>40.383038391486423</v>
      </c>
      <c r="F2906" s="4">
        <v>33.73602847973568</v>
      </c>
      <c r="G2906">
        <f t="shared" si="209"/>
        <v>33.934605078958171</v>
      </c>
      <c r="H2906">
        <f t="shared" si="207"/>
        <v>38.431293612890741</v>
      </c>
      <c r="I2906">
        <f t="shared" si="208"/>
        <v>32.448270869821975</v>
      </c>
    </row>
    <row r="2907" spans="1:9" outlineLevel="1">
      <c r="A2907" s="12">
        <f t="shared" si="211"/>
        <v>0</v>
      </c>
      <c r="B2907" t="str">
        <f>YEAR(C2907)&amp;VLOOKUP(MONTH(C2907),lookup!$G$2:$N$13,8)</f>
        <v>2016M03</v>
      </c>
      <c r="C2907" s="2">
        <f t="shared" si="210"/>
        <v>42444</v>
      </c>
      <c r="D2907" s="4">
        <v>41.156985058270529</v>
      </c>
      <c r="E2907">
        <f t="shared" si="206"/>
        <v>40.482696282569165</v>
      </c>
      <c r="F2907" s="4">
        <v>34.560208722370575</v>
      </c>
      <c r="G2907">
        <f t="shared" si="209"/>
        <v>34.023379062110415</v>
      </c>
      <c r="H2907">
        <f t="shared" si="207"/>
        <v>38.488126198812964</v>
      </c>
      <c r="I2907">
        <f t="shared" si="208"/>
        <v>32.494162683527684</v>
      </c>
    </row>
    <row r="2908" spans="1:9" outlineLevel="1">
      <c r="A2908" s="12">
        <f t="shared" si="211"/>
        <v>0</v>
      </c>
      <c r="B2908" t="str">
        <f>YEAR(C2908)&amp;VLOOKUP(MONTH(C2908),lookup!$G$2:$N$13,8)</f>
        <v>2016M03</v>
      </c>
      <c r="C2908" s="2">
        <f t="shared" si="210"/>
        <v>42445</v>
      </c>
      <c r="D2908" s="4">
        <v>40.262229116173998</v>
      </c>
      <c r="E2908">
        <f t="shared" si="206"/>
        <v>40.550619832902143</v>
      </c>
      <c r="F2908" s="4">
        <v>33.816522209022743</v>
      </c>
      <c r="G2908">
        <f t="shared" si="209"/>
        <v>34.069695405019644</v>
      </c>
      <c r="H2908">
        <f t="shared" si="207"/>
        <v>38.533682364875794</v>
      </c>
      <c r="I2908">
        <f t="shared" si="208"/>
        <v>32.531732876532374</v>
      </c>
    </row>
    <row r="2909" spans="1:9" outlineLevel="1">
      <c r="A2909" s="12">
        <f t="shared" si="211"/>
        <v>0</v>
      </c>
      <c r="B2909" t="str">
        <f>YEAR(C2909)&amp;VLOOKUP(MONTH(C2909),lookup!$G$2:$N$13,8)</f>
        <v>2016M03</v>
      </c>
      <c r="C2909" s="2">
        <f t="shared" si="210"/>
        <v>42446</v>
      </c>
      <c r="D2909" s="4">
        <v>40.789883608359105</v>
      </c>
      <c r="E2909">
        <f t="shared" si="206"/>
        <v>40.599428596387938</v>
      </c>
      <c r="F2909" s="4">
        <v>34.269997785903286</v>
      </c>
      <c r="G2909">
        <f t="shared" si="209"/>
        <v>34.115312299708577</v>
      </c>
      <c r="H2909">
        <f t="shared" si="207"/>
        <v>38.590659327705474</v>
      </c>
      <c r="I2909">
        <f t="shared" si="208"/>
        <v>32.5770838893947</v>
      </c>
    </row>
    <row r="2910" spans="1:9" outlineLevel="1">
      <c r="A2910" s="12">
        <f t="shared" si="211"/>
        <v>0</v>
      </c>
      <c r="B2910" t="str">
        <f>YEAR(C2910)&amp;VLOOKUP(MONTH(C2910),lookup!$G$2:$N$13,8)</f>
        <v>2016M03</v>
      </c>
      <c r="C2910" s="2">
        <f t="shared" si="210"/>
        <v>42447</v>
      </c>
      <c r="D2910" s="4">
        <v>40.438951110259673</v>
      </c>
      <c r="E2910">
        <f t="shared" si="206"/>
        <v>40.629056861020743</v>
      </c>
      <c r="F2910" s="4">
        <v>33.937347451394658</v>
      </c>
      <c r="G2910">
        <f t="shared" si="209"/>
        <v>34.129475967164502</v>
      </c>
      <c r="H2910">
        <f t="shared" si="207"/>
        <v>38.652861049348672</v>
      </c>
      <c r="I2910">
        <f t="shared" si="208"/>
        <v>32.629141175625328</v>
      </c>
    </row>
    <row r="2911" spans="1:9" outlineLevel="1">
      <c r="A2911" s="12">
        <f t="shared" si="211"/>
        <v>0</v>
      </c>
      <c r="B2911" t="str">
        <f>YEAR(C2911)&amp;VLOOKUP(MONTH(C2911),lookup!$G$2:$N$13,8)</f>
        <v>2016M03</v>
      </c>
      <c r="C2911" s="2">
        <f t="shared" si="210"/>
        <v>42448</v>
      </c>
      <c r="D2911" s="4">
        <v>41.379936398041536</v>
      </c>
      <c r="E2911">
        <f t="shared" si="206"/>
        <v>40.705382305368722</v>
      </c>
      <c r="F2911" s="4">
        <v>34.749528430554292</v>
      </c>
      <c r="G2911">
        <f t="shared" si="209"/>
        <v>34.191963544832007</v>
      </c>
      <c r="H2911">
        <f t="shared" si="207"/>
        <v>38.713815561356185</v>
      </c>
      <c r="I2911">
        <f t="shared" si="208"/>
        <v>32.67798325440161</v>
      </c>
    </row>
    <row r="2912" spans="1:9" outlineLevel="1">
      <c r="A2912" s="12">
        <f t="shared" si="211"/>
        <v>0</v>
      </c>
      <c r="B2912" t="str">
        <f>YEAR(C2912)&amp;VLOOKUP(MONTH(C2912),lookup!$G$2:$N$13,8)</f>
        <v>2016M03</v>
      </c>
      <c r="C2912" s="2">
        <f t="shared" si="210"/>
        <v>42449</v>
      </c>
      <c r="D2912" s="4">
        <v>40.839592271808918</v>
      </c>
      <c r="E2912">
        <f t="shared" si="206"/>
        <v>40.78974189706333</v>
      </c>
      <c r="F2912" s="4">
        <v>34.308188109726849</v>
      </c>
      <c r="G2912">
        <f t="shared" si="209"/>
        <v>34.258798432852409</v>
      </c>
      <c r="H2912">
        <f t="shared" si="207"/>
        <v>38.771551211670008</v>
      </c>
      <c r="I2912">
        <f t="shared" si="208"/>
        <v>32.724427245285796</v>
      </c>
    </row>
    <row r="2913" spans="1:9" outlineLevel="1">
      <c r="A2913" s="12">
        <f t="shared" si="211"/>
        <v>0</v>
      </c>
      <c r="B2913" t="str">
        <f>YEAR(C2913)&amp;VLOOKUP(MONTH(C2913),lookup!$G$2:$N$13,8)</f>
        <v>2016M03</v>
      </c>
      <c r="C2913" s="2">
        <f t="shared" si="210"/>
        <v>42450</v>
      </c>
      <c r="D2913" s="4">
        <v>41.189350310243746</v>
      </c>
      <c r="E2913">
        <f t="shared" si="206"/>
        <v>40.795346472773048</v>
      </c>
      <c r="F2913" s="4">
        <v>34.571594631566171</v>
      </c>
      <c r="G2913">
        <f t="shared" si="209"/>
        <v>34.259603373614468</v>
      </c>
      <c r="H2913">
        <f t="shared" si="207"/>
        <v>38.813797137885217</v>
      </c>
      <c r="I2913">
        <f t="shared" si="208"/>
        <v>32.756756447230742</v>
      </c>
    </row>
    <row r="2914" spans="1:9" outlineLevel="1">
      <c r="A2914" s="12">
        <f t="shared" si="211"/>
        <v>0</v>
      </c>
      <c r="B2914" t="str">
        <f>YEAR(C2914)&amp;VLOOKUP(MONTH(C2914),lookup!$G$2:$N$13,8)</f>
        <v>2016M03</v>
      </c>
      <c r="C2914" s="2">
        <f t="shared" si="210"/>
        <v>42451</v>
      </c>
      <c r="D2914" s="4">
        <v>40.670725331366164</v>
      </c>
      <c r="E2914">
        <f t="shared" si="206"/>
        <v>40.862848244455989</v>
      </c>
      <c r="F2914" s="4">
        <v>34.149576358226795</v>
      </c>
      <c r="G2914">
        <f t="shared" si="209"/>
        <v>34.313204628453846</v>
      </c>
      <c r="H2914">
        <f t="shared" si="207"/>
        <v>38.847466987466063</v>
      </c>
      <c r="I2914">
        <f t="shared" si="208"/>
        <v>32.785757583551444</v>
      </c>
    </row>
    <row r="2915" spans="1:9" outlineLevel="1">
      <c r="A2915" s="12">
        <f t="shared" si="211"/>
        <v>0</v>
      </c>
      <c r="B2915" t="str">
        <f>YEAR(C2915)&amp;VLOOKUP(MONTH(C2915),lookup!$G$2:$N$13,8)</f>
        <v>2016M03</v>
      </c>
      <c r="C2915" s="2">
        <f t="shared" si="210"/>
        <v>42452</v>
      </c>
      <c r="D2915" s="4">
        <v>41.375820471480871</v>
      </c>
      <c r="E2915">
        <f t="shared" si="206"/>
        <v>40.92535352970846</v>
      </c>
      <c r="F2915" s="4">
        <v>34.725998939229406</v>
      </c>
      <c r="G2915">
        <f t="shared" si="209"/>
        <v>34.361566613118029</v>
      </c>
      <c r="H2915">
        <f t="shared" si="207"/>
        <v>38.885071096593549</v>
      </c>
      <c r="I2915">
        <f t="shared" si="208"/>
        <v>32.817769706663839</v>
      </c>
    </row>
    <row r="2916" spans="1:9" outlineLevel="1">
      <c r="A2916" s="12">
        <f t="shared" si="211"/>
        <v>0</v>
      </c>
      <c r="B2916" t="str">
        <f>YEAR(C2916)&amp;VLOOKUP(MONTH(C2916),lookup!$G$2:$N$13,8)</f>
        <v>2016M03</v>
      </c>
      <c r="C2916" s="2">
        <f t="shared" si="210"/>
        <v>42453</v>
      </c>
      <c r="D2916" s="4">
        <v>40.772243923099076</v>
      </c>
      <c r="E2916">
        <f t="shared" si="206"/>
        <v>40.985003856211222</v>
      </c>
      <c r="F2916" s="4">
        <v>34.2192003950423</v>
      </c>
      <c r="G2916">
        <f t="shared" si="209"/>
        <v>34.410221745048219</v>
      </c>
      <c r="H2916">
        <f t="shared" si="207"/>
        <v>38.918943385489584</v>
      </c>
      <c r="I2916">
        <f t="shared" si="208"/>
        <v>32.841972187501355</v>
      </c>
    </row>
    <row r="2917" spans="1:9" outlineLevel="1">
      <c r="A2917" s="12">
        <f t="shared" si="211"/>
        <v>0</v>
      </c>
      <c r="B2917" t="str">
        <f>YEAR(C2917)&amp;VLOOKUP(MONTH(C2917),lookup!$G$2:$N$13,8)</f>
        <v>2016M03</v>
      </c>
      <c r="C2917" s="2">
        <f t="shared" si="210"/>
        <v>42454</v>
      </c>
      <c r="D2917" s="4">
        <v>41.817552527763731</v>
      </c>
      <c r="E2917">
        <f t="shared" si="206"/>
        <v>41.085701174484186</v>
      </c>
      <c r="F2917" s="4">
        <v>35.124630652218563</v>
      </c>
      <c r="G2917">
        <f t="shared" si="209"/>
        <v>34.494894817664942</v>
      </c>
      <c r="H2917">
        <f t="shared" si="207"/>
        <v>38.970970248529973</v>
      </c>
      <c r="I2917">
        <f t="shared" si="208"/>
        <v>32.883303829336143</v>
      </c>
    </row>
    <row r="2918" spans="1:9" outlineLevel="1">
      <c r="A2918" s="12">
        <f t="shared" si="211"/>
        <v>0</v>
      </c>
      <c r="B2918" t="str">
        <f>YEAR(C2918)&amp;VLOOKUP(MONTH(C2918),lookup!$G$2:$N$13,8)</f>
        <v>2016M03</v>
      </c>
      <c r="C2918" s="2">
        <f t="shared" si="210"/>
        <v>42455</v>
      </c>
      <c r="D2918" s="4">
        <v>41.108204719342154</v>
      </c>
      <c r="E2918">
        <f t="shared" si="206"/>
        <v>41.149913895679617</v>
      </c>
      <c r="F2918" s="4">
        <v>34.477684818171475</v>
      </c>
      <c r="G2918">
        <f t="shared" si="209"/>
        <v>34.542790628792218</v>
      </c>
      <c r="H2918">
        <f t="shared" si="207"/>
        <v>38.986339226565065</v>
      </c>
      <c r="I2918">
        <f t="shared" si="208"/>
        <v>32.895815905553789</v>
      </c>
    </row>
    <row r="2919" spans="1:9" outlineLevel="1">
      <c r="A2919" s="12">
        <f t="shared" si="211"/>
        <v>0</v>
      </c>
      <c r="B2919" t="str">
        <f>YEAR(C2919)&amp;VLOOKUP(MONTH(C2919),lookup!$G$2:$N$13,8)</f>
        <v>2016M03</v>
      </c>
      <c r="C2919" s="2">
        <f t="shared" si="210"/>
        <v>42456</v>
      </c>
      <c r="D2919" s="4">
        <v>41.202438014707987</v>
      </c>
      <c r="E2919">
        <f t="shared" si="206"/>
        <v>41.139910888759957</v>
      </c>
      <c r="F2919" s="4">
        <v>34.640219539238373</v>
      </c>
      <c r="G2919">
        <f t="shared" si="209"/>
        <v>34.541677565390984</v>
      </c>
      <c r="H2919">
        <f t="shared" si="207"/>
        <v>38.999246923907997</v>
      </c>
      <c r="I2919">
        <f t="shared" si="208"/>
        <v>32.903265533191046</v>
      </c>
    </row>
    <row r="2920" spans="1:9" outlineLevel="1">
      <c r="A2920" s="12">
        <f t="shared" si="211"/>
        <v>0</v>
      </c>
      <c r="B2920" t="str">
        <f>YEAR(C2920)&amp;VLOOKUP(MONTH(C2920),lookup!$G$2:$N$13,8)</f>
        <v>2016M03</v>
      </c>
      <c r="C2920" s="2">
        <f t="shared" si="210"/>
        <v>42457</v>
      </c>
      <c r="D2920" s="4">
        <v>40.541153410723595</v>
      </c>
      <c r="E2920">
        <f t="shared" si="206"/>
        <v>41.110460799888571</v>
      </c>
      <c r="F2920" s="4">
        <v>34.040546390463383</v>
      </c>
      <c r="G2920">
        <f t="shared" si="209"/>
        <v>34.515864127290072</v>
      </c>
      <c r="H2920">
        <f t="shared" si="207"/>
        <v>39.029910204727898</v>
      </c>
      <c r="I2920">
        <f t="shared" si="208"/>
        <v>32.923937698309722</v>
      </c>
    </row>
    <row r="2921" spans="1:9" outlineLevel="1">
      <c r="A2921" s="12">
        <f t="shared" si="211"/>
        <v>0</v>
      </c>
      <c r="B2921" t="str">
        <f>YEAR(C2921)&amp;VLOOKUP(MONTH(C2921),lookup!$G$2:$N$13,8)</f>
        <v>2016M03</v>
      </c>
      <c r="C2921" s="2">
        <f t="shared" si="210"/>
        <v>42458</v>
      </c>
      <c r="D2921" s="4">
        <v>41.351313311856039</v>
      </c>
      <c r="E2921">
        <f t="shared" si="206"/>
        <v>41.118541224187275</v>
      </c>
      <c r="F2921" s="4">
        <v>34.693675723764045</v>
      </c>
      <c r="G2921">
        <f t="shared" si="209"/>
        <v>34.520800594263662</v>
      </c>
      <c r="H2921">
        <f t="shared" si="207"/>
        <v>39.085083196817507</v>
      </c>
      <c r="I2921">
        <f t="shared" si="208"/>
        <v>32.970930039693343</v>
      </c>
    </row>
    <row r="2922" spans="1:9" outlineLevel="1">
      <c r="A2922" s="12">
        <f t="shared" si="211"/>
        <v>0</v>
      </c>
      <c r="B2922" t="str">
        <f>YEAR(C2922)&amp;VLOOKUP(MONTH(C2922),lookup!$G$2:$N$13,8)</f>
        <v>2016M03</v>
      </c>
      <c r="C2922" s="2">
        <f t="shared" si="210"/>
        <v>42459</v>
      </c>
      <c r="D2922" s="4">
        <v>40.803633750616058</v>
      </c>
      <c r="E2922">
        <f t="shared" si="206"/>
        <v>41.129463819350136</v>
      </c>
      <c r="F2922" s="4">
        <v>34.233918122394961</v>
      </c>
      <c r="G2922">
        <f t="shared" si="209"/>
        <v>34.527298431803558</v>
      </c>
      <c r="H2922">
        <f t="shared" si="207"/>
        <v>39.12745203622228</v>
      </c>
      <c r="I2922">
        <f t="shared" si="208"/>
        <v>33.004756861859548</v>
      </c>
    </row>
    <row r="2923" spans="1:9" outlineLevel="1">
      <c r="A2923" s="12">
        <f t="shared" si="211"/>
        <v>0</v>
      </c>
      <c r="B2923" t="str">
        <f>YEAR(C2923)&amp;VLOOKUP(MONTH(C2923),lookup!$G$2:$N$13,8)</f>
        <v>2016M03</v>
      </c>
      <c r="C2923" s="2">
        <f t="shared" si="210"/>
        <v>42460</v>
      </c>
      <c r="D2923" s="4">
        <v>41.341891805542744</v>
      </c>
      <c r="E2923">
        <f t="shared" si="206"/>
        <v>41.087704884210595</v>
      </c>
      <c r="F2923" s="4">
        <v>34.658163621116294</v>
      </c>
      <c r="G2923">
        <f t="shared" si="209"/>
        <v>34.484186471829631</v>
      </c>
      <c r="H2923">
        <f t="shared" si="207"/>
        <v>39.170215144782922</v>
      </c>
      <c r="I2923">
        <f t="shared" si="208"/>
        <v>33.037633097364896</v>
      </c>
    </row>
    <row r="2924" spans="1:9" outlineLevel="1">
      <c r="A2924" s="12">
        <f t="shared" si="211"/>
        <v>0</v>
      </c>
      <c r="B2924" t="str">
        <f>YEAR(C2924)&amp;VLOOKUP(MONTH(C2924),lookup!$G$2:$N$13,8)</f>
        <v>2016M04</v>
      </c>
      <c r="C2924" s="2">
        <f t="shared" si="210"/>
        <v>42461</v>
      </c>
      <c r="D2924" s="4">
        <v>40.856183830484717</v>
      </c>
      <c r="E2924">
        <f t="shared" si="206"/>
        <v>41.071949387684072</v>
      </c>
      <c r="F2924" s="4">
        <v>34.285511565872973</v>
      </c>
      <c r="G2924">
        <f t="shared" si="209"/>
        <v>34.472316482315009</v>
      </c>
      <c r="H2924">
        <f t="shared" si="207"/>
        <v>39.260389403218333</v>
      </c>
      <c r="I2924">
        <f t="shared" si="208"/>
        <v>33.100165558037382</v>
      </c>
    </row>
    <row r="2925" spans="1:9" outlineLevel="1">
      <c r="A2925" s="12">
        <f t="shared" si="211"/>
        <v>0</v>
      </c>
      <c r="B2925" t="str">
        <f>YEAR(C2925)&amp;VLOOKUP(MONTH(C2925),lookup!$G$2:$N$13,8)</f>
        <v>2016M04</v>
      </c>
      <c r="C2925" s="2">
        <f t="shared" si="210"/>
        <v>42462</v>
      </c>
      <c r="D2925" s="4">
        <v>41.728933048496174</v>
      </c>
      <c r="E2925">
        <f t="shared" si="206"/>
        <v>41.110285256378873</v>
      </c>
      <c r="F2925" s="4">
        <v>34.997908795643283</v>
      </c>
      <c r="G2925">
        <f t="shared" si="209"/>
        <v>34.494203804312797</v>
      </c>
      <c r="H2925">
        <f t="shared" si="207"/>
        <v>39.299637504699284</v>
      </c>
      <c r="I2925">
        <f t="shared" si="208"/>
        <v>33.133646995595008</v>
      </c>
    </row>
    <row r="2926" spans="1:9" outlineLevel="1">
      <c r="A2926" s="12">
        <f t="shared" si="211"/>
        <v>0</v>
      </c>
      <c r="B2926" t="str">
        <f>YEAR(C2926)&amp;VLOOKUP(MONTH(C2926),lookup!$G$2:$N$13,8)</f>
        <v>2016M04</v>
      </c>
      <c r="C2926" s="2">
        <f t="shared" si="210"/>
        <v>42463</v>
      </c>
      <c r="D2926" s="4">
        <v>40.806445502087641</v>
      </c>
      <c r="E2926">
        <f t="shared" si="206"/>
        <v>41.113532979580796</v>
      </c>
      <c r="F2926" s="4">
        <v>34.21076868601002</v>
      </c>
      <c r="G2926">
        <f t="shared" si="209"/>
        <v>34.49170673734826</v>
      </c>
      <c r="H2926">
        <f t="shared" si="207"/>
        <v>39.379601161051582</v>
      </c>
      <c r="I2926">
        <f t="shared" si="208"/>
        <v>33.184698511053568</v>
      </c>
    </row>
    <row r="2927" spans="1:9" outlineLevel="1">
      <c r="A2927" s="12">
        <f t="shared" si="211"/>
        <v>0</v>
      </c>
      <c r="B2927" t="str">
        <f>YEAR(C2927)&amp;VLOOKUP(MONTH(C2927),lookup!$G$2:$N$13,8)</f>
        <v>2016M04</v>
      </c>
      <c r="C2927" s="2">
        <f t="shared" si="210"/>
        <v>42464</v>
      </c>
      <c r="D2927" s="4">
        <v>41.270953841828941</v>
      </c>
      <c r="E2927">
        <f t="shared" si="206"/>
        <v>41.111118596273599</v>
      </c>
      <c r="F2927" s="4">
        <v>34.585414046461878</v>
      </c>
      <c r="G2927">
        <f t="shared" si="209"/>
        <v>34.479259587607878</v>
      </c>
      <c r="H2927">
        <f t="shared" si="207"/>
        <v>39.437737408114586</v>
      </c>
      <c r="I2927">
        <f t="shared" si="208"/>
        <v>33.233141905041464</v>
      </c>
    </row>
    <row r="2928" spans="1:9" outlineLevel="1">
      <c r="A2928" s="12">
        <f t="shared" si="211"/>
        <v>0</v>
      </c>
      <c r="B2928" t="str">
        <f>YEAR(C2928)&amp;VLOOKUP(MONTH(C2928),lookup!$G$2:$N$13,8)</f>
        <v>2016M04</v>
      </c>
      <c r="C2928" s="2">
        <f t="shared" si="210"/>
        <v>42465</v>
      </c>
      <c r="D2928" s="4">
        <v>40.849223470947145</v>
      </c>
      <c r="E2928">
        <f t="shared" si="206"/>
        <v>41.134172118398496</v>
      </c>
      <c r="F2928" s="4">
        <v>34.236021006853392</v>
      </c>
      <c r="G2928">
        <f t="shared" si="209"/>
        <v>34.491651991503787</v>
      </c>
      <c r="H2928">
        <f t="shared" si="207"/>
        <v>39.521624155642371</v>
      </c>
      <c r="I2928">
        <f t="shared" si="208"/>
        <v>33.286223552814505</v>
      </c>
    </row>
    <row r="2929" spans="1:9" outlineLevel="1">
      <c r="A2929" s="12">
        <f t="shared" si="211"/>
        <v>0</v>
      </c>
      <c r="B2929" t="str">
        <f>YEAR(C2929)&amp;VLOOKUP(MONTH(C2929),lookup!$G$2:$N$13,8)</f>
        <v>2016M04</v>
      </c>
      <c r="C2929" s="2">
        <f t="shared" si="210"/>
        <v>42466</v>
      </c>
      <c r="D2929" s="4">
        <v>41.841882495468525</v>
      </c>
      <c r="E2929">
        <f t="shared" si="206"/>
        <v>41.206498583201423</v>
      </c>
      <c r="F2929" s="4">
        <v>35.112066519719257</v>
      </c>
      <c r="G2929">
        <f t="shared" si="209"/>
        <v>34.555626657801241</v>
      </c>
      <c r="H2929">
        <f t="shared" si="207"/>
        <v>39.571453856651495</v>
      </c>
      <c r="I2929">
        <f t="shared" si="208"/>
        <v>33.325813847176178</v>
      </c>
    </row>
    <row r="2930" spans="1:9" outlineLevel="1">
      <c r="A2930" s="12">
        <f t="shared" si="211"/>
        <v>0</v>
      </c>
      <c r="B2930" t="str">
        <f>YEAR(C2930)&amp;VLOOKUP(MONTH(C2930),lookup!$G$2:$N$13,8)</f>
        <v>2016M04</v>
      </c>
      <c r="C2930" s="2">
        <f t="shared" si="210"/>
        <v>42467</v>
      </c>
      <c r="D2930" s="4">
        <v>40.66711228388386</v>
      </c>
      <c r="E2930">
        <f t="shared" si="206"/>
        <v>41.182210029313921</v>
      </c>
      <c r="F2930" s="4">
        <v>34.045613132502041</v>
      </c>
      <c r="G2930">
        <f t="shared" si="209"/>
        <v>34.523866059818687</v>
      </c>
      <c r="H2930">
        <f t="shared" si="207"/>
        <v>39.629359613972611</v>
      </c>
      <c r="I2930">
        <f t="shared" si="208"/>
        <v>33.363806457733084</v>
      </c>
    </row>
    <row r="2931" spans="1:9" outlineLevel="1">
      <c r="A2931" s="12">
        <f t="shared" si="211"/>
        <v>0</v>
      </c>
      <c r="B2931" t="str">
        <f>YEAR(C2931)&amp;VLOOKUP(MONTH(C2931),lookup!$G$2:$N$13,8)</f>
        <v>2016M04</v>
      </c>
      <c r="C2931" s="2">
        <f t="shared" si="210"/>
        <v>42468</v>
      </c>
      <c r="D2931" s="4">
        <v>41.743555269776017</v>
      </c>
      <c r="E2931">
        <f t="shared" si="206"/>
        <v>41.208532514268491</v>
      </c>
      <c r="F2931" s="4">
        <v>35.032646668429528</v>
      </c>
      <c r="G2931">
        <f t="shared" si="209"/>
        <v>34.550166073007951</v>
      </c>
      <c r="H2931">
        <f t="shared" si="207"/>
        <v>39.699531962356843</v>
      </c>
      <c r="I2931">
        <f t="shared" si="208"/>
        <v>33.418438826495922</v>
      </c>
    </row>
    <row r="2932" spans="1:9" outlineLevel="1">
      <c r="A2932" s="12">
        <f t="shared" si="211"/>
        <v>0</v>
      </c>
      <c r="B2932" t="str">
        <f>YEAR(C2932)&amp;VLOOKUP(MONTH(C2932),lookup!$G$2:$N$13,8)</f>
        <v>2016M04</v>
      </c>
      <c r="C2932" s="2">
        <f t="shared" si="210"/>
        <v>42469</v>
      </c>
      <c r="D2932" s="4">
        <v>41.042473662715416</v>
      </c>
      <c r="E2932">
        <f t="shared" si="206"/>
        <v>41.239844642168556</v>
      </c>
      <c r="F2932" s="4">
        <v>34.43369647365288</v>
      </c>
      <c r="G2932">
        <f t="shared" si="209"/>
        <v>34.578004945381096</v>
      </c>
      <c r="H2932">
        <f t="shared" si="207"/>
        <v>39.7813957769201</v>
      </c>
      <c r="I2932">
        <f t="shared" si="208"/>
        <v>33.485149461265259</v>
      </c>
    </row>
    <row r="2933" spans="1:9" outlineLevel="1">
      <c r="A2933" s="12">
        <f t="shared" si="211"/>
        <v>0</v>
      </c>
      <c r="B2933" t="str">
        <f>YEAR(C2933)&amp;VLOOKUP(MONTH(C2933),lookup!$G$2:$N$13,8)</f>
        <v>2016M04</v>
      </c>
      <c r="C2933" s="2">
        <f t="shared" si="210"/>
        <v>42470</v>
      </c>
      <c r="D2933" s="4">
        <v>41.651181702405239</v>
      </c>
      <c r="E2933">
        <f t="shared" si="206"/>
        <v>41.266670838085901</v>
      </c>
      <c r="F2933" s="4">
        <v>34.926672258991566</v>
      </c>
      <c r="G2933">
        <f t="shared" si="209"/>
        <v>34.601990846217838</v>
      </c>
      <c r="H2933">
        <f t="shared" si="207"/>
        <v>39.844470171682453</v>
      </c>
      <c r="I2933">
        <f t="shared" si="208"/>
        <v>33.531678700702933</v>
      </c>
    </row>
    <row r="2934" spans="1:9" outlineLevel="1">
      <c r="A2934" s="12">
        <f t="shared" si="211"/>
        <v>0</v>
      </c>
      <c r="B2934" t="str">
        <f>YEAR(C2934)&amp;VLOOKUP(MONTH(C2934),lookup!$G$2:$N$13,8)</f>
        <v>2016M04</v>
      </c>
      <c r="C2934" s="2">
        <f t="shared" si="210"/>
        <v>42471</v>
      </c>
      <c r="D2934" s="4">
        <v>40.872216648189173</v>
      </c>
      <c r="E2934">
        <f t="shared" ref="E2934:E2997" si="212">AVERAGE(SUM(D2927:D2934)/8,SUM(D2929:D2934)/6)</f>
        <v>41.272697632820751</v>
      </c>
      <c r="F2934" s="4">
        <v>34.24356151499201</v>
      </c>
      <c r="G2934">
        <f t="shared" si="209"/>
        <v>34.604668773707431</v>
      </c>
      <c r="H2934">
        <f t="shared" si="207"/>
        <v>39.940927275600586</v>
      </c>
      <c r="I2934">
        <f t="shared" si="208"/>
        <v>33.611287458786322</v>
      </c>
    </row>
    <row r="2935" spans="1:9" outlineLevel="1">
      <c r="A2935" s="12">
        <f t="shared" si="211"/>
        <v>0</v>
      </c>
      <c r="B2935" t="str">
        <f>YEAR(C2935)&amp;VLOOKUP(MONTH(C2935),lookup!$G$2:$N$13,8)</f>
        <v>2016M04</v>
      </c>
      <c r="C2935" s="2">
        <f t="shared" si="210"/>
        <v>42472</v>
      </c>
      <c r="D2935" s="4">
        <v>41.449250800454536</v>
      </c>
      <c r="E2935">
        <f t="shared" si="212"/>
        <v>41.25112188481701</v>
      </c>
      <c r="F2935" s="4">
        <v>34.741229510704656</v>
      </c>
      <c r="G2935">
        <f t="shared" si="209"/>
        <v>34.583504156138062</v>
      </c>
      <c r="H2935">
        <f t="shared" ref="H2935:H2998" si="213">IF(INDEX(D:D,MATCH(DATE(YEAR($C2935)-1,MONTH($C2935),DAY($C2935)),$C:$C,0),1)=0,0,(INDEX(E:E,MATCH(DATE(YEAR($C2935)-1,MONTH($C2935),DAY($C2935)),$C:$C,0),1)+INDEX(E:E,MATCH(DATE(YEAR($C2935)-2,MONTH($C2935),DAY($C2935)),$C:$C,0),1)+INDEX(E:E,MATCH(DATE(YEAR($C2935)-3,MONTH($C2935),DAY($C2935)),$C:$C,0),1)+INDEX(E:E,MATCH(DATE(YEAR($C2935)-4,MONTH($C2935),DAY($C2935)),$C:$C,0),1)+INDEX(E:E,MATCH(DATE(YEAR($C2935)-5,MONTH($C2935),DAY($C2935)),$C:$C,0),1))/5)</f>
        <v>40.006377336099817</v>
      </c>
      <c r="I2935">
        <f t="shared" ref="I2935:I2998" si="214">IF(INDEX(D:D,MATCH(DATE(YEAR($C2935)-1,MONTH($C2935),DAY($C2935)),$C:$C,0),1)=0,0,(INDEX(G:G,MATCH(DATE(YEAR($C2935)-1,MONTH($C2935),DAY($C2935)),$C:$C,0),1)+INDEX(G:G,MATCH(DATE(YEAR($C2935)-2,MONTH($C2935),DAY($C2935)),$C:$C,0),1)+INDEX(G:G,MATCH(DATE(YEAR($C2935)-3,MONTH($C2935),DAY($C2935)),$C:$C,0),1)+INDEX(G:G,MATCH(DATE(YEAR($C2935)-4,MONTH($C2935),DAY($C2935)),$C:$C,0),1)+INDEX(G:G,MATCH(DATE(YEAR($C2935)-5,MONTH($C2935),DAY($C2935)),$C:$C,0),1))/5)</f>
        <v>33.65972719749125</v>
      </c>
    </row>
    <row r="2936" spans="1:9" outlineLevel="1">
      <c r="A2936" s="12">
        <f t="shared" si="211"/>
        <v>0</v>
      </c>
      <c r="B2936" t="str">
        <f>YEAR(C2936)&amp;VLOOKUP(MONTH(C2936),lookup!$G$2:$N$13,8)</f>
        <v>2016M04</v>
      </c>
      <c r="C2936" s="2">
        <f t="shared" si="210"/>
        <v>42473</v>
      </c>
      <c r="D2936" s="4">
        <v>41.220740253280191</v>
      </c>
      <c r="E2936">
        <f t="shared" si="212"/>
        <v>41.320477347829197</v>
      </c>
      <c r="F2936" s="4">
        <v>34.543390571562661</v>
      </c>
      <c r="G2936">
        <f t="shared" si="209"/>
        <v>34.644196207187434</v>
      </c>
      <c r="H2936">
        <f t="shared" si="213"/>
        <v>40.094698933291397</v>
      </c>
      <c r="I2936">
        <f t="shared" si="214"/>
        <v>33.736745685612505</v>
      </c>
    </row>
    <row r="2937" spans="1:9" outlineLevel="1">
      <c r="A2937" s="12">
        <f t="shared" si="211"/>
        <v>0</v>
      </c>
      <c r="B2937" t="str">
        <f>YEAR(C2937)&amp;VLOOKUP(MONTH(C2937),lookup!$G$2:$N$13,8)</f>
        <v>2016M04</v>
      </c>
      <c r="C2937" s="2">
        <f t="shared" si="210"/>
        <v>42474</v>
      </c>
      <c r="D2937" s="4">
        <v>41.729502449636357</v>
      </c>
      <c r="E2937">
        <f t="shared" si="212"/>
        <v>41.312282526619711</v>
      </c>
      <c r="F2937" s="4">
        <v>35.014294819943011</v>
      </c>
      <c r="G2937">
        <f t="shared" si="209"/>
        <v>34.636556155244214</v>
      </c>
      <c r="H2937">
        <f t="shared" si="213"/>
        <v>40.196397919777098</v>
      </c>
      <c r="I2937">
        <f t="shared" si="214"/>
        <v>33.821543293621346</v>
      </c>
    </row>
    <row r="2938" spans="1:9" outlineLevel="1">
      <c r="A2938" s="12">
        <f t="shared" si="211"/>
        <v>0</v>
      </c>
      <c r="B2938" t="str">
        <f>YEAR(C2938)&amp;VLOOKUP(MONTH(C2938),lookup!$G$2:$N$13,8)</f>
        <v>2016M04</v>
      </c>
      <c r="C2938" s="2">
        <f t="shared" si="210"/>
        <v>42475</v>
      </c>
      <c r="D2938" s="4">
        <v>41.338872009829714</v>
      </c>
      <c r="E2938">
        <f t="shared" si="212"/>
        <v>41.378967371750846</v>
      </c>
      <c r="F2938" s="4">
        <v>34.647203821218106</v>
      </c>
      <c r="G2938">
        <f t="shared" si="209"/>
        <v>34.691947852252738</v>
      </c>
      <c r="H2938">
        <f t="shared" si="213"/>
        <v>40.262073051543474</v>
      </c>
      <c r="I2938">
        <f t="shared" si="214"/>
        <v>33.873914823822346</v>
      </c>
    </row>
    <row r="2939" spans="1:9" outlineLevel="1">
      <c r="A2939" s="12">
        <f t="shared" si="211"/>
        <v>0</v>
      </c>
      <c r="B2939" t="str">
        <f>YEAR(C2939)&amp;VLOOKUP(MONTH(C2939),lookup!$G$2:$N$13,8)</f>
        <v>2016M04</v>
      </c>
      <c r="C2939" s="2">
        <f t="shared" si="210"/>
        <v>42476</v>
      </c>
      <c r="D2939" s="4">
        <v>42.242065208802842</v>
      </c>
      <c r="E2939">
        <f t="shared" si="212"/>
        <v>41.459364535139827</v>
      </c>
      <c r="F2939" s="4">
        <v>35.41901632070153</v>
      </c>
      <c r="G2939">
        <f t="shared" si="209"/>
        <v>34.757124627328906</v>
      </c>
      <c r="H2939">
        <f t="shared" si="213"/>
        <v>40.344432283043702</v>
      </c>
      <c r="I2939">
        <f t="shared" si="214"/>
        <v>33.938466775516765</v>
      </c>
    </row>
    <row r="2940" spans="1:9" outlineLevel="1">
      <c r="A2940" s="12">
        <f t="shared" si="211"/>
        <v>0</v>
      </c>
      <c r="B2940" t="str">
        <f>YEAR(C2940)&amp;VLOOKUP(MONTH(C2940),lookup!$G$2:$N$13,8)</f>
        <v>2016M04</v>
      </c>
      <c r="C2940" s="2">
        <f t="shared" si="210"/>
        <v>42477</v>
      </c>
      <c r="D2940" s="4">
        <v>41.230108800039972</v>
      </c>
      <c r="E2940">
        <f t="shared" si="212"/>
        <v>41.500916077210178</v>
      </c>
      <c r="F2940" s="4">
        <v>34.565543844692264</v>
      </c>
      <c r="G2940">
        <f t="shared" si="209"/>
        <v>34.792196948827211</v>
      </c>
      <c r="H2940">
        <f t="shared" si="213"/>
        <v>40.444830334490717</v>
      </c>
      <c r="I2940">
        <f t="shared" si="214"/>
        <v>34.023812609038906</v>
      </c>
    </row>
    <row r="2941" spans="1:9" outlineLevel="1">
      <c r="A2941" s="12">
        <f t="shared" si="211"/>
        <v>0</v>
      </c>
      <c r="B2941" t="str">
        <f>YEAR(C2941)&amp;VLOOKUP(MONTH(C2941),lookup!$G$2:$N$13,8)</f>
        <v>2016M04</v>
      </c>
      <c r="C2941" s="2">
        <f t="shared" si="210"/>
        <v>42478</v>
      </c>
      <c r="D2941" s="4">
        <v>41.677755274016718</v>
      </c>
      <c r="E2941">
        <f t="shared" si="212"/>
        <v>41.521618964899403</v>
      </c>
      <c r="F2941" s="4">
        <v>34.939308116925105</v>
      </c>
      <c r="G2941">
        <f t="shared" si="209"/>
        <v>34.809493240466431</v>
      </c>
      <c r="H2941">
        <f t="shared" si="213"/>
        <v>40.545885127512257</v>
      </c>
      <c r="I2941">
        <f t="shared" si="214"/>
        <v>34.105421084589267</v>
      </c>
    </row>
    <row r="2942" spans="1:9" outlineLevel="1">
      <c r="A2942" s="12">
        <f t="shared" si="211"/>
        <v>0</v>
      </c>
      <c r="B2942" t="str">
        <f>YEAR(C2942)&amp;VLOOKUP(MONTH(C2942),lookup!$G$2:$N$13,8)</f>
        <v>2016M04</v>
      </c>
      <c r="C2942" s="2">
        <f t="shared" si="210"/>
        <v>42479</v>
      </c>
      <c r="D2942" s="4">
        <v>41.248604467476085</v>
      </c>
      <c r="E2942">
        <f t="shared" si="212"/>
        <v>41.547465221454502</v>
      </c>
      <c r="F2942" s="4">
        <v>34.526824450614384</v>
      </c>
      <c r="G2942">
        <f t="shared" si="209"/>
        <v>34.825816663863804</v>
      </c>
      <c r="H2942">
        <f t="shared" si="213"/>
        <v>40.626492085795931</v>
      </c>
      <c r="I2942">
        <f t="shared" si="214"/>
        <v>34.167647684393422</v>
      </c>
    </row>
    <row r="2943" spans="1:9" outlineLevel="1">
      <c r="A2943" s="12">
        <f t="shared" si="211"/>
        <v>0</v>
      </c>
      <c r="B2943" t="str">
        <f>YEAR(C2943)&amp;VLOOKUP(MONTH(C2943),lookup!$G$2:$N$13,8)</f>
        <v>2016M04</v>
      </c>
      <c r="C2943" s="2">
        <f t="shared" si="210"/>
        <v>42480</v>
      </c>
      <c r="D2943" s="4">
        <v>42.190908691965952</v>
      </c>
      <c r="E2943">
        <f t="shared" si="212"/>
        <v>41.63226935986809</v>
      </c>
      <c r="F2943" s="4">
        <v>35.372894954368547</v>
      </c>
      <c r="G2943">
        <f t="shared" si="209"/>
        <v>34.895179098628262</v>
      </c>
      <c r="H2943">
        <f t="shared" si="213"/>
        <v>40.688945558422517</v>
      </c>
      <c r="I2943">
        <f t="shared" si="214"/>
        <v>34.211896818522114</v>
      </c>
    </row>
    <row r="2944" spans="1:9" outlineLevel="1">
      <c r="A2944" s="12">
        <f t="shared" si="211"/>
        <v>0</v>
      </c>
      <c r="B2944" t="str">
        <f>YEAR(C2944)&amp;VLOOKUP(MONTH(C2944),lookup!$G$2:$N$13,8)</f>
        <v>2016M04</v>
      </c>
      <c r="C2944" s="2">
        <f t="shared" si="210"/>
        <v>42481</v>
      </c>
      <c r="D2944" s="4">
        <v>41.669344839575487</v>
      </c>
      <c r="E2944">
        <f t="shared" si="212"/>
        <v>41.687846548990365</v>
      </c>
      <c r="F2944" s="4">
        <v>34.880681116389063</v>
      </c>
      <c r="G2944">
        <f t="shared" si="209"/>
        <v>34.935716198944156</v>
      </c>
      <c r="H2944">
        <f t="shared" si="213"/>
        <v>40.803492811490756</v>
      </c>
      <c r="I2944">
        <f t="shared" si="214"/>
        <v>34.303730598901041</v>
      </c>
    </row>
    <row r="2945" spans="1:9" outlineLevel="1">
      <c r="A2945" s="12">
        <f t="shared" si="211"/>
        <v>0</v>
      </c>
      <c r="B2945" t="str">
        <f>YEAR(C2945)&amp;VLOOKUP(MONTH(C2945),lookup!$G$2:$N$13,8)</f>
        <v>2016M04</v>
      </c>
      <c r="C2945" s="2">
        <f t="shared" si="210"/>
        <v>42482</v>
      </c>
      <c r="D2945" s="4">
        <v>42.812761546777224</v>
      </c>
      <c r="E2945">
        <f t="shared" si="212"/>
        <v>41.803108270726199</v>
      </c>
      <c r="F2945" s="4">
        <v>35.868353302739465</v>
      </c>
      <c r="G2945">
        <f t="shared" si="209"/>
        <v>35.026539602622094</v>
      </c>
      <c r="H2945">
        <f t="shared" si="213"/>
        <v>40.869508524360711</v>
      </c>
      <c r="I2945">
        <f t="shared" si="214"/>
        <v>34.349080943492325</v>
      </c>
    </row>
    <row r="2946" spans="1:9" outlineLevel="1">
      <c r="A2946" s="12">
        <f t="shared" si="211"/>
        <v>0</v>
      </c>
      <c r="B2946" t="str">
        <f>YEAR(C2946)&amp;VLOOKUP(MONTH(C2946),lookup!$G$2:$N$13,8)</f>
        <v>2016M04</v>
      </c>
      <c r="C2946" s="2">
        <f t="shared" si="210"/>
        <v>42483</v>
      </c>
      <c r="D2946" s="4">
        <v>42.156352875570654</v>
      </c>
      <c r="E2946">
        <f t="shared" si="212"/>
        <v>41.931387831129229</v>
      </c>
      <c r="F2946" s="4">
        <v>35.303951186588669</v>
      </c>
      <c r="G2946">
        <f t="shared" si="209"/>
        <v>35.12912025811579</v>
      </c>
      <c r="H2946">
        <f t="shared" si="213"/>
        <v>40.957968335464521</v>
      </c>
      <c r="I2946">
        <f t="shared" si="214"/>
        <v>34.415005643377555</v>
      </c>
    </row>
    <row r="2947" spans="1:9" outlineLevel="1">
      <c r="A2947" s="12">
        <f t="shared" si="211"/>
        <v>0</v>
      </c>
      <c r="B2947" t="str">
        <f>YEAR(C2947)&amp;VLOOKUP(MONTH(C2947),lookup!$G$2:$N$13,8)</f>
        <v>2016M04</v>
      </c>
      <c r="C2947" s="2">
        <f t="shared" si="210"/>
        <v>42484</v>
      </c>
      <c r="D2947" s="4">
        <v>42.734913022891703</v>
      </c>
      <c r="E2947">
        <f t="shared" si="212"/>
        <v>42.050287298582703</v>
      </c>
      <c r="F2947" s="4">
        <v>35.774618538608244</v>
      </c>
      <c r="G2947">
        <f t="shared" si="209"/>
        <v>35.220954598541894</v>
      </c>
      <c r="H2947">
        <f t="shared" si="213"/>
        <v>41.024842328639366</v>
      </c>
      <c r="I2947">
        <f t="shared" si="214"/>
        <v>34.462833709209733</v>
      </c>
    </row>
    <row r="2948" spans="1:9" outlineLevel="1">
      <c r="A2948" s="12">
        <f t="shared" si="211"/>
        <v>0</v>
      </c>
      <c r="B2948" t="str">
        <f>YEAR(C2948)&amp;VLOOKUP(MONTH(C2948),lookup!$G$2:$N$13,8)</f>
        <v>2016M04</v>
      </c>
      <c r="C2948" s="2">
        <f t="shared" si="210"/>
        <v>42485</v>
      </c>
      <c r="D2948" s="4">
        <v>41.840561484823311</v>
      </c>
      <c r="E2948">
        <f t="shared" si="212"/>
        <v>42.137770342827267</v>
      </c>
      <c r="F2948" s="4">
        <v>34.992568237334574</v>
      </c>
      <c r="G2948">
        <f t="shared" si="209"/>
        <v>35.286455605308717</v>
      </c>
      <c r="H2948">
        <f t="shared" si="213"/>
        <v>41.099268509821385</v>
      </c>
      <c r="I2948">
        <f t="shared" si="214"/>
        <v>34.514569319625821</v>
      </c>
    </row>
    <row r="2949" spans="1:9" outlineLevel="1">
      <c r="A2949" s="12">
        <f t="shared" si="211"/>
        <v>0</v>
      </c>
      <c r="B2949" t="str">
        <f>YEAR(C2949)&amp;VLOOKUP(MONTH(C2949),lookup!$G$2:$N$13,8)</f>
        <v>2016M04</v>
      </c>
      <c r="C2949" s="2">
        <f t="shared" si="210"/>
        <v>42486</v>
      </c>
      <c r="D2949" s="4">
        <v>42.638160381152169</v>
      </c>
      <c r="E2949">
        <f t="shared" si="212"/>
        <v>42.235066636122085</v>
      </c>
      <c r="F2949" s="4">
        <v>35.651637464112497</v>
      </c>
      <c r="G2949">
        <f t="shared" si="209"/>
        <v>35.354204731986592</v>
      </c>
      <c r="H2949">
        <f t="shared" si="213"/>
        <v>41.173359756351289</v>
      </c>
      <c r="I2949">
        <f t="shared" si="214"/>
        <v>34.571159171915689</v>
      </c>
    </row>
    <row r="2950" spans="1:9" outlineLevel="1">
      <c r="A2950" s="12">
        <f t="shared" si="211"/>
        <v>0</v>
      </c>
      <c r="B2950" t="str">
        <f>YEAR(C2950)&amp;VLOOKUP(MONTH(C2950),lookup!$G$2:$N$13,8)</f>
        <v>2016M04</v>
      </c>
      <c r="C2950" s="2">
        <f t="shared" si="210"/>
        <v>42487</v>
      </c>
      <c r="D2950" s="4">
        <v>42.099379356685674</v>
      </c>
      <c r="E2950">
        <f t="shared" si="212"/>
        <v>42.324076276456864</v>
      </c>
      <c r="F2950" s="4">
        <v>35.227293740815817</v>
      </c>
      <c r="G2950">
        <f t="shared" si="209"/>
        <v>35.426868447993073</v>
      </c>
      <c r="H2950">
        <f t="shared" si="213"/>
        <v>41.225401986651221</v>
      </c>
      <c r="I2950">
        <f t="shared" si="214"/>
        <v>34.607066491442289</v>
      </c>
    </row>
    <row r="2951" spans="1:9" outlineLevel="1">
      <c r="A2951" s="12">
        <f t="shared" si="211"/>
        <v>0</v>
      </c>
      <c r="B2951" t="str">
        <f>YEAR(C2951)&amp;VLOOKUP(MONTH(C2951),lookup!$G$2:$N$13,8)</f>
        <v>2016M04</v>
      </c>
      <c r="C2951" s="2">
        <f t="shared" si="210"/>
        <v>42488</v>
      </c>
      <c r="D2951" s="4">
        <v>42.537564661317177</v>
      </c>
      <c r="E2951">
        <f t="shared" si="212"/>
        <v>42.322809200752978</v>
      </c>
      <c r="F2951" s="4">
        <v>35.557590994243419</v>
      </c>
      <c r="G2951">
        <f t="shared" si="209"/>
        <v>35.412515091443922</v>
      </c>
      <c r="H2951">
        <f t="shared" si="213"/>
        <v>41.277399743666713</v>
      </c>
      <c r="I2951">
        <f t="shared" si="214"/>
        <v>34.649156604282112</v>
      </c>
    </row>
    <row r="2952" spans="1:9" outlineLevel="1">
      <c r="A2952" s="12">
        <f t="shared" si="211"/>
        <v>0</v>
      </c>
      <c r="B2952" t="str">
        <f>YEAR(C2952)&amp;VLOOKUP(MONTH(C2952),lookup!$G$2:$N$13,8)</f>
        <v>2016M04</v>
      </c>
      <c r="C2952" s="2">
        <f t="shared" si="210"/>
        <v>42489</v>
      </c>
      <c r="D2952" s="4">
        <v>42.137122301062952</v>
      </c>
      <c r="E2952">
        <f t="shared" si="212"/>
        <v>42.350442744220302</v>
      </c>
      <c r="F2952" s="4">
        <v>35.275536091525105</v>
      </c>
      <c r="G2952">
        <f t="shared" ref="G2952:G3015" si="215">AVERAGE(SUM(F2945:F2952)/8,SUM(F2947:F2952)/6)</f>
        <v>35.434825602801297</v>
      </c>
      <c r="H2952">
        <f t="shared" si="213"/>
        <v>41.302414699527056</v>
      </c>
      <c r="I2952">
        <f t="shared" si="214"/>
        <v>34.657422442013612</v>
      </c>
    </row>
    <row r="2953" spans="1:9" outlineLevel="1">
      <c r="A2953" s="12">
        <f t="shared" si="211"/>
        <v>0</v>
      </c>
      <c r="B2953" t="str">
        <f>YEAR(C2953)&amp;VLOOKUP(MONTH(C2953),lookup!$G$2:$N$13,8)</f>
        <v>2016M04</v>
      </c>
      <c r="C2953" s="2">
        <f t="shared" si="210"/>
        <v>42490</v>
      </c>
      <c r="D2953" s="4">
        <v>43.045869818358156</v>
      </c>
      <c r="E2953">
        <f t="shared" si="212"/>
        <v>42.390925077482983</v>
      </c>
      <c r="F2953" s="4">
        <v>35.973198644726942</v>
      </c>
      <c r="G2953">
        <f t="shared" si="215"/>
        <v>35.45792677885207</v>
      </c>
      <c r="H2953">
        <f t="shared" si="213"/>
        <v>41.32884009369711</v>
      </c>
      <c r="I2953">
        <f t="shared" si="214"/>
        <v>34.676646538035335</v>
      </c>
    </row>
    <row r="2954" spans="1:9" outlineLevel="1">
      <c r="A2954" s="12">
        <f t="shared" si="211"/>
        <v>0</v>
      </c>
      <c r="B2954" t="str">
        <f>YEAR(C2954)&amp;VLOOKUP(MONTH(C2954),lookup!$G$2:$N$13,8)</f>
        <v>2016M05</v>
      </c>
      <c r="C2954" s="2">
        <f t="shared" si="210"/>
        <v>42491</v>
      </c>
      <c r="D2954" s="4">
        <v>42.502167979834958</v>
      </c>
      <c r="E2954">
        <f t="shared" si="212"/>
        <v>42.467672396083799</v>
      </c>
      <c r="F2954" s="4">
        <v>35.587303921568633</v>
      </c>
      <c r="G2954">
        <f t="shared" si="215"/>
        <v>35.525197631807821</v>
      </c>
      <c r="H2954">
        <f t="shared" si="213"/>
        <v>41.37437081611175</v>
      </c>
      <c r="I2954">
        <f t="shared" si="214"/>
        <v>34.70262343481081</v>
      </c>
    </row>
    <row r="2955" spans="1:9" outlineLevel="1">
      <c r="A2955" s="12">
        <f t="shared" si="211"/>
        <v>0</v>
      </c>
      <c r="B2955" t="str">
        <f>YEAR(C2955)&amp;VLOOKUP(MONTH(C2955),lookup!$G$2:$N$13,8)</f>
        <v>2016M05</v>
      </c>
      <c r="C2955" s="2">
        <f t="shared" si="210"/>
        <v>42492</v>
      </c>
      <c r="D2955" s="4">
        <v>43.205710788924527</v>
      </c>
      <c r="E2955">
        <f t="shared" si="212"/>
        <v>42.544393123775222</v>
      </c>
      <c r="F2955" s="4">
        <v>36.089249299719896</v>
      </c>
      <c r="G2955">
        <f t="shared" si="215"/>
        <v>35.58132970734458</v>
      </c>
      <c r="H2955">
        <f t="shared" si="213"/>
        <v>41.418832192371973</v>
      </c>
      <c r="I2955">
        <f t="shared" si="214"/>
        <v>34.733380956890592</v>
      </c>
    </row>
    <row r="2956" spans="1:9" outlineLevel="1">
      <c r="A2956" s="12">
        <f t="shared" si="211"/>
        <v>0</v>
      </c>
      <c r="B2956" t="str">
        <f>YEAR(C2956)&amp;VLOOKUP(MONTH(C2956),lookup!$G$2:$N$13,8)</f>
        <v>2016M05</v>
      </c>
      <c r="C2956" s="2">
        <f t="shared" ref="C2956:C3019" si="216">C2955+1</f>
        <v>42493</v>
      </c>
      <c r="D2956" s="4">
        <v>42.42041390638289</v>
      </c>
      <c r="E2956">
        <f t="shared" si="212"/>
        <v>42.607386779264125</v>
      </c>
      <c r="F2956" s="4">
        <v>35.498522408963581</v>
      </c>
      <c r="G2956">
        <f t="shared" si="215"/>
        <v>35.635554232083706</v>
      </c>
      <c r="H2956">
        <f t="shared" si="213"/>
        <v>41.485253405174589</v>
      </c>
      <c r="I2956">
        <f t="shared" si="214"/>
        <v>34.778677051120553</v>
      </c>
    </row>
    <row r="2957" spans="1:9" outlineLevel="1">
      <c r="A2957" s="12">
        <f t="shared" si="211"/>
        <v>0</v>
      </c>
      <c r="B2957" t="str">
        <f>YEAR(C2957)&amp;VLOOKUP(MONTH(C2957),lookup!$G$2:$N$13,8)</f>
        <v>2016M05</v>
      </c>
      <c r="C2957" s="2">
        <f t="shared" si="216"/>
        <v>42494</v>
      </c>
      <c r="D2957" s="4">
        <v>43.252286264520876</v>
      </c>
      <c r="E2957">
        <f t="shared" si="212"/>
        <v>42.705329780574971</v>
      </c>
      <c r="F2957" s="4">
        <v>36.132357142857138</v>
      </c>
      <c r="G2957">
        <f t="shared" si="215"/>
        <v>35.713496391056395</v>
      </c>
      <c r="H2957">
        <f t="shared" si="213"/>
        <v>41.545767705617507</v>
      </c>
      <c r="I2957">
        <f t="shared" si="214"/>
        <v>34.823157390583809</v>
      </c>
    </row>
    <row r="2958" spans="1:9" outlineLevel="1">
      <c r="A2958" s="12">
        <f t="shared" si="211"/>
        <v>0</v>
      </c>
      <c r="B2958" t="str">
        <f>YEAR(C2958)&amp;VLOOKUP(MONTH(C2958),lookup!$G$2:$N$13,8)</f>
        <v>2016M05</v>
      </c>
      <c r="C2958" s="2">
        <f t="shared" si="216"/>
        <v>42495</v>
      </c>
      <c r="D2958" s="4">
        <v>42.954896636875858</v>
      </c>
      <c r="E2958">
        <f t="shared" si="212"/>
        <v>42.82694747190461</v>
      </c>
      <c r="F2958" s="4">
        <v>35.932238095238098</v>
      </c>
      <c r="G2958">
        <f t="shared" si="215"/>
        <v>35.812280580183867</v>
      </c>
      <c r="H2958">
        <f t="shared" si="213"/>
        <v>41.611527783847492</v>
      </c>
      <c r="I2958">
        <f t="shared" si="214"/>
        <v>34.870440900165988</v>
      </c>
    </row>
    <row r="2959" spans="1:9" outlineLevel="1">
      <c r="A2959" s="12">
        <f t="shared" si="211"/>
        <v>0</v>
      </c>
      <c r="B2959" t="str">
        <f>YEAR(C2959)&amp;VLOOKUP(MONTH(C2959),lookup!$G$2:$N$13,8)</f>
        <v>2016M05</v>
      </c>
      <c r="C2959" s="2">
        <f t="shared" si="216"/>
        <v>42496</v>
      </c>
      <c r="D2959" s="4">
        <v>43.748942529210844</v>
      </c>
      <c r="E2959">
        <f t="shared" si="212"/>
        <v>42.961247981219017</v>
      </c>
      <c r="F2959" s="4">
        <v>36.568665266106443</v>
      </c>
      <c r="G2959">
        <f t="shared" si="215"/>
        <v>35.925094940623595</v>
      </c>
      <c r="H2959">
        <f t="shared" si="213"/>
        <v>41.674716865322161</v>
      </c>
      <c r="I2959">
        <f t="shared" si="214"/>
        <v>34.917041992448205</v>
      </c>
    </row>
    <row r="2960" spans="1:9" outlineLevel="1">
      <c r="A2960" s="12">
        <f t="shared" si="211"/>
        <v>0</v>
      </c>
      <c r="B2960" t="str">
        <f>YEAR(C2960)&amp;VLOOKUP(MONTH(C2960),lookup!$G$2:$N$13,8)</f>
        <v>2016M05</v>
      </c>
      <c r="C2960" s="2">
        <f t="shared" si="216"/>
        <v>42497</v>
      </c>
      <c r="D2960" s="4">
        <v>43.255803970895791</v>
      </c>
      <c r="E2960">
        <f t="shared" si="212"/>
        <v>43.093968584838649</v>
      </c>
      <c r="F2960" s="4">
        <v>36.129827731092441</v>
      </c>
      <c r="G2960">
        <f t="shared" si="215"/>
        <v>36.023698485556878</v>
      </c>
      <c r="H2960">
        <f t="shared" si="213"/>
        <v>41.72165802196961</v>
      </c>
      <c r="I2960">
        <f t="shared" si="214"/>
        <v>34.951751104937138</v>
      </c>
    </row>
    <row r="2961" spans="1:9" outlineLevel="1">
      <c r="A2961" s="12">
        <f t="shared" si="211"/>
        <v>0</v>
      </c>
      <c r="B2961" t="str">
        <f>YEAR(C2961)&amp;VLOOKUP(MONTH(C2961),lookup!$G$2:$N$13,8)</f>
        <v>2016M05</v>
      </c>
      <c r="C2961" s="2">
        <f t="shared" si="216"/>
        <v>42498</v>
      </c>
      <c r="D2961" s="4">
        <v>44.11765123738941</v>
      </c>
      <c r="E2961">
        <f t="shared" si="212"/>
        <v>43.236949960900176</v>
      </c>
      <c r="F2961" s="4">
        <v>36.882593837535019</v>
      </c>
      <c r="G2961">
        <f t="shared" si="215"/>
        <v>36.146647729925306</v>
      </c>
      <c r="H2961">
        <f t="shared" si="213"/>
        <v>41.746806296269327</v>
      </c>
      <c r="I2961">
        <f t="shared" si="214"/>
        <v>34.966967521304888</v>
      </c>
    </row>
    <row r="2962" spans="1:9" outlineLevel="1">
      <c r="A2962" s="12">
        <f t="shared" ref="A2962:A3025" si="217">IF(D2962+D2963=D2962,IF(D2962+D2963&gt;0,1,0),0)</f>
        <v>0</v>
      </c>
      <c r="B2962" t="str">
        <f>YEAR(C2962)&amp;VLOOKUP(MONTH(C2962),lookup!$G$2:$N$13,8)</f>
        <v>2016M05</v>
      </c>
      <c r="C2962" s="2">
        <f t="shared" si="216"/>
        <v>42499</v>
      </c>
      <c r="D2962" s="4">
        <v>43.351894270284873</v>
      </c>
      <c r="E2962">
        <f t="shared" si="212"/>
        <v>43.367681217711784</v>
      </c>
      <c r="F2962" s="4">
        <v>36.232028011204484</v>
      </c>
      <c r="G2962">
        <f t="shared" si="215"/>
        <v>36.248068452380949</v>
      </c>
      <c r="H2962">
        <f t="shared" si="213"/>
        <v>41.758626884800499</v>
      </c>
      <c r="I2962">
        <f t="shared" si="214"/>
        <v>34.972062984102209</v>
      </c>
    </row>
    <row r="2963" spans="1:9" outlineLevel="1">
      <c r="A2963" s="12">
        <f t="shared" si="217"/>
        <v>0</v>
      </c>
      <c r="B2963" t="str">
        <f>YEAR(C2963)&amp;VLOOKUP(MONTH(C2963),lookup!$G$2:$N$13,8)</f>
        <v>2016M05</v>
      </c>
      <c r="C2963" s="2">
        <f t="shared" si="216"/>
        <v>42500</v>
      </c>
      <c r="D2963" s="4">
        <v>43.871904239355715</v>
      </c>
      <c r="E2963">
        <f t="shared" si="212"/>
        <v>43.460953139599972</v>
      </c>
      <c r="F2963" s="4">
        <v>36.678595238095241</v>
      </c>
      <c r="G2963">
        <f t="shared" si="215"/>
        <v>36.330422414799251</v>
      </c>
      <c r="H2963">
        <f t="shared" si="213"/>
        <v>41.734103958447776</v>
      </c>
      <c r="I2963">
        <f t="shared" si="214"/>
        <v>34.943256656626872</v>
      </c>
    </row>
    <row r="2964" spans="1:9" outlineLevel="1">
      <c r="A2964" s="12">
        <f t="shared" si="217"/>
        <v>0</v>
      </c>
      <c r="B2964" t="str">
        <f>YEAR(C2964)&amp;VLOOKUP(MONTH(C2964),lookup!$G$2:$N$13,8)</f>
        <v>2016M05</v>
      </c>
      <c r="C2964" s="2">
        <f t="shared" si="216"/>
        <v>42501</v>
      </c>
      <c r="D2964" s="4">
        <v>43.349853908541029</v>
      </c>
      <c r="E2964">
        <f t="shared" si="212"/>
        <v>43.551956245706954</v>
      </c>
      <c r="F2964" s="4">
        <v>36.165743697478995</v>
      </c>
      <c r="G2964">
        <f t="shared" si="215"/>
        <v>36.391582545518204</v>
      </c>
      <c r="H2964">
        <f t="shared" si="213"/>
        <v>41.737399795085864</v>
      </c>
      <c r="I2964">
        <f t="shared" si="214"/>
        <v>34.941450248329225</v>
      </c>
    </row>
    <row r="2965" spans="1:9" outlineLevel="1">
      <c r="A2965" s="12">
        <f t="shared" si="217"/>
        <v>0</v>
      </c>
      <c r="B2965" t="str">
        <f>YEAR(C2965)&amp;VLOOKUP(MONTH(C2965),lookup!$G$2:$N$13,8)</f>
        <v>2016M05</v>
      </c>
      <c r="C2965" s="2">
        <f t="shared" si="216"/>
        <v>42502</v>
      </c>
      <c r="D2965" s="4">
        <v>43.703789170408889</v>
      </c>
      <c r="E2965">
        <f t="shared" si="212"/>
        <v>43.576412397424789</v>
      </c>
      <c r="F2965" s="4">
        <v>36.476175070028013</v>
      </c>
      <c r="G2965">
        <f t="shared" si="215"/>
        <v>36.405363649626523</v>
      </c>
      <c r="H2965">
        <f t="shared" si="213"/>
        <v>41.720774966680217</v>
      </c>
      <c r="I2965">
        <f t="shared" si="214"/>
        <v>34.92438858075549</v>
      </c>
    </row>
    <row r="2966" spans="1:9" outlineLevel="1">
      <c r="A2966" s="12">
        <f t="shared" si="217"/>
        <v>0</v>
      </c>
      <c r="B2966" t="str">
        <f>YEAR(C2966)&amp;VLOOKUP(MONTH(C2966),lookup!$G$2:$N$13,8)</f>
        <v>2016M05</v>
      </c>
      <c r="C2966" s="2">
        <f t="shared" si="216"/>
        <v>42503</v>
      </c>
      <c r="D2966" s="4">
        <v>43.749048382564467</v>
      </c>
      <c r="E2966">
        <f t="shared" si="212"/>
        <v>43.667150582502721</v>
      </c>
      <c r="F2966" s="4">
        <v>36.47098739495798</v>
      </c>
      <c r="G2966">
        <f t="shared" si="215"/>
        <v>36.467465452847804</v>
      </c>
      <c r="H2966">
        <f t="shared" si="213"/>
        <v>41.68212999680906</v>
      </c>
      <c r="I2966">
        <f t="shared" si="214"/>
        <v>34.886727579391192</v>
      </c>
    </row>
    <row r="2967" spans="1:9" outlineLevel="1">
      <c r="A2967" s="12">
        <f t="shared" si="217"/>
        <v>0</v>
      </c>
      <c r="B2967" t="str">
        <f>YEAR(C2967)&amp;VLOOKUP(MONTH(C2967),lookup!$G$2:$N$13,8)</f>
        <v>2016M05</v>
      </c>
      <c r="C2967" s="2">
        <f t="shared" si="216"/>
        <v>42504</v>
      </c>
      <c r="D2967" s="4">
        <v>43.973308683918248</v>
      </c>
      <c r="E2967">
        <f t="shared" si="212"/>
        <v>43.669144921049337</v>
      </c>
      <c r="F2967" s="4">
        <v>36.739679271708681</v>
      </c>
      <c r="G2967">
        <f t="shared" si="215"/>
        <v>36.466244281045753</v>
      </c>
      <c r="H2967">
        <f t="shared" si="213"/>
        <v>41.680333152787661</v>
      </c>
      <c r="I2967">
        <f t="shared" si="214"/>
        <v>34.883086200539502</v>
      </c>
    </row>
    <row r="2968" spans="1:9" outlineLevel="1">
      <c r="A2968" s="12">
        <f t="shared" si="217"/>
        <v>0</v>
      </c>
      <c r="B2968" t="str">
        <f>YEAR(C2968)&amp;VLOOKUP(MONTH(C2968),lookup!$G$2:$N$13,8)</f>
        <v>2016M05</v>
      </c>
      <c r="C2968" s="2">
        <f t="shared" si="216"/>
        <v>42505</v>
      </c>
      <c r="D2968" s="4">
        <v>43.492289567540311</v>
      </c>
      <c r="E2968">
        <f t="shared" si="212"/>
        <v>43.695624878944244</v>
      </c>
      <c r="F2968" s="4">
        <v>36.275453781512603</v>
      </c>
      <c r="G2968">
        <f t="shared" si="215"/>
        <v>36.478964723389353</v>
      </c>
      <c r="H2968">
        <f t="shared" si="213"/>
        <v>41.669886808755621</v>
      </c>
      <c r="I2968">
        <f t="shared" si="214"/>
        <v>34.872229331362384</v>
      </c>
    </row>
    <row r="2969" spans="1:9" outlineLevel="1">
      <c r="A2969" s="12">
        <f t="shared" si="217"/>
        <v>0</v>
      </c>
      <c r="B2969" t="str">
        <f>YEAR(C2969)&amp;VLOOKUP(MONTH(C2969),lookup!$G$2:$N$13,8)</f>
        <v>2016M05</v>
      </c>
      <c r="C2969" s="2">
        <f t="shared" si="216"/>
        <v>42506</v>
      </c>
      <c r="D2969" s="4">
        <v>43.80957655745425</v>
      </c>
      <c r="E2969">
        <f t="shared" si="212"/>
        <v>43.671176237956502</v>
      </c>
      <c r="F2969" s="4">
        <v>36.516570028011202</v>
      </c>
      <c r="G2969">
        <f t="shared" si="215"/>
        <v>36.442586134453776</v>
      </c>
      <c r="H2969">
        <f t="shared" si="213"/>
        <v>41.683549709603781</v>
      </c>
      <c r="I2969">
        <f t="shared" si="214"/>
        <v>34.880864739306219</v>
      </c>
    </row>
    <row r="2970" spans="1:9" outlineLevel="1">
      <c r="A2970" s="12">
        <f t="shared" si="217"/>
        <v>0</v>
      </c>
      <c r="B2970" t="str">
        <f>YEAR(C2970)&amp;VLOOKUP(MONTH(C2970),lookup!$G$2:$N$13,8)</f>
        <v>2016M05</v>
      </c>
      <c r="C2970" s="2">
        <f t="shared" si="216"/>
        <v>42507</v>
      </c>
      <c r="D2970" s="4">
        <v>43.892866271587216</v>
      </c>
      <c r="E2970">
        <f t="shared" si="212"/>
        <v>43.750238018291746</v>
      </c>
      <c r="F2970" s="4">
        <v>36.625256302521009</v>
      </c>
      <c r="G2970">
        <f t="shared" si="215"/>
        <v>36.505455619747892</v>
      </c>
      <c r="H2970">
        <f t="shared" si="213"/>
        <v>41.685868238025776</v>
      </c>
      <c r="I2970">
        <f t="shared" si="214"/>
        <v>34.880990038982134</v>
      </c>
    </row>
    <row r="2971" spans="1:9" outlineLevel="1">
      <c r="A2971" s="12">
        <f t="shared" si="217"/>
        <v>0</v>
      </c>
      <c r="B2971" t="str">
        <f>YEAR(C2971)&amp;VLOOKUP(MONTH(C2971),lookup!$G$2:$N$13,8)</f>
        <v>2016M05</v>
      </c>
      <c r="C2971" s="2">
        <f t="shared" si="216"/>
        <v>42508</v>
      </c>
      <c r="D2971" s="4">
        <v>43.807120452828762</v>
      </c>
      <c r="E2971">
        <f t="shared" si="212"/>
        <v>43.754799971835467</v>
      </c>
      <c r="F2971" s="4">
        <v>36.55507843137255</v>
      </c>
      <c r="G2971">
        <f t="shared" si="215"/>
        <v>36.504311099439775</v>
      </c>
      <c r="H2971">
        <f t="shared" si="213"/>
        <v>41.714449143087414</v>
      </c>
      <c r="I2971">
        <f t="shared" si="214"/>
        <v>34.902677685283159</v>
      </c>
    </row>
    <row r="2972" spans="1:9" outlineLevel="1">
      <c r="A2972" s="12">
        <f t="shared" si="217"/>
        <v>0</v>
      </c>
      <c r="B2972" t="str">
        <f>YEAR(C2972)&amp;VLOOKUP(MONTH(C2972),lookup!$G$2:$N$13,8)</f>
        <v>2016M05</v>
      </c>
      <c r="C2972" s="2">
        <f t="shared" si="216"/>
        <v>42509</v>
      </c>
      <c r="D2972" s="4">
        <v>43.42813783292199</v>
      </c>
      <c r="E2972">
        <f t="shared" si="212"/>
        <v>43.732950171305745</v>
      </c>
      <c r="F2972" s="4">
        <v>36.248141456582637</v>
      </c>
      <c r="G2972">
        <f t="shared" si="215"/>
        <v>36.49089046451914</v>
      </c>
      <c r="H2972">
        <f t="shared" si="213"/>
        <v>41.726202608350562</v>
      </c>
      <c r="I2972">
        <f t="shared" si="214"/>
        <v>34.913080556767319</v>
      </c>
    </row>
    <row r="2973" spans="1:9" outlineLevel="1">
      <c r="A2973" s="12">
        <f t="shared" si="217"/>
        <v>0</v>
      </c>
      <c r="B2973" t="str">
        <f>YEAR(C2973)&amp;VLOOKUP(MONTH(C2973),lookup!$G$2:$N$13,8)</f>
        <v>2016M05</v>
      </c>
      <c r="C2973" s="2">
        <f t="shared" si="216"/>
        <v>42510</v>
      </c>
      <c r="D2973" s="4">
        <v>43.708337796401757</v>
      </c>
      <c r="E2973">
        <f t="shared" si="212"/>
        <v>43.711153553137251</v>
      </c>
      <c r="F2973" s="4">
        <v>36.418264705882358</v>
      </c>
      <c r="G2973">
        <f t="shared" si="215"/>
        <v>36.460486519607841</v>
      </c>
      <c r="H2973">
        <f t="shared" si="213"/>
        <v>41.725159032389591</v>
      </c>
      <c r="I2973">
        <f t="shared" si="214"/>
        <v>34.911020770515677</v>
      </c>
    </row>
    <row r="2974" spans="1:9" outlineLevel="1">
      <c r="A2974" s="12">
        <f t="shared" si="217"/>
        <v>0</v>
      </c>
      <c r="B2974" t="str">
        <f>YEAR(C2974)&amp;VLOOKUP(MONTH(C2974),lookup!$G$2:$N$13,8)</f>
        <v>2016M05</v>
      </c>
      <c r="C2974" s="2">
        <f t="shared" si="216"/>
        <v>42511</v>
      </c>
      <c r="D2974" s="4">
        <v>43.471806176560001</v>
      </c>
      <c r="E2974">
        <f t="shared" si="212"/>
        <v>43.692118966013616</v>
      </c>
      <c r="F2974" s="4">
        <v>36.258354341736698</v>
      </c>
      <c r="G2974">
        <f t="shared" si="215"/>
        <v>36.445772000466853</v>
      </c>
      <c r="H2974">
        <f t="shared" si="213"/>
        <v>41.736767538974959</v>
      </c>
      <c r="I2974">
        <f t="shared" si="214"/>
        <v>34.922327235983815</v>
      </c>
    </row>
    <row r="2975" spans="1:9" outlineLevel="1">
      <c r="A2975" s="12">
        <f t="shared" si="217"/>
        <v>0</v>
      </c>
      <c r="B2975" t="str">
        <f>YEAR(C2975)&amp;VLOOKUP(MONTH(C2975),lookup!$G$2:$N$13,8)</f>
        <v>2016M05</v>
      </c>
      <c r="C2975" s="2">
        <f t="shared" si="216"/>
        <v>42512</v>
      </c>
      <c r="D2975" s="4">
        <v>43.877647934369968</v>
      </c>
      <c r="E2975">
        <f t="shared" si="212"/>
        <v>43.691812783909825</v>
      </c>
      <c r="F2975" s="4">
        <v>36.563238095238098</v>
      </c>
      <c r="G2975">
        <f t="shared" si="215"/>
        <v>36.438633432539689</v>
      </c>
      <c r="H2975">
        <f t="shared" si="213"/>
        <v>41.711864907322948</v>
      </c>
      <c r="I2975">
        <f t="shared" si="214"/>
        <v>34.901567810766679</v>
      </c>
    </row>
    <row r="2976" spans="1:9" outlineLevel="1">
      <c r="A2976" s="12">
        <f t="shared" si="217"/>
        <v>0</v>
      </c>
      <c r="B2976" t="str">
        <f>YEAR(C2976)&amp;VLOOKUP(MONTH(C2976),lookup!$G$2:$N$13,8)</f>
        <v>2016M05</v>
      </c>
      <c r="C2976" s="2">
        <f t="shared" si="216"/>
        <v>42513</v>
      </c>
      <c r="D2976" s="4">
        <v>42.735017743898339</v>
      </c>
      <c r="E2976">
        <f t="shared" si="212"/>
        <v>43.547995917624803</v>
      </c>
      <c r="F2976" s="4">
        <v>35.595855742296919</v>
      </c>
      <c r="G2976">
        <f t="shared" si="215"/>
        <v>36.310375175070028</v>
      </c>
      <c r="H2976">
        <f t="shared" si="213"/>
        <v>41.699681748814825</v>
      </c>
      <c r="I2976">
        <f t="shared" si="214"/>
        <v>34.889424821701162</v>
      </c>
    </row>
    <row r="2977" spans="1:9" outlineLevel="1">
      <c r="A2977" s="12">
        <f t="shared" si="217"/>
        <v>0</v>
      </c>
      <c r="B2977" t="str">
        <f>YEAR(C2977)&amp;VLOOKUP(MONTH(C2977),lookup!$G$2:$N$13,8)</f>
        <v>2016M05</v>
      </c>
      <c r="C2977" s="2">
        <f t="shared" si="216"/>
        <v>42514</v>
      </c>
      <c r="D2977" s="4">
        <v>43.461104249097538</v>
      </c>
      <c r="E2977">
        <f t="shared" si="212"/>
        <v>43.497381714708233</v>
      </c>
      <c r="F2977" s="4">
        <v>36.232088235294121</v>
      </c>
      <c r="G2977">
        <f t="shared" si="215"/>
        <v>36.265679213352009</v>
      </c>
      <c r="H2977">
        <f t="shared" si="213"/>
        <v>41.665057706881463</v>
      </c>
      <c r="I2977">
        <f t="shared" si="214"/>
        <v>34.857084043936332</v>
      </c>
    </row>
    <row r="2978" spans="1:9" outlineLevel="1">
      <c r="A2978" s="12">
        <f t="shared" si="217"/>
        <v>0</v>
      </c>
      <c r="B2978" t="str">
        <f>YEAR(C2978)&amp;VLOOKUP(MONTH(C2978),lookup!$G$2:$N$13,8)</f>
        <v>2016M05</v>
      </c>
      <c r="C2978" s="2">
        <f t="shared" si="216"/>
        <v>42515</v>
      </c>
      <c r="D2978" s="4">
        <v>43.025749349010809</v>
      </c>
      <c r="E2978">
        <f t="shared" si="212"/>
        <v>43.409654533387943</v>
      </c>
      <c r="F2978" s="4">
        <v>35.848317927170875</v>
      </c>
      <c r="G2978">
        <f t="shared" si="215"/>
        <v>36.183801937441643</v>
      </c>
      <c r="H2978">
        <f t="shared" si="213"/>
        <v>41.615601990313763</v>
      </c>
      <c r="I2978">
        <f t="shared" si="214"/>
        <v>34.811953421216103</v>
      </c>
    </row>
    <row r="2979" spans="1:9" outlineLevel="1">
      <c r="A2979" s="12">
        <f t="shared" si="217"/>
        <v>0</v>
      </c>
      <c r="B2979" t="str">
        <f>YEAR(C2979)&amp;VLOOKUP(MONTH(C2979),lookup!$G$2:$N$13,8)</f>
        <v>2016M05</v>
      </c>
      <c r="C2979" s="2">
        <f t="shared" si="216"/>
        <v>42516</v>
      </c>
      <c r="D2979" s="4">
        <v>43.49016789814803</v>
      </c>
      <c r="E2979">
        <f t="shared" si="212"/>
        <v>43.371664173865909</v>
      </c>
      <c r="F2979" s="4">
        <v>36.232408963585435</v>
      </c>
      <c r="G2979">
        <f t="shared" si="215"/>
        <v>36.148147117180208</v>
      </c>
      <c r="H2979">
        <f t="shared" si="213"/>
        <v>41.588290213745296</v>
      </c>
      <c r="I2979">
        <f t="shared" si="214"/>
        <v>34.783315523606447</v>
      </c>
    </row>
    <row r="2980" spans="1:9" outlineLevel="1">
      <c r="A2980" s="12">
        <f t="shared" si="217"/>
        <v>0</v>
      </c>
      <c r="B2980" t="str">
        <f>YEAR(C2980)&amp;VLOOKUP(MONTH(C2980),lookup!$G$2:$N$13,8)</f>
        <v>2016M05</v>
      </c>
      <c r="C2980" s="2">
        <f t="shared" si="216"/>
        <v>42517</v>
      </c>
      <c r="D2980" s="4">
        <v>42.565994483859527</v>
      </c>
      <c r="E2980">
        <f t="shared" si="212"/>
        <v>43.242295906824474</v>
      </c>
      <c r="F2980" s="4">
        <v>35.469383753501397</v>
      </c>
      <c r="G2980">
        <f t="shared" si="215"/>
        <v>36.033727211718031</v>
      </c>
      <c r="H2980">
        <f t="shared" si="213"/>
        <v>41.567905216897863</v>
      </c>
      <c r="I2980">
        <f t="shared" si="214"/>
        <v>34.762076814370218</v>
      </c>
    </row>
    <row r="2981" spans="1:9" outlineLevel="1">
      <c r="A2981" s="12">
        <f t="shared" si="217"/>
        <v>0</v>
      </c>
      <c r="B2981" t="str">
        <f>YEAR(C2981)&amp;VLOOKUP(MONTH(C2981),lookup!$G$2:$N$13,8)</f>
        <v>2016M05</v>
      </c>
      <c r="C2981" s="2">
        <f t="shared" si="216"/>
        <v>42518</v>
      </c>
      <c r="D2981" s="4">
        <v>43.408660815854425</v>
      </c>
      <c r="E2981">
        <f t="shared" si="212"/>
        <v>43.184483835663968</v>
      </c>
      <c r="F2981" s="4">
        <v>36.126144257703082</v>
      </c>
      <c r="G2981">
        <f t="shared" si="215"/>
        <v>35.979045197245568</v>
      </c>
      <c r="H2981">
        <f t="shared" si="213"/>
        <v>41.541116172061372</v>
      </c>
      <c r="I2981">
        <f t="shared" si="214"/>
        <v>34.736243395413815</v>
      </c>
    </row>
    <row r="2982" spans="1:9" outlineLevel="1">
      <c r="A2982" s="12">
        <f t="shared" si="217"/>
        <v>0</v>
      </c>
      <c r="B2982" t="str">
        <f>YEAR(C2982)&amp;VLOOKUP(MONTH(C2982),lookup!$G$2:$N$13,8)</f>
        <v>2016M05</v>
      </c>
      <c r="C2982" s="2">
        <f t="shared" si="216"/>
        <v>42519</v>
      </c>
      <c r="D2982" s="4">
        <v>42.759491346078462</v>
      </c>
      <c r="E2982">
        <f t="shared" si="212"/>
        <v>43.142003625607217</v>
      </c>
      <c r="F2982" s="4">
        <v>35.689721288515415</v>
      </c>
      <c r="G2982">
        <f t="shared" si="215"/>
        <v>35.951327760270779</v>
      </c>
      <c r="H2982">
        <f t="shared" si="213"/>
        <v>41.473495546937031</v>
      </c>
      <c r="I2982">
        <f t="shared" si="214"/>
        <v>34.675073804483063</v>
      </c>
    </row>
    <row r="2983" spans="1:9" outlineLevel="1">
      <c r="A2983" s="12">
        <f t="shared" si="217"/>
        <v>0</v>
      </c>
      <c r="B2983" t="str">
        <f>YEAR(C2983)&amp;VLOOKUP(MONTH(C2983),lookup!$G$2:$N$13,8)</f>
        <v>2016M05</v>
      </c>
      <c r="C2983" s="2">
        <f t="shared" si="216"/>
        <v>42520</v>
      </c>
      <c r="D2983" s="4">
        <v>43.005307378908</v>
      </c>
      <c r="E2983">
        <f t="shared" si="212"/>
        <v>43.049499268375044</v>
      </c>
      <c r="F2983" s="4">
        <v>35.833379551820734</v>
      </c>
      <c r="G2983">
        <f t="shared" si="215"/>
        <v>35.872485877684412</v>
      </c>
      <c r="H2983">
        <f t="shared" si="213"/>
        <v>41.422346048592509</v>
      </c>
      <c r="I2983">
        <f t="shared" si="214"/>
        <v>34.630108125538349</v>
      </c>
    </row>
    <row r="2984" spans="1:9" outlineLevel="1">
      <c r="A2984" s="12">
        <f t="shared" si="217"/>
        <v>0</v>
      </c>
      <c r="B2984" t="str">
        <f>YEAR(C2984)&amp;VLOOKUP(MONTH(C2984),lookup!$G$2:$N$13,8)</f>
        <v>2016M05</v>
      </c>
      <c r="C2984" s="2">
        <f t="shared" si="216"/>
        <v>42521</v>
      </c>
      <c r="D2984" s="4">
        <v>42.835655135173717</v>
      </c>
      <c r="E2984">
        <f t="shared" si="212"/>
        <v>43.039947920843346</v>
      </c>
      <c r="F2984" s="4">
        <v>35.76945238095238</v>
      </c>
      <c r="G2984">
        <f t="shared" si="215"/>
        <v>35.876763538748833</v>
      </c>
      <c r="H2984">
        <f t="shared" si="213"/>
        <v>41.383075590536677</v>
      </c>
      <c r="I2984">
        <f t="shared" si="214"/>
        <v>34.59631673016753</v>
      </c>
    </row>
    <row r="2985" spans="1:9" outlineLevel="1">
      <c r="A2985" s="12">
        <f t="shared" si="217"/>
        <v>0</v>
      </c>
      <c r="B2985" t="str">
        <f>YEAR(C2985)&amp;VLOOKUP(MONTH(C2985),lookup!$G$2:$N$13,8)</f>
        <v>2016M06</v>
      </c>
      <c r="C2985" s="2">
        <f t="shared" si="216"/>
        <v>42522</v>
      </c>
      <c r="D2985" s="4">
        <v>42.493943704881367</v>
      </c>
      <c r="E2985">
        <f t="shared" si="212"/>
        <v>42.896481704057607</v>
      </c>
      <c r="F2985" s="4">
        <v>35.282584033613446</v>
      </c>
      <c r="G2985">
        <f t="shared" si="215"/>
        <v>35.738267448646127</v>
      </c>
      <c r="H2985">
        <f t="shared" si="213"/>
        <v>41.368297440939372</v>
      </c>
      <c r="I2985">
        <f t="shared" si="214"/>
        <v>34.584723825429897</v>
      </c>
    </row>
    <row r="2986" spans="1:9" outlineLevel="1">
      <c r="A2986" s="12">
        <f t="shared" si="217"/>
        <v>0</v>
      </c>
      <c r="B2986" t="str">
        <f>YEAR(C2986)&amp;VLOOKUP(MONTH(C2986),lookup!$G$2:$N$13,8)</f>
        <v>2016M06</v>
      </c>
      <c r="C2986" s="2">
        <f t="shared" si="216"/>
        <v>42523</v>
      </c>
      <c r="D2986" s="4">
        <v>42.116936451638857</v>
      </c>
      <c r="E2986">
        <f t="shared" si="212"/>
        <v>42.802259395286804</v>
      </c>
      <c r="F2986" s="4">
        <v>35.044242296918775</v>
      </c>
      <c r="G2986">
        <f t="shared" si="215"/>
        <v>35.652584267040154</v>
      </c>
      <c r="H2986">
        <f t="shared" si="213"/>
        <v>41.333621500579191</v>
      </c>
      <c r="I2986">
        <f t="shared" si="214"/>
        <v>34.557126227063506</v>
      </c>
    </row>
    <row r="2987" spans="1:9" outlineLevel="1">
      <c r="A2987" s="12">
        <f t="shared" si="217"/>
        <v>0</v>
      </c>
      <c r="B2987" t="str">
        <f>YEAR(C2987)&amp;VLOOKUP(MONTH(C2987),lookup!$G$2:$N$13,8)</f>
        <v>2016M06</v>
      </c>
      <c r="C2987" s="2">
        <f t="shared" si="216"/>
        <v>42524</v>
      </c>
      <c r="D2987" s="4">
        <v>42.385038487035175</v>
      </c>
      <c r="E2987">
        <f t="shared" si="212"/>
        <v>42.64788694635731</v>
      </c>
      <c r="F2987" s="4">
        <v>35.271732492997202</v>
      </c>
      <c r="G2987">
        <f t="shared" si="215"/>
        <v>35.521341007236231</v>
      </c>
      <c r="H2987">
        <f t="shared" si="213"/>
        <v>41.308124848393732</v>
      </c>
      <c r="I2987">
        <f t="shared" si="214"/>
        <v>34.536444466049943</v>
      </c>
    </row>
    <row r="2988" spans="1:9" outlineLevel="1">
      <c r="A2988" s="12">
        <f t="shared" si="217"/>
        <v>0</v>
      </c>
      <c r="B2988" t="str">
        <f>YEAR(C2988)&amp;VLOOKUP(MONTH(C2988),lookup!$G$2:$N$13,8)</f>
        <v>2016M06</v>
      </c>
      <c r="C2988" s="2">
        <f t="shared" si="216"/>
        <v>42525</v>
      </c>
      <c r="D2988" s="4">
        <v>42.214001574210165</v>
      </c>
      <c r="E2988">
        <f t="shared" si="212"/>
        <v>42.5804299085152</v>
      </c>
      <c r="F2988" s="4">
        <v>35.146886554621851</v>
      </c>
      <c r="G2988">
        <f t="shared" si="215"/>
        <v>35.455948704481798</v>
      </c>
      <c r="H2988">
        <f t="shared" si="213"/>
        <v>41.294756935915373</v>
      </c>
      <c r="I2988">
        <f t="shared" si="214"/>
        <v>34.530121251355766</v>
      </c>
    </row>
    <row r="2989" spans="1:9" outlineLevel="1">
      <c r="A2989" s="12">
        <f t="shared" si="217"/>
        <v>0</v>
      </c>
      <c r="B2989" t="str">
        <f>YEAR(C2989)&amp;VLOOKUP(MONTH(C2989),lookup!$G$2:$N$13,8)</f>
        <v>2016M06</v>
      </c>
      <c r="C2989" s="2">
        <f t="shared" si="216"/>
        <v>42526</v>
      </c>
      <c r="D2989" s="4">
        <v>42.319613011821595</v>
      </c>
      <c r="E2989">
        <f t="shared" si="212"/>
        <v>42.455223223505946</v>
      </c>
      <c r="F2989" s="4">
        <v>35.254928571428572</v>
      </c>
      <c r="G2989">
        <f t="shared" si="215"/>
        <v>35.353293475723632</v>
      </c>
      <c r="H2989">
        <f t="shared" si="213"/>
        <v>41.29548744753933</v>
      </c>
      <c r="I2989">
        <f t="shared" si="214"/>
        <v>34.528986971711973</v>
      </c>
    </row>
    <row r="2990" spans="1:9" outlineLevel="1">
      <c r="A2990" s="12">
        <f t="shared" si="217"/>
        <v>0</v>
      </c>
      <c r="B2990" t="str">
        <f>YEAR(C2990)&amp;VLOOKUP(MONTH(C2990),lookup!$G$2:$N$13,8)</f>
        <v>2016M06</v>
      </c>
      <c r="C2990" s="2">
        <f t="shared" si="216"/>
        <v>42527</v>
      </c>
      <c r="D2990" s="4">
        <v>41.787198939088256</v>
      </c>
      <c r="E2990">
        <f t="shared" si="212"/>
        <v>42.307083598395266</v>
      </c>
      <c r="F2990" s="4">
        <v>34.803148459383756</v>
      </c>
      <c r="G2990">
        <f t="shared" si="215"/>
        <v>35.217357347105512</v>
      </c>
      <c r="H2990">
        <f t="shared" si="213"/>
        <v>41.269024854349013</v>
      </c>
      <c r="I2990">
        <f t="shared" si="214"/>
        <v>34.509227528415359</v>
      </c>
    </row>
    <row r="2991" spans="1:9" outlineLevel="1">
      <c r="A2991" s="12">
        <f t="shared" si="217"/>
        <v>0</v>
      </c>
      <c r="B2991" t="str">
        <f>YEAR(C2991)&amp;VLOOKUP(MONTH(C2991),lookup!$G$2:$N$13,8)</f>
        <v>2016M06</v>
      </c>
      <c r="C2991" s="2">
        <f t="shared" si="216"/>
        <v>42528</v>
      </c>
      <c r="D2991" s="4">
        <v>42.254239770063229</v>
      </c>
      <c r="E2991">
        <f t="shared" si="212"/>
        <v>42.240166544940962</v>
      </c>
      <c r="F2991" s="4">
        <v>35.167627450980397</v>
      </c>
      <c r="G2991">
        <f t="shared" si="215"/>
        <v>35.166168125583567</v>
      </c>
      <c r="H2991">
        <f t="shared" si="213"/>
        <v>41.255373621060414</v>
      </c>
      <c r="I2991">
        <f t="shared" si="214"/>
        <v>34.499228039414419</v>
      </c>
    </row>
    <row r="2992" spans="1:9" outlineLevel="1">
      <c r="A2992" s="12">
        <f t="shared" si="217"/>
        <v>0</v>
      </c>
      <c r="B2992" t="str">
        <f>YEAR(C2992)&amp;VLOOKUP(MONTH(C2992),lookup!$G$2:$N$13,8)</f>
        <v>2016M06</v>
      </c>
      <c r="C2992" s="2">
        <f t="shared" si="216"/>
        <v>42529</v>
      </c>
      <c r="D2992" s="4">
        <v>41.712876877429004</v>
      </c>
      <c r="E2992">
        <f t="shared" si="212"/>
        <v>42.136321272647763</v>
      </c>
      <c r="F2992" s="4">
        <v>34.772908963585436</v>
      </c>
      <c r="G2992">
        <f t="shared" si="215"/>
        <v>35.08127305088702</v>
      </c>
      <c r="H2992">
        <f t="shared" si="213"/>
        <v>41.217785643058207</v>
      </c>
      <c r="I2992">
        <f t="shared" si="214"/>
        <v>34.469766475718941</v>
      </c>
    </row>
    <row r="2993" spans="1:9" outlineLevel="1">
      <c r="A2993" s="12">
        <f t="shared" si="217"/>
        <v>0</v>
      </c>
      <c r="B2993" t="str">
        <f>YEAR(C2993)&amp;VLOOKUP(MONTH(C2993),lookup!$G$2:$N$13,8)</f>
        <v>2016M06</v>
      </c>
      <c r="C2993" s="2">
        <f t="shared" si="216"/>
        <v>42530</v>
      </c>
      <c r="D2993" s="4">
        <v>41.803962805656241</v>
      </c>
      <c r="E2993">
        <f t="shared" si="212"/>
        <v>42.044774492997945</v>
      </c>
      <c r="F2993" s="4">
        <v>34.823257703081232</v>
      </c>
      <c r="G2993">
        <f t="shared" si="215"/>
        <v>35.015192256069099</v>
      </c>
      <c r="H2993">
        <f t="shared" si="213"/>
        <v>41.161064317768883</v>
      </c>
      <c r="I2993">
        <f t="shared" si="214"/>
        <v>34.421467814657134</v>
      </c>
    </row>
    <row r="2994" spans="1:9" outlineLevel="1">
      <c r="A2994" s="12">
        <f t="shared" si="217"/>
        <v>0</v>
      </c>
      <c r="B2994" t="str">
        <f>YEAR(C2994)&amp;VLOOKUP(MONTH(C2994),lookup!$G$2:$N$13,8)</f>
        <v>2016M06</v>
      </c>
      <c r="C2994" s="2">
        <f t="shared" si="216"/>
        <v>42531</v>
      </c>
      <c r="D2994" s="4">
        <v>41.333035191101999</v>
      </c>
      <c r="E2994">
        <f t="shared" si="212"/>
        <v>41.92236679895538</v>
      </c>
      <c r="F2994" s="4">
        <v>34.476176470588236</v>
      </c>
      <c r="G2994">
        <f t="shared" si="215"/>
        <v>34.923795634920637</v>
      </c>
      <c r="H2994">
        <f t="shared" si="213"/>
        <v>41.10958111167281</v>
      </c>
      <c r="I2994">
        <f t="shared" si="214"/>
        <v>34.380547944756572</v>
      </c>
    </row>
    <row r="2995" spans="1:9" outlineLevel="1">
      <c r="A2995" s="12">
        <f t="shared" si="217"/>
        <v>0</v>
      </c>
      <c r="B2995" t="str">
        <f>YEAR(C2995)&amp;VLOOKUP(MONTH(C2995),lookup!$G$2:$N$13,8)</f>
        <v>2016M06</v>
      </c>
      <c r="C2995" s="2">
        <f t="shared" si="216"/>
        <v>42532</v>
      </c>
      <c r="D2995" s="4">
        <v>41.763125461346299</v>
      </c>
      <c r="E2995">
        <f t="shared" si="212"/>
        <v>41.837123272310222</v>
      </c>
      <c r="F2995" s="4">
        <v>34.767899159663862</v>
      </c>
      <c r="G2995">
        <f t="shared" si="215"/>
        <v>34.851720267273578</v>
      </c>
      <c r="H2995">
        <f t="shared" si="213"/>
        <v>41.033092131104354</v>
      </c>
      <c r="I2995">
        <f t="shared" si="214"/>
        <v>34.317161703847269</v>
      </c>
    </row>
    <row r="2996" spans="1:9" outlineLevel="1">
      <c r="A2996" s="12">
        <f t="shared" si="217"/>
        <v>0</v>
      </c>
      <c r="B2996" t="str">
        <f>YEAR(C2996)&amp;VLOOKUP(MONTH(C2996),lookup!$G$2:$N$13,8)</f>
        <v>2016M06</v>
      </c>
      <c r="C2996" s="2">
        <f t="shared" si="216"/>
        <v>42533</v>
      </c>
      <c r="D2996" s="4">
        <v>41.073322770380138</v>
      </c>
      <c r="E2996">
        <f t="shared" si="212"/>
        <v>41.706341166345169</v>
      </c>
      <c r="F2996" s="4">
        <v>34.300743697478993</v>
      </c>
      <c r="G2996">
        <f t="shared" si="215"/>
        <v>34.756969275210082</v>
      </c>
      <c r="H2996">
        <f t="shared" si="213"/>
        <v>40.994081149275949</v>
      </c>
      <c r="I2996">
        <f t="shared" si="214"/>
        <v>34.28803907150774</v>
      </c>
    </row>
    <row r="2997" spans="1:9" outlineLevel="1">
      <c r="A2997" s="12">
        <f t="shared" si="217"/>
        <v>0</v>
      </c>
      <c r="B2997" t="str">
        <f>YEAR(C2997)&amp;VLOOKUP(MONTH(C2997),lookup!$G$2:$N$13,8)</f>
        <v>2016M06</v>
      </c>
      <c r="C2997" s="2">
        <f t="shared" si="216"/>
        <v>42534</v>
      </c>
      <c r="D2997" s="4">
        <v>41.077738033623945</v>
      </c>
      <c r="E2997">
        <f t="shared" si="212"/>
        <v>41.53068216883787</v>
      </c>
      <c r="F2997" s="4">
        <v>34.187770308123255</v>
      </c>
      <c r="G2997">
        <f t="shared" si="215"/>
        <v>34.608617121848738</v>
      </c>
      <c r="H2997">
        <f t="shared" si="213"/>
        <v>40.928214245234813</v>
      </c>
      <c r="I2997">
        <f t="shared" si="214"/>
        <v>34.233276366883331</v>
      </c>
    </row>
    <row r="2998" spans="1:9" outlineLevel="1">
      <c r="A2998" s="12">
        <f t="shared" si="217"/>
        <v>0</v>
      </c>
      <c r="B2998" t="str">
        <f>YEAR(C2998)&amp;VLOOKUP(MONTH(C2998),lookup!$G$2:$N$13,8)</f>
        <v>2016M06</v>
      </c>
      <c r="C2998" s="2">
        <f t="shared" si="216"/>
        <v>42535</v>
      </c>
      <c r="D2998" s="4">
        <v>40.780082616522314</v>
      </c>
      <c r="E2998">
        <f t="shared" ref="E2998:E3061" si="218">AVERAGE(SUM(D2991:D2998)/8,SUM(D2993:D2998)/6)</f>
        <v>41.39000454360194</v>
      </c>
      <c r="F2998" s="4">
        <v>34.060373949579834</v>
      </c>
      <c r="G2998">
        <f t="shared" si="215"/>
        <v>34.502815797152195</v>
      </c>
      <c r="H2998">
        <f t="shared" si="213"/>
        <v>40.875117542888333</v>
      </c>
      <c r="I2998">
        <f t="shared" si="214"/>
        <v>34.191155750157122</v>
      </c>
    </row>
    <row r="2999" spans="1:9" outlineLevel="1">
      <c r="A2999" s="12">
        <f t="shared" si="217"/>
        <v>0</v>
      </c>
      <c r="B2999" t="str">
        <f>YEAR(C2999)&amp;VLOOKUP(MONTH(C2999),lookup!$G$2:$N$13,8)</f>
        <v>2016M06</v>
      </c>
      <c r="C2999" s="2">
        <f t="shared" si="216"/>
        <v>42536</v>
      </c>
      <c r="D2999" s="4">
        <v>41.060253652629605</v>
      </c>
      <c r="E2999">
        <f t="shared" si="218"/>
        <v>41.253404648510127</v>
      </c>
      <c r="F2999" s="4">
        <v>34.218602240896359</v>
      </c>
      <c r="G2999">
        <f t="shared" si="215"/>
        <v>34.393113766339866</v>
      </c>
      <c r="H2999">
        <f t="shared" ref="H2999:H3062" si="219">IF(INDEX(D:D,MATCH(DATE(YEAR($C2999)-1,MONTH($C2999),DAY($C2999)),$C:$C,0),1)=0,0,(INDEX(E:E,MATCH(DATE(YEAR($C2999)-1,MONTH($C2999),DAY($C2999)),$C:$C,0),1)+INDEX(E:E,MATCH(DATE(YEAR($C2999)-2,MONTH($C2999),DAY($C2999)),$C:$C,0),1)+INDEX(E:E,MATCH(DATE(YEAR($C2999)-3,MONTH($C2999),DAY($C2999)),$C:$C,0),1)+INDEX(E:E,MATCH(DATE(YEAR($C2999)-4,MONTH($C2999),DAY($C2999)),$C:$C,0),1)+INDEX(E:E,MATCH(DATE(YEAR($C2999)-5,MONTH($C2999),DAY($C2999)),$C:$C,0),1))/5)</f>
        <v>40.807838234834186</v>
      </c>
      <c r="I2999">
        <f t="shared" ref="I2999:I3062" si="220">IF(INDEX(D:D,MATCH(DATE(YEAR($C2999)-1,MONTH($C2999),DAY($C2999)),$C:$C,0),1)=0,0,(INDEX(G:G,MATCH(DATE(YEAR($C2999)-1,MONTH($C2999),DAY($C2999)),$C:$C,0),1)+INDEX(G:G,MATCH(DATE(YEAR($C2999)-2,MONTH($C2999),DAY($C2999)),$C:$C,0),1)+INDEX(G:G,MATCH(DATE(YEAR($C2999)-3,MONTH($C2999),DAY($C2999)),$C:$C,0),1)+INDEX(G:G,MATCH(DATE(YEAR($C2999)-4,MONTH($C2999),DAY($C2999)),$C:$C,0),1)+INDEX(G:G,MATCH(DATE(YEAR($C2999)-5,MONTH($C2999),DAY($C2999)),$C:$C,0),1))/5)</f>
        <v>34.137719216748849</v>
      </c>
    </row>
    <row r="3000" spans="1:9" outlineLevel="1">
      <c r="A3000" s="12">
        <f t="shared" si="217"/>
        <v>0</v>
      </c>
      <c r="B3000" t="str">
        <f>YEAR(C3000)&amp;VLOOKUP(MONTH(C3000),lookup!$G$2:$N$13,8)</f>
        <v>2016M06</v>
      </c>
      <c r="C3000" s="2">
        <f t="shared" si="216"/>
        <v>42537</v>
      </c>
      <c r="D3000" s="4">
        <v>40.577303125707239</v>
      </c>
      <c r="E3000">
        <f t="shared" si="218"/>
        <v>41.119453616911279</v>
      </c>
      <c r="F3000" s="4">
        <v>33.871840336134454</v>
      </c>
      <c r="G3000">
        <f t="shared" si="215"/>
        <v>34.286435632586368</v>
      </c>
      <c r="H3000">
        <f t="shared" si="219"/>
        <v>40.747608883337328</v>
      </c>
      <c r="I3000">
        <f t="shared" si="220"/>
        <v>34.089884147557584</v>
      </c>
    </row>
    <row r="3001" spans="1:9" outlineLevel="1">
      <c r="A3001" s="12">
        <f t="shared" si="217"/>
        <v>0</v>
      </c>
      <c r="B3001" t="str">
        <f>YEAR(C3001)&amp;VLOOKUP(MONTH(C3001),lookup!$G$2:$N$13,8)</f>
        <v>2016M06</v>
      </c>
      <c r="C3001" s="2">
        <f t="shared" si="216"/>
        <v>42538</v>
      </c>
      <c r="D3001" s="4">
        <v>40.665463980442404</v>
      </c>
      <c r="E3001">
        <f t="shared" si="218"/>
        <v>40.956825650260093</v>
      </c>
      <c r="F3001" s="4">
        <v>33.897399159663863</v>
      </c>
      <c r="G3001">
        <f t="shared" si="215"/>
        <v>34.156027806956118</v>
      </c>
      <c r="H3001">
        <f t="shared" si="219"/>
        <v>40.68000522663592</v>
      </c>
      <c r="I3001">
        <f t="shared" si="220"/>
        <v>34.035456515109516</v>
      </c>
    </row>
    <row r="3002" spans="1:9" outlineLevel="1">
      <c r="A3002" s="12">
        <f t="shared" si="217"/>
        <v>0</v>
      </c>
      <c r="B3002" t="str">
        <f>YEAR(C3002)&amp;VLOOKUP(MONTH(C3002),lookup!$G$2:$N$13,8)</f>
        <v>2016M06</v>
      </c>
      <c r="C3002" s="2">
        <f t="shared" si="216"/>
        <v>42539</v>
      </c>
      <c r="D3002" s="4">
        <v>40.771252090034707</v>
      </c>
      <c r="E3002">
        <f t="shared" si="218"/>
        <v>40.896541649747931</v>
      </c>
      <c r="F3002" s="4">
        <v>34.085768907563022</v>
      </c>
      <c r="G3002">
        <f t="shared" si="215"/>
        <v>34.113712768440706</v>
      </c>
      <c r="H3002">
        <f t="shared" si="219"/>
        <v>40.588617037478038</v>
      </c>
      <c r="I3002">
        <f t="shared" si="220"/>
        <v>33.96189883215628</v>
      </c>
    </row>
    <row r="3003" spans="1:9" outlineLevel="1">
      <c r="A3003" s="12">
        <f t="shared" si="217"/>
        <v>0</v>
      </c>
      <c r="B3003" t="str">
        <f>YEAR(C3003)&amp;VLOOKUP(MONTH(C3003),lookup!$G$2:$N$13,8)</f>
        <v>2016M06</v>
      </c>
      <c r="C3003" s="2">
        <f t="shared" si="216"/>
        <v>42540</v>
      </c>
      <c r="D3003" s="4">
        <v>40.35579333236312</v>
      </c>
      <c r="E3003">
        <f t="shared" si="218"/>
        <v>40.748421333248082</v>
      </c>
      <c r="F3003" s="4">
        <v>33.620037815126054</v>
      </c>
      <c r="G3003">
        <f t="shared" si="215"/>
        <v>33.994660393323997</v>
      </c>
      <c r="H3003">
        <f t="shared" si="219"/>
        <v>40.532723980308432</v>
      </c>
      <c r="I3003">
        <f t="shared" si="220"/>
        <v>33.918758308761326</v>
      </c>
    </row>
    <row r="3004" spans="1:9" outlineLevel="1">
      <c r="A3004" s="12">
        <f t="shared" si="217"/>
        <v>0</v>
      </c>
      <c r="B3004" t="str">
        <f>YEAR(C3004)&amp;VLOOKUP(MONTH(C3004),lookup!$G$2:$N$13,8)</f>
        <v>2016M06</v>
      </c>
      <c r="C3004" s="2">
        <f t="shared" si="216"/>
        <v>42541</v>
      </c>
      <c r="D3004" s="4">
        <v>40.416625336073935</v>
      </c>
      <c r="E3004">
        <f t="shared" si="218"/>
        <v>40.677089636899922</v>
      </c>
      <c r="F3004" s="4">
        <v>33.749343137254904</v>
      </c>
      <c r="G3004">
        <f t="shared" si="215"/>
        <v>33.934278623949581</v>
      </c>
      <c r="H3004">
        <f t="shared" si="219"/>
        <v>40.428945855696085</v>
      </c>
      <c r="I3004">
        <f t="shared" si="220"/>
        <v>33.832606473636787</v>
      </c>
    </row>
    <row r="3005" spans="1:9" outlineLevel="1">
      <c r="A3005" s="12">
        <f t="shared" si="217"/>
        <v>0</v>
      </c>
      <c r="B3005" t="str">
        <f>YEAR(C3005)&amp;VLOOKUP(MONTH(C3005),lookup!$G$2:$N$13,8)</f>
        <v>2016M06</v>
      </c>
      <c r="C3005" s="2">
        <f t="shared" si="216"/>
        <v>42542</v>
      </c>
      <c r="D3005" s="4">
        <v>40.010461060874512</v>
      </c>
      <c r="E3005">
        <f t="shared" si="218"/>
        <v>40.522902110123482</v>
      </c>
      <c r="F3005" s="4">
        <v>33.372743697478995</v>
      </c>
      <c r="G3005">
        <f t="shared" si="215"/>
        <v>33.812851248832864</v>
      </c>
      <c r="H3005">
        <f t="shared" si="219"/>
        <v>40.394178632809265</v>
      </c>
      <c r="I3005">
        <f t="shared" si="220"/>
        <v>33.809081273591438</v>
      </c>
    </row>
    <row r="3006" spans="1:9" outlineLevel="1">
      <c r="A3006" s="12">
        <f t="shared" si="217"/>
        <v>0</v>
      </c>
      <c r="B3006" t="str">
        <f>YEAR(C3006)&amp;VLOOKUP(MONTH(C3006),lookup!$G$2:$N$13,8)</f>
        <v>2016M06</v>
      </c>
      <c r="C3006" s="2">
        <f t="shared" si="216"/>
        <v>42543</v>
      </c>
      <c r="D3006" s="4">
        <v>39.857264945561781</v>
      </c>
      <c r="E3006">
        <f t="shared" si="218"/>
        <v>40.405222824009655</v>
      </c>
      <c r="F3006" s="4">
        <v>33.276525210084039</v>
      </c>
      <c r="G3006">
        <f t="shared" si="215"/>
        <v>33.71425110877685</v>
      </c>
      <c r="H3006">
        <f t="shared" si="219"/>
        <v>40.335130390632727</v>
      </c>
      <c r="I3006">
        <f t="shared" si="220"/>
        <v>33.765978979918287</v>
      </c>
    </row>
    <row r="3007" spans="1:9" outlineLevel="1">
      <c r="A3007" s="12">
        <f t="shared" si="217"/>
        <v>0</v>
      </c>
      <c r="B3007" t="str">
        <f>YEAR(C3007)&amp;VLOOKUP(MONTH(C3007),lookup!$G$2:$N$13,8)</f>
        <v>2016M06</v>
      </c>
      <c r="C3007" s="2">
        <f t="shared" si="216"/>
        <v>42544</v>
      </c>
      <c r="D3007" s="4">
        <v>40.159579894124256</v>
      </c>
      <c r="E3007">
        <f t="shared" si="218"/>
        <v>40.306773706909894</v>
      </c>
      <c r="F3007" s="4">
        <v>33.491473389355747</v>
      </c>
      <c r="G3007">
        <f t="shared" si="215"/>
        <v>33.63497840802988</v>
      </c>
      <c r="H3007">
        <f t="shared" si="219"/>
        <v>40.243779436035815</v>
      </c>
      <c r="I3007">
        <f t="shared" si="220"/>
        <v>33.69062688873764</v>
      </c>
    </row>
    <row r="3008" spans="1:9" outlineLevel="1">
      <c r="A3008" s="12">
        <f t="shared" si="217"/>
        <v>0</v>
      </c>
      <c r="B3008" t="str">
        <f>YEAR(C3008)&amp;VLOOKUP(MONTH(C3008),lookup!$G$2:$N$13,8)</f>
        <v>2016M06</v>
      </c>
      <c r="C3008" s="2">
        <f t="shared" si="216"/>
        <v>42545</v>
      </c>
      <c r="D3008" s="4">
        <v>39.712767236820525</v>
      </c>
      <c r="E3008">
        <f t="shared" si="218"/>
        <v>40.164533142753299</v>
      </c>
      <c r="F3008" s="4">
        <v>33.143868347338937</v>
      </c>
      <c r="G3008">
        <f t="shared" si="215"/>
        <v>33.510988445378146</v>
      </c>
      <c r="H3008">
        <f t="shared" si="219"/>
        <v>40.157703734093687</v>
      </c>
      <c r="I3008">
        <f t="shared" si="220"/>
        <v>33.622464580692203</v>
      </c>
    </row>
    <row r="3009" spans="1:9" outlineLevel="1">
      <c r="A3009" s="12">
        <f t="shared" si="217"/>
        <v>0</v>
      </c>
      <c r="B3009" t="str">
        <f>YEAR(C3009)&amp;VLOOKUP(MONTH(C3009),lookup!$G$2:$N$13,8)</f>
        <v>2016M06</v>
      </c>
      <c r="C3009" s="2">
        <f t="shared" si="216"/>
        <v>42546</v>
      </c>
      <c r="D3009" s="4">
        <v>40.462945656903408</v>
      </c>
      <c r="E3009">
        <f t="shared" si="218"/>
        <v>40.160805107910463</v>
      </c>
      <c r="F3009" s="4">
        <v>33.789211484593835</v>
      </c>
      <c r="G3009">
        <f t="shared" si="215"/>
        <v>33.518324521475257</v>
      </c>
      <c r="H3009">
        <f t="shared" si="219"/>
        <v>40.067579369391325</v>
      </c>
      <c r="I3009">
        <f t="shared" si="220"/>
        <v>33.551019805787519</v>
      </c>
    </row>
    <row r="3010" spans="1:9" outlineLevel="1">
      <c r="A3010" s="12">
        <f t="shared" si="217"/>
        <v>0</v>
      </c>
      <c r="B3010" t="str">
        <f>YEAR(C3010)&amp;VLOOKUP(MONTH(C3010),lookup!$G$2:$N$13,8)</f>
        <v>2016M06</v>
      </c>
      <c r="C3010" s="2">
        <f t="shared" si="216"/>
        <v>42547</v>
      </c>
      <c r="D3010" s="4">
        <v>39.355631740731312</v>
      </c>
      <c r="E3010">
        <f t="shared" si="218"/>
        <v>39.983912703133782</v>
      </c>
      <c r="F3010" s="4">
        <v>32.905322128851537</v>
      </c>
      <c r="G3010">
        <f t="shared" si="215"/>
        <v>33.374211513772181</v>
      </c>
      <c r="H3010">
        <f t="shared" si="219"/>
        <v>40.01120195821786</v>
      </c>
      <c r="I3010">
        <f t="shared" si="220"/>
        <v>33.511268056064715</v>
      </c>
    </row>
    <row r="3011" spans="1:9" outlineLevel="1">
      <c r="A3011" s="12">
        <f t="shared" si="217"/>
        <v>0</v>
      </c>
      <c r="B3011" t="str">
        <f>YEAR(C3011)&amp;VLOOKUP(MONTH(C3011),lookup!$G$2:$N$13,8)</f>
        <v>2016M06</v>
      </c>
      <c r="C3011" s="2">
        <f t="shared" si="216"/>
        <v>42548</v>
      </c>
      <c r="D3011" s="4">
        <v>40.118492136484896</v>
      </c>
      <c r="E3011">
        <f t="shared" si="218"/>
        <v>39.978083968025594</v>
      </c>
      <c r="F3011" s="4">
        <v>33.486350140056025</v>
      </c>
      <c r="G3011">
        <f t="shared" si="215"/>
        <v>33.375323237628379</v>
      </c>
      <c r="H3011">
        <f t="shared" si="219"/>
        <v>39.910510018981867</v>
      </c>
      <c r="I3011">
        <f t="shared" si="220"/>
        <v>33.425413588537459</v>
      </c>
    </row>
    <row r="3012" spans="1:9" outlineLevel="1">
      <c r="A3012" s="12">
        <f t="shared" si="217"/>
        <v>0</v>
      </c>
      <c r="B3012" t="str">
        <f>YEAR(C3012)&amp;VLOOKUP(MONTH(C3012),lookup!$G$2:$N$13,8)</f>
        <v>2016M06</v>
      </c>
      <c r="C3012" s="2">
        <f t="shared" si="216"/>
        <v>42549</v>
      </c>
      <c r="D3012" s="4">
        <v>39.513677885988614</v>
      </c>
      <c r="E3012">
        <f t="shared" si="218"/>
        <v>39.893017497430833</v>
      </c>
      <c r="F3012" s="4">
        <v>33.067523809523813</v>
      </c>
      <c r="G3012">
        <f t="shared" si="215"/>
        <v>33.315292746265179</v>
      </c>
      <c r="H3012">
        <f t="shared" si="219"/>
        <v>39.863631032845618</v>
      </c>
      <c r="I3012">
        <f t="shared" si="220"/>
        <v>33.397021932914654</v>
      </c>
    </row>
    <row r="3013" spans="1:9" outlineLevel="1">
      <c r="A3013" s="12">
        <f t="shared" si="217"/>
        <v>0</v>
      </c>
      <c r="B3013" t="str">
        <f>YEAR(C3013)&amp;VLOOKUP(MONTH(C3013),lookup!$G$2:$N$13,8)</f>
        <v>2016M06</v>
      </c>
      <c r="C3013" s="2">
        <f t="shared" si="216"/>
        <v>42550</v>
      </c>
      <c r="D3013" s="4">
        <v>39.494658763177796</v>
      </c>
      <c r="E3013">
        <f t="shared" si="218"/>
        <v>39.80536975957925</v>
      </c>
      <c r="F3013" s="4">
        <v>32.953515406162467</v>
      </c>
      <c r="G3013">
        <f t="shared" si="215"/>
        <v>33.244261146125112</v>
      </c>
      <c r="H3013">
        <f t="shared" si="219"/>
        <v>39.77606789418595</v>
      </c>
      <c r="I3013">
        <f t="shared" si="220"/>
        <v>33.325279312982865</v>
      </c>
    </row>
    <row r="3014" spans="1:9" outlineLevel="1">
      <c r="A3014" s="12">
        <f t="shared" si="217"/>
        <v>0</v>
      </c>
      <c r="B3014" t="str">
        <f>YEAR(C3014)&amp;VLOOKUP(MONTH(C3014),lookup!$G$2:$N$13,8)</f>
        <v>2016M06</v>
      </c>
      <c r="C3014" s="2">
        <f t="shared" si="216"/>
        <v>42551</v>
      </c>
      <c r="D3014" s="4">
        <v>39.139652548527664</v>
      </c>
      <c r="E3014">
        <f t="shared" si="218"/>
        <v>39.71275942740688</v>
      </c>
      <c r="F3014" s="4">
        <v>32.715042016806727</v>
      </c>
      <c r="G3014">
        <f t="shared" si="215"/>
        <v>33.17343291900093</v>
      </c>
      <c r="H3014">
        <f t="shared" si="219"/>
        <v>39.709080666989358</v>
      </c>
      <c r="I3014">
        <f t="shared" si="220"/>
        <v>33.27712137346056</v>
      </c>
    </row>
    <row r="3015" spans="1:9" outlineLevel="1">
      <c r="A3015" s="12">
        <f t="shared" si="217"/>
        <v>0</v>
      </c>
      <c r="B3015" t="str">
        <f>YEAR(C3015)&amp;VLOOKUP(MONTH(C3015),lookup!$G$2:$N$13,8)</f>
        <v>2016M07</v>
      </c>
      <c r="C3015" s="2">
        <f t="shared" si="216"/>
        <v>42552</v>
      </c>
      <c r="D3015" s="4">
        <v>38.996445263728916</v>
      </c>
      <c r="E3015">
        <f t="shared" si="218"/>
        <v>39.517855146909298</v>
      </c>
      <c r="F3015" s="4">
        <v>32.622074647887324</v>
      </c>
      <c r="G3015">
        <f t="shared" si="215"/>
        <v>33.02183409460028</v>
      </c>
      <c r="H3015">
        <f t="shared" si="219"/>
        <v>39.600133694457156</v>
      </c>
      <c r="I3015">
        <f t="shared" si="220"/>
        <v>33.191280865475349</v>
      </c>
    </row>
    <row r="3016" spans="1:9" outlineLevel="1">
      <c r="A3016" s="12">
        <f t="shared" si="217"/>
        <v>0</v>
      </c>
      <c r="B3016" t="str">
        <f>YEAR(C3016)&amp;VLOOKUP(MONTH(C3016),lookup!$G$2:$N$13,8)</f>
        <v>2016M07</v>
      </c>
      <c r="C3016" s="2">
        <f t="shared" si="216"/>
        <v>42553</v>
      </c>
      <c r="D3016" s="4">
        <v>39.084685346553016</v>
      </c>
      <c r="E3016">
        <f t="shared" si="218"/>
        <v>39.456021162586055</v>
      </c>
      <c r="F3016" s="4">
        <v>32.773370422535216</v>
      </c>
      <c r="G3016">
        <f t="shared" ref="G3016:G3079" si="221">AVERAGE(SUM(F3009:F3016)/8,SUM(F3011:F3016)/6)</f>
        <v>32.987681998773695</v>
      </c>
      <c r="H3016">
        <f t="shared" si="219"/>
        <v>39.520394874424099</v>
      </c>
      <c r="I3016">
        <f t="shared" si="220"/>
        <v>33.135630590918439</v>
      </c>
    </row>
    <row r="3017" spans="1:9" outlineLevel="1">
      <c r="A3017" s="12">
        <f t="shared" si="217"/>
        <v>0</v>
      </c>
      <c r="B3017" t="str">
        <f>YEAR(C3017)&amp;VLOOKUP(MONTH(C3017),lookup!$G$2:$N$13,8)</f>
        <v>2016M07</v>
      </c>
      <c r="C3017" s="2">
        <f t="shared" si="216"/>
        <v>42554</v>
      </c>
      <c r="D3017" s="4">
        <v>39.513227664725854</v>
      </c>
      <c r="E3017">
        <f t="shared" si="218"/>
        <v>39.346225082095032</v>
      </c>
      <c r="F3017" s="4">
        <v>33.107391549295777</v>
      </c>
      <c r="G3017">
        <f t="shared" si="221"/>
        <v>32.913488370254207</v>
      </c>
      <c r="H3017">
        <f t="shared" si="219"/>
        <v>39.400558876549304</v>
      </c>
      <c r="I3017">
        <f t="shared" si="220"/>
        <v>33.040122581779279</v>
      </c>
    </row>
    <row r="3018" spans="1:9" outlineLevel="1">
      <c r="A3018" s="12">
        <f t="shared" si="217"/>
        <v>0</v>
      </c>
      <c r="B3018" t="str">
        <f>YEAR(C3018)&amp;VLOOKUP(MONTH(C3018),lookup!$G$2:$N$13,8)</f>
        <v>2016M07</v>
      </c>
      <c r="C3018" s="2">
        <f t="shared" si="216"/>
        <v>42555</v>
      </c>
      <c r="D3018" s="4">
        <v>38.706550529959934</v>
      </c>
      <c r="E3018">
        <f t="shared" si="218"/>
        <v>39.238396893419434</v>
      </c>
      <c r="F3018" s="4">
        <v>32.476688732394365</v>
      </c>
      <c r="G3018">
        <f t="shared" si="221"/>
        <v>32.83746252654818</v>
      </c>
      <c r="H3018">
        <f t="shared" si="219"/>
        <v>39.298534915949872</v>
      </c>
      <c r="I3018">
        <f t="shared" si="220"/>
        <v>32.960305743741579</v>
      </c>
    </row>
    <row r="3019" spans="1:9" outlineLevel="1">
      <c r="A3019" s="12">
        <f t="shared" si="217"/>
        <v>0</v>
      </c>
      <c r="B3019" t="str">
        <f>YEAR(C3019)&amp;VLOOKUP(MONTH(C3019),lookup!$G$2:$N$13,8)</f>
        <v>2016M07</v>
      </c>
      <c r="C3019" s="2">
        <f t="shared" si="216"/>
        <v>42556</v>
      </c>
      <c r="D3019" s="4">
        <v>38.960322403402309</v>
      </c>
      <c r="E3019">
        <f t="shared" si="218"/>
        <v>39.121483255120481</v>
      </c>
      <c r="F3019" s="4">
        <v>32.616574647887326</v>
      </c>
      <c r="G3019">
        <f t="shared" si="221"/>
        <v>32.755023161764711</v>
      </c>
      <c r="H3019">
        <f t="shared" si="219"/>
        <v>39.181756917481351</v>
      </c>
      <c r="I3019">
        <f t="shared" si="220"/>
        <v>32.869425024712925</v>
      </c>
    </row>
    <row r="3020" spans="1:9" outlineLevel="1">
      <c r="A3020" s="12">
        <f t="shared" si="217"/>
        <v>0</v>
      </c>
      <c r="B3020" t="str">
        <f>YEAR(C3020)&amp;VLOOKUP(MONTH(C3020),lookup!$G$2:$N$13,8)</f>
        <v>2016M07</v>
      </c>
      <c r="C3020" s="2">
        <f t="shared" ref="C3020:C3083" si="222">C3019+1</f>
        <v>42557</v>
      </c>
      <c r="D3020" s="4">
        <v>38.859157754613669</v>
      </c>
      <c r="E3020">
        <f t="shared" si="218"/>
        <v>39.057201180750049</v>
      </c>
      <c r="F3020" s="4">
        <v>32.631105633802818</v>
      </c>
      <c r="G3020">
        <f t="shared" si="221"/>
        <v>32.720752327198483</v>
      </c>
      <c r="H3020">
        <f t="shared" si="219"/>
        <v>39.072188534243608</v>
      </c>
      <c r="I3020">
        <f t="shared" si="220"/>
        <v>32.782840446732337</v>
      </c>
    </row>
    <row r="3021" spans="1:9" outlineLevel="1">
      <c r="A3021" s="12">
        <f t="shared" si="217"/>
        <v>0</v>
      </c>
      <c r="B3021" t="str">
        <f>YEAR(C3021)&amp;VLOOKUP(MONTH(C3021),lookup!$G$2:$N$13,8)</f>
        <v>2016M07</v>
      </c>
      <c r="C3021" s="2">
        <f t="shared" si="222"/>
        <v>42558</v>
      </c>
      <c r="D3021" s="4">
        <v>39.056186917346004</v>
      </c>
      <c r="E3021">
        <f t="shared" si="218"/>
        <v>39.034775161520315</v>
      </c>
      <c r="F3021" s="4">
        <v>32.695653521126765</v>
      </c>
      <c r="G3021">
        <f t="shared" si="221"/>
        <v>32.71076753215371</v>
      </c>
      <c r="H3021">
        <f t="shared" si="219"/>
        <v>38.985762863554143</v>
      </c>
      <c r="I3021">
        <f t="shared" si="220"/>
        <v>32.715887741914386</v>
      </c>
    </row>
    <row r="3022" spans="1:9" outlineLevel="1">
      <c r="A3022" s="12">
        <f t="shared" si="217"/>
        <v>0</v>
      </c>
      <c r="B3022" t="str">
        <f>YEAR(C3022)&amp;VLOOKUP(MONTH(C3022),lookup!$G$2:$N$13,8)</f>
        <v>2016M07</v>
      </c>
      <c r="C3022" s="2">
        <f t="shared" si="222"/>
        <v>42559</v>
      </c>
      <c r="D3022" s="4">
        <v>38.89421781545088</v>
      </c>
      <c r="E3022">
        <f t="shared" si="218"/>
        <v>39.003563196444503</v>
      </c>
      <c r="F3022" s="4">
        <v>32.759597183098592</v>
      </c>
      <c r="G3022">
        <f t="shared" si="221"/>
        <v>32.7124044600939</v>
      </c>
      <c r="H3022">
        <f t="shared" si="219"/>
        <v>38.892324845809746</v>
      </c>
      <c r="I3022">
        <f t="shared" si="220"/>
        <v>32.640313675124887</v>
      </c>
    </row>
    <row r="3023" spans="1:9" outlineLevel="1">
      <c r="A3023" s="12">
        <f t="shared" si="217"/>
        <v>0</v>
      </c>
      <c r="B3023" t="str">
        <f>YEAR(C3023)&amp;VLOOKUP(MONTH(C3023),lookup!$G$2:$N$13,8)</f>
        <v>2016M07</v>
      </c>
      <c r="C3023" s="2">
        <f t="shared" si="222"/>
        <v>42560</v>
      </c>
      <c r="D3023" s="4">
        <v>38.9337046672048</v>
      </c>
      <c r="E3023">
        <f t="shared" si="218"/>
        <v>38.951348326034996</v>
      </c>
      <c r="F3023" s="4">
        <v>32.536977464788734</v>
      </c>
      <c r="G3023">
        <f t="shared" si="221"/>
        <v>32.659551379107981</v>
      </c>
      <c r="H3023">
        <f t="shared" si="219"/>
        <v>38.825898844686762</v>
      </c>
      <c r="I3023">
        <f t="shared" si="220"/>
        <v>32.591498186363637</v>
      </c>
    </row>
    <row r="3024" spans="1:9" outlineLevel="1">
      <c r="A3024" s="12">
        <f t="shared" si="217"/>
        <v>0</v>
      </c>
      <c r="B3024" t="str">
        <f>YEAR(C3024)&amp;VLOOKUP(MONTH(C3024),lookup!$G$2:$N$13,8)</f>
        <v>2016M07</v>
      </c>
      <c r="C3024" s="2">
        <f t="shared" si="222"/>
        <v>42561</v>
      </c>
      <c r="D3024" s="4">
        <v>38.78315680909791</v>
      </c>
      <c r="E3024">
        <f t="shared" si="218"/>
        <v>38.938886649038878</v>
      </c>
      <c r="F3024" s="4">
        <v>32.666112676056343</v>
      </c>
      <c r="G3024">
        <f t="shared" si="221"/>
        <v>32.668633098591549</v>
      </c>
      <c r="H3024">
        <f t="shared" si="219"/>
        <v>38.745987089033534</v>
      </c>
      <c r="I3024">
        <f t="shared" si="220"/>
        <v>32.529330173585848</v>
      </c>
    </row>
    <row r="3025" spans="1:9" outlineLevel="1">
      <c r="A3025" s="12">
        <f t="shared" si="217"/>
        <v>0</v>
      </c>
      <c r="B3025" t="str">
        <f>YEAR(C3025)&amp;VLOOKUP(MONTH(C3025),lookup!$G$2:$N$13,8)</f>
        <v>2016M07</v>
      </c>
      <c r="C3025" s="2">
        <f t="shared" si="222"/>
        <v>42562</v>
      </c>
      <c r="D3025" s="4">
        <v>38.547471010444681</v>
      </c>
      <c r="E3025">
        <f t="shared" si="218"/>
        <v>38.844122575399837</v>
      </c>
      <c r="F3025" s="4">
        <v>32.257371830985917</v>
      </c>
      <c r="G3025">
        <f t="shared" si="221"/>
        <v>32.585573298122071</v>
      </c>
      <c r="H3025">
        <f t="shared" si="219"/>
        <v>38.695173844497916</v>
      </c>
      <c r="I3025">
        <f t="shared" si="220"/>
        <v>32.492103145690841</v>
      </c>
    </row>
    <row r="3026" spans="1:9" outlineLevel="1">
      <c r="A3026" s="12">
        <f t="shared" ref="A3026:A3089" si="223">IF(D3026+D3027=D3026,IF(D3026+D3027&gt;0,1,0),0)</f>
        <v>0</v>
      </c>
      <c r="B3026" t="str">
        <f>YEAR(C3026)&amp;VLOOKUP(MONTH(C3026),lookup!$G$2:$N$13,8)</f>
        <v>2016M07</v>
      </c>
      <c r="C3026" s="2">
        <f t="shared" si="222"/>
        <v>42563</v>
      </c>
      <c r="D3026" s="4">
        <v>38.325034778759282</v>
      </c>
      <c r="E3026">
        <f t="shared" si="218"/>
        <v>38.775767592961934</v>
      </c>
      <c r="F3026" s="4">
        <v>32.300750704225351</v>
      </c>
      <c r="G3026">
        <f t="shared" si="221"/>
        <v>32.547047593896707</v>
      </c>
      <c r="H3026">
        <f t="shared" si="219"/>
        <v>38.623044810305529</v>
      </c>
      <c r="I3026">
        <f t="shared" si="220"/>
        <v>32.437929091919699</v>
      </c>
    </row>
    <row r="3027" spans="1:9" outlineLevel="1">
      <c r="A3027" s="12">
        <f t="shared" si="223"/>
        <v>0</v>
      </c>
      <c r="B3027" t="str">
        <f>YEAR(C3027)&amp;VLOOKUP(MONTH(C3027),lookup!$G$2:$N$13,8)</f>
        <v>2016M07</v>
      </c>
      <c r="C3027" s="2">
        <f t="shared" si="222"/>
        <v>42564</v>
      </c>
      <c r="D3027" s="4">
        <v>38.305624055331172</v>
      </c>
      <c r="E3027">
        <f t="shared" si="218"/>
        <v>38.672302041039586</v>
      </c>
      <c r="F3027" s="4">
        <v>32.085795774647885</v>
      </c>
      <c r="G3027">
        <f t="shared" si="221"/>
        <v>32.463052435446016</v>
      </c>
      <c r="H3027">
        <f t="shared" si="219"/>
        <v>38.583875516302413</v>
      </c>
      <c r="I3027">
        <f t="shared" si="220"/>
        <v>32.413475717854652</v>
      </c>
    </row>
    <row r="3028" spans="1:9" outlineLevel="1">
      <c r="A3028" s="12">
        <f t="shared" si="223"/>
        <v>0</v>
      </c>
      <c r="B3028" t="str">
        <f>YEAR(C3028)&amp;VLOOKUP(MONTH(C3028),lookup!$G$2:$N$13,8)</f>
        <v>2016M07</v>
      </c>
      <c r="C3028" s="2">
        <f t="shared" si="222"/>
        <v>42565</v>
      </c>
      <c r="D3028" s="4">
        <v>38.227474406499894</v>
      </c>
      <c r="E3028">
        <f t="shared" si="218"/>
        <v>38.577259881036554</v>
      </c>
      <c r="F3028" s="4">
        <v>32.194867605633803</v>
      </c>
      <c r="G3028">
        <f t="shared" si="221"/>
        <v>32.38872676056338</v>
      </c>
      <c r="H3028">
        <f t="shared" si="219"/>
        <v>38.508877017461757</v>
      </c>
      <c r="I3028">
        <f t="shared" si="220"/>
        <v>32.351448825412191</v>
      </c>
    </row>
    <row r="3029" spans="1:9" outlineLevel="1">
      <c r="A3029" s="12">
        <f t="shared" si="223"/>
        <v>0</v>
      </c>
      <c r="B3029" t="str">
        <f>YEAR(C3029)&amp;VLOOKUP(MONTH(C3029),lookup!$G$2:$N$13,8)</f>
        <v>2016M07</v>
      </c>
      <c r="C3029" s="2">
        <f t="shared" si="222"/>
        <v>42566</v>
      </c>
      <c r="D3029" s="4">
        <v>38.454258874357144</v>
      </c>
      <c r="E3029">
        <f t="shared" si="218"/>
        <v>38.499685562279119</v>
      </c>
      <c r="F3029" s="4">
        <v>32.229543661971832</v>
      </c>
      <c r="G3029">
        <f t="shared" si="221"/>
        <v>32.333975410798125</v>
      </c>
      <c r="H3029">
        <f t="shared" si="219"/>
        <v>38.479632860780349</v>
      </c>
      <c r="I3029">
        <f t="shared" si="220"/>
        <v>32.332688991431212</v>
      </c>
    </row>
    <row r="3030" spans="1:9" outlineLevel="1">
      <c r="A3030" s="12">
        <f t="shared" si="223"/>
        <v>0</v>
      </c>
      <c r="B3030" t="str">
        <f>YEAR(C3030)&amp;VLOOKUP(MONTH(C3030),lookup!$G$2:$N$13,8)</f>
        <v>2016M07</v>
      </c>
      <c r="C3030" s="2">
        <f t="shared" si="222"/>
        <v>42567</v>
      </c>
      <c r="D3030" s="4">
        <v>38.298979248088763</v>
      </c>
      <c r="E3030">
        <f t="shared" si="218"/>
        <v>38.422135021734888</v>
      </c>
      <c r="F3030" s="4">
        <v>32.283964788732398</v>
      </c>
      <c r="G3030">
        <f t="shared" si="221"/>
        <v>32.272402728873246</v>
      </c>
      <c r="H3030">
        <f t="shared" si="219"/>
        <v>38.393922170009965</v>
      </c>
      <c r="I3030">
        <f t="shared" si="220"/>
        <v>32.261629819760927</v>
      </c>
    </row>
    <row r="3031" spans="1:9" outlineLevel="1">
      <c r="A3031" s="12">
        <f t="shared" si="223"/>
        <v>0</v>
      </c>
      <c r="B3031" t="str">
        <f>YEAR(C3031)&amp;VLOOKUP(MONTH(C3031),lookup!$G$2:$N$13,8)</f>
        <v>2016M07</v>
      </c>
      <c r="C3031" s="2">
        <f t="shared" si="222"/>
        <v>42568</v>
      </c>
      <c r="D3031" s="4">
        <v>38.604757443212343</v>
      </c>
      <c r="E3031">
        <f t="shared" si="218"/>
        <v>38.406349689632663</v>
      </c>
      <c r="F3031" s="4">
        <v>32.402260563380281</v>
      </c>
      <c r="G3031">
        <f t="shared" si="221"/>
        <v>32.276056983568076</v>
      </c>
      <c r="H3031">
        <f t="shared" si="219"/>
        <v>38.327168905485415</v>
      </c>
      <c r="I3031">
        <f t="shared" si="220"/>
        <v>32.207490676877946</v>
      </c>
    </row>
    <row r="3032" spans="1:9" outlineLevel="1">
      <c r="A3032" s="12">
        <f t="shared" si="223"/>
        <v>0</v>
      </c>
      <c r="B3032" t="str">
        <f>YEAR(C3032)&amp;VLOOKUP(MONTH(C3032),lookup!$G$2:$N$13,8)</f>
        <v>2016M07</v>
      </c>
      <c r="C3032" s="2">
        <f t="shared" si="222"/>
        <v>42569</v>
      </c>
      <c r="D3032" s="4">
        <v>37.624023017576235</v>
      </c>
      <c r="E3032">
        <f t="shared" si="218"/>
        <v>38.275486180897303</v>
      </c>
      <c r="F3032" s="4">
        <v>31.679308450704227</v>
      </c>
      <c r="G3032">
        <f t="shared" si="221"/>
        <v>32.162594865023479</v>
      </c>
      <c r="H3032">
        <f t="shared" si="219"/>
        <v>38.249614150901309</v>
      </c>
      <c r="I3032">
        <f t="shared" si="220"/>
        <v>32.14246427673406</v>
      </c>
    </row>
    <row r="3033" spans="1:9" outlineLevel="1">
      <c r="A3033" s="12">
        <f t="shared" si="223"/>
        <v>0</v>
      </c>
      <c r="B3033" t="str">
        <f>YEAR(C3033)&amp;VLOOKUP(MONTH(C3033),lookup!$G$2:$N$13,8)</f>
        <v>2016M07</v>
      </c>
      <c r="C3033" s="2">
        <f t="shared" si="222"/>
        <v>42570</v>
      </c>
      <c r="D3033" s="4">
        <v>38.236394220765263</v>
      </c>
      <c r="E3033">
        <f t="shared" si="218"/>
        <v>38.25027472866185</v>
      </c>
      <c r="F3033" s="4">
        <v>32.05003943661972</v>
      </c>
      <c r="G3033">
        <f t="shared" si="221"/>
        <v>32.146656895539913</v>
      </c>
      <c r="H3033">
        <f t="shared" si="219"/>
        <v>38.166854188884905</v>
      </c>
      <c r="I3033">
        <f t="shared" si="220"/>
        <v>32.077739611189038</v>
      </c>
    </row>
    <row r="3034" spans="1:9" outlineLevel="1">
      <c r="A3034" s="12">
        <f t="shared" si="223"/>
        <v>0</v>
      </c>
      <c r="B3034" t="str">
        <f>YEAR(C3034)&amp;VLOOKUP(MONTH(C3034),lookup!$G$2:$N$13,8)</f>
        <v>2016M07</v>
      </c>
      <c r="C3034" s="2">
        <f t="shared" si="222"/>
        <v>42571</v>
      </c>
      <c r="D3034" s="4">
        <v>37.921072394284707</v>
      </c>
      <c r="E3034">
        <f t="shared" si="218"/>
        <v>38.199493578614252</v>
      </c>
      <c r="F3034" s="4">
        <v>31.971401408450703</v>
      </c>
      <c r="G3034">
        <f t="shared" si="221"/>
        <v>32.107450381455408</v>
      </c>
      <c r="H3034">
        <f t="shared" si="219"/>
        <v>38.076247533368516</v>
      </c>
      <c r="I3034">
        <f t="shared" si="220"/>
        <v>32.008411739514848</v>
      </c>
    </row>
    <row r="3035" spans="1:9" outlineLevel="1">
      <c r="A3035" s="12">
        <f t="shared" si="223"/>
        <v>0</v>
      </c>
      <c r="B3035" t="str">
        <f>YEAR(C3035)&amp;VLOOKUP(MONTH(C3035),lookup!$G$2:$N$13,8)</f>
        <v>2016M07</v>
      </c>
      <c r="C3035" s="2">
        <f t="shared" si="222"/>
        <v>42572</v>
      </c>
      <c r="D3035" s="4">
        <v>37.85344600068759</v>
      </c>
      <c r="E3035">
        <f t="shared" si="218"/>
        <v>38.121164710726568</v>
      </c>
      <c r="F3035" s="4">
        <v>31.722991549295777</v>
      </c>
      <c r="G3035">
        <f t="shared" si="221"/>
        <v>32.042562441314558</v>
      </c>
      <c r="H3035">
        <f t="shared" si="219"/>
        <v>37.958573423569675</v>
      </c>
      <c r="I3035">
        <f t="shared" si="220"/>
        <v>31.910072796071425</v>
      </c>
    </row>
    <row r="3036" spans="1:9" outlineLevel="1">
      <c r="A3036" s="12">
        <f t="shared" si="223"/>
        <v>0</v>
      </c>
      <c r="B3036" t="str">
        <f>YEAR(C3036)&amp;VLOOKUP(MONTH(C3036),lookup!$G$2:$N$13,8)</f>
        <v>2016M07</v>
      </c>
      <c r="C3036" s="2">
        <f t="shared" si="222"/>
        <v>42573</v>
      </c>
      <c r="D3036" s="4">
        <v>37.437219834278842</v>
      </c>
      <c r="E3036">
        <f t="shared" si="218"/>
        <v>37.999960515478591</v>
      </c>
      <c r="F3036" s="4">
        <v>31.563823943661973</v>
      </c>
      <c r="G3036">
        <f t="shared" si="221"/>
        <v>31.943110475352114</v>
      </c>
      <c r="H3036">
        <f t="shared" si="219"/>
        <v>37.873945314765173</v>
      </c>
      <c r="I3036">
        <f t="shared" si="220"/>
        <v>31.85268957413237</v>
      </c>
    </row>
    <row r="3037" spans="1:9" outlineLevel="1">
      <c r="A3037" s="12">
        <f t="shared" si="223"/>
        <v>0</v>
      </c>
      <c r="B3037" t="str">
        <f>YEAR(C3037)&amp;VLOOKUP(MONTH(C3037),lookup!$G$2:$N$13,8)</f>
        <v>2016M07</v>
      </c>
      <c r="C3037" s="2">
        <f t="shared" si="222"/>
        <v>42574</v>
      </c>
      <c r="D3037" s="4">
        <v>38.286994258484405</v>
      </c>
      <c r="E3037">
        <f t="shared" si="218"/>
        <v>37.963026211592549</v>
      </c>
      <c r="F3037" s="4">
        <v>32.121963380281692</v>
      </c>
      <c r="G3037">
        <f t="shared" si="221"/>
        <v>31.913028609154935</v>
      </c>
      <c r="H3037">
        <f t="shared" si="219"/>
        <v>37.782784874833354</v>
      </c>
      <c r="I3037">
        <f t="shared" si="220"/>
        <v>31.782280806489695</v>
      </c>
    </row>
    <row r="3038" spans="1:9" outlineLevel="1">
      <c r="A3038" s="12">
        <f t="shared" si="223"/>
        <v>0</v>
      </c>
      <c r="B3038" t="str">
        <f>YEAR(C3038)&amp;VLOOKUP(MONTH(C3038),lookup!$G$2:$N$13,8)</f>
        <v>2016M07</v>
      </c>
      <c r="C3038" s="2">
        <f t="shared" si="222"/>
        <v>42575</v>
      </c>
      <c r="D3038" s="4">
        <v>37.759375923562956</v>
      </c>
      <c r="E3038">
        <f t="shared" si="218"/>
        <v>37.940580412641921</v>
      </c>
      <c r="F3038" s="4">
        <v>31.902143661971834</v>
      </c>
      <c r="G3038">
        <f t="shared" si="221"/>
        <v>31.907734389671365</v>
      </c>
      <c r="H3038">
        <f t="shared" si="219"/>
        <v>37.72015609352119</v>
      </c>
      <c r="I3038">
        <f t="shared" si="220"/>
        <v>31.743933982694774</v>
      </c>
    </row>
    <row r="3039" spans="1:9" outlineLevel="1">
      <c r="A3039" s="12">
        <f t="shared" si="223"/>
        <v>0</v>
      </c>
      <c r="B3039" t="str">
        <f>YEAR(C3039)&amp;VLOOKUP(MONTH(C3039),lookup!$G$2:$N$13,8)</f>
        <v>2016M07</v>
      </c>
      <c r="C3039" s="2">
        <f t="shared" si="222"/>
        <v>42576</v>
      </c>
      <c r="D3039" s="4">
        <v>37.954288729051186</v>
      </c>
      <c r="E3039">
        <f t="shared" si="218"/>
        <v>37.87641732703068</v>
      </c>
      <c r="F3039" s="4">
        <v>31.86392253521127</v>
      </c>
      <c r="G3039">
        <f t="shared" si="221"/>
        <v>31.858578521126766</v>
      </c>
      <c r="H3039">
        <f t="shared" si="219"/>
        <v>37.659891516770017</v>
      </c>
      <c r="I3039">
        <f t="shared" si="220"/>
        <v>31.696228198103807</v>
      </c>
    </row>
    <row r="3040" spans="1:9" outlineLevel="1">
      <c r="A3040" s="12">
        <f t="shared" si="223"/>
        <v>0</v>
      </c>
      <c r="B3040" t="str">
        <f>YEAR(C3040)&amp;VLOOKUP(MONTH(C3040),lookup!$G$2:$N$13,8)</f>
        <v>2016M07</v>
      </c>
      <c r="C3040" s="2">
        <f t="shared" si="222"/>
        <v>42577</v>
      </c>
      <c r="D3040" s="4">
        <v>37.419680562125549</v>
      </c>
      <c r="E3040">
        <f t="shared" si="218"/>
        <v>37.821863270885082</v>
      </c>
      <c r="F3040" s="4">
        <v>31.576263380281691</v>
      </c>
      <c r="G3040">
        <f t="shared" si="221"/>
        <v>31.81921003521127</v>
      </c>
      <c r="H3040">
        <f t="shared" si="219"/>
        <v>37.602015585326903</v>
      </c>
      <c r="I3040">
        <f t="shared" si="220"/>
        <v>31.660264252655168</v>
      </c>
    </row>
    <row r="3041" spans="1:9" outlineLevel="1">
      <c r="A3041" s="12">
        <f t="shared" si="223"/>
        <v>0</v>
      </c>
      <c r="B3041" t="str">
        <f>YEAR(C3041)&amp;VLOOKUP(MONTH(C3041),lookup!$G$2:$N$13,8)</f>
        <v>2016M07</v>
      </c>
      <c r="C3041" s="2">
        <f t="shared" si="222"/>
        <v>42578</v>
      </c>
      <c r="D3041" s="4">
        <v>37.99432084315184</v>
      </c>
      <c r="E3041">
        <f t="shared" si="218"/>
        <v>37.818473254989598</v>
      </c>
      <c r="F3041" s="4">
        <v>31.958176056338029</v>
      </c>
      <c r="G3041">
        <f t="shared" si="221"/>
        <v>31.833067282863851</v>
      </c>
      <c r="H3041">
        <f t="shared" si="219"/>
        <v>37.566564304195012</v>
      </c>
      <c r="I3041">
        <f t="shared" si="220"/>
        <v>31.637778702168941</v>
      </c>
    </row>
    <row r="3042" spans="1:9" outlineLevel="1">
      <c r="A3042" s="12">
        <f t="shared" si="223"/>
        <v>0</v>
      </c>
      <c r="B3042" t="str">
        <f>YEAR(C3042)&amp;VLOOKUP(MONTH(C3042),lookup!$G$2:$N$13,8)</f>
        <v>2016M07</v>
      </c>
      <c r="C3042" s="2">
        <f t="shared" si="222"/>
        <v>42579</v>
      </c>
      <c r="D3042" s="4">
        <v>37.814025381365617</v>
      </c>
      <c r="E3042">
        <f t="shared" si="218"/>
        <v>37.843183278939385</v>
      </c>
      <c r="F3042" s="4">
        <v>31.963345070422537</v>
      </c>
      <c r="G3042">
        <f t="shared" si="221"/>
        <v>31.865857188967141</v>
      </c>
      <c r="H3042">
        <f t="shared" si="219"/>
        <v>37.510664001023656</v>
      </c>
      <c r="I3042">
        <f t="shared" si="220"/>
        <v>31.598939050715153</v>
      </c>
    </row>
    <row r="3043" spans="1:9" outlineLevel="1">
      <c r="A3043" s="12">
        <f t="shared" si="223"/>
        <v>0</v>
      </c>
      <c r="B3043" t="str">
        <f>YEAR(C3043)&amp;VLOOKUP(MONTH(C3043),lookup!$G$2:$N$13,8)</f>
        <v>2016M07</v>
      </c>
      <c r="C3043" s="2">
        <f t="shared" si="222"/>
        <v>42580</v>
      </c>
      <c r="D3043" s="4">
        <v>38.268406049443755</v>
      </c>
      <c r="E3043">
        <f t="shared" si="218"/>
        <v>37.867569264566583</v>
      </c>
      <c r="F3043" s="4">
        <v>32.205376056338032</v>
      </c>
      <c r="G3043">
        <f t="shared" si="221"/>
        <v>31.902957276995309</v>
      </c>
      <c r="H3043">
        <f t="shared" si="219"/>
        <v>37.476423728183832</v>
      </c>
      <c r="I3043">
        <f t="shared" si="220"/>
        <v>31.578140016863379</v>
      </c>
    </row>
    <row r="3044" spans="1:9" outlineLevel="1">
      <c r="A3044" s="12">
        <f t="shared" si="223"/>
        <v>0</v>
      </c>
      <c r="B3044" t="str">
        <f>YEAR(C3044)&amp;VLOOKUP(MONTH(C3044),lookup!$G$2:$N$13,8)</f>
        <v>2016M07</v>
      </c>
      <c r="C3044" s="2">
        <f t="shared" si="222"/>
        <v>42581</v>
      </c>
      <c r="D3044" s="4">
        <v>37.54694695025816</v>
      </c>
      <c r="E3044">
        <f t="shared" si="218"/>
        <v>37.85672479487323</v>
      </c>
      <c r="F3044" s="4">
        <v>31.747546478873243</v>
      </c>
      <c r="G3044">
        <f t="shared" si="221"/>
        <v>31.901556836854461</v>
      </c>
      <c r="H3044">
        <f t="shared" si="219"/>
        <v>37.429047039295916</v>
      </c>
      <c r="I3044">
        <f t="shared" si="220"/>
        <v>31.548204031779665</v>
      </c>
    </row>
    <row r="3045" spans="1:9" outlineLevel="1">
      <c r="A3045" s="12">
        <f t="shared" si="223"/>
        <v>0</v>
      </c>
      <c r="B3045" t="str">
        <f>YEAR(C3045)&amp;VLOOKUP(MONTH(C3045),lookup!$G$2:$N$13,8)</f>
        <v>2016M07</v>
      </c>
      <c r="C3045" s="2">
        <f t="shared" si="222"/>
        <v>42582</v>
      </c>
      <c r="D3045" s="4">
        <v>38.321485952638156</v>
      </c>
      <c r="E3045">
        <f t="shared" si="218"/>
        <v>37.889480294390083</v>
      </c>
      <c r="F3045" s="4">
        <v>32.291660563380283</v>
      </c>
      <c r="G3045">
        <f t="shared" si="221"/>
        <v>31.947807746478873</v>
      </c>
      <c r="H3045">
        <f t="shared" si="219"/>
        <v>37.399002367696582</v>
      </c>
      <c r="I3045">
        <f t="shared" si="220"/>
        <v>31.532860872057956</v>
      </c>
    </row>
    <row r="3046" spans="1:9" outlineLevel="1">
      <c r="A3046" s="12">
        <f t="shared" si="223"/>
        <v>0</v>
      </c>
      <c r="B3046" t="str">
        <f>YEAR(C3046)&amp;VLOOKUP(MONTH(C3046),lookup!$G$2:$N$13,8)</f>
        <v>2016M08</v>
      </c>
      <c r="C3046" s="2">
        <f t="shared" si="222"/>
        <v>42583</v>
      </c>
      <c r="D3046" s="4">
        <v>37.007536257610369</v>
      </c>
      <c r="E3046">
        <f t="shared" si="218"/>
        <v>37.808144956558444</v>
      </c>
      <c r="F3046" s="4">
        <v>31.459543661971832</v>
      </c>
      <c r="G3046">
        <f t="shared" si="221"/>
        <v>31.910418603286388</v>
      </c>
      <c r="H3046">
        <f t="shared" si="219"/>
        <v>37.324883086518525</v>
      </c>
      <c r="I3046">
        <f t="shared" si="220"/>
        <v>31.500399276840994</v>
      </c>
    </row>
    <row r="3047" spans="1:9" outlineLevel="1">
      <c r="A3047" s="12">
        <f t="shared" si="223"/>
        <v>0</v>
      </c>
      <c r="B3047" t="str">
        <f>YEAR(C3047)&amp;VLOOKUP(MONTH(C3047),lookup!$G$2:$N$13,8)</f>
        <v>2016M08</v>
      </c>
      <c r="C3047" s="2">
        <f t="shared" si="222"/>
        <v>42584</v>
      </c>
      <c r="D3047" s="4">
        <v>37.708586742242417</v>
      </c>
      <c r="E3047">
        <f t="shared" si="218"/>
        <v>37.768977407307105</v>
      </c>
      <c r="F3047" s="4">
        <v>31.947226760563382</v>
      </c>
      <c r="G3047">
        <f t="shared" si="221"/>
        <v>31.91471267605634</v>
      </c>
      <c r="H3047">
        <f t="shared" si="219"/>
        <v>37.254586470585636</v>
      </c>
      <c r="I3047">
        <f t="shared" si="220"/>
        <v>31.471748936695384</v>
      </c>
    </row>
    <row r="3048" spans="1:9" outlineLevel="1">
      <c r="A3048" s="12">
        <f t="shared" si="223"/>
        <v>0</v>
      </c>
      <c r="B3048" t="str">
        <f>YEAR(C3048)&amp;VLOOKUP(MONTH(C3048),lookup!$G$2:$N$13,8)</f>
        <v>2016M08</v>
      </c>
      <c r="C3048" s="2">
        <f t="shared" si="222"/>
        <v>42585</v>
      </c>
      <c r="D3048" s="4">
        <v>37.474666425986932</v>
      </c>
      <c r="E3048">
        <f t="shared" si="218"/>
        <v>37.744134110850226</v>
      </c>
      <c r="F3048" s="4">
        <v>31.853725352112676</v>
      </c>
      <c r="G3048">
        <f t="shared" si="221"/>
        <v>31.922919072769957</v>
      </c>
      <c r="H3048">
        <f t="shared" si="219"/>
        <v>37.192095491316785</v>
      </c>
      <c r="I3048">
        <f t="shared" si="220"/>
        <v>31.45481991049909</v>
      </c>
    </row>
    <row r="3049" spans="1:9" outlineLevel="1">
      <c r="A3049" s="12">
        <f t="shared" si="223"/>
        <v>0</v>
      </c>
      <c r="B3049" t="str">
        <f>YEAR(C3049)&amp;VLOOKUP(MONTH(C3049),lookup!$G$2:$N$13,8)</f>
        <v>2016M08</v>
      </c>
      <c r="C3049" s="2">
        <f t="shared" si="222"/>
        <v>42586</v>
      </c>
      <c r="D3049" s="4">
        <v>37.727501318648464</v>
      </c>
      <c r="E3049">
        <f t="shared" si="218"/>
        <v>37.682382496335826</v>
      </c>
      <c r="F3049" s="4">
        <v>31.992304225352115</v>
      </c>
      <c r="G3049">
        <f t="shared" si="221"/>
        <v>31.907296097417841</v>
      </c>
      <c r="H3049">
        <f t="shared" si="219"/>
        <v>37.103317620008518</v>
      </c>
      <c r="I3049">
        <f t="shared" si="220"/>
        <v>31.409797237018701</v>
      </c>
    </row>
    <row r="3050" spans="1:9" outlineLevel="1">
      <c r="A3050" s="12">
        <f t="shared" si="223"/>
        <v>0</v>
      </c>
      <c r="B3050" t="str">
        <f>YEAR(C3050)&amp;VLOOKUP(MONTH(C3050),lookup!$G$2:$N$13,8)</f>
        <v>2016M08</v>
      </c>
      <c r="C3050" s="2">
        <f t="shared" si="222"/>
        <v>42587</v>
      </c>
      <c r="D3050" s="4">
        <v>36.97964441564384</v>
      </c>
      <c r="E3050">
        <f t="shared" si="218"/>
        <v>37.582958474760353</v>
      </c>
      <c r="F3050" s="4">
        <v>31.503894366197184</v>
      </c>
      <c r="G3050">
        <f t="shared" si="221"/>
        <v>31.858276085680757</v>
      </c>
      <c r="H3050">
        <f t="shared" si="219"/>
        <v>37.031088264864266</v>
      </c>
      <c r="I3050">
        <f t="shared" si="220"/>
        <v>31.38042989411278</v>
      </c>
    </row>
    <row r="3051" spans="1:9" outlineLevel="1">
      <c r="A3051" s="12">
        <f t="shared" si="223"/>
        <v>0</v>
      </c>
      <c r="B3051" t="str">
        <f>YEAR(C3051)&amp;VLOOKUP(MONTH(C3051),lookup!$G$2:$N$13,8)</f>
        <v>2016M08</v>
      </c>
      <c r="C3051" s="2">
        <f t="shared" si="222"/>
        <v>42588</v>
      </c>
      <c r="D3051" s="4">
        <v>37.570406061617199</v>
      </c>
      <c r="E3051">
        <f t="shared" si="218"/>
        <v>37.476743484602778</v>
      </c>
      <c r="F3051" s="4">
        <v>31.886242253521129</v>
      </c>
      <c r="G3051">
        <f t="shared" si="221"/>
        <v>31.804545363849765</v>
      </c>
      <c r="H3051">
        <f t="shared" si="219"/>
        <v>36.964339806187084</v>
      </c>
      <c r="I3051">
        <f t="shared" si="220"/>
        <v>31.358895985149434</v>
      </c>
    </row>
    <row r="3052" spans="1:9" outlineLevel="1">
      <c r="A3052" s="12">
        <f t="shared" si="223"/>
        <v>0</v>
      </c>
      <c r="B3052" t="str">
        <f>YEAR(C3052)&amp;VLOOKUP(MONTH(C3052),lookup!$G$2:$N$13,8)</f>
        <v>2016M08</v>
      </c>
      <c r="C3052" s="2">
        <f t="shared" si="222"/>
        <v>42589</v>
      </c>
      <c r="D3052" s="4">
        <v>37.358761245851881</v>
      </c>
      <c r="E3052">
        <f t="shared" si="218"/>
        <v>37.494250627097514</v>
      </c>
      <c r="F3052" s="4">
        <v>31.848257746478875</v>
      </c>
      <c r="G3052">
        <f t="shared" si="221"/>
        <v>31.843232658450706</v>
      </c>
      <c r="H3052">
        <f t="shared" si="219"/>
        <v>36.910998187507928</v>
      </c>
      <c r="I3052">
        <f t="shared" si="220"/>
        <v>31.333167688807645</v>
      </c>
    </row>
    <row r="3053" spans="1:9" outlineLevel="1">
      <c r="A3053" s="12">
        <f t="shared" si="223"/>
        <v>0</v>
      </c>
      <c r="B3053" t="str">
        <f>YEAR(C3053)&amp;VLOOKUP(MONTH(C3053),lookup!$G$2:$N$13,8)</f>
        <v>2016M08</v>
      </c>
      <c r="C3053" s="2">
        <f t="shared" si="222"/>
        <v>42590</v>
      </c>
      <c r="D3053" s="4">
        <v>37.126018401405368</v>
      </c>
      <c r="E3053">
        <f t="shared" si="218"/>
        <v>37.370986543409046</v>
      </c>
      <c r="F3053" s="4">
        <v>31.462243661971833</v>
      </c>
      <c r="G3053">
        <f t="shared" si="221"/>
        <v>31.750978843896714</v>
      </c>
      <c r="H3053">
        <f t="shared" si="219"/>
        <v>36.836427846158173</v>
      </c>
      <c r="I3053">
        <f t="shared" si="220"/>
        <v>31.29235983556179</v>
      </c>
    </row>
    <row r="3054" spans="1:9" outlineLevel="1">
      <c r="A3054" s="12">
        <f t="shared" si="223"/>
        <v>0</v>
      </c>
      <c r="B3054" t="str">
        <f>YEAR(C3054)&amp;VLOOKUP(MONTH(C3054),lookup!$G$2:$N$13,8)</f>
        <v>2016M08</v>
      </c>
      <c r="C3054" s="2">
        <f t="shared" si="222"/>
        <v>42591</v>
      </c>
      <c r="D3054" s="4">
        <v>36.979560201145148</v>
      </c>
      <c r="E3054">
        <f t="shared" si="218"/>
        <v>37.327979187809817</v>
      </c>
      <c r="F3054" s="4">
        <v>31.490492957746479</v>
      </c>
      <c r="G3054">
        <f t="shared" si="221"/>
        <v>31.722643808685447</v>
      </c>
      <c r="H3054">
        <f t="shared" si="219"/>
        <v>36.830879357374975</v>
      </c>
      <c r="I3054">
        <f t="shared" si="220"/>
        <v>31.298241133975647</v>
      </c>
    </row>
    <row r="3055" spans="1:9" outlineLevel="1">
      <c r="A3055" s="12">
        <f t="shared" si="223"/>
        <v>0</v>
      </c>
      <c r="B3055" t="str">
        <f>YEAR(C3055)&amp;VLOOKUP(MONTH(C3055),lookup!$G$2:$N$13,8)</f>
        <v>2016M08</v>
      </c>
      <c r="C3055" s="2">
        <f t="shared" si="222"/>
        <v>42592</v>
      </c>
      <c r="D3055" s="4">
        <v>37.252232967352917</v>
      </c>
      <c r="E3055">
        <f t="shared" si="218"/>
        <v>37.259851380937931</v>
      </c>
      <c r="F3055" s="4">
        <v>31.665663380281689</v>
      </c>
      <c r="G3055">
        <f t="shared" si="221"/>
        <v>31.677826026995305</v>
      </c>
      <c r="H3055">
        <f t="shared" si="219"/>
        <v>36.820469882187865</v>
      </c>
      <c r="I3055">
        <f t="shared" si="220"/>
        <v>31.30407590106633</v>
      </c>
    </row>
    <row r="3056" spans="1:9" outlineLevel="1">
      <c r="A3056" s="12">
        <f t="shared" si="223"/>
        <v>0</v>
      </c>
      <c r="B3056" t="str">
        <f>YEAR(C3056)&amp;VLOOKUP(MONTH(C3056),lookup!$G$2:$N$13,8)</f>
        <v>2016M08</v>
      </c>
      <c r="C3056" s="2">
        <f t="shared" si="222"/>
        <v>42593</v>
      </c>
      <c r="D3056" s="4">
        <v>36.968990515973047</v>
      </c>
      <c r="E3056">
        <f t="shared" si="218"/>
        <v>37.227358811589497</v>
      </c>
      <c r="F3056" s="4">
        <v>31.498549295774652</v>
      </c>
      <c r="G3056">
        <f t="shared" si="221"/>
        <v>31.655182100938973</v>
      </c>
      <c r="H3056">
        <f t="shared" si="219"/>
        <v>36.819024100336563</v>
      </c>
      <c r="I3056">
        <f t="shared" si="220"/>
        <v>31.310893306052229</v>
      </c>
    </row>
    <row r="3057" spans="1:9" outlineLevel="1">
      <c r="A3057" s="12">
        <f t="shared" si="223"/>
        <v>0</v>
      </c>
      <c r="B3057" t="str">
        <f>YEAR(C3057)&amp;VLOOKUP(MONTH(C3057),lookup!$G$2:$N$13,8)</f>
        <v>2016M08</v>
      </c>
      <c r="C3057" s="2">
        <f t="shared" si="222"/>
        <v>42594</v>
      </c>
      <c r="D3057" s="4">
        <v>37.70880569993902</v>
      </c>
      <c r="E3057">
        <f t="shared" si="218"/>
        <v>37.237723638613645</v>
      </c>
      <c r="F3057" s="4">
        <v>32.069052112676061</v>
      </c>
      <c r="G3057">
        <f t="shared" si="221"/>
        <v>31.675212998826296</v>
      </c>
      <c r="H3057">
        <f t="shared" si="219"/>
        <v>36.801182714225128</v>
      </c>
      <c r="I3057">
        <f t="shared" si="220"/>
        <v>31.308738544269051</v>
      </c>
    </row>
    <row r="3058" spans="1:9" outlineLevel="1">
      <c r="A3058" s="12">
        <f t="shared" si="223"/>
        <v>0</v>
      </c>
      <c r="B3058" t="str">
        <f>YEAR(C3058)&amp;VLOOKUP(MONTH(C3058),lookup!$G$2:$N$13,8)</f>
        <v>2016M08</v>
      </c>
      <c r="C3058" s="2">
        <f t="shared" si="222"/>
        <v>42595</v>
      </c>
      <c r="D3058" s="4">
        <v>37.139060930493578</v>
      </c>
      <c r="E3058">
        <f t="shared" si="218"/>
        <v>37.229378811178563</v>
      </c>
      <c r="F3058" s="4">
        <v>31.725560563380281</v>
      </c>
      <c r="G3058">
        <f t="shared" si="221"/>
        <v>31.678842370892017</v>
      </c>
      <c r="H3058">
        <f t="shared" si="219"/>
        <v>36.782591260561631</v>
      </c>
      <c r="I3058">
        <f t="shared" si="220"/>
        <v>31.302345468554837</v>
      </c>
    </row>
    <row r="3059" spans="1:9" outlineLevel="1">
      <c r="A3059" s="12">
        <f t="shared" si="223"/>
        <v>0</v>
      </c>
      <c r="B3059" t="str">
        <f>YEAR(C3059)&amp;VLOOKUP(MONTH(C3059),lookup!$G$2:$N$13,8)</f>
        <v>2016M08</v>
      </c>
      <c r="C3059" s="2">
        <f t="shared" si="222"/>
        <v>42596</v>
      </c>
      <c r="D3059" s="4">
        <v>37.282130645561004</v>
      </c>
      <c r="E3059">
        <f t="shared" si="218"/>
        <v>37.224370951354686</v>
      </c>
      <c r="F3059" s="4">
        <v>31.741469014084508</v>
      </c>
      <c r="G3059">
        <f t="shared" si="221"/>
        <v>31.693062822769956</v>
      </c>
      <c r="H3059">
        <f t="shared" si="219"/>
        <v>36.780815021282947</v>
      </c>
      <c r="I3059">
        <f t="shared" si="220"/>
        <v>31.315157762509529</v>
      </c>
    </row>
    <row r="3060" spans="1:9" outlineLevel="1">
      <c r="A3060" s="12">
        <f t="shared" si="223"/>
        <v>0</v>
      </c>
      <c r="B3060" t="str">
        <f>YEAR(C3060)&amp;VLOOKUP(MONTH(C3060),lookup!$G$2:$N$13,8)</f>
        <v>2016M08</v>
      </c>
      <c r="C3060" s="2">
        <f t="shared" si="222"/>
        <v>42597</v>
      </c>
      <c r="D3060" s="4">
        <v>36.821939751876585</v>
      </c>
      <c r="E3060">
        <f t="shared" si="218"/>
        <v>37.177684570542183</v>
      </c>
      <c r="F3060" s="4">
        <v>31.413150704225355</v>
      </c>
      <c r="G3060">
        <f t="shared" si="221"/>
        <v>31.659423444835681</v>
      </c>
      <c r="H3060">
        <f t="shared" si="219"/>
        <v>36.745411749806422</v>
      </c>
      <c r="I3060">
        <f t="shared" si="220"/>
        <v>31.295700295895347</v>
      </c>
    </row>
    <row r="3061" spans="1:9" outlineLevel="1">
      <c r="A3061" s="12">
        <f t="shared" si="223"/>
        <v>0</v>
      </c>
      <c r="B3061" t="str">
        <f>YEAR(C3061)&amp;VLOOKUP(MONTH(C3061),lookup!$G$2:$N$13,8)</f>
        <v>2016M08</v>
      </c>
      <c r="C3061" s="2">
        <f t="shared" si="222"/>
        <v>42598</v>
      </c>
      <c r="D3061" s="4">
        <v>37.252456518567627</v>
      </c>
      <c r="E3061">
        <f t="shared" si="218"/>
        <v>37.185605582132716</v>
      </c>
      <c r="F3061" s="4">
        <v>31.713043661971835</v>
      </c>
      <c r="G3061">
        <f t="shared" si="221"/>
        <v>31.679046801643196</v>
      </c>
      <c r="H3061">
        <f t="shared" si="219"/>
        <v>36.729994740753718</v>
      </c>
      <c r="I3061">
        <f t="shared" si="220"/>
        <v>31.297745183497227</v>
      </c>
    </row>
    <row r="3062" spans="1:9" outlineLevel="1">
      <c r="A3062" s="12">
        <f t="shared" si="223"/>
        <v>0</v>
      </c>
      <c r="B3062" t="str">
        <f>YEAR(C3062)&amp;VLOOKUP(MONTH(C3062),lookup!$G$2:$N$13,8)</f>
        <v>2016M08</v>
      </c>
      <c r="C3062" s="2">
        <f t="shared" si="222"/>
        <v>42599</v>
      </c>
      <c r="D3062" s="4">
        <v>36.95956921032856</v>
      </c>
      <c r="E3062">
        <f t="shared" ref="E3062:E3125" si="224">AVERAGE(SUM(D3055:D3062)/8,SUM(D3057:D3062)/6)</f>
        <v>37.183571036402967</v>
      </c>
      <c r="F3062" s="4">
        <v>31.546440845070425</v>
      </c>
      <c r="G3062">
        <f t="shared" si="221"/>
        <v>31.686534507042257</v>
      </c>
      <c r="H3062">
        <f t="shared" si="219"/>
        <v>36.677494245743809</v>
      </c>
      <c r="I3062">
        <f t="shared" si="220"/>
        <v>31.259047683206298</v>
      </c>
    </row>
    <row r="3063" spans="1:9" outlineLevel="1">
      <c r="A3063" s="12">
        <f t="shared" si="223"/>
        <v>0</v>
      </c>
      <c r="B3063" t="str">
        <f>YEAR(C3063)&amp;VLOOKUP(MONTH(C3063),lookup!$G$2:$N$13,8)</f>
        <v>2016M08</v>
      </c>
      <c r="C3063" s="2">
        <f t="shared" si="222"/>
        <v>42600</v>
      </c>
      <c r="D3063" s="4">
        <v>37.559568421221989</v>
      </c>
      <c r="E3063">
        <f t="shared" si="224"/>
        <v>37.190343062376698</v>
      </c>
      <c r="F3063" s="4">
        <v>32.02702535211268</v>
      </c>
      <c r="G3063">
        <f t="shared" si="221"/>
        <v>31.705617400234743</v>
      </c>
      <c r="H3063">
        <f t="shared" ref="H3063:H3126" si="225">IF(INDEX(D:D,MATCH(DATE(YEAR($C3063)-1,MONTH($C3063),DAY($C3063)),$C:$C,0),1)=0,0,(INDEX(E:E,MATCH(DATE(YEAR($C3063)-1,MONTH($C3063),DAY($C3063)),$C:$C,0),1)+INDEX(E:E,MATCH(DATE(YEAR($C3063)-2,MONTH($C3063),DAY($C3063)),$C:$C,0),1)+INDEX(E:E,MATCH(DATE(YEAR($C3063)-3,MONTH($C3063),DAY($C3063)),$C:$C,0),1)+INDEX(E:E,MATCH(DATE(YEAR($C3063)-4,MONTH($C3063),DAY($C3063)),$C:$C,0),1)+INDEX(E:E,MATCH(DATE(YEAR($C3063)-5,MONTH($C3063),DAY($C3063)),$C:$C,0),1))/5)</f>
        <v>36.645416561913827</v>
      </c>
      <c r="I3063">
        <f t="shared" ref="I3063:I3126" si="226">IF(INDEX(D:D,MATCH(DATE(YEAR($C3063)-1,MONTH($C3063),DAY($C3063)),$C:$C,0),1)=0,0,(INDEX(G:G,MATCH(DATE(YEAR($C3063)-1,MONTH($C3063),DAY($C3063)),$C:$C,0),1)+INDEX(G:G,MATCH(DATE(YEAR($C3063)-2,MONTH($C3063),DAY($C3063)),$C:$C,0),1)+INDEX(G:G,MATCH(DATE(YEAR($C3063)-3,MONTH($C3063),DAY($C3063)),$C:$C,0),1)+INDEX(G:G,MATCH(DATE(YEAR($C3063)-4,MONTH($C3063),DAY($C3063)),$C:$C,0),1)+INDEX(G:G,MATCH(DATE(YEAR($C3063)-5,MONTH($C3063),DAY($C3063)),$C:$C,0),1))/5)</f>
        <v>31.246716930376685</v>
      </c>
    </row>
    <row r="3064" spans="1:9" outlineLevel="1">
      <c r="A3064" s="12">
        <f t="shared" si="223"/>
        <v>0</v>
      </c>
      <c r="B3064" t="str">
        <f>YEAR(C3064)&amp;VLOOKUP(MONTH(C3064),lookup!$G$2:$N$13,8)</f>
        <v>2016M08</v>
      </c>
      <c r="C3064" s="2">
        <f t="shared" si="222"/>
        <v>42601</v>
      </c>
      <c r="D3064" s="4">
        <v>36.957163738011396</v>
      </c>
      <c r="E3064">
        <f t="shared" si="224"/>
        <v>37.174445789380584</v>
      </c>
      <c r="F3064" s="4">
        <v>31.563099999999999</v>
      </c>
      <c r="G3064">
        <f t="shared" si="221"/>
        <v>31.696113438967139</v>
      </c>
      <c r="H3064">
        <f t="shared" si="225"/>
        <v>36.615254175354202</v>
      </c>
      <c r="I3064">
        <f t="shared" si="226"/>
        <v>31.230581565367117</v>
      </c>
    </row>
    <row r="3065" spans="1:9" outlineLevel="1">
      <c r="A3065" s="12">
        <f t="shared" si="223"/>
        <v>0</v>
      </c>
      <c r="B3065" t="str">
        <f>YEAR(C3065)&amp;VLOOKUP(MONTH(C3065),lookup!$G$2:$N$13,8)</f>
        <v>2016M08</v>
      </c>
      <c r="C3065" s="2">
        <f t="shared" si="222"/>
        <v>42602</v>
      </c>
      <c r="D3065" s="4">
        <v>37.191448473370315</v>
      </c>
      <c r="E3065">
        <f t="shared" si="224"/>
        <v>37.134554115037474</v>
      </c>
      <c r="F3065" s="4">
        <v>31.693305633802819</v>
      </c>
      <c r="G3065">
        <f t="shared" si="221"/>
        <v>31.668615669014088</v>
      </c>
      <c r="H3065">
        <f t="shared" si="225"/>
        <v>36.557285086071964</v>
      </c>
      <c r="I3065">
        <f t="shared" si="226"/>
        <v>31.188452680550199</v>
      </c>
    </row>
    <row r="3066" spans="1:9" outlineLevel="1">
      <c r="A3066" s="12">
        <f t="shared" si="223"/>
        <v>0</v>
      </c>
      <c r="B3066" t="str">
        <f>YEAR(C3066)&amp;VLOOKUP(MONTH(C3066),lookup!$G$2:$N$13,8)</f>
        <v>2016M08</v>
      </c>
      <c r="C3066" s="2">
        <f t="shared" si="222"/>
        <v>42603</v>
      </c>
      <c r="D3066" s="4">
        <v>36.617586380525225</v>
      </c>
      <c r="E3066">
        <f t="shared" si="224"/>
        <v>37.084932508051843</v>
      </c>
      <c r="F3066" s="4">
        <v>31.318005633802819</v>
      </c>
      <c r="G3066">
        <f t="shared" si="221"/>
        <v>31.635214730046947</v>
      </c>
      <c r="H3066">
        <f t="shared" si="225"/>
        <v>36.540101420666772</v>
      </c>
      <c r="I3066">
        <f t="shared" si="226"/>
        <v>31.179976369939446</v>
      </c>
    </row>
    <row r="3067" spans="1:9" outlineLevel="1">
      <c r="A3067" s="12">
        <f t="shared" si="223"/>
        <v>0</v>
      </c>
      <c r="B3067" t="str">
        <f>YEAR(C3067)&amp;VLOOKUP(MONTH(C3067),lookup!$G$2:$N$13,8)</f>
        <v>2016M08</v>
      </c>
      <c r="C3067" s="2">
        <f t="shared" si="222"/>
        <v>42604</v>
      </c>
      <c r="D3067" s="4">
        <v>36.811850854933382</v>
      </c>
      <c r="E3067">
        <f t="shared" si="224"/>
        <v>37.018822882501425</v>
      </c>
      <c r="F3067" s="4">
        <v>31.400074647887326</v>
      </c>
      <c r="G3067">
        <f t="shared" si="221"/>
        <v>31.587796830985916</v>
      </c>
      <c r="H3067">
        <f t="shared" si="225"/>
        <v>36.492047520638309</v>
      </c>
      <c r="I3067">
        <f t="shared" si="226"/>
        <v>31.145851501659784</v>
      </c>
    </row>
    <row r="3068" spans="1:9" outlineLevel="1">
      <c r="A3068" s="12">
        <f t="shared" si="223"/>
        <v>0</v>
      </c>
      <c r="B3068" t="str">
        <f>YEAR(C3068)&amp;VLOOKUP(MONTH(C3068),lookup!$G$2:$N$13,8)</f>
        <v>2016M08</v>
      </c>
      <c r="C3068" s="2">
        <f t="shared" si="222"/>
        <v>42605</v>
      </c>
      <c r="D3068" s="4">
        <v>36.36448812615869</v>
      </c>
      <c r="E3068">
        <f t="shared" si="224"/>
        <v>36.940642065546569</v>
      </c>
      <c r="F3068" s="4">
        <v>31.095526760563381</v>
      </c>
      <c r="G3068">
        <f t="shared" si="221"/>
        <v>31.530369160798124</v>
      </c>
      <c r="H3068">
        <f t="shared" si="225"/>
        <v>36.47473562972268</v>
      </c>
      <c r="I3068">
        <f t="shared" si="226"/>
        <v>31.138647708980308</v>
      </c>
    </row>
    <row r="3069" spans="1:9" outlineLevel="1">
      <c r="A3069" s="12">
        <f t="shared" si="223"/>
        <v>0</v>
      </c>
      <c r="B3069" t="str">
        <f>YEAR(C3069)&amp;VLOOKUP(MONTH(C3069),lookup!$G$2:$N$13,8)</f>
        <v>2016M08</v>
      </c>
      <c r="C3069" s="2">
        <f t="shared" si="222"/>
        <v>42606</v>
      </c>
      <c r="D3069" s="4">
        <v>37.042612361901597</v>
      </c>
      <c r="E3069">
        <f t="shared" si="224"/>
        <v>36.884447134144914</v>
      </c>
      <c r="F3069" s="4">
        <v>31.634774647887326</v>
      </c>
      <c r="G3069">
        <f t="shared" si="221"/>
        <v>31.492789788732395</v>
      </c>
      <c r="H3069">
        <f t="shared" si="225"/>
        <v>36.437810049339348</v>
      </c>
      <c r="I3069">
        <f t="shared" si="226"/>
        <v>31.112595162734692</v>
      </c>
    </row>
    <row r="3070" spans="1:9" outlineLevel="1">
      <c r="A3070" s="12">
        <f t="shared" si="223"/>
        <v>0</v>
      </c>
      <c r="B3070" t="str">
        <f>YEAR(C3070)&amp;VLOOKUP(MONTH(C3070),lookup!$G$2:$N$13,8)</f>
        <v>2016M08</v>
      </c>
      <c r="C3070" s="2">
        <f t="shared" si="222"/>
        <v>42607</v>
      </c>
      <c r="D3070" s="4">
        <v>36.389286999264193</v>
      </c>
      <c r="E3070">
        <f t="shared" si="224"/>
        <v>36.801481434391121</v>
      </c>
      <c r="F3070" s="4">
        <v>31.139664788732393</v>
      </c>
      <c r="G3070">
        <f t="shared" si="221"/>
        <v>31.432080017605635</v>
      </c>
      <c r="H3070">
        <f t="shared" si="225"/>
        <v>36.415501268491745</v>
      </c>
      <c r="I3070">
        <f t="shared" si="226"/>
        <v>31.102392599465787</v>
      </c>
    </row>
    <row r="3071" spans="1:9" outlineLevel="1">
      <c r="A3071" s="12">
        <f t="shared" si="223"/>
        <v>0</v>
      </c>
      <c r="B3071" t="str">
        <f>YEAR(C3071)&amp;VLOOKUP(MONTH(C3071),lookup!$G$2:$N$13,8)</f>
        <v>2016M08</v>
      </c>
      <c r="C3071" s="2">
        <f t="shared" si="222"/>
        <v>42608</v>
      </c>
      <c r="D3071" s="4">
        <v>36.840693555148768</v>
      </c>
      <c r="E3071">
        <f t="shared" si="224"/>
        <v>36.727322178743087</v>
      </c>
      <c r="F3071" s="4">
        <v>31.452746478873241</v>
      </c>
      <c r="G3071">
        <f t="shared" si="221"/>
        <v>31.376140991784041</v>
      </c>
      <c r="H3071">
        <f t="shared" si="225"/>
        <v>36.372173258135511</v>
      </c>
      <c r="I3071">
        <f t="shared" si="226"/>
        <v>31.069653192007486</v>
      </c>
    </row>
    <row r="3072" spans="1:9" outlineLevel="1">
      <c r="A3072" s="12">
        <f t="shared" si="223"/>
        <v>0</v>
      </c>
      <c r="B3072" t="str">
        <f>YEAR(C3072)&amp;VLOOKUP(MONTH(C3072),lookup!$G$2:$N$13,8)</f>
        <v>2016M08</v>
      </c>
      <c r="C3072" s="2">
        <f t="shared" si="222"/>
        <v>42609</v>
      </c>
      <c r="D3072" s="4">
        <v>36.647606552549583</v>
      </c>
      <c r="E3072">
        <f t="shared" si="224"/>
        <v>36.710476535653754</v>
      </c>
      <c r="F3072" s="4">
        <v>31.3405338028169</v>
      </c>
      <c r="G3072">
        <f t="shared" si="221"/>
        <v>31.364107951877937</v>
      </c>
      <c r="H3072">
        <f t="shared" si="225"/>
        <v>36.347762218495618</v>
      </c>
      <c r="I3072">
        <f t="shared" si="226"/>
        <v>31.06006057763156</v>
      </c>
    </row>
    <row r="3073" spans="1:9" outlineLevel="1">
      <c r="A3073" s="12">
        <f t="shared" si="223"/>
        <v>0</v>
      </c>
      <c r="B3073" t="str">
        <f>YEAR(C3073)&amp;VLOOKUP(MONTH(C3073),lookup!$G$2:$N$13,8)</f>
        <v>2016M08</v>
      </c>
      <c r="C3073" s="2">
        <f t="shared" si="222"/>
        <v>42610</v>
      </c>
      <c r="D3073" s="4">
        <v>36.803271694275807</v>
      </c>
      <c r="E3073">
        <f t="shared" si="224"/>
        <v>36.685500556905545</v>
      </c>
      <c r="F3073" s="4">
        <v>31.463171830985917</v>
      </c>
      <c r="G3073">
        <f t="shared" si="221"/>
        <v>31.354982687793431</v>
      </c>
      <c r="H3073">
        <f t="shared" si="225"/>
        <v>36.325151702032464</v>
      </c>
      <c r="I3073">
        <f t="shared" si="226"/>
        <v>31.047182317397084</v>
      </c>
    </row>
    <row r="3074" spans="1:9" outlineLevel="1">
      <c r="A3074" s="12">
        <f t="shared" si="223"/>
        <v>0</v>
      </c>
      <c r="B3074" t="str">
        <f>YEAR(C3074)&amp;VLOOKUP(MONTH(C3074),lookup!$G$2:$N$13,8)</f>
        <v>2016M08</v>
      </c>
      <c r="C3074" s="2">
        <f t="shared" si="222"/>
        <v>42611</v>
      </c>
      <c r="D3074" s="4">
        <v>36.557703747264966</v>
      </c>
      <c r="E3074">
        <f t="shared" si="224"/>
        <v>36.697859194085638</v>
      </c>
      <c r="F3074" s="4">
        <v>31.264314084507046</v>
      </c>
      <c r="G3074">
        <f t="shared" si="221"/>
        <v>31.365692576291082</v>
      </c>
      <c r="H3074">
        <f t="shared" si="225"/>
        <v>36.298549182143425</v>
      </c>
      <c r="I3074">
        <f t="shared" si="226"/>
        <v>31.033640782721157</v>
      </c>
    </row>
    <row r="3075" spans="1:9" outlineLevel="1">
      <c r="A3075" s="12">
        <f t="shared" si="223"/>
        <v>0</v>
      </c>
      <c r="B3075" t="str">
        <f>YEAR(C3075)&amp;VLOOKUP(MONTH(C3075),lookup!$G$2:$N$13,8)</f>
        <v>2016M08</v>
      </c>
      <c r="C3075" s="2">
        <f t="shared" si="222"/>
        <v>42612</v>
      </c>
      <c r="D3075" s="4">
        <v>36.404592601608151</v>
      </c>
      <c r="E3075">
        <f t="shared" si="224"/>
        <v>36.619237239895021</v>
      </c>
      <c r="F3075" s="4">
        <v>31.091507042253525</v>
      </c>
      <c r="G3075">
        <f t="shared" si="221"/>
        <v>31.301134800469487</v>
      </c>
      <c r="H3075">
        <f t="shared" si="225"/>
        <v>36.281150749546605</v>
      </c>
      <c r="I3075">
        <f t="shared" si="226"/>
        <v>31.02507375152117</v>
      </c>
    </row>
    <row r="3076" spans="1:9" outlineLevel="1">
      <c r="A3076" s="12">
        <f t="shared" si="223"/>
        <v>0</v>
      </c>
      <c r="B3076" t="str">
        <f>YEAR(C3076)&amp;VLOOKUP(MONTH(C3076),lookup!$G$2:$N$13,8)</f>
        <v>2016M08</v>
      </c>
      <c r="C3076" s="2">
        <f t="shared" si="222"/>
        <v>42613</v>
      </c>
      <c r="D3076" s="4">
        <v>36.848425977301325</v>
      </c>
      <c r="E3076">
        <f t="shared" si="224"/>
        <v>36.687744937094536</v>
      </c>
      <c r="F3076" s="4">
        <v>31.53214225352113</v>
      </c>
      <c r="G3076">
        <f t="shared" si="221"/>
        <v>31.361129724178404</v>
      </c>
      <c r="H3076">
        <f t="shared" si="225"/>
        <v>36.266397536492363</v>
      </c>
      <c r="I3076">
        <f t="shared" si="226"/>
        <v>31.022115516998745</v>
      </c>
    </row>
    <row r="3077" spans="1:9" outlineLevel="1">
      <c r="A3077" s="12">
        <f t="shared" si="223"/>
        <v>0</v>
      </c>
      <c r="B3077" t="str">
        <f>YEAR(C3077)&amp;VLOOKUP(MONTH(C3077),lookup!$G$2:$N$13,8)</f>
        <v>2016M09</v>
      </c>
      <c r="C3077" s="2">
        <f t="shared" si="222"/>
        <v>42614</v>
      </c>
      <c r="D3077" s="4">
        <v>36.233668039720854</v>
      </c>
      <c r="E3077">
        <f t="shared" si="224"/>
        <v>36.586600457339244</v>
      </c>
      <c r="F3077" s="4">
        <v>31.077498591549297</v>
      </c>
      <c r="G3077">
        <f t="shared" si="221"/>
        <v>31.295029313380287</v>
      </c>
      <c r="H3077">
        <f t="shared" si="225"/>
        <v>36.223053786484527</v>
      </c>
      <c r="I3077">
        <f t="shared" si="226"/>
        <v>31.012841955460875</v>
      </c>
    </row>
    <row r="3078" spans="1:9" outlineLevel="1">
      <c r="A3078" s="12">
        <f t="shared" si="223"/>
        <v>0</v>
      </c>
      <c r="B3078" t="str">
        <f>YEAR(C3078)&amp;VLOOKUP(MONTH(C3078),lookup!$G$2:$N$13,8)</f>
        <v>2016M09</v>
      </c>
      <c r="C3078" s="2">
        <f t="shared" si="222"/>
        <v>42615</v>
      </c>
      <c r="D3078" s="4">
        <v>36.329113113492895</v>
      </c>
      <c r="E3078">
        <f t="shared" si="224"/>
        <v>36.556298469557149</v>
      </c>
      <c r="F3078" s="4">
        <v>31.278954929577466</v>
      </c>
      <c r="G3078">
        <f t="shared" si="221"/>
        <v>31.298603374413148</v>
      </c>
      <c r="H3078">
        <f t="shared" si="225"/>
        <v>36.18745775955373</v>
      </c>
      <c r="I3078">
        <f t="shared" si="226"/>
        <v>31.010243468917743</v>
      </c>
    </row>
    <row r="3079" spans="1:9" outlineLevel="1">
      <c r="A3079" s="12">
        <f t="shared" si="223"/>
        <v>0</v>
      </c>
      <c r="B3079" t="str">
        <f>YEAR(C3079)&amp;VLOOKUP(MONTH(C3079),lookup!$G$2:$N$13,8)</f>
        <v>2016M09</v>
      </c>
      <c r="C3079" s="2">
        <f t="shared" si="222"/>
        <v>42616</v>
      </c>
      <c r="D3079" s="4">
        <v>36.752408885101453</v>
      </c>
      <c r="E3079">
        <f t="shared" si="224"/>
        <v>36.546542110247998</v>
      </c>
      <c r="F3079" s="4">
        <v>31.548892957746478</v>
      </c>
      <c r="G3079">
        <f t="shared" si="221"/>
        <v>31.311755956572775</v>
      </c>
      <c r="H3079">
        <f t="shared" si="225"/>
        <v>36.188969152018956</v>
      </c>
      <c r="I3079">
        <f t="shared" si="226"/>
        <v>31.043285580751938</v>
      </c>
    </row>
    <row r="3080" spans="1:9" outlineLevel="1">
      <c r="A3080" s="12">
        <f t="shared" si="223"/>
        <v>0</v>
      </c>
      <c r="B3080" t="str">
        <f>YEAR(C3080)&amp;VLOOKUP(MONTH(C3080),lookup!$G$2:$N$13,8)</f>
        <v>2016M09</v>
      </c>
      <c r="C3080" s="2">
        <f t="shared" si="222"/>
        <v>42617</v>
      </c>
      <c r="D3080" s="4">
        <v>36.276589606980636</v>
      </c>
      <c r="E3080">
        <f t="shared" si="224"/>
        <v>36.499927372792911</v>
      </c>
      <c r="F3080" s="4">
        <v>31.264687323943665</v>
      </c>
      <c r="G3080">
        <f t="shared" ref="G3080:G3143" si="227">AVERAGE(SUM(F3073:F3080)/8,SUM(F3075:F3080)/6)</f>
        <v>31.307046654929579</v>
      </c>
      <c r="H3080">
        <f t="shared" si="225"/>
        <v>36.181831654285496</v>
      </c>
      <c r="I3080">
        <f t="shared" si="226"/>
        <v>31.064670952938371</v>
      </c>
    </row>
    <row r="3081" spans="1:9" outlineLevel="1">
      <c r="A3081" s="12">
        <f t="shared" si="223"/>
        <v>0</v>
      </c>
      <c r="B3081" t="str">
        <f>YEAR(C3081)&amp;VLOOKUP(MONTH(C3081),lookup!$G$2:$N$13,8)</f>
        <v>2016M09</v>
      </c>
      <c r="C3081" s="2">
        <f t="shared" si="222"/>
        <v>42618</v>
      </c>
      <c r="D3081" s="4">
        <v>36.389095146830478</v>
      </c>
      <c r="E3081">
        <f t="shared" si="224"/>
        <v>36.472749884012771</v>
      </c>
      <c r="F3081" s="4">
        <v>31.234580281690143</v>
      </c>
      <c r="G3081">
        <f t="shared" si="227"/>
        <v>31.304682453051647</v>
      </c>
      <c r="H3081">
        <f t="shared" si="225"/>
        <v>36.186524109863264</v>
      </c>
      <c r="I3081">
        <f t="shared" si="226"/>
        <v>31.098380793677222</v>
      </c>
    </row>
    <row r="3082" spans="1:9" outlineLevel="1">
      <c r="A3082" s="12">
        <f t="shared" si="223"/>
        <v>0</v>
      </c>
      <c r="B3082" t="str">
        <f>YEAR(C3082)&amp;VLOOKUP(MONTH(C3082),lookup!$G$2:$N$13,8)</f>
        <v>2016M09</v>
      </c>
      <c r="C3082" s="2">
        <f t="shared" si="222"/>
        <v>42619</v>
      </c>
      <c r="D3082" s="4">
        <v>36.112910285856955</v>
      </c>
      <c r="E3082">
        <f t="shared" si="224"/>
        <v>36.383657318387733</v>
      </c>
      <c r="F3082" s="4">
        <v>31.089323943661974</v>
      </c>
      <c r="G3082">
        <f t="shared" si="227"/>
        <v>31.256844043427233</v>
      </c>
      <c r="H3082">
        <f t="shared" si="225"/>
        <v>36.148037728017563</v>
      </c>
      <c r="I3082">
        <f t="shared" si="226"/>
        <v>31.090816296615326</v>
      </c>
    </row>
    <row r="3083" spans="1:9" outlineLevel="1">
      <c r="A3083" s="12">
        <f t="shared" si="223"/>
        <v>0</v>
      </c>
      <c r="B3083" t="str">
        <f>YEAR(C3083)&amp;VLOOKUP(MONTH(C3083),lookup!$G$2:$N$13,8)</f>
        <v>2016M09</v>
      </c>
      <c r="C3083" s="2">
        <f t="shared" si="222"/>
        <v>42620</v>
      </c>
      <c r="D3083" s="4">
        <v>36.480812480581754</v>
      </c>
      <c r="E3083">
        <f t="shared" si="224"/>
        <v>36.409016430895328</v>
      </c>
      <c r="F3083" s="4">
        <v>31.323405633802821</v>
      </c>
      <c r="G3083">
        <f t="shared" si="227"/>
        <v>31.291829958920189</v>
      </c>
      <c r="H3083">
        <f t="shared" si="225"/>
        <v>36.172648936090148</v>
      </c>
      <c r="I3083">
        <f t="shared" si="226"/>
        <v>31.12916599018779</v>
      </c>
    </row>
    <row r="3084" spans="1:9" outlineLevel="1">
      <c r="A3084" s="12">
        <f t="shared" si="223"/>
        <v>0</v>
      </c>
      <c r="B3084" t="str">
        <f>YEAR(C3084)&amp;VLOOKUP(MONTH(C3084),lookup!$G$2:$N$13,8)</f>
        <v>2016M09</v>
      </c>
      <c r="C3084" s="2">
        <f t="shared" ref="C3084:C3147" si="228">C3083+1</f>
        <v>42621</v>
      </c>
      <c r="D3084" s="4">
        <v>36.450259332295609</v>
      </c>
      <c r="E3084">
        <f t="shared" si="224"/>
        <v>36.394226533816024</v>
      </c>
      <c r="F3084" s="4">
        <v>31.418677464788736</v>
      </c>
      <c r="G3084">
        <f t="shared" si="227"/>
        <v>31.296381954225357</v>
      </c>
      <c r="H3084">
        <f t="shared" si="225"/>
        <v>36.148124103456716</v>
      </c>
      <c r="I3084">
        <f t="shared" si="226"/>
        <v>31.120589428445879</v>
      </c>
    </row>
    <row r="3085" spans="1:9" outlineLevel="1">
      <c r="A3085" s="12">
        <f t="shared" si="223"/>
        <v>0</v>
      </c>
      <c r="B3085" t="str">
        <f>YEAR(C3085)&amp;VLOOKUP(MONTH(C3085),lookup!$G$2:$N$13,8)</f>
        <v>2016M09</v>
      </c>
      <c r="C3085" s="2">
        <f t="shared" si="228"/>
        <v>42622</v>
      </c>
      <c r="D3085" s="4">
        <v>36.232115703357493</v>
      </c>
      <c r="E3085">
        <f t="shared" si="224"/>
        <v>36.350771747647997</v>
      </c>
      <c r="F3085" s="4">
        <v>31.139929577464788</v>
      </c>
      <c r="G3085">
        <f t="shared" si="227"/>
        <v>31.266203609154932</v>
      </c>
      <c r="H3085">
        <f t="shared" si="225"/>
        <v>36.148434161804325</v>
      </c>
      <c r="I3085">
        <f t="shared" si="226"/>
        <v>31.124949381650691</v>
      </c>
    </row>
    <row r="3086" spans="1:9" outlineLevel="1">
      <c r="A3086" s="12">
        <f t="shared" si="223"/>
        <v>0</v>
      </c>
      <c r="B3086" t="str">
        <f>YEAR(C3086)&amp;VLOOKUP(MONTH(C3086),lookup!$G$2:$N$13,8)</f>
        <v>2016M09</v>
      </c>
      <c r="C3086" s="2">
        <f t="shared" si="228"/>
        <v>42623</v>
      </c>
      <c r="D3086" s="4">
        <v>36.092208913097664</v>
      </c>
      <c r="E3086">
        <f t="shared" si="224"/>
        <v>36.32060017729971</v>
      </c>
      <c r="F3086" s="4">
        <v>31.098467605633804</v>
      </c>
      <c r="G3086">
        <f t="shared" si="227"/>
        <v>31.241071508215967</v>
      </c>
      <c r="H3086">
        <f t="shared" si="225"/>
        <v>36.144348559367771</v>
      </c>
      <c r="I3086">
        <f t="shared" si="226"/>
        <v>31.126185498062547</v>
      </c>
    </row>
    <row r="3087" spans="1:9" outlineLevel="1">
      <c r="A3087" s="12">
        <f t="shared" si="223"/>
        <v>0</v>
      </c>
      <c r="B3087" t="str">
        <f>YEAR(C3087)&amp;VLOOKUP(MONTH(C3087),lookup!$G$2:$N$13,8)</f>
        <v>2016M09</v>
      </c>
      <c r="C3087" s="2">
        <f t="shared" si="228"/>
        <v>42624</v>
      </c>
      <c r="D3087" s="4">
        <v>36.59428842108268</v>
      </c>
      <c r="E3087">
        <f t="shared" si="224"/>
        <v>36.327817087819554</v>
      </c>
      <c r="F3087" s="4">
        <v>31.52021549295775</v>
      </c>
      <c r="G3087">
        <f t="shared" si="227"/>
        <v>31.263082100938973</v>
      </c>
      <c r="H3087">
        <f t="shared" si="225"/>
        <v>36.153442009127971</v>
      </c>
      <c r="I3087">
        <f t="shared" si="226"/>
        <v>31.135509636131587</v>
      </c>
    </row>
    <row r="3088" spans="1:9" outlineLevel="1">
      <c r="A3088" s="12">
        <f t="shared" si="223"/>
        <v>0</v>
      </c>
      <c r="B3088" t="str">
        <f>YEAR(C3088)&amp;VLOOKUP(MONTH(C3088),lookup!$G$2:$N$13,8)</f>
        <v>2016M09</v>
      </c>
      <c r="C3088" s="2">
        <f t="shared" si="228"/>
        <v>42625</v>
      </c>
      <c r="D3088" s="4">
        <v>35.704523950939482</v>
      </c>
      <c r="E3088">
        <f t="shared" si="224"/>
        <v>36.258030789740523</v>
      </c>
      <c r="F3088" s="4">
        <v>30.760142253521128</v>
      </c>
      <c r="G3088">
        <f t="shared" si="227"/>
        <v>31.204116226525827</v>
      </c>
      <c r="H3088">
        <f t="shared" si="225"/>
        <v>36.172726842731585</v>
      </c>
      <c r="I3088">
        <f t="shared" si="226"/>
        <v>31.159919809266768</v>
      </c>
    </row>
    <row r="3089" spans="1:9" outlineLevel="1">
      <c r="A3089" s="12">
        <f t="shared" si="223"/>
        <v>0</v>
      </c>
      <c r="B3089" t="str">
        <f>YEAR(C3089)&amp;VLOOKUP(MONTH(C3089),lookup!$G$2:$N$13,8)</f>
        <v>2016M09</v>
      </c>
      <c r="C3089" s="2">
        <f t="shared" si="228"/>
        <v>42626</v>
      </c>
      <c r="D3089" s="4">
        <v>36.129730056011887</v>
      </c>
      <c r="E3089">
        <f t="shared" si="224"/>
        <v>36.21256360285021</v>
      </c>
      <c r="F3089" s="4">
        <v>31.071887323943663</v>
      </c>
      <c r="G3089">
        <f t="shared" si="227"/>
        <v>31.172988057511738</v>
      </c>
      <c r="H3089">
        <f t="shared" si="225"/>
        <v>36.166578446354798</v>
      </c>
      <c r="I3089">
        <f t="shared" si="226"/>
        <v>31.156983014319252</v>
      </c>
    </row>
    <row r="3090" spans="1:9" outlineLevel="1">
      <c r="A3090" s="12">
        <f t="shared" ref="A3090:A3153" si="229">IF(D3090+D3091=D3090,IF(D3090+D3091&gt;0,1,0),0)</f>
        <v>0</v>
      </c>
      <c r="B3090" t="str">
        <f>YEAR(C3090)&amp;VLOOKUP(MONTH(C3090),lookup!$G$2:$N$13,8)</f>
        <v>2016M09</v>
      </c>
      <c r="C3090" s="2">
        <f t="shared" si="228"/>
        <v>42627</v>
      </c>
      <c r="D3090" s="4">
        <v>36.368011402700027</v>
      </c>
      <c r="E3090">
        <f t="shared" si="224"/>
        <v>36.221653428519929</v>
      </c>
      <c r="F3090" s="4">
        <v>31.367288732394368</v>
      </c>
      <c r="G3090">
        <f t="shared" si="227"/>
        <v>31.186078462441316</v>
      </c>
      <c r="H3090">
        <f t="shared" si="225"/>
        <v>36.170973786412574</v>
      </c>
      <c r="I3090">
        <f t="shared" si="226"/>
        <v>31.168506677206807</v>
      </c>
    </row>
    <row r="3091" spans="1:9" outlineLevel="1">
      <c r="A3091" s="12">
        <f t="shared" si="229"/>
        <v>0</v>
      </c>
      <c r="B3091" t="str">
        <f>YEAR(C3091)&amp;VLOOKUP(MONTH(C3091),lookup!$G$2:$N$13,8)</f>
        <v>2016M09</v>
      </c>
      <c r="C3091" s="2">
        <f t="shared" si="228"/>
        <v>42628</v>
      </c>
      <c r="D3091" s="4">
        <v>36.520275948190076</v>
      </c>
      <c r="E3091">
        <f t="shared" si="224"/>
        <v>36.248133248981503</v>
      </c>
      <c r="F3091" s="4">
        <v>31.437274647887328</v>
      </c>
      <c r="G3091">
        <f t="shared" si="227"/>
        <v>31.217974031690144</v>
      </c>
      <c r="H3091">
        <f t="shared" si="225"/>
        <v>36.153356762226068</v>
      </c>
      <c r="I3091">
        <f t="shared" si="226"/>
        <v>31.155574399175912</v>
      </c>
    </row>
    <row r="3092" spans="1:9" outlineLevel="1">
      <c r="A3092" s="12">
        <f t="shared" si="229"/>
        <v>0</v>
      </c>
      <c r="B3092" t="str">
        <f>YEAR(C3092)&amp;VLOOKUP(MONTH(C3092),lookup!$G$2:$N$13,8)</f>
        <v>2016M09</v>
      </c>
      <c r="C3092" s="2">
        <f t="shared" si="228"/>
        <v>42629</v>
      </c>
      <c r="D3092" s="4">
        <v>36.235759656822815</v>
      </c>
      <c r="E3092">
        <f t="shared" si="224"/>
        <v>36.246689581241547</v>
      </c>
      <c r="F3092" s="4">
        <v>31.260004225352116</v>
      </c>
      <c r="G3092">
        <f t="shared" si="227"/>
        <v>31.221518339201879</v>
      </c>
      <c r="H3092">
        <f t="shared" si="225"/>
        <v>36.150483935303903</v>
      </c>
      <c r="I3092">
        <f t="shared" si="226"/>
        <v>31.157532940108098</v>
      </c>
    </row>
    <row r="3093" spans="1:9" outlineLevel="1">
      <c r="A3093" s="12">
        <f t="shared" si="229"/>
        <v>0</v>
      </c>
      <c r="B3093" t="str">
        <f>YEAR(C3093)&amp;VLOOKUP(MONTH(C3093),lookup!$G$2:$N$13,8)</f>
        <v>2016M09</v>
      </c>
      <c r="C3093" s="2">
        <f t="shared" si="228"/>
        <v>42630</v>
      </c>
      <c r="D3093" s="4">
        <v>36.260068421641421</v>
      </c>
      <c r="E3093">
        <f t="shared" si="224"/>
        <v>36.220584959514184</v>
      </c>
      <c r="F3093" s="4">
        <v>31.17439295774648</v>
      </c>
      <c r="G3093">
        <f t="shared" si="227"/>
        <v>31.194853755868547</v>
      </c>
      <c r="H3093">
        <f t="shared" si="225"/>
        <v>36.135956034495848</v>
      </c>
      <c r="I3093">
        <f t="shared" si="226"/>
        <v>31.15075302838769</v>
      </c>
    </row>
    <row r="3094" spans="1:9" outlineLevel="1">
      <c r="A3094" s="12">
        <f t="shared" si="229"/>
        <v>0</v>
      </c>
      <c r="B3094" t="str">
        <f>YEAR(C3094)&amp;VLOOKUP(MONTH(C3094),lookup!$G$2:$N$13,8)</f>
        <v>2016M09</v>
      </c>
      <c r="C3094" s="2">
        <f t="shared" si="228"/>
        <v>42631</v>
      </c>
      <c r="D3094" s="4">
        <v>36.363413805894702</v>
      </c>
      <c r="E3094">
        <f t="shared" si="224"/>
        <v>36.292442753226936</v>
      </c>
      <c r="F3094" s="4">
        <v>31.375985915492958</v>
      </c>
      <c r="G3094">
        <f t="shared" si="227"/>
        <v>31.263518955399064</v>
      </c>
      <c r="H3094">
        <f t="shared" si="225"/>
        <v>36.098843431845545</v>
      </c>
      <c r="I3094">
        <f t="shared" si="226"/>
        <v>31.12203688999249</v>
      </c>
    </row>
    <row r="3095" spans="1:9" outlineLevel="1">
      <c r="A3095" s="12">
        <f t="shared" si="229"/>
        <v>0</v>
      </c>
      <c r="B3095" t="str">
        <f>YEAR(C3095)&amp;VLOOKUP(MONTH(C3095),lookup!$G$2:$N$13,8)</f>
        <v>2016M09</v>
      </c>
      <c r="C3095" s="2">
        <f t="shared" si="228"/>
        <v>42632</v>
      </c>
      <c r="D3095" s="4">
        <v>36.365947206652571</v>
      </c>
      <c r="E3095">
        <f t="shared" si="224"/>
        <v>36.297856189878445</v>
      </c>
      <c r="F3095" s="4">
        <v>31.259102816901411</v>
      </c>
      <c r="G3095">
        <f t="shared" si="227"/>
        <v>31.262800704225356</v>
      </c>
      <c r="H3095">
        <f t="shared" si="225"/>
        <v>36.094662360588373</v>
      </c>
      <c r="I3095">
        <f t="shared" si="226"/>
        <v>31.123923731441987</v>
      </c>
    </row>
    <row r="3096" spans="1:9" outlineLevel="1">
      <c r="A3096" s="12">
        <f t="shared" si="229"/>
        <v>0</v>
      </c>
      <c r="B3096" t="str">
        <f>YEAR(C3096)&amp;VLOOKUP(MONTH(C3096),lookup!$G$2:$N$13,8)</f>
        <v>2016M09</v>
      </c>
      <c r="C3096" s="2">
        <f t="shared" si="228"/>
        <v>42633</v>
      </c>
      <c r="D3096" s="4">
        <v>36.17336000051305</v>
      </c>
      <c r="E3096">
        <f t="shared" si="224"/>
        <v>36.310937492794551</v>
      </c>
      <c r="F3096" s="4">
        <v>31.191846478873241</v>
      </c>
      <c r="G3096">
        <f t="shared" si="227"/>
        <v>31.275162030516434</v>
      </c>
      <c r="H3096">
        <f t="shared" si="225"/>
        <v>36.075871647981295</v>
      </c>
      <c r="I3096">
        <f t="shared" si="226"/>
        <v>31.108685309740093</v>
      </c>
    </row>
    <row r="3097" spans="1:9" outlineLevel="1">
      <c r="A3097" s="12">
        <f t="shared" si="229"/>
        <v>0</v>
      </c>
      <c r="B3097" t="str">
        <f>YEAR(C3097)&amp;VLOOKUP(MONTH(C3097),lookup!$G$2:$N$13,8)</f>
        <v>2016M09</v>
      </c>
      <c r="C3097" s="2">
        <f t="shared" si="228"/>
        <v>42634</v>
      </c>
      <c r="D3097" s="4">
        <v>36.562079345782827</v>
      </c>
      <c r="E3097">
        <f t="shared" si="224"/>
        <v>36.341442939871285</v>
      </c>
      <c r="F3097" s="4">
        <v>31.478864788732395</v>
      </c>
      <c r="G3097">
        <f t="shared" si="227"/>
        <v>31.304063967136152</v>
      </c>
      <c r="H3097">
        <f t="shared" si="225"/>
        <v>36.08169121242144</v>
      </c>
      <c r="I3097">
        <f t="shared" si="226"/>
        <v>31.118245855546583</v>
      </c>
    </row>
    <row r="3098" spans="1:9" outlineLevel="1">
      <c r="A3098" s="12">
        <f t="shared" si="229"/>
        <v>0</v>
      </c>
      <c r="B3098" t="str">
        <f>YEAR(C3098)&amp;VLOOKUP(MONTH(C3098),lookup!$G$2:$N$13,8)</f>
        <v>2016M09</v>
      </c>
      <c r="C3098" s="2">
        <f t="shared" si="228"/>
        <v>42635</v>
      </c>
      <c r="D3098" s="4">
        <v>36.297504254608306</v>
      </c>
      <c r="E3098">
        <f t="shared" si="224"/>
        <v>36.342181626264349</v>
      </c>
      <c r="F3098" s="4">
        <v>31.31705633802817</v>
      </c>
      <c r="G3098">
        <f t="shared" si="227"/>
        <v>31.305678785211271</v>
      </c>
      <c r="H3098">
        <f t="shared" si="225"/>
        <v>36.068718919412547</v>
      </c>
      <c r="I3098">
        <f t="shared" si="226"/>
        <v>31.111738446060269</v>
      </c>
    </row>
    <row r="3099" spans="1:9" outlineLevel="1">
      <c r="A3099" s="12">
        <f t="shared" si="229"/>
        <v>0</v>
      </c>
      <c r="B3099" t="str">
        <f>YEAR(C3099)&amp;VLOOKUP(MONTH(C3099),lookup!$G$2:$N$13,8)</f>
        <v>2016M09</v>
      </c>
      <c r="C3099" s="2">
        <f t="shared" si="228"/>
        <v>42636</v>
      </c>
      <c r="D3099" s="4">
        <v>36.883530274176302</v>
      </c>
      <c r="E3099">
        <f t="shared" si="224"/>
        <v>36.416840176016393</v>
      </c>
      <c r="F3099" s="4">
        <v>31.744929577464788</v>
      </c>
      <c r="G3099">
        <f t="shared" si="227"/>
        <v>31.372451936619719</v>
      </c>
      <c r="H3099">
        <f t="shared" si="225"/>
        <v>36.069910832858447</v>
      </c>
      <c r="I3099">
        <f t="shared" si="226"/>
        <v>31.113762158260595</v>
      </c>
    </row>
    <row r="3100" spans="1:9" outlineLevel="1">
      <c r="A3100" s="12">
        <f t="shared" si="229"/>
        <v>0</v>
      </c>
      <c r="B3100" t="str">
        <f>YEAR(C3100)&amp;VLOOKUP(MONTH(C3100),lookup!$G$2:$N$13,8)</f>
        <v>2016M09</v>
      </c>
      <c r="C3100" s="2">
        <f t="shared" si="228"/>
        <v>42637</v>
      </c>
      <c r="D3100" s="4">
        <v>36.145935899224298</v>
      </c>
      <c r="E3100">
        <f t="shared" si="224"/>
        <v>36.393103032277281</v>
      </c>
      <c r="F3100" s="4">
        <v>31.175397183098593</v>
      </c>
      <c r="G3100">
        <f t="shared" si="227"/>
        <v>31.350448268779346</v>
      </c>
      <c r="H3100">
        <f t="shared" si="225"/>
        <v>36.061352321474274</v>
      </c>
      <c r="I3100">
        <f t="shared" si="226"/>
        <v>31.109502185281798</v>
      </c>
    </row>
    <row r="3101" spans="1:9" outlineLevel="1">
      <c r="A3101" s="12">
        <f t="shared" si="229"/>
        <v>0</v>
      </c>
      <c r="B3101" t="str">
        <f>YEAR(C3101)&amp;VLOOKUP(MONTH(C3101),lookup!$G$2:$N$13,8)</f>
        <v>2016M09</v>
      </c>
      <c r="C3101" s="2">
        <f t="shared" si="228"/>
        <v>42638</v>
      </c>
      <c r="D3101" s="4">
        <v>36.948181503739306</v>
      </c>
      <c r="E3101">
        <f t="shared" si="224"/>
        <v>36.484629624665637</v>
      </c>
      <c r="F3101" s="4">
        <v>31.816140845070425</v>
      </c>
      <c r="G3101">
        <f t="shared" si="227"/>
        <v>31.436977347417844</v>
      </c>
      <c r="H3101">
        <f t="shared" si="225"/>
        <v>36.046411797449899</v>
      </c>
      <c r="I3101">
        <f t="shared" si="226"/>
        <v>31.095701253438214</v>
      </c>
    </row>
    <row r="3102" spans="1:9" outlineLevel="1">
      <c r="A3102" s="12">
        <f t="shared" si="229"/>
        <v>0</v>
      </c>
      <c r="B3102" t="str">
        <f>YEAR(C3102)&amp;VLOOKUP(MONTH(C3102),lookup!$G$2:$N$13,8)</f>
        <v>2016M09</v>
      </c>
      <c r="C3102" s="2">
        <f t="shared" si="228"/>
        <v>42639</v>
      </c>
      <c r="D3102" s="4">
        <v>35.926640585996978</v>
      </c>
      <c r="E3102">
        <f t="shared" si="224"/>
        <v>36.436771347212357</v>
      </c>
      <c r="F3102" s="4">
        <v>31.012021126760565</v>
      </c>
      <c r="G3102">
        <f t="shared" si="227"/>
        <v>31.399244102112679</v>
      </c>
      <c r="H3102">
        <f t="shared" si="225"/>
        <v>36.051240344073229</v>
      </c>
      <c r="I3102">
        <f t="shared" si="226"/>
        <v>31.104556865730967</v>
      </c>
    </row>
    <row r="3103" spans="1:9" outlineLevel="1">
      <c r="A3103" s="12">
        <f t="shared" si="229"/>
        <v>0</v>
      </c>
      <c r="B3103" t="str">
        <f>YEAR(C3103)&amp;VLOOKUP(MONTH(C3103),lookup!$G$2:$N$13,8)</f>
        <v>2016M09</v>
      </c>
      <c r="C3103" s="2">
        <f t="shared" si="228"/>
        <v>42640</v>
      </c>
      <c r="D3103" s="4">
        <v>36.56202145688998</v>
      </c>
      <c r="E3103">
        <f t="shared" si="224"/>
        <v>36.449021163777786</v>
      </c>
      <c r="F3103" s="4">
        <v>31.462970422535214</v>
      </c>
      <c r="G3103">
        <f t="shared" si="227"/>
        <v>31.410661296948362</v>
      </c>
      <c r="H3103">
        <f t="shared" si="225"/>
        <v>36.022205137367848</v>
      </c>
      <c r="I3103">
        <f t="shared" si="226"/>
        <v>31.081688162972863</v>
      </c>
    </row>
    <row r="3104" spans="1:9" outlineLevel="1">
      <c r="A3104" s="12">
        <f t="shared" si="229"/>
        <v>0</v>
      </c>
      <c r="B3104" t="str">
        <f>YEAR(C3104)&amp;VLOOKUP(MONTH(C3104),lookup!$G$2:$N$13,8)</f>
        <v>2016M09</v>
      </c>
      <c r="C3104" s="2">
        <f t="shared" si="228"/>
        <v>42641</v>
      </c>
      <c r="D3104" s="4">
        <v>35.934511952031798</v>
      </c>
      <c r="E3104">
        <f t="shared" si="224"/>
        <v>36.403843802199674</v>
      </c>
      <c r="F3104" s="4">
        <v>31.048257746478875</v>
      </c>
      <c r="G3104">
        <f t="shared" si="227"/>
        <v>31.379287118544603</v>
      </c>
      <c r="H3104">
        <f t="shared" si="225"/>
        <v>36.03714270014332</v>
      </c>
      <c r="I3104">
        <f t="shared" si="226"/>
        <v>31.100636264375918</v>
      </c>
    </row>
    <row r="3105" spans="1:9" outlineLevel="1">
      <c r="A3105" s="12">
        <f t="shared" si="229"/>
        <v>0</v>
      </c>
      <c r="B3105" t="str">
        <f>YEAR(C3105)&amp;VLOOKUP(MONTH(C3105),lookup!$G$2:$N$13,8)</f>
        <v>2016M09</v>
      </c>
      <c r="C3105" s="2">
        <f t="shared" si="228"/>
        <v>42642</v>
      </c>
      <c r="D3105" s="4">
        <v>36.682837099646733</v>
      </c>
      <c r="E3105">
        <f t="shared" si="224"/>
        <v>36.394666730605366</v>
      </c>
      <c r="F3105" s="4">
        <v>31.56082676056338</v>
      </c>
      <c r="G3105">
        <f t="shared" si="227"/>
        <v>31.369067840375585</v>
      </c>
      <c r="H3105">
        <f t="shared" si="225"/>
        <v>36.033413150252173</v>
      </c>
      <c r="I3105">
        <f t="shared" si="226"/>
        <v>31.097119494463293</v>
      </c>
    </row>
    <row r="3106" spans="1:9" outlineLevel="1">
      <c r="A3106" s="12">
        <f t="shared" si="229"/>
        <v>0</v>
      </c>
      <c r="B3106" t="str">
        <f>YEAR(C3106)&amp;VLOOKUP(MONTH(C3106),lookup!$G$2:$N$13,8)</f>
        <v>2016M09</v>
      </c>
      <c r="C3106" s="2">
        <f t="shared" si="228"/>
        <v>42643</v>
      </c>
      <c r="D3106" s="4">
        <v>36.085632430192234</v>
      </c>
      <c r="E3106">
        <f t="shared" si="224"/>
        <v>36.376399452493352</v>
      </c>
      <c r="F3106" s="4">
        <v>31.183652112676057</v>
      </c>
      <c r="G3106">
        <f t="shared" si="227"/>
        <v>31.361417987089197</v>
      </c>
      <c r="H3106">
        <f t="shared" si="225"/>
        <v>36.05682956388479</v>
      </c>
      <c r="I3106">
        <f t="shared" si="226"/>
        <v>31.119432418205271</v>
      </c>
    </row>
    <row r="3107" spans="1:9" outlineLevel="1">
      <c r="A3107" s="12">
        <f t="shared" si="229"/>
        <v>0</v>
      </c>
      <c r="B3107" t="str">
        <f>YEAR(C3107)&amp;VLOOKUP(MONTH(C3107),lookup!$G$2:$N$13,8)</f>
        <v>2016M10</v>
      </c>
      <c r="C3107" s="2">
        <f t="shared" si="228"/>
        <v>42644</v>
      </c>
      <c r="D3107" s="4">
        <v>36.479070905673971</v>
      </c>
      <c r="E3107">
        <f t="shared" si="224"/>
        <v>36.312028192123179</v>
      </c>
      <c r="F3107" s="4">
        <v>31.383240816326534</v>
      </c>
      <c r="G3107">
        <f t="shared" si="227"/>
        <v>31.302737437122737</v>
      </c>
      <c r="H3107">
        <f t="shared" si="225"/>
        <v>36.014821823085661</v>
      </c>
      <c r="I3107">
        <f t="shared" si="226"/>
        <v>31.081711133110922</v>
      </c>
    </row>
    <row r="3108" spans="1:9" outlineLevel="1">
      <c r="A3108" s="12">
        <f t="shared" si="229"/>
        <v>0</v>
      </c>
      <c r="B3108" t="str">
        <f>YEAR(C3108)&amp;VLOOKUP(MONTH(C3108),lookup!$G$2:$N$13,8)</f>
        <v>2016M10</v>
      </c>
      <c r="C3108" s="2">
        <f t="shared" si="228"/>
        <v>42645</v>
      </c>
      <c r="D3108" s="4">
        <v>35.936856701798611</v>
      </c>
      <c r="E3108">
        <f t="shared" si="224"/>
        <v>36.299812085267547</v>
      </c>
      <c r="F3108" s="4">
        <v>31.082027210884355</v>
      </c>
      <c r="G3108">
        <f t="shared" si="227"/>
        <v>31.302735654202991</v>
      </c>
      <c r="H3108">
        <f t="shared" si="225"/>
        <v>35.948430950947149</v>
      </c>
      <c r="I3108">
        <f t="shared" si="226"/>
        <v>31.021987140063153</v>
      </c>
    </row>
    <row r="3109" spans="1:9" outlineLevel="1">
      <c r="A3109" s="12">
        <f t="shared" si="229"/>
        <v>0</v>
      </c>
      <c r="B3109" t="str">
        <f>YEAR(C3109)&amp;VLOOKUP(MONTH(C3109),lookup!$G$2:$N$13,8)</f>
        <v>2016M10</v>
      </c>
      <c r="C3109" s="2">
        <f t="shared" si="228"/>
        <v>42646</v>
      </c>
      <c r="D3109" s="4">
        <v>35.986538100090918</v>
      </c>
      <c r="E3109">
        <f t="shared" si="224"/>
        <v>36.191752426139601</v>
      </c>
      <c r="F3109" s="4">
        <v>30.946696598639456</v>
      </c>
      <c r="G3109">
        <f t="shared" si="227"/>
        <v>31.205372570143084</v>
      </c>
      <c r="H3109">
        <f t="shared" si="225"/>
        <v>35.899212117341328</v>
      </c>
      <c r="I3109">
        <f t="shared" si="226"/>
        <v>30.975226231306568</v>
      </c>
    </row>
    <row r="3110" spans="1:9" outlineLevel="1">
      <c r="A3110" s="12">
        <f t="shared" si="229"/>
        <v>0</v>
      </c>
      <c r="B3110" t="str">
        <f>YEAR(C3110)&amp;VLOOKUP(MONTH(C3110),lookup!$G$2:$N$13,8)</f>
        <v>2016M10</v>
      </c>
      <c r="C3110" s="2">
        <f t="shared" si="228"/>
        <v>42647</v>
      </c>
      <c r="D3110" s="4">
        <v>35.867603575714789</v>
      </c>
      <c r="E3110">
        <f t="shared" si="224"/>
        <v>36.182486914970539</v>
      </c>
      <c r="F3110" s="4">
        <v>30.995619047619048</v>
      </c>
      <c r="G3110">
        <f t="shared" si="227"/>
        <v>31.199960881958415</v>
      </c>
      <c r="H3110">
        <f t="shared" si="225"/>
        <v>35.802358966285205</v>
      </c>
      <c r="I3110">
        <f t="shared" si="226"/>
        <v>30.889589312150768</v>
      </c>
    </row>
    <row r="3111" spans="1:9" outlineLevel="1">
      <c r="A3111" s="12">
        <f t="shared" si="229"/>
        <v>0</v>
      </c>
      <c r="B3111" t="str">
        <f>YEAR(C3111)&amp;VLOOKUP(MONTH(C3111),lookup!$G$2:$N$13,8)</f>
        <v>2016M10</v>
      </c>
      <c r="C3111" s="2">
        <f t="shared" si="228"/>
        <v>42648</v>
      </c>
      <c r="D3111" s="4">
        <v>36.491675776052915</v>
      </c>
      <c r="E3111">
        <f t="shared" si="224"/>
        <v>36.162160199618739</v>
      </c>
      <c r="F3111" s="4">
        <v>31.392387755102042</v>
      </c>
      <c r="G3111">
        <f t="shared" si="227"/>
        <v>31.181512881455397</v>
      </c>
      <c r="H3111">
        <f t="shared" si="225"/>
        <v>35.750778257289149</v>
      </c>
      <c r="I3111">
        <f t="shared" si="226"/>
        <v>30.841868885025814</v>
      </c>
    </row>
    <row r="3112" spans="1:9" outlineLevel="1">
      <c r="A3112" s="12">
        <f t="shared" si="229"/>
        <v>0</v>
      </c>
      <c r="B3112" t="str">
        <f>YEAR(C3112)&amp;VLOOKUP(MONTH(C3112),lookup!$G$2:$N$13,8)</f>
        <v>2016M10</v>
      </c>
      <c r="C3112" s="2">
        <f t="shared" si="228"/>
        <v>42649</v>
      </c>
      <c r="D3112" s="4">
        <v>35.974566714314946</v>
      </c>
      <c r="E3112">
        <f t="shared" si="224"/>
        <v>36.155408145938331</v>
      </c>
      <c r="F3112" s="4">
        <v>31.066170068027212</v>
      </c>
      <c r="G3112">
        <f t="shared" si="227"/>
        <v>31.172842231164768</v>
      </c>
      <c r="H3112">
        <f t="shared" si="225"/>
        <v>35.644330598460392</v>
      </c>
      <c r="I3112">
        <f t="shared" si="226"/>
        <v>30.747108622350869</v>
      </c>
    </row>
    <row r="3113" spans="1:9" outlineLevel="1">
      <c r="A3113" s="12">
        <f t="shared" si="229"/>
        <v>0</v>
      </c>
      <c r="B3113" t="str">
        <f>YEAR(C3113)&amp;VLOOKUP(MONTH(C3113),lookup!$G$2:$N$13,8)</f>
        <v>2016M10</v>
      </c>
      <c r="C3113" s="2">
        <f t="shared" si="228"/>
        <v>42650</v>
      </c>
      <c r="D3113" s="4">
        <v>36.784540127662332</v>
      </c>
      <c r="E3113">
        <f t="shared" si="224"/>
        <v>36.187220353688339</v>
      </c>
      <c r="F3113" s="4">
        <v>31.678268027210883</v>
      </c>
      <c r="G3113">
        <f t="shared" si="227"/>
        <v>31.204767911237266</v>
      </c>
      <c r="H3113">
        <f t="shared" si="225"/>
        <v>35.610401835777282</v>
      </c>
      <c r="I3113">
        <f t="shared" si="226"/>
        <v>30.719374243154409</v>
      </c>
    </row>
    <row r="3114" spans="1:9" outlineLevel="1">
      <c r="A3114" s="12">
        <f t="shared" si="229"/>
        <v>0</v>
      </c>
      <c r="B3114" t="str">
        <f>YEAR(C3114)&amp;VLOOKUP(MONTH(C3114),lookup!$G$2:$N$13,8)</f>
        <v>2016M10</v>
      </c>
      <c r="C3114" s="2">
        <f t="shared" si="228"/>
        <v>42651</v>
      </c>
      <c r="D3114" s="4">
        <v>36.11787271726503</v>
      </c>
      <c r="E3114">
        <f t="shared" si="224"/>
        <v>36.204320039585923</v>
      </c>
      <c r="F3114" s="4">
        <v>31.179020408163264</v>
      </c>
      <c r="G3114">
        <f t="shared" si="227"/>
        <v>31.212561196145128</v>
      </c>
      <c r="H3114">
        <f t="shared" si="225"/>
        <v>35.528796218643393</v>
      </c>
      <c r="I3114">
        <f t="shared" si="226"/>
        <v>30.649529692619485</v>
      </c>
    </row>
    <row r="3115" spans="1:9" outlineLevel="1">
      <c r="A3115" s="12">
        <f t="shared" si="229"/>
        <v>0</v>
      </c>
      <c r="B3115" t="str">
        <f>YEAR(C3115)&amp;VLOOKUP(MONTH(C3115),lookup!$G$2:$N$13,8)</f>
        <v>2016M10</v>
      </c>
      <c r="C3115" s="2">
        <f t="shared" si="228"/>
        <v>42652</v>
      </c>
      <c r="D3115" s="4">
        <v>36.801977159663863</v>
      </c>
      <c r="E3115">
        <f t="shared" si="224"/>
        <v>36.292454935424701</v>
      </c>
      <c r="F3115" s="4">
        <v>31.683980952380953</v>
      </c>
      <c r="G3115">
        <f t="shared" si="227"/>
        <v>31.292797817460318</v>
      </c>
      <c r="H3115">
        <f t="shared" si="225"/>
        <v>35.528256910087421</v>
      </c>
      <c r="I3115">
        <f t="shared" si="226"/>
        <v>30.650491835832973</v>
      </c>
    </row>
    <row r="3116" spans="1:9" outlineLevel="1">
      <c r="A3116" s="12">
        <f t="shared" si="229"/>
        <v>0</v>
      </c>
      <c r="B3116" t="str">
        <f>YEAR(C3116)&amp;VLOOKUP(MONTH(C3116),lookup!$G$2:$N$13,8)</f>
        <v>2016M10</v>
      </c>
      <c r="C3116" s="2">
        <f t="shared" si="228"/>
        <v>42653</v>
      </c>
      <c r="D3116" s="4">
        <v>35.792850919345256</v>
      </c>
      <c r="E3116">
        <f t="shared" si="224"/>
        <v>36.277225185990574</v>
      </c>
      <c r="F3116" s="4">
        <v>30.879651700680274</v>
      </c>
      <c r="G3116">
        <f t="shared" si="227"/>
        <v>31.270485402494334</v>
      </c>
      <c r="H3116">
        <f t="shared" si="225"/>
        <v>35.518272807711995</v>
      </c>
      <c r="I3116">
        <f t="shared" si="226"/>
        <v>30.64365422953734</v>
      </c>
    </row>
    <row r="3117" spans="1:9" outlineLevel="1">
      <c r="A3117" s="12">
        <f t="shared" si="229"/>
        <v>0</v>
      </c>
      <c r="B3117" t="str">
        <f>YEAR(C3117)&amp;VLOOKUP(MONTH(C3117),lookup!$G$2:$N$13,8)</f>
        <v>2016M10</v>
      </c>
      <c r="C3117" s="2">
        <f t="shared" si="228"/>
        <v>42654</v>
      </c>
      <c r="D3117" s="4">
        <v>36.334642309078632</v>
      </c>
      <c r="E3117">
        <f t="shared" si="224"/>
        <v>36.28589557680445</v>
      </c>
      <c r="F3117" s="4">
        <v>31.256789115646257</v>
      </c>
      <c r="G3117">
        <f t="shared" si="227"/>
        <v>31.278566298185943</v>
      </c>
      <c r="H3117">
        <f t="shared" si="225"/>
        <v>35.505762548455643</v>
      </c>
      <c r="I3117">
        <f t="shared" si="226"/>
        <v>30.632128048060558</v>
      </c>
    </row>
    <row r="3118" spans="1:9" outlineLevel="1">
      <c r="A3118" s="12">
        <f t="shared" si="229"/>
        <v>0</v>
      </c>
      <c r="B3118" t="str">
        <f>YEAR(C3118)&amp;VLOOKUP(MONTH(C3118),lookup!$G$2:$N$13,8)</f>
        <v>2016M10</v>
      </c>
      <c r="C3118" s="2">
        <f t="shared" si="228"/>
        <v>42655</v>
      </c>
      <c r="D3118" s="4">
        <v>36.060190261115309</v>
      </c>
      <c r="E3118">
        <f t="shared" si="224"/>
        <v>36.305067540208682</v>
      </c>
      <c r="F3118" s="4">
        <v>31.113268027210882</v>
      </c>
      <c r="G3118">
        <f t="shared" si="227"/>
        <v>31.289844189342404</v>
      </c>
      <c r="H3118">
        <f t="shared" si="225"/>
        <v>35.525860211997745</v>
      </c>
      <c r="I3118">
        <f t="shared" si="226"/>
        <v>30.650804572503421</v>
      </c>
    </row>
    <row r="3119" spans="1:9" outlineLevel="1">
      <c r="A3119" s="12">
        <f t="shared" si="229"/>
        <v>0</v>
      </c>
      <c r="B3119" t="str">
        <f>YEAR(C3119)&amp;VLOOKUP(MONTH(C3119),lookup!$G$2:$N$13,8)</f>
        <v>2016M10</v>
      </c>
      <c r="C3119" s="2">
        <f t="shared" si="228"/>
        <v>42656</v>
      </c>
      <c r="D3119" s="4">
        <v>36.562724757325135</v>
      </c>
      <c r="E3119">
        <f t="shared" si="224"/>
        <v>36.291023487343423</v>
      </c>
      <c r="F3119" s="4">
        <v>31.459262585034011</v>
      </c>
      <c r="G3119">
        <f t="shared" si="227"/>
        <v>31.275773412698413</v>
      </c>
      <c r="H3119">
        <f t="shared" si="225"/>
        <v>35.508212060483388</v>
      </c>
      <c r="I3119">
        <f t="shared" si="226"/>
        <v>30.633704240404704</v>
      </c>
    </row>
    <row r="3120" spans="1:9" outlineLevel="1">
      <c r="A3120" s="12">
        <f t="shared" si="229"/>
        <v>0</v>
      </c>
      <c r="B3120" t="str">
        <f>YEAR(C3120)&amp;VLOOKUP(MONTH(C3120),lookup!$G$2:$N$13,8)</f>
        <v>2016M10</v>
      </c>
      <c r="C3120" s="2">
        <f t="shared" si="228"/>
        <v>42657</v>
      </c>
      <c r="D3120" s="4">
        <v>35.812547870837356</v>
      </c>
      <c r="E3120">
        <f t="shared" si="224"/>
        <v>36.255453572423775</v>
      </c>
      <c r="F3120" s="4">
        <v>30.897887074829931</v>
      </c>
      <c r="G3120">
        <f t="shared" si="227"/>
        <v>31.241827947845806</v>
      </c>
      <c r="H3120">
        <f t="shared" si="225"/>
        <v>35.511445086524922</v>
      </c>
      <c r="I3120">
        <f t="shared" si="226"/>
        <v>30.638387268919995</v>
      </c>
    </row>
    <row r="3121" spans="1:9" outlineLevel="1">
      <c r="A3121" s="12">
        <f t="shared" si="229"/>
        <v>0</v>
      </c>
      <c r="B3121" t="str">
        <f>YEAR(C3121)&amp;VLOOKUP(MONTH(C3121),lookup!$G$2:$N$13,8)</f>
        <v>2016M10</v>
      </c>
      <c r="C3121" s="2">
        <f t="shared" si="228"/>
        <v>42658</v>
      </c>
      <c r="D3121" s="4">
        <v>37.147928994221516</v>
      </c>
      <c r="E3121">
        <f t="shared" si="224"/>
        <v>36.306994696130189</v>
      </c>
      <c r="F3121" s="4">
        <v>31.969774149659866</v>
      </c>
      <c r="G3121">
        <f t="shared" si="227"/>
        <v>31.283863180272107</v>
      </c>
      <c r="H3121">
        <f t="shared" si="225"/>
        <v>35.482888090995225</v>
      </c>
      <c r="I3121">
        <f t="shared" si="226"/>
        <v>30.611822520944109</v>
      </c>
    </row>
    <row r="3122" spans="1:9" outlineLevel="1">
      <c r="A3122" s="12">
        <f t="shared" si="229"/>
        <v>0</v>
      </c>
      <c r="B3122" t="str">
        <f>YEAR(C3122)&amp;VLOOKUP(MONTH(C3122),lookup!$G$2:$N$13,8)</f>
        <v>2016M10</v>
      </c>
      <c r="C3122" s="2">
        <f t="shared" si="228"/>
        <v>42659</v>
      </c>
      <c r="D3122" s="4">
        <v>36.063637595931432</v>
      </c>
      <c r="E3122">
        <f t="shared" si="224"/>
        <v>36.326170557429023</v>
      </c>
      <c r="F3122" s="4">
        <v>31.144100680272111</v>
      </c>
      <c r="G3122">
        <f t="shared" si="227"/>
        <v>31.303718112244894</v>
      </c>
      <c r="H3122">
        <f t="shared" si="225"/>
        <v>35.495881087084278</v>
      </c>
      <c r="I3122">
        <f t="shared" si="226"/>
        <v>30.619846767267131</v>
      </c>
    </row>
    <row r="3123" spans="1:9" outlineLevel="1">
      <c r="A3123" s="12">
        <f t="shared" si="229"/>
        <v>0</v>
      </c>
      <c r="B3123" t="str">
        <f>YEAR(C3123)&amp;VLOOKUP(MONTH(C3123),lookup!$G$2:$N$13,8)</f>
        <v>2016M10</v>
      </c>
      <c r="C3123" s="2">
        <f t="shared" si="228"/>
        <v>42660</v>
      </c>
      <c r="D3123" s="4">
        <v>36.281292592969173</v>
      </c>
      <c r="E3123">
        <f t="shared" si="224"/>
        <v>36.289181962334816</v>
      </c>
      <c r="F3123" s="4">
        <v>31.18616598639456</v>
      </c>
      <c r="G3123">
        <f t="shared" si="227"/>
        <v>31.266719416099775</v>
      </c>
      <c r="H3123">
        <f t="shared" si="225"/>
        <v>35.489999978906567</v>
      </c>
      <c r="I3123">
        <f t="shared" si="226"/>
        <v>30.616766496158807</v>
      </c>
    </row>
    <row r="3124" spans="1:9" outlineLevel="1">
      <c r="A3124" s="12">
        <f t="shared" si="229"/>
        <v>0</v>
      </c>
      <c r="B3124" t="str">
        <f>YEAR(C3124)&amp;VLOOKUP(MONTH(C3124),lookup!$G$2:$N$13,8)</f>
        <v>2016M10</v>
      </c>
      <c r="C3124" s="2">
        <f t="shared" si="228"/>
        <v>42661</v>
      </c>
      <c r="D3124" s="4">
        <v>36.041215187426587</v>
      </c>
      <c r="E3124">
        <f t="shared" si="224"/>
        <v>36.303123472949174</v>
      </c>
      <c r="F3124" s="4">
        <v>31.14747074829932</v>
      </c>
      <c r="G3124">
        <f t="shared" si="227"/>
        <v>31.286308333333338</v>
      </c>
      <c r="H3124">
        <f t="shared" si="225"/>
        <v>35.484567483992777</v>
      </c>
      <c r="I3124">
        <f t="shared" si="226"/>
        <v>30.609922261277511</v>
      </c>
    </row>
    <row r="3125" spans="1:9" outlineLevel="1">
      <c r="A3125" s="12">
        <f t="shared" si="229"/>
        <v>0</v>
      </c>
      <c r="B3125" t="str">
        <f>YEAR(C3125)&amp;VLOOKUP(MONTH(C3125),lookup!$G$2:$N$13,8)</f>
        <v>2016M10</v>
      </c>
      <c r="C3125" s="2">
        <f t="shared" si="228"/>
        <v>42662</v>
      </c>
      <c r="D3125" s="4">
        <v>36.144395097049049</v>
      </c>
      <c r="E3125">
        <f t="shared" si="224"/>
        <v>36.256372217174317</v>
      </c>
      <c r="F3125" s="4">
        <v>31.059824489795918</v>
      </c>
      <c r="G3125">
        <f t="shared" si="227"/>
        <v>31.240711536281175</v>
      </c>
      <c r="H3125">
        <f t="shared" si="225"/>
        <v>35.492591249979149</v>
      </c>
      <c r="I3125">
        <f t="shared" si="226"/>
        <v>30.620307567503268</v>
      </c>
    </row>
    <row r="3126" spans="1:9" outlineLevel="1">
      <c r="A3126" s="12">
        <f t="shared" si="229"/>
        <v>0</v>
      </c>
      <c r="B3126" t="str">
        <f>YEAR(C3126)&amp;VLOOKUP(MONTH(C3126),lookup!$G$2:$N$13,8)</f>
        <v>2016M10</v>
      </c>
      <c r="C3126" s="2">
        <f t="shared" si="228"/>
        <v>42663</v>
      </c>
      <c r="D3126" s="4">
        <v>36.19887182646378</v>
      </c>
      <c r="E3126">
        <f t="shared" ref="E3126:E3189" si="230">AVERAGE(SUM(D3119:D3126)/8,SUM(D3121:D3126)/6)</f>
        <v>36.297233477977464</v>
      </c>
      <c r="F3126" s="4">
        <v>31.273115646258503</v>
      </c>
      <c r="G3126">
        <f t="shared" si="227"/>
        <v>31.281971060090704</v>
      </c>
      <c r="H3126">
        <f t="shared" si="225"/>
        <v>35.48268485508693</v>
      </c>
      <c r="I3126">
        <f t="shared" si="226"/>
        <v>30.610329984421742</v>
      </c>
    </row>
    <row r="3127" spans="1:9" outlineLevel="1">
      <c r="A3127" s="12">
        <f t="shared" si="229"/>
        <v>0</v>
      </c>
      <c r="B3127" t="str">
        <f>YEAR(C3127)&amp;VLOOKUP(MONTH(C3127),lookup!$G$2:$N$13,8)</f>
        <v>2016M10</v>
      </c>
      <c r="C3127" s="2">
        <f t="shared" si="228"/>
        <v>42664</v>
      </c>
      <c r="D3127" s="4">
        <v>36.510759868022149</v>
      </c>
      <c r="E3127">
        <f t="shared" si="230"/>
        <v>36.240888245212744</v>
      </c>
      <c r="F3127" s="4">
        <v>31.405231292517005</v>
      </c>
      <c r="G3127">
        <f t="shared" si="227"/>
        <v>31.231548866213153</v>
      </c>
      <c r="H3127">
        <f t="shared" ref="H3127:H3190" si="231">IF(INDEX(D:D,MATCH(DATE(YEAR($C3127)-1,MONTH($C3127),DAY($C3127)),$C:$C,0),1)=0,0,(INDEX(E:E,MATCH(DATE(YEAR($C3127)-1,MONTH($C3127),DAY($C3127)),$C:$C,0),1)+INDEX(E:E,MATCH(DATE(YEAR($C3127)-2,MONTH($C3127),DAY($C3127)),$C:$C,0),1)+INDEX(E:E,MATCH(DATE(YEAR($C3127)-3,MONTH($C3127),DAY($C3127)),$C:$C,0),1)+INDEX(E:E,MATCH(DATE(YEAR($C3127)-4,MONTH($C3127),DAY($C3127)),$C:$C,0),1)+INDEX(E:E,MATCH(DATE(YEAR($C3127)-5,MONTH($C3127),DAY($C3127)),$C:$C,0),1))/5)</f>
        <v>35.495865086405367</v>
      </c>
      <c r="I3127">
        <f t="shared" ref="I3127:I3190" si="232">IF(INDEX(D:D,MATCH(DATE(YEAR($C3127)-1,MONTH($C3127),DAY($C3127)),$C:$C,0),1)=0,0,(INDEX(G:G,MATCH(DATE(YEAR($C3127)-1,MONTH($C3127),DAY($C3127)),$C:$C,0),1)+INDEX(G:G,MATCH(DATE(YEAR($C3127)-2,MONTH($C3127),DAY($C3127)),$C:$C,0),1)+INDEX(G:G,MATCH(DATE(YEAR($C3127)-3,MONTH($C3127),DAY($C3127)),$C:$C,0),1)+INDEX(G:G,MATCH(DATE(YEAR($C3127)-4,MONTH($C3127),DAY($C3127)),$C:$C,0),1)+INDEX(G:G,MATCH(DATE(YEAR($C3127)-5,MONTH($C3127),DAY($C3127)),$C:$C,0),1))/5)</f>
        <v>30.624578884818419</v>
      </c>
    </row>
    <row r="3128" spans="1:9" outlineLevel="1">
      <c r="A3128" s="12">
        <f t="shared" si="229"/>
        <v>0</v>
      </c>
      <c r="B3128" t="str">
        <f>YEAR(C3128)&amp;VLOOKUP(MONTH(C3128),lookup!$G$2:$N$13,8)</f>
        <v>2016M10</v>
      </c>
      <c r="C3128" s="2">
        <f t="shared" si="228"/>
        <v>42665</v>
      </c>
      <c r="D3128" s="4">
        <v>36.066033051662629</v>
      </c>
      <c r="E3128">
        <f t="shared" si="230"/>
        <v>36.256930690325262</v>
      </c>
      <c r="F3128" s="4">
        <v>31.116523809523809</v>
      </c>
      <c r="G3128">
        <f t="shared" si="227"/>
        <v>31.242915589569161</v>
      </c>
      <c r="H3128">
        <f t="shared" si="231"/>
        <v>35.480489998314241</v>
      </c>
      <c r="I3128">
        <f t="shared" si="232"/>
        <v>30.609820165657602</v>
      </c>
    </row>
    <row r="3129" spans="1:9" outlineLevel="1">
      <c r="A3129" s="12">
        <f t="shared" si="229"/>
        <v>0</v>
      </c>
      <c r="B3129" t="str">
        <f>YEAR(C3129)&amp;VLOOKUP(MONTH(C3129),lookup!$G$2:$N$13,8)</f>
        <v>2016M10</v>
      </c>
      <c r="C3129" s="2">
        <f t="shared" si="228"/>
        <v>42666</v>
      </c>
      <c r="D3129" s="4">
        <v>36.707869338843821</v>
      </c>
      <c r="E3129">
        <f t="shared" si="230"/>
        <v>36.264975024020373</v>
      </c>
      <c r="F3129" s="4">
        <v>31.595462585034014</v>
      </c>
      <c r="G3129">
        <f t="shared" si="227"/>
        <v>31.253629166666666</v>
      </c>
      <c r="H3129">
        <f t="shared" si="231"/>
        <v>35.495699184642923</v>
      </c>
      <c r="I3129">
        <f t="shared" si="232"/>
        <v>30.624979561111399</v>
      </c>
    </row>
    <row r="3130" spans="1:9" outlineLevel="1">
      <c r="A3130" s="12">
        <f t="shared" si="229"/>
        <v>0</v>
      </c>
      <c r="B3130" t="str">
        <f>YEAR(C3130)&amp;VLOOKUP(MONTH(C3130),lookup!$G$2:$N$13,8)</f>
        <v>2016M10</v>
      </c>
      <c r="C3130" s="2">
        <f t="shared" si="228"/>
        <v>42667</v>
      </c>
      <c r="D3130" s="4">
        <v>35.481188280447931</v>
      </c>
      <c r="E3130">
        <f t="shared" si="230"/>
        <v>36.181903032887774</v>
      </c>
      <c r="F3130" s="4">
        <v>30.583556462585037</v>
      </c>
      <c r="G3130">
        <f t="shared" si="227"/>
        <v>31.171602295918362</v>
      </c>
      <c r="H3130">
        <f t="shared" si="231"/>
        <v>35.484126433074479</v>
      </c>
      <c r="I3130">
        <f t="shared" si="232"/>
        <v>30.617874670602976</v>
      </c>
    </row>
    <row r="3131" spans="1:9" outlineLevel="1">
      <c r="A3131" s="12">
        <f t="shared" si="229"/>
        <v>0</v>
      </c>
      <c r="B3131" t="str">
        <f>YEAR(C3131)&amp;VLOOKUP(MONTH(C3131),lookup!$G$2:$N$13,8)</f>
        <v>2016M10</v>
      </c>
      <c r="C3131" s="2">
        <f t="shared" si="228"/>
        <v>42668</v>
      </c>
      <c r="D3131" s="4">
        <v>36.41956902281575</v>
      </c>
      <c r="E3131">
        <f t="shared" si="230"/>
        <v>36.213476470233729</v>
      </c>
      <c r="F3131" s="4">
        <v>31.318017687074828</v>
      </c>
      <c r="G3131">
        <f t="shared" si="227"/>
        <v>31.201359126984123</v>
      </c>
      <c r="H3131">
        <f t="shared" si="231"/>
        <v>35.481555107682212</v>
      </c>
      <c r="I3131">
        <f t="shared" si="232"/>
        <v>30.611654157832135</v>
      </c>
    </row>
    <row r="3132" spans="1:9" outlineLevel="1">
      <c r="A3132" s="12">
        <f t="shared" si="229"/>
        <v>0</v>
      </c>
      <c r="B3132" t="str">
        <f>YEAR(C3132)&amp;VLOOKUP(MONTH(C3132),lookup!$G$2:$N$13,8)</f>
        <v>2016M10</v>
      </c>
      <c r="C3132" s="2">
        <f t="shared" si="228"/>
        <v>42669</v>
      </c>
      <c r="D3132" s="4">
        <v>35.73776427684767</v>
      </c>
      <c r="E3132">
        <f t="shared" si="230"/>
        <v>36.156085159187882</v>
      </c>
      <c r="F3132" s="4">
        <v>30.824903401360544</v>
      </c>
      <c r="G3132">
        <f t="shared" si="227"/>
        <v>31.143847647392285</v>
      </c>
      <c r="H3132">
        <f t="shared" si="231"/>
        <v>35.489008744567322</v>
      </c>
      <c r="I3132">
        <f t="shared" si="232"/>
        <v>30.618187249188178</v>
      </c>
    </row>
    <row r="3133" spans="1:9" outlineLevel="1">
      <c r="A3133" s="12">
        <f t="shared" si="229"/>
        <v>0</v>
      </c>
      <c r="B3133" t="str">
        <f>YEAR(C3133)&amp;VLOOKUP(MONTH(C3133),lookup!$G$2:$N$13,8)</f>
        <v>2016M10</v>
      </c>
      <c r="C3133" s="2">
        <f t="shared" si="228"/>
        <v>42670</v>
      </c>
      <c r="D3133" s="4">
        <v>36.702085477096773</v>
      </c>
      <c r="E3133">
        <f t="shared" si="230"/>
        <v>36.206884608697081</v>
      </c>
      <c r="F3133" s="4">
        <v>31.562344217687073</v>
      </c>
      <c r="G3133">
        <f t="shared" si="227"/>
        <v>31.188347874149656</v>
      </c>
      <c r="H3133">
        <f t="shared" si="231"/>
        <v>35.489043250632207</v>
      </c>
      <c r="I3133">
        <f t="shared" si="232"/>
        <v>30.613985937654594</v>
      </c>
    </row>
    <row r="3134" spans="1:9" outlineLevel="1">
      <c r="A3134" s="12">
        <f t="shared" si="229"/>
        <v>0</v>
      </c>
      <c r="B3134" t="str">
        <f>YEAR(C3134)&amp;VLOOKUP(MONTH(C3134),lookup!$G$2:$N$13,8)</f>
        <v>2016M10</v>
      </c>
      <c r="C3134" s="2">
        <f t="shared" si="228"/>
        <v>42671</v>
      </c>
      <c r="D3134" s="4">
        <v>36.027948841264553</v>
      </c>
      <c r="E3134">
        <f t="shared" si="230"/>
        <v>36.193028237922292</v>
      </c>
      <c r="F3134" s="4">
        <v>31.080538775510202</v>
      </c>
      <c r="G3134">
        <f t="shared" si="227"/>
        <v>31.173313066893421</v>
      </c>
      <c r="H3134">
        <f t="shared" si="231"/>
        <v>35.506385199157236</v>
      </c>
      <c r="I3134">
        <f t="shared" si="232"/>
        <v>30.630974672139509</v>
      </c>
    </row>
    <row r="3135" spans="1:9" outlineLevel="1">
      <c r="A3135" s="12">
        <f t="shared" si="229"/>
        <v>0</v>
      </c>
      <c r="B3135" t="str">
        <f>YEAR(C3135)&amp;VLOOKUP(MONTH(C3135),lookup!$G$2:$N$13,8)</f>
        <v>2016M10</v>
      </c>
      <c r="C3135" s="2">
        <f t="shared" si="228"/>
        <v>42672</v>
      </c>
      <c r="D3135" s="4">
        <v>36.678209000445136</v>
      </c>
      <c r="E3135">
        <f t="shared" si="230"/>
        <v>36.201022113832167</v>
      </c>
      <c r="F3135" s="4">
        <v>31.510477551020411</v>
      </c>
      <c r="G3135">
        <f t="shared" si="227"/>
        <v>31.172808871882086</v>
      </c>
      <c r="H3135">
        <f t="shared" si="231"/>
        <v>35.503324128465678</v>
      </c>
      <c r="I3135">
        <f t="shared" si="232"/>
        <v>30.625202659432215</v>
      </c>
    </row>
    <row r="3136" spans="1:9" outlineLevel="1">
      <c r="A3136" s="12">
        <f t="shared" si="229"/>
        <v>0</v>
      </c>
      <c r="B3136" t="str">
        <f>YEAR(C3136)&amp;VLOOKUP(MONTH(C3136),lookup!$G$2:$N$13,8)</f>
        <v>2016M10</v>
      </c>
      <c r="C3136" s="2">
        <f t="shared" si="228"/>
        <v>42673</v>
      </c>
      <c r="D3136" s="4">
        <v>36.412244172941499</v>
      </c>
      <c r="E3136">
        <f t="shared" si="230"/>
        <v>36.300248299953225</v>
      </c>
      <c r="F3136" s="4">
        <v>31.420429931972791</v>
      </c>
      <c r="G3136">
        <f t="shared" si="227"/>
        <v>31.261542460317461</v>
      </c>
      <c r="H3136">
        <f t="shared" si="231"/>
        <v>35.497158959970328</v>
      </c>
      <c r="I3136">
        <f t="shared" si="232"/>
        <v>30.617026446031598</v>
      </c>
    </row>
    <row r="3137" spans="1:9" outlineLevel="1">
      <c r="A3137" s="12">
        <f t="shared" si="229"/>
        <v>0</v>
      </c>
      <c r="B3137" t="str">
        <f>YEAR(C3137)&amp;VLOOKUP(MONTH(C3137),lookup!$G$2:$N$13,8)</f>
        <v>2016M10</v>
      </c>
      <c r="C3137" s="2">
        <f t="shared" si="228"/>
        <v>42674</v>
      </c>
      <c r="D3137" s="4">
        <v>36.903402464258122</v>
      </c>
      <c r="E3137">
        <f t="shared" si="230"/>
        <v>36.352788573745144</v>
      </c>
      <c r="F3137" s="4">
        <v>31.682702040816327</v>
      </c>
      <c r="G3137">
        <f t="shared" si="227"/>
        <v>31.297385289115645</v>
      </c>
      <c r="H3137">
        <f t="shared" si="231"/>
        <v>35.519236223082785</v>
      </c>
      <c r="I3137">
        <f t="shared" si="232"/>
        <v>30.635057098317027</v>
      </c>
    </row>
    <row r="3138" spans="1:9" outlineLevel="1">
      <c r="A3138" s="12">
        <f t="shared" si="229"/>
        <v>0</v>
      </c>
      <c r="B3138" t="str">
        <f>YEAR(C3138)&amp;VLOOKUP(MONTH(C3138),lookup!$G$2:$N$13,8)</f>
        <v>2016M11</v>
      </c>
      <c r="C3138" s="2">
        <f t="shared" si="228"/>
        <v>42675</v>
      </c>
      <c r="D3138" s="4">
        <v>35.964062778105749</v>
      </c>
      <c r="E3138">
        <f t="shared" si="230"/>
        <v>36.401826438286939</v>
      </c>
      <c r="F3138" s="4">
        <v>30.928165986394557</v>
      </c>
      <c r="G3138">
        <f t="shared" si="227"/>
        <v>31.327528599773245</v>
      </c>
      <c r="H3138">
        <f t="shared" si="231"/>
        <v>35.540596892850374</v>
      </c>
      <c r="I3138">
        <f t="shared" si="232"/>
        <v>30.646344142123418</v>
      </c>
    </row>
    <row r="3139" spans="1:9" outlineLevel="1">
      <c r="A3139" s="12">
        <f t="shared" si="229"/>
        <v>0</v>
      </c>
      <c r="B3139" t="str">
        <f>YEAR(C3139)&amp;VLOOKUP(MONTH(C3139),lookup!$G$2:$N$13,8)</f>
        <v>2016M11</v>
      </c>
      <c r="C3139" s="2">
        <f t="shared" si="228"/>
        <v>42676</v>
      </c>
      <c r="D3139" s="4">
        <v>36.862552517086947</v>
      </c>
      <c r="E3139">
        <f t="shared" si="230"/>
        <v>36.4428851600114</v>
      </c>
      <c r="F3139" s="4">
        <v>31.594933333333334</v>
      </c>
      <c r="G3139">
        <f t="shared" si="227"/>
        <v>31.347551587301588</v>
      </c>
      <c r="H3139">
        <f t="shared" si="231"/>
        <v>35.543857319037656</v>
      </c>
      <c r="I3139">
        <f t="shared" si="232"/>
        <v>30.642022008787166</v>
      </c>
    </row>
    <row r="3140" spans="1:9" outlineLevel="1">
      <c r="A3140" s="12">
        <f t="shared" si="229"/>
        <v>0</v>
      </c>
      <c r="B3140" t="str">
        <f>YEAR(C3140)&amp;VLOOKUP(MONTH(C3140),lookup!$G$2:$N$13,8)</f>
        <v>2016M11</v>
      </c>
      <c r="C3140" s="2">
        <f t="shared" si="228"/>
        <v>42677</v>
      </c>
      <c r="D3140" s="4">
        <v>36.027492551825041</v>
      </c>
      <c r="E3140">
        <f t="shared" si="230"/>
        <v>36.460955153077535</v>
      </c>
      <c r="F3140" s="4">
        <v>30.966046258503404</v>
      </c>
      <c r="G3140">
        <f t="shared" si="227"/>
        <v>31.346831972789118</v>
      </c>
      <c r="H3140">
        <f t="shared" si="231"/>
        <v>35.528156293771005</v>
      </c>
      <c r="I3140">
        <f t="shared" si="232"/>
        <v>30.617945855055599</v>
      </c>
    </row>
    <row r="3141" spans="1:9" outlineLevel="1">
      <c r="A3141" s="12">
        <f t="shared" si="229"/>
        <v>0</v>
      </c>
      <c r="B3141" t="str">
        <f>YEAR(C3141)&amp;VLOOKUP(MONTH(C3141),lookup!$G$2:$N$13,8)</f>
        <v>2016M11</v>
      </c>
      <c r="C3141" s="2">
        <f t="shared" si="228"/>
        <v>42678</v>
      </c>
      <c r="D3141" s="4">
        <v>36.415722767878385</v>
      </c>
      <c r="E3141">
        <f t="shared" si="230"/>
        <v>36.421183631037486</v>
      </c>
      <c r="F3141" s="4">
        <v>31.208723809523811</v>
      </c>
      <c r="G3141">
        <f t="shared" si="227"/>
        <v>31.299584552154194</v>
      </c>
      <c r="H3141">
        <f t="shared" si="231"/>
        <v>35.509506065429292</v>
      </c>
      <c r="I3141">
        <f t="shared" si="232"/>
        <v>30.592719176331126</v>
      </c>
    </row>
    <row r="3142" spans="1:9" outlineLevel="1">
      <c r="A3142" s="12">
        <f t="shared" si="229"/>
        <v>0</v>
      </c>
      <c r="B3142" t="str">
        <f>YEAR(C3142)&amp;VLOOKUP(MONTH(C3142),lookup!$G$2:$N$13,8)</f>
        <v>2016M11</v>
      </c>
      <c r="C3142" s="2">
        <f t="shared" si="228"/>
        <v>42679</v>
      </c>
      <c r="D3142" s="4">
        <v>36.206176001389039</v>
      </c>
      <c r="E3142">
        <f t="shared" si="230"/>
        <v>36.415150480915898</v>
      </c>
      <c r="F3142" s="4">
        <v>31.057685714285718</v>
      </c>
      <c r="G3142">
        <f t="shared" si="227"/>
        <v>31.26792755102041</v>
      </c>
      <c r="H3142">
        <f t="shared" si="231"/>
        <v>35.522366554176436</v>
      </c>
      <c r="I3142">
        <f t="shared" si="232"/>
        <v>30.59431984490784</v>
      </c>
    </row>
    <row r="3143" spans="1:9" outlineLevel="1">
      <c r="A3143" s="12">
        <f t="shared" si="229"/>
        <v>0</v>
      </c>
      <c r="B3143" t="str">
        <f>YEAR(C3143)&amp;VLOOKUP(MONTH(C3143),lookup!$G$2:$N$13,8)</f>
        <v>2016M11</v>
      </c>
      <c r="C3143" s="2">
        <f t="shared" si="228"/>
        <v>42680</v>
      </c>
      <c r="D3143" s="4">
        <v>36.635916743537713</v>
      </c>
      <c r="E3143">
        <f t="shared" si="230"/>
        <v>36.39021673813248</v>
      </c>
      <c r="F3143" s="4">
        <v>31.41942993197279</v>
      </c>
      <c r="G3143">
        <f t="shared" si="227"/>
        <v>31.240297732426306</v>
      </c>
      <c r="H3143">
        <f t="shared" si="231"/>
        <v>35.5029144954663</v>
      </c>
      <c r="I3143">
        <f t="shared" si="232"/>
        <v>30.568498403493038</v>
      </c>
    </row>
    <row r="3144" spans="1:9" outlineLevel="1">
      <c r="A3144" s="12">
        <f t="shared" si="229"/>
        <v>0</v>
      </c>
      <c r="B3144" t="str">
        <f>YEAR(C3144)&amp;VLOOKUP(MONTH(C3144),lookup!$G$2:$N$13,8)</f>
        <v>2016M11</v>
      </c>
      <c r="C3144" s="2">
        <f t="shared" si="228"/>
        <v>42681</v>
      </c>
      <c r="D3144" s="4">
        <v>35.755662270539261</v>
      </c>
      <c r="E3144">
        <f t="shared" si="230"/>
        <v>36.331813660268466</v>
      </c>
      <c r="F3144" s="4">
        <v>30.692219047619048</v>
      </c>
      <c r="G3144">
        <f t="shared" ref="G3144:G3207" si="233">AVERAGE(SUM(F3137:F3144)/8,SUM(F3139:F3144)/6)</f>
        <v>31.175122307256238</v>
      </c>
      <c r="H3144">
        <f t="shared" si="231"/>
        <v>35.486640788061138</v>
      </c>
      <c r="I3144">
        <f t="shared" si="232"/>
        <v>30.544926619643224</v>
      </c>
    </row>
    <row r="3145" spans="1:9" outlineLevel="1">
      <c r="A3145" s="12">
        <f t="shared" si="229"/>
        <v>0</v>
      </c>
      <c r="B3145" t="str">
        <f>YEAR(C3145)&amp;VLOOKUP(MONTH(C3145),lookup!$G$2:$N$13,8)</f>
        <v>2016M11</v>
      </c>
      <c r="C3145" s="2">
        <f t="shared" si="228"/>
        <v>42682</v>
      </c>
      <c r="D3145" s="4">
        <v>36.403653075019335</v>
      </c>
      <c r="E3145">
        <f t="shared" si="230"/>
        <v>36.262337703268742</v>
      </c>
      <c r="F3145" s="4">
        <v>31.176371428571429</v>
      </c>
      <c r="G3145">
        <f t="shared" si="233"/>
        <v>31.108596485260772</v>
      </c>
      <c r="H3145">
        <f t="shared" si="231"/>
        <v>35.49342258531037</v>
      </c>
      <c r="I3145">
        <f t="shared" si="232"/>
        <v>30.547190361574593</v>
      </c>
    </row>
    <row r="3146" spans="1:9" outlineLevel="1">
      <c r="A3146" s="12">
        <f t="shared" si="229"/>
        <v>0</v>
      </c>
      <c r="B3146" t="str">
        <f>YEAR(C3146)&amp;VLOOKUP(MONTH(C3146),lookup!$G$2:$N$13,8)</f>
        <v>2016M11</v>
      </c>
      <c r="C3146" s="2">
        <f t="shared" si="228"/>
        <v>42683</v>
      </c>
      <c r="D3146" s="4">
        <v>36.014214560256079</v>
      </c>
      <c r="E3146">
        <f t="shared" si="230"/>
        <v>36.264365690355731</v>
      </c>
      <c r="F3146" s="4">
        <v>30.925474829931975</v>
      </c>
      <c r="G3146">
        <f t="shared" si="233"/>
        <v>31.105047335600908</v>
      </c>
      <c r="H3146">
        <f t="shared" si="231"/>
        <v>35.497421599488192</v>
      </c>
      <c r="I3146">
        <f t="shared" si="232"/>
        <v>30.544085618604583</v>
      </c>
    </row>
    <row r="3147" spans="1:9" outlineLevel="1">
      <c r="A3147" s="12">
        <f t="shared" si="229"/>
        <v>0</v>
      </c>
      <c r="B3147" t="str">
        <f>YEAR(C3147)&amp;VLOOKUP(MONTH(C3147),lookup!$G$2:$N$13,8)</f>
        <v>2016M11</v>
      </c>
      <c r="C3147" s="2">
        <f t="shared" si="228"/>
        <v>42684</v>
      </c>
      <c r="D3147" s="4">
        <v>36.667511243667704</v>
      </c>
      <c r="E3147">
        <f t="shared" si="230"/>
        <v>36.273157983749464</v>
      </c>
      <c r="F3147" s="4">
        <v>31.428439455782314</v>
      </c>
      <c r="G3147">
        <f t="shared" si="233"/>
        <v>31.112951105442178</v>
      </c>
      <c r="H3147">
        <f t="shared" si="231"/>
        <v>35.516264100238303</v>
      </c>
      <c r="I3147">
        <f t="shared" si="232"/>
        <v>30.55979570859089</v>
      </c>
    </row>
    <row r="3148" spans="1:9" outlineLevel="1">
      <c r="A3148" s="12">
        <f t="shared" si="229"/>
        <v>0</v>
      </c>
      <c r="B3148" t="str">
        <f>YEAR(C3148)&amp;VLOOKUP(MONTH(C3148),lookup!$G$2:$N$13,8)</f>
        <v>2016M11</v>
      </c>
      <c r="C3148" s="2">
        <f t="shared" ref="C3148:C3211" si="234">C3147+1</f>
        <v>42685</v>
      </c>
      <c r="D3148" s="4">
        <v>35.934322085898664</v>
      </c>
      <c r="E3148">
        <f t="shared" si="230"/>
        <v>36.244680336671536</v>
      </c>
      <c r="F3148" s="4">
        <v>30.850044897959183</v>
      </c>
      <c r="G3148">
        <f t="shared" si="233"/>
        <v>31.088397619047619</v>
      </c>
      <c r="H3148">
        <f t="shared" si="231"/>
        <v>35.524741402399101</v>
      </c>
      <c r="I3148">
        <f t="shared" si="232"/>
        <v>30.560887397441114</v>
      </c>
    </row>
    <row r="3149" spans="1:9" outlineLevel="1">
      <c r="A3149" s="12">
        <f t="shared" si="229"/>
        <v>0</v>
      </c>
      <c r="B3149" t="str">
        <f>YEAR(C3149)&amp;VLOOKUP(MONTH(C3149),lookup!$G$2:$N$13,8)</f>
        <v>2016M11</v>
      </c>
      <c r="C3149" s="2">
        <f t="shared" si="234"/>
        <v>42686</v>
      </c>
      <c r="D3149" s="4">
        <v>36.742704942724103</v>
      </c>
      <c r="E3149">
        <f t="shared" si="230"/>
        <v>36.274015739198255</v>
      </c>
      <c r="F3149" s="4">
        <v>31.456021768707483</v>
      </c>
      <c r="G3149">
        <f t="shared" si="233"/>
        <v>31.106903061224489</v>
      </c>
      <c r="H3149">
        <f t="shared" si="231"/>
        <v>35.543975032906097</v>
      </c>
      <c r="I3149">
        <f t="shared" si="232"/>
        <v>30.577158164811113</v>
      </c>
    </row>
    <row r="3150" spans="1:9" outlineLevel="1">
      <c r="A3150" s="12">
        <f t="shared" si="229"/>
        <v>0</v>
      </c>
      <c r="B3150" t="str">
        <f>YEAR(C3150)&amp;VLOOKUP(MONTH(C3150),lookup!$G$2:$N$13,8)</f>
        <v>2016M11</v>
      </c>
      <c r="C3150" s="2">
        <f t="shared" si="234"/>
        <v>42687</v>
      </c>
      <c r="D3150" s="4">
        <v>36.190502092329275</v>
      </c>
      <c r="E3150">
        <f t="shared" si="230"/>
        <v>36.309272771697856</v>
      </c>
      <c r="F3150" s="4">
        <v>31.098277551020409</v>
      </c>
      <c r="G3150">
        <f t="shared" si="233"/>
        <v>31.143278259637185</v>
      </c>
      <c r="H3150">
        <f t="shared" si="231"/>
        <v>35.574057323972376</v>
      </c>
      <c r="I3150">
        <f t="shared" si="232"/>
        <v>30.596366107031265</v>
      </c>
    </row>
    <row r="3151" spans="1:9" outlineLevel="1">
      <c r="A3151" s="12">
        <f t="shared" si="229"/>
        <v>0</v>
      </c>
      <c r="B3151" t="str">
        <f>YEAR(C3151)&amp;VLOOKUP(MONTH(C3151),lookup!$G$2:$N$13,8)</f>
        <v>2016M11</v>
      </c>
      <c r="C3151" s="2">
        <f t="shared" si="234"/>
        <v>42688</v>
      </c>
      <c r="D3151" s="4">
        <v>36.714225726187273</v>
      </c>
      <c r="E3151">
        <f t="shared" si="230"/>
        <v>36.340048137377444</v>
      </c>
      <c r="F3151" s="4">
        <v>31.42058231292517</v>
      </c>
      <c r="G3151">
        <f t="shared" si="233"/>
        <v>31.163701190476189</v>
      </c>
      <c r="H3151">
        <f t="shared" si="231"/>
        <v>35.594027657685743</v>
      </c>
      <c r="I3151">
        <f t="shared" si="232"/>
        <v>30.613138064058507</v>
      </c>
    </row>
    <row r="3152" spans="1:9" outlineLevel="1">
      <c r="A3152" s="12">
        <f t="shared" si="229"/>
        <v>0</v>
      </c>
      <c r="B3152" t="str">
        <f>YEAR(C3152)&amp;VLOOKUP(MONTH(C3152),lookup!$G$2:$N$13,8)</f>
        <v>2016M11</v>
      </c>
      <c r="C3152" s="2">
        <f t="shared" si="234"/>
        <v>42689</v>
      </c>
      <c r="D3152" s="4">
        <v>36.080063885670775</v>
      </c>
      <c r="E3152">
        <f t="shared" si="230"/>
        <v>36.365810682107721</v>
      </c>
      <c r="F3152" s="4">
        <v>30.970199999999998</v>
      </c>
      <c r="G3152">
        <f t="shared" si="233"/>
        <v>31.184802097505667</v>
      </c>
      <c r="H3152">
        <f t="shared" si="231"/>
        <v>35.643537543419399</v>
      </c>
      <c r="I3152">
        <f t="shared" si="232"/>
        <v>30.653400405666396</v>
      </c>
    </row>
    <row r="3153" spans="1:9" outlineLevel="1">
      <c r="A3153" s="12">
        <f t="shared" si="229"/>
        <v>0</v>
      </c>
      <c r="B3153" t="str">
        <f>YEAR(C3153)&amp;VLOOKUP(MONTH(C3153),lookup!$G$2:$N$13,8)</f>
        <v>2016M11</v>
      </c>
      <c r="C3153" s="2">
        <f t="shared" si="234"/>
        <v>42690</v>
      </c>
      <c r="D3153" s="4">
        <v>36.899095428803989</v>
      </c>
      <c r="E3153">
        <f t="shared" si="230"/>
        <v>36.416074511313951</v>
      </c>
      <c r="F3153" s="4">
        <v>31.574990476190479</v>
      </c>
      <c r="G3153">
        <f t="shared" si="233"/>
        <v>31.221928373015878</v>
      </c>
      <c r="H3153">
        <f t="shared" si="231"/>
        <v>35.65290765870089</v>
      </c>
      <c r="I3153">
        <f t="shared" si="232"/>
        <v>30.65876543830862</v>
      </c>
    </row>
    <row r="3154" spans="1:9" outlineLevel="1">
      <c r="A3154" s="12">
        <f t="shared" ref="A3154:A3217" si="235">IF(D3154+D3155=D3154,IF(D3154+D3155&gt;0,1,0),0)</f>
        <v>0</v>
      </c>
      <c r="B3154" t="str">
        <f>YEAR(C3154)&amp;VLOOKUP(MONTH(C3154),lookup!$G$2:$N$13,8)</f>
        <v>2016M11</v>
      </c>
      <c r="C3154" s="2">
        <f t="shared" si="234"/>
        <v>42691</v>
      </c>
      <c r="D3154" s="4">
        <v>36.241246206732264</v>
      </c>
      <c r="E3154">
        <f t="shared" si="230"/>
        <v>36.455840999288185</v>
      </c>
      <c r="F3154" s="4">
        <v>31.115295238095239</v>
      </c>
      <c r="G3154">
        <f t="shared" si="233"/>
        <v>31.255896343537415</v>
      </c>
      <c r="H3154">
        <f t="shared" si="231"/>
        <v>35.69779208053108</v>
      </c>
      <c r="I3154">
        <f t="shared" si="232"/>
        <v>30.695561931269662</v>
      </c>
    </row>
    <row r="3155" spans="1:9" outlineLevel="1">
      <c r="A3155" s="12">
        <f t="shared" si="235"/>
        <v>0</v>
      </c>
      <c r="B3155" t="str">
        <f>YEAR(C3155)&amp;VLOOKUP(MONTH(C3155),lookup!$G$2:$N$13,8)</f>
        <v>2016M11</v>
      </c>
      <c r="C3155" s="2">
        <f t="shared" si="234"/>
        <v>42692</v>
      </c>
      <c r="D3155" s="4">
        <v>36.448321721703657</v>
      </c>
      <c r="E3155">
        <f t="shared" si="230"/>
        <v>36.417609719080389</v>
      </c>
      <c r="F3155" s="4">
        <v>31.197123809523809</v>
      </c>
      <c r="G3155">
        <f t="shared" si="233"/>
        <v>31.219864285714287</v>
      </c>
      <c r="H3155">
        <f t="shared" si="231"/>
        <v>35.728786759129619</v>
      </c>
      <c r="I3155">
        <f t="shared" si="232"/>
        <v>30.717665279371648</v>
      </c>
    </row>
    <row r="3156" spans="1:9" outlineLevel="1">
      <c r="A3156" s="12">
        <f t="shared" si="235"/>
        <v>0</v>
      </c>
      <c r="B3156" t="str">
        <f>YEAR(C3156)&amp;VLOOKUP(MONTH(C3156),lookup!$G$2:$N$13,8)</f>
        <v>2016M11</v>
      </c>
      <c r="C3156" s="2">
        <f t="shared" si="234"/>
        <v>42693</v>
      </c>
      <c r="D3156" s="4">
        <v>36.207025355616672</v>
      </c>
      <c r="E3156">
        <f t="shared" si="230"/>
        <v>36.436030612045052</v>
      </c>
      <c r="F3156" s="4">
        <v>31.075816326530614</v>
      </c>
      <c r="G3156">
        <f t="shared" si="233"/>
        <v>31.232103231292513</v>
      </c>
      <c r="H3156">
        <f t="shared" si="231"/>
        <v>35.75093179467946</v>
      </c>
      <c r="I3156">
        <f t="shared" si="232"/>
        <v>30.735932914918088</v>
      </c>
    </row>
    <row r="3157" spans="1:9" outlineLevel="1">
      <c r="A3157" s="12">
        <f t="shared" si="235"/>
        <v>0</v>
      </c>
      <c r="B3157" t="str">
        <f>YEAR(C3157)&amp;VLOOKUP(MONTH(C3157),lookup!$G$2:$N$13,8)</f>
        <v>2016M11</v>
      </c>
      <c r="C3157" s="2">
        <f t="shared" si="234"/>
        <v>42694</v>
      </c>
      <c r="D3157" s="4">
        <v>36.655544950453766</v>
      </c>
      <c r="E3157">
        <f t="shared" si="230"/>
        <v>36.425693047883698</v>
      </c>
      <c r="F3157" s="4">
        <v>31.365568707482993</v>
      </c>
      <c r="G3157">
        <f t="shared" si="233"/>
        <v>31.221865447845808</v>
      </c>
      <c r="H3157">
        <f t="shared" si="231"/>
        <v>35.77649314987093</v>
      </c>
      <c r="I3157">
        <f t="shared" si="232"/>
        <v>30.752613729492303</v>
      </c>
    </row>
    <row r="3158" spans="1:9" outlineLevel="1">
      <c r="A3158" s="12">
        <f t="shared" si="235"/>
        <v>0</v>
      </c>
      <c r="B3158" t="str">
        <f>YEAR(C3158)&amp;VLOOKUP(MONTH(C3158),lookup!$G$2:$N$13,8)</f>
        <v>2016M11</v>
      </c>
      <c r="C3158" s="2">
        <f t="shared" si="234"/>
        <v>42695</v>
      </c>
      <c r="D3158" s="4">
        <v>35.916693923546461</v>
      </c>
      <c r="E3158">
        <f t="shared" si="230"/>
        <v>36.394965873824418</v>
      </c>
      <c r="F3158" s="4">
        <v>30.795783673469387</v>
      </c>
      <c r="G3158">
        <f t="shared" si="233"/>
        <v>31.188424886621313</v>
      </c>
      <c r="H3158">
        <f t="shared" si="231"/>
        <v>35.77913182732447</v>
      </c>
      <c r="I3158">
        <f t="shared" si="232"/>
        <v>30.753413822641754</v>
      </c>
    </row>
    <row r="3159" spans="1:9" outlineLevel="1">
      <c r="A3159" s="12">
        <f t="shared" si="235"/>
        <v>0</v>
      </c>
      <c r="B3159" t="str">
        <f>YEAR(C3159)&amp;VLOOKUP(MONTH(C3159),lookup!$G$2:$N$13,8)</f>
        <v>2016M11</v>
      </c>
      <c r="C3159" s="2">
        <f t="shared" si="234"/>
        <v>42696</v>
      </c>
      <c r="D3159" s="4">
        <v>36.287877969535757</v>
      </c>
      <c r="E3159">
        <f t="shared" si="230"/>
        <v>36.317384350761344</v>
      </c>
      <c r="F3159" s="4">
        <v>31.037235374149663</v>
      </c>
      <c r="G3159">
        <f t="shared" si="233"/>
        <v>31.11965277777778</v>
      </c>
      <c r="H3159">
        <f t="shared" si="231"/>
        <v>35.820797351068656</v>
      </c>
      <c r="I3159">
        <f t="shared" si="232"/>
        <v>30.782198123062312</v>
      </c>
    </row>
    <row r="3160" spans="1:9" outlineLevel="1">
      <c r="A3160" s="12">
        <f t="shared" si="235"/>
        <v>0</v>
      </c>
      <c r="B3160" t="str">
        <f>YEAR(C3160)&amp;VLOOKUP(MONTH(C3160),lookup!$G$2:$N$13,8)</f>
        <v>2016M11</v>
      </c>
      <c r="C3160" s="2">
        <f t="shared" si="234"/>
        <v>42697</v>
      </c>
      <c r="D3160" s="4">
        <v>36.256980678441309</v>
      </c>
      <c r="E3160">
        <f t="shared" si="230"/>
        <v>36.329752856285253</v>
      </c>
      <c r="F3160" s="4">
        <v>31.113772789115647</v>
      </c>
      <c r="G3160">
        <f t="shared" si="233"/>
        <v>31.128499206349204</v>
      </c>
      <c r="H3160">
        <f t="shared" si="231"/>
        <v>35.814415356197301</v>
      </c>
      <c r="I3160">
        <f t="shared" si="232"/>
        <v>30.773825568003087</v>
      </c>
    </row>
    <row r="3161" spans="1:9" outlineLevel="1">
      <c r="A3161" s="12">
        <f t="shared" si="235"/>
        <v>0</v>
      </c>
      <c r="B3161" t="str">
        <f>YEAR(C3161)&amp;VLOOKUP(MONTH(C3161),lookup!$G$2:$N$13,8)</f>
        <v>2016M11</v>
      </c>
      <c r="C3161" s="2">
        <f t="shared" si="234"/>
        <v>42698</v>
      </c>
      <c r="D3161" s="4">
        <v>36.78559363837487</v>
      </c>
      <c r="E3161">
        <f t="shared" si="230"/>
        <v>36.350764987439369</v>
      </c>
      <c r="F3161" s="4">
        <v>31.464862585034012</v>
      </c>
      <c r="G3161">
        <f t="shared" si="233"/>
        <v>31.14392777777778</v>
      </c>
      <c r="H3161">
        <f t="shared" si="231"/>
        <v>35.828250021027678</v>
      </c>
      <c r="I3161">
        <f t="shared" si="232"/>
        <v>30.778862182342486</v>
      </c>
    </row>
    <row r="3162" spans="1:9" outlineLevel="1">
      <c r="A3162" s="12">
        <f t="shared" si="235"/>
        <v>0</v>
      </c>
      <c r="B3162" t="str">
        <f>YEAR(C3162)&amp;VLOOKUP(MONTH(C3162),lookup!$G$2:$N$13,8)</f>
        <v>2016M11</v>
      </c>
      <c r="C3162" s="2">
        <f t="shared" si="234"/>
        <v>42699</v>
      </c>
      <c r="D3162" s="4">
        <v>35.946792083098039</v>
      </c>
      <c r="E3162">
        <f t="shared" si="230"/>
        <v>36.310675498669006</v>
      </c>
      <c r="F3162" s="4">
        <v>30.819088435374152</v>
      </c>
      <c r="G3162">
        <f t="shared" si="233"/>
        <v>31.104020861678002</v>
      </c>
      <c r="H3162">
        <f t="shared" si="231"/>
        <v>35.849157961668233</v>
      </c>
      <c r="I3162">
        <f t="shared" si="232"/>
        <v>30.793673207651761</v>
      </c>
    </row>
    <row r="3163" spans="1:9" outlineLevel="1">
      <c r="A3163" s="12">
        <f t="shared" si="235"/>
        <v>0</v>
      </c>
      <c r="B3163" t="str">
        <f>YEAR(C3163)&amp;VLOOKUP(MONTH(C3163),lookup!$G$2:$N$13,8)</f>
        <v>2016M11</v>
      </c>
      <c r="C3163" s="2">
        <f t="shared" si="234"/>
        <v>42700</v>
      </c>
      <c r="D3163" s="4">
        <v>36.893810229801453</v>
      </c>
      <c r="E3163">
        <f t="shared" si="230"/>
        <v>36.358373970370764</v>
      </c>
      <c r="F3163" s="4">
        <v>31.538982312925171</v>
      </c>
      <c r="G3163">
        <f t="shared" si="233"/>
        <v>31.139838151927435</v>
      </c>
      <c r="H3163">
        <f t="shared" si="231"/>
        <v>35.863741665203165</v>
      </c>
      <c r="I3163">
        <f t="shared" si="232"/>
        <v>30.799715870089965</v>
      </c>
    </row>
    <row r="3164" spans="1:9" outlineLevel="1">
      <c r="A3164" s="12">
        <f t="shared" si="235"/>
        <v>0</v>
      </c>
      <c r="B3164" t="str">
        <f>YEAR(C3164)&amp;VLOOKUP(MONTH(C3164),lookup!$G$2:$N$13,8)</f>
        <v>2016M11</v>
      </c>
      <c r="C3164" s="2">
        <f t="shared" si="234"/>
        <v>42701</v>
      </c>
      <c r="D3164" s="4">
        <v>36.374138384893691</v>
      </c>
      <c r="E3164">
        <f t="shared" si="230"/>
        <v>36.40693890647951</v>
      </c>
      <c r="F3164" s="4">
        <v>31.184459863945577</v>
      </c>
      <c r="G3164">
        <f t="shared" si="233"/>
        <v>31.179018055555559</v>
      </c>
      <c r="H3164">
        <f t="shared" si="231"/>
        <v>35.910176997397159</v>
      </c>
      <c r="I3164">
        <f t="shared" si="232"/>
        <v>30.835014175780827</v>
      </c>
    </row>
    <row r="3165" spans="1:9" outlineLevel="1">
      <c r="A3165" s="12">
        <f t="shared" si="235"/>
        <v>0</v>
      </c>
      <c r="B3165" t="str">
        <f>YEAR(C3165)&amp;VLOOKUP(MONTH(C3165),lookup!$G$2:$N$13,8)</f>
        <v>2016M11</v>
      </c>
      <c r="C3165" s="2">
        <f t="shared" si="234"/>
        <v>42702</v>
      </c>
      <c r="D3165" s="4">
        <v>37.015115739160237</v>
      </c>
      <c r="E3165">
        <f t="shared" si="230"/>
        <v>36.49001522824237</v>
      </c>
      <c r="F3165" s="4">
        <v>31.645145578231293</v>
      </c>
      <c r="G3165">
        <f t="shared" si="233"/>
        <v>31.247150793650789</v>
      </c>
      <c r="H3165">
        <f t="shared" si="231"/>
        <v>35.92616416590004</v>
      </c>
      <c r="I3165">
        <f t="shared" si="232"/>
        <v>30.842664892922283</v>
      </c>
    </row>
    <row r="3166" spans="1:9" outlineLevel="1">
      <c r="A3166" s="12">
        <f t="shared" si="235"/>
        <v>0</v>
      </c>
      <c r="B3166" t="str">
        <f>YEAR(C3166)&amp;VLOOKUP(MONTH(C3166),lookup!$G$2:$N$13,8)</f>
        <v>2016M11</v>
      </c>
      <c r="C3166" s="2">
        <f t="shared" si="234"/>
        <v>42703</v>
      </c>
      <c r="D3166" s="4">
        <v>35.883165850053054</v>
      </c>
      <c r="E3166">
        <f t="shared" si="230"/>
        <v>36.456768487950008</v>
      </c>
      <c r="F3166" s="4">
        <v>30.731221768707485</v>
      </c>
      <c r="G3166">
        <f t="shared" si="233"/>
        <v>31.211236422902495</v>
      </c>
      <c r="H3166">
        <f t="shared" si="231"/>
        <v>35.972270910634421</v>
      </c>
      <c r="I3166">
        <f t="shared" si="232"/>
        <v>30.878497861835477</v>
      </c>
    </row>
    <row r="3167" spans="1:9" outlineLevel="1">
      <c r="A3167" s="12">
        <f t="shared" si="235"/>
        <v>0</v>
      </c>
      <c r="B3167" t="str">
        <f>YEAR(C3167)&amp;VLOOKUP(MONTH(C3167),lookup!$G$2:$N$13,8)</f>
        <v>2016M11</v>
      </c>
      <c r="C3167" s="2">
        <f t="shared" si="234"/>
        <v>42704</v>
      </c>
      <c r="D3167" s="4">
        <v>36.741170196563225</v>
      </c>
      <c r="E3167">
        <f t="shared" si="230"/>
        <v>36.481397298654926</v>
      </c>
      <c r="F3167" s="4">
        <v>31.342246258503405</v>
      </c>
      <c r="G3167">
        <f t="shared" si="233"/>
        <v>31.220081575963718</v>
      </c>
      <c r="H3167">
        <f t="shared" si="231"/>
        <v>36.013328083884012</v>
      </c>
      <c r="I3167">
        <f t="shared" si="232"/>
        <v>30.90738953117927</v>
      </c>
    </row>
    <row r="3168" spans="1:9" outlineLevel="1">
      <c r="A3168" s="12">
        <f t="shared" si="235"/>
        <v>0</v>
      </c>
      <c r="B3168" t="str">
        <f>YEAR(C3168)&amp;VLOOKUP(MONTH(C3168),lookup!$G$2:$N$13,8)</f>
        <v>2016M12</v>
      </c>
      <c r="C3168" s="2">
        <f t="shared" si="234"/>
        <v>42705</v>
      </c>
      <c r="D3168" s="4">
        <v>36.058065572771895</v>
      </c>
      <c r="E3168">
        <f t="shared" si="230"/>
        <v>36.478237895356742</v>
      </c>
      <c r="F3168" s="4">
        <v>30.733812244897958</v>
      </c>
      <c r="G3168">
        <f t="shared" si="233"/>
        <v>31.189227692743763</v>
      </c>
      <c r="H3168">
        <f t="shared" si="231"/>
        <v>36.022468631641551</v>
      </c>
      <c r="I3168">
        <f t="shared" si="232"/>
        <v>30.894157221348838</v>
      </c>
    </row>
    <row r="3169" spans="1:9" outlineLevel="1">
      <c r="A3169" s="12">
        <f t="shared" si="235"/>
        <v>0</v>
      </c>
      <c r="B3169" t="str">
        <f>YEAR(C3169)&amp;VLOOKUP(MONTH(C3169),lookup!$G$2:$N$13,8)</f>
        <v>2016M12</v>
      </c>
      <c r="C3169" s="2">
        <f t="shared" si="234"/>
        <v>42706</v>
      </c>
      <c r="D3169" s="4">
        <v>37.534888340995963</v>
      </c>
      <c r="E3169">
        <f t="shared" si="230"/>
        <v>36.578491990203432</v>
      </c>
      <c r="F3169" s="4">
        <v>31.884847619047619</v>
      </c>
      <c r="G3169">
        <f t="shared" si="233"/>
        <v>31.24429886621315</v>
      </c>
      <c r="H3169">
        <f t="shared" si="231"/>
        <v>36.041351962182752</v>
      </c>
      <c r="I3169">
        <f t="shared" si="232"/>
        <v>30.886160222709304</v>
      </c>
    </row>
    <row r="3170" spans="1:9" outlineLevel="1">
      <c r="A3170" s="12">
        <f t="shared" si="235"/>
        <v>0</v>
      </c>
      <c r="B3170" t="str">
        <f>YEAR(C3170)&amp;VLOOKUP(MONTH(C3170),lookup!$G$2:$N$13,8)</f>
        <v>2016M12</v>
      </c>
      <c r="C3170" s="2">
        <f t="shared" si="234"/>
        <v>42707</v>
      </c>
      <c r="D3170" s="4">
        <v>36.494866727185816</v>
      </c>
      <c r="E3170">
        <f t="shared" si="230"/>
        <v>36.622807350649936</v>
      </c>
      <c r="F3170" s="4">
        <v>31.089416326530614</v>
      </c>
      <c r="G3170">
        <f t="shared" si="233"/>
        <v>31.253274064625856</v>
      </c>
      <c r="H3170">
        <f t="shared" si="231"/>
        <v>36.048345066895266</v>
      </c>
      <c r="I3170">
        <f t="shared" si="232"/>
        <v>30.872854508762533</v>
      </c>
    </row>
    <row r="3171" spans="1:9" outlineLevel="1">
      <c r="A3171" s="12">
        <f t="shared" si="235"/>
        <v>0</v>
      </c>
      <c r="B3171" t="str">
        <f>YEAR(C3171)&amp;VLOOKUP(MONTH(C3171),lookup!$G$2:$N$13,8)</f>
        <v>2016M12</v>
      </c>
      <c r="C3171" s="2">
        <f t="shared" si="234"/>
        <v>42708</v>
      </c>
      <c r="D3171" s="4">
        <v>37.558355808854984</v>
      </c>
      <c r="E3171">
        <f t="shared" si="230"/>
        <v>36.709611455148675</v>
      </c>
      <c r="F3171" s="4">
        <v>31.903393197278913</v>
      </c>
      <c r="G3171">
        <f t="shared" si="233"/>
        <v>31.297570379818595</v>
      </c>
      <c r="H3171">
        <f t="shared" si="231"/>
        <v>36.062118613131346</v>
      </c>
      <c r="I3171">
        <f t="shared" si="232"/>
        <v>30.859610411522674</v>
      </c>
    </row>
    <row r="3172" spans="1:9" outlineLevel="1">
      <c r="A3172" s="12">
        <f t="shared" si="235"/>
        <v>0</v>
      </c>
      <c r="B3172" t="str">
        <f>YEAR(C3172)&amp;VLOOKUP(MONTH(C3172),lookup!$G$2:$N$13,8)</f>
        <v>2016M12</v>
      </c>
      <c r="C3172" s="2">
        <f t="shared" si="234"/>
        <v>42709</v>
      </c>
      <c r="D3172" s="4">
        <v>36.475858018868799</v>
      </c>
      <c r="E3172">
        <f t="shared" si="230"/>
        <v>36.765359946340098</v>
      </c>
      <c r="F3172" s="4">
        <v>31.087321088435374</v>
      </c>
      <c r="G3172">
        <f t="shared" si="233"/>
        <v>31.321174149659864</v>
      </c>
      <c r="H3172">
        <f t="shared" si="231"/>
        <v>36.035596169727484</v>
      </c>
      <c r="I3172">
        <f t="shared" si="232"/>
        <v>30.813958151155894</v>
      </c>
    </row>
    <row r="3173" spans="1:9" outlineLevel="1">
      <c r="A3173" s="12">
        <f t="shared" si="235"/>
        <v>0</v>
      </c>
      <c r="B3173" t="str">
        <f>YEAR(C3173)&amp;VLOOKUP(MONTH(C3173),lookup!$G$2:$N$13,8)</f>
        <v>2016M12</v>
      </c>
      <c r="C3173" s="2">
        <f t="shared" si="234"/>
        <v>42710</v>
      </c>
      <c r="D3173" s="4">
        <v>36.931881545950503</v>
      </c>
      <c r="E3173">
        <f t="shared" si="230"/>
        <v>36.776050421713421</v>
      </c>
      <c r="F3173" s="4">
        <v>31.309997278911563</v>
      </c>
      <c r="G3173">
        <f t="shared" si="233"/>
        <v>31.297539965986395</v>
      </c>
      <c r="H3173">
        <f t="shared" si="231"/>
        <v>36.031084384432305</v>
      </c>
      <c r="I3173">
        <f t="shared" si="232"/>
        <v>30.787566311415794</v>
      </c>
    </row>
    <row r="3174" spans="1:9" outlineLevel="1">
      <c r="A3174" s="12">
        <f t="shared" si="235"/>
        <v>0</v>
      </c>
      <c r="B3174" t="str">
        <f>YEAR(C3174)&amp;VLOOKUP(MONTH(C3174),lookup!$G$2:$N$13,8)</f>
        <v>2016M12</v>
      </c>
      <c r="C3174" s="2">
        <f t="shared" si="234"/>
        <v>42711</v>
      </c>
      <c r="D3174" s="4">
        <v>36.645066830652759</v>
      </c>
      <c r="E3174">
        <f t="shared" si="230"/>
        <v>36.872586004490984</v>
      </c>
      <c r="F3174" s="4">
        <v>31.197832653061226</v>
      </c>
      <c r="G3174">
        <f t="shared" si="233"/>
        <v>31.365371513605442</v>
      </c>
      <c r="H3174">
        <f t="shared" si="231"/>
        <v>36.059077613250068</v>
      </c>
      <c r="I3174">
        <f t="shared" si="232"/>
        <v>30.799327860064189</v>
      </c>
    </row>
    <row r="3175" spans="1:9" outlineLevel="1">
      <c r="A3175" s="12">
        <f t="shared" si="235"/>
        <v>0</v>
      </c>
      <c r="B3175" t="str">
        <f>YEAR(C3175)&amp;VLOOKUP(MONTH(C3175),lookup!$G$2:$N$13,8)</f>
        <v>2016M12</v>
      </c>
      <c r="C3175" s="2">
        <f t="shared" si="234"/>
        <v>42712</v>
      </c>
      <c r="D3175" s="4">
        <v>37.684506802619154</v>
      </c>
      <c r="E3175">
        <f t="shared" si="230"/>
        <v>36.944012747504743</v>
      </c>
      <c r="F3175" s="4">
        <v>32.000133333333331</v>
      </c>
      <c r="G3175">
        <f t="shared" si="233"/>
        <v>31.416096598639459</v>
      </c>
      <c r="H3175">
        <f t="shared" si="231"/>
        <v>36.056541129311221</v>
      </c>
      <c r="I3175">
        <f t="shared" si="232"/>
        <v>30.787987624959118</v>
      </c>
    </row>
    <row r="3176" spans="1:9" outlineLevel="1">
      <c r="A3176" s="12">
        <f t="shared" si="235"/>
        <v>0</v>
      </c>
      <c r="B3176" t="str">
        <f>YEAR(C3176)&amp;VLOOKUP(MONTH(C3176),lookup!$G$2:$N$13,8)</f>
        <v>2016M12</v>
      </c>
      <c r="C3176" s="2">
        <f t="shared" si="234"/>
        <v>42713</v>
      </c>
      <c r="D3176" s="4">
        <v>37.262448488408012</v>
      </c>
      <c r="E3176">
        <f t="shared" si="230"/>
        <v>37.083251826500522</v>
      </c>
      <c r="F3176" s="4">
        <v>31.742551020408165</v>
      </c>
      <c r="G3176">
        <f t="shared" si="233"/>
        <v>31.533570663265309</v>
      </c>
      <c r="H3176">
        <f t="shared" si="231"/>
        <v>36.086735528390065</v>
      </c>
      <c r="I3176">
        <f t="shared" si="232"/>
        <v>30.806169413400692</v>
      </c>
    </row>
    <row r="3177" spans="1:9" outlineLevel="1">
      <c r="A3177" s="12">
        <f t="shared" si="235"/>
        <v>0</v>
      </c>
      <c r="B3177" t="str">
        <f>YEAR(C3177)&amp;VLOOKUP(MONTH(C3177),lookup!$G$2:$N$13,8)</f>
        <v>2016M12</v>
      </c>
      <c r="C3177" s="2">
        <f t="shared" si="234"/>
        <v>42714</v>
      </c>
      <c r="D3177" s="4">
        <v>38.129222440692665</v>
      </c>
      <c r="E3177">
        <f t="shared" si="230"/>
        <v>37.167969927051374</v>
      </c>
      <c r="F3177" s="4">
        <v>32.351314285714288</v>
      </c>
      <c r="G3177">
        <f t="shared" si="233"/>
        <v>31.600051587301593</v>
      </c>
      <c r="H3177">
        <f t="shared" si="231"/>
        <v>36.112772170940126</v>
      </c>
      <c r="I3177">
        <f t="shared" si="232"/>
        <v>30.827022574429652</v>
      </c>
    </row>
    <row r="3178" spans="1:9" outlineLevel="1">
      <c r="A3178" s="12">
        <f t="shared" si="235"/>
        <v>0</v>
      </c>
      <c r="B3178" t="str">
        <f>YEAR(C3178)&amp;VLOOKUP(MONTH(C3178),lookup!$G$2:$N$13,8)</f>
        <v>2016M12</v>
      </c>
      <c r="C3178" s="2">
        <f t="shared" si="234"/>
        <v>42715</v>
      </c>
      <c r="D3178" s="4">
        <v>37.21098357169771</v>
      </c>
      <c r="E3178">
        <f t="shared" si="230"/>
        <v>37.273987692569108</v>
      </c>
      <c r="F3178" s="4">
        <v>31.6814</v>
      </c>
      <c r="G3178">
        <f t="shared" si="233"/>
        <v>31.686557142857147</v>
      </c>
      <c r="H3178">
        <f t="shared" si="231"/>
        <v>36.144148054522603</v>
      </c>
      <c r="I3178">
        <f t="shared" si="232"/>
        <v>30.848022272860458</v>
      </c>
    </row>
    <row r="3179" spans="1:9" outlineLevel="1">
      <c r="A3179" s="12">
        <f t="shared" si="235"/>
        <v>0</v>
      </c>
      <c r="B3179" t="str">
        <f>YEAR(C3179)&amp;VLOOKUP(MONTH(C3179),lookup!$G$2:$N$13,8)</f>
        <v>2016M12</v>
      </c>
      <c r="C3179" s="2">
        <f t="shared" si="234"/>
        <v>42716</v>
      </c>
      <c r="D3179" s="4">
        <v>37.514944851144342</v>
      </c>
      <c r="E3179">
        <f t="shared" si="230"/>
        <v>37.319863116478345</v>
      </c>
      <c r="F3179" s="4">
        <v>31.808425850340136</v>
      </c>
      <c r="G3179">
        <f t="shared" si="233"/>
        <v>31.722157397959187</v>
      </c>
      <c r="H3179">
        <f t="shared" si="231"/>
        <v>36.161785204490599</v>
      </c>
      <c r="I3179">
        <f t="shared" si="232"/>
        <v>30.861535412645829</v>
      </c>
    </row>
    <row r="3180" spans="1:9" outlineLevel="1">
      <c r="A3180" s="12">
        <f t="shared" si="235"/>
        <v>0</v>
      </c>
      <c r="B3180" t="str">
        <f>YEAR(C3180)&amp;VLOOKUP(MONTH(C3180),lookup!$G$2:$N$13,8)</f>
        <v>2016M12</v>
      </c>
      <c r="C3180" s="2">
        <f t="shared" si="234"/>
        <v>42717</v>
      </c>
      <c r="D3180" s="4">
        <v>36.982910231277998</v>
      </c>
      <c r="E3180">
        <f t="shared" si="230"/>
        <v>37.37970749647269</v>
      </c>
      <c r="F3180" s="4">
        <v>31.47615918367347</v>
      </c>
      <c r="G3180">
        <f t="shared" si="233"/>
        <v>31.769653656462587</v>
      </c>
      <c r="H3180">
        <f t="shared" si="231"/>
        <v>36.182220172912459</v>
      </c>
      <c r="I3180">
        <f t="shared" si="232"/>
        <v>30.874842188962411</v>
      </c>
    </row>
    <row r="3181" spans="1:9" outlineLevel="1">
      <c r="A3181" s="12">
        <f t="shared" si="235"/>
        <v>0</v>
      </c>
      <c r="B3181" t="str">
        <f>YEAR(C3181)&amp;VLOOKUP(MONTH(C3181),lookup!$G$2:$N$13,8)</f>
        <v>2016M12</v>
      </c>
      <c r="C3181" s="2">
        <f t="shared" si="234"/>
        <v>42718</v>
      </c>
      <c r="D3181" s="4">
        <v>38.082401756051063</v>
      </c>
      <c r="E3181">
        <f t="shared" si="230"/>
        <v>37.484772922389965</v>
      </c>
      <c r="F3181" s="4">
        <v>32.306963265306123</v>
      </c>
      <c r="G3181">
        <f t="shared" si="233"/>
        <v>31.857533191609978</v>
      </c>
      <c r="H3181">
        <f t="shared" si="231"/>
        <v>36.22173292236134</v>
      </c>
      <c r="I3181">
        <f t="shared" si="232"/>
        <v>30.906302166041758</v>
      </c>
    </row>
    <row r="3182" spans="1:9" outlineLevel="1">
      <c r="A3182" s="12">
        <f t="shared" si="235"/>
        <v>0</v>
      </c>
      <c r="B3182" t="str">
        <f>YEAR(C3182)&amp;VLOOKUP(MONTH(C3182),lookup!$G$2:$N$13,8)</f>
        <v>2016M12</v>
      </c>
      <c r="C3182" s="2">
        <f t="shared" si="234"/>
        <v>42719</v>
      </c>
      <c r="D3182" s="4">
        <v>37.465951912269972</v>
      </c>
      <c r="E3182">
        <f t="shared" si="230"/>
        <v>37.553036858646209</v>
      </c>
      <c r="F3182" s="4">
        <v>31.884804081632655</v>
      </c>
      <c r="G3182">
        <f t="shared" si="233"/>
        <v>31.912323327664403</v>
      </c>
      <c r="H3182">
        <f t="shared" si="231"/>
        <v>36.225195459999576</v>
      </c>
      <c r="I3182">
        <f t="shared" si="232"/>
        <v>30.905607128517971</v>
      </c>
    </row>
    <row r="3183" spans="1:9" outlineLevel="1">
      <c r="A3183" s="12">
        <f t="shared" si="235"/>
        <v>0</v>
      </c>
      <c r="B3183" t="str">
        <f>YEAR(C3183)&amp;VLOOKUP(MONTH(C3183),lookup!$G$2:$N$13,8)</f>
        <v>2016M12</v>
      </c>
      <c r="C3183" s="2">
        <f t="shared" si="234"/>
        <v>42720</v>
      </c>
      <c r="D3183" s="4">
        <v>38.233202790504528</v>
      </c>
      <c r="E3183">
        <f t="shared" si="230"/>
        <v>37.595995387040034</v>
      </c>
      <c r="F3183" s="4">
        <v>32.465863945578235</v>
      </c>
      <c r="G3183">
        <f t="shared" si="233"/>
        <v>31.950977295918371</v>
      </c>
      <c r="H3183">
        <f t="shared" si="231"/>
        <v>36.24472440927574</v>
      </c>
      <c r="I3183">
        <f t="shared" si="232"/>
        <v>30.91627410370743</v>
      </c>
    </row>
    <row r="3184" spans="1:9" outlineLevel="1">
      <c r="A3184" s="12">
        <f t="shared" si="235"/>
        <v>0</v>
      </c>
      <c r="B3184" t="str">
        <f>YEAR(C3184)&amp;VLOOKUP(MONTH(C3184),lookup!$G$2:$N$13,8)</f>
        <v>2016M12</v>
      </c>
      <c r="C3184" s="2">
        <f t="shared" si="234"/>
        <v>42721</v>
      </c>
      <c r="D3184" s="4">
        <v>37.533398625661455</v>
      </c>
      <c r="E3184">
        <f t="shared" si="230"/>
        <v>37.639797691782015</v>
      </c>
      <c r="F3184" s="4">
        <v>31.891400000000001</v>
      </c>
      <c r="G3184">
        <f t="shared" si="233"/>
        <v>31.977780357142862</v>
      </c>
      <c r="H3184">
        <f t="shared" si="231"/>
        <v>36.265732207854036</v>
      </c>
      <c r="I3184">
        <f t="shared" si="232"/>
        <v>30.93217507092664</v>
      </c>
    </row>
    <row r="3185" spans="1:9" outlineLevel="1">
      <c r="A3185" s="12">
        <f t="shared" si="235"/>
        <v>0</v>
      </c>
      <c r="B3185" t="str">
        <f>YEAR(C3185)&amp;VLOOKUP(MONTH(C3185),lookup!$G$2:$N$13,8)</f>
        <v>2016M12</v>
      </c>
      <c r="C3185" s="2">
        <f t="shared" si="234"/>
        <v>42722</v>
      </c>
      <c r="D3185" s="4">
        <v>38.566078494974484</v>
      </c>
      <c r="E3185">
        <f t="shared" si="230"/>
        <v>37.754695665493806</v>
      </c>
      <c r="F3185" s="4">
        <v>32.747804081632658</v>
      </c>
      <c r="G3185">
        <f t="shared" si="233"/>
        <v>32.080842488662135</v>
      </c>
      <c r="H3185">
        <f t="shared" si="231"/>
        <v>36.301265259355276</v>
      </c>
      <c r="I3185">
        <f t="shared" si="232"/>
        <v>30.95938351174879</v>
      </c>
    </row>
    <row r="3186" spans="1:9" outlineLevel="1">
      <c r="A3186" s="12">
        <f t="shared" si="235"/>
        <v>0</v>
      </c>
      <c r="B3186" t="str">
        <f>YEAR(C3186)&amp;VLOOKUP(MONTH(C3186),lookup!$G$2:$N$13,8)</f>
        <v>2016M12</v>
      </c>
      <c r="C3186" s="2">
        <f t="shared" si="234"/>
        <v>42723</v>
      </c>
      <c r="D3186" s="4">
        <v>37.116903003471286</v>
      </c>
      <c r="E3186">
        <f t="shared" si="230"/>
        <v>37.759981694329099</v>
      </c>
      <c r="F3186" s="4">
        <v>31.526965986394558</v>
      </c>
      <c r="G3186">
        <f t="shared" si="233"/>
        <v>32.075424263038549</v>
      </c>
      <c r="H3186">
        <f t="shared" si="231"/>
        <v>36.342181534108143</v>
      </c>
      <c r="I3186">
        <f t="shared" si="232"/>
        <v>30.99344893241858</v>
      </c>
    </row>
    <row r="3187" spans="1:9" outlineLevel="1">
      <c r="A3187" s="12">
        <f t="shared" si="235"/>
        <v>0</v>
      </c>
      <c r="B3187" t="str">
        <f>YEAR(C3187)&amp;VLOOKUP(MONTH(C3187),lookup!$G$2:$N$13,8)</f>
        <v>2016M12</v>
      </c>
      <c r="C3187" s="2">
        <f t="shared" si="234"/>
        <v>42724</v>
      </c>
      <c r="D3187" s="4">
        <v>38.157804498948117</v>
      </c>
      <c r="E3187">
        <f t="shared" si="230"/>
        <v>37.806443984224913</v>
      </c>
      <c r="F3187" s="4">
        <v>32.344712925170064</v>
      </c>
      <c r="G3187">
        <f t="shared" si="233"/>
        <v>32.112088010204083</v>
      </c>
      <c r="H3187">
        <f t="shared" si="231"/>
        <v>36.382625147086813</v>
      </c>
      <c r="I3187">
        <f t="shared" si="232"/>
        <v>31.025857182709665</v>
      </c>
    </row>
    <row r="3188" spans="1:9" outlineLevel="1">
      <c r="A3188" s="12">
        <f t="shared" si="235"/>
        <v>0</v>
      </c>
      <c r="B3188" t="str">
        <f>YEAR(C3188)&amp;VLOOKUP(MONTH(C3188),lookup!$G$2:$N$13,8)</f>
        <v>2016M12</v>
      </c>
      <c r="C3188" s="2">
        <f t="shared" si="234"/>
        <v>42725</v>
      </c>
      <c r="D3188" s="4">
        <v>37.352795865616912</v>
      </c>
      <c r="E3188">
        <f t="shared" si="230"/>
        <v>37.820132165816673</v>
      </c>
      <c r="F3188" s="4">
        <v>31.744297959183676</v>
      </c>
      <c r="G3188">
        <f t="shared" si="233"/>
        <v>32.117137840136053</v>
      </c>
      <c r="H3188">
        <f t="shared" si="231"/>
        <v>36.436706001530652</v>
      </c>
      <c r="I3188">
        <f t="shared" si="232"/>
        <v>31.069950993569471</v>
      </c>
    </row>
    <row r="3189" spans="1:9" outlineLevel="1">
      <c r="A3189" s="12">
        <f t="shared" si="235"/>
        <v>0</v>
      </c>
      <c r="B3189" t="str">
        <f>YEAR(C3189)&amp;VLOOKUP(MONTH(C3189),lookup!$G$2:$N$13,8)</f>
        <v>2016M12</v>
      </c>
      <c r="C3189" s="2">
        <f t="shared" si="234"/>
        <v>42726</v>
      </c>
      <c r="D3189" s="4">
        <v>38.776347956610664</v>
      </c>
      <c r="E3189">
        <f t="shared" si="230"/>
        <v>37.908765900527165</v>
      </c>
      <c r="F3189" s="4">
        <v>32.904025850340133</v>
      </c>
      <c r="G3189">
        <f t="shared" si="233"/>
        <v>32.190967743764176</v>
      </c>
      <c r="H3189">
        <f t="shared" si="231"/>
        <v>36.495644642957906</v>
      </c>
      <c r="I3189">
        <f t="shared" si="232"/>
        <v>31.118310190386346</v>
      </c>
    </row>
    <row r="3190" spans="1:9" outlineLevel="1">
      <c r="A3190" s="12">
        <f t="shared" si="235"/>
        <v>0</v>
      </c>
      <c r="B3190" t="str">
        <f>YEAR(C3190)&amp;VLOOKUP(MONTH(C3190),lookup!$G$2:$N$13,8)</f>
        <v>2016M12</v>
      </c>
      <c r="C3190" s="2">
        <f t="shared" si="234"/>
        <v>42727</v>
      </c>
      <c r="D3190" s="4">
        <v>37.291719020682613</v>
      </c>
      <c r="E3190">
        <f t="shared" ref="E3190:E3253" si="236">AVERAGE(SUM(D3183:D3190)/8,SUM(D3185:D3190)/6)</f>
        <v>37.877736377721384</v>
      </c>
      <c r="F3190" s="4">
        <v>31.683565986394559</v>
      </c>
      <c r="G3190">
        <f t="shared" si="233"/>
        <v>32.161070861678006</v>
      </c>
      <c r="H3190">
        <f t="shared" si="231"/>
        <v>36.5546311680896</v>
      </c>
      <c r="I3190">
        <f t="shared" si="232"/>
        <v>31.1639611702198</v>
      </c>
    </row>
    <row r="3191" spans="1:9" outlineLevel="1">
      <c r="A3191" s="12">
        <f t="shared" si="235"/>
        <v>0</v>
      </c>
      <c r="B3191" t="str">
        <f>YEAR(C3191)&amp;VLOOKUP(MONTH(C3191),lookup!$G$2:$N$13,8)</f>
        <v>2016M12</v>
      </c>
      <c r="C3191" s="2">
        <f t="shared" si="234"/>
        <v>42728</v>
      </c>
      <c r="D3191" s="4">
        <v>39.447800049131395</v>
      </c>
      <c r="E3191">
        <f t="shared" si="236"/>
        <v>38.027125502565305</v>
      </c>
      <c r="F3191" s="4">
        <v>33.366531972789119</v>
      </c>
      <c r="G3191">
        <f t="shared" si="233"/>
        <v>32.268923270975058</v>
      </c>
      <c r="H3191">
        <f t="shared" ref="H3191:H3254" si="237">IF(INDEX(D:D,MATCH(DATE(YEAR($C3191)-1,MONTH($C3191),DAY($C3191)),$C:$C,0),1)=0,0,(INDEX(E:E,MATCH(DATE(YEAR($C3191)-1,MONTH($C3191),DAY($C3191)),$C:$C,0),1)+INDEX(E:E,MATCH(DATE(YEAR($C3191)-2,MONTH($C3191),DAY($C3191)),$C:$C,0),1)+INDEX(E:E,MATCH(DATE(YEAR($C3191)-3,MONTH($C3191),DAY($C3191)),$C:$C,0),1)+INDEX(E:E,MATCH(DATE(YEAR($C3191)-4,MONTH($C3191),DAY($C3191)),$C:$C,0),1)+INDEX(E:E,MATCH(DATE(YEAR($C3191)-5,MONTH($C3191),DAY($C3191)),$C:$C,0),1))/5)</f>
        <v>36.728727763497652</v>
      </c>
      <c r="I3191">
        <f t="shared" ref="I3191:I3254" si="238">IF(INDEX(D:D,MATCH(DATE(YEAR($C3191)-1,MONTH($C3191),DAY($C3191)),$C:$C,0),1)=0,0,(INDEX(G:G,MATCH(DATE(YEAR($C3191)-1,MONTH($C3191),DAY($C3191)),$C:$C,0),1)+INDEX(G:G,MATCH(DATE(YEAR($C3191)-2,MONTH($C3191),DAY($C3191)),$C:$C,0),1)+INDEX(G:G,MATCH(DATE(YEAR($C3191)-3,MONTH($C3191),DAY($C3191)),$C:$C,0),1)+INDEX(G:G,MATCH(DATE(YEAR($C3191)-4,MONTH($C3191),DAY($C3191)),$C:$C,0),1)+INDEX(G:G,MATCH(DATE(YEAR($C3191)-5,MONTH($C3191),DAY($C3191)),$C:$C,0),1))/5)</f>
        <v>31.288114482568556</v>
      </c>
    </row>
    <row r="3192" spans="1:9" outlineLevel="1">
      <c r="A3192" s="12">
        <f t="shared" si="235"/>
        <v>0</v>
      </c>
      <c r="B3192" t="str">
        <f>YEAR(C3192)&amp;VLOOKUP(MONTH(C3192),lookup!$G$2:$N$13,8)</f>
        <v>2016M12</v>
      </c>
      <c r="C3192" s="2">
        <f t="shared" si="234"/>
        <v>42729</v>
      </c>
      <c r="D3192" s="4">
        <v>36.76142190744644</v>
      </c>
      <c r="E3192">
        <f t="shared" si="236"/>
        <v>37.949253533008132</v>
      </c>
      <c r="F3192" s="4">
        <v>31.436804081632655</v>
      </c>
      <c r="G3192">
        <f t="shared" si="233"/>
        <v>32.232997534013606</v>
      </c>
      <c r="H3192">
        <f t="shared" si="237"/>
        <v>36.660234779323297</v>
      </c>
      <c r="I3192">
        <f t="shared" si="238"/>
        <v>31.263136754545013</v>
      </c>
    </row>
    <row r="3193" spans="1:9" outlineLevel="1">
      <c r="A3193" s="12">
        <f t="shared" si="235"/>
        <v>0</v>
      </c>
      <c r="B3193" t="str">
        <f>YEAR(C3193)&amp;VLOOKUP(MONTH(C3193),lookup!$G$2:$N$13,8)</f>
        <v>2016M12</v>
      </c>
      <c r="C3193" s="2">
        <f t="shared" si="234"/>
        <v>42730</v>
      </c>
      <c r="D3193" s="4">
        <v>38.868882425854473</v>
      </c>
      <c r="E3193">
        <f t="shared" si="236"/>
        <v>38.027435272596989</v>
      </c>
      <c r="F3193" s="4">
        <v>32.921405442176869</v>
      </c>
      <c r="G3193">
        <f t="shared" si="233"/>
        <v>32.291905328798187</v>
      </c>
      <c r="H3193">
        <f t="shared" si="237"/>
        <v>36.702004351730764</v>
      </c>
      <c r="I3193">
        <f t="shared" si="238"/>
        <v>31.294616913840741</v>
      </c>
    </row>
    <row r="3194" spans="1:9" outlineLevel="1">
      <c r="A3194" s="12">
        <f t="shared" si="235"/>
        <v>0</v>
      </c>
      <c r="B3194" t="str">
        <f>YEAR(C3194)&amp;VLOOKUP(MONTH(C3194),lookup!$G$2:$N$13,8)</f>
        <v>2016M12</v>
      </c>
      <c r="C3194" s="2">
        <f t="shared" si="234"/>
        <v>42731</v>
      </c>
      <c r="D3194" s="4">
        <v>37.695035707015187</v>
      </c>
      <c r="E3194">
        <f t="shared" si="236"/>
        <v>38.092088553351672</v>
      </c>
      <c r="F3194" s="4">
        <v>31.97359455782313</v>
      </c>
      <c r="G3194">
        <f t="shared" si="233"/>
        <v>32.338927664399094</v>
      </c>
      <c r="H3194">
        <f t="shared" si="237"/>
        <v>36.769239820144534</v>
      </c>
      <c r="I3194">
        <f t="shared" si="238"/>
        <v>31.334909729049038</v>
      </c>
    </row>
    <row r="3195" spans="1:9" outlineLevel="1">
      <c r="A3195" s="12">
        <f t="shared" si="235"/>
        <v>0</v>
      </c>
      <c r="B3195" t="str">
        <f>YEAR(C3195)&amp;VLOOKUP(MONTH(C3195),lookup!$G$2:$N$13,8)</f>
        <v>2016M12</v>
      </c>
      <c r="C3195" s="2">
        <f t="shared" si="234"/>
        <v>42732</v>
      </c>
      <c r="D3195" s="4">
        <v>38.645994897281454</v>
      </c>
      <c r="E3195">
        <f t="shared" si="236"/>
        <v>38.111737698303415</v>
      </c>
      <c r="F3195" s="4">
        <v>32.719315646258501</v>
      </c>
      <c r="G3195">
        <f t="shared" si="233"/>
        <v>32.346947817460318</v>
      </c>
      <c r="H3195">
        <f t="shared" si="237"/>
        <v>36.805042970802127</v>
      </c>
      <c r="I3195">
        <f t="shared" si="238"/>
        <v>31.360515512009698</v>
      </c>
    </row>
    <row r="3196" spans="1:9" outlineLevel="1">
      <c r="A3196" s="12">
        <f t="shared" si="235"/>
        <v>0</v>
      </c>
      <c r="B3196" t="str">
        <f>YEAR(C3196)&amp;VLOOKUP(MONTH(C3196),lookup!$G$2:$N$13,8)</f>
        <v>2016M12</v>
      </c>
      <c r="C3196" s="2">
        <f t="shared" si="234"/>
        <v>42733</v>
      </c>
      <c r="D3196" s="4">
        <v>37.470895867941842</v>
      </c>
      <c r="E3196">
        <f t="shared" si="236"/>
        <v>38.134050352386993</v>
      </c>
      <c r="F3196" s="4">
        <v>31.845619047619049</v>
      </c>
      <c r="G3196">
        <f t="shared" si="233"/>
        <v>32.366784807256238</v>
      </c>
      <c r="H3196">
        <f t="shared" si="237"/>
        <v>36.830726988259443</v>
      </c>
      <c r="I3196">
        <f t="shared" si="238"/>
        <v>31.379820661776108</v>
      </c>
    </row>
    <row r="3197" spans="1:9" outlineLevel="1">
      <c r="A3197" s="12">
        <f t="shared" si="235"/>
        <v>0</v>
      </c>
      <c r="B3197" t="str">
        <f>YEAR(C3197)&amp;VLOOKUP(MONTH(C3197),lookup!$G$2:$N$13,8)</f>
        <v>2016M12</v>
      </c>
      <c r="C3197" s="2">
        <f t="shared" si="234"/>
        <v>42734</v>
      </c>
      <c r="D3197" s="4">
        <v>38.505448267884482</v>
      </c>
      <c r="E3197">
        <f t="shared" si="236"/>
        <v>38.03858980673769</v>
      </c>
      <c r="F3197" s="4">
        <v>32.601956462585036</v>
      </c>
      <c r="G3197">
        <f t="shared" si="233"/>
        <v>32.284190844671201</v>
      </c>
      <c r="H3197">
        <f t="shared" si="237"/>
        <v>36.788339508396433</v>
      </c>
      <c r="I3197">
        <f t="shared" si="238"/>
        <v>31.354083926964744</v>
      </c>
    </row>
    <row r="3198" spans="1:9" outlineLevel="1">
      <c r="A3198" s="12">
        <f t="shared" si="235"/>
        <v>0</v>
      </c>
      <c r="B3198" t="str">
        <f>YEAR(C3198)&amp;VLOOKUP(MONTH(C3198),lookup!$G$2:$N$13,8)</f>
        <v>2016M12</v>
      </c>
      <c r="C3198" s="2">
        <f t="shared" si="234"/>
        <v>42735</v>
      </c>
      <c r="D3198" s="4">
        <v>38.378715632276574</v>
      </c>
      <c r="E3198">
        <f t="shared" si="236"/>
        <v>38.241301572031489</v>
      </c>
      <c r="F3198" s="4">
        <v>32.628502040816329</v>
      </c>
      <c r="G3198">
        <f t="shared" si="233"/>
        <v>32.442557511337867</v>
      </c>
      <c r="H3198">
        <f t="shared" si="237"/>
        <v>36.915919727103855</v>
      </c>
      <c r="I3198">
        <f t="shared" si="238"/>
        <v>31.440184228865757</v>
      </c>
    </row>
    <row r="3199" spans="1:9" outlineLevel="1">
      <c r="A3199" s="12">
        <f t="shared" si="235"/>
        <v>0</v>
      </c>
      <c r="B3199" t="str">
        <f>YEAR(C3199)&amp;VLOOKUP(MONTH(C3199),lookup!$G$2:$N$13,8)</f>
        <v>2017M01</v>
      </c>
      <c r="C3199" s="2">
        <f t="shared" si="234"/>
        <v>42736</v>
      </c>
      <c r="D3199" s="4">
        <v>39.541433041555536</v>
      </c>
      <c r="E3199">
        <f t="shared" si="236"/>
        <v>38.303199518699749</v>
      </c>
      <c r="F3199" s="4">
        <v>33.395321306097337</v>
      </c>
      <c r="G3199">
        <f t="shared" si="233"/>
        <v>32.483849833329671</v>
      </c>
      <c r="H3199">
        <f t="shared" si="237"/>
        <v>36.892585456069092</v>
      </c>
      <c r="I3199">
        <f t="shared" si="238"/>
        <v>31.440244082709455</v>
      </c>
    </row>
    <row r="3200" spans="1:9" outlineLevel="1">
      <c r="A3200" s="12">
        <f t="shared" si="235"/>
        <v>0</v>
      </c>
      <c r="B3200" t="str">
        <f>YEAR(C3200)&amp;VLOOKUP(MONTH(C3200),lookup!$G$2:$N$13,8)</f>
        <v>2017M01</v>
      </c>
      <c r="C3200" s="2">
        <f t="shared" si="234"/>
        <v>42737</v>
      </c>
      <c r="D3200" s="4">
        <v>38.588795688690794</v>
      </c>
      <c r="E3200">
        <f t="shared" si="236"/>
        <v>38.491890378500493</v>
      </c>
      <c r="F3200" s="4">
        <v>32.702663439266296</v>
      </c>
      <c r="G3200">
        <f t="shared" si="233"/>
        <v>32.623721783302038</v>
      </c>
      <c r="H3200">
        <f t="shared" si="237"/>
        <v>36.96840048053209</v>
      </c>
      <c r="I3200">
        <f t="shared" si="238"/>
        <v>31.481281624950999</v>
      </c>
    </row>
    <row r="3201" spans="1:9" outlineLevel="1">
      <c r="A3201" s="12">
        <f t="shared" si="235"/>
        <v>0</v>
      </c>
      <c r="B3201" t="str">
        <f>YEAR(C3201)&amp;VLOOKUP(MONTH(C3201),lookup!$G$2:$N$13,8)</f>
        <v>2017M01</v>
      </c>
      <c r="C3201" s="2">
        <f t="shared" si="234"/>
        <v>42738</v>
      </c>
      <c r="D3201" s="4">
        <v>39.188213092435518</v>
      </c>
      <c r="E3201">
        <f t="shared" si="236"/>
        <v>38.55703339475798</v>
      </c>
      <c r="F3201" s="4">
        <v>33.107156203821511</v>
      </c>
      <c r="G3201">
        <f t="shared" si="233"/>
        <v>32.667651252368415</v>
      </c>
      <c r="H3201">
        <f t="shared" si="237"/>
        <v>37.01396529881049</v>
      </c>
      <c r="I3201">
        <f t="shared" si="238"/>
        <v>31.51155647356368</v>
      </c>
    </row>
    <row r="3202" spans="1:9" outlineLevel="1">
      <c r="A3202" s="12">
        <f t="shared" si="235"/>
        <v>0</v>
      </c>
      <c r="B3202" t="str">
        <f>YEAR(C3202)&amp;VLOOKUP(MONTH(C3202),lookup!$G$2:$N$13,8)</f>
        <v>2017M01</v>
      </c>
      <c r="C3202" s="2">
        <f t="shared" si="234"/>
        <v>42739</v>
      </c>
      <c r="D3202" s="4">
        <v>38.359405791565578</v>
      </c>
      <c r="E3202">
        <f t="shared" si="236"/>
        <v>38.672599018677687</v>
      </c>
      <c r="F3202" s="4">
        <v>32.49833331902898</v>
      </c>
      <c r="G3202">
        <f t="shared" si="233"/>
        <v>32.754840280894612</v>
      </c>
      <c r="H3202">
        <f t="shared" si="237"/>
        <v>37.046763215655076</v>
      </c>
      <c r="I3202">
        <f t="shared" si="238"/>
        <v>31.530268414059037</v>
      </c>
    </row>
    <row r="3203" spans="1:9" outlineLevel="1">
      <c r="A3203" s="12">
        <f t="shared" si="235"/>
        <v>0</v>
      </c>
      <c r="B3203" t="str">
        <f>YEAR(C3203)&amp;VLOOKUP(MONTH(C3203),lookup!$G$2:$N$13,8)</f>
        <v>2017M01</v>
      </c>
      <c r="C3203" s="2">
        <f t="shared" si="234"/>
        <v>42740</v>
      </c>
      <c r="D3203" s="4">
        <v>39.16885235364591</v>
      </c>
      <c r="E3203">
        <f t="shared" si="236"/>
        <v>38.760561283513923</v>
      </c>
      <c r="F3203" s="4">
        <v>33.071700665200005</v>
      </c>
      <c r="G3203">
        <f t="shared" si="233"/>
        <v>32.816009694796364</v>
      </c>
      <c r="H3203">
        <f t="shared" si="237"/>
        <v>37.08716834877292</v>
      </c>
      <c r="I3203">
        <f t="shared" si="238"/>
        <v>31.55440100674204</v>
      </c>
    </row>
    <row r="3204" spans="1:9" outlineLevel="1">
      <c r="A3204" s="12">
        <f t="shared" si="235"/>
        <v>0</v>
      </c>
      <c r="B3204" t="str">
        <f>YEAR(C3204)&amp;VLOOKUP(MONTH(C3204),lookup!$G$2:$N$13,8)</f>
        <v>2017M01</v>
      </c>
      <c r="C3204" s="2">
        <f t="shared" si="234"/>
        <v>42741</v>
      </c>
      <c r="D3204" s="4">
        <v>38.140196723820338</v>
      </c>
      <c r="E3204">
        <f t="shared" si="236"/>
        <v>38.782516011301638</v>
      </c>
      <c r="F3204" s="4">
        <v>32.28049089536001</v>
      </c>
      <c r="G3204">
        <f t="shared" si="233"/>
        <v>32.814188256492145</v>
      </c>
      <c r="H3204">
        <f t="shared" si="237"/>
        <v>37.108197250749356</v>
      </c>
      <c r="I3204">
        <f t="shared" si="238"/>
        <v>31.556700141652517</v>
      </c>
    </row>
    <row r="3205" spans="1:9" outlineLevel="1">
      <c r="A3205" s="12">
        <f t="shared" si="235"/>
        <v>0</v>
      </c>
      <c r="B3205" t="str">
        <f>YEAR(C3205)&amp;VLOOKUP(MONTH(C3205),lookup!$G$2:$N$13,8)</f>
        <v>2017M01</v>
      </c>
      <c r="C3205" s="2">
        <f t="shared" si="234"/>
        <v>42742</v>
      </c>
      <c r="D3205" s="4">
        <v>39.905360859857851</v>
      </c>
      <c r="E3205">
        <f t="shared" si="236"/>
        <v>38.900337866491839</v>
      </c>
      <c r="F3205" s="4">
        <v>33.709221545884894</v>
      </c>
      <c r="G3205">
        <f t="shared" si="233"/>
        <v>32.909550677514019</v>
      </c>
      <c r="H3205">
        <f t="shared" si="237"/>
        <v>37.154255641424207</v>
      </c>
      <c r="I3205">
        <f t="shared" si="238"/>
        <v>31.578889506099564</v>
      </c>
    </row>
    <row r="3206" spans="1:9" outlineLevel="1">
      <c r="A3206" s="12">
        <f t="shared" si="235"/>
        <v>0</v>
      </c>
      <c r="B3206" t="str">
        <f>YEAR(C3206)&amp;VLOOKUP(MONTH(C3206),lookup!$G$2:$N$13,8)</f>
        <v>2017M01</v>
      </c>
      <c r="C3206" s="2">
        <f t="shared" si="234"/>
        <v>42743</v>
      </c>
      <c r="D3206" s="4">
        <v>39.309301626150308</v>
      </c>
      <c r="E3206">
        <f t="shared" si="236"/>
        <v>39.018541652563911</v>
      </c>
      <c r="F3206" s="4">
        <v>33.328430257361369</v>
      </c>
      <c r="G3206">
        <f t="shared" si="233"/>
        <v>33.005443425889339</v>
      </c>
      <c r="H3206">
        <f t="shared" si="237"/>
        <v>37.170300367315804</v>
      </c>
      <c r="I3206">
        <f t="shared" si="238"/>
        <v>31.581272983971381</v>
      </c>
    </row>
    <row r="3207" spans="1:9" outlineLevel="1">
      <c r="A3207" s="12">
        <f t="shared" si="235"/>
        <v>0</v>
      </c>
      <c r="B3207" t="str">
        <f>YEAR(C3207)&amp;VLOOKUP(MONTH(C3207),lookup!$G$2:$N$13,8)</f>
        <v>2017M01</v>
      </c>
      <c r="C3207" s="2">
        <f t="shared" si="234"/>
        <v>42744</v>
      </c>
      <c r="D3207" s="4">
        <v>39.609693049610961</v>
      </c>
      <c r="E3207">
        <f t="shared" si="236"/>
        <v>39.05793123283199</v>
      </c>
      <c r="F3207" s="4">
        <v>33.445358837396832</v>
      </c>
      <c r="G3207">
        <f t="shared" si="233"/>
        <v>33.036754324393499</v>
      </c>
      <c r="H3207">
        <f t="shared" si="237"/>
        <v>37.215424050152116</v>
      </c>
      <c r="I3207">
        <f t="shared" si="238"/>
        <v>31.609224437982988</v>
      </c>
    </row>
    <row r="3208" spans="1:9" outlineLevel="1">
      <c r="A3208" s="12">
        <f t="shared" si="235"/>
        <v>0</v>
      </c>
      <c r="B3208" t="str">
        <f>YEAR(C3208)&amp;VLOOKUP(MONTH(C3208),lookup!$G$2:$N$13,8)</f>
        <v>2017M01</v>
      </c>
      <c r="C3208" s="2">
        <f t="shared" si="234"/>
        <v>42745</v>
      </c>
      <c r="D3208" s="4">
        <v>38.841934272700321</v>
      </c>
      <c r="E3208">
        <f t="shared" si="236"/>
        <v>39.113963101093816</v>
      </c>
      <c r="F3208" s="4">
        <v>32.865894679825672</v>
      </c>
      <c r="G3208">
        <f t="shared" ref="G3208:G3271" si="239">AVERAGE(SUM(F3201:F3208)/8,SUM(F3203:F3208)/6)</f>
        <v>33.077586390328186</v>
      </c>
      <c r="H3208">
        <f t="shared" si="237"/>
        <v>37.253205935941942</v>
      </c>
      <c r="I3208">
        <f t="shared" si="238"/>
        <v>31.638694515418642</v>
      </c>
    </row>
    <row r="3209" spans="1:9" outlineLevel="1">
      <c r="A3209" s="12">
        <f t="shared" si="235"/>
        <v>0</v>
      </c>
      <c r="B3209" t="str">
        <f>YEAR(C3209)&amp;VLOOKUP(MONTH(C3209),lookup!$G$2:$N$13,8)</f>
        <v>2017M01</v>
      </c>
      <c r="C3209" s="2">
        <f t="shared" si="234"/>
        <v>42746</v>
      </c>
      <c r="D3209" s="4">
        <v>39.747185127605007</v>
      </c>
      <c r="E3209">
        <f t="shared" si="236"/>
        <v>39.197093251121828</v>
      </c>
      <c r="F3209" s="4">
        <v>33.608047582759752</v>
      </c>
      <c r="G3209">
        <f t="shared" si="239"/>
        <v>33.153587677975139</v>
      </c>
      <c r="H3209">
        <f t="shared" si="237"/>
        <v>37.277038884828286</v>
      </c>
      <c r="I3209">
        <f t="shared" si="238"/>
        <v>31.657836705481134</v>
      </c>
    </row>
    <row r="3210" spans="1:9" outlineLevel="1">
      <c r="A3210" s="12">
        <f t="shared" si="235"/>
        <v>0</v>
      </c>
      <c r="B3210" t="str">
        <f>YEAR(C3210)&amp;VLOOKUP(MONTH(C3210),lookup!$G$2:$N$13,8)</f>
        <v>2017M01</v>
      </c>
      <c r="C3210" s="2">
        <f t="shared" si="234"/>
        <v>42747</v>
      </c>
      <c r="D3210" s="4">
        <v>38.607269421011971</v>
      </c>
      <c r="E3210">
        <f t="shared" si="236"/>
        <v>39.251507452728205</v>
      </c>
      <c r="F3210" s="4">
        <v>32.598324920828517</v>
      </c>
      <c r="G3210">
        <f t="shared" si="239"/>
        <v>33.186323321876657</v>
      </c>
      <c r="H3210">
        <f t="shared" si="237"/>
        <v>37.295952218417554</v>
      </c>
      <c r="I3210">
        <f t="shared" si="238"/>
        <v>31.669164440818935</v>
      </c>
    </row>
    <row r="3211" spans="1:9" outlineLevel="1">
      <c r="A3211" s="12">
        <f t="shared" si="235"/>
        <v>0</v>
      </c>
      <c r="B3211" t="str">
        <f>YEAR(C3211)&amp;VLOOKUP(MONTH(C3211),lookup!$G$2:$N$13,8)</f>
        <v>2017M01</v>
      </c>
      <c r="C3211" s="2">
        <f t="shared" si="234"/>
        <v>42748</v>
      </c>
      <c r="D3211" s="4">
        <v>39.389473948815187</v>
      </c>
      <c r="E3211">
        <f t="shared" si="236"/>
        <v>39.222305726506058</v>
      </c>
      <c r="F3211" s="4">
        <v>33.317111581942044</v>
      </c>
      <c r="G3211">
        <f t="shared" si="239"/>
        <v>33.16898567384446</v>
      </c>
      <c r="H3211">
        <f t="shared" si="237"/>
        <v>37.299403878196607</v>
      </c>
      <c r="I3211">
        <f t="shared" si="238"/>
        <v>31.671526416170263</v>
      </c>
    </row>
    <row r="3212" spans="1:9" outlineLevel="1">
      <c r="A3212" s="12">
        <f t="shared" si="235"/>
        <v>0</v>
      </c>
      <c r="B3212" t="str">
        <f>YEAR(C3212)&amp;VLOOKUP(MONTH(C3212),lookup!$G$2:$N$13,8)</f>
        <v>2017M01</v>
      </c>
      <c r="C3212" s="2">
        <f t="shared" ref="C3212:C3275" si="240">C3211+1</f>
        <v>42749</v>
      </c>
      <c r="D3212" s="4">
        <v>39.082802094280957</v>
      </c>
      <c r="E3212">
        <f t="shared" si="236"/>
        <v>39.262343601170741</v>
      </c>
      <c r="F3212" s="4">
        <v>33.065635847106321</v>
      </c>
      <c r="G3212">
        <f t="shared" si="239"/>
        <v>33.196157699140684</v>
      </c>
      <c r="H3212">
        <f t="shared" si="237"/>
        <v>37.308515651057078</v>
      </c>
      <c r="I3212">
        <f t="shared" si="238"/>
        <v>31.676669808577049</v>
      </c>
    </row>
    <row r="3213" spans="1:9" outlineLevel="1">
      <c r="A3213" s="12">
        <f t="shared" si="235"/>
        <v>0</v>
      </c>
      <c r="B3213" t="str">
        <f>YEAR(C3213)&amp;VLOOKUP(MONTH(C3213),lookup!$G$2:$N$13,8)</f>
        <v>2017M01</v>
      </c>
      <c r="C3213" s="2">
        <f t="shared" si="240"/>
        <v>42750</v>
      </c>
      <c r="D3213" s="4">
        <v>39.737209342528509</v>
      </c>
      <c r="E3213">
        <f t="shared" si="236"/>
        <v>39.26246048908078</v>
      </c>
      <c r="F3213" s="4">
        <v>33.594760623486629</v>
      </c>
      <c r="G3213">
        <f t="shared" si="239"/>
        <v>33.201454040331612</v>
      </c>
      <c r="H3213">
        <f t="shared" si="237"/>
        <v>37.292315912329812</v>
      </c>
      <c r="I3213">
        <f t="shared" si="238"/>
        <v>31.660511302868009</v>
      </c>
    </row>
    <row r="3214" spans="1:9" outlineLevel="1">
      <c r="A3214" s="12">
        <f t="shared" si="235"/>
        <v>0</v>
      </c>
      <c r="B3214" t="str">
        <f>YEAR(C3214)&amp;VLOOKUP(MONTH(C3214),lookup!$G$2:$N$13,8)</f>
        <v>2017M01</v>
      </c>
      <c r="C3214" s="2">
        <f t="shared" si="240"/>
        <v>42751</v>
      </c>
      <c r="D3214" s="4">
        <v>38.658126483664446</v>
      </c>
      <c r="E3214">
        <f t="shared" si="236"/>
        <v>39.206444726922427</v>
      </c>
      <c r="F3214" s="4">
        <v>32.626285679659027</v>
      </c>
      <c r="G3214">
        <f t="shared" si="239"/>
        <v>33.137602587544663</v>
      </c>
      <c r="H3214">
        <f t="shared" si="237"/>
        <v>37.264921996790214</v>
      </c>
      <c r="I3214">
        <f t="shared" si="238"/>
        <v>31.632834658903977</v>
      </c>
    </row>
    <row r="3215" spans="1:9" outlineLevel="1">
      <c r="A3215" s="12">
        <f t="shared" si="235"/>
        <v>0</v>
      </c>
      <c r="B3215" t="str">
        <f>YEAR(C3215)&amp;VLOOKUP(MONTH(C3215),lookup!$G$2:$N$13,8)</f>
        <v>2017M01</v>
      </c>
      <c r="C3215" s="2">
        <f t="shared" si="240"/>
        <v>42752</v>
      </c>
      <c r="D3215" s="4">
        <v>39.427404107267598</v>
      </c>
      <c r="E3215">
        <f t="shared" si="236"/>
        <v>39.168403249664514</v>
      </c>
      <c r="F3215" s="4">
        <v>33.308780803143179</v>
      </c>
      <c r="G3215">
        <f t="shared" si="239"/>
        <v>33.10412756210242</v>
      </c>
      <c r="H3215">
        <f t="shared" si="237"/>
        <v>37.26736927915222</v>
      </c>
      <c r="I3215">
        <f t="shared" si="238"/>
        <v>31.630684492775885</v>
      </c>
    </row>
    <row r="3216" spans="1:9" outlineLevel="1">
      <c r="A3216" s="12">
        <f t="shared" si="235"/>
        <v>0</v>
      </c>
      <c r="B3216" t="str">
        <f>YEAR(C3216)&amp;VLOOKUP(MONTH(C3216),lookup!$G$2:$N$13,8)</f>
        <v>2017M01</v>
      </c>
      <c r="C3216" s="2">
        <f t="shared" si="240"/>
        <v>42753</v>
      </c>
      <c r="D3216" s="4">
        <v>39.266890869954956</v>
      </c>
      <c r="E3216">
        <f t="shared" si="236"/>
        <v>39.249931491071507</v>
      </c>
      <c r="F3216" s="4">
        <v>33.163467205213323</v>
      </c>
      <c r="G3216">
        <f t="shared" si="239"/>
        <v>33.169821035304551</v>
      </c>
      <c r="H3216">
        <f t="shared" si="237"/>
        <v>37.214053460842059</v>
      </c>
      <c r="I3216">
        <f t="shared" si="238"/>
        <v>31.578226203890353</v>
      </c>
    </row>
    <row r="3217" spans="1:9" outlineLevel="1">
      <c r="A3217" s="12">
        <f t="shared" si="235"/>
        <v>0</v>
      </c>
      <c r="B3217" t="str">
        <f>YEAR(C3217)&amp;VLOOKUP(MONTH(C3217),lookup!$G$2:$N$13,8)</f>
        <v>2017M01</v>
      </c>
      <c r="C3217" s="2">
        <f t="shared" si="240"/>
        <v>42754</v>
      </c>
      <c r="D3217" s="4">
        <v>39.775280753723315</v>
      </c>
      <c r="E3217">
        <f t="shared" si="236"/>
        <v>39.283838034779585</v>
      </c>
      <c r="F3217" s="4">
        <v>33.616442348171532</v>
      </c>
      <c r="G3217">
        <f t="shared" si="239"/>
        <v>33.195289938661915</v>
      </c>
      <c r="H3217">
        <f t="shared" si="237"/>
        <v>37.225326775603904</v>
      </c>
      <c r="I3217">
        <f t="shared" si="238"/>
        <v>31.582724261936299</v>
      </c>
    </row>
    <row r="3218" spans="1:9" outlineLevel="1">
      <c r="A3218" s="12">
        <f t="shared" ref="A3218:A3281" si="241">IF(D3218+D3219=D3218,IF(D3218+D3219&gt;0,1,0),0)</f>
        <v>0</v>
      </c>
      <c r="B3218" t="str">
        <f>YEAR(C3218)&amp;VLOOKUP(MONTH(C3218),lookup!$G$2:$N$13,8)</f>
        <v>2017M01</v>
      </c>
      <c r="C3218" s="2">
        <f t="shared" si="240"/>
        <v>42755</v>
      </c>
      <c r="D3218" s="4">
        <v>39.163355647465671</v>
      </c>
      <c r="E3218">
        <f t="shared" si="236"/>
        <v>39.325306220031663</v>
      </c>
      <c r="F3218" s="4">
        <v>33.059508433413058</v>
      </c>
      <c r="G3218">
        <f t="shared" si="239"/>
        <v>33.22360329039067</v>
      </c>
      <c r="H3218">
        <f t="shared" si="237"/>
        <v>37.207846567257185</v>
      </c>
      <c r="I3218">
        <f t="shared" si="238"/>
        <v>31.562577729073745</v>
      </c>
    </row>
    <row r="3219" spans="1:9" outlineLevel="1">
      <c r="A3219" s="12">
        <f t="shared" si="241"/>
        <v>0</v>
      </c>
      <c r="B3219" t="str">
        <f>YEAR(C3219)&amp;VLOOKUP(MONTH(C3219),lookup!$G$2:$N$13,8)</f>
        <v>2017M01</v>
      </c>
      <c r="C3219" s="2">
        <f t="shared" si="240"/>
        <v>42756</v>
      </c>
      <c r="D3219" s="4">
        <v>39.835223557290469</v>
      </c>
      <c r="E3219">
        <f t="shared" si="236"/>
        <v>39.361333421791535</v>
      </c>
      <c r="F3219" s="4">
        <v>33.653070511025369</v>
      </c>
      <c r="G3219">
        <f t="shared" si="239"/>
        <v>33.249459880753278</v>
      </c>
      <c r="H3219">
        <f t="shared" si="237"/>
        <v>37.206096308334523</v>
      </c>
      <c r="I3219">
        <f t="shared" si="238"/>
        <v>31.558932587091125</v>
      </c>
    </row>
    <row r="3220" spans="1:9" outlineLevel="1">
      <c r="A3220" s="12">
        <f t="shared" si="241"/>
        <v>0</v>
      </c>
      <c r="B3220" t="str">
        <f>YEAR(C3220)&amp;VLOOKUP(MONTH(C3220),lookup!$G$2:$N$13,8)</f>
        <v>2017M01</v>
      </c>
      <c r="C3220" s="2">
        <f t="shared" si="240"/>
        <v>42757</v>
      </c>
      <c r="D3220" s="4">
        <v>38.970832716108077</v>
      </c>
      <c r="E3220">
        <f t="shared" si="236"/>
        <v>39.380394188359361</v>
      </c>
      <c r="F3220" s="4">
        <v>32.900781293997561</v>
      </c>
      <c r="G3220">
        <f t="shared" si="239"/>
        <v>33.262031105712182</v>
      </c>
      <c r="H3220">
        <f t="shared" si="237"/>
        <v>37.212417361566523</v>
      </c>
      <c r="I3220">
        <f t="shared" si="238"/>
        <v>31.558601941116923</v>
      </c>
    </row>
    <row r="3221" spans="1:9" outlineLevel="1">
      <c r="A3221" s="12">
        <f t="shared" si="241"/>
        <v>0</v>
      </c>
      <c r="B3221" t="str">
        <f>YEAR(C3221)&amp;VLOOKUP(MONTH(C3221),lookup!$G$2:$N$13,8)</f>
        <v>2017M01</v>
      </c>
      <c r="C3221" s="2">
        <f t="shared" si="240"/>
        <v>42758</v>
      </c>
      <c r="D3221" s="4">
        <v>39.526991847203014</v>
      </c>
      <c r="E3221">
        <f t="shared" si="236"/>
        <v>39.375554573229472</v>
      </c>
      <c r="F3221" s="4">
        <v>33.371348582467412</v>
      </c>
      <c r="G3221">
        <f t="shared" si="239"/>
        <v>33.253281834758837</v>
      </c>
      <c r="H3221">
        <f t="shared" si="237"/>
        <v>37.190867512341264</v>
      </c>
      <c r="I3221">
        <f t="shared" si="238"/>
        <v>31.536036947806487</v>
      </c>
    </row>
    <row r="3222" spans="1:9" outlineLevel="1">
      <c r="A3222" s="12">
        <f t="shared" si="241"/>
        <v>0</v>
      </c>
      <c r="B3222" t="str">
        <f>YEAR(C3222)&amp;VLOOKUP(MONTH(C3222),lookup!$G$2:$N$13,8)</f>
        <v>2017M01</v>
      </c>
      <c r="C3222" s="2">
        <f t="shared" si="240"/>
        <v>42759</v>
      </c>
      <c r="D3222" s="4">
        <v>38.927591150771917</v>
      </c>
      <c r="E3222">
        <f t="shared" si="236"/>
        <v>39.364121138325103</v>
      </c>
      <c r="F3222" s="4">
        <v>32.861607576760363</v>
      </c>
      <c r="G3222">
        <f t="shared" si="239"/>
        <v>33.242834484289929</v>
      </c>
      <c r="H3222">
        <f t="shared" si="237"/>
        <v>37.253526384392273</v>
      </c>
      <c r="I3222">
        <f t="shared" si="238"/>
        <v>31.587827165764828</v>
      </c>
    </row>
    <row r="3223" spans="1:9" outlineLevel="1">
      <c r="A3223" s="12">
        <f t="shared" si="241"/>
        <v>0</v>
      </c>
      <c r="B3223" t="str">
        <f>YEAR(C3223)&amp;VLOOKUP(MONTH(C3223),lookup!$G$2:$N$13,8)</f>
        <v>2017M01</v>
      </c>
      <c r="C3223" s="2">
        <f t="shared" si="240"/>
        <v>42760</v>
      </c>
      <c r="D3223" s="4">
        <v>39.495433250625751</v>
      </c>
      <c r="E3223">
        <f t="shared" si="236"/>
        <v>39.345052334526855</v>
      </c>
      <c r="F3223" s="4">
        <v>33.341528038822396</v>
      </c>
      <c r="G3223">
        <f t="shared" si="239"/>
        <v>33.221971660740785</v>
      </c>
      <c r="H3223">
        <f t="shared" si="237"/>
        <v>37.24096274073252</v>
      </c>
      <c r="I3223">
        <f t="shared" si="238"/>
        <v>31.572785058248151</v>
      </c>
    </row>
    <row r="3224" spans="1:9" outlineLevel="1">
      <c r="A3224" s="12">
        <f t="shared" si="241"/>
        <v>0</v>
      </c>
      <c r="B3224" t="str">
        <f>YEAR(C3224)&amp;VLOOKUP(MONTH(C3224),lookup!$G$2:$N$13,8)</f>
        <v>2017M01</v>
      </c>
      <c r="C3224" s="2">
        <f t="shared" si="240"/>
        <v>42761</v>
      </c>
      <c r="D3224" s="4">
        <v>39.076870997946649</v>
      </c>
      <c r="E3224">
        <f t="shared" si="236"/>
        <v>39.325969038399748</v>
      </c>
      <c r="F3224" s="4">
        <v>32.926377330176869</v>
      </c>
      <c r="G3224">
        <f t="shared" si="239"/>
        <v>33.196059284947992</v>
      </c>
      <c r="H3224">
        <f t="shared" si="237"/>
        <v>37.311885610919049</v>
      </c>
      <c r="I3224">
        <f t="shared" si="238"/>
        <v>31.631103000049631</v>
      </c>
    </row>
    <row r="3225" spans="1:9" outlineLevel="1">
      <c r="A3225" s="12">
        <f t="shared" si="241"/>
        <v>0</v>
      </c>
      <c r="B3225" t="str">
        <f>YEAR(C3225)&amp;VLOOKUP(MONTH(C3225),lookup!$G$2:$N$13,8)</f>
        <v>2017M01</v>
      </c>
      <c r="C3225" s="2">
        <f t="shared" si="240"/>
        <v>42762</v>
      </c>
      <c r="D3225" s="4">
        <v>39.63418293368121</v>
      </c>
      <c r="E3225">
        <f t="shared" si="236"/>
        <v>39.30039703934635</v>
      </c>
      <c r="F3225" s="4">
        <v>33.501324867484229</v>
      </c>
      <c r="G3225">
        <f t="shared" si="239"/>
        <v>33.176218972109936</v>
      </c>
      <c r="H3225">
        <f t="shared" si="237"/>
        <v>37.317655177936693</v>
      </c>
      <c r="I3225">
        <f t="shared" si="238"/>
        <v>31.629829383245159</v>
      </c>
    </row>
    <row r="3226" spans="1:9" outlineLevel="1">
      <c r="A3226" s="12">
        <f t="shared" si="241"/>
        <v>0</v>
      </c>
      <c r="B3226" t="str">
        <f>YEAR(C3226)&amp;VLOOKUP(MONTH(C3226),lookup!$G$2:$N$13,8)</f>
        <v>2017M01</v>
      </c>
      <c r="C3226" s="2">
        <f t="shared" si="240"/>
        <v>42763</v>
      </c>
      <c r="D3226" s="4">
        <v>39.089232891177105</v>
      </c>
      <c r="E3226">
        <f t="shared" si="236"/>
        <v>39.305631048334064</v>
      </c>
      <c r="F3226" s="4">
        <v>32.964414589528161</v>
      </c>
      <c r="G3226">
        <f t="shared" si="239"/>
        <v>33.175578381494688</v>
      </c>
      <c r="H3226">
        <f t="shared" si="237"/>
        <v>37.343240592788575</v>
      </c>
      <c r="I3226">
        <f t="shared" si="238"/>
        <v>31.649807626850578</v>
      </c>
    </row>
    <row r="3227" spans="1:9" outlineLevel="1">
      <c r="A3227" s="12">
        <f t="shared" si="241"/>
        <v>0</v>
      </c>
      <c r="B3227" t="str">
        <f>YEAR(C3227)&amp;VLOOKUP(MONTH(C3227),lookup!$G$2:$N$13,8)</f>
        <v>2017M01</v>
      </c>
      <c r="C3227" s="2">
        <f t="shared" si="240"/>
        <v>42764</v>
      </c>
      <c r="D3227" s="4">
        <v>39.710708505437353</v>
      </c>
      <c r="E3227">
        <f t="shared" si="236"/>
        <v>39.31315857911278</v>
      </c>
      <c r="F3227" s="4">
        <v>33.536194789496228</v>
      </c>
      <c r="G3227">
        <f t="shared" si="239"/>
        <v>33.182010832818179</v>
      </c>
      <c r="H3227">
        <f t="shared" si="237"/>
        <v>37.366116089696895</v>
      </c>
      <c r="I3227">
        <f t="shared" si="238"/>
        <v>31.665920097637741</v>
      </c>
    </row>
    <row r="3228" spans="1:9" outlineLevel="1">
      <c r="A3228" s="12">
        <f t="shared" si="241"/>
        <v>0</v>
      </c>
      <c r="B3228" t="str">
        <f>YEAR(C3228)&amp;VLOOKUP(MONTH(C3228),lookup!$G$2:$N$13,8)</f>
        <v>2017M01</v>
      </c>
      <c r="C3228" s="2">
        <f t="shared" si="240"/>
        <v>42765</v>
      </c>
      <c r="D3228" s="4">
        <v>39.055496268442759</v>
      </c>
      <c r="E3228">
        <f t="shared" si="236"/>
        <v>39.329108810939601</v>
      </c>
      <c r="F3228" s="4">
        <v>32.93162840547587</v>
      </c>
      <c r="G3228">
        <f t="shared" si="239"/>
        <v>33.189773846345197</v>
      </c>
      <c r="H3228">
        <f t="shared" si="237"/>
        <v>37.360545142538591</v>
      </c>
      <c r="I3228">
        <f t="shared" si="238"/>
        <v>31.655488945500423</v>
      </c>
    </row>
    <row r="3229" spans="1:9" outlineLevel="1">
      <c r="A3229" s="12">
        <f t="shared" si="241"/>
        <v>0</v>
      </c>
      <c r="B3229" t="str">
        <f>YEAR(C3229)&amp;VLOOKUP(MONTH(C3229),lookup!$G$2:$N$13,8)</f>
        <v>2017M01</v>
      </c>
      <c r="C3229" s="2">
        <f t="shared" si="240"/>
        <v>42766</v>
      </c>
      <c r="D3229" s="4">
        <v>39.669251584964904</v>
      </c>
      <c r="E3229">
        <f t="shared" si="236"/>
        <v>39.352484905744646</v>
      </c>
      <c r="F3229" s="4">
        <v>33.484933166471407</v>
      </c>
      <c r="G3229">
        <f t="shared" si="239"/>
        <v>33.208823310149533</v>
      </c>
      <c r="H3229">
        <f t="shared" si="237"/>
        <v>37.365842226080971</v>
      </c>
      <c r="I3229">
        <f t="shared" si="238"/>
        <v>31.657428684561843</v>
      </c>
    </row>
    <row r="3230" spans="1:9" outlineLevel="1">
      <c r="A3230" s="12">
        <f t="shared" si="241"/>
        <v>0</v>
      </c>
      <c r="B3230" t="str">
        <f>YEAR(C3230)&amp;VLOOKUP(MONTH(C3230),lookup!$G$2:$N$13,8)</f>
        <v>2017M02</v>
      </c>
      <c r="C3230" s="2">
        <f t="shared" si="240"/>
        <v>42767</v>
      </c>
      <c r="D3230" s="4">
        <v>39.190324539332892</v>
      </c>
      <c r="E3230">
        <f t="shared" si="236"/>
        <v>39.378360204311889</v>
      </c>
      <c r="F3230" s="4">
        <v>32.953590887368691</v>
      </c>
      <c r="G3230">
        <f t="shared" si="239"/>
        <v>33.216840063495205</v>
      </c>
      <c r="H3230">
        <f t="shared" si="237"/>
        <v>37.394163925143758</v>
      </c>
      <c r="I3230">
        <f t="shared" si="238"/>
        <v>31.671150670818882</v>
      </c>
    </row>
    <row r="3231" spans="1:9" outlineLevel="1">
      <c r="A3231" s="12">
        <f t="shared" si="241"/>
        <v>0</v>
      </c>
      <c r="B3231" t="str">
        <f>YEAR(C3231)&amp;VLOOKUP(MONTH(C3231),lookup!$G$2:$N$13,8)</f>
        <v>2017M02</v>
      </c>
      <c r="C3231" s="2">
        <f t="shared" si="240"/>
        <v>42768</v>
      </c>
      <c r="D3231" s="4">
        <v>40.191331248748725</v>
      </c>
      <c r="E3231">
        <f t="shared" si="236"/>
        <v>39.468282855450205</v>
      </c>
      <c r="F3231" s="4">
        <v>33.870080925315236</v>
      </c>
      <c r="G3231">
        <f t="shared" si="239"/>
        <v>33.280604290386918</v>
      </c>
      <c r="H3231">
        <f t="shared" si="237"/>
        <v>37.423256914138811</v>
      </c>
      <c r="I3231">
        <f t="shared" si="238"/>
        <v>31.686831292079177</v>
      </c>
    </row>
    <row r="3232" spans="1:9" outlineLevel="1">
      <c r="A3232" s="12">
        <f t="shared" si="241"/>
        <v>0</v>
      </c>
      <c r="B3232" t="str">
        <f>YEAR(C3232)&amp;VLOOKUP(MONTH(C3232),lookup!$G$2:$N$13,8)</f>
        <v>2017M02</v>
      </c>
      <c r="C3232" s="2">
        <f t="shared" si="240"/>
        <v>42769</v>
      </c>
      <c r="D3232" s="4">
        <v>39.212267717183977</v>
      </c>
      <c r="E3232">
        <f t="shared" si="236"/>
        <v>39.486998052569774</v>
      </c>
      <c r="F3232" s="4">
        <v>32.9623459913171</v>
      </c>
      <c r="G3232">
        <f t="shared" si="239"/>
        <v>33.282679948523935</v>
      </c>
      <c r="H3232">
        <f t="shared" si="237"/>
        <v>37.434262669422672</v>
      </c>
      <c r="I3232">
        <f t="shared" si="238"/>
        <v>31.683155454948825</v>
      </c>
    </row>
    <row r="3233" spans="1:9" outlineLevel="1">
      <c r="A3233" s="12">
        <f t="shared" si="241"/>
        <v>0</v>
      </c>
      <c r="B3233" t="str">
        <f>YEAR(C3233)&amp;VLOOKUP(MONTH(C3233),lookup!$G$2:$N$13,8)</f>
        <v>2017M02</v>
      </c>
      <c r="C3233" s="2">
        <f t="shared" si="240"/>
        <v>42770</v>
      </c>
      <c r="D3233" s="4">
        <v>40.276330677590423</v>
      </c>
      <c r="E3233">
        <f t="shared" si="236"/>
        <v>39.57426746757686</v>
      </c>
      <c r="F3233" s="4">
        <v>33.891809399860662</v>
      </c>
      <c r="G3233">
        <f t="shared" si="239"/>
        <v>33.336719782661163</v>
      </c>
      <c r="H3233">
        <f t="shared" si="237"/>
        <v>37.433471817862262</v>
      </c>
      <c r="I3233">
        <f t="shared" si="238"/>
        <v>31.669584159731833</v>
      </c>
    </row>
    <row r="3234" spans="1:9" outlineLevel="1">
      <c r="A3234" s="12">
        <f t="shared" si="241"/>
        <v>0</v>
      </c>
      <c r="B3234" t="str">
        <f>YEAR(C3234)&amp;VLOOKUP(MONTH(C3234),lookup!$G$2:$N$13,8)</f>
        <v>2017M02</v>
      </c>
      <c r="C3234" s="2">
        <f t="shared" si="240"/>
        <v>42771</v>
      </c>
      <c r="D3234" s="4">
        <v>39.417287293534883</v>
      </c>
      <c r="E3234">
        <f t="shared" si="236"/>
        <v>39.624920119815229</v>
      </c>
      <c r="F3234" s="4">
        <v>33.167003881619472</v>
      </c>
      <c r="G3234">
        <f t="shared" si="239"/>
        <v>33.368996236428842</v>
      </c>
      <c r="H3234">
        <f t="shared" si="237"/>
        <v>37.466821379527161</v>
      </c>
      <c r="I3234">
        <f t="shared" si="238"/>
        <v>31.685246268584525</v>
      </c>
    </row>
    <row r="3235" spans="1:9" outlineLevel="1">
      <c r="A3235" s="12">
        <f t="shared" si="241"/>
        <v>0</v>
      </c>
      <c r="B3235" t="str">
        <f>YEAR(C3235)&amp;VLOOKUP(MONTH(C3235),lookup!$G$2:$N$13,8)</f>
        <v>2017M02</v>
      </c>
      <c r="C3235" s="2">
        <f t="shared" si="240"/>
        <v>42772</v>
      </c>
      <c r="D3235" s="4">
        <v>39.807641338035594</v>
      </c>
      <c r="E3235">
        <f t="shared" si="236"/>
        <v>39.642510901275173</v>
      </c>
      <c r="F3235" s="4">
        <v>33.494906696733999</v>
      </c>
      <c r="G3235">
        <f t="shared" si="239"/>
        <v>33.367246858153081</v>
      </c>
      <c r="H3235">
        <f t="shared" si="237"/>
        <v>37.501281640163441</v>
      </c>
      <c r="I3235">
        <f t="shared" si="238"/>
        <v>31.702348765835559</v>
      </c>
    </row>
    <row r="3236" spans="1:9" outlineLevel="1">
      <c r="A3236" s="12">
        <f t="shared" si="241"/>
        <v>0</v>
      </c>
      <c r="B3236" t="str">
        <f>YEAR(C3236)&amp;VLOOKUP(MONTH(C3236),lookup!$G$2:$N$13,8)</f>
        <v>2017M02</v>
      </c>
      <c r="C3236" s="2">
        <f t="shared" si="240"/>
        <v>42773</v>
      </c>
      <c r="D3236" s="4">
        <v>38.945509734147315</v>
      </c>
      <c r="E3236">
        <f t="shared" si="236"/>
        <v>39.615235509116246</v>
      </c>
      <c r="F3236" s="4">
        <v>32.747987065790696</v>
      </c>
      <c r="G3236">
        <f t="shared" si="239"/>
        <v>33.338635622624594</v>
      </c>
      <c r="H3236">
        <f t="shared" si="237"/>
        <v>37.523639406219445</v>
      </c>
      <c r="I3236">
        <f t="shared" si="238"/>
        <v>31.714223823297356</v>
      </c>
    </row>
    <row r="3237" spans="1:9" outlineLevel="1">
      <c r="A3237" s="12">
        <f t="shared" si="241"/>
        <v>0</v>
      </c>
      <c r="B3237" t="str">
        <f>YEAR(C3237)&amp;VLOOKUP(MONTH(C3237),lookup!$G$2:$N$13,8)</f>
        <v>2017M02</v>
      </c>
      <c r="C3237" s="2">
        <f t="shared" si="240"/>
        <v>42774</v>
      </c>
      <c r="D3237" s="4">
        <v>39.966377366259707</v>
      </c>
      <c r="E3237">
        <f t="shared" si="236"/>
        <v>39.615059713573089</v>
      </c>
      <c r="F3237" s="4">
        <v>33.614201624919573</v>
      </c>
      <c r="G3237">
        <f t="shared" si="239"/>
        <v>33.325391626244631</v>
      </c>
      <c r="H3237">
        <f t="shared" si="237"/>
        <v>37.555209973408587</v>
      </c>
      <c r="I3237">
        <f t="shared" si="238"/>
        <v>31.732503116546393</v>
      </c>
    </row>
    <row r="3238" spans="1:9" outlineLevel="1">
      <c r="A3238" s="12">
        <f t="shared" si="241"/>
        <v>0</v>
      </c>
      <c r="B3238" t="str">
        <f>YEAR(C3238)&amp;VLOOKUP(MONTH(C3238),lookup!$G$2:$N$13,8)</f>
        <v>2017M02</v>
      </c>
      <c r="C3238" s="2">
        <f t="shared" si="240"/>
        <v>42775</v>
      </c>
      <c r="D3238" s="4">
        <v>39.187630755498596</v>
      </c>
      <c r="E3238">
        <f t="shared" si="236"/>
        <v>39.612838271942998</v>
      </c>
      <c r="F3238" s="4">
        <v>32.975456291404534</v>
      </c>
      <c r="G3238">
        <f t="shared" si="239"/>
        <v>33.327850739004163</v>
      </c>
      <c r="H3238">
        <f t="shared" si="237"/>
        <v>37.543204390178474</v>
      </c>
      <c r="I3238">
        <f t="shared" si="238"/>
        <v>31.714896525730261</v>
      </c>
    </row>
    <row r="3239" spans="1:9" outlineLevel="1">
      <c r="A3239" s="12">
        <f t="shared" si="241"/>
        <v>0</v>
      </c>
      <c r="B3239" t="str">
        <f>YEAR(C3239)&amp;VLOOKUP(MONTH(C3239),lookup!$G$2:$N$13,8)</f>
        <v>2017M02</v>
      </c>
      <c r="C3239" s="2">
        <f t="shared" si="240"/>
        <v>42776</v>
      </c>
      <c r="D3239" s="4">
        <v>40.050246995865571</v>
      </c>
      <c r="E3239">
        <f t="shared" si="236"/>
        <v>39.58518019932739</v>
      </c>
      <c r="F3239" s="4">
        <v>33.693133092705935</v>
      </c>
      <c r="G3239">
        <f t="shared" si="239"/>
        <v>33.300235140536515</v>
      </c>
      <c r="H3239">
        <f t="shared" si="237"/>
        <v>37.571019422334963</v>
      </c>
      <c r="I3239">
        <f t="shared" si="238"/>
        <v>31.73393907680931</v>
      </c>
    </row>
    <row r="3240" spans="1:9" outlineLevel="1">
      <c r="A3240" s="12">
        <f t="shared" si="241"/>
        <v>0</v>
      </c>
      <c r="B3240" t="str">
        <f>YEAR(C3240)&amp;VLOOKUP(MONTH(C3240),lookup!$G$2:$N$13,8)</f>
        <v>2017M02</v>
      </c>
      <c r="C3240" s="2">
        <f t="shared" si="240"/>
        <v>42777</v>
      </c>
      <c r="D3240" s="4">
        <v>38.993091251896878</v>
      </c>
      <c r="E3240">
        <f t="shared" si="236"/>
        <v>39.536132000110449</v>
      </c>
      <c r="F3240" s="4">
        <v>32.777717532087244</v>
      </c>
      <c r="G3240">
        <f t="shared" si="239"/>
        <v>33.256255332706971</v>
      </c>
      <c r="H3240">
        <f t="shared" si="237"/>
        <v>37.604593933732289</v>
      </c>
      <c r="I3240">
        <f t="shared" si="238"/>
        <v>31.758049739077581</v>
      </c>
    </row>
    <row r="3241" spans="1:9" outlineLevel="1">
      <c r="A3241" s="12">
        <f t="shared" si="241"/>
        <v>0</v>
      </c>
      <c r="B3241" t="str">
        <f>YEAR(C3241)&amp;VLOOKUP(MONTH(C3241),lookup!$G$2:$N$13,8)</f>
        <v>2017M02</v>
      </c>
      <c r="C3241" s="2">
        <f t="shared" si="240"/>
        <v>42778</v>
      </c>
      <c r="D3241" s="4">
        <v>40.144706773382978</v>
      </c>
      <c r="E3241">
        <f t="shared" si="236"/>
        <v>39.555994292376425</v>
      </c>
      <c r="F3241" s="4">
        <v>33.766964635594157</v>
      </c>
      <c r="G3241">
        <f t="shared" si="239"/>
        <v>33.271124029845325</v>
      </c>
      <c r="H3241">
        <f t="shared" si="237"/>
        <v>37.628142452238102</v>
      </c>
      <c r="I3241">
        <f t="shared" si="238"/>
        <v>31.77567111380942</v>
      </c>
    </row>
    <row r="3242" spans="1:9" outlineLevel="1">
      <c r="A3242" s="12">
        <f t="shared" si="241"/>
        <v>0</v>
      </c>
      <c r="B3242" t="str">
        <f>YEAR(C3242)&amp;VLOOKUP(MONTH(C3242),lookup!$G$2:$N$13,8)</f>
        <v>2017M02</v>
      </c>
      <c r="C3242" s="2">
        <f t="shared" si="240"/>
        <v>42779</v>
      </c>
      <c r="D3242" s="4">
        <v>38.993766991088002</v>
      </c>
      <c r="E3242">
        <f t="shared" si="236"/>
        <v>39.533545711551895</v>
      </c>
      <c r="F3242" s="4">
        <v>32.786242091485455</v>
      </c>
      <c r="G3242">
        <f t="shared" si="239"/>
        <v>33.250514336769839</v>
      </c>
      <c r="H3242">
        <f t="shared" si="237"/>
        <v>37.638222727999818</v>
      </c>
      <c r="I3242">
        <f t="shared" si="238"/>
        <v>31.779429207909875</v>
      </c>
    </row>
    <row r="3243" spans="1:9" outlineLevel="1">
      <c r="A3243" s="12">
        <f t="shared" si="241"/>
        <v>0</v>
      </c>
      <c r="B3243" t="str">
        <f>YEAR(C3243)&amp;VLOOKUP(MONTH(C3243),lookup!$G$2:$N$13,8)</f>
        <v>2017M02</v>
      </c>
      <c r="C3243" s="2">
        <f t="shared" si="240"/>
        <v>42780</v>
      </c>
      <c r="D3243" s="4">
        <v>39.700417428150118</v>
      </c>
      <c r="E3243">
        <f t="shared" si="236"/>
        <v>39.504680889008249</v>
      </c>
      <c r="F3243" s="4">
        <v>33.364158594742953</v>
      </c>
      <c r="G3243">
        <f t="shared" si="239"/>
        <v>33.22150566121401</v>
      </c>
      <c r="H3243">
        <f t="shared" si="237"/>
        <v>37.647623612304628</v>
      </c>
      <c r="I3243">
        <f t="shared" si="238"/>
        <v>31.785156957366706</v>
      </c>
    </row>
    <row r="3244" spans="1:9" outlineLevel="1">
      <c r="A3244" s="12">
        <f t="shared" si="241"/>
        <v>0</v>
      </c>
      <c r="B3244" t="str">
        <f>YEAR(C3244)&amp;VLOOKUP(MONTH(C3244),lookup!$G$2:$N$13,8)</f>
        <v>2017M02</v>
      </c>
      <c r="C3244" s="2">
        <f t="shared" si="240"/>
        <v>42781</v>
      </c>
      <c r="D3244" s="4">
        <v>39.184791733602857</v>
      </c>
      <c r="E3244">
        <f t="shared" si="236"/>
        <v>39.519399428816243</v>
      </c>
      <c r="F3244" s="4">
        <v>32.948277184796751</v>
      </c>
      <c r="G3244">
        <f t="shared" si="239"/>
        <v>33.231758868101245</v>
      </c>
      <c r="H3244">
        <f t="shared" si="237"/>
        <v>37.713139062623142</v>
      </c>
      <c r="I3244">
        <f t="shared" si="238"/>
        <v>31.838814490965575</v>
      </c>
    </row>
    <row r="3245" spans="1:9" outlineLevel="1">
      <c r="A3245" s="12">
        <f t="shared" si="241"/>
        <v>0</v>
      </c>
      <c r="B3245" t="str">
        <f>YEAR(C3245)&amp;VLOOKUP(MONTH(C3245),lookup!$G$2:$N$13,8)</f>
        <v>2017M02</v>
      </c>
      <c r="C3245" s="2">
        <f t="shared" si="240"/>
        <v>42782</v>
      </c>
      <c r="D3245" s="4">
        <v>40.374861707293263</v>
      </c>
      <c r="E3245">
        <f t="shared" si="236"/>
        <v>39.571980926083143</v>
      </c>
      <c r="F3245" s="4">
        <v>33.960152585214686</v>
      </c>
      <c r="G3245">
        <f t="shared" si="239"/>
        <v>33.275632427495417</v>
      </c>
      <c r="H3245">
        <f t="shared" si="237"/>
        <v>37.749308402986841</v>
      </c>
      <c r="I3245">
        <f t="shared" si="238"/>
        <v>31.86985513879636</v>
      </c>
    </row>
    <row r="3246" spans="1:9" outlineLevel="1">
      <c r="A3246" s="12">
        <f t="shared" si="241"/>
        <v>0</v>
      </c>
      <c r="B3246" t="str">
        <f>YEAR(C3246)&amp;VLOOKUP(MONTH(C3246),lookup!$G$2:$N$13,8)</f>
        <v>2017M02</v>
      </c>
      <c r="C3246" s="2">
        <f t="shared" si="240"/>
        <v>42783</v>
      </c>
      <c r="D3246" s="4">
        <v>39.556235782504032</v>
      </c>
      <c r="E3246">
        <f t="shared" si="236"/>
        <v>39.64194745115492</v>
      </c>
      <c r="F3246" s="4">
        <v>33.281929641269031</v>
      </c>
      <c r="G3246">
        <f t="shared" si="239"/>
        <v>33.336804687627094</v>
      </c>
      <c r="H3246">
        <f t="shared" si="237"/>
        <v>37.792934077600705</v>
      </c>
      <c r="I3246">
        <f t="shared" si="238"/>
        <v>31.904026483337439</v>
      </c>
    </row>
    <row r="3247" spans="1:9" outlineLevel="1">
      <c r="A3247" s="12">
        <f t="shared" si="241"/>
        <v>0</v>
      </c>
      <c r="B3247" t="str">
        <f>YEAR(C3247)&amp;VLOOKUP(MONTH(C3247),lookup!$G$2:$N$13,8)</f>
        <v>2017M02</v>
      </c>
      <c r="C3247" s="2">
        <f t="shared" si="240"/>
        <v>42784</v>
      </c>
      <c r="D3247" s="4">
        <v>40.585045643344657</v>
      </c>
      <c r="E3247">
        <f t="shared" si="236"/>
        <v>39.712067272452501</v>
      </c>
      <c r="F3247" s="4">
        <v>34.125718503243128</v>
      </c>
      <c r="G3247">
        <f t="shared" si="239"/>
        <v>33.393737431423084</v>
      </c>
      <c r="H3247">
        <f t="shared" si="237"/>
        <v>37.848614850588163</v>
      </c>
      <c r="I3247">
        <f t="shared" si="238"/>
        <v>31.951101477439174</v>
      </c>
    </row>
    <row r="3248" spans="1:9" outlineLevel="1">
      <c r="A3248" s="12">
        <f t="shared" si="241"/>
        <v>0</v>
      </c>
      <c r="B3248" t="str">
        <f>YEAR(C3248)&amp;VLOOKUP(MONTH(C3248),lookup!$G$2:$N$13,8)</f>
        <v>2017M02</v>
      </c>
      <c r="C3248" s="2">
        <f t="shared" si="240"/>
        <v>42785</v>
      </c>
      <c r="D3248" s="4">
        <v>40.069251778410468</v>
      </c>
      <c r="E3248">
        <f t="shared" si="236"/>
        <v>39.868951037636478</v>
      </c>
      <c r="F3248" s="4">
        <v>33.734677220650063</v>
      </c>
      <c r="G3248">
        <f t="shared" si="239"/>
        <v>33.532583672721984</v>
      </c>
      <c r="H3248">
        <f t="shared" si="237"/>
        <v>37.916606676141313</v>
      </c>
      <c r="I3248">
        <f t="shared" si="238"/>
        <v>32.008147903139054</v>
      </c>
    </row>
    <row r="3249" spans="1:9" outlineLevel="1">
      <c r="A3249" s="12">
        <f t="shared" si="241"/>
        <v>0</v>
      </c>
      <c r="B3249" t="str">
        <f>YEAR(C3249)&amp;VLOOKUP(MONTH(C3249),lookup!$G$2:$N$13,8)</f>
        <v>2017M02</v>
      </c>
      <c r="C3249" s="2">
        <f t="shared" si="240"/>
        <v>42786</v>
      </c>
      <c r="D3249" s="4">
        <v>40.629907387291027</v>
      </c>
      <c r="E3249">
        <f t="shared" si="236"/>
        <v>39.976733572600807</v>
      </c>
      <c r="F3249" s="4">
        <v>34.14710605130221</v>
      </c>
      <c r="G3249">
        <f t="shared" si="239"/>
        <v>33.621588132583668</v>
      </c>
      <c r="H3249">
        <f t="shared" si="237"/>
        <v>37.989021598430647</v>
      </c>
      <c r="I3249">
        <f t="shared" si="238"/>
        <v>32.068391524450028</v>
      </c>
    </row>
    <row r="3250" spans="1:9" outlineLevel="1">
      <c r="A3250" s="12">
        <f t="shared" si="241"/>
        <v>0</v>
      </c>
      <c r="B3250" t="str">
        <f>YEAR(C3250)&amp;VLOOKUP(MONTH(C3250),lookup!$G$2:$N$13,8)</f>
        <v>2017M02</v>
      </c>
      <c r="C3250" s="2">
        <f t="shared" si="240"/>
        <v>42787</v>
      </c>
      <c r="D3250" s="4">
        <v>39.925412588825026</v>
      </c>
      <c r="E3250">
        <f t="shared" si="236"/>
        <v>40.096679827061209</v>
      </c>
      <c r="F3250" s="4">
        <v>33.596291806469104</v>
      </c>
      <c r="G3250">
        <f t="shared" si="239"/>
        <v>33.72621745824285</v>
      </c>
      <c r="H3250">
        <f t="shared" si="237"/>
        <v>38.03813478181808</v>
      </c>
      <c r="I3250">
        <f t="shared" si="238"/>
        <v>32.109814260098595</v>
      </c>
    </row>
    <row r="3251" spans="1:9" outlineLevel="1">
      <c r="A3251" s="12">
        <f t="shared" si="241"/>
        <v>0</v>
      </c>
      <c r="B3251" t="str">
        <f>YEAR(C3251)&amp;VLOOKUP(MONTH(C3251),lookup!$G$2:$N$13,8)</f>
        <v>2017M02</v>
      </c>
      <c r="C3251" s="2">
        <f t="shared" si="240"/>
        <v>42788</v>
      </c>
      <c r="D3251" s="4">
        <v>40.759419988731644</v>
      </c>
      <c r="E3251">
        <f t="shared" si="236"/>
        <v>40.194914010550754</v>
      </c>
      <c r="F3251" s="4">
        <v>34.26925833467044</v>
      </c>
      <c r="G3251">
        <f t="shared" si="239"/>
        <v>33.808545004442962</v>
      </c>
      <c r="H3251">
        <f t="shared" si="237"/>
        <v>38.107641298548174</v>
      </c>
      <c r="I3251">
        <f t="shared" si="238"/>
        <v>32.167226060315485</v>
      </c>
    </row>
    <row r="3252" spans="1:9" outlineLevel="1">
      <c r="A3252" s="12">
        <f t="shared" si="241"/>
        <v>0</v>
      </c>
      <c r="B3252" t="str">
        <f>YEAR(C3252)&amp;VLOOKUP(MONTH(C3252),lookup!$G$2:$N$13,8)</f>
        <v>2017M02</v>
      </c>
      <c r="C3252" s="2">
        <f t="shared" si="240"/>
        <v>42789</v>
      </c>
      <c r="D3252" s="4">
        <v>39.903666628973156</v>
      </c>
      <c r="E3252">
        <f t="shared" si="236"/>
        <v>40.268796262050493</v>
      </c>
      <c r="F3252" s="4">
        <v>33.556843538072151</v>
      </c>
      <c r="G3252">
        <f t="shared" si="239"/>
        <v>33.869489892922935</v>
      </c>
      <c r="H3252">
        <f t="shared" si="237"/>
        <v>38.138486063252969</v>
      </c>
      <c r="I3252">
        <f t="shared" si="238"/>
        <v>32.191812501695573</v>
      </c>
    </row>
    <row r="3253" spans="1:9" outlineLevel="1">
      <c r="A3253" s="12">
        <f t="shared" si="241"/>
        <v>0</v>
      </c>
      <c r="B3253" t="str">
        <f>YEAR(C3253)&amp;VLOOKUP(MONTH(C3253),lookup!$G$2:$N$13,8)</f>
        <v>2017M02</v>
      </c>
      <c r="C3253" s="2">
        <f t="shared" si="240"/>
        <v>42790</v>
      </c>
      <c r="D3253" s="4">
        <v>40.628384680878462</v>
      </c>
      <c r="E3253">
        <f t="shared" si="236"/>
        <v>40.288253034360721</v>
      </c>
      <c r="F3253" s="4">
        <v>34.181469764437715</v>
      </c>
      <c r="G3253">
        <f t="shared" si="239"/>
        <v>33.887968155057251</v>
      </c>
      <c r="H3253">
        <f t="shared" si="237"/>
        <v>38.179198243091363</v>
      </c>
      <c r="I3253">
        <f t="shared" si="238"/>
        <v>32.22354458926845</v>
      </c>
    </row>
    <row r="3254" spans="1:9" outlineLevel="1">
      <c r="A3254" s="12">
        <f t="shared" si="241"/>
        <v>0</v>
      </c>
      <c r="B3254" t="str">
        <f>YEAR(C3254)&amp;VLOOKUP(MONTH(C3254),lookup!$G$2:$N$13,8)</f>
        <v>2017M02</v>
      </c>
      <c r="C3254" s="2">
        <f t="shared" si="240"/>
        <v>42791</v>
      </c>
      <c r="D3254" s="4">
        <v>40.341190938186287</v>
      </c>
      <c r="E3254">
        <f t="shared" ref="E3254:E3317" si="242">AVERAGE(SUM(D3247:D3254)/8,SUM(D3249:D3254)/6)</f>
        <v>40.359974328238849</v>
      </c>
      <c r="F3254" s="4">
        <v>33.920176160211845</v>
      </c>
      <c r="G3254">
        <f t="shared" si="239"/>
        <v>33.943316807454664</v>
      </c>
      <c r="H3254">
        <f t="shared" si="237"/>
        <v>38.217048866360486</v>
      </c>
      <c r="I3254">
        <f t="shared" si="238"/>
        <v>32.255345540525632</v>
      </c>
    </row>
    <row r="3255" spans="1:9" outlineLevel="1">
      <c r="A3255" s="12">
        <f t="shared" si="241"/>
        <v>0</v>
      </c>
      <c r="B3255" t="str">
        <f>YEAR(C3255)&amp;VLOOKUP(MONTH(C3255),lookup!$G$2:$N$13,8)</f>
        <v>2017M02</v>
      </c>
      <c r="C3255" s="2">
        <f t="shared" si="240"/>
        <v>42792</v>
      </c>
      <c r="D3255" s="4">
        <v>41.095340336626201</v>
      </c>
      <c r="E3255">
        <f t="shared" si="242"/>
        <v>40.43065382568021</v>
      </c>
      <c r="F3255" s="4">
        <v>34.607686556430885</v>
      </c>
      <c r="G3255">
        <f t="shared" si="239"/>
        <v>34.011821519539623</v>
      </c>
      <c r="H3255">
        <f t="shared" ref="H3255:H3318" si="243">IF(INDEX(D:D,MATCH(DATE(YEAR($C3255)-1,MONTH($C3255),DAY($C3255)),$C:$C,0),1)=0,0,(INDEX(E:E,MATCH(DATE(YEAR($C3255)-1,MONTH($C3255),DAY($C3255)),$C:$C,0),1)+INDEX(E:E,MATCH(DATE(YEAR($C3255)-2,MONTH($C3255),DAY($C3255)),$C:$C,0),1)+INDEX(E:E,MATCH(DATE(YEAR($C3255)-3,MONTH($C3255),DAY($C3255)),$C:$C,0),1)+INDEX(E:E,MATCH(DATE(YEAR($C3255)-4,MONTH($C3255),DAY($C3255)),$C:$C,0),1)+INDEX(E:E,MATCH(DATE(YEAR($C3255)-5,MONTH($C3255),DAY($C3255)),$C:$C,0),1))/5)</f>
        <v>38.25902763684639</v>
      </c>
      <c r="I3255">
        <f t="shared" ref="I3255:I3318" si="244">IF(INDEX(D:D,MATCH(DATE(YEAR($C3255)-1,MONTH($C3255),DAY($C3255)),$C:$C,0),1)=0,0,(INDEX(G:G,MATCH(DATE(YEAR($C3255)-1,MONTH($C3255),DAY($C3255)),$C:$C,0),1)+INDEX(G:G,MATCH(DATE(YEAR($C3255)-2,MONTH($C3255),DAY($C3255)),$C:$C,0),1)+INDEX(G:G,MATCH(DATE(YEAR($C3255)-3,MONTH($C3255),DAY($C3255)),$C:$C,0),1)+INDEX(G:G,MATCH(DATE(YEAR($C3255)-4,MONTH($C3255),DAY($C3255)),$C:$C,0),1)+INDEX(G:G,MATCH(DATE(YEAR($C3255)-5,MONTH($C3255),DAY($C3255)),$C:$C,0),1))/5)</f>
        <v>32.290972366074335</v>
      </c>
    </row>
    <row r="3256" spans="1:9" outlineLevel="1">
      <c r="A3256" s="12">
        <f t="shared" si="241"/>
        <v>0</v>
      </c>
      <c r="B3256" t="str">
        <f>YEAR(C3256)&amp;VLOOKUP(MONTH(C3256),lookup!$G$2:$N$13,8)</f>
        <v>2017M02</v>
      </c>
      <c r="C3256" s="2">
        <f t="shared" si="240"/>
        <v>42793</v>
      </c>
      <c r="D3256" s="4">
        <v>40.084913027898835</v>
      </c>
      <c r="E3256">
        <f t="shared" si="242"/>
        <v>40.444924357029379</v>
      </c>
      <c r="F3256" s="4">
        <v>33.667912916154911</v>
      </c>
      <c r="G3256">
        <f t="shared" si="239"/>
        <v>34.013617176315819</v>
      </c>
      <c r="H3256">
        <f t="shared" si="243"/>
        <v>38.308715481604686</v>
      </c>
      <c r="I3256">
        <f t="shared" si="244"/>
        <v>32.330357002604899</v>
      </c>
    </row>
    <row r="3257" spans="1:9" outlineLevel="1">
      <c r="A3257" s="12">
        <f t="shared" si="241"/>
        <v>0</v>
      </c>
      <c r="B3257" t="str">
        <f>YEAR(C3257)&amp;VLOOKUP(MONTH(C3257),lookup!$G$2:$N$13,8)</f>
        <v>2017M02</v>
      </c>
      <c r="C3257" s="2">
        <f t="shared" si="240"/>
        <v>42794</v>
      </c>
      <c r="D3257" s="4">
        <v>41.044647666718426</v>
      </c>
      <c r="E3257">
        <f t="shared" si="242"/>
        <v>40.494614597659165</v>
      </c>
      <c r="F3257" s="4">
        <v>34.536282018898284</v>
      </c>
      <c r="G3257">
        <f t="shared" si="239"/>
        <v>34.06019264797623</v>
      </c>
      <c r="H3257">
        <f t="shared" si="243"/>
        <v>38.354355621235946</v>
      </c>
      <c r="I3257">
        <f t="shared" si="244"/>
        <v>32.367136053642753</v>
      </c>
    </row>
    <row r="3258" spans="1:9" outlineLevel="1">
      <c r="A3258" s="12">
        <f t="shared" si="241"/>
        <v>0</v>
      </c>
      <c r="B3258" t="str">
        <f>YEAR(C3258)&amp;VLOOKUP(MONTH(C3258),lookup!$G$2:$N$13,8)</f>
        <v>2017M03</v>
      </c>
      <c r="C3258" s="2">
        <f t="shared" si="240"/>
        <v>42795</v>
      </c>
      <c r="D3258" s="4">
        <v>40.118980306913272</v>
      </c>
      <c r="E3258">
        <f t="shared" si="242"/>
        <v>40.52465538653469</v>
      </c>
      <c r="F3258" s="4">
        <v>33.76399523209912</v>
      </c>
      <c r="G3258">
        <f t="shared" si="239"/>
        <v>34.087936753247021</v>
      </c>
      <c r="H3258">
        <f t="shared" si="243"/>
        <v>37.317773578486324</v>
      </c>
      <c r="I3258">
        <f t="shared" si="244"/>
        <v>31.483036309248337</v>
      </c>
    </row>
    <row r="3259" spans="1:9" outlineLevel="1">
      <c r="A3259" s="12">
        <f t="shared" si="241"/>
        <v>0</v>
      </c>
      <c r="B3259" t="str">
        <f>YEAR(C3259)&amp;VLOOKUP(MONTH(C3259),lookup!$G$2:$N$13,8)</f>
        <v>2017M03</v>
      </c>
      <c r="C3259" s="2">
        <f t="shared" si="240"/>
        <v>42796</v>
      </c>
      <c r="D3259" s="4">
        <v>40.427235197898845</v>
      </c>
      <c r="E3259">
        <f t="shared" si="242"/>
        <v>40.487131380192665</v>
      </c>
      <c r="F3259" s="4">
        <v>34.012905774853735</v>
      </c>
      <c r="G3259">
        <f t="shared" si="239"/>
        <v>34.057867719126477</v>
      </c>
      <c r="H3259">
        <f t="shared" si="243"/>
        <v>37.364259556755215</v>
      </c>
      <c r="I3259">
        <f t="shared" si="244"/>
        <v>31.513142401034628</v>
      </c>
    </row>
    <row r="3260" spans="1:9" outlineLevel="1">
      <c r="A3260" s="12">
        <f t="shared" si="241"/>
        <v>0</v>
      </c>
      <c r="B3260" t="str">
        <f>YEAR(C3260)&amp;VLOOKUP(MONTH(C3260),lookup!$G$2:$N$13,8)</f>
        <v>2017M03</v>
      </c>
      <c r="C3260" s="2">
        <f t="shared" si="240"/>
        <v>42797</v>
      </c>
      <c r="D3260" s="4">
        <v>40.313978365466781</v>
      </c>
      <c r="E3260">
        <f t="shared" si="242"/>
        <v>40.510508149330221</v>
      </c>
      <c r="F3260" s="4">
        <v>33.906994034143679</v>
      </c>
      <c r="G3260">
        <f t="shared" si="239"/>
        <v>34.078653614625267</v>
      </c>
      <c r="H3260">
        <f t="shared" si="243"/>
        <v>37.432587603886915</v>
      </c>
      <c r="I3260">
        <f t="shared" si="244"/>
        <v>31.565358127133607</v>
      </c>
    </row>
    <row r="3261" spans="1:9" outlineLevel="1">
      <c r="A3261" s="12">
        <f t="shared" si="241"/>
        <v>0</v>
      </c>
      <c r="B3261" t="str">
        <f>YEAR(C3261)&amp;VLOOKUP(MONTH(C3261),lookup!$G$2:$N$13,8)</f>
        <v>2017M03</v>
      </c>
      <c r="C3261" s="2">
        <f t="shared" si="240"/>
        <v>42798</v>
      </c>
      <c r="D3261" s="4">
        <v>40.986563404653772</v>
      </c>
      <c r="E3261">
        <f t="shared" si="242"/>
        <v>40.523829575235148</v>
      </c>
      <c r="F3261" s="4">
        <v>34.476843341812405</v>
      </c>
      <c r="G3261">
        <f t="shared" si="239"/>
        <v>34.086210861992981</v>
      </c>
      <c r="H3261">
        <f t="shared" si="243"/>
        <v>37.469257235844154</v>
      </c>
      <c r="I3261">
        <f t="shared" si="244"/>
        <v>31.590926443812595</v>
      </c>
    </row>
    <row r="3262" spans="1:9" outlineLevel="1">
      <c r="A3262" s="12">
        <f t="shared" si="241"/>
        <v>0</v>
      </c>
      <c r="B3262" t="str">
        <f>YEAR(C3262)&amp;VLOOKUP(MONTH(C3262),lookup!$G$2:$N$13,8)</f>
        <v>2017M03</v>
      </c>
      <c r="C3262" s="2">
        <f t="shared" si="240"/>
        <v>42799</v>
      </c>
      <c r="D3262" s="4">
        <v>40.346370504333407</v>
      </c>
      <c r="E3262">
        <f t="shared" si="242"/>
        <v>40.545941421155554</v>
      </c>
      <c r="F3262" s="4">
        <v>33.951087975546436</v>
      </c>
      <c r="G3262">
        <f t="shared" si="239"/>
        <v>34.111740772067357</v>
      </c>
      <c r="H3262">
        <f t="shared" si="243"/>
        <v>37.52619240598996</v>
      </c>
      <c r="I3262">
        <f t="shared" si="244"/>
        <v>31.628251060706834</v>
      </c>
    </row>
    <row r="3263" spans="1:9" outlineLevel="1">
      <c r="A3263" s="12">
        <f t="shared" si="241"/>
        <v>0</v>
      </c>
      <c r="B3263" t="str">
        <f>YEAR(C3263)&amp;VLOOKUP(MONTH(C3263),lookup!$G$2:$N$13,8)</f>
        <v>2017M03</v>
      </c>
      <c r="C3263" s="2">
        <f t="shared" si="240"/>
        <v>42800</v>
      </c>
      <c r="D3263" s="4">
        <v>40.727745862881775</v>
      </c>
      <c r="E3263">
        <f t="shared" si="242"/>
        <v>40.496558282893474</v>
      </c>
      <c r="F3263" s="4">
        <v>34.256105049326294</v>
      </c>
      <c r="G3263">
        <f t="shared" si="239"/>
        <v>34.066418847075653</v>
      </c>
      <c r="H3263">
        <f t="shared" si="243"/>
        <v>38.183165056012072</v>
      </c>
      <c r="I3263">
        <f t="shared" si="244"/>
        <v>32.181825682755928</v>
      </c>
    </row>
    <row r="3264" spans="1:9" outlineLevel="1">
      <c r="A3264" s="12">
        <f t="shared" si="241"/>
        <v>0</v>
      </c>
      <c r="B3264" t="str">
        <f>YEAR(C3264)&amp;VLOOKUP(MONTH(C3264),lookup!$G$2:$N$13,8)</f>
        <v>2017M03</v>
      </c>
      <c r="C3264" s="2">
        <f t="shared" si="240"/>
        <v>42801</v>
      </c>
      <c r="D3264" s="4">
        <v>40.173335977691117</v>
      </c>
      <c r="E3264">
        <f t="shared" si="242"/>
        <v>40.506614356486978</v>
      </c>
      <c r="F3264" s="4">
        <v>33.775071251654893</v>
      </c>
      <c r="G3264">
        <f t="shared" si="239"/>
        <v>34.074039244674054</v>
      </c>
      <c r="H3264">
        <f t="shared" si="243"/>
        <v>38.242396250676236</v>
      </c>
      <c r="I3264">
        <f t="shared" si="244"/>
        <v>32.225869509838489</v>
      </c>
    </row>
    <row r="3265" spans="1:9" outlineLevel="1">
      <c r="A3265" s="12">
        <f t="shared" si="241"/>
        <v>0</v>
      </c>
      <c r="B3265" t="str">
        <f>YEAR(C3265)&amp;VLOOKUP(MONTH(C3265),lookup!$G$2:$N$13,8)</f>
        <v>2017M03</v>
      </c>
      <c r="C3265" s="2">
        <f t="shared" si="240"/>
        <v>42802</v>
      </c>
      <c r="D3265" s="4">
        <v>41.246526830131799</v>
      </c>
      <c r="E3265">
        <f t="shared" si="242"/>
        <v>40.587506106886394</v>
      </c>
      <c r="F3265" s="4">
        <v>34.714943667214428</v>
      </c>
      <c r="G3265">
        <f t="shared" si="239"/>
        <v>34.143708755390534</v>
      </c>
      <c r="H3265">
        <f t="shared" si="243"/>
        <v>38.747112045178739</v>
      </c>
      <c r="I3265">
        <f t="shared" si="244"/>
        <v>32.651422412540789</v>
      </c>
    </row>
    <row r="3266" spans="1:9" outlineLevel="1">
      <c r="A3266" s="12">
        <f t="shared" si="241"/>
        <v>0</v>
      </c>
      <c r="B3266" t="str">
        <f>YEAR(C3266)&amp;VLOOKUP(MONTH(C3266),lookup!$G$2:$N$13,8)</f>
        <v>2017M03</v>
      </c>
      <c r="C3266" s="2">
        <f t="shared" si="240"/>
        <v>42803</v>
      </c>
      <c r="D3266" s="4">
        <v>40.442961044138052</v>
      </c>
      <c r="E3266">
        <f t="shared" si="242"/>
        <v>40.618503459518884</v>
      </c>
      <c r="F3266" s="4">
        <v>34.014698200182018</v>
      </c>
      <c r="G3266">
        <f t="shared" si="239"/>
        <v>34.168353038065575</v>
      </c>
      <c r="H3266">
        <f t="shared" si="243"/>
        <v>38.8061691422594</v>
      </c>
      <c r="I3266">
        <f t="shared" si="244"/>
        <v>32.698885047064913</v>
      </c>
    </row>
    <row r="3267" spans="1:9" outlineLevel="1">
      <c r="A3267" s="12">
        <f t="shared" si="241"/>
        <v>0</v>
      </c>
      <c r="B3267" t="str">
        <f>YEAR(C3267)&amp;VLOOKUP(MONTH(C3267),lookup!$G$2:$N$13,8)</f>
        <v>2017M03</v>
      </c>
      <c r="C3267" s="2">
        <f t="shared" si="240"/>
        <v>42804</v>
      </c>
      <c r="D3267" s="4">
        <v>41.665436347523787</v>
      </c>
      <c r="E3267">
        <f t="shared" si="242"/>
        <v>40.752463776609609</v>
      </c>
      <c r="F3267" s="4">
        <v>35.064004583552467</v>
      </c>
      <c r="G3267">
        <f t="shared" si="239"/>
        <v>34.282976817087587</v>
      </c>
      <c r="H3267">
        <f t="shared" si="243"/>
        <v>38.856341831477081</v>
      </c>
      <c r="I3267">
        <f t="shared" si="244"/>
        <v>32.741270162738232</v>
      </c>
    </row>
    <row r="3268" spans="1:9" outlineLevel="1">
      <c r="A3268" s="12">
        <f t="shared" si="241"/>
        <v>0</v>
      </c>
      <c r="B3268" t="str">
        <f>YEAR(C3268)&amp;VLOOKUP(MONTH(C3268),lookup!$G$2:$N$13,8)</f>
        <v>2017M03</v>
      </c>
      <c r="C3268" s="2">
        <f t="shared" si="240"/>
        <v>42805</v>
      </c>
      <c r="D3268" s="4">
        <v>40.839386588413703</v>
      </c>
      <c r="E3268">
        <f t="shared" si="242"/>
        <v>40.826386464217151</v>
      </c>
      <c r="F3268" s="4">
        <v>34.335012121173463</v>
      </c>
      <c r="G3268">
        <f t="shared" si="239"/>
        <v>34.341721626329196</v>
      </c>
      <c r="H3268">
        <f t="shared" si="243"/>
        <v>38.891964280723769</v>
      </c>
      <c r="I3268">
        <f t="shared" si="244"/>
        <v>32.768865511005359</v>
      </c>
    </row>
    <row r="3269" spans="1:9" outlineLevel="1">
      <c r="A3269" s="12">
        <f t="shared" si="241"/>
        <v>0</v>
      </c>
      <c r="B3269" t="str">
        <f>YEAR(C3269)&amp;VLOOKUP(MONTH(C3269),lookup!$G$2:$N$13,8)</f>
        <v>2017M03</v>
      </c>
      <c r="C3269" s="2">
        <f t="shared" si="240"/>
        <v>42806</v>
      </c>
      <c r="D3269" s="4">
        <v>41.772875499466934</v>
      </c>
      <c r="E3269">
        <f t="shared" si="242"/>
        <v>40.962625106525067</v>
      </c>
      <c r="F3269" s="4">
        <v>35.183381780377822</v>
      </c>
      <c r="G3269">
        <f t="shared" si="239"/>
        <v>34.463153339660494</v>
      </c>
      <c r="H3269">
        <f t="shared" si="243"/>
        <v>38.937102042130768</v>
      </c>
      <c r="I3269">
        <f t="shared" si="244"/>
        <v>32.801434669973084</v>
      </c>
    </row>
    <row r="3270" spans="1:9" outlineLevel="1">
      <c r="A3270" s="12">
        <f t="shared" si="241"/>
        <v>0</v>
      </c>
      <c r="B3270" t="str">
        <f>YEAR(C3270)&amp;VLOOKUP(MONTH(C3270),lookup!$G$2:$N$13,8)</f>
        <v>2017M03</v>
      </c>
      <c r="C3270" s="2">
        <f t="shared" si="240"/>
        <v>42807</v>
      </c>
      <c r="D3270" s="4">
        <v>40.728878050766617</v>
      </c>
      <c r="E3270">
        <f t="shared" si="242"/>
        <v>41.032827000933437</v>
      </c>
      <c r="F3270" s="4">
        <v>34.227007362067646</v>
      </c>
      <c r="G3270">
        <f t="shared" si="239"/>
        <v>34.518059643852467</v>
      </c>
      <c r="H3270">
        <f t="shared" si="243"/>
        <v>38.976891535487994</v>
      </c>
      <c r="I3270">
        <f t="shared" si="244"/>
        <v>32.834783319926871</v>
      </c>
    </row>
    <row r="3271" spans="1:9" outlineLevel="1">
      <c r="A3271" s="12">
        <f t="shared" si="241"/>
        <v>0</v>
      </c>
      <c r="B3271" t="str">
        <f>YEAR(C3271)&amp;VLOOKUP(MONTH(C3271),lookup!$G$2:$N$13,8)</f>
        <v>2017M03</v>
      </c>
      <c r="C3271" s="2">
        <f t="shared" si="240"/>
        <v>42808</v>
      </c>
      <c r="D3271" s="4">
        <v>41.605104733434416</v>
      </c>
      <c r="E3271">
        <f t="shared" si="242"/>
        <v>41.117543422284861</v>
      </c>
      <c r="F3271" s="4">
        <v>35.018644254689505</v>
      </c>
      <c r="G3271">
        <f t="shared" si="239"/>
        <v>34.59102672647726</v>
      </c>
      <c r="H3271">
        <f t="shared" si="243"/>
        <v>39.033420363372343</v>
      </c>
      <c r="I3271">
        <f t="shared" si="244"/>
        <v>32.879223583906409</v>
      </c>
    </row>
    <row r="3272" spans="1:9" outlineLevel="1">
      <c r="A3272" s="12">
        <f t="shared" si="241"/>
        <v>0</v>
      </c>
      <c r="B3272" t="str">
        <f>YEAR(C3272)&amp;VLOOKUP(MONTH(C3272),lookup!$G$2:$N$13,8)</f>
        <v>2017M03</v>
      </c>
      <c r="C3272" s="2">
        <f t="shared" si="240"/>
        <v>42809</v>
      </c>
      <c r="D3272" s="4">
        <v>41.231650124806222</v>
      </c>
      <c r="E3272">
        <f t="shared" si="242"/>
        <v>41.249412146535235</v>
      </c>
      <c r="F3272" s="4">
        <v>34.662597332801788</v>
      </c>
      <c r="G3272">
        <f t="shared" ref="G3272:G3335" si="245">AVERAGE(SUM(F3265:F3272)/8,SUM(F3267:F3272)/6)</f>
        <v>34.700488700933924</v>
      </c>
      <c r="H3272">
        <f t="shared" si="243"/>
        <v>39.105741735561892</v>
      </c>
      <c r="I3272">
        <f t="shared" si="244"/>
        <v>32.939042877850646</v>
      </c>
    </row>
    <row r="3273" spans="1:9" outlineLevel="1">
      <c r="A3273" s="12">
        <f t="shared" si="241"/>
        <v>0</v>
      </c>
      <c r="B3273" t="str">
        <f>YEAR(C3273)&amp;VLOOKUP(MONTH(C3273),lookup!$G$2:$N$13,8)</f>
        <v>2017M03</v>
      </c>
      <c r="C3273" s="2">
        <f t="shared" si="240"/>
        <v>42810</v>
      </c>
      <c r="D3273" s="4">
        <v>42.114316886948018</v>
      </c>
      <c r="E3273">
        <f t="shared" si="242"/>
        <v>41.341055736704938</v>
      </c>
      <c r="F3273" s="4">
        <v>35.491212739261563</v>
      </c>
      <c r="G3273">
        <f t="shared" si="245"/>
        <v>34.784606197579294</v>
      </c>
      <c r="H3273">
        <f t="shared" si="243"/>
        <v>39.149788664359576</v>
      </c>
      <c r="I3273">
        <f t="shared" si="244"/>
        <v>32.972290169214332</v>
      </c>
    </row>
    <row r="3274" spans="1:9" outlineLevel="1">
      <c r="A3274" s="12">
        <f t="shared" si="241"/>
        <v>0</v>
      </c>
      <c r="B3274" t="str">
        <f>YEAR(C3274)&amp;VLOOKUP(MONTH(C3274),lookup!$G$2:$N$13,8)</f>
        <v>2017M03</v>
      </c>
      <c r="C3274" s="2">
        <f t="shared" si="240"/>
        <v>42811</v>
      </c>
      <c r="D3274" s="4">
        <v>41.460030986625597</v>
      </c>
      <c r="E3274">
        <f t="shared" si="242"/>
        <v>41.456342974628072</v>
      </c>
      <c r="F3274" s="4">
        <v>34.830432637046592</v>
      </c>
      <c r="G3274">
        <f t="shared" si="245"/>
        <v>34.87687464287275</v>
      </c>
      <c r="H3274">
        <f t="shared" si="243"/>
        <v>39.21229873050914</v>
      </c>
      <c r="I3274">
        <f t="shared" si="244"/>
        <v>33.023248525713036</v>
      </c>
    </row>
    <row r="3275" spans="1:9" outlineLevel="1">
      <c r="A3275" s="12">
        <f t="shared" si="241"/>
        <v>0</v>
      </c>
      <c r="B3275" t="str">
        <f>YEAR(C3275)&amp;VLOOKUP(MONTH(C3275),lookup!$G$2:$N$13,8)</f>
        <v>2017M03</v>
      </c>
      <c r="C3275" s="2">
        <f t="shared" si="240"/>
        <v>42812</v>
      </c>
      <c r="D3275" s="4">
        <v>42.285819003375209</v>
      </c>
      <c r="E3275">
        <f t="shared" si="242"/>
        <v>41.537862182611136</v>
      </c>
      <c r="F3275" s="4">
        <v>35.624973871019492</v>
      </c>
      <c r="G3275">
        <f t="shared" si="245"/>
        <v>34.948734564226243</v>
      </c>
      <c r="H3275">
        <f t="shared" si="243"/>
        <v>39.272839307299421</v>
      </c>
      <c r="I3275">
        <f t="shared" si="244"/>
        <v>33.072009723411256</v>
      </c>
    </row>
    <row r="3276" spans="1:9" outlineLevel="1">
      <c r="A3276" s="12">
        <f t="shared" si="241"/>
        <v>0</v>
      </c>
      <c r="B3276" t="str">
        <f>YEAR(C3276)&amp;VLOOKUP(MONTH(C3276),lookup!$G$2:$N$13,8)</f>
        <v>2017M03</v>
      </c>
      <c r="C3276" s="2">
        <f t="shared" ref="C3276:C3339" si="246">C3275+1</f>
        <v>42813</v>
      </c>
      <c r="D3276" s="4">
        <v>41.836917159340246</v>
      </c>
      <c r="E3276">
        <f t="shared" si="242"/>
        <v>41.692544435675181</v>
      </c>
      <c r="F3276" s="4">
        <v>35.194996362512818</v>
      </c>
      <c r="G3276">
        <f t="shared" si="245"/>
        <v>35.083149329347052</v>
      </c>
      <c r="H3276">
        <f t="shared" si="243"/>
        <v>39.345273243919209</v>
      </c>
      <c r="I3276">
        <f t="shared" si="244"/>
        <v>33.130932075439254</v>
      </c>
    </row>
    <row r="3277" spans="1:9" outlineLevel="1">
      <c r="A3277" s="12">
        <f t="shared" si="241"/>
        <v>0</v>
      </c>
      <c r="B3277" t="str">
        <f>YEAR(C3277)&amp;VLOOKUP(MONTH(C3277),lookup!$G$2:$N$13,8)</f>
        <v>2017M03</v>
      </c>
      <c r="C3277" s="2">
        <f t="shared" si="246"/>
        <v>42814</v>
      </c>
      <c r="D3277" s="4">
        <v>41.764161913675792</v>
      </c>
      <c r="E3277">
        <f t="shared" si="242"/>
        <v>41.705254601583349</v>
      </c>
      <c r="F3277" s="4">
        <v>35.116399625175127</v>
      </c>
      <c r="G3277">
        <f t="shared" si="245"/>
        <v>35.087109225520692</v>
      </c>
      <c r="H3277">
        <f t="shared" si="243"/>
        <v>39.403591223456218</v>
      </c>
      <c r="I3277">
        <f t="shared" si="244"/>
        <v>33.177743046399463</v>
      </c>
    </row>
    <row r="3278" spans="1:9" outlineLevel="1">
      <c r="A3278" s="12">
        <f t="shared" si="241"/>
        <v>0</v>
      </c>
      <c r="B3278" t="str">
        <f>YEAR(C3278)&amp;VLOOKUP(MONTH(C3278),lookup!$G$2:$N$13,8)</f>
        <v>2017M03</v>
      </c>
      <c r="C3278" s="2">
        <f t="shared" si="246"/>
        <v>42815</v>
      </c>
      <c r="D3278" s="4">
        <v>41.631207446860103</v>
      </c>
      <c r="E3278">
        <f t="shared" si="242"/>
        <v>41.794946632343681</v>
      </c>
      <c r="F3278" s="4">
        <v>35.010770386283106</v>
      </c>
      <c r="G3278">
        <f t="shared" si="245"/>
        <v>35.165108835657598</v>
      </c>
      <c r="H3278">
        <f t="shared" si="243"/>
        <v>39.444957150589026</v>
      </c>
      <c r="I3278">
        <f t="shared" si="244"/>
        <v>33.209952078098709</v>
      </c>
    </row>
    <row r="3279" spans="1:9" outlineLevel="1">
      <c r="A3279" s="12">
        <f t="shared" si="241"/>
        <v>0</v>
      </c>
      <c r="B3279" t="str">
        <f>YEAR(C3279)&amp;VLOOKUP(MONTH(C3279),lookup!$G$2:$N$13,8)</f>
        <v>2017M03</v>
      </c>
      <c r="C3279" s="2">
        <f t="shared" si="246"/>
        <v>42816</v>
      </c>
      <c r="D3279" s="4">
        <v>41.844688776985265</v>
      </c>
      <c r="E3279">
        <f t="shared" si="242"/>
        <v>41.787451625902044</v>
      </c>
      <c r="F3279" s="4">
        <v>35.203385135710732</v>
      </c>
      <c r="G3279">
        <f t="shared" si="245"/>
        <v>35.152669507092192</v>
      </c>
      <c r="H3279">
        <f t="shared" si="243"/>
        <v>39.477116502292866</v>
      </c>
      <c r="I3279">
        <f t="shared" si="244"/>
        <v>33.237665168082323</v>
      </c>
    </row>
    <row r="3280" spans="1:9" outlineLevel="1">
      <c r="A3280" s="12">
        <f t="shared" si="241"/>
        <v>0</v>
      </c>
      <c r="B3280" t="str">
        <f>YEAR(C3280)&amp;VLOOKUP(MONTH(C3280),lookup!$G$2:$N$13,8)</f>
        <v>2017M03</v>
      </c>
      <c r="C3280" s="2">
        <f t="shared" si="246"/>
        <v>42817</v>
      </c>
      <c r="D3280" s="4">
        <v>41.462316667006021</v>
      </c>
      <c r="E3280">
        <f t="shared" si="242"/>
        <v>41.802058758154566</v>
      </c>
      <c r="F3280" s="4">
        <v>34.869719872638868</v>
      </c>
      <c r="G3280">
        <f t="shared" si="245"/>
        <v>35.168888602131361</v>
      </c>
      <c r="H3280">
        <f t="shared" si="243"/>
        <v>39.507282125992276</v>
      </c>
      <c r="I3280">
        <f t="shared" si="244"/>
        <v>33.262976978351972</v>
      </c>
    </row>
    <row r="3281" spans="1:9" outlineLevel="1">
      <c r="A3281" s="12">
        <f t="shared" si="241"/>
        <v>0</v>
      </c>
      <c r="B3281" t="str">
        <f>YEAR(C3281)&amp;VLOOKUP(MONTH(C3281),lookup!$G$2:$N$13,8)</f>
        <v>2017M03</v>
      </c>
      <c r="C3281" s="2">
        <f t="shared" si="246"/>
        <v>42818</v>
      </c>
      <c r="D3281" s="4">
        <v>41.798444075866314</v>
      </c>
      <c r="E3281">
        <f t="shared" si="242"/>
        <v>41.741702130169557</v>
      </c>
      <c r="F3281" s="4">
        <v>35.180186587401309</v>
      </c>
      <c r="G3281">
        <f t="shared" si="245"/>
        <v>35.112383860671912</v>
      </c>
      <c r="H3281">
        <f t="shared" si="243"/>
        <v>39.54114869002332</v>
      </c>
      <c r="I3281">
        <f t="shared" si="244"/>
        <v>33.287882503685765</v>
      </c>
    </row>
    <row r="3282" spans="1:9" outlineLevel="1">
      <c r="A3282" s="12">
        <f t="shared" ref="A3282:A3345" si="247">IF(D3282+D3283=D3282,IF(D3282+D3283&gt;0,1,0),0)</f>
        <v>0</v>
      </c>
      <c r="B3282" t="str">
        <f>YEAR(C3282)&amp;VLOOKUP(MONTH(C3282),lookup!$G$2:$N$13,8)</f>
        <v>2017M03</v>
      </c>
      <c r="C3282" s="2">
        <f t="shared" si="246"/>
        <v>42819</v>
      </c>
      <c r="D3282" s="4">
        <v>41.830093596872992</v>
      </c>
      <c r="E3282">
        <f t="shared" si="242"/>
        <v>41.764262413104404</v>
      </c>
      <c r="F3282" s="4">
        <v>35.171939760929703</v>
      </c>
      <c r="G3282">
        <f t="shared" si="245"/>
        <v>35.131806672449358</v>
      </c>
      <c r="H3282">
        <f t="shared" si="243"/>
        <v>39.591052132589461</v>
      </c>
      <c r="I3282">
        <f t="shared" si="244"/>
        <v>33.328303620990688</v>
      </c>
    </row>
    <row r="3283" spans="1:9" outlineLevel="1">
      <c r="A3283" s="12">
        <f t="shared" si="247"/>
        <v>0</v>
      </c>
      <c r="B3283" t="str">
        <f>YEAR(C3283)&amp;VLOOKUP(MONTH(C3283),lookup!$G$2:$N$13,8)</f>
        <v>2017M03</v>
      </c>
      <c r="C3283" s="2">
        <f t="shared" si="246"/>
        <v>42820</v>
      </c>
      <c r="D3283" s="4">
        <v>42.081366262928519</v>
      </c>
      <c r="E3283">
        <f t="shared" si="242"/>
        <v>41.777917812597551</v>
      </c>
      <c r="F3283" s="4">
        <v>35.447739466877756</v>
      </c>
      <c r="G3283">
        <f t="shared" si="245"/>
        <v>35.148341175665706</v>
      </c>
      <c r="H3283">
        <f t="shared" si="243"/>
        <v>39.604809594805623</v>
      </c>
      <c r="I3283">
        <f t="shared" si="244"/>
        <v>33.338447256766543</v>
      </c>
    </row>
    <row r="3284" spans="1:9" outlineLevel="1">
      <c r="A3284" s="12">
        <f t="shared" si="247"/>
        <v>0</v>
      </c>
      <c r="B3284" t="str">
        <f>YEAR(C3284)&amp;VLOOKUP(MONTH(C3284),lookup!$G$2:$N$13,8)</f>
        <v>2017M03</v>
      </c>
      <c r="C3284" s="2">
        <f t="shared" si="246"/>
        <v>42821</v>
      </c>
      <c r="D3284" s="4">
        <v>41.329978512143782</v>
      </c>
      <c r="E3284">
        <f t="shared" si="242"/>
        <v>41.721131735921418</v>
      </c>
      <c r="F3284" s="4">
        <v>34.727617283258461</v>
      </c>
      <c r="G3284">
        <f t="shared" si="245"/>
        <v>35.095533891293599</v>
      </c>
      <c r="H3284">
        <f t="shared" si="243"/>
        <v>39.608746152954609</v>
      </c>
      <c r="I3284">
        <f t="shared" si="244"/>
        <v>33.341026653626329</v>
      </c>
    </row>
    <row r="3285" spans="1:9" outlineLevel="1">
      <c r="A3285" s="12">
        <f t="shared" si="247"/>
        <v>0</v>
      </c>
      <c r="B3285" t="str">
        <f>YEAR(C3285)&amp;VLOOKUP(MONTH(C3285),lookup!$G$2:$N$13,8)</f>
        <v>2017M03</v>
      </c>
      <c r="C3285" s="2">
        <f t="shared" si="246"/>
        <v>42822</v>
      </c>
      <c r="D3285" s="4">
        <v>42.685183062174559</v>
      </c>
      <c r="E3285">
        <f t="shared" si="242"/>
        <v>41.848736748135039</v>
      </c>
      <c r="F3285" s="4">
        <v>35.930738252564325</v>
      </c>
      <c r="G3285">
        <f t="shared" si="245"/>
        <v>35.20704281524322</v>
      </c>
      <c r="H3285">
        <f t="shared" si="243"/>
        <v>39.6383528814305</v>
      </c>
      <c r="I3285">
        <f t="shared" si="244"/>
        <v>33.361328414347945</v>
      </c>
    </row>
    <row r="3286" spans="1:9" outlineLevel="1">
      <c r="A3286" s="12">
        <f t="shared" si="247"/>
        <v>0</v>
      </c>
      <c r="B3286" t="str">
        <f>YEAR(C3286)&amp;VLOOKUP(MONTH(C3286),lookup!$G$2:$N$13,8)</f>
        <v>2017M03</v>
      </c>
      <c r="C3286" s="2">
        <f t="shared" si="246"/>
        <v>42823</v>
      </c>
      <c r="D3286" s="4">
        <v>41.996898046632829</v>
      </c>
      <c r="E3286">
        <f t="shared" si="242"/>
        <v>41.916140858923058</v>
      </c>
      <c r="F3286" s="4">
        <v>35.287062730869522</v>
      </c>
      <c r="G3286">
        <f t="shared" si="245"/>
        <v>35.259089658299096</v>
      </c>
      <c r="H3286">
        <f t="shared" si="243"/>
        <v>39.675616871737098</v>
      </c>
      <c r="I3286">
        <f t="shared" si="244"/>
        <v>33.393624339782676</v>
      </c>
    </row>
    <row r="3287" spans="1:9" outlineLevel="1">
      <c r="A3287" s="12">
        <f t="shared" si="247"/>
        <v>0</v>
      </c>
      <c r="B3287" t="str">
        <f>YEAR(C3287)&amp;VLOOKUP(MONTH(C3287),lookup!$G$2:$N$13,8)</f>
        <v>2017M03</v>
      </c>
      <c r="C3287" s="2">
        <f t="shared" si="246"/>
        <v>42824</v>
      </c>
      <c r="D3287" s="4">
        <v>42.610562141312769</v>
      </c>
      <c r="E3287">
        <f t="shared" si="242"/>
        <v>42.0316844496474</v>
      </c>
      <c r="F3287" s="4">
        <v>35.871060787228224</v>
      </c>
      <c r="G3287">
        <f t="shared" si="245"/>
        <v>35.358392236504514</v>
      </c>
      <c r="H3287">
        <f t="shared" si="243"/>
        <v>39.701480877423414</v>
      </c>
      <c r="I3287">
        <f t="shared" si="244"/>
        <v>33.412813260456304</v>
      </c>
    </row>
    <row r="3288" spans="1:9" outlineLevel="1">
      <c r="A3288" s="12">
        <f t="shared" si="247"/>
        <v>0</v>
      </c>
      <c r="B3288" t="str">
        <f>YEAR(C3288)&amp;VLOOKUP(MONTH(C3288),lookup!$G$2:$N$13,8)</f>
        <v>2017M03</v>
      </c>
      <c r="C3288" s="2">
        <f t="shared" si="246"/>
        <v>42825</v>
      </c>
      <c r="D3288" s="4">
        <v>42.180986622731446</v>
      </c>
      <c r="E3288">
        <f t="shared" si="242"/>
        <v>42.105842407368442</v>
      </c>
      <c r="F3288" s="4">
        <v>35.439549697423594</v>
      </c>
      <c r="G3288">
        <f t="shared" si="245"/>
        <v>35.416307428594713</v>
      </c>
      <c r="H3288">
        <f t="shared" si="243"/>
        <v>39.723692828976731</v>
      </c>
      <c r="I3288">
        <f t="shared" si="244"/>
        <v>33.428909967578896</v>
      </c>
    </row>
    <row r="3289" spans="1:9" outlineLevel="1">
      <c r="A3289" s="12">
        <f t="shared" si="247"/>
        <v>0</v>
      </c>
      <c r="B3289" t="str">
        <f>YEAR(C3289)&amp;VLOOKUP(MONTH(C3289),lookup!$G$2:$N$13,8)</f>
        <v>2017M04</v>
      </c>
      <c r="C3289" s="2">
        <f t="shared" si="246"/>
        <v>42826</v>
      </c>
      <c r="D3289" s="4">
        <v>42.756087024894818</v>
      </c>
      <c r="E3289">
        <f t="shared" si="242"/>
        <v>42.221921821846578</v>
      </c>
      <c r="F3289">
        <v>35.827505770795909</v>
      </c>
      <c r="G3289">
        <f t="shared" si="245"/>
        <v>35.488412069550051</v>
      </c>
      <c r="H3289">
        <f t="shared" si="243"/>
        <v>39.798378233772269</v>
      </c>
      <c r="I3289">
        <f t="shared" si="244"/>
        <v>33.479649149113463</v>
      </c>
    </row>
    <row r="3290" spans="1:9" outlineLevel="1">
      <c r="A3290" s="12">
        <f t="shared" si="247"/>
        <v>0</v>
      </c>
      <c r="B3290" t="str">
        <f>YEAR(C3290)&amp;VLOOKUP(MONTH(C3290),lookup!$G$2:$N$13,8)</f>
        <v>2017M04</v>
      </c>
      <c r="C3290" s="2">
        <f t="shared" si="246"/>
        <v>42827</v>
      </c>
      <c r="D3290" s="4">
        <v>41.881910843376957</v>
      </c>
      <c r="E3290">
        <f t="shared" si="242"/>
        <v>42.271154760689178</v>
      </c>
      <c r="F3290">
        <v>35.06213471408644</v>
      </c>
      <c r="G3290">
        <f t="shared" si="245"/>
        <v>35.509425706691346</v>
      </c>
      <c r="H3290">
        <f t="shared" si="243"/>
        <v>39.82929361467346</v>
      </c>
      <c r="I3290">
        <f t="shared" si="244"/>
        <v>33.507966294616374</v>
      </c>
    </row>
    <row r="3291" spans="1:9" outlineLevel="1">
      <c r="A3291" s="12">
        <f t="shared" si="247"/>
        <v>0</v>
      </c>
      <c r="B3291" t="str">
        <f>YEAR(C3291)&amp;VLOOKUP(MONTH(C3291),lookup!$G$2:$N$13,8)</f>
        <v>2017M04</v>
      </c>
      <c r="C3291" s="2">
        <f t="shared" si="246"/>
        <v>42828</v>
      </c>
      <c r="D3291" s="4">
        <v>42.307319061336557</v>
      </c>
      <c r="E3291">
        <f t="shared" si="242"/>
        <v>42.253788143853178</v>
      </c>
      <c r="F3291">
        <v>35.444867215985738</v>
      </c>
      <c r="G3291">
        <f t="shared" si="245"/>
        <v>35.468756937962382</v>
      </c>
      <c r="H3291">
        <f t="shared" si="243"/>
        <v>39.892447645902855</v>
      </c>
      <c r="I3291">
        <f t="shared" si="244"/>
        <v>33.545801148776704</v>
      </c>
    </row>
    <row r="3292" spans="1:9" outlineLevel="1">
      <c r="A3292" s="12">
        <f t="shared" si="247"/>
        <v>0</v>
      </c>
      <c r="B3292" t="str">
        <f>YEAR(C3292)&amp;VLOOKUP(MONTH(C3292),lookup!$G$2:$N$13,8)</f>
        <v>2017M04</v>
      </c>
      <c r="C3292" s="2">
        <f t="shared" si="246"/>
        <v>42829</v>
      </c>
      <c r="D3292" s="4">
        <v>42.159294342782474</v>
      </c>
      <c r="E3292">
        <f t="shared" si="242"/>
        <v>42.319153407947226</v>
      </c>
      <c r="F3292">
        <v>35.300429520851033</v>
      </c>
      <c r="G3292">
        <f t="shared" si="245"/>
        <v>35.505671601977042</v>
      </c>
      <c r="H3292">
        <f t="shared" si="243"/>
        <v>39.930847878213811</v>
      </c>
      <c r="I3292">
        <f t="shared" si="244"/>
        <v>33.577626020693941</v>
      </c>
    </row>
    <row r="3293" spans="1:9" outlineLevel="1">
      <c r="A3293" s="12">
        <f t="shared" si="247"/>
        <v>0</v>
      </c>
      <c r="B3293" t="str">
        <f>YEAR(C3293)&amp;VLOOKUP(MONTH(C3293),lookup!$G$2:$N$13,8)</f>
        <v>2017M04</v>
      </c>
      <c r="C3293" s="2">
        <f t="shared" si="246"/>
        <v>42830</v>
      </c>
      <c r="D3293" s="4">
        <v>42.70721808736198</v>
      </c>
      <c r="E3293">
        <f t="shared" si="242"/>
        <v>42.328585259192216</v>
      </c>
      <c r="F3293">
        <v>35.791161479289428</v>
      </c>
      <c r="G3293">
        <f t="shared" si="245"/>
        <v>35.490289777985794</v>
      </c>
      <c r="H3293">
        <f t="shared" si="243"/>
        <v>40.012357102981149</v>
      </c>
      <c r="I3293">
        <f t="shared" si="244"/>
        <v>33.630072204483248</v>
      </c>
    </row>
    <row r="3294" spans="1:9" outlineLevel="1">
      <c r="A3294" s="12">
        <f t="shared" si="247"/>
        <v>0</v>
      </c>
      <c r="B3294" t="str">
        <f>YEAR(C3294)&amp;VLOOKUP(MONTH(C3294),lookup!$G$2:$N$13,8)</f>
        <v>2017M04</v>
      </c>
      <c r="C3294" s="2">
        <f t="shared" si="246"/>
        <v>42831</v>
      </c>
      <c r="D3294" s="4">
        <v>42.003374234231288</v>
      </c>
      <c r="E3294">
        <f t="shared" si="242"/>
        <v>42.314188988542099</v>
      </c>
      <c r="F3294">
        <v>35.147447933399825</v>
      </c>
      <c r="G3294">
        <f t="shared" si="245"/>
        <v>35.457222039475297</v>
      </c>
      <c r="H3294">
        <f t="shared" si="243"/>
        <v>40.065429542865289</v>
      </c>
      <c r="I3294">
        <f t="shared" si="244"/>
        <v>33.675190223044069</v>
      </c>
    </row>
    <row r="3295" spans="1:9" outlineLevel="1">
      <c r="A3295" s="12">
        <f t="shared" si="247"/>
        <v>0</v>
      </c>
      <c r="B3295" t="str">
        <f>YEAR(C3295)&amp;VLOOKUP(MONTH(C3295),lookup!$G$2:$N$13,8)</f>
        <v>2017M04</v>
      </c>
      <c r="C3295" s="2">
        <f t="shared" si="246"/>
        <v>42832</v>
      </c>
      <c r="D3295" s="4">
        <v>43.155425008995387</v>
      </c>
      <c r="E3295">
        <f t="shared" si="242"/>
        <v>42.381521083113981</v>
      </c>
      <c r="F3295">
        <v>36.158019569523695</v>
      </c>
      <c r="G3295">
        <f t="shared" si="245"/>
        <v>35.502699779929415</v>
      </c>
      <c r="H3295">
        <f t="shared" si="243"/>
        <v>40.118723152076733</v>
      </c>
      <c r="I3295">
        <f t="shared" si="244"/>
        <v>33.708916818150925</v>
      </c>
    </row>
    <row r="3296" spans="1:9" outlineLevel="1">
      <c r="A3296" s="12">
        <f t="shared" si="247"/>
        <v>0</v>
      </c>
      <c r="B3296" t="str">
        <f>YEAR(C3296)&amp;VLOOKUP(MONTH(C3296),lookup!$G$2:$N$13,8)</f>
        <v>2017M04</v>
      </c>
      <c r="C3296" s="2">
        <f t="shared" si="246"/>
        <v>42833</v>
      </c>
      <c r="D3296" s="4">
        <v>42.907424076683192</v>
      </c>
      <c r="E3296">
        <f t="shared" si="242"/>
        <v>42.512382860094817</v>
      </c>
      <c r="F3296">
        <v>35.946012746134038</v>
      </c>
      <c r="G3296">
        <f t="shared" si="245"/>
        <v>35.608010223144447</v>
      </c>
      <c r="H3296">
        <f t="shared" si="243"/>
        <v>40.178134527346394</v>
      </c>
      <c r="I3296">
        <f t="shared" si="244"/>
        <v>33.755680325379586</v>
      </c>
    </row>
    <row r="3297" spans="1:9" outlineLevel="1">
      <c r="A3297" s="12">
        <f t="shared" si="247"/>
        <v>0</v>
      </c>
      <c r="B3297" t="str">
        <f>YEAR(C3297)&amp;VLOOKUP(MONTH(C3297),lookup!$G$2:$N$13,8)</f>
        <v>2017M04</v>
      </c>
      <c r="C3297" s="2">
        <f t="shared" si="246"/>
        <v>42834</v>
      </c>
      <c r="D3297" s="4">
        <v>43.297665895342277</v>
      </c>
      <c r="E3297">
        <f t="shared" si="242"/>
        <v>42.628760442331597</v>
      </c>
      <c r="F3297">
        <v>36.265563845799988</v>
      </c>
      <c r="G3297">
        <f t="shared" si="245"/>
        <v>35.703780238650054</v>
      </c>
      <c r="H3297">
        <f t="shared" si="243"/>
        <v>40.246402500573552</v>
      </c>
      <c r="I3297">
        <f t="shared" si="244"/>
        <v>33.811072544379748</v>
      </c>
    </row>
    <row r="3298" spans="1:9" outlineLevel="1">
      <c r="A3298" s="12">
        <f t="shared" si="247"/>
        <v>0</v>
      </c>
      <c r="B3298" t="str">
        <f>YEAR(C3298)&amp;VLOOKUP(MONTH(C3298),lookup!$G$2:$N$13,8)</f>
        <v>2017M04</v>
      </c>
      <c r="C3298" s="2">
        <f t="shared" si="246"/>
        <v>42835</v>
      </c>
      <c r="D3298" s="4">
        <v>42.57388392372868</v>
      </c>
      <c r="E3298">
        <f t="shared" si="242"/>
        <v>42.70655789159909</v>
      </c>
      <c r="F3298">
        <v>35.650255400786705</v>
      </c>
      <c r="G3298">
        <f t="shared" si="245"/>
        <v>35.76968993823013</v>
      </c>
      <c r="H3298">
        <f t="shared" si="243"/>
        <v>40.301194211079597</v>
      </c>
      <c r="I3298">
        <f t="shared" si="244"/>
        <v>33.85226636006059</v>
      </c>
    </row>
    <row r="3299" spans="1:9" outlineLevel="1">
      <c r="A3299" s="12">
        <f t="shared" si="247"/>
        <v>0</v>
      </c>
      <c r="B3299" t="str">
        <f>YEAR(C3299)&amp;VLOOKUP(MONTH(C3299),lookup!$G$2:$N$13,8)</f>
        <v>2017M04</v>
      </c>
      <c r="C3299" s="2">
        <f t="shared" si="246"/>
        <v>42836</v>
      </c>
      <c r="D3299" s="4">
        <v>43.225861272470851</v>
      </c>
      <c r="E3299">
        <f t="shared" si="242"/>
        <v>42.807187045220729</v>
      </c>
      <c r="F3299">
        <v>36.201481345430125</v>
      </c>
      <c r="G3299">
        <f t="shared" si="245"/>
        <v>35.851171643498787</v>
      </c>
      <c r="H3299">
        <f t="shared" si="243"/>
        <v>40.375756225655415</v>
      </c>
      <c r="I3299">
        <f t="shared" si="244"/>
        <v>33.91293496156252</v>
      </c>
    </row>
    <row r="3300" spans="1:9" outlineLevel="1">
      <c r="A3300" s="12">
        <f t="shared" si="247"/>
        <v>0</v>
      </c>
      <c r="B3300" t="str">
        <f>YEAR(C3300)&amp;VLOOKUP(MONTH(C3300),lookup!$G$2:$N$13,8)</f>
        <v>2017M04</v>
      </c>
      <c r="C3300" s="2">
        <f t="shared" si="246"/>
        <v>42837</v>
      </c>
      <c r="D3300" s="4">
        <v>42.711336280815615</v>
      </c>
      <c r="E3300">
        <f t="shared" si="242"/>
        <v>42.900686503563158</v>
      </c>
      <c r="F3300">
        <v>35.741394662824199</v>
      </c>
      <c r="G3300">
        <f t="shared" si="245"/>
        <v>35.928227525657476</v>
      </c>
      <c r="H3300">
        <f t="shared" si="243"/>
        <v>40.426483571742708</v>
      </c>
      <c r="I3300">
        <f t="shared" si="244"/>
        <v>33.950654166378001</v>
      </c>
    </row>
    <row r="3301" spans="1:9" outlineLevel="1">
      <c r="A3301" s="12">
        <f t="shared" si="247"/>
        <v>0</v>
      </c>
      <c r="B3301" t="str">
        <f>YEAR(C3301)&amp;VLOOKUP(MONTH(C3301),lookup!$G$2:$N$13,8)</f>
        <v>2017M04</v>
      </c>
      <c r="C3301" s="2">
        <f t="shared" si="246"/>
        <v>42838</v>
      </c>
      <c r="D3301" s="4">
        <v>43.532299457325294</v>
      </c>
      <c r="E3301">
        <f t="shared" si="242"/>
        <v>42.983660293213354</v>
      </c>
      <c r="F3301">
        <v>36.476797921301646</v>
      </c>
      <c r="G3301">
        <f t="shared" si="245"/>
        <v>35.997644665931404</v>
      </c>
      <c r="H3301">
        <f t="shared" si="243"/>
        <v>40.503788242213773</v>
      </c>
      <c r="I3301">
        <f t="shared" si="244"/>
        <v>34.018980784824613</v>
      </c>
    </row>
    <row r="3302" spans="1:9" outlineLevel="1">
      <c r="A3302" s="12">
        <f t="shared" si="247"/>
        <v>0</v>
      </c>
      <c r="B3302" t="str">
        <f>YEAR(C3302)&amp;VLOOKUP(MONTH(C3302),lookup!$G$2:$N$13,8)</f>
        <v>2017M04</v>
      </c>
      <c r="C3302" s="2">
        <f t="shared" si="246"/>
        <v>42839</v>
      </c>
      <c r="D3302" s="4">
        <v>43.204184652646759</v>
      </c>
      <c r="E3302">
        <f t="shared" si="242"/>
        <v>43.08344099236129</v>
      </c>
      <c r="F3302">
        <v>36.18690896102845</v>
      </c>
      <c r="G3302">
        <f t="shared" si="245"/>
        <v>36.082685664732729</v>
      </c>
      <c r="H3302">
        <f t="shared" si="243"/>
        <v>40.586636364013053</v>
      </c>
      <c r="I3302">
        <f t="shared" si="244"/>
        <v>34.08931760960369</v>
      </c>
    </row>
    <row r="3303" spans="1:9" outlineLevel="1">
      <c r="A3303" s="12">
        <f t="shared" si="247"/>
        <v>0</v>
      </c>
      <c r="B3303" t="str">
        <f>YEAR(C3303)&amp;VLOOKUP(MONTH(C3303),lookup!$G$2:$N$13,8)</f>
        <v>2017M04</v>
      </c>
      <c r="C3303" s="2">
        <f t="shared" si="246"/>
        <v>42840</v>
      </c>
      <c r="D3303" s="4">
        <v>43.746075374969337</v>
      </c>
      <c r="E3303">
        <f t="shared" si="242"/>
        <v>43.157724096870247</v>
      </c>
      <c r="F3303">
        <v>36.643270840030389</v>
      </c>
      <c r="G3303">
        <f t="shared" si="245"/>
        <v>36.14448945199193</v>
      </c>
      <c r="H3303">
        <f t="shared" si="243"/>
        <v>40.65093753236161</v>
      </c>
      <c r="I3303">
        <f t="shared" si="244"/>
        <v>34.141252061802803</v>
      </c>
    </row>
    <row r="3304" spans="1:9" outlineLevel="1">
      <c r="A3304" s="12">
        <f t="shared" si="247"/>
        <v>0</v>
      </c>
      <c r="B3304" t="str">
        <f>YEAR(C3304)&amp;VLOOKUP(MONTH(C3304),lookup!$G$2:$N$13,8)</f>
        <v>2017M04</v>
      </c>
      <c r="C3304" s="2">
        <f t="shared" si="246"/>
        <v>42841</v>
      </c>
      <c r="D3304" s="4">
        <v>43.386789955296685</v>
      </c>
      <c r="E3304">
        <f t="shared" si="242"/>
        <v>43.255426633580925</v>
      </c>
      <c r="F3304">
        <v>36.315019710632207</v>
      </c>
      <c r="G3304">
        <f t="shared" si="245"/>
        <v>36.222949413093531</v>
      </c>
      <c r="H3304">
        <f t="shared" si="243"/>
        <v>40.729896296509622</v>
      </c>
      <c r="I3304">
        <f t="shared" si="244"/>
        <v>34.204958982198626</v>
      </c>
    </row>
    <row r="3305" spans="1:9" outlineLevel="1">
      <c r="A3305" s="12">
        <f t="shared" si="247"/>
        <v>0</v>
      </c>
      <c r="B3305" t="str">
        <f>YEAR(C3305)&amp;VLOOKUP(MONTH(C3305),lookup!$G$2:$N$13,8)</f>
        <v>2017M04</v>
      </c>
      <c r="C3305" s="2">
        <f t="shared" si="246"/>
        <v>42842</v>
      </c>
      <c r="D3305" s="4">
        <v>43.726801763285742</v>
      </c>
      <c r="E3305">
        <f t="shared" si="242"/>
        <v>43.323992666228634</v>
      </c>
      <c r="F3305">
        <v>36.621917063632111</v>
      </c>
      <c r="G3305">
        <f t="shared" si="245"/>
        <v>36.280257799058198</v>
      </c>
      <c r="H3305">
        <f t="shared" si="243"/>
        <v>40.822647929132394</v>
      </c>
      <c r="I3305">
        <f t="shared" si="244"/>
        <v>34.283387037771163</v>
      </c>
    </row>
    <row r="3306" spans="1:9" outlineLevel="1">
      <c r="A3306" s="12">
        <f t="shared" si="247"/>
        <v>0</v>
      </c>
      <c r="B3306" t="str">
        <f>YEAR(C3306)&amp;VLOOKUP(MONTH(C3306),lookup!$G$2:$N$13,8)</f>
        <v>2017M04</v>
      </c>
      <c r="C3306" s="2">
        <f t="shared" si="246"/>
        <v>42843</v>
      </c>
      <c r="D3306" s="4">
        <v>43.104584409840889</v>
      </c>
      <c r="E3306">
        <f t="shared" si="242"/>
        <v>43.389932124029421</v>
      </c>
      <c r="F3306">
        <v>36.055308937142726</v>
      </c>
      <c r="G3306">
        <f t="shared" si="245"/>
        <v>36.331733167940328</v>
      </c>
      <c r="H3306">
        <f t="shared" si="243"/>
        <v>40.913934203421128</v>
      </c>
      <c r="I3306">
        <f t="shared" si="244"/>
        <v>34.358481464916409</v>
      </c>
    </row>
    <row r="3307" spans="1:9" outlineLevel="1">
      <c r="A3307" s="12">
        <f t="shared" si="247"/>
        <v>0</v>
      </c>
      <c r="B3307" t="str">
        <f>YEAR(C3307)&amp;VLOOKUP(MONTH(C3307),lookup!$G$2:$N$13,8)</f>
        <v>2017M04</v>
      </c>
      <c r="C3307" s="2">
        <f t="shared" si="246"/>
        <v>42844</v>
      </c>
      <c r="D3307" s="4">
        <v>43.74138302432506</v>
      </c>
      <c r="E3307">
        <f t="shared" si="242"/>
        <v>43.439575864103624</v>
      </c>
      <c r="F3307">
        <v>36.622640853177892</v>
      </c>
      <c r="G3307">
        <f t="shared" si="245"/>
        <v>36.370209214830915</v>
      </c>
      <c r="H3307">
        <f t="shared" si="243"/>
        <v>40.987989208811385</v>
      </c>
      <c r="I3307">
        <f t="shared" si="244"/>
        <v>34.415504253756083</v>
      </c>
    </row>
    <row r="3308" spans="1:9" outlineLevel="1">
      <c r="A3308" s="12">
        <f t="shared" si="247"/>
        <v>0</v>
      </c>
      <c r="B3308" t="str">
        <f>YEAR(C3308)&amp;VLOOKUP(MONTH(C3308),lookup!$G$2:$N$13,8)</f>
        <v>2017M04</v>
      </c>
      <c r="C3308" s="2">
        <f t="shared" si="246"/>
        <v>42845</v>
      </c>
      <c r="D3308" s="4">
        <v>43.304357595391501</v>
      </c>
      <c r="E3308">
        <f t="shared" si="242"/>
        <v>43.484987441493345</v>
      </c>
      <c r="F3308">
        <v>36.215075886185858</v>
      </c>
      <c r="G3308">
        <f t="shared" si="245"/>
        <v>36.402161535054141</v>
      </c>
      <c r="H3308">
        <f t="shared" si="243"/>
        <v>41.055709748351319</v>
      </c>
      <c r="I3308">
        <f t="shared" si="244"/>
        <v>34.465633702763171</v>
      </c>
    </row>
    <row r="3309" spans="1:9" outlineLevel="1">
      <c r="A3309" s="12">
        <f t="shared" si="247"/>
        <v>0</v>
      </c>
      <c r="B3309" t="str">
        <f>YEAR(C3309)&amp;VLOOKUP(MONTH(C3309),lookup!$G$2:$N$13,8)</f>
        <v>2017M04</v>
      </c>
      <c r="C3309" s="2">
        <f t="shared" si="246"/>
        <v>42846</v>
      </c>
      <c r="D3309" s="4">
        <v>44.004859970252838</v>
      </c>
      <c r="E3309">
        <f t="shared" si="242"/>
        <v>43.536087856491612</v>
      </c>
      <c r="F3309">
        <v>36.845409249466741</v>
      </c>
      <c r="G3309">
        <f t="shared" si="245"/>
        <v>36.442044610517485</v>
      </c>
      <c r="H3309">
        <f t="shared" si="243"/>
        <v>41.156389402591685</v>
      </c>
      <c r="I3309">
        <f t="shared" si="244"/>
        <v>34.546262073039905</v>
      </c>
    </row>
    <row r="3310" spans="1:9" outlineLevel="1">
      <c r="A3310" s="12">
        <f t="shared" si="247"/>
        <v>0</v>
      </c>
      <c r="B3310" t="str">
        <f>YEAR(C3310)&amp;VLOOKUP(MONTH(C3310),lookup!$G$2:$N$13,8)</f>
        <v>2017M04</v>
      </c>
      <c r="C3310" s="2">
        <f t="shared" si="246"/>
        <v>42847</v>
      </c>
      <c r="D3310" s="4">
        <v>43.849626227277255</v>
      </c>
      <c r="E3310">
        <f t="shared" si="242"/>
        <v>43.614997644237732</v>
      </c>
      <c r="F3310">
        <v>36.642940040420804</v>
      </c>
      <c r="G3310">
        <f t="shared" si="245"/>
        <v>36.497873247128553</v>
      </c>
      <c r="H3310">
        <f t="shared" si="243"/>
        <v>41.22870186512467</v>
      </c>
      <c r="I3310">
        <f t="shared" si="244"/>
        <v>34.598143315275649</v>
      </c>
    </row>
    <row r="3311" spans="1:9" outlineLevel="1">
      <c r="A3311" s="12">
        <f t="shared" si="247"/>
        <v>0</v>
      </c>
      <c r="B3311" t="str">
        <f>YEAR(C3311)&amp;VLOOKUP(MONTH(C3311),lookup!$G$2:$N$13,8)</f>
        <v>2017M04</v>
      </c>
      <c r="C3311" s="2">
        <f t="shared" si="246"/>
        <v>42848</v>
      </c>
      <c r="D3311" s="4">
        <v>44.001180409576818</v>
      </c>
      <c r="E3311">
        <f t="shared" si="242"/>
        <v>43.653806596091627</v>
      </c>
      <c r="F3311">
        <v>36.81494657501878</v>
      </c>
      <c r="G3311">
        <f t="shared" si="245"/>
        <v>36.524688773180884</v>
      </c>
      <c r="H3311">
        <f t="shared" si="243"/>
        <v>41.318796738220989</v>
      </c>
      <c r="I3311">
        <f t="shared" si="244"/>
        <v>34.66710785897601</v>
      </c>
    </row>
    <row r="3312" spans="1:9" outlineLevel="1">
      <c r="A3312" s="12">
        <f t="shared" si="247"/>
        <v>0</v>
      </c>
      <c r="B3312" t="str">
        <f>YEAR(C3312)&amp;VLOOKUP(MONTH(C3312),lookup!$G$2:$N$13,8)</f>
        <v>2017M04</v>
      </c>
      <c r="C3312" s="2">
        <f t="shared" si="246"/>
        <v>42849</v>
      </c>
      <c r="D3312" s="4">
        <v>43.460675533671221</v>
      </c>
      <c r="E3312">
        <f t="shared" si="242"/>
        <v>43.688098705059232</v>
      </c>
      <c r="F3312">
        <v>36.325296992902963</v>
      </c>
      <c r="G3312">
        <f t="shared" si="245"/>
        <v>36.547830107969489</v>
      </c>
      <c r="H3312">
        <f t="shared" si="243"/>
        <v>41.39579979588359</v>
      </c>
      <c r="I3312">
        <f t="shared" si="244"/>
        <v>34.723444953763348</v>
      </c>
    </row>
    <row r="3313" spans="1:9" outlineLevel="1">
      <c r="A3313" s="12">
        <f t="shared" si="247"/>
        <v>0</v>
      </c>
      <c r="B3313" t="str">
        <f>YEAR(C3313)&amp;VLOOKUP(MONTH(C3313),lookup!$G$2:$N$13,8)</f>
        <v>2017M04</v>
      </c>
      <c r="C3313" s="2">
        <f t="shared" si="246"/>
        <v>42850</v>
      </c>
      <c r="D3313" s="4">
        <v>44.076548012984027</v>
      </c>
      <c r="E3313">
        <f t="shared" si="242"/>
        <v>43.737888261386942</v>
      </c>
      <c r="F3313">
        <v>36.863084534206386</v>
      </c>
      <c r="G3313">
        <f t="shared" si="245"/>
        <v>36.582940048299427</v>
      </c>
      <c r="H3313">
        <f t="shared" si="243"/>
        <v>41.469282185694524</v>
      </c>
      <c r="I3313">
        <f t="shared" si="244"/>
        <v>34.775215185312476</v>
      </c>
    </row>
    <row r="3314" spans="1:9" outlineLevel="1">
      <c r="A3314" s="12">
        <f t="shared" si="247"/>
        <v>0</v>
      </c>
      <c r="B3314" t="str">
        <f>YEAR(C3314)&amp;VLOOKUP(MONTH(C3314),lookup!$G$2:$N$13,8)</f>
        <v>2017M04</v>
      </c>
      <c r="C3314" s="2">
        <f t="shared" si="246"/>
        <v>42851</v>
      </c>
      <c r="D3314" s="4">
        <v>43.187230985753743</v>
      </c>
      <c r="E3314">
        <f t="shared" si="242"/>
        <v>43.733293121578356</v>
      </c>
      <c r="F3314">
        <v>36.080859898987491</v>
      </c>
      <c r="G3314">
        <f t="shared" si="245"/>
        <v>36.573352317814866</v>
      </c>
      <c r="H3314">
        <f t="shared" si="243"/>
        <v>41.55424929336565</v>
      </c>
      <c r="I3314">
        <f t="shared" si="244"/>
        <v>34.840109097587458</v>
      </c>
    </row>
    <row r="3315" spans="1:9" outlineLevel="1">
      <c r="A3315" s="12">
        <f t="shared" si="247"/>
        <v>0</v>
      </c>
      <c r="B3315" t="str">
        <f>YEAR(C3315)&amp;VLOOKUP(MONTH(C3315),lookup!$G$2:$N$13,8)</f>
        <v>2017M04</v>
      </c>
      <c r="C3315" s="2">
        <f t="shared" si="246"/>
        <v>42852</v>
      </c>
      <c r="D3315" s="4">
        <v>43.749432883007977</v>
      </c>
      <c r="E3315">
        <f t="shared" si="242"/>
        <v>43.712510647142295</v>
      </c>
      <c r="F3315">
        <v>36.559905368818278</v>
      </c>
      <c r="G3315">
        <f t="shared" si="245"/>
        <v>36.54563935998835</v>
      </c>
      <c r="H3315">
        <f t="shared" si="243"/>
        <v>41.608677105100774</v>
      </c>
      <c r="I3315">
        <f t="shared" si="244"/>
        <v>34.878706107422559</v>
      </c>
    </row>
    <row r="3316" spans="1:9" outlineLevel="1">
      <c r="A3316" s="12">
        <f t="shared" si="247"/>
        <v>0</v>
      </c>
      <c r="B3316" t="str">
        <f>YEAR(C3316)&amp;VLOOKUP(MONTH(C3316),lookup!$G$2:$N$13,8)</f>
        <v>2017M04</v>
      </c>
      <c r="C3316" s="2">
        <f t="shared" si="246"/>
        <v>42853</v>
      </c>
      <c r="D3316" s="4">
        <v>43.368960480100199</v>
      </c>
      <c r="E3316">
        <f t="shared" si="242"/>
        <v>43.67649284850517</v>
      </c>
      <c r="F3316">
        <v>36.242946414893076</v>
      </c>
      <c r="G3316">
        <f t="shared" si="245"/>
        <v>36.51404846590524</v>
      </c>
      <c r="H3316">
        <f t="shared" si="243"/>
        <v>41.647643267472489</v>
      </c>
      <c r="I3316">
        <f t="shared" si="244"/>
        <v>34.908005815220029</v>
      </c>
    </row>
    <row r="3317" spans="1:9" outlineLevel="1">
      <c r="A3317" s="12">
        <f t="shared" si="247"/>
        <v>0</v>
      </c>
      <c r="B3317" t="str">
        <f>YEAR(C3317)&amp;VLOOKUP(MONTH(C3317),lookup!$G$2:$N$13,8)</f>
        <v>2017M04</v>
      </c>
      <c r="C3317" s="2">
        <f t="shared" si="246"/>
        <v>42854</v>
      </c>
      <c r="D3317" s="4">
        <v>44.490324447452139</v>
      </c>
      <c r="E3317">
        <f t="shared" si="242"/>
        <v>43.747596381486403</v>
      </c>
      <c r="F3317">
        <v>37.175555199028665</v>
      </c>
      <c r="G3317">
        <f t="shared" si="245"/>
        <v>36.564733306420351</v>
      </c>
      <c r="H3317">
        <f t="shared" si="243"/>
        <v>41.664928868595112</v>
      </c>
      <c r="I3317">
        <f t="shared" si="244"/>
        <v>34.912275447306776</v>
      </c>
    </row>
    <row r="3318" spans="1:9" outlineLevel="1">
      <c r="A3318" s="12">
        <f t="shared" si="247"/>
        <v>0</v>
      </c>
      <c r="B3318" t="str">
        <f>YEAR(C3318)&amp;VLOOKUP(MONTH(C3318),lookup!$G$2:$N$13,8)</f>
        <v>2017M04</v>
      </c>
      <c r="C3318" s="2">
        <f t="shared" si="246"/>
        <v>42855</v>
      </c>
      <c r="D3318" s="4">
        <v>43.547884764822349</v>
      </c>
      <c r="E3318">
        <f t="shared" ref="E3318:E3381" si="248">AVERAGE(SUM(D3311:D3318)/8,SUM(D3313:D3318)/6)</f>
        <v>43.736004976012232</v>
      </c>
      <c r="F3318">
        <v>36.345905808580447</v>
      </c>
      <c r="G3318">
        <f t="shared" si="245"/>
        <v>36.547886068236785</v>
      </c>
      <c r="H3318">
        <f t="shared" si="243"/>
        <v>41.681520938309298</v>
      </c>
      <c r="I3318">
        <f t="shared" si="244"/>
        <v>34.920799184630461</v>
      </c>
    </row>
    <row r="3319" spans="1:9" outlineLevel="1">
      <c r="A3319" s="12">
        <f t="shared" si="247"/>
        <v>0</v>
      </c>
      <c r="B3319" t="str">
        <f>YEAR(C3319)&amp;VLOOKUP(MONTH(C3319),lookup!$G$2:$N$13,8)</f>
        <v>2017M05</v>
      </c>
      <c r="C3319" s="2">
        <f t="shared" si="246"/>
        <v>42856</v>
      </c>
      <c r="D3319" s="4">
        <v>44.503368954764234</v>
      </c>
      <c r="E3319">
        <f t="shared" si="248"/>
        <v>43.802960171901461</v>
      </c>
      <c r="F3319">
        <v>37.127076512126877</v>
      </c>
      <c r="G3319">
        <f t="shared" si="245"/>
        <v>36.589393520799419</v>
      </c>
      <c r="H3319">
        <f t="shared" ref="H3319:H3382" si="249">IF(INDEX(D:D,MATCH(DATE(YEAR($C3319)-1,MONTH($C3319),DAY($C3319)),$C:$C,0),1)=0,0,(INDEX(E:E,MATCH(DATE(YEAR($C3319)-1,MONTH($C3319),DAY($C3319)),$C:$C,0),1)+INDEX(E:E,MATCH(DATE(YEAR($C3319)-2,MONTH($C3319),DAY($C3319)),$C:$C,0),1)+INDEX(E:E,MATCH(DATE(YEAR($C3319)-3,MONTH($C3319),DAY($C3319)),$C:$C,0),1)+INDEX(E:E,MATCH(DATE(YEAR($C3319)-4,MONTH($C3319),DAY($C3319)),$C:$C,0),1)+INDEX(E:E,MATCH(DATE(YEAR($C3319)-5,MONTH($C3319),DAY($C3319)),$C:$C,0),1))/5)</f>
        <v>41.719680704326457</v>
      </c>
      <c r="I3319">
        <f t="shared" ref="I3319:I3382" si="250">IF(INDEX(D:D,MATCH(DATE(YEAR($C3319)-1,MONTH($C3319),DAY($C3319)),$C:$C,0),1)=0,0,(INDEX(G:G,MATCH(DATE(YEAR($C3319)-1,MONTH($C3319),DAY($C3319)),$C:$C,0),1)+INDEX(G:G,MATCH(DATE(YEAR($C3319)-2,MONTH($C3319),DAY($C3319)),$C:$C,0),1)+INDEX(G:G,MATCH(DATE(YEAR($C3319)-3,MONTH($C3319),DAY($C3319)),$C:$C,0),1)+INDEX(G:G,MATCH(DATE(YEAR($C3319)-4,MONTH($C3319),DAY($C3319)),$C:$C,0),1)+INDEX(G:G,MATCH(DATE(YEAR($C3319)-5,MONTH($C3319),DAY($C3319)),$C:$C,0),1))/5)</f>
        <v>34.943829866450415</v>
      </c>
    </row>
    <row r="3320" spans="1:9" outlineLevel="1">
      <c r="A3320" s="12">
        <f t="shared" si="247"/>
        <v>0</v>
      </c>
      <c r="B3320" t="str">
        <f>YEAR(C3320)&amp;VLOOKUP(MONTH(C3320),lookup!$G$2:$N$13,8)</f>
        <v>2017M05</v>
      </c>
      <c r="C3320" s="2">
        <f t="shared" si="246"/>
        <v>42857</v>
      </c>
      <c r="D3320" s="4">
        <v>43.709765493139578</v>
      </c>
      <c r="E3320">
        <f t="shared" si="248"/>
        <v>43.862072836650384</v>
      </c>
      <c r="F3320">
        <v>36.396528605180578</v>
      </c>
      <c r="G3320">
        <f t="shared" si="245"/>
        <v>36.620151222082853</v>
      </c>
      <c r="H3320">
        <f t="shared" si="249"/>
        <v>41.751558784110856</v>
      </c>
      <c r="I3320">
        <f t="shared" si="250"/>
        <v>34.961735304315674</v>
      </c>
    </row>
    <row r="3321" spans="1:9" outlineLevel="1">
      <c r="A3321" s="12">
        <f t="shared" si="247"/>
        <v>0</v>
      </c>
      <c r="B3321" t="str">
        <f>YEAR(C3321)&amp;VLOOKUP(MONTH(C3321),lookup!$G$2:$N$13,8)</f>
        <v>2017M05</v>
      </c>
      <c r="C3321" s="2">
        <f t="shared" si="246"/>
        <v>42858</v>
      </c>
      <c r="D3321" s="4">
        <v>44.646182525837503</v>
      </c>
      <c r="E3321">
        <f t="shared" si="248"/>
        <v>43.972404130606186</v>
      </c>
      <c r="F3321">
        <v>37.210622438511074</v>
      </c>
      <c r="G3321">
        <f t="shared" si="245"/>
        <v>36.696098763576302</v>
      </c>
      <c r="H3321">
        <f t="shared" si="249"/>
        <v>41.824594753076731</v>
      </c>
      <c r="I3321">
        <f t="shared" si="250"/>
        <v>35.016084066184511</v>
      </c>
    </row>
    <row r="3322" spans="1:9" outlineLevel="1">
      <c r="A3322" s="12">
        <f t="shared" si="247"/>
        <v>0</v>
      </c>
      <c r="B3322" t="str">
        <f>YEAR(C3322)&amp;VLOOKUP(MONTH(C3322),lookup!$G$2:$N$13,8)</f>
        <v>2017M05</v>
      </c>
      <c r="C3322" s="2">
        <f t="shared" si="246"/>
        <v>42859</v>
      </c>
      <c r="D3322" s="4">
        <v>43.842200974732165</v>
      </c>
      <c r="E3322">
        <f t="shared" si="248"/>
        <v>44.052776462803337</v>
      </c>
      <c r="F3322">
        <v>36.500546366037497</v>
      </c>
      <c r="G3322">
        <f t="shared" si="245"/>
        <v>36.743795830362288</v>
      </c>
      <c r="H3322">
        <f t="shared" si="249"/>
        <v>41.891367447347633</v>
      </c>
      <c r="I3322">
        <f t="shared" si="250"/>
        <v>35.065173604258703</v>
      </c>
    </row>
    <row r="3323" spans="1:9" outlineLevel="1">
      <c r="A3323" s="12">
        <f t="shared" si="247"/>
        <v>0</v>
      </c>
      <c r="B3323" t="str">
        <f>YEAR(C3323)&amp;VLOOKUP(MONTH(C3323),lookup!$G$2:$N$13,8)</f>
        <v>2017M05</v>
      </c>
      <c r="C3323" s="2">
        <f t="shared" si="246"/>
        <v>42860</v>
      </c>
      <c r="D3323" s="4">
        <v>44.522931375476901</v>
      </c>
      <c r="E3323">
        <f t="shared" si="248"/>
        <v>44.103837362584706</v>
      </c>
      <c r="F3323">
        <v>37.092506012555852</v>
      </c>
      <c r="G3323">
        <f t="shared" si="245"/>
        <v>36.770162605056498</v>
      </c>
      <c r="H3323">
        <f t="shared" si="249"/>
        <v>41.973948011169739</v>
      </c>
      <c r="I3323">
        <f t="shared" si="250"/>
        <v>35.128212077687905</v>
      </c>
    </row>
    <row r="3324" spans="1:9" outlineLevel="1">
      <c r="A3324" s="12">
        <f t="shared" si="247"/>
        <v>0</v>
      </c>
      <c r="B3324" t="str">
        <f>YEAR(C3324)&amp;VLOOKUP(MONTH(C3324),lookup!$G$2:$N$13,8)</f>
        <v>2017M05</v>
      </c>
      <c r="C3324" s="2">
        <f t="shared" si="246"/>
        <v>42861</v>
      </c>
      <c r="D3324" s="4">
        <v>44.324163312374147</v>
      </c>
      <c r="E3324">
        <f t="shared" si="248"/>
        <v>44.228227418564487</v>
      </c>
      <c r="F3324">
        <v>36.9032691529098</v>
      </c>
      <c r="G3324">
        <f t="shared" si="245"/>
        <v>36.857879721543313</v>
      </c>
      <c r="H3324">
        <f t="shared" si="249"/>
        <v>42.063115258616676</v>
      </c>
      <c r="I3324">
        <f t="shared" si="250"/>
        <v>35.197420870782857</v>
      </c>
    </row>
    <row r="3325" spans="1:9" outlineLevel="1">
      <c r="A3325" s="12">
        <f t="shared" si="247"/>
        <v>0</v>
      </c>
      <c r="B3325" t="str">
        <f>YEAR(C3325)&amp;VLOOKUP(MONTH(C3325),lookup!$G$2:$N$13,8)</f>
        <v>2017M05</v>
      </c>
      <c r="C3325" s="2">
        <f t="shared" si="246"/>
        <v>42862</v>
      </c>
      <c r="D3325" s="4">
        <v>44.281800986874828</v>
      </c>
      <c r="E3325">
        <f t="shared" si="248"/>
        <v>44.196730704954277</v>
      </c>
      <c r="F3325">
        <v>36.847457848981065</v>
      </c>
      <c r="G3325">
        <f t="shared" si="245"/>
        <v>36.814072081903191</v>
      </c>
      <c r="H3325">
        <f t="shared" si="249"/>
        <v>42.134312827821375</v>
      </c>
      <c r="I3325">
        <f t="shared" si="250"/>
        <v>35.252794657580878</v>
      </c>
    </row>
    <row r="3326" spans="1:9" outlineLevel="1">
      <c r="A3326" s="12">
        <f t="shared" si="247"/>
        <v>0</v>
      </c>
      <c r="B3326" t="str">
        <f>YEAR(C3326)&amp;VLOOKUP(MONTH(C3326),lookup!$G$2:$N$13,8)</f>
        <v>2017M05</v>
      </c>
      <c r="C3326" s="2">
        <f t="shared" si="246"/>
        <v>42863</v>
      </c>
      <c r="D3326" s="4">
        <v>44.162720675689506</v>
      </c>
      <c r="E3326">
        <f t="shared" si="248"/>
        <v>44.272904214595982</v>
      </c>
      <c r="F3326">
        <v>36.747726432327909</v>
      </c>
      <c r="G3326">
        <f t="shared" si="245"/>
        <v>36.868452356483012</v>
      </c>
      <c r="H3326">
        <f t="shared" si="249"/>
        <v>42.210012757777726</v>
      </c>
      <c r="I3326">
        <f t="shared" si="250"/>
        <v>35.313247484667741</v>
      </c>
    </row>
    <row r="3327" spans="1:9" outlineLevel="1">
      <c r="A3327" s="12">
        <f t="shared" si="247"/>
        <v>0</v>
      </c>
      <c r="B3327" t="str">
        <f>YEAR(C3327)&amp;VLOOKUP(MONTH(C3327),lookup!$G$2:$N$13,8)</f>
        <v>2017M05</v>
      </c>
      <c r="C3327" s="2">
        <f t="shared" si="246"/>
        <v>42864</v>
      </c>
      <c r="D3327" s="4">
        <v>44.336574887106885</v>
      </c>
      <c r="E3327">
        <f t="shared" si="248"/>
        <v>44.236678948806514</v>
      </c>
      <c r="F3327">
        <v>36.904081874529631</v>
      </c>
      <c r="G3327">
        <f t="shared" si="245"/>
        <v>36.828970144634738</v>
      </c>
      <c r="H3327">
        <f t="shared" si="249"/>
        <v>42.270632267728033</v>
      </c>
      <c r="I3327">
        <f t="shared" si="250"/>
        <v>35.361336847869076</v>
      </c>
    </row>
    <row r="3328" spans="1:9" outlineLevel="1">
      <c r="A3328" s="12">
        <f t="shared" si="247"/>
        <v>0</v>
      </c>
      <c r="B3328" t="str">
        <f>YEAR(C3328)&amp;VLOOKUP(MONTH(C3328),lookup!$G$2:$N$13,8)</f>
        <v>2017M05</v>
      </c>
      <c r="C3328" s="2">
        <f t="shared" si="246"/>
        <v>42865</v>
      </c>
      <c r="D3328" s="4">
        <v>44.148124932984572</v>
      </c>
      <c r="E3328">
        <f t="shared" si="248"/>
        <v>44.289570076984518</v>
      </c>
      <c r="F3328">
        <v>36.739571374116551</v>
      </c>
      <c r="G3328">
        <f t="shared" si="245"/>
        <v>36.870329068366487</v>
      </c>
      <c r="H3328">
        <f t="shared" si="249"/>
        <v>42.293710608541154</v>
      </c>
      <c r="I3328">
        <f t="shared" si="250"/>
        <v>35.377095311298476</v>
      </c>
    </row>
    <row r="3329" spans="1:9" outlineLevel="1">
      <c r="A3329" s="12">
        <f t="shared" si="247"/>
        <v>0</v>
      </c>
      <c r="B3329" t="str">
        <f>YEAR(C3329)&amp;VLOOKUP(MONTH(C3329),lookup!$G$2:$N$13,8)</f>
        <v>2017M05</v>
      </c>
      <c r="C3329" s="2">
        <f t="shared" si="246"/>
        <v>42866</v>
      </c>
      <c r="D3329" s="4">
        <v>44.72183988072657</v>
      </c>
      <c r="E3329">
        <f t="shared" si="248"/>
        <v>44.310874370435897</v>
      </c>
      <c r="F3329">
        <v>37.22000784853843</v>
      </c>
      <c r="G3329">
        <f t="shared" si="245"/>
        <v>36.881540809491739</v>
      </c>
      <c r="H3329">
        <f t="shared" si="249"/>
        <v>42.327989362827267</v>
      </c>
      <c r="I3329">
        <f t="shared" si="250"/>
        <v>35.401074141482837</v>
      </c>
    </row>
    <row r="3330" spans="1:9" outlineLevel="1">
      <c r="A3330" s="12">
        <f t="shared" si="247"/>
        <v>0</v>
      </c>
      <c r="B3330" t="str">
        <f>YEAR(C3330)&amp;VLOOKUP(MONTH(C3330),lookup!$G$2:$N$13,8)</f>
        <v>2017M05</v>
      </c>
      <c r="C3330" s="2">
        <f t="shared" si="246"/>
        <v>42867</v>
      </c>
      <c r="D3330" s="4">
        <v>44.211139568774115</v>
      </c>
      <c r="E3330">
        <f t="shared" si="248"/>
        <v>44.324514387263513</v>
      </c>
      <c r="F3330">
        <v>36.794192100533685</v>
      </c>
      <c r="G3330">
        <f t="shared" si="245"/>
        <v>36.890803913533084</v>
      </c>
      <c r="H3330">
        <f t="shared" si="249"/>
        <v>42.323551895730105</v>
      </c>
      <c r="I3330">
        <f t="shared" si="250"/>
        <v>35.393725756484955</v>
      </c>
    </row>
    <row r="3331" spans="1:9" outlineLevel="1">
      <c r="A3331" s="12">
        <f t="shared" si="247"/>
        <v>0</v>
      </c>
      <c r="B3331" t="str">
        <f>YEAR(C3331)&amp;VLOOKUP(MONTH(C3331),lookup!$G$2:$N$13,8)</f>
        <v>2017M05</v>
      </c>
      <c r="C3331" s="2">
        <f t="shared" si="246"/>
        <v>42868</v>
      </c>
      <c r="D3331" s="4">
        <v>44.513925522806609</v>
      </c>
      <c r="E3331">
        <f t="shared" si="248"/>
        <v>44.343295232799271</v>
      </c>
      <c r="F3331">
        <v>37.014157261946089</v>
      </c>
      <c r="G3331">
        <f t="shared" si="245"/>
        <v>36.899798734367053</v>
      </c>
      <c r="H3331">
        <f t="shared" si="249"/>
        <v>42.330777259332486</v>
      </c>
      <c r="I3331">
        <f t="shared" si="250"/>
        <v>35.393974278795142</v>
      </c>
    </row>
    <row r="3332" spans="1:9" outlineLevel="1">
      <c r="A3332" s="12">
        <f t="shared" si="247"/>
        <v>0</v>
      </c>
      <c r="B3332" t="str">
        <f>YEAR(C3332)&amp;VLOOKUP(MONTH(C3332),lookup!$G$2:$N$13,8)</f>
        <v>2017M05</v>
      </c>
      <c r="C3332" s="2">
        <f t="shared" si="246"/>
        <v>42869</v>
      </c>
      <c r="D3332" s="4">
        <v>44.404327982415445</v>
      </c>
      <c r="E3332">
        <f t="shared" si="248"/>
        <v>44.368439466904007</v>
      </c>
      <c r="F3332">
        <v>36.963268691091457</v>
      </c>
      <c r="G3332">
        <f t="shared" si="245"/>
        <v>36.921510560400371</v>
      </c>
      <c r="H3332">
        <f t="shared" si="249"/>
        <v>42.319451819258077</v>
      </c>
      <c r="I3332">
        <f t="shared" si="250"/>
        <v>35.382425247466749</v>
      </c>
    </row>
    <row r="3333" spans="1:9" outlineLevel="1">
      <c r="A3333" s="12">
        <f t="shared" si="247"/>
        <v>0</v>
      </c>
      <c r="B3333" t="str">
        <f>YEAR(C3333)&amp;VLOOKUP(MONTH(C3333),lookup!$G$2:$N$13,8)</f>
        <v>2017M05</v>
      </c>
      <c r="C3333" s="2">
        <f t="shared" si="246"/>
        <v>42870</v>
      </c>
      <c r="D3333" s="4">
        <v>44.190285372897712</v>
      </c>
      <c r="E3333">
        <f t="shared" si="248"/>
        <v>44.350528948179672</v>
      </c>
      <c r="F3333">
        <v>36.742492133869369</v>
      </c>
      <c r="G3333">
        <f t="shared" si="245"/>
        <v>36.901484391484203</v>
      </c>
      <c r="H3333">
        <f t="shared" si="249"/>
        <v>42.306881162538382</v>
      </c>
      <c r="I3333">
        <f t="shared" si="250"/>
        <v>35.365486666784669</v>
      </c>
    </row>
    <row r="3334" spans="1:9" outlineLevel="1">
      <c r="A3334" s="12">
        <f t="shared" si="247"/>
        <v>0</v>
      </c>
      <c r="B3334" t="str">
        <f>YEAR(C3334)&amp;VLOOKUP(MONTH(C3334),lookup!$G$2:$N$13,8)</f>
        <v>2017M05</v>
      </c>
      <c r="C3334" s="2">
        <f t="shared" si="246"/>
        <v>42871</v>
      </c>
      <c r="D3334" s="4">
        <v>43.717726807342267</v>
      </c>
      <c r="E3334">
        <f t="shared" si="248"/>
        <v>44.286850320937781</v>
      </c>
      <c r="F3334">
        <v>36.353291284681617</v>
      </c>
      <c r="G3334">
        <f t="shared" si="245"/>
        <v>36.8446421873034</v>
      </c>
      <c r="H3334">
        <f t="shared" si="249"/>
        <v>42.304572412948978</v>
      </c>
      <c r="I3334">
        <f t="shared" si="250"/>
        <v>35.357363940775791</v>
      </c>
    </row>
    <row r="3335" spans="1:9" outlineLevel="1">
      <c r="A3335" s="12">
        <f t="shared" si="247"/>
        <v>0</v>
      </c>
      <c r="B3335" t="str">
        <f>YEAR(C3335)&amp;VLOOKUP(MONTH(C3335),lookup!$G$2:$N$13,8)</f>
        <v>2017M05</v>
      </c>
      <c r="C3335" s="2">
        <f t="shared" si="246"/>
        <v>42872</v>
      </c>
      <c r="D3335" s="4">
        <v>43.875279489145434</v>
      </c>
      <c r="E3335">
        <f t="shared" si="248"/>
        <v>44.18747265926676</v>
      </c>
      <c r="F3335">
        <v>36.485733089270205</v>
      </c>
      <c r="G3335">
        <f t="shared" si="245"/>
        <v>36.757305824952326</v>
      </c>
      <c r="H3335">
        <f t="shared" si="249"/>
        <v>42.320986215858959</v>
      </c>
      <c r="I3335">
        <f t="shared" si="250"/>
        <v>35.366219424920722</v>
      </c>
    </row>
    <row r="3336" spans="1:9" outlineLevel="1">
      <c r="A3336" s="12">
        <f t="shared" si="247"/>
        <v>0</v>
      </c>
      <c r="B3336" t="str">
        <f>YEAR(C3336)&amp;VLOOKUP(MONTH(C3336),lookup!$G$2:$N$13,8)</f>
        <v>2017M05</v>
      </c>
      <c r="C3336" s="2">
        <f t="shared" si="246"/>
        <v>42873</v>
      </c>
      <c r="D3336" s="4">
        <v>43.819753638251818</v>
      </c>
      <c r="E3336">
        <f t="shared" si="248"/>
        <v>44.134333959135773</v>
      </c>
      <c r="F3336">
        <v>36.413347832699571</v>
      </c>
      <c r="G3336">
        <f t="shared" ref="G3336:G3399" si="251">AVERAGE(SUM(F3329:F3336)/8,SUM(F3331:F3336)/6)</f>
        <v>36.705179831294259</v>
      </c>
      <c r="H3336">
        <f t="shared" si="249"/>
        <v>42.344599445389107</v>
      </c>
      <c r="I3336">
        <f t="shared" si="250"/>
        <v>35.381843674307149</v>
      </c>
    </row>
    <row r="3337" spans="1:9" outlineLevel="1">
      <c r="A3337" s="12">
        <f t="shared" si="247"/>
        <v>0</v>
      </c>
      <c r="B3337" t="str">
        <f>YEAR(C3337)&amp;VLOOKUP(MONTH(C3337),lookup!$G$2:$N$13,8)</f>
        <v>2017M05</v>
      </c>
      <c r="C3337" s="2">
        <f t="shared" si="246"/>
        <v>42874</v>
      </c>
      <c r="D3337" s="4">
        <v>44.114592907471923</v>
      </c>
      <c r="E3337">
        <f t="shared" si="248"/>
        <v>44.063103305362802</v>
      </c>
      <c r="F3337">
        <v>36.69379645299712</v>
      </c>
      <c r="G3337">
        <f t="shared" si="251"/>
        <v>36.645594884993848</v>
      </c>
      <c r="H3337">
        <f t="shared" si="249"/>
        <v>42.349777478132879</v>
      </c>
      <c r="I3337">
        <f t="shared" si="250"/>
        <v>35.385735230484968</v>
      </c>
    </row>
    <row r="3338" spans="1:9" outlineLevel="1">
      <c r="A3338" s="12">
        <f t="shared" si="247"/>
        <v>0</v>
      </c>
      <c r="B3338" t="str">
        <f>YEAR(C3338)&amp;VLOOKUP(MONTH(C3338),lookup!$G$2:$N$13,8)</f>
        <v>2017M05</v>
      </c>
      <c r="C3338" s="2">
        <f t="shared" si="246"/>
        <v>42875</v>
      </c>
      <c r="D3338" s="4">
        <v>43.928553876871483</v>
      </c>
      <c r="E3338">
        <f t="shared" si="248"/>
        <v>44.005793857490225</v>
      </c>
      <c r="F3338">
        <v>36.515535975554272</v>
      </c>
      <c r="G3338">
        <f t="shared" si="251"/>
        <v>36.590867817554539</v>
      </c>
      <c r="H3338">
        <f t="shared" si="249"/>
        <v>42.355003179165166</v>
      </c>
      <c r="I3338">
        <f t="shared" si="250"/>
        <v>35.387358553371541</v>
      </c>
    </row>
    <row r="3339" spans="1:9" outlineLevel="1">
      <c r="A3339" s="12">
        <f t="shared" si="247"/>
        <v>0</v>
      </c>
      <c r="B3339" t="str">
        <f>YEAR(C3339)&amp;VLOOKUP(MONTH(C3339),lookup!$G$2:$N$13,8)</f>
        <v>2017M05</v>
      </c>
      <c r="C3339" s="2">
        <f t="shared" si="246"/>
        <v>42876</v>
      </c>
      <c r="D3339" s="4">
        <v>44.118605749231932</v>
      </c>
      <c r="E3339">
        <f t="shared" si="248"/>
        <v>43.975113069669661</v>
      </c>
      <c r="F3339">
        <v>36.696404321555363</v>
      </c>
      <c r="G3339">
        <f t="shared" si="251"/>
        <v>36.567167607753944</v>
      </c>
      <c r="H3339">
        <f t="shared" si="249"/>
        <v>42.361658020487866</v>
      </c>
      <c r="I3339">
        <f t="shared" si="250"/>
        <v>35.393867652766552</v>
      </c>
    </row>
    <row r="3340" spans="1:9" outlineLevel="1">
      <c r="A3340" s="12">
        <f t="shared" si="247"/>
        <v>0</v>
      </c>
      <c r="B3340" t="str">
        <f>YEAR(C3340)&amp;VLOOKUP(MONTH(C3340),lookup!$G$2:$N$13,8)</f>
        <v>2017M05</v>
      </c>
      <c r="C3340" s="2">
        <f t="shared" ref="C3340:C3403" si="252">C3339+1</f>
        <v>42877</v>
      </c>
      <c r="D3340" s="4">
        <v>43.639376181698488</v>
      </c>
      <c r="E3340">
        <f t="shared" si="248"/>
        <v>43.9207743633212</v>
      </c>
      <c r="F3340">
        <v>36.266234613029383</v>
      </c>
      <c r="G3340">
        <f t="shared" si="251"/>
        <v>36.516348255237382</v>
      </c>
      <c r="H3340">
        <f t="shared" si="249"/>
        <v>42.346213030766286</v>
      </c>
      <c r="I3340">
        <f t="shared" si="250"/>
        <v>35.378683519278788</v>
      </c>
    </row>
    <row r="3341" spans="1:9" outlineLevel="1">
      <c r="A3341" s="12">
        <f t="shared" si="247"/>
        <v>0</v>
      </c>
      <c r="B3341" t="str">
        <f>YEAR(C3341)&amp;VLOOKUP(MONTH(C3341),lookup!$G$2:$N$13,8)</f>
        <v>2017M05</v>
      </c>
      <c r="C3341" s="2">
        <f t="shared" si="252"/>
        <v>42878</v>
      </c>
      <c r="D3341" s="4">
        <v>43.930979429783655</v>
      </c>
      <c r="E3341">
        <f t="shared" si="248"/>
        <v>43.909209403596421</v>
      </c>
      <c r="F3341">
        <v>36.511537332152308</v>
      </c>
      <c r="G3341">
        <f t="shared" si="251"/>
        <v>36.504063933703577</v>
      </c>
      <c r="H3341">
        <f t="shared" si="249"/>
        <v>42.326510615716067</v>
      </c>
      <c r="I3341">
        <f t="shared" si="250"/>
        <v>35.359643634867396</v>
      </c>
    </row>
    <row r="3342" spans="1:9" outlineLevel="1">
      <c r="A3342" s="12">
        <f t="shared" si="247"/>
        <v>0</v>
      </c>
      <c r="B3342" t="str">
        <f>YEAR(C3342)&amp;VLOOKUP(MONTH(C3342),lookup!$G$2:$N$13,8)</f>
        <v>2017M05</v>
      </c>
      <c r="C3342" s="2">
        <f t="shared" si="252"/>
        <v>42879</v>
      </c>
      <c r="D3342" s="4">
        <v>43.694233469455277</v>
      </c>
      <c r="E3342">
        <f t="shared" si="248"/>
        <v>43.897281055912103</v>
      </c>
      <c r="F3342">
        <v>36.33968316933754</v>
      </c>
      <c r="G3342">
        <f t="shared" si="251"/>
        <v>36.497074704547728</v>
      </c>
      <c r="H3342">
        <f t="shared" si="249"/>
        <v>42.303583086583757</v>
      </c>
      <c r="I3342">
        <f t="shared" si="250"/>
        <v>35.337008358816945</v>
      </c>
    </row>
    <row r="3343" spans="1:9" outlineLevel="1">
      <c r="A3343" s="12">
        <f t="shared" si="247"/>
        <v>0</v>
      </c>
      <c r="B3343" t="str">
        <f>YEAR(C3343)&amp;VLOOKUP(MONTH(C3343),lookup!$G$2:$N$13,8)</f>
        <v>2017M05</v>
      </c>
      <c r="C3343" s="2">
        <f t="shared" si="252"/>
        <v>42880</v>
      </c>
      <c r="D3343" s="4">
        <v>43.584946072138536</v>
      </c>
      <c r="E3343">
        <f t="shared" si="248"/>
        <v>43.834997981071396</v>
      </c>
      <c r="F3343">
        <v>36.248143933579854</v>
      </c>
      <c r="G3343">
        <f t="shared" si="251"/>
        <v>36.445087672365645</v>
      </c>
      <c r="H3343">
        <f t="shared" si="249"/>
        <v>42.258449386553878</v>
      </c>
      <c r="I3343">
        <f t="shared" si="250"/>
        <v>35.294187247482796</v>
      </c>
    </row>
    <row r="3344" spans="1:9" outlineLevel="1">
      <c r="A3344" s="12">
        <f t="shared" si="247"/>
        <v>0</v>
      </c>
      <c r="B3344" t="str">
        <f>YEAR(C3344)&amp;VLOOKUP(MONTH(C3344),lookup!$G$2:$N$13,8)</f>
        <v>2017M05</v>
      </c>
      <c r="C3344" s="2">
        <f t="shared" si="252"/>
        <v>42881</v>
      </c>
      <c r="D3344" s="4">
        <v>43.866184397194296</v>
      </c>
      <c r="E3344">
        <f t="shared" si="248"/>
        <v>43.832702446865525</v>
      </c>
      <c r="F3344">
        <v>36.489474525503738</v>
      </c>
      <c r="G3344">
        <f t="shared" si="251"/>
        <v>36.447673803161706</v>
      </c>
      <c r="H3344">
        <f t="shared" si="249"/>
        <v>42.238025807395324</v>
      </c>
      <c r="I3344">
        <f t="shared" si="250"/>
        <v>35.269709038843715</v>
      </c>
    </row>
    <row r="3345" spans="1:9" outlineLevel="1">
      <c r="A3345" s="12">
        <f t="shared" si="247"/>
        <v>0</v>
      </c>
      <c r="B3345" t="str">
        <f>YEAR(C3345)&amp;VLOOKUP(MONTH(C3345),lookup!$G$2:$N$13,8)</f>
        <v>2017M05</v>
      </c>
      <c r="C3345" s="2">
        <f t="shared" si="252"/>
        <v>42882</v>
      </c>
      <c r="D3345" s="4">
        <v>44.010247318199411</v>
      </c>
      <c r="E3345">
        <f t="shared" si="248"/>
        <v>43.81715097828328</v>
      </c>
      <c r="F3345">
        <v>36.588018016265593</v>
      </c>
      <c r="G3345">
        <f t="shared" si="251"/>
        <v>36.432030458758497</v>
      </c>
      <c r="H3345">
        <f t="shared" si="249"/>
        <v>42.207301028869367</v>
      </c>
      <c r="I3345">
        <f t="shared" si="250"/>
        <v>35.237861607471196</v>
      </c>
    </row>
    <row r="3346" spans="1:9" outlineLevel="1">
      <c r="A3346" s="12">
        <f t="shared" ref="A3346:A3409" si="253">IF(D3346+D3347=D3346,IF(D3346+D3347&gt;0,1,0),0)</f>
        <v>0</v>
      </c>
      <c r="B3346" t="str">
        <f>YEAR(C3346)&amp;VLOOKUP(MONTH(C3346),lookup!$G$2:$N$13,8)</f>
        <v>2017M05</v>
      </c>
      <c r="C3346" s="2">
        <f t="shared" si="252"/>
        <v>42883</v>
      </c>
      <c r="D3346" s="4">
        <v>43.497901199837905</v>
      </c>
      <c r="E3346">
        <f t="shared" si="248"/>
        <v>43.778445604146974</v>
      </c>
      <c r="F3346">
        <v>36.221458026950302</v>
      </c>
      <c r="G3346">
        <f t="shared" si="251"/>
        <v>36.40991920479749</v>
      </c>
      <c r="H3346">
        <f t="shared" si="249"/>
        <v>42.186762530325908</v>
      </c>
      <c r="I3346">
        <f t="shared" si="250"/>
        <v>35.215144136668982</v>
      </c>
    </row>
    <row r="3347" spans="1:9" outlineLevel="1">
      <c r="A3347" s="12">
        <f t="shared" si="253"/>
        <v>0</v>
      </c>
      <c r="B3347" t="str">
        <f>YEAR(C3347)&amp;VLOOKUP(MONTH(C3347),lookup!$G$2:$N$13,8)</f>
        <v>2017M05</v>
      </c>
      <c r="C3347" s="2">
        <f t="shared" si="252"/>
        <v>42884</v>
      </c>
      <c r="D3347" s="4">
        <v>43.421490431348253</v>
      </c>
      <c r="E3347">
        <f t="shared" si="248"/>
        <v>43.692418480242964</v>
      </c>
      <c r="F3347">
        <v>36.125086213208476</v>
      </c>
      <c r="G3347">
        <f t="shared" si="251"/>
        <v>36.342007563113825</v>
      </c>
      <c r="H3347">
        <f t="shared" si="249"/>
        <v>42.120585735225582</v>
      </c>
      <c r="I3347">
        <f t="shared" si="250"/>
        <v>35.156094971094788</v>
      </c>
    </row>
    <row r="3348" spans="1:9" outlineLevel="1">
      <c r="A3348" s="12">
        <f t="shared" si="253"/>
        <v>0</v>
      </c>
      <c r="B3348" t="str">
        <f>YEAR(C3348)&amp;VLOOKUP(MONTH(C3348),lookup!$G$2:$N$13,8)</f>
        <v>2017M05</v>
      </c>
      <c r="C3348" s="2">
        <f t="shared" si="252"/>
        <v>42885</v>
      </c>
      <c r="D3348" s="4">
        <v>42.833440144048723</v>
      </c>
      <c r="E3348">
        <f t="shared" si="248"/>
        <v>43.570314700772641</v>
      </c>
      <c r="F3348">
        <v>35.664125889839262</v>
      </c>
      <c r="G3348">
        <f t="shared" si="251"/>
        <v>36.248079327956255</v>
      </c>
      <c r="H3348">
        <f t="shared" si="249"/>
        <v>42.066308279824071</v>
      </c>
      <c r="I3348">
        <f t="shared" si="250"/>
        <v>35.108349151010906</v>
      </c>
    </row>
    <row r="3349" spans="1:9" outlineLevel="1">
      <c r="A3349" s="12">
        <f t="shared" si="253"/>
        <v>0</v>
      </c>
      <c r="B3349" t="str">
        <f>YEAR(C3349)&amp;VLOOKUP(MONTH(C3349),lookup!$G$2:$N$13,8)</f>
        <v>2017M05</v>
      </c>
      <c r="C3349" s="2">
        <f t="shared" si="252"/>
        <v>42886</v>
      </c>
      <c r="D3349" s="4">
        <v>42.867336441379912</v>
      </c>
      <c r="E3349">
        <f t="shared" si="248"/>
        <v>43.444036211434188</v>
      </c>
      <c r="F3349">
        <v>35.648222797131524</v>
      </c>
      <c r="G3349">
        <f t="shared" si="251"/>
        <v>36.144128741480095</v>
      </c>
      <c r="H3349">
        <f t="shared" si="249"/>
        <v>42.037550980902765</v>
      </c>
      <c r="I3349">
        <f t="shared" si="250"/>
        <v>35.085940931525272</v>
      </c>
    </row>
    <row r="3350" spans="1:9" outlineLevel="1">
      <c r="A3350" s="12">
        <f t="shared" si="253"/>
        <v>0</v>
      </c>
      <c r="B3350" t="str">
        <f>YEAR(C3350)&amp;VLOOKUP(MONTH(C3350),lookup!$G$2:$N$13,8)</f>
        <v>2017M06</v>
      </c>
      <c r="C3350" s="2">
        <f t="shared" si="252"/>
        <v>42887</v>
      </c>
      <c r="D3350" s="4">
        <v>43.300060599534277</v>
      </c>
      <c r="E3350">
        <f t="shared" si="248"/>
        <v>43.372223423925789</v>
      </c>
      <c r="F3350">
        <v>36.08687160359689</v>
      </c>
      <c r="G3350">
        <f t="shared" si="251"/>
        <v>36.09477777512906</v>
      </c>
      <c r="H3350">
        <f t="shared" si="249"/>
        <v>42.000800201531675</v>
      </c>
      <c r="I3350">
        <f t="shared" si="250"/>
        <v>35.053369504814739</v>
      </c>
    </row>
    <row r="3351" spans="1:9" outlineLevel="1">
      <c r="A3351" s="12">
        <f t="shared" si="253"/>
        <v>0</v>
      </c>
      <c r="B3351" t="str">
        <f>YEAR(C3351)&amp;VLOOKUP(MONTH(C3351),lookup!$G$2:$N$13,8)</f>
        <v>2017M06</v>
      </c>
      <c r="C3351" s="2">
        <f t="shared" si="252"/>
        <v>42888</v>
      </c>
      <c r="D3351" s="4">
        <v>43.531338439187245</v>
      </c>
      <c r="E3351">
        <f t="shared" si="248"/>
        <v>43.328963873615322</v>
      </c>
      <c r="F3351">
        <v>36.28794851321252</v>
      </c>
      <c r="G3351">
        <f t="shared" si="251"/>
        <v>36.072259769435014</v>
      </c>
      <c r="H3351">
        <f t="shared" si="249"/>
        <v>41.948278177555288</v>
      </c>
      <c r="I3351">
        <f t="shared" si="250"/>
        <v>35.010753500554152</v>
      </c>
    </row>
    <row r="3352" spans="1:9" outlineLevel="1">
      <c r="A3352" s="12">
        <f t="shared" si="253"/>
        <v>0</v>
      </c>
      <c r="B3352" t="str">
        <f>YEAR(C3352)&amp;VLOOKUP(MONTH(C3352),lookup!$G$2:$N$13,8)</f>
        <v>2017M06</v>
      </c>
      <c r="C3352" s="2">
        <f t="shared" si="252"/>
        <v>42889</v>
      </c>
      <c r="D3352" s="4">
        <v>43.840703031577789</v>
      </c>
      <c r="E3352">
        <f t="shared" si="248"/>
        <v>43.355938107575945</v>
      </c>
      <c r="F3352">
        <v>36.564132998450198</v>
      </c>
      <c r="G3352">
        <f t="shared" si="251"/>
        <v>36.105482171619158</v>
      </c>
      <c r="H3352">
        <f t="shared" si="249"/>
        <v>41.89753983900399</v>
      </c>
      <c r="I3352">
        <f t="shared" si="250"/>
        <v>34.970072765925671</v>
      </c>
    </row>
    <row r="3353" spans="1:9" outlineLevel="1">
      <c r="A3353" s="12">
        <f t="shared" si="253"/>
        <v>0</v>
      </c>
      <c r="B3353" t="str">
        <f>YEAR(C3353)&amp;VLOOKUP(MONTH(C3353),lookup!$G$2:$N$13,8)</f>
        <v>2017M06</v>
      </c>
      <c r="C3353" s="2">
        <f t="shared" si="252"/>
        <v>42890</v>
      </c>
      <c r="D3353" s="4">
        <v>43.17673507964367</v>
      </c>
      <c r="E3353">
        <f t="shared" si="248"/>
        <v>43.283447313357499</v>
      </c>
      <c r="F3353">
        <v>35.996038316454282</v>
      </c>
      <c r="G3353">
        <f t="shared" si="251"/>
        <v>36.057729448984773</v>
      </c>
      <c r="H3353">
        <f t="shared" si="249"/>
        <v>41.860594136298225</v>
      </c>
      <c r="I3353">
        <f t="shared" si="250"/>
        <v>34.942595577793391</v>
      </c>
    </row>
    <row r="3354" spans="1:9" outlineLevel="1">
      <c r="A3354" s="12">
        <f t="shared" si="253"/>
        <v>0</v>
      </c>
      <c r="B3354" t="str">
        <f>YEAR(C3354)&amp;VLOOKUP(MONTH(C3354),lookup!$G$2:$N$13,8)</f>
        <v>2017M06</v>
      </c>
      <c r="C3354" s="2">
        <f t="shared" si="252"/>
        <v>42891</v>
      </c>
      <c r="D3354" s="4">
        <v>43.284589857470969</v>
      </c>
      <c r="E3354">
        <f t="shared" si="248"/>
        <v>43.307711163911414</v>
      </c>
      <c r="F3354">
        <v>36.090473065165696</v>
      </c>
      <c r="G3354">
        <f t="shared" si="251"/>
        <v>36.085071820150432</v>
      </c>
      <c r="H3354">
        <f t="shared" si="249"/>
        <v>41.832527742516859</v>
      </c>
      <c r="I3354">
        <f t="shared" si="250"/>
        <v>34.918710412380143</v>
      </c>
    </row>
    <row r="3355" spans="1:9" outlineLevel="1">
      <c r="A3355" s="12">
        <f t="shared" si="253"/>
        <v>0</v>
      </c>
      <c r="B3355" t="str">
        <f>YEAR(C3355)&amp;VLOOKUP(MONTH(C3355),lookup!$G$2:$N$13,8)</f>
        <v>2017M06</v>
      </c>
      <c r="C3355" s="2">
        <f t="shared" si="252"/>
        <v>42892</v>
      </c>
      <c r="D3355" s="4">
        <v>43.192359524150099</v>
      </c>
      <c r="E3355">
        <f t="shared" si="248"/>
        <v>43.320475739109042</v>
      </c>
      <c r="F3355">
        <v>35.969445177883287</v>
      </c>
      <c r="G3355">
        <f t="shared" si="251"/>
        <v>36.102112787171926</v>
      </c>
      <c r="H3355">
        <f t="shared" si="249"/>
        <v>41.780375307658531</v>
      </c>
      <c r="I3355">
        <f t="shared" si="250"/>
        <v>34.875738012426254</v>
      </c>
    </row>
    <row r="3356" spans="1:9" outlineLevel="1">
      <c r="A3356" s="12">
        <f t="shared" si="253"/>
        <v>0</v>
      </c>
      <c r="B3356" t="str">
        <f>YEAR(C3356)&amp;VLOOKUP(MONTH(C3356),lookup!$G$2:$N$13,8)</f>
        <v>2017M06</v>
      </c>
      <c r="C3356" s="2">
        <f t="shared" si="252"/>
        <v>42893</v>
      </c>
      <c r="D3356" s="4">
        <v>42.663961560772464</v>
      </c>
      <c r="E3356">
        <f t="shared" si="248"/>
        <v>43.25687507442413</v>
      </c>
      <c r="F3356">
        <v>35.590777985121228</v>
      </c>
      <c r="G3356">
        <f t="shared" si="251"/>
        <v>36.056187408254075</v>
      </c>
      <c r="H3356">
        <f t="shared" si="249"/>
        <v>41.758581698763763</v>
      </c>
      <c r="I3356">
        <f t="shared" si="250"/>
        <v>34.858646605297736</v>
      </c>
    </row>
    <row r="3357" spans="1:9" outlineLevel="1">
      <c r="A3357" s="12">
        <f t="shared" si="253"/>
        <v>0</v>
      </c>
      <c r="B3357" t="str">
        <f>YEAR(C3357)&amp;VLOOKUP(MONTH(C3357),lookup!$G$2:$N$13,8)</f>
        <v>2017M06</v>
      </c>
      <c r="C3357" s="2">
        <f t="shared" si="252"/>
        <v>42894</v>
      </c>
      <c r="D3357" s="4">
        <v>42.925675439979486</v>
      </c>
      <c r="E3357">
        <f t="shared" si="248"/>
        <v>43.210049345235959</v>
      </c>
      <c r="F3357">
        <v>35.762135124167017</v>
      </c>
      <c r="G3357">
        <f t="shared" si="251"/>
        <v>36.019489146273337</v>
      </c>
      <c r="H3357">
        <f t="shared" si="249"/>
        <v>41.701133799347545</v>
      </c>
      <c r="I3357">
        <f t="shared" si="250"/>
        <v>34.811800110774492</v>
      </c>
    </row>
    <row r="3358" spans="1:9" outlineLevel="1">
      <c r="A3358" s="12">
        <f t="shared" si="253"/>
        <v>0</v>
      </c>
      <c r="B3358" t="str">
        <f>YEAR(C3358)&amp;VLOOKUP(MONTH(C3358),lookup!$G$2:$N$13,8)</f>
        <v>2017M06</v>
      </c>
      <c r="C3358" s="2">
        <f t="shared" si="252"/>
        <v>42895</v>
      </c>
      <c r="D3358" s="4">
        <v>42.483922795186643</v>
      </c>
      <c r="E3358">
        <f t="shared" si="248"/>
        <v>43.045975712764971</v>
      </c>
      <c r="F3358">
        <v>35.424630558080374</v>
      </c>
      <c r="G3358">
        <f t="shared" si="251"/>
        <v>35.883140544231068</v>
      </c>
      <c r="H3358">
        <f t="shared" si="249"/>
        <v>41.636687581702816</v>
      </c>
      <c r="I3358">
        <f t="shared" si="250"/>
        <v>34.759046514564112</v>
      </c>
    </row>
    <row r="3359" spans="1:9" outlineLevel="1">
      <c r="A3359" s="12">
        <f t="shared" si="253"/>
        <v>0</v>
      </c>
      <c r="B3359" t="str">
        <f>YEAR(C3359)&amp;VLOOKUP(MONTH(C3359),lookup!$G$2:$N$13,8)</f>
        <v>2017M06</v>
      </c>
      <c r="C3359" s="2">
        <f t="shared" si="252"/>
        <v>42896</v>
      </c>
      <c r="D3359" s="4">
        <v>42.992181304791188</v>
      </c>
      <c r="E3359">
        <f t="shared" si="248"/>
        <v>42.996898910627507</v>
      </c>
      <c r="F3359">
        <v>35.80656388079403</v>
      </c>
      <c r="G3359">
        <f t="shared" si="251"/>
        <v>35.837264468399894</v>
      </c>
      <c r="H3359">
        <f t="shared" si="249"/>
        <v>41.573458610553232</v>
      </c>
      <c r="I3359">
        <f t="shared" si="250"/>
        <v>34.708289380387114</v>
      </c>
    </row>
    <row r="3360" spans="1:9" outlineLevel="1">
      <c r="A3360" s="12">
        <f t="shared" si="253"/>
        <v>0</v>
      </c>
      <c r="B3360" t="str">
        <f>YEAR(C3360)&amp;VLOOKUP(MONTH(C3360),lookup!$G$2:$N$13,8)</f>
        <v>2017M06</v>
      </c>
      <c r="C3360" s="2">
        <f t="shared" si="252"/>
        <v>42897</v>
      </c>
      <c r="D3360" s="4">
        <v>42.533394291157919</v>
      </c>
      <c r="E3360">
        <f t="shared" si="248"/>
        <v>42.852592483825177</v>
      </c>
      <c r="F3360">
        <v>35.493399024810749</v>
      </c>
      <c r="G3360">
        <f t="shared" si="251"/>
        <v>35.720587425017854</v>
      </c>
      <c r="H3360">
        <f t="shared" si="249"/>
        <v>41.488588899350709</v>
      </c>
      <c r="I3360">
        <f t="shared" si="250"/>
        <v>34.637054549532429</v>
      </c>
    </row>
    <row r="3361" spans="1:9" outlineLevel="1">
      <c r="A3361" s="12">
        <f t="shared" si="253"/>
        <v>0</v>
      </c>
      <c r="B3361" t="str">
        <f>YEAR(C3361)&amp;VLOOKUP(MONTH(C3361),lookup!$G$2:$N$13,8)</f>
        <v>2017M06</v>
      </c>
      <c r="C3361" s="2">
        <f t="shared" si="252"/>
        <v>42898</v>
      </c>
      <c r="D3361" s="4">
        <v>42.515297306388597</v>
      </c>
      <c r="E3361">
        <f t="shared" si="248"/>
        <v>42.754830771516609</v>
      </c>
      <c r="F3361">
        <v>35.436698472320423</v>
      </c>
      <c r="G3361">
        <f t="shared" si="251"/>
        <v>35.641233125962572</v>
      </c>
      <c r="H3361">
        <f t="shared" si="249"/>
        <v>41.435313713086728</v>
      </c>
      <c r="I3361">
        <f t="shared" si="250"/>
        <v>34.598328955389881</v>
      </c>
    </row>
    <row r="3362" spans="1:9" outlineLevel="1">
      <c r="A3362" s="12">
        <f t="shared" si="253"/>
        <v>0</v>
      </c>
      <c r="B3362" t="str">
        <f>YEAR(C3362)&amp;VLOOKUP(MONTH(C3362),lookup!$G$2:$N$13,8)</f>
        <v>2017M06</v>
      </c>
      <c r="C3362" s="2">
        <f t="shared" si="252"/>
        <v>42899</v>
      </c>
      <c r="D3362" s="4">
        <v>42.01717724639758</v>
      </c>
      <c r="E3362">
        <f t="shared" si="248"/>
        <v>42.621718790459951</v>
      </c>
      <c r="F3362">
        <v>35.055854306699452</v>
      </c>
      <c r="G3362">
        <f t="shared" si="251"/>
        <v>35.531992480356621</v>
      </c>
      <c r="H3362">
        <f t="shared" si="249"/>
        <v>41.349191073138741</v>
      </c>
      <c r="I3362">
        <f t="shared" si="250"/>
        <v>34.527952886584885</v>
      </c>
    </row>
    <row r="3363" spans="1:9" outlineLevel="1">
      <c r="A3363" s="12">
        <f t="shared" si="253"/>
        <v>0</v>
      </c>
      <c r="B3363" t="str">
        <f>YEAR(C3363)&amp;VLOOKUP(MONTH(C3363),lookup!$G$2:$N$13,8)</f>
        <v>2017M06</v>
      </c>
      <c r="C3363" s="2">
        <f t="shared" si="252"/>
        <v>42900</v>
      </c>
      <c r="D3363" s="4">
        <v>42.404844366109316</v>
      </c>
      <c r="E3363">
        <f t="shared" si="248"/>
        <v>42.529096503593223</v>
      </c>
      <c r="F3363">
        <v>35.349836852852022</v>
      </c>
      <c r="G3363">
        <f t="shared" si="251"/>
        <v>35.458908770765916</v>
      </c>
      <c r="H3363">
        <f t="shared" si="249"/>
        <v>41.282151921440217</v>
      </c>
      <c r="I3363">
        <f t="shared" si="250"/>
        <v>34.476655454756248</v>
      </c>
    </row>
    <row r="3364" spans="1:9" outlineLevel="1">
      <c r="A3364" s="12">
        <f t="shared" si="253"/>
        <v>0</v>
      </c>
      <c r="B3364" t="str">
        <f>YEAR(C3364)&amp;VLOOKUP(MONTH(C3364),lookup!$G$2:$N$13,8)</f>
        <v>2017M06</v>
      </c>
      <c r="C3364" s="2">
        <f t="shared" si="252"/>
        <v>42901</v>
      </c>
      <c r="D3364" s="4">
        <v>42.011488778094019</v>
      </c>
      <c r="E3364">
        <f t="shared" si="248"/>
        <v>42.448947453251435</v>
      </c>
      <c r="F3364">
        <v>35.0755302246707</v>
      </c>
      <c r="G3364">
        <f t="shared" si="251"/>
        <v>35.397614091286954</v>
      </c>
      <c r="H3364">
        <f t="shared" si="249"/>
        <v>41.195783432445808</v>
      </c>
      <c r="I3364">
        <f t="shared" si="250"/>
        <v>34.408863532149446</v>
      </c>
    </row>
    <row r="3365" spans="1:9" outlineLevel="1">
      <c r="A3365" s="12">
        <f t="shared" si="253"/>
        <v>0</v>
      </c>
      <c r="B3365" t="str">
        <f>YEAR(C3365)&amp;VLOOKUP(MONTH(C3365),lookup!$G$2:$N$13,8)</f>
        <v>2017M06</v>
      </c>
      <c r="C3365" s="2">
        <f t="shared" si="252"/>
        <v>42902</v>
      </c>
      <c r="D3365" s="4">
        <v>42.375812339256854</v>
      </c>
      <c r="E3365">
        <f t="shared" si="248"/>
        <v>42.363216928995072</v>
      </c>
      <c r="F3365">
        <v>35.340741318066897</v>
      </c>
      <c r="G3365">
        <f t="shared" si="251"/>
        <v>35.332458431511768</v>
      </c>
      <c r="H3365">
        <f t="shared" si="249"/>
        <v>41.121600901939871</v>
      </c>
      <c r="I3365">
        <f t="shared" si="250"/>
        <v>34.351069285976095</v>
      </c>
    </row>
    <row r="3366" spans="1:9" outlineLevel="1">
      <c r="A3366" s="12">
        <f t="shared" si="253"/>
        <v>0</v>
      </c>
      <c r="B3366" t="str">
        <f>YEAR(C3366)&amp;VLOOKUP(MONTH(C3366),lookup!$G$2:$N$13,8)</f>
        <v>2017M06</v>
      </c>
      <c r="C3366" s="2">
        <f t="shared" si="252"/>
        <v>42903</v>
      </c>
      <c r="D3366" s="4">
        <v>41.994776593220891</v>
      </c>
      <c r="E3366">
        <f t="shared" si="248"/>
        <v>42.287760483210789</v>
      </c>
      <c r="F3366">
        <v>35.05038437735957</v>
      </c>
      <c r="G3366">
        <f t="shared" si="251"/>
        <v>35.272150157929119</v>
      </c>
      <c r="H3366">
        <f t="shared" si="249"/>
        <v>41.030843052225627</v>
      </c>
      <c r="I3366">
        <f t="shared" si="250"/>
        <v>34.280773060167455</v>
      </c>
    </row>
    <row r="3367" spans="1:9" outlineLevel="1">
      <c r="A3367" s="12">
        <f t="shared" si="253"/>
        <v>0</v>
      </c>
      <c r="B3367" t="str">
        <f>YEAR(C3367)&amp;VLOOKUP(MONTH(C3367),lookup!$G$2:$N$13,8)</f>
        <v>2017M06</v>
      </c>
      <c r="C3367" s="2">
        <f t="shared" si="252"/>
        <v>42904</v>
      </c>
      <c r="D3367" s="4">
        <v>42.330823338573893</v>
      </c>
      <c r="E3367">
        <f t="shared" si="248"/>
        <v>42.231052779670989</v>
      </c>
      <c r="F3367">
        <v>35.362578112979428</v>
      </c>
      <c r="G3367">
        <f t="shared" si="251"/>
        <v>35.238224350828958</v>
      </c>
      <c r="H3367">
        <f t="shared" si="249"/>
        <v>40.937294329024752</v>
      </c>
      <c r="I3367">
        <f t="shared" si="250"/>
        <v>34.20597764182007</v>
      </c>
    </row>
    <row r="3368" spans="1:9" outlineLevel="1">
      <c r="A3368" s="12">
        <f t="shared" si="253"/>
        <v>0</v>
      </c>
      <c r="B3368" t="str">
        <f>YEAR(C3368)&amp;VLOOKUP(MONTH(C3368),lookup!$G$2:$N$13,8)</f>
        <v>2017M06</v>
      </c>
      <c r="C3368" s="2">
        <f t="shared" si="252"/>
        <v>42905</v>
      </c>
      <c r="D3368" s="4">
        <v>41.574286612362407</v>
      </c>
      <c r="E3368">
        <f t="shared" si="248"/>
        <v>42.13420099691001</v>
      </c>
      <c r="F3368">
        <v>34.694847018225992</v>
      </c>
      <c r="G3368">
        <f t="shared" si="251"/>
        <v>35.158230909711293</v>
      </c>
      <c r="H3368">
        <f t="shared" si="249"/>
        <v>40.852693208355156</v>
      </c>
      <c r="I3368">
        <f t="shared" si="250"/>
        <v>34.13952048915894</v>
      </c>
    </row>
    <row r="3369" spans="1:9" outlineLevel="1">
      <c r="A3369" s="12">
        <f t="shared" si="253"/>
        <v>0</v>
      </c>
      <c r="B3369" t="str">
        <f>YEAR(C3369)&amp;VLOOKUP(MONTH(C3369),lookup!$G$2:$N$13,8)</f>
        <v>2017M06</v>
      </c>
      <c r="C3369" s="2">
        <f t="shared" si="252"/>
        <v>42906</v>
      </c>
      <c r="D3369" s="4">
        <v>41.998728519498812</v>
      </c>
      <c r="E3369">
        <f t="shared" si="248"/>
        <v>42.068072460511857</v>
      </c>
      <c r="F3369">
        <v>35.066305922544572</v>
      </c>
      <c r="G3369">
        <f t="shared" si="251"/>
        <v>35.11145379782468</v>
      </c>
      <c r="H3369">
        <f t="shared" si="249"/>
        <v>40.762605782614443</v>
      </c>
      <c r="I3369">
        <f t="shared" si="250"/>
        <v>34.064300956430522</v>
      </c>
    </row>
    <row r="3370" spans="1:9" outlineLevel="1">
      <c r="A3370" s="12">
        <f t="shared" si="253"/>
        <v>0</v>
      </c>
      <c r="B3370" t="str">
        <f>YEAR(C3370)&amp;VLOOKUP(MONTH(C3370),lookup!$G$2:$N$13,8)</f>
        <v>2017M06</v>
      </c>
      <c r="C3370" s="2">
        <f t="shared" si="252"/>
        <v>42907</v>
      </c>
      <c r="D3370" s="4">
        <v>41.301383490877853</v>
      </c>
      <c r="E3370">
        <f t="shared" si="248"/>
        <v>41.964159910190524</v>
      </c>
      <c r="F3370">
        <v>34.404115847433864</v>
      </c>
      <c r="G3370">
        <f t="shared" si="251"/>
        <v>35.014768946017512</v>
      </c>
      <c r="H3370">
        <f t="shared" si="249"/>
        <v>40.705032077654948</v>
      </c>
      <c r="I3370">
        <f t="shared" si="250"/>
        <v>34.022858504898231</v>
      </c>
    </row>
    <row r="3371" spans="1:9" outlineLevel="1">
      <c r="A3371" s="12">
        <f t="shared" si="253"/>
        <v>0</v>
      </c>
      <c r="B3371" t="str">
        <f>YEAR(C3371)&amp;VLOOKUP(MONTH(C3371),lookup!$G$2:$N$13,8)</f>
        <v>2017M06</v>
      </c>
      <c r="C3371" s="2">
        <f t="shared" si="252"/>
        <v>42908</v>
      </c>
      <c r="D3371" s="4">
        <v>41.469411297278675</v>
      </c>
      <c r="E3371">
        <f t="shared" si="248"/>
        <v>41.830161923223756</v>
      </c>
      <c r="F3371">
        <v>34.595965772270411</v>
      </c>
      <c r="G3371">
        <f t="shared" si="251"/>
        <v>34.90558737466479</v>
      </c>
      <c r="H3371">
        <f t="shared" si="249"/>
        <v>40.637070070050832</v>
      </c>
      <c r="I3371">
        <f t="shared" si="250"/>
        <v>33.970237420843752</v>
      </c>
    </row>
    <row r="3372" spans="1:9" outlineLevel="1">
      <c r="A3372" s="12">
        <f t="shared" si="253"/>
        <v>0</v>
      </c>
      <c r="B3372" t="str">
        <f>YEAR(C3372)&amp;VLOOKUP(MONTH(C3372),lookup!$G$2:$N$13,8)</f>
        <v>2017M06</v>
      </c>
      <c r="C3372" s="2">
        <f t="shared" si="252"/>
        <v>42909</v>
      </c>
      <c r="D3372" s="4">
        <v>41.041147519777759</v>
      </c>
      <c r="E3372">
        <f t="shared" si="248"/>
        <v>41.690046505125395</v>
      </c>
      <c r="F3372">
        <v>34.207231924359796</v>
      </c>
      <c r="G3372">
        <f t="shared" si="251"/>
        <v>34.781056026478709</v>
      </c>
      <c r="H3372">
        <f t="shared" si="249"/>
        <v>40.539847657925691</v>
      </c>
      <c r="I3372">
        <f t="shared" si="250"/>
        <v>33.89024946171336</v>
      </c>
    </row>
    <row r="3373" spans="1:9" outlineLevel="1">
      <c r="A3373" s="12">
        <f t="shared" si="253"/>
        <v>0</v>
      </c>
      <c r="B3373" t="str">
        <f>YEAR(C3373)&amp;VLOOKUP(MONTH(C3373),lookup!$G$2:$N$13,8)</f>
        <v>2017M06</v>
      </c>
      <c r="C3373" s="2">
        <f t="shared" si="252"/>
        <v>42910</v>
      </c>
      <c r="D3373" s="4">
        <v>41.389222959213043</v>
      </c>
      <c r="E3373">
        <f t="shared" si="248"/>
        <v>41.549917970592588</v>
      </c>
      <c r="F3373">
        <v>34.52507264441342</v>
      </c>
      <c r="G3373">
        <f t="shared" si="251"/>
        <v>34.660284611994868</v>
      </c>
      <c r="H3373">
        <f t="shared" si="249"/>
        <v>40.44941008828215</v>
      </c>
      <c r="I3373">
        <f t="shared" si="250"/>
        <v>33.816656239173469</v>
      </c>
    </row>
    <row r="3374" spans="1:9" outlineLevel="1">
      <c r="A3374" s="12">
        <f t="shared" si="253"/>
        <v>0</v>
      </c>
      <c r="B3374" t="str">
        <f>YEAR(C3374)&amp;VLOOKUP(MONTH(C3374),lookup!$G$2:$N$13,8)</f>
        <v>2017M06</v>
      </c>
      <c r="C3374" s="2">
        <f t="shared" si="252"/>
        <v>42911</v>
      </c>
      <c r="D3374" s="4">
        <v>41.304995498291177</v>
      </c>
      <c r="E3374">
        <f t="shared" si="248"/>
        <v>41.484365725986876</v>
      </c>
      <c r="F3374">
        <v>34.474075412068551</v>
      </c>
      <c r="G3374">
        <f t="shared" si="251"/>
        <v>34.605867667817719</v>
      </c>
      <c r="H3374">
        <f t="shared" si="249"/>
        <v>40.372517005400013</v>
      </c>
      <c r="I3374">
        <f t="shared" si="250"/>
        <v>33.757252222907901</v>
      </c>
    </row>
    <row r="3375" spans="1:9" outlineLevel="1">
      <c r="A3375" s="12">
        <f t="shared" si="253"/>
        <v>0</v>
      </c>
      <c r="B3375" t="str">
        <f>YEAR(C3375)&amp;VLOOKUP(MONTH(C3375),lookup!$G$2:$N$13,8)</f>
        <v>2017M06</v>
      </c>
      <c r="C3375" s="2">
        <f t="shared" si="252"/>
        <v>42912</v>
      </c>
      <c r="D3375" s="4">
        <v>41.11789824358668</v>
      </c>
      <c r="E3375">
        <f t="shared" si="248"/>
        <v>41.335155384557495</v>
      </c>
      <c r="F3375">
        <v>34.307972248801164</v>
      </c>
      <c r="G3375">
        <f t="shared" si="251"/>
        <v>34.476760328494628</v>
      </c>
      <c r="H3375">
        <f t="shared" si="249"/>
        <v>40.290329932520592</v>
      </c>
      <c r="I3375">
        <f t="shared" si="250"/>
        <v>33.694441680208072</v>
      </c>
    </row>
    <row r="3376" spans="1:9" outlineLevel="1">
      <c r="A3376" s="12">
        <f t="shared" si="253"/>
        <v>0</v>
      </c>
      <c r="B3376" t="str">
        <f>YEAR(C3376)&amp;VLOOKUP(MONTH(C3376),lookup!$G$2:$N$13,8)</f>
        <v>2017M06</v>
      </c>
      <c r="C3376" s="2">
        <f t="shared" si="252"/>
        <v>42913</v>
      </c>
      <c r="D3376" s="4">
        <v>41.27286282023038</v>
      </c>
      <c r="E3376">
        <f t="shared" si="248"/>
        <v>41.313939674995289</v>
      </c>
      <c r="F3376">
        <v>34.411868714423697</v>
      </c>
      <c r="G3376">
        <f t="shared" si="251"/>
        <v>34.459720256756142</v>
      </c>
      <c r="H3376">
        <f t="shared" si="249"/>
        <v>40.208092551402537</v>
      </c>
      <c r="I3376">
        <f t="shared" si="250"/>
        <v>33.625773583988199</v>
      </c>
    </row>
    <row r="3377" spans="1:9" outlineLevel="1">
      <c r="A3377" s="12">
        <f t="shared" si="253"/>
        <v>0</v>
      </c>
      <c r="B3377" t="str">
        <f>YEAR(C3377)&amp;VLOOKUP(MONTH(C3377),lookup!$G$2:$N$13,8)</f>
        <v>2017M06</v>
      </c>
      <c r="C3377" s="2">
        <f t="shared" si="252"/>
        <v>42914</v>
      </c>
      <c r="D3377" s="4">
        <v>41.709088088703304</v>
      </c>
      <c r="E3377">
        <f t="shared" si="248"/>
        <v>41.315810214022626</v>
      </c>
      <c r="F3377">
        <v>34.834264491396034</v>
      </c>
      <c r="G3377">
        <f t="shared" si="251"/>
        <v>34.465075893903155</v>
      </c>
      <c r="H3377">
        <f t="shared" si="249"/>
        <v>40.151706295108035</v>
      </c>
      <c r="I3377">
        <f t="shared" si="250"/>
        <v>33.5891734740663</v>
      </c>
    </row>
    <row r="3378" spans="1:9" outlineLevel="1">
      <c r="A3378" s="12">
        <f t="shared" si="253"/>
        <v>0</v>
      </c>
      <c r="B3378" t="str">
        <f>YEAR(C3378)&amp;VLOOKUP(MONTH(C3378),lookup!$G$2:$N$13,8)</f>
        <v>2017M06</v>
      </c>
      <c r="C3378" s="2">
        <f t="shared" si="252"/>
        <v>42915</v>
      </c>
      <c r="D3378" s="4">
        <v>41.009842470256842</v>
      </c>
      <c r="E3378">
        <f t="shared" si="248"/>
        <v>41.294980146107065</v>
      </c>
      <c r="F3378">
        <v>34.174028728950411</v>
      </c>
      <c r="G3378">
        <f t="shared" si="251"/>
        <v>34.447928516047156</v>
      </c>
      <c r="H3378">
        <f t="shared" si="249"/>
        <v>40.058932965545246</v>
      </c>
      <c r="I3378">
        <f t="shared" si="250"/>
        <v>33.514038803693964</v>
      </c>
    </row>
    <row r="3379" spans="1:9" outlineLevel="1">
      <c r="A3379" s="12">
        <f t="shared" si="253"/>
        <v>0</v>
      </c>
      <c r="B3379" t="str">
        <f>YEAR(C3379)&amp;VLOOKUP(MONTH(C3379),lookup!$G$2:$N$13,8)</f>
        <v>2017M06</v>
      </c>
      <c r="C3379" s="2">
        <f t="shared" si="252"/>
        <v>42916</v>
      </c>
      <c r="D3379" s="4">
        <v>40.765990588430135</v>
      </c>
      <c r="E3379">
        <f t="shared" si="248"/>
        <v>41.199080320905466</v>
      </c>
      <c r="F3379">
        <v>34.040853789166292</v>
      </c>
      <c r="G3379">
        <f t="shared" si="251"/>
        <v>34.372882445832559</v>
      </c>
      <c r="H3379">
        <f t="shared" si="249"/>
        <v>39.981762760779368</v>
      </c>
      <c r="I3379">
        <f t="shared" si="250"/>
        <v>33.458168293558479</v>
      </c>
    </row>
    <row r="3380" spans="1:9" outlineLevel="1">
      <c r="A3380" s="12">
        <f t="shared" si="253"/>
        <v>0</v>
      </c>
      <c r="B3380" t="str">
        <f>YEAR(C3380)&amp;VLOOKUP(MONTH(C3380),lookup!$G$2:$N$13,8)</f>
        <v>2017M07</v>
      </c>
      <c r="C3380" s="2">
        <f t="shared" si="252"/>
        <v>42917</v>
      </c>
      <c r="D3380" s="4">
        <v>40.792771511337435</v>
      </c>
      <c r="E3380">
        <f t="shared" si="248"/>
        <v>41.140871488131793</v>
      </c>
      <c r="F3380">
        <v>34.085129751240906</v>
      </c>
      <c r="G3380">
        <f t="shared" si="251"/>
        <v>34.332838921610325</v>
      </c>
      <c r="H3380">
        <f t="shared" si="249"/>
        <v>39.852226673304322</v>
      </c>
      <c r="I3380">
        <f t="shared" si="250"/>
        <v>33.357323849835538</v>
      </c>
    </row>
    <row r="3381" spans="1:9" outlineLevel="1">
      <c r="A3381" s="12">
        <f t="shared" si="253"/>
        <v>0</v>
      </c>
      <c r="B3381" t="str">
        <f>YEAR(C3381)&amp;VLOOKUP(MONTH(C3381),lookup!$G$2:$N$13,8)</f>
        <v>2017M07</v>
      </c>
      <c r="C3381" s="2">
        <f t="shared" si="252"/>
        <v>42918</v>
      </c>
      <c r="D3381" s="4">
        <v>40.38427968868217</v>
      </c>
      <c r="E3381">
        <f t="shared" si="248"/>
        <v>41.01692765414824</v>
      </c>
      <c r="F3381">
        <v>33.779176890923836</v>
      </c>
      <c r="G3381">
        <f t="shared" si="251"/>
        <v>34.242154157194115</v>
      </c>
      <c r="H3381">
        <f t="shared" si="249"/>
        <v>39.759255981970867</v>
      </c>
      <c r="I3381">
        <f t="shared" si="250"/>
        <v>33.292602772380896</v>
      </c>
    </row>
    <row r="3382" spans="1:9" outlineLevel="1">
      <c r="A3382" s="12">
        <f t="shared" si="253"/>
        <v>0</v>
      </c>
      <c r="B3382" t="str">
        <f>YEAR(C3382)&amp;VLOOKUP(MONTH(C3382),lookup!$G$2:$N$13,8)</f>
        <v>2017M07</v>
      </c>
      <c r="C3382" s="2">
        <f t="shared" si="252"/>
        <v>42919</v>
      </c>
      <c r="D3382" s="4">
        <v>40.290251815782803</v>
      </c>
      <c r="E3382">
        <f t="shared" ref="E3382:E3445" si="254">AVERAGE(SUM(D3375:D3382)/8,SUM(D3377:D3382)/6)</f>
        <v>40.871621923620836</v>
      </c>
      <c r="F3382">
        <v>33.637319930319798</v>
      </c>
      <c r="G3382">
        <f t="shared" si="251"/>
        <v>34.125311207576154</v>
      </c>
      <c r="H3382">
        <f t="shared" si="249"/>
        <v>39.624984214536241</v>
      </c>
      <c r="I3382">
        <f t="shared" si="250"/>
        <v>33.188808138584974</v>
      </c>
    </row>
    <row r="3383" spans="1:9" outlineLevel="1">
      <c r="A3383" s="12">
        <f t="shared" si="253"/>
        <v>0</v>
      </c>
      <c r="B3383" t="str">
        <f>YEAR(C3383)&amp;VLOOKUP(MONTH(C3383),lookup!$G$2:$N$13,8)</f>
        <v>2017M07</v>
      </c>
      <c r="C3383" s="2">
        <f t="shared" si="252"/>
        <v>42920</v>
      </c>
      <c r="D3383" s="4">
        <v>40.499335301112552</v>
      </c>
      <c r="E3383">
        <f t="shared" si="254"/>
        <v>40.732149007416972</v>
      </c>
      <c r="F3383">
        <v>33.849313306866364</v>
      </c>
      <c r="G3383">
        <f t="shared" si="251"/>
        <v>34.014565758327755</v>
      </c>
      <c r="H3383">
        <f t="shared" ref="H3383:H3446" si="255">IF(INDEX(D:D,MATCH(DATE(YEAR($C3383)-1,MONTH($C3383),DAY($C3383)),$C:$C,0),1)=0,0,(INDEX(E:E,MATCH(DATE(YEAR($C3383)-1,MONTH($C3383),DAY($C3383)),$C:$C,0),1)+INDEX(E:E,MATCH(DATE(YEAR($C3383)-2,MONTH($C3383),DAY($C3383)),$C:$C,0),1)+INDEX(E:E,MATCH(DATE(YEAR($C3383)-3,MONTH($C3383),DAY($C3383)),$C:$C,0),1)+INDEX(E:E,MATCH(DATE(YEAR($C3383)-4,MONTH($C3383),DAY($C3383)),$C:$C,0),1)+INDEX(E:E,MATCH(DATE(YEAR($C3383)-5,MONTH($C3383),DAY($C3383)),$C:$C,0),1))/5)</f>
        <v>39.505914230892948</v>
      </c>
      <c r="I3383">
        <f t="shared" ref="I3383:I3446" si="256">IF(INDEX(D:D,MATCH(DATE(YEAR($C3383)-1,MONTH($C3383),DAY($C3383)),$C:$C,0),1)=0,0,(INDEX(G:G,MATCH(DATE(YEAR($C3383)-1,MONTH($C3383),DAY($C3383)),$C:$C,0),1)+INDEX(G:G,MATCH(DATE(YEAR($C3383)-2,MONTH($C3383),DAY($C3383)),$C:$C,0),1)+INDEX(G:G,MATCH(DATE(YEAR($C3383)-3,MONTH($C3383),DAY($C3383)),$C:$C,0),1)+INDEX(G:G,MATCH(DATE(YEAR($C3383)-4,MONTH($C3383),DAY($C3383)),$C:$C,0),1)+INDEX(G:G,MATCH(DATE(YEAR($C3383)-5,MONTH($C3383),DAY($C3383)),$C:$C,0),1))/5)</f>
        <v>33.097388571896886</v>
      </c>
    </row>
    <row r="3384" spans="1:9" outlineLevel="1">
      <c r="A3384" s="12">
        <f t="shared" si="253"/>
        <v>0</v>
      </c>
      <c r="B3384" t="str">
        <f>YEAR(C3384)&amp;VLOOKUP(MONTH(C3384),lookup!$G$2:$N$13,8)</f>
        <v>2017M07</v>
      </c>
      <c r="C3384" s="2">
        <f t="shared" si="252"/>
        <v>42921</v>
      </c>
      <c r="D3384" s="4">
        <v>40.388468820326139</v>
      </c>
      <c r="E3384">
        <f t="shared" si="254"/>
        <v>40.625093244928728</v>
      </c>
      <c r="F3384">
        <v>33.731284848494155</v>
      </c>
      <c r="G3384">
        <f t="shared" si="251"/>
        <v>33.935133943335813</v>
      </c>
      <c r="H3384">
        <f t="shared" si="255"/>
        <v>39.375881320547947</v>
      </c>
      <c r="I3384">
        <f t="shared" si="256"/>
        <v>32.99934229499128</v>
      </c>
    </row>
    <row r="3385" spans="1:9" outlineLevel="1">
      <c r="A3385" s="12">
        <f t="shared" si="253"/>
        <v>0</v>
      </c>
      <c r="B3385" t="str">
        <f>YEAR(C3385)&amp;VLOOKUP(MONTH(C3385),lookup!$G$2:$N$13,8)</f>
        <v>2017M07</v>
      </c>
      <c r="C3385" s="2">
        <f t="shared" si="252"/>
        <v>42922</v>
      </c>
      <c r="D3385" s="4">
        <v>40.380854659425701</v>
      </c>
      <c r="E3385">
        <f t="shared" si="254"/>
        <v>40.509983994848511</v>
      </c>
      <c r="F3385">
        <v>33.772662399322172</v>
      </c>
      <c r="G3385">
        <f t="shared" si="251"/>
        <v>33.846434530094186</v>
      </c>
      <c r="H3385">
        <f t="shared" si="255"/>
        <v>39.250110361020106</v>
      </c>
      <c r="I3385">
        <f t="shared" si="256"/>
        <v>32.902197596433425</v>
      </c>
    </row>
    <row r="3386" spans="1:9" outlineLevel="1">
      <c r="A3386" s="12">
        <f t="shared" si="253"/>
        <v>0</v>
      </c>
      <c r="B3386" t="str">
        <f>YEAR(C3386)&amp;VLOOKUP(MONTH(C3386),lookup!$G$2:$N$13,8)</f>
        <v>2017M07</v>
      </c>
      <c r="C3386" s="2">
        <f t="shared" si="252"/>
        <v>42923</v>
      </c>
      <c r="D3386" s="4">
        <v>40.233251568540233</v>
      </c>
      <c r="E3386">
        <f t="shared" si="254"/>
        <v>40.414820401591456</v>
      </c>
      <c r="F3386">
        <v>33.67127408550413</v>
      </c>
      <c r="G3386">
        <f t="shared" si="251"/>
        <v>33.780524392734058</v>
      </c>
      <c r="H3386">
        <f t="shared" si="255"/>
        <v>39.166499398584371</v>
      </c>
      <c r="I3386">
        <f t="shared" si="256"/>
        <v>32.839089139011364</v>
      </c>
    </row>
    <row r="3387" spans="1:9" outlineLevel="1">
      <c r="A3387" s="12">
        <f t="shared" si="253"/>
        <v>0</v>
      </c>
      <c r="B3387" t="str">
        <f>YEAR(C3387)&amp;VLOOKUP(MONTH(C3387),lookup!$G$2:$N$13,8)</f>
        <v>2017M07</v>
      </c>
      <c r="C3387" s="2">
        <f t="shared" si="252"/>
        <v>42924</v>
      </c>
      <c r="D3387" s="4">
        <v>40.456623171561247</v>
      </c>
      <c r="E3387">
        <f t="shared" si="254"/>
        <v>40.4015135616104</v>
      </c>
      <c r="F3387">
        <v>33.807227924938353</v>
      </c>
      <c r="G3387">
        <f t="shared" si="251"/>
        <v>33.768260362387693</v>
      </c>
      <c r="H3387">
        <f t="shared" si="255"/>
        <v>39.08173757582918</v>
      </c>
      <c r="I3387">
        <f t="shared" si="256"/>
        <v>32.775607499266712</v>
      </c>
    </row>
    <row r="3388" spans="1:9" outlineLevel="1">
      <c r="A3388" s="12">
        <f t="shared" si="253"/>
        <v>0</v>
      </c>
      <c r="B3388" t="str">
        <f>YEAR(C3388)&amp;VLOOKUP(MONTH(C3388),lookup!$G$2:$N$13,8)</f>
        <v>2017M07</v>
      </c>
      <c r="C3388" s="2">
        <f t="shared" si="252"/>
        <v>42925</v>
      </c>
      <c r="D3388" s="4">
        <v>40.134451040493936</v>
      </c>
      <c r="E3388">
        <f t="shared" si="254"/>
        <v>40.347385134241947</v>
      </c>
      <c r="F3388">
        <v>33.622235383864478</v>
      </c>
      <c r="G3388">
        <f t="shared" si="251"/>
        <v>33.73807241888872</v>
      </c>
      <c r="H3388">
        <f t="shared" si="255"/>
        <v>39.007631341322664</v>
      </c>
      <c r="I3388">
        <f t="shared" si="256"/>
        <v>32.717052851926503</v>
      </c>
    </row>
    <row r="3389" spans="1:9" outlineLevel="1">
      <c r="A3389" s="12">
        <f t="shared" si="253"/>
        <v>0</v>
      </c>
      <c r="B3389" t="str">
        <f>YEAR(C3389)&amp;VLOOKUP(MONTH(C3389),lookup!$G$2:$N$13,8)</f>
        <v>2017M07</v>
      </c>
      <c r="C3389" s="2">
        <f t="shared" si="252"/>
        <v>42926</v>
      </c>
      <c r="D3389" s="4">
        <v>40.209812130848661</v>
      </c>
      <c r="E3389">
        <f t="shared" si="254"/>
        <v>40.312353981022028</v>
      </c>
      <c r="F3389">
        <v>33.5931653991302</v>
      </c>
      <c r="G3389">
        <f t="shared" si="251"/>
        <v>33.705101041673608</v>
      </c>
      <c r="H3389">
        <f t="shared" si="255"/>
        <v>38.938695137762501</v>
      </c>
      <c r="I3389">
        <f t="shared" si="256"/>
        <v>32.667606216180126</v>
      </c>
    </row>
    <row r="3390" spans="1:9" outlineLevel="1">
      <c r="A3390" s="12">
        <f t="shared" si="253"/>
        <v>0</v>
      </c>
      <c r="B3390" t="str">
        <f>YEAR(C3390)&amp;VLOOKUP(MONTH(C3390),lookup!$G$2:$N$13,8)</f>
        <v>2017M07</v>
      </c>
      <c r="C3390" s="2">
        <f t="shared" si="252"/>
        <v>42927</v>
      </c>
      <c r="D3390" s="4">
        <v>39.7469556172327</v>
      </c>
      <c r="E3390">
        <f t="shared" si="254"/>
        <v>40.224938535021529</v>
      </c>
      <c r="F3390">
        <v>33.259236227851403</v>
      </c>
      <c r="G3390">
        <f t="shared" si="251"/>
        <v>33.642133425215761</v>
      </c>
      <c r="H3390">
        <f t="shared" si="255"/>
        <v>38.878427079739595</v>
      </c>
      <c r="I3390">
        <f t="shared" si="256"/>
        <v>32.619652574742396</v>
      </c>
    </row>
    <row r="3391" spans="1:9" outlineLevel="1">
      <c r="A3391" s="12">
        <f t="shared" si="253"/>
        <v>0</v>
      </c>
      <c r="B3391" t="str">
        <f>YEAR(C3391)&amp;VLOOKUP(MONTH(C3391),lookup!$G$2:$N$13,8)</f>
        <v>2017M07</v>
      </c>
      <c r="C3391" s="2">
        <f t="shared" si="252"/>
        <v>42928</v>
      </c>
      <c r="D3391" s="4">
        <v>39.93971686074196</v>
      </c>
      <c r="E3391">
        <f t="shared" si="254"/>
        <v>40.153200899274722</v>
      </c>
      <c r="F3391">
        <v>33.449024630312948</v>
      </c>
      <c r="G3391">
        <f t="shared" si="251"/>
        <v>33.590145568847078</v>
      </c>
      <c r="H3391">
        <f t="shared" si="255"/>
        <v>38.808498910743197</v>
      </c>
      <c r="I3391">
        <f t="shared" si="256"/>
        <v>32.570062032319264</v>
      </c>
    </row>
    <row r="3392" spans="1:9" outlineLevel="1">
      <c r="A3392" s="12">
        <f t="shared" si="253"/>
        <v>0</v>
      </c>
      <c r="B3392" t="str">
        <f>YEAR(C3392)&amp;VLOOKUP(MONTH(C3392),lookup!$G$2:$N$13,8)</f>
        <v>2017M07</v>
      </c>
      <c r="C3392" s="2">
        <f t="shared" si="252"/>
        <v>42929</v>
      </c>
      <c r="D3392" s="4">
        <v>40.018989498670187</v>
      </c>
      <c r="E3392">
        <f t="shared" si="254"/>
        <v>40.112253269182055</v>
      </c>
      <c r="F3392">
        <v>33.538015710373905</v>
      </c>
      <c r="G3392">
        <f t="shared" si="251"/>
        <v>33.566961383120372</v>
      </c>
      <c r="H3392">
        <f t="shared" si="255"/>
        <v>38.749848816407066</v>
      </c>
      <c r="I3392">
        <f t="shared" si="256"/>
        <v>32.526758342672352</v>
      </c>
    </row>
    <row r="3393" spans="1:9" outlineLevel="1">
      <c r="A3393" s="12">
        <f t="shared" si="253"/>
        <v>0</v>
      </c>
      <c r="B3393" t="str">
        <f>YEAR(C3393)&amp;VLOOKUP(MONTH(C3393),lookup!$G$2:$N$13,8)</f>
        <v>2017M07</v>
      </c>
      <c r="C3393" s="2">
        <f t="shared" si="252"/>
        <v>42930</v>
      </c>
      <c r="D3393" s="4">
        <v>40.071369314288347</v>
      </c>
      <c r="E3393">
        <f t="shared" si="254"/>
        <v>40.060805947004894</v>
      </c>
      <c r="F3393">
        <v>33.490957848933476</v>
      </c>
      <c r="G3393">
        <f t="shared" si="251"/>
        <v>33.522999009054004</v>
      </c>
      <c r="H3393">
        <f t="shared" si="255"/>
        <v>38.663026070858749</v>
      </c>
      <c r="I3393">
        <f t="shared" si="256"/>
        <v>32.45749758647662</v>
      </c>
    </row>
    <row r="3394" spans="1:9" outlineLevel="1">
      <c r="A3394" s="12">
        <f t="shared" si="253"/>
        <v>0</v>
      </c>
      <c r="B3394" t="str">
        <f>YEAR(C3394)&amp;VLOOKUP(MONTH(C3394),lookup!$G$2:$N$13,8)</f>
        <v>2017M07</v>
      </c>
      <c r="C3394" s="2">
        <f t="shared" si="252"/>
        <v>42931</v>
      </c>
      <c r="D3394" s="4">
        <v>40.101924455463511</v>
      </c>
      <c r="E3394">
        <f t="shared" si="254"/>
        <v>40.049887453685066</v>
      </c>
      <c r="F3394">
        <v>33.596280671130749</v>
      </c>
      <c r="G3394">
        <f t="shared" si="251"/>
        <v>33.51614902792786</v>
      </c>
      <c r="H3394">
        <f t="shared" si="255"/>
        <v>38.61727559364148</v>
      </c>
      <c r="I3394">
        <f t="shared" si="256"/>
        <v>32.425347404335696</v>
      </c>
    </row>
    <row r="3395" spans="1:9" outlineLevel="1">
      <c r="A3395" s="12">
        <f t="shared" si="253"/>
        <v>0</v>
      </c>
      <c r="B3395" t="str">
        <f>YEAR(C3395)&amp;VLOOKUP(MONTH(C3395),lookup!$G$2:$N$13,8)</f>
        <v>2017M07</v>
      </c>
      <c r="C3395" s="2">
        <f t="shared" si="252"/>
        <v>42932</v>
      </c>
      <c r="D3395" s="4">
        <v>39.890724764693381</v>
      </c>
      <c r="E3395">
        <f t="shared" si="254"/>
        <v>39.987928189409551</v>
      </c>
      <c r="F3395">
        <v>33.395109909829003</v>
      </c>
      <c r="G3395">
        <f t="shared" si="251"/>
        <v>33.473887027875094</v>
      </c>
      <c r="H3395">
        <f t="shared" si="255"/>
        <v>38.514155636667667</v>
      </c>
      <c r="I3395">
        <f t="shared" si="256"/>
        <v>32.340469339362336</v>
      </c>
    </row>
    <row r="3396" spans="1:9" outlineLevel="1">
      <c r="A3396" s="12">
        <f t="shared" si="253"/>
        <v>0</v>
      </c>
      <c r="B3396" t="str">
        <f>YEAR(C3396)&amp;VLOOKUP(MONTH(C3396),lookup!$G$2:$N$13,8)</f>
        <v>2017M07</v>
      </c>
      <c r="C3396" s="2">
        <f t="shared" si="252"/>
        <v>42933</v>
      </c>
      <c r="D3396" s="4">
        <v>39.481579276323799</v>
      </c>
      <c r="E3396">
        <f t="shared" si="254"/>
        <v>39.925009009073172</v>
      </c>
      <c r="F3396">
        <v>33.103532406266311</v>
      </c>
      <c r="G3396">
        <f t="shared" si="251"/>
        <v>33.428492773309785</v>
      </c>
      <c r="H3396">
        <f t="shared" si="255"/>
        <v>38.45434201423906</v>
      </c>
      <c r="I3396">
        <f t="shared" si="256"/>
        <v>32.294643390759973</v>
      </c>
    </row>
    <row r="3397" spans="1:9" outlineLevel="1">
      <c r="A3397" s="12">
        <f t="shared" si="253"/>
        <v>0</v>
      </c>
      <c r="B3397" t="str">
        <f>YEAR(C3397)&amp;VLOOKUP(MONTH(C3397),lookup!$G$2:$N$13,8)</f>
        <v>2017M07</v>
      </c>
      <c r="C3397" s="2">
        <f t="shared" si="252"/>
        <v>42934</v>
      </c>
      <c r="D3397" s="4">
        <v>39.874605487569561</v>
      </c>
      <c r="E3397">
        <f t="shared" si="254"/>
        <v>39.898632646103863</v>
      </c>
      <c r="F3397">
        <v>33.423959801207808</v>
      </c>
      <c r="G3397">
        <f t="shared" si="251"/>
        <v>33.415828687680872</v>
      </c>
      <c r="H3397">
        <f t="shared" si="255"/>
        <v>38.3702301974728</v>
      </c>
      <c r="I3397">
        <f t="shared" si="256"/>
        <v>32.223881494663054</v>
      </c>
    </row>
    <row r="3398" spans="1:9" outlineLevel="1">
      <c r="A3398" s="12">
        <f t="shared" si="253"/>
        <v>0</v>
      </c>
      <c r="B3398" t="str">
        <f>YEAR(C3398)&amp;VLOOKUP(MONTH(C3398),lookup!$G$2:$N$13,8)</f>
        <v>2017M07</v>
      </c>
      <c r="C3398" s="2">
        <f t="shared" si="252"/>
        <v>42935</v>
      </c>
      <c r="D3398" s="4">
        <v>39.930031266025395</v>
      </c>
      <c r="E3398">
        <f t="shared" si="254"/>
        <v>39.902661688099677</v>
      </c>
      <c r="F3398">
        <v>33.473372118111371</v>
      </c>
      <c r="G3398">
        <f t="shared" si="251"/>
        <v>33.423825214800246</v>
      </c>
      <c r="H3398">
        <f t="shared" si="255"/>
        <v>38.316447399925877</v>
      </c>
      <c r="I3398">
        <f t="shared" si="256"/>
        <v>32.183280737311421</v>
      </c>
    </row>
    <row r="3399" spans="1:9" outlineLevel="1">
      <c r="A3399" s="12">
        <f t="shared" si="253"/>
        <v>0</v>
      </c>
      <c r="B3399" t="str">
        <f>YEAR(C3399)&amp;VLOOKUP(MONTH(C3399),lookup!$G$2:$N$13,8)</f>
        <v>2017M07</v>
      </c>
      <c r="C3399" s="2">
        <f t="shared" si="252"/>
        <v>42936</v>
      </c>
      <c r="D3399" s="4">
        <v>39.743211217056455</v>
      </c>
      <c r="E3399">
        <f t="shared" si="254"/>
        <v>39.863033577266677</v>
      </c>
      <c r="F3399">
        <v>33.307409500679732</v>
      </c>
      <c r="G3399">
        <f t="shared" si="251"/>
        <v>33.399678573510357</v>
      </c>
      <c r="H3399">
        <f t="shared" si="255"/>
        <v>38.23882238393908</v>
      </c>
      <c r="I3399">
        <f t="shared" si="256"/>
        <v>32.122562415450112</v>
      </c>
    </row>
    <row r="3400" spans="1:9" outlineLevel="1">
      <c r="A3400" s="12">
        <f t="shared" si="253"/>
        <v>0</v>
      </c>
      <c r="B3400" t="str">
        <f>YEAR(C3400)&amp;VLOOKUP(MONTH(C3400),lookup!$G$2:$N$13,8)</f>
        <v>2017M07</v>
      </c>
      <c r="C3400" s="2">
        <f t="shared" si="252"/>
        <v>42937</v>
      </c>
      <c r="D3400" s="4">
        <v>39.560780279653216</v>
      </c>
      <c r="E3400">
        <f t="shared" si="254"/>
        <v>39.789300153093919</v>
      </c>
      <c r="F3400">
        <v>33.180590894098401</v>
      </c>
      <c r="G3400">
        <f t="shared" ref="G3400:G3463" si="257">AVERAGE(SUM(F3393:F3400)/8,SUM(F3395:F3400)/6)</f>
        <v>33.342698707740439</v>
      </c>
      <c r="H3400">
        <f t="shared" si="255"/>
        <v>38.140560744029848</v>
      </c>
      <c r="I3400">
        <f t="shared" si="256"/>
        <v>32.039594310878307</v>
      </c>
    </row>
    <row r="3401" spans="1:9" outlineLevel="1">
      <c r="A3401" s="12">
        <f t="shared" si="253"/>
        <v>0</v>
      </c>
      <c r="B3401" t="str">
        <f>YEAR(C3401)&amp;VLOOKUP(MONTH(C3401),lookup!$G$2:$N$13,8)</f>
        <v>2017M07</v>
      </c>
      <c r="C3401" s="2">
        <f t="shared" si="252"/>
        <v>42938</v>
      </c>
      <c r="D3401" s="4">
        <v>39.825699949994579</v>
      </c>
      <c r="E3401">
        <f t="shared" si="254"/>
        <v>39.76852708326733</v>
      </c>
      <c r="F3401">
        <v>33.458246813627255</v>
      </c>
      <c r="G3401">
        <f t="shared" si="257"/>
        <v>33.34591567668366</v>
      </c>
      <c r="H3401">
        <f t="shared" si="255"/>
        <v>38.051626650044923</v>
      </c>
      <c r="I3401">
        <f t="shared" si="256"/>
        <v>31.97550812309845</v>
      </c>
    </row>
    <row r="3402" spans="1:9" outlineLevel="1">
      <c r="A3402" s="12">
        <f t="shared" si="253"/>
        <v>0</v>
      </c>
      <c r="B3402" t="str">
        <f>YEAR(C3402)&amp;VLOOKUP(MONTH(C3402),lookup!$G$2:$N$13,8)</f>
        <v>2017M07</v>
      </c>
      <c r="C3402" s="2">
        <f t="shared" si="252"/>
        <v>42939</v>
      </c>
      <c r="D3402" s="4">
        <v>39.317970329762666</v>
      </c>
      <c r="E3402">
        <f t="shared" si="254"/>
        <v>39.705895871530927</v>
      </c>
      <c r="F3402">
        <v>33.010919296046836</v>
      </c>
      <c r="G3402">
        <f t="shared" si="257"/>
        <v>33.301612831555957</v>
      </c>
      <c r="H3402">
        <f t="shared" si="255"/>
        <v>37.97563666888712</v>
      </c>
      <c r="I3402">
        <f t="shared" si="256"/>
        <v>31.91639858597232</v>
      </c>
    </row>
    <row r="3403" spans="1:9" outlineLevel="1">
      <c r="A3403" s="12">
        <f t="shared" si="253"/>
        <v>0</v>
      </c>
      <c r="B3403" t="str">
        <f>YEAR(C3403)&amp;VLOOKUP(MONTH(C3403),lookup!$G$2:$N$13,8)</f>
        <v>2017M07</v>
      </c>
      <c r="C3403" s="2">
        <f t="shared" si="252"/>
        <v>42940</v>
      </c>
      <c r="D3403" s="4">
        <v>38.877563800941964</v>
      </c>
      <c r="E3403">
        <f t="shared" si="254"/>
        <v>39.559486504077498</v>
      </c>
      <c r="F3403">
        <v>32.582205970215</v>
      </c>
      <c r="G3403">
        <f t="shared" si="257"/>
        <v>33.180660182747346</v>
      </c>
      <c r="H3403">
        <f t="shared" si="255"/>
        <v>37.915951017377708</v>
      </c>
      <c r="I3403">
        <f t="shared" si="256"/>
        <v>31.880475613060593</v>
      </c>
    </row>
    <row r="3404" spans="1:9" outlineLevel="1">
      <c r="A3404" s="12">
        <f t="shared" si="253"/>
        <v>0</v>
      </c>
      <c r="B3404" t="str">
        <f>YEAR(C3404)&amp;VLOOKUP(MONTH(C3404),lookup!$G$2:$N$13,8)</f>
        <v>2017M07</v>
      </c>
      <c r="C3404" s="2">
        <f t="shared" ref="C3404:C3467" si="258">C3403+1</f>
        <v>42941</v>
      </c>
      <c r="D3404" s="4">
        <v>39.535276870082903</v>
      </c>
      <c r="E3404">
        <f t="shared" si="254"/>
        <v>39.529946404025566</v>
      </c>
      <c r="F3404">
        <v>33.227222154837499</v>
      </c>
      <c r="G3404">
        <f t="shared" si="257"/>
        <v>33.167878295093558</v>
      </c>
      <c r="H3404">
        <f t="shared" si="255"/>
        <v>37.845084252438994</v>
      </c>
      <c r="I3404">
        <f t="shared" si="256"/>
        <v>31.824267271655479</v>
      </c>
    </row>
    <row r="3405" spans="1:9" outlineLevel="1">
      <c r="A3405" s="12">
        <f t="shared" si="253"/>
        <v>0</v>
      </c>
      <c r="B3405" t="str">
        <f>YEAR(C3405)&amp;VLOOKUP(MONTH(C3405),lookup!$G$2:$N$13,8)</f>
        <v>2017M07</v>
      </c>
      <c r="C3405" s="2">
        <f t="shared" si="258"/>
        <v>42942</v>
      </c>
      <c r="D3405" s="4">
        <v>39.358197634167119</v>
      </c>
      <c r="E3405">
        <f t="shared" si="254"/>
        <v>39.465586447947139</v>
      </c>
      <c r="F3405">
        <v>33.007786362233816</v>
      </c>
      <c r="G3405">
        <f t="shared" si="257"/>
        <v>33.116898860287186</v>
      </c>
      <c r="H3405">
        <f t="shared" si="255"/>
        <v>37.783704499359395</v>
      </c>
      <c r="I3405">
        <f t="shared" si="256"/>
        <v>31.785342774080952</v>
      </c>
    </row>
    <row r="3406" spans="1:9" outlineLevel="1">
      <c r="A3406" s="12">
        <f t="shared" si="253"/>
        <v>0</v>
      </c>
      <c r="B3406" t="str">
        <f>YEAR(C3406)&amp;VLOOKUP(MONTH(C3406),lookup!$G$2:$N$13,8)</f>
        <v>2017M07</v>
      </c>
      <c r="C3406" s="2">
        <f t="shared" si="258"/>
        <v>42943</v>
      </c>
      <c r="D3406" s="4">
        <v>39.345933193892741</v>
      </c>
      <c r="E3406">
        <f t="shared" si="254"/>
        <v>39.411176394625471</v>
      </c>
      <c r="F3406">
        <v>33.037038399496687</v>
      </c>
      <c r="G3406">
        <f t="shared" si="257"/>
        <v>33.077665294990297</v>
      </c>
      <c r="H3406">
        <f t="shared" si="255"/>
        <v>37.739889312357604</v>
      </c>
      <c r="I3406">
        <f t="shared" si="256"/>
        <v>31.758526922836388</v>
      </c>
    </row>
    <row r="3407" spans="1:9" outlineLevel="1">
      <c r="A3407" s="12">
        <f t="shared" si="253"/>
        <v>0</v>
      </c>
      <c r="B3407" t="str">
        <f>YEAR(C3407)&amp;VLOOKUP(MONTH(C3407),lookup!$G$2:$N$13,8)</f>
        <v>2017M07</v>
      </c>
      <c r="C3407" s="2">
        <f t="shared" si="258"/>
        <v>42944</v>
      </c>
      <c r="D3407" s="4">
        <v>39.020924034234341</v>
      </c>
      <c r="E3407">
        <f t="shared" si="254"/>
        <v>39.298968786052399</v>
      </c>
      <c r="F3407">
        <v>32.761630964556105</v>
      </c>
      <c r="G3407">
        <f t="shared" si="257"/>
        <v>32.985502815726633</v>
      </c>
      <c r="H3407">
        <f t="shared" si="255"/>
        <v>37.693194056468201</v>
      </c>
      <c r="I3407">
        <f t="shared" si="256"/>
        <v>31.729177336150411</v>
      </c>
    </row>
    <row r="3408" spans="1:9" outlineLevel="1">
      <c r="A3408" s="12">
        <f t="shared" si="253"/>
        <v>0</v>
      </c>
      <c r="B3408" t="str">
        <f>YEAR(C3408)&amp;VLOOKUP(MONTH(C3408),lookup!$G$2:$N$13,8)</f>
        <v>2017M07</v>
      </c>
      <c r="C3408" s="2">
        <f t="shared" si="258"/>
        <v>42945</v>
      </c>
      <c r="D3408" s="4">
        <v>39.364905915869883</v>
      </c>
      <c r="E3408">
        <f t="shared" si="254"/>
        <v>39.290637937158209</v>
      </c>
      <c r="F3408">
        <v>33.103794616251527</v>
      </c>
      <c r="G3408">
        <f t="shared" si="257"/>
        <v>32.988442658378261</v>
      </c>
      <c r="H3408">
        <f t="shared" si="255"/>
        <v>37.670521065528533</v>
      </c>
      <c r="I3408">
        <f t="shared" si="256"/>
        <v>31.721502001706263</v>
      </c>
    </row>
    <row r="3409" spans="1:9" outlineLevel="1">
      <c r="A3409" s="12">
        <f t="shared" si="253"/>
        <v>0</v>
      </c>
      <c r="B3409" t="str">
        <f>YEAR(C3409)&amp;VLOOKUP(MONTH(C3409),lookup!$G$2:$N$13,8)</f>
        <v>2017M07</v>
      </c>
      <c r="C3409" s="2">
        <f t="shared" si="258"/>
        <v>42946</v>
      </c>
      <c r="D3409" s="4">
        <v>39.338581693187997</v>
      </c>
      <c r="E3409">
        <f t="shared" si="254"/>
        <v>39.298611203794977</v>
      </c>
      <c r="F3409">
        <v>33.084912780113896</v>
      </c>
      <c r="G3409">
        <f t="shared" si="257"/>
        <v>33.007001515441921</v>
      </c>
      <c r="H3409">
        <f t="shared" si="255"/>
        <v>37.626780789289498</v>
      </c>
      <c r="I3409">
        <f t="shared" si="256"/>
        <v>31.695063297954846</v>
      </c>
    </row>
    <row r="3410" spans="1:9" outlineLevel="1">
      <c r="A3410" s="12">
        <f t="shared" ref="A3410:A3473" si="259">IF(D3410+D3411=D3410,IF(D3410+D3411&gt;0,1,0),0)</f>
        <v>0</v>
      </c>
      <c r="B3410" t="str">
        <f>YEAR(C3410)&amp;VLOOKUP(MONTH(C3410),lookup!$G$2:$N$13,8)</f>
        <v>2017M07</v>
      </c>
      <c r="C3410" s="2">
        <f t="shared" si="258"/>
        <v>42947</v>
      </c>
      <c r="D3410" s="4">
        <v>38.972258771042924</v>
      </c>
      <c r="E3410">
        <f t="shared" si="254"/>
        <v>39.230086056454994</v>
      </c>
      <c r="F3410">
        <v>32.759360742352484</v>
      </c>
      <c r="G3410">
        <f t="shared" si="257"/>
        <v>32.952290654795604</v>
      </c>
      <c r="H3410">
        <f t="shared" si="255"/>
        <v>37.606015769918656</v>
      </c>
      <c r="I3410">
        <f t="shared" si="256"/>
        <v>31.689880651408107</v>
      </c>
    </row>
    <row r="3411" spans="1:9" outlineLevel="1">
      <c r="A3411" s="12">
        <f t="shared" si="259"/>
        <v>0</v>
      </c>
      <c r="B3411" t="str">
        <f>YEAR(C3411)&amp;VLOOKUP(MONTH(C3411),lookup!$G$2:$N$13,8)</f>
        <v>2017M08</v>
      </c>
      <c r="C3411" s="2">
        <f t="shared" si="258"/>
        <v>42948</v>
      </c>
      <c r="D3411" s="4">
        <v>38.71404497221193</v>
      </c>
      <c r="E3411">
        <f t="shared" si="254"/>
        <v>39.166186741163102</v>
      </c>
      <c r="F3411">
        <v>32.765278415213224</v>
      </c>
      <c r="G3411">
        <f t="shared" si="257"/>
        <v>32.943523687022946</v>
      </c>
      <c r="H3411">
        <f t="shared" si="255"/>
        <v>37.530181563582708</v>
      </c>
      <c r="I3411">
        <f t="shared" si="256"/>
        <v>31.657656094020705</v>
      </c>
    </row>
    <row r="3412" spans="1:9" outlineLevel="1">
      <c r="A3412" s="12">
        <f t="shared" si="259"/>
        <v>0</v>
      </c>
      <c r="B3412" t="str">
        <f>YEAR(C3412)&amp;VLOOKUP(MONTH(C3412),lookup!$G$2:$N$13,8)</f>
        <v>2017M08</v>
      </c>
      <c r="C3412" s="2">
        <f t="shared" si="258"/>
        <v>42949</v>
      </c>
      <c r="D3412" s="4">
        <v>39.065015872627164</v>
      </c>
      <c r="E3412">
        <f t="shared" si="254"/>
        <v>39.113385652049985</v>
      </c>
      <c r="F3412">
        <v>33.121462704102271</v>
      </c>
      <c r="G3412">
        <f t="shared" si="257"/>
        <v>32.943949080069125</v>
      </c>
      <c r="H3412">
        <f t="shared" si="255"/>
        <v>37.467974786926867</v>
      </c>
      <c r="I3412">
        <f t="shared" si="256"/>
        <v>31.639413549665186</v>
      </c>
    </row>
    <row r="3413" spans="1:9" outlineLevel="1">
      <c r="A3413" s="12">
        <f t="shared" si="259"/>
        <v>0</v>
      </c>
      <c r="B3413" t="str">
        <f>YEAR(C3413)&amp;VLOOKUP(MONTH(C3413),lookup!$G$2:$N$13,8)</f>
        <v>2017M08</v>
      </c>
      <c r="C3413" s="2">
        <f t="shared" si="258"/>
        <v>42950</v>
      </c>
      <c r="D3413" s="4">
        <v>38.849109728908502</v>
      </c>
      <c r="E3413">
        <f t="shared" si="254"/>
        <v>39.067249799194173</v>
      </c>
      <c r="F3413">
        <v>32.931836022194453</v>
      </c>
      <c r="G3413">
        <f t="shared" si="257"/>
        <v>32.95338593861986</v>
      </c>
      <c r="H3413">
        <f t="shared" si="255"/>
        <v>37.418144164060053</v>
      </c>
      <c r="I3413">
        <f t="shared" si="256"/>
        <v>31.633303489627771</v>
      </c>
    </row>
    <row r="3414" spans="1:9" outlineLevel="1">
      <c r="A3414" s="12">
        <f t="shared" si="259"/>
        <v>0</v>
      </c>
      <c r="B3414" t="str">
        <f>YEAR(C3414)&amp;VLOOKUP(MONTH(C3414),lookup!$G$2:$N$13,8)</f>
        <v>2017M08</v>
      </c>
      <c r="C3414" s="2">
        <f t="shared" si="258"/>
        <v>42951</v>
      </c>
      <c r="D3414" s="4">
        <v>38.676790125319975</v>
      </c>
      <c r="E3414">
        <f t="shared" si="254"/>
        <v>38.968085374862547</v>
      </c>
      <c r="F3414">
        <v>32.753168543362598</v>
      </c>
      <c r="G3414">
        <f t="shared" si="257"/>
        <v>32.906425233204075</v>
      </c>
      <c r="H3414">
        <f t="shared" si="255"/>
        <v>37.342665601654708</v>
      </c>
      <c r="I3414">
        <f t="shared" si="256"/>
        <v>31.603859416520955</v>
      </c>
    </row>
    <row r="3415" spans="1:9" outlineLevel="1">
      <c r="A3415" s="12">
        <f t="shared" si="259"/>
        <v>0</v>
      </c>
      <c r="B3415" t="str">
        <f>YEAR(C3415)&amp;VLOOKUP(MONTH(C3415),lookup!$G$2:$N$13,8)</f>
        <v>2017M08</v>
      </c>
      <c r="C3415" s="2">
        <f t="shared" si="258"/>
        <v>42952</v>
      </c>
      <c r="D3415" s="4">
        <v>38.812578334674058</v>
      </c>
      <c r="E3415">
        <f t="shared" si="254"/>
        <v>38.91123015543053</v>
      </c>
      <c r="F3415">
        <v>32.973398667404027</v>
      </c>
      <c r="G3415">
        <f t="shared" si="257"/>
        <v>32.910367871906246</v>
      </c>
      <c r="H3415">
        <f t="shared" si="255"/>
        <v>37.268822699774262</v>
      </c>
      <c r="I3415">
        <f t="shared" si="256"/>
        <v>31.574134751289201</v>
      </c>
    </row>
    <row r="3416" spans="1:9" outlineLevel="1">
      <c r="A3416" s="12">
        <f t="shared" si="259"/>
        <v>0</v>
      </c>
      <c r="B3416" t="str">
        <f>YEAR(C3416)&amp;VLOOKUP(MONTH(C3416),lookup!$G$2:$N$13,8)</f>
        <v>2017M08</v>
      </c>
      <c r="C3416" s="2">
        <f t="shared" si="258"/>
        <v>42953</v>
      </c>
      <c r="D3416" s="4">
        <v>38.93771488963425</v>
      </c>
      <c r="E3416">
        <f t="shared" si="254"/>
        <v>38.881652059506749</v>
      </c>
      <c r="F3416">
        <v>33.034142295411336</v>
      </c>
      <c r="G3416">
        <f t="shared" si="257"/>
        <v>32.928913064608636</v>
      </c>
      <c r="H3416">
        <f t="shared" si="255"/>
        <v>37.19377231348836</v>
      </c>
      <c r="I3416">
        <f t="shared" si="256"/>
        <v>31.547916948397454</v>
      </c>
    </row>
    <row r="3417" spans="1:9" outlineLevel="1">
      <c r="A3417" s="12">
        <f t="shared" si="259"/>
        <v>0</v>
      </c>
      <c r="B3417" t="str">
        <f>YEAR(C3417)&amp;VLOOKUP(MONTH(C3417),lookup!$G$2:$N$13,8)</f>
        <v>2017M08</v>
      </c>
      <c r="C3417" s="2">
        <f t="shared" si="258"/>
        <v>42954</v>
      </c>
      <c r="D3417" s="4">
        <v>38.815568506826111</v>
      </c>
      <c r="E3417">
        <f t="shared" si="254"/>
        <v>38.857424029910305</v>
      </c>
      <c r="F3417">
        <v>32.940093123507907</v>
      </c>
      <c r="G3417">
        <f t="shared" si="257"/>
        <v>32.934429728428654</v>
      </c>
      <c r="H3417">
        <f t="shared" si="255"/>
        <v>37.158591486891694</v>
      </c>
      <c r="I3417">
        <f t="shared" si="256"/>
        <v>31.539835170526352</v>
      </c>
    </row>
    <row r="3418" spans="1:9" outlineLevel="1">
      <c r="A3418" s="12">
        <f t="shared" si="259"/>
        <v>0</v>
      </c>
      <c r="B3418" t="str">
        <f>YEAR(C3418)&amp;VLOOKUP(MONTH(C3418),lookup!$G$2:$N$13,8)</f>
        <v>2017M08</v>
      </c>
      <c r="C3418" s="2">
        <f t="shared" si="258"/>
        <v>42955</v>
      </c>
      <c r="D3418" s="4">
        <v>38.728460655903824</v>
      </c>
      <c r="E3418">
        <f t="shared" si="254"/>
        <v>38.814140379653836</v>
      </c>
      <c r="F3418">
        <v>32.832212831421486</v>
      </c>
      <c r="G3418">
        <f t="shared" si="257"/>
        <v>32.914878827938736</v>
      </c>
      <c r="H3418">
        <f t="shared" si="255"/>
        <v>37.086597718855081</v>
      </c>
      <c r="I3418">
        <f t="shared" si="256"/>
        <v>31.499295023534824</v>
      </c>
    </row>
    <row r="3419" spans="1:9" outlineLevel="1">
      <c r="A3419" s="12">
        <f t="shared" si="259"/>
        <v>0</v>
      </c>
      <c r="B3419" t="str">
        <f>YEAR(C3419)&amp;VLOOKUP(MONTH(C3419),lookup!$G$2:$N$13,8)</f>
        <v>2017M08</v>
      </c>
      <c r="C3419" s="2">
        <f t="shared" si="258"/>
        <v>42956</v>
      </c>
      <c r="D3419" s="4">
        <v>38.488180977057802</v>
      </c>
      <c r="E3419">
        <f t="shared" si="254"/>
        <v>38.76994648396915</v>
      </c>
      <c r="F3419">
        <v>32.688379234586705</v>
      </c>
      <c r="G3419">
        <f t="shared" si="257"/>
        <v>32.889784563515597</v>
      </c>
      <c r="H3419">
        <f t="shared" si="255"/>
        <v>37.084277862353531</v>
      </c>
      <c r="I3419">
        <f t="shared" si="256"/>
        <v>31.50937228574502</v>
      </c>
    </row>
    <row r="3420" spans="1:9" outlineLevel="1">
      <c r="A3420" s="12">
        <f t="shared" si="259"/>
        <v>0</v>
      </c>
      <c r="B3420" t="str">
        <f>YEAR(C3420)&amp;VLOOKUP(MONTH(C3420),lookup!$G$2:$N$13,8)</f>
        <v>2017M08</v>
      </c>
      <c r="C3420" s="2">
        <f t="shared" si="258"/>
        <v>42957</v>
      </c>
      <c r="D3420" s="4">
        <v>38.769555138826412</v>
      </c>
      <c r="E3420">
        <f t="shared" si="254"/>
        <v>38.759210605898808</v>
      </c>
      <c r="F3420">
        <v>32.973129679898264</v>
      </c>
      <c r="G3420">
        <f t="shared" si="257"/>
        <v>32.898843844214149</v>
      </c>
      <c r="H3420">
        <f t="shared" si="255"/>
        <v>37.068586207421923</v>
      </c>
      <c r="I3420">
        <f t="shared" si="256"/>
        <v>31.509572657633704</v>
      </c>
    </row>
    <row r="3421" spans="1:9" outlineLevel="1">
      <c r="A3421" s="12">
        <f t="shared" si="259"/>
        <v>0</v>
      </c>
      <c r="B3421" t="str">
        <f>YEAR(C3421)&amp;VLOOKUP(MONTH(C3421),lookup!$G$2:$N$13,8)</f>
        <v>2017M08</v>
      </c>
      <c r="C3421" s="2">
        <f t="shared" si="258"/>
        <v>42958</v>
      </c>
      <c r="D3421" s="4">
        <v>38.640005226158415</v>
      </c>
      <c r="E3421">
        <f t="shared" si="254"/>
        <v>38.731760482100626</v>
      </c>
      <c r="F3421">
        <v>32.747063342095295</v>
      </c>
      <c r="G3421">
        <f t="shared" si="257"/>
        <v>32.868434274598897</v>
      </c>
      <c r="H3421">
        <f t="shared" si="255"/>
        <v>37.065896565062488</v>
      </c>
      <c r="I3421">
        <f t="shared" si="256"/>
        <v>31.517335344868201</v>
      </c>
    </row>
    <row r="3422" spans="1:9" outlineLevel="1">
      <c r="A3422" s="12">
        <f t="shared" si="259"/>
        <v>0</v>
      </c>
      <c r="B3422" t="str">
        <f>YEAR(C3422)&amp;VLOOKUP(MONTH(C3422),lookup!$G$2:$N$13,8)</f>
        <v>2017M08</v>
      </c>
      <c r="C3422" s="2">
        <f t="shared" si="258"/>
        <v>42959</v>
      </c>
      <c r="D3422" s="4">
        <v>38.948043362308198</v>
      </c>
      <c r="E3422">
        <f t="shared" si="254"/>
        <v>38.749574515468545</v>
      </c>
      <c r="F3422">
        <v>33.11075211069074</v>
      </c>
      <c r="G3422">
        <f t="shared" si="257"/>
        <v>32.897167398830177</v>
      </c>
      <c r="H3422">
        <f t="shared" si="255"/>
        <v>37.062675888623666</v>
      </c>
      <c r="I3422">
        <f t="shared" si="256"/>
        <v>31.525406360902387</v>
      </c>
    </row>
    <row r="3423" spans="1:9" outlineLevel="1">
      <c r="A3423" s="12">
        <f t="shared" si="259"/>
        <v>0</v>
      </c>
      <c r="B3423" t="str">
        <f>YEAR(C3423)&amp;VLOOKUP(MONTH(C3423),lookup!$G$2:$N$13,8)</f>
        <v>2017M08</v>
      </c>
      <c r="C3423" s="2">
        <f t="shared" si="258"/>
        <v>42960</v>
      </c>
      <c r="D3423" s="4">
        <v>38.832012229934968</v>
      </c>
      <c r="E3423">
        <f t="shared" si="254"/>
        <v>38.752159444181423</v>
      </c>
      <c r="F3423">
        <v>32.942996286638355</v>
      </c>
      <c r="G3423">
        <f t="shared" si="257"/>
        <v>32.895509180293203</v>
      </c>
      <c r="H3423">
        <f t="shared" si="255"/>
        <v>37.053219751094389</v>
      </c>
      <c r="I3423">
        <f t="shared" si="256"/>
        <v>31.527037664044485</v>
      </c>
    </row>
    <row r="3424" spans="1:9" outlineLevel="1">
      <c r="A3424" s="12">
        <f t="shared" si="259"/>
        <v>0</v>
      </c>
      <c r="B3424" t="str">
        <f>YEAR(C3424)&amp;VLOOKUP(MONTH(C3424),lookup!$G$2:$N$13,8)</f>
        <v>2017M08</v>
      </c>
      <c r="C3424" s="2">
        <f t="shared" si="258"/>
        <v>42961</v>
      </c>
      <c r="D3424" s="4">
        <v>38.502698952211524</v>
      </c>
      <c r="E3424">
        <f t="shared" si="254"/>
        <v>38.70615747278481</v>
      </c>
      <c r="F3424">
        <v>32.723363912609742</v>
      </c>
      <c r="G3424">
        <f t="shared" si="257"/>
        <v>32.867014788133787</v>
      </c>
      <c r="H3424">
        <f t="shared" si="255"/>
        <v>37.059101725144785</v>
      </c>
      <c r="I3424">
        <f t="shared" si="256"/>
        <v>31.545867895029467</v>
      </c>
    </row>
    <row r="3425" spans="1:9" outlineLevel="1">
      <c r="A3425" s="12">
        <f t="shared" si="259"/>
        <v>0</v>
      </c>
      <c r="B3425" t="str">
        <f>YEAR(C3425)&amp;VLOOKUP(MONTH(C3425),lookup!$G$2:$N$13,8)</f>
        <v>2017M08</v>
      </c>
      <c r="C3425" s="2">
        <f t="shared" si="258"/>
        <v>42962</v>
      </c>
      <c r="D3425" s="4">
        <v>38.741826740248342</v>
      </c>
      <c r="E3425">
        <f t="shared" si="254"/>
        <v>38.722685759306245</v>
      </c>
      <c r="F3425">
        <v>32.867789825366323</v>
      </c>
      <c r="G3425">
        <f t="shared" si="257"/>
        <v>32.877446714564911</v>
      </c>
      <c r="H3425">
        <f t="shared" si="255"/>
        <v>37.027544547091338</v>
      </c>
      <c r="I3425">
        <f t="shared" si="256"/>
        <v>31.527987514425764</v>
      </c>
    </row>
    <row r="3426" spans="1:9" outlineLevel="1">
      <c r="A3426" s="12">
        <f t="shared" si="259"/>
        <v>0</v>
      </c>
      <c r="B3426" t="str">
        <f>YEAR(C3426)&amp;VLOOKUP(MONTH(C3426),lookup!$G$2:$N$13,8)</f>
        <v>2017M08</v>
      </c>
      <c r="C3426" s="2">
        <f t="shared" si="258"/>
        <v>42963</v>
      </c>
      <c r="D3426" s="4">
        <v>38.821747504114036</v>
      </c>
      <c r="E3426">
        <f t="shared" si="254"/>
        <v>38.732865551093354</v>
      </c>
      <c r="F3426">
        <v>33.055889527695925</v>
      </c>
      <c r="G3426">
        <f t="shared" si="257"/>
        <v>32.898323162065203</v>
      </c>
      <c r="H3426">
        <f t="shared" si="255"/>
        <v>37.018371503407764</v>
      </c>
      <c r="I3426">
        <f t="shared" si="256"/>
        <v>31.533862986775926</v>
      </c>
    </row>
    <row r="3427" spans="1:9" outlineLevel="1">
      <c r="A3427" s="12">
        <f t="shared" si="259"/>
        <v>0</v>
      </c>
      <c r="B3427" t="str">
        <f>YEAR(C3427)&amp;VLOOKUP(MONTH(C3427),lookup!$G$2:$N$13,8)</f>
        <v>2017M08</v>
      </c>
      <c r="C3427" s="2">
        <f t="shared" si="258"/>
        <v>42964</v>
      </c>
      <c r="D3427" s="4">
        <v>38.512929580878506</v>
      </c>
      <c r="E3427">
        <f t="shared" si="254"/>
        <v>38.723822701725489</v>
      </c>
      <c r="F3427">
        <v>32.706916277597898</v>
      </c>
      <c r="G3427">
        <f t="shared" si="257"/>
        <v>32.896136138545288</v>
      </c>
      <c r="H3427">
        <f t="shared" si="255"/>
        <v>36.985649089871075</v>
      </c>
      <c r="I3427">
        <f t="shared" si="256"/>
        <v>31.51080133043893</v>
      </c>
    </row>
    <row r="3428" spans="1:9" outlineLevel="1">
      <c r="A3428" s="12">
        <f t="shared" si="259"/>
        <v>0</v>
      </c>
      <c r="B3428" t="str">
        <f>YEAR(C3428)&amp;VLOOKUP(MONTH(C3428),lookup!$G$2:$N$13,8)</f>
        <v>2017M08</v>
      </c>
      <c r="C3428" s="2">
        <f t="shared" si="258"/>
        <v>42965</v>
      </c>
      <c r="D3428" s="4">
        <v>38.804089625827928</v>
      </c>
      <c r="E3428">
        <f t="shared" si="254"/>
        <v>38.713984962456394</v>
      </c>
      <c r="F3428">
        <v>33.072562677485337</v>
      </c>
      <c r="G3428">
        <f t="shared" si="257"/>
        <v>32.899168248127353</v>
      </c>
      <c r="H3428">
        <f t="shared" si="255"/>
        <v>36.961437523522811</v>
      </c>
      <c r="I3428">
        <f t="shared" si="256"/>
        <v>31.503598585785728</v>
      </c>
    </row>
    <row r="3429" spans="1:9" outlineLevel="1">
      <c r="A3429" s="12">
        <f t="shared" si="259"/>
        <v>0</v>
      </c>
      <c r="B3429" t="str">
        <f>YEAR(C3429)&amp;VLOOKUP(MONTH(C3429),lookup!$G$2:$N$13,8)</f>
        <v>2017M08</v>
      </c>
      <c r="C3429" s="2">
        <f t="shared" si="258"/>
        <v>42966</v>
      </c>
      <c r="D3429" s="4">
        <v>38.669598590808519</v>
      </c>
      <c r="E3429">
        <f t="shared" si="254"/>
        <v>38.702300077819821</v>
      </c>
      <c r="F3429">
        <v>32.861847646829787</v>
      </c>
      <c r="G3429">
        <f t="shared" si="257"/>
        <v>32.899579880522552</v>
      </c>
      <c r="H3429">
        <f t="shared" si="255"/>
        <v>36.941785224351477</v>
      </c>
      <c r="I3429">
        <f t="shared" si="256"/>
        <v>31.495267266937827</v>
      </c>
    </row>
    <row r="3430" spans="1:9" outlineLevel="1">
      <c r="A3430" s="12">
        <f t="shared" si="259"/>
        <v>0</v>
      </c>
      <c r="B3430" t="str">
        <f>YEAR(C3430)&amp;VLOOKUP(MONTH(C3430),lookup!$G$2:$N$13,8)</f>
        <v>2017M08</v>
      </c>
      <c r="C3430" s="2">
        <f t="shared" si="258"/>
        <v>42967</v>
      </c>
      <c r="D3430" s="4">
        <v>38.170622322533966</v>
      </c>
      <c r="E3430">
        <f t="shared" si="254"/>
        <v>38.626038210360804</v>
      </c>
      <c r="F3430">
        <v>32.523665142985919</v>
      </c>
      <c r="G3430">
        <f t="shared" si="257"/>
        <v>32.846245380905678</v>
      </c>
      <c r="H3430">
        <f t="shared" si="255"/>
        <v>36.885129182531848</v>
      </c>
      <c r="I3430">
        <f t="shared" si="256"/>
        <v>31.454289246138092</v>
      </c>
    </row>
    <row r="3431" spans="1:9" outlineLevel="1">
      <c r="A3431" s="12">
        <f t="shared" si="259"/>
        <v>0</v>
      </c>
      <c r="B3431" t="str">
        <f>YEAR(C3431)&amp;VLOOKUP(MONTH(C3431),lookup!$G$2:$N$13,8)</f>
        <v>2017M08</v>
      </c>
      <c r="C3431" s="2">
        <f t="shared" si="258"/>
        <v>42968</v>
      </c>
      <c r="D3431" s="4">
        <v>38.335639205239488</v>
      </c>
      <c r="E3431">
        <f t="shared" si="254"/>
        <v>38.561165935066597</v>
      </c>
      <c r="F3431">
        <v>32.564704756934269</v>
      </c>
      <c r="G3431">
        <f t="shared" si="257"/>
        <v>32.797345071263166</v>
      </c>
      <c r="H3431">
        <f t="shared" si="255"/>
        <v>36.854951224555869</v>
      </c>
      <c r="I3431">
        <f t="shared" si="256"/>
        <v>31.434647994659901</v>
      </c>
    </row>
    <row r="3432" spans="1:9" outlineLevel="1">
      <c r="A3432" s="12">
        <f t="shared" si="259"/>
        <v>0</v>
      </c>
      <c r="B3432" t="str">
        <f>YEAR(C3432)&amp;VLOOKUP(MONTH(C3432),lookup!$G$2:$N$13,8)</f>
        <v>2017M08</v>
      </c>
      <c r="C3432" s="2">
        <f t="shared" si="258"/>
        <v>42969</v>
      </c>
      <c r="D3432" s="4">
        <v>38.439330132856313</v>
      </c>
      <c r="E3432">
        <f t="shared" si="254"/>
        <v>38.525337269585421</v>
      </c>
      <c r="F3432">
        <v>32.769109449386299</v>
      </c>
      <c r="G3432">
        <f t="shared" si="257"/>
        <v>32.776305827452575</v>
      </c>
      <c r="H3432">
        <f t="shared" si="255"/>
        <v>36.810001243202763</v>
      </c>
      <c r="I3432">
        <f t="shared" si="256"/>
        <v>31.404879953530646</v>
      </c>
    </row>
    <row r="3433" spans="1:9" outlineLevel="1">
      <c r="A3433" s="12">
        <f t="shared" si="259"/>
        <v>0</v>
      </c>
      <c r="B3433" t="str">
        <f>YEAR(C3433)&amp;VLOOKUP(MONTH(C3433),lookup!$G$2:$N$13,8)</f>
        <v>2017M08</v>
      </c>
      <c r="C3433" s="2">
        <f t="shared" si="258"/>
        <v>42970</v>
      </c>
      <c r="D3433" s="4">
        <v>38.466213515010651</v>
      </c>
      <c r="E3433">
        <f t="shared" si="254"/>
        <v>38.504218437519079</v>
      </c>
      <c r="F3433">
        <v>32.727257438829611</v>
      </c>
      <c r="G3433">
        <f t="shared" si="257"/>
        <v>32.769217650063325</v>
      </c>
      <c r="H3433">
        <f t="shared" si="255"/>
        <v>36.773182667740009</v>
      </c>
      <c r="I3433">
        <f t="shared" si="256"/>
        <v>31.38038144671696</v>
      </c>
    </row>
    <row r="3434" spans="1:9" outlineLevel="1">
      <c r="A3434" s="12">
        <f t="shared" si="259"/>
        <v>0</v>
      </c>
      <c r="B3434" t="str">
        <f>YEAR(C3434)&amp;VLOOKUP(MONTH(C3434),lookup!$G$2:$N$13,8)</f>
        <v>2017M08</v>
      </c>
      <c r="C3434" s="2">
        <f t="shared" si="258"/>
        <v>42971</v>
      </c>
      <c r="D3434" s="4">
        <v>38.668074596275893</v>
      </c>
      <c r="E3434">
        <f t="shared" si="254"/>
        <v>38.483279294983191</v>
      </c>
      <c r="F3434">
        <v>33.008005676100787</v>
      </c>
      <c r="G3434">
        <f t="shared" si="257"/>
        <v>32.760845159223258</v>
      </c>
      <c r="H3434">
        <f t="shared" si="255"/>
        <v>36.73323318588875</v>
      </c>
      <c r="I3434">
        <f t="shared" si="256"/>
        <v>31.354603181487022</v>
      </c>
    </row>
    <row r="3435" spans="1:9" outlineLevel="1">
      <c r="A3435" s="12">
        <f t="shared" si="259"/>
        <v>0</v>
      </c>
      <c r="B3435" t="str">
        <f>YEAR(C3435)&amp;VLOOKUP(MONTH(C3435),lookup!$G$2:$N$13,8)</f>
        <v>2017M08</v>
      </c>
      <c r="C3435" s="2">
        <f t="shared" si="258"/>
        <v>42972</v>
      </c>
      <c r="D3435" s="4">
        <v>38.072634514534869</v>
      </c>
      <c r="E3435">
        <f t="shared" si="254"/>
        <v>38.406013846980571</v>
      </c>
      <c r="F3435">
        <v>32.416026667950135</v>
      </c>
      <c r="G3435">
        <f t="shared" si="257"/>
        <v>32.705512810380299</v>
      </c>
      <c r="H3435">
        <f t="shared" si="255"/>
        <v>36.691363572498503</v>
      </c>
      <c r="I3435">
        <f t="shared" si="256"/>
        <v>31.327331582542087</v>
      </c>
    </row>
    <row r="3436" spans="1:9" outlineLevel="1">
      <c r="A3436" s="12">
        <f t="shared" si="259"/>
        <v>0</v>
      </c>
      <c r="B3436" t="str">
        <f>YEAR(C3436)&amp;VLOOKUP(MONTH(C3436),lookup!$G$2:$N$13,8)</f>
        <v>2017M08</v>
      </c>
      <c r="C3436" s="2">
        <f t="shared" si="258"/>
        <v>42973</v>
      </c>
      <c r="D3436" s="4">
        <v>39.018234577421332</v>
      </c>
      <c r="E3436">
        <f t="shared" si="254"/>
        <v>38.490032261029107</v>
      </c>
      <c r="F3436">
        <v>33.368413612239507</v>
      </c>
      <c r="G3436">
        <f t="shared" si="257"/>
        <v>32.794399199573576</v>
      </c>
      <c r="H3436">
        <f t="shared" si="255"/>
        <v>36.646866084687382</v>
      </c>
      <c r="I3436">
        <f t="shared" si="256"/>
        <v>31.296154689737744</v>
      </c>
    </row>
    <row r="3437" spans="1:9" outlineLevel="1">
      <c r="A3437" s="12">
        <f t="shared" si="259"/>
        <v>0</v>
      </c>
      <c r="B3437" t="str">
        <f>YEAR(C3437)&amp;VLOOKUP(MONTH(C3437),lookup!$G$2:$N$13,8)</f>
        <v>2017M08</v>
      </c>
      <c r="C3437" s="2">
        <f t="shared" si="258"/>
        <v>42974</v>
      </c>
      <c r="D3437" s="4">
        <v>38.62101607638369</v>
      </c>
      <c r="E3437">
        <f t="shared" si="254"/>
        <v>38.510777259806247</v>
      </c>
      <c r="F3437">
        <v>32.939735832022976</v>
      </c>
      <c r="G3437">
        <f t="shared" si="257"/>
        <v>32.83051980073887</v>
      </c>
      <c r="H3437">
        <f t="shared" si="255"/>
        <v>36.624523288135208</v>
      </c>
      <c r="I3437">
        <f t="shared" si="256"/>
        <v>31.286485403045685</v>
      </c>
    </row>
    <row r="3438" spans="1:9" outlineLevel="1">
      <c r="A3438" s="12">
        <f t="shared" si="259"/>
        <v>0</v>
      </c>
      <c r="B3438" t="str">
        <f>YEAR(C3438)&amp;VLOOKUP(MONTH(C3438),lookup!$G$2:$N$13,8)</f>
        <v>2017M08</v>
      </c>
      <c r="C3438" s="2">
        <f t="shared" si="258"/>
        <v>42975</v>
      </c>
      <c r="D3438" s="4">
        <v>38.623285760848134</v>
      </c>
      <c r="E3438">
        <f t="shared" si="254"/>
        <v>38.554398360366861</v>
      </c>
      <c r="F3438">
        <v>33.044920814960683</v>
      </c>
      <c r="G3438">
        <f t="shared" si="257"/>
        <v>32.886082560701823</v>
      </c>
      <c r="H3438">
        <f t="shared" si="255"/>
        <v>36.593789757678522</v>
      </c>
      <c r="I3438">
        <f t="shared" si="256"/>
        <v>31.268285030788245</v>
      </c>
    </row>
    <row r="3439" spans="1:9" outlineLevel="1">
      <c r="A3439" s="12">
        <f t="shared" si="259"/>
        <v>0</v>
      </c>
      <c r="B3439" t="str">
        <f>YEAR(C3439)&amp;VLOOKUP(MONTH(C3439),lookup!$G$2:$N$13,8)</f>
        <v>2017M08</v>
      </c>
      <c r="C3439" s="2">
        <f t="shared" si="258"/>
        <v>42976</v>
      </c>
      <c r="D3439" s="4">
        <v>38.345648943648342</v>
      </c>
      <c r="E3439">
        <f t="shared" si="254"/>
        <v>38.544976921403887</v>
      </c>
      <c r="F3439">
        <v>32.684405555524208</v>
      </c>
      <c r="G3439">
        <f t="shared" si="257"/>
        <v>32.889992870338247</v>
      </c>
      <c r="H3439">
        <f t="shared" si="255"/>
        <v>36.588794537614021</v>
      </c>
      <c r="I3439">
        <f t="shared" si="256"/>
        <v>31.273391652819516</v>
      </c>
    </row>
    <row r="3440" spans="1:9" outlineLevel="1">
      <c r="A3440" s="12">
        <f t="shared" si="259"/>
        <v>0</v>
      </c>
      <c r="B3440" t="str">
        <f>YEAR(C3440)&amp;VLOOKUP(MONTH(C3440),lookup!$G$2:$N$13,8)</f>
        <v>2017M08</v>
      </c>
      <c r="C3440" s="2">
        <f t="shared" si="258"/>
        <v>42977</v>
      </c>
      <c r="D3440" s="4">
        <v>38.367902525291598</v>
      </c>
      <c r="E3440">
        <f t="shared" si="254"/>
        <v>38.5154983566824</v>
      </c>
      <c r="F3440">
        <v>32.855108015435242</v>
      </c>
      <c r="G3440">
        <f t="shared" si="257"/>
        <v>32.882626308994176</v>
      </c>
      <c r="H3440">
        <f t="shared" si="255"/>
        <v>36.562594720520337</v>
      </c>
      <c r="I3440">
        <f t="shared" si="256"/>
        <v>31.256936338490533</v>
      </c>
    </row>
    <row r="3441" spans="1:9" outlineLevel="1">
      <c r="A3441" s="12">
        <f t="shared" si="259"/>
        <v>0</v>
      </c>
      <c r="B3441" t="str">
        <f>YEAR(C3441)&amp;VLOOKUP(MONTH(C3441),lookup!$G$2:$N$13,8)</f>
        <v>2017M08</v>
      </c>
      <c r="C3441" s="2">
        <f t="shared" si="258"/>
        <v>42978</v>
      </c>
      <c r="D3441" s="4">
        <v>38.39941719044198</v>
      </c>
      <c r="E3441">
        <f t="shared" si="254"/>
        <v>38.538555476055791</v>
      </c>
      <c r="F3441">
        <v>32.701236293953357</v>
      </c>
      <c r="G3441">
        <f t="shared" si="257"/>
        <v>32.904767456273007</v>
      </c>
      <c r="H3441">
        <f t="shared" si="255"/>
        <v>36.566347376451176</v>
      </c>
      <c r="I3441">
        <f t="shared" si="256"/>
        <v>31.26882955085398</v>
      </c>
    </row>
    <row r="3442" spans="1:9" outlineLevel="1">
      <c r="A3442" s="12">
        <f t="shared" si="259"/>
        <v>0</v>
      </c>
      <c r="B3442" t="str">
        <f>YEAR(C3442)&amp;VLOOKUP(MONTH(C3442),lookup!$G$2:$N$13,8)</f>
        <v>2017M09</v>
      </c>
      <c r="C3442" s="2">
        <f t="shared" si="258"/>
        <v>42979</v>
      </c>
      <c r="D3442" s="4">
        <v>38.148217925646541</v>
      </c>
      <c r="E3442">
        <f t="shared" si="254"/>
        <v>38.433563046493553</v>
      </c>
      <c r="F3442">
        <v>32.868696612700184</v>
      </c>
      <c r="G3442">
        <f t="shared" si="257"/>
        <v>32.854417556515529</v>
      </c>
      <c r="H3442">
        <f t="shared" si="255"/>
        <v>36.508900606529366</v>
      </c>
      <c r="I3442">
        <f t="shared" si="256"/>
        <v>31.247602476332691</v>
      </c>
    </row>
    <row r="3443" spans="1:9" outlineLevel="1">
      <c r="A3443" s="12">
        <f t="shared" si="259"/>
        <v>0</v>
      </c>
      <c r="B3443" t="str">
        <f>YEAR(C3443)&amp;VLOOKUP(MONTH(C3443),lookup!$G$2:$N$13,8)</f>
        <v>2017M09</v>
      </c>
      <c r="C3443" s="2">
        <f t="shared" si="258"/>
        <v>42980</v>
      </c>
      <c r="D3443" s="4">
        <v>38.548395448232498</v>
      </c>
      <c r="E3443">
        <f t="shared" si="254"/>
        <v>38.457246385837053</v>
      </c>
      <c r="F3443">
        <v>33.059386600295433</v>
      </c>
      <c r="G3443">
        <f t="shared" si="257"/>
        <v>32.904598449643146</v>
      </c>
      <c r="H3443">
        <f t="shared" si="255"/>
        <v>36.473112701063087</v>
      </c>
      <c r="I3443">
        <f t="shared" si="256"/>
        <v>31.24741699789929</v>
      </c>
    </row>
    <row r="3444" spans="1:9" outlineLevel="1">
      <c r="A3444" s="12">
        <f t="shared" si="259"/>
        <v>0</v>
      </c>
      <c r="B3444" t="str">
        <f>YEAR(C3444)&amp;VLOOKUP(MONTH(C3444),lookup!$G$2:$N$13,8)</f>
        <v>2017M09</v>
      </c>
      <c r="C3444" s="2">
        <f t="shared" si="258"/>
        <v>42981</v>
      </c>
      <c r="D3444" s="4">
        <v>38.271351398779657</v>
      </c>
      <c r="E3444">
        <f t="shared" si="254"/>
        <v>38.381238323666246</v>
      </c>
      <c r="F3444">
        <v>32.991066052097366</v>
      </c>
      <c r="G3444">
        <f t="shared" si="257"/>
        <v>32.876526330228991</v>
      </c>
      <c r="H3444">
        <f t="shared" si="255"/>
        <v>36.469111041112718</v>
      </c>
      <c r="I3444">
        <f t="shared" si="256"/>
        <v>31.275629158216748</v>
      </c>
    </row>
    <row r="3445" spans="1:9" outlineLevel="1">
      <c r="A3445" s="12">
        <f t="shared" si="259"/>
        <v>0</v>
      </c>
      <c r="B3445" t="str">
        <f>YEAR(C3445)&amp;VLOOKUP(MONTH(C3445),lookup!$G$2:$N$13,8)</f>
        <v>2017M09</v>
      </c>
      <c r="C3445" s="2">
        <f t="shared" si="258"/>
        <v>42982</v>
      </c>
      <c r="D3445" s="4">
        <v>38.369703097716503</v>
      </c>
      <c r="E3445">
        <f t="shared" si="254"/>
        <v>38.367535775338567</v>
      </c>
      <c r="F3445">
        <v>32.859461132045361</v>
      </c>
      <c r="G3445">
        <f t="shared" si="257"/>
        <v>32.886097126190478</v>
      </c>
      <c r="H3445">
        <f t="shared" si="255"/>
        <v>36.447273113024139</v>
      </c>
      <c r="I3445">
        <f t="shared" si="256"/>
        <v>31.28773031531448</v>
      </c>
    </row>
    <row r="3446" spans="1:9" outlineLevel="1">
      <c r="A3446" s="12">
        <f t="shared" si="259"/>
        <v>0</v>
      </c>
      <c r="B3446" t="str">
        <f>YEAR(C3446)&amp;VLOOKUP(MONTH(C3446),lookup!$G$2:$N$13,8)</f>
        <v>2017M09</v>
      </c>
      <c r="C3446" s="2">
        <f t="shared" si="258"/>
        <v>42983</v>
      </c>
      <c r="D3446" s="4">
        <v>37.972158389877713</v>
      </c>
      <c r="E3446">
        <f t="shared" ref="E3446:E3509" si="260">AVERAGE(SUM(D3439:D3446)/8,SUM(D3441:D3446)/6)</f>
        <v>38.293861636701756</v>
      </c>
      <c r="F3446">
        <v>32.730302975844396</v>
      </c>
      <c r="G3446">
        <f t="shared" si="257"/>
        <v>32.856033091279812</v>
      </c>
      <c r="H3446">
        <f t="shared" si="255"/>
        <v>36.452180566266286</v>
      </c>
      <c r="I3446">
        <f t="shared" si="256"/>
        <v>31.320680941737116</v>
      </c>
    </row>
    <row r="3447" spans="1:9" outlineLevel="1">
      <c r="A3447" s="12">
        <f t="shared" si="259"/>
        <v>0</v>
      </c>
      <c r="B3447" t="str">
        <f>YEAR(C3447)&amp;VLOOKUP(MONTH(C3447),lookup!$G$2:$N$13,8)</f>
        <v>2017M09</v>
      </c>
      <c r="C3447" s="2">
        <f t="shared" si="258"/>
        <v>42984</v>
      </c>
      <c r="D3447" s="4">
        <v>38.332657949566332</v>
      </c>
      <c r="E3447">
        <f t="shared" si="260"/>
        <v>38.287486429498657</v>
      </c>
      <c r="F3447">
        <v>32.907418246949057</v>
      </c>
      <c r="G3447">
        <f t="shared" si="257"/>
        <v>32.887153213910182</v>
      </c>
      <c r="H3447">
        <f t="shared" ref="H3447:H3510" si="261">IF(INDEX(D:D,MATCH(DATE(YEAR($C3447)-1,MONTH($C3447),DAY($C3447)),$C:$C,0),1)=0,0,(INDEX(E:E,MATCH(DATE(YEAR($C3447)-1,MONTH($C3447),DAY($C3447)),$C:$C,0),1)+INDEX(E:E,MATCH(DATE(YEAR($C3447)-2,MONTH($C3447),DAY($C3447)),$C:$C,0),1)+INDEX(E:E,MATCH(DATE(YEAR($C3447)-3,MONTH($C3447),DAY($C3447)),$C:$C,0),1)+INDEX(E:E,MATCH(DATE(YEAR($C3447)-4,MONTH($C3447),DAY($C3447)),$C:$C,0),1)+INDEX(E:E,MATCH(DATE(YEAR($C3447)-5,MONTH($C3447),DAY($C3447)),$C:$C,0),1))/5)</f>
        <v>36.40684840775365</v>
      </c>
      <c r="I3447">
        <f t="shared" ref="I3447:I3510" si="262">IF(INDEX(D:D,MATCH(DATE(YEAR($C3447)-1,MONTH($C3447),DAY($C3447)),$C:$C,0),1)=0,0,(INDEX(G:G,MATCH(DATE(YEAR($C3447)-1,MONTH($C3447),DAY($C3447)),$C:$C,0),1)+INDEX(G:G,MATCH(DATE(YEAR($C3447)-2,MONTH($C3447),DAY($C3447)),$C:$C,0),1)+INDEX(G:G,MATCH(DATE(YEAR($C3447)-3,MONTH($C3447),DAY($C3447)),$C:$C,0),1)+INDEX(G:G,MATCH(DATE(YEAR($C3447)-4,MONTH($C3447),DAY($C3447)),$C:$C,0),1)+INDEX(G:G,MATCH(DATE(YEAR($C3447)-5,MONTH($C3447),DAY($C3447)),$C:$C,0),1))/5)</f>
        <v>31.309680607190508</v>
      </c>
    </row>
    <row r="3448" spans="1:9" outlineLevel="1">
      <c r="A3448" s="12">
        <f t="shared" si="259"/>
        <v>0</v>
      </c>
      <c r="B3448" t="str">
        <f>YEAR(C3448)&amp;VLOOKUP(MONTH(C3448),lookup!$G$2:$N$13,8)</f>
        <v>2017M09</v>
      </c>
      <c r="C3448" s="2">
        <f t="shared" si="258"/>
        <v>42985</v>
      </c>
      <c r="D3448" s="4">
        <v>38.044097915340359</v>
      </c>
      <c r="E3448">
        <f t="shared" si="260"/>
        <v>38.25857197385119</v>
      </c>
      <c r="F3448">
        <v>32.819556193346607</v>
      </c>
      <c r="G3448">
        <f t="shared" si="257"/>
        <v>32.8808361900835</v>
      </c>
      <c r="H3448">
        <f t="shared" si="261"/>
        <v>36.44212574133455</v>
      </c>
      <c r="I3448">
        <f t="shared" si="262"/>
        <v>31.356063563661657</v>
      </c>
    </row>
    <row r="3449" spans="1:9" outlineLevel="1">
      <c r="A3449" s="12">
        <f t="shared" si="259"/>
        <v>0</v>
      </c>
      <c r="B3449" t="str">
        <f>YEAR(C3449)&amp;VLOOKUP(MONTH(C3449),lookup!$G$2:$N$13,8)</f>
        <v>2017M09</v>
      </c>
      <c r="C3449" s="2">
        <f t="shared" si="258"/>
        <v>42986</v>
      </c>
      <c r="D3449" s="4">
        <v>38.144812661331905</v>
      </c>
      <c r="E3449">
        <f t="shared" si="260"/>
        <v>38.209027291873426</v>
      </c>
      <c r="F3449">
        <v>32.712769419896887</v>
      </c>
      <c r="G3449">
        <f t="shared" si="257"/>
        <v>32.852672245421765</v>
      </c>
      <c r="H3449">
        <f t="shared" si="261"/>
        <v>36.426404857667045</v>
      </c>
      <c r="I3449">
        <f t="shared" si="262"/>
        <v>31.356435633813287</v>
      </c>
    </row>
    <row r="3450" spans="1:9" outlineLevel="1">
      <c r="A3450" s="12">
        <f t="shared" si="259"/>
        <v>0</v>
      </c>
      <c r="B3450" t="str">
        <f>YEAR(C3450)&amp;VLOOKUP(MONTH(C3450),lookup!$G$2:$N$13,8)</f>
        <v>2017M09</v>
      </c>
      <c r="C3450" s="2">
        <f t="shared" si="258"/>
        <v>42987</v>
      </c>
      <c r="D3450" s="4">
        <v>38.452536520705202</v>
      </c>
      <c r="E3450">
        <f t="shared" si="260"/>
        <v>38.24314596422505</v>
      </c>
      <c r="F3450">
        <v>33.192764439184529</v>
      </c>
      <c r="G3450">
        <f t="shared" si="257"/>
        <v>32.889734683500961</v>
      </c>
      <c r="H3450">
        <f t="shared" si="261"/>
        <v>36.433634172502039</v>
      </c>
      <c r="I3450">
        <f t="shared" si="262"/>
        <v>31.366363245180281</v>
      </c>
    </row>
    <row r="3451" spans="1:9" outlineLevel="1">
      <c r="A3451" s="12">
        <f t="shared" si="259"/>
        <v>0</v>
      </c>
      <c r="B3451" t="str">
        <f>YEAR(C3451)&amp;VLOOKUP(MONTH(C3451),lookup!$G$2:$N$13,8)</f>
        <v>2017M09</v>
      </c>
      <c r="C3451" s="2">
        <f t="shared" si="258"/>
        <v>42988</v>
      </c>
      <c r="D3451" s="4">
        <v>38.291466044482362</v>
      </c>
      <c r="E3451">
        <f t="shared" si="260"/>
        <v>38.220568122054495</v>
      </c>
      <c r="F3451">
        <v>32.896894852840163</v>
      </c>
      <c r="G3451">
        <f t="shared" si="257"/>
        <v>32.88269842601791</v>
      </c>
      <c r="H3451">
        <f t="shared" si="261"/>
        <v>36.434834391153615</v>
      </c>
      <c r="I3451">
        <f t="shared" si="262"/>
        <v>31.370778839017042</v>
      </c>
    </row>
    <row r="3452" spans="1:9" outlineLevel="1">
      <c r="A3452" s="12">
        <f t="shared" si="259"/>
        <v>0</v>
      </c>
      <c r="B3452" t="str">
        <f>YEAR(C3452)&amp;VLOOKUP(MONTH(C3452),lookup!$G$2:$N$13,8)</f>
        <v>2017M09</v>
      </c>
      <c r="C3452" s="2">
        <f t="shared" si="258"/>
        <v>42989</v>
      </c>
      <c r="D3452" s="4">
        <v>37.752163573748049</v>
      </c>
      <c r="E3452">
        <f t="shared" si="260"/>
        <v>38.169785981645873</v>
      </c>
      <c r="F3452">
        <v>32.53719067845104</v>
      </c>
      <c r="G3452">
        <f t="shared" si="257"/>
        <v>32.838238523715567</v>
      </c>
      <c r="H3452">
        <f t="shared" si="261"/>
        <v>36.453218980146367</v>
      </c>
      <c r="I3452">
        <f t="shared" si="262"/>
        <v>31.390708735945605</v>
      </c>
    </row>
    <row r="3453" spans="1:9" outlineLevel="1">
      <c r="A3453" s="12">
        <f t="shared" si="259"/>
        <v>0</v>
      </c>
      <c r="B3453" t="str">
        <f>YEAR(C3453)&amp;VLOOKUP(MONTH(C3453),lookup!$G$2:$N$13,8)</f>
        <v>2017M09</v>
      </c>
      <c r="C3453" s="2">
        <f t="shared" si="258"/>
        <v>42990</v>
      </c>
      <c r="D3453" s="4">
        <v>38.089436577358128</v>
      </c>
      <c r="E3453">
        <f t="shared" si="260"/>
        <v>38.132000876439463</v>
      </c>
      <c r="F3453">
        <v>32.729842424514302</v>
      </c>
      <c r="G3453">
        <f t="shared" si="257"/>
        <v>32.815339369291976</v>
      </c>
      <c r="H3453">
        <f t="shared" si="261"/>
        <v>36.463227010065154</v>
      </c>
      <c r="I3453">
        <f t="shared" si="262"/>
        <v>31.40482922910844</v>
      </c>
    </row>
    <row r="3454" spans="1:9" outlineLevel="1">
      <c r="A3454" s="12">
        <f t="shared" si="259"/>
        <v>0</v>
      </c>
      <c r="B3454" t="str">
        <f>YEAR(C3454)&amp;VLOOKUP(MONTH(C3454),lookup!$G$2:$N$13,8)</f>
        <v>2017M09</v>
      </c>
      <c r="C3454" s="2">
        <f t="shared" si="258"/>
        <v>42991</v>
      </c>
      <c r="D3454" s="4">
        <v>37.818818305891227</v>
      </c>
      <c r="E3454">
        <f t="shared" si="260"/>
        <v>38.10364382040288</v>
      </c>
      <c r="F3454">
        <v>32.62871133008283</v>
      </c>
      <c r="G3454">
        <f t="shared" si="257"/>
        <v>32.793086152826561</v>
      </c>
      <c r="H3454">
        <f t="shared" si="261"/>
        <v>36.463813219919778</v>
      </c>
      <c r="I3454">
        <f t="shared" si="262"/>
        <v>31.409090763348825</v>
      </c>
    </row>
    <row r="3455" spans="1:9" outlineLevel="1">
      <c r="A3455" s="12">
        <f t="shared" si="259"/>
        <v>0</v>
      </c>
      <c r="B3455" t="str">
        <f>YEAR(C3455)&amp;VLOOKUP(MONTH(C3455),lookup!$G$2:$N$13,8)</f>
        <v>2017M09</v>
      </c>
      <c r="C3455" s="2">
        <f t="shared" si="258"/>
        <v>42992</v>
      </c>
      <c r="D3455" s="4">
        <v>37.877238489782641</v>
      </c>
      <c r="E3455">
        <f t="shared" si="260"/>
        <v>38.052882256537302</v>
      </c>
      <c r="F3455">
        <v>32.545799863639274</v>
      </c>
      <c r="G3455">
        <f t="shared" si="257"/>
        <v>32.75657087418157</v>
      </c>
      <c r="H3455">
        <f t="shared" si="261"/>
        <v>36.474015102242973</v>
      </c>
      <c r="I3455">
        <f t="shared" si="262"/>
        <v>31.423496888788605</v>
      </c>
    </row>
    <row r="3456" spans="1:9" outlineLevel="1">
      <c r="A3456" s="12">
        <f t="shared" si="259"/>
        <v>0</v>
      </c>
      <c r="B3456" t="str">
        <f>YEAR(C3456)&amp;VLOOKUP(MONTH(C3456),lookup!$G$2:$N$13,8)</f>
        <v>2017M09</v>
      </c>
      <c r="C3456" s="2">
        <f t="shared" si="258"/>
        <v>42993</v>
      </c>
      <c r="D3456" s="4">
        <v>37.883059870206239</v>
      </c>
      <c r="E3456">
        <f t="shared" si="260"/>
        <v>37.995360991174834</v>
      </c>
      <c r="F3456">
        <v>32.691597644297474</v>
      </c>
      <c r="G3456">
        <f t="shared" si="257"/>
        <v>32.706809565292076</v>
      </c>
      <c r="H3456">
        <f t="shared" si="261"/>
        <v>36.471983533862769</v>
      </c>
      <c r="I3456">
        <f t="shared" si="262"/>
        <v>31.424544595725571</v>
      </c>
    </row>
    <row r="3457" spans="1:9" outlineLevel="1">
      <c r="A3457" s="12">
        <f t="shared" si="259"/>
        <v>0</v>
      </c>
      <c r="B3457" t="str">
        <f>YEAR(C3457)&amp;VLOOKUP(MONTH(C3457),lookup!$G$2:$N$13,8)</f>
        <v>2017M09</v>
      </c>
      <c r="C3457" s="2">
        <f t="shared" si="258"/>
        <v>42994</v>
      </c>
      <c r="D3457" s="4">
        <v>38.308567547215759</v>
      </c>
      <c r="E3457">
        <f t="shared" si="260"/>
        <v>38.007020796770355</v>
      </c>
      <c r="F3457">
        <v>32.922458848056671</v>
      </c>
      <c r="G3457">
        <f t="shared" si="257"/>
        <v>32.722045487486774</v>
      </c>
      <c r="H3457">
        <f t="shared" si="261"/>
        <v>36.463994758377247</v>
      </c>
      <c r="I3457">
        <f t="shared" si="262"/>
        <v>31.421372443722635</v>
      </c>
    </row>
    <row r="3458" spans="1:9" outlineLevel="1">
      <c r="A3458" s="12">
        <f t="shared" si="259"/>
        <v>0</v>
      </c>
      <c r="B3458" t="str">
        <f>YEAR(C3458)&amp;VLOOKUP(MONTH(C3458),lookup!$G$2:$N$13,8)</f>
        <v>2017M09</v>
      </c>
      <c r="C3458" s="2">
        <f t="shared" si="258"/>
        <v>42995</v>
      </c>
      <c r="D3458" s="4">
        <v>37.694184157835039</v>
      </c>
      <c r="E3458">
        <f t="shared" si="260"/>
        <v>37.954792156098222</v>
      </c>
      <c r="F3458">
        <v>32.542925153862051</v>
      </c>
      <c r="G3458">
        <f t="shared" si="257"/>
        <v>32.681908405105034</v>
      </c>
      <c r="H3458">
        <f t="shared" si="261"/>
        <v>36.444544356338007</v>
      </c>
      <c r="I3458">
        <f t="shared" si="262"/>
        <v>31.40767667464479</v>
      </c>
    </row>
    <row r="3459" spans="1:9" outlineLevel="1">
      <c r="A3459" s="12">
        <f t="shared" si="259"/>
        <v>0</v>
      </c>
      <c r="B3459" t="str">
        <f>YEAR(C3459)&amp;VLOOKUP(MONTH(C3459),lookup!$G$2:$N$13,8)</f>
        <v>2017M09</v>
      </c>
      <c r="C3459" s="2">
        <f t="shared" si="258"/>
        <v>42996</v>
      </c>
      <c r="D3459" s="4">
        <v>38.129726308519771</v>
      </c>
      <c r="E3459">
        <f t="shared" si="260"/>
        <v>37.948040900197356</v>
      </c>
      <c r="F3459">
        <v>32.77138306764207</v>
      </c>
      <c r="G3459">
        <f t="shared" si="257"/>
        <v>32.677525638790804</v>
      </c>
      <c r="H3459">
        <f t="shared" si="261"/>
        <v>36.423867611756918</v>
      </c>
      <c r="I3459">
        <f t="shared" si="262"/>
        <v>31.393317989599687</v>
      </c>
    </row>
    <row r="3460" spans="1:9" outlineLevel="1">
      <c r="A3460" s="12">
        <f t="shared" si="259"/>
        <v>0</v>
      </c>
      <c r="B3460" t="str">
        <f>YEAR(C3460)&amp;VLOOKUP(MONTH(C3460),lookup!$G$2:$N$13,8)</f>
        <v>2017M09</v>
      </c>
      <c r="C3460" s="2">
        <f t="shared" si="258"/>
        <v>42997</v>
      </c>
      <c r="D3460" s="4">
        <v>37.792970728188678</v>
      </c>
      <c r="E3460">
        <f t="shared" si="260"/>
        <v>37.948437382541357</v>
      </c>
      <c r="F3460">
        <v>32.621717470946166</v>
      </c>
      <c r="G3460">
        <f t="shared" si="257"/>
        <v>32.682225741727024</v>
      </c>
      <c r="H3460">
        <f t="shared" si="261"/>
        <v>36.422615349909442</v>
      </c>
      <c r="I3460">
        <f t="shared" si="262"/>
        <v>31.394631502711576</v>
      </c>
    </row>
    <row r="3461" spans="1:9" outlineLevel="1">
      <c r="A3461" s="12">
        <f t="shared" si="259"/>
        <v>0</v>
      </c>
      <c r="B3461" t="str">
        <f>YEAR(C3461)&amp;VLOOKUP(MONTH(C3461),lookup!$G$2:$N$13,8)</f>
        <v>2017M09</v>
      </c>
      <c r="C3461" s="2">
        <f t="shared" si="258"/>
        <v>42998</v>
      </c>
      <c r="D3461" s="4">
        <v>38.095493820245082</v>
      </c>
      <c r="E3461">
        <f t="shared" si="260"/>
        <v>37.967003904426988</v>
      </c>
      <c r="F3461">
        <v>32.730278521791476</v>
      </c>
      <c r="G3461">
        <f t="shared" si="257"/>
        <v>32.697626219319531</v>
      </c>
      <c r="H3461">
        <f t="shared" si="261"/>
        <v>36.415228631827539</v>
      </c>
      <c r="I3461">
        <f t="shared" si="262"/>
        <v>31.389008683086683</v>
      </c>
    </row>
    <row r="3462" spans="1:9" outlineLevel="1">
      <c r="A3462" s="12">
        <f t="shared" si="259"/>
        <v>0</v>
      </c>
      <c r="B3462" t="str">
        <f>YEAR(C3462)&amp;VLOOKUP(MONTH(C3462),lookup!$G$2:$N$13,8)</f>
        <v>2017M09</v>
      </c>
      <c r="C3462" s="2">
        <f t="shared" si="258"/>
        <v>42999</v>
      </c>
      <c r="D3462" s="4">
        <v>38.179643650607353</v>
      </c>
      <c r="E3462">
        <f t="shared" si="260"/>
        <v>38.014270803505177</v>
      </c>
      <c r="F3462">
        <v>32.967524950481184</v>
      </c>
      <c r="G3462">
        <f t="shared" si="257"/>
        <v>32.741796012776405</v>
      </c>
      <c r="H3462">
        <f t="shared" si="261"/>
        <v>36.418945467838533</v>
      </c>
      <c r="I3462">
        <f t="shared" si="262"/>
        <v>31.395580097954706</v>
      </c>
    </row>
    <row r="3463" spans="1:9" outlineLevel="1">
      <c r="A3463" s="12">
        <f t="shared" si="259"/>
        <v>0</v>
      </c>
      <c r="B3463" t="str">
        <f>YEAR(C3463)&amp;VLOOKUP(MONTH(C3463),lookup!$G$2:$N$13,8)</f>
        <v>2017M09</v>
      </c>
      <c r="C3463" s="2">
        <f t="shared" si="258"/>
        <v>43000</v>
      </c>
      <c r="D3463" s="4">
        <v>38.139184393300177</v>
      </c>
      <c r="E3463">
        <f t="shared" si="260"/>
        <v>38.016527159648717</v>
      </c>
      <c r="F3463">
        <v>32.79809368622908</v>
      </c>
      <c r="G3463">
        <f t="shared" si="257"/>
        <v>32.747200613202637</v>
      </c>
      <c r="H3463">
        <f t="shared" si="261"/>
        <v>36.419553839076116</v>
      </c>
      <c r="I3463">
        <f t="shared" si="262"/>
        <v>31.399669209994403</v>
      </c>
    </row>
    <row r="3464" spans="1:9" outlineLevel="1">
      <c r="A3464" s="12">
        <f t="shared" si="259"/>
        <v>0</v>
      </c>
      <c r="B3464" t="str">
        <f>YEAR(C3464)&amp;VLOOKUP(MONTH(C3464),lookup!$G$2:$N$13,8)</f>
        <v>2017M09</v>
      </c>
      <c r="C3464" s="2">
        <f t="shared" si="258"/>
        <v>43001</v>
      </c>
      <c r="D3464" s="4">
        <v>38.269703309816997</v>
      </c>
      <c r="E3464">
        <f t="shared" si="260"/>
        <v>38.088652303956223</v>
      </c>
      <c r="F3464">
        <v>33.039692936339513</v>
      </c>
      <c r="G3464">
        <f t="shared" ref="G3464:G3527" si="263">AVERAGE(SUM(F3457:F3464)/8,SUM(F3459:F3464)/6)</f>
        <v>32.810353884161721</v>
      </c>
      <c r="H3464">
        <f t="shared" si="261"/>
        <v>36.432434119646814</v>
      </c>
      <c r="I3464">
        <f t="shared" si="262"/>
        <v>31.411033152314257</v>
      </c>
    </row>
    <row r="3465" spans="1:9" outlineLevel="1">
      <c r="A3465" s="12">
        <f t="shared" si="259"/>
        <v>0</v>
      </c>
      <c r="B3465" t="str">
        <f>YEAR(C3465)&amp;VLOOKUP(MONTH(C3465),lookup!$G$2:$N$13,8)</f>
        <v>2017M09</v>
      </c>
      <c r="C3465" s="2">
        <f t="shared" si="258"/>
        <v>43002</v>
      </c>
      <c r="D3465" s="4">
        <v>37.990303584011436</v>
      </c>
      <c r="E3465">
        <f t="shared" si="260"/>
        <v>38.057142245880257</v>
      </c>
      <c r="F3465">
        <v>32.676461944095152</v>
      </c>
      <c r="G3465">
        <f t="shared" si="263"/>
        <v>32.787068984035216</v>
      </c>
      <c r="H3465">
        <f t="shared" si="261"/>
        <v>36.428271542968687</v>
      </c>
      <c r="I3465">
        <f t="shared" si="262"/>
        <v>31.408890577838129</v>
      </c>
    </row>
    <row r="3466" spans="1:9" outlineLevel="1">
      <c r="A3466" s="12">
        <f t="shared" si="259"/>
        <v>0</v>
      </c>
      <c r="B3466" t="str">
        <f>YEAR(C3466)&amp;VLOOKUP(MONTH(C3466),lookup!$G$2:$N$13,8)</f>
        <v>2017M09</v>
      </c>
      <c r="C3466" s="2">
        <f t="shared" si="258"/>
        <v>43003</v>
      </c>
      <c r="D3466" s="4">
        <v>38.07064865801177</v>
      </c>
      <c r="E3466">
        <f t="shared" si="260"/>
        <v>38.103811104626558</v>
      </c>
      <c r="F3466">
        <v>32.860193395074631</v>
      </c>
      <c r="G3466">
        <f t="shared" si="263"/>
        <v>32.826771242788375</v>
      </c>
      <c r="H3466">
        <f t="shared" si="261"/>
        <v>36.425278665612652</v>
      </c>
      <c r="I3466">
        <f t="shared" si="262"/>
        <v>31.405924096868084</v>
      </c>
    </row>
    <row r="3467" spans="1:9" outlineLevel="1">
      <c r="A3467" s="12">
        <f t="shared" si="259"/>
        <v>0</v>
      </c>
      <c r="B3467" t="str">
        <f>YEAR(C3467)&amp;VLOOKUP(MONTH(C3467),lookup!$G$2:$N$13,8)</f>
        <v>2017M09</v>
      </c>
      <c r="C3467" s="2">
        <f t="shared" si="258"/>
        <v>43004</v>
      </c>
      <c r="D3467" s="4">
        <v>38.125433611686773</v>
      </c>
      <c r="E3467">
        <f t="shared" si="260"/>
        <v>38.10603779369464</v>
      </c>
      <c r="F3467">
        <v>32.775708717892876</v>
      </c>
      <c r="G3467">
        <f t="shared" si="263"/>
        <v>32.830827445604172</v>
      </c>
      <c r="H3467">
        <f t="shared" si="261"/>
        <v>36.422013203026907</v>
      </c>
      <c r="I3467">
        <f t="shared" si="262"/>
        <v>31.407733955567789</v>
      </c>
    </row>
    <row r="3468" spans="1:9" outlineLevel="1">
      <c r="A3468" s="12">
        <f t="shared" si="259"/>
        <v>0</v>
      </c>
      <c r="B3468" t="str">
        <f>YEAR(C3468)&amp;VLOOKUP(MONTH(C3468),lookup!$G$2:$N$13,8)</f>
        <v>2017M09</v>
      </c>
      <c r="C3468" s="2">
        <f t="shared" ref="C3468:C3531" si="264">C3467+1</f>
        <v>43005</v>
      </c>
      <c r="D3468" s="4">
        <v>37.95304026308267</v>
      </c>
      <c r="E3468">
        <f t="shared" si="260"/>
        <v>38.097158523998459</v>
      </c>
      <c r="F3468">
        <v>32.741604823971414</v>
      </c>
      <c r="G3468">
        <f t="shared" si="263"/>
        <v>32.819493727959099</v>
      </c>
      <c r="H3468">
        <f t="shared" si="261"/>
        <v>36.395691982251826</v>
      </c>
      <c r="I3468">
        <f t="shared" si="262"/>
        <v>31.387535077520067</v>
      </c>
    </row>
    <row r="3469" spans="1:9" outlineLevel="1">
      <c r="A3469" s="12">
        <f t="shared" si="259"/>
        <v>0</v>
      </c>
      <c r="B3469" t="str">
        <f>YEAR(C3469)&amp;VLOOKUP(MONTH(C3469),lookup!$G$2:$N$13,8)</f>
        <v>2017M09</v>
      </c>
      <c r="C3469" s="2">
        <f t="shared" si="264"/>
        <v>43006</v>
      </c>
      <c r="D3469" s="4">
        <v>38.283574970942865</v>
      </c>
      <c r="E3469">
        <f t="shared" si="260"/>
        <v>38.12094614405396</v>
      </c>
      <c r="F3469">
        <v>32.898511537450226</v>
      </c>
      <c r="G3469">
        <f t="shared" si="263"/>
        <v>32.838376445706196</v>
      </c>
      <c r="H3469">
        <f t="shared" si="261"/>
        <v>36.397834662540575</v>
      </c>
      <c r="I3469">
        <f t="shared" si="262"/>
        <v>31.395515881514797</v>
      </c>
    </row>
    <row r="3470" spans="1:9" outlineLevel="1">
      <c r="A3470" s="12">
        <f t="shared" si="259"/>
        <v>0</v>
      </c>
      <c r="B3470" t="str">
        <f>YEAR(C3470)&amp;VLOOKUP(MONTH(C3470),lookup!$G$2:$N$13,8)</f>
        <v>2017M09</v>
      </c>
      <c r="C3470" s="2">
        <f t="shared" si="264"/>
        <v>43007</v>
      </c>
      <c r="D3470" s="4">
        <v>38.173636528493866</v>
      </c>
      <c r="E3470">
        <f t="shared" si="260"/>
        <v>38.112565133811614</v>
      </c>
      <c r="F3470">
        <v>32.947920951385989</v>
      </c>
      <c r="G3470">
        <f t="shared" si="263"/>
        <v>32.829503530349953</v>
      </c>
      <c r="H3470">
        <f t="shared" si="261"/>
        <v>36.387020196851275</v>
      </c>
      <c r="I3470">
        <f t="shared" si="262"/>
        <v>31.386617976981292</v>
      </c>
    </row>
    <row r="3471" spans="1:9" outlineLevel="1">
      <c r="A3471" s="12">
        <f t="shared" si="259"/>
        <v>0</v>
      </c>
      <c r="B3471" t="str">
        <f>YEAR(C3471)&amp;VLOOKUP(MONTH(C3471),lookup!$G$2:$N$13,8)</f>
        <v>2017M09</v>
      </c>
      <c r="C3471" s="2">
        <f t="shared" si="264"/>
        <v>43008</v>
      </c>
      <c r="D3471" s="4">
        <v>38.238889353120499</v>
      </c>
      <c r="E3471">
        <f t="shared" si="260"/>
        <v>38.139512174559471</v>
      </c>
      <c r="F3471">
        <v>32.861670148159625</v>
      </c>
      <c r="G3471">
        <f t="shared" si="263"/>
        <v>32.848911076225981</v>
      </c>
      <c r="H3471">
        <f t="shared" si="261"/>
        <v>36.400327701555703</v>
      </c>
      <c r="I3471">
        <f t="shared" si="262"/>
        <v>31.400895401519286</v>
      </c>
    </row>
    <row r="3472" spans="1:9" outlineLevel="1">
      <c r="A3472" s="12">
        <f t="shared" si="259"/>
        <v>0</v>
      </c>
      <c r="B3472" t="str">
        <f>YEAR(C3472)&amp;VLOOKUP(MONTH(C3472),lookup!$G$2:$N$13,8)</f>
        <v>2017M10</v>
      </c>
      <c r="C3472" s="2">
        <f t="shared" si="264"/>
        <v>43009</v>
      </c>
      <c r="D3472" s="4">
        <v>38.2297843120812</v>
      </c>
      <c r="E3472">
        <f t="shared" si="260"/>
        <v>38.150278541706768</v>
      </c>
      <c r="F3472">
        <v>33.027724457906857</v>
      </c>
      <c r="G3472">
        <f t="shared" si="263"/>
        <v>32.862123968226626</v>
      </c>
      <c r="H3472">
        <f t="shared" si="261"/>
        <v>36.344448720978249</v>
      </c>
      <c r="I3472">
        <f t="shared" si="262"/>
        <v>31.350246373629794</v>
      </c>
    </row>
    <row r="3473" spans="1:9" outlineLevel="1">
      <c r="A3473" s="12">
        <f t="shared" si="259"/>
        <v>0</v>
      </c>
      <c r="B3473" t="str">
        <f>YEAR(C3473)&amp;VLOOKUP(MONTH(C3473),lookup!$G$2:$N$13,8)</f>
        <v>2017M10</v>
      </c>
      <c r="C3473" s="2">
        <f t="shared" si="264"/>
        <v>43010</v>
      </c>
      <c r="D3473" s="4">
        <v>38.110013254394282</v>
      </c>
      <c r="E3473">
        <f t="shared" si="260"/>
        <v>38.156475366331321</v>
      </c>
      <c r="F3473">
        <v>32.747157949536792</v>
      </c>
      <c r="G3473">
        <f t="shared" si="263"/>
        <v>32.864163237870386</v>
      </c>
      <c r="H3473">
        <f t="shared" si="261"/>
        <v>36.278380222127865</v>
      </c>
      <c r="I3473">
        <f t="shared" si="262"/>
        <v>31.289697725011553</v>
      </c>
    </row>
    <row r="3474" spans="1:9" outlineLevel="1">
      <c r="A3474" s="12">
        <f t="shared" ref="A3474:A3537" si="265">IF(D3474+D3475=D3474,IF(D3474+D3475&gt;0,1,0),0)</f>
        <v>0</v>
      </c>
      <c r="B3474" t="str">
        <f>YEAR(C3474)&amp;VLOOKUP(MONTH(C3474),lookup!$G$2:$N$13,8)</f>
        <v>2017M10</v>
      </c>
      <c r="C3474" s="2">
        <f t="shared" si="264"/>
        <v>43011</v>
      </c>
      <c r="D3474" s="4">
        <v>37.884386914286964</v>
      </c>
      <c r="E3474">
        <f t="shared" si="260"/>
        <v>38.139112894948873</v>
      </c>
      <c r="F3474">
        <v>32.70002423578341</v>
      </c>
      <c r="G3474">
        <f t="shared" si="263"/>
        <v>32.850687616399028</v>
      </c>
      <c r="H3474">
        <f t="shared" si="261"/>
        <v>36.225560207285838</v>
      </c>
      <c r="I3474">
        <f t="shared" si="262"/>
        <v>31.239113881623176</v>
      </c>
    </row>
    <row r="3475" spans="1:9" outlineLevel="1">
      <c r="A3475" s="12">
        <f t="shared" si="265"/>
        <v>0</v>
      </c>
      <c r="B3475" t="str">
        <f>YEAR(C3475)&amp;VLOOKUP(MONTH(C3475),lookup!$G$2:$N$13,8)</f>
        <v>2017M10</v>
      </c>
      <c r="C3475" s="2">
        <f t="shared" si="264"/>
        <v>43012</v>
      </c>
      <c r="D3475" s="4">
        <v>38.110987831185021</v>
      </c>
      <c r="E3475">
        <f t="shared" si="260"/>
        <v>38.123827772021031</v>
      </c>
      <c r="F3475">
        <v>32.755171062127459</v>
      </c>
      <c r="G3475">
        <f t="shared" si="263"/>
        <v>32.837458973303455</v>
      </c>
      <c r="H3475">
        <f t="shared" si="261"/>
        <v>36.144748751454969</v>
      </c>
      <c r="I3475">
        <f t="shared" si="262"/>
        <v>31.165133676072355</v>
      </c>
    </row>
    <row r="3476" spans="1:9" outlineLevel="1">
      <c r="A3476" s="12">
        <f t="shared" si="265"/>
        <v>0</v>
      </c>
      <c r="B3476" t="str">
        <f>YEAR(C3476)&amp;VLOOKUP(MONTH(C3476),lookup!$G$2:$N$13,8)</f>
        <v>2017M10</v>
      </c>
      <c r="C3476" s="2">
        <f t="shared" si="264"/>
        <v>43013</v>
      </c>
      <c r="D3476" s="4">
        <v>38.060710005203568</v>
      </c>
      <c r="E3476">
        <f t="shared" si="260"/>
        <v>38.12114658729606</v>
      </c>
      <c r="F3476">
        <v>32.829790364794214</v>
      </c>
      <c r="G3476">
        <f t="shared" si="263"/>
        <v>32.833126354055565</v>
      </c>
      <c r="H3476">
        <f t="shared" si="261"/>
        <v>36.10446161193552</v>
      </c>
      <c r="I3476">
        <f t="shared" si="262"/>
        <v>31.125847607714643</v>
      </c>
    </row>
    <row r="3477" spans="1:9" outlineLevel="1">
      <c r="A3477" s="12">
        <f t="shared" si="265"/>
        <v>0</v>
      </c>
      <c r="B3477" t="str">
        <f>YEAR(C3477)&amp;VLOOKUP(MONTH(C3477),lookup!$G$2:$N$13,8)</f>
        <v>2017M10</v>
      </c>
      <c r="C3477" s="2">
        <f t="shared" si="264"/>
        <v>43014</v>
      </c>
      <c r="D3477" s="4">
        <v>38.263610986508745</v>
      </c>
      <c r="E3477">
        <f t="shared" si="260"/>
        <v>38.121958974384611</v>
      </c>
      <c r="F3477">
        <v>32.910984913119485</v>
      </c>
      <c r="G3477">
        <f t="shared" si="263"/>
        <v>32.838015503781548</v>
      </c>
      <c r="H3477">
        <f t="shared" si="261"/>
        <v>36.008954796067499</v>
      </c>
      <c r="I3477">
        <f t="shared" si="262"/>
        <v>31.037772308309126</v>
      </c>
    </row>
    <row r="3478" spans="1:9" outlineLevel="1">
      <c r="A3478" s="12">
        <f t="shared" si="265"/>
        <v>0</v>
      </c>
      <c r="B3478" t="str">
        <f>YEAR(C3478)&amp;VLOOKUP(MONTH(C3478),lookup!$G$2:$N$13,8)</f>
        <v>2017M10</v>
      </c>
      <c r="C3478" s="2">
        <f t="shared" si="264"/>
        <v>43015</v>
      </c>
      <c r="D3478" s="4">
        <v>38.623606363323006</v>
      </c>
      <c r="E3478">
        <f t="shared" si="260"/>
        <v>38.182900593331581</v>
      </c>
      <c r="F3478">
        <v>33.314988757412607</v>
      </c>
      <c r="G3478">
        <f t="shared" si="263"/>
        <v>32.884895933283687</v>
      </c>
      <c r="H3478">
        <f t="shared" si="261"/>
        <v>36.002647534912619</v>
      </c>
      <c r="I3478">
        <f t="shared" si="262"/>
        <v>31.034074496724635</v>
      </c>
    </row>
    <row r="3479" spans="1:9" outlineLevel="1">
      <c r="A3479" s="12">
        <f t="shared" si="265"/>
        <v>0</v>
      </c>
      <c r="B3479" t="str">
        <f>YEAR(C3479)&amp;VLOOKUP(MONTH(C3479),lookup!$G$2:$N$13,8)</f>
        <v>2017M10</v>
      </c>
      <c r="C3479" s="2">
        <f t="shared" si="264"/>
        <v>43016</v>
      </c>
      <c r="D3479" s="4">
        <v>38.368945018009256</v>
      </c>
      <c r="E3479">
        <f t="shared" si="260"/>
        <v>38.212606719355051</v>
      </c>
      <c r="F3479">
        <v>32.988564369868172</v>
      </c>
      <c r="G3479">
        <f t="shared" si="263"/>
        <v>32.912944023834754</v>
      </c>
      <c r="H3479">
        <f t="shared" si="261"/>
        <v>35.937603264054886</v>
      </c>
      <c r="I3479">
        <f t="shared" si="262"/>
        <v>30.975665518176964</v>
      </c>
    </row>
    <row r="3480" spans="1:9" outlineLevel="1">
      <c r="A3480" s="12">
        <f t="shared" si="265"/>
        <v>0</v>
      </c>
      <c r="B3480" t="str">
        <f>YEAR(C3480)&amp;VLOOKUP(MONTH(C3480),lookup!$G$2:$N$13,8)</f>
        <v>2017M10</v>
      </c>
      <c r="C3480" s="2">
        <f t="shared" si="264"/>
        <v>43017</v>
      </c>
      <c r="D3480" s="4">
        <v>38.163846809030431</v>
      </c>
      <c r="E3480">
        <f t="shared" si="260"/>
        <v>38.231773949976329</v>
      </c>
      <c r="F3480">
        <v>32.894909669747278</v>
      </c>
      <c r="G3480">
        <f t="shared" si="263"/>
        <v>32.920883552405101</v>
      </c>
      <c r="H3480">
        <f t="shared" si="261"/>
        <v>35.949736023455173</v>
      </c>
      <c r="I3480">
        <f t="shared" si="262"/>
        <v>30.987874799105896</v>
      </c>
    </row>
    <row r="3481" spans="1:9" outlineLevel="1">
      <c r="A3481" s="12">
        <f t="shared" si="265"/>
        <v>0</v>
      </c>
      <c r="B3481" t="str">
        <f>YEAR(C3481)&amp;VLOOKUP(MONTH(C3481),lookup!$G$2:$N$13,8)</f>
        <v>2017M10</v>
      </c>
      <c r="C3481" s="2">
        <f t="shared" si="264"/>
        <v>43018</v>
      </c>
      <c r="D3481" s="4">
        <v>38.22644121836268</v>
      </c>
      <c r="E3481">
        <f t="shared" si="260"/>
        <v>38.248671813322495</v>
      </c>
      <c r="F3481">
        <v>32.844430464467095</v>
      </c>
      <c r="G3481">
        <f t="shared" si="263"/>
        <v>32.934401368116553</v>
      </c>
      <c r="H3481">
        <f t="shared" si="261"/>
        <v>35.930902268908362</v>
      </c>
      <c r="I3481">
        <f t="shared" si="262"/>
        <v>30.969973058731785</v>
      </c>
    </row>
    <row r="3482" spans="1:9" outlineLevel="1">
      <c r="A3482" s="12">
        <f t="shared" si="265"/>
        <v>0</v>
      </c>
      <c r="B3482" t="str">
        <f>YEAR(C3482)&amp;VLOOKUP(MONTH(C3482),lookup!$G$2:$N$13,8)</f>
        <v>2017M10</v>
      </c>
      <c r="C3482" s="2">
        <f t="shared" si="264"/>
        <v>43019</v>
      </c>
      <c r="D3482" s="4">
        <v>38.515815217004629</v>
      </c>
      <c r="E3482">
        <f t="shared" si="260"/>
        <v>38.326061516559101</v>
      </c>
      <c r="F3482">
        <v>33.200026122044243</v>
      </c>
      <c r="G3482">
        <f t="shared" si="263"/>
        <v>32.996504465778692</v>
      </c>
      <c r="H3482">
        <f t="shared" si="261"/>
        <v>35.924907206783757</v>
      </c>
      <c r="I3482">
        <f t="shared" si="262"/>
        <v>30.964347719927588</v>
      </c>
    </row>
    <row r="3483" spans="1:9" outlineLevel="1">
      <c r="A3483" s="12">
        <f t="shared" si="265"/>
        <v>0</v>
      </c>
      <c r="B3483" t="str">
        <f>YEAR(C3483)&amp;VLOOKUP(MONTH(C3483),lookup!$G$2:$N$13,8)</f>
        <v>2017M10</v>
      </c>
      <c r="C3483" s="2">
        <f t="shared" si="264"/>
        <v>43020</v>
      </c>
      <c r="D3483" s="4">
        <v>38.433509253763994</v>
      </c>
      <c r="E3483">
        <f t="shared" si="260"/>
        <v>38.360377294408224</v>
      </c>
      <c r="F3483">
        <v>33.036863627271096</v>
      </c>
      <c r="G3483">
        <f t="shared" si="263"/>
        <v>33.024600143946138</v>
      </c>
      <c r="H3483">
        <f t="shared" si="261"/>
        <v>35.934236462036424</v>
      </c>
      <c r="I3483">
        <f t="shared" si="262"/>
        <v>30.97000271388622</v>
      </c>
    </row>
    <row r="3484" spans="1:9" outlineLevel="1">
      <c r="A3484" s="12">
        <f t="shared" si="265"/>
        <v>0</v>
      </c>
      <c r="B3484" t="str">
        <f>YEAR(C3484)&amp;VLOOKUP(MONTH(C3484),lookup!$G$2:$N$13,8)</f>
        <v>2017M10</v>
      </c>
      <c r="C3484" s="2">
        <f t="shared" si="264"/>
        <v>43021</v>
      </c>
      <c r="D3484" s="4">
        <v>38.430087898575913</v>
      </c>
      <c r="E3484">
        <f t="shared" si="260"/>
        <v>38.367336874015066</v>
      </c>
      <c r="F3484">
        <v>33.14362797021662</v>
      </c>
      <c r="G3484">
        <f t="shared" si="263"/>
        <v>33.029934928685371</v>
      </c>
      <c r="H3484">
        <f t="shared" si="261"/>
        <v>35.913268647805459</v>
      </c>
      <c r="I3484">
        <f t="shared" si="262"/>
        <v>30.949269743240638</v>
      </c>
    </row>
    <row r="3485" spans="1:9" outlineLevel="1">
      <c r="A3485" s="12">
        <f t="shared" si="265"/>
        <v>0</v>
      </c>
      <c r="B3485" t="str">
        <f>YEAR(C3485)&amp;VLOOKUP(MONTH(C3485),lookup!$G$2:$N$13,8)</f>
        <v>2017M10</v>
      </c>
      <c r="C3485" s="2">
        <f t="shared" si="264"/>
        <v>43022</v>
      </c>
      <c r="D3485" s="4">
        <v>38.661586802163171</v>
      </c>
      <c r="E3485">
        <f t="shared" si="260"/>
        <v>38.416597177839634</v>
      </c>
      <c r="F3485">
        <v>33.183742551360837</v>
      </c>
      <c r="G3485">
        <f t="shared" si="263"/>
        <v>33.063247129533174</v>
      </c>
      <c r="H3485">
        <f t="shared" si="261"/>
        <v>35.901101018257009</v>
      </c>
      <c r="I3485">
        <f t="shared" si="262"/>
        <v>30.937937731124361</v>
      </c>
    </row>
    <row r="3486" spans="1:9" outlineLevel="1">
      <c r="A3486" s="12">
        <f t="shared" si="265"/>
        <v>0</v>
      </c>
      <c r="B3486" t="str">
        <f>YEAR(C3486)&amp;VLOOKUP(MONTH(C3486),lookup!$G$2:$N$13,8)</f>
        <v>2017M10</v>
      </c>
      <c r="C3486" s="2">
        <f t="shared" si="264"/>
        <v>43023</v>
      </c>
      <c r="D3486" s="4">
        <v>38.650126665083022</v>
      </c>
      <c r="E3486">
        <f t="shared" si="260"/>
        <v>38.45877801803735</v>
      </c>
      <c r="F3486">
        <v>33.352544861316744</v>
      </c>
      <c r="G3486">
        <f t="shared" si="263"/>
        <v>33.103730651991306</v>
      </c>
      <c r="H3486">
        <f t="shared" si="261"/>
        <v>35.880526456939542</v>
      </c>
      <c r="I3486">
        <f t="shared" si="262"/>
        <v>30.916556785560182</v>
      </c>
    </row>
    <row r="3487" spans="1:9" outlineLevel="1">
      <c r="A3487" s="12">
        <f t="shared" si="265"/>
        <v>0</v>
      </c>
      <c r="B3487" t="str">
        <f>YEAR(C3487)&amp;VLOOKUP(MONTH(C3487),lookup!$G$2:$N$13,8)</f>
        <v>2017M10</v>
      </c>
      <c r="C3487" s="2">
        <f t="shared" si="264"/>
        <v>43024</v>
      </c>
      <c r="D3487" s="4">
        <v>38.297419941358264</v>
      </c>
      <c r="E3487">
        <f t="shared" si="260"/>
        <v>38.460222594329636</v>
      </c>
      <c r="F3487">
        <v>32.871352344185482</v>
      </c>
      <c r="G3487">
        <f t="shared" si="263"/>
        <v>33.098648390362669</v>
      </c>
      <c r="H3487">
        <f t="shared" si="261"/>
        <v>35.891806161985066</v>
      </c>
      <c r="I3487">
        <f t="shared" si="262"/>
        <v>30.923566153053656</v>
      </c>
    </row>
    <row r="3488" spans="1:9" outlineLevel="1">
      <c r="A3488" s="12">
        <f t="shared" si="265"/>
        <v>0</v>
      </c>
      <c r="B3488" t="str">
        <f>YEAR(C3488)&amp;VLOOKUP(MONTH(C3488),lookup!$G$2:$N$13,8)</f>
        <v>2017M10</v>
      </c>
      <c r="C3488" s="2">
        <f t="shared" si="264"/>
        <v>43025</v>
      </c>
      <c r="D3488" s="4">
        <v>38.418695686544815</v>
      </c>
      <c r="E3488">
        <f t="shared" si="260"/>
        <v>38.468057354969297</v>
      </c>
      <c r="F3488">
        <v>33.135278538371935</v>
      </c>
      <c r="G3488">
        <f t="shared" si="263"/>
        <v>33.108275812679025</v>
      </c>
      <c r="H3488">
        <f t="shared" si="261"/>
        <v>35.879344967866139</v>
      </c>
      <c r="I3488">
        <f t="shared" si="262"/>
        <v>30.911816509267009</v>
      </c>
    </row>
    <row r="3489" spans="1:9" outlineLevel="1">
      <c r="A3489" s="12">
        <f t="shared" si="265"/>
        <v>0</v>
      </c>
      <c r="B3489" t="str">
        <f>YEAR(C3489)&amp;VLOOKUP(MONTH(C3489),lookup!$G$2:$N$13,8)</f>
        <v>2017M10</v>
      </c>
      <c r="C3489" s="2">
        <f t="shared" si="264"/>
        <v>43026</v>
      </c>
      <c r="D3489" s="4">
        <v>38.222021660279843</v>
      </c>
      <c r="E3489">
        <f t="shared" si="260"/>
        <v>38.450157166465438</v>
      </c>
      <c r="F3489">
        <v>32.800971753412483</v>
      </c>
      <c r="G3489">
        <f t="shared" si="263"/>
        <v>33.085901987083219</v>
      </c>
      <c r="H3489">
        <f t="shared" si="261"/>
        <v>35.886032992645809</v>
      </c>
      <c r="I3489">
        <f t="shared" si="262"/>
        <v>30.917311234719659</v>
      </c>
    </row>
    <row r="3490" spans="1:9" outlineLevel="1">
      <c r="A3490" s="12">
        <f t="shared" si="265"/>
        <v>0</v>
      </c>
      <c r="B3490" t="str">
        <f>YEAR(C3490)&amp;VLOOKUP(MONTH(C3490),lookup!$G$2:$N$13,8)</f>
        <v>2017M10</v>
      </c>
      <c r="C3490" s="2">
        <f t="shared" si="264"/>
        <v>43027</v>
      </c>
      <c r="D3490" s="4">
        <v>38.535678863957621</v>
      </c>
      <c r="E3490">
        <f t="shared" si="260"/>
        <v>38.460197891515151</v>
      </c>
      <c r="F3490">
        <v>33.236318645917088</v>
      </c>
      <c r="G3490">
        <f t="shared" si="263"/>
        <v>33.095894492800312</v>
      </c>
      <c r="H3490">
        <f t="shared" si="261"/>
        <v>35.882663039509133</v>
      </c>
      <c r="I3490">
        <f t="shared" si="262"/>
        <v>30.915277303739117</v>
      </c>
    </row>
    <row r="3491" spans="1:9" outlineLevel="1">
      <c r="A3491" s="12">
        <f t="shared" si="265"/>
        <v>0</v>
      </c>
      <c r="B3491" t="str">
        <f>YEAR(C3491)&amp;VLOOKUP(MONTH(C3491),lookup!$G$2:$N$13,8)</f>
        <v>2017M10</v>
      </c>
      <c r="C3491" s="2">
        <f t="shared" si="264"/>
        <v>43028</v>
      </c>
      <c r="D3491" s="4">
        <v>38.58295912799182</v>
      </c>
      <c r="E3491">
        <f t="shared" si="260"/>
        <v>38.462986202473438</v>
      </c>
      <c r="F3491">
        <v>33.132112780211649</v>
      </c>
      <c r="G3491">
        <f t="shared" si="263"/>
        <v>33.097545083930001</v>
      </c>
      <c r="H3491">
        <f t="shared" si="261"/>
        <v>35.896970162496537</v>
      </c>
      <c r="I3491">
        <f t="shared" si="262"/>
        <v>30.927961360844826</v>
      </c>
    </row>
    <row r="3492" spans="1:9" outlineLevel="1">
      <c r="A3492" s="12">
        <f t="shared" si="265"/>
        <v>0</v>
      </c>
      <c r="B3492" t="str">
        <f>YEAR(C3492)&amp;VLOOKUP(MONTH(C3492),lookup!$G$2:$N$13,8)</f>
        <v>2017M10</v>
      </c>
      <c r="C3492" s="2">
        <f t="shared" si="264"/>
        <v>43029</v>
      </c>
      <c r="D3492" s="4">
        <v>38.78395968455505</v>
      </c>
      <c r="E3492">
        <f t="shared" si="260"/>
        <v>38.496255940719806</v>
      </c>
      <c r="F3492">
        <v>33.433254674198977</v>
      </c>
      <c r="G3492">
        <f t="shared" si="263"/>
        <v>33.122372570669086</v>
      </c>
      <c r="H3492">
        <f t="shared" si="261"/>
        <v>35.900383048605747</v>
      </c>
      <c r="I3492">
        <f t="shared" si="262"/>
        <v>30.932528589228475</v>
      </c>
    </row>
    <row r="3493" spans="1:9" outlineLevel="1">
      <c r="A3493" s="12">
        <f t="shared" si="265"/>
        <v>0</v>
      </c>
      <c r="B3493" t="str">
        <f>YEAR(C3493)&amp;VLOOKUP(MONTH(C3493),lookup!$G$2:$N$13,8)</f>
        <v>2017M10</v>
      </c>
      <c r="C3493" s="2">
        <f t="shared" si="264"/>
        <v>43030</v>
      </c>
      <c r="D3493" s="4">
        <v>38.274639947190565</v>
      </c>
      <c r="E3493">
        <f t="shared" si="260"/>
        <v>38.470173429436706</v>
      </c>
      <c r="F3493">
        <v>32.832998333063308</v>
      </c>
      <c r="G3493">
        <f t="shared" si="263"/>
        <v>33.09725488943198</v>
      </c>
      <c r="H3493">
        <f t="shared" si="261"/>
        <v>35.892447759959161</v>
      </c>
      <c r="I3493">
        <f t="shared" si="262"/>
        <v>30.923899172279221</v>
      </c>
    </row>
    <row r="3494" spans="1:9" outlineLevel="1">
      <c r="A3494" s="12">
        <f t="shared" si="265"/>
        <v>0</v>
      </c>
      <c r="B3494" t="str">
        <f>YEAR(C3494)&amp;VLOOKUP(MONTH(C3494),lookup!$G$2:$N$13,8)</f>
        <v>2017M10</v>
      </c>
      <c r="C3494" s="2">
        <f t="shared" si="264"/>
        <v>43031</v>
      </c>
      <c r="D3494" s="4">
        <v>38.28790009807058</v>
      </c>
      <c r="E3494">
        <f t="shared" si="260"/>
        <v>38.436634636625577</v>
      </c>
      <c r="F3494">
        <v>32.983059354710299</v>
      </c>
      <c r="G3494">
        <f t="shared" si="263"/>
        <v>33.061477113297272</v>
      </c>
      <c r="H3494">
        <f t="shared" si="261"/>
        <v>35.903634168685443</v>
      </c>
      <c r="I3494">
        <f t="shared" si="262"/>
        <v>30.936611564693941</v>
      </c>
    </row>
    <row r="3495" spans="1:9" outlineLevel="1">
      <c r="A3495" s="12">
        <f t="shared" si="265"/>
        <v>0</v>
      </c>
      <c r="B3495" t="str">
        <f>YEAR(C3495)&amp;VLOOKUP(MONTH(C3495),lookup!$G$2:$N$13,8)</f>
        <v>2017M10</v>
      </c>
      <c r="C3495" s="2">
        <f t="shared" si="264"/>
        <v>43032</v>
      </c>
      <c r="D3495" s="4">
        <v>38.540164870458007</v>
      </c>
      <c r="E3495">
        <f t="shared" si="260"/>
        <v>38.478318128875827</v>
      </c>
      <c r="F3495">
        <v>33.083469033856218</v>
      </c>
      <c r="G3495">
        <f t="shared" si="263"/>
        <v>33.098275846438668</v>
      </c>
      <c r="H3495">
        <f t="shared" si="261"/>
        <v>35.87556994033033</v>
      </c>
      <c r="I3495">
        <f t="shared" si="262"/>
        <v>30.912850730589515</v>
      </c>
    </row>
    <row r="3496" spans="1:9" outlineLevel="1">
      <c r="A3496" s="12">
        <f t="shared" si="265"/>
        <v>0</v>
      </c>
      <c r="B3496" t="str">
        <f>YEAR(C3496)&amp;VLOOKUP(MONTH(C3496),lookup!$G$2:$N$13,8)</f>
        <v>2017M10</v>
      </c>
      <c r="C3496" s="2">
        <f t="shared" si="264"/>
        <v>43033</v>
      </c>
      <c r="D3496" s="4">
        <v>38.417253017568221</v>
      </c>
      <c r="E3496">
        <f t="shared" si="260"/>
        <v>38.468359141532332</v>
      </c>
      <c r="F3496">
        <v>33.084149842062736</v>
      </c>
      <c r="G3496">
        <f t="shared" si="263"/>
        <v>33.082399569264808</v>
      </c>
      <c r="H3496">
        <f t="shared" si="261"/>
        <v>35.878341150380116</v>
      </c>
      <c r="I3496">
        <f t="shared" si="262"/>
        <v>30.912168315210543</v>
      </c>
    </row>
    <row r="3497" spans="1:9" outlineLevel="1">
      <c r="A3497" s="12">
        <f t="shared" si="265"/>
        <v>0</v>
      </c>
      <c r="B3497" t="str">
        <f>YEAR(C3497)&amp;VLOOKUP(MONTH(C3497),lookup!$G$2:$N$13,8)</f>
        <v>2017M10</v>
      </c>
      <c r="C3497" s="2">
        <f t="shared" si="264"/>
        <v>43034</v>
      </c>
      <c r="D3497" s="4">
        <v>38.355300942938953</v>
      </c>
      <c r="E3497">
        <f t="shared" si="260"/>
        <v>38.45771758127745</v>
      </c>
      <c r="F3497">
        <v>32.897375557071271</v>
      </c>
      <c r="G3497">
        <f t="shared" si="263"/>
        <v>33.068863371731794</v>
      </c>
      <c r="H3497">
        <f t="shared" si="261"/>
        <v>35.869138008009244</v>
      </c>
      <c r="I3497">
        <f t="shared" si="262"/>
        <v>30.903007411680015</v>
      </c>
    </row>
    <row r="3498" spans="1:9" outlineLevel="1">
      <c r="A3498" s="12">
        <f t="shared" si="265"/>
        <v>0</v>
      </c>
      <c r="B3498" t="str">
        <f>YEAR(C3498)&amp;VLOOKUP(MONTH(C3498),lookup!$G$2:$N$13,8)</f>
        <v>2017M10</v>
      </c>
      <c r="C3498" s="2">
        <f t="shared" si="264"/>
        <v>43035</v>
      </c>
      <c r="D3498" s="4">
        <v>38.949385234993429</v>
      </c>
      <c r="E3498">
        <f t="shared" si="260"/>
        <v>38.497359692003727</v>
      </c>
      <c r="F3498">
        <v>33.549220820863745</v>
      </c>
      <c r="G3498">
        <f t="shared" si="263"/>
        <v>33.098083603221355</v>
      </c>
      <c r="H3498">
        <f t="shared" si="261"/>
        <v>35.879110360197991</v>
      </c>
      <c r="I3498">
        <f t="shared" si="262"/>
        <v>30.907735021890478</v>
      </c>
    </row>
    <row r="3499" spans="1:9" outlineLevel="1">
      <c r="A3499" s="12">
        <f t="shared" si="265"/>
        <v>0</v>
      </c>
      <c r="B3499" t="str">
        <f>YEAR(C3499)&amp;VLOOKUP(MONTH(C3499),lookup!$G$2:$N$13,8)</f>
        <v>2017M10</v>
      </c>
      <c r="C3499" s="2">
        <f t="shared" si="264"/>
        <v>43036</v>
      </c>
      <c r="D3499" s="4">
        <v>39.168365256714239</v>
      </c>
      <c r="E3499">
        <f t="shared" si="260"/>
        <v>38.608424684175851</v>
      </c>
      <c r="F3499">
        <v>33.621269391742707</v>
      </c>
      <c r="G3499">
        <f t="shared" si="263"/>
        <v>33.194345146331997</v>
      </c>
      <c r="H3499">
        <f t="shared" si="261"/>
        <v>35.891008378219105</v>
      </c>
      <c r="I3499">
        <f t="shared" si="262"/>
        <v>30.919354127686461</v>
      </c>
    </row>
    <row r="3500" spans="1:9" outlineLevel="1">
      <c r="A3500" s="12">
        <f t="shared" si="265"/>
        <v>0</v>
      </c>
      <c r="B3500" t="str">
        <f>YEAR(C3500)&amp;VLOOKUP(MONTH(C3500),lookup!$G$2:$N$13,8)</f>
        <v>2017M10</v>
      </c>
      <c r="C3500" s="2">
        <f t="shared" si="264"/>
        <v>43037</v>
      </c>
      <c r="D3500" s="4">
        <v>38.48532129987511</v>
      </c>
      <c r="E3500">
        <f t="shared" si="260"/>
        <v>38.606211551950409</v>
      </c>
      <c r="F3500">
        <v>33.102452689886654</v>
      </c>
      <c r="G3500">
        <f t="shared" si="263"/>
        <v>33.183619466910507</v>
      </c>
      <c r="H3500">
        <f t="shared" si="261"/>
        <v>35.898275785661596</v>
      </c>
      <c r="I3500">
        <f t="shared" si="262"/>
        <v>30.922087596476405</v>
      </c>
    </row>
    <row r="3501" spans="1:9" outlineLevel="1">
      <c r="A3501" s="12">
        <f t="shared" si="265"/>
        <v>0</v>
      </c>
      <c r="B3501" t="str">
        <f>YEAR(C3501)&amp;VLOOKUP(MONTH(C3501),lookup!$G$2:$N$13,8)</f>
        <v>2017M10</v>
      </c>
      <c r="C3501" s="2">
        <f t="shared" si="264"/>
        <v>43038</v>
      </c>
      <c r="D3501" s="4">
        <v>38.703462594903286</v>
      </c>
      <c r="E3501">
        <f t="shared" si="260"/>
        <v>38.646621111136213</v>
      </c>
      <c r="F3501">
        <v>33.150141943136546</v>
      </c>
      <c r="G3501">
        <f t="shared" si="263"/>
        <v>33.20899701831344</v>
      </c>
      <c r="H3501">
        <f t="shared" si="261"/>
        <v>35.908635045215433</v>
      </c>
      <c r="I3501">
        <f t="shared" si="262"/>
        <v>30.931243443051407</v>
      </c>
    </row>
    <row r="3502" spans="1:9" outlineLevel="1">
      <c r="A3502" s="12">
        <f t="shared" si="265"/>
        <v>0</v>
      </c>
      <c r="B3502" t="str">
        <f>YEAR(C3502)&amp;VLOOKUP(MONTH(C3502),lookup!$G$2:$N$13,8)</f>
        <v>2017M10</v>
      </c>
      <c r="C3502" s="2">
        <f t="shared" si="264"/>
        <v>43039</v>
      </c>
      <c r="D3502" s="4">
        <v>38.534013223624363</v>
      </c>
      <c r="E3502">
        <f t="shared" si="260"/>
        <v>38.671733198654678</v>
      </c>
      <c r="F3502">
        <v>33.141492955680995</v>
      </c>
      <c r="G3502">
        <f t="shared" si="263"/>
        <v>33.223677711175625</v>
      </c>
      <c r="H3502">
        <f t="shared" si="261"/>
        <v>35.929496237791604</v>
      </c>
      <c r="I3502">
        <f t="shared" si="262"/>
        <v>30.945956859138995</v>
      </c>
    </row>
    <row r="3503" spans="1:9" outlineLevel="1">
      <c r="A3503" s="12">
        <f t="shared" si="265"/>
        <v>0</v>
      </c>
      <c r="B3503" t="str">
        <f>YEAR(C3503)&amp;VLOOKUP(MONTH(C3503),lookup!$G$2:$N$13,8)</f>
        <v>2017M11</v>
      </c>
      <c r="C3503" s="2">
        <f t="shared" si="264"/>
        <v>43040</v>
      </c>
      <c r="D3503" s="4">
        <v>38.970938145693182</v>
      </c>
      <c r="E3503">
        <f t="shared" si="260"/>
        <v>38.749959628586396</v>
      </c>
      <c r="F3503">
        <v>33.320391181864323</v>
      </c>
      <c r="G3503">
        <f t="shared" si="263"/>
        <v>33.273736647492228</v>
      </c>
      <c r="H3503">
        <f t="shared" si="261"/>
        <v>35.963764854642228</v>
      </c>
      <c r="I3503">
        <f t="shared" si="262"/>
        <v>30.969291044100835</v>
      </c>
    </row>
    <row r="3504" spans="1:9" outlineLevel="1">
      <c r="A3504" s="12">
        <f t="shared" si="265"/>
        <v>0</v>
      </c>
      <c r="B3504" t="str">
        <f>YEAR(C3504)&amp;VLOOKUP(MONTH(C3504),lookup!$G$2:$N$13,8)</f>
        <v>2017M11</v>
      </c>
      <c r="C3504" s="2">
        <f t="shared" si="264"/>
        <v>43041</v>
      </c>
      <c r="D3504" s="4">
        <v>38.795996814795757</v>
      </c>
      <c r="E3504">
        <f t="shared" si="260"/>
        <v>38.760848747563301</v>
      </c>
      <c r="F3504">
        <v>33.186724068833129</v>
      </c>
      <c r="G3504">
        <f t="shared" si="263"/>
        <v>33.249939473996164</v>
      </c>
      <c r="H3504">
        <f t="shared" si="261"/>
        <v>35.980876783956283</v>
      </c>
      <c r="I3504">
        <f t="shared" si="262"/>
        <v>30.976323758810036</v>
      </c>
    </row>
    <row r="3505" spans="1:9" outlineLevel="1">
      <c r="A3505" s="12">
        <f t="shared" si="265"/>
        <v>0</v>
      </c>
      <c r="B3505" t="str">
        <f>YEAR(C3505)&amp;VLOOKUP(MONTH(C3505),lookup!$G$2:$N$13,8)</f>
        <v>2017M11</v>
      </c>
      <c r="C3505" s="2">
        <f t="shared" si="264"/>
        <v>43042</v>
      </c>
      <c r="D3505" s="4">
        <v>39.177422366557927</v>
      </c>
      <c r="E3505">
        <f t="shared" si="260"/>
        <v>38.812986095693134</v>
      </c>
      <c r="F3505">
        <v>33.544186398680054</v>
      </c>
      <c r="G3505">
        <f t="shared" si="263"/>
        <v>33.283941568841485</v>
      </c>
      <c r="H3505">
        <f t="shared" si="261"/>
        <v>35.969255376429373</v>
      </c>
      <c r="I3505">
        <f t="shared" si="262"/>
        <v>30.955369821572674</v>
      </c>
    </row>
    <row r="3506" spans="1:9" outlineLevel="1">
      <c r="A3506" s="12">
        <f t="shared" si="265"/>
        <v>0</v>
      </c>
      <c r="B3506" t="str">
        <f>YEAR(C3506)&amp;VLOOKUP(MONTH(C3506),lookup!$G$2:$N$13,8)</f>
        <v>2017M11</v>
      </c>
      <c r="C3506" s="2">
        <f t="shared" si="264"/>
        <v>43043</v>
      </c>
      <c r="D3506" s="4">
        <v>38.883869699017076</v>
      </c>
      <c r="E3506">
        <f t="shared" si="260"/>
        <v>38.842103741289776</v>
      </c>
      <c r="F3506">
        <v>33.220498150619207</v>
      </c>
      <c r="G3506">
        <f t="shared" si="263"/>
        <v>33.273233523678911</v>
      </c>
      <c r="H3506">
        <f t="shared" si="261"/>
        <v>35.935778531820986</v>
      </c>
      <c r="I3506">
        <f t="shared" si="262"/>
        <v>30.916789820699666</v>
      </c>
    </row>
    <row r="3507" spans="1:9" outlineLevel="1">
      <c r="A3507" s="12">
        <f t="shared" si="265"/>
        <v>0</v>
      </c>
      <c r="B3507" t="str">
        <f>YEAR(C3507)&amp;VLOOKUP(MONTH(C3507),lookup!$G$2:$N$13,8)</f>
        <v>2017M11</v>
      </c>
      <c r="C3507" s="2">
        <f t="shared" si="264"/>
        <v>43044</v>
      </c>
      <c r="D3507" s="4">
        <v>39.407461710505849</v>
      </c>
      <c r="E3507">
        <f t="shared" si="260"/>
        <v>38.915713862618631</v>
      </c>
      <c r="F3507">
        <v>33.739186510462005</v>
      </c>
      <c r="G3507">
        <f t="shared" si="263"/>
        <v>33.329690390875996</v>
      </c>
      <c r="H3507">
        <f t="shared" si="261"/>
        <v>35.944500445499443</v>
      </c>
      <c r="I3507">
        <f t="shared" si="262"/>
        <v>30.911150584681586</v>
      </c>
    </row>
    <row r="3508" spans="1:9" outlineLevel="1">
      <c r="A3508" s="12">
        <f t="shared" si="265"/>
        <v>0</v>
      </c>
      <c r="B3508" t="str">
        <f>YEAR(C3508)&amp;VLOOKUP(MONTH(C3508),lookup!$G$2:$N$13,8)</f>
        <v>2017M11</v>
      </c>
      <c r="C3508" s="2">
        <f t="shared" si="264"/>
        <v>43045</v>
      </c>
      <c r="D3508" s="4">
        <v>38.70296808178928</v>
      </c>
      <c r="E3508">
        <f t="shared" si="260"/>
        <v>38.943396358002012</v>
      </c>
      <c r="F3508">
        <v>33.072256886775534</v>
      </c>
      <c r="G3508">
        <f t="shared" si="263"/>
        <v>33.32203348077276</v>
      </c>
      <c r="H3508">
        <f t="shared" si="261"/>
        <v>35.928522867434197</v>
      </c>
      <c r="I3508">
        <f t="shared" si="262"/>
        <v>30.889558889798575</v>
      </c>
    </row>
    <row r="3509" spans="1:9" outlineLevel="1">
      <c r="A3509" s="12">
        <f t="shared" si="265"/>
        <v>0</v>
      </c>
      <c r="B3509" t="str">
        <f>YEAR(C3509)&amp;VLOOKUP(MONTH(C3509),lookup!$G$2:$N$13,8)</f>
        <v>2017M11</v>
      </c>
      <c r="C3509" s="2">
        <f t="shared" si="264"/>
        <v>43046</v>
      </c>
      <c r="D3509" s="4">
        <v>38.735591003646</v>
      </c>
      <c r="E3509">
        <f t="shared" si="260"/>
        <v>38.925792121711169</v>
      </c>
      <c r="F3509">
        <v>33.093837472291959</v>
      </c>
      <c r="G3509">
        <f t="shared" si="263"/>
        <v>33.299634975547278</v>
      </c>
      <c r="H3509">
        <f t="shared" si="261"/>
        <v>35.920533899783301</v>
      </c>
      <c r="I3509">
        <f t="shared" si="262"/>
        <v>30.871601319392379</v>
      </c>
    </row>
    <row r="3510" spans="1:9" outlineLevel="1">
      <c r="A3510" s="12">
        <f t="shared" si="265"/>
        <v>0</v>
      </c>
      <c r="B3510" t="str">
        <f>YEAR(C3510)&amp;VLOOKUP(MONTH(C3510),lookup!$G$2:$N$13,8)</f>
        <v>2017M11</v>
      </c>
      <c r="C3510" s="2">
        <f t="shared" si="264"/>
        <v>43047</v>
      </c>
      <c r="D3510" s="4">
        <v>39.090128975308993</v>
      </c>
      <c r="E3510">
        <f t="shared" ref="E3510:E3564" si="266">AVERAGE(SUM(D3503:D3510)/8,SUM(D3505:D3510)/6)</f>
        <v>38.985060369567556</v>
      </c>
      <c r="F3510">
        <v>33.41006067767195</v>
      </c>
      <c r="G3510">
        <f t="shared" si="263"/>
        <v>33.335031842241612</v>
      </c>
      <c r="H3510">
        <f t="shared" si="261"/>
        <v>35.916844548330275</v>
      </c>
      <c r="I3510">
        <f t="shared" si="262"/>
        <v>30.86615231118369</v>
      </c>
    </row>
    <row r="3511" spans="1:9" outlineLevel="1">
      <c r="A3511" s="12">
        <f t="shared" si="265"/>
        <v>0</v>
      </c>
      <c r="B3511" t="str">
        <f>YEAR(C3511)&amp;VLOOKUP(MONTH(C3511),lookup!$G$2:$N$13,8)</f>
        <v>2017M11</v>
      </c>
      <c r="C3511" s="2">
        <f t="shared" si="264"/>
        <v>43048</v>
      </c>
      <c r="D3511" s="4">
        <v>38.862791945633319</v>
      </c>
      <c r="E3511">
        <f t="shared" si="266"/>
        <v>38.952082030320099</v>
      </c>
      <c r="F3511">
        <v>33.251777952602517</v>
      </c>
      <c r="G3511">
        <f t="shared" si="263"/>
        <v>33.306376144906295</v>
      </c>
      <c r="H3511">
        <f t="shared" ref="H3511:H3574" si="267">IF(INDEX(D:D,MATCH(DATE(YEAR($C3511)-1,MONTH($C3511),DAY($C3511)),$C:$C,0),1)=0,0,(INDEX(E:E,MATCH(DATE(YEAR($C3511)-1,MONTH($C3511),DAY($C3511)),$C:$C,0),1)+INDEX(E:E,MATCH(DATE(YEAR($C3511)-2,MONTH($C3511),DAY($C3511)),$C:$C,0),1)+INDEX(E:E,MATCH(DATE(YEAR($C3511)-3,MONTH($C3511),DAY($C3511)),$C:$C,0),1)+INDEX(E:E,MATCH(DATE(YEAR($C3511)-4,MONTH($C3511),DAY($C3511)),$C:$C,0),1)+INDEX(E:E,MATCH(DATE(YEAR($C3511)-5,MONTH($C3511),DAY($C3511)),$C:$C,0),1))/5)</f>
        <v>35.920775427886547</v>
      </c>
      <c r="I3511">
        <f t="shared" ref="I3511:I3574" si="268">IF(INDEX(D:D,MATCH(DATE(YEAR($C3511)-1,MONTH($C3511),DAY($C3511)),$C:$C,0),1)=0,0,(INDEX(G:G,MATCH(DATE(YEAR($C3511)-1,MONTH($C3511),DAY($C3511)),$C:$C,0),1)+INDEX(G:G,MATCH(DATE(YEAR($C3511)-2,MONTH($C3511),DAY($C3511)),$C:$C,0),1)+INDEX(G:G,MATCH(DATE(YEAR($C3511)-3,MONTH($C3511),DAY($C3511)),$C:$C,0),1)+INDEX(G:G,MATCH(DATE(YEAR($C3511)-4,MONTH($C3511),DAY($C3511)),$C:$C,0),1)+INDEX(G:G,MATCH(DATE(YEAR($C3511)-5,MONTH($C3511),DAY($C3511)),$C:$C,0),1))/5)</f>
        <v>30.862876974383635</v>
      </c>
    </row>
    <row r="3512" spans="1:9" outlineLevel="1">
      <c r="A3512" s="12">
        <f t="shared" si="265"/>
        <v>0</v>
      </c>
      <c r="B3512" t="str">
        <f>YEAR(C3512)&amp;VLOOKUP(MONTH(C3512),lookup!$G$2:$N$13,8)</f>
        <v>2017M11</v>
      </c>
      <c r="C3512" s="2">
        <f t="shared" si="264"/>
        <v>43049</v>
      </c>
      <c r="D3512" s="4">
        <v>38.935219628986538</v>
      </c>
      <c r="E3512">
        <f t="shared" si="266"/>
        <v>38.965062617037809</v>
      </c>
      <c r="F3512">
        <v>33.25665562490618</v>
      </c>
      <c r="G3512">
        <f t="shared" si="263"/>
        <v>33.313759990018099</v>
      </c>
      <c r="H3512">
        <f t="shared" si="267"/>
        <v>35.941096050611144</v>
      </c>
      <c r="I3512">
        <f t="shared" si="268"/>
        <v>30.8814554027688</v>
      </c>
    </row>
    <row r="3513" spans="1:9" outlineLevel="1">
      <c r="A3513" s="12">
        <f t="shared" si="265"/>
        <v>0</v>
      </c>
      <c r="B3513" t="str">
        <f>YEAR(C3513)&amp;VLOOKUP(MONTH(C3513),lookup!$G$2:$N$13,8)</f>
        <v>2017M11</v>
      </c>
      <c r="C3513" s="2">
        <f t="shared" si="264"/>
        <v>43050</v>
      </c>
      <c r="D3513" s="4">
        <v>39.405318033417771</v>
      </c>
      <c r="E3513">
        <f t="shared" si="266"/>
        <v>38.97912745645921</v>
      </c>
      <c r="F3513">
        <v>33.689172230377189</v>
      </c>
      <c r="G3513">
        <f t="shared" si="263"/>
        <v>33.318653747825437</v>
      </c>
      <c r="H3513">
        <f t="shared" si="267"/>
        <v>35.937692901509081</v>
      </c>
      <c r="I3513">
        <f t="shared" si="268"/>
        <v>30.873303653662958</v>
      </c>
    </row>
    <row r="3514" spans="1:9" outlineLevel="1">
      <c r="A3514" s="12">
        <f t="shared" si="265"/>
        <v>0</v>
      </c>
      <c r="B3514" t="str">
        <f>YEAR(C3514)&amp;VLOOKUP(MONTH(C3514),lookup!$G$2:$N$13,8)</f>
        <v>2017M11</v>
      </c>
      <c r="C3514" s="2">
        <f t="shared" si="264"/>
        <v>43051</v>
      </c>
      <c r="D3514" s="4">
        <v>39.114533226912116</v>
      </c>
      <c r="E3514">
        <f t="shared" si="266"/>
        <v>39.027841022379555</v>
      </c>
      <c r="F3514">
        <v>33.426111956863785</v>
      </c>
      <c r="G3514">
        <f t="shared" si="263"/>
        <v>33.360992533223076</v>
      </c>
      <c r="H3514">
        <f t="shared" si="267"/>
        <v>35.955780211204058</v>
      </c>
      <c r="I3514">
        <f t="shared" si="268"/>
        <v>30.88909960580721</v>
      </c>
    </row>
    <row r="3515" spans="1:9" outlineLevel="1">
      <c r="A3515" s="12">
        <f t="shared" si="265"/>
        <v>0</v>
      </c>
      <c r="B3515" t="str">
        <f>YEAR(C3515)&amp;VLOOKUP(MONTH(C3515),lookup!$G$2:$N$13,8)</f>
        <v>2017M11</v>
      </c>
      <c r="C3515" s="2">
        <f t="shared" si="264"/>
        <v>43052</v>
      </c>
      <c r="D3515" s="4">
        <v>38.330806969089487</v>
      </c>
      <c r="E3515">
        <f t="shared" si="266"/>
        <v>38.92681809816132</v>
      </c>
      <c r="F3515">
        <v>32.710953201754847</v>
      </c>
      <c r="G3515">
        <f t="shared" si="263"/>
        <v>33.26482092888412</v>
      </c>
      <c r="H3515">
        <f t="shared" si="267"/>
        <v>35.979363704700219</v>
      </c>
      <c r="I3515">
        <f t="shared" si="268"/>
        <v>30.905039814972291</v>
      </c>
    </row>
    <row r="3516" spans="1:9" outlineLevel="1">
      <c r="A3516" s="12">
        <f t="shared" si="265"/>
        <v>0</v>
      </c>
      <c r="B3516" t="str">
        <f>YEAR(C3516)&amp;VLOOKUP(MONTH(C3516),lookup!$G$2:$N$13,8)</f>
        <v>2017M11</v>
      </c>
      <c r="C3516" s="2">
        <f t="shared" si="264"/>
        <v>43053</v>
      </c>
      <c r="D3516" s="4">
        <v>38.974382330146021</v>
      </c>
      <c r="E3516">
        <f t="shared" si="266"/>
        <v>38.934135934920036</v>
      </c>
      <c r="F3516">
        <v>33.287271472057242</v>
      </c>
      <c r="G3516">
        <f t="shared" si="263"/>
        <v>33.268026906662996</v>
      </c>
      <c r="H3516">
        <f t="shared" si="267"/>
        <v>35.997581847807183</v>
      </c>
      <c r="I3516">
        <f t="shared" si="268"/>
        <v>30.919579128911437</v>
      </c>
    </row>
    <row r="3517" spans="1:9" outlineLevel="1">
      <c r="A3517" s="12">
        <f t="shared" si="265"/>
        <v>0</v>
      </c>
      <c r="B3517" t="str">
        <f>YEAR(C3517)&amp;VLOOKUP(MONTH(C3517),lookup!$G$2:$N$13,8)</f>
        <v>2017M11</v>
      </c>
      <c r="C3517" s="2">
        <f t="shared" si="264"/>
        <v>43054</v>
      </c>
      <c r="D3517" s="4">
        <v>39.115024827634194</v>
      </c>
      <c r="E3517">
        <f t="shared" si="266"/>
        <v>38.978869955752707</v>
      </c>
      <c r="F3517">
        <v>33.420585388497265</v>
      </c>
      <c r="G3517">
        <f t="shared" si="263"/>
        <v>33.3025159377504</v>
      </c>
      <c r="H3517">
        <f t="shared" si="267"/>
        <v>36.039150143106511</v>
      </c>
      <c r="I3517">
        <f t="shared" si="268"/>
        <v>30.95387297202101</v>
      </c>
    </row>
    <row r="3518" spans="1:9" outlineLevel="1">
      <c r="A3518" s="12">
        <f t="shared" si="265"/>
        <v>0</v>
      </c>
      <c r="B3518" t="str">
        <f>YEAR(C3518)&amp;VLOOKUP(MONTH(C3518),lookup!$G$2:$N$13,8)</f>
        <v>2017M11</v>
      </c>
      <c r="C3518" s="2">
        <f t="shared" si="264"/>
        <v>43055</v>
      </c>
      <c r="D3518" s="4">
        <v>39.001339926105629</v>
      </c>
      <c r="E3518">
        <f t="shared" si="266"/>
        <v>38.978830664937419</v>
      </c>
      <c r="F3518">
        <v>33.285962728099257</v>
      </c>
      <c r="G3518">
        <f t="shared" si="263"/>
        <v>33.297202074501527</v>
      </c>
      <c r="H3518">
        <f t="shared" si="267"/>
        <v>36.053113006307015</v>
      </c>
      <c r="I3518">
        <f t="shared" si="268"/>
        <v>30.962990852218304</v>
      </c>
    </row>
    <row r="3519" spans="1:9" outlineLevel="1">
      <c r="A3519" s="12">
        <f t="shared" si="265"/>
        <v>0</v>
      </c>
      <c r="B3519" t="str">
        <f>YEAR(C3519)&amp;VLOOKUP(MONTH(C3519),lookup!$G$2:$N$13,8)</f>
        <v>2017M11</v>
      </c>
      <c r="C3519" s="2">
        <f t="shared" si="264"/>
        <v>43056</v>
      </c>
      <c r="D3519" s="4">
        <v>39.116183813578964</v>
      </c>
      <c r="E3519">
        <f t="shared" si="266"/>
        <v>38.970573138364124</v>
      </c>
      <c r="F3519">
        <v>33.405475966881887</v>
      </c>
      <c r="G3519">
        <f t="shared" si="263"/>
        <v>33.283166845102713</v>
      </c>
      <c r="H3519">
        <f t="shared" si="267"/>
        <v>36.101630913036018</v>
      </c>
      <c r="I3519">
        <f t="shared" si="268"/>
        <v>31.003601787320981</v>
      </c>
    </row>
    <row r="3520" spans="1:9" outlineLevel="1">
      <c r="A3520" s="12">
        <f t="shared" si="265"/>
        <v>0</v>
      </c>
      <c r="B3520" t="str">
        <f>YEAR(C3520)&amp;VLOOKUP(MONTH(C3520),lookup!$G$2:$N$13,8)</f>
        <v>2017M11</v>
      </c>
      <c r="C3520" s="2">
        <f t="shared" si="264"/>
        <v>43057</v>
      </c>
      <c r="D3520" s="4">
        <v>39.33054705328933</v>
      </c>
      <c r="E3520">
        <f t="shared" si="266"/>
        <v>39.013282254581142</v>
      </c>
      <c r="F3520">
        <v>33.575982305759766</v>
      </c>
      <c r="G3520">
        <f t="shared" si="263"/>
        <v>33.315613958397392</v>
      </c>
      <c r="H3520">
        <f t="shared" si="267"/>
        <v>36.117359842491034</v>
      </c>
      <c r="I3520">
        <f t="shared" si="268"/>
        <v>31.01269449633525</v>
      </c>
    </row>
    <row r="3521" spans="1:9" outlineLevel="1">
      <c r="A3521" s="12">
        <f t="shared" si="265"/>
        <v>0</v>
      </c>
      <c r="B3521" t="str">
        <f>YEAR(C3521)&amp;VLOOKUP(MONTH(C3521),lookup!$G$2:$N$13,8)</f>
        <v>2017M11</v>
      </c>
      <c r="C3521" s="2">
        <f t="shared" si="264"/>
        <v>43058</v>
      </c>
      <c r="D3521" s="4">
        <v>38.865254418341166</v>
      </c>
      <c r="E3521">
        <f t="shared" si="266"/>
        <v>39.024065566076501</v>
      </c>
      <c r="F3521">
        <v>33.1777736838987</v>
      </c>
      <c r="G3521">
        <f t="shared" si="263"/>
        <v>33.322553256087808</v>
      </c>
      <c r="H3521">
        <f t="shared" si="267"/>
        <v>36.133915393804521</v>
      </c>
      <c r="I3521">
        <f t="shared" si="268"/>
        <v>31.025897118284355</v>
      </c>
    </row>
    <row r="3522" spans="1:9" outlineLevel="1">
      <c r="A3522" s="12">
        <f t="shared" si="265"/>
        <v>0</v>
      </c>
      <c r="B3522" t="str">
        <f>YEAR(C3522)&amp;VLOOKUP(MONTH(C3522),lookup!$G$2:$N$13,8)</f>
        <v>2017M11</v>
      </c>
      <c r="C3522" s="2">
        <f t="shared" si="264"/>
        <v>43059</v>
      </c>
      <c r="D3522" s="4">
        <v>39.083784346595905</v>
      </c>
      <c r="E3522">
        <f t="shared" si="266"/>
        <v>39.031260595760898</v>
      </c>
      <c r="F3522">
        <v>33.336065991821386</v>
      </c>
      <c r="G3522">
        <f t="shared" si="263"/>
        <v>33.320991593252998</v>
      </c>
      <c r="H3522">
        <f t="shared" si="267"/>
        <v>36.15077905127923</v>
      </c>
      <c r="I3522">
        <f t="shared" si="268"/>
        <v>31.036289407402126</v>
      </c>
    </row>
    <row r="3523" spans="1:9" outlineLevel="1">
      <c r="A3523" s="12">
        <f t="shared" si="265"/>
        <v>0</v>
      </c>
      <c r="B3523" t="str">
        <f>YEAR(C3523)&amp;VLOOKUP(MONTH(C3523),lookup!$G$2:$N$13,8)</f>
        <v>2017M11</v>
      </c>
      <c r="C3523" s="2">
        <f t="shared" si="264"/>
        <v>43060</v>
      </c>
      <c r="D3523" s="4">
        <v>39.022949502088707</v>
      </c>
      <c r="E3523">
        <f t="shared" si="266"/>
        <v>39.066846560277881</v>
      </c>
      <c r="F3523">
        <v>33.305424134068652</v>
      </c>
      <c r="G3523">
        <f t="shared" si="263"/>
        <v>33.348549255320229</v>
      </c>
      <c r="H3523">
        <f t="shared" si="267"/>
        <v>36.144494077370922</v>
      </c>
      <c r="I3523">
        <f t="shared" si="268"/>
        <v>31.028298307174065</v>
      </c>
    </row>
    <row r="3524" spans="1:9" outlineLevel="1">
      <c r="A3524" s="12">
        <f t="shared" si="265"/>
        <v>0</v>
      </c>
      <c r="B3524" t="str">
        <f>YEAR(C3524)&amp;VLOOKUP(MONTH(C3524),lookup!$G$2:$N$13,8)</f>
        <v>2017M11</v>
      </c>
      <c r="C3524" s="2">
        <f t="shared" si="264"/>
        <v>43061</v>
      </c>
      <c r="D3524" s="4">
        <v>39.310467398341302</v>
      </c>
      <c r="E3524">
        <f t="shared" si="266"/>
        <v>39.113612499726401</v>
      </c>
      <c r="F3524">
        <v>33.51527629940729</v>
      </c>
      <c r="G3524">
        <f t="shared" si="263"/>
        <v>33.381909021305276</v>
      </c>
      <c r="H3524">
        <f t="shared" si="267"/>
        <v>36.161898454152279</v>
      </c>
      <c r="I3524">
        <f t="shared" si="268"/>
        <v>31.037703136368737</v>
      </c>
    </row>
    <row r="3525" spans="1:9" outlineLevel="1">
      <c r="A3525" s="12">
        <f t="shared" si="265"/>
        <v>0</v>
      </c>
      <c r="B3525" t="str">
        <f>YEAR(C3525)&amp;VLOOKUP(MONTH(C3525),lookup!$G$2:$N$13,8)</f>
        <v>2017M11</v>
      </c>
      <c r="C3525" s="2">
        <f t="shared" si="264"/>
        <v>43062</v>
      </c>
      <c r="D3525" s="4">
        <v>39.20177596838969</v>
      </c>
      <c r="E3525">
        <f t="shared" si="266"/>
        <v>39.126167125591174</v>
      </c>
      <c r="F3525">
        <v>33.485183402247813</v>
      </c>
      <c r="G3525">
        <f t="shared" si="263"/>
        <v>33.392588683445183</v>
      </c>
      <c r="H3525">
        <f t="shared" si="267"/>
        <v>36.148546664825645</v>
      </c>
      <c r="I3525">
        <f t="shared" si="268"/>
        <v>31.022078801535418</v>
      </c>
    </row>
    <row r="3526" spans="1:9" outlineLevel="1">
      <c r="A3526" s="12">
        <f t="shared" si="265"/>
        <v>0</v>
      </c>
      <c r="B3526" t="str">
        <f>YEAR(C3526)&amp;VLOOKUP(MONTH(C3526),lookup!$G$2:$N$13,8)</f>
        <v>2017M11</v>
      </c>
      <c r="C3526" s="2">
        <f t="shared" si="264"/>
        <v>43063</v>
      </c>
      <c r="D3526" s="4">
        <v>39.084439814225341</v>
      </c>
      <c r="E3526">
        <f t="shared" si="266"/>
        <v>39.110851932009993</v>
      </c>
      <c r="F3526">
        <v>33.298179497012512</v>
      </c>
      <c r="G3526">
        <f t="shared" si="263"/>
        <v>33.370201997439992</v>
      </c>
      <c r="H3526">
        <f t="shared" si="267"/>
        <v>36.160496605167268</v>
      </c>
      <c r="I3526">
        <f t="shared" si="268"/>
        <v>31.027057297623411</v>
      </c>
    </row>
    <row r="3527" spans="1:9" outlineLevel="1">
      <c r="A3527" s="12">
        <f t="shared" si="265"/>
        <v>0</v>
      </c>
      <c r="B3527" t="str">
        <f>YEAR(C3527)&amp;VLOOKUP(MONTH(C3527),lookup!$G$2:$N$13,8)</f>
        <v>2017M11</v>
      </c>
      <c r="C3527" s="2">
        <f t="shared" si="264"/>
        <v>43064</v>
      </c>
      <c r="D3527" s="4">
        <v>39.170957072213064</v>
      </c>
      <c r="E3527">
        <f t="shared" si="266"/>
        <v>39.139750481830617</v>
      </c>
      <c r="F3527">
        <v>33.448534464487075</v>
      </c>
      <c r="G3527">
        <f t="shared" si="263"/>
        <v>33.395456551922678</v>
      </c>
      <c r="H3527">
        <f t="shared" si="267"/>
        <v>36.164561055315943</v>
      </c>
      <c r="I3527">
        <f t="shared" si="268"/>
        <v>31.026480867452243</v>
      </c>
    </row>
    <row r="3528" spans="1:9" outlineLevel="1">
      <c r="A3528" s="12">
        <f t="shared" si="265"/>
        <v>0</v>
      </c>
      <c r="B3528" t="str">
        <f>YEAR(C3528)&amp;VLOOKUP(MONTH(C3528),lookup!$G$2:$N$13,8)</f>
        <v>2017M11</v>
      </c>
      <c r="C3528" s="2">
        <f t="shared" si="264"/>
        <v>43065</v>
      </c>
      <c r="D3528" s="4">
        <v>39.070654138219034</v>
      </c>
      <c r="E3528">
        <f t="shared" si="266"/>
        <v>39.122412990607316</v>
      </c>
      <c r="F3528">
        <v>33.314766047007247</v>
      </c>
      <c r="G3528">
        <f t="shared" ref="G3528:G3591" si="269">AVERAGE(SUM(F3521:F3528)/8,SUM(F3523:F3528)/6)</f>
        <v>33.377355540349463</v>
      </c>
      <c r="H3528">
        <f t="shared" si="267"/>
        <v>36.184547378539058</v>
      </c>
      <c r="I3528">
        <f t="shared" si="268"/>
        <v>31.037329116383489</v>
      </c>
    </row>
    <row r="3529" spans="1:9" outlineLevel="1">
      <c r="A3529" s="12">
        <f t="shared" si="265"/>
        <v>0</v>
      </c>
      <c r="B3529" t="str">
        <f>YEAR(C3529)&amp;VLOOKUP(MONTH(C3529),lookup!$G$2:$N$13,8)</f>
        <v>2017M11</v>
      </c>
      <c r="C3529" s="2">
        <f t="shared" si="264"/>
        <v>43066</v>
      </c>
      <c r="D3529" s="4">
        <v>38.918895505615339</v>
      </c>
      <c r="E3529">
        <f t="shared" si="266"/>
        <v>39.117094392189173</v>
      </c>
      <c r="F3529">
        <v>33.188580404405336</v>
      </c>
      <c r="G3529">
        <f t="shared" si="269"/>
        <v>33.368293982909186</v>
      </c>
      <c r="H3529">
        <f t="shared" si="267"/>
        <v>36.221107561769394</v>
      </c>
      <c r="I3529">
        <f t="shared" si="268"/>
        <v>31.063167491348661</v>
      </c>
    </row>
    <row r="3530" spans="1:9" outlineLevel="1">
      <c r="A3530" s="12">
        <f t="shared" si="265"/>
        <v>0</v>
      </c>
      <c r="B3530" t="str">
        <f>YEAR(C3530)&amp;VLOOKUP(MONTH(C3530),lookup!$G$2:$N$13,8)</f>
        <v>2017M11</v>
      </c>
      <c r="C3530" s="2">
        <f t="shared" si="264"/>
        <v>43067</v>
      </c>
      <c r="D3530" s="4">
        <v>38.935468408745891</v>
      </c>
      <c r="E3530">
        <f t="shared" si="266"/>
        <v>39.076574730273933</v>
      </c>
      <c r="F3530">
        <v>33.153620786774468</v>
      </c>
      <c r="G3530">
        <f t="shared" si="269"/>
        <v>33.326753198207683</v>
      </c>
      <c r="H3530">
        <f t="shared" si="267"/>
        <v>36.253421028607555</v>
      </c>
      <c r="I3530">
        <f t="shared" si="268"/>
        <v>31.085454304039693</v>
      </c>
    </row>
    <row r="3531" spans="1:9" outlineLevel="1">
      <c r="A3531" s="12">
        <f t="shared" si="265"/>
        <v>0</v>
      </c>
      <c r="B3531" t="str">
        <f>YEAR(C3531)&amp;VLOOKUP(MONTH(C3531),lookup!$G$2:$N$13,8)</f>
        <v>2017M11</v>
      </c>
      <c r="C3531" s="2">
        <f t="shared" si="264"/>
        <v>43068</v>
      </c>
      <c r="D3531" s="4">
        <v>39.127237381329863</v>
      </c>
      <c r="E3531">
        <f t="shared" si="266"/>
        <v>39.07688117380485</v>
      </c>
      <c r="F3531">
        <v>33.381722811636045</v>
      </c>
      <c r="G3531">
        <f t="shared" si="269"/>
        <v>33.322900149671341</v>
      </c>
      <c r="H3531">
        <f t="shared" si="267"/>
        <v>36.287760035381936</v>
      </c>
      <c r="I3531">
        <f t="shared" si="268"/>
        <v>31.110791662237148</v>
      </c>
    </row>
    <row r="3532" spans="1:9" outlineLevel="1">
      <c r="A3532" s="12">
        <f t="shared" si="265"/>
        <v>0</v>
      </c>
      <c r="B3532" t="str">
        <f>YEAR(C3532)&amp;VLOOKUP(MONTH(C3532),lookup!$G$2:$N$13,8)</f>
        <v>2017M11</v>
      </c>
      <c r="C3532" s="2">
        <f t="shared" ref="C3532:C3595" si="270">C3531+1</f>
        <v>43069</v>
      </c>
      <c r="D3532" s="4">
        <v>38.817591493787269</v>
      </c>
      <c r="E3532">
        <f t="shared" si="266"/>
        <v>39.023839069733711</v>
      </c>
      <c r="F3532">
        <v>33.018957057005387</v>
      </c>
      <c r="G3532">
        <f t="shared" si="269"/>
        <v>33.268611660353955</v>
      </c>
      <c r="H3532">
        <f t="shared" si="267"/>
        <v>36.323364916447645</v>
      </c>
      <c r="I3532">
        <f t="shared" si="268"/>
        <v>31.132554408696524</v>
      </c>
    </row>
    <row r="3533" spans="1:9" outlineLevel="1">
      <c r="A3533" s="12">
        <f t="shared" si="265"/>
        <v>0</v>
      </c>
      <c r="B3533" t="str">
        <f>YEAR(C3533)&amp;VLOOKUP(MONTH(C3533),lookup!$G$2:$N$13,8)</f>
        <v>2017M12</v>
      </c>
      <c r="C3533" s="2">
        <f t="shared" si="270"/>
        <v>43070</v>
      </c>
      <c r="D3533" s="4">
        <v>38.944072309721392</v>
      </c>
      <c r="E3533">
        <f t="shared" si="266"/>
        <v>38.988825527525975</v>
      </c>
      <c r="F3533">
        <v>33.067338959482811</v>
      </c>
      <c r="G3533">
        <f t="shared" si="269"/>
        <v>33.210730090597451</v>
      </c>
      <c r="H3533">
        <f t="shared" si="267"/>
        <v>36.327846657672431</v>
      </c>
      <c r="I3533">
        <f t="shared" si="268"/>
        <v>31.11152876633604</v>
      </c>
    </row>
    <row r="3534" spans="1:9" outlineLevel="1">
      <c r="A3534" s="12">
        <f t="shared" si="265"/>
        <v>0</v>
      </c>
      <c r="B3534" t="str">
        <f>YEAR(C3534)&amp;VLOOKUP(MONTH(C3534),lookup!$G$2:$N$13,8)</f>
        <v>2017M12</v>
      </c>
      <c r="C3534" s="2">
        <f t="shared" si="270"/>
        <v>43071</v>
      </c>
      <c r="D3534" s="4">
        <v>39.072102651665723</v>
      </c>
      <c r="E3534">
        <f t="shared" si="266"/>
        <v>38.988175164319884</v>
      </c>
      <c r="F3534">
        <v>33.055311448788146</v>
      </c>
      <c r="G3534">
        <f t="shared" si="269"/>
        <v>33.173929621065177</v>
      </c>
      <c r="H3534">
        <f t="shared" si="267"/>
        <v>36.35850409713813</v>
      </c>
      <c r="I3534">
        <f t="shared" si="268"/>
        <v>31.110327692852326</v>
      </c>
    </row>
    <row r="3535" spans="1:9" outlineLevel="1">
      <c r="A3535" s="12">
        <f t="shared" si="265"/>
        <v>0</v>
      </c>
      <c r="B3535" t="str">
        <f>YEAR(C3535)&amp;VLOOKUP(MONTH(C3535),lookup!$G$2:$N$13,8)</f>
        <v>2017M12</v>
      </c>
      <c r="C3535" s="2">
        <f t="shared" si="270"/>
        <v>43072</v>
      </c>
      <c r="D3535" s="4">
        <v>39.156885700349513</v>
      </c>
      <c r="E3535">
        <f t="shared" si="266"/>
        <v>39.007128219806262</v>
      </c>
      <c r="F3535">
        <v>33.248850427836658</v>
      </c>
      <c r="G3535">
        <f t="shared" si="269"/>
        <v>33.166471870727136</v>
      </c>
      <c r="H3535">
        <f t="shared" si="267"/>
        <v>36.367724688276581</v>
      </c>
      <c r="I3535">
        <f t="shared" si="268"/>
        <v>31.094101227954514</v>
      </c>
    </row>
    <row r="3536" spans="1:9" outlineLevel="1">
      <c r="A3536" s="12">
        <f t="shared" si="265"/>
        <v>0</v>
      </c>
      <c r="B3536" t="str">
        <f>YEAR(C3536)&amp;VLOOKUP(MONTH(C3536),lookup!$G$2:$N$13,8)</f>
        <v>2017M12</v>
      </c>
      <c r="C3536" s="2">
        <f t="shared" si="270"/>
        <v>43073</v>
      </c>
      <c r="D3536" s="4">
        <v>39.273344882608214</v>
      </c>
      <c r="E3536">
        <f t="shared" si="266"/>
        <v>39.047952764152441</v>
      </c>
      <c r="F3536">
        <v>33.228300672005282</v>
      </c>
      <c r="G3536">
        <f t="shared" si="269"/>
        <v>33.167291108558743</v>
      </c>
      <c r="H3536">
        <f t="shared" si="267"/>
        <v>36.387729902576055</v>
      </c>
      <c r="I3536">
        <f t="shared" si="268"/>
        <v>31.083081069511785</v>
      </c>
    </row>
    <row r="3537" spans="1:9" outlineLevel="1">
      <c r="A3537" s="12">
        <f t="shared" si="265"/>
        <v>0</v>
      </c>
      <c r="B3537" t="str">
        <f>YEAR(C3537)&amp;VLOOKUP(MONTH(C3537),lookup!$G$2:$N$13,8)</f>
        <v>2017M12</v>
      </c>
      <c r="C3537" s="2">
        <f t="shared" si="270"/>
        <v>43074</v>
      </c>
      <c r="D3537" s="4">
        <v>39.149004717709794</v>
      </c>
      <c r="E3537">
        <f t="shared" si="266"/>
        <v>39.06414853460668</v>
      </c>
      <c r="F3537">
        <v>33.211733241822394</v>
      </c>
      <c r="G3537">
        <f t="shared" si="269"/>
        <v>33.154572363412839</v>
      </c>
      <c r="H3537">
        <f t="shared" si="267"/>
        <v>36.372381537328891</v>
      </c>
      <c r="I3537">
        <f t="shared" si="268"/>
        <v>31.044280193872432</v>
      </c>
    </row>
    <row r="3538" spans="1:9" outlineLevel="1">
      <c r="A3538" s="12">
        <f t="shared" ref="A3538:A3601" si="271">IF(D3538+D3539=D3538,IF(D3538+D3539&gt;0,1,0),0)</f>
        <v>0</v>
      </c>
      <c r="B3538" t="str">
        <f>YEAR(C3538)&amp;VLOOKUP(MONTH(C3538),lookup!$G$2:$N$13,8)</f>
        <v>2017M12</v>
      </c>
      <c r="C3538" s="2">
        <f t="shared" si="270"/>
        <v>43075</v>
      </c>
      <c r="D3538" s="4">
        <v>39.400494088464548</v>
      </c>
      <c r="E3538">
        <f t="shared" si="266"/>
        <v>39.141787855812197</v>
      </c>
      <c r="F3538">
        <v>33.333054605019122</v>
      </c>
      <c r="G3538">
        <f t="shared" si="269"/>
        <v>33.191961772720944</v>
      </c>
      <c r="H3538">
        <f t="shared" si="267"/>
        <v>36.371655144038023</v>
      </c>
      <c r="I3538">
        <f t="shared" si="268"/>
        <v>31.01719869307318</v>
      </c>
    </row>
    <row r="3539" spans="1:9" outlineLevel="1">
      <c r="A3539" s="12">
        <f t="shared" si="271"/>
        <v>0</v>
      </c>
      <c r="B3539" t="str">
        <f>YEAR(C3539)&amp;VLOOKUP(MONTH(C3539),lookup!$G$2:$N$13,8)</f>
        <v>2017M12</v>
      </c>
      <c r="C3539" s="2">
        <f t="shared" si="270"/>
        <v>43076</v>
      </c>
      <c r="D3539" s="4">
        <v>39.450559927625349</v>
      </c>
      <c r="E3539">
        <f t="shared" si="266"/>
        <v>39.204202816447669</v>
      </c>
      <c r="F3539">
        <v>33.479919498986391</v>
      </c>
      <c r="G3539">
        <f t="shared" si="269"/>
        <v>33.232480777305639</v>
      </c>
      <c r="H3539">
        <f t="shared" si="267"/>
        <v>36.410193671586569</v>
      </c>
      <c r="I3539">
        <f t="shared" si="268"/>
        <v>31.036027584616619</v>
      </c>
    </row>
    <row r="3540" spans="1:9" outlineLevel="1">
      <c r="A3540" s="12">
        <f t="shared" si="271"/>
        <v>0</v>
      </c>
      <c r="B3540" t="str">
        <f>YEAR(C3540)&amp;VLOOKUP(MONTH(C3540),lookup!$G$2:$N$13,8)</f>
        <v>2017M12</v>
      </c>
      <c r="C3540" s="2">
        <f t="shared" si="270"/>
        <v>43077</v>
      </c>
      <c r="D3540" s="4">
        <v>39.00482518810697</v>
      </c>
      <c r="E3540">
        <f t="shared" si="266"/>
        <v>39.21029846704608</v>
      </c>
      <c r="F3540">
        <v>32.918477101531394</v>
      </c>
      <c r="G3540">
        <f t="shared" si="269"/>
        <v>33.214797917817123</v>
      </c>
      <c r="H3540">
        <f t="shared" si="267"/>
        <v>36.420018282028536</v>
      </c>
      <c r="I3540">
        <f t="shared" si="268"/>
        <v>31.034115304130445</v>
      </c>
    </row>
    <row r="3541" spans="1:9" outlineLevel="1">
      <c r="A3541" s="12">
        <f t="shared" si="271"/>
        <v>0</v>
      </c>
      <c r="B3541" t="str">
        <f>YEAR(C3541)&amp;VLOOKUP(MONTH(C3541),lookup!$G$2:$N$13,8)</f>
        <v>2017M12</v>
      </c>
      <c r="C3541" s="2">
        <f t="shared" si="270"/>
        <v>43078</v>
      </c>
      <c r="D3541" s="4">
        <v>39.433764623241871</v>
      </c>
      <c r="E3541">
        <f t="shared" si="266"/>
        <v>39.263977480215473</v>
      </c>
      <c r="F3541">
        <v>33.516492058459527</v>
      </c>
      <c r="G3541">
        <f t="shared" si="269"/>
        <v>33.265173455721737</v>
      </c>
      <c r="H3541">
        <f t="shared" si="267"/>
        <v>36.480992906177597</v>
      </c>
      <c r="I3541">
        <f t="shared" si="268"/>
        <v>31.079277150976925</v>
      </c>
    </row>
    <row r="3542" spans="1:9" outlineLevel="1">
      <c r="A3542" s="12">
        <f t="shared" si="271"/>
        <v>0</v>
      </c>
      <c r="B3542" t="str">
        <f>YEAR(C3542)&amp;VLOOKUP(MONTH(C3542),lookup!$G$2:$N$13,8)</f>
        <v>2017M12</v>
      </c>
      <c r="C3542" s="2">
        <f t="shared" si="270"/>
        <v>43079</v>
      </c>
      <c r="D3542" s="4">
        <v>37.687443920205496</v>
      </c>
      <c r="E3542">
        <f t="shared" si="266"/>
        <v>39.045277895965654</v>
      </c>
      <c r="F3542">
        <v>31.83059991790055</v>
      </c>
      <c r="G3542">
        <f t="shared" si="269"/>
        <v>33.072153922199199</v>
      </c>
      <c r="H3542">
        <f t="shared" si="267"/>
        <v>36.512086227666053</v>
      </c>
      <c r="I3542">
        <f t="shared" si="268"/>
        <v>31.102581481580774</v>
      </c>
    </row>
    <row r="3543" spans="1:9" outlineLevel="1">
      <c r="A3543" s="12">
        <f t="shared" si="271"/>
        <v>0</v>
      </c>
      <c r="B3543" t="str">
        <f>YEAR(C3543)&amp;VLOOKUP(MONTH(C3543),lookup!$G$2:$N$13,8)</f>
        <v>2017M12</v>
      </c>
      <c r="C3543" s="2">
        <f t="shared" si="270"/>
        <v>43080</v>
      </c>
      <c r="D3543" s="4">
        <v>39.72989797375736</v>
      </c>
      <c r="E3543">
        <f t="shared" si="266"/>
        <v>39.129498934390945</v>
      </c>
      <c r="F3543">
        <v>33.716988334450754</v>
      </c>
      <c r="G3543">
        <f t="shared" si="269"/>
        <v>33.143517132414942</v>
      </c>
      <c r="H3543">
        <f t="shared" si="267"/>
        <v>36.560905430835554</v>
      </c>
      <c r="I3543">
        <f t="shared" si="268"/>
        <v>31.138189042955577</v>
      </c>
    </row>
    <row r="3544" spans="1:9" outlineLevel="1">
      <c r="A3544" s="12">
        <f t="shared" si="271"/>
        <v>0</v>
      </c>
      <c r="B3544" t="str">
        <f>YEAR(C3544)&amp;VLOOKUP(MONTH(C3544),lookup!$G$2:$N$13,8)</f>
        <v>2017M12</v>
      </c>
      <c r="C3544" s="2">
        <f t="shared" si="270"/>
        <v>43081</v>
      </c>
      <c r="D3544" s="4">
        <v>38.444254019074513</v>
      </c>
      <c r="E3544">
        <f t="shared" si="266"/>
        <v>38.997994082970919</v>
      </c>
      <c r="F3544">
        <v>32.537271282231217</v>
      </c>
      <c r="G3544">
        <f t="shared" si="269"/>
        <v>33.034012518655068</v>
      </c>
      <c r="H3544">
        <f t="shared" si="267"/>
        <v>36.589703291110098</v>
      </c>
      <c r="I3544">
        <f t="shared" si="268"/>
        <v>31.16117446526664</v>
      </c>
    </row>
    <row r="3545" spans="1:9" outlineLevel="1">
      <c r="A3545" s="12">
        <f t="shared" si="271"/>
        <v>0</v>
      </c>
      <c r="B3545" t="str">
        <f>YEAR(C3545)&amp;VLOOKUP(MONTH(C3545),lookup!$G$2:$N$13,8)</f>
        <v>2017M12</v>
      </c>
      <c r="C3545" s="2">
        <f t="shared" si="270"/>
        <v>43082</v>
      </c>
      <c r="D3545" s="4">
        <v>39.311123312596095</v>
      </c>
      <c r="E3545">
        <f t="shared" si="266"/>
        <v>38.996506777232199</v>
      </c>
      <c r="F3545">
        <v>33.296139435867225</v>
      </c>
      <c r="G3545">
        <f t="shared" si="269"/>
        <v>33.023972900522935</v>
      </c>
      <c r="H3545">
        <f t="shared" si="267"/>
        <v>36.620562451870498</v>
      </c>
      <c r="I3545">
        <f t="shared" si="268"/>
        <v>31.183287608963564</v>
      </c>
    </row>
    <row r="3546" spans="1:9" outlineLevel="1">
      <c r="A3546" s="12">
        <f t="shared" si="271"/>
        <v>0</v>
      </c>
      <c r="B3546" t="str">
        <f>YEAR(C3546)&amp;VLOOKUP(MONTH(C3546),lookup!$G$2:$N$13,8)</f>
        <v>2017M12</v>
      </c>
      <c r="C3546" s="2">
        <f t="shared" si="270"/>
        <v>43083</v>
      </c>
      <c r="D3546" s="4">
        <v>38.963810951841658</v>
      </c>
      <c r="E3546">
        <f t="shared" si="266"/>
        <v>38.965796228171172</v>
      </c>
      <c r="F3546">
        <v>32.987438560456198</v>
      </c>
      <c r="G3546">
        <f t="shared" si="269"/>
        <v>33.008118685981486</v>
      </c>
      <c r="H3546">
        <f t="shared" si="267"/>
        <v>36.675010726204185</v>
      </c>
      <c r="I3546">
        <f t="shared" si="268"/>
        <v>31.22726262357337</v>
      </c>
    </row>
    <row r="3547" spans="1:9" outlineLevel="1">
      <c r="A3547" s="12">
        <f t="shared" si="271"/>
        <v>0</v>
      </c>
      <c r="B3547" t="str">
        <f>YEAR(C3547)&amp;VLOOKUP(MONTH(C3547),lookup!$G$2:$N$13,8)</f>
        <v>2017M12</v>
      </c>
      <c r="C3547" s="2">
        <f t="shared" si="270"/>
        <v>43084</v>
      </c>
      <c r="D3547" s="4">
        <v>39.379316232530783</v>
      </c>
      <c r="E3547">
        <f t="shared" si="266"/>
        <v>38.956806131335163</v>
      </c>
      <c r="F3547">
        <v>33.381745446277115</v>
      </c>
      <c r="G3547">
        <f t="shared" si="269"/>
        <v>32.99075392333863</v>
      </c>
      <c r="H3547">
        <f t="shared" si="267"/>
        <v>36.692458533919634</v>
      </c>
      <c r="I3547">
        <f t="shared" si="268"/>
        <v>31.238954700357159</v>
      </c>
    </row>
    <row r="3548" spans="1:9" outlineLevel="1">
      <c r="A3548" s="12">
        <f t="shared" si="271"/>
        <v>0</v>
      </c>
      <c r="B3548" t="str">
        <f>YEAR(C3548)&amp;VLOOKUP(MONTH(C3548),lookup!$G$2:$N$13,8)</f>
        <v>2017M12</v>
      </c>
      <c r="C3548" s="2">
        <f t="shared" si="270"/>
        <v>43085</v>
      </c>
      <c r="D3548" s="4">
        <v>39.164759222057064</v>
      </c>
      <c r="E3548">
        <f t="shared" si="266"/>
        <v>39.089911616944676</v>
      </c>
      <c r="F3548">
        <v>33.087707173133815</v>
      </c>
      <c r="G3548">
        <f t="shared" si="269"/>
        <v>33.10608974074988</v>
      </c>
      <c r="H3548">
        <f t="shared" si="267"/>
        <v>36.728792531311534</v>
      </c>
      <c r="I3548">
        <f t="shared" si="268"/>
        <v>31.265709720953868</v>
      </c>
    </row>
    <row r="3549" spans="1:9" outlineLevel="1">
      <c r="A3549" s="12">
        <f t="shared" si="271"/>
        <v>0</v>
      </c>
      <c r="B3549" t="str">
        <f>YEAR(C3549)&amp;VLOOKUP(MONTH(C3549),lookup!$G$2:$N$13,8)</f>
        <v>2017M12</v>
      </c>
      <c r="C3549" s="2">
        <f t="shared" si="270"/>
        <v>43086</v>
      </c>
      <c r="D3549" s="4">
        <v>39.324418693703713</v>
      </c>
      <c r="E3549">
        <f t="shared" si="266"/>
        <v>39.049287556344069</v>
      </c>
      <c r="F3549">
        <v>33.343749896405157</v>
      </c>
      <c r="G3549">
        <f t="shared" si="269"/>
        <v>33.064190152451026</v>
      </c>
      <c r="H3549">
        <f t="shared" si="267"/>
        <v>36.754224260916111</v>
      </c>
      <c r="I3549">
        <f t="shared" si="268"/>
        <v>31.283163746694747</v>
      </c>
    </row>
    <row r="3550" spans="1:9" outlineLevel="1">
      <c r="A3550" s="12">
        <f t="shared" si="271"/>
        <v>0</v>
      </c>
      <c r="B3550" t="str">
        <f>YEAR(C3550)&amp;VLOOKUP(MONTH(C3550),lookup!$G$2:$N$13,8)</f>
        <v>2017M12</v>
      </c>
      <c r="C3550" s="2">
        <f t="shared" si="270"/>
        <v>43087</v>
      </c>
      <c r="D3550" s="4">
        <v>39.045173909223685</v>
      </c>
      <c r="E3550">
        <f t="shared" si="266"/>
        <v>39.18422233817013</v>
      </c>
      <c r="F3550">
        <v>32.982946415225975</v>
      </c>
      <c r="G3550">
        <f t="shared" si="269"/>
        <v>33.17335140295009</v>
      </c>
      <c r="H3550">
        <f t="shared" si="267"/>
        <v>36.813062027729572</v>
      </c>
      <c r="I3550">
        <f t="shared" si="268"/>
        <v>31.331887538768381</v>
      </c>
    </row>
    <row r="3551" spans="1:9" outlineLevel="1">
      <c r="A3551" s="12">
        <f t="shared" si="271"/>
        <v>0</v>
      </c>
      <c r="B3551" t="str">
        <f>YEAR(C3551)&amp;VLOOKUP(MONTH(C3551),lookup!$G$2:$N$13,8)</f>
        <v>2017M12</v>
      </c>
      <c r="C3551" s="2">
        <f t="shared" si="270"/>
        <v>43088</v>
      </c>
      <c r="D3551" s="4">
        <v>39.325721372458702</v>
      </c>
      <c r="E3551">
        <f t="shared" si="266"/>
        <v>39.160177805577518</v>
      </c>
      <c r="F3551">
        <v>33.313223510525852</v>
      </c>
      <c r="G3551">
        <f t="shared" si="269"/>
        <v>33.149539774343005</v>
      </c>
      <c r="H3551">
        <f t="shared" si="267"/>
        <v>36.859672655673634</v>
      </c>
      <c r="I3551">
        <f t="shared" si="268"/>
        <v>31.370741300090856</v>
      </c>
    </row>
    <row r="3552" spans="1:9" outlineLevel="1">
      <c r="A3552" s="12">
        <f t="shared" si="271"/>
        <v>0</v>
      </c>
      <c r="B3552" t="str">
        <f>YEAR(C3552)&amp;VLOOKUP(MONTH(C3552),lookup!$G$2:$N$13,8)</f>
        <v>2017M12</v>
      </c>
      <c r="C3552" s="2">
        <f t="shared" si="270"/>
        <v>43089</v>
      </c>
      <c r="D3552" s="4">
        <v>39.376158766041023</v>
      </c>
      <c r="E3552">
        <f t="shared" si="266"/>
        <v>39.252784170112875</v>
      </c>
      <c r="F3552">
        <v>33.293633334790748</v>
      </c>
      <c r="G3552">
        <f t="shared" si="269"/>
        <v>33.222328633822514</v>
      </c>
      <c r="H3552">
        <f t="shared" si="267"/>
        <v>36.901877317639219</v>
      </c>
      <c r="I3552">
        <f t="shared" si="268"/>
        <v>31.40439012946759</v>
      </c>
    </row>
    <row r="3553" spans="1:9" outlineLevel="1">
      <c r="A3553" s="12">
        <f t="shared" si="271"/>
        <v>0</v>
      </c>
      <c r="B3553" t="str">
        <f>YEAR(C3553)&amp;VLOOKUP(MONTH(C3553),lookup!$G$2:$N$13,8)</f>
        <v>2017M12</v>
      </c>
      <c r="C3553" s="2">
        <f t="shared" si="270"/>
        <v>43090</v>
      </c>
      <c r="D3553" s="4">
        <v>39.567839066328339</v>
      </c>
      <c r="E3553">
        <f t="shared" si="266"/>
        <v>39.284539140870933</v>
      </c>
      <c r="F3553">
        <v>33.48807319984715</v>
      </c>
      <c r="G3553">
        <f t="shared" si="269"/>
        <v>33.243185140202101</v>
      </c>
      <c r="H3553">
        <f t="shared" si="267"/>
        <v>36.955182186599117</v>
      </c>
      <c r="I3553">
        <f t="shared" si="268"/>
        <v>31.447818336803277</v>
      </c>
    </row>
    <row r="3554" spans="1:9" outlineLevel="1">
      <c r="A3554" s="12">
        <f t="shared" si="271"/>
        <v>0</v>
      </c>
      <c r="B3554" t="str">
        <f>YEAR(C3554)&amp;VLOOKUP(MONTH(C3554),lookup!$G$2:$N$13,8)</f>
        <v>2017M12</v>
      </c>
      <c r="C3554" s="2">
        <f t="shared" si="270"/>
        <v>43091</v>
      </c>
      <c r="D3554" s="4">
        <v>39.795167700472092</v>
      </c>
      <c r="E3554">
        <f t="shared" si="266"/>
        <v>39.389032977528259</v>
      </c>
      <c r="F3554">
        <v>33.659929490660431</v>
      </c>
      <c r="G3554">
        <f t="shared" si="269"/>
        <v>33.33290101646709</v>
      </c>
      <c r="H3554">
        <f t="shared" si="267"/>
        <v>37.016777335066152</v>
      </c>
      <c r="I3554">
        <f t="shared" si="268"/>
        <v>31.498743356170667</v>
      </c>
    </row>
    <row r="3555" spans="1:9" outlineLevel="1">
      <c r="A3555" s="12">
        <f t="shared" si="271"/>
        <v>0</v>
      </c>
      <c r="B3555" t="str">
        <f>YEAR(C3555)&amp;VLOOKUP(MONTH(C3555),lookup!$G$2:$N$13,8)</f>
        <v>2017M12</v>
      </c>
      <c r="C3555" s="2">
        <f t="shared" si="270"/>
        <v>43092</v>
      </c>
      <c r="D3555" s="4">
        <v>39.869927732893267</v>
      </c>
      <c r="E3555">
        <f t="shared" si="266"/>
        <v>39.465155282900042</v>
      </c>
      <c r="F3555">
        <v>33.731002571788565</v>
      </c>
      <c r="G3555">
        <f t="shared" si="269"/>
        <v>33.387000643093501</v>
      </c>
      <c r="H3555">
        <f t="shared" si="267"/>
        <v>37.05489873724683</v>
      </c>
      <c r="I3555">
        <f t="shared" si="268"/>
        <v>31.527825304856538</v>
      </c>
    </row>
    <row r="3556" spans="1:9" outlineLevel="1">
      <c r="A3556" s="12">
        <f t="shared" si="271"/>
        <v>0</v>
      </c>
      <c r="B3556" t="str">
        <f>YEAR(C3556)&amp;VLOOKUP(MONTH(C3556),lookup!$G$2:$N$13,8)</f>
        <v>2017M12</v>
      </c>
      <c r="C3556" s="2">
        <f t="shared" si="270"/>
        <v>43093</v>
      </c>
      <c r="D3556" s="4">
        <v>40.536033787316988</v>
      </c>
      <c r="E3556">
        <f t="shared" si="266"/>
        <v>39.675098266403225</v>
      </c>
      <c r="F3556">
        <v>34.259217972808791</v>
      </c>
      <c r="G3556">
        <f t="shared" si="269"/>
        <v>33.566576031205088</v>
      </c>
      <c r="H3556">
        <f t="shared" si="267"/>
        <v>37.216937329317794</v>
      </c>
      <c r="I3556">
        <f t="shared" si="268"/>
        <v>31.641669937100755</v>
      </c>
    </row>
    <row r="3557" spans="1:9" outlineLevel="1">
      <c r="A3557" s="12">
        <f t="shared" si="271"/>
        <v>0</v>
      </c>
      <c r="B3557" t="str">
        <f>YEAR(C3557)&amp;VLOOKUP(MONTH(C3557),lookup!$G$2:$N$13,8)</f>
        <v>2017M12</v>
      </c>
      <c r="C3557" s="2">
        <f t="shared" si="270"/>
        <v>43094</v>
      </c>
      <c r="D3557" s="4">
        <v>38.881146807891071</v>
      </c>
      <c r="E3557">
        <f t="shared" si="266"/>
        <v>39.610345893159305</v>
      </c>
      <c r="F3557">
        <v>32.934859577086904</v>
      </c>
      <c r="G3557">
        <f t="shared" si="269"/>
        <v>33.509490058461111</v>
      </c>
      <c r="H3557">
        <f t="shared" si="267"/>
        <v>37.147849720104084</v>
      </c>
      <c r="I3557">
        <f t="shared" si="268"/>
        <v>31.61662379876255</v>
      </c>
    </row>
    <row r="3558" spans="1:9" outlineLevel="1">
      <c r="A3558" s="12">
        <f t="shared" si="271"/>
        <v>0</v>
      </c>
      <c r="B3558" t="str">
        <f>YEAR(C3558)&amp;VLOOKUP(MONTH(C3558),lookup!$G$2:$N$13,8)</f>
        <v>2017M12</v>
      </c>
      <c r="C3558" s="2">
        <f t="shared" si="270"/>
        <v>43095</v>
      </c>
      <c r="D3558" s="4">
        <v>39.561371930332783</v>
      </c>
      <c r="E3558">
        <f t="shared" si="266"/>
        <v>39.658042699836265</v>
      </c>
      <c r="F3558">
        <v>33.436138486471371</v>
      </c>
      <c r="G3558">
        <f t="shared" si="269"/>
        <v>33.549689992220671</v>
      </c>
      <c r="H3558">
        <f t="shared" si="267"/>
        <v>37.183081766057818</v>
      </c>
      <c r="I3558">
        <f t="shared" si="268"/>
        <v>31.642584215778491</v>
      </c>
    </row>
    <row r="3559" spans="1:9" outlineLevel="1">
      <c r="A3559" s="12">
        <f t="shared" si="271"/>
        <v>0</v>
      </c>
      <c r="B3559" t="str">
        <f>YEAR(C3559)&amp;VLOOKUP(MONTH(C3559),lookup!$G$2:$N$13,8)</f>
        <v>2017M12</v>
      </c>
      <c r="C3559" s="2">
        <f t="shared" si="270"/>
        <v>43096</v>
      </c>
      <c r="D3559" s="4">
        <v>39.443040054102134</v>
      </c>
      <c r="E3559">
        <f t="shared" si="266"/>
        <v>39.654975199753473</v>
      </c>
      <c r="F3559">
        <v>33.251927772540867</v>
      </c>
      <c r="G3559">
        <f t="shared" si="269"/>
        <v>33.526180222987755</v>
      </c>
      <c r="H3559">
        <f t="shared" si="267"/>
        <v>37.240936949418483</v>
      </c>
      <c r="I3559">
        <f t="shared" si="268"/>
        <v>31.67554691768429</v>
      </c>
    </row>
    <row r="3560" spans="1:9" outlineLevel="1">
      <c r="A3560" s="12">
        <f t="shared" si="271"/>
        <v>0</v>
      </c>
      <c r="B3560" t="str">
        <f>YEAR(C3560)&amp;VLOOKUP(MONTH(C3560),lookup!$G$2:$N$13,8)</f>
        <v>2017M12</v>
      </c>
      <c r="C3560" s="2">
        <f t="shared" si="270"/>
        <v>43097</v>
      </c>
      <c r="D3560" s="4">
        <v>39.321852133040963</v>
      </c>
      <c r="E3560">
        <f t="shared" si="266"/>
        <v>39.612138071238377</v>
      </c>
      <c r="F3560">
        <v>33.148399590489269</v>
      </c>
      <c r="G3560">
        <f t="shared" si="269"/>
        <v>33.474475622287983</v>
      </c>
      <c r="H3560">
        <f t="shared" si="267"/>
        <v>37.269674005832549</v>
      </c>
      <c r="I3560">
        <f t="shared" si="268"/>
        <v>31.695179576639919</v>
      </c>
    </row>
    <row r="3561" spans="1:9" outlineLevel="1">
      <c r="A3561" s="12">
        <f t="shared" si="271"/>
        <v>0</v>
      </c>
      <c r="B3561" t="str">
        <f>YEAR(C3561)&amp;VLOOKUP(MONTH(C3561),lookup!$G$2:$N$13,8)</f>
        <v>2017M12</v>
      </c>
      <c r="C3561" s="2">
        <f t="shared" si="270"/>
        <v>43098</v>
      </c>
      <c r="D3561" s="4">
        <v>39.515946790974972</v>
      </c>
      <c r="E3561">
        <f t="shared" si="266"/>
        <v>39.579396392202256</v>
      </c>
      <c r="F3561">
        <v>33.506041780768058</v>
      </c>
      <c r="G3561">
        <f t="shared" si="269"/>
        <v>33.456851926010501</v>
      </c>
      <c r="H3561">
        <f t="shared" si="267"/>
        <v>37.297138449610131</v>
      </c>
      <c r="I3561">
        <f t="shared" si="268"/>
        <v>31.717290446197524</v>
      </c>
    </row>
    <row r="3562" spans="1:9" outlineLevel="1">
      <c r="A3562" s="12">
        <f t="shared" si="271"/>
        <v>0</v>
      </c>
      <c r="B3562" t="str">
        <f>YEAR(C3562)&amp;VLOOKUP(MONTH(C3562),lookup!$G$2:$N$13,8)</f>
        <v>2017M12</v>
      </c>
      <c r="C3562" s="2">
        <f t="shared" si="270"/>
        <v>43099</v>
      </c>
      <c r="D3562" s="4">
        <v>39.769490156353136</v>
      </c>
      <c r="E3562">
        <f t="shared" si="266"/>
        <v>39.513912909781169</v>
      </c>
      <c r="F3562">
        <v>33.550338072780008</v>
      </c>
      <c r="G3562">
        <f t="shared" si="269"/>
        <v>33.390929137390572</v>
      </c>
      <c r="H3562">
        <f t="shared" si="267"/>
        <v>37.243377464218113</v>
      </c>
      <c r="I3562">
        <f t="shared" si="268"/>
        <v>31.6803363235463</v>
      </c>
    </row>
    <row r="3563" spans="1:9" outlineLevel="1">
      <c r="A3563" s="12">
        <f t="shared" si="271"/>
        <v>0</v>
      </c>
      <c r="B3563" t="str">
        <f>YEAR(C3563)&amp;VLOOKUP(MONTH(C3563),lookup!$G$2:$N$13,8)</f>
        <v>2017M12</v>
      </c>
      <c r="C3563" s="2">
        <f t="shared" si="270"/>
        <v>43100</v>
      </c>
      <c r="D3563" s="4">
        <v>40.001051377310787</v>
      </c>
      <c r="E3563">
        <f t="shared" si="266"/>
        <v>39.615433518342236</v>
      </c>
      <c r="F3563">
        <v>33.882211510786277</v>
      </c>
      <c r="G3563">
        <f t="shared" si="269"/>
        <v>33.479325690552869</v>
      </c>
      <c r="H3563">
        <f t="shared" si="267"/>
        <v>37.379974187206791</v>
      </c>
      <c r="I3563">
        <f t="shared" si="268"/>
        <v>31.775262623618467</v>
      </c>
    </row>
    <row r="3564" spans="1:9" outlineLevel="1">
      <c r="A3564" s="12">
        <f t="shared" si="271"/>
        <v>0</v>
      </c>
      <c r="B3564" t="str">
        <f>YEAR(C3564)&amp;VLOOKUP(MONTH(C3564),lookup!$G$2:$N$13,8)</f>
        <v>2018M01</v>
      </c>
      <c r="C3564" s="2">
        <f t="shared" si="270"/>
        <v>43101</v>
      </c>
      <c r="D3564" s="126">
        <v>39.592786492837213</v>
      </c>
      <c r="E3564">
        <f t="shared" si="266"/>
        <v>39.559098442645954</v>
      </c>
      <c r="F3564" s="126">
        <v>33.272092340473485</v>
      </c>
      <c r="G3564">
        <f t="shared" si="269"/>
        <v>33.403959826365423</v>
      </c>
      <c r="H3564">
        <f t="shared" si="267"/>
        <v>37.382509667973906</v>
      </c>
      <c r="I3564">
        <f t="shared" si="268"/>
        <v>31.795306466261319</v>
      </c>
    </row>
    <row r="3565" spans="1:9" outlineLevel="1">
      <c r="A3565" s="12">
        <f t="shared" si="271"/>
        <v>0</v>
      </c>
      <c r="B3565" t="str">
        <f>YEAR(C3565)&amp;VLOOKUP(MONTH(C3565),lookup!$G$2:$N$13,8)</f>
        <v>2018M01</v>
      </c>
      <c r="C3565" s="2">
        <f t="shared" si="270"/>
        <v>43102</v>
      </c>
      <c r="D3565" s="126">
        <v>39.366740513100652</v>
      </c>
      <c r="E3565">
        <f t="shared" ref="E3565:E3628" si="272">AVERAGE(SUM(D3558:D3565)/8,SUM(D3560:D3565)/6)</f>
        <v>39.583089754138093</v>
      </c>
      <c r="F3565" s="126">
        <v>33.274364403547608</v>
      </c>
      <c r="G3565">
        <f t="shared" si="269"/>
        <v>33.427048597269781</v>
      </c>
      <c r="H3565">
        <f t="shared" si="267"/>
        <v>37.485800660507891</v>
      </c>
      <c r="I3565">
        <f t="shared" si="268"/>
        <v>31.860970113582898</v>
      </c>
    </row>
    <row r="3566" spans="1:9" outlineLevel="1">
      <c r="A3566" s="12">
        <f t="shared" si="271"/>
        <v>0</v>
      </c>
      <c r="B3566" t="str">
        <f>YEAR(C3566)&amp;VLOOKUP(MONTH(C3566),lookup!$G$2:$N$13,8)</f>
        <v>2018M01</v>
      </c>
      <c r="C3566" s="2">
        <f t="shared" si="270"/>
        <v>43103</v>
      </c>
      <c r="D3566" s="126">
        <v>39.985755075395019</v>
      </c>
      <c r="E3566">
        <f t="shared" si="272"/>
        <v>39.664938945900658</v>
      </c>
      <c r="F3566" s="126">
        <v>33.641340844837551</v>
      </c>
      <c r="G3566">
        <f t="shared" si="269"/>
        <v>33.480952182530025</v>
      </c>
      <c r="H3566">
        <f t="shared" si="267"/>
        <v>37.556187909529811</v>
      </c>
      <c r="I3566">
        <f t="shared" si="268"/>
        <v>31.912196486261244</v>
      </c>
    </row>
    <row r="3567" spans="1:9" outlineLevel="1">
      <c r="A3567" s="12">
        <f t="shared" si="271"/>
        <v>0</v>
      </c>
      <c r="B3567" t="str">
        <f>YEAR(C3567)&amp;VLOOKUP(MONTH(C3567),lookup!$G$2:$N$13,8)</f>
        <v>2018M01</v>
      </c>
      <c r="C3567" s="2">
        <f t="shared" si="270"/>
        <v>43104</v>
      </c>
      <c r="D3567" s="126">
        <v>39.660678821926766</v>
      </c>
      <c r="E3567">
        <f t="shared" si="272"/>
        <v>39.690602371469019</v>
      </c>
      <c r="F3567" s="126">
        <v>33.544960557705608</v>
      </c>
      <c r="G3567">
        <f t="shared" si="269"/>
        <v>33.50250996301429</v>
      </c>
      <c r="H3567">
        <f t="shared" si="267"/>
        <v>37.619850114242794</v>
      </c>
      <c r="I3567">
        <f t="shared" si="268"/>
        <v>31.957564887287013</v>
      </c>
    </row>
    <row r="3568" spans="1:9" outlineLevel="1">
      <c r="A3568" s="12">
        <f t="shared" si="271"/>
        <v>0</v>
      </c>
      <c r="B3568" t="str">
        <f>YEAR(C3568)&amp;VLOOKUP(MONTH(C3568),lookup!$G$2:$N$13,8)</f>
        <v>2018M01</v>
      </c>
      <c r="C3568" s="2">
        <f t="shared" si="270"/>
        <v>43105</v>
      </c>
      <c r="D3568" s="126">
        <v>39.892622194733939</v>
      </c>
      <c r="E3568">
        <f t="shared" si="272"/>
        <v>39.736536503523226</v>
      </c>
      <c r="F3568" s="126">
        <v>33.528989170251364</v>
      </c>
      <c r="G3568">
        <f t="shared" si="269"/>
        <v>33.524517736538698</v>
      </c>
      <c r="H3568">
        <f t="shared" si="267"/>
        <v>37.680622930265635</v>
      </c>
      <c r="I3568">
        <f t="shared" si="268"/>
        <v>31.998467635338717</v>
      </c>
    </row>
    <row r="3569" spans="1:9" outlineLevel="1">
      <c r="A3569" s="12">
        <f t="shared" si="271"/>
        <v>0</v>
      </c>
      <c r="B3569" t="str">
        <f>YEAR(C3569)&amp;VLOOKUP(MONTH(C3569),lookup!$G$2:$N$13,8)</f>
        <v>2018M01</v>
      </c>
      <c r="C3569" s="2">
        <f t="shared" si="270"/>
        <v>43106</v>
      </c>
      <c r="D3569" s="126">
        <v>39.687401379168605</v>
      </c>
      <c r="E3569">
        <f t="shared" si="272"/>
        <v>39.721114915440154</v>
      </c>
      <c r="F3569" s="126">
        <v>33.4922823039782</v>
      </c>
      <c r="G3569">
        <f t="shared" si="269"/>
        <v>33.491163668671987</v>
      </c>
      <c r="H3569">
        <f t="shared" si="267"/>
        <v>37.7190807432982</v>
      </c>
      <c r="I3569">
        <f t="shared" si="268"/>
        <v>32.015789036474601</v>
      </c>
    </row>
    <row r="3570" spans="1:9" outlineLevel="1">
      <c r="A3570" s="12">
        <f t="shared" si="271"/>
        <v>0</v>
      </c>
      <c r="B3570" t="str">
        <f>YEAR(C3570)&amp;VLOOKUP(MONTH(C3570),lookup!$G$2:$N$13,8)</f>
        <v>2018M01</v>
      </c>
      <c r="C3570" s="2">
        <f t="shared" si="270"/>
        <v>43107</v>
      </c>
      <c r="D3570" s="126">
        <v>39.892664378885279</v>
      </c>
      <c r="E3570">
        <f t="shared" si="272"/>
        <v>39.753803128185751</v>
      </c>
      <c r="F3570" s="126">
        <v>33.491580054777899</v>
      </c>
      <c r="G3570">
        <f t="shared" si="269"/>
        <v>33.505781935405558</v>
      </c>
      <c r="H3570">
        <f t="shared" si="267"/>
        <v>37.782606290435282</v>
      </c>
      <c r="I3570">
        <f t="shared" si="268"/>
        <v>32.052949036057797</v>
      </c>
    </row>
    <row r="3571" spans="1:9" outlineLevel="1">
      <c r="A3571" s="12">
        <f t="shared" si="271"/>
        <v>0</v>
      </c>
      <c r="B3571" t="str">
        <f>YEAR(C3571)&amp;VLOOKUP(MONTH(C3571),lookup!$G$2:$N$13,8)</f>
        <v>2018M01</v>
      </c>
      <c r="C3571" s="2">
        <f t="shared" si="270"/>
        <v>43108</v>
      </c>
      <c r="D3571" s="126">
        <v>39.356790560309534</v>
      </c>
      <c r="E3571">
        <f t="shared" si="272"/>
        <v>39.712707664390578</v>
      </c>
      <c r="F3571" s="126">
        <v>33.266632831126422</v>
      </c>
      <c r="G3571">
        <f t="shared" si="269"/>
        <v>33.466663970225056</v>
      </c>
      <c r="H3571">
        <f t="shared" si="267"/>
        <v>37.827787999949138</v>
      </c>
      <c r="I3571">
        <f t="shared" si="268"/>
        <v>32.082092341290064</v>
      </c>
    </row>
    <row r="3572" spans="1:9" outlineLevel="1">
      <c r="A3572" s="12">
        <f t="shared" si="271"/>
        <v>0</v>
      </c>
      <c r="B3572" t="str">
        <f>YEAR(C3572)&amp;VLOOKUP(MONTH(C3572),lookup!$G$2:$N$13,8)</f>
        <v>2018M01</v>
      </c>
      <c r="C3572" s="2">
        <f t="shared" si="270"/>
        <v>43109</v>
      </c>
      <c r="D3572" s="126">
        <v>39.216600171694331</v>
      </c>
      <c r="E3572">
        <f t="shared" si="272"/>
        <v>39.62509977734409</v>
      </c>
      <c r="F3572" s="126">
        <v>32.885339523358027</v>
      </c>
      <c r="G3572">
        <f t="shared" si="269"/>
        <v>33.379491809032046</v>
      </c>
      <c r="H3572">
        <f t="shared" si="267"/>
        <v>37.871502198508793</v>
      </c>
      <c r="I3572">
        <f t="shared" si="268"/>
        <v>32.10893005520812</v>
      </c>
    </row>
    <row r="3573" spans="1:9" outlineLevel="1">
      <c r="A3573" s="12">
        <f t="shared" si="271"/>
        <v>0</v>
      </c>
      <c r="B3573" t="str">
        <f>YEAR(C3573)&amp;VLOOKUP(MONTH(C3573),lookup!$G$2:$N$13,8)</f>
        <v>2018M01</v>
      </c>
      <c r="C3573" s="2">
        <f t="shared" si="270"/>
        <v>43110</v>
      </c>
      <c r="D3573" s="126">
        <v>39.716091587365042</v>
      </c>
      <c r="E3573">
        <f t="shared" si="272"/>
        <v>39.651551949938799</v>
      </c>
      <c r="F3573" s="126">
        <v>33.528214510141304</v>
      </c>
      <c r="G3573">
        <f t="shared" si="269"/>
        <v>33.393961936730463</v>
      </c>
      <c r="H3573">
        <f t="shared" si="267"/>
        <v>37.906841437644815</v>
      </c>
      <c r="I3573">
        <f t="shared" si="268"/>
        <v>32.136026248017529</v>
      </c>
    </row>
    <row r="3574" spans="1:9" outlineLevel="1">
      <c r="A3574" s="12">
        <f t="shared" si="271"/>
        <v>0</v>
      </c>
      <c r="B3574" t="str">
        <f>YEAR(C3574)&amp;VLOOKUP(MONTH(C3574),lookup!$G$2:$N$13,8)</f>
        <v>2018M01</v>
      </c>
      <c r="C3574" s="2">
        <f t="shared" si="270"/>
        <v>43111</v>
      </c>
      <c r="D3574" s="126">
        <v>40.094563551226784</v>
      </c>
      <c r="E3574">
        <f t="shared" si="272"/>
        <v>39.67518092605269</v>
      </c>
      <c r="F3574" s="126">
        <v>33.688858113440212</v>
      </c>
      <c r="G3574">
        <f t="shared" si="269"/>
        <v>33.410254177950527</v>
      </c>
      <c r="H3574">
        <f t="shared" si="267"/>
        <v>37.932156877167728</v>
      </c>
      <c r="I3574">
        <f t="shared" si="268"/>
        <v>32.157011308462657</v>
      </c>
    </row>
    <row r="3575" spans="1:9" outlineLevel="1">
      <c r="A3575" s="12">
        <f t="shared" si="271"/>
        <v>0</v>
      </c>
      <c r="B3575" t="str">
        <f>YEAR(C3575)&amp;VLOOKUP(MONTH(C3575),lookup!$G$2:$N$13,8)</f>
        <v>2018M01</v>
      </c>
      <c r="C3575" s="2">
        <f t="shared" si="270"/>
        <v>43112</v>
      </c>
      <c r="D3575" s="126">
        <v>39.198647054466704</v>
      </c>
      <c r="E3575">
        <f t="shared" si="272"/>
        <v>39.605574413527947</v>
      </c>
      <c r="F3575" s="126">
        <v>33.11942759968381</v>
      </c>
      <c r="G3575">
        <f t="shared" si="269"/>
        <v>33.352587142716303</v>
      </c>
      <c r="H3575">
        <f t="shared" ref="H3575:H3638" si="273">IF(INDEX(D:D,MATCH(DATE(YEAR($C3575)-1,MONTH($C3575),DAY($C3575)),$C:$C,0),1)=0,0,(INDEX(E:E,MATCH(DATE(YEAR($C3575)-1,MONTH($C3575),DAY($C3575)),$C:$C,0),1)+INDEX(E:E,MATCH(DATE(YEAR($C3575)-2,MONTH($C3575),DAY($C3575)),$C:$C,0),1)+INDEX(E:E,MATCH(DATE(YEAR($C3575)-3,MONTH($C3575),DAY($C3575)),$C:$C,0),1)+INDEX(E:E,MATCH(DATE(YEAR($C3575)-4,MONTH($C3575),DAY($C3575)),$C:$C,0),1)+INDEX(E:E,MATCH(DATE(YEAR($C3575)-5,MONTH($C3575),DAY($C3575)),$C:$C,0),1))/5)</f>
        <v>37.947951657331146</v>
      </c>
      <c r="I3575">
        <f t="shared" ref="I3575:I3638" si="274">IF(INDEX(D:D,MATCH(DATE(YEAR($C3575)-1,MONTH($C3575),DAY($C3575)),$C:$C,0),1)=0,0,(INDEX(G:G,MATCH(DATE(YEAR($C3575)-1,MONTH($C3575),DAY($C3575)),$C:$C,0),1)+INDEX(G:G,MATCH(DATE(YEAR($C3575)-2,MONTH($C3575),DAY($C3575)),$C:$C,0),1)+INDEX(G:G,MATCH(DATE(YEAR($C3575)-3,MONTH($C3575),DAY($C3575)),$C:$C,0),1)+INDEX(G:G,MATCH(DATE(YEAR($C3575)-4,MONTH($C3575),DAY($C3575)),$C:$C,0),1)+INDEX(G:G,MATCH(DATE(YEAR($C3575)-5,MONTH($C3575),DAY($C3575)),$C:$C,0),1))/5)</f>
        <v>32.164296147846819</v>
      </c>
    </row>
    <row r="3576" spans="1:9" outlineLevel="1">
      <c r="A3576" s="12">
        <f t="shared" si="271"/>
        <v>0</v>
      </c>
      <c r="B3576" t="str">
        <f>YEAR(C3576)&amp;VLOOKUP(MONTH(C3576),lookup!$G$2:$N$13,8)</f>
        <v>2018M01</v>
      </c>
      <c r="C3576" s="2">
        <f t="shared" si="270"/>
        <v>43113</v>
      </c>
      <c r="D3576" s="126">
        <v>40.375217958171916</v>
      </c>
      <c r="E3576">
        <f t="shared" si="272"/>
        <v>39.675949447016706</v>
      </c>
      <c r="F3576" s="126">
        <v>33.901538519105543</v>
      </c>
      <c r="G3576">
        <f t="shared" si="269"/>
        <v>33.410034682380321</v>
      </c>
      <c r="H3576">
        <f t="shared" si="273"/>
        <v>37.938117104227182</v>
      </c>
      <c r="I3576">
        <f t="shared" si="274"/>
        <v>32.157142763176402</v>
      </c>
    </row>
    <row r="3577" spans="1:9" outlineLevel="1">
      <c r="A3577" s="12">
        <f t="shared" si="271"/>
        <v>0</v>
      </c>
      <c r="B3577" t="str">
        <f>YEAR(C3577)&amp;VLOOKUP(MONTH(C3577),lookup!$G$2:$N$13,8)</f>
        <v>2018M01</v>
      </c>
      <c r="C3577" s="2">
        <f t="shared" si="270"/>
        <v>43114</v>
      </c>
      <c r="D3577" s="126">
        <v>39.9069855910736</v>
      </c>
      <c r="E3577">
        <f t="shared" si="272"/>
        <v>39.735523046157773</v>
      </c>
      <c r="F3577" s="126">
        <v>33.71853087463996</v>
      </c>
      <c r="G3577">
        <f t="shared" si="269"/>
        <v>33.461833388339478</v>
      </c>
      <c r="H3577">
        <f t="shared" si="273"/>
        <v>37.937051799281434</v>
      </c>
      <c r="I3577">
        <f t="shared" si="274"/>
        <v>32.151989979316461</v>
      </c>
    </row>
    <row r="3578" spans="1:9" outlineLevel="1">
      <c r="A3578" s="12">
        <f t="shared" si="271"/>
        <v>0</v>
      </c>
      <c r="B3578" t="str">
        <f>YEAR(C3578)&amp;VLOOKUP(MONTH(C3578),lookup!$G$2:$N$13,8)</f>
        <v>2018M01</v>
      </c>
      <c r="C3578" s="2">
        <f t="shared" si="270"/>
        <v>43115</v>
      </c>
      <c r="D3578" s="126">
        <v>39.772954166296998</v>
      </c>
      <c r="E3578">
        <f t="shared" si="272"/>
        <v>39.774403990754564</v>
      </c>
      <c r="F3578" s="126">
        <v>33.164749314852848</v>
      </c>
      <c r="G3578">
        <f t="shared" si="269"/>
        <v>33.464690616385397</v>
      </c>
      <c r="H3578">
        <f t="shared" si="273"/>
        <v>37.918109572830772</v>
      </c>
      <c r="I3578">
        <f t="shared" si="274"/>
        <v>32.135248187973176</v>
      </c>
    </row>
    <row r="3579" spans="1:9" outlineLevel="1">
      <c r="A3579" s="12">
        <f t="shared" si="271"/>
        <v>0</v>
      </c>
      <c r="B3579" t="str">
        <f>YEAR(C3579)&amp;VLOOKUP(MONTH(C3579),lookup!$G$2:$N$13,8)</f>
        <v>2018M01</v>
      </c>
      <c r="C3579" s="2">
        <f t="shared" si="270"/>
        <v>43116</v>
      </c>
      <c r="D3579" s="126">
        <v>39.377877628117595</v>
      </c>
      <c r="E3579">
        <f t="shared" si="272"/>
        <v>39.747537435888617</v>
      </c>
      <c r="F3579" s="126">
        <v>33.417485932928564</v>
      </c>
      <c r="G3579">
        <f t="shared" si="269"/>
        <v>33.464891553813636</v>
      </c>
      <c r="H3579">
        <f t="shared" si="273"/>
        <v>37.883103519485296</v>
      </c>
      <c r="I3579">
        <f t="shared" si="274"/>
        <v>32.098268247037574</v>
      </c>
    </row>
    <row r="3580" spans="1:9" outlineLevel="1">
      <c r="A3580" s="12">
        <f t="shared" si="271"/>
        <v>0</v>
      </c>
      <c r="B3580" t="str">
        <f>YEAR(C3580)&amp;VLOOKUP(MONTH(C3580),lookup!$G$2:$N$13,8)</f>
        <v>2018M01</v>
      </c>
      <c r="C3580" s="2">
        <f t="shared" si="270"/>
        <v>43117</v>
      </c>
      <c r="D3580" s="126">
        <v>39.90247327502982</v>
      </c>
      <c r="E3580">
        <f t="shared" si="272"/>
        <v>39.774396981830662</v>
      </c>
      <c r="F3580" s="126">
        <v>33.282863121739148</v>
      </c>
      <c r="G3580">
        <f t="shared" si="269"/>
        <v>33.455903862737372</v>
      </c>
      <c r="H3580">
        <f t="shared" si="273"/>
        <v>37.879826917584296</v>
      </c>
      <c r="I3580">
        <f t="shared" si="274"/>
        <v>32.091779282190558</v>
      </c>
    </row>
    <row r="3581" spans="1:9" outlineLevel="1">
      <c r="A3581" s="12">
        <f t="shared" si="271"/>
        <v>0</v>
      </c>
      <c r="B3581" t="str">
        <f>YEAR(C3581)&amp;VLOOKUP(MONTH(C3581),lookup!$G$2:$N$13,8)</f>
        <v>2018M01</v>
      </c>
      <c r="C3581" s="2">
        <f t="shared" si="270"/>
        <v>43118</v>
      </c>
      <c r="D3581" s="126">
        <v>39.592592710037707</v>
      </c>
      <c r="E3581">
        <f t="shared" si="272"/>
        <v>39.799507106628624</v>
      </c>
      <c r="F3581" s="126">
        <v>33.505482949451505</v>
      </c>
      <c r="G3581">
        <f t="shared" si="269"/>
        <v>33.486654419341562</v>
      </c>
      <c r="H3581">
        <f t="shared" si="273"/>
        <v>37.851309384714426</v>
      </c>
      <c r="I3581">
        <f t="shared" si="274"/>
        <v>32.061309973788127</v>
      </c>
    </row>
    <row r="3582" spans="1:9" outlineLevel="1">
      <c r="A3582" s="12">
        <f t="shared" si="271"/>
        <v>0</v>
      </c>
      <c r="B3582" t="str">
        <f>YEAR(C3582)&amp;VLOOKUP(MONTH(C3582),lookup!$G$2:$N$13,8)</f>
        <v>2018M01</v>
      </c>
      <c r="C3582" s="2">
        <f t="shared" si="270"/>
        <v>43119</v>
      </c>
      <c r="D3582" s="126">
        <v>39.764312948034139</v>
      </c>
      <c r="E3582">
        <f t="shared" si="272"/>
        <v>39.727957693084271</v>
      </c>
      <c r="F3582" s="126">
        <v>33.40099332354842</v>
      </c>
      <c r="G3582">
        <f t="shared" si="269"/>
        <v>33.426950770343566</v>
      </c>
      <c r="H3582">
        <f t="shared" si="273"/>
        <v>37.865066146806001</v>
      </c>
      <c r="I3582">
        <f t="shared" si="274"/>
        <v>32.068171040530274</v>
      </c>
    </row>
    <row r="3583" spans="1:9" outlineLevel="1">
      <c r="A3583" s="12">
        <f t="shared" si="271"/>
        <v>0</v>
      </c>
      <c r="B3583" t="str">
        <f>YEAR(C3583)&amp;VLOOKUP(MONTH(C3583),lookup!$G$2:$N$13,8)</f>
        <v>2018M01</v>
      </c>
      <c r="C3583" s="2">
        <f t="shared" si="270"/>
        <v>43120</v>
      </c>
      <c r="D3583" s="126">
        <v>39.858572229034209</v>
      </c>
      <c r="E3583">
        <f t="shared" si="272"/>
        <v>39.765168569658123</v>
      </c>
      <c r="F3583" s="126">
        <v>33.671850430230265</v>
      </c>
      <c r="G3583">
        <f t="shared" si="269"/>
        <v>33.45758716021858</v>
      </c>
      <c r="H3583">
        <f t="shared" si="273"/>
        <v>37.858400358796153</v>
      </c>
      <c r="I3583">
        <f t="shared" si="274"/>
        <v>32.056949881134514</v>
      </c>
    </row>
    <row r="3584" spans="1:9" outlineLevel="1">
      <c r="A3584" s="12">
        <f t="shared" si="271"/>
        <v>0</v>
      </c>
      <c r="B3584" t="str">
        <f>YEAR(C3584)&amp;VLOOKUP(MONTH(C3584),lookup!$G$2:$N$13,8)</f>
        <v>2018M01</v>
      </c>
      <c r="C3584" s="2">
        <f t="shared" si="270"/>
        <v>43121</v>
      </c>
      <c r="D3584" s="126">
        <v>39.621410144971065</v>
      </c>
      <c r="E3584">
        <f t="shared" si="272"/>
        <v>39.705426912889237</v>
      </c>
      <c r="F3584" s="126">
        <v>33.119036170898042</v>
      </c>
      <c r="G3584">
        <f t="shared" si="269"/>
        <v>33.404871334792709</v>
      </c>
      <c r="H3584">
        <f t="shared" si="273"/>
        <v>37.849511683633381</v>
      </c>
      <c r="I3584">
        <f t="shared" si="274"/>
        <v>32.045642694376454</v>
      </c>
    </row>
    <row r="3585" spans="1:9" outlineLevel="1">
      <c r="A3585" s="12">
        <f t="shared" si="271"/>
        <v>0</v>
      </c>
      <c r="B3585" t="str">
        <f>YEAR(C3585)&amp;VLOOKUP(MONTH(C3585),lookup!$G$2:$N$13,8)</f>
        <v>2018M01</v>
      </c>
      <c r="C3585" s="2">
        <f t="shared" si="270"/>
        <v>43122</v>
      </c>
      <c r="D3585" s="126">
        <v>39.82805258750804</v>
      </c>
      <c r="E3585">
        <f t="shared" si="272"/>
        <v>39.7380081801156</v>
      </c>
      <c r="F3585" s="126">
        <v>33.647322259232311</v>
      </c>
      <c r="G3585">
        <f t="shared" si="269"/>
        <v>33.419573823521716</v>
      </c>
      <c r="H3585">
        <f t="shared" si="273"/>
        <v>37.850009554165581</v>
      </c>
      <c r="I3585">
        <f t="shared" si="274"/>
        <v>32.040646598399874</v>
      </c>
    </row>
    <row r="3586" spans="1:9" outlineLevel="1">
      <c r="A3586" s="12">
        <f t="shared" si="271"/>
        <v>0</v>
      </c>
      <c r="B3586" t="str">
        <f>YEAR(C3586)&amp;VLOOKUP(MONTH(C3586),lookup!$G$2:$N$13,8)</f>
        <v>2018M01</v>
      </c>
      <c r="C3586" s="2">
        <f t="shared" si="270"/>
        <v>43123</v>
      </c>
      <c r="D3586" s="126">
        <v>40.059549529832346</v>
      </c>
      <c r="E3586">
        <f t="shared" si="272"/>
        <v>39.769010078236768</v>
      </c>
      <c r="F3586" s="126">
        <v>33.538472950064339</v>
      </c>
      <c r="G3586">
        <f t="shared" si="269"/>
        <v>33.464232369749524</v>
      </c>
      <c r="H3586">
        <f t="shared" si="273"/>
        <v>37.827887533546082</v>
      </c>
      <c r="I3586">
        <f t="shared" si="274"/>
        <v>32.017436503046774</v>
      </c>
    </row>
    <row r="3587" spans="1:9" outlineLevel="1">
      <c r="A3587" s="12">
        <f t="shared" si="271"/>
        <v>0</v>
      </c>
      <c r="B3587" t="str">
        <f>YEAR(C3587)&amp;VLOOKUP(MONTH(C3587),lookup!$G$2:$N$13,8)</f>
        <v>2018M01</v>
      </c>
      <c r="C3587" s="2">
        <f t="shared" si="270"/>
        <v>43124</v>
      </c>
      <c r="D3587" s="126">
        <v>39.71724458199148</v>
      </c>
      <c r="E3587">
        <f t="shared" si="272"/>
        <v>39.800608168850033</v>
      </c>
      <c r="F3587" s="126">
        <v>33.470325403398455</v>
      </c>
      <c r="G3587">
        <f t="shared" si="269"/>
        <v>33.464605041149476</v>
      </c>
      <c r="H3587">
        <f t="shared" si="273"/>
        <v>37.87621937958621</v>
      </c>
      <c r="I3587">
        <f t="shared" si="274"/>
        <v>32.056768771038534</v>
      </c>
    </row>
    <row r="3588" spans="1:9" outlineLevel="1">
      <c r="A3588" s="12">
        <f t="shared" si="271"/>
        <v>0</v>
      </c>
      <c r="B3588" t="str">
        <f>YEAR(C3588)&amp;VLOOKUP(MONTH(C3588),lookup!$G$2:$N$13,8)</f>
        <v>2018M01</v>
      </c>
      <c r="C3588" s="2">
        <f t="shared" si="270"/>
        <v>43125</v>
      </c>
      <c r="D3588" s="126">
        <v>40.276868158108456</v>
      </c>
      <c r="E3588">
        <f t="shared" si="272"/>
        <v>39.866720783215307</v>
      </c>
      <c r="F3588" s="126">
        <v>33.754034080318839</v>
      </c>
      <c r="G3588">
        <f t="shared" si="269"/>
        <v>33.523473289124908</v>
      </c>
      <c r="H3588">
        <f t="shared" si="273"/>
        <v>37.85730088289197</v>
      </c>
      <c r="I3588">
        <f t="shared" si="274"/>
        <v>32.035577608275709</v>
      </c>
    </row>
    <row r="3589" spans="1:9" outlineLevel="1">
      <c r="A3589" s="12">
        <f t="shared" si="271"/>
        <v>0</v>
      </c>
      <c r="B3589" t="str">
        <f>YEAR(C3589)&amp;VLOOKUP(MONTH(C3589),lookup!$G$2:$N$13,8)</f>
        <v>2018M01</v>
      </c>
      <c r="C3589" s="2">
        <f t="shared" si="270"/>
        <v>43126</v>
      </c>
      <c r="D3589" s="126">
        <v>39.772865892764315</v>
      </c>
      <c r="E3589">
        <f t="shared" si="272"/>
        <v>39.870845662446563</v>
      </c>
      <c r="F3589" s="126">
        <v>33.504589426149963</v>
      </c>
      <c r="G3589">
        <f t="shared" si="269"/>
        <v>33.509479026911862</v>
      </c>
      <c r="H3589">
        <f t="shared" si="273"/>
        <v>37.908815376632411</v>
      </c>
      <c r="I3589">
        <f t="shared" si="274"/>
        <v>32.07466120115425</v>
      </c>
    </row>
    <row r="3590" spans="1:9" outlineLevel="1">
      <c r="A3590" s="12">
        <f t="shared" si="271"/>
        <v>0</v>
      </c>
      <c r="B3590" t="str">
        <f>YEAR(C3590)&amp;VLOOKUP(MONTH(C3590),lookup!$G$2:$N$13,8)</f>
        <v>2018M01</v>
      </c>
      <c r="C3590" s="2">
        <f t="shared" si="270"/>
        <v>43127</v>
      </c>
      <c r="D3590" s="126">
        <v>40.391311749568345</v>
      </c>
      <c r="E3590">
        <f t="shared" si="272"/>
        <v>39.974191554592224</v>
      </c>
      <c r="F3590" s="126">
        <v>33.799575760704307</v>
      </c>
      <c r="G3590">
        <f t="shared" si="269"/>
        <v>33.591102061717969</v>
      </c>
      <c r="H3590">
        <f t="shared" si="273"/>
        <v>37.911270714962157</v>
      </c>
      <c r="I3590">
        <f t="shared" si="274"/>
        <v>32.071624295582936</v>
      </c>
    </row>
    <row r="3591" spans="1:9" outlineLevel="1">
      <c r="A3591" s="12">
        <f t="shared" si="271"/>
        <v>0</v>
      </c>
      <c r="B3591" t="str">
        <f>YEAR(C3591)&amp;VLOOKUP(MONTH(C3591),lookup!$G$2:$N$13,8)</f>
        <v>2018M01</v>
      </c>
      <c r="C3591" s="2">
        <f t="shared" si="270"/>
        <v>43128</v>
      </c>
      <c r="D3591" s="126">
        <v>40.257224975739923</v>
      </c>
      <c r="E3591">
        <f t="shared" si="272"/>
        <v>40.034871716947322</v>
      </c>
      <c r="F3591" s="126">
        <v>34.011590122624227</v>
      </c>
      <c r="G3591">
        <f t="shared" si="269"/>
        <v>33.642691447775249</v>
      </c>
      <c r="H3591">
        <f t="shared" si="273"/>
        <v>37.93922202241793</v>
      </c>
      <c r="I3591">
        <f t="shared" si="274"/>
        <v>32.092946631732083</v>
      </c>
    </row>
    <row r="3592" spans="1:9" outlineLevel="1">
      <c r="A3592" s="12">
        <f t="shared" si="271"/>
        <v>0</v>
      </c>
      <c r="B3592" t="str">
        <f>YEAR(C3592)&amp;VLOOKUP(MONTH(C3592),lookup!$G$2:$N$13,8)</f>
        <v>2018M01</v>
      </c>
      <c r="C3592" s="2">
        <f t="shared" si="270"/>
        <v>43129</v>
      </c>
      <c r="D3592" s="126">
        <v>39.873791011631653</v>
      </c>
      <c r="E3592">
        <f t="shared" si="272"/>
        <v>40.035165644596887</v>
      </c>
      <c r="F3592" s="126">
        <v>33.248521223103566</v>
      </c>
      <c r="G3592">
        <f t="shared" ref="G3592:G3655" si="275">AVERAGE(SUM(F3585:F3592)/8,SUM(F3587:F3592)/6)</f>
        <v>33.626621619624693</v>
      </c>
      <c r="H3592">
        <f t="shared" si="273"/>
        <v>37.958953129707197</v>
      </c>
      <c r="I3592">
        <f t="shared" si="274"/>
        <v>32.10633851163486</v>
      </c>
    </row>
    <row r="3593" spans="1:9" outlineLevel="1">
      <c r="A3593" s="12">
        <f t="shared" si="271"/>
        <v>0</v>
      </c>
      <c r="B3593" t="str">
        <f>YEAR(C3593)&amp;VLOOKUP(MONTH(C3593),lookup!$G$2:$N$13,8)</f>
        <v>2018M01</v>
      </c>
      <c r="C3593" s="2">
        <f t="shared" si="270"/>
        <v>43130</v>
      </c>
      <c r="D3593" s="126">
        <v>39.820246710669252</v>
      </c>
      <c r="E3593">
        <f t="shared" si="272"/>
        <v>40.043261288017604</v>
      </c>
      <c r="F3593" s="126">
        <v>33.514522016979079</v>
      </c>
      <c r="G3593">
        <f t="shared" si="275"/>
        <v>33.622004655615584</v>
      </c>
      <c r="H3593">
        <f t="shared" si="273"/>
        <v>37.970155450239602</v>
      </c>
      <c r="I3593">
        <f t="shared" si="274"/>
        <v>32.110957199578749</v>
      </c>
    </row>
    <row r="3594" spans="1:9" outlineLevel="1">
      <c r="A3594" s="12">
        <f t="shared" si="271"/>
        <v>0</v>
      </c>
      <c r="B3594" t="str">
        <f>YEAR(C3594)&amp;VLOOKUP(MONTH(C3594),lookup!$G$2:$N$13,8)</f>
        <v>2018M01</v>
      </c>
      <c r="C3594" s="2">
        <f t="shared" si="270"/>
        <v>43131</v>
      </c>
      <c r="D3594" s="126">
        <v>40.312363200301107</v>
      </c>
      <c r="E3594">
        <f t="shared" si="272"/>
        <v>40.062020062604617</v>
      </c>
      <c r="F3594" s="126">
        <v>33.625780696700993</v>
      </c>
      <c r="G3594">
        <f t="shared" si="275"/>
        <v>33.61677360781222</v>
      </c>
      <c r="H3594">
        <f t="shared" si="273"/>
        <v>37.980668528635988</v>
      </c>
      <c r="I3594">
        <f t="shared" si="274"/>
        <v>32.118283373878043</v>
      </c>
    </row>
    <row r="3595" spans="1:9" outlineLevel="1">
      <c r="A3595" s="12">
        <f t="shared" si="271"/>
        <v>0</v>
      </c>
      <c r="B3595" t="str">
        <f>YEAR(C3595)&amp;VLOOKUP(MONTH(C3595),lookup!$G$2:$N$13,8)</f>
        <v>2018M02</v>
      </c>
      <c r="C3595" s="2">
        <f t="shared" si="270"/>
        <v>43132</v>
      </c>
      <c r="D3595" s="126">
        <v>40.004668535027804</v>
      </c>
      <c r="E3595">
        <f t="shared" si="272"/>
        <v>40.099300946524686</v>
      </c>
      <c r="F3595" s="126">
        <v>33.680201095743485</v>
      </c>
      <c r="G3595">
        <f t="shared" si="275"/>
        <v>33.644525144383252</v>
      </c>
      <c r="H3595">
        <f t="shared" si="273"/>
        <v>38.017069347955257</v>
      </c>
      <c r="I3595">
        <f t="shared" si="274"/>
        <v>32.138564289885323</v>
      </c>
    </row>
    <row r="3596" spans="1:9" outlineLevel="1">
      <c r="A3596" s="12">
        <f t="shared" si="271"/>
        <v>0</v>
      </c>
      <c r="B3596" t="str">
        <f>YEAR(C3596)&amp;VLOOKUP(MONTH(C3596),lookup!$G$2:$N$13,8)</f>
        <v>2018M02</v>
      </c>
      <c r="C3596" s="2">
        <f t="shared" ref="C3596:C3659" si="276">C3595+1</f>
        <v>43133</v>
      </c>
      <c r="D3596" s="126">
        <v>39.880064030369269</v>
      </c>
      <c r="E3596">
        <f t="shared" si="272"/>
        <v>40.031896711941059</v>
      </c>
      <c r="F3596" s="126">
        <v>33.342691401318007</v>
      </c>
      <c r="G3596">
        <f t="shared" si="275"/>
        <v>33.58074253033017</v>
      </c>
      <c r="H3596">
        <f t="shared" si="273"/>
        <v>38.062090678878107</v>
      </c>
      <c r="I3596">
        <f t="shared" si="274"/>
        <v>32.167897047386973</v>
      </c>
    </row>
    <row r="3597" spans="1:9" outlineLevel="1">
      <c r="A3597" s="12">
        <f t="shared" si="271"/>
        <v>0</v>
      </c>
      <c r="B3597" t="str">
        <f>YEAR(C3597)&amp;VLOOKUP(MONTH(C3597),lookup!$G$2:$N$13,8)</f>
        <v>2018M02</v>
      </c>
      <c r="C3597" s="2">
        <f t="shared" si="276"/>
        <v>43134</v>
      </c>
      <c r="D3597" s="126">
        <v>40.703396511867027</v>
      </c>
      <c r="E3597">
        <f t="shared" si="272"/>
        <v>40.127235836978912</v>
      </c>
      <c r="F3597" s="126">
        <v>34.25370359888587</v>
      </c>
      <c r="G3597">
        <f t="shared" si="275"/>
        <v>33.647738289147966</v>
      </c>
      <c r="H3597">
        <f t="shared" si="273"/>
        <v>38.084259302668293</v>
      </c>
      <c r="I3597">
        <f t="shared" si="274"/>
        <v>32.174531820991056</v>
      </c>
    </row>
    <row r="3598" spans="1:9" outlineLevel="1">
      <c r="A3598" s="12">
        <f t="shared" si="271"/>
        <v>0</v>
      </c>
      <c r="B3598" t="str">
        <f>YEAR(C3598)&amp;VLOOKUP(MONTH(C3598),lookup!$G$2:$N$13,8)</f>
        <v>2018M02</v>
      </c>
      <c r="C3598" s="2">
        <f t="shared" si="276"/>
        <v>43135</v>
      </c>
      <c r="D3598" s="126">
        <v>40.012900624261867</v>
      </c>
      <c r="E3598">
        <f t="shared" si="272"/>
        <v>40.115177609366441</v>
      </c>
      <c r="F3598" s="126">
        <v>33.46707935210619</v>
      </c>
      <c r="G3598">
        <f t="shared" si="275"/>
        <v>33.645170441027474</v>
      </c>
      <c r="H3598">
        <f t="shared" si="273"/>
        <v>38.126816041856827</v>
      </c>
      <c r="I3598">
        <f t="shared" si="274"/>
        <v>32.199782559329165</v>
      </c>
    </row>
    <row r="3599" spans="1:9" outlineLevel="1">
      <c r="A3599" s="12">
        <f t="shared" si="271"/>
        <v>0</v>
      </c>
      <c r="B3599" t="str">
        <f>YEAR(C3599)&amp;VLOOKUP(MONTH(C3599),lookup!$G$2:$N$13,8)</f>
        <v>2018M02</v>
      </c>
      <c r="C3599" s="2">
        <f t="shared" si="276"/>
        <v>43136</v>
      </c>
      <c r="D3599" s="126">
        <v>39.826991830182415</v>
      </c>
      <c r="E3599">
        <f t="shared" si="272"/>
        <v>40.088850131061861</v>
      </c>
      <c r="F3599" s="126">
        <v>33.408747842992696</v>
      </c>
      <c r="G3599">
        <f t="shared" si="275"/>
        <v>33.598678284051644</v>
      </c>
      <c r="H3599">
        <f t="shared" si="273"/>
        <v>38.172901440658869</v>
      </c>
      <c r="I3599">
        <f t="shared" si="274"/>
        <v>32.227009325302234</v>
      </c>
    </row>
    <row r="3600" spans="1:9" outlineLevel="1">
      <c r="A3600" s="12">
        <f t="shared" si="271"/>
        <v>0</v>
      </c>
      <c r="B3600" t="str">
        <f>YEAR(C3600)&amp;VLOOKUP(MONTH(C3600),lookup!$G$2:$N$13,8)</f>
        <v>2018M02</v>
      </c>
      <c r="C3600" s="2">
        <f t="shared" si="276"/>
        <v>43137</v>
      </c>
      <c r="D3600" s="126">
        <v>39.934849465039001</v>
      </c>
      <c r="E3600">
        <f t="shared" si="272"/>
        <v>40.061206806461307</v>
      </c>
      <c r="F3600" s="126">
        <v>33.385905801250793</v>
      </c>
      <c r="G3600">
        <f t="shared" si="275"/>
        <v>33.587275245564989</v>
      </c>
      <c r="H3600">
        <f t="shared" si="273"/>
        <v>38.21864658632601</v>
      </c>
      <c r="I3600">
        <f t="shared" si="274"/>
        <v>32.254239805660731</v>
      </c>
    </row>
    <row r="3601" spans="1:9" outlineLevel="1">
      <c r="A3601" s="12">
        <f t="shared" si="271"/>
        <v>0</v>
      </c>
      <c r="B3601" t="str">
        <f>YEAR(C3601)&amp;VLOOKUP(MONTH(C3601),lookup!$G$2:$N$13,8)</f>
        <v>2018M02</v>
      </c>
      <c r="C3601" s="2">
        <f t="shared" si="276"/>
        <v>43138</v>
      </c>
      <c r="D3601" s="126">
        <v>39.814340008321615</v>
      </c>
      <c r="E3601">
        <f t="shared" si="272"/>
        <v>40.044976927005735</v>
      </c>
      <c r="F3601" s="126">
        <v>33.416833879871959</v>
      </c>
      <c r="G3601">
        <f t="shared" si="275"/>
        <v>33.559222469006507</v>
      </c>
      <c r="H3601">
        <f t="shared" si="273"/>
        <v>38.239554976580067</v>
      </c>
      <c r="I3601">
        <f t="shared" si="274"/>
        <v>32.266582222735209</v>
      </c>
    </row>
    <row r="3602" spans="1:9" outlineLevel="1">
      <c r="A3602" s="12">
        <f t="shared" ref="A3602:A3665" si="277">IF(D3602+D3603=D3602,IF(D3602+D3603&gt;0,1,0),0)</f>
        <v>0</v>
      </c>
      <c r="B3602" t="str">
        <f>YEAR(C3602)&amp;VLOOKUP(MONTH(C3602),lookup!$G$2:$N$13,8)</f>
        <v>2018M02</v>
      </c>
      <c r="C3602" s="2">
        <f t="shared" si="276"/>
        <v>43139</v>
      </c>
      <c r="D3602" s="126">
        <v>40.063555816959877</v>
      </c>
      <c r="E3602">
        <f t="shared" si="272"/>
        <v>40.044717447762793</v>
      </c>
      <c r="F3602" s="126">
        <v>33.47773834162183</v>
      </c>
      <c r="G3602">
        <f t="shared" si="275"/>
        <v>33.56122373350604</v>
      </c>
      <c r="H3602">
        <f t="shared" si="273"/>
        <v>38.277866905280789</v>
      </c>
      <c r="I3602">
        <f t="shared" si="274"/>
        <v>32.291465459946487</v>
      </c>
    </row>
    <row r="3603" spans="1:9" outlineLevel="1">
      <c r="A3603" s="12">
        <f t="shared" si="277"/>
        <v>0</v>
      </c>
      <c r="B3603" t="str">
        <f>YEAR(C3603)&amp;VLOOKUP(MONTH(C3603),lookup!$G$2:$N$13,8)</f>
        <v>2018M02</v>
      </c>
      <c r="C3603" s="2">
        <f t="shared" si="276"/>
        <v>43140</v>
      </c>
      <c r="D3603" s="126">
        <v>40.036588240451351</v>
      </c>
      <c r="E3603">
        <f t="shared" si="272"/>
        <v>39.991145073400446</v>
      </c>
      <c r="F3603" s="126">
        <v>33.6370940146641</v>
      </c>
      <c r="G3603">
        <f t="shared" si="275"/>
        <v>33.507145408920096</v>
      </c>
      <c r="H3603">
        <f t="shared" si="273"/>
        <v>38.278783511341736</v>
      </c>
      <c r="I3603">
        <f t="shared" si="274"/>
        <v>32.288744963122916</v>
      </c>
    </row>
    <row r="3604" spans="1:9" outlineLevel="1">
      <c r="A3604" s="12">
        <f t="shared" si="277"/>
        <v>0</v>
      </c>
      <c r="B3604" t="str">
        <f>YEAR(C3604)&amp;VLOOKUP(MONTH(C3604),lookup!$G$2:$N$13,8)</f>
        <v>2018M02</v>
      </c>
      <c r="C3604" s="2">
        <f t="shared" si="276"/>
        <v>43141</v>
      </c>
      <c r="D3604" s="126">
        <v>40.238622777370928</v>
      </c>
      <c r="E3604">
        <f t="shared" si="272"/>
        <v>40.032365174513814</v>
      </c>
      <c r="F3604" s="126">
        <v>33.529638819067074</v>
      </c>
      <c r="G3604">
        <f t="shared" si="275"/>
        <v>33.52404291144282</v>
      </c>
      <c r="H3604">
        <f t="shared" si="273"/>
        <v>38.29115482312141</v>
      </c>
      <c r="I3604">
        <f t="shared" si="274"/>
        <v>32.295113306083422</v>
      </c>
    </row>
    <row r="3605" spans="1:9" outlineLevel="1">
      <c r="A3605" s="12">
        <f t="shared" si="277"/>
        <v>0</v>
      </c>
      <c r="B3605" t="str">
        <f>YEAR(C3605)&amp;VLOOKUP(MONTH(C3605),lookup!$G$2:$N$13,8)</f>
        <v>2018M02</v>
      </c>
      <c r="C3605" s="2">
        <f t="shared" si="276"/>
        <v>43142</v>
      </c>
      <c r="D3605" s="126">
        <v>40.166204810465899</v>
      </c>
      <c r="E3605">
        <f t="shared" si="272"/>
        <v>40.0270584415332</v>
      </c>
      <c r="F3605" s="126">
        <v>33.814563625246336</v>
      </c>
      <c r="G3605">
        <f t="shared" si="275"/>
        <v>33.530414644944813</v>
      </c>
      <c r="H3605">
        <f t="shared" si="273"/>
        <v>38.316325907125908</v>
      </c>
      <c r="I3605">
        <f t="shared" si="274"/>
        <v>32.313482096646176</v>
      </c>
    </row>
    <row r="3606" spans="1:9" outlineLevel="1">
      <c r="A3606" s="12">
        <f t="shared" si="277"/>
        <v>0</v>
      </c>
      <c r="B3606" t="str">
        <f>YEAR(C3606)&amp;VLOOKUP(MONTH(C3606),lookup!$G$2:$N$13,8)</f>
        <v>2018M02</v>
      </c>
      <c r="C3606" s="2">
        <f t="shared" si="276"/>
        <v>43143</v>
      </c>
      <c r="D3606" s="126">
        <v>39.968617400083566</v>
      </c>
      <c r="E3606">
        <f t="shared" si="272"/>
        <v>40.027104734609104</v>
      </c>
      <c r="F3606" s="126">
        <v>33.353049358075033</v>
      </c>
      <c r="G3606">
        <f t="shared" si="275"/>
        <v>33.520549733386559</v>
      </c>
      <c r="H3606">
        <f t="shared" si="273"/>
        <v>38.326743761644124</v>
      </c>
      <c r="I3606">
        <f t="shared" si="274"/>
        <v>32.319592466680852</v>
      </c>
    </row>
    <row r="3607" spans="1:9" outlineLevel="1">
      <c r="A3607" s="12">
        <f t="shared" si="277"/>
        <v>0</v>
      </c>
      <c r="B3607" t="str">
        <f>YEAR(C3607)&amp;VLOOKUP(MONTH(C3607),lookup!$G$2:$N$13,8)</f>
        <v>2018M02</v>
      </c>
      <c r="C3607" s="2">
        <f t="shared" si="276"/>
        <v>43144</v>
      </c>
      <c r="D3607" s="126">
        <v>39.861069052997081</v>
      </c>
      <c r="E3607">
        <f t="shared" si="272"/>
        <v>40.033128648091306</v>
      </c>
      <c r="F3607" s="126">
        <v>33.442146955087566</v>
      </c>
      <c r="G3607">
        <f t="shared" si="275"/>
        <v>33.524746600827122</v>
      </c>
      <c r="H3607">
        <f t="shared" si="273"/>
        <v>38.337949591179246</v>
      </c>
      <c r="I3607">
        <f t="shared" si="274"/>
        <v>32.325955587760134</v>
      </c>
    </row>
    <row r="3608" spans="1:9" outlineLevel="1">
      <c r="A3608" s="12">
        <f t="shared" si="277"/>
        <v>0</v>
      </c>
      <c r="B3608" t="str">
        <f>YEAR(C3608)&amp;VLOOKUP(MONTH(C3608),lookup!$G$2:$N$13,8)</f>
        <v>2018M02</v>
      </c>
      <c r="C3608" s="2">
        <f t="shared" si="276"/>
        <v>43145</v>
      </c>
      <c r="D3608" s="126">
        <v>40.318672754680435</v>
      </c>
      <c r="E3608">
        <f t="shared" si="272"/>
        <v>40.078377348503949</v>
      </c>
      <c r="F3608" s="126">
        <v>33.662775618772535</v>
      </c>
      <c r="G3608">
        <f t="shared" si="275"/>
        <v>33.557470737518123</v>
      </c>
      <c r="H3608">
        <f t="shared" si="273"/>
        <v>38.335704382532882</v>
      </c>
      <c r="I3608">
        <f t="shared" si="274"/>
        <v>32.321198398570878</v>
      </c>
    </row>
    <row r="3609" spans="1:9" outlineLevel="1">
      <c r="A3609" s="12">
        <f t="shared" si="277"/>
        <v>0</v>
      </c>
      <c r="B3609" t="str">
        <f>YEAR(C3609)&amp;VLOOKUP(MONTH(C3609),lookup!$G$2:$N$13,8)</f>
        <v>2018M02</v>
      </c>
      <c r="C3609" s="2">
        <f t="shared" si="276"/>
        <v>43146</v>
      </c>
      <c r="D3609" s="126">
        <v>40.052273425649361</v>
      </c>
      <c r="E3609">
        <f t="shared" si="272"/>
        <v>40.094555285853431</v>
      </c>
      <c r="F3609" s="126">
        <v>33.662066234401912</v>
      </c>
      <c r="G3609">
        <f t="shared" si="275"/>
        <v>33.574878777987735</v>
      </c>
      <c r="H3609">
        <f t="shared" si="273"/>
        <v>38.384757465871772</v>
      </c>
      <c r="I3609">
        <f t="shared" si="274"/>
        <v>32.361137787771298</v>
      </c>
    </row>
    <row r="3610" spans="1:9" outlineLevel="1">
      <c r="A3610" s="12">
        <f t="shared" si="277"/>
        <v>0</v>
      </c>
      <c r="B3610" t="str">
        <f>YEAR(C3610)&amp;VLOOKUP(MONTH(C3610),lookup!$G$2:$N$13,8)</f>
        <v>2018M02</v>
      </c>
      <c r="C3610" s="2">
        <f t="shared" si="276"/>
        <v>43147</v>
      </c>
      <c r="D3610" s="126">
        <v>40.384550490482347</v>
      </c>
      <c r="E3610">
        <f t="shared" si="272"/>
        <v>40.12677809570787</v>
      </c>
      <c r="F3610" s="126">
        <v>33.765308321301077</v>
      </c>
      <c r="G3610">
        <f t="shared" si="275"/>
        <v>33.612491026903854</v>
      </c>
      <c r="H3610">
        <f t="shared" si="273"/>
        <v>38.42665992221653</v>
      </c>
      <c r="I3610">
        <f t="shared" si="274"/>
        <v>32.39647544634893</v>
      </c>
    </row>
    <row r="3611" spans="1:9" outlineLevel="1">
      <c r="A3611" s="12">
        <f t="shared" si="277"/>
        <v>0</v>
      </c>
      <c r="B3611" t="str">
        <f>YEAR(C3611)&amp;VLOOKUP(MONTH(C3611),lookup!$G$2:$N$13,8)</f>
        <v>2018M02</v>
      </c>
      <c r="C3611" s="2">
        <f t="shared" si="276"/>
        <v>43148</v>
      </c>
      <c r="D3611" s="126">
        <v>40.54995888315522</v>
      </c>
      <c r="E3611">
        <f t="shared" si="272"/>
        <v>40.190843266934309</v>
      </c>
      <c r="F3611" s="126">
        <v>33.971058137159133</v>
      </c>
      <c r="G3611">
        <f t="shared" si="275"/>
        <v>33.646404993885852</v>
      </c>
      <c r="H3611">
        <f t="shared" si="273"/>
        <v>38.465393648773556</v>
      </c>
      <c r="I3611">
        <f t="shared" si="274"/>
        <v>32.428849324798378</v>
      </c>
    </row>
    <row r="3612" spans="1:9" outlineLevel="1">
      <c r="A3612" s="12">
        <f t="shared" si="277"/>
        <v>0</v>
      </c>
      <c r="B3612" t="str">
        <f>YEAR(C3612)&amp;VLOOKUP(MONTH(C3612),lookup!$G$2:$N$13,8)</f>
        <v>2018M02</v>
      </c>
      <c r="C3612" s="2">
        <f t="shared" si="276"/>
        <v>43149</v>
      </c>
      <c r="D3612" s="126">
        <v>40.403156756384888</v>
      </c>
      <c r="E3612">
        <f t="shared" si="272"/>
        <v>40.237338253647785</v>
      </c>
      <c r="F3612" s="126">
        <v>33.801650264847837</v>
      </c>
      <c r="G3612">
        <f t="shared" si="275"/>
        <v>33.70078911814489</v>
      </c>
      <c r="H3612">
        <f t="shared" si="273"/>
        <v>38.513373372143427</v>
      </c>
      <c r="I3612">
        <f t="shared" si="274"/>
        <v>32.466853087457075</v>
      </c>
    </row>
    <row r="3613" spans="1:9" outlineLevel="1">
      <c r="A3613" s="12">
        <f t="shared" si="277"/>
        <v>0</v>
      </c>
      <c r="B3613" t="str">
        <f>YEAR(C3613)&amp;VLOOKUP(MONTH(C3613),lookup!$G$2:$N$13,8)</f>
        <v>2018M02</v>
      </c>
      <c r="C3613" s="2">
        <f t="shared" si="276"/>
        <v>43150</v>
      </c>
      <c r="D3613" s="126">
        <v>40.442557653306501</v>
      </c>
      <c r="E3613">
        <f t="shared" si="272"/>
        <v>40.30306768968444</v>
      </c>
      <c r="F3613" s="126">
        <v>33.815850101564529</v>
      </c>
      <c r="G3613">
        <f t="shared" si="275"/>
        <v>33.732011451787855</v>
      </c>
      <c r="H3613">
        <f t="shared" si="273"/>
        <v>38.591536235066037</v>
      </c>
      <c r="I3613">
        <f t="shared" si="274"/>
        <v>32.53454218293286</v>
      </c>
    </row>
    <row r="3614" spans="1:9" outlineLevel="1">
      <c r="A3614" s="12">
        <f t="shared" si="277"/>
        <v>0</v>
      </c>
      <c r="B3614" t="str">
        <f>YEAR(C3614)&amp;VLOOKUP(MONTH(C3614),lookup!$G$2:$N$13,8)</f>
        <v>2018M02</v>
      </c>
      <c r="C3614" s="2">
        <f t="shared" si="276"/>
        <v>43151</v>
      </c>
      <c r="D3614" s="126">
        <v>40.620226243251807</v>
      </c>
      <c r="E3614">
        <f t="shared" si="272"/>
        <v>40.368922699763402</v>
      </c>
      <c r="F3614" s="126">
        <v>33.994683809019307</v>
      </c>
      <c r="G3614">
        <f t="shared" si="275"/>
        <v>33.79977262082577</v>
      </c>
      <c r="H3614">
        <f t="shared" si="273"/>
        <v>38.679167839967064</v>
      </c>
      <c r="I3614">
        <f t="shared" si="274"/>
        <v>32.607450620986889</v>
      </c>
    </row>
    <row r="3615" spans="1:9" outlineLevel="1">
      <c r="A3615" s="12">
        <f t="shared" si="277"/>
        <v>0</v>
      </c>
      <c r="B3615" t="str">
        <f>YEAR(C3615)&amp;VLOOKUP(MONTH(C3615),lookup!$G$2:$N$13,8)</f>
        <v>2018M02</v>
      </c>
      <c r="C3615" s="2">
        <f t="shared" si="276"/>
        <v>43152</v>
      </c>
      <c r="D3615" s="126">
        <v>40.845578041754415</v>
      </c>
      <c r="E3615">
        <f t="shared" si="272"/>
        <v>40.496563229569489</v>
      </c>
      <c r="F3615" s="126">
        <v>34.189859680490827</v>
      </c>
      <c r="G3615">
        <f t="shared" si="275"/>
        <v>33.890487453337549</v>
      </c>
      <c r="H3615">
        <f t="shared" si="273"/>
        <v>38.749965732100584</v>
      </c>
      <c r="I3615">
        <f t="shared" si="274"/>
        <v>32.669385681304846</v>
      </c>
    </row>
    <row r="3616" spans="1:9" outlineLevel="1">
      <c r="A3616" s="12">
        <f t="shared" si="277"/>
        <v>0</v>
      </c>
      <c r="B3616" t="str">
        <f>YEAR(C3616)&amp;VLOOKUP(MONTH(C3616),lookup!$G$2:$N$13,8)</f>
        <v>2018M02</v>
      </c>
      <c r="C3616" s="2">
        <f t="shared" si="276"/>
        <v>43153</v>
      </c>
      <c r="D3616" s="126">
        <v>41.011038528059466</v>
      </c>
      <c r="E3616">
        <f t="shared" si="272"/>
        <v>40.592043426870447</v>
      </c>
      <c r="F3616" s="126">
        <v>34.340608246497681</v>
      </c>
      <c r="G3616">
        <f t="shared" si="275"/>
        <v>33.980793653003417</v>
      </c>
      <c r="H3616">
        <f t="shared" si="273"/>
        <v>38.8194579174666</v>
      </c>
      <c r="I3616">
        <f t="shared" si="274"/>
        <v>32.725598761704802</v>
      </c>
    </row>
    <row r="3617" spans="1:9" outlineLevel="1">
      <c r="A3617" s="12">
        <f t="shared" si="277"/>
        <v>0</v>
      </c>
      <c r="B3617" t="str">
        <f>YEAR(C3617)&amp;VLOOKUP(MONTH(C3617),lookup!$G$2:$N$13,8)</f>
        <v>2018M02</v>
      </c>
      <c r="C3617" s="2">
        <f t="shared" si="276"/>
        <v>43154</v>
      </c>
      <c r="D3617" s="126">
        <v>40.633561867011643</v>
      </c>
      <c r="E3617">
        <f t="shared" si="272"/>
        <v>40.635340869776954</v>
      </c>
      <c r="F3617" s="126">
        <v>34.019596632159001</v>
      </c>
      <c r="G3617">
        <f t="shared" si="275"/>
        <v>34.007184177446561</v>
      </c>
      <c r="H3617">
        <f t="shared" si="273"/>
        <v>38.858511880800634</v>
      </c>
      <c r="I3617">
        <f t="shared" si="274"/>
        <v>32.758616246332664</v>
      </c>
    </row>
    <row r="3618" spans="1:9" outlineLevel="1">
      <c r="A3618" s="12">
        <f t="shared" si="277"/>
        <v>0</v>
      </c>
      <c r="B3618" t="str">
        <f>YEAR(C3618)&amp;VLOOKUP(MONTH(C3618),lookup!$G$2:$N$13,8)</f>
        <v>2018M02</v>
      </c>
      <c r="C3618" s="2">
        <f t="shared" si="276"/>
        <v>43155</v>
      </c>
      <c r="D3618" s="126">
        <v>41.140244802537687</v>
      </c>
      <c r="E3618">
        <f t="shared" si="272"/>
        <v>40.743995768126474</v>
      </c>
      <c r="F3618" s="126">
        <v>34.36572760780809</v>
      </c>
      <c r="G3618">
        <f t="shared" si="275"/>
        <v>34.091716828099933</v>
      </c>
      <c r="H3618">
        <f t="shared" si="273"/>
        <v>38.895829865592432</v>
      </c>
      <c r="I3618">
        <f t="shared" si="274"/>
        <v>32.788259296999335</v>
      </c>
    </row>
    <row r="3619" spans="1:9" outlineLevel="1">
      <c r="A3619" s="12">
        <f t="shared" si="277"/>
        <v>0</v>
      </c>
      <c r="B3619" t="str">
        <f>YEAR(C3619)&amp;VLOOKUP(MONTH(C3619),lookup!$G$2:$N$13,8)</f>
        <v>2018M02</v>
      </c>
      <c r="C3619" s="2">
        <f t="shared" si="276"/>
        <v>43156</v>
      </c>
      <c r="D3619" s="126">
        <v>40.648738326438995</v>
      </c>
      <c r="E3619">
        <f t="shared" si="272"/>
        <v>40.767351206092755</v>
      </c>
      <c r="F3619" s="126">
        <v>34.032695606926602</v>
      </c>
      <c r="G3619">
        <f t="shared" si="275"/>
        <v>34.113639628740572</v>
      </c>
      <c r="H3619">
        <f t="shared" si="273"/>
        <v>38.931891398961639</v>
      </c>
      <c r="I3619">
        <f t="shared" si="274"/>
        <v>32.818827332728056</v>
      </c>
    </row>
    <row r="3620" spans="1:9" outlineLevel="1">
      <c r="A3620" s="12">
        <f t="shared" si="277"/>
        <v>0</v>
      </c>
      <c r="B3620" t="str">
        <f>YEAR(C3620)&amp;VLOOKUP(MONTH(C3620),lookup!$G$2:$N$13,8)</f>
        <v>2018M02</v>
      </c>
      <c r="C3620" s="2">
        <f t="shared" si="276"/>
        <v>43157</v>
      </c>
      <c r="D3620" s="126">
        <v>40.208197672038381</v>
      </c>
      <c r="E3620">
        <f t="shared" si="272"/>
        <v>40.720830549053318</v>
      </c>
      <c r="F3620" s="126">
        <v>33.521606779095187</v>
      </c>
      <c r="G3620">
        <f t="shared" si="275"/>
        <v>34.056713825054025</v>
      </c>
      <c r="H3620">
        <f t="shared" si="273"/>
        <v>38.977816752892885</v>
      </c>
      <c r="I3620">
        <f t="shared" si="274"/>
        <v>32.858336335913997</v>
      </c>
    </row>
    <row r="3621" spans="1:9" outlineLevel="1">
      <c r="A3621" s="12">
        <f t="shared" si="277"/>
        <v>0</v>
      </c>
      <c r="B3621" t="str">
        <f>YEAR(C3621)&amp;VLOOKUP(MONTH(C3621),lookup!$G$2:$N$13,8)</f>
        <v>2018M02</v>
      </c>
      <c r="C3621" s="2">
        <f t="shared" si="276"/>
        <v>43158</v>
      </c>
      <c r="D3621" s="126">
        <v>40.043375045235564</v>
      </c>
      <c r="E3621">
        <f t="shared" si="272"/>
        <v>40.62903138633898</v>
      </c>
      <c r="F3621" s="126">
        <v>33.403767978210126</v>
      </c>
      <c r="G3621">
        <f t="shared" si="275"/>
        <v>33.965451050487651</v>
      </c>
      <c r="H3621">
        <f t="shared" si="273"/>
        <v>39.018661360129755</v>
      </c>
      <c r="I3621">
        <f t="shared" si="274"/>
        <v>32.89063324017053</v>
      </c>
    </row>
    <row r="3622" spans="1:9" outlineLevel="1">
      <c r="A3622" s="12">
        <f t="shared" si="277"/>
        <v>0</v>
      </c>
      <c r="B3622" t="str">
        <f>YEAR(C3622)&amp;VLOOKUP(MONTH(C3622),lookup!$G$2:$N$13,8)</f>
        <v>2018M02</v>
      </c>
      <c r="C3622" s="2">
        <f t="shared" si="276"/>
        <v>43159</v>
      </c>
      <c r="D3622" s="126">
        <v>39.367842599946115</v>
      </c>
      <c r="E3622">
        <f t="shared" si="272"/>
        <v>40.413824414622923</v>
      </c>
      <c r="F3622" s="126">
        <v>32.527527089145771</v>
      </c>
      <c r="G3622">
        <f t="shared" si="275"/>
        <v>33.722663659049559</v>
      </c>
      <c r="H3622">
        <f t="shared" si="273"/>
        <v>39.059764031557187</v>
      </c>
      <c r="I3622">
        <f t="shared" si="274"/>
        <v>32.923472349199955</v>
      </c>
    </row>
    <row r="3623" spans="1:9" outlineLevel="1">
      <c r="A3623" s="12">
        <f t="shared" si="277"/>
        <v>0</v>
      </c>
      <c r="B3623" t="str">
        <f>YEAR(C3623)&amp;VLOOKUP(MONTH(C3623),lookup!$G$2:$N$13,8)</f>
        <v>2018M03</v>
      </c>
      <c r="C3623" s="2">
        <f t="shared" si="276"/>
        <v>43160</v>
      </c>
      <c r="D3623" s="126">
        <v>33.722031215807711</v>
      </c>
      <c r="E3623">
        <f t="shared" si="272"/>
        <v>39.392641850400935</v>
      </c>
      <c r="F3623" s="126">
        <v>27.830972514018558</v>
      </c>
      <c r="G3623">
        <f t="shared" si="275"/>
        <v>32.809514534633337</v>
      </c>
      <c r="H3623">
        <f t="shared" si="273"/>
        <v>39.08076221288551</v>
      </c>
      <c r="I3623">
        <f t="shared" si="274"/>
        <v>32.936565124759149</v>
      </c>
    </row>
    <row r="3624" spans="1:9" outlineLevel="1">
      <c r="A3624" s="12">
        <f t="shared" si="277"/>
        <v>0</v>
      </c>
      <c r="B3624" t="str">
        <f>YEAR(C3624)&amp;VLOOKUP(MONTH(C3624),lookup!$G$2:$N$13,8)</f>
        <v>2018M03</v>
      </c>
      <c r="C3624" s="2">
        <f t="shared" si="276"/>
        <v>43161</v>
      </c>
      <c r="D3624" s="126">
        <v>31.926499386177291</v>
      </c>
      <c r="E3624">
        <f t="shared" si="272"/>
        <v>38.057046036003257</v>
      </c>
      <c r="F3624" s="126">
        <v>25.184904507968231</v>
      </c>
      <c r="G3624">
        <f t="shared" si="275"/>
        <v>31.472214459321929</v>
      </c>
      <c r="H3624">
        <f t="shared" si="273"/>
        <v>39.106004021168928</v>
      </c>
      <c r="I3624">
        <f t="shared" si="274"/>
        <v>32.946708816057168</v>
      </c>
    </row>
    <row r="3625" spans="1:9" outlineLevel="1">
      <c r="A3625" s="12">
        <f t="shared" si="277"/>
        <v>0</v>
      </c>
      <c r="B3625" t="str">
        <f>YEAR(C3625)&amp;VLOOKUP(MONTH(C3625),lookup!$G$2:$N$13,8)</f>
        <v>2018M03</v>
      </c>
      <c r="C3625" s="2">
        <f t="shared" si="276"/>
        <v>43162</v>
      </c>
      <c r="D3625" s="126">
        <v>39.260164447714089</v>
      </c>
      <c r="E3625">
        <f t="shared" si="272"/>
        <v>37.855494207403424</v>
      </c>
      <c r="F3625" s="126">
        <v>32.641590671324188</v>
      </c>
      <c r="G3625">
        <f t="shared" si="275"/>
        <v>31.270163675469554</v>
      </c>
      <c r="H3625">
        <f t="shared" si="273"/>
        <v>39.138521621298544</v>
      </c>
      <c r="I3625">
        <f t="shared" si="274"/>
        <v>32.971780091835384</v>
      </c>
    </row>
    <row r="3626" spans="1:9" outlineLevel="1">
      <c r="A3626" s="12">
        <f t="shared" si="277"/>
        <v>0</v>
      </c>
      <c r="B3626" t="str">
        <f>YEAR(C3626)&amp;VLOOKUP(MONTH(C3626),lookup!$G$2:$N$13,8)</f>
        <v>2018M03</v>
      </c>
      <c r="C3626" s="2">
        <f t="shared" si="276"/>
        <v>43163</v>
      </c>
      <c r="D3626" s="126">
        <v>40.952569372521744</v>
      </c>
      <c r="E3626">
        <f t="shared" si="272"/>
        <v>37.905795468067701</v>
      </c>
      <c r="F3626" s="126">
        <v>34.424904044146771</v>
      </c>
      <c r="G3626">
        <f t="shared" si="275"/>
        <v>31.349136974828355</v>
      </c>
      <c r="H3626">
        <f t="shared" si="273"/>
        <v>39.161212002858022</v>
      </c>
      <c r="I3626">
        <f t="shared" si="274"/>
        <v>32.981538724947612</v>
      </c>
    </row>
    <row r="3627" spans="1:9" outlineLevel="1">
      <c r="A3627" s="12">
        <f t="shared" si="277"/>
        <v>0</v>
      </c>
      <c r="B3627" t="str">
        <f>YEAR(C3627)&amp;VLOOKUP(MONTH(C3627),lookup!$G$2:$N$13,8)</f>
        <v>2018M03</v>
      </c>
      <c r="C3627" s="2">
        <f t="shared" si="276"/>
        <v>43164</v>
      </c>
      <c r="D3627" s="126">
        <v>40.590124294835185</v>
      </c>
      <c r="E3627">
        <f t="shared" si="272"/>
        <v>37.947694528559097</v>
      </c>
      <c r="F3627" s="126">
        <v>33.905919709338271</v>
      </c>
      <c r="G3627">
        <f t="shared" si="275"/>
        <v>31.383059458823091</v>
      </c>
      <c r="H3627">
        <f t="shared" si="273"/>
        <v>39.18171417232405</v>
      </c>
      <c r="I3627">
        <f t="shared" si="274"/>
        <v>32.992327607474166</v>
      </c>
    </row>
    <row r="3628" spans="1:9" outlineLevel="1">
      <c r="A3628" s="12">
        <f t="shared" si="277"/>
        <v>0</v>
      </c>
      <c r="B3628" t="str">
        <f>YEAR(C3628)&amp;VLOOKUP(MONTH(C3628),lookup!$G$2:$N$13,8)</f>
        <v>2018M03</v>
      </c>
      <c r="C3628" s="2">
        <f t="shared" si="276"/>
        <v>43165</v>
      </c>
      <c r="D3628" s="126">
        <v>40.955799986784037</v>
      </c>
      <c r="E3628">
        <f t="shared" si="272"/>
        <v>38.126749455467191</v>
      </c>
      <c r="F3628" s="126">
        <v>34.229332582312814</v>
      </c>
      <c r="G3628">
        <f t="shared" si="275"/>
        <v>31.56910944595478</v>
      </c>
      <c r="H3628">
        <f t="shared" si="273"/>
        <v>39.196549344546163</v>
      </c>
      <c r="I3628">
        <f t="shared" si="274"/>
        <v>32.998977797936767</v>
      </c>
    </row>
    <row r="3629" spans="1:9" outlineLevel="1">
      <c r="A3629" s="12">
        <f t="shared" si="277"/>
        <v>0</v>
      </c>
      <c r="B3629" t="str">
        <f>YEAR(C3629)&amp;VLOOKUP(MONTH(C3629),lookup!$G$2:$N$13,8)</f>
        <v>2018M03</v>
      </c>
      <c r="C3629" s="2">
        <f t="shared" si="276"/>
        <v>43166</v>
      </c>
      <c r="D3629" s="126">
        <v>41.604939409491067</v>
      </c>
      <c r="E3629">
        <f t="shared" ref="E3629:E3692" si="278">AVERAGE(SUM(D3622:D3629)/8,SUM(D3624:D3629)/6)</f>
        <v>38.881256244373446</v>
      </c>
      <c r="F3629" s="126">
        <v>34.895680232063171</v>
      </c>
      <c r="G3629">
        <f t="shared" si="275"/>
        <v>32.251079604990984</v>
      </c>
      <c r="H3629">
        <f t="shared" si="273"/>
        <v>39.234762243300153</v>
      </c>
      <c r="I3629">
        <f t="shared" si="274"/>
        <v>33.027602185815191</v>
      </c>
    </row>
    <row r="3630" spans="1:9" outlineLevel="1">
      <c r="A3630" s="12">
        <f t="shared" si="277"/>
        <v>0</v>
      </c>
      <c r="B3630" t="str">
        <f>YEAR(C3630)&amp;VLOOKUP(MONTH(C3630),lookup!$G$2:$N$13,8)</f>
        <v>2018M03</v>
      </c>
      <c r="C3630" s="2">
        <f t="shared" si="276"/>
        <v>43167</v>
      </c>
      <c r="D3630" s="126">
        <v>40.716742129161339</v>
      </c>
      <c r="E3630">
        <f t="shared" si="278"/>
        <v>39.698082693531404</v>
      </c>
      <c r="F3630" s="126">
        <v>34.084119448661845</v>
      </c>
      <c r="G3630">
        <f t="shared" si="275"/>
        <v>33.089967872518542</v>
      </c>
      <c r="H3630">
        <f t="shared" si="273"/>
        <v>39.286637168747134</v>
      </c>
      <c r="I3630">
        <f t="shared" si="274"/>
        <v>33.068849042064564</v>
      </c>
    </row>
    <row r="3631" spans="1:9" outlineLevel="1">
      <c r="A3631" s="12">
        <f t="shared" si="277"/>
        <v>0</v>
      </c>
      <c r="B3631" t="str">
        <f>YEAR(C3631)&amp;VLOOKUP(MONTH(C3631),lookup!$G$2:$N$13,8)</f>
        <v>2018M03</v>
      </c>
      <c r="C3631" s="2">
        <f t="shared" si="276"/>
        <v>43168</v>
      </c>
      <c r="D3631" s="126">
        <v>41.254339133535218</v>
      </c>
      <c r="E3631">
        <f t="shared" si="278"/>
        <v>40.335033162207793</v>
      </c>
      <c r="F3631" s="126">
        <v>34.413766395446622</v>
      </c>
      <c r="G3631">
        <f t="shared" si="275"/>
        <v>33.649073800451333</v>
      </c>
      <c r="H3631">
        <f t="shared" si="273"/>
        <v>39.336142122560297</v>
      </c>
      <c r="I3631">
        <f t="shared" si="274"/>
        <v>33.107611982148271</v>
      </c>
    </row>
    <row r="3632" spans="1:9" outlineLevel="1">
      <c r="A3632" s="12">
        <f t="shared" si="277"/>
        <v>0</v>
      </c>
      <c r="B3632" t="str">
        <f>YEAR(C3632)&amp;VLOOKUP(MONTH(C3632),lookup!$G$2:$N$13,8)</f>
        <v>2018M03</v>
      </c>
      <c r="C3632" s="2">
        <f t="shared" si="276"/>
        <v>43169</v>
      </c>
      <c r="D3632" s="126">
        <v>41.456575202376293</v>
      </c>
      <c r="E3632">
        <f t="shared" si="278"/>
        <v>40.972663386541448</v>
      </c>
      <c r="F3632" s="126">
        <v>34.778398996133014</v>
      </c>
      <c r="G3632">
        <f t="shared" si="275"/>
        <v>34.278125118627145</v>
      </c>
      <c r="H3632">
        <f t="shared" si="273"/>
        <v>39.40899196261406</v>
      </c>
      <c r="I3632">
        <f t="shared" si="274"/>
        <v>33.169636092145979</v>
      </c>
    </row>
    <row r="3633" spans="1:9" outlineLevel="1">
      <c r="A3633" s="12">
        <f t="shared" si="277"/>
        <v>0</v>
      </c>
      <c r="B3633" t="str">
        <f>YEAR(C3633)&amp;VLOOKUP(MONTH(C3633),lookup!$G$2:$N$13,8)</f>
        <v>2018M03</v>
      </c>
      <c r="C3633" s="2">
        <f t="shared" si="276"/>
        <v>43170</v>
      </c>
      <c r="D3633" s="126">
        <v>41.420586607413128</v>
      </c>
      <c r="E3633">
        <f t="shared" si="278"/>
        <v>41.176894964237462</v>
      </c>
      <c r="F3633" s="126">
        <v>34.549682535897844</v>
      </c>
      <c r="G3633">
        <f t="shared" si="275"/>
        <v>34.451027762376299</v>
      </c>
      <c r="H3633">
        <f t="shared" si="273"/>
        <v>39.445297903305558</v>
      </c>
      <c r="I3633">
        <f t="shared" si="274"/>
        <v>33.197153716524767</v>
      </c>
    </row>
    <row r="3634" spans="1:9" outlineLevel="1">
      <c r="A3634" s="12">
        <f t="shared" si="277"/>
        <v>0</v>
      </c>
      <c r="B3634" t="str">
        <f>YEAR(C3634)&amp;VLOOKUP(MONTH(C3634),lookup!$G$2:$N$13,8)</f>
        <v>2018M03</v>
      </c>
      <c r="C3634" s="2">
        <f t="shared" si="276"/>
        <v>43171</v>
      </c>
      <c r="D3634" s="126">
        <v>41.374367494205224</v>
      </c>
      <c r="E3634">
        <f t="shared" si="278"/>
        <v>41.238137972461118</v>
      </c>
      <c r="F3634" s="126">
        <v>34.696176010771744</v>
      </c>
      <c r="G3634">
        <f t="shared" si="275"/>
        <v>34.506885879328607</v>
      </c>
      <c r="H3634">
        <f t="shared" si="273"/>
        <v>39.504905115695749</v>
      </c>
      <c r="I3634">
        <f t="shared" si="274"/>
        <v>33.242953402349102</v>
      </c>
    </row>
    <row r="3635" spans="1:9" outlineLevel="1">
      <c r="A3635" s="12">
        <f t="shared" si="277"/>
        <v>0</v>
      </c>
      <c r="B3635" t="str">
        <f>YEAR(C3635)&amp;VLOOKUP(MONTH(C3635),lookup!$G$2:$N$13,8)</f>
        <v>2018M03</v>
      </c>
      <c r="C3635" s="2">
        <f t="shared" si="276"/>
        <v>43172</v>
      </c>
      <c r="D3635" s="126">
        <v>41.670213326230297</v>
      </c>
      <c r="E3635">
        <f t="shared" si="278"/>
        <v>41.311083029984914</v>
      </c>
      <c r="F3635" s="126">
        <v>34.697743438815287</v>
      </c>
      <c r="G3635">
        <f t="shared" si="275"/>
        <v>34.539880129650257</v>
      </c>
      <c r="H3635">
        <f t="shared" si="273"/>
        <v>39.559962288537633</v>
      </c>
      <c r="I3635">
        <f t="shared" si="274"/>
        <v>33.290663550758929</v>
      </c>
    </row>
    <row r="3636" spans="1:9" outlineLevel="1">
      <c r="A3636" s="12">
        <f t="shared" si="277"/>
        <v>0</v>
      </c>
      <c r="B3636" t="str">
        <f>YEAR(C3636)&amp;VLOOKUP(MONTH(C3636),lookup!$G$2:$N$13,8)</f>
        <v>2018M03</v>
      </c>
      <c r="C3636" s="2">
        <f t="shared" si="276"/>
        <v>43173</v>
      </c>
      <c r="D3636" s="126">
        <v>41.200322860749971</v>
      </c>
      <c r="E3636">
        <f t="shared" si="278"/>
        <v>41.366664103906835</v>
      </c>
      <c r="F3636" s="126">
        <v>34.524077691348204</v>
      </c>
      <c r="G3636">
        <f t="shared" si="275"/>
        <v>34.594964885855504</v>
      </c>
      <c r="H3636">
        <f t="shared" si="273"/>
        <v>39.605571553713688</v>
      </c>
      <c r="I3636">
        <f t="shared" si="274"/>
        <v>33.324943753609716</v>
      </c>
    </row>
    <row r="3637" spans="1:9" outlineLevel="1">
      <c r="A3637" s="12">
        <f t="shared" si="277"/>
        <v>0</v>
      </c>
      <c r="B3637" t="str">
        <f>YEAR(C3637)&amp;VLOOKUP(MONTH(C3637),lookup!$G$2:$N$13,8)</f>
        <v>2018M03</v>
      </c>
      <c r="C3637" s="2">
        <f t="shared" si="276"/>
        <v>43174</v>
      </c>
      <c r="D3637" s="126">
        <v>42.005497935695331</v>
      </c>
      <c r="E3637">
        <f t="shared" si="278"/>
        <v>41.454295578641279</v>
      </c>
      <c r="F3637" s="126">
        <v>35.005969088994867</v>
      </c>
      <c r="G3637">
        <f t="shared" si="275"/>
        <v>34.651208163876085</v>
      </c>
      <c r="H3637">
        <f t="shared" si="273"/>
        <v>39.686570721437569</v>
      </c>
      <c r="I3637">
        <f t="shared" si="274"/>
        <v>33.393267873798059</v>
      </c>
    </row>
    <row r="3638" spans="1:9" outlineLevel="1">
      <c r="A3638" s="12">
        <f t="shared" si="277"/>
        <v>0</v>
      </c>
      <c r="B3638" t="str">
        <f>YEAR(C3638)&amp;VLOOKUP(MONTH(C3638),lookup!$G$2:$N$13,8)</f>
        <v>2018M03</v>
      </c>
      <c r="C3638" s="2">
        <f t="shared" si="276"/>
        <v>43175</v>
      </c>
      <c r="D3638" s="126">
        <v>41.808190325834516</v>
      </c>
      <c r="E3638">
        <f t="shared" si="278"/>
        <v>41.551812351221542</v>
      </c>
      <c r="F3638" s="126">
        <v>35.151701618801738</v>
      </c>
      <c r="G3638">
        <f t="shared" si="275"/>
        <v>34.749040601398889</v>
      </c>
      <c r="H3638">
        <f t="shared" si="273"/>
        <v>39.735089853290681</v>
      </c>
      <c r="I3638">
        <f t="shared" si="274"/>
        <v>33.431093616691086</v>
      </c>
    </row>
    <row r="3639" spans="1:9" outlineLevel="1">
      <c r="A3639" s="12">
        <f t="shared" si="277"/>
        <v>0</v>
      </c>
      <c r="B3639" t="str">
        <f>YEAR(C3639)&amp;VLOOKUP(MONTH(C3639),lookup!$G$2:$N$13,8)</f>
        <v>2018M03</v>
      </c>
      <c r="C3639" s="2">
        <f t="shared" si="276"/>
        <v>43176</v>
      </c>
      <c r="D3639" s="126">
        <v>41.556486866748827</v>
      </c>
      <c r="E3639">
        <f t="shared" si="278"/>
        <v>41.582021606158698</v>
      </c>
      <c r="F3639" s="126">
        <v>34.464692957543505</v>
      </c>
      <c r="G3639">
        <f t="shared" si="275"/>
        <v>34.745141046667079</v>
      </c>
      <c r="H3639">
        <f t="shared" ref="H3639:H3702" si="279">IF(INDEX(D:D,MATCH(DATE(YEAR($C3639)-1,MONTH($C3639),DAY($C3639)),$C:$C,0),1)=0,0,(INDEX(E:E,MATCH(DATE(YEAR($C3639)-1,MONTH($C3639),DAY($C3639)),$C:$C,0),1)+INDEX(E:E,MATCH(DATE(YEAR($C3639)-2,MONTH($C3639),DAY($C3639)),$C:$C,0),1)+INDEX(E:E,MATCH(DATE(YEAR($C3639)-3,MONTH($C3639),DAY($C3639)),$C:$C,0),1)+INDEX(E:E,MATCH(DATE(YEAR($C3639)-4,MONTH($C3639),DAY($C3639)),$C:$C,0),1)+INDEX(E:E,MATCH(DATE(YEAR($C3639)-5,MONTH($C3639),DAY($C3639)),$C:$C,0),1))/5)</f>
        <v>39.812772240786153</v>
      </c>
      <c r="I3639">
        <f t="shared" ref="I3639:I3702" si="280">IF(INDEX(D:D,MATCH(DATE(YEAR($C3639)-1,MONTH($C3639),DAY($C3639)),$C:$C,0),1)=0,0,(INDEX(G:G,MATCH(DATE(YEAR($C3639)-1,MONTH($C3639),DAY($C3639)),$C:$C,0),1)+INDEX(G:G,MATCH(DATE(YEAR($C3639)-2,MONTH($C3639),DAY($C3639)),$C:$C,0),1)+INDEX(G:G,MATCH(DATE(YEAR($C3639)-3,MONTH($C3639),DAY($C3639)),$C:$C,0),1)+INDEX(G:G,MATCH(DATE(YEAR($C3639)-4,MONTH($C3639),DAY($C3639)),$C:$C,0),1)+INDEX(G:G,MATCH(DATE(YEAR($C3639)-5,MONTH($C3639),DAY($C3639)),$C:$C,0),1))/5)</f>
        <v>33.497334782269512</v>
      </c>
    </row>
    <row r="3640" spans="1:9" outlineLevel="1">
      <c r="A3640" s="12">
        <f t="shared" si="277"/>
        <v>0</v>
      </c>
      <c r="B3640" t="str">
        <f>YEAR(C3640)&amp;VLOOKUP(MONTH(C3640),lookup!$G$2:$N$13,8)</f>
        <v>2018M03</v>
      </c>
      <c r="C3640" s="2">
        <f t="shared" si="276"/>
        <v>43177</v>
      </c>
      <c r="D3640" s="126">
        <v>40.158649239637995</v>
      </c>
      <c r="E3640">
        <f t="shared" si="278"/>
        <v>41.399591378940286</v>
      </c>
      <c r="F3640" s="126">
        <v>33.53215576784747</v>
      </c>
      <c r="G3640">
        <f t="shared" si="275"/>
        <v>34.570249157988876</v>
      </c>
      <c r="H3640">
        <f t="shared" si="279"/>
        <v>39.87417491460895</v>
      </c>
      <c r="I3640">
        <f t="shared" si="280"/>
        <v>33.546186659204011</v>
      </c>
    </row>
    <row r="3641" spans="1:9" outlineLevel="1">
      <c r="A3641" s="12">
        <f t="shared" si="277"/>
        <v>0</v>
      </c>
      <c r="B3641" t="str">
        <f>YEAR(C3641)&amp;VLOOKUP(MONTH(C3641),lookup!$G$2:$N$13,8)</f>
        <v>2018M03</v>
      </c>
      <c r="C3641" s="2">
        <f t="shared" si="276"/>
        <v>43178</v>
      </c>
      <c r="D3641" s="126">
        <v>41.022329966698813</v>
      </c>
      <c r="E3641">
        <f t="shared" si="278"/>
        <v>41.320710058934679</v>
      </c>
      <c r="F3641" s="126">
        <v>34.023586367574715</v>
      </c>
      <c r="G3641">
        <f t="shared" si="275"/>
        <v>34.481188391531973</v>
      </c>
      <c r="H3641">
        <f t="shared" si="279"/>
        <v>39.962926654097672</v>
      </c>
      <c r="I3641">
        <f t="shared" si="280"/>
        <v>33.621323004952771</v>
      </c>
    </row>
    <row r="3642" spans="1:9" outlineLevel="1">
      <c r="A3642" s="12">
        <f t="shared" si="277"/>
        <v>0</v>
      </c>
      <c r="B3642" t="str">
        <f>YEAR(C3642)&amp;VLOOKUP(MONTH(C3642),lookup!$G$2:$N$13,8)</f>
        <v>2018M03</v>
      </c>
      <c r="C3642" s="2">
        <f t="shared" si="276"/>
        <v>43179</v>
      </c>
      <c r="D3642" s="126">
        <v>41.297310587688997</v>
      </c>
      <c r="E3642">
        <f t="shared" si="278"/>
        <v>41.323976312855663</v>
      </c>
      <c r="F3642" s="126">
        <v>34.71664563106588</v>
      </c>
      <c r="G3642">
        <f t="shared" si="275"/>
        <v>34.498515071110162</v>
      </c>
      <c r="H3642">
        <f t="shared" si="279"/>
        <v>40.024368205653204</v>
      </c>
      <c r="I3642">
        <f t="shared" si="280"/>
        <v>33.669719616082162</v>
      </c>
    </row>
    <row r="3643" spans="1:9" outlineLevel="1">
      <c r="A3643" s="12">
        <f t="shared" si="277"/>
        <v>0</v>
      </c>
      <c r="B3643" t="str">
        <f>YEAR(C3643)&amp;VLOOKUP(MONTH(C3643),lookup!$G$2:$N$13,8)</f>
        <v>2018M03</v>
      </c>
      <c r="C3643" s="2">
        <f t="shared" si="276"/>
        <v>43180</v>
      </c>
      <c r="D3643" s="126">
        <v>41.619659512698846</v>
      </c>
      <c r="E3643">
        <f t="shared" si="278"/>
        <v>41.288663497593575</v>
      </c>
      <c r="F3643" s="126">
        <v>34.566746052557143</v>
      </c>
      <c r="G3643">
        <f t="shared" si="275"/>
        <v>34.453725814765882</v>
      </c>
      <c r="H3643">
        <f t="shared" si="279"/>
        <v>40.073596585758374</v>
      </c>
      <c r="I3643">
        <f t="shared" si="280"/>
        <v>33.710132899467581</v>
      </c>
    </row>
    <row r="3644" spans="1:9" outlineLevel="1">
      <c r="A3644" s="12">
        <f t="shared" si="277"/>
        <v>0</v>
      </c>
      <c r="B3644" t="str">
        <f>YEAR(C3644)&amp;VLOOKUP(MONTH(C3644),lookup!$G$2:$N$13,8)</f>
        <v>2018M03</v>
      </c>
      <c r="C3644" s="2">
        <f t="shared" si="276"/>
        <v>43181</v>
      </c>
      <c r="D3644" s="126">
        <v>41.709547694149599</v>
      </c>
      <c r="E3644">
        <f t="shared" si="278"/>
        <v>41.312269830373978</v>
      </c>
      <c r="F3644" s="126">
        <v>35.035465774880407</v>
      </c>
      <c r="G3644">
        <f t="shared" si="275"/>
        <v>34.476001249659873</v>
      </c>
      <c r="H3644">
        <f t="shared" si="279"/>
        <v>40.100825554252765</v>
      </c>
      <c r="I3644">
        <f t="shared" si="280"/>
        <v>33.732432316574162</v>
      </c>
    </row>
    <row r="3645" spans="1:9" outlineLevel="1">
      <c r="A3645" s="12">
        <f t="shared" si="277"/>
        <v>0</v>
      </c>
      <c r="B3645" t="str">
        <f>YEAR(C3645)&amp;VLOOKUP(MONTH(C3645),lookup!$G$2:$N$13,8)</f>
        <v>2018M03</v>
      </c>
      <c r="C3645" s="2">
        <f t="shared" si="276"/>
        <v>43182</v>
      </c>
      <c r="D3645" s="126">
        <v>41.896028737619631</v>
      </c>
      <c r="E3645">
        <f t="shared" si="278"/>
        <v>41.333723161400151</v>
      </c>
      <c r="F3645" s="126">
        <v>34.778196385434327</v>
      </c>
      <c r="G3645">
        <f t="shared" si="275"/>
        <v>34.487890741344899</v>
      </c>
      <c r="H3645">
        <f t="shared" si="279"/>
        <v>40.118912960195999</v>
      </c>
      <c r="I3645">
        <f t="shared" si="280"/>
        <v>33.748635937815664</v>
      </c>
    </row>
    <row r="3646" spans="1:9" outlineLevel="1">
      <c r="A3646" s="12">
        <f t="shared" si="277"/>
        <v>0</v>
      </c>
      <c r="B3646" t="str">
        <f>YEAR(C3646)&amp;VLOOKUP(MONTH(C3646),lookup!$G$2:$N$13,8)</f>
        <v>2018M03</v>
      </c>
      <c r="C3646" s="2">
        <f t="shared" si="276"/>
        <v>43183</v>
      </c>
      <c r="D3646" s="126">
        <v>41.953668895392326</v>
      </c>
      <c r="E3646">
        <f t="shared" si="278"/>
        <v>41.492400543310382</v>
      </c>
      <c r="F3646" s="126">
        <v>35.188061329624048</v>
      </c>
      <c r="G3646">
        <f t="shared" si="275"/>
        <v>34.628155353419345</v>
      </c>
      <c r="H3646">
        <f t="shared" si="279"/>
        <v>40.122881766659368</v>
      </c>
      <c r="I3646">
        <f t="shared" si="280"/>
        <v>33.746473816334415</v>
      </c>
    </row>
    <row r="3647" spans="1:9" outlineLevel="1">
      <c r="A3647" s="12">
        <f t="shared" si="277"/>
        <v>0</v>
      </c>
      <c r="B3647" t="str">
        <f>YEAR(C3647)&amp;VLOOKUP(MONTH(C3647),lookup!$G$2:$N$13,8)</f>
        <v>2018M03</v>
      </c>
      <c r="C3647" s="2">
        <f t="shared" si="276"/>
        <v>43184</v>
      </c>
      <c r="D3647" s="126">
        <v>42.104065145735738</v>
      </c>
      <c r="E3647">
        <f t="shared" si="278"/>
        <v>41.616768784000129</v>
      </c>
      <c r="F3647" s="126">
        <v>35.097747115709581</v>
      </c>
      <c r="G3647">
        <f t="shared" si="275"/>
        <v>34.757234633982634</v>
      </c>
      <c r="H3647">
        <f t="shared" si="279"/>
        <v>40.15180815009937</v>
      </c>
      <c r="I3647">
        <f t="shared" si="280"/>
        <v>33.768536671322622</v>
      </c>
    </row>
    <row r="3648" spans="1:9" outlineLevel="1">
      <c r="A3648" s="12">
        <f t="shared" si="277"/>
        <v>0</v>
      </c>
      <c r="B3648" t="str">
        <f>YEAR(C3648)&amp;VLOOKUP(MONTH(C3648),lookup!$G$2:$N$13,8)</f>
        <v>2018M03</v>
      </c>
      <c r="C3648" s="2">
        <f t="shared" si="276"/>
        <v>43185</v>
      </c>
      <c r="D3648" s="126">
        <v>41.378668934773025</v>
      </c>
      <c r="E3648">
        <f t="shared" si="278"/>
        <v>41.699799877203077</v>
      </c>
      <c r="F3648" s="126">
        <v>34.700144408593147</v>
      </c>
      <c r="G3648">
        <f t="shared" si="275"/>
        <v>34.828858822156505</v>
      </c>
      <c r="H3648">
        <f t="shared" si="279"/>
        <v>40.168876905613352</v>
      </c>
      <c r="I3648">
        <f t="shared" si="280"/>
        <v>33.782936335078489</v>
      </c>
    </row>
    <row r="3649" spans="1:9" outlineLevel="1">
      <c r="A3649" s="12">
        <f t="shared" si="277"/>
        <v>0</v>
      </c>
      <c r="B3649" t="str">
        <f>YEAR(C3649)&amp;VLOOKUP(MONTH(C3649),lookup!$G$2:$N$13,8)</f>
        <v>2018M03</v>
      </c>
      <c r="C3649" s="2">
        <f t="shared" si="276"/>
        <v>43186</v>
      </c>
      <c r="D3649" s="126">
        <v>42.252010232479648</v>
      </c>
      <c r="E3649">
        <f t="shared" si="278"/>
        <v>41.829350787129449</v>
      </c>
      <c r="F3649" s="126">
        <v>35.128012006328888</v>
      </c>
      <c r="G3649">
        <f t="shared" si="275"/>
        <v>34.94465758739296</v>
      </c>
      <c r="H3649">
        <f t="shared" si="279"/>
        <v>40.165391010919912</v>
      </c>
      <c r="I3649">
        <f t="shared" si="280"/>
        <v>33.779451845296663</v>
      </c>
    </row>
    <row r="3650" spans="1:9" outlineLevel="1">
      <c r="A3650" s="12">
        <f t="shared" si="277"/>
        <v>0</v>
      </c>
      <c r="B3650" t="str">
        <f>YEAR(C3650)&amp;VLOOKUP(MONTH(C3650),lookup!$G$2:$N$13,8)</f>
        <v>2018M03</v>
      </c>
      <c r="C3650" s="2">
        <f t="shared" si="276"/>
        <v>43187</v>
      </c>
      <c r="D3650" s="126">
        <v>42.089929280415525</v>
      </c>
      <c r="E3650">
        <f t="shared" si="278"/>
        <v>41.910587920947009</v>
      </c>
      <c r="F3650" s="126">
        <v>35.224595272447822</v>
      </c>
      <c r="G3650">
        <f t="shared" si="275"/>
        <v>34.992165231443273</v>
      </c>
      <c r="H3650">
        <f t="shared" si="279"/>
        <v>40.200013022649429</v>
      </c>
      <c r="I3650">
        <f t="shared" si="280"/>
        <v>33.805302344268434</v>
      </c>
    </row>
    <row r="3651" spans="1:9" outlineLevel="1">
      <c r="A3651" s="12">
        <f t="shared" si="277"/>
        <v>0</v>
      </c>
      <c r="B3651" t="str">
        <f>YEAR(C3651)&amp;VLOOKUP(MONTH(C3651),lookup!$G$2:$N$13,8)</f>
        <v>2018M03</v>
      </c>
      <c r="C3651" s="2">
        <f t="shared" si="276"/>
        <v>43188</v>
      </c>
      <c r="D3651" s="126">
        <v>42.229258067955406</v>
      </c>
      <c r="E3651">
        <f t="shared" si="278"/>
        <v>41.97645694151187</v>
      </c>
      <c r="F3651" s="126">
        <v>35.128554501424382</v>
      </c>
      <c r="G3651">
        <f t="shared" si="275"/>
        <v>35.056474769163316</v>
      </c>
      <c r="H3651">
        <f t="shared" si="279"/>
        <v>40.233424089013113</v>
      </c>
      <c r="I3651">
        <f t="shared" si="280"/>
        <v>33.8340533228588</v>
      </c>
    </row>
    <row r="3652" spans="1:9" outlineLevel="1">
      <c r="A3652" s="12">
        <f t="shared" si="277"/>
        <v>0</v>
      </c>
      <c r="B3652" t="str">
        <f>YEAR(C3652)&amp;VLOOKUP(MONTH(C3652),lookup!$G$2:$N$13,8)</f>
        <v>2018M03</v>
      </c>
      <c r="C3652" s="2">
        <f t="shared" si="276"/>
        <v>43189</v>
      </c>
      <c r="D3652" s="126">
        <v>42.445707176803914</v>
      </c>
      <c r="E3652">
        <f t="shared" si="278"/>
        <v>42.063470099295387</v>
      </c>
      <c r="F3652" s="126">
        <v>35.631362318853796</v>
      </c>
      <c r="G3652">
        <f t="shared" si="275"/>
        <v>35.130660052264133</v>
      </c>
      <c r="H3652">
        <f t="shared" si="279"/>
        <v>40.266613397189552</v>
      </c>
      <c r="I3652">
        <f t="shared" si="280"/>
        <v>33.86154481160947</v>
      </c>
    </row>
    <row r="3653" spans="1:9" outlineLevel="1">
      <c r="A3653" s="12">
        <f t="shared" si="277"/>
        <v>0</v>
      </c>
      <c r="B3653" t="str">
        <f>YEAR(C3653)&amp;VLOOKUP(MONTH(C3653),lookup!$G$2:$N$13,8)</f>
        <v>2018M03</v>
      </c>
      <c r="C3653" s="2">
        <f t="shared" si="276"/>
        <v>43190</v>
      </c>
      <c r="D3653" s="126">
        <v>42.411529247670217</v>
      </c>
      <c r="E3653">
        <f t="shared" si="278"/>
        <v>42.121310889668095</v>
      </c>
      <c r="F3653" s="126">
        <v>35.266274339072652</v>
      </c>
      <c r="G3653">
        <f t="shared" si="275"/>
        <v>35.175208859646787</v>
      </c>
      <c r="H3653">
        <f t="shared" si="279"/>
        <v>40.290256491401884</v>
      </c>
      <c r="I3653">
        <f t="shared" si="280"/>
        <v>33.878812141440619</v>
      </c>
    </row>
    <row r="3654" spans="1:9" outlineLevel="1">
      <c r="A3654" s="12">
        <f t="shared" si="277"/>
        <v>0</v>
      </c>
      <c r="B3654" t="str">
        <f>YEAR(C3654)&amp;VLOOKUP(MONTH(C3654),lookup!$G$2:$N$13,8)</f>
        <v>2018M04</v>
      </c>
      <c r="C3654" s="2">
        <f t="shared" si="276"/>
        <v>43191</v>
      </c>
      <c r="D3654" s="126">
        <v>41.863790461882083</v>
      </c>
      <c r="E3654">
        <f t="shared" si="278"/>
        <v>42.156120281499454</v>
      </c>
      <c r="F3654" s="126">
        <v>35.060222252744076</v>
      </c>
      <c r="G3654">
        <f t="shared" si="275"/>
        <v>35.19722540435437</v>
      </c>
      <c r="H3654">
        <f t="shared" si="279"/>
        <v>40.335430149550099</v>
      </c>
      <c r="I3654">
        <f t="shared" si="280"/>
        <v>33.909226115921307</v>
      </c>
    </row>
    <row r="3655" spans="1:9" outlineLevel="1">
      <c r="A3655" s="12">
        <f t="shared" si="277"/>
        <v>0</v>
      </c>
      <c r="B3655" t="str">
        <f>YEAR(C3655)&amp;VLOOKUP(MONTH(C3655),lookup!$G$2:$N$13,8)</f>
        <v>2018M04</v>
      </c>
      <c r="C3655" s="2">
        <f t="shared" si="276"/>
        <v>43192</v>
      </c>
      <c r="D3655" s="126">
        <v>42.188461952076125</v>
      </c>
      <c r="E3655">
        <f t="shared" si="278"/>
        <v>42.156099391862099</v>
      </c>
      <c r="F3655" s="126">
        <v>35.063699352324875</v>
      </c>
      <c r="G3655">
        <f t="shared" si="275"/>
        <v>35.189738031309147</v>
      </c>
      <c r="H3655">
        <f t="shared" si="279"/>
        <v>40.371774553844098</v>
      </c>
      <c r="I3655">
        <f t="shared" si="280"/>
        <v>33.933537549514014</v>
      </c>
    </row>
    <row r="3656" spans="1:9" outlineLevel="1">
      <c r="A3656" s="12">
        <f t="shared" si="277"/>
        <v>0</v>
      </c>
      <c r="B3656" t="str">
        <f>YEAR(C3656)&amp;VLOOKUP(MONTH(C3656),lookup!$G$2:$N$13,8)</f>
        <v>2018M04</v>
      </c>
      <c r="C3656" s="2">
        <f t="shared" si="276"/>
        <v>43193</v>
      </c>
      <c r="D3656" s="126">
        <v>41.722640314245453</v>
      </c>
      <c r="E3656">
        <f t="shared" si="278"/>
        <v>42.14699018923163</v>
      </c>
      <c r="F3656" s="126">
        <v>34.91940136327446</v>
      </c>
      <c r="G3656">
        <f t="shared" ref="G3656:G3719" si="281">AVERAGE(SUM(F3649:F3656)/8,SUM(F3651:F3656)/6)</f>
        <v>35.17800876521229</v>
      </c>
      <c r="H3656">
        <f t="shared" si="279"/>
        <v>40.385649495032638</v>
      </c>
      <c r="I3656">
        <f t="shared" si="280"/>
        <v>33.934180543386809</v>
      </c>
    </row>
    <row r="3657" spans="1:9" outlineLevel="1">
      <c r="A3657" s="12">
        <f t="shared" si="277"/>
        <v>0</v>
      </c>
      <c r="B3657" t="str">
        <f>YEAR(C3657)&amp;VLOOKUP(MONTH(C3657),lookup!$G$2:$N$13,8)</f>
        <v>2018M04</v>
      </c>
      <c r="C3657" s="2">
        <f t="shared" si="276"/>
        <v>43194</v>
      </c>
      <c r="D3657" s="126">
        <v>42.078871194590938</v>
      </c>
      <c r="E3657">
        <f t="shared" si="278"/>
        <v>42.123636759916536</v>
      </c>
      <c r="F3657" s="126">
        <v>34.958891984321653</v>
      </c>
      <c r="G3657">
        <f t="shared" si="281"/>
        <v>35.153300220744939</v>
      </c>
      <c r="H3657">
        <f t="shared" si="279"/>
        <v>40.435606960274157</v>
      </c>
      <c r="I3657">
        <f t="shared" si="280"/>
        <v>33.966389446777008</v>
      </c>
    </row>
    <row r="3658" spans="1:9" outlineLevel="1">
      <c r="A3658" s="12">
        <f t="shared" si="277"/>
        <v>0</v>
      </c>
      <c r="B3658" t="str">
        <f>YEAR(C3658)&amp;VLOOKUP(MONTH(C3658),lookup!$G$2:$N$13,8)</f>
        <v>2018M04</v>
      </c>
      <c r="C3658" s="2">
        <f t="shared" si="276"/>
        <v>43195</v>
      </c>
      <c r="D3658" s="126">
        <v>41.573990527522326</v>
      </c>
      <c r="E3658">
        <f t="shared" si="278"/>
        <v>42.01874753375391</v>
      </c>
      <c r="F3658" s="126">
        <v>34.771739351052389</v>
      </c>
      <c r="G3658">
        <f t="shared" si="281"/>
        <v>35.053361478340939</v>
      </c>
      <c r="H3658">
        <f t="shared" si="279"/>
        <v>40.487155122758125</v>
      </c>
      <c r="I3658">
        <f t="shared" si="280"/>
        <v>33.99839290553895</v>
      </c>
    </row>
    <row r="3659" spans="1:9" outlineLevel="1">
      <c r="A3659" s="12">
        <f t="shared" si="277"/>
        <v>0</v>
      </c>
      <c r="B3659" t="str">
        <f>YEAR(C3659)&amp;VLOOKUP(MONTH(C3659),lookup!$G$2:$N$13,8)</f>
        <v>2018M04</v>
      </c>
      <c r="C3659" s="2">
        <f t="shared" si="276"/>
        <v>43196</v>
      </c>
      <c r="D3659" s="126">
        <v>42.486199576970392</v>
      </c>
      <c r="E3659">
        <f t="shared" si="278"/>
        <v>42.04102890550903</v>
      </c>
      <c r="F3659" s="126">
        <v>35.338666336020438</v>
      </c>
      <c r="G3659">
        <f t="shared" si="281"/>
        <v>35.072526134415511</v>
      </c>
      <c r="H3659">
        <f t="shared" si="279"/>
        <v>40.544504582564706</v>
      </c>
      <c r="I3659">
        <f t="shared" si="280"/>
        <v>34.037112147186001</v>
      </c>
    </row>
    <row r="3660" spans="1:9" outlineLevel="1">
      <c r="A3660" s="12">
        <f t="shared" si="277"/>
        <v>0</v>
      </c>
      <c r="B3660" t="str">
        <f>YEAR(C3660)&amp;VLOOKUP(MONTH(C3660),lookup!$G$2:$N$13,8)</f>
        <v>2018M04</v>
      </c>
      <c r="C3660" s="2">
        <f t="shared" ref="C3660:C3723" si="282">C3659+1</f>
        <v>43197</v>
      </c>
      <c r="D3660" s="126">
        <v>42.162977915345081</v>
      </c>
      <c r="E3660">
        <f t="shared" si="278"/>
        <v>42.048290614456434</v>
      </c>
      <c r="F3660" s="126">
        <v>35.274223301551245</v>
      </c>
      <c r="G3660">
        <f t="shared" si="281"/>
        <v>35.068038366568032</v>
      </c>
      <c r="H3660">
        <f t="shared" si="279"/>
        <v>40.594601561535889</v>
      </c>
      <c r="I3660">
        <f t="shared" si="280"/>
        <v>34.070442244865646</v>
      </c>
    </row>
    <row r="3661" spans="1:9" outlineLevel="1">
      <c r="A3661" s="12">
        <f t="shared" si="277"/>
        <v>0</v>
      </c>
      <c r="B3661" t="str">
        <f>YEAR(C3661)&amp;VLOOKUP(MONTH(C3661),lookup!$G$2:$N$13,8)</f>
        <v>2018M04</v>
      </c>
      <c r="C3661" s="2">
        <f t="shared" si="282"/>
        <v>43198</v>
      </c>
      <c r="D3661" s="126">
        <v>42.542243674598097</v>
      </c>
      <c r="E3661">
        <f t="shared" si="278"/>
        <v>42.085942076349596</v>
      </c>
      <c r="F3661" s="126">
        <v>35.43415739126899</v>
      </c>
      <c r="G3661">
        <f t="shared" si="281"/>
        <v>35.109402560575646</v>
      </c>
      <c r="H3661">
        <f t="shared" si="279"/>
        <v>40.671093808916524</v>
      </c>
      <c r="I3661">
        <f t="shared" si="280"/>
        <v>34.129119296283797</v>
      </c>
    </row>
    <row r="3662" spans="1:9" outlineLevel="1">
      <c r="A3662" s="12">
        <f t="shared" si="277"/>
        <v>0</v>
      </c>
      <c r="B3662" t="str">
        <f>YEAR(C3662)&amp;VLOOKUP(MONTH(C3662),lookup!$G$2:$N$13,8)</f>
        <v>2018M04</v>
      </c>
      <c r="C3662" s="2">
        <f t="shared" si="282"/>
        <v>43199</v>
      </c>
      <c r="D3662" s="126">
        <v>41.908756504031459</v>
      </c>
      <c r="E3662">
        <f t="shared" si="278"/>
        <v>42.104262136466104</v>
      </c>
      <c r="F3662" s="126">
        <v>34.993142960131763</v>
      </c>
      <c r="G3662">
        <f t="shared" si="281"/>
        <v>35.111355237858817</v>
      </c>
      <c r="H3662">
        <f t="shared" si="279"/>
        <v>40.75291662873461</v>
      </c>
      <c r="I3662">
        <f t="shared" si="280"/>
        <v>34.196117556855299</v>
      </c>
    </row>
    <row r="3663" spans="1:9" outlineLevel="1">
      <c r="A3663" s="12">
        <f t="shared" si="277"/>
        <v>0</v>
      </c>
      <c r="B3663" t="str">
        <f>YEAR(C3663)&amp;VLOOKUP(MONTH(C3663),lookup!$G$2:$N$13,8)</f>
        <v>2018M04</v>
      </c>
      <c r="C3663" s="2">
        <f t="shared" si="282"/>
        <v>43200</v>
      </c>
      <c r="D3663" s="126">
        <v>42.593566412195962</v>
      </c>
      <c r="E3663">
        <f t="shared" si="278"/>
        <v>42.172472433357342</v>
      </c>
      <c r="F3663" s="126">
        <v>35.42986903419478</v>
      </c>
      <c r="G3663">
        <f t="shared" si="281"/>
        <v>35.173488930465112</v>
      </c>
      <c r="H3663">
        <f t="shared" si="279"/>
        <v>40.818039709439304</v>
      </c>
      <c r="I3663">
        <f t="shared" si="280"/>
        <v>34.24800835324335</v>
      </c>
    </row>
    <row r="3664" spans="1:9" outlineLevel="1">
      <c r="A3664" s="12">
        <f t="shared" si="277"/>
        <v>0</v>
      </c>
      <c r="B3664" t="str">
        <f>YEAR(C3664)&amp;VLOOKUP(MONTH(C3664),lookup!$G$2:$N$13,8)</f>
        <v>2018M04</v>
      </c>
      <c r="C3664" s="2">
        <f t="shared" si="282"/>
        <v>43201</v>
      </c>
      <c r="D3664" s="126">
        <v>42.278523152191873</v>
      </c>
      <c r="E3664">
        <f t="shared" si="278"/>
        <v>42.265926162784794</v>
      </c>
      <c r="F3664" s="126">
        <v>35.32482236495364</v>
      </c>
      <c r="G3664">
        <f t="shared" si="281"/>
        <v>35.244917994228501</v>
      </c>
      <c r="H3664">
        <f t="shared" si="279"/>
        <v>40.911126572817217</v>
      </c>
      <c r="I3664">
        <f t="shared" si="280"/>
        <v>34.324381826836529</v>
      </c>
    </row>
    <row r="3665" spans="1:9" outlineLevel="1">
      <c r="A3665" s="12">
        <f t="shared" si="277"/>
        <v>0</v>
      </c>
      <c r="B3665" t="str">
        <f>YEAR(C3665)&amp;VLOOKUP(MONTH(C3665),lookup!$G$2:$N$13,8)</f>
        <v>2018M04</v>
      </c>
      <c r="C3665" s="2">
        <f t="shared" si="282"/>
        <v>43202</v>
      </c>
      <c r="D3665" s="126">
        <v>42.457370947429382</v>
      </c>
      <c r="E3665">
        <f t="shared" si="278"/>
        <v>42.287180011542105</v>
      </c>
      <c r="F3665" s="126">
        <v>35.282969630313367</v>
      </c>
      <c r="G3665">
        <f t="shared" si="281"/>
        <v>35.260531454960727</v>
      </c>
      <c r="H3665">
        <f t="shared" si="279"/>
        <v>40.977423952842955</v>
      </c>
      <c r="I3665">
        <f t="shared" si="280"/>
        <v>34.377148364898815</v>
      </c>
    </row>
    <row r="3666" spans="1:9" outlineLevel="1">
      <c r="A3666" s="12">
        <f t="shared" ref="A3666:A3729" si="283">IF(D3666+D3667=D3666,IF(D3666+D3667&gt;0,1,0),0)</f>
        <v>0</v>
      </c>
      <c r="B3666" t="str">
        <f>YEAR(C3666)&amp;VLOOKUP(MONTH(C3666),lookup!$G$2:$N$13,8)</f>
        <v>2018M04</v>
      </c>
      <c r="C3666" s="2">
        <f t="shared" si="282"/>
        <v>43203</v>
      </c>
      <c r="D3666" s="126">
        <v>42.67621772731119</v>
      </c>
      <c r="E3666">
        <f t="shared" si="278"/>
        <v>42.398839195859424</v>
      </c>
      <c r="F3666" s="126">
        <v>35.754473274394137</v>
      </c>
      <c r="G3666">
        <f t="shared" si="281"/>
        <v>35.361973156239827</v>
      </c>
      <c r="H3666">
        <f t="shared" si="279"/>
        <v>41.075181236771286</v>
      </c>
      <c r="I3666">
        <f t="shared" si="280"/>
        <v>34.462219751602404</v>
      </c>
    </row>
    <row r="3667" spans="1:9" outlineLevel="1">
      <c r="A3667" s="12">
        <f t="shared" si="283"/>
        <v>0</v>
      </c>
      <c r="B3667" t="str">
        <f>YEAR(C3667)&amp;VLOOKUP(MONTH(C3667),lookup!$G$2:$N$13,8)</f>
        <v>2018M04</v>
      </c>
      <c r="C3667" s="2">
        <f t="shared" si="282"/>
        <v>43204</v>
      </c>
      <c r="D3667" s="126">
        <v>42.591919851313534</v>
      </c>
      <c r="E3667">
        <f t="shared" si="278"/>
        <v>42.409586394398815</v>
      </c>
      <c r="F3667" s="126">
        <v>35.298168546026794</v>
      </c>
      <c r="G3667">
        <f t="shared" si="281"/>
        <v>35.348109640595041</v>
      </c>
      <c r="H3667">
        <f t="shared" si="279"/>
        <v>41.158102976673263</v>
      </c>
      <c r="I3667">
        <f t="shared" si="280"/>
        <v>34.531933398351889</v>
      </c>
    </row>
    <row r="3668" spans="1:9" outlineLevel="1">
      <c r="A3668" s="12">
        <f t="shared" si="283"/>
        <v>0</v>
      </c>
      <c r="B3668" t="str">
        <f>YEAR(C3668)&amp;VLOOKUP(MONTH(C3668),lookup!$G$2:$N$13,8)</f>
        <v>2018M04</v>
      </c>
      <c r="C3668" s="2">
        <f t="shared" si="282"/>
        <v>43205</v>
      </c>
      <c r="D3668" s="126">
        <v>42.636907557336102</v>
      </c>
      <c r="E3668">
        <f t="shared" si="278"/>
        <v>42.499886251465306</v>
      </c>
      <c r="F3668" s="126">
        <v>35.711678455484773</v>
      </c>
      <c r="G3668">
        <f t="shared" si="281"/>
        <v>35.435328545661974</v>
      </c>
      <c r="H3668">
        <f t="shared" si="279"/>
        <v>41.245682146856552</v>
      </c>
      <c r="I3668">
        <f t="shared" si="280"/>
        <v>34.605660654988043</v>
      </c>
    </row>
    <row r="3669" spans="1:9" outlineLevel="1">
      <c r="A3669" s="12">
        <f t="shared" si="283"/>
        <v>0</v>
      </c>
      <c r="B3669" t="str">
        <f>YEAR(C3669)&amp;VLOOKUP(MONTH(C3669),lookup!$G$2:$N$13,8)</f>
        <v>2018M04</v>
      </c>
      <c r="C3669" s="2">
        <f t="shared" si="282"/>
        <v>43206</v>
      </c>
      <c r="D3669" s="126">
        <v>42.852132070814065</v>
      </c>
      <c r="E3669">
        <f t="shared" si="278"/>
        <v>42.540801414446975</v>
      </c>
      <c r="F3669" s="126">
        <v>35.514083347316415</v>
      </c>
      <c r="G3669">
        <f t="shared" si="281"/>
        <v>35.447341777341748</v>
      </c>
      <c r="H3669">
        <f t="shared" si="279"/>
        <v>41.341454479157917</v>
      </c>
      <c r="I3669">
        <f t="shared" si="280"/>
        <v>34.683489730698213</v>
      </c>
    </row>
    <row r="3670" spans="1:9" outlineLevel="1">
      <c r="A3670" s="12">
        <f t="shared" si="283"/>
        <v>0</v>
      </c>
      <c r="B3670" t="str">
        <f>YEAR(C3670)&amp;VLOOKUP(MONTH(C3670),lookup!$G$2:$N$13,8)</f>
        <v>2018M04</v>
      </c>
      <c r="C3670" s="2">
        <f t="shared" si="282"/>
        <v>43207</v>
      </c>
      <c r="D3670" s="126">
        <v>42.782476037087662</v>
      </c>
      <c r="E3670">
        <f t="shared" si="278"/>
        <v>42.637404959004314</v>
      </c>
      <c r="F3670" s="126">
        <v>35.850198371512754</v>
      </c>
      <c r="G3670">
        <f t="shared" si="281"/>
        <v>35.544689074432981</v>
      </c>
      <c r="H3670">
        <f t="shared" si="279"/>
        <v>41.444398250286653</v>
      </c>
      <c r="I3670">
        <f t="shared" si="280"/>
        <v>34.771524653934463</v>
      </c>
    </row>
    <row r="3671" spans="1:9" outlineLevel="1">
      <c r="A3671" s="12">
        <f t="shared" si="283"/>
        <v>0</v>
      </c>
      <c r="B3671" t="str">
        <f>YEAR(C3671)&amp;VLOOKUP(MONTH(C3671),lookup!$G$2:$N$13,8)</f>
        <v>2018M04</v>
      </c>
      <c r="C3671" s="2">
        <f t="shared" si="282"/>
        <v>43208</v>
      </c>
      <c r="D3671" s="126">
        <v>42.920209641529226</v>
      </c>
      <c r="E3671">
        <f t="shared" si="278"/>
        <v>42.696390052012624</v>
      </c>
      <c r="F3671" s="126">
        <v>35.541351197441678</v>
      </c>
      <c r="G3671">
        <f t="shared" si="281"/>
        <v>35.573188506896606</v>
      </c>
      <c r="H3671">
        <f t="shared" si="279"/>
        <v>41.534736624122715</v>
      </c>
      <c r="I3671">
        <f t="shared" si="280"/>
        <v>34.845368692414105</v>
      </c>
    </row>
    <row r="3672" spans="1:9" outlineLevel="1">
      <c r="A3672" s="12">
        <f t="shared" si="283"/>
        <v>0</v>
      </c>
      <c r="B3672" t="str">
        <f>YEAR(C3672)&amp;VLOOKUP(MONTH(C3672),lookup!$G$2:$N$13,8)</f>
        <v>2018M04</v>
      </c>
      <c r="C3672" s="2">
        <f t="shared" si="282"/>
        <v>43209</v>
      </c>
      <c r="D3672" s="126">
        <v>42.918563581208097</v>
      </c>
      <c r="E3672">
        <f t="shared" si="278"/>
        <v>42.756588066650878</v>
      </c>
      <c r="F3672" s="126">
        <v>35.992953393515315</v>
      </c>
      <c r="G3672">
        <f t="shared" si="281"/>
        <v>35.634820039441806</v>
      </c>
      <c r="H3672">
        <f t="shared" si="279"/>
        <v>41.614104691152804</v>
      </c>
      <c r="I3672">
        <f t="shared" si="280"/>
        <v>34.908471505304725</v>
      </c>
    </row>
    <row r="3673" spans="1:9" outlineLevel="1">
      <c r="A3673" s="12">
        <f t="shared" si="283"/>
        <v>0</v>
      </c>
      <c r="B3673" t="str">
        <f>YEAR(C3673)&amp;VLOOKUP(MONTH(C3673),lookup!$G$2:$N$13,8)</f>
        <v>2018M04</v>
      </c>
      <c r="C3673" s="2">
        <f t="shared" si="282"/>
        <v>43210</v>
      </c>
      <c r="D3673" s="126">
        <v>43.23352441334309</v>
      </c>
      <c r="E3673">
        <f t="shared" si="278"/>
        <v>42.858564705106289</v>
      </c>
      <c r="F3673" s="126">
        <v>35.860589567575147</v>
      </c>
      <c r="G3673">
        <f t="shared" si="281"/>
        <v>35.71778970398303</v>
      </c>
      <c r="H3673">
        <f t="shared" si="279"/>
        <v>41.699739066537305</v>
      </c>
      <c r="I3673">
        <f t="shared" si="280"/>
        <v>34.975030742845263</v>
      </c>
    </row>
    <row r="3674" spans="1:9" outlineLevel="1">
      <c r="A3674" s="12">
        <f t="shared" si="283"/>
        <v>0</v>
      </c>
      <c r="B3674" t="str">
        <f>YEAR(C3674)&amp;VLOOKUP(MONTH(C3674),lookup!$G$2:$N$13,8)</f>
        <v>2018M04</v>
      </c>
      <c r="C3674" s="2">
        <f t="shared" si="282"/>
        <v>43211</v>
      </c>
      <c r="D3674" s="126">
        <v>43.42746168268777</v>
      </c>
      <c r="E3674">
        <f t="shared" si="278"/>
        <v>42.971396962763293</v>
      </c>
      <c r="F3674" s="126">
        <v>36.408232422839404</v>
      </c>
      <c r="G3674">
        <f t="shared" si="281"/>
        <v>35.816695814707074</v>
      </c>
      <c r="H3674">
        <f t="shared" si="279"/>
        <v>41.800941248033901</v>
      </c>
      <c r="I3674">
        <f t="shared" si="280"/>
        <v>35.056821667446776</v>
      </c>
    </row>
    <row r="3675" spans="1:9" outlineLevel="1">
      <c r="A3675" s="12">
        <f t="shared" si="283"/>
        <v>0</v>
      </c>
      <c r="B3675" t="str">
        <f>YEAR(C3675)&amp;VLOOKUP(MONTH(C3675),lookup!$G$2:$N$13,8)</f>
        <v>2018M04</v>
      </c>
      <c r="C3675" s="2">
        <f t="shared" si="282"/>
        <v>43212</v>
      </c>
      <c r="D3675" s="126">
        <v>43.557274432172278</v>
      </c>
      <c r="E3675">
        <f t="shared" si="278"/>
        <v>43.090493487513484</v>
      </c>
      <c r="F3675" s="126">
        <v>36.077355071617184</v>
      </c>
      <c r="G3675">
        <f t="shared" si="281"/>
        <v>35.91233428291487</v>
      </c>
      <c r="H3675">
        <f t="shared" si="279"/>
        <v>41.892486522939279</v>
      </c>
      <c r="I3675">
        <f t="shared" si="280"/>
        <v>35.124674554001878</v>
      </c>
    </row>
    <row r="3676" spans="1:9" outlineLevel="1">
      <c r="A3676" s="12">
        <f t="shared" si="283"/>
        <v>0</v>
      </c>
      <c r="B3676" t="str">
        <f>YEAR(C3676)&amp;VLOOKUP(MONTH(C3676),lookup!$G$2:$N$13,8)</f>
        <v>2018M04</v>
      </c>
      <c r="C3676" s="2">
        <f t="shared" si="282"/>
        <v>43213</v>
      </c>
      <c r="D3676" s="126">
        <v>43.301883253004753</v>
      </c>
      <c r="E3676">
        <f t="shared" si="278"/>
        <v>43.175338403152537</v>
      </c>
      <c r="F3676" s="126">
        <v>36.26947452041545</v>
      </c>
      <c r="G3676">
        <f t="shared" si="281"/>
        <v>35.982136216048261</v>
      </c>
      <c r="H3676">
        <f t="shared" si="279"/>
        <v>41.986082218813159</v>
      </c>
      <c r="I3676">
        <f t="shared" si="280"/>
        <v>35.195324694415454</v>
      </c>
    </row>
    <row r="3677" spans="1:9" outlineLevel="1">
      <c r="A3677" s="12">
        <f t="shared" si="283"/>
        <v>0</v>
      </c>
      <c r="B3677" t="str">
        <f>YEAR(C3677)&amp;VLOOKUP(MONTH(C3677),lookup!$G$2:$N$13,8)</f>
        <v>2018M04</v>
      </c>
      <c r="C3677" s="2">
        <f t="shared" si="282"/>
        <v>43214</v>
      </c>
      <c r="D3677" s="126">
        <v>43.469228819833262</v>
      </c>
      <c r="E3677">
        <f t="shared" si="278"/>
        <v>43.259658548158242</v>
      </c>
      <c r="F3677" s="126">
        <v>35.928616203824433</v>
      </c>
      <c r="G3677">
        <f t="shared" si="281"/>
        <v>36.040316603445248</v>
      </c>
      <c r="H3677">
        <f t="shared" si="279"/>
        <v>42.078137004230051</v>
      </c>
      <c r="I3677">
        <f t="shared" si="280"/>
        <v>35.265431874397756</v>
      </c>
    </row>
    <row r="3678" spans="1:9" outlineLevel="1">
      <c r="A3678" s="12">
        <f t="shared" si="283"/>
        <v>0</v>
      </c>
      <c r="B3678" t="str">
        <f>YEAR(C3678)&amp;VLOOKUP(MONTH(C3678),lookup!$G$2:$N$13,8)</f>
        <v>2018M04</v>
      </c>
      <c r="C3678" s="2">
        <f t="shared" si="282"/>
        <v>43215</v>
      </c>
      <c r="D3678" s="126">
        <v>43.671109834083083</v>
      </c>
      <c r="E3678">
        <f t="shared" si="278"/>
        <v>43.377910348210037</v>
      </c>
      <c r="F3678" s="126">
        <v>36.635253036800286</v>
      </c>
      <c r="G3678">
        <f t="shared" si="281"/>
        <v>36.142907490299464</v>
      </c>
      <c r="H3678">
        <f t="shared" si="279"/>
        <v>42.167987068976359</v>
      </c>
      <c r="I3678">
        <f t="shared" si="280"/>
        <v>35.331261310557025</v>
      </c>
    </row>
    <row r="3679" spans="1:9" outlineLevel="1">
      <c r="A3679" s="12">
        <f t="shared" si="283"/>
        <v>0</v>
      </c>
      <c r="B3679" t="str">
        <f>YEAR(C3679)&amp;VLOOKUP(MONTH(C3679),lookup!$G$2:$N$13,8)</f>
        <v>2018M04</v>
      </c>
      <c r="C3679" s="2">
        <f t="shared" si="282"/>
        <v>43216</v>
      </c>
      <c r="D3679" s="126">
        <v>43.782214530756178</v>
      </c>
      <c r="E3679">
        <f t="shared" si="278"/>
        <v>43.477509830237807</v>
      </c>
      <c r="F3679" s="126">
        <v>36.300112310501227</v>
      </c>
      <c r="G3679">
        <f t="shared" si="281"/>
        <v>36.226956955109529</v>
      </c>
      <c r="H3679">
        <f t="shared" si="279"/>
        <v>42.2519763232077</v>
      </c>
      <c r="I3679">
        <f t="shared" si="280"/>
        <v>35.394998173717696</v>
      </c>
    </row>
    <row r="3680" spans="1:9" outlineLevel="1">
      <c r="A3680" s="12">
        <f t="shared" si="283"/>
        <v>0</v>
      </c>
      <c r="B3680" t="str">
        <f>YEAR(C3680)&amp;VLOOKUP(MONTH(C3680),lookup!$G$2:$N$13,8)</f>
        <v>2018M04</v>
      </c>
      <c r="C3680" s="2">
        <f t="shared" si="282"/>
        <v>43217</v>
      </c>
      <c r="D3680" s="126">
        <v>43.731498975968016</v>
      </c>
      <c r="E3680">
        <f t="shared" si="278"/>
        <v>43.553654733516986</v>
      </c>
      <c r="F3680" s="126">
        <v>36.63960121918398</v>
      </c>
      <c r="G3680">
        <f t="shared" si="281"/>
        <v>36.286653177242535</v>
      </c>
      <c r="H3680">
        <f t="shared" si="279"/>
        <v>42.311136510274068</v>
      </c>
      <c r="I3680">
        <f t="shared" si="280"/>
        <v>35.437556382780123</v>
      </c>
    </row>
    <row r="3681" spans="1:9" outlineLevel="1">
      <c r="A3681" s="12">
        <f t="shared" si="283"/>
        <v>0</v>
      </c>
      <c r="B3681" t="str">
        <f>YEAR(C3681)&amp;VLOOKUP(MONTH(C3681),lookup!$G$2:$N$13,8)</f>
        <v>2018M04</v>
      </c>
      <c r="C3681" s="2">
        <f t="shared" si="282"/>
        <v>43218</v>
      </c>
      <c r="D3681" s="126">
        <v>44.177378092744732</v>
      </c>
      <c r="E3681">
        <f t="shared" si="278"/>
        <v>43.66432089352729</v>
      </c>
      <c r="F3681" s="126">
        <v>36.620293422324785</v>
      </c>
      <c r="G3681">
        <f t="shared" si="281"/>
        <v>36.379379530723355</v>
      </c>
      <c r="H3681">
        <f t="shared" si="279"/>
        <v>42.346395119486068</v>
      </c>
      <c r="I3681">
        <f t="shared" si="280"/>
        <v>35.46349289246492</v>
      </c>
    </row>
    <row r="3682" spans="1:9" outlineLevel="1">
      <c r="A3682" s="12">
        <f t="shared" si="283"/>
        <v>0</v>
      </c>
      <c r="B3682" t="str">
        <f>YEAR(C3682)&amp;VLOOKUP(MONTH(C3682),lookup!$G$2:$N$13,8)</f>
        <v>2018M04</v>
      </c>
      <c r="C3682" s="2">
        <f t="shared" si="282"/>
        <v>43219</v>
      </c>
      <c r="D3682" s="126">
        <v>43.653297942852817</v>
      </c>
      <c r="E3682">
        <f t="shared" si="278"/>
        <v>43.707720217274947</v>
      </c>
      <c r="F3682" s="126">
        <v>36.522215415506857</v>
      </c>
      <c r="G3682">
        <f t="shared" si="281"/>
        <v>36.407565209022678</v>
      </c>
      <c r="H3682">
        <f t="shared" si="279"/>
        <v>42.39052037218304</v>
      </c>
      <c r="I3682">
        <f t="shared" si="280"/>
        <v>35.492232830053254</v>
      </c>
    </row>
    <row r="3683" spans="1:9" outlineLevel="1">
      <c r="A3683" s="12">
        <f t="shared" si="283"/>
        <v>0</v>
      </c>
      <c r="B3683" t="str">
        <f>YEAR(C3683)&amp;VLOOKUP(MONTH(C3683),lookup!$G$2:$N$13,8)</f>
        <v>2018M04</v>
      </c>
      <c r="C3683" s="2">
        <f t="shared" si="282"/>
        <v>43220</v>
      </c>
      <c r="D3683" s="126">
        <v>43.514751589543287</v>
      </c>
      <c r="E3683">
        <f t="shared" si="278"/>
        <v>43.708856103753135</v>
      </c>
      <c r="F3683" s="126">
        <v>35.889766568235977</v>
      </c>
      <c r="G3683">
        <f t="shared" si="281"/>
        <v>36.392603457928985</v>
      </c>
      <c r="H3683">
        <f t="shared" si="279"/>
        <v>42.433195194746624</v>
      </c>
      <c r="I3683">
        <f t="shared" si="280"/>
        <v>35.524604705047189</v>
      </c>
    </row>
    <row r="3684" spans="1:9" outlineLevel="1">
      <c r="A3684" s="12">
        <f t="shared" si="283"/>
        <v>0</v>
      </c>
      <c r="B3684" t="str">
        <f>YEAR(C3684)&amp;VLOOKUP(MONTH(C3684),lookup!$G$2:$N$13,8)</f>
        <v>2018M05</v>
      </c>
      <c r="C3684" s="2">
        <f t="shared" si="282"/>
        <v>43221</v>
      </c>
      <c r="D3684" s="126">
        <v>43.804305096482125</v>
      </c>
      <c r="E3684">
        <f t="shared" si="278"/>
        <v>43.7513570741704</v>
      </c>
      <c r="F3684" s="126">
        <v>36.721122234896647</v>
      </c>
      <c r="G3684">
        <f t="shared" si="281"/>
        <v>36.427987206592093</v>
      </c>
      <c r="H3684">
        <f t="shared" si="279"/>
        <v>42.500720818069432</v>
      </c>
      <c r="I3684">
        <f t="shared" si="280"/>
        <v>35.575857147813771</v>
      </c>
    </row>
    <row r="3685" spans="1:9" outlineLevel="1">
      <c r="A3685" s="12">
        <f t="shared" si="283"/>
        <v>0</v>
      </c>
      <c r="B3685" t="str">
        <f>YEAR(C3685)&amp;VLOOKUP(MONTH(C3685),lookup!$G$2:$N$13,8)</f>
        <v>2018M05</v>
      </c>
      <c r="C3685" s="2">
        <f t="shared" si="282"/>
        <v>43222</v>
      </c>
      <c r="D3685" s="126">
        <v>43.979597951196176</v>
      </c>
      <c r="E3685">
        <f t="shared" si="278"/>
        <v>43.799703763250577</v>
      </c>
      <c r="F3685" s="126">
        <v>36.396055159514844</v>
      </c>
      <c r="G3685">
        <f t="shared" si="281"/>
        <v>36.465197378740548</v>
      </c>
      <c r="H3685">
        <f t="shared" si="279"/>
        <v>42.566773518517188</v>
      </c>
      <c r="I3685">
        <f t="shared" si="280"/>
        <v>35.6234937056863</v>
      </c>
    </row>
    <row r="3686" spans="1:9" outlineLevel="1">
      <c r="A3686" s="12">
        <f t="shared" si="283"/>
        <v>0</v>
      </c>
      <c r="B3686" t="str">
        <f>YEAR(C3686)&amp;VLOOKUP(MONTH(C3686),lookup!$G$2:$N$13,8)</f>
        <v>2018M05</v>
      </c>
      <c r="C3686" s="2">
        <f t="shared" si="282"/>
        <v>43223</v>
      </c>
      <c r="D3686" s="126">
        <v>44.072407937738646</v>
      </c>
      <c r="E3686">
        <f t="shared" si="278"/>
        <v>43.853193974876611</v>
      </c>
      <c r="F3686" s="126">
        <v>36.856646395769005</v>
      </c>
      <c r="G3686">
        <f t="shared" si="281"/>
        <v>36.497121561724839</v>
      </c>
      <c r="H3686">
        <f t="shared" si="279"/>
        <v>42.658705680639699</v>
      </c>
      <c r="I3686">
        <f t="shared" si="280"/>
        <v>35.696033511422023</v>
      </c>
    </row>
    <row r="3687" spans="1:9" outlineLevel="1">
      <c r="A3687" s="12">
        <f t="shared" si="283"/>
        <v>0</v>
      </c>
      <c r="B3687" t="str">
        <f>YEAR(C3687)&amp;VLOOKUP(MONTH(C3687),lookup!$G$2:$N$13,8)</f>
        <v>2018M05</v>
      </c>
      <c r="C3687" s="2">
        <f t="shared" si="282"/>
        <v>43224</v>
      </c>
      <c r="D3687" s="126">
        <v>44.01819073520646</v>
      </c>
      <c r="E3687">
        <f t="shared" si="278"/>
        <v>43.854676874526561</v>
      </c>
      <c r="F3687" s="126">
        <v>36.548057581761867</v>
      </c>
      <c r="G3687">
        <f t="shared" si="281"/>
        <v>36.506598487798385</v>
      </c>
      <c r="H3687">
        <f t="shared" si="279"/>
        <v>42.752544474874014</v>
      </c>
      <c r="I3687">
        <f t="shared" si="280"/>
        <v>35.768805098773086</v>
      </c>
    </row>
    <row r="3688" spans="1:9" outlineLevel="1">
      <c r="A3688" s="12">
        <f t="shared" si="283"/>
        <v>0</v>
      </c>
      <c r="B3688" t="str">
        <f>YEAR(C3688)&amp;VLOOKUP(MONTH(C3688),lookup!$G$2:$N$13,8)</f>
        <v>2018M05</v>
      </c>
      <c r="C3688" s="2">
        <f t="shared" si="282"/>
        <v>43225</v>
      </c>
      <c r="D3688" s="126">
        <v>44.144599799470519</v>
      </c>
      <c r="E3688">
        <f t="shared" si="278"/>
        <v>43.921437497380282</v>
      </c>
      <c r="F3688" s="126">
        <v>36.999733050123787</v>
      </c>
      <c r="G3688">
        <f t="shared" si="281"/>
        <v>36.568899863450206</v>
      </c>
      <c r="H3688">
        <f t="shared" si="279"/>
        <v>42.830661967061872</v>
      </c>
      <c r="I3688">
        <f t="shared" si="280"/>
        <v>35.829848189349796</v>
      </c>
    </row>
    <row r="3689" spans="1:9" outlineLevel="1">
      <c r="A3689" s="12">
        <f t="shared" si="283"/>
        <v>0</v>
      </c>
      <c r="B3689" t="str">
        <f>YEAR(C3689)&amp;VLOOKUP(MONTH(C3689),lookup!$G$2:$N$13,8)</f>
        <v>2018M05</v>
      </c>
      <c r="C3689" s="2">
        <f t="shared" si="282"/>
        <v>43226</v>
      </c>
      <c r="D3689" s="126">
        <v>44.268777798978306</v>
      </c>
      <c r="E3689">
        <f t="shared" si="278"/>
        <v>43.989985496472791</v>
      </c>
      <c r="F3689" s="126">
        <v>36.670864923985029</v>
      </c>
      <c r="G3689">
        <f t="shared" si="281"/>
        <v>36.637152111949717</v>
      </c>
      <c r="H3689">
        <f t="shared" si="279"/>
        <v>42.935274245322226</v>
      </c>
      <c r="I3689">
        <f t="shared" si="280"/>
        <v>35.91177794047691</v>
      </c>
    </row>
    <row r="3690" spans="1:9" outlineLevel="1">
      <c r="A3690" s="12">
        <f t="shared" si="283"/>
        <v>0</v>
      </c>
      <c r="B3690" t="str">
        <f>YEAR(C3690)&amp;VLOOKUP(MONTH(C3690),lookup!$G$2:$N$13,8)</f>
        <v>2018M05</v>
      </c>
      <c r="C3690" s="2">
        <f t="shared" si="282"/>
        <v>43227</v>
      </c>
      <c r="D3690" s="126">
        <v>44.014770913802479</v>
      </c>
      <c r="E3690">
        <f t="shared" si="278"/>
        <v>44.030116375267177</v>
      </c>
      <c r="F3690" s="126">
        <v>36.789554351199158</v>
      </c>
      <c r="G3690">
        <f t="shared" si="281"/>
        <v>36.659563471789042</v>
      </c>
      <c r="H3690">
        <f t="shared" si="279"/>
        <v>42.985128348679673</v>
      </c>
      <c r="I3690">
        <f t="shared" si="280"/>
        <v>35.948644653705983</v>
      </c>
    </row>
    <row r="3691" spans="1:9" outlineLevel="1">
      <c r="A3691" s="12">
        <f t="shared" si="283"/>
        <v>0</v>
      </c>
      <c r="B3691" t="str">
        <f>YEAR(C3691)&amp;VLOOKUP(MONTH(C3691),lookup!$G$2:$N$13,8)</f>
        <v>2018M05</v>
      </c>
      <c r="C3691" s="2">
        <f t="shared" si="282"/>
        <v>43228</v>
      </c>
      <c r="D3691" s="126">
        <v>44.416718138575504</v>
      </c>
      <c r="E3691">
        <f t="shared" si="278"/>
        <v>44.122915966863289</v>
      </c>
      <c r="F3691" s="126">
        <v>36.80668878562912</v>
      </c>
      <c r="G3691">
        <f t="shared" si="281"/>
        <v>36.75109057921896</v>
      </c>
      <c r="H3691">
        <f t="shared" si="279"/>
        <v>43.053435314776124</v>
      </c>
      <c r="I3691">
        <f t="shared" si="280"/>
        <v>36.000875502745821</v>
      </c>
    </row>
    <row r="3692" spans="1:9" outlineLevel="1">
      <c r="A3692" s="12">
        <f t="shared" si="283"/>
        <v>0</v>
      </c>
      <c r="B3692" t="str">
        <f>YEAR(C3692)&amp;VLOOKUP(MONTH(C3692),lookup!$G$2:$N$13,8)</f>
        <v>2018M05</v>
      </c>
      <c r="C3692" s="2">
        <f t="shared" si="282"/>
        <v>43229</v>
      </c>
      <c r="D3692" s="126">
        <v>44.209598408397284</v>
      </c>
      <c r="E3692">
        <f t="shared" si="278"/>
        <v>44.159679338079556</v>
      </c>
      <c r="F3692" s="126">
        <v>36.844682129718436</v>
      </c>
      <c r="G3692">
        <f t="shared" si="281"/>
        <v>36.757816050474446</v>
      </c>
      <c r="H3692">
        <f t="shared" si="279"/>
        <v>43.094452207597605</v>
      </c>
      <c r="I3692">
        <f t="shared" si="280"/>
        <v>36.031525771854334</v>
      </c>
    </row>
    <row r="3693" spans="1:9" outlineLevel="1">
      <c r="A3693" s="12">
        <f t="shared" si="283"/>
        <v>0</v>
      </c>
      <c r="B3693" t="str">
        <f>YEAR(C3693)&amp;VLOOKUP(MONTH(C3693),lookup!$G$2:$N$13,8)</f>
        <v>2018M05</v>
      </c>
      <c r="C3693" s="2">
        <f t="shared" si="282"/>
        <v>43230</v>
      </c>
      <c r="D3693" s="126">
        <v>44.445471215091587</v>
      </c>
      <c r="E3693">
        <f t="shared" ref="E3693:E3756" si="284">AVERAGE(SUM(D3686:D3693)/8,SUM(D3688:D3693)/6)</f>
        <v>44.224403123730106</v>
      </c>
      <c r="F3693" s="126">
        <v>36.873577508970577</v>
      </c>
      <c r="G3693">
        <f t="shared" si="281"/>
        <v>36.814787857916158</v>
      </c>
      <c r="H3693">
        <f t="shared" si="279"/>
        <v>43.111405387695839</v>
      </c>
      <c r="I3693">
        <f t="shared" si="280"/>
        <v>36.040107706863992</v>
      </c>
    </row>
    <row r="3694" spans="1:9" outlineLevel="1">
      <c r="A3694" s="12">
        <f t="shared" si="283"/>
        <v>0</v>
      </c>
      <c r="B3694" t="str">
        <f>YEAR(C3694)&amp;VLOOKUP(MONTH(C3694),lookup!$G$2:$N$13,8)</f>
        <v>2018M05</v>
      </c>
      <c r="C3694" s="2">
        <f t="shared" si="282"/>
        <v>43231</v>
      </c>
      <c r="D3694" s="126">
        <v>44.125544993151777</v>
      </c>
      <c r="E3694">
        <f t="shared" si="284"/>
        <v>44.226136289166867</v>
      </c>
      <c r="F3694" s="126">
        <v>36.861912943691735</v>
      </c>
      <c r="G3694">
        <f t="shared" si="281"/>
        <v>36.803632008291984</v>
      </c>
      <c r="H3694">
        <f t="shared" si="279"/>
        <v>43.141324205999197</v>
      </c>
      <c r="I3694">
        <f t="shared" si="280"/>
        <v>36.058555886055544</v>
      </c>
    </row>
    <row r="3695" spans="1:9" outlineLevel="1">
      <c r="A3695" s="12">
        <f t="shared" si="283"/>
        <v>0</v>
      </c>
      <c r="B3695" t="str">
        <f>YEAR(C3695)&amp;VLOOKUP(MONTH(C3695),lookup!$G$2:$N$13,8)</f>
        <v>2018M05</v>
      </c>
      <c r="C3695" s="2">
        <f t="shared" si="282"/>
        <v>43232</v>
      </c>
      <c r="D3695" s="126">
        <v>44.542386742503346</v>
      </c>
      <c r="E3695">
        <f t="shared" si="284"/>
        <v>44.281699284916677</v>
      </c>
      <c r="F3695" s="126">
        <v>36.828920773714053</v>
      </c>
      <c r="G3695">
        <f t="shared" si="281"/>
        <v>36.834357278599754</v>
      </c>
      <c r="H3695">
        <f t="shared" si="279"/>
        <v>43.13791130784908</v>
      </c>
      <c r="I3695">
        <f t="shared" si="280"/>
        <v>36.050739202986421</v>
      </c>
    </row>
    <row r="3696" spans="1:9" outlineLevel="1">
      <c r="A3696" s="12">
        <f t="shared" si="283"/>
        <v>0</v>
      </c>
      <c r="B3696" t="str">
        <f>YEAR(C3696)&amp;VLOOKUP(MONTH(C3696),lookup!$G$2:$N$13,8)</f>
        <v>2018M05</v>
      </c>
      <c r="C3696" s="2">
        <f t="shared" si="282"/>
        <v>43233</v>
      </c>
      <c r="D3696" s="126">
        <v>44.308013871468582</v>
      </c>
      <c r="E3696">
        <f t="shared" si="284"/>
        <v>44.3163495775554</v>
      </c>
      <c r="F3696" s="126">
        <v>37.066902990488941</v>
      </c>
      <c r="G3696">
        <f t="shared" si="281"/>
        <v>36.861667786480055</v>
      </c>
      <c r="H3696">
        <f t="shared" si="279"/>
        <v>43.145265175167232</v>
      </c>
      <c r="I3696">
        <f t="shared" si="280"/>
        <v>36.048939297926793</v>
      </c>
    </row>
    <row r="3697" spans="1:9" outlineLevel="1">
      <c r="A3697" s="12">
        <f t="shared" si="283"/>
        <v>0</v>
      </c>
      <c r="B3697" t="str">
        <f>YEAR(C3697)&amp;VLOOKUP(MONTH(C3697),lookup!$G$2:$N$13,8)</f>
        <v>2018M05</v>
      </c>
      <c r="C3697" s="2">
        <f t="shared" si="282"/>
        <v>43234</v>
      </c>
      <c r="D3697" s="126">
        <v>44.710484381926285</v>
      </c>
      <c r="E3697">
        <f t="shared" si="284"/>
        <v>44.368436759268874</v>
      </c>
      <c r="F3697" s="126">
        <v>36.917344383785903</v>
      </c>
      <c r="G3697">
        <f t="shared" si="281"/>
        <v>36.886294052564011</v>
      </c>
      <c r="H3697">
        <f t="shared" si="279"/>
        <v>43.132762402414521</v>
      </c>
      <c r="I3697">
        <f t="shared" si="280"/>
        <v>36.035329719008544</v>
      </c>
    </row>
    <row r="3698" spans="1:9" outlineLevel="1">
      <c r="A3698" s="12">
        <f t="shared" si="283"/>
        <v>0</v>
      </c>
      <c r="B3698" t="str">
        <f>YEAR(C3698)&amp;VLOOKUP(MONTH(C3698),lookup!$G$2:$N$13,8)</f>
        <v>2018M05</v>
      </c>
      <c r="C3698" s="2">
        <f t="shared" si="282"/>
        <v>43235</v>
      </c>
      <c r="D3698" s="126">
        <v>44.316166106126062</v>
      </c>
      <c r="E3698">
        <f t="shared" si="284"/>
        <v>44.396154600266499</v>
      </c>
      <c r="F3698" s="126">
        <v>36.965036414523588</v>
      </c>
      <c r="G3698">
        <f t="shared" si="281"/>
        <v>36.907291205255547</v>
      </c>
      <c r="H3698">
        <f t="shared" si="279"/>
        <v>43.120633974239901</v>
      </c>
      <c r="I3698">
        <f t="shared" si="280"/>
        <v>36.018407286273074</v>
      </c>
    </row>
    <row r="3699" spans="1:9" outlineLevel="1">
      <c r="A3699" s="12">
        <f t="shared" si="283"/>
        <v>0</v>
      </c>
      <c r="B3699" t="str">
        <f>YEAR(C3699)&amp;VLOOKUP(MONTH(C3699),lookup!$G$2:$N$13,8)</f>
        <v>2018M05</v>
      </c>
      <c r="C3699" s="2">
        <f t="shared" si="282"/>
        <v>43236</v>
      </c>
      <c r="D3699" s="126">
        <v>44.495639469429669</v>
      </c>
      <c r="E3699">
        <f t="shared" si="284"/>
        <v>44.405267871306386</v>
      </c>
      <c r="F3699" s="126">
        <v>36.746458172384017</v>
      </c>
      <c r="G3699">
        <f t="shared" si="281"/>
        <v>36.892933513878845</v>
      </c>
      <c r="H3699">
        <f t="shared" si="279"/>
        <v>43.097496382406803</v>
      </c>
      <c r="I3699">
        <f t="shared" si="280"/>
        <v>35.991448385958151</v>
      </c>
    </row>
    <row r="3700" spans="1:9" outlineLevel="1">
      <c r="A3700" s="12">
        <f t="shared" si="283"/>
        <v>0</v>
      </c>
      <c r="B3700" t="str">
        <f>YEAR(C3700)&amp;VLOOKUP(MONTH(C3700),lookup!$G$2:$N$13,8)</f>
        <v>2018M05</v>
      </c>
      <c r="C3700" s="2">
        <f t="shared" si="282"/>
        <v>43237</v>
      </c>
      <c r="D3700" s="126">
        <v>44.646408092716072</v>
      </c>
      <c r="E3700">
        <f t="shared" si="284"/>
        <v>44.475973734873335</v>
      </c>
      <c r="F3700" s="126">
        <v>37.263382591582989</v>
      </c>
      <c r="G3700">
        <f t="shared" si="281"/>
        <v>36.952558096736318</v>
      </c>
      <c r="H3700">
        <f t="shared" si="279"/>
        <v>43.092610261801404</v>
      </c>
      <c r="I3700">
        <f t="shared" si="280"/>
        <v>35.982795091899241</v>
      </c>
    </row>
    <row r="3701" spans="1:9" outlineLevel="1">
      <c r="A3701" s="12">
        <f t="shared" si="283"/>
        <v>0</v>
      </c>
      <c r="B3701" t="str">
        <f>YEAR(C3701)&amp;VLOOKUP(MONTH(C3701),lookup!$G$2:$N$13,8)</f>
        <v>2018M05</v>
      </c>
      <c r="C3701" s="2">
        <f t="shared" si="282"/>
        <v>43238</v>
      </c>
      <c r="D3701" s="126">
        <v>44.432857575803745</v>
      </c>
      <c r="E3701">
        <f t="shared" si="284"/>
        <v>44.46605795185954</v>
      </c>
      <c r="F3701" s="126">
        <v>36.637996859172723</v>
      </c>
      <c r="G3701">
        <f t="shared" si="281"/>
        <v>36.921923979912179</v>
      </c>
      <c r="H3701">
        <f t="shared" si="279"/>
        <v>43.088149924842568</v>
      </c>
      <c r="I3701">
        <f t="shared" si="280"/>
        <v>35.972506194578536</v>
      </c>
    </row>
    <row r="3702" spans="1:9" outlineLevel="1">
      <c r="A3702" s="12">
        <f t="shared" si="283"/>
        <v>0</v>
      </c>
      <c r="B3702" t="str">
        <f>YEAR(C3702)&amp;VLOOKUP(MONTH(C3702),lookup!$G$2:$N$13,8)</f>
        <v>2018M05</v>
      </c>
      <c r="C3702" s="2">
        <f t="shared" si="282"/>
        <v>43239</v>
      </c>
      <c r="D3702" s="126">
        <v>44.774478883908401</v>
      </c>
      <c r="E3702">
        <f t="shared" si="284"/>
        <v>44.545488404401823</v>
      </c>
      <c r="F3702" s="126">
        <v>37.299668829514346</v>
      </c>
      <c r="G3702">
        <f t="shared" si="281"/>
        <v>36.968680876028209</v>
      </c>
      <c r="H3702">
        <f t="shared" si="279"/>
        <v>43.072568948314967</v>
      </c>
      <c r="I3702">
        <f t="shared" si="280"/>
        <v>35.959118813650498</v>
      </c>
    </row>
    <row r="3703" spans="1:9" outlineLevel="1">
      <c r="A3703" s="12">
        <f t="shared" si="283"/>
        <v>0</v>
      </c>
      <c r="B3703" t="str">
        <f>YEAR(C3703)&amp;VLOOKUP(MONTH(C3703),lookup!$G$2:$N$13,8)</f>
        <v>2018M05</v>
      </c>
      <c r="C3703" s="2">
        <f t="shared" si="282"/>
        <v>43240</v>
      </c>
      <c r="D3703" s="126">
        <v>44.759885263146501</v>
      </c>
      <c r="E3703">
        <f t="shared" si="284"/>
        <v>44.563198802043701</v>
      </c>
      <c r="F3703" s="126">
        <v>36.933637807680199</v>
      </c>
      <c r="G3703">
        <f t="shared" si="281"/>
        <v>36.976583475975616</v>
      </c>
      <c r="H3703">
        <f t="shared" ref="H3703:H3766" si="285">IF(INDEX(D:D,MATCH(DATE(YEAR($C3703)-1,MONTH($C3703),DAY($C3703)),$C:$C,0),1)=0,0,(INDEX(E:E,MATCH(DATE(YEAR($C3703)-1,MONTH($C3703),DAY($C3703)),$C:$C,0),1)+INDEX(E:E,MATCH(DATE(YEAR($C3703)-2,MONTH($C3703),DAY($C3703)),$C:$C,0),1)+INDEX(E:E,MATCH(DATE(YEAR($C3703)-3,MONTH($C3703),DAY($C3703)),$C:$C,0),1)+INDEX(E:E,MATCH(DATE(YEAR($C3703)-4,MONTH($C3703),DAY($C3703)),$C:$C,0),1)+INDEX(E:E,MATCH(DATE(YEAR($C3703)-5,MONTH($C3703),DAY($C3703)),$C:$C,0),1))/5)</f>
        <v>43.053777612844499</v>
      </c>
      <c r="I3703">
        <f t="shared" ref="I3703:I3766" si="286">IF(INDEX(D:D,MATCH(DATE(YEAR($C3703)-1,MONTH($C3703),DAY($C3703)),$C:$C,0),1)=0,0,(INDEX(G:G,MATCH(DATE(YEAR($C3703)-1,MONTH($C3703),DAY($C3703)),$C:$C,0),1)+INDEX(G:G,MATCH(DATE(YEAR($C3703)-2,MONTH($C3703),DAY($C3703)),$C:$C,0),1)+INDEX(G:G,MATCH(DATE(YEAR($C3703)-3,MONTH($C3703),DAY($C3703)),$C:$C,0),1)+INDEX(G:G,MATCH(DATE(YEAR($C3703)-4,MONTH($C3703),DAY($C3703)),$C:$C,0),1)+INDEX(G:G,MATCH(DATE(YEAR($C3703)-5,MONTH($C3703),DAY($C3703)),$C:$C,0),1))/5)</f>
        <v>35.937780542599306</v>
      </c>
    </row>
    <row r="3704" spans="1:9" outlineLevel="1">
      <c r="A3704" s="12">
        <f t="shared" si="283"/>
        <v>0</v>
      </c>
      <c r="B3704" t="str">
        <f>YEAR(C3704)&amp;VLOOKUP(MONTH(C3704),lookup!$G$2:$N$13,8)</f>
        <v>2018M05</v>
      </c>
      <c r="C3704" s="2">
        <f t="shared" si="282"/>
        <v>43241</v>
      </c>
      <c r="D3704" s="126">
        <v>44.544871147470587</v>
      </c>
      <c r="E3704">
        <f t="shared" si="284"/>
        <v>44.597061135239201</v>
      </c>
      <c r="F3704" s="126">
        <v>36.95861331208085</v>
      </c>
      <c r="G3704">
        <f t="shared" si="281"/>
        <v>36.969280112538215</v>
      </c>
      <c r="H3704">
        <f t="shared" si="285"/>
        <v>43.049021474574104</v>
      </c>
      <c r="I3704">
        <f t="shared" si="286"/>
        <v>35.935567847357106</v>
      </c>
    </row>
    <row r="3705" spans="1:9" outlineLevel="1">
      <c r="A3705" s="12">
        <f t="shared" si="283"/>
        <v>0</v>
      </c>
      <c r="B3705" t="str">
        <f>YEAR(C3705)&amp;VLOOKUP(MONTH(C3705),lookup!$G$2:$N$13,8)</f>
        <v>2018M05</v>
      </c>
      <c r="C3705" s="2">
        <f t="shared" si="282"/>
        <v>43242</v>
      </c>
      <c r="D3705" s="126">
        <v>44.48615275565551</v>
      </c>
      <c r="E3705">
        <f t="shared" si="284"/>
        <v>44.582249849116096</v>
      </c>
      <c r="F3705" s="126">
        <v>36.911442787091346</v>
      </c>
      <c r="G3705">
        <f t="shared" si="281"/>
        <v>36.982659980637081</v>
      </c>
      <c r="H3705">
        <f t="shared" si="285"/>
        <v>43.021468833653373</v>
      </c>
      <c r="I3705">
        <f t="shared" si="286"/>
        <v>35.909266276480182</v>
      </c>
    </row>
    <row r="3706" spans="1:9" outlineLevel="1">
      <c r="A3706" s="12">
        <f t="shared" si="283"/>
        <v>0</v>
      </c>
      <c r="B3706" t="str">
        <f>YEAR(C3706)&amp;VLOOKUP(MONTH(C3706),lookup!$G$2:$N$13,8)</f>
        <v>2018M05</v>
      </c>
      <c r="C3706" s="2">
        <f t="shared" si="282"/>
        <v>43243</v>
      </c>
      <c r="D3706" s="126">
        <v>44.221760001460751</v>
      </c>
      <c r="E3706">
        <f t="shared" si="284"/>
        <v>44.540962126636572</v>
      </c>
      <c r="F3706" s="126">
        <v>36.794567407720237</v>
      </c>
      <c r="G3706">
        <f t="shared" si="281"/>
        <v>36.932937735723314</v>
      </c>
      <c r="H3706">
        <f t="shared" si="285"/>
        <v>42.986482634804233</v>
      </c>
      <c r="I3706">
        <f t="shared" si="286"/>
        <v>35.877754787176492</v>
      </c>
    </row>
    <row r="3707" spans="1:9" outlineLevel="1">
      <c r="A3707" s="12">
        <f t="shared" si="283"/>
        <v>0</v>
      </c>
      <c r="B3707" t="str">
        <f>YEAR(C3707)&amp;VLOOKUP(MONTH(C3707),lookup!$G$2:$N$13,8)</f>
        <v>2018M05</v>
      </c>
      <c r="C3707" s="2">
        <f t="shared" si="282"/>
        <v>43244</v>
      </c>
      <c r="D3707" s="126">
        <v>44.102485076480114</v>
      </c>
      <c r="E3707">
        <f t="shared" si="284"/>
        <v>44.488858935466922</v>
      </c>
      <c r="F3707" s="126">
        <v>36.441224158645525</v>
      </c>
      <c r="G3707">
        <f t="shared" si="281"/>
        <v>36.897462884820719</v>
      </c>
      <c r="H3707">
        <f t="shared" si="285"/>
        <v>42.954055015532944</v>
      </c>
      <c r="I3707">
        <f t="shared" si="286"/>
        <v>35.848832456817419</v>
      </c>
    </row>
    <row r="3708" spans="1:9" outlineLevel="1">
      <c r="A3708" s="12">
        <f t="shared" si="283"/>
        <v>0</v>
      </c>
      <c r="B3708" t="str">
        <f>YEAR(C3708)&amp;VLOOKUP(MONTH(C3708),lookup!$G$2:$N$13,8)</f>
        <v>2018M05</v>
      </c>
      <c r="C3708" s="2">
        <f t="shared" si="282"/>
        <v>43245</v>
      </c>
      <c r="D3708" s="126">
        <v>44.212604479247943</v>
      </c>
      <c r="E3708">
        <f t="shared" si="284"/>
        <v>44.414923342570134</v>
      </c>
      <c r="F3708" s="126">
        <v>36.839045906834976</v>
      </c>
      <c r="G3708">
        <f t="shared" si="281"/>
        <v>36.832556598467363</v>
      </c>
      <c r="H3708">
        <f t="shared" si="285"/>
        <v>42.899197390604215</v>
      </c>
      <c r="I3708">
        <f t="shared" si="286"/>
        <v>35.799834709485438</v>
      </c>
    </row>
    <row r="3709" spans="1:9" outlineLevel="1">
      <c r="A3709" s="12">
        <f t="shared" si="283"/>
        <v>0</v>
      </c>
      <c r="B3709" t="str">
        <f>YEAR(C3709)&amp;VLOOKUP(MONTH(C3709),lookup!$G$2:$N$13,8)</f>
        <v>2018M05</v>
      </c>
      <c r="C3709" s="2">
        <f t="shared" si="282"/>
        <v>43246</v>
      </c>
      <c r="D3709" s="126">
        <v>44.444336555820364</v>
      </c>
      <c r="E3709">
        <f t="shared" si="284"/>
        <v>44.389345053210661</v>
      </c>
      <c r="F3709" s="126">
        <v>36.689162514273583</v>
      </c>
      <c r="G3709">
        <f t="shared" si="281"/>
        <v>36.815381510793941</v>
      </c>
      <c r="H3709">
        <f t="shared" si="285"/>
        <v>42.863035612205451</v>
      </c>
      <c r="I3709">
        <f t="shared" si="286"/>
        <v>35.764595600244569</v>
      </c>
    </row>
    <row r="3710" spans="1:9" outlineLevel="1">
      <c r="A3710" s="12">
        <f t="shared" si="283"/>
        <v>0</v>
      </c>
      <c r="B3710" t="str">
        <f>YEAR(C3710)&amp;VLOOKUP(MONTH(C3710),lookup!$G$2:$N$13,8)</f>
        <v>2018M05</v>
      </c>
      <c r="C3710" s="2">
        <f t="shared" si="282"/>
        <v>43247</v>
      </c>
      <c r="D3710" s="126">
        <v>44.212116076081621</v>
      </c>
      <c r="E3710">
        <f t="shared" si="284"/>
        <v>44.326467788439075</v>
      </c>
      <c r="F3710" s="126">
        <v>36.732739270537671</v>
      </c>
      <c r="G3710">
        <f t="shared" si="281"/>
        <v>36.761125576562634</v>
      </c>
      <c r="H3710">
        <f t="shared" si="285"/>
        <v>42.828997797753374</v>
      </c>
      <c r="I3710">
        <f t="shared" si="286"/>
        <v>35.73123372187149</v>
      </c>
    </row>
    <row r="3711" spans="1:9" outlineLevel="1">
      <c r="A3711" s="12">
        <f t="shared" si="283"/>
        <v>0</v>
      </c>
      <c r="B3711" t="str">
        <f>YEAR(C3711)&amp;VLOOKUP(MONTH(C3711),lookup!$G$2:$N$13,8)</f>
        <v>2018M05</v>
      </c>
      <c r="C3711" s="2">
        <f t="shared" si="282"/>
        <v>43248</v>
      </c>
      <c r="D3711" s="126">
        <v>44.195131672448753</v>
      </c>
      <c r="E3711">
        <f t="shared" si="284"/>
        <v>44.266918932086568</v>
      </c>
      <c r="F3711" s="126">
        <v>36.633011528273698</v>
      </c>
      <c r="G3711">
        <f t="shared" si="281"/>
        <v>36.719133829198256</v>
      </c>
      <c r="H3711">
        <f t="shared" si="285"/>
        <v>42.794019515551696</v>
      </c>
      <c r="I3711">
        <f t="shared" si="286"/>
        <v>35.699677001552473</v>
      </c>
    </row>
    <row r="3712" spans="1:9" outlineLevel="1">
      <c r="A3712" s="12">
        <f t="shared" si="283"/>
        <v>0</v>
      </c>
      <c r="B3712" t="str">
        <f>YEAR(C3712)&amp;VLOOKUP(MONTH(C3712),lookup!$G$2:$N$13,8)</f>
        <v>2018M05</v>
      </c>
      <c r="C3712" s="2">
        <f t="shared" si="282"/>
        <v>43249</v>
      </c>
      <c r="D3712" s="126">
        <v>43.75050816901247</v>
      </c>
      <c r="E3712">
        <f t="shared" si="284"/>
        <v>44.178000259895576</v>
      </c>
      <c r="F3712" s="126">
        <v>36.210391191557662</v>
      </c>
      <c r="G3712">
        <f t="shared" si="281"/>
        <v>36.623688595318683</v>
      </c>
      <c r="H3712">
        <f t="shared" si="285"/>
        <v>42.722155827873102</v>
      </c>
      <c r="I3712">
        <f t="shared" si="286"/>
        <v>35.637070857806428</v>
      </c>
    </row>
    <row r="3713" spans="1:9" outlineLevel="1">
      <c r="A3713" s="12">
        <f t="shared" si="283"/>
        <v>0</v>
      </c>
      <c r="B3713" t="str">
        <f>YEAR(C3713)&amp;VLOOKUP(MONTH(C3713),lookup!$G$2:$N$13,8)</f>
        <v>2018M05</v>
      </c>
      <c r="C3713" s="2">
        <f t="shared" si="282"/>
        <v>43250</v>
      </c>
      <c r="D3713" s="126">
        <v>43.701883731336089</v>
      </c>
      <c r="E3713">
        <f t="shared" si="284"/>
        <v>44.095600000446943</v>
      </c>
      <c r="F3713" s="126">
        <v>36.285435208586421</v>
      </c>
      <c r="G3713">
        <f t="shared" si="281"/>
        <v>36.571580709157196</v>
      </c>
      <c r="H3713">
        <f t="shared" si="285"/>
        <v>42.650069000960642</v>
      </c>
      <c r="I3713">
        <f t="shared" si="286"/>
        <v>35.575859234107426</v>
      </c>
    </row>
    <row r="3714" spans="1:9" outlineLevel="1">
      <c r="A3714" s="12">
        <f t="shared" si="283"/>
        <v>0</v>
      </c>
      <c r="B3714" t="str">
        <f>YEAR(C3714)&amp;VLOOKUP(MONTH(C3714),lookup!$G$2:$N$13,8)</f>
        <v>2018M05</v>
      </c>
      <c r="C3714" s="2">
        <f t="shared" si="282"/>
        <v>43251</v>
      </c>
      <c r="D3714" s="126">
        <v>43.57011967752193</v>
      </c>
      <c r="E3714">
        <f t="shared" si="284"/>
        <v>44.001332080056933</v>
      </c>
      <c r="F3714" s="126">
        <v>36.193783543946743</v>
      </c>
      <c r="G3714">
        <f t="shared" si="281"/>
        <v>36.480259854097326</v>
      </c>
      <c r="H3714">
        <f t="shared" si="285"/>
        <v>42.595349453982045</v>
      </c>
      <c r="I3714">
        <f t="shared" si="286"/>
        <v>35.53153136570289</v>
      </c>
    </row>
    <row r="3715" spans="1:9" outlineLevel="1">
      <c r="A3715" s="12">
        <f t="shared" si="283"/>
        <v>0</v>
      </c>
      <c r="B3715" t="str">
        <f>YEAR(C3715)&amp;VLOOKUP(MONTH(C3715),lookup!$G$2:$N$13,8)</f>
        <v>2018M06</v>
      </c>
      <c r="C3715" s="2">
        <f t="shared" si="282"/>
        <v>43252</v>
      </c>
      <c r="D3715" s="126">
        <v>43.280857834529407</v>
      </c>
      <c r="E3715">
        <f t="shared" si="284"/>
        <v>43.853023817327433</v>
      </c>
      <c r="F3715" s="126">
        <v>35.858989654427212</v>
      </c>
      <c r="G3715">
        <f t="shared" si="281"/>
        <v>36.37468912592982</v>
      </c>
      <c r="H3715">
        <f t="shared" si="285"/>
        <v>42.547471188800806</v>
      </c>
      <c r="I3715">
        <f t="shared" si="286"/>
        <v>35.488561275258874</v>
      </c>
    </row>
    <row r="3716" spans="1:9" outlineLevel="1">
      <c r="A3716" s="12">
        <f t="shared" si="283"/>
        <v>0</v>
      </c>
      <c r="B3716" t="str">
        <f>YEAR(C3716)&amp;VLOOKUP(MONTH(C3716),lookup!$G$2:$N$13,8)</f>
        <v>2018M06</v>
      </c>
      <c r="C3716" s="2">
        <f t="shared" si="282"/>
        <v>43253</v>
      </c>
      <c r="D3716" s="126">
        <v>43.756536323412497</v>
      </c>
      <c r="E3716">
        <f t="shared" si="284"/>
        <v>43.786554578198626</v>
      </c>
      <c r="F3716" s="126">
        <v>36.447075946425855</v>
      </c>
      <c r="G3716">
        <f t="shared" si="281"/>
        <v>36.326385726394932</v>
      </c>
      <c r="H3716">
        <f t="shared" si="285"/>
        <v>42.474874685771695</v>
      </c>
      <c r="I3716">
        <f t="shared" si="286"/>
        <v>35.428043381043636</v>
      </c>
    </row>
    <row r="3717" spans="1:9" outlineLevel="1">
      <c r="A3717" s="12">
        <f t="shared" si="283"/>
        <v>0</v>
      </c>
      <c r="B3717" t="str">
        <f>YEAR(C3717)&amp;VLOOKUP(MONTH(C3717),lookup!$G$2:$N$13,8)</f>
        <v>2018M06</v>
      </c>
      <c r="C3717" s="2">
        <f t="shared" si="282"/>
        <v>43254</v>
      </c>
      <c r="D3717" s="126">
        <v>42.814900214867826</v>
      </c>
      <c r="E3717">
        <f t="shared" si="284"/>
        <v>43.569695518757342</v>
      </c>
      <c r="F3717" s="126">
        <v>35.501310147215641</v>
      </c>
      <c r="G3717">
        <f t="shared" si="281"/>
        <v>36.157836505032307</v>
      </c>
      <c r="H3717">
        <f t="shared" si="285"/>
        <v>42.425565457018848</v>
      </c>
      <c r="I3717">
        <f t="shared" si="286"/>
        <v>35.387336269744367</v>
      </c>
    </row>
    <row r="3718" spans="1:9" outlineLevel="1">
      <c r="A3718" s="12">
        <f t="shared" si="283"/>
        <v>0</v>
      </c>
      <c r="B3718" t="str">
        <f>YEAR(C3718)&amp;VLOOKUP(MONTH(C3718),lookup!$G$2:$N$13,8)</f>
        <v>2018M06</v>
      </c>
      <c r="C3718" s="2">
        <f t="shared" si="282"/>
        <v>43255</v>
      </c>
      <c r="D3718" s="126">
        <v>43.265414602243595</v>
      </c>
      <c r="E3718">
        <f t="shared" si="284"/>
        <v>43.470102212745061</v>
      </c>
      <c r="F3718" s="126">
        <v>36.045930974757532</v>
      </c>
      <c r="G3718">
        <f t="shared" si="281"/>
        <v>36.101205968479377</v>
      </c>
      <c r="H3718">
        <f t="shared" si="285"/>
        <v>42.359526260596013</v>
      </c>
      <c r="I3718">
        <f t="shared" si="286"/>
        <v>35.334712360173668</v>
      </c>
    </row>
    <row r="3719" spans="1:9" outlineLevel="1">
      <c r="A3719" s="12">
        <f t="shared" si="283"/>
        <v>0</v>
      </c>
      <c r="B3719" t="str">
        <f>YEAR(C3719)&amp;VLOOKUP(MONTH(C3719),lookup!$G$2:$N$13,8)</f>
        <v>2018M06</v>
      </c>
      <c r="C3719" s="2">
        <f t="shared" si="282"/>
        <v>43256</v>
      </c>
      <c r="D3719" s="126">
        <v>42.741836760700515</v>
      </c>
      <c r="E3719">
        <f t="shared" si="284"/>
        <v>43.299267366541159</v>
      </c>
      <c r="F3719" s="126">
        <v>35.481561296640471</v>
      </c>
      <c r="G3719">
        <f t="shared" si="281"/>
        <v>35.962250836340132</v>
      </c>
      <c r="H3719">
        <f t="shared" si="285"/>
        <v>42.338230215591082</v>
      </c>
      <c r="I3719">
        <f t="shared" si="286"/>
        <v>35.316330608985382</v>
      </c>
    </row>
    <row r="3720" spans="1:9" outlineLevel="1">
      <c r="A3720" s="12">
        <f t="shared" si="283"/>
        <v>0</v>
      </c>
      <c r="B3720" t="str">
        <f>YEAR(C3720)&amp;VLOOKUP(MONTH(C3720),lookup!$G$2:$N$13,8)</f>
        <v>2018M06</v>
      </c>
      <c r="C3720" s="2">
        <f t="shared" si="282"/>
        <v>43257</v>
      </c>
      <c r="D3720" s="126">
        <v>42.96841156355206</v>
      </c>
      <c r="E3720">
        <f t="shared" si="284"/>
        <v>43.200243985869072</v>
      </c>
      <c r="F3720" s="126">
        <v>35.767208502012075</v>
      </c>
      <c r="G3720">
        <f t="shared" ref="G3720:G3783" si="287">AVERAGE(SUM(F3713:F3720)/8,SUM(F3715:F3720)/6)</f>
        <v>35.899003998082307</v>
      </c>
      <c r="H3720">
        <f t="shared" si="285"/>
        <v>42.294017427114838</v>
      </c>
      <c r="I3720">
        <f t="shared" si="286"/>
        <v>35.279938691012703</v>
      </c>
    </row>
    <row r="3721" spans="1:9" outlineLevel="1">
      <c r="A3721" s="12">
        <f t="shared" si="283"/>
        <v>0</v>
      </c>
      <c r="B3721" t="str">
        <f>YEAR(C3721)&amp;VLOOKUP(MONTH(C3721),lookup!$G$2:$N$13,8)</f>
        <v>2018M06</v>
      </c>
      <c r="C3721" s="2">
        <f t="shared" si="282"/>
        <v>43258</v>
      </c>
      <c r="D3721" s="126">
        <v>42.532924485473465</v>
      </c>
      <c r="E3721">
        <f t="shared" si="284"/>
        <v>43.064856253914655</v>
      </c>
      <c r="F3721" s="126">
        <v>35.315538384325436</v>
      </c>
      <c r="G3721">
        <f t="shared" si="287"/>
        <v>35.793097840724187</v>
      </c>
      <c r="H3721">
        <f t="shared" si="285"/>
        <v>42.261748536823163</v>
      </c>
      <c r="I3721">
        <f t="shared" si="286"/>
        <v>35.255828768535181</v>
      </c>
    </row>
    <row r="3722" spans="1:9" outlineLevel="1">
      <c r="A3722" s="12">
        <f t="shared" si="283"/>
        <v>0</v>
      </c>
      <c r="B3722" t="str">
        <f>YEAR(C3722)&amp;VLOOKUP(MONTH(C3722),lookup!$G$2:$N$13,8)</f>
        <v>2018M06</v>
      </c>
      <c r="C3722" s="2">
        <f t="shared" si="282"/>
        <v>43259</v>
      </c>
      <c r="D3722" s="126">
        <v>43.203174182445558</v>
      </c>
      <c r="E3722">
        <f t="shared" si="284"/>
        <v>42.995808648725145</v>
      </c>
      <c r="F3722" s="126">
        <v>36.069285078753836</v>
      </c>
      <c r="G3722">
        <f t="shared" si="287"/>
        <v>35.753834114343626</v>
      </c>
      <c r="H3722">
        <f t="shared" si="285"/>
        <v>42.212548639002442</v>
      </c>
      <c r="I3722">
        <f t="shared" si="286"/>
        <v>35.215794006848526</v>
      </c>
    </row>
    <row r="3723" spans="1:9" outlineLevel="1">
      <c r="A3723" s="12">
        <f t="shared" si="283"/>
        <v>0</v>
      </c>
      <c r="B3723" t="str">
        <f>YEAR(C3723)&amp;VLOOKUP(MONTH(C3723),lookup!$G$2:$N$13,8)</f>
        <v>2018M06</v>
      </c>
      <c r="C3723" s="2">
        <f t="shared" si="282"/>
        <v>43260</v>
      </c>
      <c r="D3723" s="126">
        <v>42.860245742997051</v>
      </c>
      <c r="E3723">
        <f t="shared" si="284"/>
        <v>42.973299187015144</v>
      </c>
      <c r="F3723" s="126">
        <v>35.520986231208006</v>
      </c>
      <c r="G3723">
        <f t="shared" si="287"/>
        <v>35.734348574058458</v>
      </c>
      <c r="H3723">
        <f t="shared" si="285"/>
        <v>42.135386247926739</v>
      </c>
      <c r="I3723">
        <f t="shared" si="286"/>
        <v>35.154556530823506</v>
      </c>
    </row>
    <row r="3724" spans="1:9" outlineLevel="1">
      <c r="A3724" s="12">
        <f t="shared" si="283"/>
        <v>0</v>
      </c>
      <c r="B3724" t="str">
        <f>YEAR(C3724)&amp;VLOOKUP(MONTH(C3724),lookup!$G$2:$N$13,8)</f>
        <v>2018M06</v>
      </c>
      <c r="C3724" s="2">
        <f t="shared" ref="C3724:C3787" si="288">C3723+1</f>
        <v>43261</v>
      </c>
      <c r="D3724" s="126">
        <v>42.651662207856347</v>
      </c>
      <c r="E3724">
        <f t="shared" si="284"/>
        <v>42.853098521927279</v>
      </c>
      <c r="F3724" s="126">
        <v>35.541526252992661</v>
      </c>
      <c r="G3724">
        <f t="shared" si="287"/>
        <v>35.635717991405144</v>
      </c>
      <c r="H3724">
        <f t="shared" si="285"/>
        <v>42.091018343507038</v>
      </c>
      <c r="I3724">
        <f t="shared" si="286"/>
        <v>35.118221334508156</v>
      </c>
    </row>
    <row r="3725" spans="1:9" outlineLevel="1">
      <c r="A3725" s="12">
        <f t="shared" si="283"/>
        <v>0</v>
      </c>
      <c r="B3725" t="str">
        <f>YEAR(C3725)&amp;VLOOKUP(MONTH(C3725),lookup!$G$2:$N$13,8)</f>
        <v>2018M06</v>
      </c>
      <c r="C3725" s="2">
        <f t="shared" si="288"/>
        <v>43262</v>
      </c>
      <c r="D3725" s="126">
        <v>42.305561447746143</v>
      </c>
      <c r="E3725">
        <f t="shared" si="284"/>
        <v>42.784908572902644</v>
      </c>
      <c r="F3725" s="126">
        <v>35.127954072008819</v>
      </c>
      <c r="G3725">
        <f t="shared" si="287"/>
        <v>35.582915967985414</v>
      </c>
      <c r="H3725">
        <f t="shared" si="285"/>
        <v>41.998928242183808</v>
      </c>
      <c r="I3725">
        <f t="shared" si="286"/>
        <v>35.04274065150539</v>
      </c>
    </row>
    <row r="3726" spans="1:9" outlineLevel="1">
      <c r="A3726" s="12">
        <f t="shared" si="283"/>
        <v>0</v>
      </c>
      <c r="B3726" t="str">
        <f>YEAR(C3726)&amp;VLOOKUP(MONTH(C3726),lookup!$G$2:$N$13,8)</f>
        <v>2018M06</v>
      </c>
      <c r="C3726" s="2">
        <f t="shared" si="288"/>
        <v>43263</v>
      </c>
      <c r="D3726" s="126">
        <v>42.808031126474653</v>
      </c>
      <c r="E3726">
        <f t="shared" si="284"/>
        <v>42.742957069243957</v>
      </c>
      <c r="F3726" s="126">
        <v>35.592169148572246</v>
      </c>
      <c r="G3726">
        <f t="shared" si="287"/>
        <v>35.539969241062181</v>
      </c>
      <c r="H3726">
        <f t="shared" si="285"/>
        <v>41.944162420396431</v>
      </c>
      <c r="I3726">
        <f t="shared" si="286"/>
        <v>35.001005088907654</v>
      </c>
    </row>
    <row r="3727" spans="1:9" outlineLevel="1">
      <c r="A3727" s="12">
        <f t="shared" si="283"/>
        <v>0</v>
      </c>
      <c r="B3727" t="str">
        <f>YEAR(C3727)&amp;VLOOKUP(MONTH(C3727),lookup!$G$2:$N$13,8)</f>
        <v>2018M06</v>
      </c>
      <c r="C3727" s="2">
        <f t="shared" si="288"/>
        <v>43264</v>
      </c>
      <c r="D3727" s="126">
        <v>42.89432018114109</v>
      </c>
      <c r="E3727">
        <f t="shared" si="284"/>
        <v>42.782603590993801</v>
      </c>
      <c r="F3727" s="126">
        <v>35.691367200319092</v>
      </c>
      <c r="G3727">
        <f t="shared" si="287"/>
        <v>35.584401178041567</v>
      </c>
      <c r="H3727">
        <f t="shared" si="285"/>
        <v>41.855390429949082</v>
      </c>
      <c r="I3727">
        <f t="shared" si="286"/>
        <v>34.930132074334942</v>
      </c>
    </row>
    <row r="3728" spans="1:9" outlineLevel="1">
      <c r="A3728" s="12">
        <f t="shared" si="283"/>
        <v>0</v>
      </c>
      <c r="B3728" t="str">
        <f>YEAR(C3728)&amp;VLOOKUP(MONTH(C3728),lookup!$G$2:$N$13,8)</f>
        <v>2018M06</v>
      </c>
      <c r="C3728" s="2">
        <f t="shared" si="288"/>
        <v>43265</v>
      </c>
      <c r="D3728" s="126">
        <v>42.300621029257002</v>
      </c>
      <c r="E3728">
        <f t="shared" si="284"/>
        <v>42.665653919834647</v>
      </c>
      <c r="F3728" s="126">
        <v>35.159741161438653</v>
      </c>
      <c r="G3728">
        <f t="shared" si="287"/>
        <v>35.4706391428128</v>
      </c>
      <c r="H3728">
        <f t="shared" si="285"/>
        <v>41.78641751679951</v>
      </c>
      <c r="I3728">
        <f t="shared" si="286"/>
        <v>34.876988409079843</v>
      </c>
    </row>
    <row r="3729" spans="1:9" outlineLevel="1">
      <c r="A3729" s="12">
        <f t="shared" si="283"/>
        <v>0</v>
      </c>
      <c r="B3729" t="str">
        <f>YEAR(C3729)&amp;VLOOKUP(MONTH(C3729),lookup!$G$2:$N$13,8)</f>
        <v>2018M06</v>
      </c>
      <c r="C3729" s="2">
        <f t="shared" si="288"/>
        <v>43266</v>
      </c>
      <c r="D3729" s="126">
        <v>42.686250330930953</v>
      </c>
      <c r="E3729">
        <f t="shared" si="284"/>
        <v>42.660737167503562</v>
      </c>
      <c r="F3729" s="126">
        <v>35.611023631693214</v>
      </c>
      <c r="G3729">
        <f t="shared" si="287"/>
        <v>35.496610087480384</v>
      </c>
      <c r="H3729">
        <f t="shared" si="285"/>
        <v>41.702202271479919</v>
      </c>
      <c r="I3729">
        <f t="shared" si="286"/>
        <v>34.810454877053651</v>
      </c>
    </row>
    <row r="3730" spans="1:9" outlineLevel="1">
      <c r="A3730" s="12">
        <f t="shared" ref="A3730:A3793" si="289">IF(D3730+D3731=D3730,IF(D3730+D3731&gt;0,1,0),0)</f>
        <v>0</v>
      </c>
      <c r="B3730" t="str">
        <f>YEAR(C3730)&amp;VLOOKUP(MONTH(C3730),lookup!$G$2:$N$13,8)</f>
        <v>2018M06</v>
      </c>
      <c r="C3730" s="2">
        <f t="shared" si="288"/>
        <v>43267</v>
      </c>
      <c r="D3730" s="126">
        <v>42.287382847586898</v>
      </c>
      <c r="E3730">
        <f t="shared" si="284"/>
        <v>42.573143595719117</v>
      </c>
      <c r="F3730" s="126">
        <v>35.110019093888837</v>
      </c>
      <c r="G3730">
        <f t="shared" si="287"/>
        <v>35.400697033501004</v>
      </c>
      <c r="H3730">
        <f t="shared" si="285"/>
        <v>41.623682147046516</v>
      </c>
      <c r="I3730">
        <f t="shared" si="286"/>
        <v>34.74894865378274</v>
      </c>
    </row>
    <row r="3731" spans="1:9" outlineLevel="1">
      <c r="A3731" s="12">
        <f t="shared" si="289"/>
        <v>0</v>
      </c>
      <c r="B3731" t="str">
        <f>YEAR(C3731)&amp;VLOOKUP(MONTH(C3731),lookup!$G$2:$N$13,8)</f>
        <v>2018M06</v>
      </c>
      <c r="C3731" s="2">
        <f t="shared" si="288"/>
        <v>43268</v>
      </c>
      <c r="D3731" s="126">
        <v>42.54212750685118</v>
      </c>
      <c r="E3731">
        <f t="shared" si="284"/>
        <v>42.572975044218751</v>
      </c>
      <c r="F3731" s="126">
        <v>35.477037861247119</v>
      </c>
      <c r="G3731">
        <f t="shared" si="287"/>
        <v>35.427040576148308</v>
      </c>
      <c r="H3731">
        <f t="shared" si="285"/>
        <v>41.537674480580087</v>
      </c>
      <c r="I3731">
        <f t="shared" si="286"/>
        <v>34.680442503449726</v>
      </c>
    </row>
    <row r="3732" spans="1:9" outlineLevel="1">
      <c r="A3732" s="12">
        <f t="shared" si="289"/>
        <v>0</v>
      </c>
      <c r="B3732" t="str">
        <f>YEAR(C3732)&amp;VLOOKUP(MONTH(C3732),lookup!$G$2:$N$13,8)</f>
        <v>2018M06</v>
      </c>
      <c r="C3732" s="2">
        <f t="shared" si="288"/>
        <v>43269</v>
      </c>
      <c r="D3732" s="126">
        <v>41.950401512628673</v>
      </c>
      <c r="E3732">
        <f t="shared" si="284"/>
        <v>42.457677116279854</v>
      </c>
      <c r="F3732" s="126">
        <v>34.84844175108266</v>
      </c>
      <c r="G3732">
        <f t="shared" si="287"/>
        <v>35.321745511654797</v>
      </c>
      <c r="H3732">
        <f t="shared" si="285"/>
        <v>41.463935493606563</v>
      </c>
      <c r="I3732">
        <f t="shared" si="286"/>
        <v>34.624559342368528</v>
      </c>
    </row>
    <row r="3733" spans="1:9" outlineLevel="1">
      <c r="A3733" s="12">
        <f t="shared" si="289"/>
        <v>0</v>
      </c>
      <c r="B3733" t="str">
        <f>YEAR(C3733)&amp;VLOOKUP(MONTH(C3733),lookup!$G$2:$N$13,8)</f>
        <v>2018M06</v>
      </c>
      <c r="C3733" s="2">
        <f t="shared" si="288"/>
        <v>43270</v>
      </c>
      <c r="D3733" s="126">
        <v>42.019283241579728</v>
      </c>
      <c r="E3733">
        <f t="shared" si="284"/>
        <v>42.366864983431007</v>
      </c>
      <c r="F3733" s="126">
        <v>34.989096909600661</v>
      </c>
      <c r="G3733">
        <f t="shared" si="287"/>
        <v>35.254544414777754</v>
      </c>
      <c r="H3733">
        <f t="shared" si="285"/>
        <v>41.379737763637308</v>
      </c>
      <c r="I3733">
        <f t="shared" si="286"/>
        <v>34.555981018546575</v>
      </c>
    </row>
    <row r="3734" spans="1:9" outlineLevel="1">
      <c r="A3734" s="12">
        <f t="shared" si="289"/>
        <v>0</v>
      </c>
      <c r="B3734" t="str">
        <f>YEAR(C3734)&amp;VLOOKUP(MONTH(C3734),lookup!$G$2:$N$13,8)</f>
        <v>2018M06</v>
      </c>
      <c r="C3734" s="2">
        <f t="shared" si="288"/>
        <v>43271</v>
      </c>
      <c r="D3734" s="126">
        <v>42.242857604864831</v>
      </c>
      <c r="E3734">
        <f t="shared" si="284"/>
        <v>42.326728019631041</v>
      </c>
      <c r="F3734" s="126">
        <v>35.141025596339404</v>
      </c>
      <c r="G3734">
        <f t="shared" si="287"/>
        <v>35.224788312338262</v>
      </c>
      <c r="H3734">
        <f t="shared" si="285"/>
        <v>41.302492372690736</v>
      </c>
      <c r="I3734">
        <f t="shared" si="286"/>
        <v>34.492677637736165</v>
      </c>
    </row>
    <row r="3735" spans="1:9" outlineLevel="1">
      <c r="A3735" s="12">
        <f t="shared" si="289"/>
        <v>0</v>
      </c>
      <c r="B3735" t="str">
        <f>YEAR(C3735)&amp;VLOOKUP(MONTH(C3735),lookup!$G$2:$N$13,8)</f>
        <v>2018M06</v>
      </c>
      <c r="C3735" s="2">
        <f t="shared" si="288"/>
        <v>43272</v>
      </c>
      <c r="D3735" s="126">
        <v>41.560856599180759</v>
      </c>
      <c r="E3735">
        <f t="shared" si="284"/>
        <v>42.14960373477934</v>
      </c>
      <c r="F3735" s="126">
        <v>34.506088209240069</v>
      </c>
      <c r="G3735">
        <f t="shared" si="287"/>
        <v>35.058630423524725</v>
      </c>
      <c r="H3735">
        <f t="shared" si="285"/>
        <v>41.23224733414402</v>
      </c>
      <c r="I3735">
        <f t="shared" si="286"/>
        <v>34.436727398741752</v>
      </c>
    </row>
    <row r="3736" spans="1:9" outlineLevel="1">
      <c r="A3736" s="12">
        <f t="shared" si="289"/>
        <v>0</v>
      </c>
      <c r="B3736" t="str">
        <f>YEAR(C3736)&amp;VLOOKUP(MONTH(C3736),lookup!$G$2:$N$13,8)</f>
        <v>2018M06</v>
      </c>
      <c r="C3736" s="2">
        <f t="shared" si="288"/>
        <v>43273</v>
      </c>
      <c r="D3736" s="126">
        <v>41.951559661518019</v>
      </c>
      <c r="E3736">
        <f t="shared" si="284"/>
        <v>42.099802133789922</v>
      </c>
      <c r="F3736" s="126">
        <v>35.008218644534871</v>
      </c>
      <c r="G3736">
        <f t="shared" si="287"/>
        <v>35.040676895438736</v>
      </c>
      <c r="H3736">
        <f t="shared" si="285"/>
        <v>41.152025198059263</v>
      </c>
      <c r="I3736">
        <f t="shared" si="286"/>
        <v>34.372768266371125</v>
      </c>
    </row>
    <row r="3737" spans="1:9" outlineLevel="1">
      <c r="A3737" s="12">
        <f t="shared" si="289"/>
        <v>0</v>
      </c>
      <c r="B3737" t="str">
        <f>YEAR(C3737)&amp;VLOOKUP(MONTH(C3737),lookup!$G$2:$N$13,8)</f>
        <v>2018M06</v>
      </c>
      <c r="C3737" s="2">
        <f t="shared" si="288"/>
        <v>43274</v>
      </c>
      <c r="D3737" s="126">
        <v>42.03179322087766</v>
      </c>
      <c r="E3737">
        <f t="shared" si="284"/>
        <v>42.01637070724712</v>
      </c>
      <c r="F3737" s="126">
        <v>34.947564390189143</v>
      </c>
      <c r="G3737">
        <f t="shared" si="287"/>
        <v>34.955087903589913</v>
      </c>
      <c r="H3737">
        <f t="shared" si="285"/>
        <v>41.055403494077794</v>
      </c>
      <c r="I3737">
        <f t="shared" si="286"/>
        <v>34.290624662242806</v>
      </c>
    </row>
    <row r="3738" spans="1:9" outlineLevel="1">
      <c r="A3738" s="12">
        <f t="shared" si="289"/>
        <v>0</v>
      </c>
      <c r="B3738" t="str">
        <f>YEAR(C3738)&amp;VLOOKUP(MONTH(C3738),lookup!$G$2:$N$13,8)</f>
        <v>2018M06</v>
      </c>
      <c r="C3738" s="2">
        <f t="shared" si="288"/>
        <v>43275</v>
      </c>
      <c r="D3738" s="126">
        <v>41.69071238117381</v>
      </c>
      <c r="E3738">
        <f t="shared" si="284"/>
        <v>41.957438042141732</v>
      </c>
      <c r="F3738" s="126">
        <v>34.703976931197253</v>
      </c>
      <c r="G3738">
        <f t="shared" si="287"/>
        <v>34.917671533431232</v>
      </c>
      <c r="H3738">
        <f t="shared" si="285"/>
        <v>40.96067413865358</v>
      </c>
      <c r="I3738">
        <f t="shared" si="286"/>
        <v>34.210116165763189</v>
      </c>
    </row>
    <row r="3739" spans="1:9" outlineLevel="1">
      <c r="A3739" s="12">
        <f t="shared" si="289"/>
        <v>0</v>
      </c>
      <c r="B3739" t="str">
        <f>YEAR(C3739)&amp;VLOOKUP(MONTH(C3739),lookup!$G$2:$N$13,8)</f>
        <v>2018M06</v>
      </c>
      <c r="C3739" s="2">
        <f t="shared" si="288"/>
        <v>43276</v>
      </c>
      <c r="D3739" s="126">
        <v>41.308288219874129</v>
      </c>
      <c r="E3739">
        <f t="shared" si="284"/>
        <v>41.821073501563532</v>
      </c>
      <c r="F3739" s="126">
        <v>34.252572080780695</v>
      </c>
      <c r="G3739">
        <f t="shared" si="287"/>
        <v>34.779765353083747</v>
      </c>
      <c r="H3739">
        <f t="shared" si="285"/>
        <v>40.90443741103897</v>
      </c>
      <c r="I3739">
        <f t="shared" si="286"/>
        <v>34.167889724036613</v>
      </c>
    </row>
    <row r="3740" spans="1:9" outlineLevel="1">
      <c r="A3740" s="12">
        <f t="shared" si="289"/>
        <v>0</v>
      </c>
      <c r="B3740" t="str">
        <f>YEAR(C3740)&amp;VLOOKUP(MONTH(C3740),lookup!$G$2:$N$13,8)</f>
        <v>2018M06</v>
      </c>
      <c r="C3740" s="2">
        <f t="shared" si="288"/>
        <v>43277</v>
      </c>
      <c r="D3740" s="126">
        <v>41.512499504300024</v>
      </c>
      <c r="E3740">
        <f t="shared" si="284"/>
        <v>41.732841450995927</v>
      </c>
      <c r="F3740" s="126">
        <v>34.464121736389238</v>
      </c>
      <c r="G3740">
        <f t="shared" si="287"/>
        <v>34.699336697169564</v>
      </c>
      <c r="H3740">
        <f t="shared" si="285"/>
        <v>40.804422700768818</v>
      </c>
      <c r="I3740">
        <f t="shared" si="286"/>
        <v>34.085877011088307</v>
      </c>
    </row>
    <row r="3741" spans="1:9" outlineLevel="1">
      <c r="A3741" s="12">
        <f t="shared" si="289"/>
        <v>0</v>
      </c>
      <c r="B3741" t="str">
        <f>YEAR(C3741)&amp;VLOOKUP(MONTH(C3741),lookup!$G$2:$N$13,8)</f>
        <v>2018M06</v>
      </c>
      <c r="C3741" s="2">
        <f t="shared" si="288"/>
        <v>43278</v>
      </c>
      <c r="D3741" s="126">
        <v>41.401319263644353</v>
      </c>
      <c r="E3741">
        <f t="shared" si="284"/>
        <v>41.680923924413591</v>
      </c>
      <c r="F3741" s="126">
        <v>34.408623986707312</v>
      </c>
      <c r="G3741">
        <f t="shared" si="287"/>
        <v>34.654935120944337</v>
      </c>
      <c r="H3741">
        <f t="shared" si="285"/>
        <v>40.753662754248694</v>
      </c>
      <c r="I3741">
        <f t="shared" si="286"/>
        <v>34.045525443942452</v>
      </c>
    </row>
    <row r="3742" spans="1:9" outlineLevel="1">
      <c r="A3742" s="12">
        <f t="shared" si="289"/>
        <v>0</v>
      </c>
      <c r="B3742" t="str">
        <f>YEAR(C3742)&amp;VLOOKUP(MONTH(C3742),lookup!$G$2:$N$13,8)</f>
        <v>2018M06</v>
      </c>
      <c r="C3742" s="2">
        <f t="shared" si="288"/>
        <v>43279</v>
      </c>
      <c r="D3742" s="126">
        <v>41.202485285226516</v>
      </c>
      <c r="E3742">
        <f t="shared" si="284"/>
        <v>41.553477789745244</v>
      </c>
      <c r="F3742" s="126">
        <v>34.269982477990041</v>
      </c>
      <c r="G3742">
        <f t="shared" si="287"/>
        <v>34.538975245502087</v>
      </c>
      <c r="H3742">
        <f t="shared" si="285"/>
        <v>40.720908959104257</v>
      </c>
      <c r="I3742">
        <f t="shared" si="286"/>
        <v>34.025471476314479</v>
      </c>
    </row>
    <row r="3743" spans="1:9" outlineLevel="1">
      <c r="A3743" s="12">
        <f t="shared" si="289"/>
        <v>0</v>
      </c>
      <c r="B3743" t="str">
        <f>YEAR(C3743)&amp;VLOOKUP(MONTH(C3743),lookup!$G$2:$N$13,8)</f>
        <v>2018M06</v>
      </c>
      <c r="C3743" s="2">
        <f t="shared" si="288"/>
        <v>43280</v>
      </c>
      <c r="D3743" s="126">
        <v>40.933087493528191</v>
      </c>
      <c r="E3743">
        <f t="shared" si="284"/>
        <v>41.422683410029506</v>
      </c>
      <c r="F3743" s="126">
        <v>33.990937847737044</v>
      </c>
      <c r="G3743">
        <f t="shared" si="287"/>
        <v>34.427059469370484</v>
      </c>
      <c r="H3743">
        <f t="shared" si="285"/>
        <v>40.651141573273286</v>
      </c>
      <c r="I3743">
        <f t="shared" si="286"/>
        <v>33.970152941134003</v>
      </c>
    </row>
    <row r="3744" spans="1:9" outlineLevel="1">
      <c r="A3744" s="12">
        <f t="shared" si="289"/>
        <v>0</v>
      </c>
      <c r="B3744" t="str">
        <f>YEAR(C3744)&amp;VLOOKUP(MONTH(C3744),lookup!$G$2:$N$13,8)</f>
        <v>2018M06</v>
      </c>
      <c r="C3744" s="2">
        <f t="shared" si="288"/>
        <v>43281</v>
      </c>
      <c r="D3744" s="126">
        <v>41.050656956870263</v>
      </c>
      <c r="E3744">
        <f t="shared" si="284"/>
        <v>41.313039038963723</v>
      </c>
      <c r="F3744" s="126">
        <v>34.161492133618104</v>
      </c>
      <c r="G3744">
        <f t="shared" si="287"/>
        <v>34.32893199597325</v>
      </c>
      <c r="H3744">
        <f t="shared" si="285"/>
        <v>40.571964953624956</v>
      </c>
      <c r="I3744">
        <f t="shared" si="286"/>
        <v>33.908654122116644</v>
      </c>
    </row>
    <row r="3745" spans="1:9" outlineLevel="1">
      <c r="A3745" s="12">
        <f t="shared" si="289"/>
        <v>0</v>
      </c>
      <c r="B3745" t="str">
        <f>YEAR(C3745)&amp;VLOOKUP(MONTH(C3745),lookup!$G$2:$N$13,8)</f>
        <v>2018M07</v>
      </c>
      <c r="C3745" s="2">
        <f t="shared" si="288"/>
        <v>43282</v>
      </c>
      <c r="D3745" s="126">
        <v>40.676519631853928</v>
      </c>
      <c r="E3745">
        <f t="shared" si="284"/>
        <v>41.175687057314718</v>
      </c>
      <c r="F3745" s="126">
        <v>33.754081788321393</v>
      </c>
      <c r="G3745">
        <f t="shared" si="287"/>
        <v>34.212798475651581</v>
      </c>
      <c r="H3745">
        <f t="shared" si="285"/>
        <v>40.455766378776772</v>
      </c>
      <c r="I3745">
        <f t="shared" si="286"/>
        <v>33.821321283873417</v>
      </c>
    </row>
    <row r="3746" spans="1:9" outlineLevel="1">
      <c r="A3746" s="12">
        <f t="shared" si="289"/>
        <v>0</v>
      </c>
      <c r="B3746" t="str">
        <f>YEAR(C3746)&amp;VLOOKUP(MONTH(C3746),lookup!$G$2:$N$13,8)</f>
        <v>2018M07</v>
      </c>
      <c r="C3746" s="2">
        <f t="shared" si="288"/>
        <v>43283</v>
      </c>
      <c r="D3746" s="126">
        <v>40.427347584325339</v>
      </c>
      <c r="E3746">
        <f t="shared" si="284"/>
        <v>41.006297430847141</v>
      </c>
      <c r="F3746" s="126">
        <v>33.648189600234389</v>
      </c>
      <c r="G3746">
        <f t="shared" si="287"/>
        <v>34.078817422786827</v>
      </c>
      <c r="H3746">
        <f t="shared" si="285"/>
        <v>40.370383303990423</v>
      </c>
      <c r="I3746">
        <f t="shared" si="286"/>
        <v>33.76204741482843</v>
      </c>
    </row>
    <row r="3747" spans="1:9" outlineLevel="1">
      <c r="A3747" s="12">
        <f t="shared" si="289"/>
        <v>0</v>
      </c>
      <c r="B3747" t="str">
        <f>YEAR(C3747)&amp;VLOOKUP(MONTH(C3747),lookup!$G$2:$N$13,8)</f>
        <v>2018M07</v>
      </c>
      <c r="C3747" s="2">
        <f t="shared" si="288"/>
        <v>43284</v>
      </c>
      <c r="D3747" s="126">
        <v>40.657637023143764</v>
      </c>
      <c r="E3747">
        <f t="shared" si="284"/>
        <v>40.90365821100977</v>
      </c>
      <c r="F3747" s="126">
        <v>33.714924318149997</v>
      </c>
      <c r="G3747">
        <f t="shared" si="287"/>
        <v>33.987406131909303</v>
      </c>
      <c r="H3747">
        <f t="shared" si="285"/>
        <v>40.242236943766244</v>
      </c>
      <c r="I3747">
        <f t="shared" si="286"/>
        <v>33.664551468601061</v>
      </c>
    </row>
    <row r="3748" spans="1:9" outlineLevel="1">
      <c r="A3748" s="12">
        <f t="shared" si="289"/>
        <v>0</v>
      </c>
      <c r="B3748" t="str">
        <f>YEAR(C3748)&amp;VLOOKUP(MONTH(C3748),lookup!$G$2:$N$13,8)</f>
        <v>2018M07</v>
      </c>
      <c r="C3748" s="2">
        <f t="shared" si="288"/>
        <v>43285</v>
      </c>
      <c r="D3748" s="126">
        <v>40.437555191057804</v>
      </c>
      <c r="E3748">
        <f t="shared" si="284"/>
        <v>40.772730016918075</v>
      </c>
      <c r="F3748" s="126">
        <v>33.483393923786835</v>
      </c>
      <c r="G3748">
        <f t="shared" si="287"/>
        <v>33.86056159743805</v>
      </c>
      <c r="H3748">
        <f t="shared" si="285"/>
        <v>40.13620666263116</v>
      </c>
      <c r="I3748">
        <f t="shared" si="286"/>
        <v>33.583592834285056</v>
      </c>
    </row>
    <row r="3749" spans="1:9" outlineLevel="1">
      <c r="A3749" s="12">
        <f t="shared" si="289"/>
        <v>0</v>
      </c>
      <c r="B3749" t="str">
        <f>YEAR(C3749)&amp;VLOOKUP(MONTH(C3749),lookup!$G$2:$N$13,8)</f>
        <v>2018M07</v>
      </c>
      <c r="C3749" s="2">
        <f t="shared" si="288"/>
        <v>43286</v>
      </c>
      <c r="D3749" s="126">
        <v>40.366118383849219</v>
      </c>
      <c r="E3749">
        <f t="shared" si="284"/>
        <v>40.660782536124302</v>
      </c>
      <c r="F3749" s="126">
        <v>33.499102666759583</v>
      </c>
      <c r="G3749">
        <f t="shared" si="287"/>
        <v>33.762730249859857</v>
      </c>
      <c r="H3749">
        <f t="shared" si="285"/>
        <v>40.02210919878145</v>
      </c>
      <c r="I3749">
        <f t="shared" si="286"/>
        <v>33.500777128567265</v>
      </c>
    </row>
    <row r="3750" spans="1:9" outlineLevel="1">
      <c r="A3750" s="12">
        <f t="shared" si="289"/>
        <v>0</v>
      </c>
      <c r="B3750" t="str">
        <f>YEAR(C3750)&amp;VLOOKUP(MONTH(C3750),lookup!$G$2:$N$13,8)</f>
        <v>2018M07</v>
      </c>
      <c r="C3750" s="2">
        <f t="shared" si="288"/>
        <v>43287</v>
      </c>
      <c r="D3750" s="126">
        <v>40.289658354292541</v>
      </c>
      <c r="E3750">
        <f t="shared" si="284"/>
        <v>40.540314302726117</v>
      </c>
      <c r="F3750" s="126">
        <v>33.458975880265349</v>
      </c>
      <c r="G3750">
        <f t="shared" si="287"/>
        <v>33.653499316389343</v>
      </c>
      <c r="H3750">
        <f t="shared" si="285"/>
        <v>39.914794084469172</v>
      </c>
      <c r="I3750">
        <f t="shared" si="286"/>
        <v>33.418316818240619</v>
      </c>
    </row>
    <row r="3751" spans="1:9" outlineLevel="1">
      <c r="A3751" s="12">
        <f t="shared" si="289"/>
        <v>0</v>
      </c>
      <c r="B3751" t="str">
        <f>YEAR(C3751)&amp;VLOOKUP(MONTH(C3751),lookup!$G$2:$N$13,8)</f>
        <v>2018M07</v>
      </c>
      <c r="C3751" s="2">
        <f t="shared" si="288"/>
        <v>43288</v>
      </c>
      <c r="D3751" s="126">
        <v>40.851772610980085</v>
      </c>
      <c r="E3751">
        <f t="shared" si="284"/>
        <v>40.549836537494038</v>
      </c>
      <c r="F3751" s="126">
        <v>33.865098261198305</v>
      </c>
      <c r="G3751">
        <f t="shared" si="287"/>
        <v>33.654885714970405</v>
      </c>
      <c r="H3751">
        <f t="shared" si="285"/>
        <v>39.838336389296956</v>
      </c>
      <c r="I3751">
        <f t="shared" si="286"/>
        <v>33.364687145381581</v>
      </c>
    </row>
    <row r="3752" spans="1:9" outlineLevel="1">
      <c r="A3752" s="12">
        <f t="shared" si="289"/>
        <v>0</v>
      </c>
      <c r="B3752" t="str">
        <f>YEAR(C3752)&amp;VLOOKUP(MONTH(C3752),lookup!$G$2:$N$13,8)</f>
        <v>2018M07</v>
      </c>
      <c r="C3752" s="2">
        <f t="shared" si="288"/>
        <v>43289</v>
      </c>
      <c r="D3752" s="126">
        <v>40.382669338808256</v>
      </c>
      <c r="E3752">
        <f t="shared" si="284"/>
        <v>40.504364124238741</v>
      </c>
      <c r="F3752" s="126">
        <v>33.594288736224868</v>
      </c>
      <c r="G3752">
        <f t="shared" si="287"/>
        <v>33.614943763965876</v>
      </c>
      <c r="H3752">
        <f t="shared" si="285"/>
        <v>39.78760340358177</v>
      </c>
      <c r="I3752">
        <f t="shared" si="286"/>
        <v>33.328321517469099</v>
      </c>
    </row>
    <row r="3753" spans="1:9" outlineLevel="1">
      <c r="A3753" s="12">
        <f t="shared" si="289"/>
        <v>0</v>
      </c>
      <c r="B3753" t="str">
        <f>YEAR(C3753)&amp;VLOOKUP(MONTH(C3753),lookup!$G$2:$N$13,8)</f>
        <v>2018M07</v>
      </c>
      <c r="C3753" s="2">
        <f t="shared" si="288"/>
        <v>43290</v>
      </c>
      <c r="D3753" s="126">
        <v>40.06286980910118</v>
      </c>
      <c r="E3753">
        <f t="shared" si="284"/>
        <v>40.416447075813139</v>
      </c>
      <c r="F3753" s="126">
        <v>33.167104553008315</v>
      </c>
      <c r="G3753">
        <f t="shared" si="287"/>
        <v>33.532606039663662</v>
      </c>
      <c r="H3753">
        <f t="shared" si="285"/>
        <v>39.727936602823789</v>
      </c>
      <c r="I3753">
        <f t="shared" si="286"/>
        <v>33.283885077037034</v>
      </c>
    </row>
    <row r="3754" spans="1:9" outlineLevel="1">
      <c r="A3754" s="12">
        <f t="shared" si="289"/>
        <v>0</v>
      </c>
      <c r="B3754" t="str">
        <f>YEAR(C3754)&amp;VLOOKUP(MONTH(C3754),lookup!$G$2:$N$13,8)</f>
        <v>2018M07</v>
      </c>
      <c r="C3754" s="2">
        <f t="shared" si="288"/>
        <v>43291</v>
      </c>
      <c r="D3754" s="126">
        <v>39.956029907664636</v>
      </c>
      <c r="E3754">
        <f t="shared" si="284"/>
        <v>40.346862614072421</v>
      </c>
      <c r="F3754" s="126">
        <v>33.214376245494776</v>
      </c>
      <c r="G3754">
        <f t="shared" si="287"/>
        <v>33.483074565134771</v>
      </c>
      <c r="H3754">
        <f t="shared" si="285"/>
        <v>39.675667150772831</v>
      </c>
      <c r="I3754">
        <f t="shared" si="286"/>
        <v>33.244117819409219</v>
      </c>
    </row>
    <row r="3755" spans="1:9" outlineLevel="1">
      <c r="A3755" s="12">
        <f t="shared" si="289"/>
        <v>0</v>
      </c>
      <c r="B3755" t="str">
        <f>YEAR(C3755)&amp;VLOOKUP(MONTH(C3755),lookup!$G$2:$N$13,8)</f>
        <v>2018M07</v>
      </c>
      <c r="C3755" s="2">
        <f t="shared" si="288"/>
        <v>43292</v>
      </c>
      <c r="D3755" s="126">
        <v>40.077240920050265</v>
      </c>
      <c r="E3755">
        <f t="shared" si="284"/>
        <v>40.286514735645824</v>
      </c>
      <c r="F3755" s="126">
        <v>33.179282498461298</v>
      </c>
      <c r="G3755">
        <f t="shared" si="287"/>
        <v>33.422945270712702</v>
      </c>
      <c r="H3755">
        <f t="shared" si="285"/>
        <v>39.619693997514574</v>
      </c>
      <c r="I3755">
        <f t="shared" si="286"/>
        <v>33.201006715304693</v>
      </c>
    </row>
    <row r="3756" spans="1:9" outlineLevel="1">
      <c r="A3756" s="12">
        <f t="shared" si="289"/>
        <v>0</v>
      </c>
      <c r="B3756" t="str">
        <f>YEAR(C3756)&amp;VLOOKUP(MONTH(C3756),lookup!$G$2:$N$13,8)</f>
        <v>2018M07</v>
      </c>
      <c r="C3756" s="2">
        <f t="shared" si="288"/>
        <v>43293</v>
      </c>
      <c r="D3756" s="126">
        <v>40.078864388043705</v>
      </c>
      <c r="E3756">
        <f t="shared" si="284"/>
        <v>40.246530396603376</v>
      </c>
      <c r="F3756" s="126">
        <v>33.360381996115258</v>
      </c>
      <c r="G3756">
        <f t="shared" si="287"/>
        <v>33.407040868220719</v>
      </c>
      <c r="H3756">
        <f t="shared" si="285"/>
        <v>39.562457482508762</v>
      </c>
      <c r="I3756">
        <f t="shared" si="286"/>
        <v>33.162728291928097</v>
      </c>
    </row>
    <row r="3757" spans="1:9" outlineLevel="1">
      <c r="A3757" s="12">
        <f t="shared" si="289"/>
        <v>0</v>
      </c>
      <c r="B3757" t="str">
        <f>YEAR(C3757)&amp;VLOOKUP(MONTH(C3757),lookup!$G$2:$N$13,8)</f>
        <v>2018M07</v>
      </c>
      <c r="C3757" s="2">
        <f t="shared" si="288"/>
        <v>43294</v>
      </c>
      <c r="D3757" s="126">
        <v>39.70062509881167</v>
      </c>
      <c r="E3757">
        <f t="shared" ref="E3757:E3820" si="290">AVERAGE(SUM(D3750:D3757)/8,SUM(D3752:D3757)/6)</f>
        <v>40.109008106941161</v>
      </c>
      <c r="F3757" s="126">
        <v>32.875932112076818</v>
      </c>
      <c r="G3757">
        <f t="shared" si="287"/>
        <v>33.285662196126253</v>
      </c>
      <c r="H3757">
        <f t="shared" si="285"/>
        <v>39.508170706626707</v>
      </c>
      <c r="I3757">
        <f t="shared" si="286"/>
        <v>33.123737282023789</v>
      </c>
    </row>
    <row r="3758" spans="1:9" outlineLevel="1">
      <c r="A3758" s="12">
        <f t="shared" si="289"/>
        <v>0</v>
      </c>
      <c r="B3758" t="str">
        <f>YEAR(C3758)&amp;VLOOKUP(MONTH(C3758),lookup!$G$2:$N$13,8)</f>
        <v>2018M07</v>
      </c>
      <c r="C3758" s="2">
        <f t="shared" si="288"/>
        <v>43295</v>
      </c>
      <c r="D3758" s="126">
        <v>40.097676601866418</v>
      </c>
      <c r="E3758">
        <f t="shared" si="290"/>
        <v>40.073259852669374</v>
      </c>
      <c r="F3758" s="126">
        <v>33.312958228080191</v>
      </c>
      <c r="G3758">
        <f t="shared" si="287"/>
        <v>33.253091883852619</v>
      </c>
      <c r="H3758">
        <f t="shared" si="285"/>
        <v>39.427374090685092</v>
      </c>
      <c r="I3758">
        <f t="shared" si="286"/>
        <v>33.059937720765362</v>
      </c>
    </row>
    <row r="3759" spans="1:9" outlineLevel="1">
      <c r="A3759" s="12">
        <f t="shared" si="289"/>
        <v>0</v>
      </c>
      <c r="B3759" t="str">
        <f>YEAR(C3759)&amp;VLOOKUP(MONTH(C3759),lookup!$G$2:$N$13,8)</f>
        <v>2018M07</v>
      </c>
      <c r="C3759" s="2">
        <f t="shared" si="288"/>
        <v>43296</v>
      </c>
      <c r="D3759" s="126">
        <v>39.824484947215034</v>
      </c>
      <c r="E3759">
        <f t="shared" si="290"/>
        <v>39.989188968526882</v>
      </c>
      <c r="F3759" s="126">
        <v>33.022400040125447</v>
      </c>
      <c r="G3759">
        <f t="shared" si="287"/>
        <v>33.188364535628665</v>
      </c>
      <c r="H3759">
        <f t="shared" si="285"/>
        <v>39.389686389642719</v>
      </c>
      <c r="I3759">
        <f t="shared" si="286"/>
        <v>33.035277790222764</v>
      </c>
    </row>
    <row r="3760" spans="1:9" outlineLevel="1">
      <c r="A3760" s="12">
        <f t="shared" si="289"/>
        <v>0</v>
      </c>
      <c r="B3760" t="str">
        <f>YEAR(C3760)&amp;VLOOKUP(MONTH(C3760),lookup!$G$2:$N$13,8)</f>
        <v>2018M07</v>
      </c>
      <c r="C3760" s="2">
        <f t="shared" si="288"/>
        <v>43297</v>
      </c>
      <c r="D3760" s="126">
        <v>39.901649828209408</v>
      </c>
      <c r="E3760">
        <f t="shared" si="290"/>
        <v>39.954593575826522</v>
      </c>
      <c r="F3760" s="126">
        <v>33.15746031843468</v>
      </c>
      <c r="G3760">
        <f t="shared" si="287"/>
        <v>33.156319765595107</v>
      </c>
      <c r="H3760">
        <f t="shared" si="285"/>
        <v>39.295452243053397</v>
      </c>
      <c r="I3760">
        <f t="shared" si="286"/>
        <v>32.961440783706571</v>
      </c>
    </row>
    <row r="3761" spans="1:9" outlineLevel="1">
      <c r="A3761" s="12">
        <f t="shared" si="289"/>
        <v>0</v>
      </c>
      <c r="B3761" t="str">
        <f>YEAR(C3761)&amp;VLOOKUP(MONTH(C3761),lookup!$G$2:$N$13,8)</f>
        <v>2018M07</v>
      </c>
      <c r="C3761" s="2">
        <f t="shared" si="288"/>
        <v>43298</v>
      </c>
      <c r="D3761" s="126">
        <v>39.394809041936014</v>
      </c>
      <c r="E3761">
        <f t="shared" si="290"/>
        <v>39.855970454702515</v>
      </c>
      <c r="F3761" s="126">
        <v>32.764607520914467</v>
      </c>
      <c r="G3761">
        <f t="shared" si="287"/>
        <v>33.096607452960342</v>
      </c>
      <c r="H3761">
        <f t="shared" si="285"/>
        <v>39.235270389932488</v>
      </c>
      <c r="I3761">
        <f t="shared" si="286"/>
        <v>32.917957914807829</v>
      </c>
    </row>
    <row r="3762" spans="1:9" outlineLevel="1">
      <c r="A3762" s="12">
        <f t="shared" si="289"/>
        <v>0</v>
      </c>
      <c r="B3762" t="str">
        <f>YEAR(C3762)&amp;VLOOKUP(MONTH(C3762),lookup!$G$2:$N$13,8)</f>
        <v>2018M07</v>
      </c>
      <c r="C3762" s="2">
        <f t="shared" si="288"/>
        <v>43299</v>
      </c>
      <c r="D3762" s="126">
        <v>39.546051807209288</v>
      </c>
      <c r="E3762">
        <f t="shared" si="290"/>
        <v>39.785945775021183</v>
      </c>
      <c r="F3762" s="126">
        <v>32.995933605084076</v>
      </c>
      <c r="G3762">
        <f t="shared" si="287"/>
        <v>33.052584088682067</v>
      </c>
      <c r="H3762">
        <f t="shared" si="285"/>
        <v>39.165723823914156</v>
      </c>
      <c r="I3762">
        <f t="shared" si="286"/>
        <v>32.86268553623794</v>
      </c>
    </row>
    <row r="3763" spans="1:9" outlineLevel="1">
      <c r="A3763" s="12">
        <f t="shared" si="289"/>
        <v>0</v>
      </c>
      <c r="B3763" t="str">
        <f>YEAR(C3763)&amp;VLOOKUP(MONTH(C3763),lookup!$G$2:$N$13,8)</f>
        <v>2018M07</v>
      </c>
      <c r="C3763" s="2">
        <f t="shared" si="288"/>
        <v>43300</v>
      </c>
      <c r="D3763" s="126">
        <v>39.420885183258264</v>
      </c>
      <c r="E3763">
        <f t="shared" si="290"/>
        <v>39.721611881842236</v>
      </c>
      <c r="F3763" s="126">
        <v>32.732186336348192</v>
      </c>
      <c r="G3763">
        <f t="shared" si="287"/>
        <v>33.012661763905953</v>
      </c>
      <c r="H3763">
        <f t="shared" si="285"/>
        <v>39.130852488195593</v>
      </c>
      <c r="I3763">
        <f t="shared" si="286"/>
        <v>32.839692463094117</v>
      </c>
    </row>
    <row r="3764" spans="1:9" outlineLevel="1">
      <c r="A3764" s="12">
        <f t="shared" si="289"/>
        <v>0</v>
      </c>
      <c r="B3764" t="str">
        <f>YEAR(C3764)&amp;VLOOKUP(MONTH(C3764),lookup!$G$2:$N$13,8)</f>
        <v>2018M07</v>
      </c>
      <c r="C3764" s="2">
        <f t="shared" si="288"/>
        <v>43301</v>
      </c>
      <c r="D3764" s="126">
        <v>39.636105797244028</v>
      </c>
      <c r="E3764">
        <f t="shared" si="290"/>
        <v>39.655475236198711</v>
      </c>
      <c r="F3764" s="126">
        <v>33.065763391012794</v>
      </c>
      <c r="G3764">
        <f t="shared" si="287"/>
        <v>32.973648531331435</v>
      </c>
      <c r="H3764">
        <f t="shared" si="285"/>
        <v>39.069719139284572</v>
      </c>
      <c r="I3764">
        <f t="shared" si="286"/>
        <v>32.794177239721549</v>
      </c>
    </row>
    <row r="3765" spans="1:9" outlineLevel="1">
      <c r="A3765" s="12">
        <f t="shared" si="289"/>
        <v>0</v>
      </c>
      <c r="B3765" t="str">
        <f>YEAR(C3765)&amp;VLOOKUP(MONTH(C3765),lookup!$G$2:$N$13,8)</f>
        <v>2018M07</v>
      </c>
      <c r="C3765" s="2">
        <f t="shared" si="288"/>
        <v>43302</v>
      </c>
      <c r="D3765" s="126">
        <v>39.704258843525714</v>
      </c>
      <c r="E3765">
        <f t="shared" si="290"/>
        <v>39.64568350326924</v>
      </c>
      <c r="F3765" s="126">
        <v>33.086536910952084</v>
      </c>
      <c r="G3765">
        <f t="shared" si="287"/>
        <v>32.992156070496691</v>
      </c>
      <c r="H3765">
        <f t="shared" si="285"/>
        <v>38.973869452483676</v>
      </c>
      <c r="I3765">
        <f t="shared" si="286"/>
        <v>32.713355432595733</v>
      </c>
    </row>
    <row r="3766" spans="1:9" outlineLevel="1">
      <c r="A3766" s="12">
        <f t="shared" si="289"/>
        <v>0</v>
      </c>
      <c r="B3766" t="str">
        <f>YEAR(C3766)&amp;VLOOKUP(MONTH(C3766),lookup!$G$2:$N$13,8)</f>
        <v>2018M07</v>
      </c>
      <c r="C3766" s="2">
        <f t="shared" si="288"/>
        <v>43303</v>
      </c>
      <c r="D3766" s="126">
        <v>39.490807212799083</v>
      </c>
      <c r="E3766">
        <f t="shared" si="290"/>
        <v>39.573517281835002</v>
      </c>
      <c r="F3766" s="126">
        <v>32.981289390951552</v>
      </c>
      <c r="G3766">
        <f t="shared" si="287"/>
        <v>32.956745857552548</v>
      </c>
      <c r="H3766">
        <f t="shared" si="285"/>
        <v>38.895658815791421</v>
      </c>
      <c r="I3766">
        <f t="shared" si="286"/>
        <v>32.659992972512931</v>
      </c>
    </row>
    <row r="3767" spans="1:9" outlineLevel="1">
      <c r="A3767" s="12">
        <f t="shared" si="289"/>
        <v>0</v>
      </c>
      <c r="B3767" t="str">
        <f>YEAR(C3767)&amp;VLOOKUP(MONTH(C3767),lookup!$G$2:$N$13,8)</f>
        <v>2018M07</v>
      </c>
      <c r="C3767" s="2">
        <f t="shared" si="288"/>
        <v>43304</v>
      </c>
      <c r="D3767" s="126">
        <v>38.9830739235585</v>
      </c>
      <c r="E3767">
        <f t="shared" si="290"/>
        <v>39.486617832991669</v>
      </c>
      <c r="F3767" s="126">
        <v>32.472656188694906</v>
      </c>
      <c r="G3767">
        <f t="shared" si="287"/>
        <v>32.898057589153183</v>
      </c>
      <c r="H3767">
        <f t="shared" ref="H3767:H3830" si="291">IF(INDEX(D:D,MATCH(DATE(YEAR($C3767)-1,MONTH($C3767),DAY($C3767)),$C:$C,0),1)=0,0,(INDEX(E:E,MATCH(DATE(YEAR($C3767)-1,MONTH($C3767),DAY($C3767)),$C:$C,0),1)+INDEX(E:E,MATCH(DATE(YEAR($C3767)-2,MONTH($C3767),DAY($C3767)),$C:$C,0),1)+INDEX(E:E,MATCH(DATE(YEAR($C3767)-3,MONTH($C3767),DAY($C3767)),$C:$C,0),1)+INDEX(E:E,MATCH(DATE(YEAR($C3767)-4,MONTH($C3767),DAY($C3767)),$C:$C,0),1)+INDEX(E:E,MATCH(DATE(YEAR($C3767)-5,MONTH($C3767),DAY($C3767)),$C:$C,0),1))/5)</f>
        <v>38.812807503180309</v>
      </c>
      <c r="I3767">
        <f t="shared" ref="I3767:I3830" si="292">IF(INDEX(D:D,MATCH(DATE(YEAR($C3767)-1,MONTH($C3767),DAY($C3767)),$C:$C,0),1)=0,0,(INDEX(G:G,MATCH(DATE(YEAR($C3767)-1,MONTH($C3767),DAY($C3767)),$C:$C,0),1)+INDEX(G:G,MATCH(DATE(YEAR($C3767)-2,MONTH($C3767),DAY($C3767)),$C:$C,0),1)+INDEX(G:G,MATCH(DATE(YEAR($C3767)-3,MONTH($C3767),DAY($C3767)),$C:$C,0),1)+INDEX(G:G,MATCH(DATE(YEAR($C3767)-4,MONTH($C3767),DAY($C3767)),$C:$C,0),1)+INDEX(G:G,MATCH(DATE(YEAR($C3767)-5,MONTH($C3767),DAY($C3767)),$C:$C,0),1))/5)</f>
        <v>32.595267808466005</v>
      </c>
    </row>
    <row r="3768" spans="1:9" outlineLevel="1">
      <c r="A3768" s="12">
        <f t="shared" si="289"/>
        <v>0</v>
      </c>
      <c r="B3768" t="str">
        <f>YEAR(C3768)&amp;VLOOKUP(MONTH(C3768),lookup!$G$2:$N$13,8)</f>
        <v>2018M07</v>
      </c>
      <c r="C3768" s="2">
        <f t="shared" si="288"/>
        <v>43305</v>
      </c>
      <c r="D3768" s="126">
        <v>39.576081181186808</v>
      </c>
      <c r="E3768">
        <f t="shared" si="290"/>
        <v>39.468772240384219</v>
      </c>
      <c r="F3768" s="126">
        <v>33.053344769474187</v>
      </c>
      <c r="G3768">
        <f t="shared" si="287"/>
        <v>32.896334631042329</v>
      </c>
      <c r="H3768">
        <f t="shared" si="291"/>
        <v>38.741484235637643</v>
      </c>
      <c r="I3768">
        <f t="shared" si="292"/>
        <v>32.548510899911193</v>
      </c>
    </row>
    <row r="3769" spans="1:9" outlineLevel="1">
      <c r="A3769" s="12">
        <f t="shared" si="289"/>
        <v>0</v>
      </c>
      <c r="B3769" t="str">
        <f>YEAR(C3769)&amp;VLOOKUP(MONTH(C3769),lookup!$G$2:$N$13,8)</f>
        <v>2018M07</v>
      </c>
      <c r="C3769" s="2">
        <f t="shared" si="288"/>
        <v>43306</v>
      </c>
      <c r="D3769" s="126">
        <v>38.703815272184244</v>
      </c>
      <c r="E3769">
        <f t="shared" si="290"/>
        <v>39.365829303851896</v>
      </c>
      <c r="F3769" s="126">
        <v>32.392054825538771</v>
      </c>
      <c r="G3769">
        <f t="shared" si="287"/>
        <v>32.844705795013894</v>
      </c>
      <c r="H3769">
        <f t="shared" si="291"/>
        <v>38.664538695351915</v>
      </c>
      <c r="I3769">
        <f t="shared" si="292"/>
        <v>32.486312151843016</v>
      </c>
    </row>
    <row r="3770" spans="1:9" outlineLevel="1">
      <c r="A3770" s="12">
        <f t="shared" si="289"/>
        <v>0</v>
      </c>
      <c r="B3770" t="str">
        <f>YEAR(C3770)&amp;VLOOKUP(MONTH(C3770),lookup!$G$2:$N$13,8)</f>
        <v>2018M07</v>
      </c>
      <c r="C3770" s="2">
        <f t="shared" si="288"/>
        <v>43307</v>
      </c>
      <c r="D3770" s="126">
        <v>39.246775671741283</v>
      </c>
      <c r="E3770">
        <f t="shared" si="290"/>
        <v>39.314680368259914</v>
      </c>
      <c r="F3770" s="126">
        <v>32.746465569164066</v>
      </c>
      <c r="G3770">
        <f t="shared" si="287"/>
        <v>32.802505890948169</v>
      </c>
      <c r="H3770">
        <f t="shared" si="291"/>
        <v>38.599319377109126</v>
      </c>
      <c r="I3770">
        <f t="shared" si="292"/>
        <v>32.44102753272341</v>
      </c>
    </row>
    <row r="3771" spans="1:9" outlineLevel="1">
      <c r="A3771" s="12">
        <f t="shared" si="289"/>
        <v>0</v>
      </c>
      <c r="B3771" t="str">
        <f>YEAR(C3771)&amp;VLOOKUP(MONTH(C3771),lookup!$G$2:$N$13,8)</f>
        <v>2018M07</v>
      </c>
      <c r="C3771" s="2">
        <f t="shared" si="288"/>
        <v>43308</v>
      </c>
      <c r="D3771" s="126">
        <v>38.82104838226288</v>
      </c>
      <c r="E3771">
        <f t="shared" si="290"/>
        <v>39.203589696425809</v>
      </c>
      <c r="F3771" s="126">
        <v>32.527834487312695</v>
      </c>
      <c r="G3771">
        <f t="shared" si="287"/>
        <v>32.743175365080162</v>
      </c>
      <c r="H3771">
        <f t="shared" si="291"/>
        <v>38.542712318513786</v>
      </c>
      <c r="I3771">
        <f t="shared" si="292"/>
        <v>32.401412600368957</v>
      </c>
    </row>
    <row r="3772" spans="1:9" outlineLevel="1">
      <c r="A3772" s="12">
        <f t="shared" si="289"/>
        <v>0</v>
      </c>
      <c r="B3772" t="str">
        <f>YEAR(C3772)&amp;VLOOKUP(MONTH(C3772),lookup!$G$2:$N$13,8)</f>
        <v>2018M07</v>
      </c>
      <c r="C3772" s="2">
        <f t="shared" si="288"/>
        <v>43309</v>
      </c>
      <c r="D3772" s="126">
        <v>39.241466818400049</v>
      </c>
      <c r="E3772">
        <f t="shared" si="290"/>
        <v>39.158146394048146</v>
      </c>
      <c r="F3772" s="126">
        <v>32.71312531932579</v>
      </c>
      <c r="G3772">
        <f t="shared" si="287"/>
        <v>32.698788479630913</v>
      </c>
      <c r="H3772">
        <f t="shared" si="291"/>
        <v>38.470750539780958</v>
      </c>
      <c r="I3772">
        <f t="shared" si="292"/>
        <v>32.349486029996953</v>
      </c>
    </row>
    <row r="3773" spans="1:9" outlineLevel="1">
      <c r="A3773" s="12">
        <f t="shared" si="289"/>
        <v>0</v>
      </c>
      <c r="B3773" t="str">
        <f>YEAR(C3773)&amp;VLOOKUP(MONTH(C3773),lookup!$G$2:$N$13,8)</f>
        <v>2018M07</v>
      </c>
      <c r="C3773" s="2">
        <f t="shared" si="288"/>
        <v>43310</v>
      </c>
      <c r="D3773" s="126">
        <v>38.45782020313672</v>
      </c>
      <c r="E3773">
        <f t="shared" si="290"/>
        <v>39.036472835655346</v>
      </c>
      <c r="F3773" s="126">
        <v>32.294479847564325</v>
      </c>
      <c r="G3773">
        <f t="shared" si="287"/>
        <v>32.634436884741632</v>
      </c>
      <c r="H3773">
        <f t="shared" si="291"/>
        <v>38.448571510049703</v>
      </c>
      <c r="I3773">
        <f t="shared" si="292"/>
        <v>32.342007708977732</v>
      </c>
    </row>
    <row r="3774" spans="1:9" outlineLevel="1">
      <c r="A3774" s="12">
        <f t="shared" si="289"/>
        <v>0</v>
      </c>
      <c r="B3774" t="str">
        <f>YEAR(C3774)&amp;VLOOKUP(MONTH(C3774),lookup!$G$2:$N$13,8)</f>
        <v>2018M07</v>
      </c>
      <c r="C3774" s="2">
        <f t="shared" si="288"/>
        <v>43311</v>
      </c>
      <c r="D3774" s="126">
        <v>38.576548607723744</v>
      </c>
      <c r="E3774">
        <f t="shared" si="290"/>
        <v>38.896037291716219</v>
      </c>
      <c r="F3774" s="126">
        <v>32.344156317312837</v>
      </c>
      <c r="G3774">
        <f t="shared" si="287"/>
        <v>32.535517029959095</v>
      </c>
      <c r="H3774">
        <f t="shared" si="291"/>
        <v>38.405276875183851</v>
      </c>
      <c r="I3774">
        <f t="shared" si="292"/>
        <v>32.315910477132014</v>
      </c>
    </row>
    <row r="3775" spans="1:9" outlineLevel="1">
      <c r="A3775" s="12">
        <f t="shared" si="289"/>
        <v>0</v>
      </c>
      <c r="B3775" t="str">
        <f>YEAR(C3775)&amp;VLOOKUP(MONTH(C3775),lookup!$G$2:$N$13,8)</f>
        <v>2018M07</v>
      </c>
      <c r="C3775" s="2">
        <f t="shared" si="288"/>
        <v>43312</v>
      </c>
      <c r="D3775" s="126">
        <v>38.562610934560404</v>
      </c>
      <c r="E3775">
        <f t="shared" si="290"/>
        <v>38.857991326768513</v>
      </c>
      <c r="F3775" s="126">
        <v>32.269128853612052</v>
      </c>
      <c r="G3775">
        <f t="shared" si="287"/>
        <v>32.51255274052253</v>
      </c>
      <c r="H3775">
        <f t="shared" si="291"/>
        <v>38.372660570496926</v>
      </c>
      <c r="I3775">
        <f t="shared" si="292"/>
        <v>32.298761650451922</v>
      </c>
    </row>
    <row r="3776" spans="1:9" outlineLevel="1">
      <c r="A3776" s="12">
        <f t="shared" si="289"/>
        <v>0</v>
      </c>
      <c r="B3776" t="str">
        <f>YEAR(C3776)&amp;VLOOKUP(MONTH(C3776),lookup!$G$2:$N$13,8)</f>
        <v>2018M08</v>
      </c>
      <c r="C3776" s="2">
        <f t="shared" si="288"/>
        <v>43313</v>
      </c>
      <c r="D3776" s="126">
        <v>38.785785273666185</v>
      </c>
      <c r="E3776">
        <f t="shared" si="290"/>
        <v>38.770181966042216</v>
      </c>
      <c r="F3776" s="126">
        <v>32.496066674416468</v>
      </c>
      <c r="G3776">
        <f t="shared" si="287"/>
        <v>32.456856285019114</v>
      </c>
      <c r="H3776">
        <f t="shared" si="291"/>
        <v>38.295751431443271</v>
      </c>
      <c r="I3776">
        <f t="shared" si="292"/>
        <v>32.270047624783174</v>
      </c>
    </row>
    <row r="3777" spans="1:9" outlineLevel="1">
      <c r="A3777" s="12">
        <f t="shared" si="289"/>
        <v>0</v>
      </c>
      <c r="B3777" t="str">
        <f>YEAR(C3777)&amp;VLOOKUP(MONTH(C3777),lookup!$G$2:$N$13,8)</f>
        <v>2018M08</v>
      </c>
      <c r="C3777" s="2">
        <f t="shared" si="288"/>
        <v>43314</v>
      </c>
      <c r="D3777" s="126">
        <v>38.807123381371419</v>
      </c>
      <c r="E3777">
        <f t="shared" si="290"/>
        <v>38.775478306125464</v>
      </c>
      <c r="F3777" s="126">
        <v>32.446240760062487</v>
      </c>
      <c r="G3777">
        <f t="shared" si="287"/>
        <v>32.453443428656001</v>
      </c>
      <c r="H3777">
        <f t="shared" si="291"/>
        <v>38.24986862307653</v>
      </c>
      <c r="I3777">
        <f t="shared" si="292"/>
        <v>32.271881989789257</v>
      </c>
    </row>
    <row r="3778" spans="1:9" outlineLevel="1">
      <c r="A3778" s="12">
        <f t="shared" si="289"/>
        <v>0</v>
      </c>
      <c r="B3778" t="str">
        <f>YEAR(C3778)&amp;VLOOKUP(MONTH(C3778),lookup!$G$2:$N$13,8)</f>
        <v>2018M08</v>
      </c>
      <c r="C3778" s="2">
        <f t="shared" si="288"/>
        <v>43315</v>
      </c>
      <c r="D3778" s="126">
        <v>38.794710176139375</v>
      </c>
      <c r="E3778">
        <f t="shared" si="290"/>
        <v>38.709994492461959</v>
      </c>
      <c r="F3778" s="126">
        <v>32.620281746772271</v>
      </c>
      <c r="G3778">
        <f t="shared" si="287"/>
        <v>32.437819975377053</v>
      </c>
      <c r="H3778">
        <f t="shared" si="291"/>
        <v>38.197682831514257</v>
      </c>
      <c r="I3778">
        <f t="shared" si="292"/>
        <v>32.267234438010505</v>
      </c>
    </row>
    <row r="3779" spans="1:9" outlineLevel="1">
      <c r="A3779" s="12">
        <f t="shared" si="289"/>
        <v>0</v>
      </c>
      <c r="B3779" t="str">
        <f>YEAR(C3779)&amp;VLOOKUP(MONTH(C3779),lookup!$G$2:$N$13,8)</f>
        <v>2018M08</v>
      </c>
      <c r="C3779" s="2">
        <f t="shared" si="288"/>
        <v>43316</v>
      </c>
      <c r="D3779" s="126">
        <v>39.095902109653125</v>
      </c>
      <c r="E3779">
        <f t="shared" si="290"/>
        <v>38.78034634263355</v>
      </c>
      <c r="F3779" s="126">
        <v>32.820072623226011</v>
      </c>
      <c r="G3779">
        <f t="shared" si="287"/>
        <v>32.499884256843437</v>
      </c>
      <c r="H3779">
        <f t="shared" si="291"/>
        <v>38.121433397496098</v>
      </c>
      <c r="I3779">
        <f t="shared" si="292"/>
        <v>32.240667541808961</v>
      </c>
    </row>
    <row r="3780" spans="1:9" outlineLevel="1">
      <c r="A3780" s="12">
        <f t="shared" si="289"/>
        <v>0</v>
      </c>
      <c r="B3780" t="str">
        <f>YEAR(C3780)&amp;VLOOKUP(MONTH(C3780),lookup!$G$2:$N$13,8)</f>
        <v>2018M08</v>
      </c>
      <c r="C3780" s="2">
        <f t="shared" si="288"/>
        <v>43317</v>
      </c>
      <c r="D3780" s="126">
        <v>38.70628871702916</v>
      </c>
      <c r="E3780">
        <f t="shared" si="290"/>
        <v>38.757709387073319</v>
      </c>
      <c r="F3780" s="126">
        <v>32.572058961545373</v>
      </c>
      <c r="G3780">
        <f t="shared" si="287"/>
        <v>32.51005949650154</v>
      </c>
      <c r="H3780">
        <f t="shared" si="291"/>
        <v>38.05233154767258</v>
      </c>
      <c r="I3780">
        <f t="shared" si="292"/>
        <v>32.220253391164491</v>
      </c>
    </row>
    <row r="3781" spans="1:9" outlineLevel="1">
      <c r="A3781" s="12">
        <f t="shared" si="289"/>
        <v>0</v>
      </c>
      <c r="B3781" t="str">
        <f>YEAR(C3781)&amp;VLOOKUP(MONTH(C3781),lookup!$G$2:$N$13,8)</f>
        <v>2018M08</v>
      </c>
      <c r="C3781" s="2">
        <f t="shared" si="288"/>
        <v>43318</v>
      </c>
      <c r="D3781" s="126">
        <v>38.70081544929274</v>
      </c>
      <c r="E3781">
        <f t="shared" si="290"/>
        <v>38.784413632852427</v>
      </c>
      <c r="F3781" s="126">
        <v>32.483211892611862</v>
      </c>
      <c r="G3781">
        <f t="shared" si="287"/>
        <v>32.539695502567</v>
      </c>
      <c r="H3781">
        <f t="shared" si="291"/>
        <v>37.99488729406297</v>
      </c>
      <c r="I3781">
        <f t="shared" si="292"/>
        <v>32.213104525891708</v>
      </c>
    </row>
    <row r="3782" spans="1:9" outlineLevel="1">
      <c r="A3782" s="12">
        <f t="shared" si="289"/>
        <v>0</v>
      </c>
      <c r="B3782" t="str">
        <f>YEAR(C3782)&amp;VLOOKUP(MONTH(C3782),lookup!$G$2:$N$13,8)</f>
        <v>2018M08</v>
      </c>
      <c r="C3782" s="2">
        <f t="shared" si="288"/>
        <v>43319</v>
      </c>
      <c r="D3782" s="126">
        <v>38.8672836898795</v>
      </c>
      <c r="E3782">
        <f t="shared" si="290"/>
        <v>38.809376110171613</v>
      </c>
      <c r="F3782" s="126">
        <v>32.664110966564692</v>
      </c>
      <c r="G3782">
        <f t="shared" si="287"/>
        <v>32.573696359157594</v>
      </c>
      <c r="H3782">
        <f t="shared" si="291"/>
        <v>37.959895240305045</v>
      </c>
      <c r="I3782">
        <f t="shared" si="292"/>
        <v>32.206591446651828</v>
      </c>
    </row>
    <row r="3783" spans="1:9" outlineLevel="1">
      <c r="A3783" s="12">
        <f t="shared" si="289"/>
        <v>0</v>
      </c>
      <c r="B3783" t="str">
        <f>YEAR(C3783)&amp;VLOOKUP(MONTH(C3783),lookup!$G$2:$N$13,8)</f>
        <v>2018M08</v>
      </c>
      <c r="C3783" s="2">
        <f t="shared" si="288"/>
        <v>43320</v>
      </c>
      <c r="D3783" s="126">
        <v>38.382473040590675</v>
      </c>
      <c r="E3783">
        <f t="shared" si="290"/>
        <v>38.762729963400105</v>
      </c>
      <c r="F3783" s="126">
        <v>32.277655701058201</v>
      </c>
      <c r="G3783">
        <f t="shared" si="287"/>
        <v>32.560180532205948</v>
      </c>
      <c r="H3783">
        <f t="shared" si="291"/>
        <v>37.894910965605973</v>
      </c>
      <c r="I3783">
        <f t="shared" si="292"/>
        <v>32.1722737012811</v>
      </c>
    </row>
    <row r="3784" spans="1:9" outlineLevel="1">
      <c r="A3784" s="12">
        <f t="shared" si="289"/>
        <v>0</v>
      </c>
      <c r="B3784" t="str">
        <f>YEAR(C3784)&amp;VLOOKUP(MONTH(C3784),lookup!$G$2:$N$13,8)</f>
        <v>2018M08</v>
      </c>
      <c r="C3784" s="2">
        <f t="shared" si="288"/>
        <v>43321</v>
      </c>
      <c r="D3784" s="126">
        <v>38.854073515840554</v>
      </c>
      <c r="E3784">
        <f t="shared" si="290"/>
        <v>38.7719449235111</v>
      </c>
      <c r="F3784" s="126">
        <v>32.658966409506149</v>
      </c>
      <c r="G3784">
        <f t="shared" ref="G3784:G3847" si="293">AVERAGE(SUM(F3777:F3784)/8,SUM(F3779:F3784)/6)</f>
        <v>32.573585487543539</v>
      </c>
      <c r="H3784">
        <f t="shared" si="291"/>
        <v>37.882380068283652</v>
      </c>
      <c r="I3784">
        <f t="shared" si="292"/>
        <v>32.173775015855107</v>
      </c>
    </row>
    <row r="3785" spans="1:9" outlineLevel="1">
      <c r="A3785" s="12">
        <f t="shared" si="289"/>
        <v>0</v>
      </c>
      <c r="B3785" t="str">
        <f>YEAR(C3785)&amp;VLOOKUP(MONTH(C3785),lookup!$G$2:$N$13,8)</f>
        <v>2018M08</v>
      </c>
      <c r="C3785" s="2">
        <f t="shared" si="288"/>
        <v>43322</v>
      </c>
      <c r="D3785" s="126">
        <v>38.251922115841765</v>
      </c>
      <c r="E3785">
        <f t="shared" si="290"/>
        <v>38.666913178264551</v>
      </c>
      <c r="F3785" s="126">
        <v>32.224068217742101</v>
      </c>
      <c r="G3785">
        <f t="shared" si="293"/>
        <v>32.510032669858191</v>
      </c>
      <c r="H3785">
        <f t="shared" si="291"/>
        <v>37.873442414114585</v>
      </c>
      <c r="I3785">
        <f t="shared" si="292"/>
        <v>32.182036557957396</v>
      </c>
    </row>
    <row r="3786" spans="1:9" outlineLevel="1">
      <c r="A3786" s="12">
        <f t="shared" si="289"/>
        <v>0</v>
      </c>
      <c r="B3786" t="str">
        <f>YEAR(C3786)&amp;VLOOKUP(MONTH(C3786),lookup!$G$2:$N$13,8)</f>
        <v>2018M08</v>
      </c>
      <c r="C3786" s="2">
        <f t="shared" si="288"/>
        <v>43323</v>
      </c>
      <c r="D3786" s="126">
        <v>39.132440372381581</v>
      </c>
      <c r="E3786">
        <f t="shared" si="290"/>
        <v>38.723533953475716</v>
      </c>
      <c r="F3786" s="126">
        <v>33.042448118388464</v>
      </c>
      <c r="G3786">
        <f t="shared" si="293"/>
        <v>32.575617164487795</v>
      </c>
      <c r="H3786">
        <f t="shared" si="291"/>
        <v>37.859545169446754</v>
      </c>
      <c r="I3786">
        <f t="shared" si="292"/>
        <v>32.177051822512212</v>
      </c>
    </row>
    <row r="3787" spans="1:9" outlineLevel="1">
      <c r="A3787" s="12">
        <f t="shared" si="289"/>
        <v>0</v>
      </c>
      <c r="B3787" t="str">
        <f>YEAR(C3787)&amp;VLOOKUP(MONTH(C3787),lookup!$G$2:$N$13,8)</f>
        <v>2018M08</v>
      </c>
      <c r="C3787" s="2">
        <f t="shared" si="288"/>
        <v>43324</v>
      </c>
      <c r="D3787" s="126">
        <v>38.418700568878577</v>
      </c>
      <c r="E3787">
        <f t="shared" si="290"/>
        <v>38.657699283809464</v>
      </c>
      <c r="F3787" s="126">
        <v>32.352712554077897</v>
      </c>
      <c r="G3787">
        <f t="shared" si="293"/>
        <v>32.535532215288207</v>
      </c>
      <c r="H3787">
        <f t="shared" si="291"/>
        <v>37.854897771392658</v>
      </c>
      <c r="I3787">
        <f t="shared" si="292"/>
        <v>32.185756998612746</v>
      </c>
    </row>
    <row r="3788" spans="1:9" outlineLevel="1">
      <c r="A3788" s="12">
        <f t="shared" si="289"/>
        <v>0</v>
      </c>
      <c r="B3788" t="str">
        <f>YEAR(C3788)&amp;VLOOKUP(MONTH(C3788),lookup!$G$2:$N$13,8)</f>
        <v>2018M08</v>
      </c>
      <c r="C3788" s="2">
        <f t="shared" ref="C3788:C3851" si="294">C3787+1</f>
        <v>43325</v>
      </c>
      <c r="D3788" s="126">
        <v>38.986621913291515</v>
      </c>
      <c r="E3788">
        <f t="shared" si="290"/>
        <v>38.685164960526862</v>
      </c>
      <c r="F3788" s="126">
        <v>32.88998756352386</v>
      </c>
      <c r="G3788">
        <f t="shared" si="293"/>
        <v>32.574225802658461</v>
      </c>
      <c r="H3788">
        <f t="shared" si="291"/>
        <v>37.854144733444954</v>
      </c>
      <c r="I3788">
        <f t="shared" si="292"/>
        <v>32.193523693922614</v>
      </c>
    </row>
    <row r="3789" spans="1:9" outlineLevel="1">
      <c r="A3789" s="12">
        <f t="shared" si="289"/>
        <v>0</v>
      </c>
      <c r="B3789" t="str">
        <f>YEAR(C3789)&amp;VLOOKUP(MONTH(C3789),lookup!$G$2:$N$13,8)</f>
        <v>2018M08</v>
      </c>
      <c r="C3789" s="2">
        <f t="shared" si="294"/>
        <v>43326</v>
      </c>
      <c r="D3789" s="126">
        <v>38.714416734501391</v>
      </c>
      <c r="E3789">
        <f t="shared" si="290"/>
        <v>38.713677015344963</v>
      </c>
      <c r="F3789" s="126">
        <v>32.692259930783784</v>
      </c>
      <c r="G3789">
        <f t="shared" si="293"/>
        <v>32.621841657521344</v>
      </c>
      <c r="H3789">
        <f t="shared" si="291"/>
        <v>37.858858337672118</v>
      </c>
      <c r="I3789">
        <f t="shared" si="292"/>
        <v>32.212536720789487</v>
      </c>
    </row>
    <row r="3790" spans="1:9" outlineLevel="1">
      <c r="A3790" s="12">
        <f t="shared" si="289"/>
        <v>0</v>
      </c>
      <c r="B3790" t="str">
        <f>YEAR(C3790)&amp;VLOOKUP(MONTH(C3790),lookup!$G$2:$N$13,8)</f>
        <v>2018M08</v>
      </c>
      <c r="C3790" s="2">
        <f t="shared" si="294"/>
        <v>43327</v>
      </c>
      <c r="D3790" s="126">
        <v>38.834798376909838</v>
      </c>
      <c r="E3790">
        <f t="shared" si="290"/>
        <v>38.7100404217068</v>
      </c>
      <c r="F3790" s="126">
        <v>32.733884434848854</v>
      </c>
      <c r="G3790">
        <f t="shared" si="293"/>
        <v>32.63244566806766</v>
      </c>
      <c r="H3790">
        <f t="shared" si="291"/>
        <v>37.84035383420148</v>
      </c>
      <c r="I3790">
        <f t="shared" si="292"/>
        <v>32.203233578092963</v>
      </c>
    </row>
    <row r="3791" spans="1:9" outlineLevel="1">
      <c r="A3791" s="12">
        <f t="shared" si="289"/>
        <v>0</v>
      </c>
      <c r="B3791" t="str">
        <f>YEAR(C3791)&amp;VLOOKUP(MONTH(C3791),lookup!$G$2:$N$13,8)</f>
        <v>2018M08</v>
      </c>
      <c r="C3791" s="2">
        <f t="shared" si="294"/>
        <v>43328</v>
      </c>
      <c r="D3791" s="126">
        <v>38.563538340658511</v>
      </c>
      <c r="E3791">
        <f t="shared" si="290"/>
        <v>38.747325021695772</v>
      </c>
      <c r="F3791" s="126">
        <v>32.629341905405958</v>
      </c>
      <c r="G3791">
        <f t="shared" si="293"/>
        <v>32.68819886314472</v>
      </c>
      <c r="H3791">
        <f t="shared" si="291"/>
        <v>37.839373188890178</v>
      </c>
      <c r="I3791">
        <f t="shared" si="292"/>
        <v>32.215255247291871</v>
      </c>
    </row>
    <row r="3792" spans="1:9" outlineLevel="1">
      <c r="A3792" s="12">
        <f t="shared" si="289"/>
        <v>0</v>
      </c>
      <c r="B3792" t="str">
        <f>YEAR(C3792)&amp;VLOOKUP(MONTH(C3792),lookup!$G$2:$N$13,8)</f>
        <v>2018M08</v>
      </c>
      <c r="C3792" s="2">
        <f t="shared" si="294"/>
        <v>43329</v>
      </c>
      <c r="D3792" s="126">
        <v>38.555674076251975</v>
      </c>
      <c r="E3792">
        <f t="shared" si="290"/>
        <v>38.680611198710686</v>
      </c>
      <c r="F3792" s="126">
        <v>32.58367156618305</v>
      </c>
      <c r="G3792">
        <f t="shared" si="293"/>
        <v>32.645261556086574</v>
      </c>
      <c r="H3792">
        <f t="shared" si="291"/>
        <v>37.829552825930172</v>
      </c>
      <c r="I3792">
        <f t="shared" si="292"/>
        <v>32.213057256651147</v>
      </c>
    </row>
    <row r="3793" spans="1:9" outlineLevel="1">
      <c r="A3793" s="12">
        <f t="shared" si="289"/>
        <v>0</v>
      </c>
      <c r="B3793" t="str">
        <f>YEAR(C3793)&amp;VLOOKUP(MONTH(C3793),lookup!$G$2:$N$13,8)</f>
        <v>2018M08</v>
      </c>
      <c r="C3793" s="2">
        <f t="shared" si="294"/>
        <v>43330</v>
      </c>
      <c r="D3793" s="126">
        <v>38.902855243180227</v>
      </c>
      <c r="E3793">
        <f t="shared" si="290"/>
        <v>38.761640742027808</v>
      </c>
      <c r="F3793" s="126">
        <v>32.992991089004754</v>
      </c>
      <c r="G3793">
        <f t="shared" si="293"/>
        <v>32.746675780117727</v>
      </c>
      <c r="H3793">
        <f t="shared" si="291"/>
        <v>37.812388337034108</v>
      </c>
      <c r="I3793">
        <f t="shared" si="292"/>
        <v>32.208619526658815</v>
      </c>
    </row>
    <row r="3794" spans="1:9" outlineLevel="1">
      <c r="A3794" s="12">
        <f t="shared" ref="A3794:A3857" si="295">IF(D3794+D3795=D3794,IF(D3794+D3795&gt;0,1,0),0)</f>
        <v>0</v>
      </c>
      <c r="B3794" t="str">
        <f>YEAR(C3794)&amp;VLOOKUP(MONTH(C3794),lookup!$G$2:$N$13,8)</f>
        <v>2018M08</v>
      </c>
      <c r="C3794" s="2">
        <f t="shared" si="294"/>
        <v>43331</v>
      </c>
      <c r="D3794" s="126">
        <v>38.478762337695549</v>
      </c>
      <c r="E3794">
        <f t="shared" si="290"/>
        <v>38.67846423356027</v>
      </c>
      <c r="F3794" s="126">
        <v>32.705736792798113</v>
      </c>
      <c r="G3794">
        <f t="shared" si="293"/>
        <v>32.710277091374522</v>
      </c>
      <c r="H3794">
        <f t="shared" si="291"/>
        <v>37.81056274295932</v>
      </c>
      <c r="I3794">
        <f t="shared" si="292"/>
        <v>32.21674223500618</v>
      </c>
    </row>
    <row r="3795" spans="1:9" outlineLevel="1">
      <c r="A3795" s="12">
        <f t="shared" si="295"/>
        <v>0</v>
      </c>
      <c r="B3795" t="str">
        <f>YEAR(C3795)&amp;VLOOKUP(MONTH(C3795),lookup!$G$2:$N$13,8)</f>
        <v>2018M08</v>
      </c>
      <c r="C3795" s="2">
        <f t="shared" si="294"/>
        <v>43332</v>
      </c>
      <c r="D3795" s="126">
        <v>38.564351525924572</v>
      </c>
      <c r="E3795">
        <f t="shared" si="290"/>
        <v>38.67506198432757</v>
      </c>
      <c r="F3795" s="126">
        <v>32.685196907446141</v>
      </c>
      <c r="G3795">
        <f t="shared" si="293"/>
        <v>32.730468778181901</v>
      </c>
      <c r="H3795">
        <f t="shared" si="291"/>
        <v>37.762024955017225</v>
      </c>
      <c r="I3795">
        <f t="shared" si="292"/>
        <v>32.181785369254484</v>
      </c>
    </row>
    <row r="3796" spans="1:9" outlineLevel="1">
      <c r="A3796" s="12">
        <f t="shared" si="295"/>
        <v>0</v>
      </c>
      <c r="B3796" t="str">
        <f>YEAR(C3796)&amp;VLOOKUP(MONTH(C3796),lookup!$G$2:$N$13,8)</f>
        <v>2018M08</v>
      </c>
      <c r="C3796" s="2">
        <f t="shared" si="294"/>
        <v>43333</v>
      </c>
      <c r="D3796" s="126">
        <v>38.331727143430264</v>
      </c>
      <c r="E3796">
        <f t="shared" si="290"/>
        <v>38.592208458421283</v>
      </c>
      <c r="F3796" s="126">
        <v>32.702742081480302</v>
      </c>
      <c r="G3796">
        <f t="shared" si="293"/>
        <v>32.71617073944013</v>
      </c>
      <c r="H3796">
        <f t="shared" si="291"/>
        <v>37.735515615297444</v>
      </c>
      <c r="I3796">
        <f t="shared" si="292"/>
        <v>32.166301852576382</v>
      </c>
    </row>
    <row r="3797" spans="1:9" outlineLevel="1">
      <c r="A3797" s="12">
        <f t="shared" si="295"/>
        <v>0</v>
      </c>
      <c r="B3797" t="str">
        <f>YEAR(C3797)&amp;VLOOKUP(MONTH(C3797),lookup!$G$2:$N$13,8)</f>
        <v>2018M08</v>
      </c>
      <c r="C3797" s="2">
        <f t="shared" si="294"/>
        <v>43334</v>
      </c>
      <c r="D3797" s="126">
        <v>38.473027349013272</v>
      </c>
      <c r="E3797">
        <f t="shared" si="290"/>
        <v>38.569579039191169</v>
      </c>
      <c r="F3797" s="126">
        <v>32.624395673600247</v>
      </c>
      <c r="G3797">
        <f t="shared" si="293"/>
        <v>32.71151703738235</v>
      </c>
      <c r="H3797">
        <f t="shared" si="291"/>
        <v>37.699853160940044</v>
      </c>
      <c r="I3797">
        <f t="shared" si="292"/>
        <v>32.143229335199763</v>
      </c>
    </row>
    <row r="3798" spans="1:9" outlineLevel="1">
      <c r="A3798" s="12">
        <f t="shared" si="295"/>
        <v>0</v>
      </c>
      <c r="B3798" t="str">
        <f>YEAR(C3798)&amp;VLOOKUP(MONTH(C3798),lookup!$G$2:$N$13,8)</f>
        <v>2018M08</v>
      </c>
      <c r="C3798" s="2">
        <f t="shared" si="294"/>
        <v>43335</v>
      </c>
      <c r="D3798" s="126">
        <v>38.233109116705762</v>
      </c>
      <c r="E3798">
        <f t="shared" si="290"/>
        <v>38.505093047132895</v>
      </c>
      <c r="F3798" s="126">
        <v>32.653817885942544</v>
      </c>
      <c r="G3798">
        <f t="shared" si="293"/>
        <v>32.712358404722323</v>
      </c>
      <c r="H3798">
        <f t="shared" si="291"/>
        <v>37.678353978338706</v>
      </c>
      <c r="I3798">
        <f t="shared" si="292"/>
        <v>32.134757945053799</v>
      </c>
    </row>
    <row r="3799" spans="1:9" outlineLevel="1">
      <c r="A3799" s="12">
        <f t="shared" si="295"/>
        <v>0</v>
      </c>
      <c r="B3799" t="str">
        <f>YEAR(C3799)&amp;VLOOKUP(MONTH(C3799),lookup!$G$2:$N$13,8)</f>
        <v>2018M08</v>
      </c>
      <c r="C3799" s="2">
        <f t="shared" si="294"/>
        <v>43336</v>
      </c>
      <c r="D3799" s="126">
        <v>38.276459078993419</v>
      </c>
      <c r="E3799">
        <f t="shared" si="290"/>
        <v>38.434950912929921</v>
      </c>
      <c r="F3799" s="126">
        <v>32.495596643567254</v>
      </c>
      <c r="G3799">
        <f t="shared" si="293"/>
        <v>32.662549788737621</v>
      </c>
      <c r="H3799">
        <f t="shared" si="291"/>
        <v>37.655115741643257</v>
      </c>
      <c r="I3799">
        <f t="shared" si="292"/>
        <v>32.123521885305358</v>
      </c>
    </row>
    <row r="3800" spans="1:9" outlineLevel="1">
      <c r="A3800" s="12">
        <f t="shared" si="295"/>
        <v>0</v>
      </c>
      <c r="B3800" t="str">
        <f>YEAR(C3800)&amp;VLOOKUP(MONTH(C3800),lookup!$G$2:$N$13,8)</f>
        <v>2018M08</v>
      </c>
      <c r="C3800" s="2">
        <f t="shared" si="294"/>
        <v>43337</v>
      </c>
      <c r="D3800" s="126">
        <v>38.318311714681208</v>
      </c>
      <c r="E3800">
        <f t="shared" si="290"/>
        <v>38.406744880080559</v>
      </c>
      <c r="F3800" s="126">
        <v>32.772947237731465</v>
      </c>
      <c r="G3800">
        <f t="shared" si="293"/>
        <v>32.679980388620507</v>
      </c>
      <c r="H3800">
        <f t="shared" si="291"/>
        <v>37.604076281142156</v>
      </c>
      <c r="I3800">
        <f t="shared" si="292"/>
        <v>32.088882306064839</v>
      </c>
    </row>
    <row r="3801" spans="1:9" outlineLevel="1">
      <c r="A3801" s="12">
        <f t="shared" si="295"/>
        <v>0</v>
      </c>
      <c r="B3801" t="str">
        <f>YEAR(C3801)&amp;VLOOKUP(MONTH(C3801),lookup!$G$2:$N$13,8)</f>
        <v>2018M08</v>
      </c>
      <c r="C3801" s="2">
        <f t="shared" si="294"/>
        <v>43338</v>
      </c>
      <c r="D3801" s="126">
        <v>38.641592803212347</v>
      </c>
      <c r="E3801">
        <f t="shared" si="290"/>
        <v>38.396852750689881</v>
      </c>
      <c r="F3801" s="126">
        <v>32.877418370083333</v>
      </c>
      <c r="G3801">
        <f t="shared" si="293"/>
        <v>32.688775548907685</v>
      </c>
      <c r="H3801">
        <f t="shared" si="291"/>
        <v>37.581883420962001</v>
      </c>
      <c r="I3801">
        <f t="shared" si="292"/>
        <v>32.07847463958803</v>
      </c>
    </row>
    <row r="3802" spans="1:9" outlineLevel="1">
      <c r="A3802" s="12">
        <f t="shared" si="295"/>
        <v>0</v>
      </c>
      <c r="B3802" t="str">
        <f>YEAR(C3802)&amp;VLOOKUP(MONTH(C3802),lookup!$G$2:$N$13,8)</f>
        <v>2018M08</v>
      </c>
      <c r="C3802" s="2">
        <f t="shared" si="294"/>
        <v>43339</v>
      </c>
      <c r="D3802" s="126">
        <v>38.224420454946973</v>
      </c>
      <c r="E3802">
        <f t="shared" si="290"/>
        <v>38.372014158977819</v>
      </c>
      <c r="F3802" s="126">
        <v>32.650696907547093</v>
      </c>
      <c r="G3802">
        <f t="shared" si="293"/>
        <v>32.680998458251729</v>
      </c>
      <c r="H3802">
        <f t="shared" si="291"/>
        <v>37.571368818013532</v>
      </c>
      <c r="I3802">
        <f t="shared" si="292"/>
        <v>32.081368020011624</v>
      </c>
    </row>
    <row r="3803" spans="1:9" outlineLevel="1">
      <c r="A3803" s="12">
        <f t="shared" si="295"/>
        <v>0</v>
      </c>
      <c r="B3803" t="str">
        <f>YEAR(C3803)&amp;VLOOKUP(MONTH(C3803),lookup!$G$2:$N$13,8)</f>
        <v>2018M08</v>
      </c>
      <c r="C3803" s="2">
        <f t="shared" si="294"/>
        <v>43340</v>
      </c>
      <c r="D3803" s="126">
        <v>37.973762363303678</v>
      </c>
      <c r="E3803">
        <f t="shared" si="290"/>
        <v>38.293496920838209</v>
      </c>
      <c r="F3803" s="126">
        <v>32.320962664351491</v>
      </c>
      <c r="G3803">
        <f t="shared" si="293"/>
        <v>32.632947733954254</v>
      </c>
      <c r="H3803">
        <f t="shared" si="291"/>
        <v>37.558501680929076</v>
      </c>
      <c r="I3803">
        <f t="shared" si="292"/>
        <v>32.080910486238913</v>
      </c>
    </row>
    <row r="3804" spans="1:9" outlineLevel="1">
      <c r="A3804" s="12">
        <f t="shared" si="295"/>
        <v>0</v>
      </c>
      <c r="B3804" t="str">
        <f>YEAR(C3804)&amp;VLOOKUP(MONTH(C3804),lookup!$G$2:$N$13,8)</f>
        <v>2018M08</v>
      </c>
      <c r="C3804" s="2">
        <f t="shared" si="294"/>
        <v>43341</v>
      </c>
      <c r="D3804" s="126">
        <v>38.460650162121595</v>
      </c>
      <c r="E3804">
        <f t="shared" si="290"/>
        <v>38.320516363291077</v>
      </c>
      <c r="F3804" s="126">
        <v>32.955093116440452</v>
      </c>
      <c r="G3804">
        <f t="shared" si="293"/>
        <v>32.673825942847415</v>
      </c>
      <c r="H3804">
        <f t="shared" si="291"/>
        <v>37.548738505405922</v>
      </c>
      <c r="I3804">
        <f t="shared" si="292"/>
        <v>32.081325701084836</v>
      </c>
    </row>
    <row r="3805" spans="1:9" outlineLevel="1">
      <c r="A3805" s="12">
        <f t="shared" si="295"/>
        <v>0</v>
      </c>
      <c r="B3805" t="str">
        <f>YEAR(C3805)&amp;VLOOKUP(MONTH(C3805),lookup!$G$2:$N$13,8)</f>
        <v>2018M08</v>
      </c>
      <c r="C3805" s="2">
        <f t="shared" si="294"/>
        <v>43342</v>
      </c>
      <c r="D3805" s="126">
        <v>38.305041405865893</v>
      </c>
      <c r="E3805">
        <f t="shared" si="290"/>
        <v>38.312399102417075</v>
      </c>
      <c r="F3805" s="126">
        <v>32.695425862903207</v>
      </c>
      <c r="G3805">
        <f t="shared" si="293"/>
        <v>32.694917764623511</v>
      </c>
      <c r="H3805">
        <f t="shared" si="291"/>
        <v>37.52316723249065</v>
      </c>
      <c r="I3805">
        <f t="shared" si="292"/>
        <v>32.067234278665509</v>
      </c>
    </row>
    <row r="3806" spans="1:9" outlineLevel="1">
      <c r="A3806" s="12">
        <f t="shared" si="295"/>
        <v>0</v>
      </c>
      <c r="B3806" t="str">
        <f>YEAR(C3806)&amp;VLOOKUP(MONTH(C3806),lookup!$G$2:$N$13,8)</f>
        <v>2018M08</v>
      </c>
      <c r="C3806" s="2">
        <f t="shared" si="294"/>
        <v>43343</v>
      </c>
      <c r="D3806" s="126">
        <v>38.432980948747215</v>
      </c>
      <c r="E3806">
        <f t="shared" si="290"/>
        <v>38.334446861425164</v>
      </c>
      <c r="F3806" s="126">
        <v>32.76947324038597</v>
      </c>
      <c r="G3806">
        <f t="shared" si="293"/>
        <v>32.701856724497439</v>
      </c>
      <c r="H3806">
        <f t="shared" si="291"/>
        <v>37.540304680392566</v>
      </c>
      <c r="I3806">
        <f t="shared" si="292"/>
        <v>32.087597870036099</v>
      </c>
    </row>
    <row r="3807" spans="1:9" outlineLevel="1">
      <c r="A3807" s="12">
        <f t="shared" si="295"/>
        <v>0</v>
      </c>
      <c r="B3807" t="str">
        <f>YEAR(C3807)&amp;VLOOKUP(MONTH(C3807),lookup!$G$2:$N$13,8)</f>
        <v>2018M09</v>
      </c>
      <c r="C3807" s="2">
        <f t="shared" si="294"/>
        <v>43344</v>
      </c>
      <c r="D3807" s="126">
        <v>38.738670811493563</v>
      </c>
      <c r="E3807">
        <f t="shared" si="290"/>
        <v>38.371424928729851</v>
      </c>
      <c r="F3807" s="126">
        <v>33.16472492556219</v>
      </c>
      <c r="G3807">
        <f t="shared" si="293"/>
        <v>32.767619455078687</v>
      </c>
      <c r="H3807">
        <f t="shared" si="291"/>
        <v>37.479065526425593</v>
      </c>
      <c r="I3807">
        <f t="shared" si="292"/>
        <v>32.066691576125777</v>
      </c>
    </row>
    <row r="3808" spans="1:9" outlineLevel="1">
      <c r="A3808" s="12">
        <f t="shared" si="295"/>
        <v>0</v>
      </c>
      <c r="B3808" t="str">
        <f>YEAR(C3808)&amp;VLOOKUP(MONTH(C3808),lookup!$G$2:$N$13,8)</f>
        <v>2018M09</v>
      </c>
      <c r="C3808" s="2">
        <f t="shared" si="294"/>
        <v>43345</v>
      </c>
      <c r="D3808" s="126">
        <v>38.604362897195102</v>
      </c>
      <c r="E3808">
        <f t="shared" si="290"/>
        <v>38.420964997824314</v>
      </c>
      <c r="F3808" s="126">
        <v>32.991354164438462</v>
      </c>
      <c r="G3808">
        <f t="shared" si="293"/>
        <v>32.809657992738828</v>
      </c>
      <c r="H3808">
        <f t="shared" si="291"/>
        <v>37.451304416776544</v>
      </c>
      <c r="I3808">
        <f t="shared" si="292"/>
        <v>32.072430958222576</v>
      </c>
    </row>
    <row r="3809" spans="1:9" outlineLevel="1">
      <c r="A3809" s="12">
        <f t="shared" si="295"/>
        <v>0</v>
      </c>
      <c r="B3809" t="str">
        <f>YEAR(C3809)&amp;VLOOKUP(MONTH(C3809),lookup!$G$2:$N$13,8)</f>
        <v>2018M09</v>
      </c>
      <c r="C3809" s="2">
        <f t="shared" si="294"/>
        <v>43346</v>
      </c>
      <c r="D3809" s="126">
        <v>38.291614292283995</v>
      </c>
      <c r="E3809">
        <f t="shared" si="290"/>
        <v>38.425579001639655</v>
      </c>
      <c r="F3809" s="126">
        <v>32.739335401078549</v>
      </c>
      <c r="G3809">
        <f t="shared" si="293"/>
        <v>32.835892201903278</v>
      </c>
      <c r="H3809">
        <f t="shared" si="291"/>
        <v>37.443377523227007</v>
      </c>
      <c r="I3809">
        <f t="shared" si="292"/>
        <v>32.099386692305757</v>
      </c>
    </row>
    <row r="3810" spans="1:9" outlineLevel="1">
      <c r="A3810" s="12">
        <f t="shared" si="295"/>
        <v>0</v>
      </c>
      <c r="B3810" t="str">
        <f>YEAR(C3810)&amp;VLOOKUP(MONTH(C3810),lookup!$G$2:$N$13,8)</f>
        <v>2018M09</v>
      </c>
      <c r="C3810" s="2">
        <f t="shared" si="294"/>
        <v>43347</v>
      </c>
      <c r="D3810" s="126">
        <v>38.426065312019951</v>
      </c>
      <c r="E3810">
        <f t="shared" si="290"/>
        <v>38.435299734364918</v>
      </c>
      <c r="F3810" s="126">
        <v>32.932959854400863</v>
      </c>
      <c r="G3810">
        <f t="shared" si="293"/>
        <v>32.851689197578338</v>
      </c>
      <c r="H3810">
        <f t="shared" si="291"/>
        <v>37.427166052806911</v>
      </c>
      <c r="I3810">
        <f t="shared" si="292"/>
        <v>32.114838318189548</v>
      </c>
    </row>
    <row r="3811" spans="1:9" outlineLevel="1">
      <c r="A3811" s="12">
        <f t="shared" si="295"/>
        <v>0</v>
      </c>
      <c r="B3811" t="str">
        <f>YEAR(C3811)&amp;VLOOKUP(MONTH(C3811),lookup!$G$2:$N$13,8)</f>
        <v>2018M09</v>
      </c>
      <c r="C3811" s="2">
        <f t="shared" si="294"/>
        <v>43348</v>
      </c>
      <c r="D3811" s="126">
        <v>38.161534308783587</v>
      </c>
      <c r="E3811">
        <f t="shared" si="290"/>
        <v>38.435076556200549</v>
      </c>
      <c r="F3811" s="126">
        <v>32.656249958839616</v>
      </c>
      <c r="G3811">
        <f t="shared" si="293"/>
        <v>32.869379994811879</v>
      </c>
      <c r="H3811">
        <f t="shared" si="291"/>
        <v>37.418856372517141</v>
      </c>
      <c r="I3811">
        <f t="shared" si="292"/>
        <v>32.138732129321873</v>
      </c>
    </row>
    <row r="3812" spans="1:9" outlineLevel="1">
      <c r="A3812" s="12">
        <f t="shared" si="295"/>
        <v>0</v>
      </c>
      <c r="B3812" t="str">
        <f>YEAR(C3812)&amp;VLOOKUP(MONTH(C3812),lookup!$G$2:$N$13,8)</f>
        <v>2018M09</v>
      </c>
      <c r="C3812" s="2">
        <f t="shared" si="294"/>
        <v>43349</v>
      </c>
      <c r="D3812" s="126">
        <v>38.522092919671287</v>
      </c>
      <c r="E3812">
        <f t="shared" si="290"/>
        <v>38.446342726124414</v>
      </c>
      <c r="F3812" s="126">
        <v>32.908653181632076</v>
      </c>
      <c r="G3812">
        <f t="shared" si="293"/>
        <v>32.878075827323542</v>
      </c>
      <c r="H3812">
        <f t="shared" si="291"/>
        <v>37.380608598768809</v>
      </c>
      <c r="I3812">
        <f t="shared" si="292"/>
        <v>32.136611334444318</v>
      </c>
    </row>
    <row r="3813" spans="1:9" outlineLevel="1">
      <c r="A3813" s="12">
        <f t="shared" si="295"/>
        <v>0</v>
      </c>
      <c r="B3813" t="str">
        <f>YEAR(C3813)&amp;VLOOKUP(MONTH(C3813),lookup!$G$2:$N$13,8)</f>
        <v>2018M09</v>
      </c>
      <c r="C3813" s="2">
        <f t="shared" si="294"/>
        <v>43350</v>
      </c>
      <c r="D3813" s="126">
        <v>38.342127601836751</v>
      </c>
      <c r="E3813">
        <f t="shared" si="290"/>
        <v>38.415615345901188</v>
      </c>
      <c r="F3813" s="126">
        <v>32.873757058489673</v>
      </c>
      <c r="G3813">
        <f t="shared" si="293"/>
        <v>32.86497420479165</v>
      </c>
      <c r="H3813">
        <f t="shared" si="291"/>
        <v>37.407312566274065</v>
      </c>
      <c r="I3813">
        <f t="shared" si="292"/>
        <v>32.176812238385409</v>
      </c>
    </row>
    <row r="3814" spans="1:9" outlineLevel="1">
      <c r="A3814" s="12">
        <f t="shared" si="295"/>
        <v>0</v>
      </c>
      <c r="B3814" t="str">
        <f>YEAR(C3814)&amp;VLOOKUP(MONTH(C3814),lookup!$G$2:$N$13,8)</f>
        <v>2018M09</v>
      </c>
      <c r="C3814" s="2">
        <f t="shared" si="294"/>
        <v>43351</v>
      </c>
      <c r="D3814" s="126">
        <v>38.359271854598774</v>
      </c>
      <c r="E3814">
        <f t="shared" si="290"/>
        <v>38.390584273967221</v>
      </c>
      <c r="F3814" s="126">
        <v>32.775499646843222</v>
      </c>
      <c r="G3814">
        <f t="shared" si="293"/>
        <v>32.847362978728952</v>
      </c>
      <c r="H3814">
        <f t="shared" si="291"/>
        <v>37.380119475046271</v>
      </c>
      <c r="I3814">
        <f t="shared" si="292"/>
        <v>32.168860854930479</v>
      </c>
    </row>
    <row r="3815" spans="1:9" outlineLevel="1">
      <c r="A3815" s="12">
        <f t="shared" si="295"/>
        <v>0</v>
      </c>
      <c r="B3815" t="str">
        <f>YEAR(C3815)&amp;VLOOKUP(MONTH(C3815),lookup!$G$2:$N$13,8)</f>
        <v>2018M09</v>
      </c>
      <c r="C3815" s="2">
        <f t="shared" si="294"/>
        <v>43352</v>
      </c>
      <c r="D3815" s="126">
        <v>38.825231699773838</v>
      </c>
      <c r="E3815">
        <f t="shared" si="290"/>
        <v>38.440462446775555</v>
      </c>
      <c r="F3815" s="126">
        <v>33.252156803684329</v>
      </c>
      <c r="G3815">
        <f t="shared" si="293"/>
        <v>32.895562587995407</v>
      </c>
      <c r="H3815">
        <f t="shared" si="291"/>
        <v>37.388704184458504</v>
      </c>
      <c r="I3815">
        <f t="shared" si="292"/>
        <v>32.180404597620822</v>
      </c>
    </row>
    <row r="3816" spans="1:9" outlineLevel="1">
      <c r="A3816" s="12">
        <f t="shared" si="295"/>
        <v>0</v>
      </c>
      <c r="B3816" t="str">
        <f>YEAR(C3816)&amp;VLOOKUP(MONTH(C3816),lookup!$G$2:$N$13,8)</f>
        <v>2018M09</v>
      </c>
      <c r="C3816" s="2">
        <f t="shared" si="294"/>
        <v>43353</v>
      </c>
      <c r="D3816" s="126">
        <v>38.410317665990057</v>
      </c>
      <c r="E3816">
        <f t="shared" si="290"/>
        <v>38.427022315989419</v>
      </c>
      <c r="F3816" s="126">
        <v>32.88771827743723</v>
      </c>
      <c r="G3816">
        <f t="shared" si="293"/>
        <v>32.885315213644191</v>
      </c>
      <c r="H3816">
        <f t="shared" si="291"/>
        <v>37.384263444405846</v>
      </c>
      <c r="I3816">
        <f t="shared" si="292"/>
        <v>32.181718411883097</v>
      </c>
    </row>
    <row r="3817" spans="1:9" outlineLevel="1">
      <c r="A3817" s="12">
        <f t="shared" si="295"/>
        <v>0</v>
      </c>
      <c r="B3817" t="str">
        <f>YEAR(C3817)&amp;VLOOKUP(MONTH(C3817),lookup!$G$2:$N$13,8)</f>
        <v>2018M09</v>
      </c>
      <c r="C3817" s="2">
        <f t="shared" si="294"/>
        <v>43354</v>
      </c>
      <c r="D3817" s="126">
        <v>38.625780398665356</v>
      </c>
      <c r="E3817">
        <f t="shared" si="290"/>
        <v>38.486594871795063</v>
      </c>
      <c r="F3817" s="126">
        <v>33.101992752493224</v>
      </c>
      <c r="G3817">
        <f t="shared" si="293"/>
        <v>32.945126530912077</v>
      </c>
      <c r="H3817">
        <f t="shared" si="291"/>
        <v>37.396674338664525</v>
      </c>
      <c r="I3817">
        <f t="shared" si="292"/>
        <v>32.194882343329141</v>
      </c>
    </row>
    <row r="3818" spans="1:9" outlineLevel="1">
      <c r="A3818" s="12">
        <f t="shared" si="295"/>
        <v>0</v>
      </c>
      <c r="B3818" t="str">
        <f>YEAR(C3818)&amp;VLOOKUP(MONTH(C3818),lookup!$G$2:$N$13,8)</f>
        <v>2018M09</v>
      </c>
      <c r="C3818" s="2">
        <f t="shared" si="294"/>
        <v>43355</v>
      </c>
      <c r="D3818" s="126">
        <v>38.512555059432714</v>
      </c>
      <c r="E3818">
        <f t="shared" si="290"/>
        <v>38.491205659321807</v>
      </c>
      <c r="F3818" s="126">
        <v>32.998964878522528</v>
      </c>
      <c r="G3818">
        <f t="shared" si="293"/>
        <v>32.956777819660559</v>
      </c>
      <c r="H3818">
        <f t="shared" si="291"/>
        <v>37.40228436054614</v>
      </c>
      <c r="I3818">
        <f t="shared" si="292"/>
        <v>32.205450580356967</v>
      </c>
    </row>
    <row r="3819" spans="1:9" outlineLevel="1">
      <c r="A3819" s="12">
        <f t="shared" si="295"/>
        <v>0</v>
      </c>
      <c r="B3819" t="str">
        <f>YEAR(C3819)&amp;VLOOKUP(MONTH(C3819),lookup!$G$2:$N$13,8)</f>
        <v>2018M09</v>
      </c>
      <c r="C3819" s="2">
        <f t="shared" si="294"/>
        <v>43356</v>
      </c>
      <c r="D3819" s="126">
        <v>38.281973818770894</v>
      </c>
      <c r="E3819">
        <f t="shared" si="290"/>
        <v>38.493720313440534</v>
      </c>
      <c r="F3819" s="126">
        <v>32.829436733373832</v>
      </c>
      <c r="G3819">
        <f t="shared" si="293"/>
        <v>32.963908632642621</v>
      </c>
      <c r="H3819">
        <f t="shared" si="291"/>
        <v>37.404113097704808</v>
      </c>
      <c r="I3819">
        <f t="shared" si="292"/>
        <v>32.209444520053047</v>
      </c>
    </row>
    <row r="3820" spans="1:9" outlineLevel="1">
      <c r="A3820" s="12">
        <f t="shared" si="295"/>
        <v>0</v>
      </c>
      <c r="B3820" t="str">
        <f>YEAR(C3820)&amp;VLOOKUP(MONTH(C3820),lookup!$G$2:$N$13,8)</f>
        <v>2018M09</v>
      </c>
      <c r="C3820" s="2">
        <f t="shared" si="294"/>
        <v>43357</v>
      </c>
      <c r="D3820" s="126">
        <v>38.586834182577917</v>
      </c>
      <c r="E3820">
        <f t="shared" si="290"/>
        <v>38.516730169703791</v>
      </c>
      <c r="F3820" s="126">
        <v>32.990601731826914</v>
      </c>
      <c r="G3820">
        <f t="shared" si="293"/>
        <v>32.986955590778443</v>
      </c>
      <c r="H3820">
        <f t="shared" si="291"/>
        <v>37.409572997705169</v>
      </c>
      <c r="I3820">
        <f t="shared" si="292"/>
        <v>32.219022763043618</v>
      </c>
    </row>
    <row r="3821" spans="1:9" outlineLevel="1">
      <c r="A3821" s="12">
        <f t="shared" si="295"/>
        <v>0</v>
      </c>
      <c r="B3821" t="str">
        <f>YEAR(C3821)&amp;VLOOKUP(MONTH(C3821),lookup!$G$2:$N$13,8)</f>
        <v>2018M09</v>
      </c>
      <c r="C3821" s="2">
        <f t="shared" si="294"/>
        <v>43358</v>
      </c>
      <c r="D3821" s="126">
        <v>38.712890854142572</v>
      </c>
      <c r="E3821">
        <f t="shared" ref="E3821:E3884" si="296">AVERAGE(SUM(D3814:D3821)/8,SUM(D3816:D3821)/6)</f>
        <v>38.53054113583697</v>
      </c>
      <c r="F3821" s="126">
        <v>33.241670886982938</v>
      </c>
      <c r="G3821">
        <f t="shared" si="293"/>
        <v>33.009076378667487</v>
      </c>
      <c r="H3821">
        <f t="shared" si="291"/>
        <v>37.397177959793176</v>
      </c>
      <c r="I3821">
        <f t="shared" si="292"/>
        <v>32.210108471863023</v>
      </c>
    </row>
    <row r="3822" spans="1:9" outlineLevel="1">
      <c r="A3822" s="12">
        <f t="shared" si="295"/>
        <v>0</v>
      </c>
      <c r="B3822" t="str">
        <f>YEAR(C3822)&amp;VLOOKUP(MONTH(C3822),lookup!$G$2:$N$13,8)</f>
        <v>2018M09</v>
      </c>
      <c r="C3822" s="2">
        <f t="shared" si="294"/>
        <v>43359</v>
      </c>
      <c r="D3822" s="126">
        <v>38.512355023655452</v>
      </c>
      <c r="E3822">
        <f t="shared" si="296"/>
        <v>38.548611947041792</v>
      </c>
      <c r="F3822" s="126">
        <v>32.929540605416726</v>
      </c>
      <c r="G3822">
        <f t="shared" si="293"/>
        <v>33.022189132576621</v>
      </c>
      <c r="H3822">
        <f t="shared" si="291"/>
        <v>37.394925860753418</v>
      </c>
      <c r="I3822">
        <f t="shared" si="292"/>
        <v>32.211305076008593</v>
      </c>
    </row>
    <row r="3823" spans="1:9" outlineLevel="1">
      <c r="A3823" s="12">
        <f t="shared" si="295"/>
        <v>0</v>
      </c>
      <c r="B3823" t="str">
        <f>YEAR(C3823)&amp;VLOOKUP(MONTH(C3823),lookup!$G$2:$N$13,8)</f>
        <v>2018M09</v>
      </c>
      <c r="C3823" s="2">
        <f t="shared" si="294"/>
        <v>43360</v>
      </c>
      <c r="D3823" s="126">
        <v>38.398809076887872</v>
      </c>
      <c r="E3823">
        <f t="shared" si="296"/>
        <v>38.503046256296628</v>
      </c>
      <c r="F3823" s="126">
        <v>32.942240296243426</v>
      </c>
      <c r="G3823">
        <f t="shared" si="293"/>
        <v>32.989506646174078</v>
      </c>
      <c r="H3823">
        <f t="shared" si="291"/>
        <v>37.366752024563986</v>
      </c>
      <c r="I3823">
        <f t="shared" si="292"/>
        <v>32.18889491322723</v>
      </c>
    </row>
    <row r="3824" spans="1:9" outlineLevel="1">
      <c r="A3824" s="12">
        <f t="shared" si="295"/>
        <v>0</v>
      </c>
      <c r="B3824" t="str">
        <f>YEAR(C3824)&amp;VLOOKUP(MONTH(C3824),lookup!$G$2:$N$13,8)</f>
        <v>2018M09</v>
      </c>
      <c r="C3824" s="2">
        <f t="shared" si="294"/>
        <v>43361</v>
      </c>
      <c r="D3824" s="126">
        <v>38.656116872051712</v>
      </c>
      <c r="E3824">
        <f t="shared" si="296"/>
        <v>38.530372191060394</v>
      </c>
      <c r="F3824" s="126">
        <v>33.015856034449158</v>
      </c>
      <c r="G3824">
        <f t="shared" si="293"/>
        <v>32.998922852314543</v>
      </c>
      <c r="H3824">
        <f t="shared" si="291"/>
        <v>37.350301499193982</v>
      </c>
      <c r="I3824">
        <f t="shared" si="292"/>
        <v>32.177963609521242</v>
      </c>
    </row>
    <row r="3825" spans="1:9" outlineLevel="1">
      <c r="A3825" s="12">
        <f t="shared" si="295"/>
        <v>0</v>
      </c>
      <c r="B3825" t="str">
        <f>YEAR(C3825)&amp;VLOOKUP(MONTH(C3825),lookup!$G$2:$N$13,8)</f>
        <v>2018M09</v>
      </c>
      <c r="C3825" s="2">
        <f t="shared" si="294"/>
        <v>43362</v>
      </c>
      <c r="D3825" s="126">
        <v>38.356018597816728</v>
      </c>
      <c r="E3825">
        <f t="shared" si="296"/>
        <v>38.519682476761176</v>
      </c>
      <c r="F3825" s="126">
        <v>33.01869760510926</v>
      </c>
      <c r="G3825">
        <f t="shared" si="293"/>
        <v>33.009488644914335</v>
      </c>
      <c r="H3825">
        <f t="shared" si="291"/>
        <v>37.342833158158079</v>
      </c>
      <c r="I3825">
        <f t="shared" si="292"/>
        <v>32.172295418789375</v>
      </c>
    </row>
    <row r="3826" spans="1:9" outlineLevel="1">
      <c r="A3826" s="12">
        <f t="shared" si="295"/>
        <v>0</v>
      </c>
      <c r="B3826" t="str">
        <f>YEAR(C3826)&amp;VLOOKUP(MONTH(C3826),lookup!$G$2:$N$13,8)</f>
        <v>2018M09</v>
      </c>
      <c r="C3826" s="2">
        <f t="shared" si="294"/>
        <v>43363</v>
      </c>
      <c r="D3826" s="126">
        <v>38.447307553227304</v>
      </c>
      <c r="E3826">
        <f t="shared" si="296"/>
        <v>38.503977288510782</v>
      </c>
      <c r="F3826" s="126">
        <v>32.792266826143241</v>
      </c>
      <c r="G3826">
        <f t="shared" si="293"/>
        <v>32.980042107833654</v>
      </c>
      <c r="H3826">
        <f t="shared" si="291"/>
        <v>37.345191381288117</v>
      </c>
      <c r="I3826">
        <f t="shared" si="292"/>
        <v>32.175620580167497</v>
      </c>
    </row>
    <row r="3827" spans="1:9" outlineLevel="1">
      <c r="A3827" s="12">
        <f t="shared" si="295"/>
        <v>0</v>
      </c>
      <c r="B3827" t="str">
        <f>YEAR(C3827)&amp;VLOOKUP(MONTH(C3827),lookup!$G$2:$N$13,8)</f>
        <v>2018M09</v>
      </c>
      <c r="C3827" s="2">
        <f t="shared" si="294"/>
        <v>43364</v>
      </c>
      <c r="D3827" s="126">
        <v>38.099295730769185</v>
      </c>
      <c r="E3827">
        <f t="shared" si="296"/>
        <v>38.441426981062904</v>
      </c>
      <c r="F3827" s="126">
        <v>32.872479703565418</v>
      </c>
      <c r="G3827">
        <f t="shared" si="293"/>
        <v>32.951966361519169</v>
      </c>
      <c r="H3827">
        <f t="shared" si="291"/>
        <v>37.357206895319827</v>
      </c>
      <c r="I3827">
        <f t="shared" si="292"/>
        <v>32.187927514091861</v>
      </c>
    </row>
    <row r="3828" spans="1:9" outlineLevel="1">
      <c r="A3828" s="12">
        <f t="shared" si="295"/>
        <v>0</v>
      </c>
      <c r="B3828" t="str">
        <f>YEAR(C3828)&amp;VLOOKUP(MONTH(C3828),lookup!$G$2:$N$13,8)</f>
        <v>2018M09</v>
      </c>
      <c r="C3828" s="2">
        <f t="shared" si="294"/>
        <v>43365</v>
      </c>
      <c r="D3828" s="126">
        <v>38.341376087310579</v>
      </c>
      <c r="E3828">
        <f t="shared" si="296"/>
        <v>38.411837605413282</v>
      </c>
      <c r="F3828" s="126">
        <v>32.615815113958014</v>
      </c>
      <c r="G3828">
        <f t="shared" si="293"/>
        <v>32.902398406947469</v>
      </c>
      <c r="H3828">
        <f t="shared" si="291"/>
        <v>37.363833214068841</v>
      </c>
      <c r="I3828">
        <f t="shared" si="292"/>
        <v>32.197405344981306</v>
      </c>
    </row>
    <row r="3829" spans="1:9" outlineLevel="1">
      <c r="A3829" s="12">
        <f t="shared" si="295"/>
        <v>0</v>
      </c>
      <c r="B3829" t="str">
        <f>YEAR(C3829)&amp;VLOOKUP(MONTH(C3829),lookup!$G$2:$N$13,8)</f>
        <v>2018M09</v>
      </c>
      <c r="C3829" s="2">
        <f t="shared" si="294"/>
        <v>43366</v>
      </c>
      <c r="D3829" s="126">
        <v>38.152604566064618</v>
      </c>
      <c r="E3829">
        <f t="shared" si="296"/>
        <v>38.356302669839806</v>
      </c>
      <c r="F3829" s="126">
        <v>32.936225451502004</v>
      </c>
      <c r="G3829">
        <f t="shared" si="293"/>
        <v>32.882806830168121</v>
      </c>
      <c r="H3829">
        <f t="shared" si="291"/>
        <v>37.392181666859813</v>
      </c>
      <c r="I3829">
        <f t="shared" si="292"/>
        <v>32.221793889207106</v>
      </c>
    </row>
    <row r="3830" spans="1:9" outlineLevel="1">
      <c r="A3830" s="12">
        <f t="shared" si="295"/>
        <v>0</v>
      </c>
      <c r="B3830" t="str">
        <f>YEAR(C3830)&amp;VLOOKUP(MONTH(C3830),lookup!$G$2:$N$13,8)</f>
        <v>2018M09</v>
      </c>
      <c r="C3830" s="2">
        <f t="shared" si="294"/>
        <v>43367</v>
      </c>
      <c r="D3830" s="126">
        <v>38.001318517863702</v>
      </c>
      <c r="E3830">
        <f t="shared" si="296"/>
        <v>38.269796358712156</v>
      </c>
      <c r="F3830" s="126">
        <v>32.282192692827309</v>
      </c>
      <c r="G3830">
        <f t="shared" si="293"/>
        <v>32.781208973829465</v>
      </c>
      <c r="H3830">
        <f t="shared" si="291"/>
        <v>37.394938222366157</v>
      </c>
      <c r="I3830">
        <f t="shared" si="292"/>
        <v>32.226911563822391</v>
      </c>
    </row>
    <row r="3831" spans="1:9" outlineLevel="1">
      <c r="A3831" s="12">
        <f t="shared" si="295"/>
        <v>0</v>
      </c>
      <c r="B3831" t="str">
        <f>YEAR(C3831)&amp;VLOOKUP(MONTH(C3831),lookup!$G$2:$N$13,8)</f>
        <v>2018M09</v>
      </c>
      <c r="C3831" s="2">
        <f t="shared" si="294"/>
        <v>43368</v>
      </c>
      <c r="D3831" s="126">
        <v>38.061660565339139</v>
      </c>
      <c r="E3831">
        <f t="shared" si="296"/>
        <v>38.224194740700561</v>
      </c>
      <c r="F3831" s="126">
        <v>32.798831652302745</v>
      </c>
      <c r="G3831">
        <f t="shared" si="293"/>
        <v>32.753923770849298</v>
      </c>
      <c r="H3831">
        <f t="shared" ref="H3831:H3894" si="297">IF(INDEX(D:D,MATCH(DATE(YEAR($C3831)-1,MONTH($C3831),DAY($C3831)),$C:$C,0),1)=0,0,(INDEX(E:E,MATCH(DATE(YEAR($C3831)-1,MONTH($C3831),DAY($C3831)),$C:$C,0),1)+INDEX(E:E,MATCH(DATE(YEAR($C3831)-2,MONTH($C3831),DAY($C3831)),$C:$C,0),1)+INDEX(E:E,MATCH(DATE(YEAR($C3831)-3,MONTH($C3831),DAY($C3831)),$C:$C,0),1)+INDEX(E:E,MATCH(DATE(YEAR($C3831)-4,MONTH($C3831),DAY($C3831)),$C:$C,0),1)+INDEX(E:E,MATCH(DATE(YEAR($C3831)-5,MONTH($C3831),DAY($C3831)),$C:$C,0),1))/5)</f>
        <v>37.415777919716412</v>
      </c>
      <c r="I3831">
        <f t="shared" ref="I3831:I3894" si="298">IF(INDEX(D:D,MATCH(DATE(YEAR($C3831)-1,MONTH($C3831),DAY($C3831)),$C:$C,0),1)=0,0,(INDEX(G:G,MATCH(DATE(YEAR($C3831)-1,MONTH($C3831),DAY($C3831)),$C:$C,0),1)+INDEX(G:G,MATCH(DATE(YEAR($C3831)-2,MONTH($C3831),DAY($C3831)),$C:$C,0),1)+INDEX(G:G,MATCH(DATE(YEAR($C3831)-3,MONTH($C3831),DAY($C3831)),$C:$C,0),1)+INDEX(G:G,MATCH(DATE(YEAR($C3831)-4,MONTH($C3831),DAY($C3831)),$C:$C,0),1)+INDEX(G:G,MATCH(DATE(YEAR($C3831)-5,MONTH($C3831),DAY($C3831)),$C:$C,0),1))/5)</f>
        <v>32.244929153036182</v>
      </c>
    </row>
    <row r="3832" spans="1:9" outlineLevel="1">
      <c r="A3832" s="12">
        <f t="shared" si="295"/>
        <v>0</v>
      </c>
      <c r="B3832" t="str">
        <f>YEAR(C3832)&amp;VLOOKUP(MONTH(C3832),lookup!$G$2:$N$13,8)</f>
        <v>2018M09</v>
      </c>
      <c r="C3832" s="2">
        <f t="shared" si="294"/>
        <v>43369</v>
      </c>
      <c r="D3832" s="126">
        <v>38.691783877344307</v>
      </c>
      <c r="E3832">
        <f t="shared" si="296"/>
        <v>38.2467969555411</v>
      </c>
      <c r="F3832" s="126">
        <v>32.916459752408194</v>
      </c>
      <c r="G3832">
        <f t="shared" si="293"/>
        <v>32.758060913743819</v>
      </c>
      <c r="H3832">
        <f t="shared" si="297"/>
        <v>37.42150176221751</v>
      </c>
      <c r="I3832">
        <f t="shared" si="298"/>
        <v>32.253745005436045</v>
      </c>
    </row>
    <row r="3833" spans="1:9" outlineLevel="1">
      <c r="A3833" s="12">
        <f t="shared" si="295"/>
        <v>0</v>
      </c>
      <c r="B3833" t="str">
        <f>YEAR(C3833)&amp;VLOOKUP(MONTH(C3833),lookup!$G$2:$N$13,8)</f>
        <v>2018M09</v>
      </c>
      <c r="C3833" s="2">
        <f t="shared" si="294"/>
        <v>43370</v>
      </c>
      <c r="D3833" s="126">
        <v>38.348205005910451</v>
      </c>
      <c r="E3833">
        <f t="shared" si="296"/>
        <v>38.267051045642063</v>
      </c>
      <c r="F3833" s="126">
        <v>33.028381630438481</v>
      </c>
      <c r="G3833">
        <f t="shared" si="293"/>
        <v>32.771657992566318</v>
      </c>
      <c r="H3833">
        <f t="shared" si="297"/>
        <v>37.41544897786958</v>
      </c>
      <c r="I3833">
        <f t="shared" si="298"/>
        <v>32.249548328732558</v>
      </c>
    </row>
    <row r="3834" spans="1:9" outlineLevel="1">
      <c r="A3834" s="12">
        <f t="shared" si="295"/>
        <v>0</v>
      </c>
      <c r="B3834" t="str">
        <f>YEAR(C3834)&amp;VLOOKUP(MONTH(C3834),lookup!$G$2:$N$13,8)</f>
        <v>2018M09</v>
      </c>
      <c r="C3834" s="2">
        <f t="shared" si="294"/>
        <v>43371</v>
      </c>
      <c r="D3834" s="126">
        <v>38.810200059328437</v>
      </c>
      <c r="E3834">
        <f t="shared" si="296"/>
        <v>38.328800491608206</v>
      </c>
      <c r="F3834" s="126">
        <v>33.11203485924932</v>
      </c>
      <c r="G3834">
        <f t="shared" si="293"/>
        <v>32.832995140076392</v>
      </c>
      <c r="H3834">
        <f t="shared" si="297"/>
        <v>37.438734536930802</v>
      </c>
      <c r="I3834">
        <f t="shared" si="298"/>
        <v>32.274493804264175</v>
      </c>
    </row>
    <row r="3835" spans="1:9" outlineLevel="1">
      <c r="A3835" s="12">
        <f t="shared" si="295"/>
        <v>0</v>
      </c>
      <c r="B3835" t="str">
        <f>YEAR(C3835)&amp;VLOOKUP(MONTH(C3835),lookup!$G$2:$N$13,8)</f>
        <v>2018M09</v>
      </c>
      <c r="C3835" s="2">
        <f t="shared" si="294"/>
        <v>43372</v>
      </c>
      <c r="D3835" s="126">
        <v>38.825872431670547</v>
      </c>
      <c r="E3835">
        <f t="shared" si="296"/>
        <v>38.430317190881695</v>
      </c>
      <c r="F3835" s="126">
        <v>33.314087085381125</v>
      </c>
      <c r="G3835">
        <f t="shared" si="293"/>
        <v>32.892084070929798</v>
      </c>
      <c r="H3835">
        <f t="shared" si="297"/>
        <v>37.434999052906676</v>
      </c>
      <c r="I3835">
        <f t="shared" si="298"/>
        <v>32.270064357766344</v>
      </c>
    </row>
    <row r="3836" spans="1:9" outlineLevel="1">
      <c r="A3836" s="12">
        <f t="shared" si="295"/>
        <v>0</v>
      </c>
      <c r="B3836" t="str">
        <f>YEAR(C3836)&amp;VLOOKUP(MONTH(C3836),lookup!$G$2:$N$13,8)</f>
        <v>2018M09</v>
      </c>
      <c r="C3836" s="2">
        <f t="shared" si="294"/>
        <v>43373</v>
      </c>
      <c r="D3836" s="126">
        <v>38.604797357523623</v>
      </c>
      <c r="E3836">
        <f t="shared" si="296"/>
        <v>38.497070923575009</v>
      </c>
      <c r="F3836" s="126">
        <v>32.957640435399924</v>
      </c>
      <c r="G3836">
        <f t="shared" si="293"/>
        <v>32.969735465400973</v>
      </c>
      <c r="H3836">
        <f t="shared" si="297"/>
        <v>37.462940158692895</v>
      </c>
      <c r="I3836">
        <f t="shared" si="298"/>
        <v>32.295840663895071</v>
      </c>
    </row>
    <row r="3837" spans="1:9" outlineLevel="1">
      <c r="A3837" s="12">
        <f t="shared" si="295"/>
        <v>0</v>
      </c>
      <c r="B3837" t="str">
        <f>YEAR(C3837)&amp;VLOOKUP(MONTH(C3837),lookup!$G$2:$N$13,8)</f>
        <v>2018M10</v>
      </c>
      <c r="C3837" s="2">
        <f t="shared" si="294"/>
        <v>43374</v>
      </c>
      <c r="D3837" s="126">
        <v>38.231774826137389</v>
      </c>
      <c r="E3837">
        <f t="shared" si="296"/>
        <v>38.516195253229412</v>
      </c>
      <c r="F3837" s="126">
        <v>32.816545253743357</v>
      </c>
      <c r="G3837">
        <f t="shared" si="293"/>
        <v>32.963731586494433</v>
      </c>
      <c r="H3837">
        <f t="shared" si="297"/>
        <v>37.423060975272485</v>
      </c>
      <c r="I3837">
        <f t="shared" si="298"/>
        <v>32.260152049910758</v>
      </c>
    </row>
    <row r="3838" spans="1:9" outlineLevel="1">
      <c r="A3838" s="12">
        <f t="shared" si="295"/>
        <v>0</v>
      </c>
      <c r="B3838" t="str">
        <f>YEAR(C3838)&amp;VLOOKUP(MONTH(C3838),lookup!$G$2:$N$13,8)</f>
        <v>2018M10</v>
      </c>
      <c r="C3838" s="2">
        <f t="shared" si="294"/>
        <v>43375</v>
      </c>
      <c r="D3838" s="126">
        <v>38.714971230085993</v>
      </c>
      <c r="E3838">
        <f t="shared" si="296"/>
        <v>38.562730827138452</v>
      </c>
      <c r="F3838" s="126">
        <v>33.046734249161432</v>
      </c>
      <c r="G3838">
        <f t="shared" si="293"/>
        <v>33.022371641828087</v>
      </c>
      <c r="H3838">
        <f t="shared" si="297"/>
        <v>37.375472718108028</v>
      </c>
      <c r="I3838">
        <f t="shared" si="298"/>
        <v>32.21420412594783</v>
      </c>
    </row>
    <row r="3839" spans="1:9" outlineLevel="1">
      <c r="A3839" s="12">
        <f t="shared" si="295"/>
        <v>0</v>
      </c>
      <c r="B3839" t="str">
        <f>YEAR(C3839)&amp;VLOOKUP(MONTH(C3839),lookup!$G$2:$N$13,8)</f>
        <v>2018M10</v>
      </c>
      <c r="C3839" s="2">
        <f t="shared" si="294"/>
        <v>43376</v>
      </c>
      <c r="D3839" s="126">
        <v>38.401841099144313</v>
      </c>
      <c r="E3839">
        <f t="shared" si="296"/>
        <v>38.588461784937422</v>
      </c>
      <c r="F3839" s="126">
        <v>33.017294596831846</v>
      </c>
      <c r="G3839">
        <f t="shared" si="293"/>
        <v>33.035101656393934</v>
      </c>
      <c r="H3839">
        <f t="shared" si="297"/>
        <v>37.329908142263939</v>
      </c>
      <c r="I3839">
        <f t="shared" si="298"/>
        <v>32.172307327697311</v>
      </c>
    </row>
    <row r="3840" spans="1:9" outlineLevel="1">
      <c r="A3840" s="12">
        <f t="shared" si="295"/>
        <v>0</v>
      </c>
      <c r="B3840" t="str">
        <f>YEAR(C3840)&amp;VLOOKUP(MONTH(C3840),lookup!$G$2:$N$13,8)</f>
        <v>2018M10</v>
      </c>
      <c r="C3840" s="2">
        <f t="shared" si="294"/>
        <v>43377</v>
      </c>
      <c r="D3840" s="126">
        <v>38.746951111495889</v>
      </c>
      <c r="E3840">
        <f t="shared" si="296"/>
        <v>38.586638991419186</v>
      </c>
      <c r="F3840" s="126">
        <v>33.032060219622124</v>
      </c>
      <c r="G3840">
        <f t="shared" si="293"/>
        <v>33.035662132292543</v>
      </c>
      <c r="H3840">
        <f t="shared" si="297"/>
        <v>37.266649474877056</v>
      </c>
      <c r="I3840">
        <f t="shared" si="298"/>
        <v>32.112819263453183</v>
      </c>
    </row>
    <row r="3841" spans="1:9" outlineLevel="1">
      <c r="A3841" s="12">
        <f t="shared" si="295"/>
        <v>0</v>
      </c>
      <c r="B3841" t="str">
        <f>YEAR(C3841)&amp;VLOOKUP(MONTH(C3841),lookup!$G$2:$N$13,8)</f>
        <v>2018M10</v>
      </c>
      <c r="C3841" s="2">
        <f t="shared" si="294"/>
        <v>43378</v>
      </c>
      <c r="D3841" s="126">
        <v>38.536247079336384</v>
      </c>
      <c r="E3841">
        <f t="shared" si="296"/>
        <v>38.574256174980462</v>
      </c>
      <c r="F3841" s="126">
        <v>33.175102519875082</v>
      </c>
      <c r="G3841">
        <f t="shared" si="293"/>
        <v>33.03325014075682</v>
      </c>
      <c r="H3841">
        <f t="shared" si="297"/>
        <v>37.238406885744482</v>
      </c>
      <c r="I3841">
        <f t="shared" si="298"/>
        <v>32.08504145636212</v>
      </c>
    </row>
    <row r="3842" spans="1:9" outlineLevel="1">
      <c r="A3842" s="12">
        <f t="shared" si="295"/>
        <v>0</v>
      </c>
      <c r="B3842" t="str">
        <f>YEAR(C3842)&amp;VLOOKUP(MONTH(C3842),lookup!$G$2:$N$13,8)</f>
        <v>2018M10</v>
      </c>
      <c r="C3842" s="2">
        <f t="shared" si="294"/>
        <v>43379</v>
      </c>
      <c r="D3842" s="126">
        <v>38.828390582754267</v>
      </c>
      <c r="E3842">
        <f t="shared" si="296"/>
        <v>38.594025851463797</v>
      </c>
      <c r="F3842" s="126">
        <v>33.169013874990121</v>
      </c>
      <c r="G3842">
        <f t="shared" si="293"/>
        <v>33.054425782539809</v>
      </c>
      <c r="H3842">
        <f t="shared" si="297"/>
        <v>37.15559172985472</v>
      </c>
      <c r="I3842">
        <f t="shared" si="298"/>
        <v>32.007077918015035</v>
      </c>
    </row>
    <row r="3843" spans="1:9" outlineLevel="1">
      <c r="A3843" s="12">
        <f t="shared" si="295"/>
        <v>0</v>
      </c>
      <c r="B3843" t="str">
        <f>YEAR(C3843)&amp;VLOOKUP(MONTH(C3843),lookup!$G$2:$N$13,8)</f>
        <v>2018M10</v>
      </c>
      <c r="C3843" s="2">
        <f t="shared" si="294"/>
        <v>43380</v>
      </c>
      <c r="D3843" s="126">
        <v>38.425511504982659</v>
      </c>
      <c r="E3843">
        <f t="shared" si="296"/>
        <v>38.58514801678291</v>
      </c>
      <c r="F3843" s="126">
        <v>33.061843840851054</v>
      </c>
      <c r="G3843">
        <f t="shared" si="293"/>
        <v>33.059102128682326</v>
      </c>
      <c r="H3843">
        <f t="shared" si="297"/>
        <v>37.170166850444858</v>
      </c>
      <c r="I3843">
        <f t="shared" si="298"/>
        <v>32.020697886891853</v>
      </c>
    </row>
    <row r="3844" spans="1:9" outlineLevel="1">
      <c r="A3844" s="12">
        <f t="shared" si="295"/>
        <v>0</v>
      </c>
      <c r="B3844" t="str">
        <f>YEAR(C3844)&amp;VLOOKUP(MONTH(C3844),lookup!$G$2:$N$13,8)</f>
        <v>2018M10</v>
      </c>
      <c r="C3844" s="2">
        <f t="shared" si="294"/>
        <v>43381</v>
      </c>
      <c r="D3844" s="126">
        <v>38.350065399681213</v>
      </c>
      <c r="E3844">
        <f t="shared" si="296"/>
        <v>38.538818450217363</v>
      </c>
      <c r="F3844" s="126">
        <v>32.614592678451416</v>
      </c>
      <c r="G3844">
        <f t="shared" si="293"/>
        <v>33.001649846313875</v>
      </c>
      <c r="H3844">
        <f t="shared" si="297"/>
        <v>37.138138200978013</v>
      </c>
      <c r="I3844">
        <f t="shared" si="298"/>
        <v>31.991181805798384</v>
      </c>
    </row>
    <row r="3845" spans="1:9" outlineLevel="1">
      <c r="A3845" s="12">
        <f t="shared" si="295"/>
        <v>0</v>
      </c>
      <c r="B3845" t="str">
        <f>YEAR(C3845)&amp;VLOOKUP(MONTH(C3845),lookup!$G$2:$N$13,8)</f>
        <v>2018M10</v>
      </c>
      <c r="C3845" s="2">
        <f t="shared" si="294"/>
        <v>43382</v>
      </c>
      <c r="D3845" s="126">
        <v>38.576508140360751</v>
      </c>
      <c r="E3845">
        <f t="shared" si="296"/>
        <v>38.574919869124358</v>
      </c>
      <c r="F3845" s="126">
        <v>33.209514565527378</v>
      </c>
      <c r="G3845">
        <f t="shared" si="293"/>
        <v>33.042228759025008</v>
      </c>
      <c r="H3845">
        <f t="shared" si="297"/>
        <v>37.155863981427359</v>
      </c>
      <c r="I3845">
        <f t="shared" si="298"/>
        <v>32.005839048318137</v>
      </c>
    </row>
    <row r="3846" spans="1:9" outlineLevel="1">
      <c r="A3846" s="12">
        <f t="shared" si="295"/>
        <v>0</v>
      </c>
      <c r="B3846" t="str">
        <f>YEAR(C3846)&amp;VLOOKUP(MONTH(C3846),lookup!$G$2:$N$13,8)</f>
        <v>2018M10</v>
      </c>
      <c r="C3846" s="2">
        <f t="shared" si="294"/>
        <v>43383</v>
      </c>
      <c r="D3846" s="126">
        <v>38.595061879416072</v>
      </c>
      <c r="E3846">
        <f t="shared" si="296"/>
        <v>38.554768098700833</v>
      </c>
      <c r="F3846" s="126">
        <v>32.86633508139569</v>
      </c>
      <c r="G3846">
        <f t="shared" si="293"/>
        <v>33.017143382854108</v>
      </c>
      <c r="H3846">
        <f t="shared" si="297"/>
        <v>37.146045842674162</v>
      </c>
      <c r="I3846">
        <f t="shared" si="298"/>
        <v>31.996505629769125</v>
      </c>
    </row>
    <row r="3847" spans="1:9" outlineLevel="1">
      <c r="A3847" s="12">
        <f t="shared" si="295"/>
        <v>0</v>
      </c>
      <c r="B3847" t="str">
        <f>YEAR(C3847)&amp;VLOOKUP(MONTH(C3847),lookup!$G$2:$N$13,8)</f>
        <v>2018M10</v>
      </c>
      <c r="C3847" s="2">
        <f t="shared" si="294"/>
        <v>43384</v>
      </c>
      <c r="D3847" s="126">
        <v>38.705705994534668</v>
      </c>
      <c r="E3847">
        <f t="shared" si="296"/>
        <v>38.587881230929256</v>
      </c>
      <c r="F3847" s="126">
        <v>33.322303417299999</v>
      </c>
      <c r="G3847">
        <f t="shared" si="293"/>
        <v>33.048473175585443</v>
      </c>
      <c r="H3847">
        <f t="shared" si="297"/>
        <v>37.157152078957914</v>
      </c>
      <c r="I3847">
        <f t="shared" si="298"/>
        <v>32.005424623984894</v>
      </c>
    </row>
    <row r="3848" spans="1:9" outlineLevel="1">
      <c r="A3848" s="12">
        <f t="shared" si="295"/>
        <v>0</v>
      </c>
      <c r="B3848" t="str">
        <f>YEAR(C3848)&amp;VLOOKUP(MONTH(C3848),lookup!$G$2:$N$13,8)</f>
        <v>2018M10</v>
      </c>
      <c r="C3848" s="2">
        <f t="shared" si="294"/>
        <v>43385</v>
      </c>
      <c r="D3848" s="126">
        <v>39.046617616396844</v>
      </c>
      <c r="E3848">
        <f t="shared" si="296"/>
        <v>38.62479597362244</v>
      </c>
      <c r="F3848" s="126">
        <v>33.293521391333535</v>
      </c>
      <c r="G3848">
        <f t="shared" ref="G3848:G3911" si="299">AVERAGE(SUM(F3841:F3848)/8,SUM(F3843:F3848)/6)</f>
        <v>33.075190125179361</v>
      </c>
      <c r="H3848">
        <f t="shared" si="297"/>
        <v>37.183548114028213</v>
      </c>
      <c r="I3848">
        <f t="shared" si="298"/>
        <v>32.026621861682464</v>
      </c>
    </row>
    <row r="3849" spans="1:9" outlineLevel="1">
      <c r="A3849" s="12">
        <f t="shared" si="295"/>
        <v>0</v>
      </c>
      <c r="B3849" t="str">
        <f>YEAR(C3849)&amp;VLOOKUP(MONTH(C3849),lookup!$G$2:$N$13,8)</f>
        <v>2018M10</v>
      </c>
      <c r="C3849" s="2">
        <f t="shared" si="294"/>
        <v>43386</v>
      </c>
      <c r="D3849" s="126">
        <v>38.742365206237736</v>
      </c>
      <c r="E3849">
        <f t="shared" si="296"/>
        <v>38.664082831658376</v>
      </c>
      <c r="F3849" s="126">
        <v>33.302075146663803</v>
      </c>
      <c r="G3849">
        <f t="shared" si="299"/>
        <v>33.103145189838045</v>
      </c>
      <c r="H3849">
        <f t="shared" si="297"/>
        <v>37.169166361745546</v>
      </c>
      <c r="I3849">
        <f t="shared" si="298"/>
        <v>32.011933211990723</v>
      </c>
    </row>
    <row r="3850" spans="1:9" outlineLevel="1">
      <c r="A3850" s="12">
        <f t="shared" si="295"/>
        <v>0</v>
      </c>
      <c r="B3850" t="str">
        <f>YEAR(C3850)&amp;VLOOKUP(MONTH(C3850),lookup!$G$2:$N$13,8)</f>
        <v>2018M10</v>
      </c>
      <c r="C3850" s="2">
        <f t="shared" si="294"/>
        <v>43387</v>
      </c>
      <c r="D3850" s="126">
        <v>38.762650727304475</v>
      </c>
      <c r="E3850">
        <f t="shared" si="296"/>
        <v>38.694356201328034</v>
      </c>
      <c r="F3850" s="126">
        <v>33.095510620554769</v>
      </c>
      <c r="G3850">
        <f t="shared" si="299"/>
        <v>33.138627731611116</v>
      </c>
      <c r="H3850">
        <f t="shared" si="297"/>
        <v>37.167308628929426</v>
      </c>
      <c r="I3850">
        <f t="shared" si="298"/>
        <v>32.007472939824424</v>
      </c>
    </row>
    <row r="3851" spans="1:9" outlineLevel="1">
      <c r="A3851" s="12">
        <f t="shared" si="295"/>
        <v>0</v>
      </c>
      <c r="B3851" t="str">
        <f>YEAR(C3851)&amp;VLOOKUP(MONTH(C3851),lookup!$G$2:$N$13,8)</f>
        <v>2018M10</v>
      </c>
      <c r="C3851" s="2">
        <f t="shared" si="294"/>
        <v>43388</v>
      </c>
      <c r="D3851" s="126">
        <v>37.973569238109675</v>
      </c>
      <c r="E3851">
        <f t="shared" si="296"/>
        <v>38.615864901127551</v>
      </c>
      <c r="F3851" s="126">
        <v>32.601373597819688</v>
      </c>
      <c r="G3851">
        <f t="shared" si="299"/>
        <v>33.059169927446021</v>
      </c>
      <c r="H3851">
        <f t="shared" si="297"/>
        <v>37.168426062501155</v>
      </c>
      <c r="I3851">
        <f t="shared" si="298"/>
        <v>32.006456106171356</v>
      </c>
    </row>
    <row r="3852" spans="1:9" outlineLevel="1">
      <c r="A3852" s="12">
        <f t="shared" si="295"/>
        <v>0</v>
      </c>
      <c r="B3852" t="str">
        <f>YEAR(C3852)&amp;VLOOKUP(MONTH(C3852),lookup!$G$2:$N$13,8)</f>
        <v>2018M10</v>
      </c>
      <c r="C3852" s="2">
        <f t="shared" ref="C3852:C3915" si="300">C3851+1</f>
        <v>43389</v>
      </c>
      <c r="D3852" s="126">
        <v>38.593229474838083</v>
      </c>
      <c r="E3852">
        <f t="shared" si="296"/>
        <v>38.630909955443357</v>
      </c>
      <c r="F3852" s="126">
        <v>32.922804626926684</v>
      </c>
      <c r="G3852">
        <f t="shared" si="299"/>
        <v>33.083138969686637</v>
      </c>
      <c r="H3852">
        <f t="shared" si="297"/>
        <v>37.182299314246528</v>
      </c>
      <c r="I3852">
        <f t="shared" si="298"/>
        <v>32.014247962384815</v>
      </c>
    </row>
    <row r="3853" spans="1:9" outlineLevel="1">
      <c r="A3853" s="12">
        <f t="shared" si="295"/>
        <v>0</v>
      </c>
      <c r="B3853" t="str">
        <f>YEAR(C3853)&amp;VLOOKUP(MONTH(C3853),lookup!$G$2:$N$13,8)</f>
        <v>2018M10</v>
      </c>
      <c r="C3853" s="2">
        <f t="shared" si="300"/>
        <v>43390</v>
      </c>
      <c r="D3853" s="126">
        <v>38.369325138245969</v>
      </c>
      <c r="E3853">
        <f t="shared" si="296"/>
        <v>38.589929279787121</v>
      </c>
      <c r="F3853" s="126">
        <v>32.92814405219756</v>
      </c>
      <c r="G3853">
        <f t="shared" si="299"/>
        <v>33.03270669884499</v>
      </c>
      <c r="H3853">
        <f t="shared" si="297"/>
        <v>37.179545731206268</v>
      </c>
      <c r="I3853">
        <f t="shared" si="298"/>
        <v>32.01193367878205</v>
      </c>
    </row>
    <row r="3854" spans="1:9" outlineLevel="1">
      <c r="A3854" s="12">
        <f t="shared" si="295"/>
        <v>0</v>
      </c>
      <c r="B3854" t="str">
        <f>YEAR(C3854)&amp;VLOOKUP(MONTH(C3854),lookup!$G$2:$N$13,8)</f>
        <v>2018M10</v>
      </c>
      <c r="C3854" s="2">
        <f t="shared" si="300"/>
        <v>43391</v>
      </c>
      <c r="D3854" s="126">
        <v>38.836713491350842</v>
      </c>
      <c r="E3854">
        <f t="shared" si="296"/>
        <v>38.587540495112549</v>
      </c>
      <c r="F3854" s="126">
        <v>33.007653583486409</v>
      </c>
      <c r="G3854">
        <f t="shared" si="299"/>
        <v>33.017716787905059</v>
      </c>
      <c r="H3854">
        <f t="shared" si="297"/>
        <v>37.180182142591448</v>
      </c>
      <c r="I3854">
        <f t="shared" si="298"/>
        <v>32.00989462944402</v>
      </c>
    </row>
    <row r="3855" spans="1:9" outlineLevel="1">
      <c r="A3855" s="12">
        <f t="shared" si="295"/>
        <v>0</v>
      </c>
      <c r="B3855" t="str">
        <f>YEAR(C3855)&amp;VLOOKUP(MONTH(C3855),lookup!$G$2:$N$13,8)</f>
        <v>2018M10</v>
      </c>
      <c r="C3855" s="2">
        <f t="shared" si="300"/>
        <v>43392</v>
      </c>
      <c r="D3855" s="126">
        <v>38.532372410134968</v>
      </c>
      <c r="E3855">
        <f t="shared" si="296"/>
        <v>38.559207746412326</v>
      </c>
      <c r="F3855" s="126">
        <v>33.255810670757626</v>
      </c>
      <c r="G3855">
        <f t="shared" si="299"/>
        <v>33.009705618253982</v>
      </c>
      <c r="H3855">
        <f t="shared" si="297"/>
        <v>37.186412038773788</v>
      </c>
      <c r="I3855">
        <f t="shared" si="298"/>
        <v>32.01704928727694</v>
      </c>
    </row>
    <row r="3856" spans="1:9" outlineLevel="1">
      <c r="A3856" s="12">
        <f t="shared" si="295"/>
        <v>0</v>
      </c>
      <c r="B3856" t="str">
        <f>YEAR(C3856)&amp;VLOOKUP(MONTH(C3856),lookup!$G$2:$N$13,8)</f>
        <v>2018M10</v>
      </c>
      <c r="C3856" s="2">
        <f t="shared" si="300"/>
        <v>43393</v>
      </c>
      <c r="D3856" s="126">
        <v>39.009101137013857</v>
      </c>
      <c r="E3856">
        <f t="shared" si="296"/>
        <v>38.577400500593342</v>
      </c>
      <c r="F3856" s="126">
        <v>33.175536105192649</v>
      </c>
      <c r="G3856">
        <f t="shared" si="299"/>
        <v>33.009000328256661</v>
      </c>
      <c r="H3856">
        <f t="shared" si="297"/>
        <v>37.195047625909822</v>
      </c>
      <c r="I3856">
        <f t="shared" si="298"/>
        <v>32.023475409028805</v>
      </c>
    </row>
    <row r="3857" spans="1:9" outlineLevel="1">
      <c r="A3857" s="12">
        <f t="shared" si="295"/>
        <v>0</v>
      </c>
      <c r="B3857" t="str">
        <f>YEAR(C3857)&amp;VLOOKUP(MONTH(C3857),lookup!$G$2:$N$13,8)</f>
        <v>2018M10</v>
      </c>
      <c r="C3857" s="2">
        <f t="shared" si="300"/>
        <v>43394</v>
      </c>
      <c r="D3857" s="126">
        <v>38.85381615853526</v>
      </c>
      <c r="E3857">
        <f t="shared" si="296"/>
        <v>38.657720095147404</v>
      </c>
      <c r="F3857" s="126">
        <v>33.503728561265511</v>
      </c>
      <c r="G3857">
        <f t="shared" si="299"/>
        <v>33.096799913623087</v>
      </c>
      <c r="H3857">
        <f t="shared" si="297"/>
        <v>37.200817710179457</v>
      </c>
      <c r="I3857">
        <f t="shared" si="298"/>
        <v>32.030354831095487</v>
      </c>
    </row>
    <row r="3858" spans="1:9" outlineLevel="1">
      <c r="A3858" s="12">
        <f t="shared" ref="A3858:A3921" si="301">IF(D3858+D3859=D3858,IF(D3858+D3859&gt;0,1,0),0)</f>
        <v>0</v>
      </c>
      <c r="B3858" t="str">
        <f>YEAR(C3858)&amp;VLOOKUP(MONTH(C3858),lookup!$G$2:$N$13,8)</f>
        <v>2018M10</v>
      </c>
      <c r="C3858" s="2">
        <f t="shared" si="300"/>
        <v>43395</v>
      </c>
      <c r="D3858" s="126">
        <v>38.712089349662691</v>
      </c>
      <c r="E3858">
        <f t="shared" si="296"/>
        <v>38.664464998613511</v>
      </c>
      <c r="F3858" s="126">
        <v>32.955002619893548</v>
      </c>
      <c r="G3858">
        <f t="shared" si="299"/>
        <v>33.090701329662338</v>
      </c>
      <c r="H3858">
        <f t="shared" si="297"/>
        <v>37.196669866170431</v>
      </c>
      <c r="I3858">
        <f t="shared" si="298"/>
        <v>32.024840914407967</v>
      </c>
    </row>
    <row r="3859" spans="1:9" outlineLevel="1">
      <c r="A3859" s="12">
        <f t="shared" si="301"/>
        <v>0</v>
      </c>
      <c r="B3859" t="str">
        <f>YEAR(C3859)&amp;VLOOKUP(MONTH(C3859),lookup!$G$2:$N$13,8)</f>
        <v>2018M10</v>
      </c>
      <c r="C3859" s="2">
        <f t="shared" si="300"/>
        <v>43396</v>
      </c>
      <c r="D3859" s="126">
        <v>38.821855992432745</v>
      </c>
      <c r="E3859">
        <f t="shared" si="296"/>
        <v>38.755193825274262</v>
      </c>
      <c r="F3859" s="126">
        <v>33.358105176378963</v>
      </c>
      <c r="G3859">
        <f t="shared" si="299"/>
        <v>33.173827147004076</v>
      </c>
      <c r="H3859">
        <f t="shared" si="297"/>
        <v>37.191986924329811</v>
      </c>
      <c r="I3859">
        <f t="shared" si="298"/>
        <v>32.022093699920212</v>
      </c>
    </row>
    <row r="3860" spans="1:9" outlineLevel="1">
      <c r="A3860" s="12">
        <f t="shared" si="301"/>
        <v>0</v>
      </c>
      <c r="B3860" t="str">
        <f>YEAR(C3860)&amp;VLOOKUP(MONTH(C3860),lookup!$G$2:$N$13,8)</f>
        <v>2018M10</v>
      </c>
      <c r="C3860" s="2">
        <f t="shared" si="300"/>
        <v>43397</v>
      </c>
      <c r="D3860" s="126">
        <v>38.825005251819839</v>
      </c>
      <c r="E3860">
        <f t="shared" si="296"/>
        <v>38.768704124708037</v>
      </c>
      <c r="F3860" s="126">
        <v>33.036906095648533</v>
      </c>
      <c r="G3860">
        <f t="shared" si="299"/>
        <v>33.183396198146035</v>
      </c>
      <c r="H3860">
        <f t="shared" si="297"/>
        <v>37.163862521808575</v>
      </c>
      <c r="I3860">
        <f t="shared" si="298"/>
        <v>31.997755937755237</v>
      </c>
    </row>
    <row r="3861" spans="1:9" outlineLevel="1">
      <c r="A3861" s="12">
        <f t="shared" si="301"/>
        <v>0</v>
      </c>
      <c r="B3861" t="str">
        <f>YEAR(C3861)&amp;VLOOKUP(MONTH(C3861),lookup!$G$2:$N$13,8)</f>
        <v>2018M10</v>
      </c>
      <c r="C3861" s="2">
        <f t="shared" si="300"/>
        <v>43398</v>
      </c>
      <c r="D3861" s="126">
        <v>39.243346016602899</v>
      </c>
      <c r="E3861">
        <f t="shared" si="296"/>
        <v>38.882578230144347</v>
      </c>
      <c r="F3861" s="126">
        <v>33.840717264153234</v>
      </c>
      <c r="G3861">
        <f t="shared" si="299"/>
        <v>33.289174240009565</v>
      </c>
      <c r="H3861">
        <f t="shared" si="297"/>
        <v>37.165210585130311</v>
      </c>
      <c r="I3861">
        <f t="shared" si="298"/>
        <v>31.995445102723391</v>
      </c>
    </row>
    <row r="3862" spans="1:9" outlineLevel="1">
      <c r="A3862" s="12">
        <f t="shared" si="301"/>
        <v>0</v>
      </c>
      <c r="B3862" t="str">
        <f>YEAR(C3862)&amp;VLOOKUP(MONTH(C3862),lookup!$G$2:$N$13,8)</f>
        <v>2018M10</v>
      </c>
      <c r="C3862" s="2">
        <f t="shared" si="300"/>
        <v>43399</v>
      </c>
      <c r="D3862" s="126">
        <v>39.00552375960855</v>
      </c>
      <c r="E3862">
        <f t="shared" si="296"/>
        <v>38.892830757126674</v>
      </c>
      <c r="F3862" s="126">
        <v>33.196610460247925</v>
      </c>
      <c r="G3862">
        <f t="shared" si="299"/>
        <v>33.30274024106177</v>
      </c>
      <c r="H3862">
        <f t="shared" si="297"/>
        <v>37.158711056375722</v>
      </c>
      <c r="I3862">
        <f t="shared" si="298"/>
        <v>31.988919551753281</v>
      </c>
    </row>
    <row r="3863" spans="1:9" outlineLevel="1">
      <c r="A3863" s="12">
        <f t="shared" si="301"/>
        <v>0</v>
      </c>
      <c r="B3863" t="str">
        <f>YEAR(C3863)&amp;VLOOKUP(MONTH(C3863),lookup!$G$2:$N$13,8)</f>
        <v>2018M10</v>
      </c>
      <c r="C3863" s="2">
        <f t="shared" si="300"/>
        <v>43400</v>
      </c>
      <c r="D3863" s="126">
        <v>39.034156861115889</v>
      </c>
      <c r="E3863">
        <f t="shared" si="296"/>
        <v>38.939220677194697</v>
      </c>
      <c r="F3863" s="126">
        <v>33.483120738740375</v>
      </c>
      <c r="G3863">
        <f t="shared" si="299"/>
        <v>33.315229801766925</v>
      </c>
      <c r="H3863">
        <f t="shared" si="297"/>
        <v>37.178916074686882</v>
      </c>
      <c r="I3863">
        <f t="shared" si="298"/>
        <v>32.002341749814903</v>
      </c>
    </row>
    <row r="3864" spans="1:9" outlineLevel="1">
      <c r="A3864" s="12">
        <f t="shared" si="301"/>
        <v>0</v>
      </c>
      <c r="B3864" t="str">
        <f>YEAR(C3864)&amp;VLOOKUP(MONTH(C3864),lookup!$G$2:$N$13,8)</f>
        <v>2018M10</v>
      </c>
      <c r="C3864" s="2">
        <f t="shared" si="300"/>
        <v>43401</v>
      </c>
      <c r="D3864" s="126">
        <v>39.068415547695786</v>
      </c>
      <c r="E3864">
        <f t="shared" si="296"/>
        <v>38.972621677698413</v>
      </c>
      <c r="F3864" s="126">
        <v>33.212001421132989</v>
      </c>
      <c r="G3864">
        <f t="shared" si="299"/>
        <v>33.338925450783151</v>
      </c>
      <c r="H3864">
        <f t="shared" si="297"/>
        <v>37.20789746965314</v>
      </c>
      <c r="I3864">
        <f t="shared" si="298"/>
        <v>32.029668463866166</v>
      </c>
    </row>
    <row r="3865" spans="1:9" outlineLevel="1">
      <c r="A3865" s="12">
        <f t="shared" si="301"/>
        <v>0</v>
      </c>
      <c r="B3865" t="str">
        <f>YEAR(C3865)&amp;VLOOKUP(MONTH(C3865),lookup!$G$2:$N$13,8)</f>
        <v>2018M10</v>
      </c>
      <c r="C3865" s="2">
        <f t="shared" si="300"/>
        <v>43402</v>
      </c>
      <c r="D3865" s="126">
        <v>38.684579341541088</v>
      </c>
      <c r="E3865">
        <f t="shared" si="296"/>
        <v>38.95060465572864</v>
      </c>
      <c r="F3865" s="126">
        <v>33.173254181249284</v>
      </c>
      <c r="G3865">
        <f t="shared" si="299"/>
        <v>33.302866552437997</v>
      </c>
      <c r="H3865">
        <f t="shared" si="297"/>
        <v>37.210290411166618</v>
      </c>
      <c r="I3865">
        <f t="shared" si="298"/>
        <v>32.02843189558746</v>
      </c>
    </row>
    <row r="3866" spans="1:9" outlineLevel="1">
      <c r="A3866" s="12">
        <f t="shared" si="301"/>
        <v>0</v>
      </c>
      <c r="B3866" t="str">
        <f>YEAR(C3866)&amp;VLOOKUP(MONTH(C3866),lookup!$G$2:$N$13,8)</f>
        <v>2018M10</v>
      </c>
      <c r="C3866" s="2">
        <f t="shared" si="300"/>
        <v>43403</v>
      </c>
      <c r="D3866" s="126">
        <v>38.866276128794169</v>
      </c>
      <c r="E3866">
        <f t="shared" si="296"/>
        <v>38.963680569172226</v>
      </c>
      <c r="F3866" s="126">
        <v>33.119334749972062</v>
      </c>
      <c r="G3866">
        <f t="shared" si="299"/>
        <v>33.320006365094869</v>
      </c>
      <c r="H3866">
        <f t="shared" si="297"/>
        <v>37.229067003307208</v>
      </c>
      <c r="I3866">
        <f t="shared" si="298"/>
        <v>32.043490733955345</v>
      </c>
    </row>
    <row r="3867" spans="1:9" outlineLevel="1">
      <c r="A3867" s="12">
        <f t="shared" si="301"/>
        <v>0</v>
      </c>
      <c r="B3867" t="str">
        <f>YEAR(C3867)&amp;VLOOKUP(MONTH(C3867),lookup!$G$2:$N$13,8)</f>
        <v>2018M10</v>
      </c>
      <c r="C3867" s="2">
        <f t="shared" si="300"/>
        <v>43404</v>
      </c>
      <c r="D3867" s="126">
        <v>38.769702804629084</v>
      </c>
      <c r="E3867">
        <f t="shared" si="296"/>
        <v>38.920950727270004</v>
      </c>
      <c r="F3867" s="126">
        <v>33.246356138635399</v>
      </c>
      <c r="G3867">
        <f t="shared" si="299"/>
        <v>33.263491956442742</v>
      </c>
      <c r="H3867">
        <f t="shared" si="297"/>
        <v>37.257897408103055</v>
      </c>
      <c r="I3867">
        <f t="shared" si="298"/>
        <v>32.065595357628204</v>
      </c>
    </row>
    <row r="3868" spans="1:9" outlineLevel="1">
      <c r="A3868" s="12">
        <f t="shared" si="301"/>
        <v>0</v>
      </c>
      <c r="B3868" t="str">
        <f>YEAR(C3868)&amp;VLOOKUP(MONTH(C3868),lookup!$G$2:$N$13,8)</f>
        <v>2018M11</v>
      </c>
      <c r="C3868" s="2">
        <f t="shared" si="300"/>
        <v>43405</v>
      </c>
      <c r="D3868" s="126">
        <v>39.145962114635758</v>
      </c>
      <c r="E3868">
        <f t="shared" si="296"/>
        <v>38.95271372744827</v>
      </c>
      <c r="F3868" s="126">
        <v>33.387992690956146</v>
      </c>
      <c r="G3868">
        <f t="shared" si="299"/>
        <v>33.301383387875156</v>
      </c>
      <c r="H3868">
        <f t="shared" si="297"/>
        <v>37.308346809006295</v>
      </c>
      <c r="I3868">
        <f t="shared" si="298"/>
        <v>32.101343442018653</v>
      </c>
    </row>
    <row r="3869" spans="1:9" outlineLevel="1">
      <c r="A3869" s="12">
        <f t="shared" si="301"/>
        <v>0</v>
      </c>
      <c r="B3869" t="str">
        <f>YEAR(C3869)&amp;VLOOKUP(MONTH(C3869),lookup!$G$2:$N$13,8)</f>
        <v>2018M11</v>
      </c>
      <c r="C3869" s="2">
        <f t="shared" si="300"/>
        <v>43406</v>
      </c>
      <c r="D3869" s="126">
        <v>38.860878073751408</v>
      </c>
      <c r="E3869">
        <f t="shared" si="296"/>
        <v>38.914369582073007</v>
      </c>
      <c r="F3869" s="126">
        <v>33.30229713994224</v>
      </c>
      <c r="G3869">
        <f t="shared" si="299"/>
        <v>33.252663496878789</v>
      </c>
      <c r="H3869">
        <f t="shared" si="297"/>
        <v>37.323628623638754</v>
      </c>
      <c r="I3869">
        <f t="shared" si="298"/>
        <v>32.101785851797743</v>
      </c>
    </row>
    <row r="3870" spans="1:9" outlineLevel="1">
      <c r="A3870" s="12">
        <f t="shared" si="301"/>
        <v>0</v>
      </c>
      <c r="B3870" t="str">
        <f>YEAR(C3870)&amp;VLOOKUP(MONTH(C3870),lookup!$G$2:$N$13,8)</f>
        <v>2018M11</v>
      </c>
      <c r="C3870" s="2">
        <f t="shared" si="300"/>
        <v>43407</v>
      </c>
      <c r="D3870" s="126">
        <v>38.858695850596298</v>
      </c>
      <c r="E3870">
        <f t="shared" si="296"/>
        <v>38.887716196334779</v>
      </c>
      <c r="F3870" s="126">
        <v>33.131892379829139</v>
      </c>
      <c r="G3870">
        <f t="shared" si="299"/>
        <v>33.241942863410621</v>
      </c>
      <c r="H3870">
        <f t="shared" si="297"/>
        <v>37.321047445669514</v>
      </c>
      <c r="I3870">
        <f t="shared" si="298"/>
        <v>32.088121177482698</v>
      </c>
    </row>
    <row r="3871" spans="1:9" outlineLevel="1">
      <c r="A3871" s="12">
        <f t="shared" si="301"/>
        <v>0</v>
      </c>
      <c r="B3871" t="str">
        <f>YEAR(C3871)&amp;VLOOKUP(MONTH(C3871),lookup!$G$2:$N$13,8)</f>
        <v>2018M11</v>
      </c>
      <c r="C3871" s="2">
        <f t="shared" si="300"/>
        <v>43408</v>
      </c>
      <c r="D3871" s="126">
        <v>39.172872993018736</v>
      </c>
      <c r="E3871">
        <f t="shared" si="296"/>
        <v>38.937077092201847</v>
      </c>
      <c r="F3871" s="126">
        <v>33.5724175025425</v>
      </c>
      <c r="G3871">
        <f t="shared" si="299"/>
        <v>33.28078752125603</v>
      </c>
      <c r="H3871">
        <f t="shared" si="297"/>
        <v>37.293268204736343</v>
      </c>
      <c r="I3871">
        <f t="shared" si="298"/>
        <v>32.049679600806016</v>
      </c>
    </row>
    <row r="3872" spans="1:9" outlineLevel="1">
      <c r="A3872" s="12">
        <f t="shared" si="301"/>
        <v>0</v>
      </c>
      <c r="B3872" t="str">
        <f>YEAR(C3872)&amp;VLOOKUP(MONTH(C3872),lookup!$G$2:$N$13,8)</f>
        <v>2018M11</v>
      </c>
      <c r="C3872" s="2">
        <f t="shared" si="300"/>
        <v>43409</v>
      </c>
      <c r="D3872" s="126">
        <v>38.712391870005902</v>
      </c>
      <c r="E3872">
        <f t="shared" si="296"/>
        <v>38.902001924113875</v>
      </c>
      <c r="F3872" s="126">
        <v>32.922764786835053</v>
      </c>
      <c r="G3872">
        <f t="shared" si="299"/>
        <v>33.246329401350991</v>
      </c>
      <c r="H3872">
        <f t="shared" si="297"/>
        <v>37.318298701462972</v>
      </c>
      <c r="I3872">
        <f t="shared" si="298"/>
        <v>32.058358624870095</v>
      </c>
    </row>
    <row r="3873" spans="1:9" outlineLevel="1">
      <c r="A3873" s="12">
        <f t="shared" si="301"/>
        <v>0</v>
      </c>
      <c r="B3873" t="str">
        <f>YEAR(C3873)&amp;VLOOKUP(MONTH(C3873),lookup!$G$2:$N$13,8)</f>
        <v>2018M11</v>
      </c>
      <c r="C3873" s="2">
        <f t="shared" si="300"/>
        <v>43410</v>
      </c>
      <c r="D3873" s="126">
        <v>38.813039531253629</v>
      </c>
      <c r="E3873">
        <f t="shared" si="296"/>
        <v>38.913642079856288</v>
      </c>
      <c r="F3873" s="126">
        <v>33.244727518145865</v>
      </c>
      <c r="G3873">
        <f t="shared" si="299"/>
        <v>33.250660766532896</v>
      </c>
      <c r="H3873">
        <f t="shared" si="297"/>
        <v>37.312921005039286</v>
      </c>
      <c r="I3873">
        <f t="shared" si="298"/>
        <v>32.042649006014059</v>
      </c>
    </row>
    <row r="3874" spans="1:9" outlineLevel="1">
      <c r="A3874" s="12">
        <f t="shared" si="301"/>
        <v>0</v>
      </c>
      <c r="B3874" t="str">
        <f>YEAR(C3874)&amp;VLOOKUP(MONTH(C3874),lookup!$G$2:$N$13,8)</f>
        <v>2018M11</v>
      </c>
      <c r="C3874" s="2">
        <f t="shared" si="300"/>
        <v>43411</v>
      </c>
      <c r="D3874" s="126">
        <v>39.204021679833801</v>
      </c>
      <c r="E3874">
        <f t="shared" si="296"/>
        <v>38.939589473896099</v>
      </c>
      <c r="F3874" s="126">
        <v>33.397900343643052</v>
      </c>
      <c r="G3874">
        <f t="shared" si="299"/>
        <v>33.268896753861242</v>
      </c>
      <c r="H3874">
        <f t="shared" si="297"/>
        <v>37.303822661919916</v>
      </c>
      <c r="I3874">
        <f t="shared" si="298"/>
        <v>32.02418581847347</v>
      </c>
    </row>
    <row r="3875" spans="1:9" outlineLevel="1">
      <c r="A3875" s="12">
        <f t="shared" si="301"/>
        <v>0</v>
      </c>
      <c r="B3875" t="str">
        <f>YEAR(C3875)&amp;VLOOKUP(MONTH(C3875),lookup!$G$2:$N$13,8)</f>
        <v>2018M11</v>
      </c>
      <c r="C3875" s="2">
        <f t="shared" si="300"/>
        <v>43412</v>
      </c>
      <c r="D3875" s="126">
        <v>39.019776578243743</v>
      </c>
      <c r="E3875">
        <f t="shared" si="296"/>
        <v>38.968460626788044</v>
      </c>
      <c r="F3875" s="126">
        <v>33.43298876404711</v>
      </c>
      <c r="G3875">
        <f t="shared" si="299"/>
        <v>33.291452261624883</v>
      </c>
      <c r="H3875">
        <f t="shared" si="297"/>
        <v>37.302108389725085</v>
      </c>
      <c r="I3875">
        <f t="shared" si="298"/>
        <v>32.019448474944383</v>
      </c>
    </row>
    <row r="3876" spans="1:9" outlineLevel="1">
      <c r="A3876" s="12">
        <f t="shared" si="301"/>
        <v>0</v>
      </c>
      <c r="B3876" t="str">
        <f>YEAR(C3876)&amp;VLOOKUP(MONTH(C3876),lookup!$G$2:$N$13,8)</f>
        <v>2018M11</v>
      </c>
      <c r="C3876" s="2">
        <f t="shared" si="300"/>
        <v>43413</v>
      </c>
      <c r="D3876" s="126">
        <v>38.669941866294053</v>
      </c>
      <c r="E3876">
        <f t="shared" si="296"/>
        <v>38.922979862574834</v>
      </c>
      <c r="F3876" s="126">
        <v>32.907176095208264</v>
      </c>
      <c r="G3876">
        <f t="shared" si="299"/>
        <v>33.242674867338899</v>
      </c>
      <c r="H3876">
        <f t="shared" si="297"/>
        <v>37.294644622613433</v>
      </c>
      <c r="I3876">
        <f t="shared" si="298"/>
        <v>32.006865320155995</v>
      </c>
    </row>
    <row r="3877" spans="1:9" outlineLevel="1">
      <c r="A3877" s="12">
        <f t="shared" si="301"/>
        <v>0</v>
      </c>
      <c r="B3877" t="str">
        <f>YEAR(C3877)&amp;VLOOKUP(MONTH(C3877),lookup!$G$2:$N$13,8)</f>
        <v>2018M11</v>
      </c>
      <c r="C3877" s="2">
        <f t="shared" si="300"/>
        <v>43414</v>
      </c>
      <c r="D3877" s="126">
        <v>39.12790165731392</v>
      </c>
      <c r="E3877">
        <f t="shared" si="296"/>
        <v>38.935921225238758</v>
      </c>
      <c r="F3877" s="126">
        <v>33.476429401026238</v>
      </c>
      <c r="G3877">
        <f t="shared" si="299"/>
        <v>33.245559125196955</v>
      </c>
      <c r="H3877">
        <f t="shared" si="297"/>
        <v>37.307299469054307</v>
      </c>
      <c r="I3877">
        <f t="shared" si="298"/>
        <v>32.019052109459686</v>
      </c>
    </row>
    <row r="3878" spans="1:9" outlineLevel="1">
      <c r="A3878" s="12">
        <f t="shared" si="301"/>
        <v>0</v>
      </c>
      <c r="B3878" t="str">
        <f>YEAR(C3878)&amp;VLOOKUP(MONTH(C3878),lookup!$G$2:$N$13,8)</f>
        <v>2018M11</v>
      </c>
      <c r="C3878" s="2">
        <f t="shared" si="300"/>
        <v>43415</v>
      </c>
      <c r="D3878" s="126">
        <v>39.079771868269134</v>
      </c>
      <c r="E3878">
        <f t="shared" si="296"/>
        <v>38.98035347619858</v>
      </c>
      <c r="F3878" s="126">
        <v>33.253949881068728</v>
      </c>
      <c r="G3878">
        <f t="shared" si="299"/>
        <v>33.280786476877239</v>
      </c>
      <c r="H3878">
        <f t="shared" si="297"/>
        <v>37.296153641571983</v>
      </c>
      <c r="I3878">
        <f t="shared" si="298"/>
        <v>32.004417402811498</v>
      </c>
    </row>
    <row r="3879" spans="1:9" outlineLevel="1">
      <c r="A3879" s="12">
        <f t="shared" si="301"/>
        <v>0</v>
      </c>
      <c r="B3879" t="str">
        <f>YEAR(C3879)&amp;VLOOKUP(MONTH(C3879),lookup!$G$2:$N$13,8)</f>
        <v>2018M11</v>
      </c>
      <c r="C3879" s="2">
        <f t="shared" si="300"/>
        <v>43416</v>
      </c>
      <c r="D3879" s="126">
        <v>38.473104544066402</v>
      </c>
      <c r="E3879">
        <f t="shared" si="296"/>
        <v>38.90829003254013</v>
      </c>
      <c r="F3879" s="126">
        <v>32.903558847985529</v>
      </c>
      <c r="G3879">
        <f t="shared" si="299"/>
        <v>33.210552088454065</v>
      </c>
      <c r="H3879">
        <f t="shared" si="297"/>
        <v>37.319873931948457</v>
      </c>
      <c r="I3879">
        <f t="shared" si="298"/>
        <v>32.02559241203668</v>
      </c>
    </row>
    <row r="3880" spans="1:9" outlineLevel="1">
      <c r="A3880" s="12">
        <f t="shared" si="301"/>
        <v>0</v>
      </c>
      <c r="B3880" t="str">
        <f>YEAR(C3880)&amp;VLOOKUP(MONTH(C3880),lookup!$G$2:$N$13,8)</f>
        <v>2018M11</v>
      </c>
      <c r="C3880" s="2">
        <f t="shared" si="300"/>
        <v>43417</v>
      </c>
      <c r="D3880" s="126">
        <v>39.103031664669352</v>
      </c>
      <c r="E3880">
        <f t="shared" si="296"/>
        <v>38.924289185109558</v>
      </c>
      <c r="F3880" s="126">
        <v>33.285065205326333</v>
      </c>
      <c r="G3880">
        <f t="shared" si="299"/>
        <v>33.223792936416707</v>
      </c>
      <c r="H3880">
        <f t="shared" si="297"/>
        <v>37.309434108390008</v>
      </c>
      <c r="I3880">
        <f t="shared" si="298"/>
        <v>32.011982319837649</v>
      </c>
    </row>
    <row r="3881" spans="1:9" outlineLevel="1">
      <c r="A3881" s="12">
        <f t="shared" si="301"/>
        <v>0</v>
      </c>
      <c r="B3881" t="str">
        <f>YEAR(C3881)&amp;VLOOKUP(MONTH(C3881),lookup!$G$2:$N$13,8)</f>
        <v>2018M11</v>
      </c>
      <c r="C3881" s="2">
        <f t="shared" si="300"/>
        <v>43418</v>
      </c>
      <c r="D3881" s="126">
        <v>38.86336710320834</v>
      </c>
      <c r="E3881">
        <f t="shared" si="296"/>
        <v>38.91440053543711</v>
      </c>
      <c r="F3881" s="126">
        <v>33.23456634785839</v>
      </c>
      <c r="G3881">
        <f t="shared" si="299"/>
        <v>33.206622661924683</v>
      </c>
      <c r="H3881">
        <f t="shared" si="297"/>
        <v>37.321089306125273</v>
      </c>
      <c r="I3881">
        <f t="shared" si="298"/>
        <v>32.020279191043876</v>
      </c>
    </row>
    <row r="3882" spans="1:9" outlineLevel="1">
      <c r="A3882" s="12">
        <f t="shared" si="301"/>
        <v>0</v>
      </c>
      <c r="B3882" t="str">
        <f>YEAR(C3882)&amp;VLOOKUP(MONTH(C3882),lookup!$G$2:$N$13,8)</f>
        <v>2018M11</v>
      </c>
      <c r="C3882" s="2">
        <f t="shared" si="300"/>
        <v>43419</v>
      </c>
      <c r="D3882" s="126">
        <v>39.5637717746826</v>
      </c>
      <c r="E3882">
        <f t="shared" si="296"/>
        <v>39.011370742064202</v>
      </c>
      <c r="F3882" s="126">
        <v>33.580164974007872</v>
      </c>
      <c r="G3882">
        <f t="shared" si="299"/>
        <v>33.27409660788912</v>
      </c>
      <c r="H3882">
        <f t="shared" si="297"/>
        <v>37.350664635346902</v>
      </c>
      <c r="I3882">
        <f t="shared" si="298"/>
        <v>32.044615918648311</v>
      </c>
    </row>
    <row r="3883" spans="1:9" outlineLevel="1">
      <c r="A3883" s="12">
        <f t="shared" si="301"/>
        <v>0</v>
      </c>
      <c r="B3883" t="str">
        <f>YEAR(C3883)&amp;VLOOKUP(MONTH(C3883),lookup!$G$2:$N$13,8)</f>
        <v>2018M11</v>
      </c>
      <c r="C3883" s="2">
        <f t="shared" si="300"/>
        <v>43420</v>
      </c>
      <c r="D3883" s="126">
        <v>38.814361758795307</v>
      </c>
      <c r="E3883">
        <f t="shared" si="296"/>
        <v>38.972403990972126</v>
      </c>
      <c r="F3883" s="126">
        <v>33.258987222975911</v>
      </c>
      <c r="G3883">
        <f t="shared" si="299"/>
        <v>33.245101330067982</v>
      </c>
      <c r="H3883">
        <f t="shared" si="297"/>
        <v>37.370539569718702</v>
      </c>
      <c r="I3883">
        <f t="shared" si="298"/>
        <v>32.057745021650582</v>
      </c>
    </row>
    <row r="3884" spans="1:9" outlineLevel="1">
      <c r="A3884" s="12">
        <f t="shared" si="301"/>
        <v>0</v>
      </c>
      <c r="B3884" t="str">
        <f>YEAR(C3884)&amp;VLOOKUP(MONTH(C3884),lookup!$G$2:$N$13,8)</f>
        <v>2018M11</v>
      </c>
      <c r="C3884" s="2">
        <f t="shared" si="300"/>
        <v>43421</v>
      </c>
      <c r="D3884" s="126">
        <v>39.714578472301788</v>
      </c>
      <c r="E3884">
        <f t="shared" si="296"/>
        <v>39.090594329183659</v>
      </c>
      <c r="F3884" s="126">
        <v>33.6268240961505</v>
      </c>
      <c r="G3884">
        <f t="shared" si="299"/>
        <v>33.321152181383681</v>
      </c>
      <c r="H3884">
        <f t="shared" si="297"/>
        <v>37.397926915332903</v>
      </c>
      <c r="I3884">
        <f t="shared" si="298"/>
        <v>32.080475999291238</v>
      </c>
    </row>
    <row r="3885" spans="1:9" outlineLevel="1">
      <c r="A3885" s="12">
        <f t="shared" si="301"/>
        <v>0</v>
      </c>
      <c r="B3885" t="str">
        <f>YEAR(C3885)&amp;VLOOKUP(MONTH(C3885),lookup!$G$2:$N$13,8)</f>
        <v>2018M11</v>
      </c>
      <c r="C3885" s="2">
        <f t="shared" si="300"/>
        <v>43422</v>
      </c>
      <c r="D3885" s="126">
        <v>38.972820392147163</v>
      </c>
      <c r="E3885">
        <f t="shared" ref="E3885:E3948" si="302">AVERAGE(SUM(D3878:D3885)/8,SUM(D3880:D3885)/6)</f>
        <v>39.122544737450802</v>
      </c>
      <c r="F3885" s="126">
        <v>33.42995051405277</v>
      </c>
      <c r="G3885">
        <f t="shared" si="299"/>
        <v>33.362113223120105</v>
      </c>
      <c r="H3885">
        <f t="shared" si="297"/>
        <v>37.402482658852918</v>
      </c>
      <c r="I3885">
        <f t="shared" si="298"/>
        <v>32.078795963280804</v>
      </c>
    </row>
    <row r="3886" spans="1:9" outlineLevel="1">
      <c r="A3886" s="12">
        <f t="shared" si="301"/>
        <v>0</v>
      </c>
      <c r="B3886" t="str">
        <f>YEAR(C3886)&amp;VLOOKUP(MONTH(C3886),lookup!$G$2:$N$13,8)</f>
        <v>2018M11</v>
      </c>
      <c r="C3886" s="2">
        <f t="shared" si="300"/>
        <v>43423</v>
      </c>
      <c r="D3886" s="126">
        <v>39.079424367864554</v>
      </c>
      <c r="E3886">
        <f t="shared" si="302"/>
        <v>39.120555743941779</v>
      </c>
      <c r="F3886" s="126">
        <v>33.053251088091542</v>
      </c>
      <c r="G3886">
        <f t="shared" si="299"/>
        <v>33.330251705456135</v>
      </c>
      <c r="H3886">
        <f t="shared" si="297"/>
        <v>37.417446292732961</v>
      </c>
      <c r="I3886">
        <f t="shared" si="298"/>
        <v>32.091358307753367</v>
      </c>
    </row>
    <row r="3887" spans="1:9" outlineLevel="1">
      <c r="A3887" s="12">
        <f t="shared" si="301"/>
        <v>0</v>
      </c>
      <c r="B3887" t="str">
        <f>YEAR(C3887)&amp;VLOOKUP(MONTH(C3887),lookup!$G$2:$N$13,8)</f>
        <v>2018M11</v>
      </c>
      <c r="C3887" s="2">
        <f t="shared" si="300"/>
        <v>43424</v>
      </c>
      <c r="D3887" s="126">
        <v>39.046278688559632</v>
      </c>
      <c r="E3887">
        <f t="shared" si="302"/>
        <v>39.171621760085216</v>
      </c>
      <c r="F3887" s="126">
        <v>33.393649302418893</v>
      </c>
      <c r="G3887">
        <f t="shared" si="299"/>
        <v>33.374139271738258</v>
      </c>
      <c r="H3887">
        <f t="shared" si="297"/>
        <v>37.432300225868701</v>
      </c>
      <c r="I3887">
        <f t="shared" si="298"/>
        <v>32.098977252298241</v>
      </c>
    </row>
    <row r="3888" spans="1:9" outlineLevel="1">
      <c r="A3888" s="12">
        <f t="shared" si="301"/>
        <v>0</v>
      </c>
      <c r="B3888" t="str">
        <f>YEAR(C3888)&amp;VLOOKUP(MONTH(C3888),lookup!$G$2:$N$13,8)</f>
        <v>2018M11</v>
      </c>
      <c r="C3888" s="2">
        <f t="shared" si="300"/>
        <v>43425</v>
      </c>
      <c r="D3888" s="126">
        <v>39.444732168305364</v>
      </c>
      <c r="E3888">
        <f t="shared" si="302"/>
        <v>39.183058074364368</v>
      </c>
      <c r="F3888" s="126">
        <v>33.395631229077523</v>
      </c>
      <c r="G3888">
        <f t="shared" si="299"/>
        <v>33.365671836145182</v>
      </c>
      <c r="H3888">
        <f t="shared" si="297"/>
        <v>37.423876185440143</v>
      </c>
      <c r="I3888">
        <f t="shared" si="298"/>
        <v>32.089909801409213</v>
      </c>
    </row>
    <row r="3889" spans="1:9" outlineLevel="1">
      <c r="A3889" s="12">
        <f t="shared" si="301"/>
        <v>0</v>
      </c>
      <c r="B3889" t="str">
        <f>YEAR(C3889)&amp;VLOOKUP(MONTH(C3889),lookup!$G$2:$N$13,8)</f>
        <v>2018M11</v>
      </c>
      <c r="C3889" s="2">
        <f t="shared" si="300"/>
        <v>43426</v>
      </c>
      <c r="D3889" s="126">
        <v>38.769269821931381</v>
      </c>
      <c r="E3889">
        <f t="shared" si="302"/>
        <v>39.17341933287922</v>
      </c>
      <c r="F3889" s="126">
        <v>33.154961161076955</v>
      </c>
      <c r="G3889">
        <f t="shared" si="299"/>
        <v>33.352027673479768</v>
      </c>
      <c r="H3889">
        <f t="shared" si="297"/>
        <v>37.443946115391569</v>
      </c>
      <c r="I3889">
        <f t="shared" si="298"/>
        <v>32.10163397969017</v>
      </c>
    </row>
    <row r="3890" spans="1:9" outlineLevel="1">
      <c r="A3890" s="12">
        <f t="shared" si="301"/>
        <v>0</v>
      </c>
      <c r="B3890" t="str">
        <f>YEAR(C3890)&amp;VLOOKUP(MONTH(C3890),lookup!$G$2:$N$13,8)</f>
        <v>2018M11</v>
      </c>
      <c r="C3890" s="2">
        <f t="shared" si="300"/>
        <v>43427</v>
      </c>
      <c r="D3890" s="126">
        <v>39.28235608417345</v>
      </c>
      <c r="E3890">
        <f t="shared" si="302"/>
        <v>39.119812319878378</v>
      </c>
      <c r="F3890" s="126">
        <v>33.259819077602785</v>
      </c>
      <c r="G3890">
        <f t="shared" si="299"/>
        <v>33.301422303408799</v>
      </c>
      <c r="H3890">
        <f t="shared" si="297"/>
        <v>37.436851690910359</v>
      </c>
      <c r="I3890">
        <f t="shared" si="298"/>
        <v>32.092419781790056</v>
      </c>
    </row>
    <row r="3891" spans="1:9" outlineLevel="1">
      <c r="A3891" s="12">
        <f t="shared" si="301"/>
        <v>0</v>
      </c>
      <c r="B3891" t="str">
        <f>YEAR(C3891)&amp;VLOOKUP(MONTH(C3891),lookup!$G$2:$N$13,8)</f>
        <v>2018M11</v>
      </c>
      <c r="C3891" s="2">
        <f t="shared" si="300"/>
        <v>43428</v>
      </c>
      <c r="D3891" s="126">
        <v>39.517887054798656</v>
      </c>
      <c r="E3891">
        <f t="shared" si="302"/>
        <v>39.209204872766207</v>
      </c>
      <c r="F3891" s="126">
        <v>33.766954629462056</v>
      </c>
      <c r="G3891">
        <f t="shared" si="299"/>
        <v>33.361253942598296</v>
      </c>
      <c r="H3891">
        <f t="shared" si="297"/>
        <v>37.446360715045294</v>
      </c>
      <c r="I3891">
        <f t="shared" si="298"/>
        <v>32.095096885533351</v>
      </c>
    </row>
    <row r="3892" spans="1:9" outlineLevel="1">
      <c r="A3892" s="12">
        <f t="shared" si="301"/>
        <v>0</v>
      </c>
      <c r="B3892" t="str">
        <f>YEAR(C3892)&amp;VLOOKUP(MONTH(C3892),lookup!$G$2:$N$13,8)</f>
        <v>2018M11</v>
      </c>
      <c r="C3892" s="2">
        <f t="shared" si="300"/>
        <v>43429</v>
      </c>
      <c r="D3892" s="126">
        <v>39.653706571434171</v>
      </c>
      <c r="E3892">
        <f t="shared" si="302"/>
        <v>39.253257229259447</v>
      </c>
      <c r="F3892" s="126">
        <v>33.551209830971807</v>
      </c>
      <c r="G3892">
        <f t="shared" si="299"/>
        <v>33.398024612931309</v>
      </c>
      <c r="H3892">
        <f t="shared" si="297"/>
        <v>37.44855903443365</v>
      </c>
      <c r="I3892">
        <f t="shared" si="298"/>
        <v>32.09426555421576</v>
      </c>
    </row>
    <row r="3893" spans="1:9" outlineLevel="1">
      <c r="A3893" s="12">
        <f t="shared" si="301"/>
        <v>0</v>
      </c>
      <c r="B3893" t="str">
        <f>YEAR(C3893)&amp;VLOOKUP(MONTH(C3893),lookup!$G$2:$N$13,8)</f>
        <v>2018M11</v>
      </c>
      <c r="C3893" s="2">
        <f t="shared" si="300"/>
        <v>43430</v>
      </c>
      <c r="D3893" s="126">
        <v>39.195310384198983</v>
      </c>
      <c r="E3893">
        <f t="shared" si="302"/>
        <v>39.279582161732634</v>
      </c>
      <c r="F3893" s="126">
        <v>33.383085408859678</v>
      </c>
      <c r="G3893">
        <f t="shared" si="299"/>
        <v>33.394215219393473</v>
      </c>
      <c r="H3893">
        <f t="shared" si="297"/>
        <v>37.469300074411208</v>
      </c>
      <c r="I3893">
        <f t="shared" si="298"/>
        <v>32.106376444575808</v>
      </c>
    </row>
    <row r="3894" spans="1:9" outlineLevel="1">
      <c r="A3894" s="12">
        <f t="shared" si="301"/>
        <v>0</v>
      </c>
      <c r="B3894" t="str">
        <f>YEAR(C3894)&amp;VLOOKUP(MONTH(C3894),lookup!$G$2:$N$13,8)</f>
        <v>2018M11</v>
      </c>
      <c r="C3894" s="2">
        <f t="shared" si="300"/>
        <v>43431</v>
      </c>
      <c r="D3894" s="126">
        <v>39.212181472109116</v>
      </c>
      <c r="E3894">
        <f t="shared" si="302"/>
        <v>39.268500256064904</v>
      </c>
      <c r="F3894" s="126">
        <v>33.159114492392561</v>
      </c>
      <c r="G3894">
        <f t="shared" si="299"/>
        <v>33.381121954105211</v>
      </c>
      <c r="H3894">
        <f t="shared" si="297"/>
        <v>37.499055603480713</v>
      </c>
      <c r="I3894">
        <f t="shared" si="298"/>
        <v>32.126733476839107</v>
      </c>
    </row>
    <row r="3895" spans="1:9" outlineLevel="1">
      <c r="A3895" s="12">
        <f t="shared" si="301"/>
        <v>0</v>
      </c>
      <c r="B3895" t="str">
        <f>YEAR(C3895)&amp;VLOOKUP(MONTH(C3895),lookup!$G$2:$N$13,8)</f>
        <v>2018M11</v>
      </c>
      <c r="C3895" s="2">
        <f t="shared" si="300"/>
        <v>43432</v>
      </c>
      <c r="D3895" s="126">
        <v>39.379404044097697</v>
      </c>
      <c r="E3895">
        <f t="shared" si="302"/>
        <v>39.340165109299889</v>
      </c>
      <c r="F3895" s="126">
        <v>33.575296643834406</v>
      </c>
      <c r="G3895">
        <f t="shared" si="299"/>
        <v>33.42750286984014</v>
      </c>
      <c r="H3895">
        <f t="shared" ref="H3895:H3958" si="303">IF(INDEX(D:D,MATCH(DATE(YEAR($C3895)-1,MONTH($C3895),DAY($C3895)),$C:$C,0),1)=0,0,(INDEX(E:E,MATCH(DATE(YEAR($C3895)-1,MONTH($C3895),DAY($C3895)),$C:$C,0),1)+INDEX(E:E,MATCH(DATE(YEAR($C3895)-2,MONTH($C3895),DAY($C3895)),$C:$C,0),1)+INDEX(E:E,MATCH(DATE(YEAR($C3895)-3,MONTH($C3895),DAY($C3895)),$C:$C,0),1)+INDEX(E:E,MATCH(DATE(YEAR($C3895)-4,MONTH($C3895),DAY($C3895)),$C:$C,0),1)+INDEX(E:E,MATCH(DATE(YEAR($C3895)-5,MONTH($C3895),DAY($C3895)),$C:$C,0),1))/5)</f>
        <v>37.521620219587341</v>
      </c>
      <c r="I3895">
        <f t="shared" ref="I3895:I3958" si="304">IF(INDEX(D:D,MATCH(DATE(YEAR($C3895)-1,MONTH($C3895),DAY($C3895)),$C:$C,0),1)=0,0,(INDEX(G:G,MATCH(DATE(YEAR($C3895)-1,MONTH($C3895),DAY($C3895)),$C:$C,0),1)+INDEX(G:G,MATCH(DATE(YEAR($C3895)-2,MONTH($C3895),DAY($C3895)),$C:$C,0),1)+INDEX(G:G,MATCH(DATE(YEAR($C3895)-3,MONTH($C3895),DAY($C3895)),$C:$C,0),1)+INDEX(G:G,MATCH(DATE(YEAR($C3895)-4,MONTH($C3895),DAY($C3895)),$C:$C,0),1)+INDEX(G:G,MATCH(DATE(YEAR($C3895)-5,MONTH($C3895),DAY($C3895)),$C:$C,0),1))/5)</f>
        <v>32.140931569999211</v>
      </c>
    </row>
    <row r="3896" spans="1:9" outlineLevel="1">
      <c r="A3896" s="12">
        <f t="shared" si="301"/>
        <v>0</v>
      </c>
      <c r="B3896" t="str">
        <f>YEAR(C3896)&amp;VLOOKUP(MONTH(C3896),lookup!$G$2:$N$13,8)</f>
        <v>2018M11</v>
      </c>
      <c r="C3896" s="2">
        <f t="shared" si="300"/>
        <v>43433</v>
      </c>
      <c r="D3896" s="126">
        <v>39.84995736933724</v>
      </c>
      <c r="E3896">
        <f t="shared" si="302"/>
        <v>39.412791791461366</v>
      </c>
      <c r="F3896" s="126">
        <v>33.696276035069481</v>
      </c>
      <c r="G3896">
        <f t="shared" si="299"/>
        <v>33.482664583336856</v>
      </c>
      <c r="H3896">
        <f t="shared" si="303"/>
        <v>37.557045862516894</v>
      </c>
      <c r="I3896">
        <f t="shared" si="304"/>
        <v>32.167808157169027</v>
      </c>
    </row>
    <row r="3897" spans="1:9" outlineLevel="1">
      <c r="A3897" s="12">
        <f t="shared" si="301"/>
        <v>0</v>
      </c>
      <c r="B3897" t="str">
        <f>YEAR(C3897)&amp;VLOOKUP(MONTH(C3897),lookup!$G$2:$N$13,8)</f>
        <v>2018M11</v>
      </c>
      <c r="C3897" s="2">
        <f t="shared" si="300"/>
        <v>43434</v>
      </c>
      <c r="D3897" s="126">
        <v>39.4214249874831</v>
      </c>
      <c r="E3897">
        <f t="shared" si="302"/>
        <v>39.44551298369872</v>
      </c>
      <c r="F3897" s="126">
        <v>33.566018163734334</v>
      </c>
      <c r="G3897">
        <f t="shared" si="299"/>
        <v>33.491610940525632</v>
      </c>
      <c r="H3897">
        <f t="shared" si="303"/>
        <v>37.583447107566357</v>
      </c>
      <c r="I3897">
        <f t="shared" si="304"/>
        <v>32.181477535558322</v>
      </c>
    </row>
    <row r="3898" spans="1:9" outlineLevel="1">
      <c r="A3898" s="12">
        <f t="shared" si="301"/>
        <v>0</v>
      </c>
      <c r="B3898" t="str">
        <f>YEAR(C3898)&amp;VLOOKUP(MONTH(C3898),lookup!$G$2:$N$13,8)</f>
        <v>2018M12</v>
      </c>
      <c r="C3898" s="2">
        <f t="shared" si="300"/>
        <v>43435</v>
      </c>
      <c r="D3898" s="126">
        <v>39.921057515750071</v>
      </c>
      <c r="E3898">
        <f t="shared" si="302"/>
        <v>39.507711068531918</v>
      </c>
      <c r="F3898" s="126">
        <v>33.767777403569369</v>
      </c>
      <c r="G3898">
        <f t="shared" si="299"/>
        <v>33.541405633615</v>
      </c>
      <c r="H3898">
        <f t="shared" si="303"/>
        <v>37.571037282533283</v>
      </c>
      <c r="I3898">
        <f t="shared" si="304"/>
        <v>32.142282895122392</v>
      </c>
    </row>
    <row r="3899" spans="1:9" outlineLevel="1">
      <c r="A3899" s="12">
        <f t="shared" si="301"/>
        <v>0</v>
      </c>
      <c r="B3899" t="str">
        <f>YEAR(C3899)&amp;VLOOKUP(MONTH(C3899),lookup!$G$2:$N$13,8)</f>
        <v>2018M12</v>
      </c>
      <c r="C3899" s="2">
        <f t="shared" si="300"/>
        <v>43436</v>
      </c>
      <c r="D3899" s="126">
        <v>39.742917262365708</v>
      </c>
      <c r="E3899">
        <f t="shared" si="302"/>
        <v>39.567409363018747</v>
      </c>
      <c r="F3899" s="126">
        <v>33.945093465220225</v>
      </c>
      <c r="G3899">
        <f t="shared" si="299"/>
        <v>33.5993733155466</v>
      </c>
      <c r="H3899">
        <f t="shared" si="303"/>
        <v>37.597551792819658</v>
      </c>
      <c r="I3899">
        <f t="shared" si="304"/>
        <v>32.134063227365601</v>
      </c>
    </row>
    <row r="3900" spans="1:9" outlineLevel="1">
      <c r="A3900" s="12">
        <f t="shared" si="301"/>
        <v>0</v>
      </c>
      <c r="B3900" t="str">
        <f>YEAR(C3900)&amp;VLOOKUP(MONTH(C3900),lookup!$G$2:$N$13,8)</f>
        <v>2018M12</v>
      </c>
      <c r="C3900" s="2">
        <f t="shared" si="300"/>
        <v>43437</v>
      </c>
      <c r="D3900" s="126">
        <v>39.588695630403045</v>
      </c>
      <c r="E3900">
        <f t="shared" si="302"/>
        <v>39.594722359062132</v>
      </c>
      <c r="F3900" s="126">
        <v>33.377974732307671</v>
      </c>
      <c r="G3900">
        <f t="shared" si="299"/>
        <v>33.606784475206354</v>
      </c>
      <c r="H3900">
        <f t="shared" si="303"/>
        <v>37.607605260786357</v>
      </c>
      <c r="I3900">
        <f t="shared" si="304"/>
        <v>32.114958635604147</v>
      </c>
    </row>
    <row r="3901" spans="1:9" outlineLevel="1">
      <c r="A3901" s="12">
        <f t="shared" si="301"/>
        <v>0</v>
      </c>
      <c r="B3901" t="str">
        <f>YEAR(C3901)&amp;VLOOKUP(MONTH(C3901),lookup!$G$2:$N$13,8)</f>
        <v>2018M12</v>
      </c>
      <c r="C3901" s="2">
        <f t="shared" si="300"/>
        <v>43438</v>
      </c>
      <c r="D3901" s="126">
        <v>39.272563162755411</v>
      </c>
      <c r="E3901">
        <f t="shared" si="302"/>
        <v>39.590647250943384</v>
      </c>
      <c r="F3901" s="126">
        <v>33.451998224531827</v>
      </c>
      <c r="G3901">
        <f t="shared" si="299"/>
        <v>33.600816657910656</v>
      </c>
      <c r="H3901">
        <f t="shared" si="303"/>
        <v>37.630659199132495</v>
      </c>
      <c r="I3901">
        <f t="shared" si="304"/>
        <v>32.10360530274292</v>
      </c>
    </row>
    <row r="3902" spans="1:9" outlineLevel="1">
      <c r="A3902" s="12">
        <f t="shared" si="301"/>
        <v>0</v>
      </c>
      <c r="B3902" t="str">
        <f>YEAR(C3902)&amp;VLOOKUP(MONTH(C3902),lookup!$G$2:$N$13,8)</f>
        <v>2018M12</v>
      </c>
      <c r="C3902" s="2">
        <f t="shared" si="300"/>
        <v>43439</v>
      </c>
      <c r="D3902" s="126">
        <v>39.718903116543629</v>
      </c>
      <c r="E3902">
        <f t="shared" si="302"/>
        <v>39.611396165987742</v>
      </c>
      <c r="F3902" s="126">
        <v>33.515929614319873</v>
      </c>
      <c r="G3902">
        <f t="shared" si="299"/>
        <v>33.608088734635302</v>
      </c>
      <c r="H3902">
        <f t="shared" si="303"/>
        <v>37.602697149064014</v>
      </c>
      <c r="I3902">
        <f t="shared" si="304"/>
        <v>32.050063459289248</v>
      </c>
    </row>
    <row r="3903" spans="1:9" outlineLevel="1">
      <c r="A3903" s="12">
        <f t="shared" si="301"/>
        <v>0</v>
      </c>
      <c r="B3903" t="str">
        <f>YEAR(C3903)&amp;VLOOKUP(MONTH(C3903),lookup!$G$2:$N$13,8)</f>
        <v>2018M12</v>
      </c>
      <c r="C3903" s="2">
        <f t="shared" si="300"/>
        <v>43440</v>
      </c>
      <c r="D3903" s="126">
        <v>39.68494132865095</v>
      </c>
      <c r="E3903">
        <f t="shared" si="302"/>
        <v>39.652451941369634</v>
      </c>
      <c r="F3903" s="126">
        <v>33.822334820904985</v>
      </c>
      <c r="G3903">
        <f t="shared" si="299"/>
        <v>33.6448883421331</v>
      </c>
      <c r="H3903">
        <f t="shared" si="303"/>
        <v>37.609731377059731</v>
      </c>
      <c r="I3903">
        <f t="shared" si="304"/>
        <v>32.026295311928109</v>
      </c>
    </row>
    <row r="3904" spans="1:9" outlineLevel="1">
      <c r="A3904" s="12">
        <f t="shared" si="301"/>
        <v>0</v>
      </c>
      <c r="B3904" t="str">
        <f>YEAR(C3904)&amp;VLOOKUP(MONTH(C3904),lookup!$G$2:$N$13,8)</f>
        <v>2018M12</v>
      </c>
      <c r="C3904" s="2">
        <f t="shared" si="300"/>
        <v>43441</v>
      </c>
      <c r="D3904" s="126">
        <v>40.045841531297363</v>
      </c>
      <c r="E3904">
        <f t="shared" si="302"/>
        <v>39.675093369454416</v>
      </c>
      <c r="F3904" s="126">
        <v>33.809077798182336</v>
      </c>
      <c r="G3904">
        <f t="shared" si="299"/>
        <v>33.655380151878745</v>
      </c>
      <c r="H3904">
        <f t="shared" si="303"/>
        <v>37.649588203335682</v>
      </c>
      <c r="I3904">
        <f t="shared" si="304"/>
        <v>32.044432335329802</v>
      </c>
    </row>
    <row r="3905" spans="1:9" outlineLevel="1">
      <c r="A3905" s="12">
        <f t="shared" si="301"/>
        <v>0</v>
      </c>
      <c r="B3905" t="str">
        <f>YEAR(C3905)&amp;VLOOKUP(MONTH(C3905),lookup!$G$2:$N$13,8)</f>
        <v>2018M12</v>
      </c>
      <c r="C3905" s="2">
        <f t="shared" si="300"/>
        <v>43442</v>
      </c>
      <c r="D3905" s="126">
        <v>39.77267772724683</v>
      </c>
      <c r="E3905">
        <f t="shared" si="302"/>
        <v>39.699526704429751</v>
      </c>
      <c r="F3905" s="126">
        <v>33.764527337356462</v>
      </c>
      <c r="G3905">
        <f t="shared" si="299"/>
        <v>33.65273979790814</v>
      </c>
      <c r="H3905">
        <f t="shared" si="303"/>
        <v>37.653006651483587</v>
      </c>
      <c r="I3905">
        <f t="shared" si="304"/>
        <v>32.033121766208822</v>
      </c>
    </row>
    <row r="3906" spans="1:9" outlineLevel="1">
      <c r="A3906" s="12">
        <f t="shared" si="301"/>
        <v>0</v>
      </c>
      <c r="B3906" t="str">
        <f>YEAR(C3906)&amp;VLOOKUP(MONTH(C3906),lookup!$G$2:$N$13,8)</f>
        <v>2018M12</v>
      </c>
      <c r="C3906" s="2">
        <f t="shared" si="300"/>
        <v>43443</v>
      </c>
      <c r="D3906" s="126">
        <v>39.94555898953044</v>
      </c>
      <c r="E3906">
        <f t="shared" si="302"/>
        <v>39.730796659801641</v>
      </c>
      <c r="F3906" s="126">
        <v>33.778542092819244</v>
      </c>
      <c r="G3906">
        <f t="shared" si="299"/>
        <v>33.686793204362225</v>
      </c>
      <c r="H3906">
        <f t="shared" si="303"/>
        <v>37.713004472851104</v>
      </c>
      <c r="I3906">
        <f t="shared" si="304"/>
        <v>32.080768475608735</v>
      </c>
    </row>
    <row r="3907" spans="1:9" outlineLevel="1">
      <c r="A3907" s="12">
        <f t="shared" si="301"/>
        <v>0</v>
      </c>
      <c r="B3907" t="str">
        <f>YEAR(C3907)&amp;VLOOKUP(MONTH(C3907),lookup!$G$2:$N$13,8)</f>
        <v>2018M12</v>
      </c>
      <c r="C3907" s="2">
        <f t="shared" si="300"/>
        <v>43444</v>
      </c>
      <c r="D3907" s="126">
        <v>39.636091318230612</v>
      </c>
      <c r="E3907">
        <f t="shared" si="302"/>
        <v>39.754414051249462</v>
      </c>
      <c r="F3907" s="126">
        <v>33.538508465865625</v>
      </c>
      <c r="G3907">
        <f t="shared" si="299"/>
        <v>33.668590828680379</v>
      </c>
      <c r="H3907">
        <f t="shared" si="303"/>
        <v>37.693352099856163</v>
      </c>
      <c r="I3907">
        <f t="shared" si="304"/>
        <v>32.058564366545284</v>
      </c>
    </row>
    <row r="3908" spans="1:9" outlineLevel="1">
      <c r="A3908" s="12">
        <f t="shared" si="301"/>
        <v>0</v>
      </c>
      <c r="B3908" t="str">
        <f>YEAR(C3908)&amp;VLOOKUP(MONTH(C3908),lookup!$G$2:$N$13,8)</f>
        <v>2018M12</v>
      </c>
      <c r="C3908" s="2">
        <f t="shared" si="300"/>
        <v>43445</v>
      </c>
      <c r="D3908" s="126">
        <v>39.887694458371016</v>
      </c>
      <c r="E3908">
        <f t="shared" si="302"/>
        <v>39.787167423149739</v>
      </c>
      <c r="F3908" s="126">
        <v>33.652775619151399</v>
      </c>
      <c r="G3908">
        <f t="shared" si="299"/>
        <v>33.697169717844069</v>
      </c>
      <c r="H3908">
        <f t="shared" si="303"/>
        <v>37.760476818322125</v>
      </c>
      <c r="I3908">
        <f t="shared" si="304"/>
        <v>32.112924143545925</v>
      </c>
    </row>
    <row r="3909" spans="1:9" outlineLevel="1">
      <c r="A3909" s="12">
        <f t="shared" si="301"/>
        <v>0</v>
      </c>
      <c r="B3909" t="str">
        <f>YEAR(C3909)&amp;VLOOKUP(MONTH(C3909),lookup!$G$2:$N$13,8)</f>
        <v>2018M12</v>
      </c>
      <c r="C3909" s="2">
        <f t="shared" si="300"/>
        <v>43446</v>
      </c>
      <c r="D3909" s="126">
        <v>39.906110495282718</v>
      </c>
      <c r="E3909">
        <f t="shared" si="302"/>
        <v>39.845194895318684</v>
      </c>
      <c r="F3909" s="126">
        <v>33.859003013104832</v>
      </c>
      <c r="G3909">
        <f t="shared" si="299"/>
        <v>33.725663199813198</v>
      </c>
      <c r="H3909">
        <f t="shared" si="303"/>
        <v>37.758418338651936</v>
      </c>
      <c r="I3909">
        <f t="shared" si="304"/>
        <v>32.109357804396474</v>
      </c>
    </row>
    <row r="3910" spans="1:9" outlineLevel="1">
      <c r="A3910" s="12">
        <f t="shared" si="301"/>
        <v>0</v>
      </c>
      <c r="B3910" t="str">
        <f>YEAR(C3910)&amp;VLOOKUP(MONTH(C3910),lookup!$G$2:$N$13,8)</f>
        <v>2018M12</v>
      </c>
      <c r="C3910" s="2">
        <f t="shared" si="300"/>
        <v>43447</v>
      </c>
      <c r="D3910" s="126">
        <v>39.876016013145062</v>
      </c>
      <c r="E3910">
        <f t="shared" si="302"/>
        <v>39.840862324843584</v>
      </c>
      <c r="F3910" s="126">
        <v>33.63075186624193</v>
      </c>
      <c r="G3910">
        <f t="shared" si="299"/>
        <v>33.717979096229968</v>
      </c>
      <c r="H3910">
        <f t="shared" si="303"/>
        <v>37.791868811869122</v>
      </c>
      <c r="I3910">
        <f t="shared" si="304"/>
        <v>32.134634303354609</v>
      </c>
    </row>
    <row r="3911" spans="1:9" outlineLevel="1">
      <c r="A3911" s="12">
        <f t="shared" si="301"/>
        <v>0</v>
      </c>
      <c r="B3911" t="str">
        <f>YEAR(C3911)&amp;VLOOKUP(MONTH(C3911),lookup!$G$2:$N$13,8)</f>
        <v>2018M12</v>
      </c>
      <c r="C3911" s="2">
        <f t="shared" si="300"/>
        <v>43448</v>
      </c>
      <c r="D3911" s="126">
        <v>39.70894278553866</v>
      </c>
      <c r="E3911">
        <f t="shared" si="302"/>
        <v>39.837051170756709</v>
      </c>
      <c r="F3911" s="126">
        <v>33.652309626717134</v>
      </c>
      <c r="G3911">
        <f t="shared" si="299"/>
        <v>33.698001045706611</v>
      </c>
      <c r="H3911">
        <f t="shared" si="303"/>
        <v>37.830570720378589</v>
      </c>
      <c r="I3911">
        <f t="shared" si="304"/>
        <v>32.166442694420184</v>
      </c>
    </row>
    <row r="3912" spans="1:9" outlineLevel="1">
      <c r="A3912" s="12">
        <f t="shared" si="301"/>
        <v>0</v>
      </c>
      <c r="B3912" t="str">
        <f>YEAR(C3912)&amp;VLOOKUP(MONTH(C3912),lookup!$G$2:$N$13,8)</f>
        <v>2018M12</v>
      </c>
      <c r="C3912" s="2">
        <f t="shared" si="300"/>
        <v>43449</v>
      </c>
      <c r="D3912" s="126">
        <v>40.003326624785593</v>
      </c>
      <c r="E3912">
        <f t="shared" si="302"/>
        <v>39.839207958704321</v>
      </c>
      <c r="F3912" s="126">
        <v>33.70737857965694</v>
      </c>
      <c r="G3912">
        <f t="shared" ref="G3912:G3975" si="305">AVERAGE(SUM(F3905:F3912)/8,SUM(F3907:F3912)/6)</f>
        <v>33.685714551785253</v>
      </c>
      <c r="H3912">
        <f t="shared" si="303"/>
        <v>37.841964584677108</v>
      </c>
      <c r="I3912">
        <f t="shared" si="304"/>
        <v>32.172323865192098</v>
      </c>
    </row>
    <row r="3913" spans="1:9" outlineLevel="1">
      <c r="A3913" s="12">
        <f t="shared" si="301"/>
        <v>0</v>
      </c>
      <c r="B3913" t="str">
        <f>YEAR(C3913)&amp;VLOOKUP(MONTH(C3913),lookup!$G$2:$N$13,8)</f>
        <v>2018M12</v>
      </c>
      <c r="C3913" s="2">
        <f t="shared" si="300"/>
        <v>43450</v>
      </c>
      <c r="D3913" s="126">
        <v>39.563710093268035</v>
      </c>
      <c r="E3913">
        <f t="shared" si="302"/>
        <v>39.820115712833768</v>
      </c>
      <c r="F3913" s="126">
        <v>33.532754845398941</v>
      </c>
      <c r="G3913">
        <f t="shared" si="305"/>
        <v>33.670749302665683</v>
      </c>
      <c r="H3913">
        <f t="shared" si="303"/>
        <v>37.895399340205458</v>
      </c>
      <c r="I3913">
        <f t="shared" si="304"/>
        <v>32.215128476045308</v>
      </c>
    </row>
    <row r="3914" spans="1:9" outlineLevel="1">
      <c r="A3914" s="12">
        <f t="shared" si="301"/>
        <v>0</v>
      </c>
      <c r="B3914" t="str">
        <f>YEAR(C3914)&amp;VLOOKUP(MONTH(C3914),lookup!$G$2:$N$13,8)</f>
        <v>2018M12</v>
      </c>
      <c r="C3914" s="2">
        <f t="shared" si="300"/>
        <v>43451</v>
      </c>
      <c r="D3914" s="126">
        <v>40.069729864775432</v>
      </c>
      <c r="E3914">
        <f t="shared" si="302"/>
        <v>39.843046009736945</v>
      </c>
      <c r="F3914" s="126">
        <v>33.783883844618813</v>
      </c>
      <c r="G3914">
        <f t="shared" si="305"/>
        <v>33.68200884760877</v>
      </c>
      <c r="H3914">
        <f t="shared" si="303"/>
        <v>37.908305396278784</v>
      </c>
      <c r="I3914">
        <f t="shared" si="304"/>
        <v>32.220750747338435</v>
      </c>
    </row>
    <row r="3915" spans="1:9" outlineLevel="1">
      <c r="A3915" s="12">
        <f t="shared" si="301"/>
        <v>0</v>
      </c>
      <c r="B3915" t="str">
        <f>YEAR(C3915)&amp;VLOOKUP(MONTH(C3915),lookup!$G$2:$N$13,8)</f>
        <v>2018M12</v>
      </c>
      <c r="C3915" s="2">
        <f t="shared" si="300"/>
        <v>43452</v>
      </c>
      <c r="D3915" s="126">
        <v>39.55709420878609</v>
      </c>
      <c r="E3915">
        <f t="shared" si="302"/>
        <v>39.809023999855278</v>
      </c>
      <c r="F3915" s="126">
        <v>33.449530972804808</v>
      </c>
      <c r="G3915">
        <f t="shared" si="305"/>
        <v>33.642325084267469</v>
      </c>
      <c r="H3915">
        <f t="shared" si="303"/>
        <v>37.982273903338417</v>
      </c>
      <c r="I3915">
        <f t="shared" si="304"/>
        <v>32.282320310474709</v>
      </c>
    </row>
    <row r="3916" spans="1:9" outlineLevel="1">
      <c r="A3916" s="12">
        <f t="shared" si="301"/>
        <v>0</v>
      </c>
      <c r="B3916" t="str">
        <f>YEAR(C3916)&amp;VLOOKUP(MONTH(C3916),lookup!$G$2:$N$13,8)</f>
        <v>2018M12</v>
      </c>
      <c r="C3916" s="2">
        <f t="shared" ref="C3916:C3979" si="306">C3915+1</f>
        <v>43453</v>
      </c>
      <c r="D3916" s="126">
        <v>40.07193306564497</v>
      </c>
      <c r="E3916">
        <f t="shared" si="302"/>
        <v>39.836865333851556</v>
      </c>
      <c r="F3916" s="126">
        <v>33.731979811965545</v>
      </c>
      <c r="G3916">
        <f t="shared" si="305"/>
        <v>33.655711008461992</v>
      </c>
      <c r="H3916">
        <f t="shared" si="303"/>
        <v>38.006969089447963</v>
      </c>
      <c r="I3916">
        <f t="shared" si="304"/>
        <v>32.30148619621734</v>
      </c>
    </row>
    <row r="3917" spans="1:9" outlineLevel="1">
      <c r="A3917" s="12">
        <f t="shared" si="301"/>
        <v>0</v>
      </c>
      <c r="B3917" t="str">
        <f>YEAR(C3917)&amp;VLOOKUP(MONTH(C3917),lookup!$G$2:$N$13,8)</f>
        <v>2018M12</v>
      </c>
      <c r="C3917" s="2">
        <f t="shared" si="306"/>
        <v>43454</v>
      </c>
      <c r="D3917" s="126">
        <v>40.015138128650634</v>
      </c>
      <c r="E3917">
        <f t="shared" si="302"/>
        <v>39.869195839529716</v>
      </c>
      <c r="F3917" s="126">
        <v>33.898431517429465</v>
      </c>
      <c r="G3917">
        <f t="shared" si="305"/>
        <v>33.678685447541639</v>
      </c>
      <c r="H3917">
        <f t="shared" si="303"/>
        <v>38.059518755488696</v>
      </c>
      <c r="I3917">
        <f t="shared" si="304"/>
        <v>32.342634512918821</v>
      </c>
    </row>
    <row r="3918" spans="1:9" outlineLevel="1">
      <c r="A3918" s="12">
        <f t="shared" si="301"/>
        <v>0</v>
      </c>
      <c r="B3918" t="str">
        <f>YEAR(C3918)&amp;VLOOKUP(MONTH(C3918),lookup!$G$2:$N$13,8)</f>
        <v>2018M12</v>
      </c>
      <c r="C3918" s="2">
        <f t="shared" si="306"/>
        <v>43455</v>
      </c>
      <c r="D3918" s="126">
        <v>40.330853602476409</v>
      </c>
      <c r="E3918">
        <f t="shared" si="302"/>
        <v>39.924917103670495</v>
      </c>
      <c r="F3918" s="126">
        <v>33.982788028858145</v>
      </c>
      <c r="G3918">
        <f t="shared" si="305"/>
        <v>33.723638495138587</v>
      </c>
      <c r="H3918">
        <f t="shared" si="303"/>
        <v>38.102795139122989</v>
      </c>
      <c r="I3918">
        <f t="shared" si="304"/>
        <v>32.375274927500548</v>
      </c>
    </row>
    <row r="3919" spans="1:9" outlineLevel="1">
      <c r="A3919" s="12">
        <f t="shared" si="301"/>
        <v>0</v>
      </c>
      <c r="B3919" t="str">
        <f>YEAR(C3919)&amp;VLOOKUP(MONTH(C3919),lookup!$G$2:$N$13,8)</f>
        <v>2018M12</v>
      </c>
      <c r="C3919" s="2">
        <f t="shared" si="306"/>
        <v>43456</v>
      </c>
      <c r="D3919" s="126">
        <v>40.446839752499741</v>
      </c>
      <c r="E3919">
        <f t="shared" si="302"/>
        <v>40.044629802374871</v>
      </c>
      <c r="F3919" s="126">
        <v>34.246915972837783</v>
      </c>
      <c r="G3919">
        <f t="shared" si="305"/>
        <v>33.8203148190577</v>
      </c>
      <c r="H3919">
        <f t="shared" si="303"/>
        <v>38.175573170134236</v>
      </c>
      <c r="I3919">
        <f t="shared" si="304"/>
        <v>32.436787669442865</v>
      </c>
    </row>
    <row r="3920" spans="1:9" outlineLevel="1">
      <c r="A3920" s="12">
        <f t="shared" si="301"/>
        <v>0</v>
      </c>
      <c r="B3920" t="str">
        <f>YEAR(C3920)&amp;VLOOKUP(MONTH(C3920),lookup!$G$2:$N$13,8)</f>
        <v>2018M12</v>
      </c>
      <c r="C3920" s="2">
        <f t="shared" si="306"/>
        <v>43457</v>
      </c>
      <c r="D3920" s="126">
        <v>40.046957674880957</v>
      </c>
      <c r="E3920">
        <f t="shared" si="302"/>
        <v>40.045459060514624</v>
      </c>
      <c r="F3920" s="126">
        <v>33.779291244962145</v>
      </c>
      <c r="G3920">
        <f t="shared" si="305"/>
        <v>33.824426644001221</v>
      </c>
      <c r="H3920">
        <f t="shared" si="303"/>
        <v>38.210431773076252</v>
      </c>
      <c r="I3920">
        <f t="shared" si="304"/>
        <v>32.461614156971748</v>
      </c>
    </row>
    <row r="3921" spans="1:9" outlineLevel="1">
      <c r="A3921" s="12">
        <f t="shared" si="301"/>
        <v>0</v>
      </c>
      <c r="B3921" t="str">
        <f>YEAR(C3921)&amp;VLOOKUP(MONTH(C3921),lookup!$G$2:$N$13,8)</f>
        <v>2018M12</v>
      </c>
      <c r="C3921" s="2">
        <f t="shared" si="306"/>
        <v>43458</v>
      </c>
      <c r="D3921" s="126">
        <v>41.336811226159561</v>
      </c>
      <c r="E3921">
        <f t="shared" si="302"/>
        <v>40.304587632768133</v>
      </c>
      <c r="F3921" s="126">
        <v>34.705506651920551</v>
      </c>
      <c r="G3921">
        <f t="shared" si="305"/>
        <v>34.00238827183513</v>
      </c>
      <c r="H3921">
        <f t="shared" si="303"/>
        <v>38.385088049935597</v>
      </c>
      <c r="I3921">
        <f t="shared" si="304"/>
        <v>32.588561920505683</v>
      </c>
    </row>
    <row r="3922" spans="1:9" outlineLevel="1">
      <c r="A3922" s="12">
        <f t="shared" ref="A3922:A3985" si="307">IF(D3922+D3923=D3922,IF(D3922+D3923&gt;0,1,0),0)</f>
        <v>0</v>
      </c>
      <c r="B3922" t="str">
        <f>YEAR(C3922)&amp;VLOOKUP(MONTH(C3922),lookup!$G$2:$N$13,8)</f>
        <v>2018M12</v>
      </c>
      <c r="C3922" s="2">
        <f t="shared" si="306"/>
        <v>43459</v>
      </c>
      <c r="D3922" s="126">
        <v>38.998207274998265</v>
      </c>
      <c r="E3922">
        <f t="shared" si="302"/>
        <v>40.148140321686505</v>
      </c>
      <c r="F3922" s="126">
        <v>33.233988350487678</v>
      </c>
      <c r="G3922">
        <f t="shared" si="305"/>
        <v>33.926520514995445</v>
      </c>
      <c r="H3922">
        <f t="shared" si="303"/>
        <v>38.307909359498673</v>
      </c>
      <c r="I3922">
        <f t="shared" si="304"/>
        <v>32.551927934735744</v>
      </c>
    </row>
    <row r="3923" spans="1:9" outlineLevel="1">
      <c r="A3923" s="12">
        <f t="shared" si="307"/>
        <v>0</v>
      </c>
      <c r="B3923" t="str">
        <f>YEAR(C3923)&amp;VLOOKUP(MONTH(C3923),lookup!$G$2:$N$13,8)</f>
        <v>2018M12</v>
      </c>
      <c r="C3923" s="2">
        <f t="shared" si="306"/>
        <v>43460</v>
      </c>
      <c r="D3923" s="126">
        <v>40.922456984440124</v>
      </c>
      <c r="E3923">
        <f t="shared" si="302"/>
        <v>40.309085399814009</v>
      </c>
      <c r="F3923" s="126">
        <v>34.54472540113477</v>
      </c>
      <c r="G3923">
        <f t="shared" si="305"/>
        <v>34.048827990408178</v>
      </c>
      <c r="H3923">
        <f t="shared" si="303"/>
        <v>38.340151443605123</v>
      </c>
      <c r="I3923">
        <f t="shared" si="304"/>
        <v>32.577333700548891</v>
      </c>
    </row>
    <row r="3924" spans="1:9" outlineLevel="1">
      <c r="A3924" s="12">
        <f t="shared" si="307"/>
        <v>0</v>
      </c>
      <c r="B3924" t="str">
        <f>YEAR(C3924)&amp;VLOOKUP(MONTH(C3924),lookup!$G$2:$N$13,8)</f>
        <v>2018M12</v>
      </c>
      <c r="C3924" s="2">
        <f t="shared" si="306"/>
        <v>43461</v>
      </c>
      <c r="D3924" s="126">
        <v>40.158777251438948</v>
      </c>
      <c r="E3924">
        <f t="shared" si="302"/>
        <v>40.30017346550634</v>
      </c>
      <c r="F3924" s="126">
        <v>33.721256045564012</v>
      </c>
      <c r="G3924">
        <f t="shared" si="305"/>
        <v>34.026363423066911</v>
      </c>
      <c r="H3924">
        <f t="shared" si="303"/>
        <v>38.379254345281502</v>
      </c>
      <c r="I3924">
        <f t="shared" si="304"/>
        <v>32.594117011527985</v>
      </c>
    </row>
    <row r="3925" spans="1:9" outlineLevel="1">
      <c r="A3925" s="12">
        <f t="shared" si="307"/>
        <v>0</v>
      </c>
      <c r="B3925" t="str">
        <f>YEAR(C3925)&amp;VLOOKUP(MONTH(C3925),lookup!$G$2:$N$13,8)</f>
        <v>2018M12</v>
      </c>
      <c r="C3925" s="2">
        <f t="shared" si="306"/>
        <v>43462</v>
      </c>
      <c r="D3925" s="126">
        <v>40.678802137133552</v>
      </c>
      <c r="E3925">
        <f t="shared" si="302"/>
        <v>40.360982664756008</v>
      </c>
      <c r="F3925" s="126">
        <v>34.245845378321668</v>
      </c>
      <c r="G3925">
        <f t="shared" si="305"/>
        <v>34.047987573162992</v>
      </c>
      <c r="H3925">
        <f t="shared" si="303"/>
        <v>38.396893707960132</v>
      </c>
      <c r="I3925">
        <f t="shared" si="304"/>
        <v>32.602841487623827</v>
      </c>
    </row>
    <row r="3926" spans="1:9" outlineLevel="1">
      <c r="A3926" s="12">
        <f t="shared" si="307"/>
        <v>0</v>
      </c>
      <c r="B3926" t="str">
        <f>YEAR(C3926)&amp;VLOOKUP(MONTH(C3926),lookup!$G$2:$N$13,8)</f>
        <v>2018M12</v>
      </c>
      <c r="C3926" s="2">
        <f t="shared" si="306"/>
        <v>43463</v>
      </c>
      <c r="D3926" s="126">
        <v>40.609171368136288</v>
      </c>
      <c r="E3926">
        <f t="shared" si="302"/>
        <v>40.425228666214359</v>
      </c>
      <c r="F3926" s="126">
        <v>34.243864580453078</v>
      </c>
      <c r="G3926">
        <f t="shared" si="305"/>
        <v>34.103019302261913</v>
      </c>
      <c r="H3926">
        <f t="shared" si="303"/>
        <v>38.408846969337546</v>
      </c>
      <c r="I3926">
        <f t="shared" si="304"/>
        <v>32.614082989028567</v>
      </c>
    </row>
    <row r="3927" spans="1:9" outlineLevel="1">
      <c r="A3927" s="12">
        <f t="shared" si="307"/>
        <v>0</v>
      </c>
      <c r="B3927" t="str">
        <f>YEAR(C3927)&amp;VLOOKUP(MONTH(C3927),lookup!$G$2:$N$13,8)</f>
        <v>2018M12</v>
      </c>
      <c r="C3927" s="2">
        <f t="shared" si="306"/>
        <v>43464</v>
      </c>
      <c r="D3927" s="126">
        <v>40.97638369528218</v>
      </c>
      <c r="E3927">
        <f t="shared" si="302"/>
        <v>40.428289535065147</v>
      </c>
      <c r="F3927" s="126">
        <v>34.476434407907185</v>
      </c>
      <c r="G3927">
        <f t="shared" si="305"/>
        <v>34.09827485078597</v>
      </c>
      <c r="H3927">
        <f t="shared" si="303"/>
        <v>38.336667346512499</v>
      </c>
      <c r="I3927">
        <f t="shared" si="304"/>
        <v>32.559567569412742</v>
      </c>
    </row>
    <row r="3928" spans="1:9" outlineLevel="1">
      <c r="A3928" s="12">
        <f t="shared" si="307"/>
        <v>0</v>
      </c>
      <c r="B3928" t="str">
        <f>YEAR(C3928)&amp;VLOOKUP(MONTH(C3928),lookup!$G$2:$N$13,8)</f>
        <v>2018M12</v>
      </c>
      <c r="C3928" s="2">
        <f t="shared" si="306"/>
        <v>43465</v>
      </c>
      <c r="D3928" s="126">
        <v>40.713346092972969</v>
      </c>
      <c r="E3928">
        <f t="shared" si="302"/>
        <v>40.612867046027119</v>
      </c>
      <c r="F3928" s="126">
        <v>34.263495666826834</v>
      </c>
      <c r="G3928">
        <f t="shared" si="305"/>
        <v>34.214329903514113</v>
      </c>
      <c r="H3928">
        <f t="shared" si="303"/>
        <v>38.473908840605475</v>
      </c>
      <c r="I3928">
        <f t="shared" si="304"/>
        <v>32.658027150295375</v>
      </c>
    </row>
    <row r="3929" spans="1:9">
      <c r="A3929" s="12">
        <f t="shared" si="307"/>
        <v>0</v>
      </c>
      <c r="B3929" t="str">
        <f>YEAR(C3929)&amp;VLOOKUP(MONTH(C3929),lookup!$G$2:$N$13,8)</f>
        <v>2019M01</v>
      </c>
      <c r="C3929" s="7">
        <f t="shared" si="306"/>
        <v>43466</v>
      </c>
      <c r="D3929" s="126">
        <v>40.924656061434291</v>
      </c>
      <c r="E3929">
        <f t="shared" si="302"/>
        <v>40.587290604647976</v>
      </c>
      <c r="F3929" s="126">
        <v>34.591824766998137</v>
      </c>
      <c r="G3929">
        <f t="shared" si="305"/>
        <v>34.211149732861742</v>
      </c>
      <c r="H3929">
        <f t="shared" si="303"/>
        <v>38.467573978599937</v>
      </c>
      <c r="I3929">
        <f t="shared" si="304"/>
        <v>32.667847256083711</v>
      </c>
    </row>
    <row r="3930" spans="1:9">
      <c r="A3930" s="12">
        <f t="shared" si="307"/>
        <v>0</v>
      </c>
      <c r="B3930" t="str">
        <f>YEAR(C3930)&amp;VLOOKUP(MONTH(C3930),lookup!$G$2:$N$13,8)</f>
        <v>2019M01</v>
      </c>
      <c r="C3930" s="7">
        <f t="shared" si="306"/>
        <v>43467</v>
      </c>
      <c r="D3930" s="126">
        <v>40.58571259896884</v>
      </c>
      <c r="E3930">
        <f t="shared" si="302"/>
        <v>40.722087633023619</v>
      </c>
      <c r="F3930" s="126">
        <v>34.080589485122943</v>
      </c>
      <c r="G3930">
        <f t="shared" si="305"/>
        <v>34.294006757073028</v>
      </c>
      <c r="H3930">
        <f t="shared" si="303"/>
        <v>38.578664416880066</v>
      </c>
      <c r="I3930">
        <f t="shared" si="304"/>
        <v>32.744829355899093</v>
      </c>
    </row>
    <row r="3931" spans="1:9">
      <c r="A3931" s="12">
        <f t="shared" si="307"/>
        <v>0</v>
      </c>
      <c r="B3931" t="str">
        <f>YEAR(C3931)&amp;VLOOKUP(MONTH(C3931),lookup!$G$2:$N$13,8)</f>
        <v>2019M01</v>
      </c>
      <c r="C3931" s="7">
        <f t="shared" si="306"/>
        <v>43468</v>
      </c>
      <c r="D3931" s="126">
        <v>40.745312632646211</v>
      </c>
      <c r="E3931">
        <f t="shared" si="302"/>
        <v>40.716558652329226</v>
      </c>
      <c r="F3931" s="126">
        <v>34.314769444493741</v>
      </c>
      <c r="G3931">
        <f t="shared" si="305"/>
        <v>34.285378181963964</v>
      </c>
      <c r="H3931">
        <f t="shared" si="303"/>
        <v>38.654629470022144</v>
      </c>
      <c r="I3931">
        <f t="shared" si="304"/>
        <v>32.800191060993349</v>
      </c>
    </row>
    <row r="3932" spans="1:9">
      <c r="A3932" s="12">
        <f t="shared" si="307"/>
        <v>0</v>
      </c>
      <c r="B3932" t="str">
        <f>YEAR(C3932)&amp;VLOOKUP(MONTH(C3932),lookup!$G$2:$N$13,8)</f>
        <v>2019M01</v>
      </c>
      <c r="C3932" s="7">
        <f t="shared" si="306"/>
        <v>43469</v>
      </c>
      <c r="D3932" s="126">
        <v>40.29998796594424</v>
      </c>
      <c r="E3932">
        <f t="shared" si="302"/>
        <v>40.699619038469805</v>
      </c>
      <c r="F3932" s="126">
        <v>33.894300990350708</v>
      </c>
      <c r="G3932">
        <f t="shared" si="305"/>
        <v>34.267063191837941</v>
      </c>
      <c r="H3932">
        <f t="shared" si="303"/>
        <v>38.724442320598435</v>
      </c>
      <c r="I3932">
        <f t="shared" si="304"/>
        <v>32.853835501657102</v>
      </c>
    </row>
    <row r="3933" spans="1:9">
      <c r="A3933" s="12">
        <f t="shared" si="307"/>
        <v>0</v>
      </c>
      <c r="B3933" t="str">
        <f>YEAR(C3933)&amp;VLOOKUP(MONTH(C3933),lookup!$G$2:$N$13,8)</f>
        <v>2019M01</v>
      </c>
      <c r="C3933" s="7">
        <f t="shared" si="306"/>
        <v>43470</v>
      </c>
      <c r="D3933" s="126">
        <v>41.070464563551461</v>
      </c>
      <c r="E3933">
        <f t="shared" si="302"/>
        <v>40.731938012476689</v>
      </c>
      <c r="F3933" s="126">
        <v>34.442702793326539</v>
      </c>
      <c r="G3933">
        <f t="shared" si="305"/>
        <v>34.276555812394022</v>
      </c>
      <c r="H3933">
        <f t="shared" si="303"/>
        <v>38.787397421330084</v>
      </c>
      <c r="I3933">
        <f t="shared" si="304"/>
        <v>32.89681821996102</v>
      </c>
    </row>
    <row r="3934" spans="1:9">
      <c r="A3934" s="12">
        <f t="shared" si="307"/>
        <v>0</v>
      </c>
      <c r="B3934" t="str">
        <f>YEAR(C3934)&amp;VLOOKUP(MONTH(C3934),lookup!$G$2:$N$13,8)</f>
        <v>2019M01</v>
      </c>
      <c r="C3934" s="7">
        <f t="shared" si="306"/>
        <v>43471</v>
      </c>
      <c r="D3934" s="126">
        <v>40.2286325171358</v>
      </c>
      <c r="E3934">
        <f t="shared" si="302"/>
        <v>40.667761536302734</v>
      </c>
      <c r="F3934" s="126">
        <v>33.85961184147169</v>
      </c>
      <c r="G3934">
        <f t="shared" si="305"/>
        <v>34.218883030761425</v>
      </c>
      <c r="H3934">
        <f t="shared" si="303"/>
        <v>38.81897302517617</v>
      </c>
      <c r="I3934">
        <f t="shared" si="304"/>
        <v>32.908638226313528</v>
      </c>
    </row>
    <row r="3935" spans="1:9">
      <c r="A3935" s="12">
        <f t="shared" si="307"/>
        <v>0</v>
      </c>
      <c r="B3935" t="str">
        <f>YEAR(C3935)&amp;VLOOKUP(MONTH(C3935),lookup!$G$2:$N$13,8)</f>
        <v>2019M01</v>
      </c>
      <c r="C3935" s="7">
        <f t="shared" si="306"/>
        <v>43472</v>
      </c>
      <c r="D3935" s="126">
        <v>41.394099412513469</v>
      </c>
      <c r="E3935">
        <f t="shared" si="302"/>
        <v>40.732989047886292</v>
      </c>
      <c r="F3935" s="126">
        <v>34.842884504874981</v>
      </c>
      <c r="G3935">
        <f t="shared" si="305"/>
        <v>34.262707806644983</v>
      </c>
      <c r="H3935">
        <f t="shared" si="303"/>
        <v>38.892127054180243</v>
      </c>
      <c r="I3935">
        <f t="shared" si="304"/>
        <v>32.953833018150988</v>
      </c>
    </row>
    <row r="3936" spans="1:9">
      <c r="A3936" s="12">
        <f t="shared" si="307"/>
        <v>0</v>
      </c>
      <c r="B3936" t="str">
        <f>YEAR(C3936)&amp;VLOOKUP(MONTH(C3936),lookup!$G$2:$N$13,8)</f>
        <v>2019M01</v>
      </c>
      <c r="C3936" s="7">
        <f t="shared" si="306"/>
        <v>43473</v>
      </c>
      <c r="D3936" s="126">
        <v>40.209890853852528</v>
      </c>
      <c r="E3936">
        <f t="shared" si="302"/>
        <v>40.670204616681573</v>
      </c>
      <c r="F3936" s="126">
        <v>33.800713059124639</v>
      </c>
      <c r="G3936">
        <f t="shared" si="305"/>
        <v>34.210460858163735</v>
      </c>
      <c r="H3936">
        <f t="shared" si="303"/>
        <v>38.919156394572568</v>
      </c>
      <c r="I3936">
        <f t="shared" si="304"/>
        <v>32.969419852546466</v>
      </c>
    </row>
    <row r="3937" spans="1:9">
      <c r="A3937" s="12">
        <f t="shared" si="307"/>
        <v>0</v>
      </c>
      <c r="B3937" t="str">
        <f>YEAR(C3937)&amp;VLOOKUP(MONTH(C3937),lookup!$G$2:$N$13,8)</f>
        <v>2019M01</v>
      </c>
      <c r="C3937" s="7">
        <f t="shared" si="306"/>
        <v>43474</v>
      </c>
      <c r="D3937" s="126">
        <v>41.147431936470156</v>
      </c>
      <c r="E3937">
        <f t="shared" si="302"/>
        <v>40.717638050856642</v>
      </c>
      <c r="F3937" s="126">
        <v>34.568792792495636</v>
      </c>
      <c r="G3937">
        <f t="shared" si="305"/>
        <v>34.23018997209082</v>
      </c>
      <c r="H3937">
        <f t="shared" si="303"/>
        <v>38.936465139378448</v>
      </c>
      <c r="I3937">
        <f t="shared" si="304"/>
        <v>32.972460011160685</v>
      </c>
    </row>
    <row r="3938" spans="1:9">
      <c r="A3938" s="12">
        <f t="shared" si="307"/>
        <v>0</v>
      </c>
      <c r="B3938" t="str">
        <f>YEAR(C3938)&amp;VLOOKUP(MONTH(C3938),lookup!$G$2:$N$13,8)</f>
        <v>2019M01</v>
      </c>
      <c r="C3938" s="7">
        <f t="shared" si="306"/>
        <v>43475</v>
      </c>
      <c r="D3938" s="126">
        <v>40.360754440027513</v>
      </c>
      <c r="E3938">
        <f t="shared" si="302"/>
        <v>40.708642038763074</v>
      </c>
      <c r="F3938" s="126">
        <v>34.012105812326958</v>
      </c>
      <c r="G3938">
        <f t="shared" si="305"/>
        <v>34.235726811039086</v>
      </c>
      <c r="H3938">
        <f t="shared" si="303"/>
        <v>38.97304027926441</v>
      </c>
      <c r="I3938">
        <f t="shared" si="304"/>
        <v>32.999446058051163</v>
      </c>
    </row>
    <row r="3939" spans="1:9">
      <c r="A3939" s="12">
        <f t="shared" si="307"/>
        <v>0</v>
      </c>
      <c r="B3939" t="str">
        <f>YEAR(C3939)&amp;VLOOKUP(MONTH(C3939),lookup!$G$2:$N$13,8)</f>
        <v>2019M01</v>
      </c>
      <c r="C3939" s="7">
        <f t="shared" si="306"/>
        <v>43476</v>
      </c>
      <c r="D3939" s="126">
        <v>41.144706481410289</v>
      </c>
      <c r="E3939">
        <f t="shared" si="302"/>
        <v>40.739790980799071</v>
      </c>
      <c r="F3939" s="126">
        <v>34.568183840548755</v>
      </c>
      <c r="G3939">
        <f t="shared" si="305"/>
        <v>34.262021964727708</v>
      </c>
      <c r="H3939">
        <f t="shared" si="303"/>
        <v>39.00355098200388</v>
      </c>
      <c r="I3939">
        <f t="shared" si="304"/>
        <v>33.024499712070799</v>
      </c>
    </row>
    <row r="3940" spans="1:9">
      <c r="A3940" s="12">
        <f t="shared" si="307"/>
        <v>0</v>
      </c>
      <c r="B3940" t="str">
        <f>YEAR(C3940)&amp;VLOOKUP(MONTH(C3940),lookup!$G$2:$N$13,8)</f>
        <v>2019M01</v>
      </c>
      <c r="C3940" s="7">
        <f t="shared" si="306"/>
        <v>43477</v>
      </c>
      <c r="D3940" s="126">
        <v>40.88676234608436</v>
      </c>
      <c r="E3940">
        <f t="shared" si="302"/>
        <v>40.831308531970208</v>
      </c>
      <c r="F3940" s="126">
        <v>34.318367077176703</v>
      </c>
      <c r="G3940">
        <f t="shared" si="305"/>
        <v>34.326755698129759</v>
      </c>
      <c r="H3940">
        <f t="shared" si="303"/>
        <v>39.004072166108649</v>
      </c>
      <c r="I3940">
        <f t="shared" si="304"/>
        <v>33.021034866899249</v>
      </c>
    </row>
    <row r="3941" spans="1:9">
      <c r="A3941" s="12">
        <f t="shared" si="307"/>
        <v>0</v>
      </c>
      <c r="B3941" t="str">
        <f>YEAR(C3941)&amp;VLOOKUP(MONTH(C3941),lookup!$G$2:$N$13,8)</f>
        <v>2019M01</v>
      </c>
      <c r="C3941" s="7">
        <f t="shared" si="306"/>
        <v>43478</v>
      </c>
      <c r="D3941" s="126">
        <v>41.325074233777492</v>
      </c>
      <c r="E3941">
        <f t="shared" si="302"/>
        <v>40.841469538131335</v>
      </c>
      <c r="F3941" s="126">
        <v>34.751870269797124</v>
      </c>
      <c r="G3941">
        <f t="shared" si="305"/>
        <v>34.338494145819347</v>
      </c>
      <c r="H3941">
        <f t="shared" si="303"/>
        <v>39.004870845722806</v>
      </c>
      <c r="I3941">
        <f t="shared" si="304"/>
        <v>33.021279558659856</v>
      </c>
    </row>
    <row r="3942" spans="1:9">
      <c r="A3942" s="12">
        <f t="shared" si="307"/>
        <v>0</v>
      </c>
      <c r="B3942" t="str">
        <f>YEAR(C3942)&amp;VLOOKUP(MONTH(C3942),lookup!$G$2:$N$13,8)</f>
        <v>2019M01</v>
      </c>
      <c r="C3942" s="7">
        <f t="shared" si="306"/>
        <v>43479</v>
      </c>
      <c r="D3942" s="126">
        <v>40.630679925099834</v>
      </c>
      <c r="E3942">
        <f t="shared" si="302"/>
        <v>40.90166325706636</v>
      </c>
      <c r="F3942" s="126">
        <v>34.054470526699021</v>
      </c>
      <c r="G3942">
        <f t="shared" si="305"/>
        <v>34.371819269277253</v>
      </c>
      <c r="H3942">
        <f t="shared" si="303"/>
        <v>39.029957308228141</v>
      </c>
      <c r="I3942">
        <f t="shared" si="304"/>
        <v>33.041111131587627</v>
      </c>
    </row>
    <row r="3943" spans="1:9">
      <c r="A3943" s="12">
        <f t="shared" si="307"/>
        <v>0</v>
      </c>
      <c r="B3943" t="str">
        <f>YEAR(C3943)&amp;VLOOKUP(MONTH(C3943),lookup!$G$2:$N$13,8)</f>
        <v>2019M01</v>
      </c>
      <c r="C3943" s="7">
        <f t="shared" si="306"/>
        <v>43480</v>
      </c>
      <c r="D3943" s="126">
        <v>41.162025428977529</v>
      </c>
      <c r="E3943">
        <f t="shared" si="302"/>
        <v>40.888374757470984</v>
      </c>
      <c r="F3943" s="126">
        <v>34.646226673429716</v>
      </c>
      <c r="G3943">
        <f t="shared" si="305"/>
        <v>34.365980978223099</v>
      </c>
      <c r="H3943">
        <f t="shared" si="303"/>
        <v>39.024747479779045</v>
      </c>
      <c r="I3943">
        <f t="shared" si="304"/>
        <v>33.029449994171046</v>
      </c>
    </row>
    <row r="3944" spans="1:9">
      <c r="A3944" s="12">
        <f t="shared" si="307"/>
        <v>0</v>
      </c>
      <c r="B3944" t="str">
        <f>YEAR(C3944)&amp;VLOOKUP(MONTH(C3944),lookup!$G$2:$N$13,8)</f>
        <v>2019M01</v>
      </c>
      <c r="C3944" s="7">
        <f t="shared" si="306"/>
        <v>43481</v>
      </c>
      <c r="D3944" s="126">
        <v>41.064963225905672</v>
      </c>
      <c r="E3944">
        <f t="shared" si="302"/>
        <v>41.000500846214152</v>
      </c>
      <c r="F3944" s="126">
        <v>34.405411578923662</v>
      </c>
      <c r="G3944">
        <f t="shared" si="305"/>
        <v>34.436550116260264</v>
      </c>
      <c r="H3944">
        <f t="shared" si="303"/>
        <v>38.984999907171094</v>
      </c>
      <c r="I3944">
        <f t="shared" si="304"/>
        <v>32.995143057501366</v>
      </c>
    </row>
    <row r="3945" spans="1:9">
      <c r="A3945" s="12">
        <f t="shared" si="307"/>
        <v>0</v>
      </c>
      <c r="B3945" t="str">
        <f>YEAR(C3945)&amp;VLOOKUP(MONTH(C3945),lookup!$G$2:$N$13,8)</f>
        <v>2019M01</v>
      </c>
      <c r="C3945" s="7">
        <f t="shared" si="306"/>
        <v>43482</v>
      </c>
      <c r="D3945" s="126">
        <v>40.862145790095532</v>
      </c>
      <c r="E3945">
        <f t="shared" si="302"/>
        <v>40.959123737789511</v>
      </c>
      <c r="F3945" s="126">
        <v>34.308551932958039</v>
      </c>
      <c r="G3945">
        <f t="shared" si="305"/>
        <v>34.398649070239941</v>
      </c>
      <c r="H3945">
        <f t="shared" si="303"/>
        <v>38.993210122414141</v>
      </c>
      <c r="I3945">
        <f t="shared" si="304"/>
        <v>32.993076487463085</v>
      </c>
    </row>
    <row r="3946" spans="1:9">
      <c r="A3946" s="12">
        <f t="shared" si="307"/>
        <v>0</v>
      </c>
      <c r="B3946" t="str">
        <f>YEAR(C3946)&amp;VLOOKUP(MONTH(C3946),lookup!$G$2:$N$13,8)</f>
        <v>2019M01</v>
      </c>
      <c r="C3946" s="7">
        <f t="shared" si="306"/>
        <v>43483</v>
      </c>
      <c r="D3946" s="126">
        <v>40.823588796468229</v>
      </c>
      <c r="E3946">
        <f t="shared" si="302"/>
        <v>40.982786422599034</v>
      </c>
      <c r="F3946" s="126">
        <v>34.242570702994705</v>
      </c>
      <c r="G3946">
        <f t="shared" si="305"/>
        <v>34.406736761391507</v>
      </c>
      <c r="H3946">
        <f t="shared" si="303"/>
        <v>39.014037588526818</v>
      </c>
      <c r="I3946">
        <f t="shared" si="304"/>
        <v>33.010657237843667</v>
      </c>
    </row>
    <row r="3947" spans="1:9">
      <c r="A3947" s="12">
        <f t="shared" si="307"/>
        <v>0</v>
      </c>
      <c r="B3947" t="str">
        <f>YEAR(C3947)&amp;VLOOKUP(MONTH(C3947),lookup!$G$2:$N$13,8)</f>
        <v>2019M01</v>
      </c>
      <c r="C3947" s="7">
        <f t="shared" si="306"/>
        <v>43484</v>
      </c>
      <c r="D3947" s="126">
        <v>41.308205544003272</v>
      </c>
      <c r="E3947">
        <f t="shared" si="302"/>
        <v>40.991599389863254</v>
      </c>
      <c r="F3947" s="126">
        <v>34.707848256085327</v>
      </c>
      <c r="G3947">
        <f t="shared" si="305"/>
        <v>34.411797286219894</v>
      </c>
      <c r="H3947">
        <f t="shared" si="303"/>
        <v>39.001172528690354</v>
      </c>
      <c r="I3947">
        <f t="shared" si="304"/>
        <v>32.995039239527628</v>
      </c>
    </row>
    <row r="3948" spans="1:9">
      <c r="A3948" s="12">
        <f t="shared" si="307"/>
        <v>0</v>
      </c>
      <c r="B3948" t="str">
        <f>YEAR(C3948)&amp;VLOOKUP(MONTH(C3948),lookup!$G$2:$N$13,8)</f>
        <v>2019M01</v>
      </c>
      <c r="C3948" s="7">
        <f t="shared" si="306"/>
        <v>43485</v>
      </c>
      <c r="D3948" s="126">
        <v>40.774933900160519</v>
      </c>
      <c r="E3948">
        <f t="shared" si="302"/>
        <v>40.996631276581397</v>
      </c>
      <c r="F3948" s="126">
        <v>34.303087859259108</v>
      </c>
      <c r="G3948">
        <f t="shared" si="305"/>
        <v>34.431560446146719</v>
      </c>
      <c r="H3948">
        <f t="shared" si="303"/>
        <v>39.008981076566535</v>
      </c>
      <c r="I3948">
        <f t="shared" si="304"/>
        <v>32.996380838497835</v>
      </c>
    </row>
    <row r="3949" spans="1:9">
      <c r="A3949" s="12">
        <f t="shared" si="307"/>
        <v>0</v>
      </c>
      <c r="B3949" t="str">
        <f>YEAR(C3949)&amp;VLOOKUP(MONTH(C3949),lookup!$G$2:$N$13,8)</f>
        <v>2019M01</v>
      </c>
      <c r="C3949" s="7">
        <f t="shared" si="306"/>
        <v>43486</v>
      </c>
      <c r="D3949" s="126">
        <v>40.949012375071256</v>
      </c>
      <c r="E3949">
        <f t="shared" ref="E3949:E4012" si="308">AVERAGE(SUM(D3942:D3949)/8,SUM(D3944:D3949)/6)</f>
        <v>40.955376322586744</v>
      </c>
      <c r="F3949" s="126">
        <v>34.273801427057279</v>
      </c>
      <c r="G3949">
        <f t="shared" si="305"/>
        <v>34.37064570627777</v>
      </c>
      <c r="H3949">
        <f t="shared" si="303"/>
        <v>38.99545261448803</v>
      </c>
      <c r="I3949">
        <f t="shared" si="304"/>
        <v>32.982227094304321</v>
      </c>
    </row>
    <row r="3950" spans="1:9">
      <c r="A3950" s="12">
        <f t="shared" si="307"/>
        <v>0</v>
      </c>
      <c r="B3950" t="str">
        <f>YEAR(C3950)&amp;VLOOKUP(MONTH(C3950),lookup!$G$2:$N$13,8)</f>
        <v>2019M01</v>
      </c>
      <c r="C3950" s="7">
        <f t="shared" si="306"/>
        <v>43487</v>
      </c>
      <c r="D3950" s="126">
        <v>40.192115655378934</v>
      </c>
      <c r="E3950">
        <f t="shared" si="308"/>
        <v>40.855228758185291</v>
      </c>
      <c r="F3950" s="126">
        <v>33.69300905438223</v>
      </c>
      <c r="G3950">
        <f t="shared" si="305"/>
        <v>34.288687487212854</v>
      </c>
      <c r="H3950">
        <f t="shared" si="303"/>
        <v>39.014788704228764</v>
      </c>
      <c r="I3950">
        <f t="shared" si="304"/>
        <v>32.991185386388892</v>
      </c>
    </row>
    <row r="3951" spans="1:9">
      <c r="A3951" s="12">
        <f t="shared" si="307"/>
        <v>0</v>
      </c>
      <c r="B3951" t="str">
        <f>YEAR(C3951)&amp;VLOOKUP(MONTH(C3951),lookup!$G$2:$N$13,8)</f>
        <v>2019M01</v>
      </c>
      <c r="C3951" s="7">
        <f t="shared" si="306"/>
        <v>43488</v>
      </c>
      <c r="D3951" s="126">
        <v>41.425382745765283</v>
      </c>
      <c r="E3951">
        <f t="shared" si="308"/>
        <v>40.918625003456995</v>
      </c>
      <c r="F3951" s="126">
        <v>34.765630736488575</v>
      </c>
      <c r="G3951">
        <f t="shared" si="305"/>
        <v>34.334240141448241</v>
      </c>
      <c r="H3951">
        <f t="shared" si="303"/>
        <v>38.999805390104022</v>
      </c>
      <c r="I3951">
        <f t="shared" si="304"/>
        <v>32.977981603818101</v>
      </c>
    </row>
    <row r="3952" spans="1:9">
      <c r="A3952" s="12">
        <f t="shared" si="307"/>
        <v>0</v>
      </c>
      <c r="B3952" t="str">
        <f>YEAR(C3952)&amp;VLOOKUP(MONTH(C3952),lookup!$G$2:$N$13,8)</f>
        <v>2019M01</v>
      </c>
      <c r="C3952" s="7">
        <f t="shared" si="306"/>
        <v>43489</v>
      </c>
      <c r="D3952" s="126">
        <v>40.475611446952776</v>
      </c>
      <c r="E3952">
        <f t="shared" si="308"/>
        <v>40.852792404812824</v>
      </c>
      <c r="F3952" s="126">
        <v>33.979140597832782</v>
      </c>
      <c r="G3952">
        <f t="shared" si="305"/>
        <v>34.285645696366572</v>
      </c>
      <c r="H3952">
        <f t="shared" si="303"/>
        <v>39.035112103557182</v>
      </c>
      <c r="I3952">
        <f t="shared" si="304"/>
        <v>32.999898476269053</v>
      </c>
    </row>
    <row r="3953" spans="1:9">
      <c r="A3953" s="12">
        <f t="shared" si="307"/>
        <v>0</v>
      </c>
      <c r="B3953" t="str">
        <f>YEAR(C3953)&amp;VLOOKUP(MONTH(C3953),lookup!$G$2:$N$13,8)</f>
        <v>2019M01</v>
      </c>
      <c r="C3953" s="7">
        <f t="shared" si="306"/>
        <v>43490</v>
      </c>
      <c r="D3953" s="126">
        <v>41.144566158936343</v>
      </c>
      <c r="E3953">
        <f t="shared" si="308"/>
        <v>40.856807062443139</v>
      </c>
      <c r="F3953" s="126">
        <v>34.491519231521579</v>
      </c>
      <c r="G3953">
        <f t="shared" si="305"/>
        <v>34.279053733813143</v>
      </c>
      <c r="H3953">
        <f t="shared" si="303"/>
        <v>39.05049655345276</v>
      </c>
      <c r="I3953">
        <f t="shared" si="304"/>
        <v>33.010563257086389</v>
      </c>
    </row>
    <row r="3954" spans="1:9">
      <c r="A3954" s="12">
        <f t="shared" si="307"/>
        <v>0</v>
      </c>
      <c r="B3954" t="str">
        <f>YEAR(C3954)&amp;VLOOKUP(MONTH(C3954),lookup!$G$2:$N$13,8)</f>
        <v>2019M01</v>
      </c>
      <c r="C3954" s="7">
        <f t="shared" si="306"/>
        <v>43491</v>
      </c>
      <c r="D3954" s="126">
        <v>41.153438093235842</v>
      </c>
      <c r="E3954">
        <f t="shared" si="308"/>
        <v>40.908964659580718</v>
      </c>
      <c r="F3954" s="126">
        <v>34.544259220342965</v>
      </c>
      <c r="G3954">
        <f t="shared" si="305"/>
        <v>34.318006879571065</v>
      </c>
      <c r="H3954">
        <f t="shared" si="303"/>
        <v>39.069208188597287</v>
      </c>
      <c r="I3954">
        <f t="shared" si="304"/>
        <v>33.017946265344008</v>
      </c>
    </row>
    <row r="3955" spans="1:9">
      <c r="A3955" s="12">
        <f t="shared" si="307"/>
        <v>0</v>
      </c>
      <c r="B3955" t="str">
        <f>YEAR(C3955)&amp;VLOOKUP(MONTH(C3955),lookup!$G$2:$N$13,8)</f>
        <v>2019M01</v>
      </c>
      <c r="C3955" s="7">
        <f t="shared" si="306"/>
        <v>43492</v>
      </c>
      <c r="D3955" s="126">
        <v>41.240865536561202</v>
      </c>
      <c r="E3955">
        <f t="shared" si="308"/>
        <v>40.929077005906414</v>
      </c>
      <c r="F3955" s="126">
        <v>34.545353090687435</v>
      </c>
      <c r="G3955">
        <f t="shared" si="305"/>
        <v>34.330480237036213</v>
      </c>
      <c r="H3955">
        <f t="shared" si="303"/>
        <v>39.088320773948887</v>
      </c>
      <c r="I3955">
        <f t="shared" si="304"/>
        <v>33.027840958026736</v>
      </c>
    </row>
    <row r="3956" spans="1:9">
      <c r="A3956" s="12">
        <f t="shared" si="307"/>
        <v>0</v>
      </c>
      <c r="B3956" t="str">
        <f>YEAR(C3956)&amp;VLOOKUP(MONTH(C3956),lookup!$G$2:$N$13,8)</f>
        <v>2019M01</v>
      </c>
      <c r="C3956" s="7">
        <f t="shared" si="306"/>
        <v>43493</v>
      </c>
      <c r="D3956" s="126">
        <v>40.626514864495064</v>
      </c>
      <c r="E3956">
        <f t="shared" si="308"/>
        <v>40.956000750270334</v>
      </c>
      <c r="F3956" s="126">
        <v>33.982636628565771</v>
      </c>
      <c r="G3956">
        <f t="shared" si="305"/>
        <v>34.334587666299839</v>
      </c>
      <c r="H3956">
        <f t="shared" si="303"/>
        <v>39.114623795471729</v>
      </c>
      <c r="I3956">
        <f t="shared" si="304"/>
        <v>33.048884878521811</v>
      </c>
    </row>
    <row r="3957" spans="1:9">
      <c r="A3957" s="12">
        <f t="shared" si="307"/>
        <v>0</v>
      </c>
      <c r="B3957" t="str">
        <f>YEAR(C3957)&amp;VLOOKUP(MONTH(C3957),lookup!$G$2:$N$13,8)</f>
        <v>2019M01</v>
      </c>
      <c r="C3957" s="7">
        <f t="shared" si="306"/>
        <v>43494</v>
      </c>
      <c r="D3957" s="126">
        <v>41.001969620363788</v>
      </c>
      <c r="E3957">
        <f t="shared" si="308"/>
        <v>40.924026150984325</v>
      </c>
      <c r="F3957" s="126">
        <v>34.387699851983136</v>
      </c>
      <c r="G3957">
        <f t="shared" si="305"/>
        <v>34.310212077482248</v>
      </c>
      <c r="H3957">
        <f t="shared" si="303"/>
        <v>39.132722785385525</v>
      </c>
      <c r="I3957">
        <f t="shared" si="304"/>
        <v>33.05823376920285</v>
      </c>
    </row>
    <row r="3958" spans="1:9">
      <c r="A3958" s="12">
        <f t="shared" si="307"/>
        <v>0</v>
      </c>
      <c r="B3958" t="str">
        <f>YEAR(C3958)&amp;VLOOKUP(MONTH(C3958),lookup!$G$2:$N$13,8)</f>
        <v>2019M01</v>
      </c>
      <c r="C3958" s="7">
        <f t="shared" si="306"/>
        <v>43495</v>
      </c>
      <c r="D3958" s="126">
        <v>40.418579736515113</v>
      </c>
      <c r="E3958">
        <f t="shared" si="308"/>
        <v>40.933427513518865</v>
      </c>
      <c r="F3958" s="126">
        <v>33.913450978660919</v>
      </c>
      <c r="G3958">
        <f t="shared" si="305"/>
        <v>34.318515562818689</v>
      </c>
      <c r="H3958">
        <f t="shared" si="303"/>
        <v>39.129479298431001</v>
      </c>
      <c r="I3958">
        <f t="shared" si="304"/>
        <v>33.049337432323497</v>
      </c>
    </row>
    <row r="3959" spans="1:9">
      <c r="A3959" s="12">
        <f t="shared" si="307"/>
        <v>0</v>
      </c>
      <c r="B3959" t="str">
        <f>YEAR(C3959)&amp;VLOOKUP(MONTH(C3959),lookup!$G$2:$N$13,8)</f>
        <v>2019M01</v>
      </c>
      <c r="C3959" s="7">
        <f t="shared" si="306"/>
        <v>43496</v>
      </c>
      <c r="D3959" s="126">
        <v>40.118084916810353</v>
      </c>
      <c r="E3959">
        <f t="shared" si="308"/>
        <v>40.766181295698686</v>
      </c>
      <c r="F3959" s="126">
        <v>33.382931778632383</v>
      </c>
      <c r="G3959">
        <f t="shared" si="305"/>
        <v>34.139714590211909</v>
      </c>
      <c r="H3959">
        <f t="shared" ref="H3959:H4022" si="309">IF(INDEX(D:D,MATCH(DATE(YEAR($C3959)-1,MONTH($C3959),DAY($C3959)),$C:$C,0),1)=0,0,(INDEX(E:E,MATCH(DATE(YEAR($C3959)-1,MONTH($C3959),DAY($C3959)),$C:$C,0),1)+INDEX(E:E,MATCH(DATE(YEAR($C3959)-2,MONTH($C3959),DAY($C3959)),$C:$C,0),1)+INDEX(E:E,MATCH(DATE(YEAR($C3959)-3,MONTH($C3959),DAY($C3959)),$C:$C,0),1)+INDEX(E:E,MATCH(DATE(YEAR($C3959)-4,MONTH($C3959),DAY($C3959)),$C:$C,0),1)+INDEX(E:E,MATCH(DATE(YEAR($C3959)-5,MONTH($C3959),DAY($C3959)),$C:$C,0),1))/5)</f>
        <v>39.128241780840646</v>
      </c>
      <c r="I3959">
        <f t="shared" ref="I3959:I4022" si="310">IF(INDEX(D:D,MATCH(DATE(YEAR($C3959)-1,MONTH($C3959),DAY($C3959)),$C:$C,0),1)=0,0,(INDEX(G:G,MATCH(DATE(YEAR($C3959)-1,MONTH($C3959),DAY($C3959)),$C:$C,0),1)+INDEX(G:G,MATCH(DATE(YEAR($C3959)-2,MONTH($C3959),DAY($C3959)),$C:$C,0),1)+INDEX(G:G,MATCH(DATE(YEAR($C3959)-3,MONTH($C3959),DAY($C3959)),$C:$C,0),1)+INDEX(G:G,MATCH(DATE(YEAR($C3959)-4,MONTH($C3959),DAY($C3959)),$C:$C,0),1)+INDEX(G:G,MATCH(DATE(YEAR($C3959)-5,MONTH($C3959),DAY($C3959)),$C:$C,0),1))/5)</f>
        <v>33.041644187973887</v>
      </c>
    </row>
    <row r="3960" spans="1:9">
      <c r="A3960" s="12">
        <f t="shared" si="307"/>
        <v>0</v>
      </c>
      <c r="B3960" t="str">
        <f>YEAR(C3960)&amp;VLOOKUP(MONTH(C3960),lookup!$G$2:$N$13,8)</f>
        <v>2019M02</v>
      </c>
      <c r="C3960" s="7">
        <f t="shared" si="306"/>
        <v>43497</v>
      </c>
      <c r="D3960" s="126">
        <v>39.603461973849285</v>
      </c>
      <c r="E3960">
        <f t="shared" si="308"/>
        <v>40.582507277014166</v>
      </c>
      <c r="F3960" s="126">
        <v>33.033855480879502</v>
      </c>
      <c r="G3960">
        <f t="shared" si="305"/>
        <v>33.954767292113701</v>
      </c>
      <c r="H3960">
        <f t="shared" si="309"/>
        <v>39.166555399518586</v>
      </c>
      <c r="I3960">
        <f t="shared" si="310"/>
        <v>33.064729011625253</v>
      </c>
    </row>
    <row r="3961" spans="1:9">
      <c r="A3961" s="12">
        <f t="shared" si="307"/>
        <v>0</v>
      </c>
      <c r="B3961" t="str">
        <f>YEAR(C3961)&amp;VLOOKUP(MONTH(C3961),lookup!$G$2:$N$13,8)</f>
        <v>2019M02</v>
      </c>
      <c r="C3961" s="7">
        <f t="shared" si="306"/>
        <v>43498</v>
      </c>
      <c r="D3961" s="126">
        <v>41.478296713176093</v>
      </c>
      <c r="E3961">
        <f t="shared" si="308"/>
        <v>40.623151368038734</v>
      </c>
      <c r="F3961" s="126">
        <v>34.788760095445738</v>
      </c>
      <c r="G3961">
        <f t="shared" si="305"/>
        <v>33.993628763172154</v>
      </c>
      <c r="H3961">
        <f t="shared" si="309"/>
        <v>39.18310548727878</v>
      </c>
      <c r="I3961">
        <f t="shared" si="310"/>
        <v>33.069902321057356</v>
      </c>
    </row>
    <row r="3962" spans="1:9">
      <c r="A3962" s="12">
        <f t="shared" si="307"/>
        <v>0</v>
      </c>
      <c r="B3962" t="str">
        <f>YEAR(C3962)&amp;VLOOKUP(MONTH(C3962),lookup!$G$2:$N$13,8)</f>
        <v>2019M02</v>
      </c>
      <c r="C3962" s="7">
        <f t="shared" si="306"/>
        <v>43499</v>
      </c>
      <c r="D3962" s="126">
        <v>40.289102921824366</v>
      </c>
      <c r="E3962">
        <f t="shared" si="308"/>
        <v>40.541012757936286</v>
      </c>
      <c r="F3962" s="126">
        <v>33.778475205115754</v>
      </c>
      <c r="G3962">
        <f t="shared" si="305"/>
        <v>33.928753810266286</v>
      </c>
      <c r="H3962">
        <f t="shared" si="309"/>
        <v>39.215091948603799</v>
      </c>
      <c r="I3962">
        <f t="shared" si="310"/>
        <v>33.083107315306414</v>
      </c>
    </row>
    <row r="3963" spans="1:9">
      <c r="A3963" s="12">
        <f t="shared" si="307"/>
        <v>0</v>
      </c>
      <c r="B3963" t="str">
        <f>YEAR(C3963)&amp;VLOOKUP(MONTH(C3963),lookup!$G$2:$N$13,8)</f>
        <v>2019M02</v>
      </c>
      <c r="C3963" s="7">
        <f t="shared" si="306"/>
        <v>43500</v>
      </c>
      <c r="D3963" s="126">
        <v>40.944608639196943</v>
      </c>
      <c r="E3963">
        <f t="shared" si="308"/>
        <v>40.517716620087114</v>
      </c>
      <c r="F3963" s="126">
        <v>34.154836443377754</v>
      </c>
      <c r="G3963">
        <f t="shared" si="305"/>
        <v>33.884941235758973</v>
      </c>
      <c r="H3963">
        <f t="shared" si="309"/>
        <v>39.247331458175232</v>
      </c>
      <c r="I3963">
        <f t="shared" si="310"/>
        <v>33.104006441414171</v>
      </c>
    </row>
    <row r="3964" spans="1:9">
      <c r="A3964" s="12">
        <f t="shared" si="307"/>
        <v>0</v>
      </c>
      <c r="B3964" t="str">
        <f>YEAR(C3964)&amp;VLOOKUP(MONTH(C3964),lookup!$G$2:$N$13,8)</f>
        <v>2019M02</v>
      </c>
      <c r="C3964" s="7">
        <f t="shared" si="306"/>
        <v>43501</v>
      </c>
      <c r="D3964" s="126">
        <v>40.265169207569755</v>
      </c>
      <c r="E3964">
        <f t="shared" si="308"/>
        <v>40.48234830578383</v>
      </c>
      <c r="F3964" s="126">
        <v>33.698782315264687</v>
      </c>
      <c r="G3964">
        <f t="shared" si="305"/>
        <v>33.849311285894643</v>
      </c>
      <c r="H3964">
        <f t="shared" si="309"/>
        <v>39.281684295451264</v>
      </c>
      <c r="I3964">
        <f t="shared" si="310"/>
        <v>33.11710281348968</v>
      </c>
    </row>
    <row r="3965" spans="1:9">
      <c r="A3965" s="12">
        <f t="shared" si="307"/>
        <v>0</v>
      </c>
      <c r="B3965" t="str">
        <f>YEAR(C3965)&amp;VLOOKUP(MONTH(C3965),lookup!$G$2:$N$13,8)</f>
        <v>2019M02</v>
      </c>
      <c r="C3965" s="7">
        <f t="shared" si="306"/>
        <v>43502</v>
      </c>
      <c r="D3965" s="126">
        <v>41.25825514449194</v>
      </c>
      <c r="E3965">
        <f t="shared" si="308"/>
        <v>40.593380336681975</v>
      </c>
      <c r="F3965" s="126">
        <v>34.491173197723533</v>
      </c>
      <c r="G3965">
        <f t="shared" si="305"/>
        <v>33.948131821594345</v>
      </c>
      <c r="H3965">
        <f t="shared" si="309"/>
        <v>39.311898411137726</v>
      </c>
      <c r="I3965">
        <f t="shared" si="310"/>
        <v>33.13639986811539</v>
      </c>
    </row>
    <row r="3966" spans="1:9">
      <c r="A3966" s="12">
        <f t="shared" si="307"/>
        <v>0</v>
      </c>
      <c r="B3966" t="str">
        <f>YEAR(C3966)&amp;VLOOKUP(MONTH(C3966),lookup!$G$2:$N$13,8)</f>
        <v>2019M02</v>
      </c>
      <c r="C3966" s="7">
        <f t="shared" si="306"/>
        <v>43503</v>
      </c>
      <c r="D3966" s="126">
        <v>40.526866916578975</v>
      </c>
      <c r="E3966">
        <f t="shared" si="308"/>
        <v>40.677098697330109</v>
      </c>
      <c r="F3966" s="126">
        <v>33.905250835758707</v>
      </c>
      <c r="G3966">
        <f t="shared" si="305"/>
        <v>34.020235592236219</v>
      </c>
      <c r="H3966">
        <f t="shared" si="309"/>
        <v>39.327439792652008</v>
      </c>
      <c r="I3966">
        <f t="shared" si="310"/>
        <v>33.141670369943142</v>
      </c>
    </row>
    <row r="3967" spans="1:9">
      <c r="A3967" s="12">
        <f t="shared" si="307"/>
        <v>0</v>
      </c>
      <c r="B3967" t="str">
        <f>YEAR(C3967)&amp;VLOOKUP(MONTH(C3967),lookup!$G$2:$N$13,8)</f>
        <v>2019M02</v>
      </c>
      <c r="C3967" s="7">
        <f t="shared" si="306"/>
        <v>43504</v>
      </c>
      <c r="D3967" s="126">
        <v>41.089971711190429</v>
      </c>
      <c r="E3967">
        <f t="shared" si="308"/>
        <v>40.705481205146725</v>
      </c>
      <c r="F3967" s="126">
        <v>34.345829419158107</v>
      </c>
      <c r="G3967">
        <f t="shared" si="305"/>
        <v>34.043505805078453</v>
      </c>
      <c r="H3967">
        <f t="shared" si="309"/>
        <v>39.365405591097741</v>
      </c>
      <c r="I3967">
        <f t="shared" si="310"/>
        <v>33.168193011027995</v>
      </c>
    </row>
    <row r="3968" spans="1:9">
      <c r="A3968" s="12">
        <f t="shared" si="307"/>
        <v>0</v>
      </c>
      <c r="B3968" t="str">
        <f>YEAR(C3968)&amp;VLOOKUP(MONTH(C3968),lookup!$G$2:$N$13,8)</f>
        <v>2019M02</v>
      </c>
      <c r="C3968" s="7">
        <f t="shared" si="306"/>
        <v>43505</v>
      </c>
      <c r="D3968" s="126">
        <v>41.043945499152308</v>
      </c>
      <c r="E3968">
        <f t="shared" si="308"/>
        <v>40.858414973588836</v>
      </c>
      <c r="F3968" s="126">
        <v>34.227325348142244</v>
      </c>
      <c r="G3968">
        <f t="shared" si="305"/>
        <v>34.155501850367912</v>
      </c>
      <c r="H3968">
        <f t="shared" si="309"/>
        <v>39.352976314295837</v>
      </c>
      <c r="I3968">
        <f t="shared" si="310"/>
        <v>33.154179115173115</v>
      </c>
    </row>
    <row r="3969" spans="1:9">
      <c r="A3969" s="12">
        <f t="shared" si="307"/>
        <v>0</v>
      </c>
      <c r="B3969" t="str">
        <f>YEAR(C3969)&amp;VLOOKUP(MONTH(C3969),lookup!$G$2:$N$13,8)</f>
        <v>2019M02</v>
      </c>
      <c r="C3969" s="7">
        <f t="shared" si="306"/>
        <v>43506</v>
      </c>
      <c r="D3969" s="126">
        <v>40.823095026842907</v>
      </c>
      <c r="E3969">
        <f t="shared" si="308"/>
        <v>40.807338733830171</v>
      </c>
      <c r="F3969" s="126">
        <v>34.278800376775024</v>
      </c>
      <c r="G3969">
        <f t="shared" si="305"/>
        <v>34.133959695734099</v>
      </c>
      <c r="H3969">
        <f t="shared" si="309"/>
        <v>39.369196029043806</v>
      </c>
      <c r="I3969">
        <f t="shared" si="310"/>
        <v>33.160068003138576</v>
      </c>
    </row>
    <row r="3970" spans="1:9">
      <c r="A3970" s="12">
        <f t="shared" si="307"/>
        <v>0</v>
      </c>
      <c r="B3970" t="str">
        <f>YEAR(C3970)&amp;VLOOKUP(MONTH(C3970),lookup!$G$2:$N$13,8)</f>
        <v>2019M02</v>
      </c>
      <c r="C3970" s="7">
        <f t="shared" si="306"/>
        <v>43507</v>
      </c>
      <c r="D3970" s="126">
        <v>40.786571418177992</v>
      </c>
      <c r="E3970">
        <f t="shared" si="308"/>
        <v>40.881880699069626</v>
      </c>
      <c r="F3970" s="126">
        <v>33.967777469888141</v>
      </c>
      <c r="G3970">
        <f t="shared" si="305"/>
        <v>34.168207350167663</v>
      </c>
      <c r="H3970">
        <f t="shared" si="309"/>
        <v>39.380567836675631</v>
      </c>
      <c r="I3970">
        <f t="shared" si="310"/>
        <v>33.170860178473802</v>
      </c>
    </row>
    <row r="3971" spans="1:9">
      <c r="A3971" s="12">
        <f t="shared" si="307"/>
        <v>0</v>
      </c>
      <c r="B3971" t="str">
        <f>YEAR(C3971)&amp;VLOOKUP(MONTH(C3971),lookup!$G$2:$N$13,8)</f>
        <v>2019M02</v>
      </c>
      <c r="C3971" s="7">
        <f t="shared" si="306"/>
        <v>43508</v>
      </c>
      <c r="D3971" s="126">
        <v>41.316775909281631</v>
      </c>
      <c r="E3971">
        <f t="shared" si="308"/>
        <v>40.910017883849058</v>
      </c>
      <c r="F3971" s="126">
        <v>34.598758862783932</v>
      </c>
      <c r="G3971">
        <f t="shared" si="305"/>
        <v>34.204917973468909</v>
      </c>
      <c r="H3971">
        <f t="shared" si="309"/>
        <v>39.395510323963137</v>
      </c>
      <c r="I3971">
        <f t="shared" si="310"/>
        <v>33.179329292353827</v>
      </c>
    </row>
    <row r="3972" spans="1:9">
      <c r="A3972" s="12">
        <f t="shared" si="307"/>
        <v>0</v>
      </c>
      <c r="B3972" t="str">
        <f>YEAR(C3972)&amp;VLOOKUP(MONTH(C3972),lookup!$G$2:$N$13,8)</f>
        <v>2019M02</v>
      </c>
      <c r="C3972" s="7">
        <f t="shared" si="306"/>
        <v>43509</v>
      </c>
      <c r="D3972" s="126">
        <v>40.611612110361023</v>
      </c>
      <c r="E3972">
        <f t="shared" si="308"/>
        <v>40.938732664755349</v>
      </c>
      <c r="F3972" s="126">
        <v>33.899388077735395</v>
      </c>
      <c r="G3972">
        <f t="shared" si="305"/>
        <v>34.216967270454717</v>
      </c>
      <c r="H3972">
        <f t="shared" si="309"/>
        <v>39.402647237583714</v>
      </c>
      <c r="I3972">
        <f t="shared" si="310"/>
        <v>33.18431655065806</v>
      </c>
    </row>
    <row r="3973" spans="1:9">
      <c r="A3973" s="12">
        <f t="shared" si="307"/>
        <v>0</v>
      </c>
      <c r="B3973" t="str">
        <f>YEAR(C3973)&amp;VLOOKUP(MONTH(C3973),lookup!$G$2:$N$13,8)</f>
        <v>2019M02</v>
      </c>
      <c r="C3973" s="7">
        <f t="shared" si="306"/>
        <v>43510</v>
      </c>
      <c r="D3973" s="126">
        <v>41.5283346484144</v>
      </c>
      <c r="E3973">
        <f t="shared" si="308"/>
        <v>40.992142878519168</v>
      </c>
      <c r="F3973" s="126">
        <v>34.754887188359952</v>
      </c>
      <c r="G3973">
        <f t="shared" si="305"/>
        <v>34.267537542302989</v>
      </c>
      <c r="H3973">
        <f t="shared" si="309"/>
        <v>39.407395155774097</v>
      </c>
      <c r="I3973">
        <f t="shared" si="310"/>
        <v>33.184074522868357</v>
      </c>
    </row>
    <row r="3974" spans="1:9">
      <c r="A3974" s="12">
        <f t="shared" si="307"/>
        <v>0</v>
      </c>
      <c r="B3974" t="str">
        <f>YEAR(C3974)&amp;VLOOKUP(MONTH(C3974),lookup!$G$2:$N$13,8)</f>
        <v>2019M02</v>
      </c>
      <c r="C3974" s="7">
        <f t="shared" si="306"/>
        <v>43511</v>
      </c>
      <c r="D3974" s="126">
        <v>40.941252355311725</v>
      </c>
      <c r="E3974">
        <f t="shared" si="308"/>
        <v>41.009484206453251</v>
      </c>
      <c r="F3974" s="126">
        <v>34.176182658958766</v>
      </c>
      <c r="G3974">
        <f t="shared" si="305"/>
        <v>34.2802088904877</v>
      </c>
      <c r="H3974">
        <f t="shared" si="309"/>
        <v>39.4462164008266</v>
      </c>
      <c r="I3974">
        <f t="shared" si="310"/>
        <v>33.216932531041365</v>
      </c>
    </row>
    <row r="3975" spans="1:9">
      <c r="A3975" s="12">
        <f t="shared" si="307"/>
        <v>0</v>
      </c>
      <c r="B3975" t="str">
        <f>YEAR(C3975)&amp;VLOOKUP(MONTH(C3975),lookup!$G$2:$N$13,8)</f>
        <v>2019M02</v>
      </c>
      <c r="C3975" s="7">
        <f t="shared" si="306"/>
        <v>43512</v>
      </c>
      <c r="D3975" s="126">
        <v>41.824589067634193</v>
      </c>
      <c r="E3975">
        <f t="shared" si="308"/>
        <v>41.138855627963594</v>
      </c>
      <c r="F3975" s="126">
        <v>34.977085123980309</v>
      </c>
      <c r="G3975">
        <f t="shared" si="305"/>
        <v>34.377852767639531</v>
      </c>
      <c r="H3975">
        <f t="shared" si="309"/>
        <v>39.476684199086797</v>
      </c>
      <c r="I3975">
        <f t="shared" si="310"/>
        <v>33.244654523626465</v>
      </c>
    </row>
    <row r="3976" spans="1:9">
      <c r="A3976" s="12">
        <f t="shared" si="307"/>
        <v>0</v>
      </c>
      <c r="B3976" t="str">
        <f>YEAR(C3976)&amp;VLOOKUP(MONTH(C3976),lookup!$G$2:$N$13,8)</f>
        <v>2019M02</v>
      </c>
      <c r="C3976" s="7">
        <f t="shared" si="306"/>
        <v>43513</v>
      </c>
      <c r="D3976" s="126">
        <v>41.367498016719352</v>
      </c>
      <c r="E3976">
        <f t="shared" si="308"/>
        <v>41.207488210189979</v>
      </c>
      <c r="F3976" s="126">
        <v>34.580987933897596</v>
      </c>
      <c r="G3976">
        <f t="shared" ref="G3976:G4039" si="311">AVERAGE(SUM(F3969:F3976)/8,SUM(F3971:F3976)/6)</f>
        <v>34.451057551250031</v>
      </c>
      <c r="H3976">
        <f t="shared" si="309"/>
        <v>39.519952791927764</v>
      </c>
      <c r="I3976">
        <f t="shared" si="310"/>
        <v>33.276829871567713</v>
      </c>
    </row>
    <row r="3977" spans="1:9">
      <c r="A3977" s="12">
        <f t="shared" si="307"/>
        <v>0</v>
      </c>
      <c r="B3977" t="str">
        <f>YEAR(C3977)&amp;VLOOKUP(MONTH(C3977),lookup!$G$2:$N$13,8)</f>
        <v>2019M02</v>
      </c>
      <c r="C3977" s="7">
        <f t="shared" si="306"/>
        <v>43514</v>
      </c>
      <c r="D3977" s="126">
        <v>41.363595618530454</v>
      </c>
      <c r="E3977">
        <f t="shared" si="308"/>
        <v>41.245171139607848</v>
      </c>
      <c r="F3977" s="126">
        <v>34.574937245828544</v>
      </c>
      <c r="G3977">
        <f t="shared" si="311"/>
        <v>34.467580970819583</v>
      </c>
      <c r="H3977">
        <f t="shared" si="309"/>
        <v>39.563414007960162</v>
      </c>
      <c r="I3977">
        <f t="shared" si="310"/>
        <v>33.3150152947347</v>
      </c>
    </row>
    <row r="3978" spans="1:9">
      <c r="A3978" s="12">
        <f t="shared" si="307"/>
        <v>0</v>
      </c>
      <c r="B3978" t="str">
        <f>YEAR(C3978)&amp;VLOOKUP(MONTH(C3978),lookup!$G$2:$N$13,8)</f>
        <v>2019M02</v>
      </c>
      <c r="C3978" s="7">
        <f t="shared" si="306"/>
        <v>43515</v>
      </c>
      <c r="D3978" s="126">
        <v>41.410300678295329</v>
      </c>
      <c r="E3978">
        <f t="shared" si="308"/>
        <v>41.350711599026383</v>
      </c>
      <c r="F3978" s="126">
        <v>34.612502154058468</v>
      </c>
      <c r="G3978">
        <f t="shared" si="311"/>
        <v>34.567302436607157</v>
      </c>
      <c r="H3978">
        <f t="shared" si="309"/>
        <v>39.647034182852053</v>
      </c>
      <c r="I3978">
        <f t="shared" si="310"/>
        <v>33.382390579186684</v>
      </c>
    </row>
    <row r="3979" spans="1:9">
      <c r="A3979" s="12">
        <f t="shared" si="307"/>
        <v>0</v>
      </c>
      <c r="B3979" t="str">
        <f>YEAR(C3979)&amp;VLOOKUP(MONTH(C3979),lookup!$G$2:$N$13,8)</f>
        <v>2019M02</v>
      </c>
      <c r="C3979" s="7">
        <f t="shared" si="306"/>
        <v>43516</v>
      </c>
      <c r="D3979" s="126">
        <v>41.809266337222184</v>
      </c>
      <c r="E3979">
        <f t="shared" si="308"/>
        <v>41.404903224839984</v>
      </c>
      <c r="F3979" s="126">
        <v>35.008395588407375</v>
      </c>
      <c r="G3979">
        <f t="shared" si="311"/>
        <v>34.614030431962576</v>
      </c>
      <c r="H3979">
        <f t="shared" si="309"/>
        <v>39.725385132203073</v>
      </c>
      <c r="I3979">
        <f t="shared" si="310"/>
        <v>33.450379007704029</v>
      </c>
    </row>
    <row r="3980" spans="1:9">
      <c r="A3980" s="12">
        <f t="shared" si="307"/>
        <v>0</v>
      </c>
      <c r="B3980" t="str">
        <f>YEAR(C3980)&amp;VLOOKUP(MONTH(C3980),lookup!$G$2:$N$13,8)</f>
        <v>2019M02</v>
      </c>
      <c r="C3980" s="7">
        <f t="shared" ref="C3980:C4043" si="312">C3979+1</f>
        <v>43517</v>
      </c>
      <c r="D3980" s="126">
        <v>41.38724189818182</v>
      </c>
      <c r="E3980">
        <f t="shared" si="308"/>
        <v>41.490545881817951</v>
      </c>
      <c r="F3980" s="126">
        <v>34.63857629394802</v>
      </c>
      <c r="G3980">
        <f t="shared" si="311"/>
        <v>34.698762498391631</v>
      </c>
      <c r="H3980">
        <f t="shared" si="309"/>
        <v>39.81508383635196</v>
      </c>
      <c r="I3980">
        <f t="shared" si="310"/>
        <v>33.523965771869292</v>
      </c>
    </row>
    <row r="3981" spans="1:9">
      <c r="A3981" s="12">
        <f t="shared" si="307"/>
        <v>0</v>
      </c>
      <c r="B3981" t="str">
        <f>YEAR(C3981)&amp;VLOOKUP(MONTH(C3981),lookup!$G$2:$N$13,8)</f>
        <v>2019M02</v>
      </c>
      <c r="C3981" s="7">
        <f t="shared" si="312"/>
        <v>43518</v>
      </c>
      <c r="D3981" s="126">
        <v>42.001110900697505</v>
      </c>
      <c r="E3981">
        <f t="shared" si="308"/>
        <v>41.534804550340922</v>
      </c>
      <c r="F3981" s="126">
        <v>35.107183489712625</v>
      </c>
      <c r="G3981">
        <f t="shared" si="311"/>
        <v>34.731622547703864</v>
      </c>
      <c r="H3981">
        <f t="shared" si="309"/>
        <v>39.905439184468754</v>
      </c>
      <c r="I3981">
        <f t="shared" si="310"/>
        <v>33.602085495160523</v>
      </c>
    </row>
    <row r="3982" spans="1:9">
      <c r="A3982" s="12">
        <f t="shared" si="307"/>
        <v>0</v>
      </c>
      <c r="B3982" t="str">
        <f>YEAR(C3982)&amp;VLOOKUP(MONTH(C3982),lookup!$G$2:$N$13,8)</f>
        <v>2019M02</v>
      </c>
      <c r="C3982" s="7">
        <f t="shared" si="312"/>
        <v>43519</v>
      </c>
      <c r="D3982" s="126">
        <v>41.998396159331179</v>
      </c>
      <c r="E3982">
        <f t="shared" si="308"/>
        <v>41.653450883309787</v>
      </c>
      <c r="F3982" s="126">
        <v>35.135029447261445</v>
      </c>
      <c r="G3982">
        <f t="shared" si="311"/>
        <v>34.837720598086435</v>
      </c>
      <c r="H3982">
        <f t="shared" si="309"/>
        <v>39.953401905577081</v>
      </c>
      <c r="I3982">
        <f t="shared" si="310"/>
        <v>33.640578397539535</v>
      </c>
    </row>
    <row r="3983" spans="1:9">
      <c r="A3983" s="12">
        <f t="shared" si="307"/>
        <v>0</v>
      </c>
      <c r="B3983" t="str">
        <f>YEAR(C3983)&amp;VLOOKUP(MONTH(C3983),lookup!$G$2:$N$13,8)</f>
        <v>2019M02</v>
      </c>
      <c r="C3983" s="7">
        <f t="shared" si="312"/>
        <v>43520</v>
      </c>
      <c r="D3983" s="126">
        <v>41.87200562912183</v>
      </c>
      <c r="E3983">
        <f t="shared" si="308"/>
        <v>41.698781919285381</v>
      </c>
      <c r="F3983" s="126">
        <v>34.98705398865205</v>
      </c>
      <c r="G3983">
        <f t="shared" si="311"/>
        <v>34.87268671403038</v>
      </c>
      <c r="H3983">
        <f t="shared" si="309"/>
        <v>40.012420380686407</v>
      </c>
      <c r="I3983">
        <f t="shared" si="310"/>
        <v>33.688221748817718</v>
      </c>
    </row>
    <row r="3984" spans="1:9">
      <c r="A3984" s="12">
        <f t="shared" si="307"/>
        <v>0</v>
      </c>
      <c r="B3984" t="str">
        <f>YEAR(C3984)&amp;VLOOKUP(MONTH(C3984),lookup!$G$2:$N$13,8)</f>
        <v>2019M02</v>
      </c>
      <c r="C3984" s="7">
        <f t="shared" si="312"/>
        <v>43521</v>
      </c>
      <c r="D3984" s="126">
        <v>41.980820999402376</v>
      </c>
      <c r="E3984">
        <f t="shared" si="308"/>
        <v>41.784657965795326</v>
      </c>
      <c r="F3984" s="126">
        <v>35.069265141115984</v>
      </c>
      <c r="G3984">
        <f t="shared" si="311"/>
        <v>34.941267621736323</v>
      </c>
      <c r="H3984">
        <f t="shared" si="309"/>
        <v>40.052181257721287</v>
      </c>
      <c r="I3984">
        <f t="shared" si="310"/>
        <v>33.722185863556966</v>
      </c>
    </row>
    <row r="3985" spans="1:9">
      <c r="A3985" s="12">
        <f t="shared" si="307"/>
        <v>0</v>
      </c>
      <c r="B3985" t="str">
        <f>YEAR(C3985)&amp;VLOOKUP(MONTH(C3985),lookup!$G$2:$N$13,8)</f>
        <v>2019M02</v>
      </c>
      <c r="C3985" s="7">
        <f t="shared" si="312"/>
        <v>43522</v>
      </c>
      <c r="D3985" s="126">
        <v>41.991063111804493</v>
      </c>
      <c r="E3985">
        <f t="shared" si="308"/>
        <v>41.839024415340148</v>
      </c>
      <c r="F3985" s="126">
        <v>35.152036127295112</v>
      </c>
      <c r="G3985">
        <f t="shared" si="311"/>
        <v>34.98930634673529</v>
      </c>
      <c r="H3985">
        <f t="shared" si="309"/>
        <v>40.095477483881147</v>
      </c>
      <c r="I3985">
        <f t="shared" si="310"/>
        <v>33.756973025791567</v>
      </c>
    </row>
    <row r="3986" spans="1:9">
      <c r="A3986" s="12">
        <f t="shared" ref="A3986:A4049" si="313">IF(D3986+D3987=D3986,IF(D3986+D3987&gt;0,1,0),0)</f>
        <v>0</v>
      </c>
      <c r="B3986" t="str">
        <f>YEAR(C3986)&amp;VLOOKUP(MONTH(C3986),lookup!$G$2:$N$13,8)</f>
        <v>2019M02</v>
      </c>
      <c r="C3986" s="7">
        <f t="shared" si="312"/>
        <v>43523</v>
      </c>
      <c r="D3986" s="126">
        <v>42.284619938751888</v>
      </c>
      <c r="E3986">
        <f t="shared" si="308"/>
        <v>41.968450872499517</v>
      </c>
      <c r="F3986" s="126">
        <v>35.372182658100421</v>
      </c>
      <c r="G3986">
        <f t="shared" si="311"/>
        <v>35.097920241917279</v>
      </c>
      <c r="H3986">
        <f t="shared" si="309"/>
        <v>40.109895177664029</v>
      </c>
      <c r="I3986">
        <f t="shared" si="310"/>
        <v>33.763913943449673</v>
      </c>
    </row>
    <row r="3987" spans="1:9">
      <c r="A3987" s="12">
        <f t="shared" si="313"/>
        <v>0</v>
      </c>
      <c r="B3987" t="str">
        <f>YEAR(C3987)&amp;VLOOKUP(MONTH(C3987),lookup!$G$2:$N$13,8)</f>
        <v>2019M02</v>
      </c>
      <c r="C3987" s="7">
        <f t="shared" si="312"/>
        <v>43524</v>
      </c>
      <c r="D3987" s="126">
        <v>42.518568451032273</v>
      </c>
      <c r="E3987">
        <f t="shared" si="308"/>
        <v>42.055903717140545</v>
      </c>
      <c r="F3987" s="126">
        <v>35.631975834519473</v>
      </c>
      <c r="G3987">
        <f t="shared" si="311"/>
        <v>35.180626702699861</v>
      </c>
      <c r="H3987">
        <f t="shared" si="309"/>
        <v>40.097849081538691</v>
      </c>
      <c r="I3987">
        <f t="shared" si="310"/>
        <v>33.739790997342446</v>
      </c>
    </row>
    <row r="3988" spans="1:9">
      <c r="A3988" s="12">
        <f t="shared" si="313"/>
        <v>0</v>
      </c>
      <c r="B3988" t="str">
        <f>YEAR(C3988)&amp;VLOOKUP(MONTH(C3988),lookup!$G$2:$N$13,8)</f>
        <v>2019M03</v>
      </c>
      <c r="C3988" s="7">
        <f t="shared" si="312"/>
        <v>43525</v>
      </c>
      <c r="D3988" s="126">
        <v>41.949759889418125</v>
      </c>
      <c r="E3988">
        <f t="shared" si="308"/>
        <v>42.087008069100065</v>
      </c>
      <c r="F3988" s="126">
        <v>35.033857572282272</v>
      </c>
      <c r="G3988">
        <f t="shared" si="311"/>
        <v>35.196900793014152</v>
      </c>
      <c r="H3988">
        <f t="shared" si="309"/>
        <v>39.899265475284132</v>
      </c>
      <c r="I3988">
        <f t="shared" si="310"/>
        <v>33.557616402977054</v>
      </c>
    </row>
    <row r="3989" spans="1:9">
      <c r="A3989" s="12">
        <f t="shared" si="313"/>
        <v>0</v>
      </c>
      <c r="B3989" t="str">
        <f>YEAR(C3989)&amp;VLOOKUP(MONTH(C3989),lookup!$G$2:$N$13,8)</f>
        <v>2019M03</v>
      </c>
      <c r="C3989" s="7">
        <f t="shared" si="312"/>
        <v>43526</v>
      </c>
      <c r="D3989" s="126">
        <v>42.970338012397697</v>
      </c>
      <c r="E3989">
        <f t="shared" si="308"/>
        <v>42.239112462187649</v>
      </c>
      <c r="F3989" s="126">
        <v>35.946831420823571</v>
      </c>
      <c r="G3989">
        <f t="shared" si="311"/>
        <v>35.329360241389551</v>
      </c>
      <c r="H3989">
        <f t="shared" si="309"/>
        <v>39.630910086415575</v>
      </c>
      <c r="I3989">
        <f t="shared" si="310"/>
        <v>33.278705249999348</v>
      </c>
    </row>
    <row r="3990" spans="1:9">
      <c r="A3990" s="12">
        <f t="shared" si="313"/>
        <v>0</v>
      </c>
      <c r="B3990" t="str">
        <f>YEAR(C3990)&amp;VLOOKUP(MONTH(C3990),lookup!$G$2:$N$13,8)</f>
        <v>2019M03</v>
      </c>
      <c r="C3990" s="7">
        <f t="shared" si="312"/>
        <v>43527</v>
      </c>
      <c r="D3990" s="126">
        <v>42.125975107942764</v>
      </c>
      <c r="E3990">
        <f t="shared" si="308"/>
        <v>42.25918232218757</v>
      </c>
      <c r="F3990" s="126">
        <v>35.391361831743133</v>
      </c>
      <c r="G3990">
        <f t="shared" si="311"/>
        <v>35.372222406305248</v>
      </c>
      <c r="H3990">
        <f t="shared" si="309"/>
        <v>39.600742227446496</v>
      </c>
      <c r="I3990">
        <f t="shared" si="310"/>
        <v>33.244243650049626</v>
      </c>
    </row>
    <row r="3991" spans="1:9">
      <c r="A3991" s="12">
        <f t="shared" si="313"/>
        <v>0</v>
      </c>
      <c r="B3991" t="str">
        <f>YEAR(C3991)&amp;VLOOKUP(MONTH(C3991),lookup!$G$2:$N$13,8)</f>
        <v>2019M03</v>
      </c>
      <c r="C3991" s="7">
        <f t="shared" si="312"/>
        <v>43528</v>
      </c>
      <c r="D3991" s="126">
        <v>42.444475547966846</v>
      </c>
      <c r="E3991">
        <f t="shared" si="308"/>
        <v>42.332746061795575</v>
      </c>
      <c r="F3991" s="126">
        <v>35.447259264374836</v>
      </c>
      <c r="G3991">
        <f t="shared" si="311"/>
        <v>35.425587164127904</v>
      </c>
      <c r="H3991">
        <f t="shared" si="309"/>
        <v>39.616885130908507</v>
      </c>
      <c r="I3991">
        <f t="shared" si="310"/>
        <v>33.257644162360201</v>
      </c>
    </row>
    <row r="3992" spans="1:9">
      <c r="A3992" s="12">
        <f t="shared" si="313"/>
        <v>0</v>
      </c>
      <c r="B3992" t="str">
        <f>YEAR(C3992)&amp;VLOOKUP(MONTH(C3992),lookup!$G$2:$N$13,8)</f>
        <v>2019M03</v>
      </c>
      <c r="C3992" s="7">
        <f t="shared" si="312"/>
        <v>43529</v>
      </c>
      <c r="D3992" s="126">
        <v>42.105366784406769</v>
      </c>
      <c r="E3992">
        <f t="shared" si="308"/>
        <v>42.325592410496256</v>
      </c>
      <c r="F3992" s="126">
        <v>35.234653676522392</v>
      </c>
      <c r="G3992">
        <f t="shared" si="311"/>
        <v>35.424463199125967</v>
      </c>
      <c r="H3992">
        <f t="shared" si="309"/>
        <v>39.634568847446239</v>
      </c>
      <c r="I3992">
        <f t="shared" si="310"/>
        <v>33.267363883674946</v>
      </c>
    </row>
    <row r="3993" spans="1:9">
      <c r="A3993" s="12">
        <f t="shared" si="313"/>
        <v>0</v>
      </c>
      <c r="B3993" t="str">
        <f>YEAR(C3993)&amp;VLOOKUP(MONTH(C3993),lookup!$G$2:$N$13,8)</f>
        <v>2019M03</v>
      </c>
      <c r="C3993" s="7">
        <f t="shared" si="312"/>
        <v>43530</v>
      </c>
      <c r="D3993" s="126">
        <v>42.552556124710136</v>
      </c>
      <c r="E3993">
        <f t="shared" si="308"/>
        <v>42.363518029942682</v>
      </c>
      <c r="F3993" s="126">
        <v>35.619425120767005</v>
      </c>
      <c r="G3993">
        <f t="shared" si="311"/>
        <v>35.452629118405255</v>
      </c>
      <c r="H3993">
        <f t="shared" si="309"/>
        <v>39.65912179197592</v>
      </c>
      <c r="I3993">
        <f t="shared" si="310"/>
        <v>33.288914731683491</v>
      </c>
    </row>
    <row r="3994" spans="1:9">
      <c r="A3994" s="12">
        <f t="shared" si="313"/>
        <v>0</v>
      </c>
      <c r="B3994" t="str">
        <f>YEAR(C3994)&amp;VLOOKUP(MONTH(C3994),lookup!$G$2:$N$13,8)</f>
        <v>2019M03</v>
      </c>
      <c r="C3994" s="7">
        <f t="shared" si="312"/>
        <v>43531</v>
      </c>
      <c r="D3994" s="126">
        <v>42.137545055834309</v>
      </c>
      <c r="E3994">
        <f t="shared" si="308"/>
        <v>42.369974613628351</v>
      </c>
      <c r="F3994" s="126">
        <v>35.29305148413281</v>
      </c>
      <c r="G3994">
        <f t="shared" si="311"/>
        <v>35.469282912686488</v>
      </c>
      <c r="H3994">
        <f t="shared" si="309"/>
        <v>39.839968179769265</v>
      </c>
      <c r="I3994">
        <f t="shared" si="310"/>
        <v>33.447997532985212</v>
      </c>
    </row>
    <row r="3995" spans="1:9">
      <c r="A3995" s="12">
        <f t="shared" si="313"/>
        <v>0</v>
      </c>
      <c r="B3995" t="str">
        <f>YEAR(C3995)&amp;VLOOKUP(MONTH(C3995),lookup!$G$2:$N$13,8)</f>
        <v>2019M03</v>
      </c>
      <c r="C3995" s="7">
        <f t="shared" si="312"/>
        <v>43532</v>
      </c>
      <c r="D3995" s="126">
        <v>42.710113338108584</v>
      </c>
      <c r="E3995">
        <f t="shared" si="308"/>
        <v>42.360260779546529</v>
      </c>
      <c r="F3995" s="126">
        <v>35.761358751764966</v>
      </c>
      <c r="G3995">
        <f t="shared" si="311"/>
        <v>35.461913289259442</v>
      </c>
      <c r="H3995">
        <f t="shared" si="309"/>
        <v>40.04973550358033</v>
      </c>
      <c r="I3995">
        <f t="shared" si="310"/>
        <v>33.653026535156428</v>
      </c>
    </row>
    <row r="3996" spans="1:9">
      <c r="A3996" s="12">
        <f t="shared" si="313"/>
        <v>0</v>
      </c>
      <c r="B3996" t="str">
        <f>YEAR(C3996)&amp;VLOOKUP(MONTH(C3996),lookup!$G$2:$N$13,8)</f>
        <v>2019M03</v>
      </c>
      <c r="C3996" s="7">
        <f t="shared" si="312"/>
        <v>43533</v>
      </c>
      <c r="D3996" s="126">
        <v>42.579252633165297</v>
      </c>
      <c r="E3996">
        <f t="shared" si="308"/>
        <v>42.437377203132598</v>
      </c>
      <c r="F3996" s="126">
        <v>35.657637616394695</v>
      </c>
      <c r="G3996">
        <f t="shared" si="311"/>
        <v>35.523089190737437</v>
      </c>
      <c r="H3996">
        <f t="shared" si="309"/>
        <v>40.207581335393776</v>
      </c>
      <c r="I3996">
        <f t="shared" si="310"/>
        <v>33.788241787901875</v>
      </c>
    </row>
    <row r="3997" spans="1:9">
      <c r="A3997" s="12">
        <f t="shared" si="313"/>
        <v>0</v>
      </c>
      <c r="B3997" t="str">
        <f>YEAR(C3997)&amp;VLOOKUP(MONTH(C3997),lookup!$G$2:$N$13,8)</f>
        <v>2019M03</v>
      </c>
      <c r="C3997" s="7">
        <f t="shared" si="312"/>
        <v>43534</v>
      </c>
      <c r="D3997" s="126">
        <v>42.645912348405169</v>
      </c>
      <c r="E3997">
        <f t="shared" si="308"/>
        <v>42.433886999169601</v>
      </c>
      <c r="F3997" s="126">
        <v>35.68875573405564</v>
      </c>
      <c r="G3997">
        <f t="shared" si="311"/>
        <v>35.52708416612117</v>
      </c>
      <c r="H3997">
        <f t="shared" si="309"/>
        <v>40.400975826118341</v>
      </c>
      <c r="I3997">
        <f t="shared" si="310"/>
        <v>33.968593346918382</v>
      </c>
    </row>
    <row r="3998" spans="1:9">
      <c r="A3998" s="12">
        <f t="shared" si="313"/>
        <v>0</v>
      </c>
      <c r="B3998" t="str">
        <f>YEAR(C3998)&amp;VLOOKUP(MONTH(C3998),lookup!$G$2:$N$13,8)</f>
        <v>2019M03</v>
      </c>
      <c r="C3998" s="7">
        <f t="shared" si="312"/>
        <v>43535</v>
      </c>
      <c r="D3998" s="126">
        <v>42.279285368094101</v>
      </c>
      <c r="E3998">
        <f t="shared" si="308"/>
        <v>42.457962105736328</v>
      </c>
      <c r="F3998" s="126">
        <v>35.325106831056644</v>
      </c>
      <c r="G3998">
        <f t="shared" si="311"/>
        <v>35.530480991456123</v>
      </c>
      <c r="H3998">
        <f t="shared" si="309"/>
        <v>40.48568734566318</v>
      </c>
      <c r="I3998">
        <f t="shared" si="310"/>
        <v>34.038479708629438</v>
      </c>
    </row>
    <row r="3999" spans="1:9">
      <c r="A3999" s="12">
        <f t="shared" si="313"/>
        <v>0</v>
      </c>
      <c r="B3999" t="str">
        <f>YEAR(C3999)&amp;VLOOKUP(MONTH(C3999),lookup!$G$2:$N$13,8)</f>
        <v>2019M03</v>
      </c>
      <c r="C3999" s="7">
        <f t="shared" si="312"/>
        <v>43536</v>
      </c>
      <c r="D3999" s="126">
        <v>42.446299424088664</v>
      </c>
      <c r="E3999">
        <f t="shared" si="308"/>
        <v>42.449221372942162</v>
      </c>
      <c r="F3999" s="126">
        <v>35.555257824590257</v>
      </c>
      <c r="G3999">
        <f t="shared" si="311"/>
        <v>35.531883626788193</v>
      </c>
      <c r="H3999">
        <f t="shared" si="309"/>
        <v>40.572989074618377</v>
      </c>
      <c r="I3999">
        <f t="shared" si="310"/>
        <v>34.108647334695206</v>
      </c>
    </row>
    <row r="4000" spans="1:9">
      <c r="A4000" s="12">
        <f t="shared" si="313"/>
        <v>0</v>
      </c>
      <c r="B4000" t="str">
        <f>YEAR(C4000)&amp;VLOOKUP(MONTH(C4000),lookup!$G$2:$N$13,8)</f>
        <v>2019M03</v>
      </c>
      <c r="C4000" s="7">
        <f t="shared" si="312"/>
        <v>43537</v>
      </c>
      <c r="D4000" s="126">
        <v>42.469897739475087</v>
      </c>
      <c r="E4000">
        <f t="shared" si="308"/>
        <v>42.499700614603995</v>
      </c>
      <c r="F4000" s="126">
        <v>35.555866628711165</v>
      </c>
      <c r="G4000">
        <f t="shared" si="311"/>
        <v>35.573860698348184</v>
      </c>
      <c r="H4000">
        <f t="shared" si="309"/>
        <v>40.646217653658269</v>
      </c>
      <c r="I4000">
        <f t="shared" si="310"/>
        <v>34.166793093286017</v>
      </c>
    </row>
    <row r="4001" spans="1:9">
      <c r="A4001" s="12">
        <f t="shared" si="313"/>
        <v>0</v>
      </c>
      <c r="B4001" t="str">
        <f>YEAR(C4001)&amp;VLOOKUP(MONTH(C4001),lookup!$G$2:$N$13,8)</f>
        <v>2019M03</v>
      </c>
      <c r="C4001" s="7">
        <f t="shared" si="312"/>
        <v>43538</v>
      </c>
      <c r="D4001" s="126">
        <v>42.527659208228421</v>
      </c>
      <c r="E4001">
        <f t="shared" si="308"/>
        <v>42.482940046500538</v>
      </c>
      <c r="F4001" s="126">
        <v>35.581656229439304</v>
      </c>
      <c r="G4001">
        <f t="shared" si="311"/>
        <v>35.556524932446393</v>
      </c>
      <c r="H4001">
        <f t="shared" si="309"/>
        <v>40.713035124320996</v>
      </c>
      <c r="I4001">
        <f t="shared" si="310"/>
        <v>34.220812127605292</v>
      </c>
    </row>
    <row r="4002" spans="1:9">
      <c r="A4002" s="12">
        <f t="shared" si="313"/>
        <v>0</v>
      </c>
      <c r="B4002" t="str">
        <f>YEAR(C4002)&amp;VLOOKUP(MONTH(C4002),lookup!$G$2:$N$13,8)</f>
        <v>2019M03</v>
      </c>
      <c r="C4002" s="7">
        <f t="shared" si="312"/>
        <v>43539</v>
      </c>
      <c r="D4002" s="126">
        <v>42.563867774809623</v>
      </c>
      <c r="E4002">
        <f t="shared" si="308"/>
        <v>42.508303144906861</v>
      </c>
      <c r="F4002" s="126">
        <v>35.63269573426949</v>
      </c>
      <c r="G4002">
        <f t="shared" si="311"/>
        <v>35.575674207902836</v>
      </c>
      <c r="H4002">
        <f t="shared" si="309"/>
        <v>40.812051062360851</v>
      </c>
      <c r="I4002">
        <f t="shared" si="310"/>
        <v>34.300797449664763</v>
      </c>
    </row>
    <row r="4003" spans="1:9">
      <c r="A4003" s="12">
        <f t="shared" si="313"/>
        <v>0</v>
      </c>
      <c r="B4003" t="str">
        <f>YEAR(C4003)&amp;VLOOKUP(MONTH(C4003),lookup!$G$2:$N$13,8)</f>
        <v>2019M03</v>
      </c>
      <c r="C4003" s="7">
        <f t="shared" si="312"/>
        <v>43540</v>
      </c>
      <c r="D4003" s="126">
        <v>42.926608923959584</v>
      </c>
      <c r="E4003">
        <f t="shared" si="308"/>
        <v>42.545225500318743</v>
      </c>
      <c r="F4003" s="126">
        <v>35.875623058176089</v>
      </c>
      <c r="G4003">
        <f t="shared" si="311"/>
        <v>35.598388004063565</v>
      </c>
      <c r="H4003">
        <f t="shared" si="309"/>
        <v>40.872906180056091</v>
      </c>
      <c r="I4003">
        <f t="shared" si="310"/>
        <v>34.353132136753644</v>
      </c>
    </row>
    <row r="4004" spans="1:9">
      <c r="A4004" s="12">
        <f t="shared" si="313"/>
        <v>0</v>
      </c>
      <c r="B4004" t="str">
        <f>YEAR(C4004)&amp;VLOOKUP(MONTH(C4004),lookup!$G$2:$N$13,8)</f>
        <v>2019M03</v>
      </c>
      <c r="C4004" s="7">
        <f t="shared" si="312"/>
        <v>43541</v>
      </c>
      <c r="D4004" s="126">
        <v>42.689598300842022</v>
      </c>
      <c r="E4004">
        <f t="shared" si="308"/>
        <v>42.586314848944198</v>
      </c>
      <c r="F4004" s="126">
        <v>35.71809482735032</v>
      </c>
      <c r="G4004">
        <f t="shared" si="311"/>
        <v>35.634915579439436</v>
      </c>
      <c r="H4004">
        <f t="shared" si="309"/>
        <v>40.946053600321861</v>
      </c>
      <c r="I4004">
        <f t="shared" si="310"/>
        <v>34.408621421741124</v>
      </c>
    </row>
    <row r="4005" spans="1:9">
      <c r="A4005" s="12">
        <f t="shared" si="313"/>
        <v>0</v>
      </c>
      <c r="B4005" t="str">
        <f>YEAR(C4005)&amp;VLOOKUP(MONTH(C4005),lookup!$G$2:$N$13,8)</f>
        <v>2019M03</v>
      </c>
      <c r="C4005" s="7">
        <f t="shared" si="312"/>
        <v>43542</v>
      </c>
      <c r="D4005" s="126">
        <v>42.508129374891801</v>
      </c>
      <c r="E4005">
        <f t="shared" si="308"/>
        <v>42.582855908999875</v>
      </c>
      <c r="F4005" s="126">
        <v>35.585515060315913</v>
      </c>
      <c r="G4005">
        <f t="shared" si="311"/>
        <v>35.630984473641178</v>
      </c>
      <c r="H4005">
        <f t="shared" si="309"/>
        <v>40.961934199490024</v>
      </c>
      <c r="I4005">
        <f t="shared" si="310"/>
        <v>34.415977586773195</v>
      </c>
    </row>
    <row r="4006" spans="1:9">
      <c r="A4006" s="12">
        <f t="shared" si="313"/>
        <v>0</v>
      </c>
      <c r="B4006" t="str">
        <f>YEAR(C4006)&amp;VLOOKUP(MONTH(C4006),lookup!$G$2:$N$13,8)</f>
        <v>2019M03</v>
      </c>
      <c r="C4006" s="7">
        <f t="shared" si="312"/>
        <v>43543</v>
      </c>
      <c r="D4006" s="126">
        <v>42.763871119357766</v>
      </c>
      <c r="E4006">
        <f t="shared" si="308"/>
        <v>42.637640300110746</v>
      </c>
      <c r="F4006" s="126">
        <v>35.780410042666276</v>
      </c>
      <c r="G4006">
        <f t="shared" si="311"/>
        <v>35.678152875529705</v>
      </c>
      <c r="H4006">
        <f t="shared" si="309"/>
        <v>41.025361122624261</v>
      </c>
      <c r="I4006">
        <f t="shared" si="310"/>
        <v>34.464495547352968</v>
      </c>
    </row>
    <row r="4007" spans="1:9">
      <c r="A4007" s="12">
        <f t="shared" si="313"/>
        <v>0</v>
      </c>
      <c r="B4007" t="str">
        <f>YEAR(C4007)&amp;VLOOKUP(MONTH(C4007),lookup!$G$2:$N$13,8)</f>
        <v>2019M03</v>
      </c>
      <c r="C4007" s="7">
        <f t="shared" si="312"/>
        <v>43544</v>
      </c>
      <c r="D4007" s="126">
        <v>42.780901110048454</v>
      </c>
      <c r="E4007">
        <f t="shared" si="308"/>
        <v>42.679656397301571</v>
      </c>
      <c r="F4007" s="126">
        <v>35.781921193219354</v>
      </c>
      <c r="G4007">
        <f t="shared" si="311"/>
        <v>35.709008083050705</v>
      </c>
      <c r="H4007">
        <f t="shared" si="309"/>
        <v>41.073319249106291</v>
      </c>
      <c r="I4007">
        <f t="shared" si="310"/>
        <v>34.504656276291414</v>
      </c>
    </row>
    <row r="4008" spans="1:9">
      <c r="A4008" s="12">
        <f t="shared" si="313"/>
        <v>0</v>
      </c>
      <c r="B4008" t="str">
        <f>YEAR(C4008)&amp;VLOOKUP(MONTH(C4008),lookup!$G$2:$N$13,8)</f>
        <v>2019M03</v>
      </c>
      <c r="C4008" s="7">
        <f t="shared" si="312"/>
        <v>43545</v>
      </c>
      <c r="D4008" s="126">
        <v>42.989508810204555</v>
      </c>
      <c r="E4008">
        <f t="shared" si="308"/>
        <v>42.747602175505065</v>
      </c>
      <c r="F4008" s="126">
        <v>36.057555449000802</v>
      </c>
      <c r="G4008">
        <f t="shared" si="311"/>
        <v>35.775768610546407</v>
      </c>
      <c r="H4008">
        <f t="shared" si="309"/>
        <v>41.113027766317565</v>
      </c>
      <c r="I4008">
        <f t="shared" si="310"/>
        <v>34.534498082516009</v>
      </c>
    </row>
    <row r="4009" spans="1:9">
      <c r="A4009" s="12">
        <f t="shared" si="313"/>
        <v>0</v>
      </c>
      <c r="B4009" t="str">
        <f>YEAR(C4009)&amp;VLOOKUP(MONTH(C4009),lookup!$G$2:$N$13,8)</f>
        <v>2019M03</v>
      </c>
      <c r="C4009" s="7">
        <f t="shared" si="312"/>
        <v>43546</v>
      </c>
      <c r="D4009" s="126">
        <v>43.219381978777591</v>
      </c>
      <c r="E4009">
        <f t="shared" si="308"/>
        <v>42.815232603232559</v>
      </c>
      <c r="F4009" s="126">
        <v>36.128659163156158</v>
      </c>
      <c r="G4009">
        <f t="shared" si="311"/>
        <v>35.831042635985384</v>
      </c>
      <c r="H4009">
        <f t="shared" si="309"/>
        <v>41.174879094883309</v>
      </c>
      <c r="I4009">
        <f t="shared" si="310"/>
        <v>34.584086291806628</v>
      </c>
    </row>
    <row r="4010" spans="1:9">
      <c r="A4010" s="12">
        <f t="shared" si="313"/>
        <v>0</v>
      </c>
      <c r="B4010" t="str">
        <f>YEAR(C4010)&amp;VLOOKUP(MONTH(C4010),lookup!$G$2:$N$13,8)</f>
        <v>2019M03</v>
      </c>
      <c r="C4010" s="7">
        <f t="shared" si="312"/>
        <v>43547</v>
      </c>
      <c r="D4010" s="126">
        <v>43.14876600545518</v>
      </c>
      <c r="E4010">
        <f t="shared" si="308"/>
        <v>42.890052718032337</v>
      </c>
      <c r="F4010" s="126">
        <v>36.079597449010642</v>
      </c>
      <c r="G4010">
        <f t="shared" si="311"/>
        <v>35.889099211628405</v>
      </c>
      <c r="H4010">
        <f t="shared" si="309"/>
        <v>41.217094201051246</v>
      </c>
      <c r="I4010">
        <f t="shared" si="310"/>
        <v>34.619658038756278</v>
      </c>
    </row>
    <row r="4011" spans="1:9">
      <c r="A4011" s="12">
        <f t="shared" si="313"/>
        <v>0</v>
      </c>
      <c r="B4011" t="str">
        <f>YEAR(C4011)&amp;VLOOKUP(MONTH(C4011),lookup!$G$2:$N$13,8)</f>
        <v>2019M03</v>
      </c>
      <c r="C4011" s="7">
        <f t="shared" si="312"/>
        <v>43548</v>
      </c>
      <c r="D4011" s="126">
        <v>43.699579808393054</v>
      </c>
      <c r="E4011">
        <f t="shared" si="308"/>
        <v>43.037650934434538</v>
      </c>
      <c r="F4011" s="126">
        <v>36.569674893839732</v>
      </c>
      <c r="G4011">
        <f t="shared" si="311"/>
        <v>36.014490770817694</v>
      </c>
      <c r="H4011">
        <f t="shared" si="309"/>
        <v>41.262884337465344</v>
      </c>
      <c r="I4011">
        <f t="shared" si="310"/>
        <v>34.655155517656844</v>
      </c>
    </row>
    <row r="4012" spans="1:9">
      <c r="A4012" s="12">
        <f t="shared" si="313"/>
        <v>0</v>
      </c>
      <c r="B4012" t="str">
        <f>YEAR(C4012)&amp;VLOOKUP(MONTH(C4012),lookup!$G$2:$N$13,8)</f>
        <v>2019M03</v>
      </c>
      <c r="C4012" s="7">
        <f t="shared" si="312"/>
        <v>43549</v>
      </c>
      <c r="D4012" s="126">
        <v>43.216887069763551</v>
      </c>
      <c r="E4012">
        <f t="shared" si="308"/>
        <v>43.108357811692613</v>
      </c>
      <c r="F4012" s="126">
        <v>36.154512606046168</v>
      </c>
      <c r="G4012">
        <f t="shared" si="311"/>
        <v>36.072942095601178</v>
      </c>
      <c r="H4012">
        <f t="shared" si="309"/>
        <v>41.324744388633455</v>
      </c>
      <c r="I4012">
        <f t="shared" si="310"/>
        <v>34.712966938478665</v>
      </c>
    </row>
    <row r="4013" spans="1:9">
      <c r="A4013" s="12">
        <f t="shared" si="313"/>
        <v>0</v>
      </c>
      <c r="B4013" t="str">
        <f>YEAR(C4013)&amp;VLOOKUP(MONTH(C4013),lookup!$G$2:$N$13,8)</f>
        <v>2019M03</v>
      </c>
      <c r="C4013" s="7">
        <f t="shared" si="312"/>
        <v>43550</v>
      </c>
      <c r="D4013" s="126">
        <v>43.536699942891516</v>
      </c>
      <c r="E4013">
        <f t="shared" ref="E4013:E4076" si="314">AVERAGE(SUM(D4006:D4013)/8,SUM(D4008:D4013)/6)</f>
        <v>43.235626708262856</v>
      </c>
      <c r="F4013" s="126">
        <v>36.423378276336386</v>
      </c>
      <c r="G4013">
        <f t="shared" si="311"/>
        <v>36.178763303528882</v>
      </c>
      <c r="H4013">
        <f t="shared" si="309"/>
        <v>41.375330874746759</v>
      </c>
      <c r="I4013">
        <f t="shared" si="310"/>
        <v>34.753994086713661</v>
      </c>
    </row>
    <row r="4014" spans="1:9">
      <c r="A4014" s="12">
        <f t="shared" si="313"/>
        <v>0</v>
      </c>
      <c r="B4014" t="str">
        <f>YEAR(C4014)&amp;VLOOKUP(MONTH(C4014),lookup!$G$2:$N$13,8)</f>
        <v>2019M03</v>
      </c>
      <c r="C4014" s="7">
        <f t="shared" si="312"/>
        <v>43551</v>
      </c>
      <c r="D4014" s="126">
        <v>43.433933329066981</v>
      </c>
      <c r="E4014">
        <f t="shared" si="314"/>
        <v>43.314540972941543</v>
      </c>
      <c r="F4014" s="126">
        <v>36.324623008092843</v>
      </c>
      <c r="G4014">
        <f t="shared" si="311"/>
        <v>36.235032243792375</v>
      </c>
      <c r="H4014">
        <f t="shared" si="309"/>
        <v>41.407379631217971</v>
      </c>
      <c r="I4014">
        <f t="shared" si="310"/>
        <v>34.784115886831501</v>
      </c>
    </row>
    <row r="4015" spans="1:9">
      <c r="A4015" s="12">
        <f t="shared" si="313"/>
        <v>0</v>
      </c>
      <c r="B4015" t="str">
        <f>YEAR(C4015)&amp;VLOOKUP(MONTH(C4015),lookup!$G$2:$N$13,8)</f>
        <v>2019M03</v>
      </c>
      <c r="C4015" s="7">
        <f t="shared" si="312"/>
        <v>43552</v>
      </c>
      <c r="D4015" s="126">
        <v>43.827974883680469</v>
      </c>
      <c r="E4015">
        <f t="shared" si="314"/>
        <v>43.430699159202121</v>
      </c>
      <c r="F4015" s="126">
        <v>36.692900796910564</v>
      </c>
      <c r="G4015">
        <f t="shared" si="311"/>
        <v>36.338988605169277</v>
      </c>
      <c r="H4015">
        <f t="shared" si="309"/>
        <v>41.450157361732138</v>
      </c>
      <c r="I4015">
        <f t="shared" si="310"/>
        <v>34.814337898414166</v>
      </c>
    </row>
    <row r="4016" spans="1:9">
      <c r="A4016" s="12">
        <f t="shared" si="313"/>
        <v>0</v>
      </c>
      <c r="B4016" t="str">
        <f>YEAR(C4016)&amp;VLOOKUP(MONTH(C4016),lookup!$G$2:$N$13,8)</f>
        <v>2019M03</v>
      </c>
      <c r="C4016" s="7">
        <f t="shared" si="312"/>
        <v>43553</v>
      </c>
      <c r="D4016" s="126">
        <v>43.762063209197692</v>
      </c>
      <c r="E4016">
        <f t="shared" si="314"/>
        <v>43.530091909451059</v>
      </c>
      <c r="F4016" s="126">
        <v>36.667827281461925</v>
      </c>
      <c r="G4016">
        <f t="shared" si="311"/>
        <v>36.42614974740237</v>
      </c>
      <c r="H4016">
        <f t="shared" si="309"/>
        <v>41.494035967702999</v>
      </c>
      <c r="I4016">
        <f t="shared" si="310"/>
        <v>34.853302087246313</v>
      </c>
    </row>
    <row r="4017" spans="1:22">
      <c r="A4017" s="12">
        <f t="shared" si="313"/>
        <v>0</v>
      </c>
      <c r="B4017" t="str">
        <f>YEAR(C4017)&amp;VLOOKUP(MONTH(C4017),lookup!$G$2:$N$13,8)</f>
        <v>2019M03</v>
      </c>
      <c r="C4017" s="7">
        <f t="shared" si="312"/>
        <v>43554</v>
      </c>
      <c r="D4017" s="126">
        <v>44.186741137118823</v>
      </c>
      <c r="E4017">
        <f t="shared" si="314"/>
        <v>43.6311486342412</v>
      </c>
      <c r="F4017" s="126">
        <v>36.7714220488417</v>
      </c>
      <c r="G4017">
        <f t="shared" si="311"/>
        <v>36.483134690674547</v>
      </c>
      <c r="H4017">
        <f t="shared" si="309"/>
        <v>41.527548971331427</v>
      </c>
      <c r="I4017">
        <f t="shared" si="310"/>
        <v>34.882442621838848</v>
      </c>
    </row>
    <row r="4018" spans="1:22">
      <c r="A4018" s="12">
        <f t="shared" si="313"/>
        <v>0</v>
      </c>
      <c r="B4018" t="str">
        <f>YEAR(C4018)&amp;VLOOKUP(MONTH(C4018),lookup!$G$2:$N$13,8)</f>
        <v>2019M03</v>
      </c>
      <c r="C4018" s="7">
        <f t="shared" si="312"/>
        <v>43555</v>
      </c>
      <c r="D4018" s="126">
        <v>43.406921134043955</v>
      </c>
      <c r="E4018">
        <f t="shared" si="314"/>
        <v>43.663119501801368</v>
      </c>
      <c r="F4018" s="126">
        <v>36.484728619391539</v>
      </c>
      <c r="G4018">
        <f t="shared" si="311"/>
        <v>36.535973389935464</v>
      </c>
      <c r="H4018">
        <f t="shared" si="309"/>
        <v>41.568251031285854</v>
      </c>
      <c r="I4018">
        <f t="shared" si="310"/>
        <v>34.912122129774524</v>
      </c>
    </row>
    <row r="4019" spans="1:22">
      <c r="A4019" s="12">
        <f t="shared" si="313"/>
        <v>0</v>
      </c>
      <c r="B4019" t="str">
        <f>YEAR(C4019)&amp;VLOOKUP(MONTH(C4019),lookup!$G$2:$N$13,8)</f>
        <v>2019M04</v>
      </c>
      <c r="C4019" s="7">
        <f t="shared" si="312"/>
        <v>43556</v>
      </c>
      <c r="D4019" s="126">
        <v>43.891095939793345</v>
      </c>
      <c r="E4019">
        <f t="shared" si="314"/>
        <v>43.704622259755709</v>
      </c>
      <c r="F4019" s="126">
        <v>36.668955456893677</v>
      </c>
      <c r="G4019">
        <f t="shared" si="311"/>
        <v>36.562643190172778</v>
      </c>
      <c r="H4019">
        <f t="shared" si="309"/>
        <v>41.61629607853979</v>
      </c>
      <c r="I4019">
        <f t="shared" si="310"/>
        <v>34.945938994869451</v>
      </c>
      <c r="J4019">
        <f t="shared" ref="J4019:J4082" si="315">INDEX(L:AW,MATCH(C4019,C:C,0),MATCH($J$1,$L$1:$AW$1,0))*(IF(K4019=$S$1,1,IF(M4019=$S$1,1,IF(O4019=$S$1,1,IF(Q4019=$S$1,1,0)))))</f>
        <v>0</v>
      </c>
      <c r="K4019" s="66"/>
      <c r="L4019" s="67"/>
      <c r="M4019" s="66"/>
      <c r="N4019" s="67"/>
    </row>
    <row r="4020" spans="1:22">
      <c r="A4020" s="12">
        <f t="shared" si="313"/>
        <v>0</v>
      </c>
      <c r="B4020" t="str">
        <f>YEAR(C4020)&amp;VLOOKUP(MONTH(C4020),lookup!$G$2:$N$13,8)</f>
        <v>2019M04</v>
      </c>
      <c r="C4020" s="7">
        <f t="shared" si="312"/>
        <v>43557</v>
      </c>
      <c r="D4020" s="126">
        <v>43.961007714028</v>
      </c>
      <c r="E4020">
        <f t="shared" si="314"/>
        <v>43.795052665435648</v>
      </c>
      <c r="F4020" s="126">
        <v>36.971190015265748</v>
      </c>
      <c r="G4020">
        <f t="shared" si="311"/>
        <v>36.667566112180076</v>
      </c>
      <c r="H4020">
        <f t="shared" si="309"/>
        <v>41.658139505138891</v>
      </c>
      <c r="I4020">
        <f t="shared" si="310"/>
        <v>34.972904898727279</v>
      </c>
      <c r="J4020">
        <f t="shared" si="315"/>
        <v>0</v>
      </c>
      <c r="K4020" s="66"/>
      <c r="L4020" s="67"/>
      <c r="M4020" s="66"/>
      <c r="N4020" s="67"/>
      <c r="S4020">
        <f>AVERAGE(G3655+G3289+G2924+G2559+G2194)/5</f>
        <v>34.964324706899461</v>
      </c>
      <c r="T4020">
        <f t="shared" ref="T4020:T4083" si="316">S4020-I4020</f>
        <v>-8.5801918278178846E-3</v>
      </c>
      <c r="U4020">
        <f t="shared" ref="U4020:U4083" si="317">AVERAGE(E3655+E3289+E2924+E2559+E2194)/5</f>
        <v>41.640625743631404</v>
      </c>
      <c r="V4020">
        <f t="shared" ref="V4020:V4083" si="318">U4020-H4020</f>
        <v>-1.7513761507487402E-2</v>
      </c>
    </row>
    <row r="4021" spans="1:22">
      <c r="A4021" s="12">
        <f t="shared" si="313"/>
        <v>0</v>
      </c>
      <c r="B4021" t="str">
        <f>YEAR(C4021)&amp;VLOOKUP(MONTH(C4021),lookup!$G$2:$N$13,8)</f>
        <v>2019M04</v>
      </c>
      <c r="C4021" s="7">
        <f t="shared" si="312"/>
        <v>43558</v>
      </c>
      <c r="D4021" s="126">
        <v>44.330888444620193</v>
      </c>
      <c r="E4021">
        <f t="shared" si="314"/>
        <v>43.886598910205336</v>
      </c>
      <c r="F4021" s="126">
        <v>37.016818417019302</v>
      </c>
      <c r="G4021">
        <f t="shared" si="311"/>
        <v>36.731649255981822</v>
      </c>
      <c r="H4021">
        <f t="shared" si="309"/>
        <v>41.667345754834145</v>
      </c>
      <c r="I4021">
        <f t="shared" si="310"/>
        <v>34.973840351092932</v>
      </c>
      <c r="J4021">
        <f t="shared" si="315"/>
        <v>0</v>
      </c>
      <c r="K4021" s="66"/>
      <c r="L4021" s="67"/>
      <c r="M4021" s="66"/>
      <c r="N4021" s="67"/>
      <c r="S4021">
        <f t="shared" ref="S4021:S4083" si="319">AVERAGE(G3656+G3290+G2925+G2560+G2195)/5</f>
        <v>34.982473518231636</v>
      </c>
      <c r="T4021">
        <f t="shared" si="316"/>
        <v>8.633167138704323E-3</v>
      </c>
      <c r="U4021">
        <f t="shared" si="317"/>
        <v>41.670169533560959</v>
      </c>
      <c r="V4021">
        <f t="shared" si="318"/>
        <v>2.8237787268139414E-3</v>
      </c>
    </row>
    <row r="4022" spans="1:22">
      <c r="A4022" s="12">
        <f t="shared" si="313"/>
        <v>0</v>
      </c>
      <c r="B4022" t="str">
        <f>YEAR(C4022)&amp;VLOOKUP(MONTH(C4022),lookup!$G$2:$N$13,8)</f>
        <v>2019M04</v>
      </c>
      <c r="C4022" s="7">
        <f t="shared" si="312"/>
        <v>43559</v>
      </c>
      <c r="D4022" s="126">
        <v>43.513452554367916</v>
      </c>
      <c r="E4022">
        <f t="shared" si="314"/>
        <v>43.870851307217492</v>
      </c>
      <c r="F4022" s="126">
        <v>36.548500883275736</v>
      </c>
      <c r="G4022">
        <f t="shared" si="311"/>
        <v>36.735697756665232</v>
      </c>
      <c r="H4022">
        <f t="shared" si="309"/>
        <v>41.703719132027757</v>
      </c>
      <c r="I4022">
        <f t="shared" si="310"/>
        <v>34.9941652640466</v>
      </c>
      <c r="J4022">
        <f t="shared" si="315"/>
        <v>0</v>
      </c>
      <c r="K4022" s="66"/>
      <c r="L4022" s="67"/>
      <c r="M4022" s="66"/>
      <c r="N4022" s="67"/>
      <c r="S4022">
        <f t="shared" si="319"/>
        <v>34.989271761191745</v>
      </c>
      <c r="T4022">
        <f t="shared" si="316"/>
        <v>-4.8935028548555692E-3</v>
      </c>
      <c r="U4022">
        <f t="shared" si="317"/>
        <v>41.691128955870383</v>
      </c>
      <c r="V4022">
        <f t="shared" si="318"/>
        <v>-1.2590176157374344E-2</v>
      </c>
    </row>
    <row r="4023" spans="1:22">
      <c r="A4023" s="12">
        <f t="shared" si="313"/>
        <v>0</v>
      </c>
      <c r="B4023" t="str">
        <f>YEAR(C4023)&amp;VLOOKUP(MONTH(C4023),lookup!$G$2:$N$13,8)</f>
        <v>2019M04</v>
      </c>
      <c r="C4023" s="7">
        <f t="shared" si="312"/>
        <v>43560</v>
      </c>
      <c r="D4023" s="126">
        <v>43.986760841178317</v>
      </c>
      <c r="E4023">
        <f t="shared" si="314"/>
        <v>43.864110404899407</v>
      </c>
      <c r="F4023" s="126">
        <v>36.756970995865103</v>
      </c>
      <c r="G4023">
        <f t="shared" si="311"/>
        <v>36.738497889685178</v>
      </c>
      <c r="H4023">
        <f t="shared" ref="H4023:H4086" si="320">IF(INDEX(D:D,MATCH(DATE(YEAR($C4023)-1,MONTH($C4023),DAY($C4023)),$C:$C,0),1)=0,0,(INDEX(E:E,MATCH(DATE(YEAR($C4023)-1,MONTH($C4023),DAY($C4023)),$C:$C,0),1)+INDEX(E:E,MATCH(DATE(YEAR($C4023)-2,MONTH($C4023),DAY($C4023)),$C:$C,0),1)+INDEX(E:E,MATCH(DATE(YEAR($C4023)-3,MONTH($C4023),DAY($C4023)),$C:$C,0),1)+INDEX(E:E,MATCH(DATE(YEAR($C4023)-4,MONTH($C4023),DAY($C4023)),$C:$C,0),1)+INDEX(E:E,MATCH(DATE(YEAR($C4023)-5,MONTH($C4023),DAY($C4023)),$C:$C,0),1))/5)</f>
        <v>41.739283482322932</v>
      </c>
      <c r="I4023">
        <f t="shared" ref="I4023:I4086" si="321">IF(INDEX(D:D,MATCH(DATE(YEAR($C4023)-1,MONTH($C4023),DAY($C4023)),$C:$C,0),1)=0,0,(INDEX(G:G,MATCH(DATE(YEAR($C4023)-1,MONTH($C4023),DAY($C4023)),$C:$C,0),1)+INDEX(G:G,MATCH(DATE(YEAR($C4023)-2,MONTH($C4023),DAY($C4023)),$C:$C,0),1)+INDEX(G:G,MATCH(DATE(YEAR($C4023)-3,MONTH($C4023),DAY($C4023)),$C:$C,0),1)+INDEX(G:G,MATCH(DATE(YEAR($C4023)-4,MONTH($C4023),DAY($C4023)),$C:$C,0),1)+INDEX(G:G,MATCH(DATE(YEAR($C4023)-5,MONTH($C4023),DAY($C4023)),$C:$C,0),1))/5)</f>
        <v>35.014502555820293</v>
      </c>
      <c r="J4023">
        <f t="shared" si="315"/>
        <v>0</v>
      </c>
      <c r="K4023" s="66"/>
      <c r="L4023" s="67"/>
      <c r="M4023" s="66"/>
      <c r="N4023" s="67"/>
      <c r="S4023">
        <f t="shared" si="319"/>
        <v>35.015100439839365</v>
      </c>
      <c r="T4023">
        <f t="shared" si="316"/>
        <v>5.9788401907212574E-4</v>
      </c>
      <c r="U4023">
        <f t="shared" si="317"/>
        <v>41.732786407648959</v>
      </c>
      <c r="V4023">
        <f t="shared" si="318"/>
        <v>-6.4970746739732022E-3</v>
      </c>
    </row>
    <row r="4024" spans="1:22">
      <c r="A4024" s="12">
        <f t="shared" si="313"/>
        <v>0</v>
      </c>
      <c r="B4024" t="str">
        <f>YEAR(C4024)&amp;VLOOKUP(MONTH(C4024),lookup!$G$2:$N$13,8)</f>
        <v>2019M04</v>
      </c>
      <c r="C4024" s="7">
        <f t="shared" si="312"/>
        <v>43561</v>
      </c>
      <c r="D4024" s="126">
        <v>43.980617966059583</v>
      </c>
      <c r="E4024">
        <f t="shared" si="314"/>
        <v>43.925578146537909</v>
      </c>
      <c r="F4024" s="126">
        <v>36.937621519010229</v>
      </c>
      <c r="G4024">
        <f t="shared" si="311"/>
        <v>36.793101104500174</v>
      </c>
      <c r="H4024">
        <f t="shared" si="320"/>
        <v>41.78393129906857</v>
      </c>
      <c r="I4024">
        <f t="shared" si="321"/>
        <v>35.046045201199391</v>
      </c>
      <c r="J4024">
        <f t="shared" si="315"/>
        <v>0</v>
      </c>
      <c r="K4024" s="66"/>
      <c r="L4024" s="67"/>
      <c r="M4024" s="66"/>
      <c r="N4024" s="67"/>
      <c r="S4024">
        <f t="shared" si="319"/>
        <v>35.039863815641993</v>
      </c>
      <c r="T4024">
        <f t="shared" si="316"/>
        <v>-6.1813855573973342E-3</v>
      </c>
      <c r="U4024">
        <f t="shared" si="317"/>
        <v>41.772345260237998</v>
      </c>
      <c r="V4024">
        <f t="shared" si="318"/>
        <v>-1.1586038830571965E-2</v>
      </c>
    </row>
    <row r="4025" spans="1:22">
      <c r="A4025" s="12">
        <f t="shared" si="313"/>
        <v>0</v>
      </c>
      <c r="B4025" t="str">
        <f>YEAR(C4025)&amp;VLOOKUP(MONTH(C4025),lookup!$G$2:$N$13,8)</f>
        <v>2019M04</v>
      </c>
      <c r="C4025" s="7">
        <f t="shared" si="312"/>
        <v>43562</v>
      </c>
      <c r="D4025" s="126">
        <v>44.017017063819011</v>
      </c>
      <c r="E4025">
        <f t="shared" si="314"/>
        <v>43.925463818958818</v>
      </c>
      <c r="F4025" s="126">
        <v>36.789035962326864</v>
      </c>
      <c r="G4025">
        <f t="shared" si="311"/>
        <v>36.804208682879093</v>
      </c>
      <c r="H4025">
        <f t="shared" si="320"/>
        <v>41.819524457784098</v>
      </c>
      <c r="I4025">
        <f t="shared" si="321"/>
        <v>35.066864537928623</v>
      </c>
      <c r="J4025">
        <f t="shared" si="315"/>
        <v>0</v>
      </c>
      <c r="K4025" s="66"/>
      <c r="L4025" s="67"/>
      <c r="M4025" s="66"/>
      <c r="N4025" s="67"/>
      <c r="S4025">
        <f t="shared" si="319"/>
        <v>35.064121109434303</v>
      </c>
      <c r="T4025">
        <f t="shared" si="316"/>
        <v>-2.743428494319744E-3</v>
      </c>
      <c r="U4025">
        <f t="shared" si="317"/>
        <v>41.810915749647222</v>
      </c>
      <c r="V4025">
        <f t="shared" si="318"/>
        <v>-8.6087081368759755E-3</v>
      </c>
    </row>
    <row r="4026" spans="1:22">
      <c r="A4026" s="12">
        <f t="shared" si="313"/>
        <v>0</v>
      </c>
      <c r="B4026" t="str">
        <f>YEAR(C4026)&amp;VLOOKUP(MONTH(C4026),lookup!$G$2:$N$13,8)</f>
        <v>2019M04</v>
      </c>
      <c r="C4026" s="7">
        <f t="shared" si="312"/>
        <v>43563</v>
      </c>
      <c r="D4026" s="126">
        <v>44.156821976990045</v>
      </c>
      <c r="E4026">
        <f t="shared" si="314"/>
        <v>43.988650476889781</v>
      </c>
      <c r="F4026" s="126">
        <v>37.01963085559359</v>
      </c>
      <c r="G4026">
        <f t="shared" si="311"/>
        <v>36.841676809335709</v>
      </c>
      <c r="H4026">
        <f t="shared" si="320"/>
        <v>41.887748888943761</v>
      </c>
      <c r="I4026">
        <f t="shared" si="321"/>
        <v>35.123040666144156</v>
      </c>
      <c r="J4026">
        <f t="shared" si="315"/>
        <v>0</v>
      </c>
      <c r="K4026" s="66"/>
      <c r="L4026" s="67"/>
      <c r="M4026" s="66"/>
      <c r="N4026" s="67"/>
      <c r="S4026">
        <f t="shared" si="319"/>
        <v>35.096718574863296</v>
      </c>
      <c r="T4026">
        <f t="shared" si="316"/>
        <v>-2.6322091280860604E-2</v>
      </c>
      <c r="U4026">
        <f t="shared" si="317"/>
        <v>41.856312036556687</v>
      </c>
      <c r="V4026">
        <f t="shared" si="318"/>
        <v>-3.1436852387074055E-2</v>
      </c>
    </row>
    <row r="4027" spans="1:22">
      <c r="A4027" s="12">
        <f t="shared" si="313"/>
        <v>0</v>
      </c>
      <c r="B4027" t="str">
        <f>YEAR(C4027)&amp;VLOOKUP(MONTH(C4027),lookup!$G$2:$N$13,8)</f>
        <v>2019M04</v>
      </c>
      <c r="C4027" s="7">
        <f t="shared" si="312"/>
        <v>43564</v>
      </c>
      <c r="D4027" s="126">
        <v>44.196705404271235</v>
      </c>
      <c r="E4027">
        <f t="shared" si="314"/>
        <v>43.996569148390577</v>
      </c>
      <c r="F4027" s="126">
        <v>36.941971133722951</v>
      </c>
      <c r="G4027">
        <f t="shared" si="311"/>
        <v>36.852503015529507</v>
      </c>
      <c r="H4027">
        <f t="shared" si="320"/>
        <v>41.951648903584271</v>
      </c>
      <c r="I4027">
        <f t="shared" si="321"/>
        <v>35.171793970831914</v>
      </c>
      <c r="J4027">
        <f t="shared" si="315"/>
        <v>0</v>
      </c>
      <c r="K4027" s="66"/>
      <c r="L4027" s="67"/>
      <c r="M4027" s="66"/>
      <c r="N4027" s="67"/>
      <c r="S4027">
        <f t="shared" si="319"/>
        <v>35.147072193256164</v>
      </c>
      <c r="T4027">
        <f t="shared" si="316"/>
        <v>-2.4721777575749115E-2</v>
      </c>
      <c r="U4027">
        <f t="shared" si="317"/>
        <v>41.922110961556896</v>
      </c>
      <c r="V4027">
        <f t="shared" si="318"/>
        <v>-2.9537942027374697E-2</v>
      </c>
    </row>
    <row r="4028" spans="1:22">
      <c r="A4028" s="12">
        <f t="shared" si="313"/>
        <v>0</v>
      </c>
      <c r="B4028" t="str">
        <f>YEAR(C4028)&amp;VLOOKUP(MONTH(C4028),lookup!$G$2:$N$13,8)</f>
        <v>2019M04</v>
      </c>
      <c r="C4028" s="7">
        <f t="shared" si="312"/>
        <v>43565</v>
      </c>
      <c r="D4028" s="126">
        <v>44.260030742126091</v>
      </c>
      <c r="E4028">
        <f t="shared" si="314"/>
        <v>44.077472936626549</v>
      </c>
      <c r="F4028" s="126">
        <v>37.108985651028974</v>
      </c>
      <c r="G4028">
        <f t="shared" si="311"/>
        <v>36.907822306744144</v>
      </c>
      <c r="H4028">
        <f t="shared" si="320"/>
        <v>42.01853922056921</v>
      </c>
      <c r="I4028">
        <f t="shared" si="321"/>
        <v>35.227015747520078</v>
      </c>
      <c r="J4028">
        <f t="shared" si="315"/>
        <v>0</v>
      </c>
      <c r="K4028" s="66"/>
      <c r="L4028" s="67"/>
      <c r="M4028" s="66"/>
      <c r="N4028" s="67"/>
      <c r="S4028">
        <f t="shared" si="319"/>
        <v>35.209036627436717</v>
      </c>
      <c r="T4028">
        <f t="shared" si="316"/>
        <v>-1.7979120083360556E-2</v>
      </c>
      <c r="U4028">
        <f t="shared" si="317"/>
        <v>41.997614491532246</v>
      </c>
      <c r="V4028">
        <f t="shared" si="318"/>
        <v>-2.0924729036963186E-2</v>
      </c>
    </row>
    <row r="4029" spans="1:22">
      <c r="A4029" s="12">
        <f t="shared" si="313"/>
        <v>0</v>
      </c>
      <c r="B4029" t="str">
        <f>YEAR(C4029)&amp;VLOOKUP(MONTH(C4029),lookup!$G$2:$N$13,8)</f>
        <v>2019M04</v>
      </c>
      <c r="C4029" s="7">
        <f t="shared" si="312"/>
        <v>43566</v>
      </c>
      <c r="D4029" s="126">
        <v>44.449008533627442</v>
      </c>
      <c r="E4029">
        <f t="shared" si="314"/>
        <v>44.12337608322693</v>
      </c>
      <c r="F4029" s="126">
        <v>37.158076987353596</v>
      </c>
      <c r="G4029">
        <f t="shared" si="311"/>
        <v>36.950076466680748</v>
      </c>
      <c r="H4029">
        <f t="shared" si="320"/>
        <v>42.111270979482882</v>
      </c>
      <c r="I4029">
        <f t="shared" si="321"/>
        <v>35.301478060058685</v>
      </c>
      <c r="J4029">
        <f t="shared" si="315"/>
        <v>0</v>
      </c>
      <c r="K4029" s="66"/>
      <c r="L4029" s="67"/>
      <c r="M4029" s="66"/>
      <c r="N4029" s="67"/>
      <c r="S4029">
        <f t="shared" si="319"/>
        <v>35.284646133507032</v>
      </c>
      <c r="T4029">
        <f t="shared" si="316"/>
        <v>-1.6831926551652998E-2</v>
      </c>
      <c r="U4029">
        <f t="shared" si="317"/>
        <v>42.089939789811581</v>
      </c>
      <c r="V4029">
        <f t="shared" si="318"/>
        <v>-2.1331189671300876E-2</v>
      </c>
    </row>
    <row r="4030" spans="1:22">
      <c r="A4030" s="12">
        <f t="shared" si="313"/>
        <v>0</v>
      </c>
      <c r="B4030" t="str">
        <f>YEAR(C4030)&amp;VLOOKUP(MONTH(C4030),lookup!$G$2:$N$13,8)</f>
        <v>2019M04</v>
      </c>
      <c r="C4030" s="7">
        <f t="shared" si="312"/>
        <v>43567</v>
      </c>
      <c r="D4030" s="126">
        <v>44.128917658046099</v>
      </c>
      <c r="E4030">
        <f t="shared" si="314"/>
        <v>44.174200959872351</v>
      </c>
      <c r="F4030" s="126">
        <v>36.95667722526872</v>
      </c>
      <c r="G4030">
        <f t="shared" si="311"/>
        <v>36.977175463576849</v>
      </c>
      <c r="H4030">
        <f t="shared" si="320"/>
        <v>42.16546191833298</v>
      </c>
      <c r="I4030">
        <f t="shared" si="321"/>
        <v>35.343302583958504</v>
      </c>
      <c r="J4030">
        <f t="shared" si="315"/>
        <v>0</v>
      </c>
      <c r="K4030" s="66"/>
      <c r="L4030" s="67"/>
      <c r="M4030" s="66"/>
      <c r="N4030" s="67"/>
      <c r="S4030">
        <f t="shared" si="319"/>
        <v>35.332124331040646</v>
      </c>
      <c r="T4030">
        <f t="shared" si="316"/>
        <v>-1.1178252917858345E-2</v>
      </c>
      <c r="U4030">
        <f t="shared" si="317"/>
        <v>42.15107717626524</v>
      </c>
      <c r="V4030">
        <f t="shared" si="318"/>
        <v>-1.4384742067740319E-2</v>
      </c>
    </row>
    <row r="4031" spans="1:22">
      <c r="A4031" s="12">
        <f t="shared" si="313"/>
        <v>0</v>
      </c>
      <c r="B4031" t="str">
        <f>YEAR(C4031)&amp;VLOOKUP(MONTH(C4031),lookup!$G$2:$N$13,8)</f>
        <v>2019M04</v>
      </c>
      <c r="C4031" s="7">
        <f t="shared" si="312"/>
        <v>43568</v>
      </c>
      <c r="D4031" s="126">
        <v>44.880248371241535</v>
      </c>
      <c r="E4031">
        <f t="shared" si="314"/>
        <v>44.301979872786518</v>
      </c>
      <c r="F4031" s="126">
        <v>37.405544532869349</v>
      </c>
      <c r="G4031">
        <f t="shared" si="311"/>
        <v>37.069087023851495</v>
      </c>
      <c r="H4031">
        <f t="shared" si="320"/>
        <v>42.271141470699334</v>
      </c>
      <c r="I4031">
        <f t="shared" si="321"/>
        <v>35.436203844371171</v>
      </c>
      <c r="J4031">
        <f t="shared" si="315"/>
        <v>0</v>
      </c>
      <c r="K4031" s="66"/>
      <c r="L4031" s="67"/>
      <c r="M4031" s="66"/>
      <c r="N4031" s="67"/>
      <c r="S4031">
        <f t="shared" si="319"/>
        <v>35.41018200610651</v>
      </c>
      <c r="T4031">
        <f t="shared" si="316"/>
        <v>-2.6021838264661312E-2</v>
      </c>
      <c r="U4031">
        <f t="shared" si="317"/>
        <v>42.240675620166854</v>
      </c>
      <c r="V4031">
        <f t="shared" si="318"/>
        <v>-3.0465850532479521E-2</v>
      </c>
    </row>
    <row r="4032" spans="1:22">
      <c r="A4032" s="12">
        <f t="shared" si="313"/>
        <v>0</v>
      </c>
      <c r="B4032" t="str">
        <f>YEAR(C4032)&amp;VLOOKUP(MONTH(C4032),lookup!$G$2:$N$13,8)</f>
        <v>2019M04</v>
      </c>
      <c r="C4032" s="7">
        <f t="shared" si="312"/>
        <v>43569</v>
      </c>
      <c r="D4032" s="126">
        <v>44.471965505254317</v>
      </c>
      <c r="E4032">
        <f t="shared" si="314"/>
        <v>44.358951054674883</v>
      </c>
      <c r="F4032" s="126">
        <v>37.211161023244628</v>
      </c>
      <c r="G4032">
        <f t="shared" si="311"/>
        <v>37.102144090170391</v>
      </c>
      <c r="H4032">
        <f t="shared" si="320"/>
        <v>42.330754132446863</v>
      </c>
      <c r="I4032">
        <f t="shared" si="321"/>
        <v>35.480549837317767</v>
      </c>
      <c r="J4032">
        <f t="shared" si="315"/>
        <v>0</v>
      </c>
      <c r="K4032" s="66"/>
      <c r="L4032" s="67"/>
      <c r="M4032" s="66"/>
      <c r="N4032" s="67"/>
      <c r="S4032">
        <f t="shared" si="319"/>
        <v>35.465069647946152</v>
      </c>
      <c r="T4032">
        <f t="shared" si="316"/>
        <v>-1.5480189371615438E-2</v>
      </c>
      <c r="U4032">
        <f t="shared" si="317"/>
        <v>42.312436956859173</v>
      </c>
      <c r="V4032">
        <f t="shared" si="318"/>
        <v>-1.831717558768986E-2</v>
      </c>
    </row>
    <row r="4033" spans="1:22">
      <c r="A4033" s="12">
        <f t="shared" si="313"/>
        <v>0</v>
      </c>
      <c r="B4033" t="str">
        <f>YEAR(C4033)&amp;VLOOKUP(MONTH(C4033),lookup!$G$2:$N$13,8)</f>
        <v>2019M04</v>
      </c>
      <c r="C4033" s="7">
        <f t="shared" si="312"/>
        <v>43570</v>
      </c>
      <c r="D4033" s="126">
        <v>44.389296512854912</v>
      </c>
      <c r="E4033">
        <f t="shared" si="314"/>
        <v>44.398267779288261</v>
      </c>
      <c r="F4033" s="126">
        <v>37.00950132665394</v>
      </c>
      <c r="G4033">
        <f t="shared" si="311"/>
        <v>37.121550691518422</v>
      </c>
      <c r="H4033">
        <f t="shared" si="320"/>
        <v>42.427357317553408</v>
      </c>
      <c r="I4033">
        <f t="shared" si="321"/>
        <v>35.564625145455651</v>
      </c>
      <c r="J4033">
        <f t="shared" si="315"/>
        <v>0</v>
      </c>
      <c r="K4033" s="66"/>
      <c r="L4033" s="67"/>
      <c r="M4033" s="66"/>
      <c r="N4033" s="67"/>
      <c r="S4033">
        <f t="shared" si="319"/>
        <v>35.541186048602107</v>
      </c>
      <c r="T4033">
        <f t="shared" si="316"/>
        <v>-2.3439096853543617E-2</v>
      </c>
      <c r="U4033">
        <f t="shared" si="317"/>
        <v>42.399163727625393</v>
      </c>
      <c r="V4033">
        <f t="shared" si="318"/>
        <v>-2.8193589928015683E-2</v>
      </c>
    </row>
    <row r="4034" spans="1:22">
      <c r="A4034" s="12">
        <f t="shared" si="313"/>
        <v>0</v>
      </c>
      <c r="B4034" t="str">
        <f>YEAR(C4034)&amp;VLOOKUP(MONTH(C4034),lookup!$G$2:$N$13,8)</f>
        <v>2019M04</v>
      </c>
      <c r="C4034" s="7">
        <f t="shared" si="312"/>
        <v>43571</v>
      </c>
      <c r="D4034" s="126">
        <v>44.270831133157877</v>
      </c>
      <c r="E4034">
        <f t="shared" si="314"/>
        <v>44.406293384134734</v>
      </c>
      <c r="F4034" s="126">
        <v>37.179247795199977</v>
      </c>
      <c r="G4034">
        <f t="shared" si="311"/>
        <v>37.137381928924732</v>
      </c>
      <c r="H4034">
        <f t="shared" si="320"/>
        <v>42.501987078122241</v>
      </c>
      <c r="I4034">
        <f t="shared" si="321"/>
        <v>35.620631474797321</v>
      </c>
      <c r="J4034">
        <f t="shared" si="315"/>
        <v>0</v>
      </c>
      <c r="K4034" s="66"/>
      <c r="L4034" s="67"/>
      <c r="M4034" s="66"/>
      <c r="N4034" s="67"/>
      <c r="S4034">
        <f t="shared" si="319"/>
        <v>35.591904127561769</v>
      </c>
      <c r="T4034">
        <f t="shared" si="316"/>
        <v>-2.8727347235552259E-2</v>
      </c>
      <c r="U4034">
        <f t="shared" si="317"/>
        <v>42.466367138102306</v>
      </c>
      <c r="V4034">
        <f t="shared" si="318"/>
        <v>-3.5619940019934404E-2</v>
      </c>
    </row>
    <row r="4035" spans="1:22">
      <c r="A4035" s="12">
        <f t="shared" si="313"/>
        <v>0</v>
      </c>
      <c r="B4035" t="str">
        <f>YEAR(C4035)&amp;VLOOKUP(MONTH(C4035),lookup!$G$2:$N$13,8)</f>
        <v>2019M04</v>
      </c>
      <c r="C4035" s="7">
        <f t="shared" si="312"/>
        <v>43572</v>
      </c>
      <c r="D4035" s="126">
        <v>44.882344944050502</v>
      </c>
      <c r="E4035">
        <f t="shared" si="314"/>
        <v>44.485257222906192</v>
      </c>
      <c r="F4035" s="126">
        <v>37.370063472826153</v>
      </c>
      <c r="G4035">
        <f t="shared" si="311"/>
        <v>37.18180324057473</v>
      </c>
      <c r="H4035">
        <f t="shared" si="320"/>
        <v>42.607006918380748</v>
      </c>
      <c r="I4035">
        <f t="shared" si="321"/>
        <v>35.713491363281335</v>
      </c>
      <c r="J4035">
        <f t="shared" si="315"/>
        <v>0</v>
      </c>
      <c r="K4035" s="66"/>
      <c r="L4035" s="67"/>
      <c r="M4035" s="66"/>
      <c r="N4035" s="67"/>
      <c r="S4035">
        <f t="shared" si="319"/>
        <v>35.695015221788729</v>
      </c>
      <c r="T4035">
        <f t="shared" si="316"/>
        <v>-1.8476141492605791E-2</v>
      </c>
      <c r="U4035">
        <f t="shared" si="317"/>
        <v>42.584983403437136</v>
      </c>
      <c r="V4035">
        <f t="shared" si="318"/>
        <v>-2.2023514943612099E-2</v>
      </c>
    </row>
    <row r="4036" spans="1:22">
      <c r="A4036" s="12">
        <f t="shared" si="313"/>
        <v>0</v>
      </c>
      <c r="B4036" t="str">
        <f>YEAR(C4036)&amp;VLOOKUP(MONTH(C4036),lookup!$G$2:$N$13,8)</f>
        <v>2019M04</v>
      </c>
      <c r="C4036" s="7">
        <f t="shared" si="312"/>
        <v>43573</v>
      </c>
      <c r="D4036" s="126">
        <v>44.451080629174172</v>
      </c>
      <c r="E4036">
        <f t="shared" si="314"/>
        <v>44.524044755107369</v>
      </c>
      <c r="F4036" s="126">
        <v>37.282146893691959</v>
      </c>
      <c r="G4036">
        <f t="shared" si="311"/>
        <v>37.219748290609772</v>
      </c>
      <c r="H4036">
        <f t="shared" si="320"/>
        <v>42.684265089841304</v>
      </c>
      <c r="I4036">
        <f t="shared" si="321"/>
        <v>35.773073222134485</v>
      </c>
      <c r="J4036">
        <f t="shared" si="315"/>
        <v>0</v>
      </c>
      <c r="K4036" s="66"/>
      <c r="L4036" s="67"/>
      <c r="M4036" s="66"/>
      <c r="N4036" s="67"/>
      <c r="S4036">
        <f t="shared" si="319"/>
        <v>35.759318890030215</v>
      </c>
      <c r="T4036">
        <f t="shared" si="316"/>
        <v>-1.3754332104269906E-2</v>
      </c>
      <c r="U4036">
        <f t="shared" si="317"/>
        <v>42.6669366207433</v>
      </c>
      <c r="V4036">
        <f t="shared" si="318"/>
        <v>-1.7328469098004007E-2</v>
      </c>
    </row>
    <row r="4037" spans="1:22">
      <c r="A4037" s="12">
        <f t="shared" si="313"/>
        <v>0</v>
      </c>
      <c r="B4037" t="str">
        <f>YEAR(C4037)&amp;VLOOKUP(MONTH(C4037),lookup!$G$2:$N$13,8)</f>
        <v>2019M04</v>
      </c>
      <c r="C4037" s="7">
        <f t="shared" si="312"/>
        <v>43574</v>
      </c>
      <c r="D4037" s="126">
        <v>45.295567297546107</v>
      </c>
      <c r="E4037">
        <f t="shared" si="314"/>
        <v>44.611564588377661</v>
      </c>
      <c r="F4037" s="126">
        <v>37.770106635662707</v>
      </c>
      <c r="G4037">
        <f t="shared" si="311"/>
        <v>37.288380318861869</v>
      </c>
      <c r="H4037">
        <f t="shared" si="320"/>
        <v>42.75547975948102</v>
      </c>
      <c r="I4037">
        <f t="shared" si="321"/>
        <v>35.830614448391941</v>
      </c>
      <c r="J4037">
        <f t="shared" si="315"/>
        <v>0</v>
      </c>
      <c r="K4037" s="66"/>
      <c r="L4037" s="67"/>
      <c r="M4037" s="66"/>
      <c r="N4037" s="67"/>
      <c r="S4037">
        <f t="shared" si="319"/>
        <v>35.819654554334349</v>
      </c>
      <c r="T4037">
        <f t="shared" si="316"/>
        <v>-1.0959894057592123E-2</v>
      </c>
      <c r="U4037">
        <f t="shared" si="317"/>
        <v>42.740381760155159</v>
      </c>
      <c r="V4037">
        <f t="shared" si="318"/>
        <v>-1.5097999325860201E-2</v>
      </c>
    </row>
    <row r="4038" spans="1:22">
      <c r="A4038" s="12">
        <f t="shared" si="313"/>
        <v>0</v>
      </c>
      <c r="B4038" t="str">
        <f>YEAR(C4038)&amp;VLOOKUP(MONTH(C4038),lookup!$G$2:$N$13,8)</f>
        <v>2019M04</v>
      </c>
      <c r="C4038" s="7">
        <f t="shared" si="312"/>
        <v>43575</v>
      </c>
      <c r="D4038" s="126">
        <v>44.805904054738633</v>
      </c>
      <c r="E4038">
        <f t="shared" si="314"/>
        <v>44.681704450627976</v>
      </c>
      <c r="F4038" s="126">
        <v>37.365056764794168</v>
      </c>
      <c r="G4038">
        <f t="shared" si="311"/>
        <v>37.326728685211336</v>
      </c>
      <c r="H4038">
        <f t="shared" si="320"/>
        <v>42.847149751882199</v>
      </c>
      <c r="I4038">
        <f t="shared" si="321"/>
        <v>35.903811590820453</v>
      </c>
      <c r="J4038">
        <f t="shared" si="315"/>
        <v>0</v>
      </c>
      <c r="K4038" s="66"/>
      <c r="L4038" s="67"/>
      <c r="M4038" s="66"/>
      <c r="N4038" s="67"/>
      <c r="S4038">
        <f t="shared" si="319"/>
        <v>35.883548639822926</v>
      </c>
      <c r="T4038">
        <f t="shared" si="316"/>
        <v>-2.026295099752673E-2</v>
      </c>
      <c r="U4038">
        <f t="shared" si="317"/>
        <v>42.821106608721543</v>
      </c>
      <c r="V4038">
        <f t="shared" si="318"/>
        <v>-2.6043143160656257E-2</v>
      </c>
    </row>
    <row r="4039" spans="1:22">
      <c r="A4039" s="12">
        <f t="shared" si="313"/>
        <v>0</v>
      </c>
      <c r="B4039" t="str">
        <f>YEAR(C4039)&amp;VLOOKUP(MONTH(C4039),lookup!$G$2:$N$13,8)</f>
        <v>2019M04</v>
      </c>
      <c r="C4039" s="7">
        <f t="shared" si="312"/>
        <v>43576</v>
      </c>
      <c r="D4039" s="126">
        <v>45.477739590042816</v>
      </c>
      <c r="E4039">
        <f t="shared" si="314"/>
        <v>44.809751241568712</v>
      </c>
      <c r="F4039" s="126">
        <v>37.871308243079937</v>
      </c>
      <c r="G4039">
        <f t="shared" si="311"/>
        <v>37.427656160135001</v>
      </c>
      <c r="H4039">
        <f t="shared" si="320"/>
        <v>42.941126887460911</v>
      </c>
      <c r="I4039">
        <f t="shared" si="321"/>
        <v>35.978720343598873</v>
      </c>
      <c r="J4039">
        <f t="shared" si="315"/>
        <v>0</v>
      </c>
      <c r="K4039" s="66"/>
      <c r="L4039" s="67"/>
      <c r="M4039" s="66"/>
      <c r="N4039" s="67"/>
      <c r="S4039">
        <f t="shared" si="319"/>
        <v>35.962636308443024</v>
      </c>
      <c r="T4039">
        <f t="shared" si="316"/>
        <v>-1.6084035155849108E-2</v>
      </c>
      <c r="U4039">
        <f t="shared" si="317"/>
        <v>42.919791366636801</v>
      </c>
      <c r="V4039">
        <f t="shared" si="318"/>
        <v>-2.1335520824109722E-2</v>
      </c>
    </row>
    <row r="4040" spans="1:22">
      <c r="A4040" s="12">
        <f t="shared" si="313"/>
        <v>0</v>
      </c>
      <c r="B4040" t="str">
        <f>YEAR(C4040)&amp;VLOOKUP(MONTH(C4040),lookup!$G$2:$N$13,8)</f>
        <v>2019M04</v>
      </c>
      <c r="C4040" s="7">
        <f t="shared" si="312"/>
        <v>43577</v>
      </c>
      <c r="D4040" s="126">
        <v>45.392347812829343</v>
      </c>
      <c r="E4040">
        <f t="shared" si="314"/>
        <v>44.96073485909811</v>
      </c>
      <c r="F4040" s="126">
        <v>37.93291470015388</v>
      </c>
      <c r="G4040">
        <f t="shared" ref="G4040:G4103" si="322">AVERAGE(SUM(F4033:F4040)/8,SUM(F4035:F4040)/6)</f>
        <v>37.53557134035465</v>
      </c>
      <c r="H4040">
        <f t="shared" si="320"/>
        <v>43.042613148568002</v>
      </c>
      <c r="I4040">
        <f t="shared" si="321"/>
        <v>36.055632167441374</v>
      </c>
      <c r="J4040">
        <f t="shared" si="315"/>
        <v>0</v>
      </c>
      <c r="K4040" s="66"/>
      <c r="L4040" s="67"/>
      <c r="M4040" s="66"/>
      <c r="N4040" s="67"/>
      <c r="S4040">
        <f t="shared" si="319"/>
        <v>36.026301759383571</v>
      </c>
      <c r="T4040">
        <f t="shared" si="316"/>
        <v>-2.9330408057802515E-2</v>
      </c>
      <c r="U4040">
        <f t="shared" si="317"/>
        <v>43.003778846671608</v>
      </c>
      <c r="V4040">
        <f t="shared" si="318"/>
        <v>-3.8834301896393697E-2</v>
      </c>
    </row>
    <row r="4041" spans="1:22">
      <c r="A4041" s="12">
        <f t="shared" si="313"/>
        <v>0</v>
      </c>
      <c r="B4041" t="str">
        <f>YEAR(C4041)&amp;VLOOKUP(MONTH(C4041),lookup!$G$2:$N$13,8)</f>
        <v>2019M04</v>
      </c>
      <c r="C4041" s="7">
        <f t="shared" si="312"/>
        <v>43578</v>
      </c>
      <c r="D4041" s="126">
        <v>45.707822716101603</v>
      </c>
      <c r="E4041">
        <f t="shared" si="314"/>
        <v>45.111932561138623</v>
      </c>
      <c r="F4041" s="126">
        <v>38.010660187216786</v>
      </c>
      <c r="G4041">
        <f t="shared" si="322"/>
        <v>37.651526828672381</v>
      </c>
      <c r="H4041">
        <f t="shared" si="320"/>
        <v>43.122715933437249</v>
      </c>
      <c r="I4041">
        <f t="shared" si="321"/>
        <v>36.114090367776001</v>
      </c>
      <c r="J4041">
        <f t="shared" si="315"/>
        <v>0</v>
      </c>
      <c r="K4041" s="66"/>
      <c r="L4041" s="67"/>
      <c r="M4041" s="66"/>
      <c r="N4041" s="67"/>
      <c r="S4041">
        <f t="shared" si="319"/>
        <v>36.088211131466799</v>
      </c>
      <c r="T4041">
        <f t="shared" si="316"/>
        <v>-2.5879236309201303E-2</v>
      </c>
      <c r="U4041">
        <f t="shared" si="317"/>
        <v>43.089298230985854</v>
      </c>
      <c r="V4041">
        <f t="shared" si="318"/>
        <v>-3.341770245139486E-2</v>
      </c>
    </row>
    <row r="4042" spans="1:22">
      <c r="A4042" s="12">
        <f t="shared" si="313"/>
        <v>0</v>
      </c>
      <c r="B4042" t="str">
        <f>YEAR(C4042)&amp;VLOOKUP(MONTH(C4042),lookup!$G$2:$N$13,8)</f>
        <v>2019M04</v>
      </c>
      <c r="C4042" s="7">
        <f t="shared" si="312"/>
        <v>43579</v>
      </c>
      <c r="D4042" s="126">
        <v>45.436642463228353</v>
      </c>
      <c r="E4042">
        <f t="shared" si="314"/>
        <v>45.26692592210587</v>
      </c>
      <c r="F4042" s="126">
        <v>37.90381523014802</v>
      </c>
      <c r="G4042">
        <f t="shared" si="322"/>
        <v>37.748617988061312</v>
      </c>
      <c r="H4042">
        <f t="shared" si="320"/>
        <v>43.209991454131078</v>
      </c>
      <c r="I4042">
        <f t="shared" si="321"/>
        <v>36.177135653920416</v>
      </c>
      <c r="J4042">
        <f t="shared" si="315"/>
        <v>0</v>
      </c>
      <c r="K4042" s="66"/>
      <c r="L4042" s="67"/>
      <c r="M4042" s="66"/>
      <c r="N4042" s="67"/>
      <c r="S4042">
        <f t="shared" si="319"/>
        <v>36.154140518877476</v>
      </c>
      <c r="T4042">
        <f t="shared" si="316"/>
        <v>-2.2995135042940262E-2</v>
      </c>
      <c r="U4042">
        <f t="shared" si="317"/>
        <v>43.179353138846864</v>
      </c>
      <c r="V4042">
        <f t="shared" si="318"/>
        <v>-3.0638315284214457E-2</v>
      </c>
    </row>
    <row r="4043" spans="1:22">
      <c r="A4043" s="12">
        <f t="shared" si="313"/>
        <v>0</v>
      </c>
      <c r="B4043" t="str">
        <f>YEAR(C4043)&amp;VLOOKUP(MONTH(C4043),lookup!$G$2:$N$13,8)</f>
        <v>2019M04</v>
      </c>
      <c r="C4043" s="7">
        <f t="shared" si="312"/>
        <v>43580</v>
      </c>
      <c r="D4043" s="126">
        <v>45.503708212119733</v>
      </c>
      <c r="E4043">
        <f t="shared" si="314"/>
        <v>45.323106202574664</v>
      </c>
      <c r="F4043" s="126">
        <v>37.716424882354758</v>
      </c>
      <c r="G4043">
        <f t="shared" si="322"/>
        <v>37.76579209671452</v>
      </c>
      <c r="H4043">
        <f t="shared" si="320"/>
        <v>43.29185241165824</v>
      </c>
      <c r="I4043">
        <f t="shared" si="321"/>
        <v>36.237396989223157</v>
      </c>
      <c r="J4043">
        <f t="shared" si="315"/>
        <v>0</v>
      </c>
      <c r="K4043" s="66"/>
      <c r="L4043" s="67"/>
      <c r="M4043" s="66"/>
      <c r="N4043" s="67"/>
      <c r="S4043">
        <f t="shared" si="319"/>
        <v>36.217274799803803</v>
      </c>
      <c r="T4043">
        <f t="shared" si="316"/>
        <v>-2.0122189419353731E-2</v>
      </c>
      <c r="U4043">
        <f t="shared" si="317"/>
        <v>43.264397891543787</v>
      </c>
      <c r="V4043">
        <f t="shared" si="318"/>
        <v>-2.7454520114453373E-2</v>
      </c>
    </row>
    <row r="4044" spans="1:22">
      <c r="A4044" s="12">
        <f t="shared" si="313"/>
        <v>0</v>
      </c>
      <c r="B4044" t="str">
        <f>YEAR(C4044)&amp;VLOOKUP(MONTH(C4044),lookup!$G$2:$N$13,8)</f>
        <v>2019M04</v>
      </c>
      <c r="C4044" s="7">
        <f t="shared" ref="C4044:C4107" si="323">C4043+1</f>
        <v>43581</v>
      </c>
      <c r="D4044" s="126">
        <v>45.078423000806445</v>
      </c>
      <c r="E4044">
        <f t="shared" si="314"/>
        <v>45.385025012973998</v>
      </c>
      <c r="F4044" s="126">
        <v>37.629657556797014</v>
      </c>
      <c r="G4044">
        <f t="shared" si="322"/>
        <v>37.809561579158817</v>
      </c>
      <c r="H4044">
        <f t="shared" si="320"/>
        <v>43.376614468564242</v>
      </c>
      <c r="I4044">
        <f t="shared" si="321"/>
        <v>36.299542107147019</v>
      </c>
      <c r="J4044">
        <f t="shared" si="315"/>
        <v>0</v>
      </c>
      <c r="K4044" s="66"/>
      <c r="L4044" s="67"/>
      <c r="M4044" s="66"/>
      <c r="N4044" s="67"/>
      <c r="S4044">
        <f t="shared" si="319"/>
        <v>36.287909827908358</v>
      </c>
      <c r="T4044">
        <f t="shared" si="316"/>
        <v>-1.163227923866117E-2</v>
      </c>
      <c r="U4044">
        <f t="shared" si="317"/>
        <v>43.358074237866994</v>
      </c>
      <c r="V4044">
        <f t="shared" si="318"/>
        <v>-1.854023069724775E-2</v>
      </c>
    </row>
    <row r="4045" spans="1:22">
      <c r="A4045" s="12">
        <f t="shared" si="313"/>
        <v>0</v>
      </c>
      <c r="B4045" t="str">
        <f>YEAR(C4045)&amp;VLOOKUP(MONTH(C4045),lookup!$G$2:$N$13,8)</f>
        <v>2019M04</v>
      </c>
      <c r="C4045" s="7">
        <f t="shared" si="323"/>
        <v>43582</v>
      </c>
      <c r="D4045" s="126">
        <v>45.361590702550501</v>
      </c>
      <c r="E4045">
        <f t="shared" si="314"/>
        <v>45.379472401829091</v>
      </c>
      <c r="F4045" s="126">
        <v>37.721557599246154</v>
      </c>
      <c r="G4045">
        <f t="shared" si="322"/>
        <v>37.794048044063302</v>
      </c>
      <c r="H4045">
        <f t="shared" si="320"/>
        <v>43.41646197491572</v>
      </c>
      <c r="I4045">
        <f t="shared" si="321"/>
        <v>36.326686226147743</v>
      </c>
      <c r="J4045">
        <f t="shared" si="315"/>
        <v>0</v>
      </c>
      <c r="K4045" s="66"/>
      <c r="L4045" s="67"/>
      <c r="M4045" s="66"/>
      <c r="N4045" s="67"/>
      <c r="S4045">
        <f t="shared" si="319"/>
        <v>36.317696074511751</v>
      </c>
      <c r="T4045">
        <f t="shared" si="316"/>
        <v>-8.9901516359915945E-3</v>
      </c>
      <c r="U4045">
        <f t="shared" si="317"/>
        <v>43.402816541735966</v>
      </c>
      <c r="V4045">
        <f t="shared" si="318"/>
        <v>-1.3645433179753752E-2</v>
      </c>
    </row>
    <row r="4046" spans="1:22">
      <c r="A4046" s="12">
        <f t="shared" si="313"/>
        <v>0</v>
      </c>
      <c r="B4046" t="str">
        <f>YEAR(C4046)&amp;VLOOKUP(MONTH(C4046),lookup!$G$2:$N$13,8)</f>
        <v>2019M04</v>
      </c>
      <c r="C4046" s="7">
        <f t="shared" si="323"/>
        <v>43583</v>
      </c>
      <c r="D4046" s="126">
        <v>44.709247027404253</v>
      </c>
      <c r="E4046">
        <f t="shared" si="314"/>
        <v>45.316506272168596</v>
      </c>
      <c r="F4046" s="126">
        <v>37.154510474819546</v>
      </c>
      <c r="G4046">
        <f t="shared" si="322"/>
        <v>37.716021882162025</v>
      </c>
      <c r="H4046">
        <f t="shared" si="320"/>
        <v>43.446880717819944</v>
      </c>
      <c r="I4046">
        <f t="shared" si="321"/>
        <v>36.345068435775602</v>
      </c>
      <c r="J4046">
        <f t="shared" si="315"/>
        <v>0</v>
      </c>
      <c r="K4046" s="66"/>
      <c r="L4046" s="67"/>
      <c r="M4046" s="66"/>
      <c r="N4046" s="67"/>
      <c r="S4046">
        <f t="shared" si="319"/>
        <v>36.354257285902051</v>
      </c>
      <c r="T4046">
        <f t="shared" si="316"/>
        <v>9.1888501264492106E-3</v>
      </c>
      <c r="U4046">
        <f t="shared" si="317"/>
        <v>43.454337692688149</v>
      </c>
      <c r="V4046">
        <f t="shared" si="318"/>
        <v>7.4569748682051795E-3</v>
      </c>
    </row>
    <row r="4047" spans="1:22">
      <c r="A4047" s="12">
        <f t="shared" si="313"/>
        <v>0</v>
      </c>
      <c r="B4047" t="str">
        <f>YEAR(C4047)&amp;VLOOKUP(MONTH(C4047),lookup!$G$2:$N$13,8)</f>
        <v>2019M04</v>
      </c>
      <c r="C4047" s="7">
        <f t="shared" si="323"/>
        <v>43584</v>
      </c>
      <c r="D4047" s="126">
        <v>45.098078351318911</v>
      </c>
      <c r="E4047">
        <f t="shared" si="314"/>
        <v>45.241965414349792</v>
      </c>
      <c r="F4047" s="126">
        <v>37.628694347714564</v>
      </c>
      <c r="G4047">
        <f t="shared" si="322"/>
        <v>37.669028027076507</v>
      </c>
      <c r="H4047">
        <f t="shared" si="320"/>
        <v>43.482037639831915</v>
      </c>
      <c r="I4047">
        <f t="shared" si="321"/>
        <v>36.367009695936403</v>
      </c>
      <c r="J4047">
        <f t="shared" si="315"/>
        <v>0</v>
      </c>
      <c r="K4047" s="66"/>
      <c r="L4047" s="67"/>
      <c r="M4047" s="66"/>
      <c r="N4047" s="67"/>
      <c r="S4047">
        <f t="shared" si="319"/>
        <v>36.352410625561916</v>
      </c>
      <c r="T4047">
        <f t="shared" si="316"/>
        <v>-1.4599070374487155E-2</v>
      </c>
      <c r="U4047">
        <f t="shared" si="317"/>
        <v>43.462290224542201</v>
      </c>
      <c r="V4047">
        <f t="shared" si="318"/>
        <v>-1.9747415289714354E-2</v>
      </c>
    </row>
    <row r="4048" spans="1:22">
      <c r="A4048" s="12">
        <f t="shared" si="313"/>
        <v>0</v>
      </c>
      <c r="B4048" t="str">
        <f>YEAR(C4048)&amp;VLOOKUP(MONTH(C4048),lookup!$G$2:$N$13,8)</f>
        <v>2019M04</v>
      </c>
      <c r="C4048" s="7">
        <f t="shared" si="323"/>
        <v>43585</v>
      </c>
      <c r="D4048" s="126">
        <v>45.028971272887532</v>
      </c>
      <c r="E4048">
        <f t="shared" si="314"/>
        <v>45.185281781408364</v>
      </c>
      <c r="F4048" s="126">
        <v>37.424432667136784</v>
      </c>
      <c r="G4048">
        <f t="shared" si="322"/>
        <v>37.597299353095337</v>
      </c>
      <c r="H4048">
        <f t="shared" si="320"/>
        <v>43.503554007499574</v>
      </c>
      <c r="I4048">
        <f t="shared" si="321"/>
        <v>36.376213384908411</v>
      </c>
      <c r="J4048">
        <f t="shared" si="315"/>
        <v>0</v>
      </c>
      <c r="K4048" s="66"/>
      <c r="L4048" s="67"/>
      <c r="M4048" s="66"/>
      <c r="N4048" s="67"/>
      <c r="S4048">
        <f t="shared" si="319"/>
        <v>36.374962597334971</v>
      </c>
      <c r="T4048">
        <f t="shared" si="316"/>
        <v>-1.2507875734399931E-3</v>
      </c>
      <c r="U4048">
        <f t="shared" si="317"/>
        <v>43.497775821941865</v>
      </c>
      <c r="V4048">
        <f t="shared" si="318"/>
        <v>-5.7781855577090369E-3</v>
      </c>
    </row>
    <row r="4049" spans="1:22">
      <c r="A4049" s="12">
        <f t="shared" si="313"/>
        <v>0</v>
      </c>
      <c r="B4049" t="str">
        <f>YEAR(C4049)&amp;VLOOKUP(MONTH(C4049),lookup!$G$2:$N$13,8)</f>
        <v>2019M05</v>
      </c>
      <c r="C4049" s="7">
        <f t="shared" si="323"/>
        <v>43586</v>
      </c>
      <c r="D4049" s="126">
        <v>45.567358965441137</v>
      </c>
      <c r="E4049">
        <f t="shared" si="314"/>
        <v>45.181807026435536</v>
      </c>
      <c r="F4049" s="126">
        <v>37.963175200459283</v>
      </c>
      <c r="G4049">
        <f t="shared" si="322"/>
        <v>37.614894067931701</v>
      </c>
      <c r="H4049">
        <f t="shared" si="320"/>
        <v>43.560337415790755</v>
      </c>
      <c r="I4049">
        <f t="shared" si="321"/>
        <v>36.418525802275013</v>
      </c>
      <c r="J4049">
        <f t="shared" si="315"/>
        <v>0</v>
      </c>
      <c r="K4049" s="66"/>
      <c r="L4049" s="67"/>
      <c r="M4049" s="66"/>
      <c r="N4049" s="67"/>
      <c r="S4049">
        <f t="shared" si="319"/>
        <v>36.396770141171338</v>
      </c>
      <c r="T4049">
        <f t="shared" si="316"/>
        <v>-2.175566110367555E-2</v>
      </c>
      <c r="U4049">
        <f t="shared" si="317"/>
        <v>43.531596912892745</v>
      </c>
      <c r="V4049">
        <f t="shared" si="318"/>
        <v>-2.8740502898010334E-2</v>
      </c>
    </row>
    <row r="4050" spans="1:22">
      <c r="A4050" s="12">
        <f t="shared" ref="A4050:A4113" si="324">IF(D4050+D4051=D4050,IF(D4050+D4051&gt;0,1,0),0)</f>
        <v>0</v>
      </c>
      <c r="B4050" t="str">
        <f>YEAR(C4050)&amp;VLOOKUP(MONTH(C4050),lookup!$G$2:$N$13,8)</f>
        <v>2019M05</v>
      </c>
      <c r="C4050" s="7">
        <f t="shared" si="323"/>
        <v>43587</v>
      </c>
      <c r="D4050" s="126">
        <v>45.116611491101388</v>
      </c>
      <c r="E4050">
        <f t="shared" si="314"/>
        <v>45.164987464868844</v>
      </c>
      <c r="F4050" s="126">
        <v>37.599236852465182</v>
      </c>
      <c r="G4050">
        <f t="shared" si="322"/>
        <v>37.593322860632213</v>
      </c>
      <c r="H4050">
        <f t="shared" si="320"/>
        <v>43.601431944061801</v>
      </c>
      <c r="I4050">
        <f t="shared" si="321"/>
        <v>36.441744137916132</v>
      </c>
      <c r="J4050">
        <f t="shared" si="315"/>
        <v>0</v>
      </c>
      <c r="K4050" s="66"/>
      <c r="L4050" s="67"/>
      <c r="M4050" s="66"/>
      <c r="N4050" s="67"/>
      <c r="S4050">
        <f t="shared" si="319"/>
        <v>36.424366182552092</v>
      </c>
      <c r="T4050">
        <f t="shared" si="316"/>
        <v>-1.7377955364040076E-2</v>
      </c>
      <c r="U4050">
        <f t="shared" si="317"/>
        <v>43.574265265573729</v>
      </c>
      <c r="V4050">
        <f t="shared" si="318"/>
        <v>-2.7166678488072193E-2</v>
      </c>
    </row>
    <row r="4051" spans="1:22">
      <c r="A4051" s="12">
        <f t="shared" si="324"/>
        <v>0</v>
      </c>
      <c r="B4051" t="str">
        <f>YEAR(C4051)&amp;VLOOKUP(MONTH(C4051),lookup!$G$2:$N$13,8)</f>
        <v>2019M05</v>
      </c>
      <c r="C4051" s="7">
        <f t="shared" si="323"/>
        <v>43588</v>
      </c>
      <c r="D4051" s="126">
        <v>45.355361087731836</v>
      </c>
      <c r="E4051">
        <f t="shared" si="314"/>
        <v>45.155196635026378</v>
      </c>
      <c r="F4051" s="126">
        <v>37.808950763509067</v>
      </c>
      <c r="G4051">
        <f t="shared" si="322"/>
        <v>37.606388491892929</v>
      </c>
      <c r="H4051">
        <f t="shared" si="320"/>
        <v>43.676003362967471</v>
      </c>
      <c r="I4051">
        <f t="shared" si="321"/>
        <v>36.495381286948849</v>
      </c>
      <c r="J4051">
        <f t="shared" si="315"/>
        <v>0</v>
      </c>
      <c r="K4051" s="66"/>
      <c r="L4051" s="67"/>
      <c r="M4051" s="66"/>
      <c r="N4051" s="67"/>
      <c r="S4051">
        <f t="shared" si="319"/>
        <v>36.469346873702328</v>
      </c>
      <c r="T4051">
        <f t="shared" si="316"/>
        <v>-2.6034413246520671E-2</v>
      </c>
      <c r="U4051">
        <f t="shared" si="317"/>
        <v>43.641338373078533</v>
      </c>
      <c r="V4051">
        <f t="shared" si="318"/>
        <v>-3.466498988893818E-2</v>
      </c>
    </row>
    <row r="4052" spans="1:22">
      <c r="A4052" s="12">
        <f t="shared" si="324"/>
        <v>0</v>
      </c>
      <c r="B4052" t="str">
        <f>YEAR(C4052)&amp;VLOOKUP(MONTH(C4052),lookup!$G$2:$N$13,8)</f>
        <v>2019M05</v>
      </c>
      <c r="C4052" s="7">
        <f t="shared" si="323"/>
        <v>43589</v>
      </c>
      <c r="D4052" s="126">
        <v>45.265931495295305</v>
      </c>
      <c r="E4052">
        <f t="shared" si="314"/>
        <v>45.213306288256192</v>
      </c>
      <c r="F4052" s="126">
        <v>37.582862996102378</v>
      </c>
      <c r="G4052">
        <f t="shared" si="322"/>
        <v>37.639159875289756</v>
      </c>
      <c r="H4052">
        <f t="shared" si="320"/>
        <v>43.732266084691801</v>
      </c>
      <c r="I4052">
        <f t="shared" si="321"/>
        <v>36.537324647965121</v>
      </c>
      <c r="J4052">
        <f t="shared" si="315"/>
        <v>0</v>
      </c>
      <c r="K4052" s="66"/>
      <c r="L4052" s="67"/>
      <c r="M4052" s="66"/>
      <c r="N4052" s="67"/>
      <c r="S4052">
        <f t="shared" si="319"/>
        <v>36.512196802813392</v>
      </c>
      <c r="T4052">
        <f t="shared" si="316"/>
        <v>-2.5127845151729389E-2</v>
      </c>
      <c r="U4052">
        <f t="shared" si="317"/>
        <v>43.696603017990199</v>
      </c>
      <c r="V4052">
        <f t="shared" si="318"/>
        <v>-3.566306670160202E-2</v>
      </c>
    </row>
    <row r="4053" spans="1:22">
      <c r="A4053" s="12">
        <f t="shared" si="324"/>
        <v>0</v>
      </c>
      <c r="B4053" t="str">
        <f>YEAR(C4053)&amp;VLOOKUP(MONTH(C4053),lookup!$G$2:$N$13,8)</f>
        <v>2019M05</v>
      </c>
      <c r="C4053" s="7">
        <f t="shared" si="323"/>
        <v>43590</v>
      </c>
      <c r="D4053" s="126">
        <v>45.4137326308119</v>
      </c>
      <c r="E4053">
        <f t="shared" si="314"/>
        <v>45.242869682063613</v>
      </c>
      <c r="F4053" s="126">
        <v>37.941158930139629</v>
      </c>
      <c r="G4053">
        <f t="shared" si="322"/>
        <v>37.678923673672685</v>
      </c>
      <c r="H4053">
        <f t="shared" si="320"/>
        <v>43.791881079717314</v>
      </c>
      <c r="I4053">
        <f t="shared" si="321"/>
        <v>36.582343128333918</v>
      </c>
      <c r="J4053">
        <f t="shared" si="315"/>
        <v>0</v>
      </c>
      <c r="K4053" s="66"/>
      <c r="L4053" s="67"/>
      <c r="M4053" s="66"/>
      <c r="N4053" s="67"/>
      <c r="S4053">
        <f t="shared" si="319"/>
        <v>36.557312935569584</v>
      </c>
      <c r="T4053">
        <f t="shared" si="316"/>
        <v>-2.5030192764333492E-2</v>
      </c>
      <c r="U4053">
        <f t="shared" si="317"/>
        <v>43.757345361495105</v>
      </c>
      <c r="V4053">
        <f t="shared" si="318"/>
        <v>-3.45357182222088E-2</v>
      </c>
    </row>
    <row r="4054" spans="1:22">
      <c r="A4054" s="12">
        <f t="shared" si="324"/>
        <v>0</v>
      </c>
      <c r="B4054" t="str">
        <f>YEAR(C4054)&amp;VLOOKUP(MONTH(C4054),lookup!$G$2:$N$13,8)</f>
        <v>2019M05</v>
      </c>
      <c r="C4054" s="7">
        <f t="shared" si="323"/>
        <v>43591</v>
      </c>
      <c r="D4054" s="126">
        <v>45.242150457068142</v>
      </c>
      <c r="E4054">
        <f t="shared" si="314"/>
        <v>45.29394107843266</v>
      </c>
      <c r="F4054" s="126">
        <v>37.616526839859922</v>
      </c>
      <c r="G4054">
        <f t="shared" si="322"/>
        <v>37.723807544214637</v>
      </c>
      <c r="H4054">
        <f t="shared" si="320"/>
        <v>43.879682264819429</v>
      </c>
      <c r="I4054">
        <f t="shared" si="321"/>
        <v>36.651250689771203</v>
      </c>
      <c r="J4054">
        <f t="shared" si="315"/>
        <v>0</v>
      </c>
      <c r="K4054" s="66"/>
      <c r="L4054" s="67"/>
      <c r="M4054" s="66"/>
      <c r="N4054" s="67"/>
      <c r="S4054">
        <f t="shared" si="319"/>
        <v>36.611144394385896</v>
      </c>
      <c r="T4054">
        <f t="shared" si="316"/>
        <v>-4.0106295385307078E-2</v>
      </c>
      <c r="U4054">
        <f t="shared" si="317"/>
        <v>43.827944151760597</v>
      </c>
      <c r="V4054">
        <f t="shared" si="318"/>
        <v>-5.1738113058831914E-2</v>
      </c>
    </row>
    <row r="4055" spans="1:22">
      <c r="A4055" s="12">
        <f t="shared" si="324"/>
        <v>0</v>
      </c>
      <c r="B4055" t="str">
        <f>YEAR(C4055)&amp;VLOOKUP(MONTH(C4055),lookup!$G$2:$N$13,8)</f>
        <v>2019M05</v>
      </c>
      <c r="C4055" s="7">
        <f t="shared" si="323"/>
        <v>43592</v>
      </c>
      <c r="D4055" s="126">
        <v>45.085989909232879</v>
      </c>
      <c r="E4055">
        <f t="shared" si="314"/>
        <v>45.253071462784924</v>
      </c>
      <c r="F4055" s="126">
        <v>37.518267815017815</v>
      </c>
      <c r="G4055">
        <f t="shared" si="322"/>
        <v>37.679830270467633</v>
      </c>
      <c r="H4055">
        <f t="shared" si="320"/>
        <v>43.899743733829929</v>
      </c>
      <c r="I4055">
        <f t="shared" si="321"/>
        <v>36.659608097583188</v>
      </c>
      <c r="J4055">
        <f t="shared" si="315"/>
        <v>0</v>
      </c>
      <c r="K4055" s="66"/>
      <c r="L4055" s="67"/>
      <c r="M4055" s="66"/>
      <c r="N4055" s="67"/>
      <c r="S4055">
        <f t="shared" si="319"/>
        <v>36.64864891652455</v>
      </c>
      <c r="T4055">
        <f t="shared" si="316"/>
        <v>-1.0959181058638023E-2</v>
      </c>
      <c r="U4055">
        <f t="shared" si="317"/>
        <v>43.879498955828041</v>
      </c>
      <c r="V4055">
        <f t="shared" si="318"/>
        <v>-2.0244778001888619E-2</v>
      </c>
    </row>
    <row r="4056" spans="1:22">
      <c r="A4056" s="12">
        <f t="shared" si="324"/>
        <v>0</v>
      </c>
      <c r="B4056" t="str">
        <f>YEAR(C4056)&amp;VLOOKUP(MONTH(C4056),lookup!$G$2:$N$13,8)</f>
        <v>2019M05</v>
      </c>
      <c r="C4056" s="7">
        <f t="shared" si="323"/>
        <v>43593</v>
      </c>
      <c r="D4056" s="126">
        <v>45.357586508206708</v>
      </c>
      <c r="E4056">
        <f t="shared" si="314"/>
        <v>45.293691166417815</v>
      </c>
      <c r="F4056" s="126">
        <v>37.727627585814531</v>
      </c>
      <c r="G4056">
        <f t="shared" si="322"/>
        <v>37.709479180664104</v>
      </c>
      <c r="H4056">
        <f t="shared" si="320"/>
        <v>43.964846928530989</v>
      </c>
      <c r="I4056">
        <f t="shared" si="321"/>
        <v>36.713292266647976</v>
      </c>
      <c r="J4056">
        <f t="shared" si="315"/>
        <v>0</v>
      </c>
      <c r="K4056" s="66"/>
      <c r="L4056" s="67"/>
      <c r="M4056" s="66"/>
      <c r="N4056" s="67"/>
      <c r="S4056">
        <f t="shared" si="319"/>
        <v>36.677826362858326</v>
      </c>
      <c r="T4056">
        <f t="shared" si="316"/>
        <v>-3.5465903789649644E-2</v>
      </c>
      <c r="U4056">
        <f t="shared" si="317"/>
        <v>43.921015951390345</v>
      </c>
      <c r="V4056">
        <f t="shared" si="318"/>
        <v>-4.3830977140643768E-2</v>
      </c>
    </row>
    <row r="4057" spans="1:22">
      <c r="A4057" s="12">
        <f t="shared" si="324"/>
        <v>0</v>
      </c>
      <c r="B4057" t="str">
        <f>YEAR(C4057)&amp;VLOOKUP(MONTH(C4057),lookup!$G$2:$N$13,8)</f>
        <v>2019M05</v>
      </c>
      <c r="C4057" s="7">
        <f t="shared" si="323"/>
        <v>43594</v>
      </c>
      <c r="D4057" s="126">
        <v>45.178391711285457</v>
      </c>
      <c r="E4057">
        <f t="shared" si="314"/>
        <v>45.254633264995888</v>
      </c>
      <c r="F4057" s="126">
        <v>37.615249949136938</v>
      </c>
      <c r="G4057">
        <f t="shared" si="322"/>
        <v>37.671592117925442</v>
      </c>
      <c r="H4057">
        <f t="shared" si="320"/>
        <v>43.981821195569566</v>
      </c>
      <c r="I4057">
        <f t="shared" si="321"/>
        <v>36.72016996947913</v>
      </c>
      <c r="J4057">
        <f t="shared" si="315"/>
        <v>0</v>
      </c>
      <c r="K4057" s="66"/>
      <c r="L4057" s="67"/>
      <c r="M4057" s="66"/>
      <c r="N4057" s="67"/>
      <c r="S4057">
        <f t="shared" si="319"/>
        <v>36.707782267357651</v>
      </c>
      <c r="T4057">
        <f t="shared" si="316"/>
        <v>-1.2387702121479549E-2</v>
      </c>
      <c r="U4057">
        <f t="shared" si="317"/>
        <v>43.962919997365148</v>
      </c>
      <c r="V4057">
        <f t="shared" si="318"/>
        <v>-1.8901198204417824E-2</v>
      </c>
    </row>
    <row r="4058" spans="1:22">
      <c r="A4058" s="12">
        <f t="shared" si="324"/>
        <v>0</v>
      </c>
      <c r="B4058" t="str">
        <f>YEAR(C4058)&amp;VLOOKUP(MONTH(C4058),lookup!$G$2:$N$13,8)</f>
        <v>2019M05</v>
      </c>
      <c r="C4058" s="7">
        <f t="shared" si="323"/>
        <v>43595</v>
      </c>
      <c r="D4058" s="126">
        <v>44.61945816423075</v>
      </c>
      <c r="E4058">
        <f t="shared" si="314"/>
        <v>45.16968840447776</v>
      </c>
      <c r="F4058" s="126">
        <v>37.06059880373472</v>
      </c>
      <c r="G4058">
        <f t="shared" si="322"/>
        <v>37.594405223849151</v>
      </c>
      <c r="H4058">
        <f t="shared" si="320"/>
        <v>44.013717075558112</v>
      </c>
      <c r="I4058">
        <f t="shared" si="321"/>
        <v>36.743767355130458</v>
      </c>
      <c r="J4058">
        <f t="shared" si="315"/>
        <v>0</v>
      </c>
      <c r="K4058" s="66"/>
      <c r="L4058" s="67"/>
      <c r="M4058" s="66"/>
      <c r="N4058" s="67"/>
      <c r="S4058">
        <f t="shared" si="319"/>
        <v>36.719024777900444</v>
      </c>
      <c r="T4058">
        <f t="shared" si="316"/>
        <v>-2.4742577230014717E-2</v>
      </c>
      <c r="U4058">
        <f t="shared" si="317"/>
        <v>43.984484465544867</v>
      </c>
      <c r="V4058">
        <f t="shared" si="318"/>
        <v>-2.9232610013245619E-2</v>
      </c>
    </row>
    <row r="4059" spans="1:22">
      <c r="A4059" s="12">
        <f t="shared" si="324"/>
        <v>0</v>
      </c>
      <c r="B4059" t="str">
        <f>YEAR(C4059)&amp;VLOOKUP(MONTH(C4059),lookup!$G$2:$N$13,8)</f>
        <v>2019M05</v>
      </c>
      <c r="C4059" s="7">
        <f t="shared" si="323"/>
        <v>43596</v>
      </c>
      <c r="D4059" s="126">
        <v>44.983644591280914</v>
      </c>
      <c r="E4059">
        <f t="shared" si="314"/>
        <v>45.110615453488656</v>
      </c>
      <c r="F4059" s="126">
        <v>37.391681542068092</v>
      </c>
      <c r="G4059">
        <f t="shared" si="322"/>
        <v>37.5225361151698</v>
      </c>
      <c r="H4059">
        <f t="shared" si="320"/>
        <v>44.018503656751065</v>
      </c>
      <c r="I4059">
        <f t="shared" si="321"/>
        <v>36.738665168668362</v>
      </c>
      <c r="J4059">
        <f t="shared" si="315"/>
        <v>0</v>
      </c>
      <c r="K4059" s="66"/>
      <c r="L4059" s="67"/>
      <c r="M4059" s="66"/>
      <c r="N4059" s="67"/>
      <c r="S4059">
        <f t="shared" si="319"/>
        <v>36.724190794299524</v>
      </c>
      <c r="T4059">
        <f t="shared" si="316"/>
        <v>-1.4474374368838028E-2</v>
      </c>
      <c r="U4059">
        <f t="shared" si="317"/>
        <v>43.996042176839396</v>
      </c>
      <c r="V4059">
        <f t="shared" si="318"/>
        <v>-2.2461479911669358E-2</v>
      </c>
    </row>
    <row r="4060" spans="1:22">
      <c r="A4060" s="12">
        <f t="shared" si="324"/>
        <v>0</v>
      </c>
      <c r="B4060" t="str">
        <f>YEAR(C4060)&amp;VLOOKUP(MONTH(C4060),lookup!$G$2:$N$13,8)</f>
        <v>2019M05</v>
      </c>
      <c r="C4060" s="7">
        <f t="shared" si="323"/>
        <v>43597</v>
      </c>
      <c r="D4060" s="126">
        <v>44.91765781597362</v>
      </c>
      <c r="E4060">
        <f t="shared" si="314"/>
        <v>45.061807295106505</v>
      </c>
      <c r="F4060" s="126">
        <v>37.339499804077462</v>
      </c>
      <c r="G4060">
        <f t="shared" si="322"/>
        <v>37.484240329353028</v>
      </c>
      <c r="H4060">
        <f t="shared" si="320"/>
        <v>44.017842297809281</v>
      </c>
      <c r="I4060">
        <f t="shared" si="321"/>
        <v>36.730719634321801</v>
      </c>
      <c r="J4060">
        <f t="shared" si="315"/>
        <v>0</v>
      </c>
      <c r="K4060" s="66"/>
      <c r="L4060" s="67"/>
      <c r="M4060" s="66"/>
      <c r="N4060" s="67"/>
      <c r="S4060">
        <f t="shared" si="319"/>
        <v>36.72611079269187</v>
      </c>
      <c r="T4060">
        <f t="shared" si="316"/>
        <v>-4.6088416299312485E-3</v>
      </c>
      <c r="U4060">
        <f t="shared" si="317"/>
        <v>44.010223064100188</v>
      </c>
      <c r="V4060">
        <f t="shared" si="318"/>
        <v>-7.6192337090930096E-3</v>
      </c>
    </row>
    <row r="4061" spans="1:22">
      <c r="A4061" s="12">
        <f t="shared" si="324"/>
        <v>0</v>
      </c>
      <c r="B4061" t="str">
        <f>YEAR(C4061)&amp;VLOOKUP(MONTH(C4061),lookup!$G$2:$N$13,8)</f>
        <v>2019M05</v>
      </c>
      <c r="C4061" s="7">
        <f t="shared" si="323"/>
        <v>43598</v>
      </c>
      <c r="D4061" s="126">
        <v>45.093122620960216</v>
      </c>
      <c r="E4061">
        <f t="shared" si="314"/>
        <v>45.042363562134724</v>
      </c>
      <c r="F4061" s="126">
        <v>37.472767081727618</v>
      </c>
      <c r="G4061">
        <f t="shared" si="322"/>
        <v>37.451174111053099</v>
      </c>
      <c r="H4061">
        <f t="shared" si="320"/>
        <v>44.026665787422282</v>
      </c>
      <c r="I4061">
        <f t="shared" si="321"/>
        <v>36.730084666224904</v>
      </c>
      <c r="J4061">
        <f t="shared" si="315"/>
        <v>0</v>
      </c>
      <c r="K4061" s="66"/>
      <c r="L4061" s="67"/>
      <c r="M4061" s="66"/>
      <c r="N4061" s="67"/>
      <c r="S4061">
        <f t="shared" si="319"/>
        <v>36.715865341413853</v>
      </c>
      <c r="T4061">
        <f t="shared" si="316"/>
        <v>-1.4219324811051592E-2</v>
      </c>
      <c r="U4061">
        <f t="shared" si="317"/>
        <v>44.004761981299531</v>
      </c>
      <c r="V4061">
        <f t="shared" si="318"/>
        <v>-2.190380612275078E-2</v>
      </c>
    </row>
    <row r="4062" spans="1:22">
      <c r="A4062" s="12">
        <f t="shared" si="324"/>
        <v>0</v>
      </c>
      <c r="B4062" t="str">
        <f>YEAR(C4062)&amp;VLOOKUP(MONTH(C4062),lookup!$G$2:$N$13,8)</f>
        <v>2019M05</v>
      </c>
      <c r="C4062" s="7">
        <f t="shared" si="323"/>
        <v>43599</v>
      </c>
      <c r="D4062" s="126">
        <v>44.992749321418195</v>
      </c>
      <c r="E4062">
        <f t="shared" si="314"/>
        <v>44.996372892257568</v>
      </c>
      <c r="F4062" s="126">
        <v>37.402910766653257</v>
      </c>
      <c r="G4062">
        <f t="shared" si="322"/>
        <v>37.410763371547574</v>
      </c>
      <c r="H4062">
        <f t="shared" si="320"/>
        <v>44.02364412630795</v>
      </c>
      <c r="I4062">
        <f t="shared" si="321"/>
        <v>36.720596210560856</v>
      </c>
      <c r="J4062">
        <f t="shared" si="315"/>
        <v>0</v>
      </c>
      <c r="K4062" s="66"/>
      <c r="L4062" s="67"/>
      <c r="M4062" s="66"/>
      <c r="N4062" s="67"/>
      <c r="S4062">
        <f t="shared" si="319"/>
        <v>36.716498079714604</v>
      </c>
      <c r="T4062">
        <f t="shared" si="316"/>
        <v>-4.0981308462519905E-3</v>
      </c>
      <c r="U4062">
        <f t="shared" si="317"/>
        <v>44.018216411777679</v>
      </c>
      <c r="V4062">
        <f t="shared" si="318"/>
        <v>-5.4277145302705776E-3</v>
      </c>
    </row>
    <row r="4063" spans="1:22">
      <c r="A4063" s="12">
        <f t="shared" si="324"/>
        <v>0</v>
      </c>
      <c r="B4063" t="str">
        <f>YEAR(C4063)&amp;VLOOKUP(MONTH(C4063),lookup!$G$2:$N$13,8)</f>
        <v>2019M05</v>
      </c>
      <c r="C4063" s="7">
        <f t="shared" si="323"/>
        <v>43600</v>
      </c>
      <c r="D4063" s="126">
        <v>45.122327978705819</v>
      </c>
      <c r="E4063">
        <f t="shared" si="314"/>
        <v>44.993972043884654</v>
      </c>
      <c r="F4063" s="126">
        <v>37.453100713982671</v>
      </c>
      <c r="G4063">
        <f t="shared" si="322"/>
        <v>37.393177991470026</v>
      </c>
      <c r="H4063">
        <f t="shared" si="320"/>
        <v>44.015416103335042</v>
      </c>
      <c r="I4063">
        <f t="shared" si="321"/>
        <v>36.706295634231125</v>
      </c>
      <c r="J4063">
        <f t="shared" si="315"/>
        <v>0</v>
      </c>
      <c r="K4063" s="66"/>
      <c r="L4063" s="67"/>
      <c r="M4063" s="66"/>
      <c r="N4063" s="67"/>
      <c r="S4063">
        <f t="shared" si="319"/>
        <v>36.70775677954564</v>
      </c>
      <c r="T4063">
        <f t="shared" si="316"/>
        <v>1.4611453145150222E-3</v>
      </c>
      <c r="U4063">
        <f t="shared" si="317"/>
        <v>44.013702215500928</v>
      </c>
      <c r="V4063">
        <f t="shared" si="318"/>
        <v>-1.7138878341143027E-3</v>
      </c>
    </row>
    <row r="4064" spans="1:22">
      <c r="A4064" s="12">
        <f t="shared" si="324"/>
        <v>0</v>
      </c>
      <c r="B4064" t="str">
        <f>YEAR(C4064)&amp;VLOOKUP(MONTH(C4064),lookup!$G$2:$N$13,8)</f>
        <v>2019M05</v>
      </c>
      <c r="C4064" s="7">
        <f t="shared" si="323"/>
        <v>43601</v>
      </c>
      <c r="D4064" s="126">
        <v>45.424938020557086</v>
      </c>
      <c r="E4064">
        <f t="shared" si="314"/>
        <v>45.065304834767076</v>
      </c>
      <c r="F4064" s="126">
        <v>37.730843311647746</v>
      </c>
      <c r="G4064">
        <f t="shared" si="322"/>
        <v>37.449232683327352</v>
      </c>
      <c r="H4064">
        <f t="shared" si="320"/>
        <v>44.0007080818731</v>
      </c>
      <c r="I4064">
        <f t="shared" si="321"/>
        <v>36.683348710544692</v>
      </c>
      <c r="J4064">
        <f t="shared" si="315"/>
        <v>0</v>
      </c>
      <c r="K4064" s="66"/>
      <c r="L4064" s="67"/>
      <c r="M4064" s="66"/>
      <c r="N4064" s="67"/>
      <c r="S4064">
        <f t="shared" si="319"/>
        <v>36.701992869167967</v>
      </c>
      <c r="T4064">
        <f t="shared" si="316"/>
        <v>1.864415862327462E-2</v>
      </c>
      <c r="U4064">
        <f t="shared" si="317"/>
        <v>44.018333535519027</v>
      </c>
      <c r="V4064">
        <f t="shared" si="318"/>
        <v>1.7625453645926825E-2</v>
      </c>
    </row>
    <row r="4065" spans="1:22">
      <c r="A4065" s="12">
        <f t="shared" si="324"/>
        <v>0</v>
      </c>
      <c r="B4065" t="str">
        <f>YEAR(C4065)&amp;VLOOKUP(MONTH(C4065),lookup!$G$2:$N$13,8)</f>
        <v>2019M05</v>
      </c>
      <c r="C4065" s="7">
        <f t="shared" si="323"/>
        <v>43602</v>
      </c>
      <c r="D4065" s="126">
        <v>45.04143569265505</v>
      </c>
      <c r="E4065">
        <f t="shared" si="314"/>
        <v>45.061561008717177</v>
      </c>
      <c r="F4065" s="126">
        <v>37.419899569351806</v>
      </c>
      <c r="G4065">
        <f t="shared" si="322"/>
        <v>37.43937478686442</v>
      </c>
      <c r="H4065">
        <f t="shared" si="320"/>
        <v>44.018755094448608</v>
      </c>
      <c r="I4065">
        <f t="shared" si="321"/>
        <v>36.69486475972343</v>
      </c>
      <c r="J4065">
        <f t="shared" si="315"/>
        <v>0</v>
      </c>
      <c r="K4065" s="66"/>
      <c r="L4065" s="67"/>
      <c r="M4065" s="66"/>
      <c r="N4065" s="67"/>
      <c r="S4065">
        <f t="shared" si="319"/>
        <v>36.699758135134822</v>
      </c>
      <c r="T4065">
        <f t="shared" si="316"/>
        <v>4.8933754113917871E-3</v>
      </c>
      <c r="U4065">
        <f t="shared" si="317"/>
        <v>44.02281827071576</v>
      </c>
      <c r="V4065">
        <f t="shared" si="318"/>
        <v>4.0631762671523575E-3</v>
      </c>
    </row>
    <row r="4066" spans="1:22">
      <c r="A4066" s="12">
        <f t="shared" si="324"/>
        <v>0</v>
      </c>
      <c r="B4066" t="str">
        <f>YEAR(C4066)&amp;VLOOKUP(MONTH(C4066),lookup!$G$2:$N$13,8)</f>
        <v>2019M05</v>
      </c>
      <c r="C4066" s="7">
        <f t="shared" si="323"/>
        <v>43603</v>
      </c>
      <c r="D4066" s="126">
        <v>45.288072979376025</v>
      </c>
      <c r="E4066">
        <f t="shared" si="314"/>
        <v>45.134217364947297</v>
      </c>
      <c r="F4066" s="126">
        <v>37.624280856412078</v>
      </c>
      <c r="G4066">
        <f t="shared" si="322"/>
        <v>37.498336669517975</v>
      </c>
      <c r="H4066">
        <f t="shared" si="320"/>
        <v>44.001728124245545</v>
      </c>
      <c r="I4066">
        <f t="shared" si="321"/>
        <v>36.670411977055309</v>
      </c>
      <c r="J4066">
        <f t="shared" si="315"/>
        <v>0</v>
      </c>
      <c r="K4066" s="66"/>
      <c r="L4066" s="67"/>
      <c r="M4066" s="66"/>
      <c r="N4066" s="67"/>
      <c r="S4066">
        <f t="shared" si="319"/>
        <v>36.681066079848549</v>
      </c>
      <c r="T4066">
        <f t="shared" si="316"/>
        <v>1.0654102793239417E-2</v>
      </c>
      <c r="U4066">
        <f t="shared" si="317"/>
        <v>44.011443473562998</v>
      </c>
      <c r="V4066">
        <f t="shared" si="318"/>
        <v>9.7153493174531036E-3</v>
      </c>
    </row>
    <row r="4067" spans="1:22">
      <c r="A4067" s="12">
        <f t="shared" si="324"/>
        <v>0</v>
      </c>
      <c r="B4067" t="str">
        <f>YEAR(C4067)&amp;VLOOKUP(MONTH(C4067),lookup!$G$2:$N$13,8)</f>
        <v>2019M05</v>
      </c>
      <c r="C4067" s="7">
        <f t="shared" si="323"/>
        <v>43604</v>
      </c>
      <c r="D4067" s="126">
        <v>45.063435219775577</v>
      </c>
      <c r="E4067">
        <f t="shared" si="314"/>
        <v>45.136730329129492</v>
      </c>
      <c r="F4067" s="126">
        <v>37.454314719988872</v>
      </c>
      <c r="G4067">
        <f t="shared" si="322"/>
        <v>37.500713546326466</v>
      </c>
      <c r="H4067">
        <f t="shared" si="320"/>
        <v>43.991818571352475</v>
      </c>
      <c r="I4067">
        <f t="shared" si="321"/>
        <v>36.658100782936145</v>
      </c>
      <c r="J4067">
        <f t="shared" si="315"/>
        <v>0</v>
      </c>
      <c r="K4067" s="66"/>
      <c r="L4067" s="67"/>
      <c r="M4067" s="66"/>
      <c r="N4067" s="67"/>
      <c r="S4067">
        <f t="shared" si="319"/>
        <v>36.672701899180353</v>
      </c>
      <c r="T4067">
        <f t="shared" si="316"/>
        <v>1.4601116244207901E-2</v>
      </c>
      <c r="U4067">
        <f t="shared" si="317"/>
        <v>44.010434662213001</v>
      </c>
      <c r="V4067">
        <f t="shared" si="318"/>
        <v>1.8616090860525958E-2</v>
      </c>
    </row>
    <row r="4068" spans="1:22">
      <c r="A4068" s="12">
        <f t="shared" si="324"/>
        <v>0</v>
      </c>
      <c r="B4068" t="str">
        <f>YEAR(C4068)&amp;VLOOKUP(MONTH(C4068),lookup!$G$2:$N$13,8)</f>
        <v>2019M05</v>
      </c>
      <c r="C4068" s="7">
        <f t="shared" si="323"/>
        <v>43605</v>
      </c>
      <c r="D4068" s="126">
        <v>44.972174730533148</v>
      </c>
      <c r="E4068">
        <f t="shared" si="314"/>
        <v>45.138423087049048</v>
      </c>
      <c r="F4068" s="126">
        <v>37.361183116370327</v>
      </c>
      <c r="G4068">
        <f t="shared" si="322"/>
        <v>37.498591449154517</v>
      </c>
      <c r="H4068">
        <f t="shared" si="320"/>
        <v>43.984345808184813</v>
      </c>
      <c r="I4068">
        <f t="shared" si="321"/>
        <v>36.646570433722459</v>
      </c>
      <c r="J4068">
        <f t="shared" si="315"/>
        <v>0</v>
      </c>
      <c r="K4068" s="66"/>
      <c r="L4068" s="67"/>
      <c r="M4068" s="66"/>
      <c r="N4068" s="67"/>
      <c r="S4068">
        <f t="shared" si="319"/>
        <v>36.663596636192572</v>
      </c>
      <c r="T4068">
        <f t="shared" si="316"/>
        <v>1.7026202470113105E-2</v>
      </c>
      <c r="U4068">
        <f t="shared" si="317"/>
        <v>44.000167021393025</v>
      </c>
      <c r="V4068">
        <f t="shared" si="318"/>
        <v>1.5821213208212725E-2</v>
      </c>
    </row>
    <row r="4069" spans="1:22">
      <c r="A4069" s="12">
        <f t="shared" si="324"/>
        <v>0</v>
      </c>
      <c r="B4069" t="str">
        <f>YEAR(C4069)&amp;VLOOKUP(MONTH(C4069),lookup!$G$2:$N$13,8)</f>
        <v>2019M05</v>
      </c>
      <c r="C4069" s="7">
        <f t="shared" si="323"/>
        <v>43606</v>
      </c>
      <c r="D4069" s="126">
        <v>44.857425917359215</v>
      </c>
      <c r="E4069">
        <f t="shared" si="314"/>
        <v>45.101616871295093</v>
      </c>
      <c r="F4069" s="126">
        <v>37.237518665945892</v>
      </c>
      <c r="G4069">
        <f t="shared" si="322"/>
        <v>37.465923252498435</v>
      </c>
      <c r="H4069">
        <f t="shared" si="320"/>
        <v>43.983031920721317</v>
      </c>
      <c r="I4069">
        <f t="shared" si="321"/>
        <v>36.639724732798435</v>
      </c>
      <c r="J4069">
        <f t="shared" si="315"/>
        <v>0</v>
      </c>
      <c r="K4069" s="66"/>
      <c r="L4069" s="67"/>
      <c r="M4069" s="66"/>
      <c r="N4069" s="67"/>
      <c r="S4069">
        <f t="shared" si="319"/>
        <v>36.647407678586752</v>
      </c>
      <c r="T4069">
        <f t="shared" si="316"/>
        <v>7.682945788317852E-3</v>
      </c>
      <c r="U4069">
        <f t="shared" si="317"/>
        <v>43.992974995710156</v>
      </c>
      <c r="V4069">
        <f t="shared" si="318"/>
        <v>9.9430749888398395E-3</v>
      </c>
    </row>
    <row r="4070" spans="1:22">
      <c r="A4070" s="12">
        <f t="shared" si="324"/>
        <v>0</v>
      </c>
      <c r="B4070" t="str">
        <f>YEAR(C4070)&amp;VLOOKUP(MONTH(C4070),lookup!$G$2:$N$13,8)</f>
        <v>2019M05</v>
      </c>
      <c r="C4070" s="7">
        <f t="shared" si="323"/>
        <v>43607</v>
      </c>
      <c r="D4070" s="126">
        <v>44.860395623097915</v>
      </c>
      <c r="E4070">
        <f t="shared" si="314"/>
        <v>45.046299565361821</v>
      </c>
      <c r="F4070" s="126">
        <v>37.420210021269419</v>
      </c>
      <c r="G4070">
        <f t="shared" si="322"/>
        <v>37.441118348380414</v>
      </c>
      <c r="H4070">
        <f t="shared" si="320"/>
        <v>43.943372469159463</v>
      </c>
      <c r="I4070">
        <f t="shared" si="321"/>
        <v>36.609114122795155</v>
      </c>
      <c r="J4070">
        <f t="shared" si="315"/>
        <v>0</v>
      </c>
      <c r="K4070" s="66"/>
      <c r="L4070" s="67"/>
      <c r="M4070" s="66"/>
      <c r="N4070" s="67"/>
      <c r="S4070">
        <f t="shared" si="319"/>
        <v>36.620705706883896</v>
      </c>
      <c r="T4070">
        <f t="shared" si="316"/>
        <v>1.1591584088741058E-2</v>
      </c>
      <c r="U4070">
        <f t="shared" si="317"/>
        <v>43.954301446849911</v>
      </c>
      <c r="V4070">
        <f t="shared" si="318"/>
        <v>1.0928977690447539E-2</v>
      </c>
    </row>
    <row r="4071" spans="1:22">
      <c r="A4071" s="12">
        <f t="shared" si="324"/>
        <v>0</v>
      </c>
      <c r="B4071" t="str">
        <f>YEAR(C4071)&amp;VLOOKUP(MONTH(C4071),lookup!$G$2:$N$13,8)</f>
        <v>2019M05</v>
      </c>
      <c r="C4071" s="7">
        <f t="shared" si="323"/>
        <v>43608</v>
      </c>
      <c r="D4071" s="126">
        <v>45.166658018069789</v>
      </c>
      <c r="E4071">
        <f t="shared" si="314"/>
        <v>45.059505386606624</v>
      </c>
      <c r="F4071" s="126">
        <v>37.556501722824876</v>
      </c>
      <c r="G4071">
        <f t="shared" si="322"/>
        <v>37.458964424222472</v>
      </c>
      <c r="H4071">
        <f t="shared" si="320"/>
        <v>43.892656046535862</v>
      </c>
      <c r="I4071">
        <f t="shared" si="321"/>
        <v>36.561539781265729</v>
      </c>
      <c r="J4071">
        <f t="shared" si="315"/>
        <v>0</v>
      </c>
      <c r="K4071" s="66"/>
      <c r="L4071" s="67"/>
      <c r="M4071" s="66"/>
      <c r="N4071" s="67"/>
      <c r="S4071">
        <f t="shared" si="319"/>
        <v>36.589648297066425</v>
      </c>
      <c r="T4071">
        <f t="shared" si="316"/>
        <v>2.8108515800695955E-2</v>
      </c>
      <c r="U4071">
        <f t="shared" si="317"/>
        <v>43.923732411737831</v>
      </c>
      <c r="V4071">
        <f t="shared" si="318"/>
        <v>3.107636520196877E-2</v>
      </c>
    </row>
    <row r="4072" spans="1:22">
      <c r="A4072" s="12">
        <f t="shared" si="324"/>
        <v>0</v>
      </c>
      <c r="B4072" t="str">
        <f>YEAR(C4072)&amp;VLOOKUP(MONTH(C4072),lookup!$G$2:$N$13,8)</f>
        <v>2019M05</v>
      </c>
      <c r="C4072" s="7">
        <f t="shared" si="323"/>
        <v>43609</v>
      </c>
      <c r="D4072" s="126">
        <v>44.869747381873665</v>
      </c>
      <c r="E4072">
        <f t="shared" si="314"/>
        <v>44.989945505230381</v>
      </c>
      <c r="F4072" s="126">
        <v>37.237967464240441</v>
      </c>
      <c r="G4072">
        <f t="shared" si="322"/>
        <v>37.395966901078552</v>
      </c>
      <c r="H4072">
        <f t="shared" si="320"/>
        <v>43.854999707918957</v>
      </c>
      <c r="I4072">
        <f t="shared" si="321"/>
        <v>36.53129584727413</v>
      </c>
      <c r="J4072">
        <f t="shared" si="315"/>
        <v>0</v>
      </c>
      <c r="K4072" s="66"/>
      <c r="L4072" s="67"/>
      <c r="M4072" s="66"/>
      <c r="N4072" s="67"/>
      <c r="S4072">
        <f t="shared" si="319"/>
        <v>36.541632885448905</v>
      </c>
      <c r="T4072">
        <f t="shared" si="316"/>
        <v>1.0337038174775159E-2</v>
      </c>
      <c r="U4072">
        <f t="shared" si="317"/>
        <v>43.867508218039134</v>
      </c>
      <c r="V4072">
        <f t="shared" si="318"/>
        <v>1.2508510120177618E-2</v>
      </c>
    </row>
    <row r="4073" spans="1:22">
      <c r="A4073" s="12">
        <f t="shared" si="324"/>
        <v>0</v>
      </c>
      <c r="B4073" t="str">
        <f>YEAR(C4073)&amp;VLOOKUP(MONTH(C4073),lookup!$G$2:$N$13,8)</f>
        <v>2019M05</v>
      </c>
      <c r="C4073" s="7">
        <f t="shared" si="323"/>
        <v>43610</v>
      </c>
      <c r="D4073" s="126">
        <v>45.014383247177214</v>
      </c>
      <c r="E4073">
        <f t="shared" si="314"/>
        <v>44.984167063004818</v>
      </c>
      <c r="F4073" s="126">
        <v>37.416269466332174</v>
      </c>
      <c r="G4073">
        <f t="shared" si="322"/>
        <v>37.392569581835104</v>
      </c>
      <c r="H4073">
        <f t="shared" si="320"/>
        <v>43.790712700268955</v>
      </c>
      <c r="I4073">
        <f t="shared" si="321"/>
        <v>36.474651630258037</v>
      </c>
      <c r="J4073">
        <f t="shared" si="315"/>
        <v>0</v>
      </c>
      <c r="K4073" s="66"/>
      <c r="L4073" s="67"/>
      <c r="M4073" s="66"/>
      <c r="N4073" s="67"/>
      <c r="S4073">
        <f t="shared" si="319"/>
        <v>36.501424491876527</v>
      </c>
      <c r="T4073">
        <f t="shared" si="316"/>
        <v>2.6772861618489685E-2</v>
      </c>
      <c r="U4073">
        <f t="shared" si="317"/>
        <v>43.820714751501157</v>
      </c>
      <c r="V4073">
        <f t="shared" si="318"/>
        <v>3.000205123220212E-2</v>
      </c>
    </row>
    <row r="4074" spans="1:22">
      <c r="A4074" s="12">
        <f t="shared" si="324"/>
        <v>0</v>
      </c>
      <c r="B4074" t="str">
        <f>YEAR(C4074)&amp;VLOOKUP(MONTH(C4074),lookup!$G$2:$N$13,8)</f>
        <v>2019M05</v>
      </c>
      <c r="C4074" s="7">
        <f t="shared" si="323"/>
        <v>43611</v>
      </c>
      <c r="D4074" s="126">
        <v>44.965410989171005</v>
      </c>
      <c r="E4074">
        <f t="shared" si="314"/>
        <v>44.963437043503497</v>
      </c>
      <c r="F4074" s="126">
        <v>37.358075287472232</v>
      </c>
      <c r="G4074">
        <f t="shared" si="322"/>
        <v>37.375672748034845</v>
      </c>
      <c r="H4074">
        <f t="shared" si="320"/>
        <v>43.74709528764938</v>
      </c>
      <c r="I4074">
        <f t="shared" si="321"/>
        <v>36.436167409303579</v>
      </c>
      <c r="J4074">
        <f t="shared" si="315"/>
        <v>0</v>
      </c>
      <c r="K4074" s="66"/>
      <c r="L4074" s="67"/>
      <c r="M4074" s="66"/>
      <c r="N4074" s="67"/>
      <c r="S4074">
        <f t="shared" si="319"/>
        <v>36.442781147196655</v>
      </c>
      <c r="T4074">
        <f t="shared" si="316"/>
        <v>6.613737893076177E-3</v>
      </c>
      <c r="U4074">
        <f t="shared" si="317"/>
        <v>43.755152466394961</v>
      </c>
      <c r="V4074">
        <f t="shared" si="318"/>
        <v>8.057178745580984E-3</v>
      </c>
    </row>
    <row r="4075" spans="1:22">
      <c r="A4075" s="12">
        <f t="shared" si="324"/>
        <v>0</v>
      </c>
      <c r="B4075" t="str">
        <f>YEAR(C4075)&amp;VLOOKUP(MONTH(C4075),lookup!$G$2:$N$13,8)</f>
        <v>2019M05</v>
      </c>
      <c r="C4075" s="7">
        <f t="shared" si="323"/>
        <v>43612</v>
      </c>
      <c r="D4075" s="126">
        <v>44.778066664144035</v>
      </c>
      <c r="E4075">
        <f t="shared" si="314"/>
        <v>44.938988237675254</v>
      </c>
      <c r="F4075" s="126">
        <v>37.245608950246762</v>
      </c>
      <c r="G4075">
        <f t="shared" si="322"/>
        <v>37.363302827784381</v>
      </c>
      <c r="H4075">
        <f t="shared" si="320"/>
        <v>43.694925738926763</v>
      </c>
      <c r="I4075">
        <f t="shared" si="321"/>
        <v>36.389085014017184</v>
      </c>
      <c r="J4075">
        <f t="shared" si="315"/>
        <v>0</v>
      </c>
      <c r="K4075" s="66"/>
      <c r="L4075" s="67"/>
      <c r="M4075" s="66"/>
      <c r="N4075" s="67"/>
      <c r="S4075">
        <f t="shared" si="319"/>
        <v>36.415097663990267</v>
      </c>
      <c r="T4075">
        <f t="shared" si="316"/>
        <v>2.6012649973083057E-2</v>
      </c>
      <c r="U4075">
        <f t="shared" si="317"/>
        <v>43.723909686051499</v>
      </c>
      <c r="V4075">
        <f t="shared" si="318"/>
        <v>2.8983947124736176E-2</v>
      </c>
    </row>
    <row r="4076" spans="1:22">
      <c r="A4076" s="12">
        <f t="shared" si="324"/>
        <v>0</v>
      </c>
      <c r="B4076" t="str">
        <f>YEAR(C4076)&amp;VLOOKUP(MONTH(C4076),lookup!$G$2:$N$13,8)</f>
        <v>2019M05</v>
      </c>
      <c r="C4076" s="7">
        <f t="shared" si="323"/>
        <v>43613</v>
      </c>
      <c r="D4076" s="126">
        <v>44.266117035226884</v>
      </c>
      <c r="E4076">
        <f t="shared" si="314"/>
        <v>44.8453364160627</v>
      </c>
      <c r="F4076" s="126">
        <v>36.700360724865305</v>
      </c>
      <c r="G4076">
        <f t="shared" si="322"/>
        <v>37.262013986948304</v>
      </c>
      <c r="H4076">
        <f t="shared" si="320"/>
        <v>43.645519459241669</v>
      </c>
      <c r="I4076">
        <f t="shared" si="321"/>
        <v>36.348761640469228</v>
      </c>
      <c r="J4076">
        <f t="shared" si="315"/>
        <v>0</v>
      </c>
      <c r="K4076" s="66"/>
      <c r="L4076" s="67"/>
      <c r="M4076" s="66"/>
      <c r="N4076" s="67"/>
      <c r="S4076">
        <f t="shared" si="319"/>
        <v>36.364120294155931</v>
      </c>
      <c r="T4076">
        <f t="shared" si="316"/>
        <v>1.535865368670386E-2</v>
      </c>
      <c r="U4076">
        <f t="shared" si="317"/>
        <v>43.664822948301023</v>
      </c>
      <c r="V4076">
        <f t="shared" si="318"/>
        <v>1.9303489059353751E-2</v>
      </c>
    </row>
    <row r="4077" spans="1:22">
      <c r="A4077" s="12">
        <f t="shared" si="324"/>
        <v>0</v>
      </c>
      <c r="B4077" t="str">
        <f>YEAR(C4077)&amp;VLOOKUP(MONTH(C4077),lookup!$G$2:$N$13,8)</f>
        <v>2019M05</v>
      </c>
      <c r="C4077" s="7">
        <f t="shared" si="323"/>
        <v>43614</v>
      </c>
      <c r="D4077" s="126">
        <v>44.443830521777784</v>
      </c>
      <c r="E4077">
        <f t="shared" ref="E4077:E4140" si="325">AVERAGE(SUM(D4070:D4077)/8,SUM(D4072:D4077)/6)</f>
        <v>44.759251079147859</v>
      </c>
      <c r="F4077" s="126">
        <v>36.979891234320313</v>
      </c>
      <c r="G4077">
        <f t="shared" si="322"/>
        <v>37.197861398429652</v>
      </c>
      <c r="H4077">
        <f t="shared" si="320"/>
        <v>43.566682438656947</v>
      </c>
      <c r="I4077">
        <f t="shared" si="321"/>
        <v>36.278543079171186</v>
      </c>
      <c r="J4077">
        <f t="shared" si="315"/>
        <v>0</v>
      </c>
      <c r="K4077" s="66"/>
      <c r="L4077" s="67"/>
      <c r="M4077" s="66"/>
      <c r="N4077" s="67"/>
      <c r="S4077">
        <f t="shared" si="319"/>
        <v>36.29766889490287</v>
      </c>
      <c r="T4077">
        <f t="shared" si="316"/>
        <v>1.9125815731683815E-2</v>
      </c>
      <c r="U4077">
        <f t="shared" si="317"/>
        <v>43.592383905449104</v>
      </c>
      <c r="V4077">
        <f t="shared" si="318"/>
        <v>2.570146679215668E-2</v>
      </c>
    </row>
    <row r="4078" spans="1:22">
      <c r="A4078" s="12">
        <f t="shared" si="324"/>
        <v>0</v>
      </c>
      <c r="B4078" t="str">
        <f>YEAR(C4078)&amp;VLOOKUP(MONTH(C4078),lookup!$G$2:$N$13,8)</f>
        <v>2019M05</v>
      </c>
      <c r="C4078" s="7">
        <f t="shared" si="323"/>
        <v>43615</v>
      </c>
      <c r="D4078" s="126">
        <v>44.552191315239888</v>
      </c>
      <c r="E4078">
        <f t="shared" si="325"/>
        <v>44.713525304353922</v>
      </c>
      <c r="F4078" s="126">
        <v>36.95964632718092</v>
      </c>
      <c r="G4078">
        <f t="shared" si="322"/>
        <v>37.145882739460831</v>
      </c>
      <c r="H4078">
        <f t="shared" si="320"/>
        <v>43.478592334320425</v>
      </c>
      <c r="I4078">
        <f t="shared" si="321"/>
        <v>36.208184123911906</v>
      </c>
      <c r="J4078">
        <f t="shared" si="315"/>
        <v>0</v>
      </c>
      <c r="K4078" s="66"/>
      <c r="L4078" s="67"/>
      <c r="M4078" s="66"/>
      <c r="N4078" s="67"/>
      <c r="S4078">
        <f t="shared" si="319"/>
        <v>36.242738147460692</v>
      </c>
      <c r="T4078">
        <f t="shared" si="316"/>
        <v>3.4554023548786006E-2</v>
      </c>
      <c r="U4078">
        <f t="shared" si="317"/>
        <v>43.521513961660922</v>
      </c>
      <c r="V4078">
        <f t="shared" si="318"/>
        <v>4.2921627340497537E-2</v>
      </c>
    </row>
    <row r="4079" spans="1:22">
      <c r="A4079" s="12">
        <f t="shared" si="324"/>
        <v>0</v>
      </c>
      <c r="B4079" t="str">
        <f>YEAR(C4079)&amp;VLOOKUP(MONTH(C4079),lookup!$G$2:$N$13,8)</f>
        <v>2019M05</v>
      </c>
      <c r="C4079" s="7">
        <f t="shared" si="323"/>
        <v>43616</v>
      </c>
      <c r="D4079" s="126">
        <v>44.288048810615543</v>
      </c>
      <c r="E4079">
        <f t="shared" si="325"/>
        <v>44.59808435917455</v>
      </c>
      <c r="F4079" s="126">
        <v>36.876124832176352</v>
      </c>
      <c r="G4079">
        <f t="shared" si="322"/>
        <v>37.058347130948974</v>
      </c>
      <c r="H4079">
        <f t="shared" si="320"/>
        <v>43.415396001466931</v>
      </c>
      <c r="I4079">
        <f t="shared" si="321"/>
        <v>36.156517745829277</v>
      </c>
      <c r="J4079">
        <f t="shared" si="315"/>
        <v>0</v>
      </c>
      <c r="K4079" s="66"/>
      <c r="L4079" s="67"/>
      <c r="M4079" s="66"/>
      <c r="N4079" s="67"/>
      <c r="S4079">
        <f t="shared" si="319"/>
        <v>36.17645233091163</v>
      </c>
      <c r="T4079">
        <f t="shared" si="316"/>
        <v>1.9934585082353351E-2</v>
      </c>
      <c r="U4079">
        <f t="shared" si="317"/>
        <v>43.44256196884097</v>
      </c>
      <c r="V4079">
        <f t="shared" si="318"/>
        <v>2.7165967374038757E-2</v>
      </c>
    </row>
    <row r="4080" spans="1:22">
      <c r="A4080" s="12">
        <f t="shared" si="324"/>
        <v>0</v>
      </c>
      <c r="B4080" t="str">
        <f>YEAR(C4080)&amp;VLOOKUP(MONTH(C4080),lookup!$G$2:$N$13,8)</f>
        <v>2019M06</v>
      </c>
      <c r="C4080" s="7">
        <f t="shared" si="323"/>
        <v>43617</v>
      </c>
      <c r="D4080" s="126">
        <v>44.590294185799571</v>
      </c>
      <c r="E4080">
        <f t="shared" si="325"/>
        <v>44.549358800805635</v>
      </c>
      <c r="F4080" s="126">
        <v>36.977797362198586</v>
      </c>
      <c r="G4080">
        <f t="shared" si="322"/>
        <v>37.010396672465234</v>
      </c>
      <c r="H4080">
        <f t="shared" si="320"/>
        <v>43.328330788809602</v>
      </c>
      <c r="I4080">
        <f t="shared" si="321"/>
        <v>36.084443358598229</v>
      </c>
      <c r="J4080">
        <f t="shared" si="315"/>
        <v>0</v>
      </c>
      <c r="K4080" s="66"/>
      <c r="L4080" s="67"/>
      <c r="M4080" s="66"/>
      <c r="N4080" s="67"/>
      <c r="S4080">
        <f t="shared" si="319"/>
        <v>36.122012769888975</v>
      </c>
      <c r="T4080">
        <f t="shared" si="316"/>
        <v>3.7569411290746757E-2</v>
      </c>
      <c r="U4080">
        <f t="shared" si="317"/>
        <v>43.37138658966844</v>
      </c>
      <c r="V4080">
        <f t="shared" si="318"/>
        <v>4.3055800858837756E-2</v>
      </c>
    </row>
    <row r="4081" spans="1:22">
      <c r="A4081" s="12">
        <f t="shared" si="324"/>
        <v>0</v>
      </c>
      <c r="B4081" t="str">
        <f>YEAR(C4081)&amp;VLOOKUP(MONTH(C4081),lookup!$G$2:$N$13,8)</f>
        <v>2019M06</v>
      </c>
      <c r="C4081" s="7">
        <f t="shared" si="323"/>
        <v>43618</v>
      </c>
      <c r="D4081" s="126">
        <v>44.404927342759443</v>
      </c>
      <c r="E4081">
        <f t="shared" si="325"/>
        <v>44.480172863330807</v>
      </c>
      <c r="F4081" s="126">
        <v>36.964037178704508</v>
      </c>
      <c r="G4081">
        <f t="shared" si="322"/>
        <v>36.958667840193314</v>
      </c>
      <c r="H4081">
        <f t="shared" si="320"/>
        <v>43.243263797417477</v>
      </c>
      <c r="I4081">
        <f t="shared" si="321"/>
        <v>36.015252322793067</v>
      </c>
      <c r="J4081">
        <f t="shared" si="315"/>
        <v>0</v>
      </c>
      <c r="K4081" s="66"/>
      <c r="L4081" s="67"/>
      <c r="M4081" s="66"/>
      <c r="N4081" s="67"/>
      <c r="S4081">
        <f t="shared" si="319"/>
        <v>36.036892560253065</v>
      </c>
      <c r="T4081">
        <f t="shared" si="316"/>
        <v>2.1640237459997991E-2</v>
      </c>
      <c r="U4081">
        <f t="shared" si="317"/>
        <v>43.270760169233732</v>
      </c>
      <c r="V4081">
        <f t="shared" si="318"/>
        <v>2.7496371816255305E-2</v>
      </c>
    </row>
    <row r="4082" spans="1:22">
      <c r="A4082" s="12">
        <f t="shared" si="324"/>
        <v>0</v>
      </c>
      <c r="B4082" t="str">
        <f>YEAR(C4082)&amp;VLOOKUP(MONTH(C4082),lookup!$G$2:$N$13,8)</f>
        <v>2019M06</v>
      </c>
      <c r="C4082" s="7">
        <f t="shared" si="323"/>
        <v>43619</v>
      </c>
      <c r="D4082" s="126">
        <v>44.152628212274493</v>
      </c>
      <c r="E4082">
        <f t="shared" si="325"/>
        <v>44.419916537862079</v>
      </c>
      <c r="F4082" s="126">
        <v>36.533318946316854</v>
      </c>
      <c r="G4082">
        <f t="shared" si="322"/>
        <v>36.893200420658729</v>
      </c>
      <c r="H4082">
        <f t="shared" si="320"/>
        <v>43.152752955455455</v>
      </c>
      <c r="I4082">
        <f t="shared" si="321"/>
        <v>35.942011069208135</v>
      </c>
      <c r="J4082">
        <f t="shared" si="315"/>
        <v>0</v>
      </c>
      <c r="K4082" s="66"/>
      <c r="L4082" s="67"/>
      <c r="M4082" s="66"/>
      <c r="N4082" s="67"/>
      <c r="S4082">
        <f t="shared" si="319"/>
        <v>35.961615240732087</v>
      </c>
      <c r="T4082">
        <f t="shared" si="316"/>
        <v>1.9604171523951663E-2</v>
      </c>
      <c r="U4082">
        <f t="shared" si="317"/>
        <v>43.178232598449235</v>
      </c>
      <c r="V4082">
        <f t="shared" si="318"/>
        <v>2.5479642993779805E-2</v>
      </c>
    </row>
    <row r="4083" spans="1:22">
      <c r="A4083" s="12">
        <f t="shared" si="324"/>
        <v>0</v>
      </c>
      <c r="B4083" t="str">
        <f>YEAR(C4083)&amp;VLOOKUP(MONTH(C4083),lookup!$G$2:$N$13,8)</f>
        <v>2019M06</v>
      </c>
      <c r="C4083" s="7">
        <f t="shared" si="323"/>
        <v>43620</v>
      </c>
      <c r="D4083" s="126">
        <v>43.802850434073861</v>
      </c>
      <c r="E4083">
        <f t="shared" si="325"/>
        <v>44.305550516174037</v>
      </c>
      <c r="F4083" s="126">
        <v>36.509655931392366</v>
      </c>
      <c r="G4083">
        <f t="shared" si="322"/>
        <v>36.808017081736331</v>
      </c>
      <c r="H4083">
        <f t="shared" si="320"/>
        <v>43.071230177777501</v>
      </c>
      <c r="I4083">
        <f t="shared" si="321"/>
        <v>35.881662439083755</v>
      </c>
      <c r="J4083">
        <f t="shared" ref="J4083:J4146" si="326">INDEX(L:AW,MATCH(C4083,C:C,0),MATCH($J$1,$L$1:$AW$1,0))*(IF(K4083=$S$1,1,IF(M4083=$S$1,1,IF(O4083=$S$1,1,IF(Q4083=$S$1,1,0)))))</f>
        <v>0</v>
      </c>
      <c r="K4083" s="66"/>
      <c r="L4083" s="67"/>
      <c r="M4083" s="66"/>
      <c r="N4083" s="67"/>
      <c r="S4083">
        <f t="shared" si="319"/>
        <v>35.904291444161522</v>
      </c>
      <c r="T4083">
        <f t="shared" si="316"/>
        <v>2.2629005077767772E-2</v>
      </c>
      <c r="U4083">
        <f t="shared" si="317"/>
        <v>43.099219744189611</v>
      </c>
      <c r="V4083">
        <f t="shared" si="318"/>
        <v>2.7989566412109923E-2</v>
      </c>
    </row>
    <row r="4084" spans="1:22">
      <c r="A4084" s="12">
        <f t="shared" si="324"/>
        <v>0</v>
      </c>
      <c r="B4084" t="str">
        <f>YEAR(C4084)&amp;VLOOKUP(MONTH(C4084),lookup!$G$2:$N$13,8)</f>
        <v>2019M06</v>
      </c>
      <c r="C4084" s="7">
        <f t="shared" si="323"/>
        <v>43621</v>
      </c>
      <c r="D4084" s="126">
        <v>44.033265668589905</v>
      </c>
      <c r="E4084">
        <f t="shared" si="325"/>
        <v>44.247753501871728</v>
      </c>
      <c r="F4084" s="126">
        <v>36.561629580697598</v>
      </c>
      <c r="G4084">
        <f t="shared" si="322"/>
        <v>36.766178323018906</v>
      </c>
      <c r="H4084">
        <f t="shared" si="320"/>
        <v>43.01250047973241</v>
      </c>
      <c r="I4084">
        <f t="shared" si="321"/>
        <v>35.832149248217007</v>
      </c>
      <c r="J4084">
        <f t="shared" si="326"/>
        <v>0</v>
      </c>
      <c r="K4084" s="66"/>
      <c r="L4084" s="67"/>
      <c r="M4084" s="66"/>
      <c r="N4084" s="67"/>
      <c r="S4084">
        <f t="shared" ref="S4084:S4147" si="327">AVERAGE(G3719+G3353+G2988+G2623+G2258)/5</f>
        <v>35.847211819735506</v>
      </c>
      <c r="T4084">
        <f t="shared" ref="T4084:T4147" si="328">S4084-I4084</f>
        <v>1.5062571518498657E-2</v>
      </c>
      <c r="U4084">
        <f t="shared" ref="U4084:U4147" si="329">AVERAGE(E3719+E3353+E2988+E2623+E2258)/5</f>
        <v>43.032689046623467</v>
      </c>
      <c r="V4084">
        <f t="shared" ref="V4084:V4147" si="330">U4084-H4084</f>
        <v>2.0188566891057746E-2</v>
      </c>
    </row>
    <row r="4085" spans="1:22">
      <c r="A4085" s="12">
        <f t="shared" si="324"/>
        <v>0</v>
      </c>
      <c r="B4085" t="str">
        <f>YEAR(C4085)&amp;VLOOKUP(MONTH(C4085),lookup!$G$2:$N$13,8)</f>
        <v>2019M06</v>
      </c>
      <c r="C4085" s="7">
        <f t="shared" si="323"/>
        <v>43622</v>
      </c>
      <c r="D4085" s="126">
        <v>43.757256082697388</v>
      </c>
      <c r="E4085">
        <f t="shared" si="325"/>
        <v>44.16060987210269</v>
      </c>
      <c r="F4085" s="126">
        <v>36.376418834598304</v>
      </c>
      <c r="G4085">
        <f t="shared" si="322"/>
        <v>36.686819131571447</v>
      </c>
      <c r="H4085">
        <f t="shared" si="320"/>
        <v>42.938482084637755</v>
      </c>
      <c r="I4085">
        <f t="shared" si="321"/>
        <v>35.773087633552876</v>
      </c>
      <c r="J4085">
        <f t="shared" si="326"/>
        <v>0</v>
      </c>
      <c r="K4085" s="66"/>
      <c r="L4085" s="67"/>
      <c r="M4085" s="66"/>
      <c r="N4085" s="67"/>
      <c r="S4085">
        <f t="shared" si="327"/>
        <v>35.796866665872201</v>
      </c>
      <c r="T4085">
        <f t="shared" si="328"/>
        <v>2.3779032319325211E-2</v>
      </c>
      <c r="U4085">
        <f t="shared" si="329"/>
        <v>42.965557094620372</v>
      </c>
      <c r="V4085">
        <f t="shared" si="330"/>
        <v>2.707500998261736E-2</v>
      </c>
    </row>
    <row r="4086" spans="1:22">
      <c r="A4086" s="12">
        <f t="shared" si="324"/>
        <v>0</v>
      </c>
      <c r="B4086" t="str">
        <f>YEAR(C4086)&amp;VLOOKUP(MONTH(C4086),lookup!$G$2:$N$13,8)</f>
        <v>2019M06</v>
      </c>
      <c r="C4086" s="7">
        <f t="shared" si="323"/>
        <v>43623</v>
      </c>
      <c r="D4086" s="126">
        <v>43.606514100562649</v>
      </c>
      <c r="E4086">
        <f t="shared" si="325"/>
        <v>44.019523372415613</v>
      </c>
      <c r="F4086" s="126">
        <v>36.269243882749386</v>
      </c>
      <c r="G4086">
        <f t="shared" si="322"/>
        <v>36.584622855507035</v>
      </c>
      <c r="H4086">
        <f t="shared" si="320"/>
        <v>42.882655888810987</v>
      </c>
      <c r="I4086">
        <f t="shared" si="321"/>
        <v>35.7295434035127</v>
      </c>
      <c r="J4086">
        <f t="shared" si="326"/>
        <v>0</v>
      </c>
      <c r="K4086" s="66"/>
      <c r="L4086" s="67"/>
      <c r="M4086" s="66"/>
      <c r="N4086" s="67"/>
      <c r="S4086">
        <f t="shared" si="327"/>
        <v>35.748966323600662</v>
      </c>
      <c r="T4086">
        <f t="shared" si="328"/>
        <v>1.942292008796187E-2</v>
      </c>
      <c r="U4086">
        <f t="shared" si="329"/>
        <v>42.908759432438828</v>
      </c>
      <c r="V4086">
        <f t="shared" si="330"/>
        <v>2.6103543627840509E-2</v>
      </c>
    </row>
    <row r="4087" spans="1:22">
      <c r="A4087" s="12">
        <f t="shared" si="324"/>
        <v>0</v>
      </c>
      <c r="B4087" t="str">
        <f>YEAR(C4087)&amp;VLOOKUP(MONTH(C4087),lookup!$G$2:$N$13,8)</f>
        <v>2019M06</v>
      </c>
      <c r="C4087" s="7">
        <f t="shared" si="323"/>
        <v>43624</v>
      </c>
      <c r="D4087" s="126">
        <v>43.623624801840052</v>
      </c>
      <c r="E4087">
        <f t="shared" si="325"/>
        <v>43.912888326790529</v>
      </c>
      <c r="F4087" s="126">
        <v>36.327024077980234</v>
      </c>
      <c r="G4087">
        <f t="shared" si="322"/>
        <v>36.497219633309427</v>
      </c>
      <c r="H4087">
        <f t="shared" ref="H4087:H4150" si="331">IF(INDEX(D:D,MATCH(DATE(YEAR($C4087)-1,MONTH($C4087),DAY($C4087)),$C:$C,0),1)=0,0,(INDEX(E:E,MATCH(DATE(YEAR($C4087)-1,MONTH($C4087),DAY($C4087)),$C:$C,0),1)+INDEX(E:E,MATCH(DATE(YEAR($C4087)-2,MONTH($C4087),DAY($C4087)),$C:$C,0),1)+INDEX(E:E,MATCH(DATE(YEAR($C4087)-3,MONTH($C4087),DAY($C4087)),$C:$C,0),1)+INDEX(E:E,MATCH(DATE(YEAR($C4087)-4,MONTH($C4087),DAY($C4087)),$C:$C,0),1)+INDEX(E:E,MATCH(DATE(YEAR($C4087)-5,MONTH($C4087),DAY($C4087)),$C:$C,0),1))/5)</f>
        <v>42.818617266416339</v>
      </c>
      <c r="I4087">
        <f t="shared" ref="I4087:I4150" si="332">IF(INDEX(D:D,MATCH(DATE(YEAR($C4087)-1,MONTH($C4087),DAY($C4087)),$C:$C,0),1)=0,0,(INDEX(G:G,MATCH(DATE(YEAR($C4087)-1,MONTH($C4087),DAY($C4087)),$C:$C,0),1)+INDEX(G:G,MATCH(DATE(YEAR($C4087)-2,MONTH($C4087),DAY($C4087)),$C:$C,0),1)+INDEX(G:G,MATCH(DATE(YEAR($C4087)-3,MONTH($C4087),DAY($C4087)),$C:$C,0),1)+INDEX(G:G,MATCH(DATE(YEAR($C4087)-4,MONTH($C4087),DAY($C4087)),$C:$C,0),1)+INDEX(G:G,MATCH(DATE(YEAR($C4087)-5,MONTH($C4087),DAY($C4087)),$C:$C,0),1))/5)</f>
        <v>35.680527468883817</v>
      </c>
      <c r="J4087">
        <f t="shared" si="326"/>
        <v>0</v>
      </c>
      <c r="K4087" s="66"/>
      <c r="L4087" s="67"/>
      <c r="M4087" s="66"/>
      <c r="N4087" s="67"/>
      <c r="S4087">
        <f t="shared" si="327"/>
        <v>35.704846136219274</v>
      </c>
      <c r="T4087">
        <f t="shared" si="328"/>
        <v>2.4318667335457178E-2</v>
      </c>
      <c r="U4087">
        <f t="shared" si="329"/>
        <v>42.848751466712613</v>
      </c>
      <c r="V4087">
        <f t="shared" si="330"/>
        <v>3.0134200296274116E-2</v>
      </c>
    </row>
    <row r="4088" spans="1:22">
      <c r="A4088" s="12">
        <f t="shared" si="324"/>
        <v>0</v>
      </c>
      <c r="B4088" t="str">
        <f>YEAR(C4088)&amp;VLOOKUP(MONTH(C4088),lookup!$G$2:$N$13,8)</f>
        <v>2019M06</v>
      </c>
      <c r="C4088" s="7">
        <f t="shared" si="323"/>
        <v>43625</v>
      </c>
      <c r="D4088" s="126">
        <v>43.449682429182118</v>
      </c>
      <c r="E4088">
        <f t="shared" si="325"/>
        <v>43.783021276744236</v>
      </c>
      <c r="F4088" s="126">
        <v>36.05361273984002</v>
      </c>
      <c r="G4088">
        <f t="shared" si="322"/>
        <v>36.399482577205617</v>
      </c>
      <c r="H4088">
        <f t="shared" si="331"/>
        <v>42.737995974842391</v>
      </c>
      <c r="I4088">
        <f t="shared" si="332"/>
        <v>35.613691535467424</v>
      </c>
      <c r="J4088">
        <f t="shared" si="326"/>
        <v>0</v>
      </c>
      <c r="K4088" s="66"/>
      <c r="L4088" s="67"/>
      <c r="M4088" s="66"/>
      <c r="N4088" s="67"/>
      <c r="O4088" s="66"/>
      <c r="P4088" s="67"/>
      <c r="S4088">
        <f t="shared" si="327"/>
        <v>35.654177414839467</v>
      </c>
      <c r="T4088">
        <f t="shared" si="328"/>
        <v>4.0485879372042177E-2</v>
      </c>
      <c r="U4088">
        <f t="shared" si="329"/>
        <v>42.789120057266551</v>
      </c>
      <c r="V4088">
        <f t="shared" si="330"/>
        <v>5.1124082424159667E-2</v>
      </c>
    </row>
    <row r="4089" spans="1:22">
      <c r="A4089" s="12">
        <f t="shared" si="324"/>
        <v>0</v>
      </c>
      <c r="B4089" t="str">
        <f>YEAR(C4089)&amp;VLOOKUP(MONTH(C4089),lookup!$G$2:$N$13,8)</f>
        <v>2019M06</v>
      </c>
      <c r="C4089" s="7">
        <f t="shared" si="323"/>
        <v>43626</v>
      </c>
      <c r="D4089" s="126">
        <v>43.374804370413706</v>
      </c>
      <c r="E4089">
        <f t="shared" si="325"/>
        <v>43.682968085667618</v>
      </c>
      <c r="F4089" s="126">
        <v>36.04690407125436</v>
      </c>
      <c r="G4089">
        <f t="shared" si="322"/>
        <v>36.303599102978481</v>
      </c>
      <c r="H4089">
        <f t="shared" si="331"/>
        <v>42.68004837020856</v>
      </c>
      <c r="I4089">
        <f t="shared" si="332"/>
        <v>35.566140345135558</v>
      </c>
      <c r="J4089">
        <f t="shared" si="326"/>
        <v>0</v>
      </c>
      <c r="K4089" s="66"/>
      <c r="L4089" s="67"/>
      <c r="M4089" s="66"/>
      <c r="N4089" s="67"/>
      <c r="O4089" s="66"/>
      <c r="P4089" s="67"/>
      <c r="S4089">
        <f t="shared" si="327"/>
        <v>35.593594884531491</v>
      </c>
      <c r="T4089">
        <f t="shared" si="328"/>
        <v>2.7454539395932898E-2</v>
      </c>
      <c r="U4089">
        <f t="shared" si="329"/>
        <v>42.714345269444564</v>
      </c>
      <c r="V4089">
        <f t="shared" si="330"/>
        <v>3.4296899236004208E-2</v>
      </c>
    </row>
    <row r="4090" spans="1:22">
      <c r="A4090" s="12">
        <f t="shared" si="324"/>
        <v>0</v>
      </c>
      <c r="B4090" t="str">
        <f>YEAR(C4090)&amp;VLOOKUP(MONTH(C4090),lookup!$G$2:$N$13,8)</f>
        <v>2019M06</v>
      </c>
      <c r="C4090" s="7">
        <f t="shared" si="323"/>
        <v>43627</v>
      </c>
      <c r="D4090" s="126">
        <v>43.393458641542999</v>
      </c>
      <c r="E4090">
        <f t="shared" si="325"/>
        <v>43.582202735243001</v>
      </c>
      <c r="F4090" s="126">
        <v>36.082299975683398</v>
      </c>
      <c r="G4090">
        <f t="shared" si="322"/>
        <v>36.235466283562701</v>
      </c>
      <c r="H4090">
        <f t="shared" si="331"/>
        <v>42.584422337540687</v>
      </c>
      <c r="I4090">
        <f t="shared" si="332"/>
        <v>35.486448921841713</v>
      </c>
      <c r="J4090">
        <f t="shared" si="326"/>
        <v>0</v>
      </c>
      <c r="K4090" s="66"/>
      <c r="L4090" s="67"/>
      <c r="M4090" s="66"/>
      <c r="N4090" s="67"/>
      <c r="O4090" s="66"/>
      <c r="P4090" s="67"/>
      <c r="S4090">
        <f t="shared" si="327"/>
        <v>35.524199404047536</v>
      </c>
      <c r="T4090">
        <f t="shared" si="328"/>
        <v>3.7750482205822777E-2</v>
      </c>
      <c r="U4090">
        <f t="shared" si="329"/>
        <v>42.630332328230189</v>
      </c>
      <c r="V4090">
        <f t="shared" si="330"/>
        <v>4.5909990689501967E-2</v>
      </c>
    </row>
    <row r="4091" spans="1:22">
      <c r="A4091" s="12">
        <f t="shared" si="324"/>
        <v>0</v>
      </c>
      <c r="B4091" t="str">
        <f>YEAR(C4091)&amp;VLOOKUP(MONTH(C4091),lookup!$G$2:$N$13,8)</f>
        <v>2019M06</v>
      </c>
      <c r="C4091" s="7">
        <f t="shared" si="323"/>
        <v>43628</v>
      </c>
      <c r="D4091" s="126">
        <v>43.205474231195055</v>
      </c>
      <c r="E4091">
        <f t="shared" si="325"/>
        <v>43.498884901604541</v>
      </c>
      <c r="F4091" s="126">
        <v>35.838599117430896</v>
      </c>
      <c r="G4091">
        <f t="shared" si="322"/>
        <v>36.148706922926159</v>
      </c>
      <c r="H4091">
        <f t="shared" si="331"/>
        <v>42.530065881545262</v>
      </c>
      <c r="I4091">
        <f t="shared" si="332"/>
        <v>35.44254895432811</v>
      </c>
      <c r="J4091">
        <f t="shared" si="326"/>
        <v>0</v>
      </c>
      <c r="K4091" s="66"/>
      <c r="L4091" s="67"/>
      <c r="M4091" s="66"/>
      <c r="N4091" s="67"/>
      <c r="O4091" s="66"/>
      <c r="P4091" s="67"/>
      <c r="S4091">
        <f t="shared" si="327"/>
        <v>35.477370012551866</v>
      </c>
      <c r="T4091">
        <f t="shared" si="328"/>
        <v>3.4821058223755585E-2</v>
      </c>
      <c r="U4091">
        <f t="shared" si="329"/>
        <v>42.575774645199985</v>
      </c>
      <c r="V4091">
        <f t="shared" si="330"/>
        <v>4.5708763654722873E-2</v>
      </c>
    </row>
    <row r="4092" spans="1:22">
      <c r="A4092" s="12">
        <f t="shared" si="324"/>
        <v>0</v>
      </c>
      <c r="B4092" t="str">
        <f>YEAR(C4092)&amp;VLOOKUP(MONTH(C4092),lookup!$G$2:$N$13,8)</f>
        <v>2019M06</v>
      </c>
      <c r="C4092" s="7">
        <f t="shared" si="323"/>
        <v>43629</v>
      </c>
      <c r="D4092" s="126">
        <v>42.629970337102584</v>
      </c>
      <c r="E4092">
        <f t="shared" si="325"/>
        <v>43.329800296431571</v>
      </c>
      <c r="F4092" s="126">
        <v>35.328993799402291</v>
      </c>
      <c r="G4092">
        <f t="shared" si="322"/>
        <v>35.993313012982952</v>
      </c>
      <c r="H4092">
        <f t="shared" si="331"/>
        <v>42.463748866859213</v>
      </c>
      <c r="I4092">
        <f t="shared" si="332"/>
        <v>35.39021336282417</v>
      </c>
      <c r="J4092">
        <f t="shared" si="326"/>
        <v>0</v>
      </c>
      <c r="K4092" s="66"/>
      <c r="L4092" s="67"/>
      <c r="M4092" s="66"/>
      <c r="N4092" s="67"/>
      <c r="O4092" s="66"/>
      <c r="P4092" s="67"/>
      <c r="S4092">
        <f t="shared" si="327"/>
        <v>35.441731922617635</v>
      </c>
      <c r="T4092">
        <f t="shared" si="328"/>
        <v>5.1518559793464647E-2</v>
      </c>
      <c r="U4092">
        <f t="shared" si="329"/>
        <v>42.525503062572</v>
      </c>
      <c r="V4092">
        <f t="shared" si="330"/>
        <v>6.1754195712786952E-2</v>
      </c>
    </row>
    <row r="4093" spans="1:22">
      <c r="A4093" s="12">
        <f t="shared" si="324"/>
        <v>0</v>
      </c>
      <c r="B4093" t="str">
        <f>YEAR(C4093)&amp;VLOOKUP(MONTH(C4093),lookup!$G$2:$N$13,8)</f>
        <v>2019M06</v>
      </c>
      <c r="C4093" s="7">
        <f t="shared" si="323"/>
        <v>43630</v>
      </c>
      <c r="D4093" s="126">
        <v>42.849167077307008</v>
      </c>
      <c r="E4093">
        <f t="shared" si="325"/>
        <v>43.208506589883591</v>
      </c>
      <c r="F4093" s="126">
        <v>35.529102211023222</v>
      </c>
      <c r="G4093">
        <f t="shared" si="322"/>
        <v>35.873862235096425</v>
      </c>
      <c r="H4093">
        <f t="shared" si="331"/>
        <v>42.388704610410059</v>
      </c>
      <c r="I4093">
        <f t="shared" si="332"/>
        <v>35.326856663438228</v>
      </c>
      <c r="J4093">
        <f t="shared" si="326"/>
        <v>0</v>
      </c>
      <c r="K4093" s="66"/>
      <c r="L4093" s="67"/>
      <c r="M4093" s="66"/>
      <c r="N4093" s="67"/>
      <c r="O4093" s="66"/>
      <c r="P4093" s="67"/>
      <c r="S4093">
        <f t="shared" si="327"/>
        <v>35.362633670295679</v>
      </c>
      <c r="T4093">
        <f t="shared" si="328"/>
        <v>3.5777006857450999E-2</v>
      </c>
      <c r="U4093">
        <f t="shared" si="329"/>
        <v>42.435364592830581</v>
      </c>
      <c r="V4093">
        <f t="shared" si="330"/>
        <v>4.6659982420521828E-2</v>
      </c>
    </row>
    <row r="4094" spans="1:22">
      <c r="A4094" s="12">
        <f t="shared" si="324"/>
        <v>0</v>
      </c>
      <c r="B4094" t="str">
        <f>YEAR(C4094)&amp;VLOOKUP(MONTH(C4094),lookup!$G$2:$N$13,8)</f>
        <v>2019M06</v>
      </c>
      <c r="C4094" s="7">
        <f t="shared" si="323"/>
        <v>43631</v>
      </c>
      <c r="D4094" s="126">
        <v>42.81437914653889</v>
      </c>
      <c r="E4094">
        <f t="shared" si="325"/>
        <v>43.10605621503683</v>
      </c>
      <c r="F4094" s="126">
        <v>35.515265912998025</v>
      </c>
      <c r="G4094">
        <f t="shared" si="322"/>
        <v>35.781876376416797</v>
      </c>
      <c r="H4094">
        <f t="shared" si="331"/>
        <v>42.320702759523513</v>
      </c>
      <c r="I4094">
        <f t="shared" si="332"/>
        <v>35.279126690565228</v>
      </c>
      <c r="J4094">
        <f t="shared" si="326"/>
        <v>0</v>
      </c>
      <c r="K4094" s="66"/>
      <c r="L4094" s="67"/>
      <c r="M4094" s="66"/>
      <c r="N4094" s="67"/>
      <c r="O4094" s="66"/>
      <c r="P4094" s="67"/>
      <c r="S4094">
        <f t="shared" si="327"/>
        <v>35.313326032623493</v>
      </c>
      <c r="T4094">
        <f t="shared" si="328"/>
        <v>3.4199342058265358E-2</v>
      </c>
      <c r="U4094">
        <f t="shared" si="329"/>
        <v>42.364052548610239</v>
      </c>
      <c r="V4094">
        <f t="shared" si="330"/>
        <v>4.3349789086725821E-2</v>
      </c>
    </row>
    <row r="4095" spans="1:22">
      <c r="A4095" s="12">
        <f t="shared" si="324"/>
        <v>0</v>
      </c>
      <c r="B4095" t="str">
        <f>YEAR(C4095)&amp;VLOOKUP(MONTH(C4095),lookup!$G$2:$N$13,8)</f>
        <v>2019M06</v>
      </c>
      <c r="C4095" s="7">
        <f t="shared" si="323"/>
        <v>43632</v>
      </c>
      <c r="D4095" s="126">
        <v>42.948207807238333</v>
      </c>
      <c r="E4095">
        <f t="shared" si="325"/>
        <v>43.028292939276284</v>
      </c>
      <c r="F4095" s="126">
        <v>35.699341956904817</v>
      </c>
      <c r="G4095">
        <f t="shared" si="322"/>
        <v>35.713682734320457</v>
      </c>
      <c r="H4095">
        <f t="shared" si="331"/>
        <v>42.235838471781406</v>
      </c>
      <c r="I4095">
        <f t="shared" si="332"/>
        <v>35.205615922525723</v>
      </c>
      <c r="J4095">
        <f t="shared" si="326"/>
        <v>0</v>
      </c>
      <c r="K4095" s="66"/>
      <c r="L4095" s="67"/>
      <c r="M4095" s="66"/>
      <c r="N4095" s="67"/>
      <c r="O4095" s="66"/>
      <c r="P4095" s="67"/>
      <c r="S4095">
        <f t="shared" si="327"/>
        <v>35.239982681231453</v>
      </c>
      <c r="T4095">
        <f t="shared" si="328"/>
        <v>3.4366758705729694E-2</v>
      </c>
      <c r="U4095">
        <f t="shared" si="329"/>
        <v>42.279774782952444</v>
      </c>
      <c r="V4095">
        <f t="shared" si="330"/>
        <v>4.3936311171037801E-2</v>
      </c>
    </row>
    <row r="4096" spans="1:22">
      <c r="A4096" s="12">
        <f t="shared" si="324"/>
        <v>0</v>
      </c>
      <c r="B4096" t="str">
        <f>YEAR(C4096)&amp;VLOOKUP(MONTH(C4096),lookup!$G$2:$N$13,8)</f>
        <v>2019M06</v>
      </c>
      <c r="C4096" s="7">
        <f t="shared" si="323"/>
        <v>43633</v>
      </c>
      <c r="D4096" s="126">
        <v>42.725855462630179</v>
      </c>
      <c r="E4096">
        <f t="shared" si="325"/>
        <v>42.927420155624048</v>
      </c>
      <c r="F4096" s="126">
        <v>35.433211800997327</v>
      </c>
      <c r="G4096">
        <f t="shared" si="322"/>
        <v>35.620816994418945</v>
      </c>
      <c r="H4096">
        <f t="shared" si="331"/>
        <v>42.170627300556738</v>
      </c>
      <c r="I4096">
        <f t="shared" si="332"/>
        <v>35.159240761800405</v>
      </c>
      <c r="J4096">
        <f t="shared" si="326"/>
        <v>0</v>
      </c>
      <c r="K4096" s="66"/>
      <c r="L4096" s="67"/>
      <c r="M4096" s="66"/>
      <c r="N4096" s="67"/>
      <c r="O4096" s="66"/>
      <c r="P4096" s="67"/>
      <c r="S4096">
        <f t="shared" si="327"/>
        <v>35.197383981642986</v>
      </c>
      <c r="T4096">
        <f t="shared" si="328"/>
        <v>3.8143219842581289E-2</v>
      </c>
      <c r="U4096">
        <f t="shared" si="329"/>
        <v>42.218244183043829</v>
      </c>
      <c r="V4096">
        <f t="shared" si="330"/>
        <v>4.7616882487091061E-2</v>
      </c>
    </row>
    <row r="4097" spans="1:22">
      <c r="A4097" s="12">
        <f t="shared" si="324"/>
        <v>0</v>
      </c>
      <c r="B4097" t="str">
        <f>YEAR(C4097)&amp;VLOOKUP(MONTH(C4097),lookup!$G$2:$N$13,8)</f>
        <v>2019M06</v>
      </c>
      <c r="C4097" s="7">
        <f t="shared" si="323"/>
        <v>43634</v>
      </c>
      <c r="D4097" s="126">
        <v>42.626065454266062</v>
      </c>
      <c r="E4097">
        <f t="shared" si="325"/>
        <v>42.832339908620739</v>
      </c>
      <c r="F4097" s="126">
        <v>35.480926345887731</v>
      </c>
      <c r="G4097">
        <f t="shared" si="322"/>
        <v>35.555637322288263</v>
      </c>
      <c r="H4097">
        <f t="shared" si="331"/>
        <v>42.092027310454192</v>
      </c>
      <c r="I4097">
        <f t="shared" si="332"/>
        <v>35.096762422568247</v>
      </c>
      <c r="J4097">
        <f t="shared" si="326"/>
        <v>0</v>
      </c>
      <c r="K4097" s="66"/>
      <c r="L4097" s="67"/>
      <c r="M4097" s="66"/>
      <c r="N4097" s="67"/>
      <c r="O4097" s="66"/>
      <c r="P4097" s="67"/>
      <c r="S4097">
        <f t="shared" si="327"/>
        <v>35.112010591691366</v>
      </c>
      <c r="T4097">
        <f t="shared" si="328"/>
        <v>1.5248169123118771E-2</v>
      </c>
      <c r="U4097">
        <f t="shared" si="329"/>
        <v>42.11542565126458</v>
      </c>
      <c r="V4097">
        <f t="shared" si="330"/>
        <v>2.3398340810388163E-2</v>
      </c>
    </row>
    <row r="4098" spans="1:22">
      <c r="A4098" s="12">
        <f t="shared" si="324"/>
        <v>0</v>
      </c>
      <c r="B4098" t="str">
        <f>YEAR(C4098)&amp;VLOOKUP(MONTH(C4098),lookup!$G$2:$N$13,8)</f>
        <v>2019M06</v>
      </c>
      <c r="C4098" s="7">
        <f t="shared" si="323"/>
        <v>43635</v>
      </c>
      <c r="D4098" s="126">
        <v>42.209203575831836</v>
      </c>
      <c r="E4098">
        <f t="shared" si="325"/>
        <v>42.723260070241231</v>
      </c>
      <c r="F4098" s="126">
        <v>35.036550519156627</v>
      </c>
      <c r="G4098">
        <f t="shared" si="322"/>
        <v>35.465907707901536</v>
      </c>
      <c r="H4098">
        <f t="shared" si="331"/>
        <v>42.008484182412019</v>
      </c>
      <c r="I4098">
        <f t="shared" si="332"/>
        <v>35.031116327442277</v>
      </c>
      <c r="J4098">
        <f t="shared" si="326"/>
        <v>0</v>
      </c>
      <c r="K4098" s="66"/>
      <c r="L4098" s="67"/>
      <c r="M4098" s="66"/>
      <c r="N4098" s="67"/>
      <c r="O4098" s="66"/>
      <c r="P4098" s="67"/>
      <c r="S4098">
        <f t="shared" si="327"/>
        <v>35.070925490689149</v>
      </c>
      <c r="T4098">
        <f t="shared" si="328"/>
        <v>3.9809163246872004E-2</v>
      </c>
      <c r="U4098">
        <f t="shared" si="329"/>
        <v>42.05747860226419</v>
      </c>
      <c r="V4098">
        <f t="shared" si="330"/>
        <v>4.8994419852171234E-2</v>
      </c>
    </row>
    <row r="4099" spans="1:22">
      <c r="A4099" s="12">
        <f t="shared" si="324"/>
        <v>0</v>
      </c>
      <c r="B4099" t="str">
        <f>YEAR(C4099)&amp;VLOOKUP(MONTH(C4099),lookup!$G$2:$N$13,8)</f>
        <v>2019M06</v>
      </c>
      <c r="C4099" s="7">
        <f t="shared" si="323"/>
        <v>43636</v>
      </c>
      <c r="D4099" s="126">
        <v>42.532587345938602</v>
      </c>
      <c r="E4099">
        <f t="shared" si="325"/>
        <v>42.654822995632003</v>
      </c>
      <c r="F4099" s="126">
        <v>35.230972844370747</v>
      </c>
      <c r="G4099">
        <f t="shared" si="322"/>
        <v>35.403086951947571</v>
      </c>
      <c r="H4099">
        <f t="shared" si="331"/>
        <v>41.944289991309368</v>
      </c>
      <c r="I4099">
        <f t="shared" si="332"/>
        <v>34.980184664199065</v>
      </c>
      <c r="J4099">
        <f t="shared" si="326"/>
        <v>0</v>
      </c>
      <c r="K4099" s="66"/>
      <c r="L4099" s="67"/>
      <c r="M4099" s="66"/>
      <c r="N4099" s="67"/>
      <c r="O4099" s="66"/>
      <c r="P4099" s="67"/>
      <c r="S4099">
        <f t="shared" si="327"/>
        <v>35.001616440451265</v>
      </c>
      <c r="T4099">
        <f t="shared" si="328"/>
        <v>2.1431776252200052E-2</v>
      </c>
      <c r="U4099">
        <f t="shared" si="329"/>
        <v>41.971782037858631</v>
      </c>
      <c r="V4099">
        <f t="shared" si="330"/>
        <v>2.7492046549262739E-2</v>
      </c>
    </row>
    <row r="4100" spans="1:22">
      <c r="A4100" s="12">
        <f t="shared" si="324"/>
        <v>0</v>
      </c>
      <c r="B4100" t="str">
        <f>YEAR(C4100)&amp;VLOOKUP(MONTH(C4100),lookup!$G$2:$N$13,8)</f>
        <v>2019M06</v>
      </c>
      <c r="C4100" s="7">
        <f t="shared" si="323"/>
        <v>43637</v>
      </c>
      <c r="D4100" s="126">
        <v>42.074233664594693</v>
      </c>
      <c r="E4100">
        <f t="shared" si="325"/>
        <v>42.558410663438238</v>
      </c>
      <c r="F4100" s="126">
        <v>35.050085668384803</v>
      </c>
      <c r="G4100">
        <f t="shared" si="322"/>
        <v>35.346890173374547</v>
      </c>
      <c r="H4100">
        <f t="shared" si="331"/>
        <v>41.846855778233461</v>
      </c>
      <c r="I4100">
        <f t="shared" si="332"/>
        <v>34.898117496270501</v>
      </c>
      <c r="J4100">
        <f t="shared" si="326"/>
        <v>0</v>
      </c>
      <c r="K4100" s="66"/>
      <c r="L4100" s="67"/>
      <c r="M4100" s="66"/>
      <c r="N4100" s="67"/>
      <c r="O4100" s="66"/>
      <c r="P4100" s="67"/>
      <c r="S4100">
        <f t="shared" si="327"/>
        <v>34.941739941655285</v>
      </c>
      <c r="T4100">
        <f t="shared" si="328"/>
        <v>4.3622445384784214E-2</v>
      </c>
      <c r="U4100">
        <f t="shared" si="329"/>
        <v>41.898475793653013</v>
      </c>
      <c r="V4100">
        <f t="shared" si="330"/>
        <v>5.1620015419551635E-2</v>
      </c>
    </row>
    <row r="4101" spans="1:22">
      <c r="A4101" s="12">
        <f t="shared" si="324"/>
        <v>0</v>
      </c>
      <c r="B4101" t="str">
        <f>YEAR(C4101)&amp;VLOOKUP(MONTH(C4101),lookup!$G$2:$N$13,8)</f>
        <v>2019M06</v>
      </c>
      <c r="C4101" s="7">
        <f t="shared" si="323"/>
        <v>43638</v>
      </c>
      <c r="D4101" s="126">
        <v>42.82900066493157</v>
      </c>
      <c r="E4101">
        <f t="shared" si="325"/>
        <v>42.547216334139215</v>
      </c>
      <c r="F4101" s="126">
        <v>35.44880138070004</v>
      </c>
      <c r="G4101">
        <f t="shared" si="322"/>
        <v>35.320992990128943</v>
      </c>
      <c r="H4101">
        <f t="shared" si="331"/>
        <v>41.769107991314478</v>
      </c>
      <c r="I4101">
        <f t="shared" si="332"/>
        <v>34.841158428906226</v>
      </c>
      <c r="J4101">
        <f t="shared" si="326"/>
        <v>0</v>
      </c>
      <c r="K4101" s="66"/>
      <c r="L4101" s="67"/>
      <c r="M4101" s="66"/>
      <c r="N4101" s="67"/>
      <c r="O4101" s="66"/>
      <c r="P4101" s="67"/>
      <c r="S4101">
        <f t="shared" si="327"/>
        <v>34.882714771187977</v>
      </c>
      <c r="T4101">
        <f t="shared" si="328"/>
        <v>4.1556342281751313E-2</v>
      </c>
      <c r="U4101">
        <f t="shared" si="329"/>
        <v>41.819443445930595</v>
      </c>
      <c r="V4101">
        <f t="shared" si="330"/>
        <v>5.0335454616117659E-2</v>
      </c>
    </row>
    <row r="4102" spans="1:22">
      <c r="A4102" s="12">
        <f t="shared" si="324"/>
        <v>0</v>
      </c>
      <c r="B4102" t="str">
        <f>YEAR(C4102)&amp;VLOOKUP(MONTH(C4102),lookup!$G$2:$N$13,8)</f>
        <v>2019M06</v>
      </c>
      <c r="C4102" s="7">
        <f t="shared" si="323"/>
        <v>43639</v>
      </c>
      <c r="D4102" s="126">
        <v>42.333426664350313</v>
      </c>
      <c r="E4102">
        <f t="shared" si="325"/>
        <v>42.484454404145772</v>
      </c>
      <c r="F4102" s="126">
        <v>35.283414432575945</v>
      </c>
      <c r="G4102">
        <f t="shared" si="322"/>
        <v>35.294019158567451</v>
      </c>
      <c r="H4102">
        <f t="shared" si="331"/>
        <v>41.677047309782012</v>
      </c>
      <c r="I4102">
        <f t="shared" si="332"/>
        <v>34.760825560493899</v>
      </c>
      <c r="J4102">
        <f t="shared" si="326"/>
        <v>0</v>
      </c>
      <c r="K4102" s="66"/>
      <c r="L4102" s="67"/>
      <c r="M4102" s="66"/>
      <c r="N4102" s="67"/>
      <c r="O4102" s="66"/>
      <c r="P4102" s="67"/>
      <c r="S4102">
        <f t="shared" si="327"/>
        <v>34.801586370280511</v>
      </c>
      <c r="T4102">
        <f t="shared" si="328"/>
        <v>4.0760809786611674E-2</v>
      </c>
      <c r="U4102">
        <f t="shared" si="329"/>
        <v>41.724760216821636</v>
      </c>
      <c r="V4102">
        <f t="shared" si="330"/>
        <v>4.7712907039624497E-2</v>
      </c>
    </row>
    <row r="4103" spans="1:22">
      <c r="A4103" s="12">
        <f t="shared" si="324"/>
        <v>0</v>
      </c>
      <c r="B4103" t="str">
        <f>YEAR(C4103)&amp;VLOOKUP(MONTH(C4103),lookup!$G$2:$N$13,8)</f>
        <v>2019M06</v>
      </c>
      <c r="C4103" s="7">
        <f t="shared" si="323"/>
        <v>43640</v>
      </c>
      <c r="D4103" s="126">
        <v>42.68541987652295</v>
      </c>
      <c r="E4103">
        <f t="shared" si="325"/>
        <v>42.472976360330804</v>
      </c>
      <c r="F4103" s="126">
        <v>35.336480821801757</v>
      </c>
      <c r="G4103">
        <f t="shared" si="322"/>
        <v>35.259303210616345</v>
      </c>
      <c r="H4103">
        <f t="shared" si="331"/>
        <v>41.595944652050427</v>
      </c>
      <c r="I4103">
        <f t="shared" si="332"/>
        <v>34.693670908439593</v>
      </c>
      <c r="J4103">
        <f t="shared" si="326"/>
        <v>0</v>
      </c>
      <c r="K4103" s="66"/>
      <c r="L4103" s="67"/>
      <c r="M4103" s="66"/>
      <c r="N4103" s="67"/>
      <c r="O4103" s="66"/>
      <c r="P4103" s="67"/>
      <c r="S4103">
        <f t="shared" si="327"/>
        <v>34.742623183866712</v>
      </c>
      <c r="T4103">
        <f t="shared" si="328"/>
        <v>4.8952275427119218E-2</v>
      </c>
      <c r="U4103">
        <f t="shared" si="329"/>
        <v>41.652418471788309</v>
      </c>
      <c r="V4103">
        <f t="shared" si="330"/>
        <v>5.647381973788157E-2</v>
      </c>
    </row>
    <row r="4104" spans="1:22">
      <c r="A4104" s="12">
        <f t="shared" si="324"/>
        <v>0</v>
      </c>
      <c r="B4104" t="str">
        <f>YEAR(C4104)&amp;VLOOKUP(MONTH(C4104),lookup!$G$2:$N$13,8)</f>
        <v>2019M06</v>
      </c>
      <c r="C4104" s="7">
        <f t="shared" si="323"/>
        <v>43641</v>
      </c>
      <c r="D4104" s="126">
        <v>41.994256450021325</v>
      </c>
      <c r="E4104">
        <f t="shared" si="325"/>
        <v>42.409339161558535</v>
      </c>
      <c r="F4104" s="126">
        <v>34.964150377162873</v>
      </c>
      <c r="G4104">
        <f t="shared" ref="G4104:G4167" si="333">AVERAGE(SUM(F4097:F4104)/8,SUM(F4099:F4104)/6)</f>
        <v>35.223953526460548</v>
      </c>
      <c r="H4104">
        <f t="shared" si="331"/>
        <v>41.529866013544734</v>
      </c>
      <c r="I4104">
        <f t="shared" si="332"/>
        <v>34.637343085479387</v>
      </c>
      <c r="J4104">
        <f t="shared" si="326"/>
        <v>0</v>
      </c>
      <c r="K4104" s="66"/>
      <c r="L4104" s="67"/>
      <c r="M4104" s="66"/>
      <c r="N4104" s="67"/>
      <c r="O4104" s="66"/>
      <c r="P4104" s="67"/>
      <c r="S4104">
        <f t="shared" si="327"/>
        <v>34.64675925909539</v>
      </c>
      <c r="T4104">
        <f t="shared" si="328"/>
        <v>9.4161736160032206E-3</v>
      </c>
      <c r="U4104">
        <f t="shared" si="329"/>
        <v>41.543722069434445</v>
      </c>
      <c r="V4104">
        <f t="shared" si="330"/>
        <v>1.3856055889711172E-2</v>
      </c>
    </row>
    <row r="4105" spans="1:22">
      <c r="A4105" s="12">
        <f t="shared" si="324"/>
        <v>0</v>
      </c>
      <c r="B4105" t="str">
        <f>YEAR(C4105)&amp;VLOOKUP(MONTH(C4105),lookup!$G$2:$N$13,8)</f>
        <v>2019M06</v>
      </c>
      <c r="C4105" s="7">
        <f t="shared" si="323"/>
        <v>43642</v>
      </c>
      <c r="D4105" s="126">
        <v>42.0475400357723</v>
      </c>
      <c r="E4105">
        <f t="shared" si="325"/>
        <v>42.332760713722152</v>
      </c>
      <c r="F4105" s="126">
        <v>34.789734260052434</v>
      </c>
      <c r="G4105">
        <f t="shared" si="333"/>
        <v>35.143984139069318</v>
      </c>
      <c r="H4105">
        <f t="shared" si="331"/>
        <v>41.434061082845311</v>
      </c>
      <c r="I4105">
        <f t="shared" si="332"/>
        <v>34.557079610926998</v>
      </c>
      <c r="J4105">
        <f t="shared" si="326"/>
        <v>0</v>
      </c>
      <c r="K4105" s="66"/>
      <c r="L4105" s="67"/>
      <c r="M4105" s="66"/>
      <c r="N4105" s="67"/>
      <c r="O4105" s="66"/>
      <c r="P4105" s="67"/>
      <c r="S4105">
        <f t="shared" si="327"/>
        <v>34.611723680332226</v>
      </c>
      <c r="T4105">
        <f t="shared" si="328"/>
        <v>5.4644069405227924E-2</v>
      </c>
      <c r="U4105">
        <f t="shared" si="329"/>
        <v>41.499281632086522</v>
      </c>
      <c r="V4105">
        <f t="shared" si="330"/>
        <v>6.522054924121079E-2</v>
      </c>
    </row>
    <row r="4106" spans="1:22">
      <c r="A4106" s="12">
        <f t="shared" si="324"/>
        <v>0</v>
      </c>
      <c r="B4106" t="str">
        <f>YEAR(C4106)&amp;VLOOKUP(MONTH(C4106),lookup!$G$2:$N$13,8)</f>
        <v>2019M06</v>
      </c>
      <c r="C4106" s="7">
        <f t="shared" si="323"/>
        <v>43643</v>
      </c>
      <c r="D4106" s="126">
        <v>41.576382944391995</v>
      </c>
      <c r="E4106">
        <f t="shared" si="325"/>
        <v>42.251721864240281</v>
      </c>
      <c r="F4106" s="126">
        <v>34.633079303310609</v>
      </c>
      <c r="G4106">
        <f t="shared" si="333"/>
        <v>35.084016657656093</v>
      </c>
      <c r="H4106">
        <f t="shared" si="331"/>
        <v>41.385058922188094</v>
      </c>
      <c r="I4106">
        <f t="shared" si="332"/>
        <v>34.517079343285438</v>
      </c>
      <c r="J4106">
        <f t="shared" si="326"/>
        <v>0</v>
      </c>
      <c r="K4106" s="66"/>
      <c r="L4106" s="67"/>
      <c r="M4106" s="66"/>
      <c r="N4106" s="67"/>
      <c r="O4106" s="66"/>
      <c r="P4106" s="67"/>
      <c r="S4106">
        <f t="shared" si="327"/>
        <v>34.520265012861898</v>
      </c>
      <c r="T4106">
        <f t="shared" si="328"/>
        <v>3.1856695764602705E-3</v>
      </c>
      <c r="U4106">
        <f t="shared" si="329"/>
        <v>41.390467811122178</v>
      </c>
      <c r="V4106">
        <f t="shared" si="330"/>
        <v>5.4088889340846436E-3</v>
      </c>
    </row>
    <row r="4107" spans="1:22">
      <c r="A4107" s="12">
        <f t="shared" si="324"/>
        <v>0</v>
      </c>
      <c r="B4107" t="str">
        <f>YEAR(C4107)&amp;VLOOKUP(MONTH(C4107),lookup!$G$2:$N$13,8)</f>
        <v>2019M06</v>
      </c>
      <c r="C4107" s="7">
        <f t="shared" si="323"/>
        <v>43644</v>
      </c>
      <c r="D4107" s="126">
        <v>42.078705087445101</v>
      </c>
      <c r="E4107">
        <f t="shared" si="325"/>
        <v>42.16082959162722</v>
      </c>
      <c r="F4107" s="126">
        <v>34.881688556021608</v>
      </c>
      <c r="G4107">
        <f t="shared" si="333"/>
        <v>35.014926987577724</v>
      </c>
      <c r="H4107">
        <f t="shared" si="331"/>
        <v>41.332136481196201</v>
      </c>
      <c r="I4107">
        <f t="shared" si="332"/>
        <v>34.475841106160885</v>
      </c>
      <c r="J4107">
        <f t="shared" si="326"/>
        <v>0</v>
      </c>
      <c r="K4107" s="66"/>
      <c r="L4107" s="67"/>
      <c r="M4107" s="66"/>
      <c r="N4107" s="67"/>
      <c r="O4107" s="66"/>
      <c r="P4107" s="67"/>
      <c r="S4107">
        <f t="shared" si="327"/>
        <v>34.486776077004116</v>
      </c>
      <c r="T4107">
        <f t="shared" si="328"/>
        <v>1.0934970843230474E-2</v>
      </c>
      <c r="U4107">
        <f t="shared" si="329"/>
        <v>41.348775667509685</v>
      </c>
      <c r="V4107">
        <f t="shared" si="330"/>
        <v>1.6639186313483378E-2</v>
      </c>
    </row>
    <row r="4108" spans="1:22">
      <c r="A4108" s="12">
        <f t="shared" si="324"/>
        <v>0</v>
      </c>
      <c r="B4108" t="str">
        <f>YEAR(C4108)&amp;VLOOKUP(MONTH(C4108),lookup!$G$2:$N$13,8)</f>
        <v>2019M06</v>
      </c>
      <c r="C4108" s="7">
        <f t="shared" ref="C4108:C4171" si="334">C4107+1</f>
        <v>43645</v>
      </c>
      <c r="D4108" s="126">
        <v>41.845775517418886</v>
      </c>
      <c r="E4108">
        <f t="shared" si="325"/>
        <v>42.105913361851115</v>
      </c>
      <c r="F4108" s="126">
        <v>34.803078792020088</v>
      </c>
      <c r="G4108">
        <f t="shared" si="333"/>
        <v>34.959461087758612</v>
      </c>
      <c r="H4108">
        <f t="shared" si="331"/>
        <v>41.248707130132274</v>
      </c>
      <c r="I4108">
        <f t="shared" si="332"/>
        <v>34.407670970923128</v>
      </c>
      <c r="J4108">
        <f t="shared" si="326"/>
        <v>0</v>
      </c>
      <c r="K4108" s="66"/>
      <c r="L4108" s="67"/>
      <c r="M4108" s="66"/>
      <c r="N4108" s="67"/>
      <c r="O4108" s="66"/>
      <c r="P4108" s="67"/>
      <c r="S4108">
        <f t="shared" si="327"/>
        <v>34.42530676652234</v>
      </c>
      <c r="T4108">
        <f t="shared" si="328"/>
        <v>1.763579559921169E-2</v>
      </c>
      <c r="U4108">
        <f t="shared" si="329"/>
        <v>41.270402691285696</v>
      </c>
      <c r="V4108">
        <f t="shared" si="330"/>
        <v>2.169556115342175E-2</v>
      </c>
    </row>
    <row r="4109" spans="1:22">
      <c r="A4109" s="12">
        <f t="shared" si="324"/>
        <v>0</v>
      </c>
      <c r="B4109" t="str">
        <f>YEAR(C4109)&amp;VLOOKUP(MONTH(C4109),lookup!$G$2:$N$13,8)</f>
        <v>2019M06</v>
      </c>
      <c r="C4109" s="7">
        <f t="shared" si="334"/>
        <v>43646</v>
      </c>
      <c r="D4109" s="126">
        <v>42.185340115026641</v>
      </c>
      <c r="E4109">
        <f t="shared" si="325"/>
        <v>42.024011264024026</v>
      </c>
      <c r="F4109" s="126">
        <v>35.03055004664305</v>
      </c>
      <c r="G4109">
        <f t="shared" si="333"/>
        <v>34.907826148116825</v>
      </c>
      <c r="H4109">
        <f t="shared" si="331"/>
        <v>41.152519846857714</v>
      </c>
      <c r="I4109">
        <f t="shared" si="332"/>
        <v>34.328134084905479</v>
      </c>
      <c r="J4109">
        <f t="shared" si="326"/>
        <v>0</v>
      </c>
      <c r="K4109" s="66"/>
      <c r="L4109" s="67"/>
      <c r="M4109" s="66"/>
      <c r="N4109" s="67"/>
      <c r="O4109" s="66"/>
      <c r="P4109" s="67"/>
      <c r="S4109">
        <f t="shared" si="327"/>
        <v>34.35730894437323</v>
      </c>
      <c r="T4109">
        <f t="shared" si="328"/>
        <v>2.9174859467751446E-2</v>
      </c>
      <c r="U4109">
        <f t="shared" si="329"/>
        <v>41.190221878332508</v>
      </c>
      <c r="V4109">
        <f t="shared" si="330"/>
        <v>3.7702031474793785E-2</v>
      </c>
    </row>
    <row r="4110" spans="1:22">
      <c r="A4110" s="12">
        <f t="shared" si="324"/>
        <v>0</v>
      </c>
      <c r="B4110" t="str">
        <f>YEAR(C4110)&amp;VLOOKUP(MONTH(C4110),lookup!$G$2:$N$13,8)</f>
        <v>2019M07</v>
      </c>
      <c r="C4110" s="7">
        <f t="shared" si="334"/>
        <v>43647</v>
      </c>
      <c r="D4110" s="126">
        <v>41.18109974155248</v>
      </c>
      <c r="E4110">
        <f t="shared" si="325"/>
        <v>41.884227772310098</v>
      </c>
      <c r="F4110" s="126">
        <v>34.143966191771298</v>
      </c>
      <c r="G4110">
        <f t="shared" si="333"/>
        <v>34.768261950950574</v>
      </c>
      <c r="H4110">
        <f t="shared" si="331"/>
        <v>41.030405923019757</v>
      </c>
      <c r="I4110">
        <f t="shared" si="332"/>
        <v>34.234952511305558</v>
      </c>
      <c r="J4110">
        <f t="shared" si="326"/>
        <v>0</v>
      </c>
      <c r="K4110" s="66"/>
      <c r="L4110" s="67"/>
      <c r="M4110" s="66"/>
      <c r="N4110" s="67"/>
      <c r="O4110" s="66"/>
      <c r="P4110" s="67"/>
      <c r="S4110">
        <f t="shared" si="327"/>
        <v>34.273280981030133</v>
      </c>
      <c r="T4110">
        <f t="shared" si="328"/>
        <v>3.8328469724575598E-2</v>
      </c>
      <c r="U4110">
        <f t="shared" si="329"/>
        <v>41.081028545674016</v>
      </c>
      <c r="V4110">
        <f t="shared" si="330"/>
        <v>5.062262265425943E-2</v>
      </c>
    </row>
    <row r="4111" spans="1:22">
      <c r="A4111" s="12">
        <f t="shared" si="324"/>
        <v>0</v>
      </c>
      <c r="B4111" t="str">
        <f>YEAR(C4111)&amp;VLOOKUP(MONTH(C4111),lookup!$G$2:$N$13,8)</f>
        <v>2019M07</v>
      </c>
      <c r="C4111" s="7">
        <f t="shared" si="334"/>
        <v>43648</v>
      </c>
      <c r="D4111" s="126">
        <v>41.892328863596362</v>
      </c>
      <c r="E4111">
        <f t="shared" si="325"/>
        <v>41.821725319654192</v>
      </c>
      <c r="F4111" s="126">
        <v>34.799891012843958</v>
      </c>
      <c r="G4111">
        <f t="shared" si="333"/>
        <v>34.735571483956669</v>
      </c>
      <c r="H4111">
        <f t="shared" si="331"/>
        <v>40.924396965685169</v>
      </c>
      <c r="I4111">
        <f t="shared" si="332"/>
        <v>34.157984668621111</v>
      </c>
      <c r="J4111">
        <f t="shared" si="326"/>
        <v>0</v>
      </c>
      <c r="K4111" s="66"/>
      <c r="L4111" s="67"/>
      <c r="M4111" s="66"/>
      <c r="N4111" s="67"/>
      <c r="O4111" s="66"/>
      <c r="P4111" s="67"/>
      <c r="S4111">
        <f t="shared" si="327"/>
        <v>34.182952040669669</v>
      </c>
      <c r="T4111">
        <f t="shared" si="328"/>
        <v>2.4967372048557479E-2</v>
      </c>
      <c r="U4111">
        <f t="shared" si="329"/>
        <v>40.961552529346527</v>
      </c>
      <c r="V4111">
        <f t="shared" si="330"/>
        <v>3.715556366135786E-2</v>
      </c>
    </row>
    <row r="4112" spans="1:22">
      <c r="A4112" s="12">
        <f t="shared" si="324"/>
        <v>0</v>
      </c>
      <c r="B4112" t="str">
        <f>YEAR(C4112)&amp;VLOOKUP(MONTH(C4112),lookup!$G$2:$N$13,8)</f>
        <v>2019M07</v>
      </c>
      <c r="C4112" s="7">
        <f t="shared" si="334"/>
        <v>43649</v>
      </c>
      <c r="D4112" s="126">
        <v>41.360105643140926</v>
      </c>
      <c r="E4112">
        <f t="shared" si="325"/>
        <v>41.764067785786573</v>
      </c>
      <c r="F4112" s="126">
        <v>34.436854318223581</v>
      </c>
      <c r="G4112">
        <f t="shared" si="333"/>
        <v>34.686263398182376</v>
      </c>
      <c r="H4112">
        <f t="shared" si="331"/>
        <v>40.802827833605946</v>
      </c>
      <c r="I4112">
        <f t="shared" si="332"/>
        <v>34.064370424723712</v>
      </c>
      <c r="J4112">
        <f t="shared" si="326"/>
        <v>0</v>
      </c>
      <c r="K4112" s="66"/>
      <c r="L4112" s="67"/>
      <c r="M4112" s="66"/>
      <c r="N4112" s="67"/>
      <c r="O4112" s="66"/>
      <c r="P4112" s="67"/>
      <c r="S4112">
        <f t="shared" si="327"/>
        <v>34.102577740351201</v>
      </c>
      <c r="T4112">
        <f t="shared" si="328"/>
        <v>3.820731562748847E-2</v>
      </c>
      <c r="U4112">
        <f t="shared" si="329"/>
        <v>40.853848195809633</v>
      </c>
      <c r="V4112">
        <f t="shared" si="330"/>
        <v>5.1020362203686886E-2</v>
      </c>
    </row>
    <row r="4113" spans="1:22">
      <c r="A4113" s="12">
        <f t="shared" si="324"/>
        <v>0</v>
      </c>
      <c r="B4113" t="str">
        <f>YEAR(C4113)&amp;VLOOKUP(MONTH(C4113),lookup!$G$2:$N$13,8)</f>
        <v>2019M07</v>
      </c>
      <c r="C4113" s="7">
        <f t="shared" si="334"/>
        <v>43650</v>
      </c>
      <c r="D4113" s="126">
        <v>42.169255979864623</v>
      </c>
      <c r="E4113">
        <f t="shared" si="325"/>
        <v>41.779220939993976</v>
      </c>
      <c r="F4113" s="126">
        <v>34.981199873521149</v>
      </c>
      <c r="G4113">
        <f t="shared" si="333"/>
        <v>34.706522608815803</v>
      </c>
      <c r="H4113">
        <f t="shared" si="331"/>
        <v>40.688346251123541</v>
      </c>
      <c r="I4113">
        <f t="shared" si="332"/>
        <v>33.970547204571027</v>
      </c>
      <c r="J4113">
        <f t="shared" si="326"/>
        <v>0</v>
      </c>
      <c r="K4113" s="66"/>
      <c r="L4113" s="67"/>
      <c r="M4113" s="66"/>
      <c r="N4113" s="67"/>
      <c r="O4113" s="66"/>
      <c r="P4113" s="67"/>
      <c r="S4113">
        <f t="shared" si="327"/>
        <v>34.007901463161915</v>
      </c>
      <c r="T4113">
        <f t="shared" si="328"/>
        <v>3.7354258590887923E-2</v>
      </c>
      <c r="U4113">
        <f t="shared" si="329"/>
        <v>40.737806472099429</v>
      </c>
      <c r="V4113">
        <f t="shared" si="330"/>
        <v>4.9460220975888092E-2</v>
      </c>
    </row>
    <row r="4114" spans="1:22">
      <c r="A4114" s="12">
        <f t="shared" ref="A4114:A4177" si="335">IF(D4114+D4115=D4114,IF(D4114+D4115&gt;0,1,0),0)</f>
        <v>0</v>
      </c>
      <c r="B4114" t="str">
        <f>YEAR(C4114)&amp;VLOOKUP(MONTH(C4114),lookup!$G$2:$N$13,8)</f>
        <v>2019M07</v>
      </c>
      <c r="C4114" s="7">
        <f t="shared" si="334"/>
        <v>43651</v>
      </c>
      <c r="D4114" s="126">
        <v>41.839400616823767</v>
      </c>
      <c r="E4114">
        <f t="shared" si="325"/>
        <v>41.795128302804699</v>
      </c>
      <c r="F4114" s="126">
        <v>34.786303173700674</v>
      </c>
      <c r="G4114">
        <f t="shared" si="333"/>
        <v>34.714701132521895</v>
      </c>
      <c r="H4114">
        <f t="shared" si="331"/>
        <v>40.582901082247822</v>
      </c>
      <c r="I4114">
        <f t="shared" si="332"/>
        <v>33.892906709494056</v>
      </c>
      <c r="J4114">
        <f t="shared" si="326"/>
        <v>0</v>
      </c>
      <c r="K4114" s="66"/>
      <c r="L4114" s="67"/>
      <c r="M4114" s="66"/>
      <c r="N4114" s="67"/>
      <c r="O4114" s="66"/>
      <c r="P4114" s="67"/>
      <c r="S4114">
        <f t="shared" si="327"/>
        <v>33.925280945449138</v>
      </c>
      <c r="T4114">
        <f t="shared" si="328"/>
        <v>3.2374235955082042E-2</v>
      </c>
      <c r="U4114">
        <f t="shared" si="329"/>
        <v>40.627694962405265</v>
      </c>
      <c r="V4114">
        <f t="shared" si="330"/>
        <v>4.4793880157442345E-2</v>
      </c>
    </row>
    <row r="4115" spans="1:22">
      <c r="A4115" s="12">
        <f t="shared" si="335"/>
        <v>0</v>
      </c>
      <c r="B4115" t="str">
        <f>YEAR(C4115)&amp;VLOOKUP(MONTH(C4115),lookup!$G$2:$N$13,8)</f>
        <v>2019M07</v>
      </c>
      <c r="C4115" s="7">
        <f t="shared" si="334"/>
        <v>43652</v>
      </c>
      <c r="D4115" s="126">
        <v>42.162810838976348</v>
      </c>
      <c r="E4115">
        <f t="shared" si="325"/>
        <v>41.798507472604541</v>
      </c>
      <c r="F4115" s="126">
        <v>35.022524007627631</v>
      </c>
      <c r="G4115">
        <f t="shared" si="333"/>
        <v>34.722834511662654</v>
      </c>
      <c r="H4115">
        <f t="shared" si="331"/>
        <v>40.479677848749724</v>
      </c>
      <c r="I4115">
        <f t="shared" si="332"/>
        <v>33.811793769801142</v>
      </c>
      <c r="J4115">
        <f t="shared" si="326"/>
        <v>0</v>
      </c>
      <c r="K4115" s="66"/>
      <c r="L4115" s="67"/>
      <c r="M4115" s="66"/>
      <c r="N4115" s="67"/>
      <c r="O4115" s="66"/>
      <c r="P4115" s="67"/>
      <c r="S4115">
        <f t="shared" si="327"/>
        <v>33.836387819362713</v>
      </c>
      <c r="T4115">
        <f t="shared" si="328"/>
        <v>2.4594049561571296E-2</v>
      </c>
      <c r="U4115">
        <f t="shared" si="329"/>
        <v>40.515556113639853</v>
      </c>
      <c r="V4115">
        <f t="shared" si="330"/>
        <v>3.5878264890129685E-2</v>
      </c>
    </row>
    <row r="4116" spans="1:22">
      <c r="A4116" s="12">
        <f t="shared" si="335"/>
        <v>0</v>
      </c>
      <c r="B4116" t="str">
        <f>YEAR(C4116)&amp;VLOOKUP(MONTH(C4116),lookup!$G$2:$N$13,8)</f>
        <v>2019M07</v>
      </c>
      <c r="C4116" s="7">
        <f t="shared" si="334"/>
        <v>43653</v>
      </c>
      <c r="D4116" s="126">
        <v>41.755127741838322</v>
      </c>
      <c r="E4116">
        <f t="shared" si="325"/>
        <v>41.840677653321244</v>
      </c>
      <c r="F4116" s="126">
        <v>34.763360912490448</v>
      </c>
      <c r="G4116">
        <f t="shared" si="333"/>
        <v>34.77196837091865</v>
      </c>
      <c r="H4116">
        <f t="shared" si="331"/>
        <v>40.414639454634212</v>
      </c>
      <c r="I4116">
        <f t="shared" si="332"/>
        <v>33.765270340891369</v>
      </c>
      <c r="J4116">
        <f t="shared" si="326"/>
        <v>0</v>
      </c>
      <c r="K4116" s="66"/>
      <c r="L4116" s="67"/>
      <c r="M4116" s="66"/>
      <c r="N4116" s="67"/>
      <c r="O4116" s="66"/>
      <c r="P4116" s="67"/>
      <c r="S4116">
        <f t="shared" si="327"/>
        <v>33.780449327372345</v>
      </c>
      <c r="T4116">
        <f t="shared" si="328"/>
        <v>1.5178986480975709E-2</v>
      </c>
      <c r="U4116">
        <f t="shared" si="329"/>
        <v>40.438157377131567</v>
      </c>
      <c r="V4116">
        <f t="shared" si="330"/>
        <v>2.3517922497354959E-2</v>
      </c>
    </row>
    <row r="4117" spans="1:22">
      <c r="A4117" s="12">
        <f t="shared" si="335"/>
        <v>0</v>
      </c>
      <c r="B4117" t="str">
        <f>YEAR(C4117)&amp;VLOOKUP(MONTH(C4117),lookup!$G$2:$N$13,8)</f>
        <v>2019M07</v>
      </c>
      <c r="C4117" s="7">
        <f t="shared" si="334"/>
        <v>43654</v>
      </c>
      <c r="D4117" s="126">
        <v>41.852056041447455</v>
      </c>
      <c r="E4117">
        <f t="shared" si="325"/>
        <v>41.816491330210141</v>
      </c>
      <c r="F4117" s="126">
        <v>34.708216617571864</v>
      </c>
      <c r="G4117">
        <f t="shared" si="333"/>
        <v>34.744182998662353</v>
      </c>
      <c r="H4117">
        <f t="shared" si="331"/>
        <v>40.366514252579258</v>
      </c>
      <c r="I4117">
        <f t="shared" si="332"/>
        <v>33.730041000391772</v>
      </c>
      <c r="J4117">
        <f t="shared" si="326"/>
        <v>0</v>
      </c>
      <c r="K4117" s="66"/>
      <c r="L4117" s="67"/>
      <c r="M4117" s="66"/>
      <c r="N4117" s="67"/>
      <c r="O4117" s="66"/>
      <c r="P4117" s="67"/>
      <c r="S4117">
        <f t="shared" si="327"/>
        <v>33.732166420873014</v>
      </c>
      <c r="T4117">
        <f t="shared" si="328"/>
        <v>2.1254204812422017E-3</v>
      </c>
      <c r="U4117">
        <f t="shared" si="329"/>
        <v>40.375418013590632</v>
      </c>
      <c r="V4117">
        <f t="shared" si="330"/>
        <v>8.903761011374911E-3</v>
      </c>
    </row>
    <row r="4118" spans="1:22">
      <c r="A4118" s="12">
        <f t="shared" si="335"/>
        <v>0</v>
      </c>
      <c r="B4118" t="str">
        <f>YEAR(C4118)&amp;VLOOKUP(MONTH(C4118),lookup!$G$2:$N$13,8)</f>
        <v>2019M07</v>
      </c>
      <c r="C4118" s="7">
        <f t="shared" si="334"/>
        <v>43655</v>
      </c>
      <c r="D4118" s="126">
        <v>41.561864900345796</v>
      </c>
      <c r="E4118">
        <f t="shared" si="325"/>
        <v>41.857102424068458</v>
      </c>
      <c r="F4118" s="126">
        <v>34.601484998242555</v>
      </c>
      <c r="G4118">
        <f t="shared" si="333"/>
        <v>34.786497147401725</v>
      </c>
      <c r="H4118">
        <f t="shared" si="331"/>
        <v>40.300916873938014</v>
      </c>
      <c r="I4118">
        <f t="shared" si="332"/>
        <v>33.678547188481005</v>
      </c>
      <c r="J4118">
        <f t="shared" si="326"/>
        <v>0</v>
      </c>
      <c r="K4118" s="66"/>
      <c r="L4118" s="67"/>
      <c r="M4118" s="66"/>
      <c r="N4118" s="67"/>
      <c r="O4118" s="66"/>
      <c r="P4118" s="67"/>
      <c r="S4118">
        <f t="shared" si="327"/>
        <v>33.695155393377981</v>
      </c>
      <c r="T4118">
        <f t="shared" si="328"/>
        <v>1.6608204896975565E-2</v>
      </c>
      <c r="U4118">
        <f t="shared" si="329"/>
        <v>40.322185533493602</v>
      </c>
      <c r="V4118">
        <f t="shared" si="330"/>
        <v>2.1268659555587988E-2</v>
      </c>
    </row>
    <row r="4119" spans="1:22">
      <c r="A4119" s="12">
        <f t="shared" si="335"/>
        <v>0</v>
      </c>
      <c r="B4119" t="str">
        <f>YEAR(C4119)&amp;VLOOKUP(MONTH(C4119),lookup!$G$2:$N$13,8)</f>
        <v>2019M07</v>
      </c>
      <c r="C4119" s="7">
        <f t="shared" si="334"/>
        <v>43656</v>
      </c>
      <c r="D4119" s="126">
        <v>41.783916224892202</v>
      </c>
      <c r="E4119">
        <f t="shared" si="325"/>
        <v>41.81821498790174</v>
      </c>
      <c r="F4119" s="126">
        <v>34.71470971036721</v>
      </c>
      <c r="G4119">
        <f t="shared" si="333"/>
        <v>34.758965802400766</v>
      </c>
      <c r="H4119">
        <f t="shared" si="331"/>
        <v>40.251750015452423</v>
      </c>
      <c r="I4119">
        <f t="shared" si="332"/>
        <v>33.642040747115608</v>
      </c>
      <c r="J4119">
        <f t="shared" si="326"/>
        <v>0</v>
      </c>
      <c r="K4119" s="66"/>
      <c r="L4119" s="67"/>
      <c r="M4119" s="66"/>
      <c r="N4119" s="67"/>
      <c r="O4119" s="66"/>
      <c r="P4119" s="67"/>
      <c r="S4119">
        <f t="shared" si="327"/>
        <v>33.646818678661909</v>
      </c>
      <c r="T4119">
        <f t="shared" si="328"/>
        <v>4.7779315463003513E-3</v>
      </c>
      <c r="U4119">
        <f t="shared" si="329"/>
        <v>40.261248581495629</v>
      </c>
      <c r="V4119">
        <f t="shared" si="330"/>
        <v>9.4985660432058694E-3</v>
      </c>
    </row>
    <row r="4120" spans="1:22">
      <c r="A4120" s="12">
        <f t="shared" si="335"/>
        <v>0</v>
      </c>
      <c r="B4120" t="str">
        <f>YEAR(C4120)&amp;VLOOKUP(MONTH(C4120),lookup!$G$2:$N$13,8)</f>
        <v>2019M07</v>
      </c>
      <c r="C4120" s="7">
        <f t="shared" si="334"/>
        <v>43657</v>
      </c>
      <c r="D4120" s="126">
        <v>41.275530724504335</v>
      </c>
      <c r="E4120">
        <f t="shared" si="325"/>
        <v>41.765939897793672</v>
      </c>
      <c r="F4120" s="126">
        <v>34.400051521210372</v>
      </c>
      <c r="G4120">
        <f t="shared" si="333"/>
        <v>34.724477989879915</v>
      </c>
      <c r="H4120">
        <f t="shared" si="331"/>
        <v>40.188141635362577</v>
      </c>
      <c r="I4120">
        <f t="shared" si="332"/>
        <v>33.590062140079247</v>
      </c>
      <c r="J4120">
        <f t="shared" si="326"/>
        <v>0</v>
      </c>
      <c r="K4120" s="66"/>
      <c r="L4120" s="67"/>
      <c r="M4120" s="66"/>
      <c r="N4120" s="67"/>
      <c r="O4120" s="66"/>
      <c r="P4120" s="67"/>
      <c r="S4120">
        <f t="shared" si="327"/>
        <v>33.619267623464715</v>
      </c>
      <c r="T4120">
        <f t="shared" si="328"/>
        <v>2.9205483385467801E-2</v>
      </c>
      <c r="U4120">
        <f t="shared" si="329"/>
        <v>40.224577539290486</v>
      </c>
      <c r="V4120">
        <f t="shared" si="330"/>
        <v>3.6435903927909408E-2</v>
      </c>
    </row>
    <row r="4121" spans="1:22">
      <c r="A4121" s="12">
        <f t="shared" si="335"/>
        <v>0</v>
      </c>
      <c r="B4121" t="str">
        <f>YEAR(C4121)&amp;VLOOKUP(MONTH(C4121),lookup!$G$2:$N$13,8)</f>
        <v>2019M07</v>
      </c>
      <c r="C4121" s="7">
        <f t="shared" si="334"/>
        <v>43658</v>
      </c>
      <c r="D4121" s="126">
        <v>41.454704197111639</v>
      </c>
      <c r="E4121">
        <f t="shared" si="325"/>
        <v>41.662271524549553</v>
      </c>
      <c r="F4121" s="126">
        <v>34.517305127916607</v>
      </c>
      <c r="G4121">
        <f t="shared" si="333"/>
        <v>34.653382994970379</v>
      </c>
      <c r="H4121">
        <f t="shared" si="331"/>
        <v>40.13954046412799</v>
      </c>
      <c r="I4121">
        <f t="shared" si="332"/>
        <v>33.560363007596301</v>
      </c>
      <c r="J4121">
        <f t="shared" si="326"/>
        <v>0</v>
      </c>
      <c r="K4121" s="66"/>
      <c r="L4121" s="67"/>
      <c r="M4121" s="66"/>
      <c r="N4121" s="67"/>
      <c r="O4121" s="66"/>
      <c r="P4121" s="67"/>
      <c r="S4121">
        <f t="shared" si="327"/>
        <v>33.578465719715112</v>
      </c>
      <c r="T4121">
        <f t="shared" si="328"/>
        <v>1.8102712118810871E-2</v>
      </c>
      <c r="U4121">
        <f t="shared" si="329"/>
        <v>40.167558987764934</v>
      </c>
      <c r="V4121">
        <f t="shared" si="330"/>
        <v>2.8018523636944792E-2</v>
      </c>
    </row>
    <row r="4122" spans="1:22">
      <c r="A4122" s="12">
        <f t="shared" si="335"/>
        <v>0</v>
      </c>
      <c r="B4122" t="str">
        <f>YEAR(C4122)&amp;VLOOKUP(MONTH(C4122),lookup!$G$2:$N$13,8)</f>
        <v>2019M07</v>
      </c>
      <c r="C4122" s="7">
        <f t="shared" si="334"/>
        <v>43659</v>
      </c>
      <c r="D4122" s="126">
        <v>41.301232160175552</v>
      </c>
      <c r="E4122">
        <f t="shared" si="325"/>
        <v>41.590811364203816</v>
      </c>
      <c r="F4122" s="126">
        <v>34.439951940474572</v>
      </c>
      <c r="G4122">
        <f t="shared" si="333"/>
        <v>34.60478529522576</v>
      </c>
      <c r="H4122">
        <f t="shared" si="331"/>
        <v>40.066795884506831</v>
      </c>
      <c r="I4122">
        <f t="shared" si="332"/>
        <v>33.504727068070821</v>
      </c>
      <c r="J4122">
        <f t="shared" si="326"/>
        <v>0</v>
      </c>
      <c r="K4122" s="66"/>
      <c r="L4122" s="67"/>
      <c r="M4122" s="66"/>
      <c r="N4122" s="67"/>
      <c r="O4122" s="66"/>
      <c r="P4122" s="67"/>
      <c r="S4122">
        <f t="shared" si="327"/>
        <v>33.526162936906303</v>
      </c>
      <c r="T4122">
        <f t="shared" si="328"/>
        <v>2.1435868835482097E-2</v>
      </c>
      <c r="U4122">
        <f t="shared" si="329"/>
        <v>40.095678520909843</v>
      </c>
      <c r="V4122">
        <f t="shared" si="330"/>
        <v>2.8882636403011475E-2</v>
      </c>
    </row>
    <row r="4123" spans="1:22">
      <c r="A4123" s="12">
        <f t="shared" si="335"/>
        <v>0</v>
      </c>
      <c r="B4123" t="str">
        <f>YEAR(C4123)&amp;VLOOKUP(MONTH(C4123),lookup!$G$2:$N$13,8)</f>
        <v>2019M07</v>
      </c>
      <c r="C4123" s="7">
        <f t="shared" si="334"/>
        <v>43660</v>
      </c>
      <c r="D4123" s="126">
        <v>41.31365919895984</v>
      </c>
      <c r="E4123">
        <f t="shared" si="325"/>
        <v>41.492872983162144</v>
      </c>
      <c r="F4123" s="126">
        <v>34.409770641965402</v>
      </c>
      <c r="G4123">
        <f t="shared" si="333"/>
        <v>34.541617711904664</v>
      </c>
      <c r="H4123">
        <f t="shared" si="331"/>
        <v>40.000918369826273</v>
      </c>
      <c r="I4123">
        <f t="shared" si="332"/>
        <v>33.451330082916186</v>
      </c>
      <c r="J4123">
        <f t="shared" si="326"/>
        <v>0</v>
      </c>
      <c r="K4123" s="66"/>
      <c r="L4123" s="67"/>
      <c r="M4123" s="66"/>
      <c r="N4123" s="67"/>
      <c r="O4123" s="66"/>
      <c r="P4123" s="67"/>
      <c r="S4123">
        <f t="shared" si="327"/>
        <v>33.474987692705987</v>
      </c>
      <c r="T4123">
        <f t="shared" si="328"/>
        <v>2.3657609789800915E-2</v>
      </c>
      <c r="U4123">
        <f t="shared" si="329"/>
        <v>40.030216266262315</v>
      </c>
      <c r="V4123">
        <f t="shared" si="330"/>
        <v>2.9297896436041526E-2</v>
      </c>
    </row>
    <row r="4124" spans="1:22">
      <c r="A4124" s="12">
        <f t="shared" si="335"/>
        <v>0</v>
      </c>
      <c r="B4124" t="str">
        <f>YEAR(C4124)&amp;VLOOKUP(MONTH(C4124),lookup!$G$2:$N$13,8)</f>
        <v>2019M07</v>
      </c>
      <c r="C4124" s="7">
        <f t="shared" si="334"/>
        <v>43661</v>
      </c>
      <c r="D4124" s="126">
        <v>41.013997679995811</v>
      </c>
      <c r="E4124">
        <f t="shared" si="325"/>
        <v>41.400896752601156</v>
      </c>
      <c r="F4124" s="126">
        <v>34.177827571416259</v>
      </c>
      <c r="G4124">
        <f t="shared" si="333"/>
        <v>34.469717092518671</v>
      </c>
      <c r="H4124">
        <f t="shared" si="331"/>
        <v>39.945941682671766</v>
      </c>
      <c r="I4124">
        <f t="shared" si="332"/>
        <v>33.411938349182307</v>
      </c>
      <c r="J4124">
        <f t="shared" si="326"/>
        <v>0</v>
      </c>
      <c r="K4124" s="66"/>
      <c r="L4124" s="67"/>
      <c r="M4124" s="66"/>
      <c r="N4124" s="67"/>
      <c r="O4124" s="66"/>
      <c r="P4124" s="67"/>
      <c r="S4124">
        <f t="shared" si="327"/>
        <v>33.424258615360586</v>
      </c>
      <c r="T4124">
        <f t="shared" si="328"/>
        <v>1.2320266178278416E-2</v>
      </c>
      <c r="U4124">
        <f t="shared" si="329"/>
        <v>39.96364024508722</v>
      </c>
      <c r="V4124">
        <f t="shared" si="330"/>
        <v>1.7698562415453978E-2</v>
      </c>
    </row>
    <row r="4125" spans="1:22">
      <c r="A4125" s="12">
        <f t="shared" si="335"/>
        <v>0</v>
      </c>
      <c r="B4125" t="str">
        <f>YEAR(C4125)&amp;VLOOKUP(MONTH(C4125),lookup!$G$2:$N$13,8)</f>
        <v>2019M07</v>
      </c>
      <c r="C4125" s="7">
        <f t="shared" si="334"/>
        <v>43662</v>
      </c>
      <c r="D4125" s="126">
        <v>41.291090118303558</v>
      </c>
      <c r="E4125">
        <f t="shared" si="325"/>
        <v>41.324767540188937</v>
      </c>
      <c r="F4125" s="126">
        <v>34.361556284005758</v>
      </c>
      <c r="G4125">
        <f t="shared" si="333"/>
        <v>34.418621369474003</v>
      </c>
      <c r="H4125">
        <f t="shared" si="331"/>
        <v>39.868394704778879</v>
      </c>
      <c r="I4125">
        <f t="shared" si="332"/>
        <v>33.350731969765221</v>
      </c>
      <c r="J4125">
        <f t="shared" si="326"/>
        <v>0</v>
      </c>
      <c r="K4125" s="66"/>
      <c r="L4125" s="67"/>
      <c r="M4125" s="66"/>
      <c r="N4125" s="67"/>
      <c r="O4125" s="66"/>
      <c r="P4125" s="67"/>
      <c r="S4125">
        <f t="shared" si="327"/>
        <v>33.371498906160738</v>
      </c>
      <c r="T4125">
        <f t="shared" si="328"/>
        <v>2.0766936395517632E-2</v>
      </c>
      <c r="U4125">
        <f t="shared" si="329"/>
        <v>39.896296665742838</v>
      </c>
      <c r="V4125">
        <f t="shared" si="330"/>
        <v>2.7901960963959027E-2</v>
      </c>
    </row>
    <row r="4126" spans="1:22">
      <c r="A4126" s="12">
        <f t="shared" si="335"/>
        <v>0</v>
      </c>
      <c r="B4126" t="str">
        <f>YEAR(C4126)&amp;VLOOKUP(MONTH(C4126),lookup!$G$2:$N$13,8)</f>
        <v>2019M07</v>
      </c>
      <c r="C4126" s="7">
        <f t="shared" si="334"/>
        <v>43663</v>
      </c>
      <c r="D4126" s="126">
        <v>40.759772948695115</v>
      </c>
      <c r="E4126">
        <f t="shared" si="325"/>
        <v>41.231656978560004</v>
      </c>
      <c r="F4126" s="126">
        <v>34.057118262621898</v>
      </c>
      <c r="G4126">
        <f t="shared" si="333"/>
        <v>34.356020676948674</v>
      </c>
      <c r="H4126">
        <f t="shared" si="331"/>
        <v>39.799017016370115</v>
      </c>
      <c r="I4126">
        <f t="shared" si="332"/>
        <v>33.304956050083753</v>
      </c>
      <c r="J4126">
        <f t="shared" si="326"/>
        <v>0</v>
      </c>
      <c r="K4126" s="66"/>
      <c r="L4126" s="67"/>
      <c r="M4126" s="66"/>
      <c r="N4126" s="67"/>
      <c r="O4126" s="66"/>
      <c r="P4126" s="67"/>
      <c r="S4126">
        <f t="shared" si="327"/>
        <v>33.313304050057852</v>
      </c>
      <c r="T4126">
        <f t="shared" si="328"/>
        <v>8.3479999740987409E-3</v>
      </c>
      <c r="U4126">
        <f t="shared" si="329"/>
        <v>39.814757918857836</v>
      </c>
      <c r="V4126">
        <f t="shared" si="330"/>
        <v>1.5740902487721087E-2</v>
      </c>
    </row>
    <row r="4127" spans="1:22">
      <c r="A4127" s="12">
        <f t="shared" si="335"/>
        <v>0</v>
      </c>
      <c r="B4127" t="str">
        <f>YEAR(C4127)&amp;VLOOKUP(MONTH(C4127),lookup!$G$2:$N$13,8)</f>
        <v>2019M07</v>
      </c>
      <c r="C4127" s="7">
        <f t="shared" si="334"/>
        <v>43664</v>
      </c>
      <c r="D4127" s="126">
        <v>41.112465069897866</v>
      </c>
      <c r="E4127">
        <f t="shared" si="325"/>
        <v>41.161171354105043</v>
      </c>
      <c r="F4127" s="126">
        <v>34.308726601269164</v>
      </c>
      <c r="G4127">
        <f t="shared" si="333"/>
        <v>34.313265188742754</v>
      </c>
      <c r="H4127">
        <f t="shared" si="331"/>
        <v>39.726995154168598</v>
      </c>
      <c r="I4127">
        <f t="shared" si="332"/>
        <v>33.250386843490581</v>
      </c>
      <c r="J4127">
        <f t="shared" si="326"/>
        <v>0</v>
      </c>
      <c r="K4127" s="66"/>
      <c r="L4127" s="67"/>
      <c r="M4127" s="66"/>
      <c r="N4127" s="67"/>
      <c r="O4127" s="66"/>
      <c r="P4127" s="67"/>
      <c r="S4127">
        <f t="shared" si="327"/>
        <v>33.275612084325282</v>
      </c>
      <c r="T4127">
        <f t="shared" si="328"/>
        <v>2.5225240834700458E-2</v>
      </c>
      <c r="U4127">
        <f t="shared" si="329"/>
        <v>39.758443128509533</v>
      </c>
      <c r="V4127">
        <f t="shared" si="330"/>
        <v>3.1447974340935048E-2</v>
      </c>
    </row>
    <row r="4128" spans="1:22">
      <c r="A4128" s="12">
        <f t="shared" si="335"/>
        <v>0</v>
      </c>
      <c r="B4128" t="str">
        <f>YEAR(C4128)&amp;VLOOKUP(MONTH(C4128),lookup!$G$2:$N$13,8)</f>
        <v>2019M07</v>
      </c>
      <c r="C4128" s="7">
        <f t="shared" si="334"/>
        <v>43665</v>
      </c>
      <c r="D4128" s="126">
        <v>40.66325247126332</v>
      </c>
      <c r="E4128">
        <f t="shared" si="325"/>
        <v>41.069738989201461</v>
      </c>
      <c r="F4128" s="126">
        <v>33.897650286354583</v>
      </c>
      <c r="G4128">
        <f t="shared" si="333"/>
        <v>34.236673307054275</v>
      </c>
      <c r="H4128">
        <f t="shared" si="331"/>
        <v>39.690425229316311</v>
      </c>
      <c r="I4128">
        <f t="shared" si="332"/>
        <v>33.228307374700343</v>
      </c>
      <c r="J4128">
        <f t="shared" si="326"/>
        <v>0</v>
      </c>
      <c r="K4128" s="66"/>
      <c r="L4128" s="67"/>
      <c r="M4128" s="66"/>
      <c r="N4128" s="67"/>
      <c r="O4128" s="66"/>
      <c r="P4128" s="67"/>
      <c r="S4128">
        <f t="shared" si="327"/>
        <v>33.229895663173181</v>
      </c>
      <c r="T4128">
        <f t="shared" si="328"/>
        <v>1.5882884728384283E-3</v>
      </c>
      <c r="U4128">
        <f t="shared" si="329"/>
        <v>39.694661711364233</v>
      </c>
      <c r="V4128">
        <f t="shared" si="330"/>
        <v>4.2364820479221521E-3</v>
      </c>
    </row>
    <row r="4129" spans="1:22">
      <c r="A4129" s="12">
        <f t="shared" si="335"/>
        <v>0</v>
      </c>
      <c r="B4129" t="str">
        <f>YEAR(C4129)&amp;VLOOKUP(MONTH(C4129),lookup!$G$2:$N$13,8)</f>
        <v>2019M07</v>
      </c>
      <c r="C4129" s="7">
        <f t="shared" si="334"/>
        <v>43666</v>
      </c>
      <c r="D4129" s="126">
        <v>40.909524404308165</v>
      </c>
      <c r="E4129">
        <f t="shared" si="325"/>
        <v>41.001987352596934</v>
      </c>
      <c r="F4129" s="126">
        <v>34.288590732867533</v>
      </c>
      <c r="G4129">
        <f t="shared" si="333"/>
        <v>34.212280331605541</v>
      </c>
      <c r="H4129">
        <f t="shared" si="331"/>
        <v>39.621275472512096</v>
      </c>
      <c r="I4129">
        <f t="shared" si="332"/>
        <v>33.180165918150976</v>
      </c>
      <c r="J4129">
        <f t="shared" si="326"/>
        <v>0</v>
      </c>
      <c r="K4129" s="66"/>
      <c r="L4129" s="67"/>
      <c r="M4129" s="66"/>
      <c r="N4129" s="67"/>
      <c r="O4129" s="66"/>
      <c r="P4129" s="67"/>
      <c r="S4129">
        <f t="shared" si="327"/>
        <v>33.192836549225852</v>
      </c>
      <c r="T4129">
        <f t="shared" si="328"/>
        <v>1.2670631074875871E-2</v>
      </c>
      <c r="U4129">
        <f t="shared" si="329"/>
        <v>39.63935732468822</v>
      </c>
      <c r="V4129">
        <f t="shared" si="330"/>
        <v>1.8081852176123903E-2</v>
      </c>
    </row>
    <row r="4130" spans="1:22">
      <c r="A4130" s="12">
        <f t="shared" si="335"/>
        <v>0</v>
      </c>
      <c r="B4130" t="str">
        <f>YEAR(C4130)&amp;VLOOKUP(MONTH(C4130),lookup!$G$2:$N$13,8)</f>
        <v>2019M07</v>
      </c>
      <c r="C4130" s="7">
        <f t="shared" si="334"/>
        <v>43667</v>
      </c>
      <c r="D4130" s="126">
        <v>40.088994112543915</v>
      </c>
      <c r="E4130">
        <f t="shared" si="325"/>
        <v>40.849138843998972</v>
      </c>
      <c r="F4130" s="126">
        <v>33.484687598915357</v>
      </c>
      <c r="G4130">
        <f t="shared" si="333"/>
        <v>34.094814645883019</v>
      </c>
      <c r="H4130">
        <f t="shared" si="331"/>
        <v>39.543674181756259</v>
      </c>
      <c r="I4130">
        <f t="shared" si="332"/>
        <v>33.119912895269827</v>
      </c>
      <c r="J4130">
        <f t="shared" si="326"/>
        <v>0</v>
      </c>
      <c r="K4130" s="66"/>
      <c r="L4130" s="67"/>
      <c r="M4130" s="66"/>
      <c r="N4130" s="67"/>
      <c r="O4130" s="66"/>
      <c r="P4130" s="67"/>
      <c r="S4130">
        <f t="shared" si="327"/>
        <v>33.144286456451979</v>
      </c>
      <c r="T4130">
        <f t="shared" si="328"/>
        <v>2.4373561182152059E-2</v>
      </c>
      <c r="U4130">
        <f t="shared" si="329"/>
        <v>39.574086640168353</v>
      </c>
      <c r="V4130">
        <f t="shared" si="330"/>
        <v>3.0412458412094168E-2</v>
      </c>
    </row>
    <row r="4131" spans="1:22">
      <c r="A4131" s="12">
        <f t="shared" si="335"/>
        <v>0</v>
      </c>
      <c r="B4131" t="str">
        <f>YEAR(C4131)&amp;VLOOKUP(MONTH(C4131),lookup!$G$2:$N$13,8)</f>
        <v>2019M07</v>
      </c>
      <c r="C4131" s="7">
        <f t="shared" si="334"/>
        <v>43668</v>
      </c>
      <c r="D4131" s="126">
        <v>40.725742130907761</v>
      </c>
      <c r="E4131">
        <f t="shared" si="325"/>
        <v>40.765281694962731</v>
      </c>
      <c r="F4131" s="126">
        <v>34.041806874687687</v>
      </c>
      <c r="G4131">
        <f t="shared" si="333"/>
        <v>34.045171126318323</v>
      </c>
      <c r="H4131">
        <f t="shared" si="331"/>
        <v>39.465968576680453</v>
      </c>
      <c r="I4131">
        <f t="shared" si="332"/>
        <v>33.072181502752564</v>
      </c>
      <c r="J4131">
        <f t="shared" si="326"/>
        <v>0</v>
      </c>
      <c r="K4131" s="66"/>
      <c r="L4131" s="67"/>
      <c r="M4131" s="66"/>
      <c r="N4131" s="67"/>
      <c r="O4131" s="66"/>
      <c r="P4131" s="67"/>
      <c r="S4131">
        <f t="shared" si="327"/>
        <v>33.091428502156404</v>
      </c>
      <c r="T4131">
        <f t="shared" si="328"/>
        <v>1.9246999403840448E-2</v>
      </c>
      <c r="U4131">
        <f t="shared" si="329"/>
        <v>39.494364029695362</v>
      </c>
      <c r="V4131">
        <f t="shared" si="330"/>
        <v>2.8395453014908867E-2</v>
      </c>
    </row>
    <row r="4132" spans="1:22">
      <c r="A4132" s="12">
        <f t="shared" si="335"/>
        <v>0</v>
      </c>
      <c r="B4132" t="str">
        <f>YEAR(C4132)&amp;VLOOKUP(MONTH(C4132),lookup!$G$2:$N$13,8)</f>
        <v>2019M07</v>
      </c>
      <c r="C4132" s="7">
        <f t="shared" si="334"/>
        <v>43669</v>
      </c>
      <c r="D4132" s="126">
        <v>39.895788366119845</v>
      </c>
      <c r="E4132">
        <f t="shared" si="325"/>
        <v>40.623394897630881</v>
      </c>
      <c r="F4132" s="126">
        <v>33.380680960527791</v>
      </c>
      <c r="G4132">
        <f t="shared" si="333"/>
        <v>33.93897968796329</v>
      </c>
      <c r="H4132">
        <f t="shared" si="331"/>
        <v>39.390503489109243</v>
      </c>
      <c r="I4132">
        <f t="shared" si="332"/>
        <v>33.015742524085688</v>
      </c>
      <c r="J4132">
        <f t="shared" si="326"/>
        <v>0</v>
      </c>
      <c r="K4132" s="66"/>
      <c r="L4132" s="67"/>
      <c r="M4132" s="66"/>
      <c r="N4132" s="67"/>
      <c r="O4132" s="66"/>
      <c r="P4132" s="67"/>
      <c r="S4132">
        <f t="shared" si="327"/>
        <v>33.030619466350672</v>
      </c>
      <c r="T4132">
        <f t="shared" si="328"/>
        <v>1.4876942264983484E-2</v>
      </c>
      <c r="U4132">
        <f t="shared" si="329"/>
        <v>39.410416592233737</v>
      </c>
      <c r="V4132">
        <f t="shared" si="330"/>
        <v>1.9913103124494569E-2</v>
      </c>
    </row>
    <row r="4133" spans="1:22">
      <c r="A4133" s="12">
        <f t="shared" si="335"/>
        <v>0</v>
      </c>
      <c r="B4133" t="str">
        <f>YEAR(C4133)&amp;VLOOKUP(MONTH(C4133),lookup!$G$2:$N$13,8)</f>
        <v>2019M07</v>
      </c>
      <c r="C4133" s="7">
        <f t="shared" si="334"/>
        <v>43670</v>
      </c>
      <c r="D4133" s="126">
        <v>40.253346150564617</v>
      </c>
      <c r="E4133">
        <f t="shared" si="325"/>
        <v>40.486942656369422</v>
      </c>
      <c r="F4133" s="126">
        <v>33.721788078135383</v>
      </c>
      <c r="G4133">
        <f t="shared" si="333"/>
        <v>33.850082631501905</v>
      </c>
      <c r="H4133">
        <f t="shared" si="331"/>
        <v>39.3247065622718</v>
      </c>
      <c r="I4133">
        <f t="shared" si="332"/>
        <v>32.975887188074807</v>
      </c>
      <c r="J4133">
        <f t="shared" si="326"/>
        <v>0</v>
      </c>
      <c r="K4133" s="66"/>
      <c r="L4133" s="67"/>
      <c r="M4133" s="66"/>
      <c r="N4133" s="67"/>
      <c r="O4133" s="66"/>
      <c r="P4133" s="67"/>
      <c r="S4133">
        <f t="shared" si="327"/>
        <v>33.001136561733247</v>
      </c>
      <c r="T4133">
        <f t="shared" si="328"/>
        <v>2.5249373658439822E-2</v>
      </c>
      <c r="U4133">
        <f t="shared" si="329"/>
        <v>39.358477595552607</v>
      </c>
      <c r="V4133">
        <f t="shared" si="330"/>
        <v>3.3771033280807217E-2</v>
      </c>
    </row>
    <row r="4134" spans="1:22">
      <c r="A4134" s="12">
        <f t="shared" si="335"/>
        <v>0</v>
      </c>
      <c r="B4134" t="str">
        <f>YEAR(C4134)&amp;VLOOKUP(MONTH(C4134),lookup!$G$2:$N$13,8)</f>
        <v>2019M07</v>
      </c>
      <c r="C4134" s="7">
        <f t="shared" si="334"/>
        <v>43671</v>
      </c>
      <c r="D4134" s="126">
        <v>40.148063996219385</v>
      </c>
      <c r="E4134">
        <f t="shared" si="325"/>
        <v>40.405778473919362</v>
      </c>
      <c r="F4134" s="126">
        <v>33.569992012020037</v>
      </c>
      <c r="G4134">
        <f t="shared" si="333"/>
        <v>33.792332384644745</v>
      </c>
      <c r="H4134">
        <f t="shared" si="331"/>
        <v>39.245250025138958</v>
      </c>
      <c r="I4134">
        <f t="shared" si="332"/>
        <v>32.918214298325701</v>
      </c>
      <c r="J4134">
        <f t="shared" si="326"/>
        <v>0</v>
      </c>
      <c r="K4134" s="66"/>
      <c r="L4134" s="67"/>
      <c r="M4134" s="66"/>
      <c r="N4134" s="67"/>
      <c r="O4134" s="66"/>
      <c r="P4134" s="67"/>
      <c r="S4134">
        <f t="shared" si="327"/>
        <v>32.930601849565377</v>
      </c>
      <c r="T4134">
        <f t="shared" si="328"/>
        <v>1.2387551239676498E-2</v>
      </c>
      <c r="U4134">
        <f t="shared" si="329"/>
        <v>39.263990662271588</v>
      </c>
      <c r="V4134">
        <f t="shared" si="330"/>
        <v>1.8740637132630411E-2</v>
      </c>
    </row>
    <row r="4135" spans="1:22">
      <c r="A4135" s="12">
        <f t="shared" si="335"/>
        <v>0</v>
      </c>
      <c r="B4135" t="str">
        <f>YEAR(C4135)&amp;VLOOKUP(MONTH(C4135),lookup!$G$2:$N$13,8)</f>
        <v>2019M07</v>
      </c>
      <c r="C4135" s="7">
        <f t="shared" si="334"/>
        <v>43672</v>
      </c>
      <c r="D4135" s="126">
        <v>39.666784839335151</v>
      </c>
      <c r="E4135">
        <f t="shared" si="325"/>
        <v>40.211861829094772</v>
      </c>
      <c r="F4135" s="126">
        <v>33.271819394958371</v>
      </c>
      <c r="G4135">
        <f t="shared" si="333"/>
        <v>33.642794739424552</v>
      </c>
      <c r="H4135">
        <f t="shared" si="331"/>
        <v>39.187031008535641</v>
      </c>
      <c r="I4135">
        <f t="shared" si="332"/>
        <v>32.878195732210571</v>
      </c>
      <c r="J4135">
        <f t="shared" si="326"/>
        <v>0</v>
      </c>
      <c r="K4135" s="66"/>
      <c r="L4135" s="67"/>
      <c r="M4135" s="66"/>
      <c r="N4135" s="67"/>
      <c r="O4135" s="66"/>
      <c r="P4135" s="67"/>
      <c r="S4135">
        <f t="shared" si="327"/>
        <v>32.896265316354942</v>
      </c>
      <c r="T4135">
        <f t="shared" si="328"/>
        <v>1.8069584144370765E-2</v>
      </c>
      <c r="U4135">
        <f t="shared" si="329"/>
        <v>39.21081381098044</v>
      </c>
      <c r="V4135">
        <f t="shared" si="330"/>
        <v>2.3782802444799245E-2</v>
      </c>
    </row>
    <row r="4136" spans="1:22">
      <c r="A4136" s="12">
        <f t="shared" si="335"/>
        <v>0</v>
      </c>
      <c r="B4136" t="str">
        <f>YEAR(C4136)&amp;VLOOKUP(MONTH(C4136),lookup!$G$2:$N$13,8)</f>
        <v>2019M07</v>
      </c>
      <c r="C4136" s="7">
        <f t="shared" si="334"/>
        <v>43673</v>
      </c>
      <c r="D4136" s="126">
        <v>39.585003500253237</v>
      </c>
      <c r="E4136">
        <f t="shared" si="325"/>
        <v>40.102472050715754</v>
      </c>
      <c r="F4136" s="126">
        <v>33.114386053477283</v>
      </c>
      <c r="G4136">
        <f t="shared" si="333"/>
        <v>33.562982262749884</v>
      </c>
      <c r="H4136">
        <f t="shared" si="331"/>
        <v>39.122736877971356</v>
      </c>
      <c r="I4136">
        <f t="shared" si="332"/>
        <v>32.837982262739594</v>
      </c>
      <c r="J4136">
        <f t="shared" si="326"/>
        <v>0</v>
      </c>
      <c r="K4136" s="66"/>
      <c r="L4136" s="67"/>
      <c r="M4136" s="66"/>
      <c r="N4136" s="67"/>
      <c r="O4136" s="66"/>
      <c r="P4136" s="67"/>
      <c r="S4136">
        <f t="shared" si="327"/>
        <v>32.843057526268453</v>
      </c>
      <c r="T4136">
        <f t="shared" si="328"/>
        <v>5.0752635288588976E-3</v>
      </c>
      <c r="U4136">
        <f t="shared" si="329"/>
        <v>39.134296891814792</v>
      </c>
      <c r="V4136">
        <f t="shared" si="330"/>
        <v>1.1560013843435968E-2</v>
      </c>
    </row>
    <row r="4137" spans="1:22">
      <c r="A4137" s="12">
        <f t="shared" si="335"/>
        <v>0</v>
      </c>
      <c r="B4137" t="str">
        <f>YEAR(C4137)&amp;VLOOKUP(MONTH(C4137),lookup!$G$2:$N$13,8)</f>
        <v>2019M07</v>
      </c>
      <c r="C4137" s="7">
        <f t="shared" si="334"/>
        <v>43674</v>
      </c>
      <c r="D4137" s="126">
        <v>39.514196664030024</v>
      </c>
      <c r="E4137">
        <f t="shared" si="325"/>
        <v>39.914301944708555</v>
      </c>
      <c r="F4137" s="126">
        <v>33.060647602503373</v>
      </c>
      <c r="G4137">
        <f t="shared" si="333"/>
        <v>33.404472544420102</v>
      </c>
      <c r="H4137">
        <f t="shared" si="331"/>
        <v>39.055013565039857</v>
      </c>
      <c r="I4137">
        <f t="shared" si="332"/>
        <v>32.786658832466614</v>
      </c>
      <c r="J4137">
        <f t="shared" si="326"/>
        <v>0</v>
      </c>
      <c r="K4137" s="66"/>
      <c r="L4137" s="67"/>
      <c r="M4137" s="66"/>
      <c r="N4137" s="67"/>
      <c r="O4137" s="66"/>
      <c r="P4137" s="67"/>
      <c r="S4137">
        <f t="shared" si="327"/>
        <v>32.79853334709869</v>
      </c>
      <c r="T4137">
        <f t="shared" si="328"/>
        <v>1.1874514632076227E-2</v>
      </c>
      <c r="U4137">
        <f t="shared" si="329"/>
        <v>39.072513081964509</v>
      </c>
      <c r="V4137">
        <f t="shared" si="330"/>
        <v>1.7499516924651459E-2</v>
      </c>
    </row>
    <row r="4138" spans="1:22">
      <c r="A4138" s="12">
        <f t="shared" si="335"/>
        <v>0</v>
      </c>
      <c r="B4138" t="str">
        <f>YEAR(C4138)&amp;VLOOKUP(MONTH(C4138),lookup!$G$2:$N$13,8)</f>
        <v>2019M07</v>
      </c>
      <c r="C4138" s="7">
        <f t="shared" si="334"/>
        <v>43675</v>
      </c>
      <c r="D4138" s="126">
        <v>39.216013463145131</v>
      </c>
      <c r="E4138">
        <f t="shared" si="325"/>
        <v>39.803092745539914</v>
      </c>
      <c r="F4138" s="126">
        <v>32.752697618798202</v>
      </c>
      <c r="G4138">
        <f t="shared" si="333"/>
        <v>33.306391225518645</v>
      </c>
      <c r="H4138">
        <f t="shared" si="331"/>
        <v>39.012598689092918</v>
      </c>
      <c r="I4138">
        <f t="shared" si="332"/>
        <v>32.768131987162235</v>
      </c>
      <c r="J4138">
        <f t="shared" si="326"/>
        <v>0</v>
      </c>
      <c r="K4138" s="66"/>
      <c r="L4138" s="67"/>
      <c r="M4138" s="66"/>
      <c r="N4138" s="67"/>
      <c r="O4138" s="66"/>
      <c r="P4138" s="67"/>
      <c r="S4138">
        <f t="shared" si="327"/>
        <v>32.76012400102627</v>
      </c>
      <c r="T4138">
        <f t="shared" si="328"/>
        <v>-8.007986135964984E-3</v>
      </c>
      <c r="U4138">
        <f t="shared" si="329"/>
        <v>39.009387661746324</v>
      </c>
      <c r="V4138">
        <f t="shared" si="330"/>
        <v>-3.2110273465946193E-3</v>
      </c>
    </row>
    <row r="4139" spans="1:22">
      <c r="A4139" s="12">
        <f t="shared" si="335"/>
        <v>0</v>
      </c>
      <c r="B4139" t="str">
        <f>YEAR(C4139)&amp;VLOOKUP(MONTH(C4139),lookup!$G$2:$N$13,8)</f>
        <v>2019M07</v>
      </c>
      <c r="C4139" s="7">
        <f t="shared" si="334"/>
        <v>43676</v>
      </c>
      <c r="D4139" s="126">
        <v>39.564055653364385</v>
      </c>
      <c r="E4139">
        <f t="shared" si="325"/>
        <v>39.673046465926767</v>
      </c>
      <c r="F4139" s="126">
        <v>33.116026204746071</v>
      </c>
      <c r="G4139">
        <f t="shared" si="333"/>
        <v>33.198049777531523</v>
      </c>
      <c r="H4139">
        <f t="shared" si="331"/>
        <v>38.947835620610689</v>
      </c>
      <c r="I4139">
        <f t="shared" si="332"/>
        <v>32.725425956878986</v>
      </c>
      <c r="J4139">
        <f t="shared" si="326"/>
        <v>0</v>
      </c>
      <c r="K4139" s="66"/>
      <c r="L4139" s="67"/>
      <c r="M4139" s="66"/>
      <c r="N4139" s="67"/>
      <c r="O4139" s="66"/>
      <c r="P4139" s="67"/>
      <c r="S4139">
        <f t="shared" si="327"/>
        <v>32.721994273494417</v>
      </c>
      <c r="T4139">
        <f t="shared" si="328"/>
        <v>-3.4316833845693395E-3</v>
      </c>
      <c r="U4139">
        <f t="shared" si="329"/>
        <v>38.948409861222011</v>
      </c>
      <c r="V4139">
        <f t="shared" si="330"/>
        <v>5.7424061132138604E-4</v>
      </c>
    </row>
    <row r="4140" spans="1:22">
      <c r="A4140" s="12">
        <f t="shared" si="335"/>
        <v>0</v>
      </c>
      <c r="B4140" t="str">
        <f>YEAR(C4140)&amp;VLOOKUP(MONTH(C4140),lookup!$G$2:$N$13,8)</f>
        <v>2019M07</v>
      </c>
      <c r="C4140" s="7">
        <f t="shared" si="334"/>
        <v>43677</v>
      </c>
      <c r="D4140" s="126">
        <v>39.198444046741201</v>
      </c>
      <c r="E4140">
        <f t="shared" si="325"/>
        <v>39.55032745017575</v>
      </c>
      <c r="F4140" s="126">
        <v>33.086251303686076</v>
      </c>
      <c r="G4140">
        <f t="shared" si="333"/>
        <v>33.139336198284411</v>
      </c>
      <c r="H4140">
        <f t="shared" si="331"/>
        <v>38.917331412667167</v>
      </c>
      <c r="I4140">
        <f t="shared" si="332"/>
        <v>32.710331987695426</v>
      </c>
      <c r="J4140">
        <f t="shared" si="326"/>
        <v>0</v>
      </c>
      <c r="K4140" s="66"/>
      <c r="L4140" s="67"/>
      <c r="M4140" s="66"/>
      <c r="N4140" s="67"/>
      <c r="O4140" s="66"/>
      <c r="P4140" s="67"/>
      <c r="S4140">
        <f t="shared" si="327"/>
        <v>32.712023977899811</v>
      </c>
      <c r="T4140">
        <f t="shared" si="328"/>
        <v>1.691990204385263E-3</v>
      </c>
      <c r="U4140">
        <f t="shared" si="329"/>
        <v>38.924485342231797</v>
      </c>
      <c r="V4140">
        <f t="shared" si="330"/>
        <v>7.1539295646303458E-3</v>
      </c>
    </row>
    <row r="4141" spans="1:22">
      <c r="A4141" s="12">
        <f t="shared" si="335"/>
        <v>0</v>
      </c>
      <c r="B4141" t="str">
        <f>YEAR(C4141)&amp;VLOOKUP(MONTH(C4141),lookup!$G$2:$N$13,8)</f>
        <v>2019M08</v>
      </c>
      <c r="C4141" s="7">
        <f t="shared" si="334"/>
        <v>43678</v>
      </c>
      <c r="D4141" s="126">
        <v>39.362513034525549</v>
      </c>
      <c r="E4141">
        <f t="shared" ref="E4141:E4204" si="336">AVERAGE(SUM(D4134:D4141)/8,SUM(D4136:D4141)/6)</f>
        <v>39.469294396689179</v>
      </c>
      <c r="F4141" s="126">
        <v>32.990304688980572</v>
      </c>
      <c r="G4141">
        <f t="shared" si="333"/>
        <v>33.070158927630757</v>
      </c>
      <c r="H4141">
        <f t="shared" si="331"/>
        <v>38.835185397843532</v>
      </c>
      <c r="I4141">
        <f t="shared" si="332"/>
        <v>32.674506535754062</v>
      </c>
      <c r="J4141">
        <f t="shared" si="326"/>
        <v>0</v>
      </c>
      <c r="K4141" s="66"/>
      <c r="L4141" s="67"/>
      <c r="M4141" s="66"/>
      <c r="N4141" s="67"/>
      <c r="O4141" s="66"/>
      <c r="P4141" s="67"/>
      <c r="S4141">
        <f t="shared" si="327"/>
        <v>32.6837377579471</v>
      </c>
      <c r="T4141">
        <f t="shared" si="328"/>
        <v>9.2312221930370697E-3</v>
      </c>
      <c r="U4141">
        <f t="shared" si="329"/>
        <v>38.864232328468233</v>
      </c>
      <c r="V4141">
        <f t="shared" si="330"/>
        <v>2.9046930624701872E-2</v>
      </c>
    </row>
    <row r="4142" spans="1:22">
      <c r="A4142" s="12">
        <f t="shared" si="335"/>
        <v>0</v>
      </c>
      <c r="B4142" t="str">
        <f>YEAR(C4142)&amp;VLOOKUP(MONTH(C4142),lookup!$G$2:$N$13,8)</f>
        <v>2019M08</v>
      </c>
      <c r="C4142" s="7">
        <f t="shared" si="334"/>
        <v>43679</v>
      </c>
      <c r="D4142" s="126">
        <v>39.363061075246385</v>
      </c>
      <c r="E4142">
        <f t="shared" si="336"/>
        <v>39.401736512044451</v>
      </c>
      <c r="F4142" s="126">
        <v>33.030432434678524</v>
      </c>
      <c r="G4142">
        <f t="shared" si="333"/>
        <v>33.029440319147014</v>
      </c>
      <c r="H4142">
        <f t="shared" si="331"/>
        <v>38.800434461241359</v>
      </c>
      <c r="I4142">
        <f t="shared" si="332"/>
        <v>32.67766093693497</v>
      </c>
      <c r="J4142">
        <f t="shared" si="326"/>
        <v>0</v>
      </c>
      <c r="K4142" s="66"/>
      <c r="L4142" s="67"/>
      <c r="M4142" s="66"/>
      <c r="N4142" s="67"/>
      <c r="O4142" s="66"/>
      <c r="P4142" s="67"/>
      <c r="S4142">
        <f t="shared" si="327"/>
        <v>32.676717043771745</v>
      </c>
      <c r="T4142">
        <f t="shared" si="328"/>
        <v>-9.4389316322462946E-4</v>
      </c>
      <c r="U4142">
        <f t="shared" si="329"/>
        <v>38.818828188914253</v>
      </c>
      <c r="V4142">
        <f t="shared" si="330"/>
        <v>1.8393727672894045E-2</v>
      </c>
    </row>
    <row r="4143" spans="1:22">
      <c r="A4143" s="12">
        <f t="shared" si="335"/>
        <v>0</v>
      </c>
      <c r="B4143" t="str">
        <f>YEAR(C4143)&amp;VLOOKUP(MONTH(C4143),lookup!$G$2:$N$13,8)</f>
        <v>2019M08</v>
      </c>
      <c r="C4143" s="7">
        <f t="shared" si="334"/>
        <v>43680</v>
      </c>
      <c r="D4143" s="126">
        <v>39.686451458287472</v>
      </c>
      <c r="E4143">
        <f t="shared" si="336"/>
        <v>39.417320241917096</v>
      </c>
      <c r="F4143" s="126">
        <v>33.169737344235422</v>
      </c>
      <c r="G4143">
        <f t="shared" si="333"/>
        <v>33.032151002787835</v>
      </c>
      <c r="H4143">
        <f t="shared" si="331"/>
        <v>38.751129835029928</v>
      </c>
      <c r="I4143">
        <f t="shared" si="332"/>
        <v>32.676562753043086</v>
      </c>
      <c r="J4143">
        <f t="shared" si="326"/>
        <v>0</v>
      </c>
      <c r="K4143" s="66"/>
      <c r="L4143" s="67"/>
      <c r="M4143" s="66"/>
      <c r="N4143" s="67"/>
      <c r="O4143" s="66"/>
      <c r="P4143" s="67"/>
      <c r="S4143">
        <f t="shared" si="327"/>
        <v>32.673034101990211</v>
      </c>
      <c r="T4143">
        <f t="shared" si="328"/>
        <v>-3.5286510528749204E-3</v>
      </c>
      <c r="U4143">
        <f t="shared" si="329"/>
        <v>38.765325664892472</v>
      </c>
      <c r="V4143">
        <f t="shared" si="330"/>
        <v>1.4195829862543974E-2</v>
      </c>
    </row>
    <row r="4144" spans="1:22">
      <c r="A4144" s="12">
        <f t="shared" si="335"/>
        <v>0</v>
      </c>
      <c r="B4144" t="str">
        <f>YEAR(C4144)&amp;VLOOKUP(MONTH(C4144),lookup!$G$2:$N$13,8)</f>
        <v>2019M08</v>
      </c>
      <c r="C4144" s="7">
        <f t="shared" si="334"/>
        <v>43681</v>
      </c>
      <c r="D4144" s="126">
        <v>39.643969063202846</v>
      </c>
      <c r="E4144">
        <f t="shared" si="336"/>
        <v>39.456668556272923</v>
      </c>
      <c r="F4144" s="126">
        <v>33.245633146142112</v>
      </c>
      <c r="G4144">
        <f t="shared" si="333"/>
        <v>33.081431906691378</v>
      </c>
      <c r="H4144">
        <f t="shared" si="331"/>
        <v>38.693335969756333</v>
      </c>
      <c r="I4144">
        <f t="shared" si="332"/>
        <v>32.657929317106742</v>
      </c>
      <c r="J4144">
        <f t="shared" si="326"/>
        <v>0</v>
      </c>
      <c r="K4144" s="66"/>
      <c r="L4144" s="67"/>
      <c r="M4144" s="66"/>
      <c r="N4144" s="67"/>
      <c r="O4144" s="66"/>
      <c r="P4144" s="67"/>
      <c r="S4144">
        <f t="shared" si="327"/>
        <v>32.670446053260328</v>
      </c>
      <c r="T4144">
        <f t="shared" si="328"/>
        <v>1.2516736153585839E-2</v>
      </c>
      <c r="U4144">
        <f t="shared" si="329"/>
        <v>38.725519177525534</v>
      </c>
      <c r="V4144">
        <f t="shared" si="330"/>
        <v>3.2183207769200806E-2</v>
      </c>
    </row>
    <row r="4145" spans="1:22">
      <c r="A4145" s="12">
        <f t="shared" si="335"/>
        <v>0</v>
      </c>
      <c r="B4145" t="str">
        <f>YEAR(C4145)&amp;VLOOKUP(MONTH(C4145),lookup!$G$2:$N$13,8)</f>
        <v>2019M08</v>
      </c>
      <c r="C4145" s="7">
        <f t="shared" si="334"/>
        <v>43682</v>
      </c>
      <c r="D4145" s="126">
        <v>39.429235003920809</v>
      </c>
      <c r="E4145">
        <f t="shared" si="336"/>
        <v>39.440123398395798</v>
      </c>
      <c r="F4145" s="126">
        <v>33.068521172930389</v>
      </c>
      <c r="G4145">
        <f t="shared" si="333"/>
        <v>33.07796525219176</v>
      </c>
      <c r="H4145">
        <f t="shared" si="331"/>
        <v>38.637694611495604</v>
      </c>
      <c r="I4145">
        <f t="shared" si="332"/>
        <v>32.649353521816295</v>
      </c>
      <c r="J4145">
        <f t="shared" si="326"/>
        <v>0</v>
      </c>
      <c r="K4145" s="66"/>
      <c r="L4145" s="67"/>
      <c r="M4145" s="66"/>
      <c r="N4145" s="67"/>
      <c r="O4145" s="66"/>
      <c r="P4145" s="67"/>
      <c r="S4145">
        <f t="shared" si="327"/>
        <v>32.658368996423278</v>
      </c>
      <c r="T4145">
        <f t="shared" si="328"/>
        <v>9.0154746069828207E-3</v>
      </c>
      <c r="U4145">
        <f t="shared" si="329"/>
        <v>38.668950459697101</v>
      </c>
      <c r="V4145">
        <f t="shared" si="330"/>
        <v>3.1255848201496406E-2</v>
      </c>
    </row>
    <row r="4146" spans="1:22">
      <c r="A4146" s="12">
        <f t="shared" si="335"/>
        <v>0</v>
      </c>
      <c r="B4146" t="str">
        <f>YEAR(C4146)&amp;VLOOKUP(MONTH(C4146),lookup!$G$2:$N$13,8)</f>
        <v>2019M08</v>
      </c>
      <c r="C4146" s="7">
        <f t="shared" si="334"/>
        <v>43683</v>
      </c>
      <c r="D4146" s="126">
        <v>39.256198878052963</v>
      </c>
      <c r="E4146">
        <f t="shared" si="336"/>
        <v>39.447447889436859</v>
      </c>
      <c r="F4146" s="126">
        <v>32.931963745098798</v>
      </c>
      <c r="G4146">
        <f t="shared" si="333"/>
        <v>33.076312088536611</v>
      </c>
      <c r="H4146">
        <f t="shared" si="331"/>
        <v>38.58865273509381</v>
      </c>
      <c r="I4146">
        <f t="shared" si="332"/>
        <v>32.642841967691602</v>
      </c>
      <c r="J4146">
        <f t="shared" si="326"/>
        <v>0</v>
      </c>
      <c r="K4146" s="66"/>
      <c r="L4146" s="67"/>
      <c r="M4146" s="66"/>
      <c r="N4146" s="67"/>
      <c r="O4146" s="66"/>
      <c r="P4146" s="67"/>
      <c r="S4146">
        <f t="shared" si="327"/>
        <v>32.649879073517319</v>
      </c>
      <c r="T4146">
        <f t="shared" si="328"/>
        <v>7.0371058257165942E-3</v>
      </c>
      <c r="U4146">
        <f t="shared" si="329"/>
        <v>38.615811352310082</v>
      </c>
      <c r="V4146">
        <f t="shared" si="330"/>
        <v>2.7158617216272773E-2</v>
      </c>
    </row>
    <row r="4147" spans="1:22">
      <c r="A4147" s="12">
        <f t="shared" si="335"/>
        <v>0</v>
      </c>
      <c r="B4147" t="str">
        <f>YEAR(C4147)&amp;VLOOKUP(MONTH(C4147),lookup!$G$2:$N$13,8)</f>
        <v>2019M08</v>
      </c>
      <c r="C4147" s="7">
        <f t="shared" si="334"/>
        <v>43684</v>
      </c>
      <c r="D4147" s="126">
        <v>39.113866176196453</v>
      </c>
      <c r="E4147">
        <f t="shared" si="336"/>
        <v>39.398590475586431</v>
      </c>
      <c r="F4147" s="126">
        <v>32.908280650524517</v>
      </c>
      <c r="G4147">
        <f t="shared" si="333"/>
        <v>33.056492654859753</v>
      </c>
      <c r="H4147">
        <f t="shared" si="331"/>
        <v>38.56788221670805</v>
      </c>
      <c r="I4147">
        <f t="shared" si="332"/>
        <v>32.6475387672903</v>
      </c>
      <c r="J4147">
        <f t="shared" ref="J4147:J4210" si="337">INDEX(L:AW,MATCH(C4147,C:C,0),MATCH($J$1,$L$1:$AW$1,0))*(IF(K4147=$S$1,1,IF(M4147=$S$1,1,IF(O4147=$S$1,1,IF(Q4147=$S$1,1,0)))))</f>
        <v>0</v>
      </c>
      <c r="K4147" s="66"/>
      <c r="L4147" s="67"/>
      <c r="M4147" s="66"/>
      <c r="N4147" s="67"/>
      <c r="O4147" s="66"/>
      <c r="P4147" s="67"/>
      <c r="S4147">
        <f t="shared" si="327"/>
        <v>32.638697975606114</v>
      </c>
      <c r="T4147">
        <f t="shared" si="328"/>
        <v>-8.8407916841859446E-3</v>
      </c>
      <c r="U4147">
        <f t="shared" si="329"/>
        <v>38.569226394128393</v>
      </c>
      <c r="V4147">
        <f t="shared" si="330"/>
        <v>1.3441774203428736E-3</v>
      </c>
    </row>
    <row r="4148" spans="1:22">
      <c r="A4148" s="12">
        <f t="shared" si="335"/>
        <v>0</v>
      </c>
      <c r="B4148" t="str">
        <f>YEAR(C4148)&amp;VLOOKUP(MONTH(C4148),lookup!$G$2:$N$13,8)</f>
        <v>2019M08</v>
      </c>
      <c r="C4148" s="7">
        <f t="shared" si="334"/>
        <v>43685</v>
      </c>
      <c r="D4148" s="126">
        <v>39.065000493112407</v>
      </c>
      <c r="E4148">
        <f t="shared" si="336"/>
        <v>39.365411871640134</v>
      </c>
      <c r="F4148" s="126">
        <v>32.871033637766409</v>
      </c>
      <c r="G4148">
        <f t="shared" si="333"/>
        <v>33.02975831766377</v>
      </c>
      <c r="H4148">
        <f t="shared" si="331"/>
        <v>38.492496378133822</v>
      </c>
      <c r="I4148">
        <f t="shared" si="332"/>
        <v>32.603698403366216</v>
      </c>
      <c r="J4148">
        <f t="shared" si="337"/>
        <v>0</v>
      </c>
      <c r="K4148" s="66"/>
      <c r="L4148" s="67"/>
      <c r="M4148" s="66"/>
      <c r="N4148" s="67"/>
      <c r="O4148" s="66"/>
      <c r="P4148" s="67"/>
      <c r="S4148">
        <f t="shared" ref="S4148:S4211" si="338">AVERAGE(G3783+G3417+G3052+G2687+G2322)/5</f>
        <v>32.626059346375001</v>
      </c>
      <c r="T4148">
        <f t="shared" ref="T4148:T4211" si="339">S4148-I4148</f>
        <v>2.2360943008784773E-2</v>
      </c>
      <c r="U4148">
        <f t="shared" ref="U4148:U4211" si="340">AVERAGE(E3783+E3417+E3052+E2687+E2322)/5</f>
        <v>38.525805924922807</v>
      </c>
      <c r="V4148">
        <f t="shared" ref="V4148:V4211" si="341">U4148-H4148</f>
        <v>3.330954678898479E-2</v>
      </c>
    </row>
    <row r="4149" spans="1:22">
      <c r="A4149" s="12">
        <f t="shared" si="335"/>
        <v>0</v>
      </c>
      <c r="B4149" t="str">
        <f>YEAR(C4149)&amp;VLOOKUP(MONTH(C4149),lookup!$G$2:$N$13,8)</f>
        <v>2019M08</v>
      </c>
      <c r="C4149" s="7">
        <f t="shared" si="334"/>
        <v>43686</v>
      </c>
      <c r="D4149" s="126">
        <v>39.247213695728909</v>
      </c>
      <c r="E4149">
        <f t="shared" si="336"/>
        <v>39.321602516085463</v>
      </c>
      <c r="F4149" s="126">
        <v>33.061103302101813</v>
      </c>
      <c r="G4149">
        <f t="shared" si="333"/>
        <v>33.025130394139381</v>
      </c>
      <c r="H4149">
        <f t="shared" si="331"/>
        <v>38.462907472641064</v>
      </c>
      <c r="I4149">
        <f t="shared" si="332"/>
        <v>32.588998212389718</v>
      </c>
      <c r="J4149">
        <f t="shared" si="337"/>
        <v>0</v>
      </c>
      <c r="K4149" s="66"/>
      <c r="L4149" s="67"/>
      <c r="M4149" s="66"/>
      <c r="N4149" s="67"/>
      <c r="O4149" s="66"/>
      <c r="P4149" s="67"/>
      <c r="S4149">
        <f t="shared" si="338"/>
        <v>32.599684072316599</v>
      </c>
      <c r="T4149">
        <f t="shared" si="339"/>
        <v>1.0685859926880426E-2</v>
      </c>
      <c r="U4149">
        <f t="shared" si="340"/>
        <v>38.480347722897839</v>
      </c>
      <c r="V4149">
        <f t="shared" si="341"/>
        <v>1.7440250256775869E-2</v>
      </c>
    </row>
    <row r="4150" spans="1:22">
      <c r="A4150" s="12">
        <f t="shared" si="335"/>
        <v>0</v>
      </c>
      <c r="B4150" t="str">
        <f>YEAR(C4150)&amp;VLOOKUP(MONTH(C4150),lookup!$G$2:$N$13,8)</f>
        <v>2019M08</v>
      </c>
      <c r="C4150" s="7">
        <f t="shared" si="334"/>
        <v>43687</v>
      </c>
      <c r="D4150" s="126">
        <v>39.483612352873791</v>
      </c>
      <c r="E4150">
        <f t="shared" si="336"/>
        <v>39.315773911743094</v>
      </c>
      <c r="F4150" s="126">
        <v>33.200106087617847</v>
      </c>
      <c r="G4150">
        <f t="shared" si="333"/>
        <v>33.031941075904399</v>
      </c>
      <c r="H4150">
        <f t="shared" si="331"/>
        <v>38.428079672775276</v>
      </c>
      <c r="I4150">
        <f t="shared" si="332"/>
        <v>32.576864634658875</v>
      </c>
      <c r="J4150">
        <f t="shared" si="337"/>
        <v>0</v>
      </c>
      <c r="K4150" s="66"/>
      <c r="L4150" s="67"/>
      <c r="M4150" s="66"/>
      <c r="N4150" s="67"/>
      <c r="O4150" s="66"/>
      <c r="P4150" s="67"/>
      <c r="S4150">
        <f t="shared" si="338"/>
        <v>32.584016334857196</v>
      </c>
      <c r="T4150">
        <f t="shared" si="339"/>
        <v>7.1517001983210093E-3</v>
      </c>
      <c r="U4150">
        <f t="shared" si="340"/>
        <v>38.443852409763721</v>
      </c>
      <c r="V4150">
        <f t="shared" si="341"/>
        <v>1.5772736988445502E-2</v>
      </c>
    </row>
    <row r="4151" spans="1:22">
      <c r="A4151" s="12">
        <f t="shared" si="335"/>
        <v>0</v>
      </c>
      <c r="B4151" t="str">
        <f>YEAR(C4151)&amp;VLOOKUP(MONTH(C4151),lookup!$G$2:$N$13,8)</f>
        <v>2019M08</v>
      </c>
      <c r="C4151" s="7">
        <f t="shared" si="334"/>
        <v>43688</v>
      </c>
      <c r="D4151" s="126">
        <v>38.837687655373408</v>
      </c>
      <c r="E4151">
        <f t="shared" si="336"/>
        <v>39.21343056168201</v>
      </c>
      <c r="F4151" s="126">
        <v>32.733439225235607</v>
      </c>
      <c r="G4151">
        <f t="shared" si="333"/>
        <v>32.976748947825683</v>
      </c>
      <c r="H4151">
        <f t="shared" ref="H4151:H4214" si="342">IF(INDEX(D:D,MATCH(DATE(YEAR($C4151)-1,MONTH($C4151),DAY($C4151)),$C:$C,0),1)=0,0,(INDEX(E:E,MATCH(DATE(YEAR($C4151)-1,MONTH($C4151),DAY($C4151)),$C:$C,0),1)+INDEX(E:E,MATCH(DATE(YEAR($C4151)-2,MONTH($C4151),DAY($C4151)),$C:$C,0),1)+INDEX(E:E,MATCH(DATE(YEAR($C4151)-3,MONTH($C4151),DAY($C4151)),$C:$C,0),1)+INDEX(E:E,MATCH(DATE(YEAR($C4151)-4,MONTH($C4151),DAY($C4151)),$C:$C,0),1)+INDEX(E:E,MATCH(DATE(YEAR($C4151)-5,MONTH($C4151),DAY($C4151)),$C:$C,0),1))/5)</f>
        <v>38.395444957291204</v>
      </c>
      <c r="I4151">
        <f t="shared" ref="I4151:I4214" si="343">IF(INDEX(D:D,MATCH(DATE(YEAR($C4151)-1,MONTH($C4151),DAY($C4151)),$C:$C,0),1)=0,0,(INDEX(G:G,MATCH(DATE(YEAR($C4151)-1,MONTH($C4151),DAY($C4151)),$C:$C,0),1)+INDEX(G:G,MATCH(DATE(YEAR($C4151)-2,MONTH($C4151),DAY($C4151)),$C:$C,0),1)+INDEX(G:G,MATCH(DATE(YEAR($C4151)-3,MONTH($C4151),DAY($C4151)),$C:$C,0),1)+INDEX(G:G,MATCH(DATE(YEAR($C4151)-4,MONTH($C4151),DAY($C4151)),$C:$C,0),1)+INDEX(G:G,MATCH(DATE(YEAR($C4151)-5,MONTH($C4151),DAY($C4151)),$C:$C,0),1))/5)</f>
        <v>32.555811376782486</v>
      </c>
      <c r="J4151">
        <f t="shared" si="337"/>
        <v>0</v>
      </c>
      <c r="K4151" s="66"/>
      <c r="L4151" s="67"/>
      <c r="M4151" s="66"/>
      <c r="N4151" s="67"/>
      <c r="O4151" s="66"/>
      <c r="P4151" s="67"/>
      <c r="S4151">
        <f t="shared" si="338"/>
        <v>32.566422075916805</v>
      </c>
      <c r="T4151">
        <f t="shared" si="339"/>
        <v>1.0610699134318224E-2</v>
      </c>
      <c r="U4151">
        <f t="shared" si="340"/>
        <v>38.407433495920529</v>
      </c>
      <c r="V4151">
        <f t="shared" si="341"/>
        <v>1.1988538629324808E-2</v>
      </c>
    </row>
    <row r="4152" spans="1:22">
      <c r="A4152" s="12">
        <f t="shared" si="335"/>
        <v>0</v>
      </c>
      <c r="B4152" t="str">
        <f>YEAR(C4152)&amp;VLOOKUP(MONTH(C4152),lookup!$G$2:$N$13,8)</f>
        <v>2019M08</v>
      </c>
      <c r="C4152" s="7">
        <f t="shared" si="334"/>
        <v>43689</v>
      </c>
      <c r="D4152" s="126">
        <v>38.994390330039813</v>
      </c>
      <c r="E4152">
        <f t="shared" si="336"/>
        <v>39.151014511858222</v>
      </c>
      <c r="F4152" s="126">
        <v>32.812847713861927</v>
      </c>
      <c r="G4152">
        <f t="shared" si="333"/>
        <v>32.939773522371759</v>
      </c>
      <c r="H4152">
        <f t="shared" si="342"/>
        <v>38.376140972044212</v>
      </c>
      <c r="I4152">
        <f t="shared" si="343"/>
        <v>32.551571798243387</v>
      </c>
      <c r="J4152">
        <f t="shared" si="337"/>
        <v>0</v>
      </c>
      <c r="K4152" s="66"/>
      <c r="L4152" s="67"/>
      <c r="M4152" s="66"/>
      <c r="N4152" s="67"/>
      <c r="O4152" s="66"/>
      <c r="P4152" s="67"/>
      <c r="S4152">
        <f t="shared" si="338"/>
        <v>32.54181899381966</v>
      </c>
      <c r="T4152">
        <f t="shared" si="339"/>
        <v>-9.7528044237265021E-3</v>
      </c>
      <c r="U4152">
        <f t="shared" si="340"/>
        <v>38.370505199965791</v>
      </c>
      <c r="V4152">
        <f t="shared" si="341"/>
        <v>-5.6357720784205867E-3</v>
      </c>
    </row>
    <row r="4153" spans="1:22">
      <c r="A4153" s="12">
        <f t="shared" si="335"/>
        <v>0</v>
      </c>
      <c r="B4153" t="str">
        <f>YEAR(C4153)&amp;VLOOKUP(MONTH(C4153),lookup!$G$2:$N$13,8)</f>
        <v>2019M08</v>
      </c>
      <c r="C4153" s="7">
        <f t="shared" si="334"/>
        <v>43690</v>
      </c>
      <c r="D4153" s="126">
        <v>38.733441832198153</v>
      </c>
      <c r="E4153">
        <f t="shared" si="336"/>
        <v>39.075825409959037</v>
      </c>
      <c r="F4153" s="126">
        <v>32.737763293113005</v>
      </c>
      <c r="G4153">
        <f t="shared" si="333"/>
        <v>32.904891375098885</v>
      </c>
      <c r="H4153">
        <f t="shared" si="342"/>
        <v>38.361496458935761</v>
      </c>
      <c r="I4153">
        <f t="shared" si="343"/>
        <v>32.547335810946343</v>
      </c>
      <c r="J4153">
        <f t="shared" si="337"/>
        <v>0</v>
      </c>
      <c r="K4153" s="66"/>
      <c r="L4153" s="67"/>
      <c r="M4153" s="66"/>
      <c r="N4153" s="67"/>
      <c r="O4153" s="66"/>
      <c r="P4153" s="67"/>
      <c r="S4153">
        <f t="shared" si="338"/>
        <v>32.546941580240592</v>
      </c>
      <c r="T4153">
        <f t="shared" si="339"/>
        <v>-3.9423070575139718E-4</v>
      </c>
      <c r="U4153">
        <f t="shared" si="340"/>
        <v>38.362648438680203</v>
      </c>
      <c r="V4153">
        <f t="shared" si="341"/>
        <v>1.1519797444421442E-3</v>
      </c>
    </row>
    <row r="4154" spans="1:22">
      <c r="A4154" s="12">
        <f t="shared" si="335"/>
        <v>0</v>
      </c>
      <c r="B4154" t="str">
        <f>YEAR(C4154)&amp;VLOOKUP(MONTH(C4154),lookup!$G$2:$N$13,8)</f>
        <v>2019M08</v>
      </c>
      <c r="C4154" s="7">
        <f t="shared" si="334"/>
        <v>43691</v>
      </c>
      <c r="D4154" s="126">
        <v>39.103531196430133</v>
      </c>
      <c r="E4154">
        <f t="shared" si="336"/>
        <v>39.069494571800746</v>
      </c>
      <c r="F4154" s="126">
        <v>33.004933297561685</v>
      </c>
      <c r="G4154">
        <f t="shared" si="333"/>
        <v>32.920610277110747</v>
      </c>
      <c r="H4154">
        <f t="shared" si="342"/>
        <v>38.359814406220181</v>
      </c>
      <c r="I4154">
        <f t="shared" si="343"/>
        <v>32.561881245725729</v>
      </c>
      <c r="J4154">
        <f t="shared" si="337"/>
        <v>0</v>
      </c>
      <c r="K4154" s="66"/>
      <c r="L4154" s="67"/>
      <c r="M4154" s="66"/>
      <c r="N4154" s="67"/>
      <c r="O4154" s="66"/>
      <c r="P4154" s="67"/>
      <c r="S4154">
        <f t="shared" si="338"/>
        <v>32.564736033782019</v>
      </c>
      <c r="T4154">
        <f t="shared" si="339"/>
        <v>2.8547880562896921E-3</v>
      </c>
      <c r="U4154">
        <f t="shared" si="340"/>
        <v>38.370016372464278</v>
      </c>
      <c r="V4154">
        <f t="shared" si="341"/>
        <v>1.0201966244096639E-2</v>
      </c>
    </row>
    <row r="4155" spans="1:22">
      <c r="A4155" s="12">
        <f t="shared" si="335"/>
        <v>0</v>
      </c>
      <c r="B4155" t="str">
        <f>YEAR(C4155)&amp;VLOOKUP(MONTH(C4155),lookup!$G$2:$N$13,8)</f>
        <v>2019M08</v>
      </c>
      <c r="C4155" s="7">
        <f t="shared" si="334"/>
        <v>43692</v>
      </c>
      <c r="D4155" s="126">
        <v>38.769472083429491</v>
      </c>
      <c r="E4155">
        <f t="shared" si="336"/>
        <v>39.008158139977866</v>
      </c>
      <c r="F4155" s="126">
        <v>32.791871202125328</v>
      </c>
      <c r="G4155">
        <f t="shared" si="333"/>
        <v>32.89089867825443</v>
      </c>
      <c r="H4155">
        <f t="shared" si="342"/>
        <v>38.337993295967628</v>
      </c>
      <c r="I4155">
        <f t="shared" si="343"/>
        <v>32.549488927385298</v>
      </c>
      <c r="J4155">
        <f t="shared" si="337"/>
        <v>0</v>
      </c>
      <c r="K4155" s="66"/>
      <c r="L4155" s="67"/>
      <c r="M4155" s="66"/>
      <c r="N4155" s="67"/>
      <c r="O4155" s="66"/>
      <c r="P4155" s="67"/>
      <c r="S4155">
        <f t="shared" si="338"/>
        <v>32.554130417685926</v>
      </c>
      <c r="T4155">
        <f t="shared" si="339"/>
        <v>4.6414903006279928E-3</v>
      </c>
      <c r="U4155">
        <f t="shared" si="340"/>
        <v>38.344024914825845</v>
      </c>
      <c r="V4155">
        <f t="shared" si="341"/>
        <v>6.0316188582163477E-3</v>
      </c>
    </row>
    <row r="4156" spans="1:22">
      <c r="A4156" s="12">
        <f t="shared" si="335"/>
        <v>0</v>
      </c>
      <c r="B4156" t="str">
        <f>YEAR(C4156)&amp;VLOOKUP(MONTH(C4156),lookup!$G$2:$N$13,8)</f>
        <v>2019M08</v>
      </c>
      <c r="C4156" s="7">
        <f t="shared" si="334"/>
        <v>43693</v>
      </c>
      <c r="D4156" s="126">
        <v>38.578812408173533</v>
      </c>
      <c r="E4156">
        <f t="shared" si="336"/>
        <v>38.902371389277491</v>
      </c>
      <c r="F4156" s="126">
        <v>32.52091739091162</v>
      </c>
      <c r="G4156">
        <f t="shared" si="333"/>
        <v>32.812417354767149</v>
      </c>
      <c r="H4156">
        <f t="shared" si="342"/>
        <v>38.338365236634196</v>
      </c>
      <c r="I4156">
        <f t="shared" si="343"/>
        <v>32.563151211928563</v>
      </c>
      <c r="J4156">
        <f t="shared" si="337"/>
        <v>0</v>
      </c>
      <c r="K4156" s="66"/>
      <c r="L4156" s="67"/>
      <c r="M4156" s="66"/>
      <c r="N4156" s="67"/>
      <c r="O4156" s="66"/>
      <c r="P4156" s="67"/>
      <c r="S4156">
        <f t="shared" si="338"/>
        <v>32.555051251066999</v>
      </c>
      <c r="T4156">
        <f t="shared" si="339"/>
        <v>-8.0999608615641705E-3</v>
      </c>
      <c r="U4156">
        <f t="shared" si="340"/>
        <v>38.334745075958665</v>
      </c>
      <c r="V4156">
        <f t="shared" si="341"/>
        <v>-3.620160675531281E-3</v>
      </c>
    </row>
    <row r="4157" spans="1:22">
      <c r="A4157" s="12">
        <f t="shared" si="335"/>
        <v>0</v>
      </c>
      <c r="B4157" t="str">
        <f>YEAR(C4157)&amp;VLOOKUP(MONTH(C4157),lookup!$G$2:$N$13,8)</f>
        <v>2019M08</v>
      </c>
      <c r="C4157" s="7">
        <f t="shared" si="334"/>
        <v>43694</v>
      </c>
      <c r="D4157" s="126">
        <v>38.889020378942163</v>
      </c>
      <c r="E4157">
        <f t="shared" si="336"/>
        <v>38.884262033942392</v>
      </c>
      <c r="F4157" s="126">
        <v>32.900121322442821</v>
      </c>
      <c r="G4157">
        <f t="shared" si="333"/>
        <v>32.816246155805729</v>
      </c>
      <c r="H4157">
        <f t="shared" si="342"/>
        <v>38.318344496505048</v>
      </c>
      <c r="I4157">
        <f t="shared" si="343"/>
        <v>32.553483693131923</v>
      </c>
      <c r="J4157">
        <f t="shared" si="337"/>
        <v>0</v>
      </c>
      <c r="K4157" s="66"/>
      <c r="L4157" s="67"/>
      <c r="M4157" s="66"/>
      <c r="N4157" s="67"/>
      <c r="O4157" s="66"/>
      <c r="P4157" s="67"/>
      <c r="S4157">
        <f t="shared" si="338"/>
        <v>32.552423556756096</v>
      </c>
      <c r="T4157">
        <f t="shared" si="339"/>
        <v>-1.0601363758269144E-3</v>
      </c>
      <c r="U4157">
        <f t="shared" si="340"/>
        <v>38.320559975524574</v>
      </c>
      <c r="V4157">
        <f t="shared" si="341"/>
        <v>2.2154790195259011E-3</v>
      </c>
    </row>
    <row r="4158" spans="1:22">
      <c r="A4158" s="12">
        <f t="shared" si="335"/>
        <v>0</v>
      </c>
      <c r="B4158" t="str">
        <f>YEAR(C4158)&amp;VLOOKUP(MONTH(C4158),lookup!$G$2:$N$13,8)</f>
        <v>2019M08</v>
      </c>
      <c r="C4158" s="7">
        <f t="shared" si="334"/>
        <v>43695</v>
      </c>
      <c r="D4158" s="126">
        <v>38.809328143887043</v>
      </c>
      <c r="E4158">
        <f t="shared" si="336"/>
        <v>38.826697422034655</v>
      </c>
      <c r="F4158" s="126">
        <v>32.807594845439695</v>
      </c>
      <c r="G4158">
        <f t="shared" si="333"/>
        <v>32.791276464134413</v>
      </c>
      <c r="H4158">
        <f t="shared" si="342"/>
        <v>38.325473421483757</v>
      </c>
      <c r="I4158">
        <f t="shared" si="343"/>
        <v>32.57265421946186</v>
      </c>
      <c r="J4158">
        <f t="shared" si="337"/>
        <v>0</v>
      </c>
      <c r="K4158" s="66"/>
      <c r="L4158" s="67"/>
      <c r="M4158" s="66"/>
      <c r="N4158" s="67"/>
      <c r="O4158" s="66"/>
      <c r="P4158" s="67"/>
      <c r="S4158">
        <f t="shared" si="338"/>
        <v>32.568231218906952</v>
      </c>
      <c r="T4158">
        <f t="shared" si="339"/>
        <v>-4.4230005549081852E-3</v>
      </c>
      <c r="U4158">
        <f t="shared" si="340"/>
        <v>38.326086564142834</v>
      </c>
      <c r="V4158">
        <f t="shared" si="341"/>
        <v>6.1314265907697063E-4</v>
      </c>
    </row>
    <row r="4159" spans="1:22">
      <c r="A4159" s="12">
        <f t="shared" si="335"/>
        <v>0</v>
      </c>
      <c r="B4159" t="str">
        <f>YEAR(C4159)&amp;VLOOKUP(MONTH(C4159),lookup!$G$2:$N$13,8)</f>
        <v>2019M08</v>
      </c>
      <c r="C4159" s="7">
        <f t="shared" si="334"/>
        <v>43696</v>
      </c>
      <c r="D4159" s="126">
        <v>38.573365707266682</v>
      </c>
      <c r="E4159">
        <f t="shared" si="336"/>
        <v>38.796837623200361</v>
      </c>
      <c r="F4159" s="126">
        <v>32.623627690934008</v>
      </c>
      <c r="G4159">
        <f t="shared" si="333"/>
        <v>32.774901943058978</v>
      </c>
      <c r="H4159">
        <f t="shared" si="342"/>
        <v>38.314533853001045</v>
      </c>
      <c r="I4159">
        <f t="shared" si="343"/>
        <v>32.576885016445296</v>
      </c>
      <c r="J4159">
        <f t="shared" si="337"/>
        <v>0</v>
      </c>
      <c r="K4159" s="66"/>
      <c r="L4159" s="67"/>
      <c r="M4159" s="66"/>
      <c r="N4159" s="67"/>
      <c r="O4159" s="66"/>
      <c r="P4159" s="67"/>
      <c r="S4159">
        <f t="shared" si="338"/>
        <v>32.578703482219773</v>
      </c>
      <c r="T4159">
        <f t="shared" si="339"/>
        <v>1.8184657744768629E-3</v>
      </c>
      <c r="U4159">
        <f t="shared" si="340"/>
        <v>38.320050284527582</v>
      </c>
      <c r="V4159">
        <f t="shared" si="341"/>
        <v>5.5164315265372466E-3</v>
      </c>
    </row>
    <row r="4160" spans="1:22">
      <c r="A4160" s="12">
        <f t="shared" si="335"/>
        <v>0</v>
      </c>
      <c r="B4160" t="str">
        <f>YEAR(C4160)&amp;VLOOKUP(MONTH(C4160),lookup!$G$2:$N$13,8)</f>
        <v>2019M08</v>
      </c>
      <c r="C4160" s="7">
        <f t="shared" si="334"/>
        <v>43697</v>
      </c>
      <c r="D4160" s="126">
        <v>38.655563848927635</v>
      </c>
      <c r="E4160">
        <f t="shared" si="336"/>
        <v>38.738330355838976</v>
      </c>
      <c r="F4160" s="126">
        <v>32.590216598039675</v>
      </c>
      <c r="G4160">
        <f t="shared" si="333"/>
        <v>32.726427773359916</v>
      </c>
      <c r="H4160">
        <f t="shared" si="342"/>
        <v>38.278425000671589</v>
      </c>
      <c r="I4160">
        <f t="shared" si="343"/>
        <v>32.554446521967797</v>
      </c>
      <c r="J4160">
        <f t="shared" si="337"/>
        <v>0</v>
      </c>
      <c r="K4160" s="66"/>
      <c r="L4160" s="67"/>
      <c r="M4160" s="66"/>
      <c r="N4160" s="67"/>
      <c r="O4160" s="66"/>
      <c r="P4160" s="67"/>
      <c r="S4160">
        <f t="shared" si="338"/>
        <v>32.570612975881787</v>
      </c>
      <c r="T4160">
        <f t="shared" si="339"/>
        <v>1.6166453913989187E-2</v>
      </c>
      <c r="U4160">
        <f t="shared" si="340"/>
        <v>38.301655709032012</v>
      </c>
      <c r="V4160">
        <f t="shared" si="341"/>
        <v>2.3230708360422625E-2</v>
      </c>
    </row>
    <row r="4161" spans="1:22">
      <c r="A4161" s="12">
        <f t="shared" si="335"/>
        <v>0</v>
      </c>
      <c r="B4161" t="str">
        <f>YEAR(C4161)&amp;VLOOKUP(MONTH(C4161),lookup!$G$2:$N$13,8)</f>
        <v>2019M08</v>
      </c>
      <c r="C4161" s="7">
        <f t="shared" si="334"/>
        <v>43698</v>
      </c>
      <c r="D4161" s="126">
        <v>38.493709829380258</v>
      </c>
      <c r="E4161">
        <f t="shared" si="336"/>
        <v>38.70036691782542</v>
      </c>
      <c r="F4161" s="126">
        <v>32.76632325020713</v>
      </c>
      <c r="G4161">
        <f t="shared" si="333"/>
        <v>32.726083774685115</v>
      </c>
      <c r="H4161">
        <f t="shared" si="342"/>
        <v>38.239584695415566</v>
      </c>
      <c r="I4161">
        <f t="shared" si="343"/>
        <v>32.537591273498336</v>
      </c>
      <c r="J4161">
        <f t="shared" si="337"/>
        <v>0</v>
      </c>
      <c r="K4161" s="66"/>
      <c r="L4161" s="67"/>
      <c r="M4161" s="66"/>
      <c r="N4161" s="67"/>
      <c r="O4161" s="66"/>
      <c r="P4161" s="67"/>
      <c r="S4161">
        <f t="shared" si="338"/>
        <v>32.554051523220252</v>
      </c>
      <c r="T4161">
        <f t="shared" si="339"/>
        <v>1.6460249721916398E-2</v>
      </c>
      <c r="U4161">
        <f t="shared" si="340"/>
        <v>38.262483471871541</v>
      </c>
      <c r="V4161">
        <f t="shared" si="341"/>
        <v>2.2898776455974712E-2</v>
      </c>
    </row>
    <row r="4162" spans="1:22">
      <c r="A4162" s="12">
        <f t="shared" si="335"/>
        <v>0</v>
      </c>
      <c r="B4162" t="str">
        <f>YEAR(C4162)&amp;VLOOKUP(MONTH(C4162),lookup!$G$2:$N$13,8)</f>
        <v>2019M08</v>
      </c>
      <c r="C4162" s="7">
        <f t="shared" si="334"/>
        <v>43699</v>
      </c>
      <c r="D4162" s="126">
        <v>38.805015959216924</v>
      </c>
      <c r="E4162">
        <f t="shared" si="336"/>
        <v>38.700560011419874</v>
      </c>
      <c r="F4162" s="126">
        <v>32.8893312723634</v>
      </c>
      <c r="G4162">
        <f t="shared" si="333"/>
        <v>32.749559804897871</v>
      </c>
      <c r="H4162">
        <f t="shared" si="342"/>
        <v>38.20306792630295</v>
      </c>
      <c r="I4162">
        <f t="shared" si="343"/>
        <v>32.513462712257613</v>
      </c>
      <c r="J4162">
        <f t="shared" si="337"/>
        <v>0</v>
      </c>
      <c r="K4162" s="66"/>
      <c r="L4162" s="67"/>
      <c r="M4162" s="66"/>
      <c r="N4162" s="67"/>
      <c r="O4162" s="66"/>
      <c r="P4162" s="67"/>
      <c r="S4162">
        <f t="shared" si="338"/>
        <v>32.527154140831939</v>
      </c>
      <c r="T4162">
        <f t="shared" si="339"/>
        <v>1.3691428574325926E-2</v>
      </c>
      <c r="U4162">
        <f t="shared" si="340"/>
        <v>38.223455584509267</v>
      </c>
      <c r="V4162">
        <f t="shared" si="341"/>
        <v>2.0387658206317383E-2</v>
      </c>
    </row>
    <row r="4163" spans="1:22">
      <c r="A4163" s="12">
        <f t="shared" si="335"/>
        <v>0</v>
      </c>
      <c r="B4163" t="str">
        <f>YEAR(C4163)&amp;VLOOKUP(MONTH(C4163),lookup!$G$2:$N$13,8)</f>
        <v>2019M08</v>
      </c>
      <c r="C4163" s="7">
        <f t="shared" si="334"/>
        <v>43700</v>
      </c>
      <c r="D4163" s="126">
        <v>38.693809345290859</v>
      </c>
      <c r="E4163">
        <f t="shared" si="336"/>
        <v>38.679563504148604</v>
      </c>
      <c r="F4163" s="126">
        <v>32.89022577061538</v>
      </c>
      <c r="G4163">
        <f t="shared" si="333"/>
        <v>32.754882336109546</v>
      </c>
      <c r="H4163">
        <f t="shared" si="342"/>
        <v>38.176792388471029</v>
      </c>
      <c r="I4163">
        <f t="shared" si="343"/>
        <v>32.509079525473055</v>
      </c>
      <c r="J4163">
        <f t="shared" si="337"/>
        <v>0</v>
      </c>
      <c r="K4163" s="66"/>
      <c r="L4163" s="67"/>
      <c r="M4163" s="66"/>
      <c r="N4163" s="67"/>
      <c r="O4163" s="66"/>
      <c r="P4163" s="67"/>
      <c r="S4163">
        <f t="shared" si="338"/>
        <v>32.521982694988459</v>
      </c>
      <c r="T4163">
        <f t="shared" si="339"/>
        <v>1.2903169515404045E-2</v>
      </c>
      <c r="U4163">
        <f t="shared" si="340"/>
        <v>38.19665231827527</v>
      </c>
      <c r="V4163">
        <f t="shared" si="341"/>
        <v>1.9859929804241006E-2</v>
      </c>
    </row>
    <row r="4164" spans="1:22">
      <c r="A4164" s="12">
        <f t="shared" si="335"/>
        <v>0</v>
      </c>
      <c r="B4164" t="str">
        <f>YEAR(C4164)&amp;VLOOKUP(MONTH(C4164),lookup!$G$2:$N$13,8)</f>
        <v>2019M08</v>
      </c>
      <c r="C4164" s="7">
        <f t="shared" si="334"/>
        <v>43701</v>
      </c>
      <c r="D4164" s="126">
        <v>38.567998714891566</v>
      </c>
      <c r="E4164">
        <f t="shared" si="336"/>
        <v>38.658776862568857</v>
      </c>
      <c r="F4164" s="126">
        <v>32.68040788049116</v>
      </c>
      <c r="G4164">
        <f t="shared" si="333"/>
        <v>32.754251577962556</v>
      </c>
      <c r="H4164">
        <f t="shared" si="342"/>
        <v>38.137285017310418</v>
      </c>
      <c r="I4164">
        <f t="shared" si="343"/>
        <v>32.484446047797746</v>
      </c>
      <c r="J4164">
        <f t="shared" si="337"/>
        <v>0</v>
      </c>
      <c r="K4164" s="66"/>
      <c r="L4164" s="67"/>
      <c r="M4164" s="66"/>
      <c r="N4164" s="67"/>
      <c r="O4164" s="66"/>
      <c r="P4164" s="67"/>
      <c r="S4164">
        <f t="shared" si="338"/>
        <v>32.493636420378905</v>
      </c>
      <c r="T4164">
        <f t="shared" si="339"/>
        <v>9.1903725811590675E-3</v>
      </c>
      <c r="U4164">
        <f t="shared" si="340"/>
        <v>38.152711832097928</v>
      </c>
      <c r="V4164">
        <f t="shared" si="341"/>
        <v>1.5426814787510068E-2</v>
      </c>
    </row>
    <row r="4165" spans="1:22">
      <c r="A4165" s="12">
        <f t="shared" si="335"/>
        <v>0</v>
      </c>
      <c r="B4165" t="str">
        <f>YEAR(C4165)&amp;VLOOKUP(MONTH(C4165),lookup!$G$2:$N$13,8)</f>
        <v>2019M08</v>
      </c>
      <c r="C4165" s="7">
        <f t="shared" si="334"/>
        <v>43702</v>
      </c>
      <c r="D4165" s="126">
        <v>38.727054981908999</v>
      </c>
      <c r="E4165">
        <f t="shared" si="336"/>
        <v>38.661461464807815</v>
      </c>
      <c r="F4165" s="126">
        <v>33.009641287255199</v>
      </c>
      <c r="G4165">
        <f t="shared" si="333"/>
        <v>32.793264375456758</v>
      </c>
      <c r="H4165">
        <f t="shared" si="342"/>
        <v>38.084921734534213</v>
      </c>
      <c r="I4165">
        <f t="shared" si="343"/>
        <v>32.453041646561836</v>
      </c>
      <c r="J4165">
        <f t="shared" si="337"/>
        <v>0</v>
      </c>
      <c r="K4165" s="66"/>
      <c r="L4165" s="67"/>
      <c r="M4165" s="66"/>
      <c r="N4165" s="67"/>
      <c r="O4165" s="66"/>
      <c r="P4165" s="67"/>
      <c r="S4165">
        <f t="shared" si="338"/>
        <v>32.476250070555785</v>
      </c>
      <c r="T4165">
        <f t="shared" si="339"/>
        <v>2.3208423993949623E-2</v>
      </c>
      <c r="U4165">
        <f t="shared" si="340"/>
        <v>38.116967964085504</v>
      </c>
      <c r="V4165">
        <f t="shared" si="341"/>
        <v>3.2046229551291106E-2</v>
      </c>
    </row>
    <row r="4166" spans="1:22">
      <c r="A4166" s="12">
        <f t="shared" si="335"/>
        <v>0</v>
      </c>
      <c r="B4166" t="str">
        <f>YEAR(C4166)&amp;VLOOKUP(MONTH(C4166),lookup!$G$2:$N$13,8)</f>
        <v>2019M08</v>
      </c>
      <c r="C4166" s="7">
        <f t="shared" si="334"/>
        <v>43703</v>
      </c>
      <c r="D4166" s="126">
        <v>38.9492544073373</v>
      </c>
      <c r="E4166">
        <f t="shared" si="336"/>
        <v>38.694681069474257</v>
      </c>
      <c r="F4166" s="126">
        <v>32.955654755586806</v>
      </c>
      <c r="G4166">
        <f t="shared" si="333"/>
        <v>32.832971299636554</v>
      </c>
      <c r="H4166">
        <f t="shared" si="342"/>
        <v>38.077165567544107</v>
      </c>
      <c r="I4166">
        <f t="shared" si="343"/>
        <v>32.458243925226547</v>
      </c>
      <c r="J4166">
        <f t="shared" si="337"/>
        <v>0</v>
      </c>
      <c r="K4166" s="66"/>
      <c r="L4166" s="67"/>
      <c r="M4166" s="66"/>
      <c r="N4166" s="67"/>
      <c r="O4166" s="66"/>
      <c r="P4166" s="67"/>
      <c r="S4166">
        <f t="shared" si="338"/>
        <v>32.451654452552205</v>
      </c>
      <c r="T4166">
        <f t="shared" si="339"/>
        <v>-6.5894726743422893E-3</v>
      </c>
      <c r="U4166">
        <f t="shared" si="340"/>
        <v>38.075193735864005</v>
      </c>
      <c r="V4166">
        <f t="shared" si="341"/>
        <v>-1.9718316801018432E-3</v>
      </c>
    </row>
    <row r="4167" spans="1:22">
      <c r="A4167" s="12">
        <f t="shared" si="335"/>
        <v>0</v>
      </c>
      <c r="B4167" t="str">
        <f>YEAR(C4167)&amp;VLOOKUP(MONTH(C4167),lookup!$G$2:$N$13,8)</f>
        <v>2019M08</v>
      </c>
      <c r="C4167" s="7">
        <f t="shared" si="334"/>
        <v>43704</v>
      </c>
      <c r="D4167" s="126">
        <v>38.549676083512331</v>
      </c>
      <c r="E4167">
        <f t="shared" si="336"/>
        <v>38.697864322500614</v>
      </c>
      <c r="F4167" s="126">
        <v>32.864248380377099</v>
      </c>
      <c r="G4167">
        <f t="shared" si="333"/>
        <v>32.856170520240909</v>
      </c>
      <c r="H4167">
        <f t="shared" si="342"/>
        <v>38.055585260266383</v>
      </c>
      <c r="I4167">
        <f t="shared" si="343"/>
        <v>32.449965832516952</v>
      </c>
      <c r="J4167">
        <f t="shared" si="337"/>
        <v>0</v>
      </c>
      <c r="K4167" s="66"/>
      <c r="L4167" s="67"/>
      <c r="M4167" s="66"/>
      <c r="N4167" s="67"/>
      <c r="O4167" s="66"/>
      <c r="P4167" s="67"/>
      <c r="S4167">
        <f t="shared" si="338"/>
        <v>32.445148320265119</v>
      </c>
      <c r="T4167">
        <f t="shared" si="339"/>
        <v>-4.8175122518330227E-3</v>
      </c>
      <c r="U4167">
        <f t="shared" si="340"/>
        <v>38.054805389128823</v>
      </c>
      <c r="V4167">
        <f t="shared" si="341"/>
        <v>-7.7987113755995097E-4</v>
      </c>
    </row>
    <row r="4168" spans="1:22">
      <c r="A4168" s="12">
        <f t="shared" si="335"/>
        <v>0</v>
      </c>
      <c r="B4168" t="str">
        <f>YEAR(C4168)&amp;VLOOKUP(MONTH(C4168),lookup!$G$2:$N$13,8)</f>
        <v>2019M08</v>
      </c>
      <c r="C4168" s="7">
        <f t="shared" si="334"/>
        <v>43705</v>
      </c>
      <c r="D4168" s="126">
        <v>38.505776266916492</v>
      </c>
      <c r="E4168">
        <f t="shared" si="336"/>
        <v>38.663565957599879</v>
      </c>
      <c r="F4168" s="126">
        <v>32.597439869322287</v>
      </c>
      <c r="G4168">
        <f t="shared" ref="G4168:G4231" si="344">AVERAGE(SUM(F4161:F4168)/8,SUM(F4163:F4168)/6)</f>
        <v>32.832297691109311</v>
      </c>
      <c r="H4168">
        <f t="shared" si="342"/>
        <v>38.032576712344124</v>
      </c>
      <c r="I4168">
        <f t="shared" si="343"/>
        <v>32.442038133503331</v>
      </c>
      <c r="J4168">
        <f t="shared" si="337"/>
        <v>0</v>
      </c>
      <c r="K4168" s="66"/>
      <c r="L4168" s="67"/>
      <c r="M4168" s="66"/>
      <c r="N4168" s="67"/>
      <c r="O4168" s="66"/>
      <c r="P4168" s="67"/>
      <c r="S4168">
        <f t="shared" si="338"/>
        <v>32.432750634327647</v>
      </c>
      <c r="T4168">
        <f t="shared" si="339"/>
        <v>-9.2874991756843883E-3</v>
      </c>
      <c r="U4168">
        <f t="shared" si="340"/>
        <v>38.028847687981639</v>
      </c>
      <c r="V4168">
        <f t="shared" si="341"/>
        <v>-3.7290243624852337E-3</v>
      </c>
    </row>
    <row r="4169" spans="1:22">
      <c r="A4169" s="12">
        <f t="shared" si="335"/>
        <v>0</v>
      </c>
      <c r="B4169" t="str">
        <f>YEAR(C4169)&amp;VLOOKUP(MONTH(C4169),lookup!$G$2:$N$13,8)</f>
        <v>2019M08</v>
      </c>
      <c r="C4169" s="7">
        <f t="shared" si="334"/>
        <v>43706</v>
      </c>
      <c r="D4169" s="126">
        <v>38.325699851222247</v>
      </c>
      <c r="E4169">
        <f t="shared" si="336"/>
        <v>38.622389542792618</v>
      </c>
      <c r="F4169" s="126">
        <v>32.571677528073778</v>
      </c>
      <c r="G4169">
        <f t="shared" si="344"/>
        <v>32.793586646597518</v>
      </c>
      <c r="H4169">
        <f t="shared" si="342"/>
        <v>38.029028141316971</v>
      </c>
      <c r="I4169">
        <f t="shared" si="343"/>
        <v>32.449138583838398</v>
      </c>
      <c r="J4169">
        <f t="shared" si="337"/>
        <v>0</v>
      </c>
      <c r="K4169" s="66"/>
      <c r="L4169" s="67"/>
      <c r="M4169" s="66"/>
      <c r="N4169" s="67"/>
      <c r="O4169" s="66"/>
      <c r="P4169" s="67"/>
      <c r="S4169">
        <f t="shared" si="338"/>
        <v>32.446214544211578</v>
      </c>
      <c r="T4169">
        <f t="shared" si="339"/>
        <v>-2.9240396268193081E-3</v>
      </c>
      <c r="U4169">
        <f t="shared" si="340"/>
        <v>38.028440701673546</v>
      </c>
      <c r="V4169">
        <f t="shared" si="341"/>
        <v>-5.874396434251139E-4</v>
      </c>
    </row>
    <row r="4170" spans="1:22">
      <c r="A4170" s="12">
        <f t="shared" si="335"/>
        <v>0</v>
      </c>
      <c r="B4170" t="str">
        <f>YEAR(C4170)&amp;VLOOKUP(MONTH(C4170),lookup!$G$2:$N$13,8)</f>
        <v>2019M08</v>
      </c>
      <c r="C4170" s="7">
        <f t="shared" si="334"/>
        <v>43707</v>
      </c>
      <c r="D4170" s="126">
        <v>38.414854503762221</v>
      </c>
      <c r="E4170">
        <f t="shared" si="336"/>
        <v>38.58524243423259</v>
      </c>
      <c r="F4170" s="126">
        <v>32.626672019424355</v>
      </c>
      <c r="G4170">
        <f t="shared" si="344"/>
        <v>32.772692454866586</v>
      </c>
      <c r="H4170">
        <f t="shared" si="342"/>
        <v>38.008329335670446</v>
      </c>
      <c r="I4170">
        <f t="shared" si="343"/>
        <v>32.442862116145392</v>
      </c>
      <c r="J4170">
        <f t="shared" si="337"/>
        <v>0</v>
      </c>
      <c r="K4170" s="66"/>
      <c r="L4170" s="67"/>
      <c r="M4170" s="66"/>
      <c r="N4170" s="67"/>
      <c r="O4170" s="66"/>
      <c r="P4170" s="67"/>
      <c r="S4170">
        <f t="shared" si="338"/>
        <v>32.457246983578521</v>
      </c>
      <c r="T4170">
        <f t="shared" si="339"/>
        <v>1.43848674331295E-2</v>
      </c>
      <c r="U4170">
        <f t="shared" si="340"/>
        <v>38.029949439452871</v>
      </c>
      <c r="V4170">
        <f t="shared" si="341"/>
        <v>2.1620103782424849E-2</v>
      </c>
    </row>
    <row r="4171" spans="1:22">
      <c r="A4171" s="12">
        <f t="shared" si="335"/>
        <v>0</v>
      </c>
      <c r="B4171" t="str">
        <f>YEAR(C4171)&amp;VLOOKUP(MONTH(C4171),lookup!$G$2:$N$13,8)</f>
        <v>2019M08</v>
      </c>
      <c r="C4171" s="7">
        <f t="shared" si="334"/>
        <v>43708</v>
      </c>
      <c r="D4171" s="126">
        <v>38.728183625170082</v>
      </c>
      <c r="E4171">
        <f t="shared" si="336"/>
        <v>38.587484880330138</v>
      </c>
      <c r="F4171" s="126">
        <v>33.117090580966568</v>
      </c>
      <c r="G4171">
        <f t="shared" si="344"/>
        <v>32.795825613322819</v>
      </c>
      <c r="H4171">
        <f t="shared" si="342"/>
        <v>38.027898630030322</v>
      </c>
      <c r="I4171">
        <f t="shared" si="343"/>
        <v>32.462464981444185</v>
      </c>
      <c r="J4171">
        <f t="shared" si="337"/>
        <v>0</v>
      </c>
      <c r="K4171" s="66"/>
      <c r="L4171" s="67"/>
      <c r="M4171" s="66"/>
      <c r="N4171" s="67"/>
      <c r="O4171" s="66"/>
      <c r="P4171" s="67"/>
      <c r="S4171">
        <f t="shared" si="338"/>
        <v>32.446037767246636</v>
      </c>
      <c r="T4171">
        <f t="shared" si="339"/>
        <v>-1.6427214197548778E-2</v>
      </c>
      <c r="U4171">
        <f t="shared" si="340"/>
        <v>38.009585666715736</v>
      </c>
      <c r="V4171">
        <f t="shared" si="341"/>
        <v>-1.8312963314585318E-2</v>
      </c>
    </row>
    <row r="4172" spans="1:22">
      <c r="A4172" s="12">
        <f t="shared" si="335"/>
        <v>0</v>
      </c>
      <c r="B4172" t="str">
        <f>YEAR(C4172)&amp;VLOOKUP(MONTH(C4172),lookup!$G$2:$N$13,8)</f>
        <v>2019M09</v>
      </c>
      <c r="C4172" s="7">
        <f t="shared" ref="C4172:C4235" si="345">C4171+1</f>
        <v>43709</v>
      </c>
      <c r="D4172" s="126">
        <v>38.130588910605461</v>
      </c>
      <c r="E4172">
        <f t="shared" si="336"/>
        <v>38.491924642834604</v>
      </c>
      <c r="F4172" s="126">
        <v>32.425781712929371</v>
      </c>
      <c r="G4172">
        <f t="shared" si="344"/>
        <v>32.735755390962083</v>
      </c>
      <c r="H4172">
        <f t="shared" si="342"/>
        <v>37.974183725202309</v>
      </c>
      <c r="I4172">
        <f t="shared" si="343"/>
        <v>32.445755450746248</v>
      </c>
      <c r="J4172">
        <f t="shared" si="337"/>
        <v>0</v>
      </c>
      <c r="K4172" s="66"/>
      <c r="L4172" s="67"/>
      <c r="M4172" s="66"/>
      <c r="N4172" s="67"/>
      <c r="O4172" s="66"/>
      <c r="P4172" s="67"/>
      <c r="S4172">
        <f t="shared" si="338"/>
        <v>32.469045512857363</v>
      </c>
      <c r="T4172">
        <f t="shared" si="339"/>
        <v>2.3290062111115617E-2</v>
      </c>
      <c r="U4172">
        <f t="shared" si="340"/>
        <v>38.015411107065809</v>
      </c>
      <c r="V4172">
        <f t="shared" si="341"/>
        <v>4.1227381863500057E-2</v>
      </c>
    </row>
    <row r="4173" spans="1:22">
      <c r="A4173" s="12">
        <f t="shared" si="335"/>
        <v>0</v>
      </c>
      <c r="B4173" t="str">
        <f>YEAR(C4173)&amp;VLOOKUP(MONTH(C4173),lookup!$G$2:$N$13,8)</f>
        <v>2019M09</v>
      </c>
      <c r="C4173" s="7">
        <f t="shared" si="345"/>
        <v>43710</v>
      </c>
      <c r="D4173" s="126">
        <v>38.203081864440989</v>
      </c>
      <c r="E4173">
        <f t="shared" si="336"/>
        <v>38.430293471403573</v>
      </c>
      <c r="F4173" s="126">
        <v>32.669666110704263</v>
      </c>
      <c r="G4173">
        <f t="shared" si="344"/>
        <v>32.698291753288245</v>
      </c>
      <c r="H4173">
        <f t="shared" si="342"/>
        <v>37.97378997373751</v>
      </c>
      <c r="I4173">
        <f t="shared" si="343"/>
        <v>32.46984683148159</v>
      </c>
      <c r="J4173">
        <f t="shared" si="337"/>
        <v>0</v>
      </c>
      <c r="K4173" s="66"/>
      <c r="L4173" s="67"/>
      <c r="M4173" s="66"/>
      <c r="N4173" s="67"/>
      <c r="O4173" s="66"/>
      <c r="P4173" s="67"/>
      <c r="S4173">
        <f t="shared" si="338"/>
        <v>32.459095840649496</v>
      </c>
      <c r="T4173">
        <f t="shared" si="339"/>
        <v>-1.0750990832093521E-2</v>
      </c>
      <c r="U4173">
        <f t="shared" si="340"/>
        <v>37.97511370342523</v>
      </c>
      <c r="V4173">
        <f t="shared" si="341"/>
        <v>1.3237296877193216E-3</v>
      </c>
    </row>
    <row r="4174" spans="1:22">
      <c r="A4174" s="12">
        <f t="shared" si="335"/>
        <v>0</v>
      </c>
      <c r="B4174" t="str">
        <f>YEAR(C4174)&amp;VLOOKUP(MONTH(C4174),lookup!$G$2:$N$13,8)</f>
        <v>2019M09</v>
      </c>
      <c r="C4174" s="7">
        <f t="shared" si="345"/>
        <v>43711</v>
      </c>
      <c r="D4174" s="126">
        <v>38.49665408351953</v>
      </c>
      <c r="E4174">
        <f t="shared" si="336"/>
        <v>38.401245769215215</v>
      </c>
      <c r="F4174" s="126">
        <v>32.780120770041371</v>
      </c>
      <c r="G4174">
        <f t="shared" si="344"/>
        <v>32.702544287584914</v>
      </c>
      <c r="H4174">
        <f t="shared" si="342"/>
        <v>37.959330094763104</v>
      </c>
      <c r="I4174">
        <f t="shared" si="343"/>
        <v>32.487436881649387</v>
      </c>
      <c r="J4174">
        <f t="shared" si="337"/>
        <v>0</v>
      </c>
      <c r="K4174" s="66"/>
      <c r="L4174" s="67"/>
      <c r="M4174" s="66"/>
      <c r="N4174" s="67"/>
      <c r="O4174" s="66"/>
      <c r="P4174" s="67"/>
      <c r="S4174">
        <f t="shared" si="338"/>
        <v>32.490420789100291</v>
      </c>
      <c r="T4174">
        <f t="shared" si="339"/>
        <v>2.9839074509041552E-3</v>
      </c>
      <c r="U4174">
        <f t="shared" si="340"/>
        <v>37.976482979059099</v>
      </c>
      <c r="V4174">
        <f t="shared" si="341"/>
        <v>1.7152884295995818E-2</v>
      </c>
    </row>
    <row r="4175" spans="1:22">
      <c r="A4175" s="12">
        <f t="shared" si="335"/>
        <v>0</v>
      </c>
      <c r="B4175" t="str">
        <f>YEAR(C4175)&amp;VLOOKUP(MONTH(C4175),lookup!$G$2:$N$13,8)</f>
        <v>2019M09</v>
      </c>
      <c r="C4175" s="7">
        <f t="shared" si="345"/>
        <v>43712</v>
      </c>
      <c r="D4175" s="126">
        <v>38.587952565630154</v>
      </c>
      <c r="E4175">
        <f t="shared" si="336"/>
        <v>38.425492442214903</v>
      </c>
      <c r="F4175" s="126">
        <v>33.071630434756734</v>
      </c>
      <c r="G4175">
        <f t="shared" si="344"/>
        <v>32.757168408207228</v>
      </c>
      <c r="H4175">
        <f t="shared" si="342"/>
        <v>37.957008177514702</v>
      </c>
      <c r="I4175">
        <f t="shared" si="343"/>
        <v>32.510833796352976</v>
      </c>
      <c r="J4175">
        <f t="shared" si="337"/>
        <v>0</v>
      </c>
      <c r="K4175" s="66"/>
      <c r="L4175" s="67"/>
      <c r="M4175" s="66"/>
      <c r="N4175" s="67"/>
      <c r="O4175" s="66"/>
      <c r="P4175" s="67"/>
      <c r="S4175">
        <f t="shared" si="338"/>
        <v>32.509861497489325</v>
      </c>
      <c r="T4175">
        <f t="shared" si="339"/>
        <v>-9.7229886365113316E-4</v>
      </c>
      <c r="U4175">
        <f t="shared" si="340"/>
        <v>37.969071634671259</v>
      </c>
      <c r="V4175">
        <f t="shared" si="341"/>
        <v>1.2063457156557433E-2</v>
      </c>
    </row>
    <row r="4176" spans="1:22">
      <c r="A4176" s="12">
        <f t="shared" si="335"/>
        <v>0</v>
      </c>
      <c r="B4176" t="str">
        <f>YEAR(C4176)&amp;VLOOKUP(MONTH(C4176),lookup!$G$2:$N$13,8)</f>
        <v>2019M09</v>
      </c>
      <c r="C4176" s="7">
        <f t="shared" si="345"/>
        <v>43713</v>
      </c>
      <c r="D4176" s="126">
        <v>38.191659437850333</v>
      </c>
      <c r="E4176">
        <f t="shared" si="336"/>
        <v>38.387260551572275</v>
      </c>
      <c r="F4176" s="126">
        <v>32.463448987432187</v>
      </c>
      <c r="G4176">
        <f t="shared" si="344"/>
        <v>32.735192058756411</v>
      </c>
      <c r="H4176">
        <f t="shared" si="342"/>
        <v>37.944917724528175</v>
      </c>
      <c r="I4176">
        <f t="shared" si="343"/>
        <v>32.52803753617745</v>
      </c>
      <c r="J4176">
        <f t="shared" si="337"/>
        <v>0</v>
      </c>
      <c r="K4176" s="66"/>
      <c r="L4176" s="67"/>
      <c r="M4176" s="66"/>
      <c r="N4176" s="67"/>
      <c r="O4176" s="66"/>
      <c r="P4176" s="67"/>
      <c r="S4176">
        <f t="shared" si="338"/>
        <v>32.534523183535178</v>
      </c>
      <c r="T4176">
        <f t="shared" si="339"/>
        <v>6.4856473577279417E-3</v>
      </c>
      <c r="U4176">
        <f t="shared" si="340"/>
        <v>37.965088050011566</v>
      </c>
      <c r="V4176">
        <f t="shared" si="341"/>
        <v>2.0170325483391593E-2</v>
      </c>
    </row>
    <row r="4177" spans="1:22">
      <c r="A4177" s="12">
        <f t="shared" si="335"/>
        <v>0</v>
      </c>
      <c r="B4177" t="str">
        <f>YEAR(C4177)&amp;VLOOKUP(MONTH(C4177),lookup!$G$2:$N$13,8)</f>
        <v>2019M09</v>
      </c>
      <c r="C4177" s="7">
        <f t="shared" si="345"/>
        <v>43714</v>
      </c>
      <c r="D4177" s="126">
        <v>38.20060152777863</v>
      </c>
      <c r="E4177">
        <f t="shared" si="336"/>
        <v>38.335476731574431</v>
      </c>
      <c r="F4177" s="126">
        <v>32.795268379471047</v>
      </c>
      <c r="G4177">
        <f t="shared" si="344"/>
        <v>32.722347970177452</v>
      </c>
      <c r="H4177">
        <f t="shared" si="342"/>
        <v>37.924846568752898</v>
      </c>
      <c r="I4177">
        <f t="shared" si="343"/>
        <v>32.535346649142632</v>
      </c>
      <c r="J4177">
        <f t="shared" si="337"/>
        <v>0</v>
      </c>
      <c r="K4177" s="66"/>
      <c r="L4177" s="67"/>
      <c r="M4177" s="66"/>
      <c r="N4177" s="67"/>
      <c r="O4177" s="66"/>
      <c r="P4177" s="67"/>
      <c r="S4177">
        <f t="shared" si="338"/>
        <v>32.538690306541447</v>
      </c>
      <c r="T4177">
        <f t="shared" si="339"/>
        <v>3.3436573988154805E-3</v>
      </c>
      <c r="U4177">
        <f t="shared" si="340"/>
        <v>37.943940123318534</v>
      </c>
      <c r="V4177">
        <f t="shared" si="341"/>
        <v>1.9093554565635884E-2</v>
      </c>
    </row>
    <row r="4178" spans="1:22">
      <c r="A4178" s="12">
        <f t="shared" ref="A4178:A4196" si="346">IF(D4178+D4179=D4178,IF(D4178+D4179&gt;0,1,0),0)</f>
        <v>0</v>
      </c>
      <c r="B4178" t="str">
        <f>YEAR(C4178)&amp;VLOOKUP(MONTH(C4178),lookup!$G$2:$N$13,8)</f>
        <v>2019M09</v>
      </c>
      <c r="C4178" s="7">
        <f t="shared" si="345"/>
        <v>43715</v>
      </c>
      <c r="D4178" s="126">
        <v>38.620835587439352</v>
      </c>
      <c r="E4178">
        <f t="shared" si="336"/>
        <v>38.389204439040412</v>
      </c>
      <c r="F4178" s="126">
        <v>32.909401837835802</v>
      </c>
      <c r="G4178">
        <f t="shared" si="344"/>
        <v>32.7803202609037</v>
      </c>
      <c r="H4178">
        <f t="shared" si="342"/>
        <v>37.944008322058366</v>
      </c>
      <c r="I4178">
        <f t="shared" si="343"/>
        <v>32.568528240479495</v>
      </c>
      <c r="J4178">
        <f t="shared" si="337"/>
        <v>0</v>
      </c>
      <c r="K4178" s="66"/>
      <c r="L4178" s="67"/>
      <c r="M4178" s="66"/>
      <c r="N4178" s="67"/>
      <c r="O4178" s="66"/>
      <c r="P4178" s="67"/>
      <c r="S4178">
        <f t="shared" si="338"/>
        <v>32.562794462146243</v>
      </c>
      <c r="T4178">
        <f t="shared" si="339"/>
        <v>-5.7337783332513936E-3</v>
      </c>
      <c r="U4178">
        <f t="shared" si="340"/>
        <v>37.944719390686338</v>
      </c>
      <c r="V4178">
        <f t="shared" si="341"/>
        <v>7.1106862797165604E-4</v>
      </c>
    </row>
    <row r="4179" spans="1:22">
      <c r="A4179" s="12">
        <f t="shared" si="346"/>
        <v>0</v>
      </c>
      <c r="B4179" t="str">
        <f>YEAR(C4179)&amp;VLOOKUP(MONTH(C4179),lookup!$G$2:$N$13,8)</f>
        <v>2019M09</v>
      </c>
      <c r="C4179" s="7">
        <f t="shared" si="345"/>
        <v>43716</v>
      </c>
      <c r="D4179" s="126">
        <v>38.580272624676908</v>
      </c>
      <c r="E4179">
        <f t="shared" si="336"/>
        <v>38.411392564862581</v>
      </c>
      <c r="F4179" s="126">
        <v>33.135531660167686</v>
      </c>
      <c r="G4179">
        <f t="shared" si="344"/>
        <v>32.820294957475724</v>
      </c>
      <c r="H4179">
        <f t="shared" si="342"/>
        <v>37.916513938089267</v>
      </c>
      <c r="I4179">
        <f t="shared" si="343"/>
        <v>32.557593106382434</v>
      </c>
      <c r="J4179">
        <f t="shared" si="337"/>
        <v>0</v>
      </c>
      <c r="K4179" s="66"/>
      <c r="L4179" s="67"/>
      <c r="M4179" s="66"/>
      <c r="N4179" s="67"/>
      <c r="O4179" s="66"/>
      <c r="P4179" s="67"/>
      <c r="S4179">
        <f t="shared" si="338"/>
        <v>32.562315496253746</v>
      </c>
      <c r="T4179">
        <f t="shared" si="339"/>
        <v>4.7223898713113499E-3</v>
      </c>
      <c r="U4179">
        <f t="shared" si="340"/>
        <v>37.929380853900682</v>
      </c>
      <c r="V4179">
        <f t="shared" si="341"/>
        <v>1.286691581141497E-2</v>
      </c>
    </row>
    <row r="4180" spans="1:22">
      <c r="A4180" s="12">
        <f t="shared" si="346"/>
        <v>0</v>
      </c>
      <c r="B4180" t="str">
        <f>YEAR(C4180)&amp;VLOOKUP(MONTH(C4180),lookup!$G$2:$N$13,8)</f>
        <v>2019M09</v>
      </c>
      <c r="C4180" s="7">
        <f t="shared" si="345"/>
        <v>43717</v>
      </c>
      <c r="D4180" s="126">
        <v>38.171912128182505</v>
      </c>
      <c r="E4180">
        <f t="shared" si="336"/>
        <v>38.386913436349722</v>
      </c>
      <c r="F4180" s="126">
        <v>32.569707003219712</v>
      </c>
      <c r="G4180">
        <f t="shared" si="344"/>
        <v>32.811755807550398</v>
      </c>
      <c r="H4180">
        <f t="shared" si="342"/>
        <v>37.950352000136228</v>
      </c>
      <c r="I4180">
        <f t="shared" si="343"/>
        <v>32.59204660540113</v>
      </c>
      <c r="J4180">
        <f t="shared" si="337"/>
        <v>0</v>
      </c>
      <c r="K4180" s="66"/>
      <c r="L4180" s="67"/>
      <c r="M4180" s="66"/>
      <c r="N4180" s="67"/>
      <c r="O4180" s="66"/>
      <c r="P4180" s="67"/>
      <c r="S4180">
        <f t="shared" si="338"/>
        <v>32.590669786799381</v>
      </c>
      <c r="T4180">
        <f t="shared" si="339"/>
        <v>-1.3768186017486528E-3</v>
      </c>
      <c r="U4180">
        <f t="shared" si="340"/>
        <v>37.952219222899508</v>
      </c>
      <c r="V4180">
        <f t="shared" si="341"/>
        <v>1.8672227632805516E-3</v>
      </c>
    </row>
    <row r="4181" spans="1:22">
      <c r="A4181" s="12">
        <f t="shared" si="346"/>
        <v>0</v>
      </c>
      <c r="B4181" t="str">
        <f>YEAR(C4181)&amp;VLOOKUP(MONTH(C4181),lookup!$G$2:$N$13,8)</f>
        <v>2019M09</v>
      </c>
      <c r="C4181" s="7">
        <f t="shared" si="345"/>
        <v>43718</v>
      </c>
      <c r="D4181" s="126">
        <v>38.771007086989165</v>
      </c>
      <c r="E4181">
        <f t="shared" si="336"/>
        <v>38.437663306205565</v>
      </c>
      <c r="F4181" s="126">
        <v>33.117022661487134</v>
      </c>
      <c r="G4181">
        <f t="shared" si="344"/>
        <v>32.843498277535197</v>
      </c>
      <c r="H4181">
        <f t="shared" si="342"/>
        <v>37.950109798399659</v>
      </c>
      <c r="I4181">
        <f t="shared" si="343"/>
        <v>32.59644966742907</v>
      </c>
      <c r="J4181">
        <f t="shared" si="337"/>
        <v>0</v>
      </c>
      <c r="K4181" s="66"/>
      <c r="L4181" s="67"/>
      <c r="M4181" s="66"/>
      <c r="N4181" s="67"/>
      <c r="O4181" s="66"/>
      <c r="P4181" s="67"/>
      <c r="S4181">
        <f t="shared" si="338"/>
        <v>32.602883339113475</v>
      </c>
      <c r="T4181">
        <f t="shared" si="339"/>
        <v>6.4336716844053399E-3</v>
      </c>
      <c r="U4181">
        <f t="shared" si="340"/>
        <v>37.960659680903426</v>
      </c>
      <c r="V4181">
        <f t="shared" si="341"/>
        <v>1.0549882503767094E-2</v>
      </c>
    </row>
    <row r="4182" spans="1:22">
      <c r="A4182" s="12">
        <f t="shared" si="346"/>
        <v>0</v>
      </c>
      <c r="B4182" t="str">
        <f>YEAR(C4182)&amp;VLOOKUP(MONTH(C4182),lookup!$G$2:$N$13,8)</f>
        <v>2019M09</v>
      </c>
      <c r="C4182" s="7">
        <f t="shared" si="345"/>
        <v>43719</v>
      </c>
      <c r="D4182" s="126">
        <v>38.209178811315404</v>
      </c>
      <c r="E4182">
        <f t="shared" si="336"/>
        <v>38.421156049481567</v>
      </c>
      <c r="F4182" s="126">
        <v>32.604285611157692</v>
      </c>
      <c r="G4182">
        <f t="shared" si="344"/>
        <v>32.844244965415427</v>
      </c>
      <c r="H4182">
        <f t="shared" si="342"/>
        <v>37.983429804364043</v>
      </c>
      <c r="I4182">
        <f t="shared" si="343"/>
        <v>32.629938840421431</v>
      </c>
      <c r="J4182">
        <f t="shared" si="337"/>
        <v>0</v>
      </c>
      <c r="K4182" s="66"/>
      <c r="L4182" s="67"/>
      <c r="M4182" s="66"/>
      <c r="N4182" s="67"/>
      <c r="O4182" s="66"/>
      <c r="P4182" s="67"/>
      <c r="S4182">
        <f t="shared" si="338"/>
        <v>32.634428702337303</v>
      </c>
      <c r="T4182">
        <f t="shared" si="339"/>
        <v>4.4898619158715292E-3</v>
      </c>
      <c r="U4182">
        <f t="shared" si="340"/>
        <v>37.9921428503418</v>
      </c>
      <c r="V4182">
        <f t="shared" si="341"/>
        <v>8.7130459777569058E-3</v>
      </c>
    </row>
    <row r="4183" spans="1:22">
      <c r="A4183" s="12">
        <f t="shared" si="346"/>
        <v>0</v>
      </c>
      <c r="B4183" t="str">
        <f>YEAR(C4183)&amp;VLOOKUP(MONTH(C4183),lookup!$G$2:$N$13,8)</f>
        <v>2019M09</v>
      </c>
      <c r="C4183" s="7">
        <f t="shared" si="345"/>
        <v>43720</v>
      </c>
      <c r="D4183" s="126">
        <v>38.735023272175908</v>
      </c>
      <c r="E4183">
        <f t="shared" si="336"/>
        <v>38.474883114007113</v>
      </c>
      <c r="F4183" s="126">
        <v>33.18038238450459</v>
      </c>
      <c r="G4183">
        <f t="shared" si="344"/>
        <v>32.883134796027463</v>
      </c>
      <c r="H4183">
        <f t="shared" si="342"/>
        <v>37.988904066826748</v>
      </c>
      <c r="I4183">
        <f t="shared" si="343"/>
        <v>32.640184645676001</v>
      </c>
      <c r="J4183">
        <f t="shared" si="337"/>
        <v>0</v>
      </c>
      <c r="K4183" s="66"/>
      <c r="L4183" s="67"/>
      <c r="M4183" s="66"/>
      <c r="N4183" s="67"/>
      <c r="O4183" s="66"/>
      <c r="P4183" s="67"/>
      <c r="S4183">
        <f t="shared" si="338"/>
        <v>32.65655765144335</v>
      </c>
      <c r="T4183">
        <f t="shared" si="339"/>
        <v>1.6373005767349014E-2</v>
      </c>
      <c r="U4183">
        <f t="shared" si="340"/>
        <v>38.010418347483842</v>
      </c>
      <c r="V4183">
        <f t="shared" si="341"/>
        <v>2.1514280657093821E-2</v>
      </c>
    </row>
    <row r="4184" spans="1:22">
      <c r="A4184" s="12">
        <f t="shared" si="346"/>
        <v>0</v>
      </c>
      <c r="B4184" t="str">
        <f>YEAR(C4184)&amp;VLOOKUP(MONTH(C4184),lookup!$G$2:$N$13,8)</f>
        <v>2019M09</v>
      </c>
      <c r="C4184" s="7">
        <f t="shared" si="345"/>
        <v>43721</v>
      </c>
      <c r="D4184" s="126">
        <v>38.638901715087727</v>
      </c>
      <c r="E4184">
        <f t="shared" si="336"/>
        <v>38.504341266971821</v>
      </c>
      <c r="F4184" s="126">
        <v>33.027753626132402</v>
      </c>
      <c r="G4184">
        <f t="shared" si="344"/>
        <v>32.928266484970941</v>
      </c>
      <c r="H4184">
        <f t="shared" si="342"/>
        <v>38.000158597034968</v>
      </c>
      <c r="I4184">
        <f t="shared" si="343"/>
        <v>32.653794793109441</v>
      </c>
      <c r="J4184">
        <f t="shared" si="337"/>
        <v>0</v>
      </c>
      <c r="K4184" s="66"/>
      <c r="L4184" s="67"/>
      <c r="M4184" s="66"/>
      <c r="N4184" s="67"/>
      <c r="O4184" s="66"/>
      <c r="P4184" s="67"/>
      <c r="S4184">
        <f t="shared" si="338"/>
        <v>32.664471070205344</v>
      </c>
      <c r="T4184">
        <f t="shared" si="339"/>
        <v>1.0676277095903686E-2</v>
      </c>
      <c r="U4184">
        <f t="shared" si="340"/>
        <v>38.014923445620347</v>
      </c>
      <c r="V4184">
        <f t="shared" si="341"/>
        <v>1.4764848585379298E-2</v>
      </c>
    </row>
    <row r="4185" spans="1:22">
      <c r="A4185" s="12">
        <f t="shared" si="346"/>
        <v>0</v>
      </c>
      <c r="B4185" t="str">
        <f>YEAR(C4185)&amp;VLOOKUP(MONTH(C4185),lookup!$G$2:$N$13,8)</f>
        <v>2019M09</v>
      </c>
      <c r="C4185" s="7">
        <f t="shared" si="345"/>
        <v>43722</v>
      </c>
      <c r="D4185" s="126">
        <v>38.471108912231074</v>
      </c>
      <c r="E4185">
        <f t="shared" si="336"/>
        <v>38.512151002462943</v>
      </c>
      <c r="F4185" s="126">
        <v>32.934215659287204</v>
      </c>
      <c r="G4185">
        <f t="shared" si="344"/>
        <v>32.920174356552749</v>
      </c>
      <c r="H4185">
        <f t="shared" si="342"/>
        <v>38.014099363556966</v>
      </c>
      <c r="I4185">
        <f t="shared" si="343"/>
        <v>32.66957387073758</v>
      </c>
      <c r="J4185">
        <f t="shared" si="337"/>
        <v>0</v>
      </c>
      <c r="K4185" s="66"/>
      <c r="L4185" s="67"/>
      <c r="M4185" s="66"/>
      <c r="N4185" s="67"/>
      <c r="O4185" s="66"/>
      <c r="P4185" s="67"/>
      <c r="S4185">
        <f t="shared" si="338"/>
        <v>32.674258845480665</v>
      </c>
      <c r="T4185">
        <f t="shared" si="339"/>
        <v>4.6849747430854904E-3</v>
      </c>
      <c r="U4185">
        <f t="shared" si="340"/>
        <v>38.022433711196143</v>
      </c>
      <c r="V4185">
        <f t="shared" si="341"/>
        <v>8.3343476391775084E-3</v>
      </c>
    </row>
    <row r="4186" spans="1:22">
      <c r="A4186" s="12">
        <f t="shared" si="346"/>
        <v>0</v>
      </c>
      <c r="B4186" t="str">
        <f>YEAR(C4186)&amp;VLOOKUP(MONTH(C4186),lookup!$G$2:$N$13,8)</f>
        <v>2019M09</v>
      </c>
      <c r="C4186" s="7">
        <f t="shared" si="345"/>
        <v>43723</v>
      </c>
      <c r="D4186" s="126">
        <v>38.718903420661633</v>
      </c>
      <c r="E4186">
        <f t="shared" si="336"/>
        <v>38.563862849745931</v>
      </c>
      <c r="F4186" s="126">
        <v>33.01275650705238</v>
      </c>
      <c r="G4186">
        <f t="shared" si="344"/>
        <v>32.963554815364837</v>
      </c>
      <c r="H4186">
        <f t="shared" si="342"/>
        <v>38.006131134894218</v>
      </c>
      <c r="I4186">
        <f t="shared" si="343"/>
        <v>32.666374701593369</v>
      </c>
      <c r="J4186">
        <f t="shared" si="337"/>
        <v>0</v>
      </c>
      <c r="K4186" s="66"/>
      <c r="L4186" s="67"/>
      <c r="M4186" s="66"/>
      <c r="N4186" s="67"/>
      <c r="O4186" s="66"/>
      <c r="P4186" s="67"/>
      <c r="Q4186" s="66"/>
      <c r="R4186" s="68"/>
      <c r="S4186">
        <f t="shared" si="338"/>
        <v>32.669947849521506</v>
      </c>
      <c r="T4186">
        <f t="shared" si="339"/>
        <v>3.5731479281366774E-3</v>
      </c>
      <c r="U4186">
        <f t="shared" si="340"/>
        <v>38.012339423874394</v>
      </c>
      <c r="V4186">
        <f t="shared" si="341"/>
        <v>6.2082889801757801E-3</v>
      </c>
    </row>
    <row r="4187" spans="1:22">
      <c r="A4187" s="12">
        <f t="shared" si="346"/>
        <v>0</v>
      </c>
      <c r="B4187" t="str">
        <f>YEAR(C4187)&amp;VLOOKUP(MONTH(C4187),lookup!$G$2:$N$13,8)</f>
        <v>2019M09</v>
      </c>
      <c r="C4187" s="7">
        <f t="shared" si="345"/>
        <v>43724</v>
      </c>
      <c r="D4187" s="126">
        <v>38.439120545833781</v>
      </c>
      <c r="E4187">
        <f t="shared" si="336"/>
        <v>38.527383633055287</v>
      </c>
      <c r="F4187" s="126">
        <v>32.944349114272264</v>
      </c>
      <c r="G4187">
        <f t="shared" si="344"/>
        <v>32.937216443978471</v>
      </c>
      <c r="H4187">
        <f t="shared" si="342"/>
        <v>38.025320801646053</v>
      </c>
      <c r="I4187">
        <f t="shared" si="343"/>
        <v>32.685476753879144</v>
      </c>
      <c r="J4187">
        <f t="shared" si="337"/>
        <v>0</v>
      </c>
      <c r="K4187" s="66"/>
      <c r="L4187" s="67"/>
      <c r="M4187" s="66"/>
      <c r="N4187" s="67"/>
      <c r="O4187" s="66"/>
      <c r="P4187" s="67"/>
      <c r="Q4187" s="66"/>
      <c r="R4187" s="68"/>
      <c r="S4187">
        <f t="shared" si="338"/>
        <v>32.681720707937849</v>
      </c>
      <c r="T4187">
        <f t="shared" si="339"/>
        <v>-3.7560459412944169E-3</v>
      </c>
      <c r="U4187">
        <f t="shared" si="340"/>
        <v>38.023277574074939</v>
      </c>
      <c r="V4187">
        <f t="shared" si="341"/>
        <v>-2.0432275711144143E-3</v>
      </c>
    </row>
    <row r="4188" spans="1:22">
      <c r="A4188" s="12">
        <f t="shared" si="346"/>
        <v>0</v>
      </c>
      <c r="B4188" t="str">
        <f>YEAR(C4188)&amp;VLOOKUP(MONTH(C4188),lookup!$G$2:$N$13,8)</f>
        <v>2019M09</v>
      </c>
      <c r="C4188" s="7">
        <f t="shared" si="345"/>
        <v>43725</v>
      </c>
      <c r="D4188" s="126">
        <v>38.447415543332937</v>
      </c>
      <c r="E4188">
        <f t="shared" si="336"/>
        <v>38.564455657503643</v>
      </c>
      <c r="F4188" s="126">
        <v>32.857619357131689</v>
      </c>
      <c r="G4188">
        <f t="shared" si="344"/>
        <v>32.976322111595792</v>
      </c>
      <c r="H4188">
        <f t="shared" si="342"/>
        <v>38.000575880631985</v>
      </c>
      <c r="I4188">
        <f t="shared" si="343"/>
        <v>32.666868568442318</v>
      </c>
      <c r="J4188">
        <f t="shared" si="337"/>
        <v>0</v>
      </c>
      <c r="K4188" s="66"/>
      <c r="L4188" s="67"/>
      <c r="M4188" s="66"/>
      <c r="N4188" s="67"/>
      <c r="O4188" s="66"/>
      <c r="P4188" s="67"/>
      <c r="Q4188" s="66"/>
      <c r="R4188" s="68"/>
      <c r="S4188">
        <f t="shared" si="338"/>
        <v>32.68022890158533</v>
      </c>
      <c r="T4188">
        <f t="shared" si="339"/>
        <v>1.3360333143012326E-2</v>
      </c>
      <c r="U4188">
        <f t="shared" si="340"/>
        <v>38.016242533111878</v>
      </c>
      <c r="V4188">
        <f t="shared" si="341"/>
        <v>1.5666652479893628E-2</v>
      </c>
    </row>
    <row r="4189" spans="1:22">
      <c r="A4189" s="12">
        <f t="shared" si="346"/>
        <v>0</v>
      </c>
      <c r="B4189" t="str">
        <f>YEAR(C4189)&amp;VLOOKUP(MONTH(C4189),lookup!$G$2:$N$13,8)</f>
        <v>2019M09</v>
      </c>
      <c r="C4189" s="7">
        <f t="shared" si="345"/>
        <v>43726</v>
      </c>
      <c r="D4189" s="126">
        <v>38.359485718855382</v>
      </c>
      <c r="E4189">
        <f t="shared" si="336"/>
        <v>38.507440775885243</v>
      </c>
      <c r="F4189" s="126">
        <v>32.830933278011507</v>
      </c>
      <c r="G4189">
        <f t="shared" si="344"/>
        <v>32.929320766254143</v>
      </c>
      <c r="H4189">
        <f t="shared" si="342"/>
        <v>38.004316669177562</v>
      </c>
      <c r="I4189">
        <f t="shared" si="343"/>
        <v>32.668925432855836</v>
      </c>
      <c r="J4189">
        <f t="shared" si="337"/>
        <v>0</v>
      </c>
      <c r="K4189" s="66"/>
      <c r="L4189" s="67"/>
      <c r="M4189" s="66"/>
      <c r="N4189" s="67"/>
      <c r="O4189" s="66"/>
      <c r="P4189" s="67"/>
      <c r="Q4189" s="66"/>
      <c r="R4189" s="68"/>
      <c r="S4189">
        <f t="shared" si="338"/>
        <v>32.656068946212578</v>
      </c>
      <c r="T4189">
        <f t="shared" si="339"/>
        <v>-1.2856486643258336E-2</v>
      </c>
      <c r="U4189">
        <f t="shared" si="340"/>
        <v>37.991295361615194</v>
      </c>
      <c r="V4189">
        <f t="shared" si="341"/>
        <v>-1.3021307562368634E-2</v>
      </c>
    </row>
    <row r="4190" spans="1:22">
      <c r="A4190" s="12">
        <f t="shared" si="346"/>
        <v>0</v>
      </c>
      <c r="B4190" t="str">
        <f>YEAR(C4190)&amp;VLOOKUP(MONTH(C4190),lookup!$G$2:$N$13,8)</f>
        <v>2019M09</v>
      </c>
      <c r="C4190" s="7">
        <f t="shared" si="345"/>
        <v>43727</v>
      </c>
      <c r="D4190" s="126">
        <v>38.782514804093353</v>
      </c>
      <c r="E4190">
        <f t="shared" si="336"/>
        <v>38.555242032850998</v>
      </c>
      <c r="F4190" s="126">
        <v>33.028625024401542</v>
      </c>
      <c r="G4190">
        <f t="shared" si="344"/>
        <v>32.955914596104314</v>
      </c>
      <c r="H4190">
        <f t="shared" si="342"/>
        <v>38.007147150135268</v>
      </c>
      <c r="I4190">
        <f t="shared" si="343"/>
        <v>32.675719245207588</v>
      </c>
      <c r="J4190">
        <f t="shared" si="337"/>
        <v>0</v>
      </c>
      <c r="K4190" s="66"/>
      <c r="L4190" s="67"/>
      <c r="M4190" s="66"/>
      <c r="N4190" s="67"/>
      <c r="O4190" s="66"/>
      <c r="P4190" s="67"/>
      <c r="Q4190" s="66"/>
      <c r="R4190" s="68"/>
      <c r="S4190">
        <f t="shared" si="338"/>
        <v>32.674922874855085</v>
      </c>
      <c r="T4190">
        <f t="shared" si="339"/>
        <v>-7.9637035250357258E-4</v>
      </c>
      <c r="U4190">
        <f t="shared" si="340"/>
        <v>38.005985166336167</v>
      </c>
      <c r="V4190">
        <f t="shared" si="341"/>
        <v>-1.1619837991005966E-3</v>
      </c>
    </row>
    <row r="4191" spans="1:22">
      <c r="A4191" s="12">
        <f t="shared" si="346"/>
        <v>0</v>
      </c>
      <c r="B4191" t="str">
        <f>YEAR(C4191)&amp;VLOOKUP(MONTH(C4191),lookup!$G$2:$N$13,8)</f>
        <v>2019M09</v>
      </c>
      <c r="C4191" s="7">
        <f t="shared" si="345"/>
        <v>43728</v>
      </c>
      <c r="D4191" s="126">
        <v>38.710194370882476</v>
      </c>
      <c r="E4191">
        <f t="shared" si="336"/>
        <v>38.573614014741111</v>
      </c>
      <c r="F4191" s="126">
        <v>33.23851503223338</v>
      </c>
      <c r="G4191">
        <f t="shared" si="344"/>
        <v>32.98490616766621</v>
      </c>
      <c r="H4191">
        <f t="shared" si="342"/>
        <v>38.023128263219704</v>
      </c>
      <c r="I4191">
        <f t="shared" si="343"/>
        <v>32.687240959559347</v>
      </c>
      <c r="J4191">
        <f t="shared" si="337"/>
        <v>0</v>
      </c>
      <c r="K4191" s="66"/>
      <c r="L4191" s="67"/>
      <c r="M4191" s="66"/>
      <c r="N4191" s="67"/>
      <c r="O4191" s="66"/>
      <c r="P4191" s="67"/>
      <c r="Q4191" s="66"/>
      <c r="R4191" s="68"/>
      <c r="S4191">
        <f t="shared" si="338"/>
        <v>32.681688598782635</v>
      </c>
      <c r="T4191">
        <f t="shared" si="339"/>
        <v>-5.5523607767113958E-3</v>
      </c>
      <c r="U4191">
        <f t="shared" si="340"/>
        <v>38.016798698259358</v>
      </c>
      <c r="V4191">
        <f t="shared" si="341"/>
        <v>-6.3295649603460902E-3</v>
      </c>
    </row>
    <row r="4192" spans="1:22">
      <c r="A4192" s="12">
        <f t="shared" si="346"/>
        <v>0</v>
      </c>
      <c r="B4192" t="str">
        <f>YEAR(C4192)&amp;VLOOKUP(MONTH(C4192),lookup!$G$2:$N$13,8)</f>
        <v>2019M09</v>
      </c>
      <c r="C4192" s="7">
        <f t="shared" si="345"/>
        <v>43729</v>
      </c>
      <c r="D4192" s="126">
        <v>39.196932074615681</v>
      </c>
      <c r="E4192">
        <f t="shared" si="336"/>
        <v>38.648326633374452</v>
      </c>
      <c r="F4192" s="126">
        <v>33.40890690916887</v>
      </c>
      <c r="G4192">
        <f t="shared" si="344"/>
        <v>33.041740781365704</v>
      </c>
      <c r="H4192">
        <f t="shared" si="342"/>
        <v>38.021111147400198</v>
      </c>
      <c r="I4192">
        <f t="shared" si="343"/>
        <v>32.692541163487682</v>
      </c>
      <c r="J4192">
        <f t="shared" si="337"/>
        <v>0</v>
      </c>
      <c r="K4192" s="66"/>
      <c r="L4192" s="67"/>
      <c r="M4192" s="66"/>
      <c r="N4192" s="67"/>
      <c r="O4192" s="66"/>
      <c r="P4192" s="67"/>
      <c r="Q4192" s="66"/>
      <c r="R4192" s="68"/>
      <c r="S4192">
        <f t="shared" si="338"/>
        <v>32.677926817472361</v>
      </c>
      <c r="T4192">
        <f t="shared" si="339"/>
        <v>-1.4614346015321189E-2</v>
      </c>
      <c r="U4192">
        <f t="shared" si="340"/>
        <v>38.005556678169214</v>
      </c>
      <c r="V4192">
        <f t="shared" si="341"/>
        <v>-1.555446923098458E-2</v>
      </c>
    </row>
    <row r="4193" spans="1:22">
      <c r="A4193" s="12">
        <f t="shared" si="346"/>
        <v>0</v>
      </c>
      <c r="B4193" t="str">
        <f>YEAR(C4193)&amp;VLOOKUP(MONTH(C4193),lookup!$G$2:$N$13,8)</f>
        <v>2019M09</v>
      </c>
      <c r="C4193" s="7">
        <f t="shared" si="345"/>
        <v>43730</v>
      </c>
      <c r="D4193" s="126">
        <v>38.927940049073364</v>
      </c>
      <c r="E4193">
        <f t="shared" si="336"/>
        <v>38.717613538030385</v>
      </c>
      <c r="F4193" s="126">
        <v>33.33152595427326</v>
      </c>
      <c r="G4193">
        <f t="shared" si="344"/>
        <v>33.098837411469077</v>
      </c>
      <c r="H4193">
        <f t="shared" si="342"/>
        <v>38.017796917303073</v>
      </c>
      <c r="I4193">
        <f t="shared" si="343"/>
        <v>32.68694185916528</v>
      </c>
      <c r="J4193">
        <f t="shared" si="337"/>
        <v>0</v>
      </c>
      <c r="K4193" s="66"/>
      <c r="L4193" s="67"/>
      <c r="M4193" s="66"/>
      <c r="N4193" s="67"/>
      <c r="O4193" s="66"/>
      <c r="P4193" s="67"/>
      <c r="Q4193" s="66"/>
      <c r="R4193" s="68"/>
      <c r="S4193">
        <f t="shared" si="338"/>
        <v>32.685537975465003</v>
      </c>
      <c r="T4193">
        <f t="shared" si="339"/>
        <v>-1.4038837002772198E-3</v>
      </c>
      <c r="U4193">
        <f t="shared" si="340"/>
        <v>38.017197908795751</v>
      </c>
      <c r="V4193">
        <f t="shared" si="341"/>
        <v>-5.9900850732219624E-4</v>
      </c>
    </row>
    <row r="4194" spans="1:22">
      <c r="A4194" s="12">
        <f t="shared" si="346"/>
        <v>0</v>
      </c>
      <c r="B4194" t="str">
        <f>YEAR(C4194)&amp;VLOOKUP(MONTH(C4194),lookup!$G$2:$N$13,8)</f>
        <v>2019M09</v>
      </c>
      <c r="C4194" s="7">
        <f t="shared" si="345"/>
        <v>43731</v>
      </c>
      <c r="D4194" s="126">
        <v>38.928195802339282</v>
      </c>
      <c r="E4194">
        <f t="shared" si="336"/>
        <v>38.770759333469101</v>
      </c>
      <c r="F4194" s="126">
        <v>33.157396790794323</v>
      </c>
      <c r="G4194">
        <f t="shared" si="344"/>
        <v>33.132858882008165</v>
      </c>
      <c r="H4194">
        <f t="shared" si="342"/>
        <v>38.025236349086491</v>
      </c>
      <c r="I4194">
        <f t="shared" si="343"/>
        <v>32.700131694374633</v>
      </c>
      <c r="J4194">
        <f t="shared" si="337"/>
        <v>0</v>
      </c>
      <c r="K4194" s="66"/>
      <c r="L4194" s="67"/>
      <c r="M4194" s="66"/>
      <c r="N4194" s="67"/>
      <c r="O4194" s="66"/>
      <c r="P4194" s="67"/>
      <c r="Q4194" s="66"/>
      <c r="R4194" s="68"/>
      <c r="S4194">
        <f t="shared" si="338"/>
        <v>32.674146409901127</v>
      </c>
      <c r="T4194">
        <f t="shared" si="339"/>
        <v>-2.5985284473506454E-2</v>
      </c>
      <c r="U4194">
        <f t="shared" si="340"/>
        <v>37.995879610274585</v>
      </c>
      <c r="V4194">
        <f t="shared" si="341"/>
        <v>-2.9356738811905814E-2</v>
      </c>
    </row>
    <row r="4195" spans="1:22">
      <c r="A4195" s="12">
        <f t="shared" si="346"/>
        <v>0</v>
      </c>
      <c r="B4195" t="str">
        <f>YEAR(C4195)&amp;VLOOKUP(MONTH(C4195),lookup!$G$2:$N$13,8)</f>
        <v>2019M09</v>
      </c>
      <c r="C4195" s="7">
        <f t="shared" si="345"/>
        <v>43732</v>
      </c>
      <c r="D4195" s="126">
        <v>38.586134603593514</v>
      </c>
      <c r="E4195">
        <f t="shared" si="336"/>
        <v>38.798835119140591</v>
      </c>
      <c r="F4195" s="126">
        <v>33.104561534805768</v>
      </c>
      <c r="G4195">
        <f t="shared" si="344"/>
        <v>33.165674513024371</v>
      </c>
      <c r="H4195">
        <f t="shared" si="342"/>
        <v>38.004796381105052</v>
      </c>
      <c r="I4195">
        <f t="shared" si="343"/>
        <v>32.678866251909582</v>
      </c>
      <c r="J4195">
        <f t="shared" si="337"/>
        <v>0</v>
      </c>
      <c r="K4195" s="66"/>
      <c r="L4195" s="67"/>
      <c r="M4195" s="66"/>
      <c r="N4195" s="67"/>
      <c r="O4195" s="66"/>
      <c r="P4195" s="67"/>
      <c r="Q4195" s="66"/>
      <c r="R4195" s="68"/>
      <c r="S4195">
        <f t="shared" si="338"/>
        <v>32.687923965502968</v>
      </c>
      <c r="T4195">
        <f t="shared" si="339"/>
        <v>9.0577135933855857E-3</v>
      </c>
      <c r="U4195">
        <f t="shared" si="340"/>
        <v>38.015845821468069</v>
      </c>
      <c r="V4195">
        <f t="shared" si="341"/>
        <v>1.1049440363017027E-2</v>
      </c>
    </row>
    <row r="4196" spans="1:22">
      <c r="A4196" s="12">
        <f t="shared" si="346"/>
        <v>0</v>
      </c>
      <c r="B4196" t="str">
        <f>YEAR(C4196)&amp;VLOOKUP(MONTH(C4196),lookup!$G$2:$N$13,8)</f>
        <v>2019M09</v>
      </c>
      <c r="C4196" s="7">
        <f t="shared" si="345"/>
        <v>43733</v>
      </c>
      <c r="D4196" s="126">
        <v>38.729884059195761</v>
      </c>
      <c r="E4196">
        <f t="shared" si="336"/>
        <v>38.812103505973894</v>
      </c>
      <c r="F4196" s="126">
        <v>32.976795227954312</v>
      </c>
      <c r="G4196">
        <f t="shared" si="344"/>
        <v>33.16880385524685</v>
      </c>
      <c r="H4196">
        <f t="shared" si="342"/>
        <v>38.009052136385478</v>
      </c>
      <c r="I4196">
        <f t="shared" si="343"/>
        <v>32.6856195419996</v>
      </c>
      <c r="J4196">
        <f t="shared" si="337"/>
        <v>0</v>
      </c>
      <c r="K4196" s="66"/>
      <c r="L4196" s="67"/>
      <c r="M4196" s="66"/>
      <c r="N4196" s="67"/>
      <c r="O4196" s="66"/>
      <c r="P4196" s="67"/>
      <c r="Q4196" s="66"/>
      <c r="R4196" s="68"/>
      <c r="S4196">
        <f t="shared" si="338"/>
        <v>32.66037327452127</v>
      </c>
      <c r="T4196">
        <f t="shared" si="339"/>
        <v>-2.5246267478330253E-2</v>
      </c>
      <c r="U4196">
        <f t="shared" si="340"/>
        <v>37.981413046158544</v>
      </c>
      <c r="V4196">
        <f t="shared" si="341"/>
        <v>-2.7639090226934115E-2</v>
      </c>
    </row>
    <row r="4197" spans="1:22">
      <c r="A4197" s="12">
        <f t="shared" ref="A4197:A4206" si="347">IF(D4197+D4198=D4197,IF(D4197+D4198&gt;0,1,0),0)</f>
        <v>0</v>
      </c>
      <c r="B4197" t="str">
        <f>YEAR(C4197)&amp;VLOOKUP(MONTH(C4197),lookup!$G$2:$N$13,8)</f>
        <v>2019M09</v>
      </c>
      <c r="C4197" s="7">
        <f t="shared" si="345"/>
        <v>43734</v>
      </c>
      <c r="D4197" s="126">
        <v>38.46474560449731</v>
      </c>
      <c r="E4197">
        <f t="shared" si="336"/>
        <v>38.798228184961076</v>
      </c>
      <c r="F4197" s="126">
        <v>32.976278040595474</v>
      </c>
      <c r="G4197">
        <f t="shared" si="344"/>
        <v>33.156034820271856</v>
      </c>
      <c r="H4197">
        <f t="shared" si="342"/>
        <v>38.00749984465795</v>
      </c>
      <c r="I4197">
        <f t="shared" si="343"/>
        <v>32.684129892607686</v>
      </c>
      <c r="J4197">
        <f t="shared" si="337"/>
        <v>0</v>
      </c>
      <c r="K4197" s="66"/>
      <c r="L4197" s="67"/>
      <c r="M4197" s="66"/>
      <c r="N4197" s="67"/>
      <c r="O4197" s="66"/>
      <c r="P4197" s="67"/>
      <c r="Q4197" s="66"/>
      <c r="R4197" s="68"/>
      <c r="S4197">
        <f t="shared" si="338"/>
        <v>32.690865301105568</v>
      </c>
      <c r="T4197">
        <f t="shared" si="339"/>
        <v>6.7354084978816786E-3</v>
      </c>
      <c r="U4197">
        <f t="shared" si="340"/>
        <v>38.016626162334987</v>
      </c>
      <c r="V4197">
        <f t="shared" si="341"/>
        <v>9.1263176770368659E-3</v>
      </c>
    </row>
    <row r="4198" spans="1:22">
      <c r="A4198" s="12">
        <f t="shared" si="347"/>
        <v>0</v>
      </c>
      <c r="B4198" t="str">
        <f>YEAR(C4198)&amp;VLOOKUP(MONTH(C4198),lookup!$G$2:$N$13,8)</f>
        <v>2019M09</v>
      </c>
      <c r="C4198" s="7">
        <f t="shared" si="345"/>
        <v>43735</v>
      </c>
      <c r="D4198" s="126">
        <v>38.682110229225643</v>
      </c>
      <c r="E4198">
        <f t="shared" si="336"/>
        <v>38.749051078582681</v>
      </c>
      <c r="F4198" s="126">
        <v>32.980417510955455</v>
      </c>
      <c r="G4198">
        <f t="shared" si="344"/>
        <v>33.117314400830352</v>
      </c>
      <c r="H4198">
        <f t="shared" si="342"/>
        <v>38.005160615225336</v>
      </c>
      <c r="I4198">
        <f t="shared" si="343"/>
        <v>32.681658406545594</v>
      </c>
      <c r="J4198">
        <f t="shared" si="337"/>
        <v>0</v>
      </c>
      <c r="K4198" s="66"/>
      <c r="L4198" s="67"/>
      <c r="M4198" s="66"/>
      <c r="N4198" s="67"/>
      <c r="O4198" s="66"/>
      <c r="P4198" s="67"/>
      <c r="Q4198" s="66"/>
      <c r="R4198" s="68"/>
      <c r="S4198">
        <f t="shared" si="338"/>
        <v>32.681641711107467</v>
      </c>
      <c r="T4198">
        <f t="shared" si="339"/>
        <v>-1.669543812710117E-5</v>
      </c>
      <c r="U4198">
        <f t="shared" si="340"/>
        <v>38.004486505851489</v>
      </c>
      <c r="V4198">
        <f t="shared" si="341"/>
        <v>-6.741093738469317E-4</v>
      </c>
    </row>
    <row r="4199" spans="1:22">
      <c r="A4199" s="12">
        <f t="shared" si="347"/>
        <v>0</v>
      </c>
      <c r="B4199" t="str">
        <f>YEAR(C4199)&amp;VLOOKUP(MONTH(C4199),lookup!$G$2:$N$13,8)</f>
        <v>2019M09</v>
      </c>
      <c r="C4199" s="7">
        <f t="shared" si="345"/>
        <v>43736</v>
      </c>
      <c r="D4199" s="126">
        <v>38.736184471341048</v>
      </c>
      <c r="E4199">
        <f t="shared" si="336"/>
        <v>38.73469582838365</v>
      </c>
      <c r="F4199" s="126">
        <v>33.200532976606191</v>
      </c>
      <c r="G4199">
        <f t="shared" si="344"/>
        <v>33.104024440881396</v>
      </c>
      <c r="H4199">
        <f t="shared" si="342"/>
        <v>38.028932318225522</v>
      </c>
      <c r="I4199">
        <f t="shared" si="343"/>
        <v>32.707140234323404</v>
      </c>
      <c r="J4199">
        <f t="shared" si="337"/>
        <v>0</v>
      </c>
      <c r="K4199" s="66"/>
      <c r="L4199" s="67"/>
      <c r="M4199" s="66"/>
      <c r="N4199" s="67"/>
      <c r="O4199" s="66"/>
      <c r="P4199" s="67"/>
      <c r="Q4199" s="66"/>
      <c r="R4199" s="68"/>
      <c r="S4199">
        <f t="shared" si="338"/>
        <v>32.709638526454725</v>
      </c>
      <c r="T4199">
        <f t="shared" si="339"/>
        <v>2.4982921313210227E-3</v>
      </c>
      <c r="U4199">
        <f t="shared" si="340"/>
        <v>38.033210266530048</v>
      </c>
      <c r="V4199">
        <f t="shared" si="341"/>
        <v>4.2779483045265465E-3</v>
      </c>
    </row>
    <row r="4200" spans="1:22">
      <c r="A4200" s="12">
        <f t="shared" si="347"/>
        <v>0</v>
      </c>
      <c r="B4200" t="str">
        <f>YEAR(C4200)&amp;VLOOKUP(MONTH(C4200),lookup!$G$2:$N$13,8)</f>
        <v>2019M09</v>
      </c>
      <c r="C4200" s="7">
        <f t="shared" si="345"/>
        <v>43737</v>
      </c>
      <c r="D4200" s="126">
        <v>38.643950881673518</v>
      </c>
      <c r="E4200">
        <f t="shared" si="336"/>
        <v>38.676447427102616</v>
      </c>
      <c r="F4200" s="126">
        <v>32.929454512635672</v>
      </c>
      <c r="G4200">
        <f t="shared" si="344"/>
        <v>33.055063476251519</v>
      </c>
      <c r="H4200">
        <f t="shared" si="342"/>
        <v>38.052042305904223</v>
      </c>
      <c r="I4200">
        <f t="shared" si="343"/>
        <v>32.719601912601469</v>
      </c>
      <c r="J4200">
        <f t="shared" si="337"/>
        <v>0</v>
      </c>
      <c r="K4200" s="66"/>
      <c r="L4200" s="67"/>
      <c r="M4200" s="66"/>
      <c r="N4200" s="67"/>
      <c r="O4200" s="66"/>
      <c r="P4200" s="67"/>
      <c r="Q4200" s="66"/>
      <c r="R4200" s="68"/>
      <c r="S4200">
        <f t="shared" si="338"/>
        <v>32.723420351306515</v>
      </c>
      <c r="T4200">
        <f t="shared" si="339"/>
        <v>3.8184387050463897E-3</v>
      </c>
      <c r="U4200">
        <f t="shared" si="340"/>
        <v>38.055553922271557</v>
      </c>
      <c r="V4200">
        <f t="shared" si="341"/>
        <v>3.5116163673336587E-3</v>
      </c>
    </row>
    <row r="4201" spans="1:22">
      <c r="A4201" s="12">
        <f t="shared" si="347"/>
        <v>0</v>
      </c>
      <c r="B4201" t="str">
        <f>YEAR(C4201)&amp;VLOOKUP(MONTH(C4201),lookup!$G$2:$N$13,8)</f>
        <v>2019M09</v>
      </c>
      <c r="C4201" s="7">
        <f t="shared" si="345"/>
        <v>43738</v>
      </c>
      <c r="D4201" s="126">
        <v>38.363527582317744</v>
      </c>
      <c r="E4201">
        <f t="shared" si="336"/>
        <v>38.622621062824074</v>
      </c>
      <c r="F4201" s="126">
        <v>32.792020679436277</v>
      </c>
      <c r="G4201">
        <f t="shared" si="344"/>
        <v>32.995299325293416</v>
      </c>
      <c r="H4201">
        <f t="shared" si="342"/>
        <v>38.078201980186464</v>
      </c>
      <c r="I4201">
        <f t="shared" si="343"/>
        <v>32.746871194791595</v>
      </c>
      <c r="J4201">
        <f t="shared" si="337"/>
        <v>0</v>
      </c>
      <c r="K4201" s="66"/>
      <c r="L4201" s="67"/>
      <c r="M4201" s="66"/>
      <c r="N4201" s="67"/>
      <c r="O4201" s="66"/>
      <c r="P4201" s="67"/>
      <c r="Q4201" s="66"/>
      <c r="R4201" s="68"/>
      <c r="S4201">
        <f t="shared" si="338"/>
        <v>32.744519656273667</v>
      </c>
      <c r="T4201">
        <f t="shared" si="339"/>
        <v>-2.3515385179280202E-3</v>
      </c>
      <c r="U4201">
        <f t="shared" si="340"/>
        <v>38.076466027659293</v>
      </c>
      <c r="V4201">
        <f t="shared" si="341"/>
        <v>-1.7359525271700704E-3</v>
      </c>
    </row>
    <row r="4202" spans="1:22">
      <c r="A4202" s="12">
        <f t="shared" si="347"/>
        <v>0</v>
      </c>
      <c r="B4202" t="str">
        <f>YEAR(C4202)&amp;VLOOKUP(MONTH(C4202),lookup!$G$2:$N$13,8)</f>
        <v>2019M10</v>
      </c>
      <c r="C4202" s="7">
        <f t="shared" si="345"/>
        <v>43739</v>
      </c>
      <c r="D4202" s="126">
        <v>37.853478509167523</v>
      </c>
      <c r="E4202">
        <f t="shared" si="336"/>
        <v>38.48241743616515</v>
      </c>
      <c r="F4202" s="126">
        <v>32.265647156783153</v>
      </c>
      <c r="G4202">
        <f t="shared" si="344"/>
        <v>32.880302633903455</v>
      </c>
      <c r="H4202">
        <f t="shared" si="342"/>
        <v>38.059397276183901</v>
      </c>
      <c r="I4202">
        <f t="shared" si="343"/>
        <v>32.726107418849821</v>
      </c>
      <c r="J4202">
        <f t="shared" si="337"/>
        <v>0</v>
      </c>
      <c r="K4202" s="66"/>
      <c r="L4202" s="67"/>
      <c r="M4202" s="66"/>
      <c r="N4202" s="67"/>
      <c r="O4202" s="66"/>
      <c r="P4202" s="67"/>
      <c r="Q4202" s="66"/>
      <c r="R4202" s="68"/>
      <c r="S4202">
        <f t="shared" si="338"/>
        <v>32.73520095044298</v>
      </c>
      <c r="T4202">
        <f t="shared" si="339"/>
        <v>9.0935315931588434E-3</v>
      </c>
      <c r="U4202">
        <f t="shared" si="340"/>
        <v>38.070118254828479</v>
      </c>
      <c r="V4202">
        <f t="shared" si="341"/>
        <v>1.0720978644577883E-2</v>
      </c>
    </row>
    <row r="4203" spans="1:22">
      <c r="A4203" s="12">
        <f t="shared" si="347"/>
        <v>0</v>
      </c>
      <c r="B4203" t="str">
        <f>YEAR(C4203)&amp;VLOOKUP(MONTH(C4203),lookup!$G$2:$N$13,8)</f>
        <v>2019M10</v>
      </c>
      <c r="C4203" s="7">
        <f t="shared" si="345"/>
        <v>43740</v>
      </c>
      <c r="D4203" s="126">
        <v>38.270751217866156</v>
      </c>
      <c r="E4203">
        <f t="shared" si="336"/>
        <v>38.446539775671262</v>
      </c>
      <c r="F4203" s="126">
        <v>32.806408576071007</v>
      </c>
      <c r="G4203">
        <f t="shared" si="344"/>
        <v>32.84751228527216</v>
      </c>
      <c r="H4203">
        <f t="shared" si="342"/>
        <v>38.045346641380938</v>
      </c>
      <c r="I4203">
        <f t="shared" si="343"/>
        <v>32.717719587321213</v>
      </c>
      <c r="J4203">
        <f t="shared" si="337"/>
        <v>0</v>
      </c>
      <c r="K4203" s="66"/>
      <c r="L4203" s="67"/>
      <c r="M4203" s="66"/>
      <c r="N4203" s="67"/>
      <c r="O4203" s="66"/>
      <c r="P4203" s="67"/>
      <c r="Q4203" s="66"/>
      <c r="R4203" s="68"/>
      <c r="S4203">
        <f t="shared" si="338"/>
        <v>32.71731208997641</v>
      </c>
      <c r="T4203">
        <f t="shared" si="339"/>
        <v>-4.0749734480272082E-4</v>
      </c>
      <c r="U4203">
        <f t="shared" si="340"/>
        <v>38.046550497827155</v>
      </c>
      <c r="V4203">
        <f t="shared" si="341"/>
        <v>1.203856446217344E-3</v>
      </c>
    </row>
    <row r="4204" spans="1:22">
      <c r="A4204" s="12">
        <f t="shared" si="347"/>
        <v>0</v>
      </c>
      <c r="B4204" t="str">
        <f>YEAR(C4204)&amp;VLOOKUP(MONTH(C4204),lookup!$G$2:$N$13,8)</f>
        <v>2019M10</v>
      </c>
      <c r="C4204" s="7">
        <f t="shared" si="345"/>
        <v>43741</v>
      </c>
      <c r="D4204" s="126">
        <v>37.665795108334969</v>
      </c>
      <c r="E4204">
        <f t="shared" si="336"/>
        <v>38.295341289501579</v>
      </c>
      <c r="F4204" s="126">
        <v>32.069828915034989</v>
      </c>
      <c r="G4204">
        <f t="shared" si="344"/>
        <v>32.714944507721327</v>
      </c>
      <c r="H4204">
        <f t="shared" si="342"/>
        <v>38.004952034066562</v>
      </c>
      <c r="I4204">
        <f t="shared" si="343"/>
        <v>32.678164315797368</v>
      </c>
      <c r="J4204">
        <f t="shared" si="337"/>
        <v>0</v>
      </c>
      <c r="K4204" s="66"/>
      <c r="L4204" s="67"/>
      <c r="M4204" s="66"/>
      <c r="N4204" s="67"/>
      <c r="O4204" s="66"/>
      <c r="P4204" s="67"/>
      <c r="Q4204" s="66"/>
      <c r="R4204" s="68"/>
      <c r="S4204">
        <f t="shared" si="338"/>
        <v>32.700332056903619</v>
      </c>
      <c r="T4204">
        <f t="shared" si="339"/>
        <v>2.2167741106251526E-2</v>
      </c>
      <c r="U4204">
        <f t="shared" si="340"/>
        <v>38.030036460168638</v>
      </c>
      <c r="V4204">
        <f t="shared" si="341"/>
        <v>2.5084426102075952E-2</v>
      </c>
    </row>
    <row r="4205" spans="1:22">
      <c r="A4205" s="12">
        <f t="shared" si="347"/>
        <v>0</v>
      </c>
      <c r="B4205" t="str">
        <f>YEAR(C4205)&amp;VLOOKUP(MONTH(C4205),lookup!$G$2:$N$13,8)</f>
        <v>2019M10</v>
      </c>
      <c r="C4205" s="7">
        <f t="shared" si="345"/>
        <v>43742</v>
      </c>
      <c r="D4205" s="126">
        <v>38.085551691287208</v>
      </c>
      <c r="E4205">
        <f t="shared" ref="E4205:E4268" si="348">AVERAGE(SUM(D4198:D4205)/8,SUM(D4200:D4205)/6)</f>
        <v>38.21742227158812</v>
      </c>
      <c r="F4205" s="126">
        <v>32.601416741948782</v>
      </c>
      <c r="G4205">
        <f t="shared" si="344"/>
        <v>32.641589323667787</v>
      </c>
      <c r="H4205">
        <f t="shared" si="342"/>
        <v>37.967408586402755</v>
      </c>
      <c r="I4205">
        <f t="shared" si="343"/>
        <v>32.644926442233988</v>
      </c>
      <c r="J4205">
        <f t="shared" si="337"/>
        <v>0</v>
      </c>
      <c r="K4205" s="66"/>
      <c r="L4205" s="67"/>
      <c r="M4205" s="66"/>
      <c r="N4205" s="67"/>
      <c r="O4205" s="66"/>
      <c r="P4205" s="67"/>
      <c r="Q4205" s="66"/>
      <c r="R4205" s="68"/>
      <c r="S4205">
        <f t="shared" si="338"/>
        <v>32.64865450849004</v>
      </c>
      <c r="T4205">
        <f t="shared" si="339"/>
        <v>3.7280662560519318E-3</v>
      </c>
      <c r="U4205">
        <f t="shared" si="340"/>
        <v>37.972318713222137</v>
      </c>
      <c r="V4205">
        <f t="shared" si="341"/>
        <v>4.9101268193822989E-3</v>
      </c>
    </row>
    <row r="4206" spans="1:22">
      <c r="A4206" s="12">
        <f t="shared" si="347"/>
        <v>0</v>
      </c>
      <c r="B4206" t="str">
        <f>YEAR(C4206)&amp;VLOOKUP(MONTH(C4206),lookup!$G$2:$N$13,8)</f>
        <v>2019M10</v>
      </c>
      <c r="C4206" s="7">
        <f t="shared" si="345"/>
        <v>43743</v>
      </c>
      <c r="D4206" s="126">
        <v>38.422379540624121</v>
      </c>
      <c r="E4206">
        <f t="shared" si="348"/>
        <v>38.182724825129739</v>
      </c>
      <c r="F4206" s="126">
        <v>32.708495234318434</v>
      </c>
      <c r="G4206">
        <f t="shared" si="344"/>
        <v>32.606180908184868</v>
      </c>
      <c r="H4206">
        <f t="shared" si="342"/>
        <v>37.934887802405896</v>
      </c>
      <c r="I4206">
        <f t="shared" si="343"/>
        <v>32.616759229708101</v>
      </c>
      <c r="J4206">
        <f t="shared" si="337"/>
        <v>0</v>
      </c>
      <c r="K4206" s="66"/>
      <c r="L4206" s="67"/>
      <c r="M4206" s="66"/>
      <c r="N4206" s="67"/>
      <c r="O4206" s="66"/>
      <c r="P4206" s="67"/>
      <c r="Q4206" s="66"/>
      <c r="R4206" s="68"/>
      <c r="S4206">
        <f t="shared" si="338"/>
        <v>32.621315353658282</v>
      </c>
      <c r="T4206">
        <f t="shared" si="339"/>
        <v>4.5561239501807904E-3</v>
      </c>
      <c r="U4206">
        <f t="shared" si="340"/>
        <v>37.939489382421243</v>
      </c>
      <c r="V4206">
        <f t="shared" si="341"/>
        <v>4.6015800153469399E-3</v>
      </c>
    </row>
    <row r="4207" spans="1:22">
      <c r="A4207" s="12">
        <f>IF(D4207+D4208=D4207,IF(D4207+D4208&gt;0,1,0),0)</f>
        <v>0</v>
      </c>
      <c r="B4207" t="str">
        <f>YEAR(C4207)&amp;VLOOKUP(MONTH(C4207),lookup!$G$2:$N$13,8)</f>
        <v>2019M10</v>
      </c>
      <c r="C4207" s="7">
        <f t="shared" si="345"/>
        <v>43744</v>
      </c>
      <c r="D4207" s="126">
        <v>38.234044300254851</v>
      </c>
      <c r="E4207">
        <f t="shared" si="348"/>
        <v>38.140550790931613</v>
      </c>
      <c r="F4207" s="126">
        <v>32.807218335375211</v>
      </c>
      <c r="G4207">
        <f t="shared" si="344"/>
        <v>32.582865214436183</v>
      </c>
      <c r="H4207">
        <f t="shared" si="342"/>
        <v>37.878677388175404</v>
      </c>
      <c r="I4207">
        <f t="shared" si="343"/>
        <v>32.566059954657227</v>
      </c>
      <c r="J4207">
        <f t="shared" si="337"/>
        <v>0</v>
      </c>
      <c r="K4207" s="66"/>
      <c r="L4207" s="67"/>
      <c r="M4207" s="66"/>
      <c r="N4207" s="67"/>
      <c r="O4207" s="66"/>
      <c r="P4207" s="67"/>
      <c r="Q4207" s="66"/>
      <c r="R4207" s="68"/>
      <c r="S4207">
        <f t="shared" si="338"/>
        <v>32.566816254770153</v>
      </c>
      <c r="T4207">
        <f t="shared" si="339"/>
        <v>7.5630011292560084E-4</v>
      </c>
      <c r="U4207">
        <f t="shared" si="340"/>
        <v>37.879865321493767</v>
      </c>
      <c r="V4207">
        <f t="shared" si="341"/>
        <v>1.187933318362866E-3</v>
      </c>
    </row>
    <row r="4208" spans="1:22">
      <c r="A4208" s="12">
        <f t="shared" ref="A4208:A4271" si="349">IF(D4208+D4209=D4208,IF(D4208+D4209&gt;0,1,0),0)</f>
        <v>0</v>
      </c>
      <c r="B4208" t="str">
        <f>YEAR(C4208)&amp;VLOOKUP(MONTH(C4208),lookup!$G$2:$N$13,8)</f>
        <v>2019M10</v>
      </c>
      <c r="C4208" s="7">
        <f t="shared" si="345"/>
        <v>43745</v>
      </c>
      <c r="D4208" s="126">
        <v>37.771923977948489</v>
      </c>
      <c r="E4208">
        <f t="shared" si="348"/>
        <v>38.079252898513886</v>
      </c>
      <c r="F4208" s="126">
        <v>32.117000154309913</v>
      </c>
      <c r="G4208">
        <f t="shared" si="344"/>
        <v>32.519699566834717</v>
      </c>
      <c r="H4208">
        <f t="shared" si="342"/>
        <v>37.885428602888069</v>
      </c>
      <c r="I4208">
        <f t="shared" si="343"/>
        <v>32.575865620730227</v>
      </c>
      <c r="J4208">
        <f t="shared" si="337"/>
        <v>0</v>
      </c>
      <c r="K4208" s="66"/>
      <c r="L4208" s="67"/>
      <c r="M4208" s="66"/>
      <c r="N4208" s="67"/>
      <c r="O4208" s="66"/>
      <c r="P4208" s="67"/>
      <c r="Q4208" s="66"/>
      <c r="R4208" s="68"/>
      <c r="S4208">
        <f t="shared" si="338"/>
        <v>32.560104398815298</v>
      </c>
      <c r="T4208">
        <f t="shared" si="339"/>
        <v>-1.5761221914928569E-2</v>
      </c>
      <c r="U4208">
        <f t="shared" si="340"/>
        <v>37.866877837548671</v>
      </c>
      <c r="V4208">
        <f t="shared" si="341"/>
        <v>-1.8550765339398367E-2</v>
      </c>
    </row>
    <row r="4209" spans="1:22">
      <c r="A4209" s="12">
        <f t="shared" si="349"/>
        <v>0</v>
      </c>
      <c r="B4209" t="str">
        <f>YEAR(C4209)&amp;VLOOKUP(MONTH(C4209),lookup!$G$2:$N$13,8)</f>
        <v>2019M10</v>
      </c>
      <c r="C4209" s="7">
        <f t="shared" si="345"/>
        <v>43746</v>
      </c>
      <c r="D4209" s="126">
        <v>38.32504167545796</v>
      </c>
      <c r="E4209">
        <f t="shared" si="348"/>
        <v>38.081371734134464</v>
      </c>
      <c r="F4209" s="126">
        <v>32.888298164342842</v>
      </c>
      <c r="G4209">
        <f t="shared" si="344"/>
        <v>32.532541041997362</v>
      </c>
      <c r="H4209">
        <f t="shared" si="342"/>
        <v>37.846413123386682</v>
      </c>
      <c r="I4209">
        <f t="shared" si="343"/>
        <v>32.537063665440755</v>
      </c>
      <c r="J4209">
        <f t="shared" si="337"/>
        <v>0</v>
      </c>
      <c r="K4209" s="66"/>
      <c r="L4209" s="67"/>
      <c r="M4209" s="66"/>
      <c r="N4209" s="67"/>
      <c r="O4209" s="66"/>
      <c r="P4209" s="67"/>
      <c r="Q4209" s="66"/>
      <c r="R4209" s="68"/>
      <c r="S4209">
        <f t="shared" si="338"/>
        <v>32.529895390348969</v>
      </c>
      <c r="T4209">
        <f t="shared" si="339"/>
        <v>-7.1682750917858584E-3</v>
      </c>
      <c r="U4209">
        <f t="shared" si="340"/>
        <v>37.837051961002473</v>
      </c>
      <c r="V4209">
        <f t="shared" si="341"/>
        <v>-9.361162384209365E-3</v>
      </c>
    </row>
    <row r="4210" spans="1:22">
      <c r="A4210" s="12">
        <f t="shared" si="349"/>
        <v>0</v>
      </c>
      <c r="B4210" t="str">
        <f>YEAR(C4210)&amp;VLOOKUP(MONTH(C4210),lookup!$G$2:$N$13,8)</f>
        <v>2019M10</v>
      </c>
      <c r="C4210" s="7">
        <f t="shared" si="345"/>
        <v>43747</v>
      </c>
      <c r="D4210" s="126">
        <v>37.981209865385182</v>
      </c>
      <c r="E4210">
        <f t="shared" si="348"/>
        <v>38.115639506985588</v>
      </c>
      <c r="F4210" s="126">
        <v>32.342937935598407</v>
      </c>
      <c r="G4210">
        <f t="shared" si="344"/>
        <v>32.560130800720273</v>
      </c>
      <c r="H4210">
        <f t="shared" si="342"/>
        <v>37.864707379695389</v>
      </c>
      <c r="I4210">
        <f t="shared" si="343"/>
        <v>32.554776141142206</v>
      </c>
      <c r="J4210">
        <f t="shared" si="337"/>
        <v>0</v>
      </c>
      <c r="K4210" s="66"/>
      <c r="L4210" s="67"/>
      <c r="M4210" s="66"/>
      <c r="N4210" s="67"/>
      <c r="O4210" s="66"/>
      <c r="P4210" s="67"/>
      <c r="Q4210" s="66"/>
      <c r="R4210" s="68"/>
      <c r="S4210">
        <f t="shared" si="338"/>
        <v>32.537140911165096</v>
      </c>
      <c r="T4210">
        <f t="shared" si="339"/>
        <v>-1.7635229977109645E-2</v>
      </c>
      <c r="U4210">
        <f t="shared" si="340"/>
        <v>37.843246954403376</v>
      </c>
      <c r="V4210">
        <f t="shared" si="341"/>
        <v>-2.146042529201253E-2</v>
      </c>
    </row>
    <row r="4211" spans="1:22">
      <c r="A4211" s="12">
        <f t="shared" si="349"/>
        <v>0</v>
      </c>
      <c r="B4211" t="str">
        <f>YEAR(C4211)&amp;VLOOKUP(MONTH(C4211),lookup!$G$2:$N$13,8)</f>
        <v>2019M10</v>
      </c>
      <c r="C4211" s="7">
        <f t="shared" si="345"/>
        <v>43748</v>
      </c>
      <c r="D4211" s="126">
        <v>37.976097363779623</v>
      </c>
      <c r="E4211">
        <f t="shared" si="348"/>
        <v>38.088102447146213</v>
      </c>
      <c r="F4211" s="126">
        <v>32.518181018121524</v>
      </c>
      <c r="G4211">
        <f t="shared" si="344"/>
        <v>32.535180268029492</v>
      </c>
      <c r="H4211">
        <f t="shared" si="342"/>
        <v>37.844004238031211</v>
      </c>
      <c r="I4211">
        <f t="shared" si="343"/>
        <v>32.533167438604266</v>
      </c>
      <c r="J4211">
        <f t="shared" ref="J4211:J4274" si="350">INDEX(L:AW,MATCH(C4211,C:C,0),MATCH($J$1,$L$1:$AW$1,0))*(IF(K4211=$S$1,1,IF(M4211=$S$1,1,IF(O4211=$S$1,1,IF(Q4211=$S$1,1,0)))))</f>
        <v>0</v>
      </c>
      <c r="K4211" s="66"/>
      <c r="L4211" s="67"/>
      <c r="M4211" s="66"/>
      <c r="N4211" s="67"/>
      <c r="O4211" s="66"/>
      <c r="P4211" s="67"/>
      <c r="Q4211" s="66"/>
      <c r="R4211" s="68"/>
      <c r="S4211">
        <f t="shared" si="338"/>
        <v>32.534926358455174</v>
      </c>
      <c r="T4211">
        <f t="shared" si="339"/>
        <v>1.758919850907148E-3</v>
      </c>
      <c r="U4211">
        <f t="shared" si="340"/>
        <v>37.843670615248804</v>
      </c>
      <c r="V4211">
        <f t="shared" si="341"/>
        <v>-3.3362278240645082E-4</v>
      </c>
    </row>
    <row r="4212" spans="1:22">
      <c r="A4212" s="12">
        <f t="shared" si="349"/>
        <v>0</v>
      </c>
      <c r="B4212" t="str">
        <f>YEAR(C4212)&amp;VLOOKUP(MONTH(C4212),lookup!$G$2:$N$13,8)</f>
        <v>2019M10</v>
      </c>
      <c r="C4212" s="7">
        <f t="shared" si="345"/>
        <v>43749</v>
      </c>
      <c r="D4212" s="126">
        <v>37.966680278642308</v>
      </c>
      <c r="E4212">
        <f t="shared" si="348"/>
        <v>38.068932831791933</v>
      </c>
      <c r="F4212" s="126">
        <v>32.380072575189494</v>
      </c>
      <c r="G4212">
        <f t="shared" si="344"/>
        <v>32.527201941861733</v>
      </c>
      <c r="H4212">
        <f t="shared" si="342"/>
        <v>37.872571121786223</v>
      </c>
      <c r="I4212">
        <f t="shared" si="343"/>
        <v>32.558577028769456</v>
      </c>
      <c r="J4212">
        <f t="shared" si="350"/>
        <v>0</v>
      </c>
      <c r="K4212" s="66"/>
      <c r="L4212" s="67"/>
      <c r="M4212" s="66"/>
      <c r="N4212" s="67"/>
      <c r="O4212" s="66"/>
      <c r="P4212" s="67"/>
      <c r="Q4212" s="66"/>
      <c r="R4212" s="68"/>
      <c r="S4212">
        <f t="shared" ref="S4212:S4275" si="351">AVERAGE(G3847+G3481+G3116+G2751+G2386)/5</f>
        <v>32.544540230098697</v>
      </c>
      <c r="T4212">
        <f t="shared" ref="T4212:T4275" si="352">S4212-I4212</f>
        <v>-1.4036798670758799E-2</v>
      </c>
      <c r="U4212">
        <f t="shared" ref="U4212:U4275" si="353">AVERAGE(E3847+E3481+E3116+E2751+E2386)/5</f>
        <v>37.855359102976124</v>
      </c>
      <c r="V4212">
        <f t="shared" ref="V4212:V4275" si="354">U4212-H4212</f>
        <v>-1.7212018810099039E-2</v>
      </c>
    </row>
    <row r="4213" spans="1:22">
      <c r="A4213" s="12">
        <f t="shared" si="349"/>
        <v>0</v>
      </c>
      <c r="B4213" t="str">
        <f>YEAR(C4213)&amp;VLOOKUP(MONTH(C4213),lookup!$G$2:$N$13,8)</f>
        <v>2019M10</v>
      </c>
      <c r="C4213" s="7">
        <f t="shared" si="345"/>
        <v>43750</v>
      </c>
      <c r="D4213" s="126">
        <v>38.304688867702922</v>
      </c>
      <c r="E4213">
        <f t="shared" si="348"/>
        <v>38.088515952605249</v>
      </c>
      <c r="F4213" s="126">
        <v>32.816423746679433</v>
      </c>
      <c r="G4213">
        <f t="shared" si="344"/>
        <v>32.541406997266094</v>
      </c>
      <c r="H4213">
        <f t="shared" si="342"/>
        <v>37.894858068872921</v>
      </c>
      <c r="I4213">
        <f t="shared" si="343"/>
        <v>32.576339968328803</v>
      </c>
      <c r="J4213">
        <f t="shared" si="350"/>
        <v>0</v>
      </c>
      <c r="K4213" s="66"/>
      <c r="L4213" s="67"/>
      <c r="M4213" s="66"/>
      <c r="N4213" s="67"/>
      <c r="O4213" s="66"/>
      <c r="P4213" s="67"/>
      <c r="Q4213" s="66"/>
      <c r="R4213" s="68"/>
      <c r="S4213">
        <f t="shared" si="351"/>
        <v>32.568465254464023</v>
      </c>
      <c r="T4213">
        <f t="shared" si="352"/>
        <v>-7.874713864779892E-3</v>
      </c>
      <c r="U4213">
        <f t="shared" si="353"/>
        <v>37.884160520622245</v>
      </c>
      <c r="V4213">
        <f t="shared" si="354"/>
        <v>-1.0697548250675482E-2</v>
      </c>
    </row>
    <row r="4214" spans="1:22">
      <c r="A4214" s="12">
        <f t="shared" si="349"/>
        <v>0</v>
      </c>
      <c r="B4214" t="str">
        <f>YEAR(C4214)&amp;VLOOKUP(MONTH(C4214),lookup!$G$2:$N$13,8)</f>
        <v>2019M10</v>
      </c>
      <c r="C4214" s="7">
        <f t="shared" si="345"/>
        <v>43751</v>
      </c>
      <c r="D4214" s="126">
        <v>38.681927303806219</v>
      </c>
      <c r="E4214">
        <f t="shared" si="348"/>
        <v>38.180571298292278</v>
      </c>
      <c r="F4214" s="126">
        <v>32.965142179404047</v>
      </c>
      <c r="G4214">
        <f t="shared" si="344"/>
        <v>32.628125933425117</v>
      </c>
      <c r="H4214">
        <f t="shared" si="342"/>
        <v>37.884908911944407</v>
      </c>
      <c r="I4214">
        <f t="shared" si="343"/>
        <v>32.564955157828251</v>
      </c>
      <c r="J4214">
        <f t="shared" si="350"/>
        <v>0</v>
      </c>
      <c r="K4214" s="66"/>
      <c r="L4214" s="67"/>
      <c r="M4214" s="66"/>
      <c r="N4214" s="67"/>
      <c r="O4214" s="66"/>
      <c r="P4214" s="67"/>
      <c r="Q4214" s="66"/>
      <c r="R4214" s="68"/>
      <c r="S4214">
        <f t="shared" si="351"/>
        <v>32.566702356209206</v>
      </c>
      <c r="T4214">
        <f t="shared" si="352"/>
        <v>1.7471983809542735E-3</v>
      </c>
      <c r="U4214">
        <f t="shared" si="353"/>
        <v>37.886325806596098</v>
      </c>
      <c r="V4214">
        <f t="shared" si="354"/>
        <v>1.4168946516903702E-3</v>
      </c>
    </row>
    <row r="4215" spans="1:22">
      <c r="A4215" s="12">
        <f t="shared" si="349"/>
        <v>0</v>
      </c>
      <c r="B4215" t="str">
        <f>YEAR(C4215)&amp;VLOOKUP(MONTH(C4215),lookup!$G$2:$N$13,8)</f>
        <v>2019M10</v>
      </c>
      <c r="C4215" s="7">
        <f t="shared" si="345"/>
        <v>43752</v>
      </c>
      <c r="D4215" s="126">
        <v>38.520257891637698</v>
      </c>
      <c r="E4215">
        <f t="shared" si="348"/>
        <v>38.214727665768692</v>
      </c>
      <c r="F4215" s="126">
        <v>33.132272084103036</v>
      </c>
      <c r="G4215">
        <f t="shared" si="344"/>
        <v>32.668772952700621</v>
      </c>
      <c r="H4215">
        <f t="shared" ref="H4215:H4278" si="355">IF(INDEX(D:D,MATCH(DATE(YEAR($C4215)-1,MONTH($C4215),DAY($C4215)),$C:$C,0),1)=0,0,(INDEX(E:E,MATCH(DATE(YEAR($C4215)-1,MONTH($C4215),DAY($C4215)),$C:$C,0),1)+INDEX(E:E,MATCH(DATE(YEAR($C4215)-2,MONTH($C4215),DAY($C4215)),$C:$C,0),1)+INDEX(E:E,MATCH(DATE(YEAR($C4215)-3,MONTH($C4215),DAY($C4215)),$C:$C,0),1)+INDEX(E:E,MATCH(DATE(YEAR($C4215)-4,MONTH($C4215),DAY($C4215)),$C:$C,0),1)+INDEX(E:E,MATCH(DATE(YEAR($C4215)-5,MONTH($C4215),DAY($C4215)),$C:$C,0),1))/5)</f>
        <v>37.894211666793169</v>
      </c>
      <c r="I4215">
        <f t="shared" ref="I4215:I4278" si="356">IF(INDEX(D:D,MATCH(DATE(YEAR($C4215)-1,MONTH($C4215),DAY($C4215)),$C:$C,0),1)=0,0,(INDEX(G:G,MATCH(DATE(YEAR($C4215)-1,MONTH($C4215),DAY($C4215)),$C:$C,0),1)+INDEX(G:G,MATCH(DATE(YEAR($C4215)-2,MONTH($C4215),DAY($C4215)),$C:$C,0),1)+INDEX(G:G,MATCH(DATE(YEAR($C4215)-3,MONTH($C4215),DAY($C4215)),$C:$C,0),1)+INDEX(G:G,MATCH(DATE(YEAR($C4215)-4,MONTH($C4215),DAY($C4215)),$C:$C,0),1)+INDEX(G:G,MATCH(DATE(YEAR($C4215)-5,MONTH($C4215),DAY($C4215)),$C:$C,0),1))/5)</f>
        <v>32.573004327803659</v>
      </c>
      <c r="J4215">
        <f t="shared" si="350"/>
        <v>0</v>
      </c>
      <c r="K4215" s="66"/>
      <c r="L4215" s="67"/>
      <c r="M4215" s="66"/>
      <c r="N4215" s="67"/>
      <c r="O4215" s="66"/>
      <c r="P4215" s="67"/>
      <c r="Q4215" s="66"/>
      <c r="R4215" s="68"/>
      <c r="S4215">
        <f t="shared" si="351"/>
        <v>32.573130980604624</v>
      </c>
      <c r="T4215">
        <f t="shared" si="352"/>
        <v>1.2665280096513243E-4</v>
      </c>
      <c r="U4215">
        <f t="shared" si="353"/>
        <v>37.891473589012179</v>
      </c>
      <c r="V4215">
        <f t="shared" si="354"/>
        <v>-2.7380777809895562E-3</v>
      </c>
    </row>
    <row r="4216" spans="1:22">
      <c r="A4216" s="12">
        <f t="shared" si="349"/>
        <v>0</v>
      </c>
      <c r="B4216" t="str">
        <f>YEAR(C4216)&amp;VLOOKUP(MONTH(C4216),lookup!$G$2:$N$13,8)</f>
        <v>2019M10</v>
      </c>
      <c r="C4216" s="7">
        <f t="shared" si="345"/>
        <v>43753</v>
      </c>
      <c r="D4216" s="126">
        <v>38.334850899857372</v>
      </c>
      <c r="E4216">
        <f t="shared" si="348"/>
        <v>38.27938068459401</v>
      </c>
      <c r="F4216" s="126">
        <v>32.605130465654256</v>
      </c>
      <c r="G4216">
        <f t="shared" si="344"/>
        <v>32.721130474664299</v>
      </c>
      <c r="H4216">
        <f t="shared" si="355"/>
        <v>37.881184304212681</v>
      </c>
      <c r="I4216">
        <f t="shared" si="356"/>
        <v>32.558277131360313</v>
      </c>
      <c r="J4216">
        <f t="shared" si="350"/>
        <v>0</v>
      </c>
      <c r="K4216" s="66"/>
      <c r="L4216" s="67"/>
      <c r="M4216" s="66"/>
      <c r="N4216" s="67"/>
      <c r="O4216" s="66"/>
      <c r="P4216" s="67"/>
      <c r="Q4216" s="66"/>
      <c r="R4216" s="68"/>
      <c r="S4216">
        <f t="shared" si="351"/>
        <v>32.541773380383432</v>
      </c>
      <c r="T4216">
        <f t="shared" si="352"/>
        <v>-1.6503750976880838E-2</v>
      </c>
      <c r="U4216">
        <f t="shared" si="353"/>
        <v>37.862439911431849</v>
      </c>
      <c r="V4216">
        <f t="shared" si="354"/>
        <v>-1.8744392780831731E-2</v>
      </c>
    </row>
    <row r="4217" spans="1:22">
      <c r="A4217" s="12">
        <f t="shared" si="349"/>
        <v>0</v>
      </c>
      <c r="B4217" t="str">
        <f>YEAR(C4217)&amp;VLOOKUP(MONTH(C4217),lookup!$G$2:$N$13,8)</f>
        <v>2019M10</v>
      </c>
      <c r="C4217" s="7">
        <f t="shared" si="345"/>
        <v>43754</v>
      </c>
      <c r="D4217" s="126">
        <v>38.574555674918422</v>
      </c>
      <c r="E4217">
        <f t="shared" si="348"/>
        <v>38.344846835488525</v>
      </c>
      <c r="F4217" s="126">
        <v>33.220118955339373</v>
      </c>
      <c r="G4217">
        <f t="shared" si="344"/>
        <v>32.800364102203076</v>
      </c>
      <c r="H4217">
        <f t="shared" si="355"/>
        <v>37.896248449981499</v>
      </c>
      <c r="I4217">
        <f t="shared" si="356"/>
        <v>32.572060307612681</v>
      </c>
      <c r="J4217">
        <f t="shared" si="350"/>
        <v>0</v>
      </c>
      <c r="K4217" s="66"/>
      <c r="L4217" s="67"/>
      <c r="M4217" s="66"/>
      <c r="N4217" s="67"/>
      <c r="O4217" s="66"/>
      <c r="P4217" s="67"/>
      <c r="Q4217" s="66"/>
      <c r="R4217" s="68"/>
      <c r="S4217">
        <f t="shared" si="351"/>
        <v>32.569105773543853</v>
      </c>
      <c r="T4217">
        <f t="shared" si="352"/>
        <v>-2.9545340688272859E-3</v>
      </c>
      <c r="U4217">
        <f t="shared" si="353"/>
        <v>37.892124362463278</v>
      </c>
      <c r="V4217">
        <f t="shared" si="354"/>
        <v>-4.1240875182211312E-3</v>
      </c>
    </row>
    <row r="4218" spans="1:22">
      <c r="A4218" s="12">
        <f t="shared" si="349"/>
        <v>0</v>
      </c>
      <c r="B4218" t="str">
        <f>YEAR(C4218)&amp;VLOOKUP(MONTH(C4218),lookup!$G$2:$N$13,8)</f>
        <v>2019M10</v>
      </c>
      <c r="C4218" s="7">
        <f t="shared" si="345"/>
        <v>43755</v>
      </c>
      <c r="D4218" s="126">
        <v>38.665719633643612</v>
      </c>
      <c r="E4218">
        <f t="shared" si="348"/>
        <v>38.445881975588115</v>
      </c>
      <c r="F4218" s="126">
        <v>32.901799780584192</v>
      </c>
      <c r="G4218">
        <f t="shared" si="344"/>
        <v>32.878770234630906</v>
      </c>
      <c r="H4218">
        <f t="shared" si="355"/>
        <v>37.873217515287386</v>
      </c>
      <c r="I4218">
        <f t="shared" si="356"/>
        <v>32.549355999568384</v>
      </c>
      <c r="J4218">
        <f t="shared" si="350"/>
        <v>0</v>
      </c>
      <c r="K4218" s="66"/>
      <c r="L4218" s="67"/>
      <c r="M4218" s="66"/>
      <c r="N4218" s="67"/>
      <c r="O4218" s="66"/>
      <c r="P4218" s="67"/>
      <c r="Q4218" s="66"/>
      <c r="R4218" s="68"/>
      <c r="S4218">
        <f t="shared" si="351"/>
        <v>32.554830254334135</v>
      </c>
      <c r="T4218">
        <f t="shared" si="352"/>
        <v>5.4742547657511409E-3</v>
      </c>
      <c r="U4218">
        <f t="shared" si="353"/>
        <v>37.879048282178289</v>
      </c>
      <c r="V4218">
        <f t="shared" si="354"/>
        <v>5.8307668909023391E-3</v>
      </c>
    </row>
    <row r="4219" spans="1:22">
      <c r="A4219" s="12">
        <f t="shared" si="349"/>
        <v>0</v>
      </c>
      <c r="B4219" t="str">
        <f>YEAR(C4219)&amp;VLOOKUP(MONTH(C4219),lookup!$G$2:$N$13,8)</f>
        <v>2019M10</v>
      </c>
      <c r="C4219" s="7">
        <f t="shared" si="345"/>
        <v>43756</v>
      </c>
      <c r="D4219" s="126">
        <v>38.329708357575029</v>
      </c>
      <c r="E4219">
        <f t="shared" si="348"/>
        <v>38.470067620189667</v>
      </c>
      <c r="F4219" s="126">
        <v>32.967379245003869</v>
      </c>
      <c r="G4219">
        <f t="shared" si="344"/>
        <v>32.919424748671418</v>
      </c>
      <c r="H4219">
        <f t="shared" si="355"/>
        <v>37.87154805037293</v>
      </c>
      <c r="I4219">
        <f t="shared" si="356"/>
        <v>32.545104221638745</v>
      </c>
      <c r="J4219">
        <f t="shared" si="350"/>
        <v>0</v>
      </c>
      <c r="K4219" s="66"/>
      <c r="L4219" s="67"/>
      <c r="M4219" s="66"/>
      <c r="N4219" s="67"/>
      <c r="O4219" s="66"/>
      <c r="P4219" s="67"/>
      <c r="Q4219" s="66"/>
      <c r="R4219" s="68"/>
      <c r="S4219">
        <f t="shared" si="351"/>
        <v>32.545661203311198</v>
      </c>
      <c r="T4219">
        <f t="shared" si="352"/>
        <v>5.5698167245310515E-4</v>
      </c>
      <c r="U4219">
        <f t="shared" si="353"/>
        <v>37.872339785950828</v>
      </c>
      <c r="V4219">
        <f t="shared" si="354"/>
        <v>7.9173557789857796E-4</v>
      </c>
    </row>
    <row r="4220" spans="1:22">
      <c r="A4220" s="12">
        <f t="shared" si="349"/>
        <v>0</v>
      </c>
      <c r="B4220" t="str">
        <f>YEAR(C4220)&amp;VLOOKUP(MONTH(C4220),lookup!$G$2:$N$13,8)</f>
        <v>2019M10</v>
      </c>
      <c r="C4220" s="7">
        <f t="shared" si="345"/>
        <v>43757</v>
      </c>
      <c r="D4220" s="126">
        <v>38.76682201841944</v>
      </c>
      <c r="E4220">
        <f t="shared" si="348"/>
        <v>38.527151038476845</v>
      </c>
      <c r="F4220" s="126">
        <v>33.023926678820388</v>
      </c>
      <c r="G4220">
        <f t="shared" si="344"/>
        <v>32.964564338433043</v>
      </c>
      <c r="H4220">
        <f t="shared" si="355"/>
        <v>37.863987347225574</v>
      </c>
      <c r="I4220">
        <f t="shared" si="356"/>
        <v>32.542265144008788</v>
      </c>
      <c r="J4220">
        <f t="shared" si="350"/>
        <v>0</v>
      </c>
      <c r="K4220" s="66"/>
      <c r="L4220" s="67"/>
      <c r="M4220" s="66"/>
      <c r="N4220" s="67"/>
      <c r="O4220" s="66"/>
      <c r="P4220" s="67"/>
      <c r="Q4220" s="66"/>
      <c r="R4220" s="68"/>
      <c r="S4220">
        <f t="shared" si="351"/>
        <v>32.549386002275796</v>
      </c>
      <c r="T4220">
        <f t="shared" si="352"/>
        <v>7.1208582670081455E-3</v>
      </c>
      <c r="U4220">
        <f t="shared" si="353"/>
        <v>37.871329453370606</v>
      </c>
      <c r="V4220">
        <f t="shared" si="354"/>
        <v>7.3421061450318348E-3</v>
      </c>
    </row>
    <row r="4221" spans="1:22">
      <c r="A4221" s="12">
        <f t="shared" si="349"/>
        <v>0</v>
      </c>
      <c r="B4221" t="str">
        <f>YEAR(C4221)&amp;VLOOKUP(MONTH(C4221),lookup!$G$2:$N$13,8)</f>
        <v>2019M10</v>
      </c>
      <c r="C4221" s="7">
        <f t="shared" si="345"/>
        <v>43758</v>
      </c>
      <c r="D4221" s="126">
        <v>38.731544806349874</v>
      </c>
      <c r="E4221">
        <f t="shared" si="348"/>
        <v>38.571436777534963</v>
      </c>
      <c r="F4221" s="126">
        <v>33.333085248519936</v>
      </c>
      <c r="G4221">
        <f t="shared" si="344"/>
        <v>33.013590112666151</v>
      </c>
      <c r="H4221">
        <f t="shared" si="355"/>
        <v>37.864710911519687</v>
      </c>
      <c r="I4221">
        <f t="shared" si="356"/>
        <v>32.539687695463591</v>
      </c>
      <c r="J4221">
        <f t="shared" si="350"/>
        <v>0</v>
      </c>
      <c r="K4221" s="66"/>
      <c r="L4221" s="67"/>
      <c r="M4221" s="66"/>
      <c r="N4221" s="67"/>
      <c r="O4221" s="66"/>
      <c r="P4221" s="67"/>
      <c r="Q4221" s="66"/>
      <c r="R4221" s="68"/>
      <c r="S4221">
        <f t="shared" si="351"/>
        <v>32.531105672475746</v>
      </c>
      <c r="T4221">
        <f t="shared" si="352"/>
        <v>-8.5820229878450505E-3</v>
      </c>
      <c r="U4221">
        <f t="shared" si="353"/>
        <v>37.8559809971674</v>
      </c>
      <c r="V4221">
        <f t="shared" si="354"/>
        <v>-8.7299143522869826E-3</v>
      </c>
    </row>
    <row r="4222" spans="1:22">
      <c r="A4222" s="12">
        <f t="shared" si="349"/>
        <v>0</v>
      </c>
      <c r="B4222" t="str">
        <f>YEAR(C4222)&amp;VLOOKUP(MONTH(C4222),lookup!$G$2:$N$13,8)</f>
        <v>2019M10</v>
      </c>
      <c r="C4222" s="7">
        <f t="shared" si="345"/>
        <v>43759</v>
      </c>
      <c r="D4222" s="126">
        <v>38.431809100407186</v>
      </c>
      <c r="E4222">
        <f t="shared" si="348"/>
        <v>38.563884239868337</v>
      </c>
      <c r="F4222" s="126">
        <v>32.671702810568021</v>
      </c>
      <c r="G4222">
        <f t="shared" si="344"/>
        <v>33.000797847523387</v>
      </c>
      <c r="H4222">
        <f t="shared" si="355"/>
        <v>37.888142693882777</v>
      </c>
      <c r="I4222">
        <f t="shared" si="356"/>
        <v>32.56364023496554</v>
      </c>
      <c r="J4222">
        <f t="shared" si="350"/>
        <v>0</v>
      </c>
      <c r="K4222" s="66"/>
      <c r="L4222" s="67"/>
      <c r="M4222" s="66"/>
      <c r="N4222" s="67"/>
      <c r="O4222" s="66"/>
      <c r="P4222" s="67"/>
      <c r="Q4222" s="66"/>
      <c r="R4222" s="68"/>
      <c r="S4222">
        <f t="shared" si="351"/>
        <v>32.568759176393236</v>
      </c>
      <c r="T4222">
        <f t="shared" si="352"/>
        <v>5.1189414276961998E-3</v>
      </c>
      <c r="U4222">
        <f t="shared" si="353"/>
        <v>37.892757792786448</v>
      </c>
      <c r="V4222">
        <f t="shared" si="354"/>
        <v>4.6150989036704004E-3</v>
      </c>
    </row>
    <row r="4223" spans="1:22">
      <c r="A4223" s="12">
        <f t="shared" si="349"/>
        <v>0</v>
      </c>
      <c r="B4223" t="str">
        <f>YEAR(C4223)&amp;VLOOKUP(MONTH(C4223),lookup!$G$2:$N$13,8)</f>
        <v>2019M10</v>
      </c>
      <c r="C4223" s="7">
        <f t="shared" si="345"/>
        <v>43760</v>
      </c>
      <c r="D4223" s="126">
        <v>38.850695084190768</v>
      </c>
      <c r="E4223">
        <f t="shared" si="348"/>
        <v>38.607548181842262</v>
      </c>
      <c r="F4223" s="126">
        <v>33.434596726843949</v>
      </c>
      <c r="G4223">
        <f t="shared" si="344"/>
        <v>33.037566285320068</v>
      </c>
      <c r="H4223">
        <f t="shared" si="355"/>
        <v>37.883053650967952</v>
      </c>
      <c r="I4223">
        <f t="shared" si="356"/>
        <v>32.556061094974858</v>
      </c>
      <c r="J4223">
        <f t="shared" si="350"/>
        <v>0</v>
      </c>
      <c r="K4223" s="66"/>
      <c r="L4223" s="67"/>
      <c r="M4223" s="66"/>
      <c r="N4223" s="67"/>
      <c r="O4223" s="66"/>
      <c r="P4223" s="67"/>
      <c r="Q4223" s="66"/>
      <c r="R4223" s="68"/>
      <c r="S4223">
        <f t="shared" si="351"/>
        <v>32.558811286551077</v>
      </c>
      <c r="T4223">
        <f t="shared" si="352"/>
        <v>2.7501915762186968E-3</v>
      </c>
      <c r="U4223">
        <f t="shared" si="353"/>
        <v>37.88506166420207</v>
      </c>
      <c r="V4223">
        <f t="shared" si="354"/>
        <v>2.0080132341178114E-3</v>
      </c>
    </row>
    <row r="4224" spans="1:22">
      <c r="A4224" s="12">
        <f t="shared" si="349"/>
        <v>0</v>
      </c>
      <c r="B4224" t="str">
        <f>YEAR(C4224)&amp;VLOOKUP(MONTH(C4224),lookup!$G$2:$N$13,8)</f>
        <v>2019M10</v>
      </c>
      <c r="C4224" s="7">
        <f t="shared" si="345"/>
        <v>43761</v>
      </c>
      <c r="D4224" s="126">
        <v>38.741065354193736</v>
      </c>
      <c r="E4224">
        <f t="shared" si="348"/>
        <v>38.639215395284126</v>
      </c>
      <c r="F4224" s="126">
        <v>32.864561242445653</v>
      </c>
      <c r="G4224">
        <f t="shared" si="344"/>
        <v>33.050677497357988</v>
      </c>
      <c r="H4224">
        <f t="shared" si="355"/>
        <v>37.896504656638697</v>
      </c>
      <c r="I4224">
        <f t="shared" si="356"/>
        <v>32.568419737083552</v>
      </c>
      <c r="J4224">
        <f t="shared" si="350"/>
        <v>0</v>
      </c>
      <c r="K4224" s="66"/>
      <c r="L4224" s="67"/>
      <c r="M4224" s="66"/>
      <c r="N4224" s="67"/>
      <c r="O4224" s="66"/>
      <c r="P4224" s="67"/>
      <c r="Q4224" s="66"/>
      <c r="R4224" s="68"/>
      <c r="S4224">
        <f t="shared" si="351"/>
        <v>32.573432576890994</v>
      </c>
      <c r="T4224">
        <f t="shared" si="352"/>
        <v>5.0128398074420488E-3</v>
      </c>
      <c r="U4224">
        <f t="shared" si="353"/>
        <v>37.901603548461893</v>
      </c>
      <c r="V4224">
        <f t="shared" si="354"/>
        <v>5.0988918231951175E-3</v>
      </c>
    </row>
    <row r="4225" spans="1:22">
      <c r="A4225" s="12">
        <f t="shared" si="349"/>
        <v>0</v>
      </c>
      <c r="B4225" t="str">
        <f>YEAR(C4225)&amp;VLOOKUP(MONTH(C4225),lookup!$G$2:$N$13,8)</f>
        <v>2019M10</v>
      </c>
      <c r="C4225" s="7">
        <f t="shared" si="345"/>
        <v>43762</v>
      </c>
      <c r="D4225" s="126">
        <v>38.508358198935696</v>
      </c>
      <c r="E4225">
        <f t="shared" si="348"/>
        <v>38.649965539815263</v>
      </c>
      <c r="F4225" s="126">
        <v>33.107131882449323</v>
      </c>
      <c r="G4225">
        <f t="shared" si="344"/>
        <v>33.055261858422817</v>
      </c>
      <c r="H4225">
        <f t="shared" si="355"/>
        <v>37.883126660397828</v>
      </c>
      <c r="I4225">
        <f t="shared" si="356"/>
        <v>32.557157276916939</v>
      </c>
      <c r="J4225">
        <f t="shared" si="350"/>
        <v>0</v>
      </c>
      <c r="K4225" s="66"/>
      <c r="L4225" s="67"/>
      <c r="M4225" s="66"/>
      <c r="N4225" s="67"/>
      <c r="O4225" s="66"/>
      <c r="P4225" s="67"/>
      <c r="Q4225" s="66"/>
      <c r="R4225" s="68"/>
      <c r="S4225">
        <f t="shared" si="351"/>
        <v>32.56620290443832</v>
      </c>
      <c r="T4225">
        <f t="shared" si="352"/>
        <v>9.04562752138105E-3</v>
      </c>
      <c r="U4225">
        <f t="shared" si="353"/>
        <v>37.891404360174292</v>
      </c>
      <c r="V4225">
        <f t="shared" si="354"/>
        <v>8.2776997764639759E-3</v>
      </c>
    </row>
    <row r="4226" spans="1:22">
      <c r="A4226" s="12">
        <f t="shared" si="349"/>
        <v>0</v>
      </c>
      <c r="B4226" t="str">
        <f>YEAR(C4226)&amp;VLOOKUP(MONTH(C4226),lookup!$G$2:$N$13,8)</f>
        <v>2019M10</v>
      </c>
      <c r="C4226" s="7">
        <f t="shared" si="345"/>
        <v>43763</v>
      </c>
      <c r="D4226" s="126">
        <v>38.834760034161732</v>
      </c>
      <c r="E4226">
        <f t="shared" si="348"/>
        <v>38.66619206615951</v>
      </c>
      <c r="F4226" s="126">
        <v>33.102292807601764</v>
      </c>
      <c r="G4226">
        <f t="shared" si="344"/>
        <v>33.074323183343196</v>
      </c>
      <c r="H4226">
        <f t="shared" si="355"/>
        <v>37.912746524112855</v>
      </c>
      <c r="I4226">
        <f t="shared" si="356"/>
        <v>32.58008634491479</v>
      </c>
      <c r="J4226">
        <f t="shared" si="350"/>
        <v>0</v>
      </c>
      <c r="K4226" s="66"/>
      <c r="L4226" s="67"/>
      <c r="M4226" s="66"/>
      <c r="N4226" s="67"/>
      <c r="O4226" s="66"/>
      <c r="P4226" s="67"/>
      <c r="Q4226" s="66"/>
      <c r="R4226" s="68"/>
      <c r="S4226">
        <f t="shared" si="351"/>
        <v>32.577310234136405</v>
      </c>
      <c r="T4226">
        <f t="shared" si="352"/>
        <v>-2.7761107783845773E-3</v>
      </c>
      <c r="U4226">
        <f t="shared" si="353"/>
        <v>37.908423634112367</v>
      </c>
      <c r="V4226">
        <f t="shared" si="354"/>
        <v>-4.3228900004876891E-3</v>
      </c>
    </row>
    <row r="4227" spans="1:22">
      <c r="A4227" s="12">
        <f t="shared" si="349"/>
        <v>0</v>
      </c>
      <c r="B4227" t="str">
        <f>YEAR(C4227)&amp;VLOOKUP(MONTH(C4227),lookup!$G$2:$N$13,8)</f>
        <v>2019M10</v>
      </c>
      <c r="C4227" s="7">
        <f t="shared" si="345"/>
        <v>43764</v>
      </c>
      <c r="D4227" s="126">
        <v>39.18832931993667</v>
      </c>
      <c r="E4227">
        <f t="shared" si="348"/>
        <v>38.757921252439345</v>
      </c>
      <c r="F4227" s="126">
        <v>33.665570990220168</v>
      </c>
      <c r="G4227">
        <f t="shared" si="344"/>
        <v>33.145667312560903</v>
      </c>
      <c r="H4227">
        <f t="shared" si="355"/>
        <v>37.908654678596136</v>
      </c>
      <c r="I4227">
        <f t="shared" si="356"/>
        <v>32.577459797724622</v>
      </c>
      <c r="J4227">
        <f t="shared" si="350"/>
        <v>0</v>
      </c>
      <c r="K4227" s="66"/>
      <c r="L4227" s="67"/>
      <c r="M4227" s="66"/>
      <c r="N4227" s="67"/>
      <c r="O4227" s="66"/>
      <c r="P4227" s="67"/>
      <c r="Q4227" s="66"/>
      <c r="R4227" s="68"/>
      <c r="S4227">
        <f t="shared" si="351"/>
        <v>32.591669333149596</v>
      </c>
      <c r="T4227">
        <f t="shared" si="352"/>
        <v>1.4209535424974717E-2</v>
      </c>
      <c r="U4227">
        <f t="shared" si="353"/>
        <v>37.922261252856273</v>
      </c>
      <c r="V4227">
        <f t="shared" si="354"/>
        <v>1.360657426013745E-2</v>
      </c>
    </row>
    <row r="4228" spans="1:22">
      <c r="A4228" s="12">
        <f t="shared" si="349"/>
        <v>0</v>
      </c>
      <c r="B4228" t="str">
        <f>YEAR(C4228)&amp;VLOOKUP(MONTH(C4228),lookup!$G$2:$N$13,8)</f>
        <v>2019M10</v>
      </c>
      <c r="C4228" s="7">
        <f t="shared" si="345"/>
        <v>43765</v>
      </c>
      <c r="D4228" s="126">
        <v>38.927162921799301</v>
      </c>
      <c r="E4228">
        <f t="shared" si="348"/>
        <v>38.809222044016593</v>
      </c>
      <c r="F4228" s="126">
        <v>33.174244499809838</v>
      </c>
      <c r="G4228">
        <f t="shared" si="344"/>
        <v>33.196940650476229</v>
      </c>
      <c r="H4228">
        <f t="shared" si="355"/>
        <v>37.936299767544853</v>
      </c>
      <c r="I4228">
        <f t="shared" si="356"/>
        <v>32.592456830746031</v>
      </c>
      <c r="J4228">
        <f t="shared" si="350"/>
        <v>0</v>
      </c>
      <c r="K4228" s="66"/>
      <c r="L4228" s="67"/>
      <c r="M4228" s="66"/>
      <c r="N4228" s="67"/>
      <c r="O4228" s="66"/>
      <c r="P4228" s="67"/>
      <c r="Q4228" s="66"/>
      <c r="R4228" s="68"/>
      <c r="S4228">
        <f t="shared" si="351"/>
        <v>32.57771273909664</v>
      </c>
      <c r="T4228">
        <f t="shared" si="352"/>
        <v>-1.4744091649390612E-2</v>
      </c>
      <c r="U4228">
        <f t="shared" si="353"/>
        <v>37.918211455497755</v>
      </c>
      <c r="V4228">
        <f t="shared" si="354"/>
        <v>-1.8088312047098043E-2</v>
      </c>
    </row>
    <row r="4229" spans="1:22">
      <c r="A4229" s="12">
        <f t="shared" si="349"/>
        <v>0</v>
      </c>
      <c r="B4229" t="str">
        <f>YEAR(C4229)&amp;VLOOKUP(MONTH(C4229),lookup!$G$2:$N$13,8)</f>
        <v>2019M10</v>
      </c>
      <c r="C4229" s="7">
        <f t="shared" si="345"/>
        <v>43766</v>
      </c>
      <c r="D4229" s="126">
        <v>38.902001939635461</v>
      </c>
      <c r="E4229">
        <f t="shared" si="348"/>
        <v>38.824151186134003</v>
      </c>
      <c r="F4229" s="126">
        <v>33.3419094820282</v>
      </c>
      <c r="G4229">
        <f t="shared" si="344"/>
        <v>33.189768228002521</v>
      </c>
      <c r="H4229">
        <f t="shared" si="355"/>
        <v>37.964391107020539</v>
      </c>
      <c r="I4229">
        <f t="shared" si="356"/>
        <v>32.618065002519543</v>
      </c>
      <c r="J4229">
        <f t="shared" si="350"/>
        <v>0</v>
      </c>
      <c r="K4229" s="66"/>
      <c r="L4229" s="67"/>
      <c r="M4229" s="66"/>
      <c r="N4229" s="67"/>
      <c r="O4229" s="66"/>
      <c r="P4229" s="67"/>
      <c r="Q4229" s="66"/>
      <c r="R4229" s="68"/>
      <c r="S4229">
        <f t="shared" si="351"/>
        <v>32.601819655348656</v>
      </c>
      <c r="T4229">
        <f t="shared" si="352"/>
        <v>-1.6245347170887214E-2</v>
      </c>
      <c r="U4229">
        <f t="shared" si="353"/>
        <v>37.944949382741072</v>
      </c>
      <c r="V4229">
        <f t="shared" si="354"/>
        <v>-1.944172427946711E-2</v>
      </c>
    </row>
    <row r="4230" spans="1:22">
      <c r="A4230" s="12">
        <f t="shared" si="349"/>
        <v>0</v>
      </c>
      <c r="B4230" t="str">
        <f>YEAR(C4230)&amp;VLOOKUP(MONTH(C4230),lookup!$G$2:$N$13,8)</f>
        <v>2019M10</v>
      </c>
      <c r="C4230" s="7">
        <f t="shared" si="345"/>
        <v>43767</v>
      </c>
      <c r="D4230" s="126">
        <v>38.766127846409312</v>
      </c>
      <c r="E4230">
        <f t="shared" si="348"/>
        <v>38.8471346487771</v>
      </c>
      <c r="F4230" s="126">
        <v>33.074910994786784</v>
      </c>
      <c r="G4230">
        <f t="shared" si="344"/>
        <v>33.232497885544618</v>
      </c>
      <c r="H4230">
        <f t="shared" si="355"/>
        <v>37.969453103927961</v>
      </c>
      <c r="I4230">
        <f t="shared" si="356"/>
        <v>32.615545718400732</v>
      </c>
      <c r="J4230">
        <f t="shared" si="350"/>
        <v>0</v>
      </c>
      <c r="K4230" s="66"/>
      <c r="L4230" s="67"/>
      <c r="M4230" s="66"/>
      <c r="N4230" s="67"/>
      <c r="O4230" s="66"/>
      <c r="P4230" s="67"/>
      <c r="Q4230" s="66"/>
      <c r="R4230" s="68"/>
      <c r="S4230">
        <f t="shared" si="351"/>
        <v>32.617791693287302</v>
      </c>
      <c r="T4230">
        <f t="shared" si="352"/>
        <v>2.245974886569968E-3</v>
      </c>
      <c r="U4230">
        <f t="shared" si="353"/>
        <v>37.968296955191079</v>
      </c>
      <c r="V4230">
        <f t="shared" si="354"/>
        <v>-1.1561487368823009E-3</v>
      </c>
    </row>
    <row r="4231" spans="1:22">
      <c r="A4231" s="12">
        <f t="shared" si="349"/>
        <v>0</v>
      </c>
      <c r="B4231" t="str">
        <f>YEAR(C4231)&amp;VLOOKUP(MONTH(C4231),lookup!$G$2:$N$13,8)</f>
        <v>2019M10</v>
      </c>
      <c r="C4231" s="7">
        <f t="shared" si="345"/>
        <v>43768</v>
      </c>
      <c r="D4231" s="126">
        <v>38.579010785439166</v>
      </c>
      <c r="E4231">
        <f t="shared" si="348"/>
        <v>38.83604209564708</v>
      </c>
      <c r="F4231" s="126">
        <v>32.956358206582927</v>
      </c>
      <c r="G4231">
        <f t="shared" si="344"/>
        <v>33.190043505039434</v>
      </c>
      <c r="H4231">
        <f t="shared" si="355"/>
        <v>37.989340599572401</v>
      </c>
      <c r="I4231">
        <f t="shared" si="356"/>
        <v>32.632697919827208</v>
      </c>
      <c r="J4231">
        <f t="shared" si="350"/>
        <v>0</v>
      </c>
      <c r="K4231" s="66"/>
      <c r="L4231" s="67"/>
      <c r="M4231" s="66"/>
      <c r="N4231" s="67"/>
      <c r="O4231" s="66"/>
      <c r="P4231" s="67"/>
      <c r="Q4231" s="66"/>
      <c r="R4231" s="68"/>
      <c r="S4231">
        <f t="shared" si="351"/>
        <v>32.609875691859543</v>
      </c>
      <c r="T4231">
        <f t="shared" si="352"/>
        <v>-2.2822227967665754E-2</v>
      </c>
      <c r="U4231">
        <f t="shared" si="353"/>
        <v>37.961413450511024</v>
      </c>
      <c r="V4231">
        <f t="shared" si="354"/>
        <v>-2.792714906137661E-2</v>
      </c>
    </row>
    <row r="4232" spans="1:22">
      <c r="A4232" s="12">
        <f t="shared" si="349"/>
        <v>0</v>
      </c>
      <c r="B4232" t="str">
        <f>YEAR(C4232)&amp;VLOOKUP(MONTH(C4232),lookup!$G$2:$N$13,8)</f>
        <v>2019M10</v>
      </c>
      <c r="C4232" s="7">
        <f t="shared" si="345"/>
        <v>43769</v>
      </c>
      <c r="D4232" s="126">
        <v>38.817037932231791</v>
      </c>
      <c r="E4232">
        <f t="shared" si="348"/>
        <v>38.839313539946964</v>
      </c>
      <c r="F4232" s="126">
        <v>33.114471665460869</v>
      </c>
      <c r="G4232">
        <f t="shared" ref="G4232:G4295" si="357">AVERAGE(SUM(F4225:F4232)/8,SUM(F4227:F4232)/6)</f>
        <v>33.206677811299471</v>
      </c>
      <c r="H4232">
        <f t="shared" si="355"/>
        <v>38.009789252794846</v>
      </c>
      <c r="I4232">
        <f t="shared" si="356"/>
        <v>32.643550005686393</v>
      </c>
      <c r="J4232">
        <f t="shared" si="350"/>
        <v>0</v>
      </c>
      <c r="K4232" s="66"/>
      <c r="L4232" s="67"/>
      <c r="M4232" s="66"/>
      <c r="N4232" s="67"/>
      <c r="O4232" s="66"/>
      <c r="P4232" s="67"/>
      <c r="Q4232" s="66"/>
      <c r="R4232" s="68"/>
      <c r="S4232">
        <f t="shared" si="351"/>
        <v>32.633445301354314</v>
      </c>
      <c r="T4232">
        <f t="shared" si="352"/>
        <v>-1.0104704332078995E-2</v>
      </c>
      <c r="U4232">
        <f t="shared" si="353"/>
        <v>37.994258780532775</v>
      </c>
      <c r="V4232">
        <f t="shared" si="354"/>
        <v>-1.5530472262071271E-2</v>
      </c>
    </row>
    <row r="4233" spans="1:22">
      <c r="A4233" s="12">
        <f t="shared" si="349"/>
        <v>0</v>
      </c>
      <c r="B4233" t="str">
        <f>YEAR(C4233)&amp;VLOOKUP(MONTH(C4233),lookup!$G$2:$N$13,8)</f>
        <v>2019M11</v>
      </c>
      <c r="C4233" s="7">
        <f t="shared" si="345"/>
        <v>43770</v>
      </c>
      <c r="D4233" s="126">
        <v>38.810131806767984</v>
      </c>
      <c r="E4233">
        <f t="shared" si="348"/>
        <v>38.826657931005755</v>
      </c>
      <c r="F4233" s="126">
        <v>33.253371573805239</v>
      </c>
      <c r="G4233">
        <f t="shared" si="357"/>
        <v>33.181467840641304</v>
      </c>
      <c r="H4233">
        <f t="shared" si="355"/>
        <v>38.056810631875933</v>
      </c>
      <c r="I4233">
        <f t="shared" si="356"/>
        <v>32.678465700174669</v>
      </c>
      <c r="J4233">
        <f t="shared" si="350"/>
        <v>0</v>
      </c>
      <c r="K4233" s="66"/>
      <c r="L4233" s="67"/>
      <c r="M4233" s="66"/>
      <c r="N4233" s="67"/>
      <c r="O4233" s="66"/>
      <c r="P4233" s="67"/>
      <c r="Q4233" s="66"/>
      <c r="R4233" s="68"/>
      <c r="S4233">
        <f t="shared" si="351"/>
        <v>32.662425250779833</v>
      </c>
      <c r="T4233">
        <f t="shared" si="352"/>
        <v>-1.6040449394836287E-2</v>
      </c>
      <c r="U4233">
        <f t="shared" si="353"/>
        <v>38.031357772981224</v>
      </c>
      <c r="V4233">
        <f t="shared" si="354"/>
        <v>-2.5452858894709607E-2</v>
      </c>
    </row>
    <row r="4234" spans="1:22">
      <c r="A4234" s="12">
        <f t="shared" si="349"/>
        <v>0</v>
      </c>
      <c r="B4234" t="str">
        <f>YEAR(C4234)&amp;VLOOKUP(MONTH(C4234),lookup!$G$2:$N$13,8)</f>
        <v>2019M11</v>
      </c>
      <c r="C4234" s="7">
        <f t="shared" si="345"/>
        <v>43771</v>
      </c>
      <c r="D4234" s="126">
        <v>38.905250436504261</v>
      </c>
      <c r="E4234">
        <f t="shared" si="348"/>
        <v>38.82923754071092</v>
      </c>
      <c r="F4234" s="126">
        <v>33.118462610125214</v>
      </c>
      <c r="G4234">
        <f t="shared" si="357"/>
        <v>33.17782996249197</v>
      </c>
      <c r="H4234">
        <f t="shared" si="355"/>
        <v>38.056057998014857</v>
      </c>
      <c r="I4234">
        <f t="shared" si="356"/>
        <v>32.662810549622634</v>
      </c>
      <c r="J4234">
        <f t="shared" si="350"/>
        <v>0</v>
      </c>
      <c r="K4234" s="66"/>
      <c r="L4234" s="67"/>
      <c r="M4234" s="66"/>
      <c r="N4234" s="67"/>
      <c r="O4234" s="66"/>
      <c r="P4234" s="67"/>
      <c r="Q4234" s="66"/>
      <c r="R4234" s="68"/>
      <c r="S4234">
        <f t="shared" si="351"/>
        <v>32.663565386816181</v>
      </c>
      <c r="T4234">
        <f t="shared" si="352"/>
        <v>7.5483719354707546E-4</v>
      </c>
      <c r="U4234">
        <f t="shared" si="353"/>
        <v>38.045668429874588</v>
      </c>
      <c r="V4234">
        <f t="shared" si="354"/>
        <v>-1.0389568140269034E-2</v>
      </c>
    </row>
    <row r="4235" spans="1:22">
      <c r="A4235" s="12">
        <f t="shared" si="349"/>
        <v>0</v>
      </c>
      <c r="B4235" t="str">
        <f>YEAR(C4235)&amp;VLOOKUP(MONTH(C4235),lookup!$G$2:$N$13,8)</f>
        <v>2019M11</v>
      </c>
      <c r="C4235" s="7">
        <f t="shared" si="345"/>
        <v>43772</v>
      </c>
      <c r="D4235" s="126">
        <v>38.961128861622065</v>
      </c>
      <c r="E4235">
        <f t="shared" si="348"/>
        <v>38.819964755565131</v>
      </c>
      <c r="F4235" s="126">
        <v>33.375138965875124</v>
      </c>
      <c r="G4235">
        <f t="shared" si="357"/>
        <v>33.162447084624318</v>
      </c>
      <c r="H4235">
        <f t="shared" si="355"/>
        <v>38.045793176509925</v>
      </c>
      <c r="I4235">
        <f t="shared" si="356"/>
        <v>32.645311405853604</v>
      </c>
      <c r="J4235">
        <f t="shared" si="350"/>
        <v>0</v>
      </c>
      <c r="K4235" s="66"/>
      <c r="L4235" s="67"/>
      <c r="M4235" s="66"/>
      <c r="N4235" s="67"/>
      <c r="O4235" s="66"/>
      <c r="P4235" s="67"/>
      <c r="Q4235" s="66"/>
      <c r="R4235" s="68"/>
      <c r="S4235">
        <f t="shared" si="351"/>
        <v>32.638654909787036</v>
      </c>
      <c r="T4235">
        <f t="shared" si="352"/>
        <v>-6.6564960665687067E-3</v>
      </c>
      <c r="U4235">
        <f t="shared" si="353"/>
        <v>38.031751708270733</v>
      </c>
      <c r="V4235">
        <f t="shared" si="354"/>
        <v>-1.4041468239192056E-2</v>
      </c>
    </row>
    <row r="4236" spans="1:22">
      <c r="A4236" s="12">
        <f t="shared" si="349"/>
        <v>0</v>
      </c>
      <c r="B4236" t="str">
        <f>YEAR(C4236)&amp;VLOOKUP(MONTH(C4236),lookup!$G$2:$N$13,8)</f>
        <v>2019M11</v>
      </c>
      <c r="C4236" s="7">
        <f t="shared" ref="C4236:C4299" si="358">C4235+1</f>
        <v>43773</v>
      </c>
      <c r="D4236" s="126">
        <v>38.594247789820209</v>
      </c>
      <c r="E4236">
        <f t="shared" si="348"/>
        <v>38.784834221767348</v>
      </c>
      <c r="F4236" s="126">
        <v>32.795459666126142</v>
      </c>
      <c r="G4236">
        <f t="shared" si="357"/>
        <v>33.115485421797359</v>
      </c>
      <c r="H4236">
        <f t="shared" si="355"/>
        <v>38.035229950741247</v>
      </c>
      <c r="I4236">
        <f t="shared" si="356"/>
        <v>32.62298195300194</v>
      </c>
      <c r="J4236">
        <f t="shared" si="350"/>
        <v>0</v>
      </c>
      <c r="K4236" s="66"/>
      <c r="L4236" s="67"/>
      <c r="M4236" s="66"/>
      <c r="N4236" s="67"/>
      <c r="O4236" s="66"/>
      <c r="P4236" s="67"/>
      <c r="Q4236" s="66"/>
      <c r="R4236" s="68"/>
      <c r="S4236">
        <f t="shared" si="351"/>
        <v>32.634573046161435</v>
      </c>
      <c r="T4236">
        <f t="shared" si="352"/>
        <v>1.1591093159495358E-2</v>
      </c>
      <c r="U4236">
        <f t="shared" si="353"/>
        <v>38.037360726029917</v>
      </c>
      <c r="V4236">
        <f t="shared" si="354"/>
        <v>2.130775288669895E-3</v>
      </c>
    </row>
    <row r="4237" spans="1:22">
      <c r="A4237" s="12">
        <f t="shared" si="349"/>
        <v>0</v>
      </c>
      <c r="B4237" t="str">
        <f>YEAR(C4237)&amp;VLOOKUP(MONTH(C4237),lookup!$G$2:$N$13,8)</f>
        <v>2019M11</v>
      </c>
      <c r="C4237" s="7">
        <f t="shared" si="358"/>
        <v>43774</v>
      </c>
      <c r="D4237" s="126">
        <v>38.572411497255018</v>
      </c>
      <c r="E4237">
        <f t="shared" si="348"/>
        <v>38.763684878436557</v>
      </c>
      <c r="F4237" s="126">
        <v>32.9770544013193</v>
      </c>
      <c r="G4237">
        <f t="shared" si="357"/>
        <v>33.094406662147762</v>
      </c>
      <c r="H4237">
        <f t="shared" si="355"/>
        <v>38.048913500778468</v>
      </c>
      <c r="I4237">
        <f t="shared" si="356"/>
        <v>32.62208340430734</v>
      </c>
      <c r="J4237">
        <f t="shared" si="350"/>
        <v>0</v>
      </c>
      <c r="K4237" s="66"/>
      <c r="L4237" s="67"/>
      <c r="M4237" s="66"/>
      <c r="N4237" s="67"/>
      <c r="O4237" s="66"/>
      <c r="P4237" s="67"/>
      <c r="Q4237" s="66"/>
      <c r="R4237" s="68"/>
      <c r="S4237">
        <f t="shared" si="351"/>
        <v>32.617123431094683</v>
      </c>
      <c r="T4237">
        <f t="shared" si="352"/>
        <v>-4.9599732126566209E-3</v>
      </c>
      <c r="U4237">
        <f t="shared" si="353"/>
        <v>38.035398106537009</v>
      </c>
      <c r="V4237">
        <f t="shared" si="354"/>
        <v>-1.3515394241458978E-2</v>
      </c>
    </row>
    <row r="4238" spans="1:22">
      <c r="A4238" s="12">
        <f t="shared" si="349"/>
        <v>0</v>
      </c>
      <c r="B4238" t="str">
        <f>YEAR(C4238)&amp;VLOOKUP(MONTH(C4238),lookup!$G$2:$N$13,8)</f>
        <v>2019M11</v>
      </c>
      <c r="C4238" s="7">
        <f t="shared" si="358"/>
        <v>43775</v>
      </c>
      <c r="D4238" s="126">
        <v>38.349797181554173</v>
      </c>
      <c r="E4238">
        <f t="shared" si="348"/>
        <v>38.698727482659976</v>
      </c>
      <c r="F4238" s="126">
        <v>32.562026941496789</v>
      </c>
      <c r="G4238">
        <f t="shared" si="357"/>
        <v>33.016314348486787</v>
      </c>
      <c r="H4238">
        <f t="shared" si="355"/>
        <v>38.043329948582176</v>
      </c>
      <c r="I4238">
        <f t="shared" si="356"/>
        <v>32.606133551759527</v>
      </c>
      <c r="J4238">
        <f t="shared" si="350"/>
        <v>0</v>
      </c>
      <c r="K4238" s="66"/>
      <c r="L4238" s="67"/>
      <c r="M4238" s="66"/>
      <c r="N4238" s="67"/>
      <c r="O4238" s="66"/>
      <c r="P4238" s="67"/>
      <c r="Q4238" s="66"/>
      <c r="R4238" s="68"/>
      <c r="S4238">
        <f t="shared" si="351"/>
        <v>32.613190897498995</v>
      </c>
      <c r="T4238">
        <f t="shared" si="352"/>
        <v>7.0573457394687011E-3</v>
      </c>
      <c r="U4238">
        <f t="shared" si="353"/>
        <v>38.042780198062175</v>
      </c>
      <c r="V4238">
        <f t="shared" si="354"/>
        <v>-5.4975052000116875E-4</v>
      </c>
    </row>
    <row r="4239" spans="1:22">
      <c r="A4239" s="12">
        <f t="shared" si="349"/>
        <v>0</v>
      </c>
      <c r="B4239" t="str">
        <f>YEAR(C4239)&amp;VLOOKUP(MONTH(C4239),lookup!$G$2:$N$13,8)</f>
        <v>2019M11</v>
      </c>
      <c r="C4239" s="7">
        <f t="shared" si="358"/>
        <v>43776</v>
      </c>
      <c r="D4239" s="126">
        <v>38.953466561654537</v>
      </c>
      <c r="E4239">
        <f t="shared" si="348"/>
        <v>38.73407553158065</v>
      </c>
      <c r="F4239" s="126">
        <v>33.226768753315767</v>
      </c>
      <c r="G4239">
        <f t="shared" si="357"/>
        <v>33.030998105950133</v>
      </c>
      <c r="H4239">
        <f t="shared" si="355"/>
        <v>38.033303469427018</v>
      </c>
      <c r="I4239">
        <f t="shared" si="356"/>
        <v>32.586938178876281</v>
      </c>
      <c r="J4239">
        <f t="shared" si="350"/>
        <v>0</v>
      </c>
      <c r="K4239" s="66"/>
      <c r="L4239" s="67"/>
      <c r="M4239" s="66"/>
      <c r="N4239" s="67"/>
      <c r="O4239" s="66"/>
      <c r="P4239" s="67"/>
      <c r="Q4239" s="66"/>
      <c r="R4239" s="68"/>
      <c r="S4239">
        <f t="shared" si="351"/>
        <v>32.604452964955385</v>
      </c>
      <c r="T4239">
        <f t="shared" si="352"/>
        <v>1.7514786079104283E-2</v>
      </c>
      <c r="U4239">
        <f t="shared" si="353"/>
        <v>38.048504932257991</v>
      </c>
      <c r="V4239">
        <f t="shared" si="354"/>
        <v>1.5201462830972901E-2</v>
      </c>
    </row>
    <row r="4240" spans="1:22">
      <c r="A4240" s="12">
        <f t="shared" si="349"/>
        <v>0</v>
      </c>
      <c r="B4240" t="str">
        <f>YEAR(C4240)&amp;VLOOKUP(MONTH(C4240),lookup!$G$2:$N$13,8)</f>
        <v>2019M11</v>
      </c>
      <c r="C4240" s="7">
        <f t="shared" si="358"/>
        <v>43777</v>
      </c>
      <c r="D4240" s="126">
        <v>38.454434403933391</v>
      </c>
      <c r="E4240">
        <f t="shared" si="348"/>
        <v>38.673844808347759</v>
      </c>
      <c r="F4240" s="126">
        <v>32.78902036048823</v>
      </c>
      <c r="G4240">
        <f t="shared" si="357"/>
        <v>32.983203878586259</v>
      </c>
      <c r="H4240">
        <f t="shared" si="355"/>
        <v>38.045517557160807</v>
      </c>
      <c r="I4240">
        <f t="shared" si="356"/>
        <v>32.594006450818171</v>
      </c>
      <c r="J4240">
        <f t="shared" si="350"/>
        <v>0</v>
      </c>
      <c r="K4240" s="66"/>
      <c r="L4240" s="67"/>
      <c r="M4240" s="66"/>
      <c r="N4240" s="67"/>
      <c r="O4240" s="66"/>
      <c r="P4240" s="67"/>
      <c r="Q4240" s="66"/>
      <c r="R4240" s="68"/>
      <c r="S4240">
        <f t="shared" si="351"/>
        <v>32.600232241878395</v>
      </c>
      <c r="T4240">
        <f t="shared" si="352"/>
        <v>6.2257910602241395E-3</v>
      </c>
      <c r="U4240">
        <f t="shared" si="353"/>
        <v>38.047559098989474</v>
      </c>
      <c r="V4240">
        <f t="shared" si="354"/>
        <v>2.041541828667448E-3</v>
      </c>
    </row>
    <row r="4241" spans="1:22">
      <c r="A4241" s="12">
        <f t="shared" si="349"/>
        <v>0</v>
      </c>
      <c r="B4241" t="str">
        <f>YEAR(C4241)&amp;VLOOKUP(MONTH(C4241),lookup!$G$2:$N$13,8)</f>
        <v>2019M11</v>
      </c>
      <c r="C4241" s="7">
        <f t="shared" si="358"/>
        <v>43778</v>
      </c>
      <c r="D4241" s="126">
        <v>38.859255531891698</v>
      </c>
      <c r="E4241">
        <f t="shared" si="348"/>
        <v>38.668425597023798</v>
      </c>
      <c r="F4241" s="126">
        <v>33.107066373283097</v>
      </c>
      <c r="G4241">
        <f t="shared" si="357"/>
        <v>32.951720420837631</v>
      </c>
      <c r="H4241">
        <f t="shared" si="355"/>
        <v>38.020950965678949</v>
      </c>
      <c r="I4241">
        <f t="shared" si="356"/>
        <v>32.566111763346541</v>
      </c>
      <c r="J4241">
        <f t="shared" si="350"/>
        <v>0</v>
      </c>
      <c r="K4241" s="66"/>
      <c r="L4241" s="67"/>
      <c r="M4241" s="66"/>
      <c r="N4241" s="67"/>
      <c r="O4241" s="66"/>
      <c r="P4241" s="67"/>
      <c r="Q4241" s="66"/>
      <c r="R4241" s="68"/>
      <c r="S4241">
        <f t="shared" si="351"/>
        <v>32.572552732745578</v>
      </c>
      <c r="T4241">
        <f t="shared" si="352"/>
        <v>6.4409693990370442E-3</v>
      </c>
      <c r="U4241">
        <f t="shared" si="353"/>
        <v>38.02714103611104</v>
      </c>
      <c r="V4241">
        <f t="shared" si="354"/>
        <v>6.190070432090522E-3</v>
      </c>
    </row>
    <row r="4242" spans="1:22">
      <c r="A4242" s="12">
        <f t="shared" si="349"/>
        <v>0</v>
      </c>
      <c r="B4242" t="str">
        <f>YEAR(C4242)&amp;VLOOKUP(MONTH(C4242),lookup!$G$2:$N$13,8)</f>
        <v>2019M11</v>
      </c>
      <c r="C4242" s="7">
        <f t="shared" si="358"/>
        <v>43779</v>
      </c>
      <c r="D4242" s="126">
        <v>38.468720800627629</v>
      </c>
      <c r="E4242">
        <f t="shared" si="348"/>
        <v>38.630681912348791</v>
      </c>
      <c r="F4242" s="126">
        <v>32.856991095337555</v>
      </c>
      <c r="G4242">
        <f t="shared" si="357"/>
        <v>32.940506070264348</v>
      </c>
      <c r="H4242">
        <f t="shared" si="355"/>
        <v>38.032951325041189</v>
      </c>
      <c r="I4242">
        <f t="shared" si="356"/>
        <v>32.575052511060548</v>
      </c>
      <c r="J4242">
        <f t="shared" si="350"/>
        <v>0</v>
      </c>
      <c r="K4242" s="66"/>
      <c r="L4242" s="67"/>
      <c r="M4242" s="66"/>
      <c r="N4242" s="67"/>
      <c r="O4242" s="66"/>
      <c r="P4242" s="67"/>
      <c r="Q4242" s="66"/>
      <c r="R4242" s="68"/>
      <c r="S4242">
        <f t="shared" si="351"/>
        <v>32.571994988069932</v>
      </c>
      <c r="T4242">
        <f t="shared" si="352"/>
        <v>-3.0575229906162349E-3</v>
      </c>
      <c r="U4242">
        <f t="shared" si="353"/>
        <v>38.028596749018902</v>
      </c>
      <c r="V4242">
        <f t="shared" si="354"/>
        <v>-4.354576022286949E-3</v>
      </c>
    </row>
    <row r="4243" spans="1:22">
      <c r="A4243" s="12">
        <f t="shared" si="349"/>
        <v>0</v>
      </c>
      <c r="B4243" t="str">
        <f>YEAR(C4243)&amp;VLOOKUP(MONTH(C4243),lookup!$G$2:$N$13,8)</f>
        <v>2019M11</v>
      </c>
      <c r="C4243" s="7">
        <f t="shared" si="358"/>
        <v>43780</v>
      </c>
      <c r="D4243" s="126">
        <v>38.595663141351402</v>
      </c>
      <c r="E4243">
        <f t="shared" si="348"/>
        <v>38.609777941839909</v>
      </c>
      <c r="F4243" s="126">
        <v>32.767471147796456</v>
      </c>
      <c r="G4243">
        <f t="shared" si="357"/>
        <v>32.885061560507538</v>
      </c>
      <c r="H4243">
        <f t="shared" si="355"/>
        <v>38.034313028803162</v>
      </c>
      <c r="I4243">
        <f t="shared" si="356"/>
        <v>32.571780087468021</v>
      </c>
      <c r="J4243">
        <f t="shared" si="350"/>
        <v>0</v>
      </c>
      <c r="K4243" s="66"/>
      <c r="L4243" s="67"/>
      <c r="M4243" s="66"/>
      <c r="N4243" s="67"/>
      <c r="O4243" s="66"/>
      <c r="P4243" s="67"/>
      <c r="Q4243" s="66"/>
      <c r="R4243" s="68"/>
      <c r="S4243">
        <f t="shared" si="351"/>
        <v>32.575712033185468</v>
      </c>
      <c r="T4243">
        <f t="shared" si="352"/>
        <v>3.9319457174471495E-3</v>
      </c>
      <c r="U4243">
        <f t="shared" si="353"/>
        <v>38.037195590334463</v>
      </c>
      <c r="V4243">
        <f t="shared" si="354"/>
        <v>2.8825615313010644E-3</v>
      </c>
    </row>
    <row r="4244" spans="1:22">
      <c r="A4244" s="12">
        <f t="shared" si="349"/>
        <v>0</v>
      </c>
      <c r="B4244" t="str">
        <f>YEAR(C4244)&amp;VLOOKUP(MONTH(C4244),lookup!$G$2:$N$13,8)</f>
        <v>2019M11</v>
      </c>
      <c r="C4244" s="7">
        <f t="shared" si="358"/>
        <v>43781</v>
      </c>
      <c r="D4244" s="126">
        <v>38.589073681377101</v>
      </c>
      <c r="E4244">
        <f t="shared" si="348"/>
        <v>38.629394268380793</v>
      </c>
      <c r="F4244" s="126">
        <v>32.88023923803248</v>
      </c>
      <c r="G4244">
        <f t="shared" si="357"/>
        <v>32.916877975129651</v>
      </c>
      <c r="H4244">
        <f t="shared" si="355"/>
        <v>38.039846336794987</v>
      </c>
      <c r="I4244">
        <f t="shared" si="356"/>
        <v>32.575704210361685</v>
      </c>
      <c r="J4244">
        <f t="shared" si="350"/>
        <v>0</v>
      </c>
      <c r="K4244" s="66"/>
      <c r="L4244" s="67"/>
      <c r="M4244" s="66"/>
      <c r="N4244" s="67"/>
      <c r="O4244" s="66"/>
      <c r="P4244" s="67"/>
      <c r="Q4244" s="66"/>
      <c r="R4244" s="68"/>
      <c r="S4244">
        <f t="shared" si="351"/>
        <v>32.563535364846793</v>
      </c>
      <c r="T4244">
        <f t="shared" si="352"/>
        <v>-1.2168845514892723E-2</v>
      </c>
      <c r="U4244">
        <f t="shared" si="353"/>
        <v>38.02423654310558</v>
      </c>
      <c r="V4244">
        <f t="shared" si="354"/>
        <v>-1.560979368940707E-2</v>
      </c>
    </row>
    <row r="4245" spans="1:22">
      <c r="A4245" s="12">
        <f t="shared" si="349"/>
        <v>0</v>
      </c>
      <c r="B4245" t="str">
        <f>YEAR(C4245)&amp;VLOOKUP(MONTH(C4245),lookup!$G$2:$N$13,8)</f>
        <v>2019M11</v>
      </c>
      <c r="C4245" s="7">
        <f t="shared" si="358"/>
        <v>43782</v>
      </c>
      <c r="D4245" s="126">
        <v>38.806441024313301</v>
      </c>
      <c r="E4245">
        <f t="shared" si="348"/>
        <v>38.63176898571016</v>
      </c>
      <c r="F4245" s="126">
        <v>32.974316520191294</v>
      </c>
      <c r="G4245">
        <f t="shared" si="357"/>
        <v>32.89566917146545</v>
      </c>
      <c r="H4245">
        <f t="shared" si="355"/>
        <v>38.03106240560264</v>
      </c>
      <c r="I4245">
        <f t="shared" si="356"/>
        <v>32.564552158830665</v>
      </c>
      <c r="J4245">
        <f t="shared" si="350"/>
        <v>0</v>
      </c>
      <c r="K4245" s="66"/>
      <c r="L4245" s="67"/>
      <c r="M4245" s="66"/>
      <c r="N4245" s="67"/>
      <c r="O4245" s="66"/>
      <c r="P4245" s="67"/>
      <c r="Q4245" s="66"/>
      <c r="R4245" s="68"/>
      <c r="S4245">
        <f t="shared" si="351"/>
        <v>32.576511440015913</v>
      </c>
      <c r="T4245">
        <f t="shared" si="352"/>
        <v>1.1959281185248472E-2</v>
      </c>
      <c r="U4245">
        <f t="shared" si="353"/>
        <v>38.044215583946382</v>
      </c>
      <c r="V4245">
        <f t="shared" si="354"/>
        <v>1.3153178343742411E-2</v>
      </c>
    </row>
    <row r="4246" spans="1:22">
      <c r="A4246" s="12">
        <f t="shared" si="349"/>
        <v>0</v>
      </c>
      <c r="B4246" t="str">
        <f>YEAR(C4246)&amp;VLOOKUP(MONTH(C4246),lookup!$G$2:$N$13,8)</f>
        <v>2019M11</v>
      </c>
      <c r="C4246" s="7">
        <f t="shared" si="358"/>
        <v>43783</v>
      </c>
      <c r="D4246" s="126">
        <v>38.506525042010878</v>
      </c>
      <c r="E4246">
        <f t="shared" si="348"/>
        <v>38.64590536349516</v>
      </c>
      <c r="F4246" s="126">
        <v>32.808579968885716</v>
      </c>
      <c r="G4246">
        <f t="shared" si="357"/>
        <v>32.91270870304372</v>
      </c>
      <c r="H4246">
        <f t="shared" si="355"/>
        <v>38.029130665146013</v>
      </c>
      <c r="I4246">
        <f t="shared" si="356"/>
        <v>32.559343545529586</v>
      </c>
      <c r="J4246">
        <f t="shared" si="350"/>
        <v>0</v>
      </c>
      <c r="K4246" s="66"/>
      <c r="L4246" s="67"/>
      <c r="M4246" s="66"/>
      <c r="N4246" s="67"/>
      <c r="O4246" s="66"/>
      <c r="P4246" s="67"/>
      <c r="Q4246" s="66"/>
      <c r="R4246" s="68"/>
      <c r="S4246">
        <f t="shared" si="351"/>
        <v>32.554617763806014</v>
      </c>
      <c r="T4246">
        <f t="shared" si="352"/>
        <v>-4.7257817235717425E-3</v>
      </c>
      <c r="U4246">
        <f t="shared" si="353"/>
        <v>38.021512024658357</v>
      </c>
      <c r="V4246">
        <f t="shared" si="354"/>
        <v>-7.6186404876565916E-3</v>
      </c>
    </row>
    <row r="4247" spans="1:22">
      <c r="A4247" s="12">
        <f t="shared" si="349"/>
        <v>0</v>
      </c>
      <c r="B4247" t="str">
        <f>YEAR(C4247)&amp;VLOOKUP(MONTH(C4247),lookup!$G$2:$N$13,8)</f>
        <v>2019M11</v>
      </c>
      <c r="C4247" s="7">
        <f t="shared" si="358"/>
        <v>43784</v>
      </c>
      <c r="D4247" s="126">
        <v>38.829785298176247</v>
      </c>
      <c r="E4247">
        <f t="shared" si="348"/>
        <v>38.635719431718151</v>
      </c>
      <c r="F4247" s="126">
        <v>32.965943682683331</v>
      </c>
      <c r="G4247">
        <f t="shared" si="357"/>
        <v>32.88464691191254</v>
      </c>
      <c r="H4247">
        <f t="shared" si="355"/>
        <v>38.077644966156825</v>
      </c>
      <c r="I4247">
        <f t="shared" si="356"/>
        <v>32.597640348532693</v>
      </c>
      <c r="J4247">
        <f t="shared" si="350"/>
        <v>0</v>
      </c>
      <c r="K4247" s="66"/>
      <c r="L4247" s="67"/>
      <c r="M4247" s="66"/>
      <c r="N4247" s="67"/>
      <c r="O4247" s="66"/>
      <c r="P4247" s="67"/>
      <c r="Q4247" s="66"/>
      <c r="R4247" s="68"/>
      <c r="S4247">
        <f t="shared" si="351"/>
        <v>32.586522360909314</v>
      </c>
      <c r="T4247">
        <f t="shared" si="352"/>
        <v>-1.1117987623379122E-2</v>
      </c>
      <c r="U4247">
        <f t="shared" si="353"/>
        <v>38.06354565304423</v>
      </c>
      <c r="V4247">
        <f t="shared" si="354"/>
        <v>-1.4099313112595269E-2</v>
      </c>
    </row>
    <row r="4248" spans="1:22">
      <c r="A4248" s="12">
        <f t="shared" si="349"/>
        <v>0</v>
      </c>
      <c r="B4248" t="str">
        <f>YEAR(C4248)&amp;VLOOKUP(MONTH(C4248),lookup!$G$2:$N$13,8)</f>
        <v>2019M11</v>
      </c>
      <c r="C4248" s="7">
        <f t="shared" si="358"/>
        <v>43785</v>
      </c>
      <c r="D4248" s="126">
        <v>38.353278652579043</v>
      </c>
      <c r="E4248">
        <f t="shared" si="348"/>
        <v>38.619777018254453</v>
      </c>
      <c r="F4248" s="126">
        <v>32.609251523891032</v>
      </c>
      <c r="G4248">
        <f t="shared" si="357"/>
        <v>32.852766395338008</v>
      </c>
      <c r="H4248">
        <f t="shared" si="355"/>
        <v>38.078889755006756</v>
      </c>
      <c r="I4248">
        <f t="shared" si="356"/>
        <v>32.597111458584536</v>
      </c>
      <c r="J4248">
        <f t="shared" si="350"/>
        <v>0</v>
      </c>
      <c r="K4248" s="66"/>
      <c r="L4248" s="67"/>
      <c r="M4248" s="66"/>
      <c r="N4248" s="67"/>
      <c r="O4248" s="66"/>
      <c r="P4248" s="67"/>
      <c r="Q4248" s="66"/>
      <c r="R4248" s="68"/>
      <c r="S4248">
        <f t="shared" si="351"/>
        <v>32.590748976132275</v>
      </c>
      <c r="T4248">
        <f t="shared" si="352"/>
        <v>-6.362482452260565E-3</v>
      </c>
      <c r="U4248">
        <f t="shared" si="353"/>
        <v>38.068844847328563</v>
      </c>
      <c r="V4248">
        <f t="shared" si="354"/>
        <v>-1.0044907678192772E-2</v>
      </c>
    </row>
    <row r="4249" spans="1:22">
      <c r="A4249" s="12">
        <f t="shared" si="349"/>
        <v>0</v>
      </c>
      <c r="B4249" t="str">
        <f>YEAR(C4249)&amp;VLOOKUP(MONTH(C4249),lookup!$G$2:$N$13,8)</f>
        <v>2019M11</v>
      </c>
      <c r="C4249" s="7">
        <f t="shared" si="358"/>
        <v>43786</v>
      </c>
      <c r="D4249" s="126">
        <v>38.823662855056199</v>
      </c>
      <c r="E4249">
        <f t="shared" si="348"/>
        <v>38.636552452094307</v>
      </c>
      <c r="F4249" s="126">
        <v>33.039176846772321</v>
      </c>
      <c r="G4249">
        <f t="shared" si="357"/>
        <v>32.871165441512403</v>
      </c>
      <c r="H4249">
        <f t="shared" si="355"/>
        <v>38.119791410790789</v>
      </c>
      <c r="I4249">
        <f t="shared" si="356"/>
        <v>32.626155323291684</v>
      </c>
      <c r="J4249">
        <f t="shared" si="350"/>
        <v>0</v>
      </c>
      <c r="K4249" s="66"/>
      <c r="L4249" s="67"/>
      <c r="M4249" s="66"/>
      <c r="N4249" s="67"/>
      <c r="O4249" s="66"/>
      <c r="P4249" s="67"/>
      <c r="Q4249" s="66"/>
      <c r="R4249" s="68"/>
      <c r="S4249">
        <f t="shared" si="351"/>
        <v>32.622168775067138</v>
      </c>
      <c r="T4249">
        <f t="shared" si="352"/>
        <v>-3.9865482245460271E-3</v>
      </c>
      <c r="U4249">
        <f t="shared" si="353"/>
        <v>38.113489618510599</v>
      </c>
      <c r="V4249">
        <f t="shared" si="354"/>
        <v>-6.3017922801904547E-3</v>
      </c>
    </row>
    <row r="4250" spans="1:22">
      <c r="A4250" s="12">
        <f t="shared" si="349"/>
        <v>0</v>
      </c>
      <c r="B4250" t="str">
        <f>YEAR(C4250)&amp;VLOOKUP(MONTH(C4250),lookup!$G$2:$N$13,8)</f>
        <v>2019M11</v>
      </c>
      <c r="C4250" s="7">
        <f t="shared" si="358"/>
        <v>43787</v>
      </c>
      <c r="D4250" s="126">
        <v>38.66352841775138</v>
      </c>
      <c r="E4250">
        <f t="shared" si="348"/>
        <v>38.65493248952906</v>
      </c>
      <c r="F4250" s="126">
        <v>32.75977053486865</v>
      </c>
      <c r="G4250">
        <f t="shared" si="357"/>
        <v>32.855050097886114</v>
      </c>
      <c r="H4250">
        <f t="shared" si="355"/>
        <v>38.125723055839408</v>
      </c>
      <c r="I4250">
        <f t="shared" si="356"/>
        <v>32.630820159470574</v>
      </c>
      <c r="J4250">
        <f t="shared" si="350"/>
        <v>0</v>
      </c>
      <c r="K4250" s="66"/>
      <c r="L4250" s="67"/>
      <c r="M4250" s="66"/>
      <c r="N4250" s="67"/>
      <c r="O4250" s="66"/>
      <c r="P4250" s="67"/>
      <c r="Q4250" s="66"/>
      <c r="R4250" s="68"/>
      <c r="S4250">
        <f t="shared" si="351"/>
        <v>32.631537148376268</v>
      </c>
      <c r="T4250">
        <f t="shared" si="352"/>
        <v>7.1698890569393825E-4</v>
      </c>
      <c r="U4250">
        <f t="shared" si="353"/>
        <v>38.124827488637564</v>
      </c>
      <c r="V4250">
        <f t="shared" si="354"/>
        <v>-8.9556720184447158E-4</v>
      </c>
    </row>
    <row r="4251" spans="1:22">
      <c r="A4251" s="12">
        <f t="shared" si="349"/>
        <v>0</v>
      </c>
      <c r="B4251" t="str">
        <f>YEAR(C4251)&amp;VLOOKUP(MONTH(C4251),lookup!$G$2:$N$13,8)</f>
        <v>2019M11</v>
      </c>
      <c r="C4251" s="7">
        <f t="shared" si="358"/>
        <v>43788</v>
      </c>
      <c r="D4251" s="126">
        <v>38.648465465257452</v>
      </c>
      <c r="E4251">
        <f t="shared" si="348"/>
        <v>38.645068004851872</v>
      </c>
      <c r="F4251" s="126">
        <v>32.902904743123898</v>
      </c>
      <c r="G4251">
        <f t="shared" si="357"/>
        <v>32.857563716171789</v>
      </c>
      <c r="H4251">
        <f t="shared" si="355"/>
        <v>38.132660867676044</v>
      </c>
      <c r="I4251">
        <f t="shared" si="356"/>
        <v>32.629693178085049</v>
      </c>
      <c r="J4251">
        <f t="shared" si="350"/>
        <v>0</v>
      </c>
      <c r="K4251" s="66"/>
      <c r="L4251" s="67"/>
      <c r="M4251" s="66"/>
      <c r="N4251" s="67"/>
      <c r="O4251" s="66"/>
      <c r="P4251" s="67"/>
      <c r="Q4251" s="66"/>
      <c r="R4251" s="68"/>
      <c r="S4251">
        <f t="shared" si="351"/>
        <v>32.625857529431322</v>
      </c>
      <c r="T4251">
        <f t="shared" si="352"/>
        <v>-3.8356486537267642E-3</v>
      </c>
      <c r="U4251">
        <f t="shared" si="353"/>
        <v>38.126820026784038</v>
      </c>
      <c r="V4251">
        <f t="shared" si="354"/>
        <v>-5.8408408920058719E-3</v>
      </c>
    </row>
    <row r="4252" spans="1:22">
      <c r="A4252" s="12">
        <f t="shared" si="349"/>
        <v>0</v>
      </c>
      <c r="B4252" t="str">
        <f>YEAR(C4252)&amp;VLOOKUP(MONTH(C4252),lookup!$G$2:$N$13,8)</f>
        <v>2019M11</v>
      </c>
      <c r="C4252" s="7">
        <f t="shared" si="358"/>
        <v>43789</v>
      </c>
      <c r="D4252" s="126">
        <v>38.557045416767266</v>
      </c>
      <c r="E4252">
        <f t="shared" si="348"/>
        <v>38.647276269543454</v>
      </c>
      <c r="F4252" s="126">
        <v>32.653607389500742</v>
      </c>
      <c r="G4252">
        <f t="shared" si="357"/>
        <v>32.830484844023147</v>
      </c>
      <c r="H4252">
        <f t="shared" si="355"/>
        <v>38.154082250654817</v>
      </c>
      <c r="I4252">
        <f t="shared" si="356"/>
        <v>32.645300284785876</v>
      </c>
      <c r="J4252">
        <f t="shared" si="350"/>
        <v>0</v>
      </c>
      <c r="K4252" s="66"/>
      <c r="L4252" s="67"/>
      <c r="M4252" s="66"/>
      <c r="N4252" s="67"/>
      <c r="O4252" s="66"/>
      <c r="P4252" s="67"/>
      <c r="Q4252" s="66"/>
      <c r="R4252" s="68"/>
      <c r="S4252">
        <f t="shared" si="351"/>
        <v>32.647660174042173</v>
      </c>
      <c r="T4252">
        <f t="shared" si="352"/>
        <v>2.3598892562972651E-3</v>
      </c>
      <c r="U4252">
        <f t="shared" si="353"/>
        <v>38.154710757550205</v>
      </c>
      <c r="V4252">
        <f t="shared" si="354"/>
        <v>6.2850689538862525E-4</v>
      </c>
    </row>
    <row r="4253" spans="1:22">
      <c r="A4253" s="12">
        <f t="shared" si="349"/>
        <v>0</v>
      </c>
      <c r="B4253" t="str">
        <f>YEAR(C4253)&amp;VLOOKUP(MONTH(C4253),lookup!$G$2:$N$13,8)</f>
        <v>2019M11</v>
      </c>
      <c r="C4253" s="7">
        <f t="shared" si="358"/>
        <v>43790</v>
      </c>
      <c r="D4253" s="126">
        <v>38.603829583742474</v>
      </c>
      <c r="E4253">
        <f t="shared" si="348"/>
        <v>38.61578341163829</v>
      </c>
      <c r="F4253" s="126">
        <v>32.792752721508066</v>
      </c>
      <c r="G4253">
        <f t="shared" si="357"/>
        <v>32.8047045265075</v>
      </c>
      <c r="H4253">
        <f t="shared" si="355"/>
        <v>38.146030784114402</v>
      </c>
      <c r="I4253">
        <f t="shared" si="356"/>
        <v>32.632296523984131</v>
      </c>
      <c r="J4253">
        <f t="shared" si="350"/>
        <v>0</v>
      </c>
      <c r="K4253" s="66"/>
      <c r="L4253" s="67"/>
      <c r="M4253" s="66"/>
      <c r="N4253" s="67"/>
      <c r="O4253" s="66"/>
      <c r="P4253" s="67"/>
      <c r="Q4253" s="66"/>
      <c r="R4253" s="68"/>
      <c r="S4253">
        <f t="shared" si="351"/>
        <v>32.633473103815582</v>
      </c>
      <c r="T4253">
        <f t="shared" si="352"/>
        <v>1.1765798314513631E-3</v>
      </c>
      <c r="U4253">
        <f t="shared" si="353"/>
        <v>38.145059026022857</v>
      </c>
      <c r="V4253">
        <f t="shared" si="354"/>
        <v>-9.7175809154492754E-4</v>
      </c>
    </row>
    <row r="4254" spans="1:22">
      <c r="A4254" s="12">
        <f t="shared" si="349"/>
        <v>0</v>
      </c>
      <c r="B4254" t="str">
        <f>YEAR(C4254)&amp;VLOOKUP(MONTH(C4254),lookup!$G$2:$N$13,8)</f>
        <v>2019M11</v>
      </c>
      <c r="C4254" s="7">
        <f t="shared" si="358"/>
        <v>43791</v>
      </c>
      <c r="D4254" s="126">
        <v>38.503705302391587</v>
      </c>
      <c r="E4254">
        <f t="shared" si="348"/>
        <v>38.628142732063139</v>
      </c>
      <c r="F4254" s="126">
        <v>32.634863087041794</v>
      </c>
      <c r="G4254">
        <f t="shared" si="357"/>
        <v>32.79598151832149</v>
      </c>
      <c r="H4254">
        <f t="shared" si="355"/>
        <v>38.156504469196747</v>
      </c>
      <c r="I4254">
        <f t="shared" si="356"/>
        <v>32.636197644172611</v>
      </c>
      <c r="J4254">
        <f t="shared" si="350"/>
        <v>0</v>
      </c>
      <c r="K4254" s="66"/>
      <c r="L4254" s="67"/>
      <c r="M4254" s="66"/>
      <c r="N4254" s="67"/>
      <c r="O4254" s="66"/>
      <c r="P4254" s="67"/>
      <c r="Q4254" s="66"/>
      <c r="R4254" s="68"/>
      <c r="S4254">
        <f t="shared" si="351"/>
        <v>32.643280112744307</v>
      </c>
      <c r="T4254">
        <f t="shared" si="352"/>
        <v>7.0824685716956992E-3</v>
      </c>
      <c r="U4254">
        <f t="shared" si="353"/>
        <v>38.162667585919657</v>
      </c>
      <c r="V4254">
        <f t="shared" si="354"/>
        <v>6.1631167229094785E-3</v>
      </c>
    </row>
    <row r="4255" spans="1:22">
      <c r="A4255" s="12">
        <f t="shared" si="349"/>
        <v>0</v>
      </c>
      <c r="B4255" t="str">
        <f>YEAR(C4255)&amp;VLOOKUP(MONTH(C4255),lookup!$G$2:$N$13,8)</f>
        <v>2019M11</v>
      </c>
      <c r="C4255" s="7">
        <f t="shared" si="358"/>
        <v>43792</v>
      </c>
      <c r="D4255" s="126">
        <v>39.19472149412158</v>
      </c>
      <c r="E4255">
        <f t="shared" si="348"/>
        <v>38.681872797565163</v>
      </c>
      <c r="F4255" s="126">
        <v>33.239546820934343</v>
      </c>
      <c r="G4255">
        <f t="shared" si="357"/>
        <v>32.829779212309006</v>
      </c>
      <c r="H4255">
        <f t="shared" si="355"/>
        <v>38.138755871449419</v>
      </c>
      <c r="I4255">
        <f t="shared" si="356"/>
        <v>32.617370775905627</v>
      </c>
      <c r="J4255">
        <f t="shared" si="350"/>
        <v>0</v>
      </c>
      <c r="K4255" s="66"/>
      <c r="L4255" s="67"/>
      <c r="M4255" s="66"/>
      <c r="N4255" s="67"/>
      <c r="O4255" s="66"/>
      <c r="P4255" s="67"/>
      <c r="Q4255" s="66"/>
      <c r="R4255" s="68"/>
      <c r="S4255">
        <f t="shared" si="351"/>
        <v>32.613465557763355</v>
      </c>
      <c r="T4255">
        <f t="shared" si="352"/>
        <v>-3.905218142271849E-3</v>
      </c>
      <c r="U4255">
        <f t="shared" si="353"/>
        <v>38.13377124517168</v>
      </c>
      <c r="V4255">
        <f t="shared" si="354"/>
        <v>-4.9846262777393235E-3</v>
      </c>
    </row>
    <row r="4256" spans="1:22">
      <c r="A4256" s="12">
        <f t="shared" si="349"/>
        <v>0</v>
      </c>
      <c r="B4256" t="str">
        <f>YEAR(C4256)&amp;VLOOKUP(MONTH(C4256),lookup!$G$2:$N$13,8)</f>
        <v>2019M11</v>
      </c>
      <c r="C4256" s="7">
        <f t="shared" si="358"/>
        <v>43793</v>
      </c>
      <c r="D4256" s="126">
        <v>38.798393805657419</v>
      </c>
      <c r="E4256">
        <f t="shared" si="348"/>
        <v>38.720931276958069</v>
      </c>
      <c r="F4256" s="126">
        <v>32.994088172583865</v>
      </c>
      <c r="G4256">
        <f t="shared" si="357"/>
        <v>32.873357972661914</v>
      </c>
      <c r="H4256">
        <f t="shared" si="355"/>
        <v>38.156780058386765</v>
      </c>
      <c r="I4256">
        <f t="shared" si="356"/>
        <v>32.625437501645806</v>
      </c>
      <c r="J4256">
        <f t="shared" si="350"/>
        <v>0</v>
      </c>
      <c r="K4256" s="66"/>
      <c r="L4256" s="67"/>
      <c r="M4256" s="66"/>
      <c r="N4256" s="67"/>
      <c r="O4256" s="66"/>
      <c r="P4256" s="67"/>
      <c r="Q4256" s="66"/>
      <c r="R4256" s="68"/>
      <c r="S4256">
        <f t="shared" si="351"/>
        <v>32.626829124561127</v>
      </c>
      <c r="T4256">
        <f t="shared" si="352"/>
        <v>1.3916229153210224E-3</v>
      </c>
      <c r="U4256">
        <f t="shared" si="353"/>
        <v>38.155640670872188</v>
      </c>
      <c r="V4256">
        <f t="shared" si="354"/>
        <v>-1.1393875145770949E-3</v>
      </c>
    </row>
    <row r="4257" spans="1:22">
      <c r="A4257" s="12">
        <f t="shared" si="349"/>
        <v>0</v>
      </c>
      <c r="B4257" t="str">
        <f>YEAR(C4257)&amp;VLOOKUP(MONTH(C4257),lookup!$G$2:$N$13,8)</f>
        <v>2019M11</v>
      </c>
      <c r="C4257" s="7">
        <f t="shared" si="358"/>
        <v>43794</v>
      </c>
      <c r="D4257" s="126">
        <v>39.306825427322501</v>
      </c>
      <c r="E4257">
        <f t="shared" si="348"/>
        <v>38.805992267896798</v>
      </c>
      <c r="F4257" s="126">
        <v>33.209703401030652</v>
      </c>
      <c r="G4257">
        <f t="shared" si="357"/>
        <v>32.90958243712862</v>
      </c>
      <c r="H4257">
        <f t="shared" si="355"/>
        <v>38.171348915112908</v>
      </c>
      <c r="I4257">
        <f t="shared" si="356"/>
        <v>32.635352571561739</v>
      </c>
      <c r="J4257">
        <f t="shared" si="350"/>
        <v>0</v>
      </c>
      <c r="K4257" s="66"/>
      <c r="L4257" s="67"/>
      <c r="M4257" s="66"/>
      <c r="N4257" s="67"/>
      <c r="O4257" s="66"/>
      <c r="P4257" s="67"/>
      <c r="Q4257" s="66"/>
      <c r="R4257" s="68"/>
      <c r="S4257">
        <f t="shared" si="351"/>
        <v>32.638283043885153</v>
      </c>
      <c r="T4257">
        <f t="shared" si="352"/>
        <v>2.9304723234133689E-3</v>
      </c>
      <c r="U4257">
        <f t="shared" si="353"/>
        <v>38.173587102902857</v>
      </c>
      <c r="V4257">
        <f t="shared" si="354"/>
        <v>2.2381877899491087E-3</v>
      </c>
    </row>
    <row r="4258" spans="1:22">
      <c r="A4258" s="12">
        <f t="shared" si="349"/>
        <v>0</v>
      </c>
      <c r="B4258" t="str">
        <f>YEAR(C4258)&amp;VLOOKUP(MONTH(C4258),lookup!$G$2:$N$13,8)</f>
        <v>2019M11</v>
      </c>
      <c r="C4258" s="7">
        <f t="shared" si="358"/>
        <v>43795</v>
      </c>
      <c r="D4258" s="126">
        <v>39.053299225313175</v>
      </c>
      <c r="E4258">
        <f t="shared" si="348"/>
        <v>38.871707427414904</v>
      </c>
      <c r="F4258" s="126">
        <v>33.016007334373441</v>
      </c>
      <c r="G4258">
        <f t="shared" si="357"/>
        <v>32.955797232503734</v>
      </c>
      <c r="H4258">
        <f t="shared" si="355"/>
        <v>38.190842080583579</v>
      </c>
      <c r="I4258">
        <f t="shared" si="356"/>
        <v>32.642673199565685</v>
      </c>
      <c r="J4258">
        <f t="shared" si="350"/>
        <v>0</v>
      </c>
      <c r="K4258" s="66"/>
      <c r="L4258" s="67"/>
      <c r="M4258" s="66"/>
      <c r="N4258" s="67"/>
      <c r="O4258" s="66"/>
      <c r="P4258" s="67"/>
      <c r="Q4258" s="66"/>
      <c r="R4258" s="68"/>
      <c r="S4258">
        <f t="shared" si="351"/>
        <v>32.63912994383044</v>
      </c>
      <c r="T4258">
        <f t="shared" si="352"/>
        <v>-3.5432557352450544E-3</v>
      </c>
      <c r="U4258">
        <f t="shared" si="353"/>
        <v>38.184769884487892</v>
      </c>
      <c r="V4258">
        <f t="shared" si="354"/>
        <v>-6.072196095686877E-3</v>
      </c>
    </row>
    <row r="4259" spans="1:22">
      <c r="A4259" s="12">
        <f t="shared" si="349"/>
        <v>0</v>
      </c>
      <c r="B4259" t="str">
        <f>YEAR(C4259)&amp;VLOOKUP(MONTH(C4259),lookup!$G$2:$N$13,8)</f>
        <v>2019M11</v>
      </c>
      <c r="C4259" s="7">
        <f t="shared" si="358"/>
        <v>43796</v>
      </c>
      <c r="D4259" s="126">
        <v>39.086219726631207</v>
      </c>
      <c r="E4259">
        <f t="shared" si="348"/>
        <v>38.939266247324824</v>
      </c>
      <c r="F4259" s="126">
        <v>33.217351808597968</v>
      </c>
      <c r="G4259">
        <f t="shared" si="357"/>
        <v>33.010833431353362</v>
      </c>
      <c r="H4259">
        <f t="shared" si="355"/>
        <v>38.203818349869621</v>
      </c>
      <c r="I4259">
        <f t="shared" si="356"/>
        <v>32.649449259344678</v>
      </c>
      <c r="J4259">
        <f t="shared" si="350"/>
        <v>0</v>
      </c>
      <c r="K4259" s="66"/>
      <c r="L4259" s="67"/>
      <c r="M4259" s="66"/>
      <c r="N4259" s="67"/>
      <c r="O4259" s="66"/>
      <c r="P4259" s="67"/>
      <c r="Q4259" s="66"/>
      <c r="R4259" s="68"/>
      <c r="S4259">
        <f t="shared" si="351"/>
        <v>32.643425590107107</v>
      </c>
      <c r="T4259">
        <f t="shared" si="352"/>
        <v>-6.0236692375710277E-3</v>
      </c>
      <c r="U4259">
        <f t="shared" si="353"/>
        <v>38.195169082331503</v>
      </c>
      <c r="V4259">
        <f t="shared" si="354"/>
        <v>-8.6492675381180106E-3</v>
      </c>
    </row>
    <row r="4260" spans="1:22">
      <c r="A4260" s="12">
        <f t="shared" si="349"/>
        <v>0</v>
      </c>
      <c r="B4260" t="str">
        <f>YEAR(C4260)&amp;VLOOKUP(MONTH(C4260),lookup!$G$2:$N$13,8)</f>
        <v>2019M11</v>
      </c>
      <c r="C4260" s="7">
        <f t="shared" si="358"/>
        <v>43797</v>
      </c>
      <c r="D4260" s="126">
        <v>39.197854678255233</v>
      </c>
      <c r="E4260">
        <f t="shared" si="348"/>
        <v>39.03716260748979</v>
      </c>
      <c r="F4260" s="126">
        <v>33.116131415200549</v>
      </c>
      <c r="G4260">
        <f t="shared" si="357"/>
        <v>33.079846876972823</v>
      </c>
      <c r="H4260">
        <f t="shared" si="355"/>
        <v>38.230352557898513</v>
      </c>
      <c r="I4260">
        <f t="shared" si="356"/>
        <v>32.665646842479873</v>
      </c>
      <c r="J4260">
        <f t="shared" si="350"/>
        <v>0</v>
      </c>
      <c r="K4260" s="66"/>
      <c r="L4260" s="67"/>
      <c r="M4260" s="66"/>
      <c r="N4260" s="67"/>
      <c r="O4260" s="66"/>
      <c r="P4260" s="67"/>
      <c r="Q4260" s="66"/>
      <c r="R4260" s="68"/>
      <c r="S4260">
        <f t="shared" si="351"/>
        <v>32.660328451801135</v>
      </c>
      <c r="T4260">
        <f t="shared" si="352"/>
        <v>-5.3183906787381829E-3</v>
      </c>
      <c r="U4260">
        <f t="shared" si="353"/>
        <v>38.221841225928998</v>
      </c>
      <c r="V4260">
        <f t="shared" si="354"/>
        <v>-8.5113319695153677E-3</v>
      </c>
    </row>
    <row r="4261" spans="1:22">
      <c r="A4261" s="12">
        <f t="shared" si="349"/>
        <v>0</v>
      </c>
      <c r="B4261" t="str">
        <f>YEAR(C4261)&amp;VLOOKUP(MONTH(C4261),lookup!$G$2:$N$13,8)</f>
        <v>2019M11</v>
      </c>
      <c r="C4261" s="7">
        <f t="shared" si="358"/>
        <v>43798</v>
      </c>
      <c r="D4261" s="126">
        <v>39.495114832509003</v>
      </c>
      <c r="E4261">
        <f t="shared" si="348"/>
        <v>39.117900713736645</v>
      </c>
      <c r="F4261" s="126">
        <v>33.530672914013046</v>
      </c>
      <c r="G4261">
        <f t="shared" si="357"/>
        <v>33.15022739676094</v>
      </c>
      <c r="H4261">
        <f t="shared" si="355"/>
        <v>38.26531606883831</v>
      </c>
      <c r="I4261">
        <f t="shared" si="356"/>
        <v>32.69088408218623</v>
      </c>
      <c r="J4261">
        <f t="shared" si="350"/>
        <v>0</v>
      </c>
      <c r="K4261" s="66"/>
      <c r="L4261" s="67"/>
      <c r="M4261" s="66"/>
      <c r="N4261" s="67"/>
      <c r="O4261" s="66"/>
      <c r="P4261" s="67"/>
      <c r="Q4261" s="66"/>
      <c r="R4261" s="68"/>
      <c r="S4261">
        <f t="shared" si="351"/>
        <v>32.698837566043153</v>
      </c>
      <c r="T4261">
        <f t="shared" si="352"/>
        <v>7.9534838569230715E-3</v>
      </c>
      <c r="U4261">
        <f t="shared" si="353"/>
        <v>38.271904128190599</v>
      </c>
      <c r="V4261">
        <f t="shared" si="354"/>
        <v>6.5880593522891218E-3</v>
      </c>
    </row>
    <row r="4262" spans="1:22">
      <c r="A4262" s="12">
        <f t="shared" si="349"/>
        <v>0</v>
      </c>
      <c r="B4262" t="str">
        <f>YEAR(C4262)&amp;VLOOKUP(MONTH(C4262),lookup!$G$2:$N$13,8)</f>
        <v>2019M11</v>
      </c>
      <c r="C4262" s="7">
        <f t="shared" si="358"/>
        <v>43799</v>
      </c>
      <c r="D4262" s="126">
        <v>39.002876787384174</v>
      </c>
      <c r="E4262">
        <f t="shared" si="348"/>
        <v>39.166139180025922</v>
      </c>
      <c r="F4262" s="126">
        <v>32.903952717397473</v>
      </c>
      <c r="G4262">
        <f t="shared" si="357"/>
        <v>33.159534210725973</v>
      </c>
      <c r="H4262">
        <f t="shared" si="355"/>
        <v>38.279944558080089</v>
      </c>
      <c r="I4262">
        <f t="shared" si="356"/>
        <v>32.692222811907691</v>
      </c>
      <c r="J4262">
        <f t="shared" si="350"/>
        <v>0</v>
      </c>
      <c r="K4262" s="66"/>
      <c r="L4262" s="67"/>
      <c r="M4262" s="66"/>
      <c r="N4262" s="67"/>
      <c r="O4262" s="66"/>
      <c r="P4262" s="67"/>
      <c r="Q4262" s="66"/>
      <c r="R4262" s="68"/>
      <c r="S4262">
        <f t="shared" si="351"/>
        <v>32.701311479158925</v>
      </c>
      <c r="T4262">
        <f t="shared" si="352"/>
        <v>9.0886672512340283E-3</v>
      </c>
      <c r="U4262">
        <f t="shared" si="353"/>
        <v>38.28562721675334</v>
      </c>
      <c r="V4262">
        <f t="shared" si="354"/>
        <v>5.6826586732512396E-3</v>
      </c>
    </row>
    <row r="4263" spans="1:22">
      <c r="A4263" s="12">
        <f t="shared" si="349"/>
        <v>0</v>
      </c>
      <c r="B4263" t="str">
        <f>YEAR(C4263)&amp;VLOOKUP(MONTH(C4263),lookup!$G$2:$N$13,8)</f>
        <v>2019M12</v>
      </c>
      <c r="C4263" s="7">
        <f t="shared" si="358"/>
        <v>43800</v>
      </c>
      <c r="D4263" s="126">
        <v>39.233204867165306</v>
      </c>
      <c r="E4263">
        <f t="shared" si="348"/>
        <v>39.162409344161382</v>
      </c>
      <c r="F4263" s="126">
        <v>33.273512400517568</v>
      </c>
      <c r="G4263">
        <f t="shared" si="357"/>
        <v>33.166974476073833</v>
      </c>
      <c r="H4263">
        <f t="shared" si="355"/>
        <v>38.267264702867351</v>
      </c>
      <c r="I4263">
        <f t="shared" si="356"/>
        <v>32.656013000436857</v>
      </c>
      <c r="J4263">
        <f t="shared" si="350"/>
        <v>0</v>
      </c>
      <c r="K4263" s="66"/>
      <c r="L4263" s="67"/>
      <c r="M4263" s="66"/>
      <c r="N4263" s="67"/>
      <c r="O4263" s="66"/>
      <c r="P4263" s="67"/>
      <c r="Q4263" s="66"/>
      <c r="R4263" s="68"/>
      <c r="S4263">
        <f t="shared" si="351"/>
        <v>32.67376009103215</v>
      </c>
      <c r="T4263">
        <f t="shared" si="352"/>
        <v>1.7747090595293002E-2</v>
      </c>
      <c r="U4263">
        <f t="shared" si="353"/>
        <v>38.274899291968531</v>
      </c>
      <c r="V4263">
        <f t="shared" si="354"/>
        <v>7.6345891011797562E-3</v>
      </c>
    </row>
    <row r="4264" spans="1:22">
      <c r="A4264" s="12">
        <f t="shared" si="349"/>
        <v>0</v>
      </c>
      <c r="B4264" t="str">
        <f>YEAR(C4264)&amp;VLOOKUP(MONTH(C4264),lookup!$G$2:$N$13,8)</f>
        <v>2019M12</v>
      </c>
      <c r="C4264" s="7">
        <f t="shared" si="358"/>
        <v>43801</v>
      </c>
      <c r="D4264" s="126">
        <v>38.549360368317458</v>
      </c>
      <c r="E4264">
        <f t="shared" si="348"/>
        <v>39.104849849577995</v>
      </c>
      <c r="F4264" s="126">
        <v>32.469250547697456</v>
      </c>
      <c r="G4264">
        <f t="shared" si="357"/>
        <v>33.088609058962106</v>
      </c>
      <c r="H4264">
        <f t="shared" si="355"/>
        <v>38.289926745578178</v>
      </c>
      <c r="I4264">
        <f t="shared" si="356"/>
        <v>32.649160348977865</v>
      </c>
      <c r="J4264">
        <f t="shared" si="350"/>
        <v>0</v>
      </c>
      <c r="K4264" s="66"/>
      <c r="L4264" s="67"/>
      <c r="M4264" s="66"/>
      <c r="N4264" s="67"/>
      <c r="O4264" s="66"/>
      <c r="P4264" s="67"/>
      <c r="Q4264" s="66"/>
      <c r="R4264" s="68"/>
      <c r="S4264">
        <f t="shared" si="351"/>
        <v>32.64550620819044</v>
      </c>
      <c r="T4264">
        <f t="shared" si="352"/>
        <v>-3.6541407874253196E-3</v>
      </c>
      <c r="U4264">
        <f t="shared" si="353"/>
        <v>38.27000599925006</v>
      </c>
      <c r="V4264">
        <f t="shared" si="354"/>
        <v>-1.9920746328118355E-2</v>
      </c>
    </row>
    <row r="4265" spans="1:22">
      <c r="A4265" s="12">
        <f t="shared" si="349"/>
        <v>0</v>
      </c>
      <c r="B4265" t="str">
        <f>YEAR(C4265)&amp;VLOOKUP(MONTH(C4265),lookup!$G$2:$N$13,8)</f>
        <v>2019M12</v>
      </c>
      <c r="C4265" s="7">
        <f t="shared" si="358"/>
        <v>43802</v>
      </c>
      <c r="D4265" s="126">
        <v>39.136780865837196</v>
      </c>
      <c r="E4265">
        <f t="shared" si="348"/>
        <v>39.09843549275233</v>
      </c>
      <c r="F4265" s="126">
        <v>33.148827358024207</v>
      </c>
      <c r="G4265">
        <f t="shared" si="357"/>
        <v>33.079093935393054</v>
      </c>
      <c r="H4265">
        <f t="shared" si="355"/>
        <v>38.300909124859487</v>
      </c>
      <c r="I4265">
        <f t="shared" si="356"/>
        <v>32.632523584392054</v>
      </c>
      <c r="J4265">
        <f t="shared" si="350"/>
        <v>0</v>
      </c>
      <c r="K4265" s="66"/>
      <c r="L4265" s="67"/>
      <c r="M4265" s="66"/>
      <c r="N4265" s="67"/>
      <c r="O4265" s="66"/>
      <c r="P4265" s="67"/>
      <c r="Q4265" s="66"/>
      <c r="R4265" s="68"/>
      <c r="S4265">
        <f t="shared" si="351"/>
        <v>32.632220094777118</v>
      </c>
      <c r="T4265">
        <f t="shared" si="352"/>
        <v>-3.0348961493587012E-4</v>
      </c>
      <c r="U4265">
        <f t="shared" si="353"/>
        <v>38.288255441672916</v>
      </c>
      <c r="V4265">
        <f t="shared" si="354"/>
        <v>-1.2653683186570674E-2</v>
      </c>
    </row>
    <row r="4266" spans="1:22">
      <c r="A4266" s="12">
        <f t="shared" si="349"/>
        <v>0</v>
      </c>
      <c r="B4266" t="str">
        <f>YEAR(C4266)&amp;VLOOKUP(MONTH(C4266),lookup!$G$2:$N$13,8)</f>
        <v>2019M12</v>
      </c>
      <c r="C4266" s="7">
        <f t="shared" si="358"/>
        <v>43803</v>
      </c>
      <c r="D4266" s="126">
        <v>39.108632405694387</v>
      </c>
      <c r="E4266">
        <f t="shared" si="348"/>
        <v>39.094458627146082</v>
      </c>
      <c r="F4266" s="126">
        <v>32.987080471138057</v>
      </c>
      <c r="G4266">
        <f t="shared" si="357"/>
        <v>33.066531761102297</v>
      </c>
      <c r="H4266">
        <f t="shared" si="355"/>
        <v>38.301351339033104</v>
      </c>
      <c r="I4266">
        <f t="shared" si="356"/>
        <v>32.604085597908409</v>
      </c>
      <c r="J4266">
        <f t="shared" si="350"/>
        <v>0</v>
      </c>
      <c r="K4266" s="66"/>
      <c r="L4266" s="67"/>
      <c r="M4266" s="66"/>
      <c r="N4266" s="67"/>
      <c r="O4266" s="66"/>
      <c r="P4266" s="67"/>
      <c r="Q4266" s="66"/>
      <c r="R4266" s="68"/>
      <c r="S4266">
        <f t="shared" si="351"/>
        <v>32.595062487303537</v>
      </c>
      <c r="T4266">
        <f t="shared" si="352"/>
        <v>-9.0231106048719312E-3</v>
      </c>
      <c r="U4266">
        <f t="shared" si="353"/>
        <v>38.275825609264118</v>
      </c>
      <c r="V4266">
        <f t="shared" si="354"/>
        <v>-2.5525729768986594E-2</v>
      </c>
    </row>
    <row r="4267" spans="1:22">
      <c r="A4267" s="12">
        <f t="shared" si="349"/>
        <v>0</v>
      </c>
      <c r="B4267" t="str">
        <f>YEAR(C4267)&amp;VLOOKUP(MONTH(C4267),lookup!$G$2:$N$13,8)</f>
        <v>2019M12</v>
      </c>
      <c r="C4267" s="7">
        <f t="shared" si="358"/>
        <v>43804</v>
      </c>
      <c r="D4267" s="126">
        <v>39.274160004490184</v>
      </c>
      <c r="E4267">
        <f t="shared" si="348"/>
        <v>39.087791992177365</v>
      </c>
      <c r="F4267" s="126">
        <v>33.197023979868497</v>
      </c>
      <c r="G4267">
        <f t="shared" si="357"/>
        <v>33.03745719396133</v>
      </c>
      <c r="H4267">
        <f t="shared" si="355"/>
        <v>38.280261246790282</v>
      </c>
      <c r="I4267">
        <f t="shared" si="356"/>
        <v>32.559522000501467</v>
      </c>
      <c r="J4267">
        <f t="shared" si="350"/>
        <v>0</v>
      </c>
      <c r="K4267" s="66"/>
      <c r="L4267" s="67"/>
      <c r="M4267" s="66"/>
      <c r="N4267" s="67"/>
      <c r="O4267" s="66"/>
      <c r="P4267" s="67"/>
      <c r="Q4267" s="66"/>
      <c r="R4267" s="68"/>
      <c r="S4267">
        <f t="shared" si="351"/>
        <v>32.557344995562389</v>
      </c>
      <c r="T4267">
        <f t="shared" si="352"/>
        <v>-2.177004939078131E-3</v>
      </c>
      <c r="U4267">
        <f t="shared" si="353"/>
        <v>38.265872394461141</v>
      </c>
      <c r="V4267">
        <f t="shared" si="354"/>
        <v>-1.4388852329140889E-2</v>
      </c>
    </row>
    <row r="4268" spans="1:22">
      <c r="A4268" s="12">
        <f t="shared" si="349"/>
        <v>0</v>
      </c>
      <c r="B4268" t="str">
        <f>YEAR(C4268)&amp;VLOOKUP(MONTH(C4268),lookup!$G$2:$N$13,8)</f>
        <v>2019M12</v>
      </c>
      <c r="C4268" s="7">
        <f t="shared" si="358"/>
        <v>43805</v>
      </c>
      <c r="D4268" s="126">
        <v>39.27990956955437</v>
      </c>
      <c r="E4268">
        <f t="shared" si="348"/>
        <v>39.116006488064414</v>
      </c>
      <c r="F4268" s="126">
        <v>33.144754585421829</v>
      </c>
      <c r="G4268">
        <f t="shared" si="357"/>
        <v>33.05931296443552</v>
      </c>
      <c r="H4268">
        <f t="shared" si="355"/>
        <v>38.287034865014732</v>
      </c>
      <c r="I4268">
        <f t="shared" si="356"/>
        <v>32.538393115099339</v>
      </c>
      <c r="J4268">
        <f t="shared" si="350"/>
        <v>0</v>
      </c>
      <c r="K4268" s="66"/>
      <c r="L4268" s="67"/>
      <c r="M4268" s="66"/>
      <c r="N4268" s="67"/>
      <c r="O4268" s="66"/>
      <c r="P4268" s="67"/>
      <c r="Q4268" s="66"/>
      <c r="R4268" s="68"/>
      <c r="S4268">
        <f t="shared" si="351"/>
        <v>32.535642069972418</v>
      </c>
      <c r="T4268">
        <f t="shared" si="352"/>
        <v>-2.7510451269208147E-3</v>
      </c>
      <c r="U4268">
        <f t="shared" si="353"/>
        <v>38.269368905698968</v>
      </c>
      <c r="V4268">
        <f t="shared" si="354"/>
        <v>-1.7665959315763757E-2</v>
      </c>
    </row>
    <row r="4269" spans="1:22">
      <c r="A4269" s="12">
        <f t="shared" si="349"/>
        <v>0</v>
      </c>
      <c r="B4269" t="str">
        <f>YEAR(C4269)&amp;VLOOKUP(MONTH(C4269),lookup!$G$2:$N$13,8)</f>
        <v>2019M12</v>
      </c>
      <c r="C4269" s="7">
        <f t="shared" si="358"/>
        <v>43806</v>
      </c>
      <c r="D4269" s="126">
        <v>39.926547010148006</v>
      </c>
      <c r="E4269">
        <f t="shared" ref="E4269:E4332" si="359">AVERAGE(SUM(D4262:D4269)/8,SUM(D4264:D4269)/6)</f>
        <v>39.200749511082073</v>
      </c>
      <c r="F4269" s="126">
        <v>33.766464031371825</v>
      </c>
      <c r="G4269">
        <f t="shared" si="357"/>
        <v>33.115129211841634</v>
      </c>
      <c r="H4269">
        <f t="shared" si="355"/>
        <v>38.32202262834911</v>
      </c>
      <c r="I4269">
        <f t="shared" si="356"/>
        <v>32.554773294955069</v>
      </c>
      <c r="J4269">
        <f t="shared" si="350"/>
        <v>0</v>
      </c>
      <c r="K4269" s="66"/>
      <c r="L4269" s="67"/>
      <c r="M4269" s="66"/>
      <c r="N4269" s="67"/>
      <c r="O4269" s="66"/>
      <c r="P4269" s="67"/>
      <c r="Q4269" s="66"/>
      <c r="R4269" s="68"/>
      <c r="S4269">
        <f t="shared" si="351"/>
        <v>32.533103184514317</v>
      </c>
      <c r="T4269">
        <f t="shared" si="352"/>
        <v>-2.1670110440751955E-2</v>
      </c>
      <c r="U4269">
        <f t="shared" si="353"/>
        <v>38.290232519666503</v>
      </c>
      <c r="V4269">
        <f t="shared" si="354"/>
        <v>-3.1790108682606899E-2</v>
      </c>
    </row>
    <row r="4270" spans="1:22">
      <c r="A4270" s="12">
        <f t="shared" si="349"/>
        <v>0</v>
      </c>
      <c r="B4270" t="str">
        <f>YEAR(C4270)&amp;VLOOKUP(MONTH(C4270),lookup!$G$2:$N$13,8)</f>
        <v>2019M12</v>
      </c>
      <c r="C4270" s="7">
        <f t="shared" si="358"/>
        <v>43807</v>
      </c>
      <c r="D4270" s="126">
        <v>39.229920543487189</v>
      </c>
      <c r="E4270">
        <f t="shared" si="359"/>
        <v>39.271653093769331</v>
      </c>
      <c r="F4270" s="126">
        <v>33.152981251294925</v>
      </c>
      <c r="G4270">
        <f t="shared" si="357"/>
        <v>33.187671053843346</v>
      </c>
      <c r="H4270">
        <f t="shared" si="355"/>
        <v>38.319296411616833</v>
      </c>
      <c r="I4270">
        <f t="shared" si="356"/>
        <v>32.534390952297173</v>
      </c>
      <c r="J4270">
        <f t="shared" si="350"/>
        <v>0</v>
      </c>
      <c r="K4270" s="66"/>
      <c r="L4270" s="67"/>
      <c r="M4270" s="66"/>
      <c r="N4270" s="67"/>
      <c r="O4270" s="66"/>
      <c r="P4270" s="67"/>
      <c r="Q4270" s="66"/>
      <c r="R4270" s="68"/>
      <c r="S4270">
        <f t="shared" si="351"/>
        <v>32.527782507188071</v>
      </c>
      <c r="T4270">
        <f t="shared" si="352"/>
        <v>-6.6084451091015239E-3</v>
      </c>
      <c r="U4270">
        <f t="shared" si="353"/>
        <v>38.303791932894391</v>
      </c>
      <c r="V4270">
        <f t="shared" si="354"/>
        <v>-1.5504478722441206E-2</v>
      </c>
    </row>
    <row r="4271" spans="1:22">
      <c r="A4271" s="12">
        <f t="shared" si="349"/>
        <v>0</v>
      </c>
      <c r="B4271" t="str">
        <f>YEAR(C4271)&amp;VLOOKUP(MONTH(C4271),lookup!$G$2:$N$13,8)</f>
        <v>2019M12</v>
      </c>
      <c r="C4271" s="7">
        <f t="shared" si="358"/>
        <v>43808</v>
      </c>
      <c r="D4271" s="126">
        <v>39.653222755474246</v>
      </c>
      <c r="E4271">
        <f t="shared" si="359"/>
        <v>39.340941035925056</v>
      </c>
      <c r="F4271" s="126">
        <v>33.426972102936773</v>
      </c>
      <c r="G4271">
        <f t="shared" si="357"/>
        <v>33.220441013987255</v>
      </c>
      <c r="H4271">
        <f t="shared" si="355"/>
        <v>38.372333290970211</v>
      </c>
      <c r="I4271">
        <f t="shared" si="356"/>
        <v>32.579223950943081</v>
      </c>
      <c r="J4271">
        <f t="shared" si="350"/>
        <v>0</v>
      </c>
      <c r="K4271" s="66"/>
      <c r="L4271" s="67"/>
      <c r="M4271" s="66"/>
      <c r="N4271" s="67"/>
      <c r="O4271" s="66"/>
      <c r="P4271" s="67"/>
      <c r="Q4271" s="66"/>
      <c r="R4271" s="68"/>
      <c r="S4271">
        <f t="shared" si="351"/>
        <v>32.545654030436992</v>
      </c>
      <c r="T4271">
        <f t="shared" si="352"/>
        <v>-3.356992050608909E-2</v>
      </c>
      <c r="U4271">
        <f t="shared" si="353"/>
        <v>38.333749672537174</v>
      </c>
      <c r="V4271">
        <f t="shared" si="354"/>
        <v>-3.8583618433037259E-2</v>
      </c>
    </row>
    <row r="4272" spans="1:22">
      <c r="A4272" s="12">
        <f t="shared" ref="A4272:A4335" si="360">IF(D4272+D4273=D4272,IF(D4272+D4273&gt;0,1,0),0)</f>
        <v>0</v>
      </c>
      <c r="B4272" t="str">
        <f>YEAR(C4272)&amp;VLOOKUP(MONTH(C4272),lookup!$G$2:$N$13,8)</f>
        <v>2019M12</v>
      </c>
      <c r="C4272" s="7">
        <f t="shared" si="358"/>
        <v>43809</v>
      </c>
      <c r="D4272" s="126">
        <v>39.272398684105617</v>
      </c>
      <c r="E4272">
        <f t="shared" si="359"/>
        <v>39.399778120529419</v>
      </c>
      <c r="F4272" s="126">
        <v>33.129029408246168</v>
      </c>
      <c r="G4272">
        <f t="shared" si="357"/>
        <v>33.273506270863891</v>
      </c>
      <c r="H4272">
        <f t="shared" si="355"/>
        <v>38.345880734716026</v>
      </c>
      <c r="I4272">
        <f t="shared" si="356"/>
        <v>32.544854757037214</v>
      </c>
      <c r="J4272">
        <f t="shared" si="350"/>
        <v>0</v>
      </c>
      <c r="K4272" s="66"/>
      <c r="L4272" s="67"/>
      <c r="M4272" s="66"/>
      <c r="N4272" s="67"/>
      <c r="O4272" s="66"/>
      <c r="P4272" s="67"/>
      <c r="Q4272" s="66"/>
      <c r="R4272" s="68"/>
      <c r="S4272">
        <f t="shared" si="351"/>
        <v>32.570162478934463</v>
      </c>
      <c r="T4272">
        <f t="shared" si="352"/>
        <v>2.530772189724928E-2</v>
      </c>
      <c r="U4272">
        <f t="shared" si="353"/>
        <v>38.372677031455815</v>
      </c>
      <c r="V4272">
        <f t="shared" si="354"/>
        <v>2.6796296739789227E-2</v>
      </c>
    </row>
    <row r="4273" spans="1:22">
      <c r="A4273" s="12">
        <f t="shared" si="360"/>
        <v>0</v>
      </c>
      <c r="B4273" t="str">
        <f>YEAR(C4273)&amp;VLOOKUP(MONTH(C4273),lookup!$G$2:$N$13,8)</f>
        <v>2019M12</v>
      </c>
      <c r="C4273" s="7">
        <f t="shared" si="358"/>
        <v>43810</v>
      </c>
      <c r="D4273" s="126">
        <v>39.704344062166072</v>
      </c>
      <c r="E4273">
        <f t="shared" si="359"/>
        <v>39.471099491772961</v>
      </c>
      <c r="F4273" s="126">
        <v>33.510326164912406</v>
      </c>
      <c r="G4273">
        <f t="shared" si="357"/>
        <v>33.322208461714737</v>
      </c>
      <c r="H4273">
        <f t="shared" si="355"/>
        <v>38.407688898920199</v>
      </c>
      <c r="I4273">
        <f t="shared" si="356"/>
        <v>32.595984366738406</v>
      </c>
      <c r="J4273">
        <f t="shared" si="350"/>
        <v>0</v>
      </c>
      <c r="K4273" s="66"/>
      <c r="L4273" s="67"/>
      <c r="M4273" s="66"/>
      <c r="N4273" s="67"/>
      <c r="O4273" s="66"/>
      <c r="P4273" s="67"/>
      <c r="Q4273" s="66"/>
      <c r="R4273" s="68"/>
      <c r="S4273">
        <f t="shared" si="351"/>
        <v>32.564410613584151</v>
      </c>
      <c r="T4273">
        <f t="shared" si="352"/>
        <v>-3.1573753154255257E-2</v>
      </c>
      <c r="U4273">
        <f t="shared" si="353"/>
        <v>38.369641138131598</v>
      </c>
      <c r="V4273">
        <f t="shared" si="354"/>
        <v>-3.8047760788600726E-2</v>
      </c>
    </row>
    <row r="4274" spans="1:22">
      <c r="A4274" s="12">
        <f t="shared" si="360"/>
        <v>0</v>
      </c>
      <c r="B4274" t="str">
        <f>YEAR(C4274)&amp;VLOOKUP(MONTH(C4274),lookup!$G$2:$N$13,8)</f>
        <v>2019M12</v>
      </c>
      <c r="C4274" s="7">
        <f t="shared" si="358"/>
        <v>43811</v>
      </c>
      <c r="D4274" s="126">
        <v>39.128655114145154</v>
      </c>
      <c r="E4274">
        <f t="shared" si="359"/>
        <v>39.459746373100359</v>
      </c>
      <c r="F4274" s="126">
        <v>32.958293578730483</v>
      </c>
      <c r="G4274">
        <f t="shared" si="357"/>
        <v>33.304870863714982</v>
      </c>
      <c r="H4274">
        <f t="shared" si="355"/>
        <v>38.402469158871085</v>
      </c>
      <c r="I4274">
        <f t="shared" si="356"/>
        <v>32.586650761633891</v>
      </c>
      <c r="J4274">
        <f t="shared" si="350"/>
        <v>0</v>
      </c>
      <c r="K4274" s="66"/>
      <c r="L4274" s="67"/>
      <c r="M4274" s="66"/>
      <c r="N4274" s="67"/>
      <c r="O4274" s="66"/>
      <c r="P4274" s="67"/>
      <c r="Q4274" s="66"/>
      <c r="R4274" s="68"/>
      <c r="S4274">
        <f t="shared" si="351"/>
        <v>32.601431633365465</v>
      </c>
      <c r="T4274">
        <f t="shared" si="352"/>
        <v>1.4780871731574052E-2</v>
      </c>
      <c r="U4274">
        <f t="shared" si="353"/>
        <v>38.419595044373253</v>
      </c>
      <c r="V4274">
        <f t="shared" si="354"/>
        <v>1.7125885502167648E-2</v>
      </c>
    </row>
    <row r="4275" spans="1:22">
      <c r="A4275" s="12">
        <f t="shared" si="360"/>
        <v>0</v>
      </c>
      <c r="B4275" t="str">
        <f>YEAR(C4275)&amp;VLOOKUP(MONTH(C4275),lookup!$G$2:$N$13,8)</f>
        <v>2019M12</v>
      </c>
      <c r="C4275" s="7">
        <f t="shared" si="358"/>
        <v>43812</v>
      </c>
      <c r="D4275" s="126">
        <v>39.610912593408784</v>
      </c>
      <c r="E4275">
        <f t="shared" si="359"/>
        <v>39.454490541846177</v>
      </c>
      <c r="F4275" s="126">
        <v>33.444320337293995</v>
      </c>
      <c r="G4275">
        <f t="shared" si="357"/>
        <v>33.293481578214255</v>
      </c>
      <c r="H4275">
        <f t="shared" si="355"/>
        <v>38.413494195016412</v>
      </c>
      <c r="I4275">
        <f t="shared" si="356"/>
        <v>32.591610422170945</v>
      </c>
      <c r="J4275">
        <f t="shared" ref="J4275:J4338" si="361">INDEX(L:AW,MATCH(C4275,C:C,0),MATCH($J$1,$L$1:$AW$1,0))*(IF(K4275=$S$1,1,IF(M4275=$S$1,1,IF(O4275=$S$1,1,IF(Q4275=$S$1,1,0)))))</f>
        <v>0</v>
      </c>
      <c r="K4275" s="66"/>
      <c r="L4275" s="67"/>
      <c r="M4275" s="66"/>
      <c r="N4275" s="67"/>
      <c r="O4275" s="66"/>
      <c r="P4275" s="67"/>
      <c r="Q4275" s="66"/>
      <c r="R4275" s="68"/>
      <c r="S4275">
        <f t="shared" si="351"/>
        <v>32.584119094096692</v>
      </c>
      <c r="T4275">
        <f t="shared" si="352"/>
        <v>-7.4913280742521238E-3</v>
      </c>
      <c r="U4275">
        <f t="shared" si="353"/>
        <v>38.401822780165297</v>
      </c>
      <c r="V4275">
        <f t="shared" si="354"/>
        <v>-1.1671414851115003E-2</v>
      </c>
    </row>
    <row r="4276" spans="1:22">
      <c r="A4276" s="12">
        <f t="shared" si="360"/>
        <v>0</v>
      </c>
      <c r="B4276" t="str">
        <f>YEAR(C4276)&amp;VLOOKUP(MONTH(C4276),lookup!$G$2:$N$13,8)</f>
        <v>2019M12</v>
      </c>
      <c r="C4276" s="7">
        <f t="shared" si="358"/>
        <v>43813</v>
      </c>
      <c r="D4276" s="126">
        <v>39.432251356946459</v>
      </c>
      <c r="E4276">
        <f t="shared" si="359"/>
        <v>39.480872804679791</v>
      </c>
      <c r="F4276" s="126">
        <v>33.149601223447547</v>
      </c>
      <c r="G4276">
        <f t="shared" si="357"/>
        <v>33.293502824103584</v>
      </c>
      <c r="H4276">
        <f t="shared" si="355"/>
        <v>38.440467264140153</v>
      </c>
      <c r="I4276">
        <f t="shared" si="356"/>
        <v>32.612618080815892</v>
      </c>
      <c r="J4276">
        <f t="shared" si="361"/>
        <v>0</v>
      </c>
      <c r="K4276" s="66"/>
      <c r="L4276" s="67"/>
      <c r="M4276" s="66"/>
      <c r="N4276" s="67"/>
      <c r="O4276" s="66"/>
      <c r="P4276" s="67"/>
      <c r="Q4276" s="66"/>
      <c r="R4276" s="68"/>
      <c r="S4276">
        <f t="shared" ref="S4276:S4339" si="362">AVERAGE(G3911+G3545+G3180+G2815+G2450)/5</f>
        <v>32.598213016694707</v>
      </c>
      <c r="T4276">
        <f t="shared" ref="T4276:T4339" si="363">S4276-I4276</f>
        <v>-1.4405064121184807E-2</v>
      </c>
      <c r="U4276">
        <f t="shared" ref="U4276:U4339" si="364">AVERAGE(E3911+E3545+E3180+E2815+E2450)/5</f>
        <v>38.425596288768901</v>
      </c>
      <c r="V4276">
        <f t="shared" ref="V4276:V4339" si="365">U4276-H4276</f>
        <v>-1.4870975371252371E-2</v>
      </c>
    </row>
    <row r="4277" spans="1:22">
      <c r="A4277" s="12">
        <f t="shared" si="360"/>
        <v>0</v>
      </c>
      <c r="B4277" t="str">
        <f>YEAR(C4277)&amp;VLOOKUP(MONTH(C4277),lookup!$G$2:$N$13,8)</f>
        <v>2019M12</v>
      </c>
      <c r="C4277" s="7">
        <f t="shared" si="358"/>
        <v>43814</v>
      </c>
      <c r="D4277" s="126">
        <v>39.441574979707148</v>
      </c>
      <c r="E4277">
        <f t="shared" si="359"/>
        <v>39.432924738129977</v>
      </c>
      <c r="F4277" s="126">
        <v>33.304121932703417</v>
      </c>
      <c r="G4277">
        <f t="shared" si="357"/>
        <v>33.254368928750694</v>
      </c>
      <c r="H4277">
        <f t="shared" si="355"/>
        <v>38.443525786188239</v>
      </c>
      <c r="I4277">
        <f t="shared" si="356"/>
        <v>32.608622225415601</v>
      </c>
      <c r="J4277">
        <f t="shared" si="361"/>
        <v>0</v>
      </c>
      <c r="K4277" s="66"/>
      <c r="L4277" s="67"/>
      <c r="M4277" s="66"/>
      <c r="N4277" s="67"/>
      <c r="O4277" s="66"/>
      <c r="P4277" s="67"/>
      <c r="Q4277" s="66"/>
      <c r="R4277" s="68"/>
      <c r="S4277">
        <f t="shared" si="362"/>
        <v>32.601137150733294</v>
      </c>
      <c r="T4277">
        <f t="shared" si="363"/>
        <v>-7.4850746823074132E-3</v>
      </c>
      <c r="U4277">
        <f t="shared" si="364"/>
        <v>38.431671018304201</v>
      </c>
      <c r="V4277">
        <f t="shared" si="365"/>
        <v>-1.1854767884038608E-2</v>
      </c>
    </row>
    <row r="4278" spans="1:22">
      <c r="A4278" s="12">
        <f t="shared" si="360"/>
        <v>0</v>
      </c>
      <c r="B4278" t="str">
        <f>YEAR(C4278)&amp;VLOOKUP(MONTH(C4278),lookup!$G$2:$N$13,8)</f>
        <v>2019M12</v>
      </c>
      <c r="C4278" s="7">
        <f t="shared" si="358"/>
        <v>43815</v>
      </c>
      <c r="D4278" s="126">
        <v>39.352117528329146</v>
      </c>
      <c r="E4278">
        <f t="shared" si="359"/>
        <v>39.447205286701234</v>
      </c>
      <c r="F4278" s="126">
        <v>33.058678474353108</v>
      </c>
      <c r="G4278">
        <f t="shared" si="357"/>
        <v>33.242612427367405</v>
      </c>
      <c r="H4278">
        <f t="shared" si="355"/>
        <v>38.485752843564953</v>
      </c>
      <c r="I4278">
        <f t="shared" si="356"/>
        <v>32.643071066072807</v>
      </c>
      <c r="J4278">
        <f t="shared" si="361"/>
        <v>0</v>
      </c>
      <c r="K4278" s="66"/>
      <c r="L4278" s="67"/>
      <c r="M4278" s="66"/>
      <c r="N4278" s="67"/>
      <c r="O4278" s="66"/>
      <c r="P4278" s="67"/>
      <c r="Q4278" s="66"/>
      <c r="R4278" s="68"/>
      <c r="S4278">
        <f t="shared" si="362"/>
        <v>32.61227310893976</v>
      </c>
      <c r="T4278">
        <f t="shared" si="363"/>
        <v>-3.0797957133046339E-2</v>
      </c>
      <c r="U4278">
        <f t="shared" si="364"/>
        <v>38.450540040764281</v>
      </c>
      <c r="V4278">
        <f t="shared" si="365"/>
        <v>-3.5212802800671739E-2</v>
      </c>
    </row>
    <row r="4279" spans="1:22">
      <c r="A4279" s="12">
        <f t="shared" si="360"/>
        <v>0</v>
      </c>
      <c r="B4279" t="str">
        <f>YEAR(C4279)&amp;VLOOKUP(MONTH(C4279),lookup!$G$2:$N$13,8)</f>
        <v>2019M12</v>
      </c>
      <c r="C4279" s="7">
        <f t="shared" si="358"/>
        <v>43816</v>
      </c>
      <c r="D4279" s="126">
        <v>39.477132659808561</v>
      </c>
      <c r="E4279">
        <f t="shared" si="359"/>
        <v>39.417265372192333</v>
      </c>
      <c r="F4279" s="126">
        <v>33.309559592741309</v>
      </c>
      <c r="G4279">
        <f t="shared" si="357"/>
        <v>33.218543597799268</v>
      </c>
      <c r="H4279">
        <f t="shared" ref="H4279:H4342" si="366">IF(INDEX(D:D,MATCH(DATE(YEAR($C4279)-1,MONTH($C4279),DAY($C4279)),$C:$C,0),1)=0,0,(INDEX(E:E,MATCH(DATE(YEAR($C4279)-1,MONTH($C4279),DAY($C4279)),$C:$C,0),1)+INDEX(E:E,MATCH(DATE(YEAR($C4279)-2,MONTH($C4279),DAY($C4279)),$C:$C,0),1)+INDEX(E:E,MATCH(DATE(YEAR($C4279)-3,MONTH($C4279),DAY($C4279)),$C:$C,0),1)+INDEX(E:E,MATCH(DATE(YEAR($C4279)-4,MONTH($C4279),DAY($C4279)),$C:$C,0),1)+INDEX(E:E,MATCH(DATE(YEAR($C4279)-5,MONTH($C4279),DAY($C4279)),$C:$C,0),1))/5)</f>
        <v>38.492489961382475</v>
      </c>
      <c r="I4279">
        <f t="shared" ref="I4279:I4342" si="367">IF(INDEX(D:D,MATCH(DATE(YEAR($C4279)-1,MONTH($C4279),DAY($C4279)),$C:$C,0),1)=0,0,(INDEX(G:G,MATCH(DATE(YEAR($C4279)-1,MONTH($C4279),DAY($C4279)),$C:$C,0),1)+INDEX(G:G,MATCH(DATE(YEAR($C4279)-2,MONTH($C4279),DAY($C4279)),$C:$C,0),1)+INDEX(G:G,MATCH(DATE(YEAR($C4279)-3,MONTH($C4279),DAY($C4279)),$C:$C,0),1)+INDEX(G:G,MATCH(DATE(YEAR($C4279)-4,MONTH($C4279),DAY($C4279)),$C:$C,0),1)+INDEX(G:G,MATCH(DATE(YEAR($C4279)-5,MONTH($C4279),DAY($C4279)),$C:$C,0),1))/5)</f>
        <v>32.642300125172873</v>
      </c>
      <c r="J4279">
        <f t="shared" si="361"/>
        <v>0</v>
      </c>
      <c r="K4279" s="66"/>
      <c r="L4279" s="67"/>
      <c r="M4279" s="66"/>
      <c r="N4279" s="67"/>
      <c r="O4279" s="66"/>
      <c r="P4279" s="67"/>
      <c r="Q4279" s="66"/>
      <c r="R4279" s="68"/>
      <c r="S4279">
        <f t="shared" si="362"/>
        <v>32.645319430587747</v>
      </c>
      <c r="T4279">
        <f t="shared" si="363"/>
        <v>3.0193054148739407E-3</v>
      </c>
      <c r="U4279">
        <f t="shared" si="364"/>
        <v>38.491854312554196</v>
      </c>
      <c r="V4279">
        <f t="shared" si="365"/>
        <v>-6.3564882827904512E-4</v>
      </c>
    </row>
    <row r="4280" spans="1:22">
      <c r="A4280" s="12">
        <f t="shared" si="360"/>
        <v>0</v>
      </c>
      <c r="B4280" t="str">
        <f>YEAR(C4280)&amp;VLOOKUP(MONTH(C4280),lookup!$G$2:$N$13,8)</f>
        <v>2019M12</v>
      </c>
      <c r="C4280" s="7">
        <f t="shared" si="358"/>
        <v>43817</v>
      </c>
      <c r="D4280" s="126">
        <v>39.144836277744233</v>
      </c>
      <c r="E4280">
        <f t="shared" si="359"/>
        <v>39.410641152094669</v>
      </c>
      <c r="F4280" s="126">
        <v>32.835111200045844</v>
      </c>
      <c r="G4280">
        <f t="shared" si="357"/>
        <v>33.189908511563026</v>
      </c>
      <c r="H4280">
        <f t="shared" si="366"/>
        <v>38.556297168336947</v>
      </c>
      <c r="I4280">
        <f t="shared" si="367"/>
        <v>32.694017191145264</v>
      </c>
      <c r="J4280">
        <f t="shared" si="361"/>
        <v>0</v>
      </c>
      <c r="K4280" s="66"/>
      <c r="L4280" s="67"/>
      <c r="M4280" s="66"/>
      <c r="N4280" s="67"/>
      <c r="O4280" s="66"/>
      <c r="P4280" s="67"/>
      <c r="Q4280" s="66"/>
      <c r="R4280" s="68"/>
      <c r="S4280">
        <f t="shared" si="362"/>
        <v>32.651572514741602</v>
      </c>
      <c r="T4280">
        <f t="shared" si="363"/>
        <v>-4.2444676403661674E-2</v>
      </c>
      <c r="U4280">
        <f t="shared" si="364"/>
        <v>38.506330617229381</v>
      </c>
      <c r="V4280">
        <f t="shared" si="365"/>
        <v>-4.9966551107566204E-2</v>
      </c>
    </row>
    <row r="4281" spans="1:22">
      <c r="A4281" s="12">
        <f t="shared" si="360"/>
        <v>0</v>
      </c>
      <c r="B4281" t="str">
        <f>YEAR(C4281)&amp;VLOOKUP(MONTH(C4281),lookup!$G$2:$N$13,8)</f>
        <v>2019M12</v>
      </c>
      <c r="C4281" s="7">
        <f t="shared" si="358"/>
        <v>43818</v>
      </c>
      <c r="D4281" s="126">
        <v>39.799776156580151</v>
      </c>
      <c r="E4281">
        <f t="shared" si="359"/>
        <v>39.432344288259827</v>
      </c>
      <c r="F4281" s="126">
        <v>33.59288511557537</v>
      </c>
      <c r="G4281">
        <f t="shared" si="357"/>
        <v>33.207448844169576</v>
      </c>
      <c r="H4281">
        <f t="shared" si="366"/>
        <v>38.584896770930285</v>
      </c>
      <c r="I4281">
        <f t="shared" si="367"/>
        <v>32.715124696196803</v>
      </c>
      <c r="J4281">
        <f t="shared" si="361"/>
        <v>0</v>
      </c>
      <c r="K4281" s="66"/>
      <c r="L4281" s="67"/>
      <c r="M4281" s="66"/>
      <c r="N4281" s="67"/>
      <c r="O4281" s="66"/>
      <c r="P4281" s="67"/>
      <c r="Q4281" s="66"/>
      <c r="R4281" s="68"/>
      <c r="S4281">
        <f t="shared" si="362"/>
        <v>32.720970667042948</v>
      </c>
      <c r="T4281">
        <f t="shared" si="363"/>
        <v>5.8459708461455762E-3</v>
      </c>
      <c r="U4281">
        <f t="shared" si="364"/>
        <v>38.588648471681736</v>
      </c>
      <c r="V4281">
        <f t="shared" si="365"/>
        <v>3.751700751450926E-3</v>
      </c>
    </row>
    <row r="4282" spans="1:22">
      <c r="A4282" s="12">
        <f t="shared" si="360"/>
        <v>0</v>
      </c>
      <c r="B4282" t="str">
        <f>YEAR(C4282)&amp;VLOOKUP(MONTH(C4282),lookup!$G$2:$N$13,8)</f>
        <v>2019M12</v>
      </c>
      <c r="C4282" s="7">
        <f t="shared" si="358"/>
        <v>43819</v>
      </c>
      <c r="D4282" s="126">
        <v>39.453540338717772</v>
      </c>
      <c r="E4282">
        <f t="shared" si="359"/>
        <v>39.454423696609894</v>
      </c>
      <c r="F4282" s="126">
        <v>33.179272717428894</v>
      </c>
      <c r="G4282">
        <f t="shared" si="357"/>
        <v>33.223732664836675</v>
      </c>
      <c r="H4282">
        <f t="shared" si="366"/>
        <v>38.645416295593215</v>
      </c>
      <c r="I4282">
        <f t="shared" si="367"/>
        <v>32.761743807774948</v>
      </c>
      <c r="J4282">
        <f t="shared" si="361"/>
        <v>0</v>
      </c>
      <c r="K4282" s="66"/>
      <c r="L4282" s="67"/>
      <c r="M4282" s="66"/>
      <c r="N4282" s="67"/>
      <c r="O4282" s="66"/>
      <c r="P4282" s="67"/>
      <c r="Q4282" s="66"/>
      <c r="R4282" s="68"/>
      <c r="S4282">
        <f t="shared" si="362"/>
        <v>32.739853286445936</v>
      </c>
      <c r="T4282">
        <f t="shared" si="363"/>
        <v>-2.1890521329012813E-2</v>
      </c>
      <c r="U4282">
        <f t="shared" si="364"/>
        <v>38.617602564706978</v>
      </c>
      <c r="V4282">
        <f t="shared" si="365"/>
        <v>-2.7813730886236954E-2</v>
      </c>
    </row>
    <row r="4283" spans="1:22">
      <c r="A4283" s="12">
        <f t="shared" si="360"/>
        <v>0</v>
      </c>
      <c r="B4283" t="str">
        <f>YEAR(C4283)&amp;VLOOKUP(MONTH(C4283),lookup!$G$2:$N$13,8)</f>
        <v>2019M12</v>
      </c>
      <c r="C4283" s="7">
        <f t="shared" si="358"/>
        <v>43820</v>
      </c>
      <c r="D4283" s="126">
        <v>39.748199400889341</v>
      </c>
      <c r="E4283">
        <f t="shared" si="359"/>
        <v>39.48855615717595</v>
      </c>
      <c r="F4283" s="126">
        <v>33.43682633269524</v>
      </c>
      <c r="G4283">
        <f t="shared" si="357"/>
        <v>33.234322989548573</v>
      </c>
      <c r="H4283">
        <f t="shared" si="366"/>
        <v>38.692855905297925</v>
      </c>
      <c r="I4283">
        <f t="shared" si="367"/>
        <v>32.798910398609443</v>
      </c>
      <c r="J4283">
        <f t="shared" si="361"/>
        <v>0</v>
      </c>
      <c r="K4283" s="66"/>
      <c r="L4283" s="67"/>
      <c r="M4283" s="66"/>
      <c r="N4283" s="67"/>
      <c r="O4283" s="66"/>
      <c r="P4283" s="67"/>
      <c r="Q4283" s="66"/>
      <c r="R4283" s="68"/>
      <c r="S4283">
        <f t="shared" si="362"/>
        <v>32.793729131347135</v>
      </c>
      <c r="T4283">
        <f t="shared" si="363"/>
        <v>-5.1812672623086087E-3</v>
      </c>
      <c r="U4283">
        <f t="shared" si="364"/>
        <v>38.683767274827964</v>
      </c>
      <c r="V4283">
        <f t="shared" si="365"/>
        <v>-9.08863046996089E-3</v>
      </c>
    </row>
    <row r="4284" spans="1:22">
      <c r="A4284" s="12">
        <f t="shared" si="360"/>
        <v>0</v>
      </c>
      <c r="B4284" t="str">
        <f>YEAR(C4284)&amp;VLOOKUP(MONTH(C4284),lookup!$G$2:$N$13,8)</f>
        <v>2019M12</v>
      </c>
      <c r="C4284" s="7">
        <f t="shared" si="358"/>
        <v>43821</v>
      </c>
      <c r="D4284" s="126">
        <v>39.631580813512507</v>
      </c>
      <c r="E4284">
        <f t="shared" si="359"/>
        <v>39.524302855309934</v>
      </c>
      <c r="F4284" s="126">
        <v>33.318816362339327</v>
      </c>
      <c r="G4284">
        <f t="shared" si="357"/>
        <v>33.266577093061485</v>
      </c>
      <c r="H4284">
        <f t="shared" si="366"/>
        <v>38.771777597473225</v>
      </c>
      <c r="I4284">
        <f t="shared" si="367"/>
        <v>32.863176449944568</v>
      </c>
      <c r="J4284">
        <f t="shared" si="361"/>
        <v>0</v>
      </c>
      <c r="K4284" s="66"/>
      <c r="L4284" s="67"/>
      <c r="M4284" s="66"/>
      <c r="N4284" s="67"/>
      <c r="O4284" s="66"/>
      <c r="P4284" s="67"/>
      <c r="Q4284" s="66"/>
      <c r="R4284" s="68"/>
      <c r="S4284">
        <f t="shared" si="362"/>
        <v>32.830467293965953</v>
      </c>
      <c r="T4284">
        <f t="shared" si="363"/>
        <v>-3.2709155978615456E-2</v>
      </c>
      <c r="U4284">
        <f t="shared" si="364"/>
        <v>38.733152083199663</v>
      </c>
      <c r="V4284">
        <f t="shared" si="365"/>
        <v>-3.8625514273562089E-2</v>
      </c>
    </row>
    <row r="4285" spans="1:22">
      <c r="A4285" s="12">
        <f t="shared" si="360"/>
        <v>0</v>
      </c>
      <c r="B4285" t="str">
        <f>YEAR(C4285)&amp;VLOOKUP(MONTH(C4285),lookup!$G$2:$N$13,8)</f>
        <v>2019M12</v>
      </c>
      <c r="C4285" s="7">
        <f t="shared" si="358"/>
        <v>43822</v>
      </c>
      <c r="D4285" s="126">
        <v>39.755452257116573</v>
      </c>
      <c r="E4285">
        <f t="shared" si="359"/>
        <v>39.567113484923695</v>
      </c>
      <c r="F4285" s="126">
        <v>33.514332624587496</v>
      </c>
      <c r="G4285">
        <f t="shared" si="357"/>
        <v>33.296779680624759</v>
      </c>
      <c r="H4285">
        <f t="shared" si="366"/>
        <v>38.811569027727238</v>
      </c>
      <c r="I4285">
        <f t="shared" si="367"/>
        <v>32.894699206541944</v>
      </c>
      <c r="J4285">
        <f t="shared" si="361"/>
        <v>0</v>
      </c>
      <c r="K4285" s="66"/>
      <c r="L4285" s="67"/>
      <c r="M4285" s="66"/>
      <c r="N4285" s="67"/>
      <c r="O4285" s="66"/>
      <c r="P4285" s="67"/>
      <c r="Q4285" s="66"/>
      <c r="R4285" s="68"/>
      <c r="S4285">
        <f t="shared" si="362"/>
        <v>32.889858657633894</v>
      </c>
      <c r="T4285">
        <f t="shared" si="363"/>
        <v>-4.8405489080494135E-3</v>
      </c>
      <c r="U4285">
        <f t="shared" si="364"/>
        <v>38.802550471214047</v>
      </c>
      <c r="V4285">
        <f t="shared" si="365"/>
        <v>-9.01855651319039E-3</v>
      </c>
    </row>
    <row r="4286" spans="1:22">
      <c r="A4286" s="12">
        <f t="shared" si="360"/>
        <v>0</v>
      </c>
      <c r="B4286" t="str">
        <f>YEAR(C4286)&amp;VLOOKUP(MONTH(C4286),lookup!$G$2:$N$13,8)</f>
        <v>2019M12</v>
      </c>
      <c r="C4286" s="7">
        <f t="shared" si="358"/>
        <v>43823</v>
      </c>
      <c r="D4286" s="126">
        <v>40.756074340561625</v>
      </c>
      <c r="E4286">
        <f t="shared" si="359"/>
        <v>39.78913062425633</v>
      </c>
      <c r="F4286" s="126">
        <v>34.100282663541897</v>
      </c>
      <c r="G4286">
        <f t="shared" si="357"/>
        <v>33.467310897740397</v>
      </c>
      <c r="H4286">
        <f t="shared" si="366"/>
        <v>39.012931407537792</v>
      </c>
      <c r="I4286">
        <f t="shared" si="367"/>
        <v>33.03818771267278</v>
      </c>
      <c r="J4286">
        <f t="shared" si="361"/>
        <v>0</v>
      </c>
      <c r="K4286" s="66"/>
      <c r="L4286" s="67"/>
      <c r="M4286" s="66"/>
      <c r="N4286" s="67"/>
      <c r="O4286" s="66"/>
      <c r="P4286" s="67"/>
      <c r="Q4286" s="66"/>
      <c r="R4286" s="68"/>
      <c r="S4286">
        <f t="shared" si="362"/>
        <v>32.980702153191046</v>
      </c>
      <c r="T4286">
        <f t="shared" si="363"/>
        <v>-5.7485559481733617E-2</v>
      </c>
      <c r="U4286">
        <f t="shared" si="364"/>
        <v>38.941064985868366</v>
      </c>
      <c r="V4286">
        <f t="shared" si="365"/>
        <v>-7.1866421669426472E-2</v>
      </c>
    </row>
    <row r="4287" spans="1:22">
      <c r="A4287" s="12">
        <f t="shared" si="360"/>
        <v>0</v>
      </c>
      <c r="B4287" t="str">
        <f>YEAR(C4287)&amp;VLOOKUP(MONTH(C4287),lookup!$G$2:$N$13,8)</f>
        <v>2019M12</v>
      </c>
      <c r="C4287" s="7">
        <f t="shared" si="358"/>
        <v>43824</v>
      </c>
      <c r="D4287" s="126">
        <v>38.844763444098021</v>
      </c>
      <c r="E4287">
        <f t="shared" si="359"/>
        <v>39.670023155567584</v>
      </c>
      <c r="F4287" s="126">
        <v>33.005742087744551</v>
      </c>
      <c r="G4287">
        <f t="shared" si="357"/>
        <v>33.399393718025529</v>
      </c>
      <c r="H4287">
        <f t="shared" si="366"/>
        <v>38.910682574801633</v>
      </c>
      <c r="I4287">
        <f t="shared" si="367"/>
        <v>32.986438658367931</v>
      </c>
      <c r="J4287">
        <f t="shared" si="361"/>
        <v>0</v>
      </c>
      <c r="K4287" s="66"/>
      <c r="L4287" s="67"/>
      <c r="M4287" s="66"/>
      <c r="N4287" s="67"/>
      <c r="O4287" s="66"/>
      <c r="P4287" s="67"/>
      <c r="Q4287" s="66"/>
      <c r="R4287" s="68"/>
      <c r="S4287">
        <f t="shared" si="362"/>
        <v>33.005041000309021</v>
      </c>
      <c r="T4287">
        <f t="shared" si="363"/>
        <v>1.8602341941090117E-2</v>
      </c>
      <c r="U4287">
        <f t="shared" si="364"/>
        <v>38.939207443361852</v>
      </c>
      <c r="V4287">
        <f t="shared" si="365"/>
        <v>2.8524868560218408E-2</v>
      </c>
    </row>
    <row r="4288" spans="1:22">
      <c r="A4288" s="12">
        <f t="shared" si="360"/>
        <v>0</v>
      </c>
      <c r="B4288" t="str">
        <f>YEAR(C4288)&amp;VLOOKUP(MONTH(C4288),lookup!$G$2:$N$13,8)</f>
        <v>2019M12</v>
      </c>
      <c r="C4288" s="7">
        <f t="shared" si="358"/>
        <v>43825</v>
      </c>
      <c r="D4288" s="126">
        <v>39.678776356638089</v>
      </c>
      <c r="E4288">
        <f t="shared" si="359"/>
        <v>39.72216407865848</v>
      </c>
      <c r="F4288" s="126">
        <v>33.24844289492728</v>
      </c>
      <c r="G4288">
        <f t="shared" si="357"/>
        <v>33.430991130413815</v>
      </c>
      <c r="H4288">
        <f t="shared" si="366"/>
        <v>38.965320233024478</v>
      </c>
      <c r="I4288">
        <f t="shared" si="367"/>
        <v>33.027841415634597</v>
      </c>
      <c r="J4288">
        <f t="shared" si="361"/>
        <v>0</v>
      </c>
      <c r="K4288" s="66"/>
      <c r="L4288" s="67"/>
      <c r="M4288" s="66"/>
      <c r="N4288" s="67"/>
      <c r="O4288" s="66"/>
      <c r="P4288" s="67"/>
      <c r="Q4288" s="66"/>
      <c r="R4288" s="68"/>
      <c r="S4288">
        <f t="shared" si="362"/>
        <v>33.008019869925768</v>
      </c>
      <c r="T4288">
        <f t="shared" si="363"/>
        <v>-1.9821545708829547E-2</v>
      </c>
      <c r="U4288">
        <f t="shared" si="364"/>
        <v>38.940144523771316</v>
      </c>
      <c r="V4288">
        <f t="shared" si="365"/>
        <v>-2.5175709253161926E-2</v>
      </c>
    </row>
    <row r="4289" spans="1:22">
      <c r="A4289" s="12">
        <f t="shared" si="360"/>
        <v>0</v>
      </c>
      <c r="B4289" t="str">
        <f>YEAR(C4289)&amp;VLOOKUP(MONTH(C4289),lookup!$G$2:$N$13,8)</f>
        <v>2019M12</v>
      </c>
      <c r="C4289" s="7">
        <f t="shared" si="358"/>
        <v>43826</v>
      </c>
      <c r="D4289" s="126">
        <v>40.299928741100182</v>
      </c>
      <c r="E4289">
        <f t="shared" si="359"/>
        <v>39.799401060208552</v>
      </c>
      <c r="F4289" s="126">
        <v>33.668720064173954</v>
      </c>
      <c r="G4289">
        <f t="shared" si="357"/>
        <v>33.45505529232446</v>
      </c>
      <c r="H4289">
        <f t="shared" si="366"/>
        <v>38.999460280556285</v>
      </c>
      <c r="I4289">
        <f t="shared" si="367"/>
        <v>33.040297119247704</v>
      </c>
      <c r="J4289">
        <f t="shared" si="361"/>
        <v>0</v>
      </c>
      <c r="K4289" s="66"/>
      <c r="L4289" s="67"/>
      <c r="M4289" s="66"/>
      <c r="N4289" s="67"/>
      <c r="O4289" s="66"/>
      <c r="P4289" s="67"/>
      <c r="Q4289" s="66"/>
      <c r="R4289" s="68"/>
      <c r="S4289">
        <f t="shared" si="362"/>
        <v>33.035594605974104</v>
      </c>
      <c r="T4289">
        <f t="shared" si="363"/>
        <v>-4.7025132735996067E-3</v>
      </c>
      <c r="U4289">
        <f t="shared" si="364"/>
        <v>38.987143124421905</v>
      </c>
      <c r="V4289">
        <f t="shared" si="365"/>
        <v>-1.2317156134379559E-2</v>
      </c>
    </row>
    <row r="4290" spans="1:22">
      <c r="A4290" s="12">
        <f t="shared" si="360"/>
        <v>0</v>
      </c>
      <c r="B4290" t="str">
        <f>YEAR(C4290)&amp;VLOOKUP(MONTH(C4290),lookup!$G$2:$N$13,8)</f>
        <v>2019M12</v>
      </c>
      <c r="C4290" s="7">
        <f t="shared" si="358"/>
        <v>43827</v>
      </c>
      <c r="D4290" s="126">
        <v>39.90252611808274</v>
      </c>
      <c r="E4290">
        <f t="shared" si="359"/>
        <v>39.850041446799708</v>
      </c>
      <c r="F4290" s="126">
        <v>33.487802946967143</v>
      </c>
      <c r="G4290">
        <f t="shared" si="357"/>
        <v>33.488420647056245</v>
      </c>
      <c r="H4290">
        <f t="shared" si="366"/>
        <v>39.021971890459341</v>
      </c>
      <c r="I4290">
        <f t="shared" si="367"/>
        <v>33.048441431014297</v>
      </c>
      <c r="J4290">
        <f t="shared" si="361"/>
        <v>0</v>
      </c>
      <c r="K4290" s="66"/>
      <c r="L4290" s="67"/>
      <c r="M4290" s="66"/>
      <c r="N4290" s="67"/>
      <c r="O4290" s="66"/>
      <c r="P4290" s="67"/>
      <c r="Q4290" s="66"/>
      <c r="R4290" s="68"/>
      <c r="S4290">
        <f t="shared" si="362"/>
        <v>33.057178320542008</v>
      </c>
      <c r="T4290">
        <f t="shared" si="363"/>
        <v>8.7368895277109004E-3</v>
      </c>
      <c r="U4290">
        <f t="shared" si="364"/>
        <v>39.026609487172003</v>
      </c>
      <c r="V4290">
        <f t="shared" si="365"/>
        <v>4.6375967126621731E-3</v>
      </c>
    </row>
    <row r="4291" spans="1:22">
      <c r="A4291" s="12">
        <f t="shared" si="360"/>
        <v>0</v>
      </c>
      <c r="B4291" t="str">
        <f>YEAR(C4291)&amp;VLOOKUP(MONTH(C4291),lookup!$G$2:$N$13,8)</f>
        <v>2019M12</v>
      </c>
      <c r="C4291" s="7">
        <f t="shared" si="358"/>
        <v>43828</v>
      </c>
      <c r="D4291" s="126">
        <v>40.096621742140329</v>
      </c>
      <c r="E4291">
        <f t="shared" si="359"/>
        <v>39.900248633546546</v>
      </c>
      <c r="F4291" s="126">
        <v>33.720506597499572</v>
      </c>
      <c r="G4291">
        <f t="shared" si="357"/>
        <v>33.523331828015856</v>
      </c>
      <c r="H4291">
        <f t="shared" si="366"/>
        <v>39.028184304005563</v>
      </c>
      <c r="I4291">
        <f t="shared" si="367"/>
        <v>33.053823209100486</v>
      </c>
      <c r="J4291">
        <f t="shared" si="361"/>
        <v>0</v>
      </c>
      <c r="K4291" s="66"/>
      <c r="L4291" s="67"/>
      <c r="M4291" s="66"/>
      <c r="N4291" s="67"/>
      <c r="O4291" s="66"/>
      <c r="P4291" s="67"/>
      <c r="Q4291" s="66"/>
      <c r="R4291" s="68"/>
      <c r="S4291">
        <f t="shared" si="362"/>
        <v>33.053380550396795</v>
      </c>
      <c r="T4291">
        <f t="shared" si="363"/>
        <v>-4.426587036903129E-4</v>
      </c>
      <c r="U4291">
        <f t="shared" si="364"/>
        <v>39.030270108996071</v>
      </c>
      <c r="V4291">
        <f t="shared" si="365"/>
        <v>2.0858049905072562E-3</v>
      </c>
    </row>
    <row r="4292" spans="1:22">
      <c r="A4292" s="12">
        <f t="shared" si="360"/>
        <v>0</v>
      </c>
      <c r="B4292" t="str">
        <f>YEAR(C4292)&amp;VLOOKUP(MONTH(C4292),lookup!$G$2:$N$13,8)</f>
        <v>2019M12</v>
      </c>
      <c r="C4292" s="7">
        <f t="shared" si="358"/>
        <v>43829</v>
      </c>
      <c r="D4292" s="126">
        <v>39.908910661482963</v>
      </c>
      <c r="E4292">
        <f t="shared" si="359"/>
        <v>39.846984775788144</v>
      </c>
      <c r="F4292" s="126">
        <v>33.366063357312207</v>
      </c>
      <c r="G4292">
        <f t="shared" si="357"/>
        <v>33.465099823015862</v>
      </c>
      <c r="H4292">
        <f t="shared" si="366"/>
        <v>38.9659318620905</v>
      </c>
      <c r="I4292">
        <f t="shared" si="367"/>
        <v>33.005081857729955</v>
      </c>
      <c r="J4292">
        <f t="shared" si="361"/>
        <v>0</v>
      </c>
      <c r="K4292" s="66"/>
      <c r="L4292" s="67"/>
      <c r="M4292" s="66"/>
      <c r="N4292" s="67"/>
      <c r="O4292" s="66"/>
      <c r="P4292" s="67"/>
      <c r="Q4292" s="66"/>
      <c r="R4292" s="68"/>
      <c r="S4292">
        <f t="shared" si="362"/>
        <v>33.034785207970948</v>
      </c>
      <c r="T4292">
        <f t="shared" si="363"/>
        <v>2.9703350240993132E-2</v>
      </c>
      <c r="U4292">
        <f t="shared" si="364"/>
        <v>38.998120667704576</v>
      </c>
      <c r="V4292">
        <f t="shared" si="365"/>
        <v>3.2188805614076443E-2</v>
      </c>
    </row>
    <row r="4293" spans="1:22">
      <c r="A4293" s="12">
        <f t="shared" si="360"/>
        <v>0</v>
      </c>
      <c r="B4293" t="str">
        <f>YEAR(C4293)&amp;VLOOKUP(MONTH(C4293),lookup!$G$2:$N$13,8)</f>
        <v>2019M12</v>
      </c>
      <c r="C4293" s="7">
        <f t="shared" si="358"/>
        <v>43830</v>
      </c>
      <c r="D4293" s="126">
        <v>40.591042267623365</v>
      </c>
      <c r="E4293">
        <f t="shared" si="359"/>
        <v>40.044732386738602</v>
      </c>
      <c r="F4293" s="126">
        <v>34.092744879534834</v>
      </c>
      <c r="G4293">
        <f t="shared" si="357"/>
        <v>33.591834154932592</v>
      </c>
      <c r="H4293">
        <f t="shared" si="366"/>
        <v>39.112398405339249</v>
      </c>
      <c r="I4293">
        <f t="shared" si="367"/>
        <v>33.107111950967109</v>
      </c>
      <c r="J4293">
        <f t="shared" si="361"/>
        <v>0</v>
      </c>
      <c r="K4293" s="66"/>
      <c r="L4293" s="67"/>
      <c r="M4293" s="66"/>
      <c r="N4293" s="67"/>
      <c r="O4293" s="66"/>
      <c r="P4293" s="67"/>
      <c r="Q4293" s="66"/>
      <c r="R4293" s="68"/>
      <c r="S4293">
        <f t="shared" si="362"/>
        <v>33.057759307001319</v>
      </c>
      <c r="T4293">
        <f t="shared" si="363"/>
        <v>-4.9352643965789866E-2</v>
      </c>
      <c r="U4293">
        <f t="shared" si="364"/>
        <v>39.05155193056828</v>
      </c>
      <c r="V4293">
        <f t="shared" si="365"/>
        <v>-6.0846474770968939E-2</v>
      </c>
    </row>
    <row r="4294" spans="1:22">
      <c r="A4294" s="12">
        <f t="shared" si="360"/>
        <v>0</v>
      </c>
      <c r="B4294" t="str">
        <f>YEAR(C4294)&amp;VLOOKUP(MONTH(C4294),lookup!$G$2:$N$13,8)</f>
        <v>2020M01</v>
      </c>
      <c r="C4294" s="7">
        <f t="shared" si="358"/>
        <v>43831</v>
      </c>
      <c r="D4294" s="126">
        <v>39.887372263722632</v>
      </c>
      <c r="E4294">
        <f t="shared" si="359"/>
        <v>40.007821499193199</v>
      </c>
      <c r="F4294" s="126">
        <v>33.349525403334269</v>
      </c>
      <c r="G4294">
        <f t="shared" si="357"/>
        <v>33.553335368536864</v>
      </c>
      <c r="H4294">
        <f t="shared" si="366"/>
        <v>39.100931932815286</v>
      </c>
      <c r="I4294">
        <f t="shared" si="367"/>
        <v>33.117777259832408</v>
      </c>
      <c r="J4294">
        <f t="shared" si="361"/>
        <v>0</v>
      </c>
      <c r="K4294" s="66"/>
      <c r="L4294" s="67"/>
      <c r="M4294" s="66"/>
      <c r="N4294" s="67"/>
      <c r="O4294" s="66"/>
      <c r="P4294" s="67"/>
      <c r="Q4294" s="66"/>
      <c r="R4294" s="68"/>
      <c r="S4294">
        <f t="shared" si="362"/>
        <v>33.124591968271538</v>
      </c>
      <c r="T4294">
        <f t="shared" si="363"/>
        <v>6.8147084391299018E-3</v>
      </c>
      <c r="U4294">
        <f t="shared" si="364"/>
        <v>39.099819358620891</v>
      </c>
      <c r="V4294">
        <f t="shared" si="365"/>
        <v>-1.1125741943942558E-3</v>
      </c>
    </row>
    <row r="4295" spans="1:22">
      <c r="A4295" s="12">
        <f t="shared" si="360"/>
        <v>0</v>
      </c>
      <c r="B4295" t="str">
        <f>YEAR(C4295)&amp;VLOOKUP(MONTH(C4295),lookup!$G$2:$N$13,8)</f>
        <v>2020M01</v>
      </c>
      <c r="C4295" s="7">
        <f t="shared" si="358"/>
        <v>43832</v>
      </c>
      <c r="D4295" s="126">
        <v>40.337475605565359</v>
      </c>
      <c r="E4295">
        <f t="shared" si="359"/>
        <v>40.104244914657016</v>
      </c>
      <c r="F4295" s="126">
        <v>33.987964459105605</v>
      </c>
      <c r="G4295">
        <f t="shared" si="357"/>
        <v>33.641327966324567</v>
      </c>
      <c r="H4295">
        <f t="shared" si="366"/>
        <v>39.220899776929372</v>
      </c>
      <c r="I4295">
        <f t="shared" si="367"/>
        <v>33.200100801825478</v>
      </c>
      <c r="J4295">
        <f t="shared" si="361"/>
        <v>0</v>
      </c>
      <c r="K4295" s="66"/>
      <c r="L4295" s="67"/>
      <c r="M4295" s="66"/>
      <c r="N4295" s="67"/>
      <c r="O4295" s="66"/>
      <c r="P4295" s="67"/>
      <c r="Q4295" s="66"/>
      <c r="R4295" s="68"/>
      <c r="S4295">
        <f t="shared" si="362"/>
        <v>33.167508657650124</v>
      </c>
      <c r="T4295">
        <f t="shared" si="363"/>
        <v>-3.259214417535361E-2</v>
      </c>
      <c r="U4295">
        <f t="shared" si="364"/>
        <v>39.178363342670806</v>
      </c>
      <c r="V4295">
        <f t="shared" si="365"/>
        <v>-4.2536434258565237E-2</v>
      </c>
    </row>
    <row r="4296" spans="1:22">
      <c r="A4296" s="12">
        <f t="shared" si="360"/>
        <v>0</v>
      </c>
      <c r="B4296" t="str">
        <f>YEAR(C4296)&amp;VLOOKUP(MONTH(C4296),lookup!$G$2:$N$13,8)</f>
        <v>2020M01</v>
      </c>
      <c r="C4296" s="7">
        <f t="shared" si="358"/>
        <v>43833</v>
      </c>
      <c r="D4296" s="126">
        <v>39.949113194352876</v>
      </c>
      <c r="E4296">
        <f t="shared" si="359"/>
        <v>40.125023223370036</v>
      </c>
      <c r="F4296" s="126">
        <v>33.493738658131875</v>
      </c>
      <c r="G4296">
        <f t="shared" ref="G4296:G4359" si="368">AVERAGE(SUM(F4289:F4296)/8,SUM(F4291:F4296)/6)</f>
        <v>33.657153594121915</v>
      </c>
      <c r="H4296">
        <f t="shared" si="366"/>
        <v>39.286270856561295</v>
      </c>
      <c r="I4296">
        <f t="shared" si="367"/>
        <v>33.248080827969318</v>
      </c>
      <c r="J4296">
        <f t="shared" si="361"/>
        <v>0</v>
      </c>
      <c r="K4296" s="66"/>
      <c r="L4296" s="67"/>
      <c r="M4296" s="66"/>
      <c r="N4296" s="67"/>
      <c r="O4296" s="66"/>
      <c r="P4296" s="67"/>
      <c r="Q4296" s="66"/>
      <c r="R4296" s="68"/>
      <c r="S4296">
        <f t="shared" si="362"/>
        <v>33.228514217103985</v>
      </c>
      <c r="T4296">
        <f t="shared" si="363"/>
        <v>-1.9566610865332734E-2</v>
      </c>
      <c r="U4296">
        <f t="shared" si="364"/>
        <v>39.256872414957286</v>
      </c>
      <c r="V4296">
        <f t="shared" si="365"/>
        <v>-2.9398441604008951E-2</v>
      </c>
    </row>
    <row r="4297" spans="1:22">
      <c r="A4297" s="12">
        <f t="shared" si="360"/>
        <v>0</v>
      </c>
      <c r="B4297" t="str">
        <f>YEAR(C4297)&amp;VLOOKUP(MONTH(C4297),lookup!$G$2:$N$13,8)</f>
        <v>2020M01</v>
      </c>
      <c r="C4297" s="7">
        <f t="shared" si="358"/>
        <v>43834</v>
      </c>
      <c r="D4297" s="126">
        <v>40.365676884855461</v>
      </c>
      <c r="E4297">
        <f t="shared" si="359"/>
        <v>40.151553744247664</v>
      </c>
      <c r="F4297" s="126">
        <v>33.897142566376239</v>
      </c>
      <c r="G4297">
        <f t="shared" si="368"/>
        <v>33.686149664582615</v>
      </c>
      <c r="H4297">
        <f t="shared" si="366"/>
        <v>39.34602384546541</v>
      </c>
      <c r="I4297">
        <f t="shared" si="367"/>
        <v>33.296452267558905</v>
      </c>
      <c r="J4297">
        <f t="shared" si="361"/>
        <v>0</v>
      </c>
      <c r="K4297" s="66"/>
      <c r="L4297" s="67"/>
      <c r="M4297" s="66"/>
      <c r="N4297" s="67"/>
      <c r="O4297" s="66"/>
      <c r="P4297" s="67"/>
      <c r="Q4297" s="66"/>
      <c r="R4297" s="68"/>
      <c r="S4297">
        <f t="shared" si="362"/>
        <v>33.274702905756818</v>
      </c>
      <c r="T4297">
        <f t="shared" si="363"/>
        <v>-2.1749361802086753E-2</v>
      </c>
      <c r="U4297">
        <f t="shared" si="364"/>
        <v>39.317778035567798</v>
      </c>
      <c r="V4297">
        <f t="shared" si="365"/>
        <v>-2.8245809897612162E-2</v>
      </c>
    </row>
    <row r="4298" spans="1:22">
      <c r="A4298" s="12">
        <f t="shared" si="360"/>
        <v>0</v>
      </c>
      <c r="B4298" t="str">
        <f>YEAR(C4298)&amp;VLOOKUP(MONTH(C4298),lookup!$G$2:$N$13,8)</f>
        <v>2020M01</v>
      </c>
      <c r="C4298" s="7">
        <f t="shared" si="358"/>
        <v>43835</v>
      </c>
      <c r="D4298" s="126">
        <v>39.95205679092664</v>
      </c>
      <c r="E4298">
        <f t="shared" si="359"/>
        <v>40.158244922087377</v>
      </c>
      <c r="F4298" s="126">
        <v>33.489399353408409</v>
      </c>
      <c r="G4298">
        <f t="shared" si="368"/>
        <v>33.696527439659874</v>
      </c>
      <c r="H4298">
        <f t="shared" si="366"/>
        <v>39.40074983382668</v>
      </c>
      <c r="I4298">
        <f t="shared" si="367"/>
        <v>33.330262028987057</v>
      </c>
      <c r="J4298">
        <f t="shared" si="361"/>
        <v>0</v>
      </c>
      <c r="K4298" s="66"/>
      <c r="L4298" s="67"/>
      <c r="M4298" s="66"/>
      <c r="N4298" s="67"/>
      <c r="O4298" s="66"/>
      <c r="P4298" s="67"/>
      <c r="Q4298" s="66"/>
      <c r="R4298" s="68"/>
      <c r="S4298">
        <f t="shared" si="362"/>
        <v>33.31362659150183</v>
      </c>
      <c r="T4298">
        <f t="shared" si="363"/>
        <v>-1.6635437485227555E-2</v>
      </c>
      <c r="U4298">
        <f t="shared" si="364"/>
        <v>39.373970554448604</v>
      </c>
      <c r="V4298">
        <f t="shared" si="365"/>
        <v>-2.6779279378075671E-2</v>
      </c>
    </row>
    <row r="4299" spans="1:22">
      <c r="A4299" s="12">
        <f t="shared" si="360"/>
        <v>0</v>
      </c>
      <c r="B4299" t="str">
        <f>YEAR(C4299)&amp;VLOOKUP(MONTH(C4299),lookup!$G$2:$N$13,8)</f>
        <v>2020M01</v>
      </c>
      <c r="C4299" s="7">
        <f t="shared" si="358"/>
        <v>43836</v>
      </c>
      <c r="D4299" s="126">
        <v>40.459487430961033</v>
      </c>
      <c r="E4299">
        <f t="shared" si="359"/>
        <v>40.16996112458348</v>
      </c>
      <c r="F4299" s="126">
        <v>33.916331778636426</v>
      </c>
      <c r="G4299">
        <f t="shared" si="368"/>
        <v>33.694065421739396</v>
      </c>
      <c r="H4299">
        <f t="shared" si="366"/>
        <v>39.42193906200113</v>
      </c>
      <c r="I4299">
        <f t="shared" si="367"/>
        <v>33.335731946062353</v>
      </c>
      <c r="J4299">
        <f t="shared" si="361"/>
        <v>0</v>
      </c>
      <c r="K4299" s="66"/>
      <c r="L4299" s="67"/>
      <c r="M4299" s="66"/>
      <c r="N4299" s="67"/>
      <c r="O4299" s="66"/>
      <c r="P4299" s="67"/>
      <c r="Q4299" s="66"/>
      <c r="R4299" s="68"/>
      <c r="S4299">
        <f t="shared" si="362"/>
        <v>33.34276704729654</v>
      </c>
      <c r="T4299">
        <f t="shared" si="363"/>
        <v>7.0351012341873798E-3</v>
      </c>
      <c r="U4299">
        <f t="shared" si="364"/>
        <v>39.420632434060209</v>
      </c>
      <c r="V4299">
        <f t="shared" si="365"/>
        <v>-1.3066279409201798E-3</v>
      </c>
    </row>
    <row r="4300" spans="1:22">
      <c r="A4300" s="12">
        <f t="shared" si="360"/>
        <v>0</v>
      </c>
      <c r="B4300" t="str">
        <f>YEAR(C4300)&amp;VLOOKUP(MONTH(C4300),lookup!$G$2:$N$13,8)</f>
        <v>2020M01</v>
      </c>
      <c r="C4300" s="7">
        <f t="shared" ref="C4300:C4363" si="369">C4299+1</f>
        <v>43837</v>
      </c>
      <c r="D4300" s="126">
        <v>39.931111882200248</v>
      </c>
      <c r="E4300">
        <f t="shared" si="359"/>
        <v>40.174993669084778</v>
      </c>
      <c r="F4300" s="126">
        <v>33.376946664576082</v>
      </c>
      <c r="G4300">
        <f t="shared" si="368"/>
        <v>33.697030733546868</v>
      </c>
      <c r="H4300">
        <f t="shared" si="366"/>
        <v>39.49757336397797</v>
      </c>
      <c r="I4300">
        <f t="shared" si="367"/>
        <v>33.382436089867042</v>
      </c>
      <c r="J4300">
        <f t="shared" si="361"/>
        <v>0</v>
      </c>
      <c r="K4300" s="66"/>
      <c r="L4300" s="67"/>
      <c r="M4300" s="66"/>
      <c r="N4300" s="67"/>
      <c r="O4300" s="66"/>
      <c r="P4300" s="67"/>
      <c r="Q4300" s="66"/>
      <c r="R4300" s="68"/>
      <c r="S4300">
        <f t="shared" si="362"/>
        <v>33.36043995231595</v>
      </c>
      <c r="T4300">
        <f t="shared" si="363"/>
        <v>-2.1996137551091977E-2</v>
      </c>
      <c r="U4300">
        <f t="shared" si="364"/>
        <v>39.467471350390817</v>
      </c>
      <c r="V4300">
        <f t="shared" si="365"/>
        <v>-3.010201358715392E-2</v>
      </c>
    </row>
    <row r="4301" spans="1:22">
      <c r="A4301" s="12">
        <f t="shared" si="360"/>
        <v>0</v>
      </c>
      <c r="B4301" t="str">
        <f>YEAR(C4301)&amp;VLOOKUP(MONTH(C4301),lookup!$G$2:$N$13,8)</f>
        <v>2020M01</v>
      </c>
      <c r="C4301" s="7">
        <f t="shared" si="369"/>
        <v>43838</v>
      </c>
      <c r="D4301" s="126">
        <v>40.628227940912211</v>
      </c>
      <c r="E4301">
        <f t="shared" si="359"/>
        <v>40.201547134944235</v>
      </c>
      <c r="F4301" s="126">
        <v>34.082970359196047</v>
      </c>
      <c r="G4301">
        <f t="shared" si="368"/>
        <v>33.704336984366563</v>
      </c>
      <c r="H4301">
        <f t="shared" si="366"/>
        <v>39.505750765018604</v>
      </c>
      <c r="I4301">
        <f t="shared" si="367"/>
        <v>33.383773225063507</v>
      </c>
      <c r="J4301">
        <f t="shared" si="361"/>
        <v>0</v>
      </c>
      <c r="K4301" s="66"/>
      <c r="L4301" s="67"/>
      <c r="M4301" s="66"/>
      <c r="N4301" s="67"/>
      <c r="O4301" s="66"/>
      <c r="P4301" s="67"/>
      <c r="Q4301" s="66"/>
      <c r="R4301" s="68"/>
      <c r="S4301">
        <f t="shared" si="362"/>
        <v>33.372418268424546</v>
      </c>
      <c r="T4301">
        <f t="shared" si="363"/>
        <v>-1.13549566389608E-2</v>
      </c>
      <c r="U4301">
        <f t="shared" si="364"/>
        <v>39.490329100563223</v>
      </c>
      <c r="V4301">
        <f t="shared" si="365"/>
        <v>-1.542166445538129E-2</v>
      </c>
    </row>
    <row r="4302" spans="1:22">
      <c r="A4302" s="12">
        <f t="shared" si="360"/>
        <v>0</v>
      </c>
      <c r="B4302" t="str">
        <f>YEAR(C4302)&amp;VLOOKUP(MONTH(C4302),lookup!$G$2:$N$13,8)</f>
        <v>2020M01</v>
      </c>
      <c r="C4302" s="7">
        <f t="shared" si="369"/>
        <v>43839</v>
      </c>
      <c r="D4302" s="126">
        <v>40.066681044824008</v>
      </c>
      <c r="E4302">
        <f t="shared" si="359"/>
        <v>40.222551254635668</v>
      </c>
      <c r="F4302" s="126">
        <v>33.583882010933436</v>
      </c>
      <c r="G4302">
        <f t="shared" si="368"/>
        <v>33.726496218408315</v>
      </c>
      <c r="H4302">
        <f t="shared" si="366"/>
        <v>39.524746896840831</v>
      </c>
      <c r="I4302">
        <f t="shared" si="367"/>
        <v>33.384391205869093</v>
      </c>
      <c r="J4302">
        <f t="shared" si="361"/>
        <v>0</v>
      </c>
      <c r="K4302" s="66"/>
      <c r="L4302" s="67"/>
      <c r="M4302" s="66"/>
      <c r="N4302" s="67"/>
      <c r="O4302" s="66"/>
      <c r="P4302" s="67"/>
      <c r="Q4302" s="66"/>
      <c r="R4302" s="68"/>
      <c r="S4302">
        <f t="shared" si="362"/>
        <v>33.395563458406862</v>
      </c>
      <c r="T4302">
        <f t="shared" si="363"/>
        <v>1.1172252537768657E-2</v>
      </c>
      <c r="U4302">
        <f t="shared" si="364"/>
        <v>39.534390558196506</v>
      </c>
      <c r="V4302">
        <f t="shared" si="365"/>
        <v>9.6436613556747375E-3</v>
      </c>
    </row>
    <row r="4303" spans="1:22">
      <c r="A4303" s="12">
        <f t="shared" si="360"/>
        <v>0</v>
      </c>
      <c r="B4303" t="str">
        <f>YEAR(C4303)&amp;VLOOKUP(MONTH(C4303),lookup!$G$2:$N$13,8)</f>
        <v>2020M01</v>
      </c>
      <c r="C4303" s="7">
        <f t="shared" si="369"/>
        <v>43840</v>
      </c>
      <c r="D4303" s="126">
        <v>40.431369386591371</v>
      </c>
      <c r="E4303">
        <f t="shared" si="359"/>
        <v>40.233893991094448</v>
      </c>
      <c r="F4303" s="126">
        <v>33.898436496267053</v>
      </c>
      <c r="G4303">
        <f t="shared" si="368"/>
        <v>33.721008548221796</v>
      </c>
      <c r="H4303">
        <f t="shared" si="366"/>
        <v>39.546200329620568</v>
      </c>
      <c r="I4303">
        <f t="shared" si="367"/>
        <v>33.400714545328604</v>
      </c>
      <c r="J4303">
        <f t="shared" si="361"/>
        <v>0</v>
      </c>
      <c r="K4303" s="66"/>
      <c r="L4303" s="67"/>
      <c r="M4303" s="66"/>
      <c r="N4303" s="67"/>
      <c r="O4303" s="66"/>
      <c r="P4303" s="67"/>
      <c r="Q4303" s="66"/>
      <c r="R4303" s="68"/>
      <c r="S4303">
        <f t="shared" si="362"/>
        <v>33.389654106601981</v>
      </c>
      <c r="T4303">
        <f t="shared" si="363"/>
        <v>-1.1060438726623545E-2</v>
      </c>
      <c r="U4303">
        <f t="shared" si="364"/>
        <v>39.529703521449264</v>
      </c>
      <c r="V4303">
        <f t="shared" si="365"/>
        <v>-1.6496808171304167E-2</v>
      </c>
    </row>
    <row r="4304" spans="1:22">
      <c r="A4304" s="12">
        <f t="shared" si="360"/>
        <v>0</v>
      </c>
      <c r="B4304" t="str">
        <f>YEAR(C4304)&amp;VLOOKUP(MONTH(C4304),lookup!$G$2:$N$13,8)</f>
        <v>2020M01</v>
      </c>
      <c r="C4304" s="7">
        <f t="shared" si="369"/>
        <v>43841</v>
      </c>
      <c r="D4304" s="126">
        <v>40.171112272646262</v>
      </c>
      <c r="E4304">
        <f t="shared" si="359"/>
        <v>40.266023556964427</v>
      </c>
      <c r="F4304" s="126">
        <v>33.541473587639587</v>
      </c>
      <c r="G4304">
        <f t="shared" si="368"/>
        <v>33.728331500835296</v>
      </c>
      <c r="H4304">
        <f t="shared" si="366"/>
        <v>39.578775231300369</v>
      </c>
      <c r="I4304">
        <f t="shared" si="367"/>
        <v>33.429454783165092</v>
      </c>
      <c r="J4304">
        <f t="shared" si="361"/>
        <v>0</v>
      </c>
      <c r="K4304" s="66"/>
      <c r="L4304" s="67"/>
      <c r="M4304" s="66"/>
      <c r="N4304" s="67"/>
      <c r="O4304" s="66"/>
      <c r="P4304" s="67"/>
      <c r="Q4304" s="66"/>
      <c r="R4304" s="68"/>
      <c r="S4304">
        <f t="shared" si="362"/>
        <v>33.410996077391687</v>
      </c>
      <c r="T4304">
        <f t="shared" si="363"/>
        <v>-1.8458705773404915E-2</v>
      </c>
      <c r="U4304">
        <f t="shared" si="364"/>
        <v>39.557423406071983</v>
      </c>
      <c r="V4304">
        <f t="shared" si="365"/>
        <v>-2.135182522838619E-2</v>
      </c>
    </row>
    <row r="4305" spans="1:22">
      <c r="A4305" s="12">
        <f t="shared" si="360"/>
        <v>0</v>
      </c>
      <c r="B4305" t="str">
        <f>YEAR(C4305)&amp;VLOOKUP(MONTH(C4305),lookup!$G$2:$N$13,8)</f>
        <v>2020M01</v>
      </c>
      <c r="C4305" s="7">
        <f t="shared" si="369"/>
        <v>43842</v>
      </c>
      <c r="D4305" s="126">
        <v>40.591459040395364</v>
      </c>
      <c r="E4305">
        <f t="shared" si="359"/>
        <v>40.291132575805193</v>
      </c>
      <c r="F4305" s="126">
        <v>33.997578719051269</v>
      </c>
      <c r="G4305">
        <f t="shared" si="368"/>
        <v>33.741379338745389</v>
      </c>
      <c r="H4305">
        <f t="shared" si="366"/>
        <v>39.583315321688211</v>
      </c>
      <c r="I4305">
        <f t="shared" si="367"/>
        <v>33.426355289593303</v>
      </c>
      <c r="J4305">
        <f t="shared" si="361"/>
        <v>0</v>
      </c>
      <c r="K4305" s="66"/>
      <c r="L4305" s="67"/>
      <c r="M4305" s="66"/>
      <c r="N4305" s="67"/>
      <c r="O4305" s="66"/>
      <c r="P4305" s="67"/>
      <c r="Q4305" s="66"/>
      <c r="R4305" s="68"/>
      <c r="S4305">
        <f t="shared" si="362"/>
        <v>33.431341567859846</v>
      </c>
      <c r="T4305">
        <f t="shared" si="363"/>
        <v>4.986278266542854E-3</v>
      </c>
      <c r="U4305">
        <f t="shared" si="364"/>
        <v>39.586353783871886</v>
      </c>
      <c r="V4305">
        <f t="shared" si="365"/>
        <v>3.0384621836745396E-3</v>
      </c>
    </row>
    <row r="4306" spans="1:22">
      <c r="A4306" s="12">
        <f t="shared" si="360"/>
        <v>0</v>
      </c>
      <c r="B4306" t="str">
        <f>YEAR(C4306)&amp;VLOOKUP(MONTH(C4306),lookup!$G$2:$N$13,8)</f>
        <v>2020M01</v>
      </c>
      <c r="C4306" s="7">
        <f t="shared" si="369"/>
        <v>43843</v>
      </c>
      <c r="D4306" s="126">
        <v>40.110410581068521</v>
      </c>
      <c r="E4306">
        <f t="shared" si="359"/>
        <v>40.315971245928083</v>
      </c>
      <c r="F4306" s="126">
        <v>33.501572475702886</v>
      </c>
      <c r="G4306">
        <f t="shared" si="368"/>
        <v>33.752525643149362</v>
      </c>
      <c r="H4306">
        <f t="shared" si="366"/>
        <v>39.591984713322177</v>
      </c>
      <c r="I4306">
        <f t="shared" si="367"/>
        <v>33.436168682489821</v>
      </c>
      <c r="J4306">
        <f t="shared" si="361"/>
        <v>0</v>
      </c>
      <c r="K4306" s="66"/>
      <c r="L4306" s="67"/>
      <c r="M4306" s="66"/>
      <c r="N4306" s="67"/>
      <c r="O4306" s="66"/>
      <c r="P4306" s="67"/>
      <c r="Q4306" s="66"/>
      <c r="R4306" s="68"/>
      <c r="S4306">
        <f t="shared" si="362"/>
        <v>33.42814670416346</v>
      </c>
      <c r="T4306">
        <f t="shared" si="363"/>
        <v>-8.0219783263615341E-3</v>
      </c>
      <c r="U4306">
        <f t="shared" si="364"/>
        <v>39.583750051868854</v>
      </c>
      <c r="V4306">
        <f t="shared" si="365"/>
        <v>-8.2346614533221896E-3</v>
      </c>
    </row>
    <row r="4307" spans="1:22">
      <c r="A4307" s="12">
        <f t="shared" si="360"/>
        <v>0</v>
      </c>
      <c r="B4307" t="str">
        <f>YEAR(C4307)&amp;VLOOKUP(MONTH(C4307),lookup!$G$2:$N$13,8)</f>
        <v>2020M01</v>
      </c>
      <c r="C4307" s="7">
        <f t="shared" si="369"/>
        <v>43844</v>
      </c>
      <c r="D4307" s="126">
        <v>40.448287422800199</v>
      </c>
      <c r="E4307">
        <f t="shared" si="359"/>
        <v>40.300276202242031</v>
      </c>
      <c r="F4307" s="126">
        <v>33.930647489022014</v>
      </c>
      <c r="G4307">
        <f t="shared" si="368"/>
        <v>33.740726802533956</v>
      </c>
      <c r="H4307">
        <f t="shared" si="366"/>
        <v>39.615915385186533</v>
      </c>
      <c r="I4307">
        <f t="shared" si="367"/>
        <v>33.451219681834253</v>
      </c>
      <c r="J4307">
        <f t="shared" si="361"/>
        <v>0</v>
      </c>
      <c r="K4307" s="66"/>
      <c r="L4307" s="67"/>
      <c r="M4307" s="66"/>
      <c r="N4307" s="67"/>
      <c r="O4307" s="66"/>
      <c r="P4307" s="67"/>
      <c r="Q4307" s="66"/>
      <c r="R4307" s="68"/>
      <c r="S4307">
        <f t="shared" si="362"/>
        <v>33.435425535583178</v>
      </c>
      <c r="T4307">
        <f t="shared" si="363"/>
        <v>-1.5794146251074892E-2</v>
      </c>
      <c r="U4307">
        <f t="shared" si="364"/>
        <v>39.595993090425381</v>
      </c>
      <c r="V4307">
        <f t="shared" si="365"/>
        <v>-1.9922294761151704E-2</v>
      </c>
    </row>
    <row r="4308" spans="1:22">
      <c r="A4308" s="12">
        <f t="shared" si="360"/>
        <v>0</v>
      </c>
      <c r="B4308" t="str">
        <f>YEAR(C4308)&amp;VLOOKUP(MONTH(C4308),lookup!$G$2:$N$13,8)</f>
        <v>2020M01</v>
      </c>
      <c r="C4308" s="7">
        <f t="shared" si="369"/>
        <v>43845</v>
      </c>
      <c r="D4308" s="126">
        <v>40.283145568567178</v>
      </c>
      <c r="E4308">
        <f t="shared" si="359"/>
        <v>40.34031701795189</v>
      </c>
      <c r="F4308" s="126">
        <v>33.639421116191954</v>
      </c>
      <c r="G4308">
        <f t="shared" si="368"/>
        <v>33.761759714531493</v>
      </c>
      <c r="H4308">
        <f t="shared" si="366"/>
        <v>39.603037828006329</v>
      </c>
      <c r="I4308">
        <f t="shared" si="367"/>
        <v>33.435434228401363</v>
      </c>
      <c r="J4308">
        <f t="shared" si="361"/>
        <v>0</v>
      </c>
      <c r="K4308" s="66"/>
      <c r="L4308" s="67"/>
      <c r="M4308" s="66"/>
      <c r="N4308" s="67"/>
      <c r="O4308" s="66"/>
      <c r="P4308" s="67"/>
      <c r="Q4308" s="66"/>
      <c r="R4308" s="68"/>
      <c r="S4308">
        <f t="shared" si="362"/>
        <v>33.433803514553986</v>
      </c>
      <c r="T4308">
        <f t="shared" si="363"/>
        <v>-1.6307138473763416E-3</v>
      </c>
      <c r="U4308">
        <f t="shared" si="364"/>
        <v>39.595238261504967</v>
      </c>
      <c r="V4308">
        <f t="shared" si="365"/>
        <v>-7.7995665013617099E-3</v>
      </c>
    </row>
    <row r="4309" spans="1:22">
      <c r="A4309" s="12">
        <f t="shared" si="360"/>
        <v>0</v>
      </c>
      <c r="B4309" t="str">
        <f>YEAR(C4309)&amp;VLOOKUP(MONTH(C4309),lookup!$G$2:$N$13,8)</f>
        <v>2020M01</v>
      </c>
      <c r="C4309" s="7">
        <f t="shared" si="369"/>
        <v>43846</v>
      </c>
      <c r="D4309" s="126">
        <v>40.53904218094214</v>
      </c>
      <c r="E4309">
        <f t="shared" si="359"/>
        <v>40.343715640816328</v>
      </c>
      <c r="F4309" s="126">
        <v>34.01641158508157</v>
      </c>
      <c r="G4309">
        <f t="shared" si="368"/>
        <v>33.767431048550549</v>
      </c>
      <c r="H4309">
        <f t="shared" si="366"/>
        <v>39.584717225429209</v>
      </c>
      <c r="I4309">
        <f t="shared" si="367"/>
        <v>33.414446513026334</v>
      </c>
      <c r="J4309">
        <f t="shared" si="361"/>
        <v>0</v>
      </c>
      <c r="K4309" s="66"/>
      <c r="L4309" s="67"/>
      <c r="M4309" s="66"/>
      <c r="N4309" s="67"/>
      <c r="O4309" s="66"/>
      <c r="P4309" s="67"/>
      <c r="Q4309" s="66"/>
      <c r="R4309" s="68"/>
      <c r="S4309">
        <f t="shared" si="362"/>
        <v>33.427176616098073</v>
      </c>
      <c r="T4309">
        <f t="shared" si="363"/>
        <v>1.2730103071739052E-2</v>
      </c>
      <c r="U4309">
        <f t="shared" si="364"/>
        <v>39.601293688834076</v>
      </c>
      <c r="V4309">
        <f t="shared" si="365"/>
        <v>1.657646340486707E-2</v>
      </c>
    </row>
    <row r="4310" spans="1:22">
      <c r="A4310" s="12">
        <f t="shared" si="360"/>
        <v>0</v>
      </c>
      <c r="B4310" t="str">
        <f>YEAR(C4310)&amp;VLOOKUP(MONTH(C4310),lookup!$G$2:$N$13,8)</f>
        <v>2020M01</v>
      </c>
      <c r="C4310" s="7">
        <f t="shared" si="369"/>
        <v>43847</v>
      </c>
      <c r="D4310" s="126">
        <v>40.029785540809769</v>
      </c>
      <c r="E4310">
        <f t="shared" si="359"/>
        <v>40.329632444162399</v>
      </c>
      <c r="F4310" s="126">
        <v>33.392568548212999</v>
      </c>
      <c r="G4310">
        <f t="shared" si="368"/>
        <v>33.743065203844978</v>
      </c>
      <c r="H4310">
        <f t="shared" si="366"/>
        <v>39.575887668756671</v>
      </c>
      <c r="I4310">
        <f t="shared" si="367"/>
        <v>33.398651901142131</v>
      </c>
      <c r="J4310">
        <f t="shared" si="361"/>
        <v>0</v>
      </c>
      <c r="K4310" s="66"/>
      <c r="L4310" s="67"/>
      <c r="M4310" s="66"/>
      <c r="N4310" s="67"/>
      <c r="O4310" s="66"/>
      <c r="P4310" s="67"/>
      <c r="Q4310" s="66"/>
      <c r="R4310" s="68"/>
      <c r="S4310">
        <f t="shared" si="362"/>
        <v>33.407144444445827</v>
      </c>
      <c r="T4310">
        <f t="shared" si="363"/>
        <v>8.4925433036957543E-3</v>
      </c>
      <c r="U4310">
        <f t="shared" si="364"/>
        <v>39.578124055019849</v>
      </c>
      <c r="V4310">
        <f t="shared" si="365"/>
        <v>2.236386263177792E-3</v>
      </c>
    </row>
    <row r="4311" spans="1:22">
      <c r="A4311" s="12">
        <f t="shared" si="360"/>
        <v>0</v>
      </c>
      <c r="B4311" t="str">
        <f>YEAR(C4311)&amp;VLOOKUP(MONTH(C4311),lookup!$G$2:$N$13,8)</f>
        <v>2020M01</v>
      </c>
      <c r="C4311" s="7">
        <f t="shared" si="369"/>
        <v>43848</v>
      </c>
      <c r="D4311" s="126">
        <v>40.464169680651807</v>
      </c>
      <c r="E4311">
        <f t="shared" si="359"/>
        <v>40.321075015895886</v>
      </c>
      <c r="F4311" s="126">
        <v>33.850798224868704</v>
      </c>
      <c r="G4311">
        <f t="shared" si="368"/>
        <v>33.727856104034032</v>
      </c>
      <c r="H4311">
        <f t="shared" si="366"/>
        <v>39.593686388282165</v>
      </c>
      <c r="I4311">
        <f t="shared" si="367"/>
        <v>33.412209599362008</v>
      </c>
      <c r="J4311">
        <f t="shared" si="361"/>
        <v>0</v>
      </c>
      <c r="K4311" s="66"/>
      <c r="L4311" s="67"/>
      <c r="M4311" s="66"/>
      <c r="N4311" s="67"/>
      <c r="O4311" s="66"/>
      <c r="P4311" s="67"/>
      <c r="Q4311" s="66"/>
      <c r="R4311" s="68"/>
      <c r="S4311">
        <f t="shared" si="362"/>
        <v>33.392920793400741</v>
      </c>
      <c r="T4311">
        <f t="shared" si="363"/>
        <v>-1.928880596126703E-2</v>
      </c>
      <c r="U4311">
        <f t="shared" si="364"/>
        <v>39.572358715041176</v>
      </c>
      <c r="V4311">
        <f t="shared" si="365"/>
        <v>-2.1327673240989498E-2</v>
      </c>
    </row>
    <row r="4312" spans="1:22">
      <c r="A4312" s="12">
        <f t="shared" si="360"/>
        <v>0</v>
      </c>
      <c r="B4312" t="str">
        <f>YEAR(C4312)&amp;VLOOKUP(MONTH(C4312),lookup!$G$2:$N$13,8)</f>
        <v>2020M01</v>
      </c>
      <c r="C4312" s="7">
        <f t="shared" si="369"/>
        <v>43849</v>
      </c>
      <c r="D4312" s="126">
        <v>40.091171944420438</v>
      </c>
      <c r="E4312">
        <f t="shared" si="359"/>
        <v>40.314475525661095</v>
      </c>
      <c r="F4312" s="126">
        <v>33.452602899944772</v>
      </c>
      <c r="G4312">
        <f t="shared" si="368"/>
        <v>33.718220888073262</v>
      </c>
      <c r="H4312">
        <f t="shared" si="366"/>
        <v>39.576576460981428</v>
      </c>
      <c r="I4312">
        <f t="shared" si="367"/>
        <v>33.392600490570402</v>
      </c>
      <c r="J4312">
        <f t="shared" si="361"/>
        <v>0</v>
      </c>
      <c r="K4312" s="66"/>
      <c r="L4312" s="67"/>
      <c r="M4312" s="66"/>
      <c r="N4312" s="67"/>
      <c r="O4312" s="66"/>
      <c r="P4312" s="67"/>
      <c r="Q4312" s="66"/>
      <c r="R4312" s="68"/>
      <c r="S4312">
        <f t="shared" si="362"/>
        <v>33.399447439698527</v>
      </c>
      <c r="T4312">
        <f t="shared" si="363"/>
        <v>6.8469491281248906E-3</v>
      </c>
      <c r="U4312">
        <f t="shared" si="364"/>
        <v>39.584105034948678</v>
      </c>
      <c r="V4312">
        <f t="shared" si="365"/>
        <v>7.5285739672494856E-3</v>
      </c>
    </row>
    <row r="4313" spans="1:22">
      <c r="A4313" s="12">
        <f t="shared" si="360"/>
        <v>0</v>
      </c>
      <c r="B4313" t="str">
        <f>YEAR(C4313)&amp;VLOOKUP(MONTH(C4313),lookup!$G$2:$N$13,8)</f>
        <v>2020M01</v>
      </c>
      <c r="C4313" s="7">
        <f t="shared" si="369"/>
        <v>43850</v>
      </c>
      <c r="D4313" s="126">
        <v>40.329012916321865</v>
      </c>
      <c r="E4313">
        <f t="shared" si="359"/>
        <v>40.288133100699966</v>
      </c>
      <c r="F4313" s="126">
        <v>33.756367762722739</v>
      </c>
      <c r="G4313">
        <f t="shared" si="368"/>
        <v>33.688621892777789</v>
      </c>
      <c r="H4313">
        <f t="shared" si="366"/>
        <v>39.589252316297198</v>
      </c>
      <c r="I4313">
        <f t="shared" si="367"/>
        <v>33.403778521846974</v>
      </c>
      <c r="J4313">
        <f t="shared" si="361"/>
        <v>0</v>
      </c>
      <c r="K4313" s="66"/>
      <c r="L4313" s="67"/>
      <c r="M4313" s="66"/>
      <c r="N4313" s="67"/>
      <c r="O4313" s="66"/>
      <c r="P4313" s="67"/>
      <c r="Q4313" s="66"/>
      <c r="R4313" s="68"/>
      <c r="S4313">
        <f t="shared" si="362"/>
        <v>33.391988573526213</v>
      </c>
      <c r="T4313">
        <f t="shared" si="363"/>
        <v>-1.1789948320760857E-2</v>
      </c>
      <c r="U4313">
        <f t="shared" si="364"/>
        <v>39.573516503932012</v>
      </c>
      <c r="V4313">
        <f t="shared" si="365"/>
        <v>-1.5735812365186064E-2</v>
      </c>
    </row>
    <row r="4314" spans="1:22">
      <c r="A4314" s="12">
        <f t="shared" si="360"/>
        <v>0</v>
      </c>
      <c r="B4314" t="str">
        <f>YEAR(C4314)&amp;VLOOKUP(MONTH(C4314),lookup!$G$2:$N$13,8)</f>
        <v>2020M01</v>
      </c>
      <c r="C4314" s="7">
        <f t="shared" si="369"/>
        <v>43851</v>
      </c>
      <c r="D4314" s="126">
        <v>39.995812367026531</v>
      </c>
      <c r="E4314">
        <f t="shared" si="359"/>
        <v>40.257026278860621</v>
      </c>
      <c r="F4314" s="126">
        <v>33.351923168834126</v>
      </c>
      <c r="G4314">
        <f t="shared" si="368"/>
        <v>33.65531064881867</v>
      </c>
      <c r="H4314">
        <f t="shared" si="366"/>
        <v>39.562760533253233</v>
      </c>
      <c r="I4314">
        <f t="shared" si="367"/>
        <v>33.372551349548743</v>
      </c>
      <c r="J4314">
        <f t="shared" si="361"/>
        <v>0</v>
      </c>
      <c r="K4314" s="66"/>
      <c r="L4314" s="67"/>
      <c r="M4314" s="66"/>
      <c r="N4314" s="67"/>
      <c r="O4314" s="66"/>
      <c r="P4314" s="67"/>
      <c r="Q4314" s="66"/>
      <c r="R4314" s="68"/>
      <c r="S4314">
        <f t="shared" si="362"/>
        <v>33.377923196561397</v>
      </c>
      <c r="T4314">
        <f t="shared" si="363"/>
        <v>5.3718470126540296E-3</v>
      </c>
      <c r="U4314">
        <f t="shared" si="364"/>
        <v>39.567503424255037</v>
      </c>
      <c r="V4314">
        <f t="shared" si="365"/>
        <v>4.7428910018041393E-3</v>
      </c>
    </row>
    <row r="4315" spans="1:22">
      <c r="A4315" s="12">
        <f t="shared" si="360"/>
        <v>0</v>
      </c>
      <c r="B4315" t="str">
        <f>YEAR(C4315)&amp;VLOOKUP(MONTH(C4315),lookup!$G$2:$N$13,8)</f>
        <v>2020M01</v>
      </c>
      <c r="C4315" s="7">
        <f t="shared" si="369"/>
        <v>43852</v>
      </c>
      <c r="D4315" s="126">
        <v>40.441146442634185</v>
      </c>
      <c r="E4315">
        <f t="shared" si="359"/>
        <v>40.248421989407916</v>
      </c>
      <c r="F4315" s="126">
        <v>33.853367397415852</v>
      </c>
      <c r="G4315">
        <f t="shared" si="368"/>
        <v>33.636893627454477</v>
      </c>
      <c r="H4315">
        <f t="shared" si="366"/>
        <v>39.561094258459335</v>
      </c>
      <c r="I4315">
        <f t="shared" si="367"/>
        <v>33.367501121326733</v>
      </c>
      <c r="J4315">
        <f t="shared" si="361"/>
        <v>0</v>
      </c>
      <c r="K4315" s="66"/>
      <c r="L4315" s="67"/>
      <c r="M4315" s="66"/>
      <c r="N4315" s="67"/>
      <c r="O4315" s="66"/>
      <c r="P4315" s="67"/>
      <c r="Q4315" s="66"/>
      <c r="R4315" s="68"/>
      <c r="S4315">
        <f t="shared" si="362"/>
        <v>33.362046378589149</v>
      </c>
      <c r="T4315">
        <f t="shared" si="363"/>
        <v>-5.4547427375837287E-3</v>
      </c>
      <c r="U4315">
        <f t="shared" si="364"/>
        <v>39.550765851700497</v>
      </c>
      <c r="V4315">
        <f t="shared" si="365"/>
        <v>-1.0328406758837616E-2</v>
      </c>
    </row>
    <row r="4316" spans="1:22">
      <c r="A4316" s="12">
        <f t="shared" si="360"/>
        <v>0</v>
      </c>
      <c r="B4316" t="str">
        <f>YEAR(C4316)&amp;VLOOKUP(MONTH(C4316),lookup!$G$2:$N$13,8)</f>
        <v>2020M01</v>
      </c>
      <c r="C4316" s="7">
        <f t="shared" si="369"/>
        <v>43853</v>
      </c>
      <c r="D4316" s="126">
        <v>40.117854795027995</v>
      </c>
      <c r="E4316">
        <f t="shared" si="359"/>
        <v>40.245430420579908</v>
      </c>
      <c r="F4316" s="126">
        <v>33.466293554556408</v>
      </c>
      <c r="G4316">
        <f t="shared" si="368"/>
        <v>33.632216905380872</v>
      </c>
      <c r="H4316">
        <f t="shared" si="366"/>
        <v>39.56261978776844</v>
      </c>
      <c r="I4316">
        <f t="shared" si="367"/>
        <v>33.366392634448786</v>
      </c>
      <c r="J4316">
        <f t="shared" si="361"/>
        <v>0</v>
      </c>
      <c r="K4316" s="66"/>
      <c r="L4316" s="67"/>
      <c r="M4316" s="66"/>
      <c r="N4316" s="67"/>
      <c r="O4316" s="66"/>
      <c r="P4316" s="67"/>
      <c r="Q4316" s="66"/>
      <c r="R4316" s="68"/>
      <c r="S4316">
        <f t="shared" si="362"/>
        <v>33.359210779393905</v>
      </c>
      <c r="T4316">
        <f t="shared" si="363"/>
        <v>-7.1818550548812254E-3</v>
      </c>
      <c r="U4316">
        <f t="shared" si="364"/>
        <v>39.557387331170176</v>
      </c>
      <c r="V4316">
        <f t="shared" si="365"/>
        <v>-5.2324565982644344E-3</v>
      </c>
    </row>
    <row r="4317" spans="1:22">
      <c r="A4317" s="12">
        <f t="shared" si="360"/>
        <v>0</v>
      </c>
      <c r="B4317" t="str">
        <f>YEAR(C4317)&amp;VLOOKUP(MONTH(C4317),lookup!$G$2:$N$13,8)</f>
        <v>2020M01</v>
      </c>
      <c r="C4317" s="7">
        <f t="shared" si="369"/>
        <v>43854</v>
      </c>
      <c r="D4317" s="126">
        <v>40.735930022800382</v>
      </c>
      <c r="E4317">
        <f t="shared" si="359"/>
        <v>40.280382605875097</v>
      </c>
      <c r="F4317" s="126">
        <v>33.985399152882835</v>
      </c>
      <c r="G4317">
        <f t="shared" si="368"/>
        <v>33.641495372369633</v>
      </c>
      <c r="H4317">
        <f t="shared" si="366"/>
        <v>39.577213596332193</v>
      </c>
      <c r="I4317">
        <f t="shared" si="367"/>
        <v>33.374010143918845</v>
      </c>
      <c r="J4317">
        <f t="shared" si="361"/>
        <v>0</v>
      </c>
      <c r="K4317" s="66"/>
      <c r="L4317" s="67"/>
      <c r="M4317" s="66"/>
      <c r="N4317" s="67"/>
      <c r="O4317" s="66"/>
      <c r="P4317" s="67"/>
      <c r="Q4317" s="66"/>
      <c r="R4317" s="68"/>
      <c r="S4317">
        <f t="shared" si="362"/>
        <v>33.376025079732635</v>
      </c>
      <c r="T4317">
        <f t="shared" si="363"/>
        <v>2.0149358137899753E-3</v>
      </c>
      <c r="U4317">
        <f t="shared" si="364"/>
        <v>39.573180665190421</v>
      </c>
      <c r="V4317">
        <f t="shared" si="365"/>
        <v>-4.0329311417721669E-3</v>
      </c>
    </row>
    <row r="4318" spans="1:22">
      <c r="A4318" s="12">
        <f t="shared" si="360"/>
        <v>0</v>
      </c>
      <c r="B4318" t="str">
        <f>YEAR(C4318)&amp;VLOOKUP(MONTH(C4318),lookup!$G$2:$N$13,8)</f>
        <v>2020M01</v>
      </c>
      <c r="C4318" s="7">
        <f t="shared" si="369"/>
        <v>43855</v>
      </c>
      <c r="D4318" s="126">
        <v>40.257442207407443</v>
      </c>
      <c r="E4318">
        <f t="shared" si="359"/>
        <v>40.308467002786365</v>
      </c>
      <c r="F4318" s="126">
        <v>33.607542627333238</v>
      </c>
      <c r="G4318">
        <f t="shared" si="368"/>
        <v>33.667842896263679</v>
      </c>
      <c r="H4318">
        <f t="shared" si="366"/>
        <v>39.585895435490158</v>
      </c>
      <c r="I4318">
        <f t="shared" si="367"/>
        <v>33.377103758906159</v>
      </c>
      <c r="J4318">
        <f t="shared" si="361"/>
        <v>0</v>
      </c>
      <c r="K4318" s="66"/>
      <c r="L4318" s="67"/>
      <c r="M4318" s="66"/>
      <c r="N4318" s="67"/>
      <c r="O4318" s="66"/>
      <c r="P4318" s="67"/>
      <c r="Q4318" s="66"/>
      <c r="R4318" s="68"/>
      <c r="S4318">
        <f t="shared" si="362"/>
        <v>33.369502674020907</v>
      </c>
      <c r="T4318">
        <f t="shared" si="363"/>
        <v>-7.6010848852519075E-3</v>
      </c>
      <c r="U4318">
        <f t="shared" si="364"/>
        <v>39.576486673376756</v>
      </c>
      <c r="V4318">
        <f t="shared" si="365"/>
        <v>-9.408762113402247E-3</v>
      </c>
    </row>
    <row r="4319" spans="1:22">
      <c r="A4319" s="12">
        <f t="shared" si="360"/>
        <v>0</v>
      </c>
      <c r="B4319" t="str">
        <f>YEAR(C4319)&amp;VLOOKUP(MONTH(C4319),lookup!$G$2:$N$13,8)</f>
        <v>2020M01</v>
      </c>
      <c r="C4319" s="7">
        <f t="shared" si="369"/>
        <v>43856</v>
      </c>
      <c r="D4319" s="126">
        <v>40.814404482826838</v>
      </c>
      <c r="E4319">
        <f t="shared" si="359"/>
        <v>40.370805975131049</v>
      </c>
      <c r="F4319" s="126">
        <v>34.041479543553841</v>
      </c>
      <c r="G4319">
        <f t="shared" si="368"/>
        <v>33.703519793750758</v>
      </c>
      <c r="H4319">
        <f t="shared" si="366"/>
        <v>39.598306064595953</v>
      </c>
      <c r="I4319">
        <f t="shared" si="367"/>
        <v>33.378232377819565</v>
      </c>
      <c r="J4319">
        <f t="shared" si="361"/>
        <v>0</v>
      </c>
      <c r="K4319" s="66"/>
      <c r="L4319" s="67"/>
      <c r="M4319" s="66"/>
      <c r="N4319" s="67"/>
      <c r="O4319" s="66"/>
      <c r="P4319" s="67"/>
      <c r="Q4319" s="66"/>
      <c r="R4319" s="68"/>
      <c r="S4319">
        <f t="shared" si="362"/>
        <v>33.38621370542073</v>
      </c>
      <c r="T4319">
        <f t="shared" si="363"/>
        <v>7.9813276011648782E-3</v>
      </c>
      <c r="U4319">
        <f t="shared" si="364"/>
        <v>39.601297747975124</v>
      </c>
      <c r="V4319">
        <f t="shared" si="365"/>
        <v>2.9916833791716613E-3</v>
      </c>
    </row>
    <row r="4320" spans="1:22">
      <c r="A4320" s="12">
        <f t="shared" si="360"/>
        <v>0</v>
      </c>
      <c r="B4320" t="str">
        <f>YEAR(C4320)&amp;VLOOKUP(MONTH(C4320),lookup!$G$2:$N$13,8)</f>
        <v>2020M01</v>
      </c>
      <c r="C4320" s="7">
        <f t="shared" si="369"/>
        <v>43857</v>
      </c>
      <c r="D4320" s="126">
        <v>39.971900407720575</v>
      </c>
      <c r="E4320">
        <f t="shared" si="359"/>
        <v>40.361358840811818</v>
      </c>
      <c r="F4320" s="126">
        <v>33.24613537883679</v>
      </c>
      <c r="G4320">
        <f t="shared" si="368"/>
        <v>33.681799924515069</v>
      </c>
      <c r="H4320">
        <f t="shared" si="366"/>
        <v>39.627459214225517</v>
      </c>
      <c r="I4320">
        <f t="shared" si="367"/>
        <v>33.397935883518606</v>
      </c>
      <c r="J4320">
        <f t="shared" si="361"/>
        <v>0</v>
      </c>
      <c r="K4320" s="66"/>
      <c r="L4320" s="67"/>
      <c r="M4320" s="66"/>
      <c r="N4320" s="67"/>
      <c r="O4320" s="66"/>
      <c r="P4320" s="67"/>
      <c r="Q4320" s="66"/>
      <c r="R4320" s="68"/>
      <c r="S4320">
        <f t="shared" si="362"/>
        <v>33.385579339124988</v>
      </c>
      <c r="T4320">
        <f t="shared" si="363"/>
        <v>-1.2356544393618663E-2</v>
      </c>
      <c r="U4320">
        <f t="shared" si="364"/>
        <v>39.611904435607059</v>
      </c>
      <c r="V4320">
        <f t="shared" si="365"/>
        <v>-1.5554778618458442E-2</v>
      </c>
    </row>
    <row r="4321" spans="1:22">
      <c r="A4321" s="12">
        <f t="shared" si="360"/>
        <v>0</v>
      </c>
      <c r="B4321" t="str">
        <f>YEAR(C4321)&amp;VLOOKUP(MONTH(C4321),lookup!$G$2:$N$13,8)</f>
        <v>2020M01</v>
      </c>
      <c r="C4321" s="7">
        <f t="shared" si="369"/>
        <v>43858</v>
      </c>
      <c r="D4321" s="126">
        <v>40.58203912410989</v>
      </c>
      <c r="E4321">
        <f t="shared" si="359"/>
        <v>40.388914035588208</v>
      </c>
      <c r="F4321" s="126">
        <v>33.906765847745447</v>
      </c>
      <c r="G4321">
        <f t="shared" si="368"/>
        <v>33.695649675689779</v>
      </c>
      <c r="H4321">
        <f t="shared" si="366"/>
        <v>39.649076377686143</v>
      </c>
      <c r="I4321">
        <f t="shared" si="367"/>
        <v>33.410154171273788</v>
      </c>
      <c r="J4321">
        <f t="shared" si="361"/>
        <v>0</v>
      </c>
      <c r="K4321" s="66"/>
      <c r="L4321" s="67"/>
      <c r="M4321" s="66"/>
      <c r="N4321" s="67"/>
      <c r="O4321" s="66"/>
      <c r="P4321" s="67"/>
      <c r="Q4321" s="66"/>
      <c r="R4321" s="68"/>
      <c r="S4321">
        <f t="shared" si="362"/>
        <v>33.399964412185376</v>
      </c>
      <c r="T4321">
        <f t="shared" si="363"/>
        <v>-1.0189759088412131E-2</v>
      </c>
      <c r="U4321">
        <f t="shared" si="364"/>
        <v>39.635893543417581</v>
      </c>
      <c r="V4321">
        <f t="shared" si="365"/>
        <v>-1.318283426856226E-2</v>
      </c>
    </row>
    <row r="4322" spans="1:22">
      <c r="A4322" s="12">
        <f t="shared" si="360"/>
        <v>0</v>
      </c>
      <c r="B4322" t="str">
        <f>YEAR(C4322)&amp;VLOOKUP(MONTH(C4322),lookup!$G$2:$N$13,8)</f>
        <v>2020M01</v>
      </c>
      <c r="C4322" s="7">
        <f t="shared" si="369"/>
        <v>43859</v>
      </c>
      <c r="D4322" s="126">
        <v>39.951403524856687</v>
      </c>
      <c r="E4322">
        <f t="shared" si="359"/>
        <v>40.372267543771649</v>
      </c>
      <c r="F4322" s="126">
        <v>33.305866868492522</v>
      </c>
      <c r="G4322">
        <f t="shared" si="368"/>
        <v>33.679402266413113</v>
      </c>
      <c r="H4322">
        <f t="shared" si="366"/>
        <v>39.65522828550904</v>
      </c>
      <c r="I4322">
        <f t="shared" si="367"/>
        <v>33.411523454944373</v>
      </c>
      <c r="J4322">
        <f t="shared" si="361"/>
        <v>0</v>
      </c>
      <c r="K4322" s="66"/>
      <c r="L4322" s="67"/>
      <c r="M4322" s="66"/>
      <c r="N4322" s="67"/>
      <c r="O4322" s="66"/>
      <c r="P4322" s="67"/>
      <c r="Q4322" s="66"/>
      <c r="R4322" s="68"/>
      <c r="S4322">
        <f t="shared" si="362"/>
        <v>33.413450930309786</v>
      </c>
      <c r="T4322">
        <f t="shared" si="363"/>
        <v>1.927475365413045E-3</v>
      </c>
      <c r="U4322">
        <f t="shared" si="364"/>
        <v>39.653663993823393</v>
      </c>
      <c r="V4322">
        <f t="shared" si="365"/>
        <v>-1.564291685646424E-3</v>
      </c>
    </row>
    <row r="4323" spans="1:22">
      <c r="A4323" s="12">
        <f t="shared" si="360"/>
        <v>0</v>
      </c>
      <c r="B4323" t="str">
        <f>YEAR(C4323)&amp;VLOOKUP(MONTH(C4323),lookup!$G$2:$N$13,8)</f>
        <v>2020M01</v>
      </c>
      <c r="C4323" s="7">
        <f t="shared" si="369"/>
        <v>43860</v>
      </c>
      <c r="D4323" s="126">
        <v>40.516322843843575</v>
      </c>
      <c r="E4323">
        <f t="shared" si="359"/>
        <v>40.35866547060084</v>
      </c>
      <c r="F4323" s="126">
        <v>33.765624387663728</v>
      </c>
      <c r="G4323">
        <f t="shared" si="368"/>
        <v>33.65560376453535</v>
      </c>
      <c r="H4323">
        <f t="shared" si="366"/>
        <v>39.655777751393728</v>
      </c>
      <c r="I4323">
        <f t="shared" si="367"/>
        <v>33.406760405955858</v>
      </c>
      <c r="J4323">
        <f t="shared" si="361"/>
        <v>0</v>
      </c>
      <c r="K4323" s="66"/>
      <c r="L4323" s="67"/>
      <c r="M4323" s="66"/>
      <c r="N4323" s="67"/>
      <c r="O4323" s="66"/>
      <c r="P4323" s="67"/>
      <c r="Q4323" s="66"/>
      <c r="R4323" s="68"/>
      <c r="S4323">
        <f t="shared" si="362"/>
        <v>33.406131196052272</v>
      </c>
      <c r="T4323">
        <f t="shared" si="363"/>
        <v>-6.2920990358605877E-4</v>
      </c>
      <c r="U4323">
        <f t="shared" si="364"/>
        <v>39.650968576344212</v>
      </c>
      <c r="V4323">
        <f t="shared" si="365"/>
        <v>-4.8091750495160568E-3</v>
      </c>
    </row>
    <row r="4324" spans="1:22">
      <c r="A4324" s="12">
        <f t="shared" si="360"/>
        <v>0</v>
      </c>
      <c r="B4324" t="str">
        <f>YEAR(C4324)&amp;VLOOKUP(MONTH(C4324),lookup!$G$2:$N$13,8)</f>
        <v>2020M01</v>
      </c>
      <c r="C4324" s="7">
        <f t="shared" si="369"/>
        <v>43861</v>
      </c>
      <c r="D4324" s="126">
        <v>40.540778533070124</v>
      </c>
      <c r="E4324">
        <f t="shared" si="359"/>
        <v>40.408709564700359</v>
      </c>
      <c r="F4324" s="126">
        <v>33.812638892062907</v>
      </c>
      <c r="G4324">
        <f t="shared" si="368"/>
        <v>33.694341703523648</v>
      </c>
      <c r="H4324">
        <f t="shared" si="366"/>
        <v>39.624950189493021</v>
      </c>
      <c r="I4324">
        <f t="shared" si="367"/>
        <v>33.367394037893931</v>
      </c>
      <c r="J4324">
        <f t="shared" si="361"/>
        <v>0</v>
      </c>
      <c r="K4324" s="66"/>
      <c r="L4324" s="67"/>
      <c r="M4324" s="66"/>
      <c r="N4324" s="67"/>
      <c r="O4324" s="66"/>
      <c r="P4324" s="67"/>
      <c r="Q4324" s="66"/>
      <c r="R4324" s="68"/>
      <c r="S4324">
        <f t="shared" si="362"/>
        <v>33.364630354693723</v>
      </c>
      <c r="T4324">
        <f t="shared" si="363"/>
        <v>-2.7636832002073675E-3</v>
      </c>
      <c r="U4324">
        <f t="shared" si="364"/>
        <v>39.616523215614606</v>
      </c>
      <c r="V4324">
        <f t="shared" si="365"/>
        <v>-8.426973878414401E-3</v>
      </c>
    </row>
    <row r="4325" spans="1:22">
      <c r="A4325" s="12">
        <f t="shared" si="360"/>
        <v>0</v>
      </c>
      <c r="B4325" t="str">
        <f>YEAR(C4325)&amp;VLOOKUP(MONTH(C4325),lookup!$G$2:$N$13,8)</f>
        <v>2020M02</v>
      </c>
      <c r="C4325" s="7">
        <f t="shared" si="369"/>
        <v>43862</v>
      </c>
      <c r="D4325" s="126">
        <v>40.991722847456813</v>
      </c>
      <c r="E4325">
        <f t="shared" si="359"/>
        <v>40.439473146627222</v>
      </c>
      <c r="F4325" s="126">
        <v>34.167007656551462</v>
      </c>
      <c r="G4325">
        <f t="shared" si="368"/>
        <v>33.71615291108607</v>
      </c>
      <c r="H4325">
        <f t="shared" si="366"/>
        <v>39.60830608348197</v>
      </c>
      <c r="I4325">
        <f t="shared" si="367"/>
        <v>33.340051486318089</v>
      </c>
      <c r="J4325">
        <f t="shared" si="361"/>
        <v>0</v>
      </c>
      <c r="K4325" s="66"/>
      <c r="L4325" s="67"/>
      <c r="M4325" s="66"/>
      <c r="N4325" s="67"/>
      <c r="O4325" s="66"/>
      <c r="P4325" s="67"/>
      <c r="Q4325" s="66"/>
      <c r="R4325" s="68"/>
      <c r="S4325">
        <f t="shared" si="362"/>
        <v>33.332897828334737</v>
      </c>
      <c r="T4325">
        <f t="shared" si="363"/>
        <v>-7.1536579833519909E-3</v>
      </c>
      <c r="U4325">
        <f t="shared" si="364"/>
        <v>39.595674846984508</v>
      </c>
      <c r="V4325">
        <f t="shared" si="365"/>
        <v>-1.2631236497462339E-2</v>
      </c>
    </row>
    <row r="4326" spans="1:22">
      <c r="A4326" s="12">
        <f t="shared" si="360"/>
        <v>0</v>
      </c>
      <c r="B4326" t="str">
        <f>YEAR(C4326)&amp;VLOOKUP(MONTH(C4326),lookup!$G$2:$N$13,8)</f>
        <v>2020M02</v>
      </c>
      <c r="C4326" s="7">
        <f t="shared" si="369"/>
        <v>43863</v>
      </c>
      <c r="D4326" s="126">
        <v>40.226417980082914</v>
      </c>
      <c r="E4326">
        <f t="shared" si="359"/>
        <v>40.458743930116299</v>
      </c>
      <c r="F4326" s="126">
        <v>33.596015189783344</v>
      </c>
      <c r="G4326">
        <f t="shared" si="368"/>
        <v>33.744589097151405</v>
      </c>
      <c r="H4326">
        <f t="shared" si="366"/>
        <v>39.615675652532424</v>
      </c>
      <c r="I4326">
        <f t="shared" si="367"/>
        <v>33.339031568434578</v>
      </c>
      <c r="J4326">
        <f t="shared" si="361"/>
        <v>0</v>
      </c>
      <c r="K4326" s="66"/>
      <c r="L4326" s="67"/>
      <c r="M4326" s="66"/>
      <c r="N4326" s="67"/>
      <c r="O4326" s="66"/>
      <c r="P4326" s="67"/>
      <c r="Q4326" s="66"/>
      <c r="R4326" s="68"/>
      <c r="S4326">
        <f t="shared" si="362"/>
        <v>33.339035245866853</v>
      </c>
      <c r="T4326">
        <f t="shared" si="363"/>
        <v>3.6774322751398358E-6</v>
      </c>
      <c r="U4326">
        <f t="shared" si="364"/>
        <v>39.611171969221481</v>
      </c>
      <c r="V4326">
        <f t="shared" si="365"/>
        <v>-4.5036833109435292E-3</v>
      </c>
    </row>
    <row r="4327" spans="1:22">
      <c r="A4327" s="12">
        <f t="shared" si="360"/>
        <v>0</v>
      </c>
      <c r="B4327" t="str">
        <f>YEAR(C4327)&amp;VLOOKUP(MONTH(C4327),lookup!$G$2:$N$13,8)</f>
        <v>2020M02</v>
      </c>
      <c r="C4327" s="7">
        <f t="shared" si="369"/>
        <v>43864</v>
      </c>
      <c r="D4327" s="126">
        <v>40.526144519358731</v>
      </c>
      <c r="E4327">
        <f t="shared" si="359"/>
        <v>40.436069798670275</v>
      </c>
      <c r="F4327" s="126">
        <v>33.60008071605975</v>
      </c>
      <c r="G4327">
        <f t="shared" si="368"/>
        <v>33.691444576125889</v>
      </c>
      <c r="H4327">
        <f t="shared" si="366"/>
        <v>39.622583564474937</v>
      </c>
      <c r="I4327">
        <f t="shared" si="367"/>
        <v>33.335297937942016</v>
      </c>
      <c r="J4327">
        <f t="shared" si="361"/>
        <v>0</v>
      </c>
      <c r="K4327" s="66"/>
      <c r="L4327" s="67"/>
      <c r="M4327" s="66"/>
      <c r="N4327" s="67"/>
      <c r="O4327" s="66"/>
      <c r="P4327" s="67"/>
      <c r="Q4327" s="66"/>
      <c r="R4327" s="68"/>
      <c r="S4327">
        <f t="shared" si="362"/>
        <v>33.321483654551045</v>
      </c>
      <c r="T4327">
        <f t="shared" si="363"/>
        <v>-1.3814283390971127E-2</v>
      </c>
      <c r="U4327">
        <f t="shared" si="364"/>
        <v>39.599772700043452</v>
      </c>
      <c r="V4327">
        <f t="shared" si="365"/>
        <v>-2.281086443148439E-2</v>
      </c>
    </row>
    <row r="4328" spans="1:22">
      <c r="A4328" s="12">
        <f t="shared" si="360"/>
        <v>0</v>
      </c>
      <c r="B4328" t="str">
        <f>YEAR(C4328)&amp;VLOOKUP(MONTH(C4328),lookup!$G$2:$N$13,8)</f>
        <v>2020M02</v>
      </c>
      <c r="C4328" s="7">
        <f t="shared" si="369"/>
        <v>43865</v>
      </c>
      <c r="D4328" s="126">
        <v>40.21835690390526</v>
      </c>
      <c r="E4328">
        <f t="shared" si="359"/>
        <v>40.473719444602537</v>
      </c>
      <c r="F4328" s="126">
        <v>33.538998568418613</v>
      </c>
      <c r="G4328">
        <f t="shared" si="368"/>
        <v>33.729176167135265</v>
      </c>
      <c r="H4328">
        <f t="shared" si="366"/>
        <v>39.629981003993706</v>
      </c>
      <c r="I4328">
        <f t="shared" si="367"/>
        <v>33.32982673987177</v>
      </c>
      <c r="J4328">
        <f t="shared" si="361"/>
        <v>0</v>
      </c>
      <c r="K4328" s="66"/>
      <c r="L4328" s="67"/>
      <c r="M4328" s="66"/>
      <c r="N4328" s="67"/>
      <c r="O4328" s="66"/>
      <c r="P4328" s="67"/>
      <c r="Q4328" s="66"/>
      <c r="R4328" s="68"/>
      <c r="S4328">
        <f t="shared" si="362"/>
        <v>33.319532342668424</v>
      </c>
      <c r="T4328">
        <f t="shared" si="363"/>
        <v>-1.0294397203345795E-2</v>
      </c>
      <c r="U4328">
        <f t="shared" si="364"/>
        <v>39.614938766514783</v>
      </c>
      <c r="V4328">
        <f t="shared" si="365"/>
        <v>-1.5042237478922971E-2</v>
      </c>
    </row>
    <row r="4329" spans="1:22">
      <c r="A4329" s="12">
        <f t="shared" si="360"/>
        <v>0</v>
      </c>
      <c r="B4329" t="str">
        <f>YEAR(C4329)&amp;VLOOKUP(MONTH(C4329),lookup!$G$2:$N$13,8)</f>
        <v>2020M02</v>
      </c>
      <c r="C4329" s="7">
        <f t="shared" si="369"/>
        <v>43866</v>
      </c>
      <c r="D4329" s="126">
        <v>40.741304200543354</v>
      </c>
      <c r="E4329">
        <f t="shared" si="359"/>
        <v>40.50242195827127</v>
      </c>
      <c r="F4329" s="126">
        <v>33.833698952207463</v>
      </c>
      <c r="G4329">
        <f t="shared" si="368"/>
        <v>33.730282366542781</v>
      </c>
      <c r="H4329">
        <f t="shared" si="366"/>
        <v>39.635911526688034</v>
      </c>
      <c r="I4329">
        <f t="shared" si="367"/>
        <v>33.320416328137242</v>
      </c>
      <c r="J4329">
        <f t="shared" si="361"/>
        <v>0</v>
      </c>
      <c r="K4329" s="66"/>
      <c r="L4329" s="67"/>
      <c r="M4329" s="66"/>
      <c r="N4329" s="67"/>
      <c r="O4329" s="66"/>
      <c r="P4329" s="67"/>
      <c r="Q4329" s="66"/>
      <c r="R4329" s="68"/>
      <c r="S4329">
        <f t="shared" si="362"/>
        <v>33.323259468778872</v>
      </c>
      <c r="T4329">
        <f t="shared" si="363"/>
        <v>2.8431406416302707E-3</v>
      </c>
      <c r="U4329">
        <f t="shared" si="364"/>
        <v>39.631046491901273</v>
      </c>
      <c r="V4329">
        <f t="shared" si="365"/>
        <v>-4.8650347867607024E-3</v>
      </c>
    </row>
    <row r="4330" spans="1:22">
      <c r="A4330" s="12">
        <f t="shared" si="360"/>
        <v>0</v>
      </c>
      <c r="B4330" t="str">
        <f>YEAR(C4330)&amp;VLOOKUP(MONTH(C4330),lookup!$G$2:$N$13,8)</f>
        <v>2020M02</v>
      </c>
      <c r="C4330" s="7">
        <f t="shared" si="369"/>
        <v>43867</v>
      </c>
      <c r="D4330" s="126">
        <v>40.049338868711182</v>
      </c>
      <c r="E4330">
        <f t="shared" si="359"/>
        <v>40.46758961189893</v>
      </c>
      <c r="F4330" s="126">
        <v>33.410016718134472</v>
      </c>
      <c r="G4330">
        <f t="shared" si="368"/>
        <v>33.703239884318037</v>
      </c>
      <c r="H4330">
        <f t="shared" si="366"/>
        <v>39.670966986320437</v>
      </c>
      <c r="I4330">
        <f t="shared" si="367"/>
        <v>33.345910164897965</v>
      </c>
      <c r="J4330">
        <f t="shared" si="361"/>
        <v>0</v>
      </c>
      <c r="K4330" s="66"/>
      <c r="L4330" s="67"/>
      <c r="M4330" s="66"/>
      <c r="N4330" s="67"/>
      <c r="O4330" s="66"/>
      <c r="P4330" s="67"/>
      <c r="Q4330" s="66"/>
      <c r="R4330" s="68"/>
      <c r="S4330">
        <f t="shared" si="362"/>
        <v>33.348540648250456</v>
      </c>
      <c r="T4330">
        <f t="shared" si="363"/>
        <v>2.630483352490387E-3</v>
      </c>
      <c r="U4330">
        <f t="shared" si="364"/>
        <v>39.672977494948555</v>
      </c>
      <c r="V4330">
        <f t="shared" si="365"/>
        <v>2.0105086281176909E-3</v>
      </c>
    </row>
    <row r="4331" spans="1:22">
      <c r="A4331" s="12">
        <f t="shared" si="360"/>
        <v>0</v>
      </c>
      <c r="B4331" t="str">
        <f>YEAR(C4331)&amp;VLOOKUP(MONTH(C4331),lookup!$G$2:$N$13,8)</f>
        <v>2020M02</v>
      </c>
      <c r="C4331" s="7">
        <f t="shared" si="369"/>
        <v>43868</v>
      </c>
      <c r="D4331" s="126">
        <v>40.830748601769592</v>
      </c>
      <c r="E4331">
        <f t="shared" si="359"/>
        <v>40.473826701295373</v>
      </c>
      <c r="F4331" s="126">
        <v>33.874824702318051</v>
      </c>
      <c r="G4331">
        <f t="shared" si="368"/>
        <v>33.685716324464479</v>
      </c>
      <c r="H4331">
        <f t="shared" si="366"/>
        <v>39.694048430115409</v>
      </c>
      <c r="I4331">
        <f t="shared" si="367"/>
        <v>33.359064974474478</v>
      </c>
      <c r="J4331">
        <f t="shared" si="361"/>
        <v>0</v>
      </c>
      <c r="K4331" s="66"/>
      <c r="L4331" s="67"/>
      <c r="M4331" s="66"/>
      <c r="N4331" s="67"/>
      <c r="O4331" s="66"/>
      <c r="P4331" s="67"/>
      <c r="Q4331" s="66"/>
      <c r="R4331" s="68"/>
      <c r="S4331">
        <f t="shared" si="362"/>
        <v>33.370397776891878</v>
      </c>
      <c r="T4331">
        <f t="shared" si="363"/>
        <v>1.1332802417399535E-2</v>
      </c>
      <c r="U4331">
        <f t="shared" si="364"/>
        <v>39.702749484438307</v>
      </c>
      <c r="V4331">
        <f t="shared" si="365"/>
        <v>8.7010543228984716E-3</v>
      </c>
    </row>
    <row r="4332" spans="1:22">
      <c r="A4332" s="12">
        <f t="shared" si="360"/>
        <v>0</v>
      </c>
      <c r="B4332" t="str">
        <f>YEAR(C4332)&amp;VLOOKUP(MONTH(C4332),lookup!$G$2:$N$13,8)</f>
        <v>2020M02</v>
      </c>
      <c r="C4332" s="7">
        <f t="shared" si="369"/>
        <v>43869</v>
      </c>
      <c r="D4332" s="126">
        <v>40.294814063171749</v>
      </c>
      <c r="E4332">
        <f t="shared" si="359"/>
        <v>40.464153595517459</v>
      </c>
      <c r="F4332" s="126">
        <v>33.548863334618154</v>
      </c>
      <c r="G4332">
        <f t="shared" si="368"/>
        <v>33.665301030860419</v>
      </c>
      <c r="H4332">
        <f t="shared" si="366"/>
        <v>39.71504176967229</v>
      </c>
      <c r="I4332">
        <f t="shared" si="367"/>
        <v>33.371535270498256</v>
      </c>
      <c r="J4332">
        <f t="shared" si="361"/>
        <v>0</v>
      </c>
      <c r="K4332" s="66"/>
      <c r="L4332" s="67"/>
      <c r="M4332" s="66"/>
      <c r="N4332" s="67"/>
      <c r="O4332" s="66"/>
      <c r="P4332" s="67"/>
      <c r="Q4332" s="66"/>
      <c r="R4332" s="68"/>
      <c r="S4332">
        <f t="shared" si="362"/>
        <v>33.373783816874344</v>
      </c>
      <c r="T4332">
        <f t="shared" si="363"/>
        <v>2.2485463760872904E-3</v>
      </c>
      <c r="U4332">
        <f t="shared" si="364"/>
        <v>39.715128824629502</v>
      </c>
      <c r="V4332">
        <f t="shared" si="365"/>
        <v>8.7054957212728823E-5</v>
      </c>
    </row>
    <row r="4333" spans="1:22">
      <c r="A4333" s="12">
        <f t="shared" si="360"/>
        <v>0</v>
      </c>
      <c r="B4333" t="str">
        <f>YEAR(C4333)&amp;VLOOKUP(MONTH(C4333),lookup!$G$2:$N$13,8)</f>
        <v>2020M02</v>
      </c>
      <c r="C4333" s="7">
        <f t="shared" si="369"/>
        <v>43870</v>
      </c>
      <c r="D4333" s="126">
        <v>40.981255134171164</v>
      </c>
      <c r="E4333">
        <f t="shared" ref="E4333:E4396" si="370">AVERAGE(SUM(D4326:D4333)/8,SUM(D4328:D4333)/6)</f>
        <v>40.501425248004807</v>
      </c>
      <c r="F4333" s="126">
        <v>34.01223794365292</v>
      </c>
      <c r="G4333">
        <f t="shared" si="368"/>
        <v>33.689974359437016</v>
      </c>
      <c r="H4333">
        <f t="shared" si="366"/>
        <v>39.724823326430794</v>
      </c>
      <c r="I4333">
        <f t="shared" si="367"/>
        <v>33.372426019472563</v>
      </c>
      <c r="J4333">
        <f t="shared" si="361"/>
        <v>0</v>
      </c>
      <c r="K4333" s="66"/>
      <c r="L4333" s="67"/>
      <c r="M4333" s="66"/>
      <c r="N4333" s="67"/>
      <c r="O4333" s="66"/>
      <c r="P4333" s="67"/>
      <c r="Q4333" s="66"/>
      <c r="R4333" s="68"/>
      <c r="S4333">
        <f t="shared" si="362"/>
        <v>33.382749861837851</v>
      </c>
      <c r="T4333">
        <f t="shared" si="363"/>
        <v>1.0323842365288272E-2</v>
      </c>
      <c r="U4333">
        <f t="shared" si="364"/>
        <v>39.735982089629275</v>
      </c>
      <c r="V4333">
        <f t="shared" si="365"/>
        <v>1.1158763198480415E-2</v>
      </c>
    </row>
    <row r="4334" spans="1:22">
      <c r="A4334" s="12">
        <f t="shared" si="360"/>
        <v>0</v>
      </c>
      <c r="B4334" t="str">
        <f>YEAR(C4334)&amp;VLOOKUP(MONTH(C4334),lookup!$G$2:$N$13,8)</f>
        <v>2020M02</v>
      </c>
      <c r="C4334" s="7">
        <f t="shared" si="369"/>
        <v>43871</v>
      </c>
      <c r="D4334" s="126">
        <v>40.145927024457471</v>
      </c>
      <c r="E4334">
        <f t="shared" si="370"/>
        <v>40.49035873999091</v>
      </c>
      <c r="F4334" s="126">
        <v>33.410570346395637</v>
      </c>
      <c r="G4334">
        <f t="shared" si="368"/>
        <v>33.667681704890043</v>
      </c>
      <c r="H4334">
        <f t="shared" si="366"/>
        <v>39.734205291114527</v>
      </c>
      <c r="I4334">
        <f t="shared" si="367"/>
        <v>33.378995533882005</v>
      </c>
      <c r="J4334">
        <f t="shared" si="361"/>
        <v>0</v>
      </c>
      <c r="K4334" s="66"/>
      <c r="L4334" s="67"/>
      <c r="M4334" s="66"/>
      <c r="N4334" s="67"/>
      <c r="O4334" s="66"/>
      <c r="P4334" s="67"/>
      <c r="Q4334" s="66"/>
      <c r="R4334" s="68"/>
      <c r="S4334">
        <f t="shared" si="362"/>
        <v>33.381139153070997</v>
      </c>
      <c r="T4334">
        <f t="shared" si="363"/>
        <v>2.1436191889918632E-3</v>
      </c>
      <c r="U4334">
        <f t="shared" si="364"/>
        <v>39.731492885414973</v>
      </c>
      <c r="V4334">
        <f t="shared" si="365"/>
        <v>-2.7124056995546653E-3</v>
      </c>
    </row>
    <row r="4335" spans="1:22">
      <c r="A4335" s="12">
        <f t="shared" si="360"/>
        <v>0</v>
      </c>
      <c r="B4335" t="str">
        <f>YEAR(C4335)&amp;VLOOKUP(MONTH(C4335),lookup!$G$2:$N$13,8)</f>
        <v>2020M02</v>
      </c>
      <c r="C4335" s="7">
        <f t="shared" si="369"/>
        <v>43872</v>
      </c>
      <c r="D4335" s="126">
        <v>40.730961615065439</v>
      </c>
      <c r="E4335">
        <f t="shared" si="370"/>
        <v>40.502297926349414</v>
      </c>
      <c r="F4335" s="126">
        <v>33.792313467301476</v>
      </c>
      <c r="G4335">
        <f t="shared" si="368"/>
        <v>33.676247461433817</v>
      </c>
      <c r="H4335">
        <f t="shared" si="366"/>
        <v>39.757792890092034</v>
      </c>
      <c r="I4335">
        <f t="shared" si="367"/>
        <v>33.394079473369096</v>
      </c>
      <c r="J4335">
        <f t="shared" si="361"/>
        <v>0</v>
      </c>
      <c r="K4335" s="66"/>
      <c r="L4335" s="67"/>
      <c r="M4335" s="66"/>
      <c r="N4335" s="67"/>
      <c r="O4335" s="66"/>
      <c r="P4335" s="67"/>
      <c r="Q4335" s="66"/>
      <c r="R4335" s="68"/>
      <c r="S4335">
        <f t="shared" si="362"/>
        <v>33.4016010882346</v>
      </c>
      <c r="T4335">
        <f t="shared" si="363"/>
        <v>7.5216148655030679E-3</v>
      </c>
      <c r="U4335">
        <f t="shared" si="364"/>
        <v>39.768663876531548</v>
      </c>
      <c r="V4335">
        <f t="shared" si="365"/>
        <v>1.0870986439513786E-2</v>
      </c>
    </row>
    <row r="4336" spans="1:22">
      <c r="A4336" s="12">
        <f t="shared" ref="A4336:A4399" si="371">IF(D4336+D4337=D4336,IF(D4336+D4337&gt;0,1,0),0)</f>
        <v>0</v>
      </c>
      <c r="B4336" t="str">
        <f>YEAR(C4336)&amp;VLOOKUP(MONTH(C4336),lookup!$G$2:$N$13,8)</f>
        <v>2020M02</v>
      </c>
      <c r="C4336" s="7">
        <f t="shared" si="369"/>
        <v>43873</v>
      </c>
      <c r="D4336" s="126">
        <v>40.003775367001637</v>
      </c>
      <c r="E4336">
        <f t="shared" si="370"/>
        <v>40.485089621817146</v>
      </c>
      <c r="F4336" s="126">
        <v>33.360705777201055</v>
      </c>
      <c r="G4336">
        <f t="shared" si="368"/>
        <v>33.660994916904933</v>
      </c>
      <c r="H4336">
        <f t="shared" si="366"/>
        <v>39.782905847876236</v>
      </c>
      <c r="I4336">
        <f t="shared" si="367"/>
        <v>33.415460945831853</v>
      </c>
      <c r="J4336">
        <f t="shared" si="361"/>
        <v>0</v>
      </c>
      <c r="K4336" s="66"/>
      <c r="L4336" s="67"/>
      <c r="M4336" s="66"/>
      <c r="N4336" s="67"/>
      <c r="O4336" s="66"/>
      <c r="P4336" s="67"/>
      <c r="Q4336" s="66"/>
      <c r="R4336" s="68"/>
      <c r="S4336">
        <f t="shared" si="362"/>
        <v>33.414460188715829</v>
      </c>
      <c r="T4336">
        <f t="shared" si="363"/>
        <v>-1.0007571160244311E-3</v>
      </c>
      <c r="U4336">
        <f t="shared" si="364"/>
        <v>39.778924130807866</v>
      </c>
      <c r="V4336">
        <f t="shared" si="365"/>
        <v>-3.9817170683704717E-3</v>
      </c>
    </row>
    <row r="4337" spans="1:22">
      <c r="A4337" s="12">
        <f t="shared" si="371"/>
        <v>0</v>
      </c>
      <c r="B4337" t="str">
        <f>YEAR(C4337)&amp;VLOOKUP(MONTH(C4337),lookup!$G$2:$N$13,8)</f>
        <v>2020M02</v>
      </c>
      <c r="C4337" s="7">
        <f t="shared" si="369"/>
        <v>43874</v>
      </c>
      <c r="D4337" s="126">
        <v>40.750297047287674</v>
      </c>
      <c r="E4337">
        <f t="shared" si="370"/>
        <v>40.478947378531842</v>
      </c>
      <c r="F4337" s="126">
        <v>33.844915241647584</v>
      </c>
      <c r="G4337">
        <f t="shared" si="368"/>
        <v>33.659203479939073</v>
      </c>
      <c r="H4337">
        <f t="shared" si="366"/>
        <v>39.790856524257606</v>
      </c>
      <c r="I4337">
        <f t="shared" si="367"/>
        <v>33.41812368088938</v>
      </c>
      <c r="J4337">
        <f t="shared" si="361"/>
        <v>0</v>
      </c>
      <c r="K4337" s="66"/>
      <c r="L4337" s="67"/>
      <c r="M4337" s="66"/>
      <c r="N4337" s="67"/>
      <c r="O4337" s="66"/>
      <c r="P4337" s="67"/>
      <c r="Q4337" s="66"/>
      <c r="R4337" s="68"/>
      <c r="S4337">
        <f t="shared" si="362"/>
        <v>33.421406246016367</v>
      </c>
      <c r="T4337">
        <f t="shared" si="363"/>
        <v>3.2825651269874356E-3</v>
      </c>
      <c r="U4337">
        <f t="shared" si="364"/>
        <v>39.79414145772607</v>
      </c>
      <c r="V4337">
        <f t="shared" si="365"/>
        <v>3.2849334684641462E-3</v>
      </c>
    </row>
    <row r="4338" spans="1:22">
      <c r="A4338" s="12">
        <f t="shared" si="371"/>
        <v>0</v>
      </c>
      <c r="B4338" t="str">
        <f>YEAR(C4338)&amp;VLOOKUP(MONTH(C4338),lookup!$G$2:$N$13,8)</f>
        <v>2020M02</v>
      </c>
      <c r="C4338" s="7">
        <f t="shared" si="369"/>
        <v>43875</v>
      </c>
      <c r="D4338" s="126">
        <v>40.090361543380958</v>
      </c>
      <c r="E4338">
        <f t="shared" si="370"/>
        <v>40.464473585716135</v>
      </c>
      <c r="F4338" s="126">
        <v>33.263474088767687</v>
      </c>
      <c r="G4338">
        <f t="shared" si="368"/>
        <v>33.62626212844944</v>
      </c>
      <c r="H4338">
        <f t="shared" si="366"/>
        <v>39.819887735804315</v>
      </c>
      <c r="I4338">
        <f t="shared" si="367"/>
        <v>33.44069614945203</v>
      </c>
      <c r="J4338">
        <f t="shared" si="361"/>
        <v>0</v>
      </c>
      <c r="K4338" s="66"/>
      <c r="L4338" s="67"/>
      <c r="M4338" s="66"/>
      <c r="N4338" s="67"/>
      <c r="O4338" s="66"/>
      <c r="P4338" s="67"/>
      <c r="Q4338" s="66"/>
      <c r="R4338" s="68"/>
      <c r="S4338">
        <f t="shared" si="362"/>
        <v>33.439953057224997</v>
      </c>
      <c r="T4338">
        <f t="shared" si="363"/>
        <v>-7.4309222703305977E-4</v>
      </c>
      <c r="U4338">
        <f t="shared" si="364"/>
        <v>39.81661096023052</v>
      </c>
      <c r="V4338">
        <f t="shared" si="365"/>
        <v>-3.276775573795021E-3</v>
      </c>
    </row>
    <row r="4339" spans="1:22">
      <c r="A4339" s="12">
        <f t="shared" si="371"/>
        <v>0</v>
      </c>
      <c r="B4339" t="str">
        <f>YEAR(C4339)&amp;VLOOKUP(MONTH(C4339),lookup!$G$2:$N$13,8)</f>
        <v>2020M02</v>
      </c>
      <c r="C4339" s="7">
        <f t="shared" si="369"/>
        <v>43876</v>
      </c>
      <c r="D4339" s="126">
        <v>41.218649927316363</v>
      </c>
      <c r="E4339">
        <f t="shared" si="370"/>
        <v>40.508500317991576</v>
      </c>
      <c r="F4339" s="126">
        <v>34.20169224153738</v>
      </c>
      <c r="G4339">
        <f t="shared" si="368"/>
        <v>33.662479207807685</v>
      </c>
      <c r="H4339">
        <f t="shared" si="366"/>
        <v>39.85148318152585</v>
      </c>
      <c r="I4339">
        <f t="shared" si="367"/>
        <v>33.467431173682712</v>
      </c>
      <c r="J4339">
        <f t="shared" ref="J4339:J4402" si="372">INDEX(L:AW,MATCH(C4339,C:C,0),MATCH($J$1,$L$1:$AW$1,0))*(IF(K4339=$S$1,1,IF(M4339=$S$1,1,IF(O4339=$S$1,1,IF(Q4339=$S$1,1,0)))))</f>
        <v>0</v>
      </c>
      <c r="K4339" s="66"/>
      <c r="L4339" s="67"/>
      <c r="M4339" s="66"/>
      <c r="N4339" s="67"/>
      <c r="O4339" s="66"/>
      <c r="P4339" s="67"/>
      <c r="Q4339" s="66"/>
      <c r="R4339" s="68"/>
      <c r="S4339">
        <f t="shared" si="362"/>
        <v>33.46189892421134</v>
      </c>
      <c r="T4339">
        <f t="shared" si="363"/>
        <v>-5.5322494713720971E-3</v>
      </c>
      <c r="U4339">
        <f t="shared" si="364"/>
        <v>39.845303886094349</v>
      </c>
      <c r="V4339">
        <f t="shared" si="365"/>
        <v>-6.1792954315009752E-3</v>
      </c>
    </row>
    <row r="4340" spans="1:22">
      <c r="A4340" s="12">
        <f t="shared" si="371"/>
        <v>0</v>
      </c>
      <c r="B4340" t="str">
        <f>YEAR(C4340)&amp;VLOOKUP(MONTH(C4340),lookup!$G$2:$N$13,8)</f>
        <v>2020M02</v>
      </c>
      <c r="C4340" s="7">
        <f t="shared" si="369"/>
        <v>43877</v>
      </c>
      <c r="D4340" s="126">
        <v>40.400956035856993</v>
      </c>
      <c r="E4340">
        <f t="shared" si="370"/>
        <v>40.536386608901026</v>
      </c>
      <c r="F4340" s="126">
        <v>33.666486460251797</v>
      </c>
      <c r="G4340">
        <f t="shared" si="368"/>
        <v>33.691156995981132</v>
      </c>
      <c r="H4340">
        <f t="shared" si="366"/>
        <v>39.904151565749181</v>
      </c>
      <c r="I4340">
        <f t="shared" si="367"/>
        <v>33.510919431130034</v>
      </c>
      <c r="J4340">
        <f t="shared" si="372"/>
        <v>0</v>
      </c>
      <c r="K4340" s="66"/>
      <c r="L4340" s="67"/>
      <c r="M4340" s="66"/>
      <c r="N4340" s="67"/>
      <c r="O4340" s="66"/>
      <c r="P4340" s="67"/>
      <c r="Q4340" s="66"/>
      <c r="R4340" s="68"/>
      <c r="S4340">
        <f t="shared" ref="S4340:S4403" si="373">AVERAGE(G3975+G3609+G3244+G2879+G2514)/5</f>
        <v>33.494622269467982</v>
      </c>
      <c r="T4340">
        <f t="shared" ref="T4340:T4403" si="374">S4340-I4340</f>
        <v>-1.6297161662052417E-2</v>
      </c>
      <c r="U4340">
        <f t="shared" ref="U4340:U4403" si="375">AVERAGE(E3975+E3609+E3244+E2879+E2514)/5</f>
        <v>39.887190704324915</v>
      </c>
      <c r="V4340">
        <f t="shared" ref="V4340:V4403" si="376">U4340-H4340</f>
        <v>-1.6960861424266227E-2</v>
      </c>
    </row>
    <row r="4341" spans="1:22">
      <c r="A4341" s="12">
        <f t="shared" si="371"/>
        <v>0</v>
      </c>
      <c r="B4341" t="str">
        <f>YEAR(C4341)&amp;VLOOKUP(MONTH(C4341),lookup!$G$2:$N$13,8)</f>
        <v>2020M02</v>
      </c>
      <c r="C4341" s="7">
        <f t="shared" si="369"/>
        <v>43878</v>
      </c>
      <c r="D4341" s="126">
        <v>41.052638230036365</v>
      </c>
      <c r="E4341">
        <f t="shared" si="370"/>
        <v>40.567654436973513</v>
      </c>
      <c r="F4341" s="126">
        <v>34.018754515653669</v>
      </c>
      <c r="G4341">
        <f t="shared" si="368"/>
        <v>33.710434369093868</v>
      </c>
      <c r="H4341">
        <f t="shared" si="366"/>
        <v>39.957434133749565</v>
      </c>
      <c r="I4341">
        <f t="shared" si="367"/>
        <v>33.555548849600399</v>
      </c>
      <c r="J4341">
        <f t="shared" si="372"/>
        <v>0</v>
      </c>
      <c r="K4341" s="66"/>
      <c r="L4341" s="67"/>
      <c r="M4341" s="66"/>
      <c r="N4341" s="67"/>
      <c r="O4341" s="66"/>
      <c r="P4341" s="67"/>
      <c r="Q4341" s="66"/>
      <c r="R4341" s="68"/>
      <c r="S4341">
        <f t="shared" si="373"/>
        <v>33.536531604177661</v>
      </c>
      <c r="T4341">
        <f t="shared" si="374"/>
        <v>-1.9017245422737972E-2</v>
      </c>
      <c r="U4341">
        <f t="shared" si="375"/>
        <v>39.930627794489922</v>
      </c>
      <c r="V4341">
        <f t="shared" si="376"/>
        <v>-2.6806339259643153E-2</v>
      </c>
    </row>
    <row r="4342" spans="1:22">
      <c r="A4342" s="12">
        <f t="shared" si="371"/>
        <v>0</v>
      </c>
      <c r="B4342" t="str">
        <f>YEAR(C4342)&amp;VLOOKUP(MONTH(C4342),lookup!$G$2:$N$13,8)</f>
        <v>2020M02</v>
      </c>
      <c r="C4342" s="7">
        <f t="shared" si="369"/>
        <v>43879</v>
      </c>
      <c r="D4342" s="126">
        <v>40.420325987908647</v>
      </c>
      <c r="E4342">
        <f t="shared" si="370"/>
        <v>40.619516923931464</v>
      </c>
      <c r="F4342" s="126">
        <v>33.611288626958086</v>
      </c>
      <c r="G4342">
        <f t="shared" si="368"/>
        <v>33.743861165775435</v>
      </c>
      <c r="H4342">
        <f t="shared" si="366"/>
        <v>39.992359247884998</v>
      </c>
      <c r="I4342">
        <f t="shared" si="367"/>
        <v>33.582908567901036</v>
      </c>
      <c r="J4342">
        <f t="shared" si="372"/>
        <v>0</v>
      </c>
      <c r="K4342" s="66"/>
      <c r="L4342" s="67"/>
      <c r="M4342" s="66"/>
      <c r="N4342" s="67"/>
      <c r="O4342" s="66"/>
      <c r="P4342" s="67"/>
      <c r="Q4342" s="66"/>
      <c r="R4342" s="68"/>
      <c r="S4342">
        <f t="shared" si="373"/>
        <v>33.560645194290025</v>
      </c>
      <c r="T4342">
        <f t="shared" si="374"/>
        <v>-2.2263373611011161E-2</v>
      </c>
      <c r="U4342">
        <f t="shared" si="375"/>
        <v>39.96903628628278</v>
      </c>
      <c r="V4342">
        <f t="shared" si="376"/>
        <v>-2.3322961602218584E-2</v>
      </c>
    </row>
    <row r="4343" spans="1:22">
      <c r="A4343" s="12">
        <f t="shared" si="371"/>
        <v>0</v>
      </c>
      <c r="B4343" t="str">
        <f>YEAR(C4343)&amp;VLOOKUP(MONTH(C4343),lookup!$G$2:$N$13,8)</f>
        <v>2020M02</v>
      </c>
      <c r="C4343" s="7">
        <f t="shared" si="369"/>
        <v>43880</v>
      </c>
      <c r="D4343" s="126">
        <v>40.958548081125748</v>
      </c>
      <c r="E4343">
        <f t="shared" si="370"/>
        <v>40.651095330880068</v>
      </c>
      <c r="F4343" s="126">
        <v>33.968971153864111</v>
      </c>
      <c r="G4343">
        <f t="shared" si="368"/>
        <v>33.765240263870311</v>
      </c>
      <c r="H4343">
        <f t="shared" ref="H4343:H4406" si="377">IF(INDEX(D:D,MATCH(DATE(YEAR($C4343)-1,MONTH($C4343),DAY($C4343)),$C:$C,0),1)=0,0,(INDEX(E:E,MATCH(DATE(YEAR($C4343)-1,MONTH($C4343),DAY($C4343)),$C:$C,0),1)+INDEX(E:E,MATCH(DATE(YEAR($C4343)-2,MONTH($C4343),DAY($C4343)),$C:$C,0),1)+INDEX(E:E,MATCH(DATE(YEAR($C4343)-3,MONTH($C4343),DAY($C4343)),$C:$C,0),1)+INDEX(E:E,MATCH(DATE(YEAR($C4343)-4,MONTH($C4343),DAY($C4343)),$C:$C,0),1)+INDEX(E:E,MATCH(DATE(YEAR($C4343)-5,MONTH($C4343),DAY($C4343)),$C:$C,0),1))/5)</f>
        <v>40.084505278053868</v>
      </c>
      <c r="I4343">
        <f t="shared" ref="I4343:I4406" si="378">IF(INDEX(D:D,MATCH(DATE(YEAR($C4343)-1,MONTH($C4343),DAY($C4343)),$C:$C,0),1)=0,0,(INDEX(G:G,MATCH(DATE(YEAR($C4343)-1,MONTH($C4343),DAY($C4343)),$C:$C,0),1)+INDEX(G:G,MATCH(DATE(YEAR($C4343)-2,MONTH($C4343),DAY($C4343)),$C:$C,0),1)+INDEX(G:G,MATCH(DATE(YEAR($C4343)-3,MONTH($C4343),DAY($C4343)),$C:$C,0),1)+INDEX(G:G,MATCH(DATE(YEAR($C4343)-4,MONTH($C4343),DAY($C4343)),$C:$C,0),1)+INDEX(G:G,MATCH(DATE(YEAR($C4343)-5,MONTH($C4343),DAY($C4343)),$C:$C,0),1))/5)</f>
        <v>33.660249027926838</v>
      </c>
      <c r="J4343">
        <f t="shared" si="372"/>
        <v>0</v>
      </c>
      <c r="K4343" s="66"/>
      <c r="L4343" s="67"/>
      <c r="M4343" s="66"/>
      <c r="N4343" s="67"/>
      <c r="O4343" s="66"/>
      <c r="P4343" s="67"/>
      <c r="Q4343" s="66"/>
      <c r="R4343" s="68"/>
      <c r="S4343">
        <f t="shared" si="373"/>
        <v>33.626235312938469</v>
      </c>
      <c r="T4343">
        <f t="shared" si="374"/>
        <v>-3.4013714988368804E-2</v>
      </c>
      <c r="U4343">
        <f t="shared" si="375"/>
        <v>40.039982637809736</v>
      </c>
      <c r="V4343">
        <f t="shared" si="376"/>
        <v>-4.4522640244132106E-2</v>
      </c>
    </row>
    <row r="4344" spans="1:22">
      <c r="A4344" s="12">
        <f t="shared" si="371"/>
        <v>0</v>
      </c>
      <c r="B4344" t="str">
        <f>YEAR(C4344)&amp;VLOOKUP(MONTH(C4344),lookup!$G$2:$N$13,8)</f>
        <v>2020M02</v>
      </c>
      <c r="C4344" s="7">
        <f t="shared" si="369"/>
        <v>43881</v>
      </c>
      <c r="D4344" s="126">
        <v>40.486693822031555</v>
      </c>
      <c r="E4344">
        <f t="shared" si="370"/>
        <v>40.714305424206991</v>
      </c>
      <c r="F4344" s="126">
        <v>33.635280259113969</v>
      </c>
      <c r="G4344">
        <f t="shared" si="368"/>
        <v>33.813385016518723</v>
      </c>
      <c r="H4344">
        <f t="shared" si="377"/>
        <v>40.149864686747534</v>
      </c>
      <c r="I4344">
        <f t="shared" si="378"/>
        <v>33.716982358339443</v>
      </c>
      <c r="J4344">
        <f t="shared" si="372"/>
        <v>0</v>
      </c>
      <c r="K4344" s="66"/>
      <c r="L4344" s="67"/>
      <c r="M4344" s="66"/>
      <c r="N4344" s="67"/>
      <c r="O4344" s="66"/>
      <c r="P4344" s="67"/>
      <c r="Q4344" s="66"/>
      <c r="R4344" s="68"/>
      <c r="S4344">
        <f t="shared" si="373"/>
        <v>33.685629232559521</v>
      </c>
      <c r="T4344">
        <f t="shared" si="374"/>
        <v>-3.1353125779922664E-2</v>
      </c>
      <c r="U4344">
        <f t="shared" si="375"/>
        <v>40.115137177738873</v>
      </c>
      <c r="V4344">
        <f t="shared" si="376"/>
        <v>-3.4727509008661173E-2</v>
      </c>
    </row>
    <row r="4345" spans="1:22">
      <c r="A4345" s="12">
        <f t="shared" si="371"/>
        <v>0</v>
      </c>
      <c r="B4345" t="str">
        <f>YEAR(C4345)&amp;VLOOKUP(MONTH(C4345),lookup!$G$2:$N$13,8)</f>
        <v>2020M02</v>
      </c>
      <c r="C4345" s="7">
        <f t="shared" si="369"/>
        <v>43882</v>
      </c>
      <c r="D4345" s="126">
        <v>41.329178424334103</v>
      </c>
      <c r="E4345">
        <f t="shared" si="370"/>
        <v>40.759696218357206</v>
      </c>
      <c r="F4345" s="126">
        <v>34.361551596320012</v>
      </c>
      <c r="G4345">
        <f t="shared" si="368"/>
        <v>33.858996401584307</v>
      </c>
      <c r="H4345">
        <f t="shared" si="377"/>
        <v>40.243853697542043</v>
      </c>
      <c r="I4345">
        <f t="shared" si="378"/>
        <v>33.797034932215759</v>
      </c>
      <c r="J4345">
        <f t="shared" si="372"/>
        <v>0</v>
      </c>
      <c r="K4345" s="66"/>
      <c r="L4345" s="67"/>
      <c r="M4345" s="66"/>
      <c r="N4345" s="67"/>
      <c r="O4345" s="66"/>
      <c r="P4345" s="67"/>
      <c r="Q4345" s="66"/>
      <c r="R4345" s="68"/>
      <c r="S4345">
        <f t="shared" si="373"/>
        <v>33.757966100581555</v>
      </c>
      <c r="T4345">
        <f t="shared" si="374"/>
        <v>-3.9068831634203605E-2</v>
      </c>
      <c r="U4345">
        <f t="shared" si="375"/>
        <v>40.194336340688743</v>
      </c>
      <c r="V4345">
        <f t="shared" si="376"/>
        <v>-4.9517356853300498E-2</v>
      </c>
    </row>
    <row r="4346" spans="1:22">
      <c r="A4346" s="12">
        <f t="shared" si="371"/>
        <v>0</v>
      </c>
      <c r="B4346" t="str">
        <f>YEAR(C4346)&amp;VLOOKUP(MONTH(C4346),lookup!$G$2:$N$13,8)</f>
        <v>2020M02</v>
      </c>
      <c r="C4346" s="7">
        <f t="shared" si="369"/>
        <v>43883</v>
      </c>
      <c r="D4346" s="126">
        <v>40.62670388012959</v>
      </c>
      <c r="E4346">
        <f t="shared" si="370"/>
        <v>40.812029934760048</v>
      </c>
      <c r="F4346" s="126">
        <v>33.735566892783574</v>
      </c>
      <c r="G4346">
        <f t="shared" si="368"/>
        <v>33.894258904546277</v>
      </c>
      <c r="H4346">
        <f t="shared" si="377"/>
        <v>40.323061689031938</v>
      </c>
      <c r="I4346">
        <f t="shared" si="378"/>
        <v>33.865721474889618</v>
      </c>
      <c r="J4346">
        <f t="shared" si="372"/>
        <v>0</v>
      </c>
      <c r="K4346" s="66"/>
      <c r="L4346" s="67"/>
      <c r="M4346" s="66"/>
      <c r="N4346" s="67"/>
      <c r="O4346" s="66"/>
      <c r="P4346" s="67"/>
      <c r="Q4346" s="66"/>
      <c r="R4346" s="68"/>
      <c r="S4346">
        <f t="shared" si="373"/>
        <v>33.831194725716422</v>
      </c>
      <c r="T4346">
        <f t="shared" si="374"/>
        <v>-3.4526749173195981E-2</v>
      </c>
      <c r="U4346">
        <f t="shared" si="375"/>
        <v>40.284318812873835</v>
      </c>
      <c r="V4346">
        <f t="shared" si="376"/>
        <v>-3.8742876158103456E-2</v>
      </c>
    </row>
    <row r="4347" spans="1:22">
      <c r="A4347" s="12">
        <f t="shared" si="371"/>
        <v>0</v>
      </c>
      <c r="B4347" t="str">
        <f>YEAR(C4347)&amp;VLOOKUP(MONTH(C4347),lookup!$G$2:$N$13,8)</f>
        <v>2020M02</v>
      </c>
      <c r="C4347" s="7">
        <f t="shared" si="369"/>
        <v>43884</v>
      </c>
      <c r="D4347" s="126">
        <v>41.689646724048693</v>
      </c>
      <c r="E4347">
        <f t="shared" si="370"/>
        <v>40.894551275723501</v>
      </c>
      <c r="F4347" s="126">
        <v>34.643553977778829</v>
      </c>
      <c r="G4347">
        <f t="shared" si="368"/>
        <v>33.97394188490513</v>
      </c>
      <c r="H4347">
        <f t="shared" si="377"/>
        <v>40.380341339499878</v>
      </c>
      <c r="I4347">
        <f t="shared" si="378"/>
        <v>33.912809838057775</v>
      </c>
      <c r="J4347">
        <f t="shared" si="372"/>
        <v>0</v>
      </c>
      <c r="K4347" s="66"/>
      <c r="L4347" s="67"/>
      <c r="M4347" s="66"/>
      <c r="N4347" s="67"/>
      <c r="O4347" s="66"/>
      <c r="P4347" s="67"/>
      <c r="Q4347" s="66"/>
      <c r="R4347" s="68"/>
      <c r="S4347">
        <f t="shared" si="373"/>
        <v>33.895342755473152</v>
      </c>
      <c r="T4347">
        <f t="shared" si="374"/>
        <v>-1.7467082584623483E-2</v>
      </c>
      <c r="U4347">
        <f t="shared" si="375"/>
        <v>40.356905400618629</v>
      </c>
      <c r="V4347">
        <f t="shared" si="376"/>
        <v>-2.3435938881249285E-2</v>
      </c>
    </row>
    <row r="4348" spans="1:22">
      <c r="A4348" s="12">
        <f t="shared" si="371"/>
        <v>0</v>
      </c>
      <c r="B4348" t="str">
        <f>YEAR(C4348)&amp;VLOOKUP(MONTH(C4348),lookup!$G$2:$N$13,8)</f>
        <v>2020M02</v>
      </c>
      <c r="C4348" s="7">
        <f t="shared" si="369"/>
        <v>43885</v>
      </c>
      <c r="D4348" s="126">
        <v>40.455137636948571</v>
      </c>
      <c r="E4348">
        <f t="shared" si="370"/>
        <v>40.900838596545057</v>
      </c>
      <c r="F4348" s="126">
        <v>33.508508410351986</v>
      </c>
      <c r="G4348">
        <f t="shared" si="368"/>
        <v>33.955503238735886</v>
      </c>
      <c r="H4348">
        <f t="shared" si="377"/>
        <v>40.438953148200184</v>
      </c>
      <c r="I4348">
        <f t="shared" si="378"/>
        <v>33.960778797875356</v>
      </c>
      <c r="J4348">
        <f t="shared" si="372"/>
        <v>0</v>
      </c>
      <c r="K4348" s="66"/>
      <c r="L4348" s="67"/>
      <c r="M4348" s="66"/>
      <c r="N4348" s="67"/>
      <c r="O4348" s="66"/>
      <c r="P4348" s="67"/>
      <c r="Q4348" s="66"/>
      <c r="R4348" s="68"/>
      <c r="S4348">
        <f t="shared" si="373"/>
        <v>33.940176615317817</v>
      </c>
      <c r="T4348">
        <f t="shared" si="374"/>
        <v>-2.0602182557539095E-2</v>
      </c>
      <c r="U4348">
        <f t="shared" si="375"/>
        <v>40.413330814068239</v>
      </c>
      <c r="V4348">
        <f t="shared" si="376"/>
        <v>-2.5622334131945479E-2</v>
      </c>
    </row>
    <row r="4349" spans="1:22">
      <c r="A4349" s="12">
        <f t="shared" si="371"/>
        <v>0</v>
      </c>
      <c r="B4349" t="str">
        <f>YEAR(C4349)&amp;VLOOKUP(MONTH(C4349),lookup!$G$2:$N$13,8)</f>
        <v>2020M02</v>
      </c>
      <c r="C4349" s="7">
        <f t="shared" si="369"/>
        <v>43886</v>
      </c>
      <c r="D4349" s="126">
        <v>41.523465003178949</v>
      </c>
      <c r="E4349">
        <f t="shared" si="370"/>
        <v>40.977341680037568</v>
      </c>
      <c r="F4349" s="126">
        <v>34.476064349440968</v>
      </c>
      <c r="G4349">
        <f t="shared" si="368"/>
        <v>34.02634286964566</v>
      </c>
      <c r="H4349">
        <f t="shared" si="377"/>
        <v>40.483195940195046</v>
      </c>
      <c r="I4349">
        <f t="shared" si="378"/>
        <v>33.99745307795483</v>
      </c>
      <c r="J4349">
        <f t="shared" si="372"/>
        <v>0</v>
      </c>
      <c r="K4349" s="66"/>
      <c r="L4349" s="67"/>
      <c r="M4349" s="66"/>
      <c r="N4349" s="67"/>
      <c r="O4349" s="66"/>
      <c r="P4349" s="67"/>
      <c r="Q4349" s="66"/>
      <c r="R4349" s="68"/>
      <c r="S4349">
        <f t="shared" si="373"/>
        <v>33.981998787347216</v>
      </c>
      <c r="T4349">
        <f t="shared" si="374"/>
        <v>-1.5454290607614496E-2</v>
      </c>
      <c r="U4349">
        <f t="shared" si="375"/>
        <v>40.464180593826164</v>
      </c>
      <c r="V4349">
        <f t="shared" si="376"/>
        <v>-1.901534636888158E-2</v>
      </c>
    </row>
    <row r="4350" spans="1:22">
      <c r="A4350" s="12">
        <f t="shared" si="371"/>
        <v>0</v>
      </c>
      <c r="B4350" t="str">
        <f>YEAR(C4350)&amp;VLOOKUP(MONTH(C4350),lookup!$G$2:$N$13,8)</f>
        <v>2020M02</v>
      </c>
      <c r="C4350" s="7">
        <f t="shared" si="369"/>
        <v>43887</v>
      </c>
      <c r="D4350" s="126">
        <v>40.775691047206351</v>
      </c>
      <c r="E4350">
        <f t="shared" si="370"/>
        <v>41.023635098341572</v>
      </c>
      <c r="F4350" s="126">
        <v>33.916449942419788</v>
      </c>
      <c r="G4350">
        <f t="shared" si="368"/>
        <v>34.068846258804172</v>
      </c>
      <c r="H4350">
        <f t="shared" si="377"/>
        <v>40.524811031638237</v>
      </c>
      <c r="I4350">
        <f t="shared" si="378"/>
        <v>34.031222116971875</v>
      </c>
      <c r="J4350">
        <f t="shared" si="372"/>
        <v>0</v>
      </c>
      <c r="K4350" s="66"/>
      <c r="L4350" s="67"/>
      <c r="M4350" s="66"/>
      <c r="N4350" s="67"/>
      <c r="O4350" s="66"/>
      <c r="P4350" s="67"/>
      <c r="Q4350" s="66"/>
      <c r="R4350" s="68"/>
      <c r="S4350">
        <f t="shared" si="373"/>
        <v>34.028906335292199</v>
      </c>
      <c r="T4350">
        <f t="shared" si="374"/>
        <v>-2.3157816796768316E-3</v>
      </c>
      <c r="U4350">
        <f t="shared" si="375"/>
        <v>40.519979263557858</v>
      </c>
      <c r="V4350">
        <f t="shared" si="376"/>
        <v>-4.8317680803791063E-3</v>
      </c>
    </row>
    <row r="4351" spans="1:22">
      <c r="A4351" s="12">
        <f t="shared" si="371"/>
        <v>0</v>
      </c>
      <c r="B4351" t="str">
        <f>YEAR(C4351)&amp;VLOOKUP(MONTH(C4351),lookup!$G$2:$N$13,8)</f>
        <v>2020M02</v>
      </c>
      <c r="C4351" s="7">
        <f t="shared" si="369"/>
        <v>43888</v>
      </c>
      <c r="D4351" s="126">
        <v>41.462211610540159</v>
      </c>
      <c r="E4351">
        <f t="shared" si="370"/>
        <v>41.06620016778048</v>
      </c>
      <c r="F4351" s="126">
        <v>34.39322764030112</v>
      </c>
      <c r="G4351">
        <f t="shared" si="368"/>
        <v>34.098001959538252</v>
      </c>
      <c r="H4351">
        <f t="shared" si="377"/>
        <v>40.555844854757488</v>
      </c>
      <c r="I4351">
        <f t="shared" si="378"/>
        <v>34.05238576330094</v>
      </c>
      <c r="J4351">
        <f t="shared" si="372"/>
        <v>0</v>
      </c>
      <c r="K4351" s="66"/>
      <c r="L4351" s="67"/>
      <c r="M4351" s="66"/>
      <c r="N4351" s="67"/>
      <c r="O4351" s="66"/>
      <c r="P4351" s="67"/>
      <c r="Q4351" s="66"/>
      <c r="R4351" s="68"/>
      <c r="S4351">
        <f t="shared" si="373"/>
        <v>34.070279186858976</v>
      </c>
      <c r="T4351">
        <f t="shared" si="374"/>
        <v>1.7893423558035693E-2</v>
      </c>
      <c r="U4351">
        <f t="shared" si="375"/>
        <v>40.571350581030522</v>
      </c>
      <c r="V4351">
        <f t="shared" si="376"/>
        <v>1.5505726273033815E-2</v>
      </c>
    </row>
    <row r="4352" spans="1:22">
      <c r="A4352" s="12">
        <f t="shared" si="371"/>
        <v>0</v>
      </c>
      <c r="B4352" t="str">
        <f>YEAR(C4352)&amp;VLOOKUP(MONTH(C4352),lookup!$G$2:$N$13,8)</f>
        <v>2020M02</v>
      </c>
      <c r="C4352" s="7">
        <f t="shared" si="369"/>
        <v>43889</v>
      </c>
      <c r="D4352" s="126">
        <v>40.466089834095129</v>
      </c>
      <c r="E4352">
        <f t="shared" si="370"/>
        <v>41.051527914698255</v>
      </c>
      <c r="F4352" s="126">
        <v>33.697324650054192</v>
      </c>
      <c r="G4352">
        <f t="shared" si="368"/>
        <v>34.098692880411228</v>
      </c>
      <c r="H4352">
        <f t="shared" si="377"/>
        <v>40.552444325119893</v>
      </c>
      <c r="I4352">
        <f t="shared" si="378"/>
        <v>34.037882132624773</v>
      </c>
      <c r="J4352">
        <f t="shared" si="372"/>
        <v>0</v>
      </c>
      <c r="K4352" s="66"/>
      <c r="L4352" s="67"/>
      <c r="M4352" s="66"/>
      <c r="N4352" s="67"/>
      <c r="O4352" s="66"/>
      <c r="P4352" s="67"/>
      <c r="Q4352" s="66"/>
      <c r="R4352" s="68"/>
      <c r="S4352">
        <f t="shared" si="373"/>
        <v>34.077124516580312</v>
      </c>
      <c r="T4352">
        <f t="shared" si="374"/>
        <v>3.924238395553914E-2</v>
      </c>
      <c r="U4352">
        <f t="shared" si="375"/>
        <v>40.585547671337146</v>
      </c>
      <c r="V4352">
        <f t="shared" si="376"/>
        <v>3.3103346217252749E-2</v>
      </c>
    </row>
    <row r="4353" spans="1:22">
      <c r="A4353" s="12">
        <f t="shared" si="371"/>
        <v>0</v>
      </c>
      <c r="B4353" t="str">
        <f>YEAR(C4353)&amp;VLOOKUP(MONTH(C4353),lookup!$G$2:$N$13,8)</f>
        <v>2020M02</v>
      </c>
      <c r="C4353" s="7">
        <f t="shared" si="369"/>
        <v>43890</v>
      </c>
      <c r="D4353" s="126">
        <v>41.931924116016539</v>
      </c>
      <c r="E4353">
        <f t="shared" si="370"/>
        <v>41.109389303092392</v>
      </c>
      <c r="F4353" s="126">
        <v>34.740272641653547</v>
      </c>
      <c r="G4353">
        <f t="shared" si="368"/>
        <v>34.130422834400804</v>
      </c>
      <c r="H4353">
        <f t="shared" si="377"/>
        <v>40.371803308931895</v>
      </c>
      <c r="I4353">
        <f t="shared" si="378"/>
        <v>33.873379854276962</v>
      </c>
      <c r="J4353">
        <f t="shared" si="372"/>
        <v>0</v>
      </c>
      <c r="K4353" s="66"/>
      <c r="L4353" s="69"/>
      <c r="M4353" s="66"/>
      <c r="N4353" s="67"/>
      <c r="O4353" s="66"/>
      <c r="P4353" s="67"/>
      <c r="Q4353" s="66"/>
      <c r="R4353" s="69"/>
      <c r="S4353">
        <f t="shared" si="373"/>
        <v>34.050460858106042</v>
      </c>
      <c r="T4353">
        <f t="shared" si="374"/>
        <v>0.17708100382908043</v>
      </c>
      <c r="U4353">
        <f t="shared" si="375"/>
        <v>40.570031664001185</v>
      </c>
      <c r="V4353">
        <f t="shared" si="376"/>
        <v>0.19822835506928982</v>
      </c>
    </row>
    <row r="4354" spans="1:22">
      <c r="A4354" s="12">
        <f t="shared" si="371"/>
        <v>0</v>
      </c>
      <c r="B4354" t="str">
        <f>YEAR(C4354)&amp;VLOOKUP(MONTH(C4354),lookup!$G$2:$N$13,8)</f>
        <v>2020M03</v>
      </c>
      <c r="C4354" s="7">
        <f t="shared" si="369"/>
        <v>43891</v>
      </c>
      <c r="D4354" s="126">
        <v>40.779288141889317</v>
      </c>
      <c r="E4354">
        <f t="shared" si="370"/>
        <v>41.145938361530767</v>
      </c>
      <c r="F4354" s="126">
        <v>33.987275021297378</v>
      </c>
      <c r="G4354">
        <f t="shared" si="368"/>
        <v>34.186051810011691</v>
      </c>
      <c r="H4354">
        <f t="shared" si="377"/>
        <v>40.36631958137442</v>
      </c>
      <c r="I4354">
        <f t="shared" si="378"/>
        <v>33.86804256280795</v>
      </c>
      <c r="J4354">
        <f t="shared" si="372"/>
        <v>0</v>
      </c>
      <c r="K4354" s="66"/>
      <c r="L4354" s="67"/>
      <c r="M4354" s="66"/>
      <c r="N4354" s="67"/>
      <c r="O4354" s="66"/>
      <c r="P4354" s="67"/>
      <c r="Q4354" s="66"/>
      <c r="R4354" s="68"/>
      <c r="S4354">
        <f t="shared" si="373"/>
        <v>33.889759284354511</v>
      </c>
      <c r="T4354">
        <f t="shared" si="374"/>
        <v>2.1716721546560791E-2</v>
      </c>
      <c r="U4354">
        <f t="shared" si="375"/>
        <v>40.398278125731977</v>
      </c>
      <c r="V4354">
        <f t="shared" si="376"/>
        <v>3.1958544357557628E-2</v>
      </c>
    </row>
    <row r="4355" spans="1:22">
      <c r="A4355" s="12">
        <f t="shared" si="371"/>
        <v>0</v>
      </c>
      <c r="B4355" t="str">
        <f>YEAR(C4355)&amp;VLOOKUP(MONTH(C4355),lookup!$G$2:$N$13,8)</f>
        <v>2020M03</v>
      </c>
      <c r="C4355" s="7">
        <f t="shared" si="369"/>
        <v>43892</v>
      </c>
      <c r="D4355" s="126">
        <v>41.730840050398442</v>
      </c>
      <c r="E4355">
        <f t="shared" si="370"/>
        <v>41.16579419836259</v>
      </c>
      <c r="F4355" s="126">
        <v>34.536469576242119</v>
      </c>
      <c r="G4355">
        <f t="shared" si="368"/>
        <v>34.184392803815747</v>
      </c>
      <c r="H4355">
        <f t="shared" si="377"/>
        <v>40.133550935282038</v>
      </c>
      <c r="I4355">
        <f t="shared" si="378"/>
        <v>33.623155268429798</v>
      </c>
      <c r="J4355">
        <f t="shared" si="372"/>
        <v>0</v>
      </c>
      <c r="K4355" s="66"/>
      <c r="L4355" s="67"/>
      <c r="M4355" s="66"/>
      <c r="N4355" s="67"/>
      <c r="O4355" s="66"/>
      <c r="P4355" s="67"/>
      <c r="Q4355" s="66"/>
      <c r="R4355" s="68"/>
      <c r="S4355">
        <f t="shared" si="373"/>
        <v>33.634868737204741</v>
      </c>
      <c r="T4355">
        <f t="shared" si="374"/>
        <v>1.1713468774942726E-2</v>
      </c>
      <c r="U4355">
        <f t="shared" si="375"/>
        <v>40.140255761199356</v>
      </c>
      <c r="V4355">
        <f t="shared" si="376"/>
        <v>6.7048259173176916E-3</v>
      </c>
    </row>
    <row r="4356" spans="1:22">
      <c r="A4356" s="12">
        <f t="shared" si="371"/>
        <v>0</v>
      </c>
      <c r="B4356" t="str">
        <f>YEAR(C4356)&amp;VLOOKUP(MONTH(C4356),lookup!$G$2:$N$13,8)</f>
        <v>2020M03</v>
      </c>
      <c r="C4356" s="7">
        <f t="shared" si="369"/>
        <v>43893</v>
      </c>
      <c r="D4356" s="126">
        <v>40.884081130331722</v>
      </c>
      <c r="E4356">
        <f t="shared" si="370"/>
        <v>41.201635673626143</v>
      </c>
      <c r="F4356" s="126">
        <v>34.12058644821019</v>
      </c>
      <c r="G4356">
        <f t="shared" si="368"/>
        <v>34.239659056664422</v>
      </c>
      <c r="H4356">
        <f t="shared" si="377"/>
        <v>40.11223016323833</v>
      </c>
      <c r="I4356">
        <f t="shared" si="378"/>
        <v>33.604397290844716</v>
      </c>
      <c r="J4356">
        <f t="shared" si="372"/>
        <v>0</v>
      </c>
      <c r="K4356" s="66"/>
      <c r="L4356" s="67"/>
      <c r="M4356" s="66"/>
      <c r="N4356" s="67"/>
      <c r="O4356" s="66"/>
      <c r="P4356" s="67"/>
      <c r="Q4356" s="66"/>
      <c r="R4356" s="68"/>
      <c r="S4356">
        <f t="shared" si="373"/>
        <v>33.610512827552604</v>
      </c>
      <c r="T4356">
        <f t="shared" si="374"/>
        <v>6.115536707888225E-3</v>
      </c>
      <c r="U4356">
        <f t="shared" si="375"/>
        <v>40.125439205584776</v>
      </c>
      <c r="V4356">
        <f t="shared" si="376"/>
        <v>1.3209042346446154E-2</v>
      </c>
    </row>
    <row r="4357" spans="1:22">
      <c r="A4357" s="12">
        <f t="shared" si="371"/>
        <v>0</v>
      </c>
      <c r="B4357" t="str">
        <f>YEAR(C4357)&amp;VLOOKUP(MONTH(C4357),lookup!$G$2:$N$13,8)</f>
        <v>2020M03</v>
      </c>
      <c r="C4357" s="7">
        <f t="shared" si="369"/>
        <v>43894</v>
      </c>
      <c r="D4357" s="126">
        <v>42.044989014657183</v>
      </c>
      <c r="E4357">
        <f t="shared" si="370"/>
        <v>41.282795708019947</v>
      </c>
      <c r="F4357" s="126">
        <v>34.801628301171334</v>
      </c>
      <c r="G4357">
        <f t="shared" si="368"/>
        <v>34.294040192053416</v>
      </c>
      <c r="H4357">
        <f t="shared" si="377"/>
        <v>40.137419225619439</v>
      </c>
      <c r="I4357">
        <f t="shared" si="378"/>
        <v>33.625477187496656</v>
      </c>
      <c r="J4357">
        <f t="shared" si="372"/>
        <v>0</v>
      </c>
      <c r="K4357" s="66"/>
      <c r="L4357" s="67"/>
      <c r="M4357" s="66"/>
      <c r="N4357" s="67"/>
      <c r="O4357" s="66"/>
      <c r="P4357" s="67"/>
      <c r="Q4357" s="66"/>
      <c r="R4357" s="68"/>
      <c r="S4357">
        <f t="shared" si="373"/>
        <v>33.619468467486378</v>
      </c>
      <c r="T4357">
        <f t="shared" si="374"/>
        <v>-6.0087200102785232E-3</v>
      </c>
      <c r="U4357">
        <f t="shared" si="375"/>
        <v>40.131979812135647</v>
      </c>
      <c r="V4357">
        <f t="shared" si="376"/>
        <v>-5.439413483792066E-3</v>
      </c>
    </row>
    <row r="4358" spans="1:22">
      <c r="A4358" s="12">
        <f t="shared" si="371"/>
        <v>0</v>
      </c>
      <c r="B4358" t="str">
        <f>YEAR(C4358)&amp;VLOOKUP(MONTH(C4358),lookup!$G$2:$N$13,8)</f>
        <v>2020M03</v>
      </c>
      <c r="C4358" s="7">
        <f t="shared" si="369"/>
        <v>43895</v>
      </c>
      <c r="D4358" s="126">
        <v>40.702205471023142</v>
      </c>
      <c r="E4358">
        <f t="shared" si="370"/>
        <v>41.297879162585843</v>
      </c>
      <c r="F4358" s="126">
        <v>33.951404833814252</v>
      </c>
      <c r="G4358">
        <f t="shared" si="368"/>
        <v>34.31739822141224</v>
      </c>
      <c r="H4358">
        <f t="shared" si="377"/>
        <v>40.15833270594517</v>
      </c>
      <c r="I4358">
        <f t="shared" si="378"/>
        <v>33.642068612187771</v>
      </c>
      <c r="J4358">
        <f t="shared" si="372"/>
        <v>0</v>
      </c>
      <c r="K4358" s="66"/>
      <c r="L4358" s="67"/>
      <c r="M4358" s="66"/>
      <c r="N4358" s="67"/>
      <c r="O4358" s="66"/>
      <c r="P4358" s="67"/>
      <c r="Q4358" s="66"/>
      <c r="R4358" s="68"/>
      <c r="S4358">
        <f t="shared" si="373"/>
        <v>33.647720988209336</v>
      </c>
      <c r="T4358">
        <f t="shared" si="374"/>
        <v>5.6523760215654306E-3</v>
      </c>
      <c r="U4358">
        <f t="shared" si="375"/>
        <v>40.167953236086063</v>
      </c>
      <c r="V4358">
        <f t="shared" si="376"/>
        <v>9.6205301408929245E-3</v>
      </c>
    </row>
    <row r="4359" spans="1:22">
      <c r="A4359" s="12">
        <f t="shared" si="371"/>
        <v>0</v>
      </c>
      <c r="B4359" t="str">
        <f>YEAR(C4359)&amp;VLOOKUP(MONTH(C4359),lookup!$G$2:$N$13,8)</f>
        <v>2020M03</v>
      </c>
      <c r="C4359" s="7">
        <f t="shared" si="369"/>
        <v>43896</v>
      </c>
      <c r="D4359" s="126">
        <v>42.104737922114403</v>
      </c>
      <c r="E4359">
        <f t="shared" si="370"/>
        <v>41.352438207567388</v>
      </c>
      <c r="F4359" s="126">
        <v>34.948228816697529</v>
      </c>
      <c r="G4359">
        <f t="shared" si="368"/>
        <v>34.369415476190682</v>
      </c>
      <c r="H4359">
        <f t="shared" si="377"/>
        <v>40.193632175738159</v>
      </c>
      <c r="I4359">
        <f t="shared" si="378"/>
        <v>33.67443074135516</v>
      </c>
      <c r="J4359">
        <f t="shared" si="372"/>
        <v>0</v>
      </c>
      <c r="K4359" s="66"/>
      <c r="L4359" s="67"/>
      <c r="M4359" s="66"/>
      <c r="N4359" s="67"/>
      <c r="O4359" s="66"/>
      <c r="P4359" s="67"/>
      <c r="Q4359" s="66"/>
      <c r="R4359" s="68"/>
      <c r="S4359">
        <f t="shared" si="373"/>
        <v>33.688819883000477</v>
      </c>
      <c r="T4359">
        <f t="shared" si="374"/>
        <v>1.4389141645317238E-2</v>
      </c>
      <c r="U4359">
        <f t="shared" si="375"/>
        <v>40.209456147356128</v>
      </c>
      <c r="V4359">
        <f t="shared" si="376"/>
        <v>1.5823971617969335E-2</v>
      </c>
    </row>
    <row r="4360" spans="1:22">
      <c r="A4360" s="12">
        <f t="shared" si="371"/>
        <v>0</v>
      </c>
      <c r="B4360" t="str">
        <f>YEAR(C4360)&amp;VLOOKUP(MONTH(C4360),lookup!$G$2:$N$13,8)</f>
        <v>2020M03</v>
      </c>
      <c r="C4360" s="7">
        <f t="shared" si="369"/>
        <v>43897</v>
      </c>
      <c r="D4360" s="126">
        <v>41.298974583859597</v>
      </c>
      <c r="E4360">
        <f t="shared" si="370"/>
        <v>41.447800707925182</v>
      </c>
      <c r="F4360" s="126">
        <v>34.316814010576216</v>
      </c>
      <c r="G4360">
        <f t="shared" ref="G4360:G4423" si="379">AVERAGE(SUM(F4353:F4360)/8,SUM(F4355:F4360)/6)</f>
        <v>34.435595143663221</v>
      </c>
      <c r="H4360">
        <f t="shared" si="377"/>
        <v>40.371334927568981</v>
      </c>
      <c r="I4360">
        <f t="shared" si="378"/>
        <v>33.834211277723966</v>
      </c>
      <c r="J4360">
        <f t="shared" si="372"/>
        <v>0</v>
      </c>
      <c r="K4360" s="66"/>
      <c r="L4360" s="67"/>
      <c r="M4360" s="66"/>
      <c r="N4360" s="67"/>
      <c r="O4360" s="66"/>
      <c r="P4360" s="67"/>
      <c r="Q4360" s="66"/>
      <c r="R4360" s="68"/>
      <c r="S4360">
        <f t="shared" si="373"/>
        <v>33.841038795689158</v>
      </c>
      <c r="T4360">
        <f t="shared" si="374"/>
        <v>6.8275179651919871E-3</v>
      </c>
      <c r="U4360">
        <f t="shared" si="375"/>
        <v>40.379368178612665</v>
      </c>
      <c r="V4360">
        <f t="shared" si="376"/>
        <v>8.033251043684686E-3</v>
      </c>
    </row>
    <row r="4361" spans="1:22">
      <c r="A4361" s="12">
        <f t="shared" si="371"/>
        <v>0</v>
      </c>
      <c r="B4361" t="str">
        <f>YEAR(C4361)&amp;VLOOKUP(MONTH(C4361),lookup!$G$2:$N$13,8)</f>
        <v>2020M03</v>
      </c>
      <c r="C4361" s="7">
        <f t="shared" si="369"/>
        <v>43898</v>
      </c>
      <c r="D4361" s="126">
        <v>42.335961366282632</v>
      </c>
      <c r="E4361">
        <f t="shared" si="370"/>
        <v>41.523479812390505</v>
      </c>
      <c r="F4361" s="126">
        <v>35.13377917218007</v>
      </c>
      <c r="G4361">
        <f t="shared" si="379"/>
        <v>34.509965101482621</v>
      </c>
      <c r="H4361">
        <f t="shared" si="377"/>
        <v>40.557540142323248</v>
      </c>
      <c r="I4361">
        <f t="shared" si="378"/>
        <v>34.020225713904622</v>
      </c>
      <c r="J4361">
        <f t="shared" si="372"/>
        <v>0</v>
      </c>
      <c r="K4361" s="66"/>
      <c r="L4361" s="67"/>
      <c r="M4361" s="66"/>
      <c r="N4361" s="67"/>
      <c r="O4361" s="66"/>
      <c r="P4361" s="67"/>
      <c r="Q4361" s="66"/>
      <c r="R4361" s="68"/>
      <c r="S4361">
        <f t="shared" si="373"/>
        <v>34.03616329125105</v>
      </c>
      <c r="T4361">
        <f t="shared" si="374"/>
        <v>1.5937577346427645E-2</v>
      </c>
      <c r="U4361">
        <f t="shared" si="375"/>
        <v>40.580989781548205</v>
      </c>
      <c r="V4361">
        <f t="shared" si="376"/>
        <v>2.3449639224956798E-2</v>
      </c>
    </row>
    <row r="4362" spans="1:22">
      <c r="A4362" s="12">
        <f t="shared" si="371"/>
        <v>0</v>
      </c>
      <c r="B4362" t="str">
        <f>YEAR(C4362)&amp;VLOOKUP(MONTH(C4362),lookup!$G$2:$N$13,8)</f>
        <v>2020M03</v>
      </c>
      <c r="C4362" s="7">
        <f t="shared" si="369"/>
        <v>43899</v>
      </c>
      <c r="D4362" s="126">
        <v>41.374896354315496</v>
      </c>
      <c r="E4362">
        <f t="shared" si="370"/>
        <v>41.601606594332452</v>
      </c>
      <c r="F4362" s="126">
        <v>34.359926557257907</v>
      </c>
      <c r="G4362">
        <f t="shared" si="379"/>
        <v>34.553200831567466</v>
      </c>
      <c r="H4362">
        <f t="shared" si="377"/>
        <v>40.715297391912813</v>
      </c>
      <c r="I4362">
        <f t="shared" si="378"/>
        <v>34.153962754328937</v>
      </c>
      <c r="J4362">
        <f t="shared" si="372"/>
        <v>0</v>
      </c>
      <c r="K4362" s="66"/>
      <c r="L4362" s="67"/>
      <c r="M4362" s="66"/>
      <c r="N4362" s="67"/>
      <c r="O4362" s="66"/>
      <c r="P4362" s="67"/>
      <c r="Q4362" s="66"/>
      <c r="R4362" s="68"/>
      <c r="S4362">
        <f t="shared" si="373"/>
        <v>34.17097038196853</v>
      </c>
      <c r="T4362">
        <f t="shared" si="374"/>
        <v>1.7007627639593181E-2</v>
      </c>
      <c r="U4362">
        <f t="shared" si="375"/>
        <v>40.731895808777992</v>
      </c>
      <c r="V4362">
        <f t="shared" si="376"/>
        <v>1.6598416865178933E-2</v>
      </c>
    </row>
    <row r="4363" spans="1:22">
      <c r="A4363" s="12">
        <f t="shared" si="371"/>
        <v>0</v>
      </c>
      <c r="B4363" t="str">
        <f>YEAR(C4363)&amp;VLOOKUP(MONTH(C4363),lookup!$G$2:$N$13,8)</f>
        <v>2020M03</v>
      </c>
      <c r="C4363" s="7">
        <f t="shared" si="369"/>
        <v>43900</v>
      </c>
      <c r="D4363" s="126">
        <v>42.461459313827675</v>
      </c>
      <c r="E4363">
        <f t="shared" si="370"/>
        <v>41.681976156560992</v>
      </c>
      <c r="F4363" s="126">
        <v>35.340102948168884</v>
      </c>
      <c r="G4363">
        <f t="shared" si="379"/>
        <v>34.64830080456268</v>
      </c>
      <c r="H4363">
        <f t="shared" si="377"/>
        <v>40.896018806716448</v>
      </c>
      <c r="I4363">
        <f t="shared" si="378"/>
        <v>34.326014265928372</v>
      </c>
      <c r="J4363">
        <f t="shared" si="372"/>
        <v>0</v>
      </c>
      <c r="K4363" s="66"/>
      <c r="L4363" s="67"/>
      <c r="M4363" s="66"/>
      <c r="N4363" s="67"/>
      <c r="O4363" s="66"/>
      <c r="P4363" s="67"/>
      <c r="Q4363" s="66"/>
      <c r="R4363" s="68"/>
      <c r="S4363">
        <f t="shared" si="373"/>
        <v>34.33788178614406</v>
      </c>
      <c r="T4363">
        <f t="shared" si="374"/>
        <v>1.1867520215687932E-2</v>
      </c>
      <c r="U4363">
        <f t="shared" si="375"/>
        <v>40.91706419915969</v>
      </c>
      <c r="V4363">
        <f t="shared" si="376"/>
        <v>2.104539244324144E-2</v>
      </c>
    </row>
    <row r="4364" spans="1:22">
      <c r="A4364" s="12">
        <f t="shared" si="371"/>
        <v>0</v>
      </c>
      <c r="B4364" t="str">
        <f>YEAR(C4364)&amp;VLOOKUP(MONTH(C4364),lookup!$G$2:$N$13,8)</f>
        <v>2020M03</v>
      </c>
      <c r="C4364" s="7">
        <f t="shared" ref="C4364:C4427" si="380">C4363+1</f>
        <v>43901</v>
      </c>
      <c r="D4364" s="126">
        <v>41.498858232437399</v>
      </c>
      <c r="E4364">
        <f t="shared" si="370"/>
        <v>41.786787455560443</v>
      </c>
      <c r="F4364" s="126">
        <v>34.434578368385822</v>
      </c>
      <c r="G4364">
        <f t="shared" si="379"/>
        <v>34.70818976078796</v>
      </c>
      <c r="H4364">
        <f t="shared" si="377"/>
        <v>40.965971587172383</v>
      </c>
      <c r="I4364">
        <f t="shared" si="378"/>
        <v>34.379728731253138</v>
      </c>
      <c r="J4364">
        <f t="shared" si="372"/>
        <v>0</v>
      </c>
      <c r="K4364" s="66"/>
      <c r="L4364" s="67"/>
      <c r="M4364" s="66"/>
      <c r="N4364" s="67"/>
      <c r="O4364" s="66"/>
      <c r="P4364" s="67"/>
      <c r="Q4364" s="66"/>
      <c r="R4364" s="68"/>
      <c r="S4364">
        <f t="shared" si="373"/>
        <v>34.390630287402999</v>
      </c>
      <c r="T4364">
        <f t="shared" si="374"/>
        <v>1.090155614986088E-2</v>
      </c>
      <c r="U4364">
        <f t="shared" si="375"/>
        <v>40.978098661381566</v>
      </c>
      <c r="V4364">
        <f t="shared" si="376"/>
        <v>1.2127074209182354E-2</v>
      </c>
    </row>
    <row r="4365" spans="1:22">
      <c r="A4365" s="12">
        <f t="shared" si="371"/>
        <v>0</v>
      </c>
      <c r="B4365" t="str">
        <f>YEAR(C4365)&amp;VLOOKUP(MONTH(C4365),lookup!$G$2:$N$13,8)</f>
        <v>2020M03</v>
      </c>
      <c r="C4365" s="7">
        <f t="shared" si="380"/>
        <v>43902</v>
      </c>
      <c r="D4365" s="126">
        <v>42.347189864077208</v>
      </c>
      <c r="E4365">
        <f t="shared" si="370"/>
        <v>41.825879337146105</v>
      </c>
      <c r="F4365" s="126">
        <v>35.23445469369242</v>
      </c>
      <c r="G4365">
        <f t="shared" si="379"/>
        <v>34.759093566736759</v>
      </c>
      <c r="H4365">
        <f t="shared" si="377"/>
        <v>41.042261404601938</v>
      </c>
      <c r="I4365">
        <f t="shared" si="378"/>
        <v>34.444432900550559</v>
      </c>
      <c r="J4365">
        <f t="shared" si="372"/>
        <v>0</v>
      </c>
      <c r="K4365" s="66"/>
      <c r="L4365" s="67"/>
      <c r="M4365" s="66"/>
      <c r="N4365" s="67"/>
      <c r="O4365" s="66"/>
      <c r="P4365" s="67"/>
      <c r="Q4365" s="66"/>
      <c r="R4365" s="68"/>
      <c r="S4365">
        <f t="shared" si="373"/>
        <v>34.467613193312602</v>
      </c>
      <c r="T4365">
        <f t="shared" si="374"/>
        <v>2.3180292762042143E-2</v>
      </c>
      <c r="U4365">
        <f t="shared" si="375"/>
        <v>41.068822795046458</v>
      </c>
      <c r="V4365">
        <f t="shared" si="376"/>
        <v>2.6561390444520327E-2</v>
      </c>
    </row>
    <row r="4366" spans="1:22">
      <c r="A4366" s="12">
        <f t="shared" si="371"/>
        <v>0</v>
      </c>
      <c r="B4366" t="str">
        <f>YEAR(C4366)&amp;VLOOKUP(MONTH(C4366),lookup!$G$2:$N$13,8)</f>
        <v>2020M03</v>
      </c>
      <c r="C4366" s="7">
        <f t="shared" si="380"/>
        <v>43903</v>
      </c>
      <c r="D4366" s="126">
        <v>41.722119021697438</v>
      </c>
      <c r="E4366">
        <f t="shared" si="370"/>
        <v>41.924885970549731</v>
      </c>
      <c r="F4366" s="126">
        <v>34.600723031372254</v>
      </c>
      <c r="G4366">
        <f t="shared" si="379"/>
        <v>34.823335039150471</v>
      </c>
      <c r="H4366">
        <f t="shared" si="377"/>
        <v>41.112181082060836</v>
      </c>
      <c r="I4366">
        <f t="shared" si="378"/>
        <v>34.499670552515916</v>
      </c>
      <c r="J4366">
        <f t="shared" si="372"/>
        <v>0</v>
      </c>
      <c r="K4366" s="66"/>
      <c r="L4366" s="67"/>
      <c r="M4366" s="66"/>
      <c r="N4366" s="67"/>
      <c r="O4366" s="66"/>
      <c r="P4366" s="67"/>
      <c r="Q4366" s="66"/>
      <c r="R4366" s="68"/>
      <c r="S4366">
        <f t="shared" si="373"/>
        <v>34.502119424985359</v>
      </c>
      <c r="T4366">
        <f t="shared" si="374"/>
        <v>2.4488724694435859E-3</v>
      </c>
      <c r="U4366">
        <f t="shared" si="375"/>
        <v>41.116400254701155</v>
      </c>
      <c r="V4366">
        <f t="shared" si="376"/>
        <v>4.2191726403189023E-3</v>
      </c>
    </row>
    <row r="4367" spans="1:22">
      <c r="A4367" s="12">
        <f t="shared" si="371"/>
        <v>0</v>
      </c>
      <c r="B4367" t="str">
        <f>YEAR(C4367)&amp;VLOOKUP(MONTH(C4367),lookup!$G$2:$N$13,8)</f>
        <v>2020M03</v>
      </c>
      <c r="C4367" s="7">
        <f t="shared" si="380"/>
        <v>43904</v>
      </c>
      <c r="D4367" s="126">
        <v>42.207517386715779</v>
      </c>
      <c r="E4367">
        <f t="shared" si="370"/>
        <v>41.920606022123408</v>
      </c>
      <c r="F4367" s="126">
        <v>35.102169386280153</v>
      </c>
      <c r="G4367">
        <f t="shared" si="379"/>
        <v>34.830322175924387</v>
      </c>
      <c r="H4367">
        <f t="shared" si="377"/>
        <v>41.161082447601018</v>
      </c>
      <c r="I4367">
        <f t="shared" si="378"/>
        <v>34.538847342103637</v>
      </c>
      <c r="J4367">
        <f t="shared" si="372"/>
        <v>0</v>
      </c>
      <c r="K4367" s="66"/>
      <c r="L4367" s="67"/>
      <c r="M4367" s="66"/>
      <c r="N4367" s="67"/>
      <c r="O4367" s="66"/>
      <c r="P4367" s="67"/>
      <c r="Q4367" s="66"/>
      <c r="R4367" s="68"/>
      <c r="S4367">
        <f t="shared" si="373"/>
        <v>34.552262010443009</v>
      </c>
      <c r="T4367">
        <f t="shared" si="374"/>
        <v>1.3414668339372326E-2</v>
      </c>
      <c r="U4367">
        <f t="shared" si="375"/>
        <v>41.177607528560827</v>
      </c>
      <c r="V4367">
        <f t="shared" si="376"/>
        <v>1.6525080959809202E-2</v>
      </c>
    </row>
    <row r="4368" spans="1:22">
      <c r="A4368" s="12">
        <f t="shared" si="371"/>
        <v>0</v>
      </c>
      <c r="B4368" t="str">
        <f>YEAR(C4368)&amp;VLOOKUP(MONTH(C4368),lookup!$G$2:$N$13,8)</f>
        <v>2020M03</v>
      </c>
      <c r="C4368" s="7">
        <f t="shared" si="380"/>
        <v>43905</v>
      </c>
      <c r="D4368" s="126">
        <v>42.015687132063114</v>
      </c>
      <c r="E4368">
        <f t="shared" si="370"/>
        <v>42.018799787865099</v>
      </c>
      <c r="F4368" s="126">
        <v>34.882276376820613</v>
      </c>
      <c r="G4368">
        <f t="shared" si="379"/>
        <v>34.909192725444896</v>
      </c>
      <c r="H4368">
        <f t="shared" si="377"/>
        <v>41.241439146574336</v>
      </c>
      <c r="I4368">
        <f t="shared" si="378"/>
        <v>34.603157857568903</v>
      </c>
      <c r="J4368">
        <f t="shared" si="372"/>
        <v>0</v>
      </c>
      <c r="K4368" s="66"/>
      <c r="L4368" s="67"/>
      <c r="M4368" s="66"/>
      <c r="N4368" s="67"/>
      <c r="O4368" s="66"/>
      <c r="P4368" s="67"/>
      <c r="Q4368" s="66"/>
      <c r="R4368" s="68"/>
      <c r="S4368">
        <f t="shared" si="373"/>
        <v>34.6034890173486</v>
      </c>
      <c r="T4368">
        <f t="shared" si="374"/>
        <v>3.3115977969799815E-4</v>
      </c>
      <c r="U4368">
        <f t="shared" si="375"/>
        <v>41.244898588411807</v>
      </c>
      <c r="V4368">
        <f t="shared" si="376"/>
        <v>3.4594418374709335E-3</v>
      </c>
    </row>
    <row r="4369" spans="1:22">
      <c r="A4369" s="12">
        <f t="shared" si="371"/>
        <v>0</v>
      </c>
      <c r="B4369" t="str">
        <f>YEAR(C4369)&amp;VLOOKUP(MONTH(C4369),lookup!$G$2:$N$13,8)</f>
        <v>2020M03</v>
      </c>
      <c r="C4369" s="7">
        <f t="shared" si="380"/>
        <v>43906</v>
      </c>
      <c r="D4369" s="126">
        <v>42.425872700095972</v>
      </c>
      <c r="E4369">
        <f t="shared" si="370"/>
        <v>42.021453695084119</v>
      </c>
      <c r="F4369" s="126">
        <v>35.20024402482143</v>
      </c>
      <c r="G4369">
        <f t="shared" si="379"/>
        <v>34.901691868456027</v>
      </c>
      <c r="H4369">
        <f t="shared" si="377"/>
        <v>41.296315371028392</v>
      </c>
      <c r="I4369">
        <f t="shared" si="378"/>
        <v>34.649142272764081</v>
      </c>
      <c r="J4369">
        <f t="shared" si="372"/>
        <v>0</v>
      </c>
      <c r="K4369" s="66"/>
      <c r="L4369" s="67"/>
      <c r="M4369" s="66"/>
      <c r="N4369" s="67"/>
      <c r="O4369" s="66"/>
      <c r="P4369" s="67"/>
      <c r="Q4369" s="66"/>
      <c r="R4369" s="68"/>
      <c r="S4369">
        <f t="shared" si="373"/>
        <v>34.674735238915844</v>
      </c>
      <c r="T4369">
        <f t="shared" si="374"/>
        <v>2.5592966151762653E-2</v>
      </c>
      <c r="U4369">
        <f t="shared" si="375"/>
        <v>41.325240234211797</v>
      </c>
      <c r="V4369">
        <f t="shared" si="376"/>
        <v>2.8924863183405591E-2</v>
      </c>
    </row>
    <row r="4370" spans="1:22">
      <c r="A4370" s="12">
        <f t="shared" si="371"/>
        <v>0</v>
      </c>
      <c r="B4370" t="str">
        <f>YEAR(C4370)&amp;VLOOKUP(MONTH(C4370),lookup!$G$2:$N$13,8)</f>
        <v>2020M03</v>
      </c>
      <c r="C4370" s="7">
        <f t="shared" si="380"/>
        <v>43907</v>
      </c>
      <c r="D4370" s="126">
        <v>41.930066562304532</v>
      </c>
      <c r="E4370">
        <f t="shared" si="370"/>
        <v>42.092085860572368</v>
      </c>
      <c r="F4370" s="126">
        <v>34.862401619609578</v>
      </c>
      <c r="G4370">
        <f t="shared" si="379"/>
        <v>34.968748497454982</v>
      </c>
      <c r="H4370">
        <f t="shared" si="377"/>
        <v>41.36410128548102</v>
      </c>
      <c r="I4370">
        <f t="shared" si="378"/>
        <v>34.701532395965963</v>
      </c>
      <c r="J4370">
        <f t="shared" si="372"/>
        <v>0</v>
      </c>
      <c r="K4370" s="66"/>
      <c r="L4370" s="67"/>
      <c r="M4370" s="66"/>
      <c r="N4370" s="67"/>
      <c r="O4370" s="66"/>
      <c r="P4370" s="67"/>
      <c r="Q4370" s="66"/>
      <c r="R4370" s="68"/>
      <c r="S4370">
        <f t="shared" si="373"/>
        <v>34.706296044724127</v>
      </c>
      <c r="T4370">
        <f t="shared" si="374"/>
        <v>4.7636487581641518E-3</v>
      </c>
      <c r="U4370">
        <f t="shared" si="375"/>
        <v>41.370185171682763</v>
      </c>
      <c r="V4370">
        <f t="shared" si="376"/>
        <v>6.0838862017433826E-3</v>
      </c>
    </row>
    <row r="4371" spans="1:22">
      <c r="A4371" s="12">
        <f t="shared" si="371"/>
        <v>0</v>
      </c>
      <c r="B4371" t="str">
        <f>YEAR(C4371)&amp;VLOOKUP(MONTH(C4371),lookup!$G$2:$N$13,8)</f>
        <v>2020M03</v>
      </c>
      <c r="C4371" s="7">
        <f t="shared" si="380"/>
        <v>43908</v>
      </c>
      <c r="D4371" s="126">
        <v>42.551659934737785</v>
      </c>
      <c r="E4371">
        <f t="shared" si="370"/>
        <v>42.114762571934293</v>
      </c>
      <c r="F4371" s="126">
        <v>35.365033252528171</v>
      </c>
      <c r="G4371">
        <f t="shared" si="379"/>
        <v>34.981188188047085</v>
      </c>
      <c r="H4371">
        <f t="shared" si="377"/>
        <v>41.355928620762256</v>
      </c>
      <c r="I4371">
        <f t="shared" si="378"/>
        <v>34.688522384750378</v>
      </c>
      <c r="J4371">
        <f t="shared" si="372"/>
        <v>0</v>
      </c>
      <c r="K4371" s="66"/>
      <c r="L4371" s="67"/>
      <c r="M4371" s="66"/>
      <c r="N4371" s="67"/>
      <c r="O4371" s="66"/>
      <c r="P4371" s="67"/>
      <c r="Q4371" s="66"/>
      <c r="R4371" s="68"/>
      <c r="S4371">
        <f t="shared" si="373"/>
        <v>34.705278347965553</v>
      </c>
      <c r="T4371">
        <f t="shared" si="374"/>
        <v>1.6755963215175029E-2</v>
      </c>
      <c r="U4371">
        <f t="shared" si="375"/>
        <v>41.377383710236792</v>
      </c>
      <c r="V4371">
        <f t="shared" si="376"/>
        <v>2.1455089474535782E-2</v>
      </c>
    </row>
    <row r="4372" spans="1:22">
      <c r="A4372" s="12">
        <f t="shared" si="371"/>
        <v>0</v>
      </c>
      <c r="B4372" t="str">
        <f>YEAR(C4372)&amp;VLOOKUP(MONTH(C4372),lookup!$G$2:$N$13,8)</f>
        <v>2020M03</v>
      </c>
      <c r="C4372" s="7">
        <f t="shared" si="380"/>
        <v>43909</v>
      </c>
      <c r="D4372" s="126">
        <v>42.352557111484749</v>
      </c>
      <c r="E4372">
        <f t="shared" si="370"/>
        <v>42.220655259357031</v>
      </c>
      <c r="F4372" s="126">
        <v>35.158263056327904</v>
      </c>
      <c r="G4372">
        <f t="shared" si="379"/>
        <v>35.072880149789775</v>
      </c>
      <c r="H4372">
        <f t="shared" si="377"/>
        <v>41.40780898571807</v>
      </c>
      <c r="I4372">
        <f t="shared" si="378"/>
        <v>34.726846663231839</v>
      </c>
      <c r="J4372">
        <f t="shared" si="372"/>
        <v>0</v>
      </c>
      <c r="K4372" s="66"/>
      <c r="L4372" s="67"/>
      <c r="M4372" s="66"/>
      <c r="N4372" s="67"/>
      <c r="O4372" s="66"/>
      <c r="P4372" s="67"/>
      <c r="Q4372" s="66"/>
      <c r="R4372" s="68"/>
      <c r="S4372">
        <f t="shared" si="373"/>
        <v>34.745942883411985</v>
      </c>
      <c r="T4372">
        <f t="shared" si="374"/>
        <v>1.9096220180145451E-2</v>
      </c>
      <c r="U4372">
        <f t="shared" si="375"/>
        <v>41.43074574529664</v>
      </c>
      <c r="V4372">
        <f t="shared" si="376"/>
        <v>2.2936759578570332E-2</v>
      </c>
    </row>
    <row r="4373" spans="1:22">
      <c r="A4373" s="12">
        <f t="shared" si="371"/>
        <v>0</v>
      </c>
      <c r="B4373" t="str">
        <f>YEAR(C4373)&amp;VLOOKUP(MONTH(C4373),lookup!$G$2:$N$13,8)</f>
        <v>2020M03</v>
      </c>
      <c r="C4373" s="7">
        <f t="shared" si="380"/>
        <v>43910</v>
      </c>
      <c r="D4373" s="126">
        <v>42.535556053121944</v>
      </c>
      <c r="E4373">
        <f t="shared" si="370"/>
        <v>42.259764701706175</v>
      </c>
      <c r="F4373" s="126">
        <v>35.38580861399187</v>
      </c>
      <c r="G4373">
        <f t="shared" si="379"/>
        <v>35.105976372117794</v>
      </c>
      <c r="H4373">
        <f t="shared" si="377"/>
        <v>41.450812947601392</v>
      </c>
      <c r="I4373">
        <f t="shared" si="378"/>
        <v>34.763567176166433</v>
      </c>
      <c r="J4373">
        <f t="shared" si="372"/>
        <v>0</v>
      </c>
      <c r="K4373" s="66"/>
      <c r="L4373" s="67"/>
      <c r="M4373" s="66"/>
      <c r="N4373" s="67"/>
      <c r="O4373" s="66"/>
      <c r="P4373" s="67"/>
      <c r="Q4373" s="66"/>
      <c r="R4373" s="68"/>
      <c r="S4373">
        <f t="shared" si="373"/>
        <v>34.789071576719117</v>
      </c>
      <c r="T4373">
        <f t="shared" si="374"/>
        <v>2.5504400552684103E-2</v>
      </c>
      <c r="U4373">
        <f t="shared" si="375"/>
        <v>41.481215247343158</v>
      </c>
      <c r="V4373">
        <f t="shared" si="376"/>
        <v>3.0402299741766114E-2</v>
      </c>
    </row>
    <row r="4374" spans="1:22">
      <c r="A4374" s="12">
        <f t="shared" si="371"/>
        <v>0</v>
      </c>
      <c r="B4374" t="str">
        <f>YEAR(C4374)&amp;VLOOKUP(MONTH(C4374),lookup!$G$2:$N$13,8)</f>
        <v>2020M03</v>
      </c>
      <c r="C4374" s="7">
        <f t="shared" si="380"/>
        <v>43911</v>
      </c>
      <c r="D4374" s="126">
        <v>42.386880087586462</v>
      </c>
      <c r="E4374">
        <f t="shared" si="370"/>
        <v>42.332245014617847</v>
      </c>
      <c r="F4374" s="126">
        <v>35.206225408669084</v>
      </c>
      <c r="G4374">
        <f t="shared" si="379"/>
        <v>35.170816023352884</v>
      </c>
      <c r="H4374">
        <f t="shared" si="377"/>
        <v>41.493212005584752</v>
      </c>
      <c r="I4374">
        <f t="shared" si="378"/>
        <v>34.795874635630057</v>
      </c>
      <c r="J4374">
        <f t="shared" si="372"/>
        <v>0</v>
      </c>
      <c r="K4374" s="66"/>
      <c r="L4374" s="67"/>
      <c r="M4374" s="66"/>
      <c r="N4374" s="67"/>
      <c r="O4374" s="66"/>
      <c r="P4374" s="67"/>
      <c r="Q4374" s="66"/>
      <c r="R4374" s="68"/>
      <c r="S4374">
        <f t="shared" si="373"/>
        <v>34.829735519238262</v>
      </c>
      <c r="T4374">
        <f t="shared" si="374"/>
        <v>3.3860883608205938E-2</v>
      </c>
      <c r="U4374">
        <f t="shared" si="375"/>
        <v>41.533469576467553</v>
      </c>
      <c r="V4374">
        <f t="shared" si="376"/>
        <v>4.0257570882801019E-2</v>
      </c>
    </row>
    <row r="4375" spans="1:22">
      <c r="A4375" s="12">
        <f t="shared" si="371"/>
        <v>0</v>
      </c>
      <c r="B4375" t="str">
        <f>YEAR(C4375)&amp;VLOOKUP(MONTH(C4375),lookup!$G$2:$N$13,8)</f>
        <v>2020M03</v>
      </c>
      <c r="C4375" s="7">
        <f t="shared" si="380"/>
        <v>43912</v>
      </c>
      <c r="D4375" s="126">
        <v>42.795355898599666</v>
      </c>
      <c r="E4375">
        <f t="shared" si="370"/>
        <v>42.399775188152567</v>
      </c>
      <c r="F4375" s="126">
        <v>35.543218321507553</v>
      </c>
      <c r="G4375">
        <f t="shared" si="379"/>
        <v>35.226962773195112</v>
      </c>
      <c r="H4375">
        <f t="shared" si="377"/>
        <v>41.550192196071897</v>
      </c>
      <c r="I4375">
        <f t="shared" si="378"/>
        <v>34.84242299147185</v>
      </c>
      <c r="J4375">
        <f t="shared" si="372"/>
        <v>0</v>
      </c>
      <c r="K4375" s="66"/>
      <c r="L4375" s="67"/>
      <c r="M4375" s="66"/>
      <c r="N4375" s="67"/>
      <c r="O4375" s="66"/>
      <c r="P4375" s="67"/>
      <c r="Q4375" s="66"/>
      <c r="R4375" s="68"/>
      <c r="S4375">
        <f t="shared" si="373"/>
        <v>34.858151348202313</v>
      </c>
      <c r="T4375">
        <f t="shared" si="374"/>
        <v>1.5728356730463133E-2</v>
      </c>
      <c r="U4375">
        <f t="shared" si="375"/>
        <v>41.572435957532001</v>
      </c>
      <c r="V4375">
        <f t="shared" si="376"/>
        <v>2.2243761460103428E-2</v>
      </c>
    </row>
    <row r="4376" spans="1:22">
      <c r="A4376" s="12">
        <f t="shared" si="371"/>
        <v>0</v>
      </c>
      <c r="B4376" t="str">
        <f>YEAR(C4376)&amp;VLOOKUP(MONTH(C4376),lookup!$G$2:$N$13,8)</f>
        <v>2020M03</v>
      </c>
      <c r="C4376" s="7">
        <f t="shared" si="380"/>
        <v>43913</v>
      </c>
      <c r="D4376" s="126">
        <v>42.063847387610373</v>
      </c>
      <c r="E4376">
        <f t="shared" si="370"/>
        <v>42.413933606233094</v>
      </c>
      <c r="F4376" s="126">
        <v>34.876685772404443</v>
      </c>
      <c r="G4376">
        <f t="shared" si="379"/>
        <v>35.227803706485332</v>
      </c>
      <c r="H4376">
        <f t="shared" si="377"/>
        <v>41.592149107238242</v>
      </c>
      <c r="I4376">
        <f t="shared" si="378"/>
        <v>34.873445462479985</v>
      </c>
      <c r="J4376">
        <f t="shared" si="372"/>
        <v>0</v>
      </c>
      <c r="K4376" s="66"/>
      <c r="L4376" s="67"/>
      <c r="M4376" s="66"/>
      <c r="N4376" s="67"/>
      <c r="O4376" s="66"/>
      <c r="P4376" s="67"/>
      <c r="Q4376" s="66"/>
      <c r="R4376" s="68"/>
      <c r="S4376">
        <f t="shared" si="373"/>
        <v>34.916284514434111</v>
      </c>
      <c r="T4376">
        <f t="shared" si="374"/>
        <v>4.2839051954125296E-2</v>
      </c>
      <c r="U4376">
        <f t="shared" si="375"/>
        <v>41.642255660300137</v>
      </c>
      <c r="V4376">
        <f t="shared" si="376"/>
        <v>5.0106553061894488E-2</v>
      </c>
    </row>
    <row r="4377" spans="1:22">
      <c r="A4377" s="12">
        <f t="shared" si="371"/>
        <v>0</v>
      </c>
      <c r="B4377" t="str">
        <f>YEAR(C4377)&amp;VLOOKUP(MONTH(C4377),lookup!$G$2:$N$13,8)</f>
        <v>2020M03</v>
      </c>
      <c r="C4377" s="7">
        <f t="shared" si="380"/>
        <v>43914</v>
      </c>
      <c r="D4377" s="126">
        <v>43.086016647075112</v>
      </c>
      <c r="E4377">
        <f t="shared" si="370"/>
        <v>42.499722328947399</v>
      </c>
      <c r="F4377" s="126">
        <v>35.786354943310052</v>
      </c>
      <c r="G4377">
        <f t="shared" si="379"/>
        <v>35.299545779789362</v>
      </c>
      <c r="H4377">
        <f t="shared" si="377"/>
        <v>41.673849876385745</v>
      </c>
      <c r="I4377">
        <f t="shared" si="378"/>
        <v>34.942767514943149</v>
      </c>
      <c r="J4377">
        <f t="shared" si="372"/>
        <v>0</v>
      </c>
      <c r="K4377" s="66"/>
      <c r="L4377" s="67"/>
      <c r="M4377" s="66"/>
      <c r="N4377" s="67"/>
      <c r="O4377" s="66"/>
      <c r="P4377" s="67"/>
      <c r="Q4377" s="66"/>
      <c r="R4377" s="68"/>
      <c r="S4377">
        <f t="shared" si="373"/>
        <v>34.95947767563429</v>
      </c>
      <c r="T4377">
        <f t="shared" si="374"/>
        <v>1.6710160691140175E-2</v>
      </c>
      <c r="U4377">
        <f t="shared" si="375"/>
        <v>41.695204627140512</v>
      </c>
      <c r="V4377">
        <f t="shared" si="376"/>
        <v>2.1354750754767338E-2</v>
      </c>
    </row>
    <row r="4378" spans="1:22">
      <c r="A4378" s="12">
        <f t="shared" si="371"/>
        <v>0</v>
      </c>
      <c r="B4378" t="str">
        <f>YEAR(C4378)&amp;VLOOKUP(MONTH(C4378),lookup!$G$2:$N$13,8)</f>
        <v>2020M03</v>
      </c>
      <c r="C4378" s="7">
        <f t="shared" si="380"/>
        <v>43915</v>
      </c>
      <c r="D4378" s="126">
        <v>42.437429576883943</v>
      </c>
      <c r="E4378">
        <f t="shared" si="370"/>
        <v>42.538505222808539</v>
      </c>
      <c r="F4378" s="126">
        <v>35.190015826092655</v>
      </c>
      <c r="G4378">
        <f t="shared" si="379"/>
        <v>35.322667731841619</v>
      </c>
      <c r="H4378">
        <f t="shared" si="377"/>
        <v>41.74472979552003</v>
      </c>
      <c r="I4378">
        <f t="shared" si="378"/>
        <v>35.006112708625786</v>
      </c>
      <c r="J4378">
        <f t="shared" si="372"/>
        <v>0</v>
      </c>
      <c r="K4378" s="66"/>
      <c r="L4378" s="67"/>
      <c r="M4378" s="66"/>
      <c r="N4378" s="67"/>
      <c r="O4378" s="66"/>
      <c r="P4378" s="67"/>
      <c r="Q4378" s="66"/>
      <c r="R4378" s="68"/>
      <c r="S4378">
        <f t="shared" si="373"/>
        <v>35.032729772689478</v>
      </c>
      <c r="T4378">
        <f t="shared" si="374"/>
        <v>2.6617064063692908E-2</v>
      </c>
      <c r="U4378">
        <f t="shared" si="375"/>
        <v>41.777403540287935</v>
      </c>
      <c r="V4378">
        <f t="shared" si="376"/>
        <v>3.2673744767905077E-2</v>
      </c>
    </row>
    <row r="4379" spans="1:22">
      <c r="A4379" s="12">
        <f t="shared" si="371"/>
        <v>0</v>
      </c>
      <c r="B4379" t="str">
        <f>YEAR(C4379)&amp;VLOOKUP(MONTH(C4379),lookup!$G$2:$N$13,8)</f>
        <v>2020M03</v>
      </c>
      <c r="C4379" s="7">
        <f t="shared" si="380"/>
        <v>43916</v>
      </c>
      <c r="D4379" s="126">
        <v>43.194139609996284</v>
      </c>
      <c r="E4379">
        <f t="shared" si="370"/>
        <v>42.633542165585062</v>
      </c>
      <c r="F4379" s="126">
        <v>35.872395645716523</v>
      </c>
      <c r="G4379">
        <f t="shared" si="379"/>
        <v>35.394926800726282</v>
      </c>
      <c r="H4379">
        <f t="shared" si="377"/>
        <v>41.80958338306624</v>
      </c>
      <c r="I4379">
        <f t="shared" si="378"/>
        <v>35.059940673192976</v>
      </c>
      <c r="J4379">
        <f t="shared" si="372"/>
        <v>0</v>
      </c>
      <c r="K4379" s="66"/>
      <c r="L4379" s="67"/>
      <c r="M4379" s="66"/>
      <c r="N4379" s="67"/>
      <c r="O4379" s="66"/>
      <c r="P4379" s="67"/>
      <c r="Q4379" s="66"/>
      <c r="R4379" s="68"/>
      <c r="S4379">
        <f t="shared" si="373"/>
        <v>35.082796138303607</v>
      </c>
      <c r="T4379">
        <f t="shared" si="374"/>
        <v>2.2855465110630746E-2</v>
      </c>
      <c r="U4379">
        <f t="shared" si="375"/>
        <v>41.838192977708069</v>
      </c>
      <c r="V4379">
        <f t="shared" si="376"/>
        <v>2.8609594641828551E-2</v>
      </c>
    </row>
    <row r="4380" spans="1:22">
      <c r="A4380" s="12">
        <f t="shared" si="371"/>
        <v>0</v>
      </c>
      <c r="B4380" t="str">
        <f>YEAR(C4380)&amp;VLOOKUP(MONTH(C4380),lookup!$G$2:$N$13,8)</f>
        <v>2020M03</v>
      </c>
      <c r="C4380" s="7">
        <f t="shared" si="380"/>
        <v>43917</v>
      </c>
      <c r="D4380" s="126">
        <v>42.791916439655076</v>
      </c>
      <c r="E4380">
        <f t="shared" si="370"/>
        <v>42.694755152934761</v>
      </c>
      <c r="F4380" s="126">
        <v>35.630474063272146</v>
      </c>
      <c r="G4380">
        <f t="shared" si="379"/>
        <v>35.45979404321055</v>
      </c>
      <c r="H4380">
        <f t="shared" si="377"/>
        <v>41.850745342974186</v>
      </c>
      <c r="I4380">
        <f t="shared" si="378"/>
        <v>35.095171821796228</v>
      </c>
      <c r="J4380">
        <f t="shared" si="372"/>
        <v>0</v>
      </c>
      <c r="K4380" s="66"/>
      <c r="L4380" s="67"/>
      <c r="M4380" s="66"/>
      <c r="N4380" s="67"/>
      <c r="O4380" s="66"/>
      <c r="P4380" s="67"/>
      <c r="Q4380" s="66"/>
      <c r="R4380" s="68"/>
      <c r="S4380">
        <f t="shared" si="373"/>
        <v>35.119988753793983</v>
      </c>
      <c r="T4380">
        <f t="shared" si="374"/>
        <v>2.4816931997754921E-2</v>
      </c>
      <c r="U4380">
        <f t="shared" si="375"/>
        <v>41.88044070375188</v>
      </c>
      <c r="V4380">
        <f t="shared" si="376"/>
        <v>2.9695360777694191E-2</v>
      </c>
    </row>
    <row r="4381" spans="1:22">
      <c r="A4381" s="12">
        <f t="shared" si="371"/>
        <v>0</v>
      </c>
      <c r="B4381" t="str">
        <f>YEAR(C4381)&amp;VLOOKUP(MONTH(C4381),lookup!$G$2:$N$13,8)</f>
        <v>2020M03</v>
      </c>
      <c r="C4381" s="7">
        <f t="shared" si="380"/>
        <v>43918</v>
      </c>
      <c r="D4381" s="126">
        <v>43.59337254546648</v>
      </c>
      <c r="E4381">
        <f t="shared" si="370"/>
        <v>42.827370070945193</v>
      </c>
      <c r="F4381" s="126">
        <v>36.095029934068705</v>
      </c>
      <c r="G4381">
        <f t="shared" si="379"/>
        <v>35.550104676762118</v>
      </c>
      <c r="H4381">
        <f t="shared" si="377"/>
        <v>41.916319115183839</v>
      </c>
      <c r="I4381">
        <f t="shared" si="378"/>
        <v>35.146629379773792</v>
      </c>
      <c r="J4381">
        <f t="shared" si="372"/>
        <v>0</v>
      </c>
      <c r="K4381" s="66"/>
      <c r="L4381" s="67"/>
      <c r="M4381" s="66"/>
      <c r="N4381" s="67"/>
      <c r="O4381" s="66"/>
      <c r="P4381" s="67"/>
      <c r="Q4381" s="66"/>
      <c r="R4381" s="68"/>
      <c r="S4381">
        <f t="shared" si="373"/>
        <v>35.178159360084919</v>
      </c>
      <c r="T4381">
        <f t="shared" si="374"/>
        <v>3.1529980311127304E-2</v>
      </c>
      <c r="U4381">
        <f t="shared" si="375"/>
        <v>41.949390539774647</v>
      </c>
      <c r="V4381">
        <f t="shared" si="376"/>
        <v>3.3071424590808363E-2</v>
      </c>
    </row>
    <row r="4382" spans="1:22">
      <c r="A4382" s="12">
        <f t="shared" si="371"/>
        <v>0</v>
      </c>
      <c r="B4382" t="str">
        <f>YEAR(C4382)&amp;VLOOKUP(MONTH(C4382),lookup!$G$2:$N$13,8)</f>
        <v>2020M03</v>
      </c>
      <c r="C4382" s="7">
        <f t="shared" si="380"/>
        <v>43919</v>
      </c>
      <c r="D4382" s="126">
        <v>42.027868988024792</v>
      </c>
      <c r="E4382">
        <f t="shared" si="370"/>
        <v>42.801933677257125</v>
      </c>
      <c r="F4382" s="126">
        <v>34.915425341971329</v>
      </c>
      <c r="G4382">
        <f t="shared" si="379"/>
        <v>35.535157970057412</v>
      </c>
      <c r="H4382">
        <f t="shared" si="377"/>
        <v>41.977661250904966</v>
      </c>
      <c r="I4382">
        <f t="shared" si="378"/>
        <v>35.202417929634827</v>
      </c>
      <c r="J4382">
        <f t="shared" si="372"/>
        <v>0</v>
      </c>
      <c r="K4382" s="66"/>
      <c r="L4382" s="67"/>
      <c r="M4382" s="66"/>
      <c r="N4382" s="67"/>
      <c r="O4382" s="66"/>
      <c r="P4382" s="67"/>
      <c r="Q4382" s="66"/>
      <c r="R4382" s="68"/>
      <c r="S4382">
        <f t="shared" si="373"/>
        <v>35.202818385881201</v>
      </c>
      <c r="T4382">
        <f t="shared" si="374"/>
        <v>4.0045624637485844E-4</v>
      </c>
      <c r="U4382">
        <f t="shared" si="375"/>
        <v>41.984215861991302</v>
      </c>
      <c r="V4382">
        <f t="shared" si="376"/>
        <v>6.5546110863365925E-3</v>
      </c>
    </row>
    <row r="4383" spans="1:22">
      <c r="A4383" s="12">
        <f t="shared" si="371"/>
        <v>0</v>
      </c>
      <c r="B4383" t="str">
        <f>YEAR(C4383)&amp;VLOOKUP(MONTH(C4383),lookup!$G$2:$N$13,8)</f>
        <v>2020M03</v>
      </c>
      <c r="C4383" s="7">
        <f t="shared" si="380"/>
        <v>43920</v>
      </c>
      <c r="D4383" s="126">
        <v>43.240134184182239</v>
      </c>
      <c r="E4383">
        <f t="shared" si="370"/>
        <v>42.842575448198296</v>
      </c>
      <c r="F4383" s="126">
        <v>35.800124742383026</v>
      </c>
      <c r="G4383">
        <f t="shared" si="379"/>
        <v>35.552362104618219</v>
      </c>
      <c r="H4383">
        <f t="shared" si="377"/>
        <v>42.026911730725445</v>
      </c>
      <c r="I4383">
        <f t="shared" si="378"/>
        <v>35.238815525650431</v>
      </c>
      <c r="J4383">
        <f t="shared" si="372"/>
        <v>0</v>
      </c>
      <c r="K4383" s="66"/>
      <c r="L4383" s="67"/>
      <c r="M4383" s="66"/>
      <c r="N4383" s="67"/>
      <c r="O4383" s="66"/>
      <c r="P4383" s="67"/>
      <c r="Q4383" s="66"/>
      <c r="R4383" s="68"/>
      <c r="S4383">
        <f t="shared" si="373"/>
        <v>35.26560432856045</v>
      </c>
      <c r="T4383">
        <f t="shared" si="374"/>
        <v>2.6788802910019172E-2</v>
      </c>
      <c r="U4383">
        <f t="shared" si="375"/>
        <v>42.052959985144781</v>
      </c>
      <c r="V4383">
        <f t="shared" si="376"/>
        <v>2.6048254419336558E-2</v>
      </c>
    </row>
    <row r="4384" spans="1:22">
      <c r="A4384" s="12">
        <f t="shared" si="371"/>
        <v>0</v>
      </c>
      <c r="B4384" t="str">
        <f>YEAR(C4384)&amp;VLOOKUP(MONTH(C4384),lookup!$G$2:$N$13,8)</f>
        <v>2020M03</v>
      </c>
      <c r="C4384" s="7">
        <f t="shared" si="380"/>
        <v>43921</v>
      </c>
      <c r="D4384" s="126">
        <v>42.46365434696061</v>
      </c>
      <c r="E4384">
        <f t="shared" si="370"/>
        <v>42.869748780664068</v>
      </c>
      <c r="F4384" s="126">
        <v>35.302078944911933</v>
      </c>
      <c r="G4384">
        <f t="shared" si="379"/>
        <v>35.588287771134873</v>
      </c>
      <c r="H4384">
        <f t="shared" si="377"/>
        <v>42.071007947735623</v>
      </c>
      <c r="I4384">
        <f t="shared" si="378"/>
        <v>35.277474736460235</v>
      </c>
      <c r="J4384">
        <f t="shared" si="372"/>
        <v>0</v>
      </c>
      <c r="K4384" s="66"/>
      <c r="L4384" s="67"/>
      <c r="M4384" s="66"/>
      <c r="N4384" s="67"/>
      <c r="O4384" s="66"/>
      <c r="P4384" s="67"/>
      <c r="Q4384" s="66"/>
      <c r="R4384" s="68"/>
      <c r="S4384">
        <f t="shared" si="373"/>
        <v>35.276960362933323</v>
      </c>
      <c r="T4384">
        <f t="shared" si="374"/>
        <v>-5.1437352691152682E-4</v>
      </c>
      <c r="U4384">
        <f t="shared" si="375"/>
        <v>42.073566366382131</v>
      </c>
      <c r="V4384">
        <f t="shared" si="376"/>
        <v>2.5584186465081871E-3</v>
      </c>
    </row>
    <row r="4385" spans="1:22">
      <c r="A4385" s="12">
        <f t="shared" si="371"/>
        <v>0</v>
      </c>
      <c r="B4385" t="str">
        <f>YEAR(C4385)&amp;VLOOKUP(MONTH(C4385),lookup!$G$2:$N$13,8)</f>
        <v>2020M04</v>
      </c>
      <c r="C4385" s="7">
        <f t="shared" si="380"/>
        <v>43922</v>
      </c>
      <c r="D4385" s="126">
        <v>43.445540687975935</v>
      </c>
      <c r="E4385">
        <f t="shared" si="370"/>
        <v>42.913169123052015</v>
      </c>
      <c r="F4385" s="126">
        <v>36.049438990927328</v>
      </c>
      <c r="G4385">
        <f t="shared" si="379"/>
        <v>35.619484136211852</v>
      </c>
      <c r="H4385">
        <f t="shared" si="377"/>
        <v>42.100593028338729</v>
      </c>
      <c r="I4385">
        <f t="shared" si="378"/>
        <v>35.293410602162986</v>
      </c>
      <c r="J4385">
        <f t="shared" si="372"/>
        <v>0</v>
      </c>
      <c r="K4385" s="66"/>
      <c r="L4385" s="67"/>
      <c r="M4385" s="66"/>
      <c r="N4385" s="67"/>
      <c r="O4385" s="66"/>
      <c r="P4385" s="67"/>
      <c r="Q4385" s="66"/>
      <c r="R4385" s="68"/>
      <c r="S4385">
        <f t="shared" si="373"/>
        <v>35.318334876858955</v>
      </c>
      <c r="T4385">
        <f t="shared" si="374"/>
        <v>2.4924274695969473E-2</v>
      </c>
      <c r="U4385">
        <f t="shared" si="375"/>
        <v>42.122459157564563</v>
      </c>
      <c r="V4385">
        <f t="shared" si="376"/>
        <v>2.1866129225834641E-2</v>
      </c>
    </row>
    <row r="4386" spans="1:22">
      <c r="A4386" s="12">
        <f t="shared" si="371"/>
        <v>0</v>
      </c>
      <c r="B4386" t="str">
        <f>YEAR(C4386)&amp;VLOOKUP(MONTH(C4386),lookup!$G$2:$N$13,8)</f>
        <v>2020M04</v>
      </c>
      <c r="C4386" s="7">
        <f t="shared" si="380"/>
        <v>43923</v>
      </c>
      <c r="D4386" s="126">
        <v>43.294316499095771</v>
      </c>
      <c r="E4386">
        <f t="shared" si="370"/>
        <v>43.008591227310305</v>
      </c>
      <c r="F4386" s="126">
        <v>36.163823741761782</v>
      </c>
      <c r="G4386">
        <f t="shared" si="379"/>
        <v>35.724792937481979</v>
      </c>
      <c r="H4386">
        <f t="shared" si="377"/>
        <v>42.139968741144571</v>
      </c>
      <c r="I4386">
        <f t="shared" si="378"/>
        <v>35.325417594077727</v>
      </c>
      <c r="J4386">
        <f t="shared" si="372"/>
        <v>0</v>
      </c>
      <c r="K4386" s="66"/>
      <c r="L4386" s="67"/>
      <c r="M4386" s="66"/>
      <c r="N4386" s="67"/>
      <c r="O4386" s="66"/>
      <c r="P4386" s="67"/>
      <c r="Q4386" s="66"/>
      <c r="R4386" s="68"/>
      <c r="S4386">
        <f t="shared" si="373"/>
        <v>35.344569045288061</v>
      </c>
      <c r="T4386">
        <f t="shared" si="374"/>
        <v>1.9151451210333903E-2</v>
      </c>
      <c r="U4386">
        <f t="shared" si="375"/>
        <v>42.163132372417351</v>
      </c>
      <c r="V4386">
        <f t="shared" si="376"/>
        <v>2.3163631272780094E-2</v>
      </c>
    </row>
    <row r="4387" spans="1:22">
      <c r="A4387" s="12">
        <f t="shared" si="371"/>
        <v>0</v>
      </c>
      <c r="B4387" t="str">
        <f>YEAR(C4387)&amp;VLOOKUP(MONTH(C4387),lookup!$G$2:$N$13,8)</f>
        <v>2020M04</v>
      </c>
      <c r="C4387" s="7">
        <f t="shared" si="380"/>
        <v>43924</v>
      </c>
      <c r="D4387" s="126">
        <v>43.795323993957176</v>
      </c>
      <c r="E4387">
        <f t="shared" si="370"/>
        <v>43.062994538682091</v>
      </c>
      <c r="F4387" s="126">
        <v>36.430062900539106</v>
      </c>
      <c r="G4387">
        <f t="shared" si="379"/>
        <v>35.787566554780916</v>
      </c>
      <c r="H4387">
        <f t="shared" si="377"/>
        <v>42.158486753164446</v>
      </c>
      <c r="I4387">
        <f t="shared" si="378"/>
        <v>35.33359002492999</v>
      </c>
      <c r="J4387">
        <f t="shared" si="372"/>
        <v>0</v>
      </c>
      <c r="K4387" s="66"/>
      <c r="L4387" s="67"/>
      <c r="M4387" s="66"/>
      <c r="N4387" s="67"/>
      <c r="O4387" s="66"/>
      <c r="P4387" s="67"/>
      <c r="Q4387" s="66"/>
      <c r="R4387" s="68"/>
      <c r="S4387">
        <f t="shared" si="373"/>
        <v>35.335856886246184</v>
      </c>
      <c r="T4387">
        <f t="shared" si="374"/>
        <v>2.2668613161940243E-3</v>
      </c>
      <c r="U4387">
        <f t="shared" si="375"/>
        <v>42.160263600785761</v>
      </c>
      <c r="V4387">
        <f t="shared" si="376"/>
        <v>1.7768476213149142E-3</v>
      </c>
    </row>
    <row r="4388" spans="1:22">
      <c r="A4388" s="12">
        <f t="shared" si="371"/>
        <v>0</v>
      </c>
      <c r="B4388" t="str">
        <f>YEAR(C4388)&amp;VLOOKUP(MONTH(C4388),lookup!$G$2:$N$13,8)</f>
        <v>2020M04</v>
      </c>
      <c r="C4388" s="7">
        <f t="shared" si="380"/>
        <v>43925</v>
      </c>
      <c r="D4388" s="126">
        <v>43.428405558593113</v>
      </c>
      <c r="E4388">
        <f t="shared" si="370"/>
        <v>43.219486489496418</v>
      </c>
      <c r="F4388" s="126">
        <v>36.15389318568139</v>
      </c>
      <c r="G4388">
        <f t="shared" si="379"/>
        <v>35.923485903573997</v>
      </c>
      <c r="H4388">
        <f t="shared" si="377"/>
        <v>42.16818309108011</v>
      </c>
      <c r="I4388">
        <f t="shared" si="378"/>
        <v>35.335808680207563</v>
      </c>
      <c r="J4388">
        <f t="shared" si="372"/>
        <v>0</v>
      </c>
      <c r="K4388" s="66"/>
      <c r="L4388" s="67"/>
      <c r="M4388" s="66"/>
      <c r="N4388" s="67"/>
      <c r="O4388" s="66"/>
      <c r="P4388" s="67"/>
      <c r="Q4388" s="66"/>
      <c r="R4388" s="68"/>
      <c r="S4388">
        <f t="shared" si="373"/>
        <v>35.353006020276318</v>
      </c>
      <c r="T4388">
        <f t="shared" si="374"/>
        <v>1.7197340068754841E-2</v>
      </c>
      <c r="U4388">
        <f t="shared" si="375"/>
        <v>42.185958088941781</v>
      </c>
      <c r="V4388">
        <f t="shared" si="376"/>
        <v>1.7774997861671693E-2</v>
      </c>
    </row>
    <row r="4389" spans="1:22">
      <c r="A4389" s="12">
        <f t="shared" si="371"/>
        <v>0</v>
      </c>
      <c r="B4389" t="str">
        <f>YEAR(C4389)&amp;VLOOKUP(MONTH(C4389),lookup!$G$2:$N$13,8)</f>
        <v>2020M04</v>
      </c>
      <c r="C4389" s="7">
        <f t="shared" si="380"/>
        <v>43926</v>
      </c>
      <c r="D4389" s="126">
        <v>43.351348688716627</v>
      </c>
      <c r="E4389">
        <f t="shared" si="370"/>
        <v>43.213627873827406</v>
      </c>
      <c r="F4389" s="126">
        <v>35.965028307604442</v>
      </c>
      <c r="G4389">
        <f t="shared" si="379"/>
        <v>35.929102765688441</v>
      </c>
      <c r="H4389">
        <f t="shared" si="377"/>
        <v>42.171477318383239</v>
      </c>
      <c r="I4389">
        <f t="shared" si="378"/>
        <v>35.332420387776452</v>
      </c>
      <c r="J4389">
        <f t="shared" si="372"/>
        <v>0</v>
      </c>
      <c r="K4389" s="66"/>
      <c r="L4389" s="67"/>
      <c r="M4389" s="66"/>
      <c r="N4389" s="67"/>
      <c r="O4389" s="66"/>
      <c r="P4389" s="67"/>
      <c r="Q4389" s="66"/>
      <c r="R4389" s="68"/>
      <c r="S4389">
        <f t="shared" si="373"/>
        <v>35.346219877641168</v>
      </c>
      <c r="T4389">
        <f t="shared" si="374"/>
        <v>1.3799489864716463E-2</v>
      </c>
      <c r="U4389">
        <f t="shared" si="375"/>
        <v>42.188524322778697</v>
      </c>
      <c r="V4389">
        <f t="shared" si="376"/>
        <v>1.7047004395458032E-2</v>
      </c>
    </row>
    <row r="4390" spans="1:22">
      <c r="A4390" s="12">
        <f t="shared" si="371"/>
        <v>0</v>
      </c>
      <c r="B4390" t="str">
        <f>YEAR(C4390)&amp;VLOOKUP(MONTH(C4390),lookup!$G$2:$N$13,8)</f>
        <v>2020M04</v>
      </c>
      <c r="C4390" s="7">
        <f t="shared" si="380"/>
        <v>43927</v>
      </c>
      <c r="D4390" s="126">
        <v>43.273783371334737</v>
      </c>
      <c r="E4390">
        <f t="shared" si="370"/>
        <v>43.359008274815459</v>
      </c>
      <c r="F4390" s="126">
        <v>35.979242057740187</v>
      </c>
      <c r="G4390">
        <f t="shared" si="379"/>
        <v>36.052021569826344</v>
      </c>
      <c r="H4390">
        <f t="shared" si="377"/>
        <v>42.20456663596029</v>
      </c>
      <c r="I4390">
        <f t="shared" si="378"/>
        <v>35.356234194413474</v>
      </c>
      <c r="J4390">
        <f t="shared" si="372"/>
        <v>0</v>
      </c>
      <c r="K4390" s="66"/>
      <c r="L4390" s="67"/>
      <c r="M4390" s="66"/>
      <c r="N4390" s="67"/>
      <c r="O4390" s="66"/>
      <c r="P4390" s="67"/>
      <c r="Q4390" s="66"/>
      <c r="R4390" s="68"/>
      <c r="S4390">
        <f t="shared" si="373"/>
        <v>35.37417724373428</v>
      </c>
      <c r="T4390">
        <f t="shared" si="374"/>
        <v>1.7943049320805926E-2</v>
      </c>
      <c r="U4390">
        <f t="shared" si="375"/>
        <v>42.223174904329923</v>
      </c>
      <c r="V4390">
        <f t="shared" si="376"/>
        <v>1.8608268369632697E-2</v>
      </c>
    </row>
    <row r="4391" spans="1:22">
      <c r="A4391" s="12">
        <f t="shared" si="371"/>
        <v>0</v>
      </c>
      <c r="B4391" t="str">
        <f>YEAR(C4391)&amp;VLOOKUP(MONTH(C4391),lookup!$G$2:$N$13,8)</f>
        <v>2020M04</v>
      </c>
      <c r="C4391" s="7">
        <f t="shared" si="380"/>
        <v>43928</v>
      </c>
      <c r="D4391" s="126">
        <v>44.085567432285686</v>
      </c>
      <c r="E4391">
        <f t="shared" si="370"/>
        <v>43.465183414847736</v>
      </c>
      <c r="F4391" s="126">
        <v>36.67454106104919</v>
      </c>
      <c r="G4391">
        <f t="shared" si="379"/>
        <v>36.158764428919795</v>
      </c>
      <c r="H4391">
        <f t="shared" si="377"/>
        <v>42.233235954256273</v>
      </c>
      <c r="I4391">
        <f t="shared" si="378"/>
        <v>35.376023118659091</v>
      </c>
      <c r="J4391">
        <f t="shared" si="372"/>
        <v>0</v>
      </c>
      <c r="K4391" s="66"/>
      <c r="L4391" s="67"/>
      <c r="M4391" s="66"/>
      <c r="N4391" s="67"/>
      <c r="O4391" s="66"/>
      <c r="P4391" s="67"/>
      <c r="Q4391" s="66"/>
      <c r="R4391" s="68"/>
      <c r="S4391">
        <f t="shared" si="373"/>
        <v>35.399658794609962</v>
      </c>
      <c r="T4391">
        <f t="shared" si="374"/>
        <v>2.3635675950870905E-2</v>
      </c>
      <c r="U4391">
        <f t="shared" si="375"/>
        <v>42.266572882274502</v>
      </c>
      <c r="V4391">
        <f t="shared" si="376"/>
        <v>3.3336928018229628E-2</v>
      </c>
    </row>
    <row r="4392" spans="1:22">
      <c r="A4392" s="12">
        <f t="shared" si="371"/>
        <v>0</v>
      </c>
      <c r="B4392" t="str">
        <f>YEAR(C4392)&amp;VLOOKUP(MONTH(C4392),lookup!$G$2:$N$13,8)</f>
        <v>2020M04</v>
      </c>
      <c r="C4392" s="7">
        <f t="shared" si="380"/>
        <v>43929</v>
      </c>
      <c r="D4392" s="126">
        <v>43.804958502432363</v>
      </c>
      <c r="E4392">
        <f t="shared" si="370"/>
        <v>43.591568424842777</v>
      </c>
      <c r="F4392" s="126">
        <v>36.461594377205394</v>
      </c>
      <c r="G4392">
        <f t="shared" si="379"/>
        <v>36.25604836305844</v>
      </c>
      <c r="H4392">
        <f t="shared" si="377"/>
        <v>42.305540027040209</v>
      </c>
      <c r="I4392">
        <f t="shared" si="378"/>
        <v>35.43425372469234</v>
      </c>
      <c r="J4392">
        <f t="shared" si="372"/>
        <v>0</v>
      </c>
      <c r="K4392" s="66"/>
      <c r="L4392" s="67"/>
      <c r="M4392" s="66"/>
      <c r="N4392" s="67"/>
      <c r="O4392" s="66"/>
      <c r="P4392" s="67"/>
      <c r="Q4392" s="66"/>
      <c r="R4392" s="68"/>
      <c r="S4392">
        <f t="shared" si="373"/>
        <v>35.459055964385136</v>
      </c>
      <c r="T4392">
        <f t="shared" si="374"/>
        <v>2.4802239692796491E-2</v>
      </c>
      <c r="U4392">
        <f t="shared" si="375"/>
        <v>42.335234161550083</v>
      </c>
      <c r="V4392">
        <f t="shared" si="376"/>
        <v>2.9694134509874459E-2</v>
      </c>
    </row>
    <row r="4393" spans="1:22">
      <c r="A4393" s="12">
        <f t="shared" si="371"/>
        <v>0</v>
      </c>
      <c r="B4393" t="str">
        <f>YEAR(C4393)&amp;VLOOKUP(MONTH(C4393),lookup!$G$2:$N$13,8)</f>
        <v>2020M04</v>
      </c>
      <c r="C4393" s="7">
        <f t="shared" si="380"/>
        <v>43930</v>
      </c>
      <c r="D4393" s="126">
        <v>44.323839511394688</v>
      </c>
      <c r="E4393">
        <f t="shared" si="370"/>
        <v>43.690505061092907</v>
      </c>
      <c r="F4393" s="126">
        <v>36.920505839388802</v>
      </c>
      <c r="G4393">
        <f t="shared" si="379"/>
        <v>36.351360285991426</v>
      </c>
      <c r="H4393">
        <f t="shared" si="377"/>
        <v>42.368436115600751</v>
      </c>
      <c r="I4393">
        <f t="shared" si="378"/>
        <v>35.484168277417517</v>
      </c>
      <c r="J4393">
        <f t="shared" si="372"/>
        <v>0</v>
      </c>
      <c r="K4393" s="66"/>
      <c r="L4393" s="67"/>
      <c r="M4393" s="66"/>
      <c r="N4393" s="67"/>
      <c r="O4393" s="66"/>
      <c r="P4393" s="67"/>
      <c r="Q4393" s="66"/>
      <c r="R4393" s="68"/>
      <c r="S4393">
        <f t="shared" si="373"/>
        <v>35.517079254179279</v>
      </c>
      <c r="T4393">
        <f t="shared" si="374"/>
        <v>3.2910976761762356E-2</v>
      </c>
      <c r="U4393">
        <f t="shared" si="375"/>
        <v>42.411820036403569</v>
      </c>
      <c r="V4393">
        <f t="shared" si="376"/>
        <v>4.3383920802817499E-2</v>
      </c>
    </row>
    <row r="4394" spans="1:22">
      <c r="A4394" s="12">
        <f t="shared" si="371"/>
        <v>0</v>
      </c>
      <c r="B4394" t="str">
        <f>YEAR(C4394)&amp;VLOOKUP(MONTH(C4394),lookup!$G$2:$N$13,8)</f>
        <v>2020M04</v>
      </c>
      <c r="C4394" s="7">
        <f t="shared" si="380"/>
        <v>43931</v>
      </c>
      <c r="D4394" s="126">
        <v>43.977911827591896</v>
      </c>
      <c r="E4394">
        <f t="shared" si="370"/>
        <v>43.779021958207139</v>
      </c>
      <c r="F4394" s="126">
        <v>36.605625387072479</v>
      </c>
      <c r="G4394">
        <f t="shared" si="379"/>
        <v>36.416617238939267</v>
      </c>
      <c r="H4394">
        <f t="shared" si="377"/>
        <v>42.446386824818788</v>
      </c>
      <c r="I4394">
        <f t="shared" si="378"/>
        <v>35.547485112783896</v>
      </c>
      <c r="J4394">
        <f t="shared" si="372"/>
        <v>0</v>
      </c>
      <c r="K4394" s="66"/>
      <c r="L4394" s="67"/>
      <c r="M4394" s="66"/>
      <c r="N4394" s="67"/>
      <c r="O4394" s="66"/>
      <c r="P4394" s="67"/>
      <c r="Q4394" s="66"/>
      <c r="R4394" s="68"/>
      <c r="S4394">
        <f t="shared" si="373"/>
        <v>35.589833748940542</v>
      </c>
      <c r="T4394">
        <f t="shared" si="374"/>
        <v>4.234863615664608E-2</v>
      </c>
      <c r="U4394">
        <f t="shared" si="375"/>
        <v>42.497117142265154</v>
      </c>
      <c r="V4394">
        <f t="shared" si="376"/>
        <v>5.0730317446365802E-2</v>
      </c>
    </row>
    <row r="4395" spans="1:22">
      <c r="A4395" s="12">
        <f t="shared" si="371"/>
        <v>0</v>
      </c>
      <c r="B4395" t="str">
        <f>YEAR(C4395)&amp;VLOOKUP(MONTH(C4395),lookup!$G$2:$N$13,8)</f>
        <v>2020M04</v>
      </c>
      <c r="C4395" s="7">
        <f t="shared" si="380"/>
        <v>43932</v>
      </c>
      <c r="D4395" s="126">
        <v>44.496001811600024</v>
      </c>
      <c r="E4395">
        <f t="shared" si="370"/>
        <v>43.918202082050101</v>
      </c>
      <c r="F4395" s="126">
        <v>36.890968637262574</v>
      </c>
      <c r="G4395">
        <f t="shared" si="379"/>
        <v>36.522585541622661</v>
      </c>
      <c r="H4395">
        <f t="shared" si="377"/>
        <v>42.537139077821948</v>
      </c>
      <c r="I4395">
        <f t="shared" si="378"/>
        <v>35.62095148824487</v>
      </c>
      <c r="J4395">
        <f t="shared" si="372"/>
        <v>0</v>
      </c>
      <c r="K4395" s="66"/>
      <c r="L4395" s="67"/>
      <c r="M4395" s="66"/>
      <c r="N4395" s="67"/>
      <c r="O4395" s="66"/>
      <c r="P4395" s="67"/>
      <c r="Q4395" s="66"/>
      <c r="R4395" s="68"/>
      <c r="S4395">
        <f t="shared" si="373"/>
        <v>35.650683273918396</v>
      </c>
      <c r="T4395">
        <f t="shared" si="374"/>
        <v>2.973178567352619E-2</v>
      </c>
      <c r="U4395">
        <f t="shared" si="375"/>
        <v>42.575829059079432</v>
      </c>
      <c r="V4395">
        <f t="shared" si="376"/>
        <v>3.8689981257483907E-2</v>
      </c>
    </row>
    <row r="4396" spans="1:22">
      <c r="A4396" s="12">
        <f t="shared" si="371"/>
        <v>0</v>
      </c>
      <c r="B4396" t="str">
        <f>YEAR(C4396)&amp;VLOOKUP(MONTH(C4396),lookup!$G$2:$N$13,8)</f>
        <v>2020M04</v>
      </c>
      <c r="C4396" s="7">
        <f t="shared" si="380"/>
        <v>43933</v>
      </c>
      <c r="D4396" s="126">
        <v>44.106343394658005</v>
      </c>
      <c r="E4396">
        <f t="shared" si="370"/>
        <v>44.029953198747762</v>
      </c>
      <c r="F4396" s="126">
        <v>36.599832615838892</v>
      </c>
      <c r="G4396">
        <f t="shared" si="379"/>
        <v>36.602172635849065</v>
      </c>
      <c r="H4396">
        <f t="shared" si="377"/>
        <v>42.59446457089863</v>
      </c>
      <c r="I4396">
        <f t="shared" si="378"/>
        <v>35.664984218982703</v>
      </c>
      <c r="J4396">
        <f t="shared" si="372"/>
        <v>0</v>
      </c>
      <c r="K4396" s="66"/>
      <c r="L4396" s="67"/>
      <c r="M4396" s="66"/>
      <c r="N4396" s="67"/>
      <c r="O4396" s="66"/>
      <c r="P4396" s="67"/>
      <c r="Q4396" s="66"/>
      <c r="R4396" s="68"/>
      <c r="S4396">
        <f t="shared" si="373"/>
        <v>35.710194028442508</v>
      </c>
      <c r="T4396">
        <f t="shared" si="374"/>
        <v>4.5209809459805683E-2</v>
      </c>
      <c r="U4396">
        <f t="shared" si="375"/>
        <v>42.652048840819553</v>
      </c>
      <c r="V4396">
        <f t="shared" si="376"/>
        <v>5.7584269920923248E-2</v>
      </c>
    </row>
    <row r="4397" spans="1:22">
      <c r="A4397" s="12">
        <f t="shared" si="371"/>
        <v>0</v>
      </c>
      <c r="B4397" t="str">
        <f>YEAR(C4397)&amp;VLOOKUP(MONTH(C4397),lookup!$G$2:$N$13,8)</f>
        <v>2020M04</v>
      </c>
      <c r="C4397" s="7">
        <f t="shared" si="380"/>
        <v>43934</v>
      </c>
      <c r="D4397" s="126">
        <v>44.228147144140387</v>
      </c>
      <c r="E4397">
        <f t="shared" ref="E4397:E4460" si="381">AVERAGE(SUM(D4390:D4397)/8,SUM(D4392:D4397)/6)</f>
        <v>44.096634744866307</v>
      </c>
      <c r="F4397" s="126">
        <v>36.767856782876393</v>
      </c>
      <c r="G4397">
        <f t="shared" si="379"/>
        <v>36.660125725705825</v>
      </c>
      <c r="H4397">
        <f t="shared" si="377"/>
        <v>42.704846528215491</v>
      </c>
      <c r="I4397">
        <f t="shared" si="378"/>
        <v>35.756504206962987</v>
      </c>
      <c r="J4397">
        <f t="shared" si="372"/>
        <v>0</v>
      </c>
      <c r="K4397" s="66"/>
      <c r="L4397" s="67"/>
      <c r="M4397" s="66"/>
      <c r="N4397" s="67"/>
      <c r="O4397" s="66"/>
      <c r="P4397" s="67"/>
      <c r="Q4397" s="66"/>
      <c r="R4397" s="68"/>
      <c r="S4397">
        <f t="shared" si="373"/>
        <v>35.788678826426768</v>
      </c>
      <c r="T4397">
        <f t="shared" si="374"/>
        <v>3.2174619463781085E-2</v>
      </c>
      <c r="U4397">
        <f t="shared" si="375"/>
        <v>42.745746522494095</v>
      </c>
      <c r="V4397">
        <f t="shared" si="376"/>
        <v>4.0899994278603913E-2</v>
      </c>
    </row>
    <row r="4398" spans="1:22">
      <c r="A4398" s="12">
        <f t="shared" si="371"/>
        <v>0</v>
      </c>
      <c r="B4398" t="str">
        <f>YEAR(C4398)&amp;VLOOKUP(MONTH(C4398),lookup!$G$2:$N$13,8)</f>
        <v>2020M04</v>
      </c>
      <c r="C4398" s="7">
        <f t="shared" si="380"/>
        <v>43935</v>
      </c>
      <c r="D4398" s="126">
        <v>43.844512718472338</v>
      </c>
      <c r="E4398">
        <f t="shared" si="381"/>
        <v>44.135601513732411</v>
      </c>
      <c r="F4398" s="126">
        <v>36.413222856013853</v>
      </c>
      <c r="G4398">
        <f t="shared" si="379"/>
        <v>36.683218565498635</v>
      </c>
      <c r="H4398">
        <f t="shared" si="377"/>
        <v>42.76621313778967</v>
      </c>
      <c r="I4398">
        <f t="shared" si="378"/>
        <v>35.801386312669443</v>
      </c>
      <c r="J4398">
        <f t="shared" si="372"/>
        <v>0</v>
      </c>
      <c r="K4398" s="66"/>
      <c r="L4398" s="67"/>
      <c r="M4398" s="66"/>
      <c r="N4398" s="67"/>
      <c r="O4398" s="66"/>
      <c r="P4398" s="67"/>
      <c r="Q4398" s="66"/>
      <c r="R4398" s="68"/>
      <c r="S4398">
        <f t="shared" si="373"/>
        <v>35.825913284582064</v>
      </c>
      <c r="T4398">
        <f t="shared" si="374"/>
        <v>2.452697191262132E-2</v>
      </c>
      <c r="U4398">
        <f t="shared" si="375"/>
        <v>42.799730836114954</v>
      </c>
      <c r="V4398">
        <f t="shared" si="376"/>
        <v>3.3517698325283618E-2</v>
      </c>
    </row>
    <row r="4399" spans="1:22">
      <c r="A4399" s="12">
        <f t="shared" si="371"/>
        <v>0</v>
      </c>
      <c r="B4399" t="str">
        <f>YEAR(C4399)&amp;VLOOKUP(MONTH(C4399),lookup!$G$2:$N$13,8)</f>
        <v>2020M04</v>
      </c>
      <c r="C4399" s="7">
        <f t="shared" si="380"/>
        <v>43936</v>
      </c>
      <c r="D4399" s="126">
        <v>44.549247926477015</v>
      </c>
      <c r="E4399">
        <f t="shared" si="381"/>
        <v>44.183365579209557</v>
      </c>
      <c r="F4399" s="126">
        <v>36.943304472666178</v>
      </c>
      <c r="G4399">
        <f t="shared" si="379"/>
        <v>36.701916164831147</v>
      </c>
      <c r="H4399">
        <f t="shared" si="377"/>
        <v>42.845984397456263</v>
      </c>
      <c r="I4399">
        <f t="shared" si="378"/>
        <v>35.866796162448999</v>
      </c>
      <c r="J4399">
        <f t="shared" si="372"/>
        <v>0</v>
      </c>
      <c r="K4399" s="66"/>
      <c r="L4399" s="67"/>
      <c r="M4399" s="66"/>
      <c r="N4399" s="67"/>
      <c r="O4399" s="66"/>
      <c r="P4399" s="67"/>
      <c r="Q4399" s="66"/>
      <c r="R4399" s="68"/>
      <c r="S4399">
        <f t="shared" si="373"/>
        <v>35.88588446058359</v>
      </c>
      <c r="T4399">
        <f t="shared" si="374"/>
        <v>1.9088298134590787E-2</v>
      </c>
      <c r="U4399">
        <f t="shared" si="375"/>
        <v>42.866410542502344</v>
      </c>
      <c r="V4399">
        <f t="shared" si="376"/>
        <v>2.0426145046080535E-2</v>
      </c>
    </row>
    <row r="4400" spans="1:22">
      <c r="A4400" s="12">
        <f t="shared" ref="A4400:A4463" si="382">IF(D4400+D4401=D4400,IF(D4400+D4401&gt;0,1,0),0)</f>
        <v>0</v>
      </c>
      <c r="B4400" t="str">
        <f>YEAR(C4400)&amp;VLOOKUP(MONTH(C4400),lookup!$G$2:$N$13,8)</f>
        <v>2020M04</v>
      </c>
      <c r="C4400" s="7">
        <f t="shared" si="380"/>
        <v>43937</v>
      </c>
      <c r="D4400" s="126">
        <v>43.964409216191598</v>
      </c>
      <c r="E4400">
        <f t="shared" si="381"/>
        <v>44.192206031202822</v>
      </c>
      <c r="F4400" s="126">
        <v>36.46010712161619</v>
      </c>
      <c r="G4400">
        <f t="shared" si="379"/>
        <v>36.689696689235461</v>
      </c>
      <c r="H4400">
        <f t="shared" si="377"/>
        <v>42.910213515118606</v>
      </c>
      <c r="I4400">
        <f t="shared" si="378"/>
        <v>35.917014454155094</v>
      </c>
      <c r="J4400">
        <f t="shared" si="372"/>
        <v>0</v>
      </c>
      <c r="K4400" s="66"/>
      <c r="L4400" s="67"/>
      <c r="M4400" s="66"/>
      <c r="N4400" s="67"/>
      <c r="O4400" s="66"/>
      <c r="P4400" s="67"/>
      <c r="Q4400" s="66"/>
      <c r="R4400" s="68"/>
      <c r="S4400">
        <f t="shared" si="373"/>
        <v>35.948514781204373</v>
      </c>
      <c r="T4400">
        <f t="shared" si="374"/>
        <v>3.150032704927952E-2</v>
      </c>
      <c r="U4400">
        <f t="shared" si="375"/>
        <v>42.951445832408851</v>
      </c>
      <c r="V4400">
        <f t="shared" si="376"/>
        <v>4.123231729024468E-2</v>
      </c>
    </row>
    <row r="4401" spans="1:22">
      <c r="A4401" s="12">
        <f t="shared" si="382"/>
        <v>0</v>
      </c>
      <c r="B4401" t="str">
        <f>YEAR(C4401)&amp;VLOOKUP(MONTH(C4401),lookup!$G$2:$N$13,8)</f>
        <v>2020M04</v>
      </c>
      <c r="C4401" s="7">
        <f t="shared" si="380"/>
        <v>43938</v>
      </c>
      <c r="D4401" s="126">
        <v>44.75549771160788</v>
      </c>
      <c r="E4401">
        <f t="shared" si="381"/>
        <v>44.24080932705013</v>
      </c>
      <c r="F4401" s="126">
        <v>37.084086734689599</v>
      </c>
      <c r="G4401">
        <f t="shared" si="379"/>
        <v>36.71601366997735</v>
      </c>
      <c r="H4401">
        <f t="shared" si="377"/>
        <v>42.992790056263935</v>
      </c>
      <c r="I4401">
        <f t="shared" si="378"/>
        <v>35.986460382115219</v>
      </c>
      <c r="J4401">
        <f t="shared" si="372"/>
        <v>0</v>
      </c>
      <c r="K4401" s="66"/>
      <c r="L4401" s="67"/>
      <c r="M4401" s="66"/>
      <c r="N4401" s="67"/>
      <c r="O4401" s="66"/>
      <c r="P4401" s="67"/>
      <c r="Q4401" s="66"/>
      <c r="R4401" s="68"/>
      <c r="S4401">
        <f t="shared" si="373"/>
        <v>36.019004392679918</v>
      </c>
      <c r="T4401">
        <f t="shared" si="374"/>
        <v>3.2544010564699022E-2</v>
      </c>
      <c r="U4401">
        <f t="shared" si="375"/>
        <v>43.031933562586332</v>
      </c>
      <c r="V4401">
        <f t="shared" si="376"/>
        <v>3.9143506322396604E-2</v>
      </c>
    </row>
    <row r="4402" spans="1:22">
      <c r="A4402" s="12">
        <f t="shared" si="382"/>
        <v>0</v>
      </c>
      <c r="B4402" t="str">
        <f>YEAR(C4402)&amp;VLOOKUP(MONTH(C4402),lookup!$G$2:$N$13,8)</f>
        <v>2020M04</v>
      </c>
      <c r="C4402" s="7">
        <f t="shared" si="380"/>
        <v>43939</v>
      </c>
      <c r="D4402" s="126">
        <v>44.430935515886276</v>
      </c>
      <c r="E4402">
        <f t="shared" si="381"/>
        <v>44.29617265100422</v>
      </c>
      <c r="F4402" s="126">
        <v>36.660890452716728</v>
      </c>
      <c r="G4402">
        <f t="shared" si="379"/>
        <v>36.724555889653274</v>
      </c>
      <c r="H4402">
        <f t="shared" si="377"/>
        <v>43.061059050285998</v>
      </c>
      <c r="I4402">
        <f t="shared" si="378"/>
        <v>36.038458611276916</v>
      </c>
      <c r="J4402">
        <f t="shared" si="372"/>
        <v>0</v>
      </c>
      <c r="K4402" s="66"/>
      <c r="L4402" s="67"/>
      <c r="M4402" s="66"/>
      <c r="N4402" s="67"/>
      <c r="O4402" s="66"/>
      <c r="P4402" s="67"/>
      <c r="Q4402" s="66"/>
      <c r="R4402" s="68"/>
      <c r="S4402">
        <f t="shared" si="373"/>
        <v>36.070888959165188</v>
      </c>
      <c r="T4402">
        <f t="shared" si="374"/>
        <v>3.2430347888272593E-2</v>
      </c>
      <c r="U4402">
        <f t="shared" si="375"/>
        <v>43.100403590745515</v>
      </c>
      <c r="V4402">
        <f t="shared" si="376"/>
        <v>3.9344540459516963E-2</v>
      </c>
    </row>
    <row r="4403" spans="1:22">
      <c r="A4403" s="12">
        <f t="shared" si="382"/>
        <v>0</v>
      </c>
      <c r="B4403" t="str">
        <f>YEAR(C4403)&amp;VLOOKUP(MONTH(C4403),lookup!$G$2:$N$13,8)</f>
        <v>2020M04</v>
      </c>
      <c r="C4403" s="7">
        <f t="shared" si="380"/>
        <v>43940</v>
      </c>
      <c r="D4403" s="126">
        <v>44.43434640797939</v>
      </c>
      <c r="E4403">
        <f t="shared" si="381"/>
        <v>44.309502460264511</v>
      </c>
      <c r="F4403" s="126">
        <v>36.897804783343481</v>
      </c>
      <c r="G4403">
        <f t="shared" si="379"/>
        <v>36.735812148822248</v>
      </c>
      <c r="H4403">
        <f t="shared" si="377"/>
        <v>43.127541192999026</v>
      </c>
      <c r="I4403">
        <f t="shared" si="378"/>
        <v>36.094175159731819</v>
      </c>
      <c r="J4403">
        <f t="shared" ref="J4403:J4466" si="383">INDEX(L:AW,MATCH(C4403,C:C,0),MATCH($J$1,$L$1:$AW$1,0))*(IF(K4403=$S$1,1,IF(M4403=$S$1,1,IF(O4403=$S$1,1,IF(Q4403=$S$1,1,0)))))</f>
        <v>0</v>
      </c>
      <c r="K4403" s="66"/>
      <c r="L4403" s="67"/>
      <c r="M4403" s="66"/>
      <c r="N4403" s="67"/>
      <c r="O4403" s="66"/>
      <c r="P4403" s="67"/>
      <c r="Q4403" s="66"/>
      <c r="R4403" s="68"/>
      <c r="S4403">
        <f t="shared" si="373"/>
        <v>36.118333349014314</v>
      </c>
      <c r="T4403">
        <f t="shared" si="374"/>
        <v>2.4158189282495357E-2</v>
      </c>
      <c r="U4403">
        <f t="shared" si="375"/>
        <v>43.164372208704677</v>
      </c>
      <c r="V4403">
        <f t="shared" si="376"/>
        <v>3.6831015705651282E-2</v>
      </c>
    </row>
    <row r="4404" spans="1:22">
      <c r="A4404" s="12">
        <f t="shared" si="382"/>
        <v>0</v>
      </c>
      <c r="B4404" t="str">
        <f>YEAR(C4404)&amp;VLOOKUP(MONTH(C4404),lookup!$G$2:$N$13,8)</f>
        <v>2020M04</v>
      </c>
      <c r="C4404" s="7">
        <f t="shared" si="380"/>
        <v>43941</v>
      </c>
      <c r="D4404" s="126">
        <v>44.352311003533792</v>
      </c>
      <c r="E4404">
        <f t="shared" si="381"/>
        <v>44.36719195957437</v>
      </c>
      <c r="F4404" s="126">
        <v>36.612358216084154</v>
      </c>
      <c r="G4404">
        <f t="shared" si="379"/>
        <v>36.753189612176769</v>
      </c>
      <c r="H4404">
        <f t="shared" si="377"/>
        <v>43.210810679556417</v>
      </c>
      <c r="I4404">
        <f t="shared" si="378"/>
        <v>36.155190232920098</v>
      </c>
      <c r="J4404">
        <f t="shared" si="383"/>
        <v>0</v>
      </c>
      <c r="K4404" s="66"/>
      <c r="L4404" s="67"/>
      <c r="M4404" s="66"/>
      <c r="N4404" s="67"/>
      <c r="O4404" s="66"/>
      <c r="P4404" s="67"/>
      <c r="Q4404" s="66"/>
      <c r="R4404" s="68"/>
      <c r="S4404">
        <f t="shared" ref="S4404:S4467" si="384">AVERAGE(G4039+G3673+G3308+G2943+G2578)/5</f>
        <v>36.200298839348768</v>
      </c>
      <c r="T4404">
        <f t="shared" ref="T4404:T4467" si="385">S4404-I4404</f>
        <v>4.5108606428669873E-2</v>
      </c>
      <c r="U4404">
        <f t="shared" ref="U4404:U4467" si="386">AVERAGE(E4039+E3673+E3308+E2943+E2578)/5</f>
        <v>43.265760464360191</v>
      </c>
      <c r="V4404">
        <f t="shared" ref="V4404:V4467" si="387">U4404-H4404</f>
        <v>5.4949784803774548E-2</v>
      </c>
    </row>
    <row r="4405" spans="1:22">
      <c r="A4405" s="12">
        <f t="shared" si="382"/>
        <v>0</v>
      </c>
      <c r="B4405" t="str">
        <f>YEAR(C4405)&amp;VLOOKUP(MONTH(C4405),lookup!$G$2:$N$13,8)</f>
        <v>2020M04</v>
      </c>
      <c r="C4405" s="7">
        <f t="shared" si="380"/>
        <v>43942</v>
      </c>
      <c r="D4405" s="126">
        <v>44.997627653475199</v>
      </c>
      <c r="E4405">
        <f t="shared" si="381"/>
        <v>44.45264946865764</v>
      </c>
      <c r="F4405" s="126">
        <v>37.381051241889338</v>
      </c>
      <c r="G4405">
        <f t="shared" si="379"/>
        <v>36.827993163300349</v>
      </c>
      <c r="H4405">
        <f t="shared" si="377"/>
        <v>43.309662436715698</v>
      </c>
      <c r="I4405">
        <f t="shared" si="378"/>
        <v>36.236164096649425</v>
      </c>
      <c r="J4405">
        <f t="shared" si="383"/>
        <v>0</v>
      </c>
      <c r="K4405" s="66"/>
      <c r="L4405" s="67"/>
      <c r="M4405" s="66"/>
      <c r="N4405" s="67"/>
      <c r="O4405" s="66"/>
      <c r="P4405" s="67"/>
      <c r="Q4405" s="66"/>
      <c r="R4405" s="68"/>
      <c r="S4405">
        <f t="shared" si="384"/>
        <v>36.277014834687648</v>
      </c>
      <c r="T4405">
        <f t="shared" si="385"/>
        <v>4.0850738038223255E-2</v>
      </c>
      <c r="U4405">
        <f t="shared" si="386"/>
        <v>43.365790047815807</v>
      </c>
      <c r="V4405">
        <f t="shared" si="387"/>
        <v>5.612761110010922E-2</v>
      </c>
    </row>
    <row r="4406" spans="1:22">
      <c r="A4406" s="12">
        <f t="shared" si="382"/>
        <v>0</v>
      </c>
      <c r="B4406" t="str">
        <f>YEAR(C4406)&amp;VLOOKUP(MONTH(C4406),lookup!$G$2:$N$13,8)</f>
        <v>2020M04</v>
      </c>
      <c r="C4406" s="7">
        <f t="shared" si="380"/>
        <v>43943</v>
      </c>
      <c r="D4406" s="126">
        <v>44.457951056117331</v>
      </c>
      <c r="E4406">
        <f t="shared" si="381"/>
        <v>44.532117851420935</v>
      </c>
      <c r="F4406" s="126">
        <v>36.622890817308715</v>
      </c>
      <c r="G4406">
        <f t="shared" si="379"/>
        <v>36.85466271885565</v>
      </c>
      <c r="H4406">
        <f t="shared" si="377"/>
        <v>43.428443654662239</v>
      </c>
      <c r="I4406">
        <f t="shared" si="378"/>
        <v>36.325472936387001</v>
      </c>
      <c r="J4406">
        <f t="shared" si="383"/>
        <v>0</v>
      </c>
      <c r="K4406" s="66"/>
      <c r="L4406" s="67"/>
      <c r="M4406" s="66"/>
      <c r="N4406" s="67"/>
      <c r="O4406" s="66"/>
      <c r="P4406" s="67"/>
      <c r="Q4406" s="66"/>
      <c r="R4406" s="68"/>
      <c r="S4406">
        <f t="shared" si="384"/>
        <v>36.365218565616068</v>
      </c>
      <c r="T4406">
        <f t="shared" si="385"/>
        <v>3.9745629229066992E-2</v>
      </c>
      <c r="U4406">
        <f t="shared" si="386"/>
        <v>43.481417360279103</v>
      </c>
      <c r="V4406">
        <f t="shared" si="387"/>
        <v>5.2973705616864208E-2</v>
      </c>
    </row>
    <row r="4407" spans="1:22">
      <c r="A4407" s="12">
        <f t="shared" si="382"/>
        <v>0</v>
      </c>
      <c r="B4407" t="str">
        <f>YEAR(C4407)&amp;VLOOKUP(MONTH(C4407),lookup!$G$2:$N$13,8)</f>
        <v>2020M04</v>
      </c>
      <c r="C4407" s="7">
        <f t="shared" si="380"/>
        <v>43944</v>
      </c>
      <c r="D4407" s="126">
        <v>44.837894213508839</v>
      </c>
      <c r="E4407">
        <f t="shared" si="381"/>
        <v>44.557024619518842</v>
      </c>
      <c r="F4407" s="126">
        <v>37.179573390490063</v>
      </c>
      <c r="G4407">
        <f t="shared" si="379"/>
        <v>36.877386747536349</v>
      </c>
      <c r="H4407">
        <f t="shared" ref="H4407:H4470" si="388">IF(INDEX(D:D,MATCH(DATE(YEAR($C4407)-1,MONTH($C4407),DAY($C4407)),$C:$C,0),1)=0,0,(INDEX(E:E,MATCH(DATE(YEAR($C4407)-1,MONTH($C4407),DAY($C4407)),$C:$C,0),1)+INDEX(E:E,MATCH(DATE(YEAR($C4407)-2,MONTH($C4407),DAY($C4407)),$C:$C,0),1)+INDEX(E:E,MATCH(DATE(YEAR($C4407)-3,MONTH($C4407),DAY($C4407)),$C:$C,0),1)+INDEX(E:E,MATCH(DATE(YEAR($C4407)-4,MONTH($C4407),DAY($C4407)),$C:$C,0),1)+INDEX(E:E,MATCH(DATE(YEAR($C4407)-5,MONTH($C4407),DAY($C4407)),$C:$C,0),1))/5)</f>
        <v>43.531804045858294</v>
      </c>
      <c r="I4407">
        <f t="shared" ref="I4407:I4470" si="389">IF(INDEX(D:D,MATCH(DATE(YEAR($C4407)-1,MONTH($C4407),DAY($C4407)),$C:$C,0),1)=0,0,(INDEX(G:G,MATCH(DATE(YEAR($C4407)-1,MONTH($C4407),DAY($C4407)),$C:$C,0),1)+INDEX(G:G,MATCH(DATE(YEAR($C4407)-2,MONTH($C4407),DAY($C4407)),$C:$C,0),1)+INDEX(G:G,MATCH(DATE(YEAR($C4407)-3,MONTH($C4407),DAY($C4407)),$C:$C,0),1)+INDEX(G:G,MATCH(DATE(YEAR($C4407)-4,MONTH($C4407),DAY($C4407)),$C:$C,0),1)+INDEX(G:G,MATCH(DATE(YEAR($C4407)-5,MONTH($C4407),DAY($C4407)),$C:$C,0),1))/5)</f>
        <v>36.405058188551948</v>
      </c>
      <c r="J4407">
        <f t="shared" si="383"/>
        <v>0</v>
      </c>
      <c r="K4407" s="66"/>
      <c r="L4407" s="67"/>
      <c r="M4407" s="66"/>
      <c r="N4407" s="67"/>
      <c r="O4407" s="66"/>
      <c r="P4407" s="67"/>
      <c r="Q4407" s="66"/>
      <c r="R4407" s="68"/>
      <c r="S4407">
        <f t="shared" si="384"/>
        <v>36.440691959616181</v>
      </c>
      <c r="T4407">
        <f t="shared" si="385"/>
        <v>3.5633771064233599E-2</v>
      </c>
      <c r="U4407">
        <f t="shared" si="386"/>
        <v>43.5862758681156</v>
      </c>
      <c r="V4407">
        <f t="shared" si="387"/>
        <v>5.4471822257305291E-2</v>
      </c>
    </row>
    <row r="4408" spans="1:22">
      <c r="A4408" s="12">
        <f t="shared" si="382"/>
        <v>0</v>
      </c>
      <c r="B4408" t="str">
        <f>YEAR(C4408)&amp;VLOOKUP(MONTH(C4408),lookup!$G$2:$N$13,8)</f>
        <v>2020M04</v>
      </c>
      <c r="C4408" s="7">
        <f t="shared" si="380"/>
        <v>43945</v>
      </c>
      <c r="D4408" s="126">
        <v>44.687422157239467</v>
      </c>
      <c r="E4408">
        <f t="shared" si="381"/>
        <v>44.623586815113754</v>
      </c>
      <c r="F4408" s="126">
        <v>36.866365144072063</v>
      </c>
      <c r="G4408">
        <f t="shared" si="379"/>
        <v>36.919900764886115</v>
      </c>
      <c r="H4408">
        <f t="shared" si="388"/>
        <v>43.633778212400955</v>
      </c>
      <c r="I4408">
        <f t="shared" si="389"/>
        <v>36.475323172138523</v>
      </c>
      <c r="J4408">
        <f t="shared" si="383"/>
        <v>0</v>
      </c>
      <c r="K4408" s="66"/>
      <c r="L4408" s="67"/>
      <c r="M4408" s="66"/>
      <c r="N4408" s="67"/>
      <c r="O4408" s="66"/>
      <c r="P4408" s="67"/>
      <c r="Q4408" s="66"/>
      <c r="R4408" s="68"/>
      <c r="S4408">
        <f t="shared" si="384"/>
        <v>36.500130013155207</v>
      </c>
      <c r="T4408">
        <f t="shared" si="385"/>
        <v>2.4806841016683734E-2</v>
      </c>
      <c r="U4408">
        <f t="shared" si="386"/>
        <v>43.675788314878318</v>
      </c>
      <c r="V4408">
        <f t="shared" si="387"/>
        <v>4.2010102477362921E-2</v>
      </c>
    </row>
    <row r="4409" spans="1:22">
      <c r="A4409" s="12">
        <f t="shared" si="382"/>
        <v>0</v>
      </c>
      <c r="B4409" t="str">
        <f>YEAR(C4409)&amp;VLOOKUP(MONTH(C4409),lookup!$G$2:$N$13,8)</f>
        <v>2020M04</v>
      </c>
      <c r="C4409" s="7">
        <f t="shared" si="380"/>
        <v>43946</v>
      </c>
      <c r="D4409" s="126">
        <v>45.145787069079631</v>
      </c>
      <c r="E4409">
        <f t="shared" si="381"/>
        <v>44.707266621714098</v>
      </c>
      <c r="F4409" s="126">
        <v>37.295570397812291</v>
      </c>
      <c r="G4409">
        <f t="shared" si="379"/>
        <v>36.966265628370351</v>
      </c>
      <c r="H4409">
        <f t="shared" si="388"/>
        <v>43.726893195003129</v>
      </c>
      <c r="I4409">
        <f t="shared" si="389"/>
        <v>36.5407703799454</v>
      </c>
      <c r="J4409">
        <f t="shared" si="383"/>
        <v>0</v>
      </c>
      <c r="K4409" s="66"/>
      <c r="L4409" s="67"/>
      <c r="M4409" s="66"/>
      <c r="N4409" s="67"/>
      <c r="O4409" s="66"/>
      <c r="P4409" s="67"/>
      <c r="Q4409" s="66"/>
      <c r="R4409" s="68"/>
      <c r="S4409">
        <f t="shared" si="384"/>
        <v>36.566886823567664</v>
      </c>
      <c r="T4409">
        <f t="shared" si="385"/>
        <v>2.6116443622264285E-2</v>
      </c>
      <c r="U4409">
        <f t="shared" si="386"/>
        <v>43.759946433758536</v>
      </c>
      <c r="V4409">
        <f t="shared" si="387"/>
        <v>3.3053238755407222E-2</v>
      </c>
    </row>
    <row r="4410" spans="1:22">
      <c r="A4410" s="12">
        <f t="shared" si="382"/>
        <v>0</v>
      </c>
      <c r="B4410" t="str">
        <f>YEAR(C4410)&amp;VLOOKUP(MONTH(C4410),lookup!$G$2:$N$13,8)</f>
        <v>2020M04</v>
      </c>
      <c r="C4410" s="7">
        <f t="shared" si="380"/>
        <v>43947</v>
      </c>
      <c r="D4410" s="126">
        <v>44.948382985753561</v>
      </c>
      <c r="E4410">
        <f t="shared" si="381"/>
        <v>44.789279753765783</v>
      </c>
      <c r="F4410" s="126">
        <v>37.141834598793878</v>
      </c>
      <c r="G4410">
        <f t="shared" si="379"/>
        <v>37.040447669392648</v>
      </c>
      <c r="H4410">
        <f t="shared" si="388"/>
        <v>43.798406560861338</v>
      </c>
      <c r="I4410">
        <f t="shared" si="389"/>
        <v>36.595328995768341</v>
      </c>
      <c r="J4410">
        <f t="shared" si="383"/>
        <v>0</v>
      </c>
      <c r="K4410" s="66"/>
      <c r="L4410" s="67"/>
      <c r="M4410" s="66"/>
      <c r="N4410" s="67"/>
      <c r="O4410" s="66"/>
      <c r="P4410" s="67"/>
      <c r="Q4410" s="66"/>
      <c r="R4410" s="68"/>
      <c r="S4410">
        <f t="shared" si="384"/>
        <v>36.596346447807591</v>
      </c>
      <c r="T4410">
        <f t="shared" si="385"/>
        <v>1.0174520392496333E-3</v>
      </c>
      <c r="U4410">
        <f t="shared" si="386"/>
        <v>43.804984848692776</v>
      </c>
      <c r="V4410">
        <f t="shared" si="387"/>
        <v>6.57828783143799E-3</v>
      </c>
    </row>
    <row r="4411" spans="1:22">
      <c r="A4411" s="12">
        <f t="shared" si="382"/>
        <v>0</v>
      </c>
      <c r="B4411" t="str">
        <f>YEAR(C4411)&amp;VLOOKUP(MONTH(C4411),lookup!$G$2:$N$13,8)</f>
        <v>2020M04</v>
      </c>
      <c r="C4411" s="7">
        <f t="shared" si="380"/>
        <v>43948</v>
      </c>
      <c r="D4411" s="126">
        <v>45.267262679055236</v>
      </c>
      <c r="E4411">
        <f t="shared" si="381"/>
        <v>44.863806606173029</v>
      </c>
      <c r="F4411" s="126">
        <v>37.388319151278075</v>
      </c>
      <c r="G4411">
        <f t="shared" si="379"/>
        <v>37.071710476504293</v>
      </c>
      <c r="H4411">
        <f t="shared" si="388"/>
        <v>43.83385926252835</v>
      </c>
      <c r="I4411">
        <f t="shared" si="389"/>
        <v>36.617275843870182</v>
      </c>
      <c r="J4411">
        <f t="shared" si="383"/>
        <v>0</v>
      </c>
      <c r="K4411" s="66"/>
      <c r="L4411" s="67"/>
      <c r="M4411" s="66"/>
      <c r="N4411" s="67"/>
      <c r="O4411" s="66"/>
      <c r="P4411" s="67"/>
      <c r="Q4411" s="66"/>
      <c r="R4411" s="68"/>
      <c r="S4411">
        <f t="shared" si="384"/>
        <v>36.604625071973189</v>
      </c>
      <c r="T4411">
        <f t="shared" si="385"/>
        <v>-1.2650771896993263E-2</v>
      </c>
      <c r="U4411">
        <f t="shared" si="386"/>
        <v>43.8268382314699</v>
      </c>
      <c r="V4411">
        <f t="shared" si="387"/>
        <v>-7.021031058449978E-3</v>
      </c>
    </row>
    <row r="4412" spans="1:22">
      <c r="A4412" s="12">
        <f t="shared" si="382"/>
        <v>0</v>
      </c>
      <c r="B4412" t="str">
        <f>YEAR(C4412)&amp;VLOOKUP(MONTH(C4412),lookup!$G$2:$N$13,8)</f>
        <v>2020M04</v>
      </c>
      <c r="C4412" s="7">
        <f t="shared" si="380"/>
        <v>43949</v>
      </c>
      <c r="D4412" s="126">
        <v>44.628992065046155</v>
      </c>
      <c r="E4412">
        <f t="shared" si="381"/>
        <v>44.895352589928287</v>
      </c>
      <c r="F4412" s="126">
        <v>36.843729139514778</v>
      </c>
      <c r="G4412">
        <f t="shared" si="379"/>
        <v>37.104574352735881</v>
      </c>
      <c r="H4412">
        <f t="shared" si="388"/>
        <v>43.841514488603764</v>
      </c>
      <c r="I4412">
        <f t="shared" si="389"/>
        <v>36.613981492542905</v>
      </c>
      <c r="J4412">
        <f t="shared" si="383"/>
        <v>0</v>
      </c>
      <c r="K4412" s="66"/>
      <c r="L4412" s="67"/>
      <c r="M4412" s="66"/>
      <c r="N4412" s="67"/>
      <c r="O4412" s="66"/>
      <c r="P4412" s="67"/>
      <c r="Q4412" s="66"/>
      <c r="R4412" s="68"/>
      <c r="S4412">
        <f t="shared" si="384"/>
        <v>36.615219145793802</v>
      </c>
      <c r="T4412">
        <f t="shared" si="385"/>
        <v>1.237653250896642E-3</v>
      </c>
      <c r="U4412">
        <f t="shared" si="386"/>
        <v>43.840594112172226</v>
      </c>
      <c r="V4412">
        <f t="shared" si="387"/>
        <v>-9.2037643153730642E-4</v>
      </c>
    </row>
    <row r="4413" spans="1:22">
      <c r="A4413" s="12">
        <f t="shared" si="382"/>
        <v>0</v>
      </c>
      <c r="B4413" t="str">
        <f>YEAR(C4413)&amp;VLOOKUP(MONTH(C4413),lookup!$G$2:$N$13,8)</f>
        <v>2020M04</v>
      </c>
      <c r="C4413" s="7">
        <f t="shared" si="380"/>
        <v>43950</v>
      </c>
      <c r="D4413" s="126">
        <v>45.191511722485302</v>
      </c>
      <c r="E4413">
        <f t="shared" si="381"/>
        <v>44.936938469989464</v>
      </c>
      <c r="F4413" s="126">
        <v>37.215682068427242</v>
      </c>
      <c r="G4413">
        <f t="shared" si="379"/>
        <v>37.097247835889263</v>
      </c>
      <c r="H4413">
        <f t="shared" si="388"/>
        <v>43.869021392211465</v>
      </c>
      <c r="I4413">
        <f t="shared" si="389"/>
        <v>36.635455351828156</v>
      </c>
      <c r="J4413">
        <f t="shared" si="383"/>
        <v>0</v>
      </c>
      <c r="K4413" s="66"/>
      <c r="L4413" s="67"/>
      <c r="M4413" s="66"/>
      <c r="N4413" s="67"/>
      <c r="O4413" s="66"/>
      <c r="P4413" s="67"/>
      <c r="Q4413" s="66"/>
      <c r="R4413" s="68"/>
      <c r="S4413">
        <f t="shared" si="384"/>
        <v>36.622962376853309</v>
      </c>
      <c r="T4413">
        <f t="shared" si="385"/>
        <v>-1.2492974974847471E-2</v>
      </c>
      <c r="U4413">
        <f t="shared" si="386"/>
        <v>43.859497537329446</v>
      </c>
      <c r="V4413">
        <f t="shared" si="387"/>
        <v>-9.5238548820191227E-3</v>
      </c>
    </row>
    <row r="4414" spans="1:22">
      <c r="A4414" s="12">
        <f t="shared" si="382"/>
        <v>0</v>
      </c>
      <c r="B4414" t="str">
        <f>YEAR(C4414)&amp;VLOOKUP(MONTH(C4414),lookup!$G$2:$N$13,8)</f>
        <v>2020M04</v>
      </c>
      <c r="C4414" s="7">
        <f t="shared" si="380"/>
        <v>43951</v>
      </c>
      <c r="D4414" s="126">
        <v>44.552469223478461</v>
      </c>
      <c r="E4414">
        <f t="shared" si="381"/>
        <v>44.931599777636109</v>
      </c>
      <c r="F4414" s="126">
        <v>36.88213885440129</v>
      </c>
      <c r="G4414">
        <f t="shared" si="379"/>
        <v>37.114765314068322</v>
      </c>
      <c r="H4414">
        <f t="shared" si="388"/>
        <v>43.865502900182797</v>
      </c>
      <c r="I4414">
        <f t="shared" si="389"/>
        <v>36.621220814208002</v>
      </c>
      <c r="J4414">
        <f t="shared" si="383"/>
        <v>0</v>
      </c>
      <c r="K4414" s="66"/>
      <c r="L4414" s="67"/>
      <c r="M4414" s="66"/>
      <c r="N4414" s="67"/>
      <c r="O4414" s="66"/>
      <c r="P4414" s="67"/>
      <c r="Q4414" s="66"/>
      <c r="R4414" s="68"/>
      <c r="S4414">
        <f t="shared" si="384"/>
        <v>36.635634805456718</v>
      </c>
      <c r="T4414">
        <f t="shared" si="385"/>
        <v>1.4413991248716229E-2</v>
      </c>
      <c r="U4414">
        <f t="shared" si="386"/>
        <v>43.87660342600843</v>
      </c>
      <c r="V4414">
        <f t="shared" si="387"/>
        <v>1.1100525825632701E-2</v>
      </c>
    </row>
    <row r="4415" spans="1:22">
      <c r="A4415" s="12">
        <f t="shared" si="382"/>
        <v>0</v>
      </c>
      <c r="B4415" t="str">
        <f>YEAR(C4415)&amp;VLOOKUP(MONTH(C4415),lookup!$G$2:$N$13,8)</f>
        <v>2020M05</v>
      </c>
      <c r="C4415" s="7">
        <f t="shared" si="380"/>
        <v>43952</v>
      </c>
      <c r="D4415" s="126">
        <v>45.047348363901335</v>
      </c>
      <c r="E4415">
        <f t="shared" si="381"/>
        <v>44.936487436604125</v>
      </c>
      <c r="F4415" s="126">
        <v>37.257585801429045</v>
      </c>
      <c r="G4415">
        <f t="shared" si="379"/>
        <v>37.116475706720067</v>
      </c>
      <c r="H4415">
        <f t="shared" si="388"/>
        <v>43.913844122989893</v>
      </c>
      <c r="I4415">
        <f t="shared" si="389"/>
        <v>36.664467216293019</v>
      </c>
      <c r="J4415">
        <f t="shared" si="383"/>
        <v>0</v>
      </c>
      <c r="K4415" s="66"/>
      <c r="L4415" s="67"/>
      <c r="M4415" s="66"/>
      <c r="N4415" s="67"/>
      <c r="O4415" s="66"/>
      <c r="P4415" s="67"/>
      <c r="Q4415" s="66"/>
      <c r="R4415" s="68"/>
      <c r="S4415">
        <f t="shared" si="384"/>
        <v>36.672651148284395</v>
      </c>
      <c r="T4415">
        <f t="shared" si="385"/>
        <v>8.1839319913754593E-3</v>
      </c>
      <c r="U4415">
        <f t="shared" si="386"/>
        <v>43.926015844481071</v>
      </c>
      <c r="V4415">
        <f t="shared" si="387"/>
        <v>1.2171721491178289E-2</v>
      </c>
    </row>
    <row r="4416" spans="1:22">
      <c r="A4416" s="12">
        <f t="shared" si="382"/>
        <v>0</v>
      </c>
      <c r="B4416" t="str">
        <f>YEAR(C4416)&amp;VLOOKUP(MONTH(C4416),lookup!$G$2:$N$13,8)</f>
        <v>2020M05</v>
      </c>
      <c r="C4416" s="7">
        <f t="shared" si="380"/>
        <v>43953</v>
      </c>
      <c r="D4416" s="126">
        <v>44.811754733255853</v>
      </c>
      <c r="E4416">
        <f t="shared" si="381"/>
        <v>44.932872534897001</v>
      </c>
      <c r="F4416" s="126">
        <v>37.084202696675433</v>
      </c>
      <c r="G4416">
        <f t="shared" si="379"/>
        <v>37.125287895247908</v>
      </c>
      <c r="H4416">
        <f t="shared" si="388"/>
        <v>43.962851860785172</v>
      </c>
      <c r="I4416">
        <f t="shared" si="389"/>
        <v>36.697471138078129</v>
      </c>
      <c r="J4416">
        <f t="shared" si="383"/>
        <v>0</v>
      </c>
      <c r="K4416" s="66"/>
      <c r="L4416" s="67"/>
      <c r="M4416" s="66"/>
      <c r="N4416" s="67"/>
      <c r="O4416" s="66"/>
      <c r="P4416" s="67"/>
      <c r="Q4416" s="66"/>
      <c r="R4416" s="68"/>
      <c r="S4416">
        <f t="shared" si="384"/>
        <v>36.718681133633531</v>
      </c>
      <c r="T4416">
        <f t="shared" si="385"/>
        <v>2.1209995555402372E-2</v>
      </c>
      <c r="U4416">
        <f t="shared" si="386"/>
        <v>43.982635356667693</v>
      </c>
      <c r="V4416">
        <f t="shared" si="387"/>
        <v>1.9783495882521152E-2</v>
      </c>
    </row>
    <row r="4417" spans="1:22">
      <c r="A4417" s="12">
        <f t="shared" si="382"/>
        <v>0</v>
      </c>
      <c r="B4417" t="str">
        <f>YEAR(C4417)&amp;VLOOKUP(MONTH(C4417),lookup!$G$2:$N$13,8)</f>
        <v>2020M05</v>
      </c>
      <c r="C4417" s="7">
        <f t="shared" si="380"/>
        <v>43954</v>
      </c>
      <c r="D4417" s="126">
        <v>45.262991147051231</v>
      </c>
      <c r="E4417">
        <f t="shared" si="381"/>
        <v>44.9398418287699</v>
      </c>
      <c r="F4417" s="126">
        <v>37.438369404556298</v>
      </c>
      <c r="G4417">
        <f t="shared" si="379"/>
        <v>37.138383687609263</v>
      </c>
      <c r="H4417">
        <f t="shared" si="388"/>
        <v>44.027998388881841</v>
      </c>
      <c r="I4417">
        <f t="shared" si="389"/>
        <v>36.751100383476903</v>
      </c>
      <c r="J4417">
        <f t="shared" si="383"/>
        <v>0</v>
      </c>
      <c r="K4417" s="66"/>
      <c r="L4417" s="67"/>
      <c r="M4417" s="66"/>
      <c r="N4417" s="67"/>
      <c r="O4417" s="66"/>
      <c r="P4417" s="67"/>
      <c r="Q4417" s="66"/>
      <c r="R4417" s="68"/>
      <c r="S4417">
        <f t="shared" si="384"/>
        <v>36.771820400917775</v>
      </c>
      <c r="T4417">
        <f t="shared" si="385"/>
        <v>2.0720017440872596E-2</v>
      </c>
      <c r="U4417">
        <f t="shared" si="386"/>
        <v>44.055639706017885</v>
      </c>
      <c r="V4417">
        <f t="shared" si="387"/>
        <v>2.7641317136044563E-2</v>
      </c>
    </row>
    <row r="4418" spans="1:22">
      <c r="A4418" s="12">
        <f t="shared" si="382"/>
        <v>0</v>
      </c>
      <c r="B4418" t="str">
        <f>YEAR(C4418)&amp;VLOOKUP(MONTH(C4418),lookup!$G$2:$N$13,8)</f>
        <v>2020M05</v>
      </c>
      <c r="C4418" s="7">
        <f t="shared" si="380"/>
        <v>43955</v>
      </c>
      <c r="D4418" s="126">
        <v>44.988108934833022</v>
      </c>
      <c r="E4418">
        <f t="shared" si="381"/>
        <v>44.972251106402922</v>
      </c>
      <c r="F4418" s="126">
        <v>37.197356540388249</v>
      </c>
      <c r="G4418">
        <f t="shared" si="379"/>
        <v>37.171322759031696</v>
      </c>
      <c r="H4418">
        <f t="shared" si="388"/>
        <v>44.091599352649482</v>
      </c>
      <c r="I4418">
        <f t="shared" si="389"/>
        <v>36.798843631284214</v>
      </c>
      <c r="J4418">
        <f t="shared" si="383"/>
        <v>0</v>
      </c>
      <c r="K4418" s="66"/>
      <c r="L4418" s="67"/>
      <c r="M4418" s="66"/>
      <c r="N4418" s="67"/>
      <c r="O4418" s="66"/>
      <c r="P4418" s="67"/>
      <c r="Q4418" s="66"/>
      <c r="R4418" s="68"/>
      <c r="S4418">
        <f t="shared" si="384"/>
        <v>36.819007740932101</v>
      </c>
      <c r="T4418">
        <f t="shared" si="385"/>
        <v>2.0164109647886619E-2</v>
      </c>
      <c r="U4418">
        <f t="shared" si="386"/>
        <v>44.110958070771652</v>
      </c>
      <c r="V4418">
        <f t="shared" si="387"/>
        <v>1.935871812217016E-2</v>
      </c>
    </row>
    <row r="4419" spans="1:22">
      <c r="A4419" s="12">
        <f t="shared" si="382"/>
        <v>0</v>
      </c>
      <c r="B4419" t="str">
        <f>YEAR(C4419)&amp;VLOOKUP(MONTH(C4419),lookup!$G$2:$N$13,8)</f>
        <v>2020M05</v>
      </c>
      <c r="C4419" s="7">
        <f t="shared" si="380"/>
        <v>43956</v>
      </c>
      <c r="D4419" s="126">
        <v>45.144991079354611</v>
      </c>
      <c r="E4419">
        <f t="shared" si="381"/>
        <v>44.960732411160748</v>
      </c>
      <c r="F4419" s="126">
        <v>37.342887324935681</v>
      </c>
      <c r="G4419">
        <f t="shared" si="379"/>
        <v>37.179083707927667</v>
      </c>
      <c r="H4419">
        <f t="shared" si="388"/>
        <v>44.158845913564598</v>
      </c>
      <c r="I4419">
        <f t="shared" si="389"/>
        <v>36.856498208826807</v>
      </c>
      <c r="J4419">
        <f t="shared" si="383"/>
        <v>0</v>
      </c>
      <c r="K4419" s="66"/>
      <c r="L4419" s="67"/>
      <c r="M4419" s="66"/>
      <c r="N4419" s="67"/>
      <c r="O4419" s="66"/>
      <c r="P4419" s="67"/>
      <c r="Q4419" s="66"/>
      <c r="R4419" s="68"/>
      <c r="S4419">
        <f t="shared" si="384"/>
        <v>36.875208729100862</v>
      </c>
      <c r="T4419">
        <f t="shared" si="385"/>
        <v>1.8710520274055398E-2</v>
      </c>
      <c r="U4419">
        <f t="shared" si="386"/>
        <v>44.180676189337433</v>
      </c>
      <c r="V4419">
        <f t="shared" si="387"/>
        <v>2.183027577283525E-2</v>
      </c>
    </row>
    <row r="4420" spans="1:22">
      <c r="A4420" s="12">
        <f t="shared" si="382"/>
        <v>0</v>
      </c>
      <c r="B4420" t="str">
        <f>YEAR(C4420)&amp;VLOOKUP(MONTH(C4420),lookup!$G$2:$N$13,8)</f>
        <v>2020M05</v>
      </c>
      <c r="C4420" s="7">
        <f t="shared" si="380"/>
        <v>43957</v>
      </c>
      <c r="D4420" s="126">
        <v>45.020891929551084</v>
      </c>
      <c r="E4420">
        <f t="shared" si="381"/>
        <v>45.024261378198361</v>
      </c>
      <c r="F4420" s="126">
        <v>37.274673702291771</v>
      </c>
      <c r="G4420">
        <f t="shared" si="379"/>
        <v>37.238728980425435</v>
      </c>
      <c r="H4420">
        <f t="shared" si="388"/>
        <v>44.246123902214777</v>
      </c>
      <c r="I4420">
        <f t="shared" si="389"/>
        <v>36.928965474186079</v>
      </c>
      <c r="J4420">
        <f t="shared" si="383"/>
        <v>0</v>
      </c>
      <c r="K4420" s="66"/>
      <c r="L4420" s="67"/>
      <c r="M4420" s="66"/>
      <c r="N4420" s="67"/>
      <c r="O4420" s="66"/>
      <c r="P4420" s="67"/>
      <c r="Q4420" s="66"/>
      <c r="R4420" s="68"/>
      <c r="S4420">
        <f t="shared" si="384"/>
        <v>36.909602613744212</v>
      </c>
      <c r="T4420">
        <f t="shared" si="385"/>
        <v>-1.9362860441866303E-2</v>
      </c>
      <c r="U4420">
        <f t="shared" si="386"/>
        <v>44.225423086708773</v>
      </c>
      <c r="V4420">
        <f t="shared" si="387"/>
        <v>-2.0700815506003778E-2</v>
      </c>
    </row>
    <row r="4421" spans="1:22">
      <c r="A4421" s="12">
        <f t="shared" si="382"/>
        <v>0</v>
      </c>
      <c r="B4421" t="str">
        <f>YEAR(C4421)&amp;VLOOKUP(MONTH(C4421),lookup!$G$2:$N$13,8)</f>
        <v>2020M05</v>
      </c>
      <c r="C4421" s="7">
        <f t="shared" si="380"/>
        <v>43958</v>
      </c>
      <c r="D4421" s="126">
        <v>45.389251567779198</v>
      </c>
      <c r="E4421">
        <f t="shared" si="381"/>
        <v>45.065112052185711</v>
      </c>
      <c r="F4421" s="126">
        <v>37.4667825911908</v>
      </c>
      <c r="G4421">
        <f t="shared" si="379"/>
        <v>37.27185582891164</v>
      </c>
      <c r="H4421">
        <f t="shared" si="388"/>
        <v>44.25369404046954</v>
      </c>
      <c r="I4421">
        <f t="shared" si="389"/>
        <v>36.925044066770717</v>
      </c>
      <c r="J4421">
        <f t="shared" si="383"/>
        <v>0</v>
      </c>
      <c r="K4421" s="66"/>
      <c r="L4421" s="67"/>
      <c r="M4421" s="66"/>
      <c r="N4421" s="67"/>
      <c r="O4421" s="66"/>
      <c r="P4421" s="67"/>
      <c r="Q4421" s="66"/>
      <c r="R4421" s="68"/>
      <c r="S4421">
        <f t="shared" si="384"/>
        <v>36.929312785262759</v>
      </c>
      <c r="T4421">
        <f t="shared" si="385"/>
        <v>4.268718492042467E-3</v>
      </c>
      <c r="U4421">
        <f t="shared" si="386"/>
        <v>44.259236454299746</v>
      </c>
      <c r="V4421">
        <f t="shared" si="387"/>
        <v>5.5424138302058168E-3</v>
      </c>
    </row>
    <row r="4422" spans="1:22">
      <c r="A4422" s="12">
        <f t="shared" si="382"/>
        <v>0</v>
      </c>
      <c r="B4422" t="str">
        <f>YEAR(C4422)&amp;VLOOKUP(MONTH(C4422),lookup!$G$2:$N$13,8)</f>
        <v>2020M05</v>
      </c>
      <c r="C4422" s="7">
        <f t="shared" si="380"/>
        <v>43959</v>
      </c>
      <c r="D4422" s="126">
        <v>45.073457638235581</v>
      </c>
      <c r="E4422">
        <f t="shared" si="381"/>
        <v>45.119482403523023</v>
      </c>
      <c r="F4422" s="126">
        <v>37.335643332569951</v>
      </c>
      <c r="G4422">
        <f t="shared" si="379"/>
        <v>37.321153245121721</v>
      </c>
      <c r="H4422">
        <f t="shared" si="388"/>
        <v>44.321627349759623</v>
      </c>
      <c r="I4422">
        <f t="shared" si="389"/>
        <v>36.9830841105384</v>
      </c>
      <c r="J4422">
        <f t="shared" si="383"/>
        <v>0</v>
      </c>
      <c r="K4422" s="66"/>
      <c r="L4422" s="67"/>
      <c r="M4422" s="66"/>
      <c r="N4422" s="67"/>
      <c r="O4422" s="66"/>
      <c r="P4422" s="67"/>
      <c r="Q4422" s="66"/>
      <c r="R4422" s="68"/>
      <c r="S4422">
        <f t="shared" si="384"/>
        <v>36.97164006557756</v>
      </c>
      <c r="T4422">
        <f t="shared" si="385"/>
        <v>-1.1444044960839506E-2</v>
      </c>
      <c r="U4422">
        <f t="shared" si="386"/>
        <v>44.309730843005624</v>
      </c>
      <c r="V4422">
        <f t="shared" si="387"/>
        <v>-1.1896506753998892E-2</v>
      </c>
    </row>
    <row r="4423" spans="1:22">
      <c r="A4423" s="12">
        <f t="shared" si="382"/>
        <v>0</v>
      </c>
      <c r="B4423" t="str">
        <f>YEAR(C4423)&amp;VLOOKUP(MONTH(C4423),lookup!$G$2:$N$13,8)</f>
        <v>2020M05</v>
      </c>
      <c r="C4423" s="7">
        <f t="shared" si="380"/>
        <v>43960</v>
      </c>
      <c r="D4423" s="126">
        <v>45.443386299026329</v>
      </c>
      <c r="E4423">
        <f t="shared" si="381"/>
        <v>45.159267703799586</v>
      </c>
      <c r="F4423" s="126">
        <v>37.362582807530046</v>
      </c>
      <c r="G4423">
        <f t="shared" si="379"/>
        <v>37.321400008250848</v>
      </c>
      <c r="H4423">
        <f t="shared" si="388"/>
        <v>44.335984715453307</v>
      </c>
      <c r="I4423">
        <f t="shared" si="389"/>
        <v>36.985372861950125</v>
      </c>
      <c r="J4423">
        <f t="shared" si="383"/>
        <v>0</v>
      </c>
      <c r="K4423" s="66"/>
      <c r="L4423" s="67"/>
      <c r="M4423" s="66"/>
      <c r="N4423" s="67"/>
      <c r="O4423" s="66"/>
      <c r="P4423" s="67"/>
      <c r="Q4423" s="66"/>
      <c r="R4423" s="68"/>
      <c r="S4423">
        <f t="shared" si="384"/>
        <v>36.962791580105204</v>
      </c>
      <c r="T4423">
        <f t="shared" si="385"/>
        <v>-2.2581281844921364E-2</v>
      </c>
      <c r="U4423">
        <f t="shared" si="386"/>
        <v>44.311580932021641</v>
      </c>
      <c r="V4423">
        <f t="shared" si="387"/>
        <v>-2.4403783431665715E-2</v>
      </c>
    </row>
    <row r="4424" spans="1:22">
      <c r="A4424" s="12">
        <f t="shared" si="382"/>
        <v>0</v>
      </c>
      <c r="B4424" t="str">
        <f>YEAR(C4424)&amp;VLOOKUP(MONTH(C4424),lookup!$G$2:$N$13,8)</f>
        <v>2020M05</v>
      </c>
      <c r="C4424" s="7">
        <f t="shared" si="380"/>
        <v>43961</v>
      </c>
      <c r="D4424" s="126">
        <v>44.820308018208777</v>
      </c>
      <c r="E4424">
        <f t="shared" si="381"/>
        <v>45.145818874390457</v>
      </c>
      <c r="F4424" s="126">
        <v>37.154991322249344</v>
      </c>
      <c r="G4424">
        <f t="shared" ref="G4424:G4487" si="390">AVERAGE(SUM(F4417:F4424)/8,SUM(F4419:F4424)/6)</f>
        <v>37.32229386250431</v>
      </c>
      <c r="H4424">
        <f t="shared" si="388"/>
        <v>44.353758299164994</v>
      </c>
      <c r="I4424">
        <f t="shared" si="389"/>
        <v>36.998928518823554</v>
      </c>
      <c r="J4424">
        <f t="shared" si="383"/>
        <v>0</v>
      </c>
      <c r="K4424" s="66"/>
      <c r="L4424" s="67"/>
      <c r="M4424" s="66"/>
      <c r="N4424" s="67"/>
      <c r="O4424" s="66"/>
      <c r="P4424" s="67"/>
      <c r="Q4424" s="66"/>
      <c r="R4424" s="68"/>
      <c r="S4424">
        <f t="shared" si="384"/>
        <v>36.97230788906738</v>
      </c>
      <c r="T4424">
        <f t="shared" si="385"/>
        <v>-2.6620629756173741E-2</v>
      </c>
      <c r="U4424">
        <f t="shared" si="386"/>
        <v>44.330402243673241</v>
      </c>
      <c r="V4424">
        <f t="shared" si="387"/>
        <v>-2.3356055491753125E-2</v>
      </c>
    </row>
    <row r="4425" spans="1:22">
      <c r="A4425" s="12">
        <f t="shared" si="382"/>
        <v>0</v>
      </c>
      <c r="B4425" t="str">
        <f>YEAR(C4425)&amp;VLOOKUP(MONTH(C4425),lookup!$G$2:$N$13,8)</f>
        <v>2020M05</v>
      </c>
      <c r="C4425" s="7">
        <f t="shared" si="380"/>
        <v>43962</v>
      </c>
      <c r="D4425" s="126">
        <v>45.058812646242004</v>
      </c>
      <c r="E4425">
        <f t="shared" si="381"/>
        <v>45.125876181997164</v>
      </c>
      <c r="F4425" s="126">
        <v>37.22466204776682</v>
      </c>
      <c r="G4425">
        <f t="shared" si="390"/>
        <v>37.299085046274229</v>
      </c>
      <c r="H4425">
        <f t="shared" si="388"/>
        <v>44.353210356672257</v>
      </c>
      <c r="I4425">
        <f t="shared" si="389"/>
        <v>36.984551093511392</v>
      </c>
      <c r="J4425">
        <f t="shared" si="383"/>
        <v>0</v>
      </c>
      <c r="K4425" s="66"/>
      <c r="L4425" s="67"/>
      <c r="M4425" s="66"/>
      <c r="N4425" s="67"/>
      <c r="O4425" s="66"/>
      <c r="P4425" s="67"/>
      <c r="Q4425" s="66"/>
      <c r="R4425" s="68"/>
      <c r="S4425">
        <f t="shared" si="384"/>
        <v>36.974056670975926</v>
      </c>
      <c r="T4425">
        <f t="shared" si="385"/>
        <v>-1.0494422535465731E-2</v>
      </c>
      <c r="U4425">
        <f t="shared" si="386"/>
        <v>44.340775623521132</v>
      </c>
      <c r="V4425">
        <f t="shared" si="387"/>
        <v>-1.2434733151124533E-2</v>
      </c>
    </row>
    <row r="4426" spans="1:22">
      <c r="A4426" s="12">
        <f t="shared" si="382"/>
        <v>0</v>
      </c>
      <c r="B4426" t="str">
        <f>YEAR(C4426)&amp;VLOOKUP(MONTH(C4426),lookup!$G$2:$N$13,8)</f>
        <v>2020M05</v>
      </c>
      <c r="C4426" s="7">
        <f t="shared" si="380"/>
        <v>43963</v>
      </c>
      <c r="D4426" s="126">
        <v>44.316219618665627</v>
      </c>
      <c r="E4426">
        <f t="shared" si="381"/>
        <v>45.025160407162915</v>
      </c>
      <c r="F4426" s="126">
        <v>36.645642200133764</v>
      </c>
      <c r="G4426">
        <f t="shared" si="390"/>
        <v>37.212183608161823</v>
      </c>
      <c r="H4426">
        <f t="shared" si="388"/>
        <v>44.359507456380186</v>
      </c>
      <c r="I4426">
        <f t="shared" si="389"/>
        <v>36.984810566667406</v>
      </c>
      <c r="J4426">
        <f t="shared" si="383"/>
        <v>0</v>
      </c>
      <c r="K4426" s="66"/>
      <c r="L4426" s="67"/>
      <c r="M4426" s="66"/>
      <c r="N4426" s="67"/>
      <c r="O4426" s="66"/>
      <c r="P4426" s="67"/>
      <c r="Q4426" s="66"/>
      <c r="R4426" s="68"/>
      <c r="S4426">
        <f t="shared" si="384"/>
        <v>36.978739898439926</v>
      </c>
      <c r="T4426">
        <f t="shared" si="385"/>
        <v>-6.070668227479814E-3</v>
      </c>
      <c r="U4426">
        <f t="shared" si="386"/>
        <v>44.359340439718935</v>
      </c>
      <c r="V4426">
        <f t="shared" si="387"/>
        <v>-1.6701666125129577E-4</v>
      </c>
    </row>
    <row r="4427" spans="1:22">
      <c r="A4427" s="12">
        <f t="shared" si="382"/>
        <v>0</v>
      </c>
      <c r="B4427" t="str">
        <f>YEAR(C4427)&amp;VLOOKUP(MONTH(C4427),lookup!$G$2:$N$13,8)</f>
        <v>2020M05</v>
      </c>
      <c r="C4427" s="7">
        <f t="shared" si="380"/>
        <v>43964</v>
      </c>
      <c r="D4427" s="126">
        <v>44.868536497923294</v>
      </c>
      <c r="E4427">
        <f t="shared" si="381"/>
        <v>44.964489073335464</v>
      </c>
      <c r="F4427" s="126">
        <v>36.985294093681823</v>
      </c>
      <c r="G4427">
        <f t="shared" si="390"/>
        <v>37.149709989749375</v>
      </c>
      <c r="H4427">
        <f t="shared" si="388"/>
        <v>44.388174304369421</v>
      </c>
      <c r="I4427">
        <f t="shared" si="389"/>
        <v>36.998421324827042</v>
      </c>
      <c r="J4427">
        <f t="shared" si="383"/>
        <v>0</v>
      </c>
      <c r="K4427" s="66"/>
      <c r="L4427" s="67"/>
      <c r="M4427" s="66"/>
      <c r="N4427" s="67"/>
      <c r="O4427" s="66"/>
      <c r="P4427" s="67"/>
      <c r="Q4427" s="66"/>
      <c r="R4427" s="68"/>
      <c r="S4427">
        <f t="shared" si="384"/>
        <v>36.985545419130482</v>
      </c>
      <c r="T4427">
        <f t="shared" si="385"/>
        <v>-1.2875905696560608E-2</v>
      </c>
      <c r="U4427">
        <f t="shared" si="386"/>
        <v>44.3746915279783</v>
      </c>
      <c r="V4427">
        <f t="shared" si="387"/>
        <v>-1.3482776391121831E-2</v>
      </c>
    </row>
    <row r="4428" spans="1:22">
      <c r="A4428" s="12">
        <f t="shared" si="382"/>
        <v>0</v>
      </c>
      <c r="B4428" t="str">
        <f>YEAR(C4428)&amp;VLOOKUP(MONTH(C4428),lookup!$G$2:$N$13,8)</f>
        <v>2020M05</v>
      </c>
      <c r="C4428" s="7">
        <f t="shared" ref="C4428:C4491" si="391">C4427+1</f>
        <v>43965</v>
      </c>
      <c r="D4428" s="126">
        <v>44.514700036992629</v>
      </c>
      <c r="E4428">
        <f t="shared" si="381"/>
        <v>44.886288946613647</v>
      </c>
      <c r="F4428" s="126">
        <v>36.820010973337141</v>
      </c>
      <c r="G4428">
        <f t="shared" si="390"/>
        <v>37.07832420592031</v>
      </c>
      <c r="H4428">
        <f t="shared" si="388"/>
        <v>44.390536678851262</v>
      </c>
      <c r="I4428">
        <f t="shared" si="389"/>
        <v>36.99456880319353</v>
      </c>
      <c r="J4428">
        <f t="shared" si="383"/>
        <v>0</v>
      </c>
      <c r="K4428" s="66"/>
      <c r="L4428" s="67"/>
      <c r="M4428" s="66"/>
      <c r="N4428" s="67"/>
      <c r="O4428" s="66"/>
      <c r="P4428" s="67"/>
      <c r="Q4428" s="66"/>
      <c r="R4428" s="68"/>
      <c r="S4428">
        <f t="shared" si="384"/>
        <v>36.993217877276962</v>
      </c>
      <c r="T4428">
        <f t="shared" si="385"/>
        <v>-1.3509259165687126E-3</v>
      </c>
      <c r="U4428">
        <f t="shared" si="386"/>
        <v>44.394891131999657</v>
      </c>
      <c r="V4428">
        <f t="shared" si="387"/>
        <v>4.3544531483945548E-3</v>
      </c>
    </row>
    <row r="4429" spans="1:22">
      <c r="A4429" s="12">
        <f t="shared" si="382"/>
        <v>0</v>
      </c>
      <c r="B4429" t="str">
        <f>YEAR(C4429)&amp;VLOOKUP(MONTH(C4429),lookup!$G$2:$N$13,8)</f>
        <v>2020M05</v>
      </c>
      <c r="C4429" s="7">
        <f t="shared" si="391"/>
        <v>43966</v>
      </c>
      <c r="D4429" s="126">
        <v>45.00332420257967</v>
      </c>
      <c r="E4429">
        <f t="shared" si="381"/>
        <v>44.825496644918118</v>
      </c>
      <c r="F4429" s="126">
        <v>37.094712873606063</v>
      </c>
      <c r="G4429">
        <f t="shared" si="390"/>
        <v>37.0327473540776</v>
      </c>
      <c r="H4429">
        <f t="shared" si="388"/>
        <v>44.402148588033299</v>
      </c>
      <c r="I4429">
        <f t="shared" si="389"/>
        <v>36.995956162500747</v>
      </c>
      <c r="J4429">
        <f t="shared" si="383"/>
        <v>0</v>
      </c>
      <c r="K4429" s="66"/>
      <c r="L4429" s="67"/>
      <c r="M4429" s="66"/>
      <c r="N4429" s="67"/>
      <c r="O4429" s="66"/>
      <c r="P4429" s="67"/>
      <c r="Q4429" s="66"/>
      <c r="R4429" s="68"/>
      <c r="S4429">
        <f t="shared" si="384"/>
        <v>37.003795396752153</v>
      </c>
      <c r="T4429">
        <f t="shared" si="385"/>
        <v>7.8392342514064239E-3</v>
      </c>
      <c r="U4429">
        <f t="shared" si="386"/>
        <v>44.417279532508985</v>
      </c>
      <c r="V4429">
        <f t="shared" si="387"/>
        <v>1.5130944475686192E-2</v>
      </c>
    </row>
    <row r="4430" spans="1:22">
      <c r="A4430" s="12">
        <f t="shared" si="382"/>
        <v>0</v>
      </c>
      <c r="B4430" t="str">
        <f>YEAR(C4430)&amp;VLOOKUP(MONTH(C4430),lookup!$G$2:$N$13,8)</f>
        <v>2020M05</v>
      </c>
      <c r="C4430" s="7">
        <f t="shared" si="391"/>
        <v>43967</v>
      </c>
      <c r="D4430" s="126">
        <v>44.770924088656088</v>
      </c>
      <c r="E4430">
        <f t="shared" si="381"/>
        <v>44.802472970606679</v>
      </c>
      <c r="F4430" s="126">
        <v>37.021309000700107</v>
      </c>
      <c r="G4430">
        <f t="shared" si="390"/>
        <v>37.001961264873295</v>
      </c>
      <c r="H4430">
        <f t="shared" si="388"/>
        <v>44.401476733071036</v>
      </c>
      <c r="I4430">
        <f t="shared" si="389"/>
        <v>36.982279699853535</v>
      </c>
      <c r="J4430">
        <f t="shared" si="383"/>
        <v>0</v>
      </c>
      <c r="K4430" s="66"/>
      <c r="L4430" s="67"/>
      <c r="M4430" s="66"/>
      <c r="N4430" s="67"/>
      <c r="O4430" s="66"/>
      <c r="P4430" s="67"/>
      <c r="Q4430" s="66"/>
      <c r="R4430" s="68"/>
      <c r="S4430">
        <f t="shared" si="384"/>
        <v>36.983355675400134</v>
      </c>
      <c r="T4430">
        <f t="shared" si="385"/>
        <v>1.0759755465983289E-3</v>
      </c>
      <c r="U4430">
        <f t="shared" si="386"/>
        <v>44.40468508072324</v>
      </c>
      <c r="V4430">
        <f t="shared" si="387"/>
        <v>3.2083476522046794E-3</v>
      </c>
    </row>
    <row r="4431" spans="1:22">
      <c r="A4431" s="12">
        <f t="shared" si="382"/>
        <v>0</v>
      </c>
      <c r="B4431" t="str">
        <f>YEAR(C4431)&amp;VLOOKUP(MONTH(C4431),lookup!$G$2:$N$13,8)</f>
        <v>2020M05</v>
      </c>
      <c r="C4431" s="7">
        <f t="shared" si="391"/>
        <v>43968</v>
      </c>
      <c r="D4431" s="126">
        <v>44.980350180664836</v>
      </c>
      <c r="E4431">
        <f t="shared" si="381"/>
        <v>44.766994674410995</v>
      </c>
      <c r="F4431" s="126">
        <v>37.124591467514541</v>
      </c>
      <c r="G4431">
        <f t="shared" si="390"/>
        <v>36.978747591101296</v>
      </c>
      <c r="H4431">
        <f t="shared" si="388"/>
        <v>44.414763077169468</v>
      </c>
      <c r="I4431">
        <f t="shared" si="389"/>
        <v>36.990387216560229</v>
      </c>
      <c r="J4431">
        <f t="shared" si="383"/>
        <v>0</v>
      </c>
      <c r="K4431" s="66"/>
      <c r="L4431" s="67"/>
      <c r="M4431" s="66"/>
      <c r="N4431" s="67"/>
      <c r="O4431" s="66"/>
      <c r="P4431" s="67"/>
      <c r="Q4431" s="66"/>
      <c r="R4431" s="68"/>
      <c r="S4431">
        <f t="shared" si="384"/>
        <v>36.9889760009982</v>
      </c>
      <c r="T4431">
        <f t="shared" si="385"/>
        <v>-1.4112155620296107E-3</v>
      </c>
      <c r="U4431">
        <f t="shared" si="386"/>
        <v>44.418984572290313</v>
      </c>
      <c r="V4431">
        <f t="shared" si="387"/>
        <v>4.2214951208450202E-3</v>
      </c>
    </row>
    <row r="4432" spans="1:22">
      <c r="A4432" s="12">
        <f t="shared" si="382"/>
        <v>0</v>
      </c>
      <c r="B4432" t="str">
        <f>YEAR(C4432)&amp;VLOOKUP(MONTH(C4432),lookup!$G$2:$N$13,8)</f>
        <v>2020M05</v>
      </c>
      <c r="C4432" s="7">
        <f t="shared" si="391"/>
        <v>43969</v>
      </c>
      <c r="D4432" s="126">
        <v>44.478766658608414</v>
      </c>
      <c r="E4432">
        <f t="shared" si="381"/>
        <v>44.759193926097865</v>
      </c>
      <c r="F4432" s="126">
        <v>36.710129702189555</v>
      </c>
      <c r="G4432">
        <f t="shared" si="390"/>
        <v>36.956317698352215</v>
      </c>
      <c r="H4432">
        <f t="shared" si="388"/>
        <v>44.407286066370091</v>
      </c>
      <c r="I4432">
        <f t="shared" si="389"/>
        <v>36.972195074840137</v>
      </c>
      <c r="J4432">
        <f t="shared" si="383"/>
        <v>0</v>
      </c>
      <c r="K4432" s="66"/>
      <c r="L4432" s="67"/>
      <c r="M4432" s="66"/>
      <c r="N4432" s="67"/>
      <c r="O4432" s="66"/>
      <c r="P4432" s="67"/>
      <c r="Q4432" s="66"/>
      <c r="R4432" s="68"/>
      <c r="S4432">
        <f t="shared" si="384"/>
        <v>36.970491792509208</v>
      </c>
      <c r="T4432">
        <f t="shared" si="385"/>
        <v>-1.7032823309293121E-3</v>
      </c>
      <c r="U4432">
        <f t="shared" si="386"/>
        <v>44.404957716164873</v>
      </c>
      <c r="V4432">
        <f t="shared" si="387"/>
        <v>-2.3283502052180438E-3</v>
      </c>
    </row>
    <row r="4433" spans="1:22">
      <c r="A4433" s="12">
        <f t="shared" si="382"/>
        <v>0</v>
      </c>
      <c r="B4433" t="str">
        <f>YEAR(C4433)&amp;VLOOKUP(MONTH(C4433),lookup!$G$2:$N$13,8)</f>
        <v>2020M05</v>
      </c>
      <c r="C4433" s="7">
        <f t="shared" si="391"/>
        <v>43970</v>
      </c>
      <c r="D4433" s="126">
        <v>44.731203758079204</v>
      </c>
      <c r="E4433">
        <f t="shared" si="381"/>
        <v>44.727273975600681</v>
      </c>
      <c r="F4433" s="126">
        <v>36.865535696435558</v>
      </c>
      <c r="G4433">
        <f t="shared" si="390"/>
        <v>36.923892434956826</v>
      </c>
      <c r="H4433">
        <f t="shared" si="388"/>
        <v>44.402227715812799</v>
      </c>
      <c r="I4433">
        <f t="shared" si="389"/>
        <v>36.965242055488197</v>
      </c>
      <c r="J4433">
        <f t="shared" si="383"/>
        <v>0</v>
      </c>
      <c r="K4433" s="66"/>
      <c r="L4433" s="67"/>
      <c r="M4433" s="66"/>
      <c r="N4433" s="67"/>
      <c r="O4433" s="66"/>
      <c r="P4433" s="67"/>
      <c r="Q4433" s="66"/>
      <c r="R4433" s="68"/>
      <c r="S4433">
        <f t="shared" si="384"/>
        <v>36.960168178179387</v>
      </c>
      <c r="T4433">
        <f t="shared" si="385"/>
        <v>-5.0738773088099265E-3</v>
      </c>
      <c r="U4433">
        <f t="shared" si="386"/>
        <v>44.400496158258711</v>
      </c>
      <c r="V4433">
        <f t="shared" si="387"/>
        <v>-1.7315575540877148E-3</v>
      </c>
    </row>
    <row r="4434" spans="1:22">
      <c r="A4434" s="12">
        <f t="shared" si="382"/>
        <v>0</v>
      </c>
      <c r="B4434" t="str">
        <f>YEAR(C4434)&amp;VLOOKUP(MONTH(C4434),lookup!$G$2:$N$13,8)</f>
        <v>2020M05</v>
      </c>
      <c r="C4434" s="7">
        <f t="shared" si="391"/>
        <v>43971</v>
      </c>
      <c r="D4434" s="126">
        <v>44.278226963823784</v>
      </c>
      <c r="E4434">
        <f t="shared" si="381"/>
        <v>44.705193345242328</v>
      </c>
      <c r="F4434" s="126">
        <v>36.602653513163389</v>
      </c>
      <c r="G4434">
        <f t="shared" si="390"/>
        <v>36.903092520340024</v>
      </c>
      <c r="H4434">
        <f t="shared" si="388"/>
        <v>44.388217024578871</v>
      </c>
      <c r="I4434">
        <f t="shared" si="389"/>
        <v>36.944722495698748</v>
      </c>
      <c r="J4434">
        <f t="shared" si="383"/>
        <v>0</v>
      </c>
      <c r="K4434" s="66"/>
      <c r="L4434" s="67"/>
      <c r="M4434" s="66"/>
      <c r="N4434" s="67"/>
      <c r="O4434" s="66"/>
      <c r="P4434" s="67"/>
      <c r="Q4434" s="66"/>
      <c r="R4434" s="68"/>
      <c r="S4434">
        <f t="shared" si="384"/>
        <v>36.931277151896026</v>
      </c>
      <c r="T4434">
        <f t="shared" si="385"/>
        <v>-1.3445343802722221E-2</v>
      </c>
      <c r="U4434">
        <f t="shared" si="386"/>
        <v>44.373330661094293</v>
      </c>
      <c r="V4434">
        <f t="shared" si="387"/>
        <v>-1.4886363484578169E-2</v>
      </c>
    </row>
    <row r="4435" spans="1:22">
      <c r="A4435" s="12">
        <f t="shared" si="382"/>
        <v>0</v>
      </c>
      <c r="B4435" t="str">
        <f>YEAR(C4435)&amp;VLOOKUP(MONTH(C4435),lookup!$G$2:$N$13,8)</f>
        <v>2020M05</v>
      </c>
      <c r="C4435" s="7">
        <f t="shared" si="391"/>
        <v>43972</v>
      </c>
      <c r="D4435" s="126">
        <v>44.600317563969462</v>
      </c>
      <c r="E4435">
        <f t="shared" si="381"/>
        <v>44.654845775319359</v>
      </c>
      <c r="F4435" s="126">
        <v>36.765367379778347</v>
      </c>
      <c r="G4435">
        <f t="shared" si="390"/>
        <v>36.861901642902083</v>
      </c>
      <c r="H4435">
        <f t="shared" si="388"/>
        <v>44.370160052744552</v>
      </c>
      <c r="I4435">
        <f t="shared" si="389"/>
        <v>36.922133533420222</v>
      </c>
      <c r="J4435">
        <f t="shared" si="383"/>
        <v>0</v>
      </c>
      <c r="K4435" s="66"/>
      <c r="L4435" s="67"/>
      <c r="M4435" s="66"/>
      <c r="N4435" s="67"/>
      <c r="O4435" s="66"/>
      <c r="P4435" s="67"/>
      <c r="Q4435" s="66"/>
      <c r="R4435" s="68"/>
      <c r="S4435">
        <f t="shared" si="384"/>
        <v>36.904990121207888</v>
      </c>
      <c r="T4435">
        <f t="shared" si="385"/>
        <v>-1.7143412212334397E-2</v>
      </c>
      <c r="U4435">
        <f t="shared" si="386"/>
        <v>44.345890809683326</v>
      </c>
      <c r="V4435">
        <f t="shared" si="387"/>
        <v>-2.4269243061226575E-2</v>
      </c>
    </row>
    <row r="4436" spans="1:22">
      <c r="A4436" s="12">
        <f t="shared" si="382"/>
        <v>0</v>
      </c>
      <c r="B4436" t="str">
        <f>YEAR(C4436)&amp;VLOOKUP(MONTH(C4436),lookup!$G$2:$N$13,8)</f>
        <v>2020M05</v>
      </c>
      <c r="C4436" s="7">
        <f t="shared" si="391"/>
        <v>43973</v>
      </c>
      <c r="D4436" s="126">
        <v>44.311571945286637</v>
      </c>
      <c r="E4436">
        <f t="shared" si="381"/>
        <v>44.603870924306946</v>
      </c>
      <c r="F4436" s="126">
        <v>36.535614643778786</v>
      </c>
      <c r="G4436">
        <f t="shared" si="390"/>
        <v>36.80365234256125</v>
      </c>
      <c r="H4436">
        <f t="shared" si="388"/>
        <v>44.331999574768261</v>
      </c>
      <c r="I4436">
        <f t="shared" si="389"/>
        <v>36.89607451073892</v>
      </c>
      <c r="J4436">
        <f t="shared" si="383"/>
        <v>0</v>
      </c>
      <c r="K4436" s="66"/>
      <c r="L4436" s="67"/>
      <c r="M4436" s="66"/>
      <c r="N4436" s="67"/>
      <c r="O4436" s="66"/>
      <c r="P4436" s="67"/>
      <c r="Q4436" s="66"/>
      <c r="R4436" s="68"/>
      <c r="S4436">
        <f t="shared" si="384"/>
        <v>36.897345765914203</v>
      </c>
      <c r="T4436">
        <f t="shared" si="385"/>
        <v>1.2712551752827039E-3</v>
      </c>
      <c r="U4436">
        <f t="shared" si="386"/>
        <v>44.333368631525218</v>
      </c>
      <c r="V4436">
        <f t="shared" si="387"/>
        <v>1.3690567569568657E-3</v>
      </c>
    </row>
    <row r="4437" spans="1:22">
      <c r="A4437" s="12">
        <f t="shared" si="382"/>
        <v>0</v>
      </c>
      <c r="B4437" t="str">
        <f>YEAR(C4437)&amp;VLOOKUP(MONTH(C4437),lookup!$G$2:$N$13,8)</f>
        <v>2020M05</v>
      </c>
      <c r="C4437" s="7">
        <f t="shared" si="391"/>
        <v>43974</v>
      </c>
      <c r="D4437" s="126">
        <v>44.425966968873368</v>
      </c>
      <c r="E4437">
        <f t="shared" si="381"/>
        <v>44.521587496217684</v>
      </c>
      <c r="F4437" s="126">
        <v>36.624626956672763</v>
      </c>
      <c r="G4437">
        <f t="shared" si="390"/>
        <v>36.732608263516099</v>
      </c>
      <c r="H4437">
        <f t="shared" si="388"/>
        <v>44.294034721827359</v>
      </c>
      <c r="I4437">
        <f t="shared" si="389"/>
        <v>36.859292801130756</v>
      </c>
      <c r="J4437">
        <f t="shared" si="383"/>
        <v>0</v>
      </c>
      <c r="K4437" s="66"/>
      <c r="L4437" s="67"/>
      <c r="M4437" s="66"/>
      <c r="N4437" s="67"/>
      <c r="O4437" s="66"/>
      <c r="P4437" s="67"/>
      <c r="Q4437" s="66"/>
      <c r="R4437" s="68"/>
      <c r="S4437">
        <f t="shared" si="384"/>
        <v>36.850078082065991</v>
      </c>
      <c r="T4437">
        <f t="shared" si="385"/>
        <v>-9.21471906476512E-3</v>
      </c>
      <c r="U4437">
        <f t="shared" si="386"/>
        <v>44.283107155606864</v>
      </c>
      <c r="V4437">
        <f t="shared" si="387"/>
        <v>-1.0927566220495066E-2</v>
      </c>
    </row>
    <row r="4438" spans="1:22">
      <c r="A4438" s="12">
        <f t="shared" si="382"/>
        <v>0</v>
      </c>
      <c r="B4438" t="str">
        <f>YEAR(C4438)&amp;VLOOKUP(MONTH(C4438),lookup!$G$2:$N$13,8)</f>
        <v>2020M05</v>
      </c>
      <c r="C4438" s="7">
        <f t="shared" si="391"/>
        <v>43975</v>
      </c>
      <c r="D4438" s="126">
        <v>44.196425072658919</v>
      </c>
      <c r="E4438">
        <f t="shared" si="381"/>
        <v>44.462152842222075</v>
      </c>
      <c r="F4438" s="126">
        <v>36.595348195994561</v>
      </c>
      <c r="G4438">
        <f t="shared" si="390"/>
        <v>36.696420587705759</v>
      </c>
      <c r="H4438">
        <f t="shared" si="388"/>
        <v>44.260178007252748</v>
      </c>
      <c r="I4438">
        <f t="shared" si="389"/>
        <v>36.832646073710698</v>
      </c>
      <c r="J4438">
        <f t="shared" si="383"/>
        <v>0</v>
      </c>
      <c r="K4438" s="66"/>
      <c r="L4438" s="67"/>
      <c r="M4438" s="66"/>
      <c r="N4438" s="67"/>
      <c r="O4438" s="66"/>
      <c r="P4438" s="67"/>
      <c r="Q4438" s="66"/>
      <c r="R4438" s="68"/>
      <c r="S4438">
        <f t="shared" si="384"/>
        <v>36.82648526818361</v>
      </c>
      <c r="T4438">
        <f t="shared" si="385"/>
        <v>-6.1608055270880868E-3</v>
      </c>
      <c r="U4438">
        <f t="shared" si="386"/>
        <v>44.254425365176921</v>
      </c>
      <c r="V4438">
        <f t="shared" si="387"/>
        <v>-5.7526420758264862E-3</v>
      </c>
    </row>
    <row r="4439" spans="1:22">
      <c r="A4439" s="12">
        <f t="shared" si="382"/>
        <v>0</v>
      </c>
      <c r="B4439" t="str">
        <f>YEAR(C4439)&amp;VLOOKUP(MONTH(C4439),lookup!$G$2:$N$13,8)</f>
        <v>2020M05</v>
      </c>
      <c r="C4439" s="7">
        <f t="shared" si="391"/>
        <v>43976</v>
      </c>
      <c r="D4439" s="126">
        <v>44.158754331235777</v>
      </c>
      <c r="E4439">
        <f t="shared" si="381"/>
        <v>44.363098982729142</v>
      </c>
      <c r="F4439" s="126">
        <v>36.328055737299735</v>
      </c>
      <c r="G4439">
        <f t="shared" si="390"/>
        <v>36.601847107972674</v>
      </c>
      <c r="H4439">
        <f t="shared" si="388"/>
        <v>44.20963619536537</v>
      </c>
      <c r="I4439">
        <f t="shared" si="389"/>
        <v>36.786731149294454</v>
      </c>
      <c r="J4439">
        <f t="shared" si="383"/>
        <v>0</v>
      </c>
      <c r="K4439" s="66"/>
      <c r="L4439" s="67"/>
      <c r="M4439" s="66"/>
      <c r="N4439" s="67"/>
      <c r="O4439" s="66"/>
      <c r="P4439" s="67"/>
      <c r="Q4439" s="66"/>
      <c r="R4439" s="68"/>
      <c r="S4439">
        <f t="shared" si="384"/>
        <v>36.779183421990339</v>
      </c>
      <c r="T4439">
        <f t="shared" si="385"/>
        <v>-7.5477273041144599E-3</v>
      </c>
      <c r="U4439">
        <f t="shared" si="386"/>
        <v>44.201346192552776</v>
      </c>
      <c r="V4439">
        <f t="shared" si="387"/>
        <v>-8.2900028125934E-3</v>
      </c>
    </row>
    <row r="4440" spans="1:22">
      <c r="A4440" s="12">
        <f t="shared" si="382"/>
        <v>0</v>
      </c>
      <c r="B4440" t="str">
        <f>YEAR(C4440)&amp;VLOOKUP(MONTH(C4440),lookup!$G$2:$N$13,8)</f>
        <v>2020M05</v>
      </c>
      <c r="C4440" s="7">
        <f t="shared" si="391"/>
        <v>43977</v>
      </c>
      <c r="D4440" s="126">
        <v>43.628520742819774</v>
      </c>
      <c r="E4440">
        <f t="shared" si="381"/>
        <v>44.255816427908684</v>
      </c>
      <c r="F4440" s="126">
        <v>36.111251477953907</v>
      </c>
      <c r="G4440">
        <f t="shared" si="390"/>
        <v>36.523467049357151</v>
      </c>
      <c r="H4440">
        <f t="shared" si="388"/>
        <v>44.188173355935291</v>
      </c>
      <c r="I4440">
        <f t="shared" si="389"/>
        <v>36.769134666562579</v>
      </c>
      <c r="J4440">
        <f t="shared" si="383"/>
        <v>0</v>
      </c>
      <c r="K4440" s="66"/>
      <c r="L4440" s="67"/>
      <c r="M4440" s="66"/>
      <c r="N4440" s="67"/>
      <c r="O4440" s="66"/>
      <c r="P4440" s="67"/>
      <c r="Q4440" s="66"/>
      <c r="R4440" s="68"/>
      <c r="S4440">
        <f t="shared" si="384"/>
        <v>36.767712093323723</v>
      </c>
      <c r="T4440">
        <f t="shared" si="385"/>
        <v>-1.422573238855307E-3</v>
      </c>
      <c r="U4440">
        <f t="shared" si="386"/>
        <v>44.185749029466777</v>
      </c>
      <c r="V4440">
        <f t="shared" si="387"/>
        <v>-2.424326468513982E-3</v>
      </c>
    </row>
    <row r="4441" spans="1:22">
      <c r="A4441" s="12">
        <f t="shared" si="382"/>
        <v>0</v>
      </c>
      <c r="B4441" t="str">
        <f>YEAR(C4441)&amp;VLOOKUP(MONTH(C4441),lookup!$G$2:$N$13,8)</f>
        <v>2020M05</v>
      </c>
      <c r="C4441" s="7">
        <f t="shared" si="391"/>
        <v>43978</v>
      </c>
      <c r="D4441" s="126">
        <v>44.370082020920243</v>
      </c>
      <c r="E4441">
        <f t="shared" si="381"/>
        <v>44.214060024082144</v>
      </c>
      <c r="F4441" s="126">
        <v>36.523358626360015</v>
      </c>
      <c r="G4441">
        <f t="shared" si="390"/>
        <v>36.481913586359241</v>
      </c>
      <c r="H4441">
        <f t="shared" si="388"/>
        <v>44.144189629387725</v>
      </c>
      <c r="I4441">
        <f t="shared" si="389"/>
        <v>36.730848256504387</v>
      </c>
      <c r="J4441">
        <f t="shared" si="383"/>
        <v>0</v>
      </c>
      <c r="K4441" s="66"/>
      <c r="L4441" s="67"/>
      <c r="M4441" s="66"/>
      <c r="N4441" s="67"/>
      <c r="O4441" s="66"/>
      <c r="P4441" s="67"/>
      <c r="Q4441" s="66"/>
      <c r="R4441" s="68"/>
      <c r="S4441">
        <f t="shared" si="384"/>
        <v>36.70852911861347</v>
      </c>
      <c r="T4441">
        <f t="shared" si="385"/>
        <v>-2.2319137890917773E-2</v>
      </c>
      <c r="U4441">
        <f t="shared" si="386"/>
        <v>44.124183753723273</v>
      </c>
      <c r="V4441">
        <f t="shared" si="387"/>
        <v>-2.0005875664452333E-2</v>
      </c>
    </row>
    <row r="4442" spans="1:22">
      <c r="A4442" s="12">
        <f t="shared" si="382"/>
        <v>0</v>
      </c>
      <c r="B4442" t="str">
        <f>YEAR(C4442)&amp;VLOOKUP(MONTH(C4442),lookup!$G$2:$N$13,8)</f>
        <v>2020M05</v>
      </c>
      <c r="C4442" s="7">
        <f t="shared" si="391"/>
        <v>43979</v>
      </c>
      <c r="D4442" s="126">
        <v>43.836306361541233</v>
      </c>
      <c r="E4442">
        <f t="shared" si="381"/>
        <v>44.14683452112736</v>
      </c>
      <c r="F4442" s="126">
        <v>36.226514000573182</v>
      </c>
      <c r="G4442">
        <f t="shared" si="390"/>
        <v>36.432646479888554</v>
      </c>
      <c r="H4442">
        <f t="shared" si="388"/>
        <v>44.092970493393416</v>
      </c>
      <c r="I4442">
        <f t="shared" si="389"/>
        <v>36.684772115453896</v>
      </c>
      <c r="J4442">
        <f t="shared" si="383"/>
        <v>0</v>
      </c>
      <c r="K4442" s="66"/>
      <c r="L4442" s="67"/>
      <c r="M4442" s="66"/>
      <c r="N4442" s="67"/>
      <c r="O4442" s="66"/>
      <c r="P4442" s="67"/>
      <c r="Q4442" s="66"/>
      <c r="R4442" s="68"/>
      <c r="S4442">
        <f t="shared" si="384"/>
        <v>36.659929465213168</v>
      </c>
      <c r="T4442">
        <f t="shared" si="385"/>
        <v>-2.4842650240728403E-2</v>
      </c>
      <c r="U4442">
        <f t="shared" si="386"/>
        <v>44.062526243946088</v>
      </c>
      <c r="V4442">
        <f t="shared" si="387"/>
        <v>-3.044424944732782E-2</v>
      </c>
    </row>
    <row r="4443" spans="1:22">
      <c r="A4443" s="12">
        <f t="shared" si="382"/>
        <v>0</v>
      </c>
      <c r="B4443" t="str">
        <f>YEAR(C4443)&amp;VLOOKUP(MONTH(C4443),lookup!$G$2:$N$13,8)</f>
        <v>2020M05</v>
      </c>
      <c r="C4443" s="7">
        <f t="shared" si="391"/>
        <v>43980</v>
      </c>
      <c r="D4443" s="126">
        <v>44.171720685029229</v>
      </c>
      <c r="E4443">
        <f t="shared" si="381"/>
        <v>44.09886002587325</v>
      </c>
      <c r="F4443" s="126">
        <v>36.42521019540478</v>
      </c>
      <c r="G4443">
        <f t="shared" si="390"/>
        <v>36.394768592426203</v>
      </c>
      <c r="H4443">
        <f t="shared" si="388"/>
        <v>44.019041042715735</v>
      </c>
      <c r="I4443">
        <f t="shared" si="389"/>
        <v>36.621714602705566</v>
      </c>
      <c r="J4443">
        <f t="shared" si="383"/>
        <v>0</v>
      </c>
      <c r="K4443" s="66"/>
      <c r="L4443" s="67"/>
      <c r="M4443" s="66"/>
      <c r="N4443" s="67"/>
      <c r="O4443" s="66"/>
      <c r="P4443" s="67"/>
      <c r="Q4443" s="66"/>
      <c r="R4443" s="68"/>
      <c r="S4443">
        <f t="shared" si="384"/>
        <v>36.604365960477359</v>
      </c>
      <c r="T4443">
        <f t="shared" si="385"/>
        <v>-1.7348642228206756E-2</v>
      </c>
      <c r="U4443">
        <f t="shared" si="386"/>
        <v>44.002145627974969</v>
      </c>
      <c r="V4443">
        <f t="shared" si="387"/>
        <v>-1.6895414740766057E-2</v>
      </c>
    </row>
    <row r="4444" spans="1:22">
      <c r="A4444" s="12">
        <f t="shared" si="382"/>
        <v>0</v>
      </c>
      <c r="B4444" t="str">
        <f>YEAR(C4444)&amp;VLOOKUP(MONTH(C4444),lookup!$G$2:$N$13,8)</f>
        <v>2020M05</v>
      </c>
      <c r="C4444" s="7">
        <f t="shared" si="391"/>
        <v>43981</v>
      </c>
      <c r="D4444" s="126">
        <v>43.827762794373527</v>
      </c>
      <c r="E4444">
        <f t="shared" si="381"/>
        <v>44.037900097417406</v>
      </c>
      <c r="F4444" s="126">
        <v>36.204920643082993</v>
      </c>
      <c r="G4444">
        <f t="shared" si="390"/>
        <v>36.341564587973423</v>
      </c>
      <c r="H4444">
        <f t="shared" si="388"/>
        <v>43.942743948744734</v>
      </c>
      <c r="I4444">
        <f t="shared" si="389"/>
        <v>36.559390359696273</v>
      </c>
      <c r="J4444">
        <f t="shared" si="383"/>
        <v>0</v>
      </c>
      <c r="K4444" s="66"/>
      <c r="L4444" s="67"/>
      <c r="M4444" s="66"/>
      <c r="N4444" s="67"/>
      <c r="O4444" s="66"/>
      <c r="P4444" s="67"/>
      <c r="Q4444" s="66"/>
      <c r="R4444" s="68"/>
      <c r="S4444">
        <f t="shared" si="384"/>
        <v>36.539225075698205</v>
      </c>
      <c r="T4444">
        <f t="shared" si="385"/>
        <v>-2.0165283998068162E-2</v>
      </c>
      <c r="U4444">
        <f t="shared" si="386"/>
        <v>43.914822816459129</v>
      </c>
      <c r="V4444">
        <f t="shared" si="387"/>
        <v>-2.7921132285605665E-2</v>
      </c>
    </row>
    <row r="4445" spans="1:22">
      <c r="A4445" s="12">
        <f t="shared" si="382"/>
        <v>0</v>
      </c>
      <c r="B4445" t="str">
        <f>YEAR(C4445)&amp;VLOOKUP(MONTH(C4445),lookup!$G$2:$N$13,8)</f>
        <v>2020M05</v>
      </c>
      <c r="C4445" s="7">
        <f t="shared" si="391"/>
        <v>43982</v>
      </c>
      <c r="D4445" s="126">
        <v>43.696287869011314</v>
      </c>
      <c r="E4445">
        <f t="shared" si="381"/>
        <v>43.953756281823985</v>
      </c>
      <c r="F4445" s="126">
        <v>35.977429259197599</v>
      </c>
      <c r="G4445">
        <f t="shared" si="390"/>
        <v>36.271895858706046</v>
      </c>
      <c r="H4445">
        <f t="shared" si="388"/>
        <v>43.868803265007088</v>
      </c>
      <c r="I4445">
        <f t="shared" si="389"/>
        <v>36.501026319603881</v>
      </c>
      <c r="J4445">
        <f t="shared" si="383"/>
        <v>0</v>
      </c>
      <c r="K4445" s="66"/>
      <c r="L4445" s="67"/>
      <c r="M4445" s="66"/>
      <c r="N4445" s="67"/>
      <c r="O4445" s="66"/>
      <c r="P4445" s="67"/>
      <c r="Q4445" s="66"/>
      <c r="R4445" s="68"/>
      <c r="S4445">
        <f t="shared" si="384"/>
        <v>36.474237927655949</v>
      </c>
      <c r="T4445">
        <f t="shared" si="385"/>
        <v>-2.67883919479317E-2</v>
      </c>
      <c r="U4445">
        <f t="shared" si="386"/>
        <v>43.841534645927993</v>
      </c>
      <c r="V4445">
        <f t="shared" si="387"/>
        <v>-2.7268619079094947E-2</v>
      </c>
    </row>
    <row r="4446" spans="1:22">
      <c r="A4446" s="12">
        <f t="shared" si="382"/>
        <v>0</v>
      </c>
      <c r="B4446" t="str">
        <f>YEAR(C4446)&amp;VLOOKUP(MONTH(C4446),lookup!$G$2:$N$13,8)</f>
        <v>2020M06</v>
      </c>
      <c r="C4446" s="7">
        <f t="shared" si="391"/>
        <v>43983</v>
      </c>
      <c r="D4446" s="126">
        <v>43.476878615341228</v>
      </c>
      <c r="E4446">
        <f t="shared" si="381"/>
        <v>43.896147784285084</v>
      </c>
      <c r="F4446" s="126">
        <v>35.835590523039748</v>
      </c>
      <c r="G4446">
        <f t="shared" si="390"/>
        <v>36.20143925790353</v>
      </c>
      <c r="H4446">
        <f t="shared" si="388"/>
        <v>43.768817192523258</v>
      </c>
      <c r="I4446">
        <f t="shared" si="389"/>
        <v>36.415554370731698</v>
      </c>
      <c r="J4446">
        <f t="shared" si="383"/>
        <v>0</v>
      </c>
      <c r="K4446" s="66"/>
      <c r="L4446" s="67"/>
      <c r="M4446" s="66"/>
      <c r="N4446" s="67"/>
      <c r="O4446" s="66"/>
      <c r="P4446" s="67"/>
      <c r="Q4446" s="66"/>
      <c r="R4446" s="68"/>
      <c r="S4446">
        <f t="shared" si="384"/>
        <v>36.383946646012852</v>
      </c>
      <c r="T4446">
        <f t="shared" si="385"/>
        <v>-3.1607724718845986E-2</v>
      </c>
      <c r="U4446">
        <f t="shared" si="386"/>
        <v>43.728883757328546</v>
      </c>
      <c r="V4446">
        <f t="shared" si="387"/>
        <v>-3.9933435194711819E-2</v>
      </c>
    </row>
    <row r="4447" spans="1:22">
      <c r="A4447" s="12">
        <f t="shared" si="382"/>
        <v>0</v>
      </c>
      <c r="B4447" t="str">
        <f>YEAR(C4447)&amp;VLOOKUP(MONTH(C4447),lookup!$G$2:$N$13,8)</f>
        <v>2020M06</v>
      </c>
      <c r="C4447" s="7">
        <f t="shared" si="391"/>
        <v>43984</v>
      </c>
      <c r="D4447" s="126">
        <v>43.710618231226768</v>
      </c>
      <c r="E4447">
        <f t="shared" si="381"/>
        <v>43.813183962226731</v>
      </c>
      <c r="F4447" s="126">
        <v>35.995327236285441</v>
      </c>
      <c r="G4447">
        <f t="shared" si="390"/>
        <v>36.136641110750588</v>
      </c>
      <c r="H4447">
        <f t="shared" si="388"/>
        <v>43.688093537686534</v>
      </c>
      <c r="I4447">
        <f t="shared" si="389"/>
        <v>36.352645728645868</v>
      </c>
      <c r="J4447">
        <f t="shared" si="383"/>
        <v>0</v>
      </c>
      <c r="K4447" s="66"/>
      <c r="L4447" s="67"/>
      <c r="M4447" s="66"/>
      <c r="N4447" s="67"/>
      <c r="O4447" s="66"/>
      <c r="P4447" s="67"/>
      <c r="Q4447" s="66"/>
      <c r="R4447" s="68"/>
      <c r="S4447">
        <f t="shared" si="384"/>
        <v>36.323614187732083</v>
      </c>
      <c r="T4447">
        <f t="shared" si="385"/>
        <v>-2.9031540913784681E-2</v>
      </c>
      <c r="U4447">
        <f t="shared" si="386"/>
        <v>43.658874045578735</v>
      </c>
      <c r="V4447">
        <f t="shared" si="387"/>
        <v>-2.9219492107799283E-2</v>
      </c>
    </row>
    <row r="4448" spans="1:22">
      <c r="A4448" s="12">
        <f t="shared" si="382"/>
        <v>0</v>
      </c>
      <c r="B4448" t="str">
        <f>YEAR(C4448)&amp;VLOOKUP(MONTH(C4448),lookup!$G$2:$N$13,8)</f>
        <v>2020M06</v>
      </c>
      <c r="C4448" s="7">
        <f t="shared" si="391"/>
        <v>43985</v>
      </c>
      <c r="D4448" s="126">
        <v>43.531490423540454</v>
      </c>
      <c r="E4448">
        <f t="shared" si="381"/>
        <v>43.781718239105039</v>
      </c>
      <c r="F4448" s="126">
        <v>35.926032745176485</v>
      </c>
      <c r="G4448">
        <f t="shared" si="390"/>
        <v>36.100024835335603</v>
      </c>
      <c r="H4448">
        <f t="shared" si="388"/>
        <v>43.590022590696705</v>
      </c>
      <c r="I4448">
        <f t="shared" si="389"/>
        <v>36.270300171935602</v>
      </c>
      <c r="J4448">
        <f t="shared" si="383"/>
        <v>0</v>
      </c>
      <c r="K4448" s="66"/>
      <c r="L4448" s="67"/>
      <c r="M4448" s="66"/>
      <c r="N4448" s="67"/>
      <c r="O4448" s="66"/>
      <c r="P4448" s="67"/>
      <c r="Q4448" s="66"/>
      <c r="R4448" s="68"/>
      <c r="S4448">
        <f t="shared" si="384"/>
        <v>36.236023782114465</v>
      </c>
      <c r="T4448">
        <f t="shared" si="385"/>
        <v>-3.4276389821137343E-2</v>
      </c>
      <c r="U4448">
        <f t="shared" si="386"/>
        <v>43.545555271047263</v>
      </c>
      <c r="V4448">
        <f t="shared" si="387"/>
        <v>-4.4467319649442061E-2</v>
      </c>
    </row>
    <row r="4449" spans="1:22">
      <c r="A4449" s="12">
        <f t="shared" si="382"/>
        <v>0</v>
      </c>
      <c r="B4449" t="str">
        <f>YEAR(C4449)&amp;VLOOKUP(MONTH(C4449),lookup!$G$2:$N$13,8)</f>
        <v>2020M06</v>
      </c>
      <c r="C4449" s="7">
        <f t="shared" si="391"/>
        <v>43986</v>
      </c>
      <c r="D4449" s="126">
        <v>43.284201642294867</v>
      </c>
      <c r="E4449">
        <f t="shared" si="381"/>
        <v>43.639890795213091</v>
      </c>
      <c r="F4449" s="126">
        <v>35.622792241794741</v>
      </c>
      <c r="G4449">
        <f t="shared" si="390"/>
        <v>35.976871273499441</v>
      </c>
      <c r="H4449">
        <f t="shared" si="388"/>
        <v>43.497647043432707</v>
      </c>
      <c r="I4449">
        <f t="shared" si="389"/>
        <v>36.20206866972611</v>
      </c>
      <c r="J4449">
        <f t="shared" si="383"/>
        <v>0</v>
      </c>
      <c r="K4449" s="66"/>
      <c r="L4449" s="67"/>
      <c r="M4449" s="66"/>
      <c r="N4449" s="67"/>
      <c r="O4449" s="66"/>
      <c r="P4449" s="67"/>
      <c r="Q4449" s="66"/>
      <c r="R4449" s="68"/>
      <c r="S4449">
        <f t="shared" si="384"/>
        <v>36.19082546648751</v>
      </c>
      <c r="T4449">
        <f t="shared" si="385"/>
        <v>-1.1243203238599619E-2</v>
      </c>
      <c r="U4449">
        <f t="shared" si="386"/>
        <v>43.485496140441242</v>
      </c>
      <c r="V4449">
        <f t="shared" si="387"/>
        <v>-1.2150902991464818E-2</v>
      </c>
    </row>
    <row r="4450" spans="1:22">
      <c r="A4450" s="12">
        <f t="shared" si="382"/>
        <v>0</v>
      </c>
      <c r="B4450" t="str">
        <f>YEAR(C4450)&amp;VLOOKUP(MONTH(C4450),lookup!$G$2:$N$13,8)</f>
        <v>2020M06</v>
      </c>
      <c r="C4450" s="7">
        <f t="shared" si="391"/>
        <v>43987</v>
      </c>
      <c r="D4450" s="126">
        <v>42.816232620491007</v>
      </c>
      <c r="E4450">
        <f t="shared" si="381"/>
        <v>43.491842005240571</v>
      </c>
      <c r="F4450" s="126">
        <v>35.309783100342393</v>
      </c>
      <c r="G4450">
        <f t="shared" si="390"/>
        <v>35.844980797006627</v>
      </c>
      <c r="H4450">
        <f t="shared" si="388"/>
        <v>43.431140604309391</v>
      </c>
      <c r="I4450">
        <f t="shared" si="389"/>
        <v>36.147971868541156</v>
      </c>
      <c r="J4450">
        <f t="shared" si="383"/>
        <v>0</v>
      </c>
      <c r="K4450" s="66"/>
      <c r="L4450" s="67"/>
      <c r="M4450" s="66"/>
      <c r="N4450" s="67"/>
      <c r="O4450" s="66"/>
      <c r="P4450" s="67"/>
      <c r="Q4450" s="66"/>
      <c r="R4450" s="68"/>
      <c r="S4450">
        <f t="shared" si="384"/>
        <v>36.128295646694994</v>
      </c>
      <c r="T4450">
        <f t="shared" si="385"/>
        <v>-1.9676221846161468E-2</v>
      </c>
      <c r="U4450">
        <f t="shared" si="386"/>
        <v>43.409233732396999</v>
      </c>
      <c r="V4450">
        <f t="shared" si="387"/>
        <v>-2.1906871912392489E-2</v>
      </c>
    </row>
    <row r="4451" spans="1:22">
      <c r="A4451" s="12">
        <f t="shared" si="382"/>
        <v>0</v>
      </c>
      <c r="B4451" t="str">
        <f>YEAR(C4451)&amp;VLOOKUP(MONTH(C4451),lookup!$G$2:$N$13,8)</f>
        <v>2020M06</v>
      </c>
      <c r="C4451" s="7">
        <f t="shared" si="391"/>
        <v>43988</v>
      </c>
      <c r="D4451" s="126">
        <v>43.596903975296691</v>
      </c>
      <c r="E4451">
        <f t="shared" si="381"/>
        <v>43.447633969739407</v>
      </c>
      <c r="F4451" s="126">
        <v>35.892563012371895</v>
      </c>
      <c r="G4451">
        <f t="shared" si="390"/>
        <v>35.804618160831595</v>
      </c>
      <c r="H4451">
        <f t="shared" si="388"/>
        <v>43.362354046279975</v>
      </c>
      <c r="I4451">
        <f t="shared" si="389"/>
        <v>36.091867246724107</v>
      </c>
      <c r="J4451">
        <f t="shared" si="383"/>
        <v>0</v>
      </c>
      <c r="K4451" s="66"/>
      <c r="L4451" s="67"/>
      <c r="M4451" s="66"/>
      <c r="N4451" s="67"/>
      <c r="O4451" s="66"/>
      <c r="P4451" s="67"/>
      <c r="Q4451" s="66"/>
      <c r="R4451" s="68"/>
      <c r="S4451">
        <f t="shared" si="384"/>
        <v>36.077260052211173</v>
      </c>
      <c r="T4451">
        <f t="shared" si="385"/>
        <v>-1.4607194512933575E-2</v>
      </c>
      <c r="U4451">
        <f t="shared" si="386"/>
        <v>43.340333553994185</v>
      </c>
      <c r="V4451">
        <f t="shared" si="387"/>
        <v>-2.2020492285790283E-2</v>
      </c>
    </row>
    <row r="4452" spans="1:22">
      <c r="A4452" s="12">
        <f t="shared" si="382"/>
        <v>0</v>
      </c>
      <c r="B4452" t="str">
        <f>YEAR(C4452)&amp;VLOOKUP(MONTH(C4452),lookup!$G$2:$N$13,8)</f>
        <v>2020M06</v>
      </c>
      <c r="C4452" s="7">
        <f t="shared" si="391"/>
        <v>43989</v>
      </c>
      <c r="D4452" s="126">
        <v>42.809352455264623</v>
      </c>
      <c r="E4452">
        <f t="shared" si="381"/>
        <v>43.328356143538713</v>
      </c>
      <c r="F4452" s="126">
        <v>35.395031942452242</v>
      </c>
      <c r="G4452">
        <f t="shared" si="390"/>
        <v>35.717286901993219</v>
      </c>
      <c r="H4452">
        <f t="shared" si="388"/>
        <v>43.28715246397546</v>
      </c>
      <c r="I4452">
        <f t="shared" si="389"/>
        <v>36.036655900651589</v>
      </c>
      <c r="J4452">
        <f t="shared" si="383"/>
        <v>0</v>
      </c>
      <c r="K4452" s="66"/>
      <c r="L4452" s="67"/>
      <c r="M4452" s="66"/>
      <c r="N4452" s="67"/>
      <c r="O4452" s="66"/>
      <c r="P4452" s="67"/>
      <c r="Q4452" s="66"/>
      <c r="R4452" s="68"/>
      <c r="S4452">
        <f t="shared" si="384"/>
        <v>36.008387026703737</v>
      </c>
      <c r="T4452">
        <f t="shared" si="385"/>
        <v>-2.8268873947851603E-2</v>
      </c>
      <c r="U4452">
        <f t="shared" si="386"/>
        <v>43.25402655160898</v>
      </c>
      <c r="V4452">
        <f t="shared" si="387"/>
        <v>-3.3125912366479326E-2</v>
      </c>
    </row>
    <row r="4453" spans="1:22">
      <c r="A4453" s="12">
        <f t="shared" si="382"/>
        <v>0</v>
      </c>
      <c r="B4453" t="str">
        <f>YEAR(C4453)&amp;VLOOKUP(MONTH(C4453),lookup!$G$2:$N$13,8)</f>
        <v>2020M06</v>
      </c>
      <c r="C4453" s="7">
        <f t="shared" si="391"/>
        <v>43990</v>
      </c>
      <c r="D4453" s="126">
        <v>43.16393884237354</v>
      </c>
      <c r="E4453">
        <f t="shared" si="381"/>
        <v>43.249527713636084</v>
      </c>
      <c r="F4453" s="126">
        <v>35.402491769750782</v>
      </c>
      <c r="G4453">
        <f t="shared" si="390"/>
        <v>35.631950353358235</v>
      </c>
      <c r="H4453">
        <f t="shared" si="388"/>
        <v>43.210082830274807</v>
      </c>
      <c r="I4453">
        <f t="shared" si="389"/>
        <v>35.976215614092169</v>
      </c>
      <c r="J4453">
        <f t="shared" si="383"/>
        <v>0</v>
      </c>
      <c r="K4453" s="66"/>
      <c r="L4453" s="67"/>
      <c r="M4453" s="66"/>
      <c r="N4453" s="67"/>
      <c r="O4453" s="66"/>
      <c r="P4453" s="67"/>
      <c r="Q4453" s="66"/>
      <c r="R4453" s="68"/>
      <c r="S4453">
        <f t="shared" si="384"/>
        <v>35.956097722492714</v>
      </c>
      <c r="T4453">
        <f t="shared" si="385"/>
        <v>-2.0117891599454651E-2</v>
      </c>
      <c r="U4453">
        <f t="shared" si="386"/>
        <v>43.183638033092095</v>
      </c>
      <c r="V4453">
        <f t="shared" si="387"/>
        <v>-2.6444797182712421E-2</v>
      </c>
    </row>
    <row r="4454" spans="1:22">
      <c r="A4454" s="12">
        <f t="shared" si="382"/>
        <v>0</v>
      </c>
      <c r="B4454" t="str">
        <f>YEAR(C4454)&amp;VLOOKUP(MONTH(C4454),lookup!$G$2:$N$13,8)</f>
        <v>2020M06</v>
      </c>
      <c r="C4454" s="7">
        <f t="shared" si="391"/>
        <v>43991</v>
      </c>
      <c r="D4454" s="126">
        <v>42.922155097928567</v>
      </c>
      <c r="E4454">
        <f t="shared" si="381"/>
        <v>43.164079549996814</v>
      </c>
      <c r="F4454" s="126">
        <v>35.523146870130688</v>
      </c>
      <c r="G4454">
        <f t="shared" si="390"/>
        <v>35.578848802130935</v>
      </c>
      <c r="H4454">
        <f t="shared" si="388"/>
        <v>43.128012058325929</v>
      </c>
      <c r="I4454">
        <f t="shared" si="389"/>
        <v>35.91171473506364</v>
      </c>
      <c r="J4454">
        <f t="shared" si="383"/>
        <v>0</v>
      </c>
      <c r="K4454" s="66"/>
      <c r="L4454" s="67"/>
      <c r="M4454" s="66"/>
      <c r="N4454" s="67"/>
      <c r="O4454" s="66"/>
      <c r="P4454" s="67"/>
      <c r="Q4454" s="66"/>
      <c r="R4454" s="68"/>
      <c r="S4454">
        <f t="shared" si="384"/>
        <v>35.903026029443701</v>
      </c>
      <c r="T4454">
        <f t="shared" si="385"/>
        <v>-8.6887056199387303E-3</v>
      </c>
      <c r="U4454">
        <f t="shared" si="386"/>
        <v>43.121664079718954</v>
      </c>
      <c r="V4454">
        <f t="shared" si="387"/>
        <v>-6.3479786069748911E-3</v>
      </c>
    </row>
    <row r="4455" spans="1:22">
      <c r="A4455" s="12">
        <f t="shared" si="382"/>
        <v>0</v>
      </c>
      <c r="B4455" t="str">
        <f>YEAR(C4455)&amp;VLOOKUP(MONTH(C4455),lookup!$G$2:$N$13,8)</f>
        <v>2020M06</v>
      </c>
      <c r="C4455" s="7">
        <f t="shared" si="391"/>
        <v>43992</v>
      </c>
      <c r="D4455" s="126">
        <v>43.214647895723793</v>
      </c>
      <c r="E4455">
        <f t="shared" si="381"/>
        <v>43.127285258480278</v>
      </c>
      <c r="F4455" s="126">
        <v>35.528127790784339</v>
      </c>
      <c r="G4455">
        <f t="shared" si="390"/>
        <v>35.541760132536254</v>
      </c>
      <c r="H4455">
        <f t="shared" si="388"/>
        <v>43.063327047465371</v>
      </c>
      <c r="I4455">
        <f t="shared" si="389"/>
        <v>35.855845373517113</v>
      </c>
      <c r="J4455">
        <f t="shared" si="383"/>
        <v>0</v>
      </c>
      <c r="K4455" s="66"/>
      <c r="L4455" s="67"/>
      <c r="M4455" s="66"/>
      <c r="N4455" s="67"/>
      <c r="O4455" s="66"/>
      <c r="P4455" s="67"/>
      <c r="Q4455" s="66"/>
      <c r="R4455" s="68"/>
      <c r="S4455">
        <f t="shared" si="384"/>
        <v>35.834342515410597</v>
      </c>
      <c r="T4455">
        <f t="shared" si="385"/>
        <v>-2.1502858106515532E-2</v>
      </c>
      <c r="U4455">
        <f t="shared" si="386"/>
        <v>43.033802279931209</v>
      </c>
      <c r="V4455">
        <f t="shared" si="387"/>
        <v>-2.9524767534162777E-2</v>
      </c>
    </row>
    <row r="4456" spans="1:22">
      <c r="A4456" s="12">
        <f t="shared" si="382"/>
        <v>0</v>
      </c>
      <c r="B4456" t="str">
        <f>YEAR(C4456)&amp;VLOOKUP(MONTH(C4456),lookup!$G$2:$N$13,8)</f>
        <v>2020M06</v>
      </c>
      <c r="C4456" s="7">
        <f t="shared" si="391"/>
        <v>43993</v>
      </c>
      <c r="D4456" s="126">
        <v>42.993009764570509</v>
      </c>
      <c r="E4456">
        <f t="shared" si="381"/>
        <v>43.108361645967953</v>
      </c>
      <c r="F4456" s="126">
        <v>35.540058892989222</v>
      </c>
      <c r="G4456">
        <f t="shared" si="390"/>
        <v>35.536826416161787</v>
      </c>
      <c r="H4456">
        <f t="shared" si="388"/>
        <v>42.97425429943678</v>
      </c>
      <c r="I4456">
        <f t="shared" si="389"/>
        <v>35.786031628520838</v>
      </c>
      <c r="J4456">
        <f t="shared" si="383"/>
        <v>0</v>
      </c>
      <c r="K4456" s="66"/>
      <c r="L4456" s="67"/>
      <c r="M4456" s="66"/>
      <c r="N4456" s="67"/>
      <c r="O4456" s="66"/>
      <c r="P4456" s="67"/>
      <c r="Q4456" s="66"/>
      <c r="R4456" s="68"/>
      <c r="S4456">
        <f t="shared" si="384"/>
        <v>35.7756329946695</v>
      </c>
      <c r="T4456">
        <f t="shared" si="385"/>
        <v>-1.0398633851337991E-2</v>
      </c>
      <c r="U4456">
        <f t="shared" si="386"/>
        <v>42.966546307830839</v>
      </c>
      <c r="V4456">
        <f t="shared" si="387"/>
        <v>-7.7079916059403786E-3</v>
      </c>
    </row>
    <row r="4457" spans="1:22">
      <c r="A4457" s="12">
        <f t="shared" si="382"/>
        <v>0</v>
      </c>
      <c r="B4457" t="str">
        <f>YEAR(C4457)&amp;VLOOKUP(MONTH(C4457),lookup!$G$2:$N$13,8)</f>
        <v>2020M06</v>
      </c>
      <c r="C4457" s="7">
        <f t="shared" si="391"/>
        <v>43994</v>
      </c>
      <c r="D4457" s="126">
        <v>43.283746360526578</v>
      </c>
      <c r="E4457">
        <f t="shared" si="381"/>
        <v>43.082236722959919</v>
      </c>
      <c r="F4457" s="126">
        <v>35.599410157056212</v>
      </c>
      <c r="G4457">
        <f t="shared" si="390"/>
        <v>35.51093563125599</v>
      </c>
      <c r="H4457">
        <f t="shared" si="388"/>
        <v>42.912447243444369</v>
      </c>
      <c r="I4457">
        <f t="shared" si="389"/>
        <v>35.732222591061102</v>
      </c>
      <c r="J4457">
        <f t="shared" si="383"/>
        <v>0</v>
      </c>
      <c r="K4457" s="66"/>
      <c r="L4457" s="67"/>
      <c r="M4457" s="66"/>
      <c r="N4457" s="67"/>
      <c r="O4457" s="66"/>
      <c r="P4457" s="67"/>
      <c r="Q4457" s="66"/>
      <c r="R4457" s="68"/>
      <c r="S4457">
        <f t="shared" si="384"/>
        <v>35.703442324587726</v>
      </c>
      <c r="T4457">
        <f t="shared" si="385"/>
        <v>-2.8780266473376059E-2</v>
      </c>
      <c r="U4457">
        <f t="shared" si="386"/>
        <v>42.880969534595707</v>
      </c>
      <c r="V4457">
        <f t="shared" si="387"/>
        <v>-3.1477708848662189E-2</v>
      </c>
    </row>
    <row r="4458" spans="1:22">
      <c r="A4458" s="12">
        <f t="shared" si="382"/>
        <v>0</v>
      </c>
      <c r="B4458" t="str">
        <f>YEAR(C4458)&amp;VLOOKUP(MONTH(C4458),lookup!$G$2:$N$13,8)</f>
        <v>2020M06</v>
      </c>
      <c r="C4458" s="7">
        <f t="shared" si="391"/>
        <v>43995</v>
      </c>
      <c r="D4458" s="126">
        <v>42.827533306203307</v>
      </c>
      <c r="E4458">
        <f t="shared" si="381"/>
        <v>43.084458086728503</v>
      </c>
      <c r="F4458" s="126">
        <v>35.25691537745098</v>
      </c>
      <c r="G4458">
        <f t="shared" si="390"/>
        <v>35.496121684825169</v>
      </c>
      <c r="H4458">
        <f t="shared" si="388"/>
        <v>42.827144643232877</v>
      </c>
      <c r="I4458">
        <f t="shared" si="389"/>
        <v>35.660810152190145</v>
      </c>
      <c r="J4458">
        <f t="shared" si="383"/>
        <v>0</v>
      </c>
      <c r="K4458" s="66"/>
      <c r="L4458" s="67"/>
      <c r="M4458" s="66"/>
      <c r="N4458" s="67"/>
      <c r="O4458" s="66"/>
      <c r="P4458" s="67"/>
      <c r="Q4458" s="66"/>
      <c r="R4458" s="68"/>
      <c r="S4458">
        <f t="shared" si="384"/>
        <v>35.632298250614085</v>
      </c>
      <c r="T4458">
        <f t="shared" si="385"/>
        <v>-2.8511901576059984E-2</v>
      </c>
      <c r="U4458">
        <f t="shared" si="386"/>
        <v>42.796817897394043</v>
      </c>
      <c r="V4458">
        <f t="shared" si="387"/>
        <v>-3.0326745838834768E-2</v>
      </c>
    </row>
    <row r="4459" spans="1:22">
      <c r="A4459" s="12">
        <f t="shared" si="382"/>
        <v>0</v>
      </c>
      <c r="B4459" t="str">
        <f>YEAR(C4459)&amp;VLOOKUP(MONTH(C4459),lookup!$G$2:$N$13,8)</f>
        <v>2020M06</v>
      </c>
      <c r="C4459" s="7">
        <f t="shared" si="391"/>
        <v>43996</v>
      </c>
      <c r="D4459" s="126">
        <v>43.067692248552255</v>
      </c>
      <c r="E4459">
        <f t="shared" si="381"/>
        <v>43.043361804321862</v>
      </c>
      <c r="F4459" s="126">
        <v>35.528009686480182</v>
      </c>
      <c r="G4459">
        <f t="shared" si="390"/>
        <v>35.483796928351055</v>
      </c>
      <c r="H4459">
        <f t="shared" si="388"/>
        <v>42.726767980741684</v>
      </c>
      <c r="I4459">
        <f t="shared" si="389"/>
        <v>35.57376883671089</v>
      </c>
      <c r="J4459">
        <f t="shared" si="383"/>
        <v>0</v>
      </c>
      <c r="K4459" s="66"/>
      <c r="L4459" s="67"/>
      <c r="M4459" s="66"/>
      <c r="N4459" s="67"/>
      <c r="O4459" s="66"/>
      <c r="P4459" s="67"/>
      <c r="Q4459" s="66"/>
      <c r="R4459" s="68"/>
      <c r="S4459">
        <f t="shared" si="384"/>
        <v>35.538253169659377</v>
      </c>
      <c r="T4459">
        <f t="shared" si="385"/>
        <v>-3.5515667051512878E-2</v>
      </c>
      <c r="U4459">
        <f t="shared" si="386"/>
        <v>42.687957433255363</v>
      </c>
      <c r="V4459">
        <f t="shared" si="387"/>
        <v>-3.8810547486320957E-2</v>
      </c>
    </row>
    <row r="4460" spans="1:22">
      <c r="A4460" s="12">
        <f t="shared" si="382"/>
        <v>0</v>
      </c>
      <c r="B4460" t="str">
        <f>YEAR(C4460)&amp;VLOOKUP(MONTH(C4460),lookup!$G$2:$N$13,8)</f>
        <v>2020M06</v>
      </c>
      <c r="C4460" s="7">
        <f t="shared" si="391"/>
        <v>43997</v>
      </c>
      <c r="D4460" s="126">
        <v>42.622953157658301</v>
      </c>
      <c r="E4460">
        <f t="shared" si="381"/>
        <v>43.006778353198946</v>
      </c>
      <c r="F4460" s="126">
        <v>35.140881749842485</v>
      </c>
      <c r="G4460">
        <f t="shared" si="390"/>
        <v>35.436057114622258</v>
      </c>
      <c r="H4460">
        <f t="shared" si="388"/>
        <v>42.643624293702423</v>
      </c>
      <c r="I4460">
        <f t="shared" si="389"/>
        <v>35.509248016534634</v>
      </c>
      <c r="J4460">
        <f t="shared" si="383"/>
        <v>0</v>
      </c>
      <c r="K4460" s="66"/>
      <c r="L4460" s="67"/>
      <c r="M4460" s="66"/>
      <c r="N4460" s="67"/>
      <c r="O4460" s="66"/>
      <c r="P4460" s="67"/>
      <c r="Q4460" s="66"/>
      <c r="R4460" s="68"/>
      <c r="S4460">
        <f t="shared" si="384"/>
        <v>35.489208739196322</v>
      </c>
      <c r="T4460">
        <f t="shared" si="385"/>
        <v>-2.00392773383129E-2</v>
      </c>
      <c r="U4460">
        <f t="shared" si="386"/>
        <v>42.620107821215569</v>
      </c>
      <c r="V4460">
        <f t="shared" si="387"/>
        <v>-2.3516472486853957E-2</v>
      </c>
    </row>
    <row r="4461" spans="1:22">
      <c r="A4461" s="12">
        <f t="shared" si="382"/>
        <v>0</v>
      </c>
      <c r="B4461" t="str">
        <f>YEAR(C4461)&amp;VLOOKUP(MONTH(C4461),lookup!$G$2:$N$13,8)</f>
        <v>2020M06</v>
      </c>
      <c r="C4461" s="7">
        <f t="shared" si="391"/>
        <v>43998</v>
      </c>
      <c r="D4461" s="126">
        <v>43.101957282582127</v>
      </c>
      <c r="E4461">
        <f t="shared" ref="E4461:E4524" si="392">AVERAGE(SUM(D4454:D4461)/8,SUM(D4456:D4461)/6)</f>
        <v>42.993513621283512</v>
      </c>
      <c r="F4461" s="126">
        <v>35.646042742933517</v>
      </c>
      <c r="G4461">
        <f t="shared" si="390"/>
        <v>35.461105296458612</v>
      </c>
      <c r="H4461">
        <f t="shared" si="388"/>
        <v>42.558652795687649</v>
      </c>
      <c r="I4461">
        <f t="shared" si="389"/>
        <v>35.435659369694712</v>
      </c>
      <c r="J4461">
        <f t="shared" si="383"/>
        <v>0</v>
      </c>
      <c r="K4461" s="66"/>
      <c r="L4461" s="67"/>
      <c r="M4461" s="66"/>
      <c r="N4461" s="67"/>
      <c r="O4461" s="66"/>
      <c r="P4461" s="67"/>
      <c r="Q4461" s="66"/>
      <c r="R4461" s="68"/>
      <c r="S4461">
        <f t="shared" si="384"/>
        <v>35.409745835079448</v>
      </c>
      <c r="T4461">
        <f t="shared" si="385"/>
        <v>-2.5913534615263245E-2</v>
      </c>
      <c r="U4461">
        <f t="shared" si="386"/>
        <v>42.529079962389005</v>
      </c>
      <c r="V4461">
        <f t="shared" si="387"/>
        <v>-2.9572833298644241E-2</v>
      </c>
    </row>
    <row r="4462" spans="1:22">
      <c r="A4462" s="12">
        <f t="shared" si="382"/>
        <v>0</v>
      </c>
      <c r="B4462" t="str">
        <f>YEAR(C4462)&amp;VLOOKUP(MONTH(C4462),lookup!$G$2:$N$13,8)</f>
        <v>2020M06</v>
      </c>
      <c r="C4462" s="7">
        <f t="shared" si="391"/>
        <v>43999</v>
      </c>
      <c r="D4462" s="126">
        <v>42.662219442271024</v>
      </c>
      <c r="E4462">
        <f t="shared" si="392"/>
        <v>42.949701782613289</v>
      </c>
      <c r="F4462" s="126">
        <v>35.196856129430252</v>
      </c>
      <c r="G4462">
        <f t="shared" si="390"/>
        <v>35.412111894868254</v>
      </c>
      <c r="H4462">
        <f t="shared" si="388"/>
        <v>42.481429369601848</v>
      </c>
      <c r="I4462">
        <f t="shared" si="389"/>
        <v>35.376871323766331</v>
      </c>
      <c r="J4462">
        <f t="shared" si="383"/>
        <v>0</v>
      </c>
      <c r="K4462" s="66"/>
      <c r="L4462" s="67"/>
      <c r="M4462" s="66"/>
      <c r="N4462" s="67"/>
      <c r="O4462" s="66"/>
      <c r="P4462" s="67"/>
      <c r="Q4462" s="66"/>
      <c r="R4462" s="68"/>
      <c r="S4462">
        <f t="shared" si="384"/>
        <v>35.344839289908954</v>
      </c>
      <c r="T4462">
        <f t="shared" si="385"/>
        <v>-3.2032033857376518E-2</v>
      </c>
      <c r="U4462">
        <f t="shared" si="386"/>
        <v>42.438488572263807</v>
      </c>
      <c r="V4462">
        <f t="shared" si="387"/>
        <v>-4.2940797338040682E-2</v>
      </c>
    </row>
    <row r="4463" spans="1:22">
      <c r="A4463" s="12">
        <f t="shared" si="382"/>
        <v>0</v>
      </c>
      <c r="B4463" t="str">
        <f>YEAR(C4463)&amp;VLOOKUP(MONTH(C4463),lookup!$G$2:$N$13,8)</f>
        <v>2020M06</v>
      </c>
      <c r="C4463" s="7">
        <f t="shared" si="391"/>
        <v>44000</v>
      </c>
      <c r="D4463" s="126">
        <v>42.557935764221384</v>
      </c>
      <c r="E4463">
        <f t="shared" si="392"/>
        <v>42.848173058035627</v>
      </c>
      <c r="F4463" s="126">
        <v>35.193056893689416</v>
      </c>
      <c r="G4463">
        <f t="shared" si="390"/>
        <v>35.357307191852584</v>
      </c>
      <c r="H4463">
        <f t="shared" si="388"/>
        <v>42.392030645865631</v>
      </c>
      <c r="I4463">
        <f t="shared" si="389"/>
        <v>35.308532107887139</v>
      </c>
      <c r="J4463">
        <f t="shared" si="383"/>
        <v>0</v>
      </c>
      <c r="K4463" s="66"/>
      <c r="L4463" s="67"/>
      <c r="M4463" s="66"/>
      <c r="N4463" s="67"/>
      <c r="O4463" s="66"/>
      <c r="P4463" s="67"/>
      <c r="Q4463" s="66"/>
      <c r="R4463" s="68"/>
      <c r="S4463">
        <f t="shared" si="384"/>
        <v>35.27934360297499</v>
      </c>
      <c r="T4463">
        <f t="shared" si="385"/>
        <v>-2.9188504912148971E-2</v>
      </c>
      <c r="U4463">
        <f t="shared" si="386"/>
        <v>42.356760880128149</v>
      </c>
      <c r="V4463">
        <f t="shared" si="387"/>
        <v>-3.5269765737481862E-2</v>
      </c>
    </row>
    <row r="4464" spans="1:22">
      <c r="A4464" s="12">
        <f t="shared" ref="A4464:A4527" si="393">IF(D4464+D4465=D4464,IF(D4464+D4465&gt;0,1,0),0)</f>
        <v>0</v>
      </c>
      <c r="B4464" t="str">
        <f>YEAR(C4464)&amp;VLOOKUP(MONTH(C4464),lookup!$G$2:$N$13,8)</f>
        <v>2020M06</v>
      </c>
      <c r="C4464" s="7">
        <f t="shared" si="391"/>
        <v>44001</v>
      </c>
      <c r="D4464" s="126">
        <v>42.368564987405264</v>
      </c>
      <c r="E4464">
        <f t="shared" si="392"/>
        <v>42.770897899562961</v>
      </c>
      <c r="F4464" s="126">
        <v>35.063067702053665</v>
      </c>
      <c r="G4464">
        <f t="shared" si="390"/>
        <v>35.311341269469338</v>
      </c>
      <c r="H4464">
        <f t="shared" si="388"/>
        <v>42.289604033706212</v>
      </c>
      <c r="I4464">
        <f t="shared" si="389"/>
        <v>35.226094220352707</v>
      </c>
      <c r="J4464">
        <f t="shared" si="383"/>
        <v>0</v>
      </c>
      <c r="K4464" s="66"/>
      <c r="L4464" s="67"/>
      <c r="M4464" s="66"/>
      <c r="N4464" s="67"/>
      <c r="O4464" s="66"/>
      <c r="P4464" s="67"/>
      <c r="Q4464" s="66"/>
      <c r="R4464" s="68"/>
      <c r="S4464">
        <f t="shared" si="384"/>
        <v>35.205286066439427</v>
      </c>
      <c r="T4464">
        <f t="shared" si="385"/>
        <v>-2.080815391327917E-2</v>
      </c>
      <c r="U4464">
        <f t="shared" si="386"/>
        <v>42.266829787252334</v>
      </c>
      <c r="V4464">
        <f t="shared" si="387"/>
        <v>-2.2774246453877822E-2</v>
      </c>
    </row>
    <row r="4465" spans="1:22">
      <c r="A4465" s="12">
        <f t="shared" si="393"/>
        <v>0</v>
      </c>
      <c r="B4465" t="str">
        <f>YEAR(C4465)&amp;VLOOKUP(MONTH(C4465),lookup!$G$2:$N$13,8)</f>
        <v>2020M06</v>
      </c>
      <c r="C4465" s="7">
        <f t="shared" si="391"/>
        <v>44002</v>
      </c>
      <c r="D4465" s="126">
        <v>42.776993502607702</v>
      </c>
      <c r="E4465">
        <f t="shared" si="392"/>
        <v>42.715000950447646</v>
      </c>
      <c r="F4465" s="126">
        <v>35.287501824743174</v>
      </c>
      <c r="G4465">
        <f t="shared" si="390"/>
        <v>35.271804676888351</v>
      </c>
      <c r="H4465">
        <f t="shared" si="388"/>
        <v>42.231310347943079</v>
      </c>
      <c r="I4465">
        <f t="shared" si="389"/>
        <v>35.177903069699326</v>
      </c>
      <c r="J4465">
        <f t="shared" si="383"/>
        <v>0</v>
      </c>
      <c r="K4465" s="66"/>
      <c r="L4465" s="67"/>
      <c r="M4465" s="66"/>
      <c r="N4465" s="67"/>
      <c r="O4465" s="66"/>
      <c r="P4465" s="67"/>
      <c r="Q4465" s="66"/>
      <c r="R4465" s="68"/>
      <c r="S4465">
        <f t="shared" si="384"/>
        <v>35.162675861152294</v>
      </c>
      <c r="T4465">
        <f t="shared" si="385"/>
        <v>-1.5227208547031523E-2</v>
      </c>
      <c r="U4465">
        <f t="shared" si="386"/>
        <v>42.202813238410478</v>
      </c>
      <c r="V4465">
        <f t="shared" si="387"/>
        <v>-2.8497109532601428E-2</v>
      </c>
    </row>
    <row r="4466" spans="1:22">
      <c r="A4466" s="12">
        <f t="shared" si="393"/>
        <v>0</v>
      </c>
      <c r="B4466" t="str">
        <f>YEAR(C4466)&amp;VLOOKUP(MONTH(C4466),lookup!$G$2:$N$13,8)</f>
        <v>2020M06</v>
      </c>
      <c r="C4466" s="7">
        <f t="shared" si="391"/>
        <v>44003</v>
      </c>
      <c r="D4466" s="126">
        <v>42.030102596708076</v>
      </c>
      <c r="E4466">
        <f t="shared" si="392"/>
        <v>42.615757317691681</v>
      </c>
      <c r="F4466" s="126">
        <v>34.875674683627103</v>
      </c>
      <c r="G4466">
        <f t="shared" si="390"/>
        <v>35.225876544673085</v>
      </c>
      <c r="H4466">
        <f t="shared" si="388"/>
        <v>42.115768366020589</v>
      </c>
      <c r="I4466">
        <f t="shared" si="389"/>
        <v>35.085821838004804</v>
      </c>
      <c r="J4466">
        <f t="shared" si="383"/>
        <v>0</v>
      </c>
      <c r="K4466" s="66"/>
      <c r="L4466" s="67"/>
      <c r="M4466" s="66"/>
      <c r="N4466" s="67"/>
      <c r="O4466" s="66"/>
      <c r="P4466" s="67"/>
      <c r="Q4466" s="66"/>
      <c r="R4466" s="68"/>
      <c r="S4466">
        <f t="shared" si="384"/>
        <v>35.069616873306963</v>
      </c>
      <c r="T4466">
        <f t="shared" si="385"/>
        <v>-1.6204964697841717E-2</v>
      </c>
      <c r="U4466">
        <f t="shared" si="386"/>
        <v>42.100196534321171</v>
      </c>
      <c r="V4466">
        <f t="shared" si="387"/>
        <v>-1.5571831699418226E-2</v>
      </c>
    </row>
    <row r="4467" spans="1:22">
      <c r="A4467" s="12">
        <f t="shared" si="393"/>
        <v>0</v>
      </c>
      <c r="B4467" t="str">
        <f>YEAR(C4467)&amp;VLOOKUP(MONTH(C4467),lookup!$G$2:$N$13,8)</f>
        <v>2020M06</v>
      </c>
      <c r="C4467" s="7">
        <f t="shared" si="391"/>
        <v>44004</v>
      </c>
      <c r="D4467" s="126">
        <v>42.609670245652744</v>
      </c>
      <c r="E4467">
        <f t="shared" si="392"/>
        <v>42.546107022766343</v>
      </c>
      <c r="F4467" s="126">
        <v>35.243636987558979</v>
      </c>
      <c r="G4467">
        <f t="shared" si="390"/>
        <v>35.174569438042624</v>
      </c>
      <c r="H4467">
        <f t="shared" si="388"/>
        <v>42.039900759507177</v>
      </c>
      <c r="I4467">
        <f t="shared" si="389"/>
        <v>35.024469825408019</v>
      </c>
      <c r="J4467">
        <f t="shared" ref="J4467:J4530" si="394">INDEX(L:AW,MATCH(C4467,C:C,0),MATCH($J$1,$L$1:$AW$1,0))*(IF(K4467=$S$1,1,IF(M4467=$S$1,1,IF(O4467=$S$1,1,IF(Q4467=$S$1,1,0)))))</f>
        <v>0</v>
      </c>
      <c r="K4467" s="66"/>
      <c r="L4467" s="67"/>
      <c r="M4467" s="66"/>
      <c r="N4467" s="67"/>
      <c r="O4467" s="66"/>
      <c r="P4467" s="67"/>
      <c r="Q4467" s="66"/>
      <c r="R4467" s="68"/>
      <c r="S4467">
        <f t="shared" si="384"/>
        <v>35.006157028710945</v>
      </c>
      <c r="T4467">
        <f t="shared" si="385"/>
        <v>-1.8312796697074418E-2</v>
      </c>
      <c r="U4467">
        <f t="shared" si="386"/>
        <v>42.01092768369675</v>
      </c>
      <c r="V4467">
        <f t="shared" si="387"/>
        <v>-2.8973075810426963E-2</v>
      </c>
    </row>
    <row r="4468" spans="1:22">
      <c r="A4468" s="12">
        <f t="shared" si="393"/>
        <v>0</v>
      </c>
      <c r="B4468" t="str">
        <f>YEAR(C4468)&amp;VLOOKUP(MONTH(C4468),lookup!$G$2:$N$13,8)</f>
        <v>2020M06</v>
      </c>
      <c r="C4468" s="7">
        <f t="shared" si="391"/>
        <v>44005</v>
      </c>
      <c r="D4468" s="126">
        <v>42.08990369322148</v>
      </c>
      <c r="E4468">
        <f t="shared" si="392"/>
        <v>42.46509845215158</v>
      </c>
      <c r="F4468" s="126">
        <v>34.854602051531856</v>
      </c>
      <c r="G4468">
        <f t="shared" si="390"/>
        <v>35.128155783740013</v>
      </c>
      <c r="H4468">
        <f t="shared" si="388"/>
        <v>41.946528491348559</v>
      </c>
      <c r="I4468">
        <f t="shared" si="389"/>
        <v>34.948278420554573</v>
      </c>
      <c r="J4468">
        <f t="shared" si="394"/>
        <v>0</v>
      </c>
      <c r="K4468" s="66"/>
      <c r="L4468" s="67"/>
      <c r="M4468" s="66"/>
      <c r="N4468" s="67"/>
      <c r="O4468" s="66"/>
      <c r="P4468" s="67"/>
      <c r="Q4468" s="66"/>
      <c r="R4468" s="68"/>
      <c r="S4468">
        <f t="shared" ref="S4468:S4531" si="395">AVERAGE(G4103+G3737+G3372+G3007+G2642)/5</f>
        <v>34.941596275481459</v>
      </c>
      <c r="T4468">
        <f t="shared" ref="T4468:T4531" si="396">S4468-I4468</f>
        <v>-6.682145073114043E-3</v>
      </c>
      <c r="U4468">
        <f t="shared" ref="U4468:U4531" si="397">AVERAGE(E4103+E3737+E3372+E3007+E2642)/5</f>
        <v>41.943747018084267</v>
      </c>
      <c r="V4468">
        <f t="shared" ref="V4468:V4531" si="398">U4468-H4468</f>
        <v>-2.7814732642923445E-3</v>
      </c>
    </row>
    <row r="4469" spans="1:22">
      <c r="A4469" s="12">
        <f t="shared" si="393"/>
        <v>0</v>
      </c>
      <c r="B4469" t="str">
        <f>YEAR(C4469)&amp;VLOOKUP(MONTH(C4469),lookup!$G$2:$N$13,8)</f>
        <v>2020M06</v>
      </c>
      <c r="C4469" s="7">
        <f t="shared" si="391"/>
        <v>44006</v>
      </c>
      <c r="D4469" s="126">
        <v>42.39212719198644</v>
      </c>
      <c r="E4469">
        <f t="shared" si="392"/>
        <v>42.406916690469771</v>
      </c>
      <c r="F4469" s="126">
        <v>35.11267022605783</v>
      </c>
      <c r="G4469">
        <f t="shared" si="390"/>
        <v>35.088121112465984</v>
      </c>
      <c r="H4469">
        <f t="shared" si="388"/>
        <v>41.875486665325312</v>
      </c>
      <c r="I4469">
        <f t="shared" si="389"/>
        <v>34.885160726022612</v>
      </c>
      <c r="J4469">
        <f t="shared" si="394"/>
        <v>0</v>
      </c>
      <c r="K4469" s="66"/>
      <c r="L4469" s="67"/>
      <c r="M4469" s="66"/>
      <c r="N4469" s="67"/>
      <c r="O4469" s="66"/>
      <c r="P4469" s="67"/>
      <c r="Q4469" s="66"/>
      <c r="R4469" s="68"/>
      <c r="S4469">
        <f t="shared" si="395"/>
        <v>34.863564695711929</v>
      </c>
      <c r="T4469">
        <f t="shared" si="396"/>
        <v>-2.1596030310682579E-2</v>
      </c>
      <c r="U4469">
        <f t="shared" si="397"/>
        <v>41.844161436349211</v>
      </c>
      <c r="V4469">
        <f t="shared" si="398"/>
        <v>-3.1325228976101016E-2</v>
      </c>
    </row>
    <row r="4470" spans="1:22">
      <c r="A4470" s="12">
        <f t="shared" si="393"/>
        <v>0</v>
      </c>
      <c r="B4470" t="str">
        <f>YEAR(C4470)&amp;VLOOKUP(MONTH(C4470),lookup!$G$2:$N$13,8)</f>
        <v>2020M06</v>
      </c>
      <c r="C4470" s="7">
        <f t="shared" si="391"/>
        <v>44007</v>
      </c>
      <c r="D4470" s="126">
        <v>41.91152949186948</v>
      </c>
      <c r="E4470">
        <f t="shared" si="392"/>
        <v>42.321912277275032</v>
      </c>
      <c r="F4470" s="126">
        <v>34.772780159856268</v>
      </c>
      <c r="G4470">
        <f t="shared" si="390"/>
        <v>35.037425735851158</v>
      </c>
      <c r="H4470">
        <f t="shared" si="388"/>
        <v>41.803032472343865</v>
      </c>
      <c r="I4470">
        <f t="shared" si="389"/>
        <v>34.826567286026425</v>
      </c>
      <c r="J4470">
        <f t="shared" si="394"/>
        <v>0</v>
      </c>
      <c r="K4470" s="66"/>
      <c r="L4470" s="67"/>
      <c r="M4470" s="66"/>
      <c r="N4470" s="67"/>
      <c r="O4470" s="66"/>
      <c r="P4470" s="67"/>
      <c r="Q4470" s="66"/>
      <c r="R4470" s="68"/>
      <c r="S4470">
        <f t="shared" si="395"/>
        <v>34.803177483647737</v>
      </c>
      <c r="T4470">
        <f t="shared" si="396"/>
        <v>-2.3389802378687818E-2</v>
      </c>
      <c r="U4470">
        <f t="shared" si="397"/>
        <v>41.778012804720717</v>
      </c>
      <c r="V4470">
        <f t="shared" si="398"/>
        <v>-2.5019667623148223E-2</v>
      </c>
    </row>
    <row r="4471" spans="1:22">
      <c r="A4471" s="12">
        <f t="shared" si="393"/>
        <v>0</v>
      </c>
      <c r="B4471" t="str">
        <f>YEAR(C4471)&amp;VLOOKUP(MONTH(C4471),lookup!$G$2:$N$13,8)</f>
        <v>2020M06</v>
      </c>
      <c r="C4471" s="7">
        <f t="shared" si="391"/>
        <v>44008</v>
      </c>
      <c r="D4471" s="126">
        <v>42.495967978206252</v>
      </c>
      <c r="E4471">
        <f t="shared" si="392"/>
        <v>42.294620496948966</v>
      </c>
      <c r="F4471" s="126">
        <v>35.331430849049198</v>
      </c>
      <c r="G4471">
        <f t="shared" si="390"/>
        <v>35.049734860086645</v>
      </c>
      <c r="H4471">
        <f t="shared" ref="H4471:H4534" si="399">IF(INDEX(D:D,MATCH(DATE(YEAR($C4471)-1,MONTH($C4471),DAY($C4471)),$C:$C,0),1)=0,0,(INDEX(E:E,MATCH(DATE(YEAR($C4471)-1,MONTH($C4471),DAY($C4471)),$C:$C,0),1)+INDEX(E:E,MATCH(DATE(YEAR($C4471)-2,MONTH($C4471),DAY($C4471)),$C:$C,0),1)+INDEX(E:E,MATCH(DATE(YEAR($C4471)-3,MONTH($C4471),DAY($C4471)),$C:$C,0),1)+INDEX(E:E,MATCH(DATE(YEAR($C4471)-4,MONTH($C4471),DAY($C4471)),$C:$C,0),1)+INDEX(E:E,MATCH(DATE(YEAR($C4471)-5,MONTH($C4471),DAY($C4471)),$C:$C,0),1))/5)</f>
        <v>41.695145845365985</v>
      </c>
      <c r="I4471">
        <f t="shared" ref="I4471:I4534" si="400">IF(INDEX(D:D,MATCH(DATE(YEAR($C4471)-1,MONTH($C4471),DAY($C4471)),$C:$C,0),1)=0,0,(INDEX(G:G,MATCH(DATE(YEAR($C4471)-1,MONTH($C4471),DAY($C4471)),$C:$C,0),1)+INDEX(G:G,MATCH(DATE(YEAR($C4471)-2,MONTH($C4471),DAY($C4471)),$C:$C,0),1)+INDEX(G:G,MATCH(DATE(YEAR($C4471)-3,MONTH($C4471),DAY($C4471)),$C:$C,0),1)+INDEX(G:G,MATCH(DATE(YEAR($C4471)-4,MONTH($C4471),DAY($C4471)),$C:$C,0),1)+INDEX(G:G,MATCH(DATE(YEAR($C4471)-5,MONTH($C4471),DAY($C4471)),$C:$C,0),1))/5)</f>
        <v>34.732447683059668</v>
      </c>
      <c r="J4471">
        <f t="shared" si="394"/>
        <v>0</v>
      </c>
      <c r="K4471" s="66"/>
      <c r="L4471" s="67"/>
      <c r="M4471" s="66"/>
      <c r="N4471" s="67"/>
      <c r="O4471" s="66"/>
      <c r="P4471" s="67"/>
      <c r="Q4471" s="66"/>
      <c r="R4471" s="68"/>
      <c r="S4471">
        <f t="shared" si="395"/>
        <v>34.711286811248598</v>
      </c>
      <c r="T4471">
        <f t="shared" si="396"/>
        <v>-2.1160871811069626E-2</v>
      </c>
      <c r="U4471">
        <f t="shared" si="397"/>
        <v>41.66809602320977</v>
      </c>
      <c r="V4471">
        <f t="shared" si="398"/>
        <v>-2.7049822156214987E-2</v>
      </c>
    </row>
    <row r="4472" spans="1:22">
      <c r="A4472" s="12">
        <f t="shared" si="393"/>
        <v>0</v>
      </c>
      <c r="B4472" t="str">
        <f>YEAR(C4472)&amp;VLOOKUP(MONTH(C4472),lookup!$G$2:$N$13,8)</f>
        <v>2020M06</v>
      </c>
      <c r="C4472" s="7">
        <f t="shared" si="391"/>
        <v>44009</v>
      </c>
      <c r="D4472" s="126">
        <v>41.747117439750888</v>
      </c>
      <c r="E4472">
        <f t="shared" si="392"/>
        <v>42.232197928807466</v>
      </c>
      <c r="F4472" s="126">
        <v>34.511696474346941</v>
      </c>
      <c r="G4472">
        <f t="shared" si="390"/>
        <v>34.984942640914959</v>
      </c>
      <c r="H4472">
        <f t="shared" si="399"/>
        <v>41.652303628959217</v>
      </c>
      <c r="I4472">
        <f t="shared" si="400"/>
        <v>34.699220826427094</v>
      </c>
      <c r="J4472">
        <f t="shared" si="394"/>
        <v>0</v>
      </c>
      <c r="K4472" s="66"/>
      <c r="L4472" s="67"/>
      <c r="M4472" s="66"/>
      <c r="N4472" s="67"/>
      <c r="O4472" s="66"/>
      <c r="P4472" s="67"/>
      <c r="Q4472" s="66"/>
      <c r="R4472" s="68"/>
      <c r="S4472">
        <f t="shared" si="395"/>
        <v>34.677817116419646</v>
      </c>
      <c r="T4472">
        <f t="shared" si="396"/>
        <v>-2.1403710007447785E-2</v>
      </c>
      <c r="U4472">
        <f t="shared" si="397"/>
        <v>41.623111007814686</v>
      </c>
      <c r="V4472">
        <f t="shared" si="398"/>
        <v>-2.9192621144531472E-2</v>
      </c>
    </row>
    <row r="4473" spans="1:22">
      <c r="A4473" s="12">
        <f t="shared" si="393"/>
        <v>0</v>
      </c>
      <c r="B4473" t="str">
        <f>YEAR(C4473)&amp;VLOOKUP(MONTH(C4473),lookup!$G$2:$N$13,8)</f>
        <v>2020M06</v>
      </c>
      <c r="C4473" s="7">
        <f t="shared" si="391"/>
        <v>44010</v>
      </c>
      <c r="D4473" s="126">
        <v>41.980139037515983</v>
      </c>
      <c r="E4473">
        <f t="shared" si="392"/>
        <v>42.129933590727831</v>
      </c>
      <c r="F4473" s="126">
        <v>34.88539518135633</v>
      </c>
      <c r="G4473">
        <f t="shared" si="390"/>
        <v>34.929957491853067</v>
      </c>
      <c r="H4473">
        <f t="shared" si="399"/>
        <v>41.58098259456753</v>
      </c>
      <c r="I4473">
        <f t="shared" si="400"/>
        <v>34.643690170487957</v>
      </c>
      <c r="J4473">
        <f t="shared" si="394"/>
        <v>0</v>
      </c>
      <c r="K4473" s="66"/>
      <c r="L4473" s="67"/>
      <c r="M4473" s="66"/>
      <c r="N4473" s="67"/>
      <c r="O4473" s="66"/>
      <c r="P4473" s="67"/>
      <c r="Q4473" s="66"/>
      <c r="R4473" s="68"/>
      <c r="S4473">
        <f t="shared" si="395"/>
        <v>34.61618436221157</v>
      </c>
      <c r="T4473">
        <f t="shared" si="396"/>
        <v>-2.7505808276387711E-2</v>
      </c>
      <c r="U4473">
        <f t="shared" si="397"/>
        <v>41.550710342221713</v>
      </c>
      <c r="V4473">
        <f t="shared" si="398"/>
        <v>-3.0272252345817208E-2</v>
      </c>
    </row>
    <row r="4474" spans="1:22">
      <c r="A4474" s="12">
        <f t="shared" si="393"/>
        <v>0</v>
      </c>
      <c r="B4474" t="str">
        <f>YEAR(C4474)&amp;VLOOKUP(MONTH(C4474),lookup!$G$2:$N$13,8)</f>
        <v>2020M06</v>
      </c>
      <c r="C4474" s="7">
        <f t="shared" si="391"/>
        <v>44011</v>
      </c>
      <c r="D4474" s="126">
        <v>41.13981301091988</v>
      </c>
      <c r="E4474">
        <f t="shared" si="392"/>
        <v>41.995116268090939</v>
      </c>
      <c r="F4474" s="126">
        <v>34.119288505067907</v>
      </c>
      <c r="G4474">
        <f t="shared" si="390"/>
        <v>34.821407226821123</v>
      </c>
      <c r="H4474">
        <f t="shared" si="399"/>
        <v>41.502855905125138</v>
      </c>
      <c r="I4474">
        <f t="shared" si="400"/>
        <v>34.576165411386043</v>
      </c>
      <c r="J4474">
        <f t="shared" si="394"/>
        <v>0</v>
      </c>
      <c r="K4474" s="66"/>
      <c r="L4474" s="67"/>
      <c r="M4474" s="66"/>
      <c r="N4474" s="67"/>
      <c r="O4474" s="66"/>
      <c r="P4474" s="67"/>
      <c r="Q4474" s="66"/>
      <c r="R4474" s="68"/>
      <c r="S4474">
        <f t="shared" si="395"/>
        <v>34.544270529732735</v>
      </c>
      <c r="T4474">
        <f t="shared" si="396"/>
        <v>-3.1894881653308005E-2</v>
      </c>
      <c r="U4474">
        <f t="shared" si="397"/>
        <v>41.461048207414819</v>
      </c>
      <c r="V4474">
        <f t="shared" si="398"/>
        <v>-4.1807697710318337E-2</v>
      </c>
    </row>
    <row r="4475" spans="1:22">
      <c r="A4475" s="12">
        <f t="shared" si="393"/>
        <v>0</v>
      </c>
      <c r="B4475" t="str">
        <f>YEAR(C4475)&amp;VLOOKUP(MONTH(C4475),lookup!$G$2:$N$13,8)</f>
        <v>2020M06</v>
      </c>
      <c r="C4475" s="7">
        <f t="shared" si="391"/>
        <v>44012</v>
      </c>
      <c r="D4475" s="126">
        <v>41.674962095865368</v>
      </c>
      <c r="E4475">
        <f t="shared" si="392"/>
        <v>41.876933250719141</v>
      </c>
      <c r="F4475" s="126">
        <v>34.567228604665324</v>
      </c>
      <c r="G4475">
        <f t="shared" si="390"/>
        <v>34.733678234440895</v>
      </c>
      <c r="H4475">
        <f t="shared" si="399"/>
        <v>41.401417301726873</v>
      </c>
      <c r="I4475">
        <f t="shared" si="400"/>
        <v>34.495470175585531</v>
      </c>
      <c r="J4475">
        <f t="shared" si="394"/>
        <v>0</v>
      </c>
      <c r="K4475" s="66"/>
      <c r="L4475" s="67"/>
      <c r="M4475" s="66"/>
      <c r="N4475" s="67"/>
      <c r="O4475" s="66"/>
      <c r="P4475" s="67"/>
      <c r="Q4475" s="66"/>
      <c r="R4475" s="68"/>
      <c r="S4475">
        <f t="shared" si="395"/>
        <v>34.45383977920207</v>
      </c>
      <c r="T4475">
        <f t="shared" si="396"/>
        <v>-4.1630396383460777E-2</v>
      </c>
      <c r="U4475">
        <f t="shared" si="397"/>
        <v>41.353215218726405</v>
      </c>
      <c r="V4475">
        <f t="shared" si="398"/>
        <v>-4.8202083000468576E-2</v>
      </c>
    </row>
    <row r="4476" spans="1:22">
      <c r="A4476" s="12">
        <f t="shared" si="393"/>
        <v>0</v>
      </c>
      <c r="B4476" t="str">
        <f>YEAR(C4476)&amp;VLOOKUP(MONTH(C4476),lookup!$G$2:$N$13,8)</f>
        <v>2020M07</v>
      </c>
      <c r="C4476" s="7">
        <f t="shared" si="391"/>
        <v>44013</v>
      </c>
      <c r="D4476" s="126">
        <v>41.541292359096325</v>
      </c>
      <c r="E4476">
        <f t="shared" si="392"/>
        <v>41.811791947938559</v>
      </c>
      <c r="F4476" s="126">
        <v>34.481451793025855</v>
      </c>
      <c r="G4476">
        <f t="shared" si="390"/>
        <v>34.686078979381733</v>
      </c>
      <c r="H4476">
        <f t="shared" si="399"/>
        <v>41.275122199742349</v>
      </c>
      <c r="I4476">
        <f t="shared" si="400"/>
        <v>34.39228460541316</v>
      </c>
      <c r="J4476">
        <f t="shared" si="394"/>
        <v>0</v>
      </c>
      <c r="K4476" s="66"/>
      <c r="L4476" s="67"/>
      <c r="M4476" s="66"/>
      <c r="N4476" s="67"/>
      <c r="O4476" s="66"/>
      <c r="P4476" s="67"/>
      <c r="Q4476" s="66"/>
      <c r="R4476" s="68"/>
      <c r="S4476">
        <f t="shared" si="395"/>
        <v>34.369069688222709</v>
      </c>
      <c r="T4476">
        <f t="shared" si="396"/>
        <v>-2.321491719045099E-2</v>
      </c>
      <c r="U4476">
        <f t="shared" si="397"/>
        <v>41.238204816790642</v>
      </c>
      <c r="V4476">
        <f t="shared" si="398"/>
        <v>-3.6917382951706657E-2</v>
      </c>
    </row>
    <row r="4477" spans="1:22">
      <c r="A4477" s="12">
        <f t="shared" si="393"/>
        <v>0</v>
      </c>
      <c r="B4477" t="str">
        <f>YEAR(C4477)&amp;VLOOKUP(MONTH(C4477),lookup!$G$2:$N$13,8)</f>
        <v>2020M07</v>
      </c>
      <c r="C4477" s="7">
        <f t="shared" si="391"/>
        <v>44014</v>
      </c>
      <c r="D4477" s="126">
        <v>41.954710750252367</v>
      </c>
      <c r="E4477">
        <f t="shared" si="392"/>
        <v>41.739348651334019</v>
      </c>
      <c r="F4477" s="126">
        <v>34.850834482722163</v>
      </c>
      <c r="G4477">
        <f t="shared" si="390"/>
        <v>34.629664548229336</v>
      </c>
      <c r="H4477">
        <f t="shared" si="399"/>
        <v>41.167171327835774</v>
      </c>
      <c r="I4477">
        <f t="shared" si="400"/>
        <v>34.317306105601197</v>
      </c>
      <c r="J4477">
        <f t="shared" si="394"/>
        <v>0</v>
      </c>
      <c r="K4477" s="66"/>
      <c r="L4477" s="67"/>
      <c r="M4477" s="66"/>
      <c r="N4477" s="67"/>
      <c r="O4477" s="66"/>
      <c r="P4477" s="67"/>
      <c r="Q4477" s="66"/>
      <c r="R4477" s="68"/>
      <c r="S4477">
        <f t="shared" si="395"/>
        <v>34.275229867462656</v>
      </c>
      <c r="T4477">
        <f t="shared" si="396"/>
        <v>-4.2076238138541555E-2</v>
      </c>
      <c r="U4477">
        <f t="shared" si="397"/>
        <v>41.115766076812136</v>
      </c>
      <c r="V4477">
        <f t="shared" si="398"/>
        <v>-5.1405251023638243E-2</v>
      </c>
    </row>
    <row r="4478" spans="1:22">
      <c r="A4478" s="12">
        <f t="shared" si="393"/>
        <v>0</v>
      </c>
      <c r="B4478" t="str">
        <f>YEAR(C4478)&amp;VLOOKUP(MONTH(C4478),lookup!$G$2:$N$13,8)</f>
        <v>2020M07</v>
      </c>
      <c r="C4478" s="7">
        <f t="shared" si="391"/>
        <v>44015</v>
      </c>
      <c r="D4478" s="126">
        <v>41.416178426899656</v>
      </c>
      <c r="E4478">
        <f t="shared" si="392"/>
        <v>41.680810958702466</v>
      </c>
      <c r="F4478" s="126">
        <v>34.441206615974913</v>
      </c>
      <c r="G4478">
        <f t="shared" si="390"/>
        <v>34.603067046872418</v>
      </c>
      <c r="H4478">
        <f t="shared" si="399"/>
        <v>41.044217870640985</v>
      </c>
      <c r="I4478">
        <f t="shared" si="400"/>
        <v>34.218740293659657</v>
      </c>
      <c r="J4478">
        <f t="shared" si="394"/>
        <v>0</v>
      </c>
      <c r="K4478" s="66"/>
      <c r="L4478" s="67"/>
      <c r="M4478" s="66"/>
      <c r="N4478" s="67"/>
      <c r="O4478" s="66"/>
      <c r="P4478" s="67"/>
      <c r="Q4478" s="66"/>
      <c r="R4478" s="68"/>
      <c r="S4478">
        <f t="shared" si="395"/>
        <v>34.210409990261212</v>
      </c>
      <c r="T4478">
        <f t="shared" si="396"/>
        <v>-8.3303033984449826E-3</v>
      </c>
      <c r="U4478">
        <f t="shared" si="397"/>
        <v>41.029821668146688</v>
      </c>
      <c r="V4478">
        <f t="shared" si="398"/>
        <v>-1.4396202494296517E-2</v>
      </c>
    </row>
    <row r="4479" spans="1:22">
      <c r="A4479" s="12">
        <f t="shared" si="393"/>
        <v>0</v>
      </c>
      <c r="B4479" t="str">
        <f>YEAR(C4479)&amp;VLOOKUP(MONTH(C4479),lookup!$G$2:$N$13,8)</f>
        <v>2020M07</v>
      </c>
      <c r="C4479" s="7">
        <f t="shared" si="391"/>
        <v>44016</v>
      </c>
      <c r="D4479" s="126">
        <v>42.126315961875228</v>
      </c>
      <c r="E4479">
        <f t="shared" si="392"/>
        <v>41.669889118045049</v>
      </c>
      <c r="F4479" s="126">
        <v>34.904635868877754</v>
      </c>
      <c r="G4479">
        <f t="shared" si="390"/>
        <v>34.577995751238483</v>
      </c>
      <c r="H4479">
        <f t="shared" si="399"/>
        <v>40.954175808352453</v>
      </c>
      <c r="I4479">
        <f t="shared" si="400"/>
        <v>34.147686824776073</v>
      </c>
      <c r="J4479">
        <f t="shared" si="394"/>
        <v>0</v>
      </c>
      <c r="K4479" s="66"/>
      <c r="L4479" s="67"/>
      <c r="M4479" s="66"/>
      <c r="N4479" s="67"/>
      <c r="O4479" s="66"/>
      <c r="P4479" s="67"/>
      <c r="Q4479" s="66"/>
      <c r="R4479" s="68"/>
      <c r="S4479">
        <f t="shared" si="395"/>
        <v>34.127820670585351</v>
      </c>
      <c r="T4479">
        <f t="shared" si="396"/>
        <v>-1.9866154190722796E-2</v>
      </c>
      <c r="U4479">
        <f t="shared" si="397"/>
        <v>40.926228985242666</v>
      </c>
      <c r="V4479">
        <f t="shared" si="398"/>
        <v>-2.7946823109786578E-2</v>
      </c>
    </row>
    <row r="4480" spans="1:22">
      <c r="A4480" s="12">
        <f t="shared" si="393"/>
        <v>0</v>
      </c>
      <c r="B4480" t="str">
        <f>YEAR(C4480)&amp;VLOOKUP(MONTH(C4480),lookup!$G$2:$N$13,8)</f>
        <v>2020M07</v>
      </c>
      <c r="C4480" s="7">
        <f t="shared" si="391"/>
        <v>44017</v>
      </c>
      <c r="D4480" s="126">
        <v>41.201319258857701</v>
      </c>
      <c r="E4480">
        <f t="shared" si="392"/>
        <v>41.640902252400707</v>
      </c>
      <c r="F4480" s="126">
        <v>34.282643505848064</v>
      </c>
      <c r="G4480">
        <f t="shared" si="390"/>
        <v>34.577292857438991</v>
      </c>
      <c r="H4480">
        <f t="shared" si="399"/>
        <v>40.859045608926465</v>
      </c>
      <c r="I4480">
        <f t="shared" si="400"/>
        <v>34.075880165114633</v>
      </c>
      <c r="J4480">
        <f t="shared" si="394"/>
        <v>0</v>
      </c>
      <c r="K4480" s="66"/>
      <c r="L4480" s="67"/>
      <c r="M4480" s="66"/>
      <c r="N4480" s="67"/>
      <c r="O4480" s="66"/>
      <c r="P4480" s="67"/>
      <c r="Q4480" s="66"/>
      <c r="R4480" s="68"/>
      <c r="S4480">
        <f t="shared" si="395"/>
        <v>34.059435908638264</v>
      </c>
      <c r="T4480">
        <f t="shared" si="396"/>
        <v>-1.6444256476368935E-2</v>
      </c>
      <c r="U4480">
        <f t="shared" si="397"/>
        <v>40.83648801929975</v>
      </c>
      <c r="V4480">
        <f t="shared" si="398"/>
        <v>-2.2557589626714503E-2</v>
      </c>
    </row>
    <row r="4481" spans="1:22">
      <c r="A4481" s="12">
        <f t="shared" si="393"/>
        <v>0</v>
      </c>
      <c r="B4481" t="str">
        <f>YEAR(C4481)&amp;VLOOKUP(MONTH(C4481),lookup!$G$2:$N$13,8)</f>
        <v>2020M07</v>
      </c>
      <c r="C4481" s="7">
        <f t="shared" si="391"/>
        <v>44018</v>
      </c>
      <c r="D4481" s="126">
        <v>41.489397734783623</v>
      </c>
      <c r="E4481">
        <f t="shared" si="392"/>
        <v>41.594767224223119</v>
      </c>
      <c r="F4481" s="126">
        <v>34.443953564256375</v>
      </c>
      <c r="G4481">
        <f t="shared" si="390"/>
        <v>34.539429836336154</v>
      </c>
      <c r="H4481">
        <f t="shared" si="399"/>
        <v>40.776516107729982</v>
      </c>
      <c r="I4481">
        <f t="shared" si="400"/>
        <v>34.01299567238258</v>
      </c>
      <c r="J4481">
        <f t="shared" si="394"/>
        <v>0</v>
      </c>
      <c r="K4481" s="66"/>
      <c r="L4481" s="67"/>
      <c r="M4481" s="66"/>
      <c r="N4481" s="67"/>
      <c r="O4481" s="66"/>
      <c r="P4481" s="67"/>
      <c r="Q4481" s="66"/>
      <c r="R4481" s="68"/>
      <c r="S4481">
        <f t="shared" si="395"/>
        <v>34.00866294533661</v>
      </c>
      <c r="T4481">
        <f t="shared" si="396"/>
        <v>-4.3327270459698752E-3</v>
      </c>
      <c r="U4481">
        <f t="shared" si="397"/>
        <v>40.762845619859135</v>
      </c>
      <c r="V4481">
        <f t="shared" si="398"/>
        <v>-1.3670487870847126E-2</v>
      </c>
    </row>
    <row r="4482" spans="1:22">
      <c r="A4482" s="12">
        <f t="shared" si="393"/>
        <v>0</v>
      </c>
      <c r="B4482" t="str">
        <f>YEAR(C4482)&amp;VLOOKUP(MONTH(C4482),lookup!$G$2:$N$13,8)</f>
        <v>2020M07</v>
      </c>
      <c r="C4482" s="7">
        <f t="shared" si="391"/>
        <v>44019</v>
      </c>
      <c r="D4482" s="126">
        <v>41.148903376048565</v>
      </c>
      <c r="E4482">
        <f t="shared" si="392"/>
        <v>41.562636290123024</v>
      </c>
      <c r="F4482" s="126">
        <v>34.243218803964247</v>
      </c>
      <c r="G4482">
        <f t="shared" si="390"/>
        <v>34.527322730928709</v>
      </c>
      <c r="H4482">
        <f t="shared" si="399"/>
        <v>40.741232144315369</v>
      </c>
      <c r="I4482">
        <f t="shared" si="400"/>
        <v>33.99376123857185</v>
      </c>
      <c r="J4482">
        <f t="shared" si="394"/>
        <v>0</v>
      </c>
      <c r="K4482" s="66"/>
      <c r="L4482" s="67"/>
      <c r="M4482" s="66"/>
      <c r="N4482" s="67"/>
      <c r="O4482" s="66"/>
      <c r="P4482" s="67"/>
      <c r="Q4482" s="66"/>
      <c r="R4482" s="68"/>
      <c r="S4482">
        <f t="shared" si="395"/>
        <v>33.972508738966539</v>
      </c>
      <c r="T4482">
        <f t="shared" si="396"/>
        <v>-2.1252499605310504E-2</v>
      </c>
      <c r="U4482">
        <f t="shared" si="397"/>
        <v>40.718626099205444</v>
      </c>
      <c r="V4482">
        <f t="shared" si="398"/>
        <v>-2.2606045109924366E-2</v>
      </c>
    </row>
    <row r="4483" spans="1:22">
      <c r="A4483" s="12">
        <f t="shared" si="393"/>
        <v>0</v>
      </c>
      <c r="B4483" t="str">
        <f>YEAR(C4483)&amp;VLOOKUP(MONTH(C4483),lookup!$G$2:$N$13,8)</f>
        <v>2020M07</v>
      </c>
      <c r="C4483" s="7">
        <f t="shared" si="391"/>
        <v>44020</v>
      </c>
      <c r="D4483" s="126">
        <v>41.404478695369882</v>
      </c>
      <c r="E4483">
        <f t="shared" si="392"/>
        <v>41.49987840635184</v>
      </c>
      <c r="F4483" s="126">
        <v>34.406363168991298</v>
      </c>
      <c r="G4483">
        <f t="shared" si="390"/>
        <v>34.480229365054846</v>
      </c>
      <c r="H4483">
        <f t="shared" si="399"/>
        <v>40.700627855543011</v>
      </c>
      <c r="I4483">
        <f t="shared" si="400"/>
        <v>33.962394928284404</v>
      </c>
      <c r="J4483">
        <f t="shared" si="394"/>
        <v>0</v>
      </c>
      <c r="K4483" s="66"/>
      <c r="L4483" s="67"/>
      <c r="M4483" s="66"/>
      <c r="N4483" s="67"/>
      <c r="O4483" s="66"/>
      <c r="P4483" s="67"/>
      <c r="Q4483" s="66"/>
      <c r="R4483" s="68"/>
      <c r="S4483">
        <f t="shared" si="395"/>
        <v>33.961285189490546</v>
      </c>
      <c r="T4483">
        <f t="shared" si="396"/>
        <v>-1.109738793857673E-3</v>
      </c>
      <c r="U4483">
        <f t="shared" si="397"/>
        <v>40.692192309806856</v>
      </c>
      <c r="V4483">
        <f t="shared" si="398"/>
        <v>-8.4355457361553476E-3</v>
      </c>
    </row>
    <row r="4484" spans="1:22">
      <c r="A4484" s="12">
        <f t="shared" si="393"/>
        <v>0</v>
      </c>
      <c r="B4484" t="str">
        <f>YEAR(C4484)&amp;VLOOKUP(MONTH(C4484),lookup!$G$2:$N$13,8)</f>
        <v>2020M07</v>
      </c>
      <c r="C4484" s="7">
        <f t="shared" si="391"/>
        <v>44021</v>
      </c>
      <c r="D4484" s="126">
        <v>40.949581995712684</v>
      </c>
      <c r="E4484">
        <f t="shared" si="392"/>
        <v>41.424013472708126</v>
      </c>
      <c r="F4484" s="126">
        <v>34.208406293986158</v>
      </c>
      <c r="G4484">
        <f t="shared" si="390"/>
        <v>34.443763994532475</v>
      </c>
      <c r="H4484">
        <f t="shared" si="399"/>
        <v>40.653340240566138</v>
      </c>
      <c r="I4484">
        <f t="shared" si="400"/>
        <v>33.928209439733131</v>
      </c>
      <c r="J4484">
        <f t="shared" si="394"/>
        <v>0</v>
      </c>
      <c r="K4484" s="66"/>
      <c r="L4484" s="67"/>
      <c r="M4484" s="66"/>
      <c r="N4484" s="67"/>
      <c r="O4484" s="66"/>
      <c r="P4484" s="67"/>
      <c r="Q4484" s="66"/>
      <c r="R4484" s="68"/>
      <c r="S4484">
        <f t="shared" si="395"/>
        <v>33.907575099901258</v>
      </c>
      <c r="T4484">
        <f t="shared" si="396"/>
        <v>-2.0634339831872239E-2</v>
      </c>
      <c r="U4484">
        <f t="shared" si="397"/>
        <v>40.628789080231989</v>
      </c>
      <c r="V4484">
        <f t="shared" si="398"/>
        <v>-2.4551160334148392E-2</v>
      </c>
    </row>
    <row r="4485" spans="1:22">
      <c r="A4485" s="12">
        <f t="shared" si="393"/>
        <v>0</v>
      </c>
      <c r="B4485" t="str">
        <f>YEAR(C4485)&amp;VLOOKUP(MONTH(C4485),lookup!$G$2:$N$13,8)</f>
        <v>2020M07</v>
      </c>
      <c r="C4485" s="7">
        <f t="shared" si="391"/>
        <v>44022</v>
      </c>
      <c r="D4485" s="126">
        <v>41.267840714767836</v>
      </c>
      <c r="E4485">
        <f t="shared" si="392"/>
        <v>41.309544491564722</v>
      </c>
      <c r="F4485" s="126">
        <v>34.202977494039004</v>
      </c>
      <c r="G4485">
        <f t="shared" si="390"/>
        <v>34.344801401503211</v>
      </c>
      <c r="H4485">
        <f t="shared" si="399"/>
        <v>40.605373621840634</v>
      </c>
      <c r="I4485">
        <f t="shared" si="400"/>
        <v>33.892890873449169</v>
      </c>
      <c r="J4485">
        <f t="shared" si="394"/>
        <v>0</v>
      </c>
      <c r="K4485" s="66"/>
      <c r="L4485" s="67"/>
      <c r="M4485" s="66"/>
      <c r="N4485" s="67"/>
      <c r="O4485" s="66"/>
      <c r="P4485" s="67"/>
      <c r="Q4485" s="66"/>
      <c r="R4485" s="68"/>
      <c r="S4485">
        <f t="shared" si="395"/>
        <v>33.886605104775427</v>
      </c>
      <c r="T4485">
        <f t="shared" si="396"/>
        <v>-6.2857686737416429E-3</v>
      </c>
      <c r="U4485">
        <f t="shared" si="397"/>
        <v>40.592597058667955</v>
      </c>
      <c r="V4485">
        <f t="shared" si="398"/>
        <v>-1.2776563172678834E-2</v>
      </c>
    </row>
    <row r="4486" spans="1:22">
      <c r="A4486" s="12">
        <f t="shared" si="393"/>
        <v>0</v>
      </c>
      <c r="B4486" t="str">
        <f>YEAR(C4486)&amp;VLOOKUP(MONTH(C4486),lookup!$G$2:$N$13,8)</f>
        <v>2020M07</v>
      </c>
      <c r="C4486" s="7">
        <f t="shared" si="391"/>
        <v>44023</v>
      </c>
      <c r="D4486" s="126">
        <v>40.497545843882598</v>
      </c>
      <c r="E4486">
        <f t="shared" si="392"/>
        <v>41.193482170544897</v>
      </c>
      <c r="F4486" s="126">
        <v>33.658978610957654</v>
      </c>
      <c r="G4486">
        <f t="shared" si="390"/>
        <v>34.243940076615431</v>
      </c>
      <c r="H4486">
        <f t="shared" si="399"/>
        <v>40.544091579054729</v>
      </c>
      <c r="I4486">
        <f t="shared" si="400"/>
        <v>33.845373762505538</v>
      </c>
      <c r="J4486">
        <f t="shared" si="394"/>
        <v>0</v>
      </c>
      <c r="K4486" s="66"/>
      <c r="L4486" s="67"/>
      <c r="M4486" s="66"/>
      <c r="N4486" s="67"/>
      <c r="O4486" s="66"/>
      <c r="P4486" s="67"/>
      <c r="Q4486" s="66"/>
      <c r="R4486" s="68"/>
      <c r="S4486">
        <f t="shared" si="395"/>
        <v>33.821980803678969</v>
      </c>
      <c r="T4486">
        <f t="shared" si="396"/>
        <v>-2.3392958826569554E-2</v>
      </c>
      <c r="U4486">
        <f t="shared" si="397"/>
        <v>40.512968472473929</v>
      </c>
      <c r="V4486">
        <f t="shared" si="398"/>
        <v>-3.1123106580800197E-2</v>
      </c>
    </row>
    <row r="4487" spans="1:22">
      <c r="A4487" s="12">
        <f t="shared" si="393"/>
        <v>0</v>
      </c>
      <c r="B4487" t="str">
        <f>YEAR(C4487)&amp;VLOOKUP(MONTH(C4487),lookup!$G$2:$N$13,8)</f>
        <v>2020M07</v>
      </c>
      <c r="C4487" s="7">
        <f t="shared" si="391"/>
        <v>44024</v>
      </c>
      <c r="D4487" s="126">
        <v>41.404126679674519</v>
      </c>
      <c r="E4487">
        <f t="shared" si="392"/>
        <v>41.141239419148263</v>
      </c>
      <c r="F4487" s="126">
        <v>34.409453646938182</v>
      </c>
      <c r="G4487">
        <f t="shared" si="390"/>
        <v>34.210116194634359</v>
      </c>
      <c r="H4487">
        <f t="shared" si="399"/>
        <v>40.476953081028491</v>
      </c>
      <c r="I4487">
        <f t="shared" si="400"/>
        <v>33.80069721106176</v>
      </c>
      <c r="J4487">
        <f t="shared" si="394"/>
        <v>0</v>
      </c>
      <c r="K4487" s="66"/>
      <c r="L4487" s="67"/>
      <c r="M4487" s="66"/>
      <c r="N4487" s="67"/>
      <c r="O4487" s="66"/>
      <c r="P4487" s="67"/>
      <c r="Q4487" s="66"/>
      <c r="R4487" s="68"/>
      <c r="S4487">
        <f t="shared" si="395"/>
        <v>33.781062058115587</v>
      </c>
      <c r="T4487">
        <f t="shared" si="396"/>
        <v>-1.9635152946172241E-2</v>
      </c>
      <c r="U4487">
        <f t="shared" si="397"/>
        <v>40.447622378927953</v>
      </c>
      <c r="V4487">
        <f t="shared" si="398"/>
        <v>-2.9330702100537565E-2</v>
      </c>
    </row>
    <row r="4488" spans="1:22">
      <c r="A4488" s="12">
        <f t="shared" si="393"/>
        <v>0</v>
      </c>
      <c r="B4488" t="str">
        <f>YEAR(C4488)&amp;VLOOKUP(MONTH(C4488),lookup!$G$2:$N$13,8)</f>
        <v>2020M07</v>
      </c>
      <c r="C4488" s="7">
        <f t="shared" si="391"/>
        <v>44025</v>
      </c>
      <c r="D4488" s="126">
        <v>40.957952934803338</v>
      </c>
      <c r="E4488">
        <f t="shared" si="392"/>
        <v>41.110116487124429</v>
      </c>
      <c r="F4488" s="126">
        <v>34.158590625374579</v>
      </c>
      <c r="G4488">
        <f t="shared" ref="G4488:G4551" si="401">AVERAGE(SUM(F4481:F4488)/8,SUM(F4483:F4488)/6)</f>
        <v>34.195310541388956</v>
      </c>
      <c r="H4488">
        <f t="shared" si="399"/>
        <v>40.391235284592504</v>
      </c>
      <c r="I4488">
        <f t="shared" si="400"/>
        <v>33.735350454861212</v>
      </c>
      <c r="J4488">
        <f t="shared" si="394"/>
        <v>0</v>
      </c>
      <c r="K4488" s="66"/>
      <c r="L4488" s="67"/>
      <c r="M4488" s="66"/>
      <c r="N4488" s="67"/>
      <c r="O4488" s="66"/>
      <c r="P4488" s="67"/>
      <c r="Q4488" s="66"/>
      <c r="R4488" s="68"/>
      <c r="S4488">
        <f t="shared" si="395"/>
        <v>33.707223134520348</v>
      </c>
      <c r="T4488">
        <f t="shared" si="396"/>
        <v>-2.8127320340864514E-2</v>
      </c>
      <c r="U4488">
        <f t="shared" si="397"/>
        <v>40.352438940562294</v>
      </c>
      <c r="V4488">
        <f t="shared" si="398"/>
        <v>-3.879634403021015E-2</v>
      </c>
    </row>
    <row r="4489" spans="1:22">
      <c r="A4489" s="12">
        <f t="shared" si="393"/>
        <v>0</v>
      </c>
      <c r="B4489" t="str">
        <f>YEAR(C4489)&amp;VLOOKUP(MONTH(C4489),lookup!$G$2:$N$13,8)</f>
        <v>2020M07</v>
      </c>
      <c r="C4489" s="7">
        <f t="shared" si="391"/>
        <v>44026</v>
      </c>
      <c r="D4489" s="126">
        <v>41.045621993439788</v>
      </c>
      <c r="E4489">
        <f t="shared" si="392"/>
        <v>41.052475778129597</v>
      </c>
      <c r="F4489" s="126">
        <v>34.088006558247379</v>
      </c>
      <c r="G4489">
        <f t="shared" si="401"/>
        <v>34.146534135951399</v>
      </c>
      <c r="H4489">
        <f t="shared" si="399"/>
        <v>40.315991393271894</v>
      </c>
      <c r="I4489">
        <f t="shared" si="400"/>
        <v>33.677051462275827</v>
      </c>
      <c r="J4489">
        <f t="shared" si="394"/>
        <v>0</v>
      </c>
      <c r="K4489" s="66"/>
      <c r="L4489" s="67"/>
      <c r="M4489" s="66"/>
      <c r="N4489" s="67"/>
      <c r="O4489" s="66"/>
      <c r="P4489" s="67"/>
      <c r="Q4489" s="66"/>
      <c r="R4489" s="68"/>
      <c r="S4489">
        <f t="shared" si="395"/>
        <v>33.650674846611345</v>
      </c>
      <c r="T4489">
        <f t="shared" si="396"/>
        <v>-2.6376615664482017E-2</v>
      </c>
      <c r="U4489">
        <f t="shared" si="397"/>
        <v>40.282379907504151</v>
      </c>
      <c r="V4489">
        <f t="shared" si="398"/>
        <v>-3.3611485767742977E-2</v>
      </c>
    </row>
    <row r="4490" spans="1:22">
      <c r="A4490" s="12">
        <f t="shared" si="393"/>
        <v>0</v>
      </c>
      <c r="B4490" t="str">
        <f>YEAR(C4490)&amp;VLOOKUP(MONTH(C4490),lookup!$G$2:$N$13,8)</f>
        <v>2020M07</v>
      </c>
      <c r="C4490" s="7">
        <f t="shared" si="391"/>
        <v>44027</v>
      </c>
      <c r="D4490" s="126">
        <v>40.429599156648131</v>
      </c>
      <c r="E4490">
        <f t="shared" si="392"/>
        <v>40.964187361161692</v>
      </c>
      <c r="F4490" s="126">
        <v>33.747597663258915</v>
      </c>
      <c r="G4490">
        <f t="shared" si="401"/>
        <v>34.077157095430053</v>
      </c>
      <c r="H4490">
        <f t="shared" si="399"/>
        <v>40.2478671682602</v>
      </c>
      <c r="I4490">
        <f t="shared" si="400"/>
        <v>33.625409110788276</v>
      </c>
      <c r="J4490">
        <f t="shared" si="394"/>
        <v>0</v>
      </c>
      <c r="K4490" s="66"/>
      <c r="L4490" s="67"/>
      <c r="M4490" s="66"/>
      <c r="N4490" s="67"/>
      <c r="O4490" s="66"/>
      <c r="P4490" s="67"/>
      <c r="Q4490" s="66"/>
      <c r="R4490" s="68"/>
      <c r="S4490">
        <f t="shared" si="395"/>
        <v>33.592500378906735</v>
      </c>
      <c r="T4490">
        <f t="shared" si="396"/>
        <v>-3.2908731881541087E-2</v>
      </c>
      <c r="U4490">
        <f t="shared" si="397"/>
        <v>40.20570920135706</v>
      </c>
      <c r="V4490">
        <f t="shared" si="398"/>
        <v>-4.215796690314022E-2</v>
      </c>
    </row>
    <row r="4491" spans="1:22">
      <c r="A4491" s="12">
        <f t="shared" si="393"/>
        <v>0</v>
      </c>
      <c r="B4491" t="str">
        <f>YEAR(C4491)&amp;VLOOKUP(MONTH(C4491),lookup!$G$2:$N$13,8)</f>
        <v>2020M07</v>
      </c>
      <c r="C4491" s="7">
        <f t="shared" si="391"/>
        <v>44028</v>
      </c>
      <c r="D4491" s="126">
        <v>40.968492727663033</v>
      </c>
      <c r="E4491">
        <f t="shared" si="392"/>
        <v>40.911992572587948</v>
      </c>
      <c r="F4491" s="126">
        <v>34.053375158655747</v>
      </c>
      <c r="G4491">
        <f t="shared" si="401"/>
        <v>34.042628483502142</v>
      </c>
      <c r="H4491">
        <f t="shared" si="399"/>
        <v>40.170888161853028</v>
      </c>
      <c r="I4491">
        <f t="shared" si="400"/>
        <v>33.565324488504487</v>
      </c>
      <c r="J4491">
        <f t="shared" si="394"/>
        <v>0</v>
      </c>
      <c r="K4491" s="66"/>
      <c r="L4491" s="67"/>
      <c r="M4491" s="66"/>
      <c r="N4491" s="67"/>
      <c r="O4491" s="66"/>
      <c r="P4491" s="67"/>
      <c r="Q4491" s="66"/>
      <c r="R4491" s="68"/>
      <c r="S4491">
        <f t="shared" si="395"/>
        <v>33.536875450655749</v>
      </c>
      <c r="T4491">
        <f t="shared" si="396"/>
        <v>-2.8449037848737646E-2</v>
      </c>
      <c r="U4491">
        <f t="shared" si="397"/>
        <v>40.132074616968467</v>
      </c>
      <c r="V4491">
        <f t="shared" si="398"/>
        <v>-3.8813544884561679E-2</v>
      </c>
    </row>
    <row r="4492" spans="1:22">
      <c r="A4492" s="12">
        <f t="shared" si="393"/>
        <v>0</v>
      </c>
      <c r="B4492" t="str">
        <f>YEAR(C4492)&amp;VLOOKUP(MONTH(C4492),lookup!$G$2:$N$13,8)</f>
        <v>2020M07</v>
      </c>
      <c r="C4492" s="7">
        <f t="shared" ref="C4492:C4555" si="402">C4491+1</f>
        <v>44029</v>
      </c>
      <c r="D4492" s="126">
        <v>40.36730982362166</v>
      </c>
      <c r="E4492">
        <f t="shared" si="392"/>
        <v>40.86474756014384</v>
      </c>
      <c r="F4492" s="126">
        <v>33.774753908892698</v>
      </c>
      <c r="G4492">
        <f t="shared" si="401"/>
        <v>34.025173150928381</v>
      </c>
      <c r="H4492">
        <f t="shared" si="399"/>
        <v>40.096609090255939</v>
      </c>
      <c r="I4492">
        <f t="shared" si="400"/>
        <v>33.516584988154705</v>
      </c>
      <c r="J4492">
        <f t="shared" si="394"/>
        <v>0</v>
      </c>
      <c r="K4492" s="66"/>
      <c r="L4492" s="67"/>
      <c r="M4492" s="66"/>
      <c r="N4492" s="67"/>
      <c r="O4492" s="66"/>
      <c r="P4492" s="67"/>
      <c r="Q4492" s="66"/>
      <c r="R4492" s="68"/>
      <c r="S4492">
        <f t="shared" si="395"/>
        <v>33.49484096784623</v>
      </c>
      <c r="T4492">
        <f t="shared" si="396"/>
        <v>-2.1744020308474887E-2</v>
      </c>
      <c r="U4492">
        <f t="shared" si="397"/>
        <v>40.067209144764298</v>
      </c>
      <c r="V4492">
        <f t="shared" si="398"/>
        <v>-2.9399945491640267E-2</v>
      </c>
    </row>
    <row r="4493" spans="1:22">
      <c r="A4493" s="12">
        <f t="shared" si="393"/>
        <v>0</v>
      </c>
      <c r="B4493" t="str">
        <f>YEAR(C4493)&amp;VLOOKUP(MONTH(C4493),lookup!$G$2:$N$13,8)</f>
        <v>2020M07</v>
      </c>
      <c r="C4493" s="7">
        <f t="shared" si="402"/>
        <v>44030</v>
      </c>
      <c r="D4493" s="126">
        <v>40.761699897690001</v>
      </c>
      <c r="E4493">
        <f t="shared" si="392"/>
        <v>40.779578193911107</v>
      </c>
      <c r="F4493" s="126">
        <v>33.887976903872655</v>
      </c>
      <c r="G4493">
        <f t="shared" si="401"/>
        <v>33.962029218787521</v>
      </c>
      <c r="H4493">
        <f t="shared" si="399"/>
        <v>40.0217562344871</v>
      </c>
      <c r="I4493">
        <f t="shared" si="400"/>
        <v>33.460811054155876</v>
      </c>
      <c r="J4493">
        <f t="shared" si="394"/>
        <v>0</v>
      </c>
      <c r="K4493" s="66"/>
      <c r="L4493" s="67"/>
      <c r="M4493" s="66"/>
      <c r="N4493" s="67"/>
      <c r="O4493" s="66"/>
      <c r="P4493" s="67"/>
      <c r="Q4493" s="66"/>
      <c r="R4493" s="68"/>
      <c r="S4493">
        <f t="shared" si="395"/>
        <v>33.43144828878421</v>
      </c>
      <c r="T4493">
        <f t="shared" si="396"/>
        <v>-2.9362765371665489E-2</v>
      </c>
      <c r="U4493">
        <f t="shared" si="397"/>
        <v>39.984065682013949</v>
      </c>
      <c r="V4493">
        <f t="shared" si="398"/>
        <v>-3.7690552473151229E-2</v>
      </c>
    </row>
    <row r="4494" spans="1:22">
      <c r="A4494" s="12">
        <f t="shared" si="393"/>
        <v>0</v>
      </c>
      <c r="B4494" t="str">
        <f>YEAR(C4494)&amp;VLOOKUP(MONTH(C4494),lookup!$G$2:$N$13,8)</f>
        <v>2020M07</v>
      </c>
      <c r="C4494" s="7">
        <f t="shared" si="402"/>
        <v>44031</v>
      </c>
      <c r="D4494" s="126">
        <v>40.339863529939706</v>
      </c>
      <c r="E4494">
        <f t="shared" si="392"/>
        <v>40.71821559888437</v>
      </c>
      <c r="F4494" s="126">
        <v>33.740402875913553</v>
      </c>
      <c r="G4494">
        <f t="shared" si="401"/>
        <v>33.932269256225517</v>
      </c>
      <c r="H4494">
        <f t="shared" si="399"/>
        <v>39.96696242133023</v>
      </c>
      <c r="I4494">
        <f t="shared" si="400"/>
        <v>33.421875535356151</v>
      </c>
      <c r="J4494">
        <f t="shared" si="394"/>
        <v>0</v>
      </c>
      <c r="K4494" s="66"/>
      <c r="L4494" s="67"/>
      <c r="M4494" s="66"/>
      <c r="N4494" s="67"/>
      <c r="O4494" s="66"/>
      <c r="P4494" s="67"/>
      <c r="Q4494" s="66"/>
      <c r="R4494" s="68"/>
      <c r="S4494">
        <f t="shared" si="395"/>
        <v>33.401327518825852</v>
      </c>
      <c r="T4494">
        <f t="shared" si="396"/>
        <v>-2.0548016530298696E-2</v>
      </c>
      <c r="U4494">
        <f t="shared" si="397"/>
        <v>39.934289661678804</v>
      </c>
      <c r="V4494">
        <f t="shared" si="398"/>
        <v>-3.267275965142602E-2</v>
      </c>
    </row>
    <row r="4495" spans="1:22">
      <c r="A4495" s="12">
        <f t="shared" si="393"/>
        <v>0</v>
      </c>
      <c r="B4495" t="str">
        <f>YEAR(C4495)&amp;VLOOKUP(MONTH(C4495),lookup!$G$2:$N$13,8)</f>
        <v>2020M07</v>
      </c>
      <c r="C4495" s="7">
        <f t="shared" si="402"/>
        <v>44032</v>
      </c>
      <c r="D4495" s="126">
        <v>40.472314116239026</v>
      </c>
      <c r="E4495">
        <f t="shared" si="392"/>
        <v>40.612201657236255</v>
      </c>
      <c r="F4495" s="126">
        <v>33.779429263851334</v>
      </c>
      <c r="G4495">
        <f t="shared" si="401"/>
        <v>33.86717795774959</v>
      </c>
      <c r="H4495">
        <f t="shared" si="399"/>
        <v>39.902980480373984</v>
      </c>
      <c r="I4495">
        <f t="shared" si="400"/>
        <v>33.380854241236072</v>
      </c>
      <c r="J4495">
        <f t="shared" si="394"/>
        <v>0</v>
      </c>
      <c r="K4495" s="66"/>
      <c r="L4495" s="67"/>
      <c r="M4495" s="66"/>
      <c r="N4495" s="67"/>
      <c r="O4495" s="66"/>
      <c r="P4495" s="67"/>
      <c r="Q4495" s="66"/>
      <c r="R4495" s="68"/>
      <c r="S4495">
        <f t="shared" si="395"/>
        <v>33.337629873767909</v>
      </c>
      <c r="T4495">
        <f t="shared" si="396"/>
        <v>-4.3224367468162939E-2</v>
      </c>
      <c r="U4495">
        <f t="shared" si="397"/>
        <v>39.84800406187756</v>
      </c>
      <c r="V4495">
        <f t="shared" si="398"/>
        <v>-5.4976418496423207E-2</v>
      </c>
    </row>
    <row r="4496" spans="1:22">
      <c r="A4496" s="12">
        <f t="shared" si="393"/>
        <v>0</v>
      </c>
      <c r="B4496" t="str">
        <f>YEAR(C4496)&amp;VLOOKUP(MONTH(C4496),lookup!$G$2:$N$13,8)</f>
        <v>2020M07</v>
      </c>
      <c r="C4496" s="7">
        <f t="shared" si="402"/>
        <v>44033</v>
      </c>
      <c r="D4496" s="126">
        <v>39.899400697216763</v>
      </c>
      <c r="E4496">
        <f t="shared" si="392"/>
        <v>40.501858937434477</v>
      </c>
      <c r="F4496" s="126">
        <v>33.405974490803949</v>
      </c>
      <c r="G4496">
        <f t="shared" si="401"/>
        <v>33.791670851634336</v>
      </c>
      <c r="H4496">
        <f t="shared" si="399"/>
        <v>39.815633256879579</v>
      </c>
      <c r="I4496">
        <f t="shared" si="400"/>
        <v>33.316957820418807</v>
      </c>
      <c r="J4496">
        <f t="shared" si="394"/>
        <v>0</v>
      </c>
      <c r="K4496" s="66"/>
      <c r="L4496" s="67"/>
      <c r="M4496" s="66"/>
      <c r="N4496" s="67"/>
      <c r="O4496" s="66"/>
      <c r="P4496" s="67"/>
      <c r="Q4496" s="66"/>
      <c r="R4496" s="68"/>
      <c r="S4496">
        <f t="shared" si="395"/>
        <v>33.299065474197789</v>
      </c>
      <c r="T4496">
        <f t="shared" si="396"/>
        <v>-1.7892346221017874E-2</v>
      </c>
      <c r="U4496">
        <f t="shared" si="397"/>
        <v>39.788106917868738</v>
      </c>
      <c r="V4496">
        <f t="shared" si="398"/>
        <v>-2.7526339010840672E-2</v>
      </c>
    </row>
    <row r="4497" spans="1:22">
      <c r="A4497" s="12">
        <f t="shared" si="393"/>
        <v>0</v>
      </c>
      <c r="B4497" t="str">
        <f>YEAR(C4497)&amp;VLOOKUP(MONTH(C4497),lookup!$G$2:$N$13,8)</f>
        <v>2020M07</v>
      </c>
      <c r="C4497" s="7">
        <f t="shared" si="402"/>
        <v>44034</v>
      </c>
      <c r="D4497" s="126">
        <v>40.941531728911485</v>
      </c>
      <c r="E4497">
        <f t="shared" si="392"/>
        <v>40.493106546005507</v>
      </c>
      <c r="F4497" s="126">
        <v>34.060043372386389</v>
      </c>
      <c r="G4497">
        <f t="shared" si="401"/>
        <v>33.79047883699559</v>
      </c>
      <c r="H4497">
        <f t="shared" si="399"/>
        <v>39.745278220566973</v>
      </c>
      <c r="I4497">
        <f t="shared" si="400"/>
        <v>33.272736432205114</v>
      </c>
      <c r="J4497">
        <f t="shared" si="394"/>
        <v>0</v>
      </c>
      <c r="K4497" s="66"/>
      <c r="L4497" s="67"/>
      <c r="M4497" s="66"/>
      <c r="N4497" s="67"/>
      <c r="O4497" s="66"/>
      <c r="P4497" s="67"/>
      <c r="Q4497" s="66"/>
      <c r="R4497" s="68"/>
      <c r="S4497">
        <f t="shared" si="395"/>
        <v>33.233566577929217</v>
      </c>
      <c r="T4497">
        <f t="shared" si="396"/>
        <v>-3.9169854275897364E-2</v>
      </c>
      <c r="U4497">
        <f t="shared" si="397"/>
        <v>39.690155518404026</v>
      </c>
      <c r="V4497">
        <f t="shared" si="398"/>
        <v>-5.5122702162947235E-2</v>
      </c>
    </row>
    <row r="4498" spans="1:22">
      <c r="A4498" s="12">
        <f t="shared" si="393"/>
        <v>0</v>
      </c>
      <c r="B4498" t="str">
        <f>YEAR(C4498)&amp;VLOOKUP(MONTH(C4498),lookup!$G$2:$N$13,8)</f>
        <v>2020M07</v>
      </c>
      <c r="C4498" s="7">
        <f t="shared" si="402"/>
        <v>44035</v>
      </c>
      <c r="D4498" s="126">
        <v>39.955048776324873</v>
      </c>
      <c r="E4498">
        <f t="shared" si="392"/>
        <v>40.429092059960567</v>
      </c>
      <c r="F4498" s="126">
        <v>33.482074368206312</v>
      </c>
      <c r="G4498">
        <f t="shared" si="401"/>
        <v>33.749493669330931</v>
      </c>
      <c r="H4498">
        <f t="shared" si="399"/>
        <v>39.652862525510869</v>
      </c>
      <c r="I4498">
        <f t="shared" si="400"/>
        <v>33.206951981984368</v>
      </c>
      <c r="J4498">
        <f t="shared" si="394"/>
        <v>0</v>
      </c>
      <c r="K4498" s="66"/>
      <c r="L4498" s="67"/>
      <c r="M4498" s="66"/>
      <c r="N4498" s="67"/>
      <c r="O4498" s="66"/>
      <c r="P4498" s="67"/>
      <c r="Q4498" s="66"/>
      <c r="R4498" s="68"/>
      <c r="S4498">
        <f t="shared" si="395"/>
        <v>33.188313981909161</v>
      </c>
      <c r="T4498">
        <f t="shared" si="396"/>
        <v>-1.8638000075206662E-2</v>
      </c>
      <c r="U4498">
        <f t="shared" si="397"/>
        <v>39.620808180501044</v>
      </c>
      <c r="V4498">
        <f t="shared" si="398"/>
        <v>-3.2054345009825624E-2</v>
      </c>
    </row>
    <row r="4499" spans="1:22">
      <c r="A4499" s="12">
        <f t="shared" si="393"/>
        <v>0</v>
      </c>
      <c r="B4499" t="str">
        <f>YEAR(C4499)&amp;VLOOKUP(MONTH(C4499),lookup!$G$2:$N$13,8)</f>
        <v>2020M07</v>
      </c>
      <c r="C4499" s="7">
        <f t="shared" si="402"/>
        <v>44036</v>
      </c>
      <c r="D4499" s="126">
        <v>40.688132115129108</v>
      </c>
      <c r="E4499">
        <f t="shared" si="392"/>
        <v>40.40543887313045</v>
      </c>
      <c r="F4499" s="126">
        <v>33.970955108834794</v>
      </c>
      <c r="G4499">
        <f t="shared" si="401"/>
        <v>33.751257266630631</v>
      </c>
      <c r="H4499">
        <f t="shared" si="399"/>
        <v>39.583468028698746</v>
      </c>
      <c r="I4499">
        <f t="shared" si="400"/>
        <v>33.162720016628555</v>
      </c>
      <c r="J4499">
        <f t="shared" si="394"/>
        <v>0</v>
      </c>
      <c r="K4499" s="66"/>
      <c r="L4499" s="67"/>
      <c r="M4499" s="66"/>
      <c r="N4499" s="67"/>
      <c r="O4499" s="66"/>
      <c r="P4499" s="67"/>
      <c r="Q4499" s="66"/>
      <c r="R4499" s="68"/>
      <c r="S4499">
        <f t="shared" si="395"/>
        <v>33.130355971126633</v>
      </c>
      <c r="T4499">
        <f t="shared" si="396"/>
        <v>-3.2364045501921623E-2</v>
      </c>
      <c r="U4499">
        <f t="shared" si="397"/>
        <v>39.541621792692894</v>
      </c>
      <c r="V4499">
        <f t="shared" si="398"/>
        <v>-4.1846236005852688E-2</v>
      </c>
    </row>
    <row r="4500" spans="1:22">
      <c r="A4500" s="12">
        <f t="shared" si="393"/>
        <v>0</v>
      </c>
      <c r="B4500" t="str">
        <f>YEAR(C4500)&amp;VLOOKUP(MONTH(C4500),lookup!$G$2:$N$13,8)</f>
        <v>2020M07</v>
      </c>
      <c r="C4500" s="7">
        <f t="shared" si="402"/>
        <v>44037</v>
      </c>
      <c r="D4500" s="126">
        <v>39.83743664790714</v>
      </c>
      <c r="E4500">
        <f t="shared" si="392"/>
        <v>40.330452892812247</v>
      </c>
      <c r="F4500" s="126">
        <v>33.319314782185373</v>
      </c>
      <c r="G4500">
        <f t="shared" si="401"/>
        <v>33.68770164673407</v>
      </c>
      <c r="H4500">
        <f t="shared" si="399"/>
        <v>39.502292568253793</v>
      </c>
      <c r="I4500">
        <f t="shared" si="400"/>
        <v>33.107642652681271</v>
      </c>
      <c r="J4500">
        <f t="shared" si="394"/>
        <v>0</v>
      </c>
      <c r="K4500" s="66"/>
      <c r="L4500" s="67"/>
      <c r="M4500" s="66"/>
      <c r="N4500" s="67"/>
      <c r="O4500" s="66"/>
      <c r="P4500" s="67"/>
      <c r="Q4500" s="66"/>
      <c r="R4500" s="68"/>
      <c r="S4500">
        <f t="shared" si="395"/>
        <v>33.077534609711009</v>
      </c>
      <c r="T4500">
        <f t="shared" si="396"/>
        <v>-3.0108042970262261E-2</v>
      </c>
      <c r="U4500">
        <f t="shared" si="397"/>
        <v>39.460377771426543</v>
      </c>
      <c r="V4500">
        <f t="shared" si="398"/>
        <v>-4.1914796827249745E-2</v>
      </c>
    </row>
    <row r="4501" spans="1:22">
      <c r="A4501" s="12">
        <f t="shared" si="393"/>
        <v>0</v>
      </c>
      <c r="B4501" t="str">
        <f>YEAR(C4501)&amp;VLOOKUP(MONTH(C4501),lookup!$G$2:$N$13,8)</f>
        <v>2020M07</v>
      </c>
      <c r="C4501" s="7">
        <f t="shared" si="402"/>
        <v>44038</v>
      </c>
      <c r="D4501" s="126">
        <v>40.316613779067225</v>
      </c>
      <c r="E4501">
        <f t="shared" si="392"/>
        <v>40.289659982300677</v>
      </c>
      <c r="F4501" s="126">
        <v>33.801578870759073</v>
      </c>
      <c r="G4501">
        <f t="shared" si="401"/>
        <v>33.684147570240121</v>
      </c>
      <c r="H4501">
        <f t="shared" si="399"/>
        <v>39.426365181863339</v>
      </c>
      <c r="I4501">
        <f t="shared" si="400"/>
        <v>33.05102504475348</v>
      </c>
      <c r="J4501">
        <f t="shared" si="394"/>
        <v>0</v>
      </c>
      <c r="K4501" s="66"/>
      <c r="L4501" s="67"/>
      <c r="M4501" s="66"/>
      <c r="N4501" s="67"/>
      <c r="O4501" s="66"/>
      <c r="P4501" s="67"/>
      <c r="Q4501" s="66"/>
      <c r="R4501" s="68"/>
      <c r="S4501">
        <f t="shared" si="395"/>
        <v>33.019177089180751</v>
      </c>
      <c r="T4501">
        <f t="shared" si="396"/>
        <v>-3.1847955572729347E-2</v>
      </c>
      <c r="U4501">
        <f t="shared" si="397"/>
        <v>39.384702974844586</v>
      </c>
      <c r="V4501">
        <f t="shared" si="398"/>
        <v>-4.1662207018752895E-2</v>
      </c>
    </row>
    <row r="4502" spans="1:22">
      <c r="A4502" s="12">
        <f t="shared" si="393"/>
        <v>0</v>
      </c>
      <c r="B4502" t="str">
        <f>YEAR(C4502)&amp;VLOOKUP(MONTH(C4502),lookup!$G$2:$N$13,8)</f>
        <v>2020M07</v>
      </c>
      <c r="C4502" s="7">
        <f t="shared" si="402"/>
        <v>44039</v>
      </c>
      <c r="D4502" s="126">
        <v>39.452805260516897</v>
      </c>
      <c r="E4502">
        <f t="shared" si="392"/>
        <v>40.197002554070096</v>
      </c>
      <c r="F4502" s="126">
        <v>33.106238090255118</v>
      </c>
      <c r="G4502">
        <f t="shared" si="401"/>
        <v>33.619534237757399</v>
      </c>
      <c r="H4502">
        <f t="shared" si="399"/>
        <v>39.350924826634341</v>
      </c>
      <c r="I4502">
        <f t="shared" si="400"/>
        <v>33.002235720478282</v>
      </c>
      <c r="J4502">
        <f t="shared" si="394"/>
        <v>0</v>
      </c>
      <c r="K4502" s="66"/>
      <c r="L4502" s="67"/>
      <c r="M4502" s="66"/>
      <c r="N4502" s="67"/>
      <c r="O4502" s="66"/>
      <c r="P4502" s="67"/>
      <c r="Q4502" s="66"/>
      <c r="R4502" s="68"/>
      <c r="S4502">
        <f t="shared" si="395"/>
        <v>32.958812857357636</v>
      </c>
      <c r="T4502">
        <f t="shared" si="396"/>
        <v>-4.3422863120646582E-2</v>
      </c>
      <c r="U4502">
        <f t="shared" si="397"/>
        <v>39.297076927337379</v>
      </c>
      <c r="V4502">
        <f t="shared" si="398"/>
        <v>-5.3847899296961543E-2</v>
      </c>
    </row>
    <row r="4503" spans="1:22">
      <c r="A4503" s="12">
        <f t="shared" si="393"/>
        <v>0</v>
      </c>
      <c r="B4503" t="str">
        <f>YEAR(C4503)&amp;VLOOKUP(MONTH(C4503),lookup!$G$2:$N$13,8)</f>
        <v>2020M07</v>
      </c>
      <c r="C4503" s="7">
        <f t="shared" si="402"/>
        <v>44040</v>
      </c>
      <c r="D4503" s="126">
        <v>40.047761143549977</v>
      </c>
      <c r="E4503">
        <f t="shared" si="392"/>
        <v>40.095987111163566</v>
      </c>
      <c r="F4503" s="126">
        <v>33.48482196100872</v>
      </c>
      <c r="G4503">
        <f t="shared" si="401"/>
        <v>33.553186163714926</v>
      </c>
      <c r="H4503">
        <f t="shared" si="399"/>
        <v>39.270488749937194</v>
      </c>
      <c r="I4503">
        <f t="shared" si="400"/>
        <v>32.938060965635707</v>
      </c>
      <c r="J4503">
        <f t="shared" si="394"/>
        <v>0</v>
      </c>
      <c r="K4503" s="66"/>
      <c r="L4503" s="67"/>
      <c r="M4503" s="66"/>
      <c r="N4503" s="67"/>
      <c r="O4503" s="66"/>
      <c r="P4503" s="67"/>
      <c r="Q4503" s="66"/>
      <c r="R4503" s="68"/>
      <c r="S4503">
        <f t="shared" si="395"/>
        <v>32.908749372920838</v>
      </c>
      <c r="T4503">
        <f t="shared" si="396"/>
        <v>-2.931159271486905E-2</v>
      </c>
      <c r="U4503">
        <f t="shared" si="397"/>
        <v>39.234659663997505</v>
      </c>
      <c r="V4503">
        <f t="shared" si="398"/>
        <v>-3.582908593968881E-2</v>
      </c>
    </row>
    <row r="4504" spans="1:22">
      <c r="A4504" s="12">
        <f t="shared" si="393"/>
        <v>0</v>
      </c>
      <c r="B4504" t="str">
        <f>YEAR(C4504)&amp;VLOOKUP(MONTH(C4504),lookup!$G$2:$N$13,8)</f>
        <v>2020M07</v>
      </c>
      <c r="C4504" s="7">
        <f t="shared" si="402"/>
        <v>44041</v>
      </c>
      <c r="D4504" s="126">
        <v>39.283121573814945</v>
      </c>
      <c r="E4504">
        <f t="shared" si="392"/>
        <v>40.001475732408458</v>
      </c>
      <c r="F4504" s="126">
        <v>33.035746189623516</v>
      </c>
      <c r="G4504">
        <f t="shared" si="401"/>
        <v>33.492852880009252</v>
      </c>
      <c r="H4504">
        <f t="shared" si="399"/>
        <v>39.213535979665544</v>
      </c>
      <c r="I4504">
        <f t="shared" si="400"/>
        <v>32.903887040078942</v>
      </c>
      <c r="J4504">
        <f t="shared" si="394"/>
        <v>0</v>
      </c>
      <c r="K4504" s="66"/>
      <c r="L4504" s="67"/>
      <c r="M4504" s="66"/>
      <c r="N4504" s="67"/>
      <c r="O4504" s="66"/>
      <c r="P4504" s="67"/>
      <c r="Q4504" s="66"/>
      <c r="R4504" s="68"/>
      <c r="S4504">
        <f t="shared" si="395"/>
        <v>32.860473297319416</v>
      </c>
      <c r="T4504">
        <f t="shared" si="396"/>
        <v>-4.3413742759526031E-2</v>
      </c>
      <c r="U4504">
        <f t="shared" si="397"/>
        <v>39.159152054837584</v>
      </c>
      <c r="V4504">
        <f t="shared" si="398"/>
        <v>-5.4383924827959618E-2</v>
      </c>
    </row>
    <row r="4505" spans="1:22">
      <c r="A4505" s="12">
        <f t="shared" si="393"/>
        <v>0</v>
      </c>
      <c r="B4505" t="str">
        <f>YEAR(C4505)&amp;VLOOKUP(MONTH(C4505),lookup!$G$2:$N$13,8)</f>
        <v>2020M07</v>
      </c>
      <c r="C4505" s="7">
        <f t="shared" si="402"/>
        <v>44042</v>
      </c>
      <c r="D4505" s="126">
        <v>39.888704214307481</v>
      </c>
      <c r="E4505">
        <f t="shared" si="392"/>
        <v>39.869055021010574</v>
      </c>
      <c r="F4505" s="126">
        <v>33.407385991680627</v>
      </c>
      <c r="G4505">
        <f t="shared" si="401"/>
        <v>33.405097700618967</v>
      </c>
      <c r="H4505">
        <f t="shared" si="399"/>
        <v>39.130490705438447</v>
      </c>
      <c r="I4505">
        <f t="shared" si="400"/>
        <v>32.844121009747468</v>
      </c>
      <c r="J4505">
        <f t="shared" si="394"/>
        <v>0</v>
      </c>
      <c r="K4505" s="66"/>
      <c r="L4505" s="67"/>
      <c r="M4505" s="66"/>
      <c r="N4505" s="67"/>
      <c r="O4505" s="66"/>
      <c r="P4505" s="67"/>
      <c r="Q4505" s="66"/>
      <c r="R4505" s="68"/>
      <c r="S4505">
        <f t="shared" si="395"/>
        <v>32.827368504917096</v>
      </c>
      <c r="T4505">
        <f t="shared" si="396"/>
        <v>-1.6752504830371606E-2</v>
      </c>
      <c r="U4505">
        <f t="shared" si="397"/>
        <v>39.097463389866519</v>
      </c>
      <c r="V4505">
        <f t="shared" si="398"/>
        <v>-3.3027315571928284E-2</v>
      </c>
    </row>
    <row r="4506" spans="1:22">
      <c r="A4506" s="12">
        <f t="shared" si="393"/>
        <v>0</v>
      </c>
      <c r="B4506" t="str">
        <f>YEAR(C4506)&amp;VLOOKUP(MONTH(C4506),lookup!$G$2:$N$13,8)</f>
        <v>2020M07</v>
      </c>
      <c r="C4506" s="7">
        <f t="shared" si="402"/>
        <v>44043</v>
      </c>
      <c r="D4506" s="126">
        <v>39.462149432430799</v>
      </c>
      <c r="E4506">
        <f t="shared" si="392"/>
        <v>39.806974877394168</v>
      </c>
      <c r="F4506" s="126">
        <v>33.110201249565939</v>
      </c>
      <c r="G4506">
        <f t="shared" si="401"/>
        <v>33.364429502985658</v>
      </c>
      <c r="H4506">
        <f t="shared" si="399"/>
        <v>39.082700267312347</v>
      </c>
      <c r="I4506">
        <f t="shared" si="400"/>
        <v>32.821083656825401</v>
      </c>
      <c r="J4506">
        <f t="shared" si="394"/>
        <v>0</v>
      </c>
      <c r="K4506" s="66"/>
      <c r="L4506" s="67"/>
      <c r="M4506" s="66"/>
      <c r="N4506" s="67"/>
      <c r="O4506" s="66"/>
      <c r="P4506" s="67"/>
      <c r="Q4506" s="66"/>
      <c r="R4506" s="68"/>
      <c r="S4506">
        <f t="shared" si="395"/>
        <v>32.790284862452538</v>
      </c>
      <c r="T4506">
        <f t="shared" si="396"/>
        <v>-3.079879437286337E-2</v>
      </c>
      <c r="U4506">
        <f t="shared" si="397"/>
        <v>39.038920585881741</v>
      </c>
      <c r="V4506">
        <f t="shared" si="398"/>
        <v>-4.3779681430606843E-2</v>
      </c>
    </row>
    <row r="4507" spans="1:22">
      <c r="A4507" s="12">
        <f t="shared" si="393"/>
        <v>0</v>
      </c>
      <c r="B4507" t="str">
        <f>YEAR(C4507)&amp;VLOOKUP(MONTH(C4507),lookup!$G$2:$N$13,8)</f>
        <v>2020M08</v>
      </c>
      <c r="C4507" s="7">
        <f t="shared" si="402"/>
        <v>44044</v>
      </c>
      <c r="D4507" s="126">
        <v>40.077048849444459</v>
      </c>
      <c r="E4507">
        <f t="shared" si="392"/>
        <v>39.748818429153644</v>
      </c>
      <c r="F4507" s="126">
        <v>33.497907650996837</v>
      </c>
      <c r="G4507">
        <f t="shared" si="401"/>
        <v>33.309558101890595</v>
      </c>
      <c r="H4507">
        <f t="shared" si="399"/>
        <v>38.992311783111774</v>
      </c>
      <c r="I4507">
        <f t="shared" si="400"/>
        <v>32.769914349158832</v>
      </c>
      <c r="J4507">
        <f t="shared" si="394"/>
        <v>0</v>
      </c>
      <c r="K4507" s="66"/>
      <c r="L4507" s="67"/>
      <c r="M4507" s="66"/>
      <c r="N4507" s="67"/>
      <c r="O4507" s="66"/>
      <c r="P4507" s="67"/>
      <c r="Q4507" s="66"/>
      <c r="R4507" s="68"/>
      <c r="S4507">
        <f t="shared" si="395"/>
        <v>32.77000955805935</v>
      </c>
      <c r="T4507">
        <f t="shared" si="396"/>
        <v>9.5208900518173323E-5</v>
      </c>
      <c r="U4507">
        <f t="shared" si="397"/>
        <v>38.975565670210194</v>
      </c>
      <c r="V4507">
        <f t="shared" si="398"/>
        <v>-1.6746112901579124E-2</v>
      </c>
    </row>
    <row r="4508" spans="1:22">
      <c r="A4508" s="12">
        <f t="shared" si="393"/>
        <v>0</v>
      </c>
      <c r="B4508" t="str">
        <f>YEAR(C4508)&amp;VLOOKUP(MONTH(C4508),lookup!$G$2:$N$13,8)</f>
        <v>2020M08</v>
      </c>
      <c r="C4508" s="7">
        <f t="shared" si="402"/>
        <v>44045</v>
      </c>
      <c r="D4508" s="126">
        <v>39.39852478297356</v>
      </c>
      <c r="E4508">
        <f t="shared" si="392"/>
        <v>39.716863064466679</v>
      </c>
      <c r="F4508" s="126">
        <v>33.21822160308578</v>
      </c>
      <c r="G4508">
        <f t="shared" si="401"/>
        <v>33.312571737599427</v>
      </c>
      <c r="H4508">
        <f t="shared" si="399"/>
        <v>38.958231210553954</v>
      </c>
      <c r="I4508">
        <f t="shared" si="400"/>
        <v>32.770270879949955</v>
      </c>
      <c r="J4508">
        <f t="shared" si="394"/>
        <v>0</v>
      </c>
      <c r="K4508" s="66"/>
      <c r="L4508" s="67"/>
      <c r="M4508" s="66"/>
      <c r="N4508" s="67"/>
      <c r="O4508" s="66"/>
      <c r="P4508" s="67"/>
      <c r="Q4508" s="66"/>
      <c r="R4508" s="68"/>
      <c r="S4508">
        <f t="shared" si="395"/>
        <v>32.76211088336828</v>
      </c>
      <c r="T4508">
        <f t="shared" si="396"/>
        <v>-8.1599965816749886E-3</v>
      </c>
      <c r="U4508">
        <f t="shared" si="397"/>
        <v>38.942195848045174</v>
      </c>
      <c r="V4508">
        <f t="shared" si="398"/>
        <v>-1.6035362508780793E-2</v>
      </c>
    </row>
    <row r="4509" spans="1:22">
      <c r="A4509" s="12">
        <f t="shared" si="393"/>
        <v>0</v>
      </c>
      <c r="B4509" t="str">
        <f>YEAR(C4509)&amp;VLOOKUP(MONTH(C4509),lookup!$G$2:$N$13,8)</f>
        <v>2020M08</v>
      </c>
      <c r="C4509" s="7">
        <f t="shared" si="402"/>
        <v>44046</v>
      </c>
      <c r="D4509" s="126">
        <v>39.573469558166273</v>
      </c>
      <c r="E4509">
        <f t="shared" si="392"/>
        <v>39.6308922518784</v>
      </c>
      <c r="F4509" s="126">
        <v>33.111850500970277</v>
      </c>
      <c r="G4509">
        <f t="shared" si="401"/>
        <v>33.238382759484423</v>
      </c>
      <c r="H4509">
        <f t="shared" si="399"/>
        <v>38.914903255449943</v>
      </c>
      <c r="I4509">
        <f t="shared" si="400"/>
        <v>32.762514843765359</v>
      </c>
      <c r="J4509">
        <f t="shared" si="394"/>
        <v>0</v>
      </c>
      <c r="K4509" s="66"/>
      <c r="L4509" s="67"/>
      <c r="M4509" s="66"/>
      <c r="N4509" s="67"/>
      <c r="O4509" s="66"/>
      <c r="P4509" s="67"/>
      <c r="Q4509" s="66"/>
      <c r="R4509" s="68"/>
      <c r="S4509">
        <f t="shared" si="395"/>
        <v>32.767505450213804</v>
      </c>
      <c r="T4509">
        <f t="shared" si="396"/>
        <v>4.9906064484446233E-3</v>
      </c>
      <c r="U4509">
        <f t="shared" si="397"/>
        <v>38.907275141349615</v>
      </c>
      <c r="V4509">
        <f t="shared" si="398"/>
        <v>-7.6281141003278208E-3</v>
      </c>
    </row>
    <row r="4510" spans="1:22">
      <c r="A4510" s="12">
        <f t="shared" si="393"/>
        <v>0</v>
      </c>
      <c r="B4510" t="str">
        <f>YEAR(C4510)&amp;VLOOKUP(MONTH(C4510),lookup!$G$2:$N$13,8)</f>
        <v>2020M08</v>
      </c>
      <c r="C4510" s="7">
        <f t="shared" si="402"/>
        <v>44047</v>
      </c>
      <c r="D4510" s="126">
        <v>39.256266854907345</v>
      </c>
      <c r="E4510">
        <f t="shared" si="392"/>
        <v>39.616370708285501</v>
      </c>
      <c r="F4510" s="126">
        <v>33.028101627989585</v>
      </c>
      <c r="G4510">
        <f t="shared" si="401"/>
        <v>33.232862183790004</v>
      </c>
      <c r="H4510">
        <f t="shared" si="399"/>
        <v>38.889162303614732</v>
      </c>
      <c r="I4510">
        <f t="shared" si="400"/>
        <v>32.767401570353499</v>
      </c>
      <c r="J4510">
        <f t="shared" si="394"/>
        <v>0</v>
      </c>
      <c r="K4510" s="66"/>
      <c r="L4510" s="67"/>
      <c r="M4510" s="66"/>
      <c r="N4510" s="67"/>
      <c r="O4510" s="66"/>
      <c r="P4510" s="67"/>
      <c r="Q4510" s="66"/>
      <c r="R4510" s="68"/>
      <c r="S4510">
        <f t="shared" si="395"/>
        <v>32.763149266597019</v>
      </c>
      <c r="T4510">
        <f t="shared" si="396"/>
        <v>-4.2523037564805577E-3</v>
      </c>
      <c r="U4510">
        <f t="shared" si="397"/>
        <v>38.873421170474238</v>
      </c>
      <c r="V4510">
        <f t="shared" si="398"/>
        <v>-1.5741133140494412E-2</v>
      </c>
    </row>
    <row r="4511" spans="1:22">
      <c r="A4511" s="12">
        <f t="shared" si="393"/>
        <v>0</v>
      </c>
      <c r="B4511" t="str">
        <f>YEAR(C4511)&amp;VLOOKUP(MONTH(C4511),lookup!$G$2:$N$13,8)</f>
        <v>2020M08</v>
      </c>
      <c r="C4511" s="7">
        <f t="shared" si="402"/>
        <v>44048</v>
      </c>
      <c r="D4511" s="126">
        <v>39.948037132891535</v>
      </c>
      <c r="E4511">
        <f t="shared" si="392"/>
        <v>39.615082367501358</v>
      </c>
      <c r="F4511" s="126">
        <v>33.4826346839574</v>
      </c>
      <c r="G4511">
        <f t="shared" si="401"/>
        <v>33.238996203330686</v>
      </c>
      <c r="H4511">
        <f t="shared" si="399"/>
        <v>38.8376379311607</v>
      </c>
      <c r="I4511">
        <f t="shared" si="400"/>
        <v>32.756168839921656</v>
      </c>
      <c r="J4511">
        <f t="shared" si="394"/>
        <v>0</v>
      </c>
      <c r="K4511" s="66"/>
      <c r="L4511" s="67"/>
      <c r="M4511" s="66"/>
      <c r="N4511" s="67"/>
      <c r="O4511" s="66"/>
      <c r="P4511" s="67"/>
      <c r="Q4511" s="66"/>
      <c r="R4511" s="68"/>
      <c r="S4511">
        <f t="shared" si="395"/>
        <v>32.755377049261973</v>
      </c>
      <c r="T4511">
        <f t="shared" si="396"/>
        <v>-7.9179065968304485E-4</v>
      </c>
      <c r="U4511">
        <f t="shared" si="397"/>
        <v>38.828364306184163</v>
      </c>
      <c r="V4511">
        <f t="shared" si="398"/>
        <v>-9.2736249765366097E-3</v>
      </c>
    </row>
    <row r="4512" spans="1:22">
      <c r="A4512" s="12">
        <f t="shared" si="393"/>
        <v>0</v>
      </c>
      <c r="B4512" t="str">
        <f>YEAR(C4512)&amp;VLOOKUP(MONTH(C4512),lookup!$G$2:$N$13,8)</f>
        <v>2020M08</v>
      </c>
      <c r="C4512" s="7">
        <f t="shared" si="402"/>
        <v>44049</v>
      </c>
      <c r="D4512" s="126">
        <v>38.812832733436025</v>
      </c>
      <c r="E4512">
        <f t="shared" si="392"/>
        <v>39.53157959006144</v>
      </c>
      <c r="F4512" s="126">
        <v>32.641452647270278</v>
      </c>
      <c r="G4512">
        <f t="shared" si="401"/>
        <v>33.175290473408978</v>
      </c>
      <c r="H4512">
        <f t="shared" si="399"/>
        <v>38.806546538123712</v>
      </c>
      <c r="I4512">
        <f t="shared" si="400"/>
        <v>32.754267144649347</v>
      </c>
      <c r="J4512">
        <f t="shared" si="394"/>
        <v>0</v>
      </c>
      <c r="K4512" s="66"/>
      <c r="L4512" s="67"/>
      <c r="M4512" s="66"/>
      <c r="N4512" s="67"/>
      <c r="O4512" s="66"/>
      <c r="P4512" s="67"/>
      <c r="Q4512" s="66"/>
      <c r="R4512" s="68"/>
      <c r="S4512">
        <f t="shared" si="395"/>
        <v>32.745583019896465</v>
      </c>
      <c r="T4512">
        <f t="shared" si="396"/>
        <v>-8.6841247528823828E-3</v>
      </c>
      <c r="U4512">
        <f t="shared" si="397"/>
        <v>38.784855045983441</v>
      </c>
      <c r="V4512">
        <f t="shared" si="398"/>
        <v>-2.1691492140270441E-2</v>
      </c>
    </row>
    <row r="4513" spans="1:22">
      <c r="A4513" s="12">
        <f t="shared" si="393"/>
        <v>0</v>
      </c>
      <c r="B4513" t="str">
        <f>YEAR(C4513)&amp;VLOOKUP(MONTH(C4513),lookup!$G$2:$N$13,8)</f>
        <v>2020M08</v>
      </c>
      <c r="C4513" s="7">
        <f t="shared" si="402"/>
        <v>44050</v>
      </c>
      <c r="D4513" s="126">
        <v>39.600657588275851</v>
      </c>
      <c r="E4513">
        <f t="shared" si="392"/>
        <v>39.473877404170409</v>
      </c>
      <c r="F4513" s="126">
        <v>33.214663534992809</v>
      </c>
      <c r="G4513">
        <f t="shared" si="401"/>
        <v>33.139641643532315</v>
      </c>
      <c r="H4513">
        <f t="shared" si="399"/>
        <v>38.788503364026937</v>
      </c>
      <c r="I4513">
        <f t="shared" si="400"/>
        <v>32.761223982898777</v>
      </c>
      <c r="J4513">
        <f t="shared" si="394"/>
        <v>0</v>
      </c>
      <c r="K4513" s="66"/>
      <c r="L4513" s="67"/>
      <c r="M4513" s="66"/>
      <c r="N4513" s="67"/>
      <c r="O4513" s="66"/>
      <c r="P4513" s="67"/>
      <c r="Q4513" s="66"/>
      <c r="R4513" s="68"/>
      <c r="S4513">
        <f t="shared" si="395"/>
        <v>32.747605431034984</v>
      </c>
      <c r="T4513">
        <f t="shared" si="396"/>
        <v>-1.3618551863793016E-2</v>
      </c>
      <c r="U4513">
        <f t="shared" si="397"/>
        <v>38.766988957791099</v>
      </c>
      <c r="V4513">
        <f t="shared" si="398"/>
        <v>-2.1514406235837669E-2</v>
      </c>
    </row>
    <row r="4514" spans="1:22">
      <c r="A4514" s="12">
        <f t="shared" si="393"/>
        <v>0</v>
      </c>
      <c r="B4514" t="str">
        <f>YEAR(C4514)&amp;VLOOKUP(MONTH(C4514),lookup!$G$2:$N$13,8)</f>
        <v>2020M08</v>
      </c>
      <c r="C4514" s="7">
        <f t="shared" si="402"/>
        <v>44051</v>
      </c>
      <c r="D4514" s="126">
        <v>39.082874734071957</v>
      </c>
      <c r="E4514">
        <f t="shared" si="392"/>
        <v>39.423868564781188</v>
      </c>
      <c r="F4514" s="126">
        <v>33.008443704272317</v>
      </c>
      <c r="G4514">
        <f t="shared" si="401"/>
        <v>33.115800305383679</v>
      </c>
      <c r="H4514">
        <f t="shared" si="399"/>
        <v>38.724350181647807</v>
      </c>
      <c r="I4514">
        <f t="shared" si="400"/>
        <v>32.72254132263587</v>
      </c>
      <c r="J4514">
        <f t="shared" si="394"/>
        <v>0</v>
      </c>
      <c r="K4514" s="66"/>
      <c r="L4514" s="67"/>
      <c r="M4514" s="66"/>
      <c r="N4514" s="67"/>
      <c r="O4514" s="66"/>
      <c r="P4514" s="67"/>
      <c r="Q4514" s="66"/>
      <c r="R4514" s="68"/>
      <c r="S4514">
        <f t="shared" si="395"/>
        <v>32.721599153526221</v>
      </c>
      <c r="T4514">
        <f t="shared" si="396"/>
        <v>-9.4216910964917133E-4</v>
      </c>
      <c r="U4514">
        <f t="shared" si="397"/>
        <v>38.712183237407444</v>
      </c>
      <c r="V4514">
        <f t="shared" si="398"/>
        <v>-1.2166944240362909E-2</v>
      </c>
    </row>
    <row r="4515" spans="1:22">
      <c r="A4515" s="12">
        <f t="shared" si="393"/>
        <v>0</v>
      </c>
      <c r="B4515" t="str">
        <f>YEAR(C4515)&amp;VLOOKUP(MONTH(C4515),lookup!$G$2:$N$13,8)</f>
        <v>2020M08</v>
      </c>
      <c r="C4515" s="7">
        <f t="shared" si="402"/>
        <v>44052</v>
      </c>
      <c r="D4515" s="126">
        <v>39.484633266805524</v>
      </c>
      <c r="E4515">
        <f t="shared" si="392"/>
        <v>39.379439566586193</v>
      </c>
      <c r="F4515" s="126">
        <v>33.143111912633081</v>
      </c>
      <c r="G4515">
        <f t="shared" si="401"/>
        <v>33.096230689374508</v>
      </c>
      <c r="H4515">
        <f t="shared" si="399"/>
        <v>38.696585979172866</v>
      </c>
      <c r="I4515">
        <f t="shared" si="400"/>
        <v>32.713594284666854</v>
      </c>
      <c r="J4515">
        <f t="shared" si="394"/>
        <v>0</v>
      </c>
      <c r="K4515" s="66"/>
      <c r="L4515" s="67"/>
      <c r="M4515" s="66"/>
      <c r="N4515" s="67"/>
      <c r="O4515" s="66"/>
      <c r="P4515" s="67"/>
      <c r="Q4515" s="66"/>
      <c r="R4515" s="68"/>
      <c r="S4515">
        <f t="shared" si="395"/>
        <v>32.712728662791733</v>
      </c>
      <c r="T4515">
        <f t="shared" si="396"/>
        <v>-8.6562187512129185E-4</v>
      </c>
      <c r="U4515">
        <f t="shared" si="397"/>
        <v>38.690479828515549</v>
      </c>
      <c r="V4515">
        <f t="shared" si="398"/>
        <v>-6.106150657316789E-3</v>
      </c>
    </row>
    <row r="4516" spans="1:22">
      <c r="A4516" s="12">
        <f t="shared" si="393"/>
        <v>0</v>
      </c>
      <c r="B4516" t="str">
        <f>YEAR(C4516)&amp;VLOOKUP(MONTH(C4516),lookup!$G$2:$N$13,8)</f>
        <v>2020M08</v>
      </c>
      <c r="C4516" s="7">
        <f t="shared" si="402"/>
        <v>44053</v>
      </c>
      <c r="D4516" s="126">
        <v>38.706394634290099</v>
      </c>
      <c r="E4516">
        <f t="shared" si="392"/>
        <v>39.290358747242038</v>
      </c>
      <c r="F4516" s="126">
        <v>32.662550542074584</v>
      </c>
      <c r="G4516">
        <f t="shared" si="401"/>
        <v>33.031038657568395</v>
      </c>
      <c r="H4516">
        <f t="shared" si="399"/>
        <v>38.653700742477803</v>
      </c>
      <c r="I4516">
        <f t="shared" si="400"/>
        <v>32.692866399056342</v>
      </c>
      <c r="J4516">
        <f t="shared" si="394"/>
        <v>0</v>
      </c>
      <c r="K4516" s="66"/>
      <c r="L4516" s="67"/>
      <c r="M4516" s="66"/>
      <c r="N4516" s="67"/>
      <c r="O4516" s="66"/>
      <c r="P4516" s="67"/>
      <c r="Q4516" s="66"/>
      <c r="R4516" s="68"/>
      <c r="S4516">
        <f t="shared" si="395"/>
        <v>32.674604087038269</v>
      </c>
      <c r="T4516">
        <f t="shared" si="396"/>
        <v>-1.8262312018073601E-2</v>
      </c>
      <c r="U4516">
        <f t="shared" si="397"/>
        <v>38.621832996530145</v>
      </c>
      <c r="V4516">
        <f t="shared" si="398"/>
        <v>-3.1867745947657511E-2</v>
      </c>
    </row>
    <row r="4517" spans="1:22">
      <c r="A4517" s="12">
        <f t="shared" si="393"/>
        <v>0</v>
      </c>
      <c r="B4517" t="str">
        <f>YEAR(C4517)&amp;VLOOKUP(MONTH(C4517),lookup!$G$2:$N$13,8)</f>
        <v>2020M08</v>
      </c>
      <c r="C4517" s="7">
        <f t="shared" si="402"/>
        <v>44054</v>
      </c>
      <c r="D4517" s="126">
        <v>39.442503644458199</v>
      </c>
      <c r="E4517">
        <f t="shared" si="392"/>
        <v>39.24004558693251</v>
      </c>
      <c r="F4517" s="126">
        <v>33.05366562274407</v>
      </c>
      <c r="G4517">
        <f t="shared" si="401"/>
        <v>32.991654680911473</v>
      </c>
      <c r="H4517">
        <f t="shared" si="399"/>
        <v>38.621168612943052</v>
      </c>
      <c r="I4517">
        <f t="shared" si="400"/>
        <v>32.677110286829873</v>
      </c>
      <c r="J4517">
        <f t="shared" si="394"/>
        <v>0</v>
      </c>
      <c r="K4517" s="66"/>
      <c r="L4517" s="67"/>
      <c r="M4517" s="66"/>
      <c r="N4517" s="67"/>
      <c r="O4517" s="66"/>
      <c r="P4517" s="67"/>
      <c r="Q4517" s="66"/>
      <c r="R4517" s="68"/>
      <c r="S4517">
        <f t="shared" si="395"/>
        <v>32.664951747837776</v>
      </c>
      <c r="T4517">
        <f t="shared" si="396"/>
        <v>-1.2158538992096624E-2</v>
      </c>
      <c r="U4517">
        <f t="shared" si="397"/>
        <v>38.60077461674981</v>
      </c>
      <c r="V4517">
        <f t="shared" si="398"/>
        <v>-2.0393996193242003E-2</v>
      </c>
    </row>
    <row r="4518" spans="1:22">
      <c r="A4518" s="12">
        <f t="shared" si="393"/>
        <v>0</v>
      </c>
      <c r="B4518" t="str">
        <f>YEAR(C4518)&amp;VLOOKUP(MONTH(C4518),lookup!$G$2:$N$13,8)</f>
        <v>2020M08</v>
      </c>
      <c r="C4518" s="7">
        <f t="shared" si="402"/>
        <v>44055</v>
      </c>
      <c r="D4518" s="126">
        <v>38.408576618322812</v>
      </c>
      <c r="E4518">
        <f t="shared" si="392"/>
        <v>39.153376937553205</v>
      </c>
      <c r="F4518" s="126">
        <v>32.303156040950313</v>
      </c>
      <c r="G4518">
        <f t="shared" si="401"/>
        <v>32.918154197861526</v>
      </c>
      <c r="H4518">
        <f t="shared" si="399"/>
        <v>38.593243454894974</v>
      </c>
      <c r="I4518">
        <f t="shared" si="400"/>
        <v>32.666687562421579</v>
      </c>
      <c r="J4518">
        <f t="shared" si="394"/>
        <v>0</v>
      </c>
      <c r="K4518" s="66"/>
      <c r="L4518" s="67"/>
      <c r="M4518" s="66"/>
      <c r="N4518" s="67"/>
      <c r="O4518" s="66"/>
      <c r="P4518" s="67"/>
      <c r="Q4518" s="66"/>
      <c r="R4518" s="68"/>
      <c r="S4518">
        <f t="shared" si="395"/>
        <v>32.657872169953713</v>
      </c>
      <c r="T4518">
        <f t="shared" si="396"/>
        <v>-8.8153924678664453E-3</v>
      </c>
      <c r="U4518">
        <f t="shared" si="397"/>
        <v>38.575266489058549</v>
      </c>
      <c r="V4518">
        <f t="shared" si="398"/>
        <v>-1.7976965836425052E-2</v>
      </c>
    </row>
    <row r="4519" spans="1:22">
      <c r="A4519" s="12">
        <f t="shared" si="393"/>
        <v>0</v>
      </c>
      <c r="B4519" t="str">
        <f>YEAR(C4519)&amp;VLOOKUP(MONTH(C4519),lookup!$G$2:$N$13,8)</f>
        <v>2020M08</v>
      </c>
      <c r="C4519" s="7">
        <f t="shared" si="402"/>
        <v>44056</v>
      </c>
      <c r="D4519" s="126">
        <v>38.756618013210002</v>
      </c>
      <c r="E4519">
        <f t="shared" si="392"/>
        <v>39.008576611317622</v>
      </c>
      <c r="F4519" s="126">
        <v>32.476259112645849</v>
      </c>
      <c r="G4519">
        <f t="shared" si="401"/>
        <v>32.793722022792309</v>
      </c>
      <c r="H4519">
        <f t="shared" si="399"/>
        <v>38.579607644657585</v>
      </c>
      <c r="I4519">
        <f t="shared" si="400"/>
        <v>32.666005118133512</v>
      </c>
      <c r="J4519">
        <f t="shared" si="394"/>
        <v>0</v>
      </c>
      <c r="K4519" s="66"/>
      <c r="L4519" s="67"/>
      <c r="M4519" s="66"/>
      <c r="N4519" s="67"/>
      <c r="O4519" s="66"/>
      <c r="P4519" s="67"/>
      <c r="Q4519" s="66"/>
      <c r="R4519" s="68"/>
      <c r="S4519">
        <f t="shared" si="395"/>
        <v>32.675950644983097</v>
      </c>
      <c r="T4519">
        <f t="shared" si="396"/>
        <v>9.9455268495844962E-3</v>
      </c>
      <c r="U4519">
        <f t="shared" si="397"/>
        <v>38.58203514529707</v>
      </c>
      <c r="V4519">
        <f t="shared" si="398"/>
        <v>2.4275006394844922E-3</v>
      </c>
    </row>
    <row r="4520" spans="1:22">
      <c r="A4520" s="12">
        <f t="shared" si="393"/>
        <v>0</v>
      </c>
      <c r="B4520" t="str">
        <f>YEAR(C4520)&amp;VLOOKUP(MONTH(C4520),lookup!$G$2:$N$13,8)</f>
        <v>2020M08</v>
      </c>
      <c r="C4520" s="7">
        <f t="shared" si="402"/>
        <v>44057</v>
      </c>
      <c r="D4520" s="126">
        <v>37.943901704815069</v>
      </c>
      <c r="E4520">
        <f t="shared" si="392"/>
        <v>38.859354002924064</v>
      </c>
      <c r="F4520" s="126">
        <v>31.932817501966866</v>
      </c>
      <c r="G4520">
        <f t="shared" si="401"/>
        <v>32.659796809352059</v>
      </c>
      <c r="H4520">
        <f t="shared" si="399"/>
        <v>38.577535590016581</v>
      </c>
      <c r="I4520">
        <f t="shared" si="400"/>
        <v>32.682619027899364</v>
      </c>
      <c r="J4520">
        <f t="shared" si="394"/>
        <v>0</v>
      </c>
      <c r="K4520" s="66"/>
      <c r="L4520" s="67"/>
      <c r="M4520" s="66"/>
      <c r="N4520" s="67"/>
      <c r="O4520" s="66"/>
      <c r="P4520" s="67"/>
      <c r="Q4520" s="66"/>
      <c r="R4520" s="68"/>
      <c r="S4520">
        <f t="shared" si="395"/>
        <v>32.668276202776333</v>
      </c>
      <c r="T4520">
        <f t="shared" si="396"/>
        <v>-1.4342825123030423E-2</v>
      </c>
      <c r="U4520">
        <f t="shared" si="397"/>
        <v>38.556391432317142</v>
      </c>
      <c r="V4520">
        <f t="shared" si="398"/>
        <v>-2.1144157699438892E-2</v>
      </c>
    </row>
    <row r="4521" spans="1:22">
      <c r="A4521" s="12">
        <f t="shared" si="393"/>
        <v>0</v>
      </c>
      <c r="B4521" t="str">
        <f>YEAR(C4521)&amp;VLOOKUP(MONTH(C4521),lookup!$G$2:$N$13,8)</f>
        <v>2020M08</v>
      </c>
      <c r="C4521" s="7">
        <f t="shared" si="402"/>
        <v>44058</v>
      </c>
      <c r="D4521" s="126">
        <v>38.458783511543707</v>
      </c>
      <c r="E4521">
        <f t="shared" si="392"/>
        <v>38.702499393523155</v>
      </c>
      <c r="F4521" s="126">
        <v>32.150396102827408</v>
      </c>
      <c r="G4521">
        <f t="shared" si="401"/>
        <v>32.510553777357913</v>
      </c>
      <c r="H4521">
        <f t="shared" si="399"/>
        <v>38.549632494731291</v>
      </c>
      <c r="I4521">
        <f t="shared" si="400"/>
        <v>32.665755514584966</v>
      </c>
      <c r="J4521">
        <f t="shared" si="394"/>
        <v>0</v>
      </c>
      <c r="K4521" s="66"/>
      <c r="L4521" s="67"/>
      <c r="M4521" s="66"/>
      <c r="N4521" s="67"/>
      <c r="O4521" s="66"/>
      <c r="P4521" s="67"/>
      <c r="Q4521" s="66"/>
      <c r="R4521" s="68"/>
      <c r="S4521">
        <f t="shared" si="395"/>
        <v>32.648410122011015</v>
      </c>
      <c r="T4521">
        <f t="shared" si="396"/>
        <v>-1.7345392573950846E-2</v>
      </c>
      <c r="U4521">
        <f t="shared" si="397"/>
        <v>38.523004833530976</v>
      </c>
      <c r="V4521">
        <f t="shared" si="398"/>
        <v>-2.6627661200315345E-2</v>
      </c>
    </row>
    <row r="4522" spans="1:22">
      <c r="A4522" s="12">
        <f t="shared" si="393"/>
        <v>0</v>
      </c>
      <c r="B4522" t="str">
        <f>YEAR(C4522)&amp;VLOOKUP(MONTH(C4522),lookup!$G$2:$N$13,8)</f>
        <v>2020M08</v>
      </c>
      <c r="C4522" s="7">
        <f t="shared" si="402"/>
        <v>44059</v>
      </c>
      <c r="D4522" s="126">
        <v>37.823779180543106</v>
      </c>
      <c r="E4522">
        <f t="shared" si="392"/>
        <v>38.550254633615353</v>
      </c>
      <c r="F4522" s="126">
        <v>31.840792015206837</v>
      </c>
      <c r="G4522">
        <f t="shared" si="401"/>
        <v>32.369095669552337</v>
      </c>
      <c r="H4522">
        <f t="shared" si="399"/>
        <v>38.534081914204307</v>
      </c>
      <c r="I4522">
        <f t="shared" si="400"/>
        <v>32.667660721887984</v>
      </c>
      <c r="J4522">
        <f t="shared" si="394"/>
        <v>0</v>
      </c>
      <c r="K4522" s="66"/>
      <c r="L4522" s="67"/>
      <c r="M4522" s="66"/>
      <c r="N4522" s="67"/>
      <c r="O4522" s="66"/>
      <c r="P4522" s="67"/>
      <c r="Q4522" s="66"/>
      <c r="R4522" s="68"/>
      <c r="S4522">
        <f t="shared" si="395"/>
        <v>32.659422563614854</v>
      </c>
      <c r="T4522">
        <f t="shared" si="396"/>
        <v>-8.2381582731301251E-3</v>
      </c>
      <c r="U4522">
        <f t="shared" si="397"/>
        <v>38.521581862606226</v>
      </c>
      <c r="V4522">
        <f t="shared" si="398"/>
        <v>-1.2500051598081541E-2</v>
      </c>
    </row>
    <row r="4523" spans="1:22">
      <c r="A4523" s="12">
        <f t="shared" si="393"/>
        <v>0</v>
      </c>
      <c r="B4523" t="str">
        <f>YEAR(C4523)&amp;VLOOKUP(MONTH(C4523),lookup!$G$2:$N$13,8)</f>
        <v>2020M08</v>
      </c>
      <c r="C4523" s="7">
        <f t="shared" si="402"/>
        <v>44060</v>
      </c>
      <c r="D4523" s="126">
        <v>38.575861129249802</v>
      </c>
      <c r="E4523">
        <f t="shared" si="392"/>
        <v>38.421236165417426</v>
      </c>
      <c r="F4523" s="126">
        <v>32.347367532483077</v>
      </c>
      <c r="G4523">
        <f t="shared" si="401"/>
        <v>32.260503471604551</v>
      </c>
      <c r="H4523">
        <f t="shared" si="399"/>
        <v>38.506023618989687</v>
      </c>
      <c r="I4523">
        <f t="shared" si="400"/>
        <v>32.651895238579058</v>
      </c>
      <c r="J4523">
        <f t="shared" si="394"/>
        <v>0</v>
      </c>
      <c r="K4523" s="66"/>
      <c r="L4523" s="67"/>
      <c r="M4523" s="66"/>
      <c r="N4523" s="67"/>
      <c r="O4523" s="66"/>
      <c r="P4523" s="67"/>
      <c r="Q4523" s="66"/>
      <c r="R4523" s="68"/>
      <c r="S4523">
        <f t="shared" si="395"/>
        <v>32.657146292835215</v>
      </c>
      <c r="T4523">
        <f t="shared" si="396"/>
        <v>5.2510542561563511E-3</v>
      </c>
      <c r="U4523">
        <f t="shared" si="397"/>
        <v>38.503839437645055</v>
      </c>
      <c r="V4523">
        <f t="shared" si="398"/>
        <v>-2.1841813446314973E-3</v>
      </c>
    </row>
    <row r="4524" spans="1:22">
      <c r="A4524" s="12">
        <f t="shared" si="393"/>
        <v>0</v>
      </c>
      <c r="B4524" t="str">
        <f>YEAR(C4524)&amp;VLOOKUP(MONTH(C4524),lookup!$G$2:$N$13,8)</f>
        <v>2020M08</v>
      </c>
      <c r="C4524" s="7">
        <f t="shared" si="402"/>
        <v>44061</v>
      </c>
      <c r="D4524" s="126">
        <v>38.177267111391998</v>
      </c>
      <c r="E4524">
        <f t="shared" si="392"/>
        <v>38.368889902992066</v>
      </c>
      <c r="F4524" s="126">
        <v>32.241228268288566</v>
      </c>
      <c r="G4524">
        <f t="shared" si="401"/>
        <v>32.229010181771109</v>
      </c>
      <c r="H4524">
        <f t="shared" si="399"/>
        <v>38.519432203649409</v>
      </c>
      <c r="I4524">
        <f t="shared" si="400"/>
        <v>32.681852138196362</v>
      </c>
      <c r="J4524">
        <f t="shared" si="394"/>
        <v>0</v>
      </c>
      <c r="K4524" s="66"/>
      <c r="L4524" s="67"/>
      <c r="M4524" s="66"/>
      <c r="N4524" s="67"/>
      <c r="O4524" s="66"/>
      <c r="P4524" s="67"/>
      <c r="Q4524" s="66"/>
      <c r="R4524" s="68"/>
      <c r="S4524">
        <f t="shared" si="395"/>
        <v>32.67850474465051</v>
      </c>
      <c r="T4524">
        <f t="shared" si="396"/>
        <v>-3.3473935458516735E-3</v>
      </c>
      <c r="U4524">
        <f t="shared" si="397"/>
        <v>38.513001046494999</v>
      </c>
      <c r="V4524">
        <f t="shared" si="398"/>
        <v>-6.4311571544095614E-3</v>
      </c>
    </row>
    <row r="4525" spans="1:22">
      <c r="A4525" s="12">
        <f t="shared" si="393"/>
        <v>0</v>
      </c>
      <c r="B4525" t="str">
        <f>YEAR(C4525)&amp;VLOOKUP(MONTH(C4525),lookup!$G$2:$N$13,8)</f>
        <v>2020M08</v>
      </c>
      <c r="C4525" s="7">
        <f t="shared" si="402"/>
        <v>44062</v>
      </c>
      <c r="D4525" s="126">
        <v>38.515793897202052</v>
      </c>
      <c r="E4525">
        <f t="shared" ref="E4525:E4588" si="403">AVERAGE(SUM(D4518:D4525)/8,SUM(D4520:D4525)/6)</f>
        <v>38.290901867454558</v>
      </c>
      <c r="F4525" s="126">
        <v>32.413091651101027</v>
      </c>
      <c r="G4525">
        <f t="shared" si="401"/>
        <v>32.183710353414682</v>
      </c>
      <c r="H4525">
        <f t="shared" si="399"/>
        <v>38.490849313274957</v>
      </c>
      <c r="I4525">
        <f t="shared" si="400"/>
        <v>32.669406541127387</v>
      </c>
      <c r="J4525">
        <f t="shared" si="394"/>
        <v>0</v>
      </c>
      <c r="K4525" s="66"/>
      <c r="L4525" s="67"/>
      <c r="M4525" s="66"/>
      <c r="N4525" s="67"/>
      <c r="O4525" s="66"/>
      <c r="P4525" s="67"/>
      <c r="Q4525" s="66"/>
      <c r="R4525" s="68"/>
      <c r="S4525">
        <f t="shared" si="395"/>
        <v>32.656386663046682</v>
      </c>
      <c r="T4525">
        <f t="shared" si="396"/>
        <v>-1.3019878080704927E-2</v>
      </c>
      <c r="U4525">
        <f t="shared" si="397"/>
        <v>38.475513747247753</v>
      </c>
      <c r="V4525">
        <f t="shared" si="398"/>
        <v>-1.5335566027204095E-2</v>
      </c>
    </row>
    <row r="4526" spans="1:22">
      <c r="A4526" s="12">
        <f t="shared" si="393"/>
        <v>0</v>
      </c>
      <c r="B4526" t="str">
        <f>YEAR(C4526)&amp;VLOOKUP(MONTH(C4526),lookup!$G$2:$N$13,8)</f>
        <v>2020M08</v>
      </c>
      <c r="C4526" s="7">
        <f t="shared" si="402"/>
        <v>44063</v>
      </c>
      <c r="D4526" s="126">
        <v>38.152433784843183</v>
      </c>
      <c r="E4526">
        <f t="shared" si="403"/>
        <v>38.292270613697752</v>
      </c>
      <c r="F4526" s="126">
        <v>32.254226003731169</v>
      </c>
      <c r="G4526">
        <f t="shared" si="401"/>
        <v>32.207436267902182</v>
      </c>
      <c r="H4526">
        <f t="shared" si="399"/>
        <v>38.451602589040789</v>
      </c>
      <c r="I4526">
        <f t="shared" si="400"/>
        <v>32.644258546494179</v>
      </c>
      <c r="J4526">
        <f t="shared" si="394"/>
        <v>0</v>
      </c>
      <c r="K4526" s="66"/>
      <c r="L4526" s="67"/>
      <c r="M4526" s="66"/>
      <c r="N4526" s="67"/>
      <c r="O4526" s="66"/>
      <c r="P4526" s="67"/>
      <c r="Q4526" s="66"/>
      <c r="R4526" s="68"/>
      <c r="S4526">
        <f t="shared" si="395"/>
        <v>32.645641081564932</v>
      </c>
      <c r="T4526">
        <f t="shared" si="396"/>
        <v>1.3825350707534767E-3</v>
      </c>
      <c r="U4526">
        <f t="shared" si="397"/>
        <v>38.444230551839418</v>
      </c>
      <c r="V4526">
        <f t="shared" si="398"/>
        <v>-7.3720372013710289E-3</v>
      </c>
    </row>
    <row r="4527" spans="1:22">
      <c r="A4527" s="12">
        <f t="shared" si="393"/>
        <v>0</v>
      </c>
      <c r="B4527" t="str">
        <f>YEAR(C4527)&amp;VLOOKUP(MONTH(C4527),lookup!$G$2:$N$13,8)</f>
        <v>2020M08</v>
      </c>
      <c r="C4527" s="7">
        <f t="shared" si="402"/>
        <v>44064</v>
      </c>
      <c r="D4527" s="126">
        <v>38.87384572547419</v>
      </c>
      <c r="E4527">
        <f t="shared" si="403"/>
        <v>38.334185863541805</v>
      </c>
      <c r="F4527" s="126">
        <v>32.84816191360175</v>
      </c>
      <c r="G4527">
        <f t="shared" si="401"/>
        <v>32.288827343859786</v>
      </c>
      <c r="H4527">
        <f t="shared" si="399"/>
        <v>38.404761070202184</v>
      </c>
      <c r="I4527">
        <f t="shared" si="400"/>
        <v>32.626321224094646</v>
      </c>
      <c r="J4527">
        <f t="shared" si="394"/>
        <v>0</v>
      </c>
      <c r="K4527" s="66"/>
      <c r="L4527" s="67"/>
      <c r="M4527" s="66"/>
      <c r="N4527" s="67"/>
      <c r="O4527" s="66"/>
      <c r="P4527" s="67"/>
      <c r="Q4527" s="66"/>
      <c r="R4527" s="68"/>
      <c r="S4527">
        <f t="shared" si="395"/>
        <v>32.625867248080354</v>
      </c>
      <c r="T4527">
        <f t="shared" si="396"/>
        <v>-4.5397601429186807E-4</v>
      </c>
      <c r="U4527">
        <f t="shared" si="397"/>
        <v>38.399350267802063</v>
      </c>
      <c r="V4527">
        <f t="shared" si="398"/>
        <v>-5.4108024001209287E-3</v>
      </c>
    </row>
    <row r="4528" spans="1:22">
      <c r="A4528" s="12">
        <f t="shared" ref="A4528:A4591" si="404">IF(D4528+D4529=D4528,IF(D4528+D4529&gt;0,1,0),0)</f>
        <v>0</v>
      </c>
      <c r="B4528" t="str">
        <f>YEAR(C4528)&amp;VLOOKUP(MONTH(C4528),lookup!$G$2:$N$13,8)</f>
        <v>2020M08</v>
      </c>
      <c r="C4528" s="7">
        <f t="shared" si="402"/>
        <v>44065</v>
      </c>
      <c r="D4528" s="126">
        <v>37.853696555115192</v>
      </c>
      <c r="E4528">
        <f t="shared" si="403"/>
        <v>38.33104115623324</v>
      </c>
      <c r="F4528" s="126">
        <v>32.038469262533077</v>
      </c>
      <c r="G4528">
        <f t="shared" si="401"/>
        <v>32.311903682839031</v>
      </c>
      <c r="H4528">
        <f t="shared" si="399"/>
        <v>38.374436725749717</v>
      </c>
      <c r="I4528">
        <f t="shared" si="400"/>
        <v>32.611245079094473</v>
      </c>
      <c r="J4528">
        <f t="shared" si="394"/>
        <v>0</v>
      </c>
      <c r="K4528" s="66"/>
      <c r="L4528" s="67"/>
      <c r="M4528" s="66"/>
      <c r="N4528" s="67"/>
      <c r="O4528" s="66"/>
      <c r="P4528" s="67"/>
      <c r="Q4528" s="66"/>
      <c r="R4528" s="68"/>
      <c r="S4528">
        <f t="shared" si="395"/>
        <v>32.617206236404158</v>
      </c>
      <c r="T4528">
        <f t="shared" si="396"/>
        <v>5.961157309684495E-3</v>
      </c>
      <c r="U4528">
        <f t="shared" si="397"/>
        <v>38.371542864495026</v>
      </c>
      <c r="V4528">
        <f t="shared" si="398"/>
        <v>-2.8938612546909326E-3</v>
      </c>
    </row>
    <row r="4529" spans="1:22">
      <c r="A4529" s="12">
        <f t="shared" si="404"/>
        <v>0</v>
      </c>
      <c r="B4529" t="str">
        <f>YEAR(C4529)&amp;VLOOKUP(MONTH(C4529),lookup!$G$2:$N$13,8)</f>
        <v>2020M08</v>
      </c>
      <c r="C4529" s="7">
        <f t="shared" si="402"/>
        <v>44066</v>
      </c>
      <c r="D4529" s="126">
        <v>38.907381569880272</v>
      </c>
      <c r="E4529">
        <f t="shared" si="403"/>
        <v>38.386705238265144</v>
      </c>
      <c r="F4529" s="126">
        <v>32.921436220513272</v>
      </c>
      <c r="G4529">
        <f t="shared" si="401"/>
        <v>32.407932747530239</v>
      </c>
      <c r="H4529">
        <f t="shared" si="399"/>
        <v>38.338785736279135</v>
      </c>
      <c r="I4529">
        <f t="shared" si="400"/>
        <v>32.604471340356746</v>
      </c>
      <c r="J4529">
        <f t="shared" si="394"/>
        <v>0</v>
      </c>
      <c r="K4529" s="66"/>
      <c r="L4529" s="67"/>
      <c r="M4529" s="66"/>
      <c r="N4529" s="67"/>
      <c r="O4529" s="66"/>
      <c r="P4529" s="67"/>
      <c r="Q4529" s="66"/>
      <c r="R4529" s="68"/>
      <c r="S4529">
        <f t="shared" si="395"/>
        <v>32.585453317371687</v>
      </c>
      <c r="T4529">
        <f t="shared" si="396"/>
        <v>-1.901802298505828E-2</v>
      </c>
      <c r="U4529">
        <f t="shared" si="397"/>
        <v>38.313606930658025</v>
      </c>
      <c r="V4529">
        <f t="shared" si="398"/>
        <v>-2.5178805621109746E-2</v>
      </c>
    </row>
    <row r="4530" spans="1:22">
      <c r="A4530" s="12">
        <f t="shared" si="404"/>
        <v>0</v>
      </c>
      <c r="B4530" t="str">
        <f>YEAR(C4530)&amp;VLOOKUP(MONTH(C4530),lookup!$G$2:$N$13,8)</f>
        <v>2020M08</v>
      </c>
      <c r="C4530" s="7">
        <f t="shared" si="402"/>
        <v>44067</v>
      </c>
      <c r="D4530" s="126">
        <v>37.978341433172432</v>
      </c>
      <c r="E4530">
        <f t="shared" si="403"/>
        <v>38.379788239202846</v>
      </c>
      <c r="F4530" s="126">
        <v>32.278266308149369</v>
      </c>
      <c r="G4530">
        <f t="shared" si="401"/>
        <v>32.438361394160893</v>
      </c>
      <c r="H4530">
        <f t="shared" si="399"/>
        <v>38.284151689029919</v>
      </c>
      <c r="I4530">
        <f t="shared" si="400"/>
        <v>32.566301221593591</v>
      </c>
      <c r="J4530">
        <f t="shared" si="394"/>
        <v>0</v>
      </c>
      <c r="K4530" s="66"/>
      <c r="L4530" s="67"/>
      <c r="M4530" s="66"/>
      <c r="N4530" s="67"/>
      <c r="O4530" s="66"/>
      <c r="P4530" s="67"/>
      <c r="Q4530" s="66"/>
      <c r="R4530" s="68"/>
      <c r="S4530">
        <f t="shared" si="395"/>
        <v>32.567478452130636</v>
      </c>
      <c r="T4530">
        <f t="shared" si="396"/>
        <v>1.1772305370456593E-3</v>
      </c>
      <c r="U4530">
        <f t="shared" si="397"/>
        <v>38.274637573460723</v>
      </c>
      <c r="V4530">
        <f t="shared" si="398"/>
        <v>-9.5141155691962354E-3</v>
      </c>
    </row>
    <row r="4531" spans="1:22">
      <c r="A4531" s="12">
        <f t="shared" si="404"/>
        <v>0</v>
      </c>
      <c r="B4531" t="str">
        <f>YEAR(C4531)&amp;VLOOKUP(MONTH(C4531),lookup!$G$2:$N$13,8)</f>
        <v>2020M08</v>
      </c>
      <c r="C4531" s="7">
        <f t="shared" si="402"/>
        <v>44068</v>
      </c>
      <c r="D4531" s="126">
        <v>38.869108719460471</v>
      </c>
      <c r="E4531">
        <f t="shared" si="403"/>
        <v>38.427559115445888</v>
      </c>
      <c r="F4531" s="126">
        <v>32.900158651320197</v>
      </c>
      <c r="G4531">
        <f t="shared" si="401"/>
        <v>32.51349975577314</v>
      </c>
      <c r="H4531">
        <f t="shared" si="399"/>
        <v>38.236950137339569</v>
      </c>
      <c r="I4531">
        <f t="shared" si="400"/>
        <v>32.547756148113272</v>
      </c>
      <c r="J4531">
        <f t="shared" ref="J4531:J4594" si="405">INDEX(L:AW,MATCH(C4531,C:C,0),MATCH($J$1,$L$1:$AW$1,0))*(IF(K4531=$S$1,1,IF(M4531=$S$1,1,IF(O4531=$S$1,1,IF(Q4531=$S$1,1,0)))))</f>
        <v>0</v>
      </c>
      <c r="K4531" s="66"/>
      <c r="L4531" s="67"/>
      <c r="M4531" s="66"/>
      <c r="N4531" s="67"/>
      <c r="O4531" s="66"/>
      <c r="P4531" s="67"/>
      <c r="Q4531" s="66"/>
      <c r="R4531" s="68"/>
      <c r="S4531">
        <f t="shared" si="395"/>
        <v>32.541493899237594</v>
      </c>
      <c r="T4531">
        <f t="shared" si="396"/>
        <v>-6.262248875678722E-3</v>
      </c>
      <c r="U4531">
        <f t="shared" si="397"/>
        <v>38.225330364619424</v>
      </c>
      <c r="V4531">
        <f t="shared" si="398"/>
        <v>-1.1619772720145249E-2</v>
      </c>
    </row>
    <row r="4532" spans="1:22">
      <c r="A4532" s="12">
        <f t="shared" si="404"/>
        <v>0</v>
      </c>
      <c r="B4532" t="str">
        <f>YEAR(C4532)&amp;VLOOKUP(MONTH(C4532),lookup!$G$2:$N$13,8)</f>
        <v>2020M08</v>
      </c>
      <c r="C4532" s="7">
        <f t="shared" si="402"/>
        <v>44069</v>
      </c>
      <c r="D4532" s="126">
        <v>37.826496105616208</v>
      </c>
      <c r="E4532">
        <f t="shared" si="403"/>
        <v>38.378474454315977</v>
      </c>
      <c r="F4532" s="126">
        <v>32.233672284046968</v>
      </c>
      <c r="G4532">
        <f t="shared" si="401"/>
        <v>32.511314696784353</v>
      </c>
      <c r="H4532">
        <f t="shared" si="399"/>
        <v>38.22532377042139</v>
      </c>
      <c r="I4532">
        <f t="shared" si="400"/>
        <v>32.549842403969365</v>
      </c>
      <c r="J4532">
        <f t="shared" si="405"/>
        <v>0</v>
      </c>
      <c r="K4532" s="66"/>
      <c r="L4532" s="67"/>
      <c r="M4532" s="66"/>
      <c r="N4532" s="67"/>
      <c r="O4532" s="66"/>
      <c r="P4532" s="67"/>
      <c r="Q4532" s="66"/>
      <c r="R4532" s="68"/>
      <c r="S4532">
        <f t="shared" ref="S4532:S4595" si="406">AVERAGE(G4167+G3801+G3436+G3071+G2706)/5</f>
        <v>32.550170296985179</v>
      </c>
      <c r="T4532">
        <f t="shared" ref="T4532:T4595" si="407">S4532-I4532</f>
        <v>3.278930158145954E-4</v>
      </c>
      <c r="U4532">
        <f t="shared" ref="U4532:U4595" si="408">AVERAGE(E4167+E3801+E3436+E3071+E2706)/5</f>
        <v>38.215854945327145</v>
      </c>
      <c r="V4532">
        <f t="shared" ref="V4532:V4595" si="409">U4532-H4532</f>
        <v>-9.4688250942454033E-3</v>
      </c>
    </row>
    <row r="4533" spans="1:22">
      <c r="A4533" s="12">
        <f t="shared" si="404"/>
        <v>0</v>
      </c>
      <c r="B4533" t="str">
        <f>YEAR(C4533)&amp;VLOOKUP(MONTH(C4533),lookup!$G$2:$N$13,8)</f>
        <v>2020M08</v>
      </c>
      <c r="C4533" s="7">
        <f t="shared" si="402"/>
        <v>44070</v>
      </c>
      <c r="D4533" s="126">
        <v>38.504773602618172</v>
      </c>
      <c r="E4533">
        <f t="shared" si="403"/>
        <v>38.347029675666491</v>
      </c>
      <c r="F4533" s="126">
        <v>32.592031886451714</v>
      </c>
      <c r="G4533">
        <f t="shared" si="401"/>
        <v>32.501154292564607</v>
      </c>
      <c r="H4533">
        <f t="shared" si="399"/>
        <v>38.211667098122298</v>
      </c>
      <c r="I4533">
        <f t="shared" si="400"/>
        <v>32.553432391105829</v>
      </c>
      <c r="J4533">
        <f t="shared" si="405"/>
        <v>0</v>
      </c>
      <c r="K4533" s="66"/>
      <c r="L4533" s="67"/>
      <c r="M4533" s="66"/>
      <c r="N4533" s="67"/>
      <c r="O4533" s="66"/>
      <c r="P4533" s="67"/>
      <c r="Q4533" s="66"/>
      <c r="R4533" s="68"/>
      <c r="S4533">
        <f t="shared" si="406"/>
        <v>32.541682376544699</v>
      </c>
      <c r="T4533">
        <f t="shared" si="407"/>
        <v>-1.1750014561130229E-2</v>
      </c>
      <c r="U4533">
        <f t="shared" si="408"/>
        <v>38.196230022903791</v>
      </c>
      <c r="V4533">
        <f t="shared" si="409"/>
        <v>-1.5437075218507346E-2</v>
      </c>
    </row>
    <row r="4534" spans="1:22">
      <c r="A4534" s="12">
        <f t="shared" si="404"/>
        <v>0</v>
      </c>
      <c r="B4534" t="str">
        <f>YEAR(C4534)&amp;VLOOKUP(MONTH(C4534),lookup!$G$2:$N$13,8)</f>
        <v>2020M08</v>
      </c>
      <c r="C4534" s="7">
        <f t="shared" si="402"/>
        <v>44071</v>
      </c>
      <c r="D4534" s="126">
        <v>37.901289730290557</v>
      </c>
      <c r="E4534">
        <f t="shared" si="403"/>
        <v>38.33529927018823</v>
      </c>
      <c r="F4534" s="126">
        <v>32.434716977175583</v>
      </c>
      <c r="G4534">
        <f t="shared" si="401"/>
        <v>32.545455621291751</v>
      </c>
      <c r="H4534">
        <f t="shared" si="399"/>
        <v>38.184255599638348</v>
      </c>
      <c r="I4534">
        <f t="shared" si="400"/>
        <v>32.54135973086089</v>
      </c>
      <c r="J4534">
        <f t="shared" si="405"/>
        <v>0</v>
      </c>
      <c r="K4534" s="66"/>
      <c r="L4534" s="67"/>
      <c r="M4534" s="66"/>
      <c r="N4534" s="67"/>
      <c r="O4534" s="66"/>
      <c r="P4534" s="67"/>
      <c r="Q4534" s="66"/>
      <c r="R4534" s="68"/>
      <c r="S4534">
        <f t="shared" si="406"/>
        <v>32.529149414725381</v>
      </c>
      <c r="T4534">
        <f t="shared" si="407"/>
        <v>-1.2210316135508492E-2</v>
      </c>
      <c r="U4534">
        <f t="shared" si="408"/>
        <v>38.167015341129932</v>
      </c>
      <c r="V4534">
        <f t="shared" si="409"/>
        <v>-1.7240258508415707E-2</v>
      </c>
    </row>
    <row r="4535" spans="1:22">
      <c r="A4535" s="12">
        <f t="shared" si="404"/>
        <v>0</v>
      </c>
      <c r="B4535" t="str">
        <f>YEAR(C4535)&amp;VLOOKUP(MONTH(C4535),lookup!$G$2:$N$13,8)</f>
        <v>2020M08</v>
      </c>
      <c r="C4535" s="7">
        <f t="shared" si="402"/>
        <v>44072</v>
      </c>
      <c r="D4535" s="126">
        <v>38.712617042571189</v>
      </c>
      <c r="E4535">
        <f t="shared" si="403"/>
        <v>38.308992100231038</v>
      </c>
      <c r="F4535" s="126">
        <v>32.757952490556143</v>
      </c>
      <c r="G4535">
        <f t="shared" si="401"/>
        <v>32.52619388818831</v>
      </c>
      <c r="H4535">
        <f t="shared" ref="H4535:H4598" si="410">IF(INDEX(D:D,MATCH(DATE(YEAR($C4535)-1,MONTH($C4535),DAY($C4535)),$C:$C,0),1)=0,0,(INDEX(E:E,MATCH(DATE(YEAR($C4535)-1,MONTH($C4535),DAY($C4535)),$C:$C,0),1)+INDEX(E:E,MATCH(DATE(YEAR($C4535)-2,MONTH($C4535),DAY($C4535)),$C:$C,0),1)+INDEX(E:E,MATCH(DATE(YEAR($C4535)-3,MONTH($C4535),DAY($C4535)),$C:$C,0),1)+INDEX(E:E,MATCH(DATE(YEAR($C4535)-4,MONTH($C4535),DAY($C4535)),$C:$C,0),1)+INDEX(E:E,MATCH(DATE(YEAR($C4535)-5,MONTH($C4535),DAY($C4535)),$C:$C,0),1))/5)</f>
        <v>38.173006669263927</v>
      </c>
      <c r="I4535">
        <f t="shared" ref="I4535:I4598" si="411">IF(INDEX(D:D,MATCH(DATE(YEAR($C4535)-1,MONTH($C4535),DAY($C4535)),$C:$C,0),1)=0,0,(INDEX(G:G,MATCH(DATE(YEAR($C4535)-1,MONTH($C4535),DAY($C4535)),$C:$C,0),1)+INDEX(G:G,MATCH(DATE(YEAR($C4535)-2,MONTH($C4535),DAY($C4535)),$C:$C,0),1)+INDEX(G:G,MATCH(DATE(YEAR($C4535)-3,MONTH($C4535),DAY($C4535)),$C:$C,0),1)+INDEX(G:G,MATCH(DATE(YEAR($C4535)-4,MONTH($C4535),DAY($C4535)),$C:$C,0),1)+INDEX(G:G,MATCH(DATE(YEAR($C4535)-5,MONTH($C4535),DAY($C4535)),$C:$C,0),1))/5)</f>
        <v>32.540249096130822</v>
      </c>
      <c r="J4535">
        <f t="shared" si="405"/>
        <v>0</v>
      </c>
      <c r="K4535" s="66"/>
      <c r="L4535" s="67"/>
      <c r="M4535" s="66"/>
      <c r="N4535" s="67"/>
      <c r="O4535" s="66"/>
      <c r="P4535" s="67"/>
      <c r="Q4535" s="66"/>
      <c r="R4535" s="68"/>
      <c r="S4535">
        <f t="shared" si="406"/>
        <v>32.545213337483744</v>
      </c>
      <c r="T4535">
        <f t="shared" si="407"/>
        <v>4.9642413529227269E-3</v>
      </c>
      <c r="U4535">
        <f t="shared" si="408"/>
        <v>38.17377139213734</v>
      </c>
      <c r="V4535">
        <f t="shared" si="409"/>
        <v>7.6472287341289302E-4</v>
      </c>
    </row>
    <row r="4536" spans="1:22">
      <c r="A4536" s="12">
        <f t="shared" si="404"/>
        <v>0</v>
      </c>
      <c r="B4536" t="str">
        <f>YEAR(C4536)&amp;VLOOKUP(MONTH(C4536),lookup!$G$2:$N$13,8)</f>
        <v>2020M08</v>
      </c>
      <c r="C4536" s="7">
        <f t="shared" si="402"/>
        <v>44073</v>
      </c>
      <c r="D4536" s="126">
        <v>37.902039447790948</v>
      </c>
      <c r="E4536">
        <f t="shared" si="403"/>
        <v>38.305655032241475</v>
      </c>
      <c r="F4536" s="126">
        <v>32.398920558180528</v>
      </c>
      <c r="G4536">
        <f t="shared" si="401"/>
        <v>32.558776615002202</v>
      </c>
      <c r="H4536">
        <f t="shared" si="410"/>
        <v>38.150527836180117</v>
      </c>
      <c r="I4536">
        <f t="shared" si="411"/>
        <v>32.535046834405833</v>
      </c>
      <c r="J4536">
        <f t="shared" si="405"/>
        <v>0</v>
      </c>
      <c r="K4536" s="66"/>
      <c r="L4536" s="67"/>
      <c r="M4536" s="66"/>
      <c r="N4536" s="67"/>
      <c r="O4536" s="66"/>
      <c r="P4536" s="67"/>
      <c r="Q4536" s="66"/>
      <c r="R4536" s="68"/>
      <c r="S4536">
        <f t="shared" si="406"/>
        <v>32.544669125122624</v>
      </c>
      <c r="T4536">
        <f t="shared" si="407"/>
        <v>9.6222907167913263E-3</v>
      </c>
      <c r="U4536">
        <f t="shared" si="408"/>
        <v>38.153165009092</v>
      </c>
      <c r="V4536">
        <f t="shared" si="409"/>
        <v>2.6371729118821463E-3</v>
      </c>
    </row>
    <row r="4537" spans="1:22">
      <c r="A4537" s="12">
        <f t="shared" si="404"/>
        <v>0</v>
      </c>
      <c r="B4537" t="str">
        <f>YEAR(C4537)&amp;VLOOKUP(MONTH(C4537),lookup!$G$2:$N$13,8)</f>
        <v>2020M08</v>
      </c>
      <c r="C4537" s="7">
        <f t="shared" si="402"/>
        <v>44074</v>
      </c>
      <c r="D4537" s="126">
        <v>38.955302455316705</v>
      </c>
      <c r="E4537">
        <f t="shared" si="403"/>
        <v>38.315832898902613</v>
      </c>
      <c r="F4537" s="126">
        <v>33.053431208846177</v>
      </c>
      <c r="G4537">
        <f t="shared" si="401"/>
        <v>32.579799014900175</v>
      </c>
      <c r="H4537">
        <f t="shared" si="410"/>
        <v>38.175887524208193</v>
      </c>
      <c r="I4537">
        <f t="shared" si="411"/>
        <v>32.562484131294966</v>
      </c>
      <c r="J4537">
        <f t="shared" si="405"/>
        <v>0</v>
      </c>
      <c r="K4537" s="66"/>
      <c r="L4537" s="67"/>
      <c r="M4537" s="66"/>
      <c r="N4537" s="67"/>
      <c r="O4537" s="66"/>
      <c r="P4537" s="67"/>
      <c r="Q4537" s="66"/>
      <c r="R4537" s="68"/>
      <c r="S4537">
        <f t="shared" si="406"/>
        <v>32.54931363750255</v>
      </c>
      <c r="T4537">
        <f t="shared" si="407"/>
        <v>-1.3170493792415527E-2</v>
      </c>
      <c r="U4537">
        <f t="shared" si="408"/>
        <v>38.14865424594516</v>
      </c>
      <c r="V4537">
        <f t="shared" si="409"/>
        <v>-2.7233278263032901E-2</v>
      </c>
    </row>
    <row r="4538" spans="1:22">
      <c r="A4538" s="12">
        <f t="shared" si="404"/>
        <v>0</v>
      </c>
      <c r="B4538" t="str">
        <f>YEAR(C4538)&amp;VLOOKUP(MONTH(C4538),lookup!$G$2:$N$13,8)</f>
        <v>2020M09</v>
      </c>
      <c r="C4538" s="7">
        <f t="shared" si="402"/>
        <v>44075</v>
      </c>
      <c r="D4538" s="126">
        <v>37.616240773295658</v>
      </c>
      <c r="E4538">
        <f t="shared" si="403"/>
        <v>38.275680329966931</v>
      </c>
      <c r="F4538" s="126">
        <v>32.086641720574235</v>
      </c>
      <c r="G4538">
        <f t="shared" si="401"/>
        <v>32.555569931220667</v>
      </c>
      <c r="H4538">
        <f t="shared" si="410"/>
        <v>38.114822477542589</v>
      </c>
      <c r="I4538">
        <f t="shared" si="411"/>
        <v>32.53917612150768</v>
      </c>
      <c r="J4538">
        <f t="shared" si="405"/>
        <v>0</v>
      </c>
      <c r="K4538" s="66"/>
      <c r="L4538" s="67"/>
      <c r="M4538" s="66"/>
      <c r="N4538" s="67"/>
      <c r="O4538" s="66"/>
      <c r="P4538" s="67"/>
      <c r="Q4538" s="66"/>
      <c r="R4538" s="68"/>
      <c r="S4538">
        <f t="shared" si="406"/>
        <v>32.529764980204185</v>
      </c>
      <c r="T4538">
        <f t="shared" si="407"/>
        <v>-9.4111413034951852E-3</v>
      </c>
      <c r="U4538">
        <f t="shared" si="408"/>
        <v>38.092635496417337</v>
      </c>
      <c r="V4538">
        <f t="shared" si="409"/>
        <v>-2.2186981125251748E-2</v>
      </c>
    </row>
    <row r="4539" spans="1:22">
      <c r="A4539" s="12">
        <f t="shared" si="404"/>
        <v>0</v>
      </c>
      <c r="B4539" t="str">
        <f>YEAR(C4539)&amp;VLOOKUP(MONTH(C4539),lookup!$G$2:$N$13,8)</f>
        <v>2020M09</v>
      </c>
      <c r="C4539" s="7">
        <f t="shared" si="402"/>
        <v>44076</v>
      </c>
      <c r="D4539" s="126">
        <v>38.807746233329091</v>
      </c>
      <c r="E4539">
        <f t="shared" si="403"/>
        <v>38.297092893809634</v>
      </c>
      <c r="F4539" s="126">
        <v>32.898714196911044</v>
      </c>
      <c r="G4539">
        <f t="shared" si="401"/>
        <v>32.581036512025037</v>
      </c>
      <c r="H4539">
        <f t="shared" si="410"/>
        <v>38.101219780548504</v>
      </c>
      <c r="I4539">
        <f t="shared" si="411"/>
        <v>32.5489236785683</v>
      </c>
      <c r="J4539">
        <f t="shared" si="405"/>
        <v>0</v>
      </c>
      <c r="K4539" s="66"/>
      <c r="L4539" s="67"/>
      <c r="M4539" s="66"/>
      <c r="N4539" s="67"/>
      <c r="O4539" s="66"/>
      <c r="P4539" s="67"/>
      <c r="Q4539" s="66"/>
      <c r="R4539" s="68"/>
      <c r="S4539">
        <f t="shared" si="406"/>
        <v>32.554900225110138</v>
      </c>
      <c r="T4539">
        <f t="shared" si="407"/>
        <v>5.9765465418379904E-3</v>
      </c>
      <c r="U4539">
        <f t="shared" si="408"/>
        <v>38.093013443544216</v>
      </c>
      <c r="V4539">
        <f t="shared" si="409"/>
        <v>-8.206337004288855E-3</v>
      </c>
    </row>
    <row r="4540" spans="1:22">
      <c r="A4540" s="12">
        <f t="shared" si="404"/>
        <v>0</v>
      </c>
      <c r="B4540" t="str">
        <f>YEAR(C4540)&amp;VLOOKUP(MONTH(C4540),lookup!$G$2:$N$13,8)</f>
        <v>2020M09</v>
      </c>
      <c r="C4540" s="7">
        <f t="shared" si="402"/>
        <v>44077</v>
      </c>
      <c r="D4540" s="126">
        <v>37.988497413182522</v>
      </c>
      <c r="E4540">
        <f t="shared" si="403"/>
        <v>38.314485282440188</v>
      </c>
      <c r="F4540" s="126">
        <v>32.425714804958105</v>
      </c>
      <c r="G4540">
        <f t="shared" si="401"/>
        <v>32.592288988563865</v>
      </c>
      <c r="H4540">
        <f t="shared" si="410"/>
        <v>38.076783360011291</v>
      </c>
      <c r="I4540">
        <f t="shared" si="411"/>
        <v>32.55716315949212</v>
      </c>
      <c r="J4540">
        <f t="shared" si="405"/>
        <v>0</v>
      </c>
      <c r="K4540" s="66"/>
      <c r="L4540" s="67"/>
      <c r="M4540" s="66"/>
      <c r="N4540" s="67"/>
      <c r="O4540" s="66"/>
      <c r="P4540" s="67"/>
      <c r="Q4540" s="66"/>
      <c r="R4540" s="68"/>
      <c r="S4540">
        <f t="shared" si="406"/>
        <v>32.575247751843108</v>
      </c>
      <c r="T4540">
        <f t="shared" si="407"/>
        <v>1.8084592350987805E-2</v>
      </c>
      <c r="U4540">
        <f t="shared" si="408"/>
        <v>38.082000814979558</v>
      </c>
      <c r="V4540">
        <f t="shared" si="409"/>
        <v>5.217454968267532E-3</v>
      </c>
    </row>
    <row r="4541" spans="1:22">
      <c r="A4541" s="12">
        <f t="shared" si="404"/>
        <v>0</v>
      </c>
      <c r="B4541" t="str">
        <f>YEAR(C4541)&amp;VLOOKUP(MONTH(C4541),lookup!$G$2:$N$13,8)</f>
        <v>2020M09</v>
      </c>
      <c r="C4541" s="7">
        <f t="shared" si="402"/>
        <v>44078</v>
      </c>
      <c r="D4541" s="126">
        <v>38.382122100363077</v>
      </c>
      <c r="E4541">
        <f t="shared" si="403"/>
        <v>38.279278318365229</v>
      </c>
      <c r="F4541" s="126">
        <v>32.607711611465064</v>
      </c>
      <c r="G4541">
        <f t="shared" si="401"/>
        <v>32.580748898119602</v>
      </c>
      <c r="H4541">
        <f t="shared" si="410"/>
        <v>38.071881504368058</v>
      </c>
      <c r="I4541">
        <f t="shared" si="411"/>
        <v>32.579379449841781</v>
      </c>
      <c r="J4541">
        <f t="shared" si="405"/>
        <v>0</v>
      </c>
      <c r="K4541" s="66"/>
      <c r="L4541" s="67"/>
      <c r="M4541" s="66"/>
      <c r="N4541" s="67"/>
      <c r="O4541" s="66"/>
      <c r="P4541" s="67"/>
      <c r="Q4541" s="66"/>
      <c r="R4541" s="68"/>
      <c r="S4541">
        <f t="shared" si="406"/>
        <v>32.581259765696316</v>
      </c>
      <c r="T4541">
        <f t="shared" si="407"/>
        <v>1.8803158545352971E-3</v>
      </c>
      <c r="U4541">
        <f t="shared" si="408"/>
        <v>38.064211245106932</v>
      </c>
      <c r="V4541">
        <f t="shared" si="409"/>
        <v>-7.6702592611255227E-3</v>
      </c>
    </row>
    <row r="4542" spans="1:22">
      <c r="A4542" s="12">
        <f t="shared" si="404"/>
        <v>0</v>
      </c>
      <c r="B4542" t="str">
        <f>YEAR(C4542)&amp;VLOOKUP(MONTH(C4542),lookup!$G$2:$N$13,8)</f>
        <v>2020M09</v>
      </c>
      <c r="C4542" s="7">
        <f t="shared" si="402"/>
        <v>44079</v>
      </c>
      <c r="D4542" s="126">
        <v>38.084111911955738</v>
      </c>
      <c r="E4542">
        <f t="shared" si="403"/>
        <v>38.305877410066373</v>
      </c>
      <c r="F4542" s="126">
        <v>32.521386844143152</v>
      </c>
      <c r="G4542">
        <f t="shared" si="401"/>
        <v>32.596371288635297</v>
      </c>
      <c r="H4542">
        <f t="shared" si="410"/>
        <v>38.043996283990666</v>
      </c>
      <c r="I4542">
        <f t="shared" si="411"/>
        <v>32.578312277785301</v>
      </c>
      <c r="J4542">
        <f t="shared" si="405"/>
        <v>0</v>
      </c>
      <c r="K4542" s="66"/>
      <c r="L4542" s="67"/>
      <c r="M4542" s="66"/>
      <c r="N4542" s="67"/>
      <c r="O4542" s="66"/>
      <c r="P4542" s="67"/>
      <c r="Q4542" s="66"/>
      <c r="R4542" s="68"/>
      <c r="S4542">
        <f t="shared" si="406"/>
        <v>32.573173988650019</v>
      </c>
      <c r="T4542">
        <f t="shared" si="407"/>
        <v>-5.1382891352815818E-3</v>
      </c>
      <c r="U4542">
        <f t="shared" si="408"/>
        <v>38.022217447446216</v>
      </c>
      <c r="V4542">
        <f t="shared" si="409"/>
        <v>-2.1778836544449121E-2</v>
      </c>
    </row>
    <row r="4543" spans="1:22">
      <c r="A4543" s="12">
        <f t="shared" si="404"/>
        <v>0</v>
      </c>
      <c r="B4543" t="str">
        <f>YEAR(C4543)&amp;VLOOKUP(MONTH(C4543),lookup!$G$2:$N$13,8)</f>
        <v>2020M09</v>
      </c>
      <c r="C4543" s="7">
        <f t="shared" si="402"/>
        <v>44080</v>
      </c>
      <c r="D4543" s="126">
        <v>38.731486465284419</v>
      </c>
      <c r="E4543">
        <f t="shared" si="403"/>
        <v>38.288405416483265</v>
      </c>
      <c r="F4543" s="126">
        <v>32.968995472697223</v>
      </c>
      <c r="G4543">
        <f t="shared" si="401"/>
        <v>32.602525163673363</v>
      </c>
      <c r="H4543">
        <f t="shared" si="410"/>
        <v>38.005377126865355</v>
      </c>
      <c r="I4543">
        <f t="shared" si="411"/>
        <v>32.571569497753543</v>
      </c>
      <c r="J4543">
        <f t="shared" si="405"/>
        <v>0</v>
      </c>
      <c r="K4543" s="66"/>
      <c r="L4543" s="67"/>
      <c r="M4543" s="66"/>
      <c r="N4543" s="67"/>
      <c r="O4543" s="66"/>
      <c r="P4543" s="67"/>
      <c r="Q4543" s="66"/>
      <c r="R4543" s="68"/>
      <c r="S4543">
        <f t="shared" si="406"/>
        <v>32.594320775120366</v>
      </c>
      <c r="T4543">
        <f t="shared" si="407"/>
        <v>2.2751277366822364E-2</v>
      </c>
      <c r="U4543">
        <f t="shared" si="408"/>
        <v>38.026126919148169</v>
      </c>
      <c r="V4543">
        <f t="shared" si="409"/>
        <v>2.0749792282813928E-2</v>
      </c>
    </row>
    <row r="4544" spans="1:22">
      <c r="A4544" s="12">
        <f t="shared" si="404"/>
        <v>0</v>
      </c>
      <c r="B4544" t="str">
        <f>YEAR(C4544)&amp;VLOOKUP(MONTH(C4544),lookup!$G$2:$N$13,8)</f>
        <v>2020M09</v>
      </c>
      <c r="C4544" s="7">
        <f t="shared" si="402"/>
        <v>44081</v>
      </c>
      <c r="D4544" s="126">
        <v>37.930877031625421</v>
      </c>
      <c r="E4544">
        <f t="shared" si="403"/>
        <v>38.31642745366706</v>
      </c>
      <c r="F4544" s="126">
        <v>32.286769682339525</v>
      </c>
      <c r="G4544">
        <f t="shared" si="401"/>
        <v>32.612193064080415</v>
      </c>
      <c r="H4544">
        <f t="shared" si="410"/>
        <v>38.019270374475546</v>
      </c>
      <c r="I4544">
        <f t="shared" si="411"/>
        <v>32.597434228947236</v>
      </c>
      <c r="J4544">
        <f t="shared" si="405"/>
        <v>0</v>
      </c>
      <c r="K4544" s="66"/>
      <c r="L4544" s="67"/>
      <c r="M4544" s="66"/>
      <c r="N4544" s="67"/>
      <c r="O4544" s="66"/>
      <c r="P4544" s="67"/>
      <c r="Q4544" s="66"/>
      <c r="R4544" s="68"/>
      <c r="S4544">
        <f t="shared" si="406"/>
        <v>32.611773634783162</v>
      </c>
      <c r="T4544">
        <f t="shared" si="407"/>
        <v>1.43394058359263E-2</v>
      </c>
      <c r="U4544">
        <f t="shared" si="408"/>
        <v>38.026127779128444</v>
      </c>
      <c r="V4544">
        <f t="shared" si="409"/>
        <v>6.8574046528979693E-3</v>
      </c>
    </row>
    <row r="4545" spans="1:22">
      <c r="A4545" s="12">
        <f t="shared" si="404"/>
        <v>0</v>
      </c>
      <c r="B4545" t="str">
        <f>YEAR(C4545)&amp;VLOOKUP(MONTH(C4545),lookup!$G$2:$N$13,8)</f>
        <v>2020M09</v>
      </c>
      <c r="C4545" s="7">
        <f t="shared" si="402"/>
        <v>44082</v>
      </c>
      <c r="D4545" s="126">
        <v>38.616389729864835</v>
      </c>
      <c r="E4545">
        <f t="shared" si="403"/>
        <v>38.279299033037631</v>
      </c>
      <c r="F4545" s="126">
        <v>33.008374603899995</v>
      </c>
      <c r="G4545">
        <f t="shared" si="401"/>
        <v>32.618515393520362</v>
      </c>
      <c r="H4545">
        <f t="shared" si="410"/>
        <v>38.008254648930233</v>
      </c>
      <c r="I4545">
        <f t="shared" si="411"/>
        <v>32.603528999699314</v>
      </c>
      <c r="J4545">
        <f t="shared" si="405"/>
        <v>0</v>
      </c>
      <c r="K4545" s="66"/>
      <c r="L4545" s="67"/>
      <c r="M4545" s="66"/>
      <c r="N4545" s="67"/>
      <c r="O4545" s="66"/>
      <c r="P4545" s="67"/>
      <c r="Q4545" s="66"/>
      <c r="R4545" s="68"/>
      <c r="S4545">
        <f t="shared" si="406"/>
        <v>32.614678469943364</v>
      </c>
      <c r="T4545">
        <f t="shared" si="407"/>
        <v>1.1149470244049553E-2</v>
      </c>
      <c r="U4545">
        <f t="shared" si="408"/>
        <v>38.018389768585827</v>
      </c>
      <c r="V4545">
        <f t="shared" si="409"/>
        <v>1.0135119655593883E-2</v>
      </c>
    </row>
    <row r="4546" spans="1:22">
      <c r="A4546" s="12">
        <f t="shared" si="404"/>
        <v>0</v>
      </c>
      <c r="B4546" t="str">
        <f>YEAR(C4546)&amp;VLOOKUP(MONTH(C4546),lookup!$G$2:$N$13,8)</f>
        <v>2020M09</v>
      </c>
      <c r="C4546" s="7">
        <f t="shared" si="402"/>
        <v>44083</v>
      </c>
      <c r="D4546" s="126">
        <v>38.220708927695028</v>
      </c>
      <c r="E4546">
        <f t="shared" si="403"/>
        <v>38.336429252230296</v>
      </c>
      <c r="F4546" s="126">
        <v>32.760270572973994</v>
      </c>
      <c r="G4546">
        <f t="shared" si="401"/>
        <v>32.68849684413</v>
      </c>
      <c r="H4546">
        <f t="shared" si="410"/>
        <v>38.026498180384216</v>
      </c>
      <c r="I4546">
        <f t="shared" si="411"/>
        <v>32.625695210398405</v>
      </c>
      <c r="J4546">
        <f t="shared" si="405"/>
        <v>0</v>
      </c>
      <c r="K4546" s="66"/>
      <c r="L4546" s="67"/>
      <c r="M4546" s="66"/>
      <c r="N4546" s="67"/>
      <c r="O4546" s="66"/>
      <c r="P4546" s="67"/>
      <c r="Q4546" s="66"/>
      <c r="R4546" s="68"/>
      <c r="S4546">
        <f t="shared" si="406"/>
        <v>32.639923392821075</v>
      </c>
      <c r="T4546">
        <f t="shared" si="407"/>
        <v>1.4228182422669988E-2</v>
      </c>
      <c r="U4546">
        <f t="shared" si="408"/>
        <v>38.043617790955025</v>
      </c>
      <c r="V4546">
        <f t="shared" si="409"/>
        <v>1.711961057080913E-2</v>
      </c>
    </row>
    <row r="4547" spans="1:22">
      <c r="A4547" s="12">
        <f t="shared" si="404"/>
        <v>0</v>
      </c>
      <c r="B4547" t="str">
        <f>YEAR(C4547)&amp;VLOOKUP(MONTH(C4547),lookup!$G$2:$N$13,8)</f>
        <v>2020M09</v>
      </c>
      <c r="C4547" s="7">
        <f t="shared" si="402"/>
        <v>44084</v>
      </c>
      <c r="D4547" s="126">
        <v>38.753531673431795</v>
      </c>
      <c r="E4547">
        <f t="shared" si="403"/>
        <v>38.363991639992449</v>
      </c>
      <c r="F4547" s="126">
        <v>32.995750363552972</v>
      </c>
      <c r="G4547">
        <f t="shared" si="401"/>
        <v>32.726898167219119</v>
      </c>
      <c r="H4547">
        <f t="shared" si="410"/>
        <v>38.030379882294035</v>
      </c>
      <c r="I4547">
        <f t="shared" si="411"/>
        <v>32.631440246266422</v>
      </c>
      <c r="J4547">
        <f t="shared" si="405"/>
        <v>0</v>
      </c>
      <c r="K4547" s="66"/>
      <c r="L4547" s="67"/>
      <c r="M4547" s="66"/>
      <c r="N4547" s="67"/>
      <c r="O4547" s="66"/>
      <c r="P4547" s="67"/>
      <c r="Q4547" s="66"/>
      <c r="R4547" s="68"/>
      <c r="S4547">
        <f t="shared" si="406"/>
        <v>32.64397385245001</v>
      </c>
      <c r="T4547">
        <f t="shared" si="407"/>
        <v>1.253360618358812E-2</v>
      </c>
      <c r="U4547">
        <f t="shared" si="408"/>
        <v>38.042207340485696</v>
      </c>
      <c r="V4547">
        <f t="shared" si="409"/>
        <v>1.1827458191660867E-2</v>
      </c>
    </row>
    <row r="4548" spans="1:22">
      <c r="A4548" s="12">
        <f t="shared" si="404"/>
        <v>0</v>
      </c>
      <c r="B4548" t="str">
        <f>YEAR(C4548)&amp;VLOOKUP(MONTH(C4548),lookup!$G$2:$N$13,8)</f>
        <v>2020M09</v>
      </c>
      <c r="C4548" s="7">
        <f t="shared" si="402"/>
        <v>44085</v>
      </c>
      <c r="D4548" s="126">
        <v>37.940553688447103</v>
      </c>
      <c r="E4548">
        <f t="shared" si="403"/>
        <v>38.349031971904097</v>
      </c>
      <c r="F4548" s="126">
        <v>32.505689169764402</v>
      </c>
      <c r="G4548">
        <f t="shared" si="401"/>
        <v>32.730588425487952</v>
      </c>
      <c r="H4548">
        <f t="shared" si="410"/>
        <v>38.045408805669069</v>
      </c>
      <c r="I4548">
        <f t="shared" si="411"/>
        <v>32.651446253987721</v>
      </c>
      <c r="J4548">
        <f t="shared" si="405"/>
        <v>0</v>
      </c>
      <c r="K4548" s="66"/>
      <c r="L4548" s="67"/>
      <c r="M4548" s="66"/>
      <c r="N4548" s="67"/>
      <c r="O4548" s="66"/>
      <c r="P4548" s="67"/>
      <c r="Q4548" s="66"/>
      <c r="R4548" s="68"/>
      <c r="S4548">
        <f t="shared" si="406"/>
        <v>32.677433321773513</v>
      </c>
      <c r="T4548">
        <f t="shared" si="407"/>
        <v>2.5987067785791851E-2</v>
      </c>
      <c r="U4548">
        <f t="shared" si="408"/>
        <v>38.075544806830898</v>
      </c>
      <c r="V4548">
        <f t="shared" si="409"/>
        <v>3.0136001161828574E-2</v>
      </c>
    </row>
    <row r="4549" spans="1:22">
      <c r="A4549" s="12">
        <f t="shared" si="404"/>
        <v>0</v>
      </c>
      <c r="B4549" t="str">
        <f>YEAR(C4549)&amp;VLOOKUP(MONTH(C4549),lookup!$G$2:$N$13,8)</f>
        <v>2020M09</v>
      </c>
      <c r="C4549" s="7">
        <f t="shared" si="402"/>
        <v>44086</v>
      </c>
      <c r="D4549" s="126">
        <v>39.126357184484796</v>
      </c>
      <c r="E4549">
        <f t="shared" si="403"/>
        <v>38.428452557928395</v>
      </c>
      <c r="F4549" s="126">
        <v>33.261559339661908</v>
      </c>
      <c r="G4549">
        <f t="shared" si="401"/>
        <v>32.795834230747303</v>
      </c>
      <c r="H4549">
        <f t="shared" si="410"/>
        <v>38.054952683679161</v>
      </c>
      <c r="I4549">
        <f t="shared" si="411"/>
        <v>32.663390573755876</v>
      </c>
      <c r="J4549">
        <f t="shared" si="405"/>
        <v>0</v>
      </c>
      <c r="K4549" s="66"/>
      <c r="L4549" s="67"/>
      <c r="M4549" s="66"/>
      <c r="N4549" s="67"/>
      <c r="O4549" s="66"/>
      <c r="P4549" s="67"/>
      <c r="Q4549" s="66"/>
      <c r="R4549" s="68"/>
      <c r="S4549">
        <f t="shared" si="406"/>
        <v>32.681539482433017</v>
      </c>
      <c r="T4549">
        <f t="shared" si="407"/>
        <v>1.8148908677140696E-2</v>
      </c>
      <c r="U4549">
        <f t="shared" si="408"/>
        <v>38.070907800284417</v>
      </c>
      <c r="V4549">
        <f t="shared" si="409"/>
        <v>1.5955116605255171E-2</v>
      </c>
    </row>
    <row r="4550" spans="1:22">
      <c r="A4550" s="12">
        <f t="shared" si="404"/>
        <v>0</v>
      </c>
      <c r="B4550" t="str">
        <f>YEAR(C4550)&amp;VLOOKUP(MONTH(C4550),lookup!$G$2:$N$13,8)</f>
        <v>2020M09</v>
      </c>
      <c r="C4550" s="7">
        <f t="shared" si="402"/>
        <v>44087</v>
      </c>
      <c r="D4550" s="126">
        <v>38.041971254186606</v>
      </c>
      <c r="E4550">
        <f t="shared" si="403"/>
        <v>38.435076618697934</v>
      </c>
      <c r="F4550" s="126">
        <v>32.540690715147861</v>
      </c>
      <c r="G4550">
        <f t="shared" si="401"/>
        <v>32.818200808752465</v>
      </c>
      <c r="H4550">
        <f t="shared" si="410"/>
        <v>38.056645882522787</v>
      </c>
      <c r="I4550">
        <f t="shared" si="411"/>
        <v>32.672289367933523</v>
      </c>
      <c r="J4550">
        <f t="shared" si="405"/>
        <v>0</v>
      </c>
      <c r="K4550" s="66"/>
      <c r="L4550" s="67"/>
      <c r="M4550" s="66"/>
      <c r="N4550" s="67"/>
      <c r="O4550" s="66"/>
      <c r="P4550" s="67"/>
      <c r="Q4550" s="66"/>
      <c r="R4550" s="68"/>
      <c r="S4550">
        <f t="shared" si="406"/>
        <v>32.669857180533242</v>
      </c>
      <c r="T4550">
        <f t="shared" si="407"/>
        <v>-2.4321874002808386E-3</v>
      </c>
      <c r="U4550">
        <f t="shared" si="408"/>
        <v>38.056037154991571</v>
      </c>
      <c r="V4550">
        <f t="shared" si="409"/>
        <v>-6.087275312154361E-4</v>
      </c>
    </row>
    <row r="4551" spans="1:22">
      <c r="A4551" s="12">
        <f t="shared" si="404"/>
        <v>0</v>
      </c>
      <c r="B4551" t="str">
        <f>YEAR(C4551)&amp;VLOOKUP(MONTH(C4551),lookup!$G$2:$N$13,8)</f>
        <v>2020M09</v>
      </c>
      <c r="C4551" s="7">
        <f t="shared" si="402"/>
        <v>44088</v>
      </c>
      <c r="D4551" s="126">
        <v>39.116644222481654</v>
      </c>
      <c r="E4551">
        <f t="shared" si="403"/>
        <v>38.50083685290749</v>
      </c>
      <c r="F4551" s="126">
        <v>33.384425240558798</v>
      </c>
      <c r="G4551">
        <f t="shared" si="401"/>
        <v>32.875502722298712</v>
      </c>
      <c r="H4551">
        <f t="shared" si="410"/>
        <v>38.052304778605055</v>
      </c>
      <c r="I4551">
        <f t="shared" si="411"/>
        <v>32.669781597417327</v>
      </c>
      <c r="J4551">
        <f t="shared" si="405"/>
        <v>0</v>
      </c>
      <c r="K4551" s="66"/>
      <c r="L4551" s="67"/>
      <c r="M4551" s="66"/>
      <c r="N4551" s="67"/>
      <c r="O4551" s="66"/>
      <c r="P4551" s="67"/>
      <c r="Q4551" s="66"/>
      <c r="R4551" s="68"/>
      <c r="S4551">
        <f t="shared" si="406"/>
        <v>32.680470991383736</v>
      </c>
      <c r="T4551">
        <f t="shared" si="407"/>
        <v>1.0689393966409E-2</v>
      </c>
      <c r="U4551">
        <f t="shared" si="408"/>
        <v>38.064260722911222</v>
      </c>
      <c r="V4551">
        <f t="shared" si="409"/>
        <v>1.1955944306166089E-2</v>
      </c>
    </row>
    <row r="4552" spans="1:22">
      <c r="A4552" s="12">
        <f t="shared" si="404"/>
        <v>0</v>
      </c>
      <c r="B4552" t="str">
        <f>YEAR(C4552)&amp;VLOOKUP(MONTH(C4552),lookup!$G$2:$N$13,8)</f>
        <v>2020M09</v>
      </c>
      <c r="C4552" s="7">
        <f t="shared" si="402"/>
        <v>44089</v>
      </c>
      <c r="D4552" s="126">
        <v>38.26238434175896</v>
      </c>
      <c r="E4552">
        <f t="shared" si="403"/>
        <v>38.525029010962832</v>
      </c>
      <c r="F4552" s="126">
        <v>32.845138697178939</v>
      </c>
      <c r="G4552">
        <f t="shared" ref="G4552:G4615" si="412">AVERAGE(SUM(F4545:F4552)/8,SUM(F4547:F4552)/6)</f>
        <v>32.91747312940992</v>
      </c>
      <c r="H4552">
        <f t="shared" si="410"/>
        <v>38.060814627157683</v>
      </c>
      <c r="I4552">
        <f t="shared" si="411"/>
        <v>32.681322001033415</v>
      </c>
      <c r="J4552">
        <f t="shared" si="405"/>
        <v>0</v>
      </c>
      <c r="K4552" s="66"/>
      <c r="L4552" s="67"/>
      <c r="M4552" s="66"/>
      <c r="N4552" s="67"/>
      <c r="O4552" s="66"/>
      <c r="P4552" s="67"/>
      <c r="Q4552" s="66"/>
      <c r="R4552" s="68"/>
      <c r="S4552">
        <f t="shared" si="406"/>
        <v>32.677933796681842</v>
      </c>
      <c r="T4552">
        <f t="shared" si="407"/>
        <v>-3.3882043515731652E-3</v>
      </c>
      <c r="U4552">
        <f t="shared" si="408"/>
        <v>38.054495171293581</v>
      </c>
      <c r="V4552">
        <f t="shared" si="409"/>
        <v>-6.3194558641015419E-3</v>
      </c>
    </row>
    <row r="4553" spans="1:22">
      <c r="A4553" s="12">
        <f t="shared" si="404"/>
        <v>0</v>
      </c>
      <c r="B4553" t="str">
        <f>YEAR(C4553)&amp;VLOOKUP(MONTH(C4553),lookup!$G$2:$N$13,8)</f>
        <v>2020M09</v>
      </c>
      <c r="C4553" s="7">
        <f t="shared" si="402"/>
        <v>44090</v>
      </c>
      <c r="D4553" s="126">
        <v>39.265107187601586</v>
      </c>
      <c r="E4553">
        <f t="shared" si="403"/>
        <v>38.608205144918863</v>
      </c>
      <c r="F4553" s="126">
        <v>33.40825855067316</v>
      </c>
      <c r="G4553">
        <f t="shared" si="412"/>
        <v>32.97684155834326</v>
      </c>
      <c r="H4553">
        <f t="shared" si="410"/>
        <v>38.060152561105653</v>
      </c>
      <c r="I4553">
        <f t="shared" si="411"/>
        <v>32.684312393404966</v>
      </c>
      <c r="J4553">
        <f t="shared" si="405"/>
        <v>0</v>
      </c>
      <c r="K4553" s="66"/>
      <c r="L4553" s="67"/>
      <c r="M4553" s="66"/>
      <c r="N4553" s="67"/>
      <c r="O4553" s="66"/>
      <c r="P4553" s="67"/>
      <c r="Q4553" s="66"/>
      <c r="R4553" s="68"/>
      <c r="S4553">
        <f t="shared" si="406"/>
        <v>32.686616140380302</v>
      </c>
      <c r="T4553">
        <f t="shared" si="407"/>
        <v>2.3037469753361961E-3</v>
      </c>
      <c r="U4553">
        <f t="shared" si="408"/>
        <v>38.060237554481702</v>
      </c>
      <c r="V4553">
        <f t="shared" si="409"/>
        <v>8.4993376049169456E-5</v>
      </c>
    </row>
    <row r="4554" spans="1:22">
      <c r="A4554" s="12">
        <f t="shared" si="404"/>
        <v>0</v>
      </c>
      <c r="B4554" t="str">
        <f>YEAR(C4554)&amp;VLOOKUP(MONTH(C4554),lookup!$G$2:$N$13,8)</f>
        <v>2020M09</v>
      </c>
      <c r="C4554" s="7">
        <f t="shared" si="402"/>
        <v>44091</v>
      </c>
      <c r="D4554" s="126">
        <v>38.226294393894875</v>
      </c>
      <c r="E4554">
        <f t="shared" si="403"/>
        <v>38.63236596201034</v>
      </c>
      <c r="F4554" s="126">
        <v>32.827061775238583</v>
      </c>
      <c r="G4554">
        <f t="shared" si="412"/>
        <v>33.00779705894098</v>
      </c>
      <c r="H4554">
        <f t="shared" si="410"/>
        <v>38.035457763852762</v>
      </c>
      <c r="I4554">
        <f t="shared" si="411"/>
        <v>32.666719309956775</v>
      </c>
      <c r="J4554">
        <f t="shared" si="405"/>
        <v>0</v>
      </c>
      <c r="K4554" s="66"/>
      <c r="L4554" s="67"/>
      <c r="M4554" s="66"/>
      <c r="N4554" s="67"/>
      <c r="O4554" s="66"/>
      <c r="P4554" s="67"/>
      <c r="Q4554" s="66"/>
      <c r="R4554" s="68"/>
      <c r="S4554">
        <f t="shared" si="406"/>
        <v>32.648744602297477</v>
      </c>
      <c r="T4554">
        <f t="shared" si="407"/>
        <v>-1.7974707659298872E-2</v>
      </c>
      <c r="U4554">
        <f t="shared" si="408"/>
        <v>38.012616365459266</v>
      </c>
      <c r="V4554">
        <f t="shared" si="409"/>
        <v>-2.2841398393495638E-2</v>
      </c>
    </row>
    <row r="4555" spans="1:22">
      <c r="A4555" s="12">
        <f t="shared" si="404"/>
        <v>0</v>
      </c>
      <c r="B4555" t="str">
        <f>YEAR(C4555)&amp;VLOOKUP(MONTH(C4555),lookup!$G$2:$N$13,8)</f>
        <v>2020M09</v>
      </c>
      <c r="C4555" s="7">
        <f t="shared" si="402"/>
        <v>44092</v>
      </c>
      <c r="D4555" s="126">
        <v>39.096520298151745</v>
      </c>
      <c r="E4555">
        <f t="shared" si="403"/>
        <v>38.651316343860913</v>
      </c>
      <c r="F4555" s="126">
        <v>33.222746149083207</v>
      </c>
      <c r="G4555">
        <f t="shared" si="412"/>
        <v>33.018749862988386</v>
      </c>
      <c r="H4555">
        <f t="shared" si="410"/>
        <v>38.031102859974396</v>
      </c>
      <c r="I4555">
        <f t="shared" si="411"/>
        <v>32.663484330168828</v>
      </c>
      <c r="J4555">
        <f t="shared" si="405"/>
        <v>0</v>
      </c>
      <c r="K4555" s="66"/>
      <c r="L4555" s="67"/>
      <c r="M4555" s="66"/>
      <c r="N4555" s="67"/>
      <c r="O4555" s="66"/>
      <c r="P4555" s="67"/>
      <c r="Q4555" s="66"/>
      <c r="R4555" s="68"/>
      <c r="S4555">
        <f t="shared" si="406"/>
        <v>32.673718733022916</v>
      </c>
      <c r="T4555">
        <f t="shared" si="407"/>
        <v>1.0234402854088387E-2</v>
      </c>
      <c r="U4555">
        <f t="shared" si="408"/>
        <v>38.04688416843949</v>
      </c>
      <c r="V4555">
        <f t="shared" si="409"/>
        <v>1.5781308465093957E-2</v>
      </c>
    </row>
    <row r="4556" spans="1:22">
      <c r="A4556" s="12">
        <f t="shared" si="404"/>
        <v>0</v>
      </c>
      <c r="B4556" t="str">
        <f>YEAR(C4556)&amp;VLOOKUP(MONTH(C4556),lookup!$G$2:$N$13,8)</f>
        <v>2020M09</v>
      </c>
      <c r="C4556" s="7">
        <f t="shared" ref="C4556:C4619" si="413">C4555+1</f>
        <v>44093</v>
      </c>
      <c r="D4556" s="126">
        <v>38.448321971647786</v>
      </c>
      <c r="E4556">
        <f t="shared" si="403"/>
        <v>38.716914421349387</v>
      </c>
      <c r="F4556" s="126">
        <v>32.876571690239494</v>
      </c>
      <c r="G4556">
        <f t="shared" si="412"/>
        <v>33.069920101775722</v>
      </c>
      <c r="H4556">
        <f t="shared" si="410"/>
        <v>38.045908209378752</v>
      </c>
      <c r="I4556">
        <f t="shared" si="411"/>
        <v>32.676628261895381</v>
      </c>
      <c r="J4556">
        <f t="shared" si="405"/>
        <v>0</v>
      </c>
      <c r="K4556" s="66"/>
      <c r="L4556" s="67"/>
      <c r="M4556" s="66"/>
      <c r="N4556" s="67"/>
      <c r="O4556" s="66"/>
      <c r="P4556" s="67"/>
      <c r="Q4556" s="66"/>
      <c r="R4556" s="68"/>
      <c r="S4556">
        <f t="shared" si="406"/>
        <v>32.689814957829839</v>
      </c>
      <c r="T4556">
        <f t="shared" si="407"/>
        <v>1.3186695934457759E-2</v>
      </c>
      <c r="U4556">
        <f t="shared" si="408"/>
        <v>38.056698635707299</v>
      </c>
      <c r="V4556">
        <f t="shared" si="409"/>
        <v>1.0790426328547653E-2</v>
      </c>
    </row>
    <row r="4557" spans="1:22">
      <c r="A4557" s="12">
        <f t="shared" si="404"/>
        <v>0</v>
      </c>
      <c r="B4557" t="str">
        <f>YEAR(C4557)&amp;VLOOKUP(MONTH(C4557),lookup!$G$2:$N$13,8)</f>
        <v>2020M09</v>
      </c>
      <c r="C4557" s="7">
        <f t="shared" si="413"/>
        <v>44094</v>
      </c>
      <c r="D4557" s="126">
        <v>39.415607787507952</v>
      </c>
      <c r="E4557">
        <f t="shared" si="403"/>
        <v>38.759906214457189</v>
      </c>
      <c r="F4557" s="126">
        <v>33.711572099299964</v>
      </c>
      <c r="G4557">
        <f t="shared" si="412"/>
        <v>33.125308137481525</v>
      </c>
      <c r="H4557">
        <f t="shared" si="410"/>
        <v>38.059887163017564</v>
      </c>
      <c r="I4557">
        <f t="shared" si="411"/>
        <v>32.689478011190417</v>
      </c>
      <c r="J4557">
        <f t="shared" si="405"/>
        <v>0</v>
      </c>
      <c r="K4557" s="66"/>
      <c r="L4557" s="67"/>
      <c r="M4557" s="66"/>
      <c r="N4557" s="67"/>
      <c r="O4557" s="66"/>
      <c r="P4557" s="67"/>
      <c r="Q4557" s="66"/>
      <c r="R4557" s="68"/>
      <c r="S4557">
        <f t="shared" si="406"/>
        <v>32.693301682456784</v>
      </c>
      <c r="T4557">
        <f t="shared" si="407"/>
        <v>3.8236712663675121E-3</v>
      </c>
      <c r="U4557">
        <f t="shared" si="408"/>
        <v>38.066744820580276</v>
      </c>
      <c r="V4557">
        <f t="shared" si="409"/>
        <v>6.8576575627119496E-3</v>
      </c>
    </row>
    <row r="4558" spans="1:22">
      <c r="A4558" s="12">
        <f t="shared" si="404"/>
        <v>0</v>
      </c>
      <c r="B4558" t="str">
        <f>YEAR(C4558)&amp;VLOOKUP(MONTH(C4558),lookup!$G$2:$N$13,8)</f>
        <v>2020M09</v>
      </c>
      <c r="C4558" s="7">
        <f t="shared" si="413"/>
        <v>44095</v>
      </c>
      <c r="D4558" s="126">
        <v>38.348158110198071</v>
      </c>
      <c r="E4558">
        <f t="shared" si="403"/>
        <v>38.786190706994503</v>
      </c>
      <c r="F4558" s="126">
        <v>32.801388998586248</v>
      </c>
      <c r="G4558">
        <f t="shared" si="412"/>
        <v>33.137955971980375</v>
      </c>
      <c r="H4558">
        <f t="shared" si="410"/>
        <v>38.069789228321689</v>
      </c>
      <c r="I4558">
        <f t="shared" si="411"/>
        <v>32.702300879209204</v>
      </c>
      <c r="J4558">
        <f t="shared" si="405"/>
        <v>0</v>
      </c>
      <c r="K4558" s="66"/>
      <c r="L4558" s="67"/>
      <c r="M4558" s="66"/>
      <c r="N4558" s="67"/>
      <c r="O4558" s="66"/>
      <c r="P4558" s="67"/>
      <c r="Q4558" s="66"/>
      <c r="R4558" s="68"/>
      <c r="S4558">
        <f t="shared" si="406"/>
        <v>32.723505861422275</v>
      </c>
      <c r="T4558">
        <f t="shared" si="407"/>
        <v>2.1204982213070878E-2</v>
      </c>
      <c r="U4558">
        <f t="shared" si="408"/>
        <v>38.09302941389241</v>
      </c>
      <c r="V4558">
        <f t="shared" si="409"/>
        <v>2.3240185570720939E-2</v>
      </c>
    </row>
    <row r="4559" spans="1:22">
      <c r="A4559" s="12">
        <f t="shared" si="404"/>
        <v>0</v>
      </c>
      <c r="B4559" t="str">
        <f>YEAR(C4559)&amp;VLOOKUP(MONTH(C4559),lookup!$G$2:$N$13,8)</f>
        <v>2020M09</v>
      </c>
      <c r="C4559" s="7">
        <f t="shared" si="413"/>
        <v>44096</v>
      </c>
      <c r="D4559" s="126">
        <v>39.617259358388935</v>
      </c>
      <c r="E4559">
        <f t="shared" si="403"/>
        <v>38.846825167220985</v>
      </c>
      <c r="F4559" s="126">
        <v>33.716636853160004</v>
      </c>
      <c r="G4559">
        <f t="shared" si="412"/>
        <v>33.184417389641851</v>
      </c>
      <c r="H4559">
        <f t="shared" si="410"/>
        <v>38.087710547269808</v>
      </c>
      <c r="I4559">
        <f t="shared" si="411"/>
        <v>32.714996154208201</v>
      </c>
      <c r="J4559">
        <f t="shared" si="405"/>
        <v>0</v>
      </c>
      <c r="K4559" s="66"/>
      <c r="L4559" s="67"/>
      <c r="M4559" s="66"/>
      <c r="N4559" s="67"/>
      <c r="O4559" s="66"/>
      <c r="P4559" s="67"/>
      <c r="Q4559" s="66"/>
      <c r="R4559" s="68"/>
      <c r="S4559">
        <f t="shared" si="406"/>
        <v>32.719285276534698</v>
      </c>
      <c r="T4559">
        <f t="shared" si="407"/>
        <v>4.2891223264973632E-3</v>
      </c>
      <c r="U4559">
        <f t="shared" si="408"/>
        <v>38.095514587036519</v>
      </c>
      <c r="V4559">
        <f t="shared" si="409"/>
        <v>7.8040397667109573E-3</v>
      </c>
    </row>
    <row r="4560" spans="1:22">
      <c r="A4560" s="12">
        <f t="shared" si="404"/>
        <v>0</v>
      </c>
      <c r="B4560" t="str">
        <f>YEAR(C4560)&amp;VLOOKUP(MONTH(C4560),lookup!$G$2:$N$13,8)</f>
        <v>2020M09</v>
      </c>
      <c r="C4560" s="7">
        <f t="shared" si="413"/>
        <v>44097</v>
      </c>
      <c r="D4560" s="126">
        <v>38.556690881445519</v>
      </c>
      <c r="E4560">
        <f t="shared" si="403"/>
        <v>38.892752366580609</v>
      </c>
      <c r="F4560" s="126">
        <v>33.031473531085041</v>
      </c>
      <c r="G4560">
        <f t="shared" si="412"/>
        <v>33.213097629748191</v>
      </c>
      <c r="H4560">
        <f t="shared" si="410"/>
        <v>38.113764338733731</v>
      </c>
      <c r="I4560">
        <f t="shared" si="411"/>
        <v>32.74135224565233</v>
      </c>
      <c r="J4560">
        <f t="shared" si="405"/>
        <v>0</v>
      </c>
      <c r="K4560" s="66"/>
      <c r="L4560" s="67"/>
      <c r="M4560" s="66"/>
      <c r="N4560" s="67"/>
      <c r="O4560" s="66"/>
      <c r="P4560" s="67"/>
      <c r="Q4560" s="66"/>
      <c r="R4560" s="68"/>
      <c r="S4560">
        <f t="shared" si="406"/>
        <v>32.749999581296706</v>
      </c>
      <c r="T4560">
        <f t="shared" si="407"/>
        <v>8.6473356443761418E-3</v>
      </c>
      <c r="U4560">
        <f t="shared" si="408"/>
        <v>38.120249148327183</v>
      </c>
      <c r="V4560">
        <f t="shared" si="409"/>
        <v>6.4848095934522121E-3</v>
      </c>
    </row>
    <row r="4561" spans="1:22">
      <c r="A4561" s="12">
        <f t="shared" si="404"/>
        <v>0</v>
      </c>
      <c r="B4561" t="str">
        <f>YEAR(C4561)&amp;VLOOKUP(MONTH(C4561),lookup!$G$2:$N$13,8)</f>
        <v>2020M09</v>
      </c>
      <c r="C4561" s="7">
        <f t="shared" si="413"/>
        <v>44098</v>
      </c>
      <c r="D4561" s="126">
        <v>39.343332312326332</v>
      </c>
      <c r="E4561">
        <f t="shared" si="403"/>
        <v>38.918209104723793</v>
      </c>
      <c r="F4561" s="126">
        <v>33.500957965994019</v>
      </c>
      <c r="G4561">
        <f t="shared" si="412"/>
        <v>33.242075661281646</v>
      </c>
      <c r="H4561">
        <f t="shared" si="410"/>
        <v>38.091898445738636</v>
      </c>
      <c r="I4561">
        <f t="shared" si="411"/>
        <v>32.720622296435607</v>
      </c>
      <c r="J4561">
        <f t="shared" si="405"/>
        <v>0</v>
      </c>
      <c r="K4561" s="66"/>
      <c r="L4561" s="67"/>
      <c r="M4561" s="66"/>
      <c r="N4561" s="67"/>
      <c r="O4561" s="66"/>
      <c r="P4561" s="67"/>
      <c r="Q4561" s="66"/>
      <c r="R4561" s="68"/>
      <c r="S4561">
        <f t="shared" si="406"/>
        <v>32.716050418069322</v>
      </c>
      <c r="T4561">
        <f t="shared" si="407"/>
        <v>-4.5718783662849205E-3</v>
      </c>
      <c r="U4561">
        <f t="shared" si="408"/>
        <v>38.088149551421886</v>
      </c>
      <c r="V4561">
        <f t="shared" si="409"/>
        <v>-3.7488943167502953E-3</v>
      </c>
    </row>
    <row r="4562" spans="1:22">
      <c r="A4562" s="12">
        <f t="shared" si="404"/>
        <v>0</v>
      </c>
      <c r="B4562" t="str">
        <f>YEAR(C4562)&amp;VLOOKUP(MONTH(C4562),lookup!$G$2:$N$13,8)</f>
        <v>2020M09</v>
      </c>
      <c r="C4562" s="7">
        <f t="shared" si="413"/>
        <v>44099</v>
      </c>
      <c r="D4562" s="126">
        <v>38.408484101313881</v>
      </c>
      <c r="E4562">
        <f t="shared" si="403"/>
        <v>38.926276138909657</v>
      </c>
      <c r="F4562" s="126">
        <v>32.876456843213191</v>
      </c>
      <c r="G4562">
        <f t="shared" si="412"/>
        <v>33.245153282444527</v>
      </c>
      <c r="H4562">
        <f t="shared" si="410"/>
        <v>38.106668318046488</v>
      </c>
      <c r="I4562">
        <f t="shared" si="411"/>
        <v>32.735839644951625</v>
      </c>
      <c r="J4562">
        <f t="shared" si="405"/>
        <v>0</v>
      </c>
      <c r="K4562" s="66"/>
      <c r="L4562" s="67"/>
      <c r="M4562" s="66"/>
      <c r="N4562" s="67"/>
      <c r="O4562" s="66"/>
      <c r="P4562" s="67"/>
      <c r="Q4562" s="66"/>
      <c r="R4562" s="68"/>
      <c r="S4562">
        <f t="shared" si="406"/>
        <v>32.734281911622539</v>
      </c>
      <c r="T4562">
        <f t="shared" si="407"/>
        <v>-1.5577333290863749E-3</v>
      </c>
      <c r="U4562">
        <f t="shared" si="408"/>
        <v>38.104500482619883</v>
      </c>
      <c r="V4562">
        <f t="shared" si="409"/>
        <v>-2.1678354266043698E-3</v>
      </c>
    </row>
    <row r="4563" spans="1:22">
      <c r="A4563" s="12">
        <f t="shared" si="404"/>
        <v>0</v>
      </c>
      <c r="B4563" t="str">
        <f>YEAR(C4563)&amp;VLOOKUP(MONTH(C4563),lookup!$G$2:$N$13,8)</f>
        <v>2020M09</v>
      </c>
      <c r="C4563" s="7">
        <f t="shared" si="413"/>
        <v>44100</v>
      </c>
      <c r="D4563" s="126">
        <v>39.34270860446469</v>
      </c>
      <c r="E4563">
        <f t="shared" si="403"/>
        <v>38.935587976133945</v>
      </c>
      <c r="F4563" s="126">
        <v>33.461874246864468</v>
      </c>
      <c r="G4563">
        <f t="shared" si="412"/>
        <v>33.239290634186233</v>
      </c>
      <c r="H4563">
        <f t="shared" si="410"/>
        <v>38.099894607910961</v>
      </c>
      <c r="I4563">
        <f t="shared" si="411"/>
        <v>32.728373931703572</v>
      </c>
      <c r="J4563">
        <f t="shared" si="405"/>
        <v>0</v>
      </c>
      <c r="K4563" s="66"/>
      <c r="L4563" s="67"/>
      <c r="M4563" s="66"/>
      <c r="N4563" s="67"/>
      <c r="O4563" s="66"/>
      <c r="P4563" s="67"/>
      <c r="Q4563" s="66"/>
      <c r="R4563" s="68"/>
      <c r="S4563">
        <f t="shared" si="406"/>
        <v>32.720152534780695</v>
      </c>
      <c r="T4563">
        <f t="shared" si="407"/>
        <v>-8.2213969228774886E-3</v>
      </c>
      <c r="U4563">
        <f t="shared" si="408"/>
        <v>38.087594076032943</v>
      </c>
      <c r="V4563">
        <f t="shared" si="409"/>
        <v>-1.2300531878018717E-2</v>
      </c>
    </row>
    <row r="4564" spans="1:22">
      <c r="A4564" s="12">
        <f t="shared" si="404"/>
        <v>0</v>
      </c>
      <c r="B4564" t="str">
        <f>YEAR(C4564)&amp;VLOOKUP(MONTH(C4564),lookup!$G$2:$N$13,8)</f>
        <v>2020M09</v>
      </c>
      <c r="C4564" s="7">
        <f t="shared" si="413"/>
        <v>44101</v>
      </c>
      <c r="D4564" s="126">
        <v>38.604344943955617</v>
      </c>
      <c r="E4564">
        <f t="shared" si="403"/>
        <v>38.966688314716308</v>
      </c>
      <c r="F4564" s="126">
        <v>33.079498729251448</v>
      </c>
      <c r="G4564">
        <f t="shared" si="412"/>
        <v>33.275149385013243</v>
      </c>
      <c r="H4564">
        <f t="shared" si="410"/>
        <v>38.092319003426987</v>
      </c>
      <c r="I4564">
        <f t="shared" si="411"/>
        <v>32.722888645983311</v>
      </c>
      <c r="J4564">
        <f t="shared" si="405"/>
        <v>0</v>
      </c>
      <c r="K4564" s="66"/>
      <c r="L4564" s="67"/>
      <c r="M4564" s="66"/>
      <c r="N4564" s="67"/>
      <c r="O4564" s="66"/>
      <c r="P4564" s="67"/>
      <c r="Q4564" s="66"/>
      <c r="R4564" s="68"/>
      <c r="S4564">
        <f t="shared" si="406"/>
        <v>32.721594372006884</v>
      </c>
      <c r="T4564">
        <f t="shared" si="407"/>
        <v>-1.2942739764270073E-3</v>
      </c>
      <c r="U4564">
        <f t="shared" si="408"/>
        <v>38.090671737851764</v>
      </c>
      <c r="V4564">
        <f t="shared" si="409"/>
        <v>-1.6472655752224341E-3</v>
      </c>
    </row>
    <row r="4565" spans="1:22">
      <c r="A4565" s="12">
        <f t="shared" si="404"/>
        <v>0</v>
      </c>
      <c r="B4565" t="str">
        <f>YEAR(C4565)&amp;VLOOKUP(MONTH(C4565),lookup!$G$2:$N$13,8)</f>
        <v>2020M09</v>
      </c>
      <c r="C4565" s="7">
        <f t="shared" si="413"/>
        <v>44102</v>
      </c>
      <c r="D4565" s="126">
        <v>39.38514342012126</v>
      </c>
      <c r="E4565">
        <f t="shared" si="403"/>
        <v>38.945441296899006</v>
      </c>
      <c r="F4565" s="126">
        <v>33.438456938200943</v>
      </c>
      <c r="G4565">
        <f t="shared" si="412"/>
        <v>33.234898027864631</v>
      </c>
      <c r="H4565">
        <f t="shared" si="410"/>
        <v>38.098743678740469</v>
      </c>
      <c r="I4565">
        <f t="shared" si="411"/>
        <v>32.731363509377566</v>
      </c>
      <c r="J4565">
        <f t="shared" si="405"/>
        <v>0</v>
      </c>
      <c r="K4565" s="66"/>
      <c r="L4565" s="67"/>
      <c r="M4565" s="66"/>
      <c r="N4565" s="67"/>
      <c r="O4565" s="66"/>
      <c r="P4565" s="67"/>
      <c r="Q4565" s="66"/>
      <c r="R4565" s="68"/>
      <c r="S4565">
        <f t="shared" si="406"/>
        <v>32.732815456508277</v>
      </c>
      <c r="T4565">
        <f t="shared" si="407"/>
        <v>1.4519471307110621E-3</v>
      </c>
      <c r="U4565">
        <f t="shared" si="408"/>
        <v>38.099854238706484</v>
      </c>
      <c r="V4565">
        <f t="shared" si="409"/>
        <v>1.1105599660155008E-3</v>
      </c>
    </row>
    <row r="4566" spans="1:22">
      <c r="A4566" s="12">
        <f t="shared" si="404"/>
        <v>0</v>
      </c>
      <c r="B4566" t="str">
        <f>YEAR(C4566)&amp;VLOOKUP(MONTH(C4566),lookup!$G$2:$N$13,8)</f>
        <v>2020M09</v>
      </c>
      <c r="C4566" s="7">
        <f t="shared" si="413"/>
        <v>44103</v>
      </c>
      <c r="D4566" s="126">
        <v>38.68706011202832</v>
      </c>
      <c r="E4566">
        <f t="shared" si="403"/>
        <v>38.977486774561953</v>
      </c>
      <c r="F4566" s="126">
        <v>33.148970971541225</v>
      </c>
      <c r="G4566">
        <f t="shared" si="412"/>
        <v>33.266413354545676</v>
      </c>
      <c r="H4566">
        <f t="shared" si="410"/>
        <v>38.116645962193843</v>
      </c>
      <c r="I4566">
        <f t="shared" si="411"/>
        <v>32.740814803973912</v>
      </c>
      <c r="J4566">
        <f t="shared" si="405"/>
        <v>0</v>
      </c>
      <c r="K4566" s="66"/>
      <c r="L4566" s="67"/>
      <c r="M4566" s="66"/>
      <c r="N4566" s="67"/>
      <c r="O4566" s="66"/>
      <c r="P4566" s="67"/>
      <c r="Q4566" s="66"/>
      <c r="R4566" s="68"/>
      <c r="S4566">
        <f t="shared" si="406"/>
        <v>32.733429907146558</v>
      </c>
      <c r="T4566">
        <f t="shared" si="407"/>
        <v>-7.3848968273537707E-3</v>
      </c>
      <c r="U4566">
        <f t="shared" si="408"/>
        <v>38.111863050746592</v>
      </c>
      <c r="V4566">
        <f t="shared" si="409"/>
        <v>-4.7829114472506262E-3</v>
      </c>
    </row>
    <row r="4567" spans="1:22">
      <c r="A4567" s="12">
        <f t="shared" si="404"/>
        <v>0</v>
      </c>
      <c r="B4567" t="str">
        <f>YEAR(C4567)&amp;VLOOKUP(MONTH(C4567),lookup!$G$2:$N$13,8)</f>
        <v>2020M09</v>
      </c>
      <c r="C4567" s="7">
        <f t="shared" si="413"/>
        <v>44104</v>
      </c>
      <c r="D4567" s="126">
        <v>39.644721705317174</v>
      </c>
      <c r="E4567">
        <f t="shared" si="403"/>
        <v>39.004318953994215</v>
      </c>
      <c r="F4567" s="126">
        <v>33.638639133284208</v>
      </c>
      <c r="G4567">
        <f t="shared" si="412"/>
        <v>33.273011927660946</v>
      </c>
      <c r="H4567">
        <f t="shared" si="410"/>
        <v>38.126949749812425</v>
      </c>
      <c r="I4567">
        <f t="shared" si="411"/>
        <v>32.751311724558718</v>
      </c>
      <c r="J4567">
        <f t="shared" si="405"/>
        <v>0</v>
      </c>
      <c r="K4567" s="66"/>
      <c r="L4567" s="67"/>
      <c r="M4567" s="66"/>
      <c r="N4567" s="67"/>
      <c r="O4567" s="66"/>
      <c r="P4567" s="67"/>
      <c r="Q4567" s="66"/>
      <c r="R4567" s="68"/>
      <c r="S4567">
        <f t="shared" si="406"/>
        <v>32.729612065163693</v>
      </c>
      <c r="T4567">
        <f t="shared" si="407"/>
        <v>-2.1699659395025606E-2</v>
      </c>
      <c r="U4567">
        <f t="shared" si="408"/>
        <v>38.099078593415257</v>
      </c>
      <c r="V4567">
        <f t="shared" si="409"/>
        <v>-2.7871156397168306E-2</v>
      </c>
    </row>
    <row r="4568" spans="1:22">
      <c r="A4568" s="12">
        <f t="shared" si="404"/>
        <v>0</v>
      </c>
      <c r="B4568" t="str">
        <f>YEAR(C4568)&amp;VLOOKUP(MONTH(C4568),lookup!$G$2:$N$13,8)</f>
        <v>2020M10</v>
      </c>
      <c r="C4568" s="7">
        <f t="shared" si="413"/>
        <v>44105</v>
      </c>
      <c r="D4568" s="126">
        <v>38.421062976243157</v>
      </c>
      <c r="E4568">
        <f t="shared" si="403"/>
        <v>38.996890449496505</v>
      </c>
      <c r="F4568" s="126">
        <v>32.900624520664188</v>
      </c>
      <c r="G4568">
        <f t="shared" si="412"/>
        <v>33.266847837630564</v>
      </c>
      <c r="H4568">
        <f t="shared" si="410"/>
        <v>38.09218248070156</v>
      </c>
      <c r="I4568">
        <f t="shared" si="411"/>
        <v>32.71931775778922</v>
      </c>
      <c r="J4568">
        <f t="shared" si="405"/>
        <v>0</v>
      </c>
      <c r="K4568" s="66"/>
      <c r="L4568" s="67"/>
      <c r="M4568" s="66"/>
      <c r="N4568" s="67"/>
      <c r="O4568" s="66"/>
      <c r="P4568" s="67"/>
      <c r="Q4568" s="66"/>
      <c r="R4568" s="68"/>
      <c r="S4568">
        <f t="shared" si="406"/>
        <v>32.709691932433067</v>
      </c>
      <c r="T4568">
        <f t="shared" si="407"/>
        <v>-9.6258253561529727E-3</v>
      </c>
      <c r="U4568">
        <f t="shared" si="408"/>
        <v>38.081385652819542</v>
      </c>
      <c r="V4568">
        <f t="shared" si="409"/>
        <v>-1.0796827882018079E-2</v>
      </c>
    </row>
    <row r="4569" spans="1:22">
      <c r="A4569" s="12">
        <f t="shared" si="404"/>
        <v>0</v>
      </c>
      <c r="B4569" t="str">
        <f>YEAR(C4569)&amp;VLOOKUP(MONTH(C4569),lookup!$G$2:$N$13,8)</f>
        <v>2020M10</v>
      </c>
      <c r="C4569" s="7">
        <f t="shared" si="413"/>
        <v>44106</v>
      </c>
      <c r="D4569" s="126">
        <v>39.231638109413936</v>
      </c>
      <c r="E4569">
        <f t="shared" si="403"/>
        <v>38.980653687226919</v>
      </c>
      <c r="F4569" s="126">
        <v>33.386615352962941</v>
      </c>
      <c r="G4569">
        <f t="shared" si="412"/>
        <v>33.253429849824329</v>
      </c>
      <c r="H4569">
        <f t="shared" si="410"/>
        <v>38.089488911155129</v>
      </c>
      <c r="I4569">
        <f t="shared" si="411"/>
        <v>32.721827440844599</v>
      </c>
      <c r="J4569">
        <f t="shared" si="405"/>
        <v>0</v>
      </c>
      <c r="K4569" s="66"/>
      <c r="L4569" s="67"/>
      <c r="M4569" s="66"/>
      <c r="N4569" s="67"/>
      <c r="O4569" s="66"/>
      <c r="P4569" s="67"/>
      <c r="Q4569" s="66"/>
      <c r="R4569" s="68"/>
      <c r="S4569">
        <f t="shared" si="406"/>
        <v>32.697069108734027</v>
      </c>
      <c r="T4569">
        <f t="shared" si="407"/>
        <v>-2.4758332110572212E-2</v>
      </c>
      <c r="U4569">
        <f t="shared" si="408"/>
        <v>38.061524079648635</v>
      </c>
      <c r="V4569">
        <f t="shared" si="409"/>
        <v>-2.7964831506494647E-2</v>
      </c>
    </row>
    <row r="4570" spans="1:22">
      <c r="A4570" s="12">
        <f t="shared" si="404"/>
        <v>0</v>
      </c>
      <c r="B4570" t="str">
        <f>YEAR(C4570)&amp;VLOOKUP(MONTH(C4570),lookup!$G$2:$N$13,8)</f>
        <v>2020M10</v>
      </c>
      <c r="C4570" s="7">
        <f t="shared" si="413"/>
        <v>44107</v>
      </c>
      <c r="D4570" s="126">
        <v>38.560380723107507</v>
      </c>
      <c r="E4570">
        <f t="shared" si="403"/>
        <v>38.986483541018345</v>
      </c>
      <c r="F4570" s="126">
        <v>32.941309456002116</v>
      </c>
      <c r="G4570">
        <f t="shared" si="412"/>
        <v>33.245967365352854</v>
      </c>
      <c r="H4570">
        <f t="shared" si="410"/>
        <v>38.04158584510634</v>
      </c>
      <c r="I4570">
        <f t="shared" si="411"/>
        <v>32.677447370540946</v>
      </c>
      <c r="J4570">
        <f t="shared" si="405"/>
        <v>0</v>
      </c>
      <c r="K4570" s="66"/>
      <c r="L4570" s="67"/>
      <c r="M4570" s="66"/>
      <c r="N4570" s="67"/>
      <c r="O4570" s="66"/>
      <c r="P4570" s="67"/>
      <c r="Q4570" s="66"/>
      <c r="R4570" s="68"/>
      <c r="S4570">
        <f t="shared" si="406"/>
        <v>32.655495387884301</v>
      </c>
      <c r="T4570">
        <f t="shared" si="407"/>
        <v>-2.1951982656645441E-2</v>
      </c>
      <c r="U4570">
        <f t="shared" si="408"/>
        <v>38.017022556599201</v>
      </c>
      <c r="V4570">
        <f t="shared" si="409"/>
        <v>-2.4563288507138736E-2</v>
      </c>
    </row>
    <row r="4571" spans="1:22">
      <c r="A4571" s="12">
        <f t="shared" si="404"/>
        <v>0</v>
      </c>
      <c r="B4571" t="str">
        <f>YEAR(C4571)&amp;VLOOKUP(MONTH(C4571),lookup!$G$2:$N$13,8)</f>
        <v>2020M10</v>
      </c>
      <c r="C4571" s="7">
        <f t="shared" si="413"/>
        <v>44108</v>
      </c>
      <c r="D4571" s="126">
        <v>39.04231740333033</v>
      </c>
      <c r="E4571">
        <f t="shared" si="403"/>
        <v>38.939140256214863</v>
      </c>
      <c r="F4571" s="126">
        <v>33.229513100705198</v>
      </c>
      <c r="G4571">
        <f t="shared" si="412"/>
        <v>33.214032807259926</v>
      </c>
      <c r="H4571">
        <f t="shared" si="410"/>
        <v>38.011747871076167</v>
      </c>
      <c r="I4571">
        <f t="shared" si="411"/>
        <v>32.651879416807972</v>
      </c>
      <c r="J4571">
        <f t="shared" si="405"/>
        <v>0</v>
      </c>
      <c r="K4571" s="66"/>
      <c r="L4571" s="67"/>
      <c r="M4571" s="66"/>
      <c r="N4571" s="67"/>
      <c r="O4571" s="66"/>
      <c r="P4571" s="67"/>
      <c r="Q4571" s="66"/>
      <c r="R4571" s="68"/>
      <c r="S4571">
        <f t="shared" si="406"/>
        <v>32.636738202993492</v>
      </c>
      <c r="T4571">
        <f t="shared" si="407"/>
        <v>-1.5141213814480636E-2</v>
      </c>
      <c r="U4571">
        <f t="shared" si="408"/>
        <v>37.995791378884078</v>
      </c>
      <c r="V4571">
        <f t="shared" si="409"/>
        <v>-1.5956492192088945E-2</v>
      </c>
    </row>
    <row r="4572" spans="1:22">
      <c r="A4572" s="12">
        <f t="shared" si="404"/>
        <v>0</v>
      </c>
      <c r="B4572" t="str">
        <f>YEAR(C4572)&amp;VLOOKUP(MONTH(C4572),lookup!$G$2:$N$13,8)</f>
        <v>2020M10</v>
      </c>
      <c r="C4572" s="7">
        <f t="shared" si="413"/>
        <v>44109</v>
      </c>
      <c r="D4572" s="126">
        <v>38.176198347237602</v>
      </c>
      <c r="E4572">
        <f t="shared" si="403"/>
        <v>38.869809280187425</v>
      </c>
      <c r="F4572" s="126">
        <v>32.620148670000077</v>
      </c>
      <c r="G4572">
        <f t="shared" si="412"/>
        <v>33.141254903428283</v>
      </c>
      <c r="H4572">
        <f t="shared" si="410"/>
        <v>37.988713235580988</v>
      </c>
      <c r="I4572">
        <f t="shared" si="411"/>
        <v>32.631699680736162</v>
      </c>
      <c r="J4572">
        <f t="shared" si="405"/>
        <v>0</v>
      </c>
      <c r="K4572" s="66"/>
      <c r="L4572" s="67"/>
      <c r="M4572" s="66"/>
      <c r="N4572" s="67"/>
      <c r="O4572" s="66"/>
      <c r="P4572" s="67"/>
      <c r="Q4572" s="66"/>
      <c r="R4572" s="68"/>
      <c r="S4572">
        <f t="shared" si="406"/>
        <v>32.612686076393693</v>
      </c>
      <c r="T4572">
        <f t="shared" si="407"/>
        <v>-1.9013604342468682E-2</v>
      </c>
      <c r="U4572">
        <f t="shared" si="408"/>
        <v>37.963789465646741</v>
      </c>
      <c r="V4572">
        <f t="shared" si="409"/>
        <v>-2.4923769934247275E-2</v>
      </c>
    </row>
    <row r="4573" spans="1:22">
      <c r="A4573" s="12">
        <f t="shared" si="404"/>
        <v>0</v>
      </c>
      <c r="B4573" t="str">
        <f>YEAR(C4573)&amp;VLOOKUP(MONTH(C4573),lookup!$G$2:$N$13,8)</f>
        <v>2020M10</v>
      </c>
      <c r="C4573" s="7">
        <f t="shared" si="413"/>
        <v>44110</v>
      </c>
      <c r="D4573" s="126">
        <v>38.71282027118454</v>
      </c>
      <c r="E4573">
        <f t="shared" si="403"/>
        <v>38.7501306305345</v>
      </c>
      <c r="F4573" s="126">
        <v>32.937519036368585</v>
      </c>
      <c r="G4573">
        <f t="shared" si="412"/>
        <v>33.051519609820787</v>
      </c>
      <c r="H4573">
        <f t="shared" si="410"/>
        <v>37.966555467625042</v>
      </c>
      <c r="I4573">
        <f t="shared" si="411"/>
        <v>32.616164904637358</v>
      </c>
      <c r="J4573">
        <f t="shared" si="405"/>
        <v>0</v>
      </c>
      <c r="K4573" s="66"/>
      <c r="L4573" s="67"/>
      <c r="M4573" s="66"/>
      <c r="N4573" s="67"/>
      <c r="O4573" s="66"/>
      <c r="P4573" s="67"/>
      <c r="Q4573" s="66"/>
      <c r="R4573" s="68"/>
      <c r="S4573">
        <f t="shared" si="406"/>
        <v>32.607072712683141</v>
      </c>
      <c r="T4573">
        <f t="shared" si="407"/>
        <v>-9.0921919542168439E-3</v>
      </c>
      <c r="U4573">
        <f t="shared" si="408"/>
        <v>37.957337517783429</v>
      </c>
      <c r="V4573">
        <f t="shared" si="409"/>
        <v>-9.2179498416129491E-3</v>
      </c>
    </row>
    <row r="4574" spans="1:22">
      <c r="A4574" s="12">
        <f t="shared" si="404"/>
        <v>0</v>
      </c>
      <c r="B4574" t="str">
        <f>YEAR(C4574)&amp;VLOOKUP(MONTH(C4574),lookup!$G$2:$N$13,8)</f>
        <v>2020M10</v>
      </c>
      <c r="C4574" s="7">
        <f t="shared" si="413"/>
        <v>44111</v>
      </c>
      <c r="D4574" s="126">
        <v>38.445176235113308</v>
      </c>
      <c r="E4574">
        <f t="shared" si="403"/>
        <v>38.737022326466487</v>
      </c>
      <c r="F4574" s="126">
        <v>32.971585939565607</v>
      </c>
      <c r="G4574">
        <f t="shared" si="412"/>
        <v>33.046346496897442</v>
      </c>
      <c r="H4574">
        <f t="shared" si="410"/>
        <v>37.974112716186646</v>
      </c>
      <c r="I4574">
        <f t="shared" si="411"/>
        <v>32.623769203826569</v>
      </c>
      <c r="J4574">
        <f t="shared" si="405"/>
        <v>0</v>
      </c>
      <c r="K4574" s="66"/>
      <c r="L4574" s="67"/>
      <c r="M4574" s="66"/>
      <c r="N4574" s="67"/>
      <c r="O4574" s="66"/>
      <c r="P4574" s="67"/>
      <c r="Q4574" s="66"/>
      <c r="R4574" s="68"/>
      <c r="S4574">
        <f t="shared" si="406"/>
        <v>32.612657381985628</v>
      </c>
      <c r="T4574">
        <f t="shared" si="407"/>
        <v>-1.1111821840941616E-2</v>
      </c>
      <c r="U4574">
        <f t="shared" si="408"/>
        <v>37.958720121131229</v>
      </c>
      <c r="V4574">
        <f t="shared" si="409"/>
        <v>-1.5392595055416791E-2</v>
      </c>
    </row>
    <row r="4575" spans="1:22">
      <c r="A4575" s="12">
        <f t="shared" si="404"/>
        <v>0</v>
      </c>
      <c r="B4575" t="str">
        <f>YEAR(C4575)&amp;VLOOKUP(MONTH(C4575),lookup!$G$2:$N$13,8)</f>
        <v>2020M10</v>
      </c>
      <c r="C4575" s="7">
        <f t="shared" si="413"/>
        <v>44112</v>
      </c>
      <c r="D4575" s="126">
        <v>39.177355052798575</v>
      </c>
      <c r="E4575">
        <f t="shared" si="403"/>
        <v>38.703288322632801</v>
      </c>
      <c r="F4575" s="126">
        <v>33.290569007870445</v>
      </c>
      <c r="G4575">
        <f t="shared" si="412"/>
        <v>33.016588251968031</v>
      </c>
      <c r="H4575">
        <f t="shared" si="410"/>
        <v>37.958815370202331</v>
      </c>
      <c r="I4575">
        <f t="shared" si="411"/>
        <v>32.608335200603719</v>
      </c>
      <c r="J4575">
        <f t="shared" si="405"/>
        <v>0</v>
      </c>
      <c r="K4575" s="66"/>
      <c r="L4575" s="67"/>
      <c r="M4575" s="66"/>
      <c r="N4575" s="67"/>
      <c r="O4575" s="66"/>
      <c r="P4575" s="67"/>
      <c r="Q4575" s="66"/>
      <c r="R4575" s="68"/>
      <c r="S4575">
        <f t="shared" si="406"/>
        <v>32.613044501319976</v>
      </c>
      <c r="T4575">
        <f t="shared" si="407"/>
        <v>4.7093007162573031E-3</v>
      </c>
      <c r="U4575">
        <f t="shared" si="408"/>
        <v>37.964107370757667</v>
      </c>
      <c r="V4575">
        <f t="shared" si="409"/>
        <v>5.2920005553360738E-3</v>
      </c>
    </row>
    <row r="4576" spans="1:22">
      <c r="A4576" s="12">
        <f t="shared" si="404"/>
        <v>0</v>
      </c>
      <c r="B4576" t="str">
        <f>YEAR(C4576)&amp;VLOOKUP(MONTH(C4576),lookup!$G$2:$N$13,8)</f>
        <v>2020M10</v>
      </c>
      <c r="C4576" s="7">
        <f t="shared" si="413"/>
        <v>44113</v>
      </c>
      <c r="D4576" s="126">
        <v>38.16451857562744</v>
      </c>
      <c r="E4576">
        <f t="shared" si="403"/>
        <v>38.654265785304311</v>
      </c>
      <c r="F4576" s="126">
        <v>32.687384278693528</v>
      </c>
      <c r="G4576">
        <f t="shared" si="412"/>
        <v>32.982100305402483</v>
      </c>
      <c r="H4576">
        <f t="shared" si="410"/>
        <v>37.992788079831072</v>
      </c>
      <c r="I4576">
        <f t="shared" si="411"/>
        <v>32.638795513839305</v>
      </c>
      <c r="J4576">
        <f t="shared" si="405"/>
        <v>0</v>
      </c>
      <c r="K4576" s="66"/>
      <c r="L4576" s="67"/>
      <c r="M4576" s="66"/>
      <c r="N4576" s="67"/>
      <c r="O4576" s="66"/>
      <c r="P4576" s="67"/>
      <c r="Q4576" s="66"/>
      <c r="R4576" s="68"/>
      <c r="S4576">
        <f t="shared" si="406"/>
        <v>32.628399783804383</v>
      </c>
      <c r="T4576">
        <f t="shared" si="407"/>
        <v>-1.0395730034922224E-2</v>
      </c>
      <c r="U4576">
        <f t="shared" si="408"/>
        <v>37.982263507696928</v>
      </c>
      <c r="V4576">
        <f t="shared" si="409"/>
        <v>-1.0524572134144705E-2</v>
      </c>
    </row>
    <row r="4577" spans="1:22">
      <c r="A4577" s="12">
        <f t="shared" si="404"/>
        <v>0</v>
      </c>
      <c r="B4577" t="str">
        <f>YEAR(C4577)&amp;VLOOKUP(MONTH(C4577),lookup!$G$2:$N$13,8)</f>
        <v>2020M10</v>
      </c>
      <c r="C4577" s="7">
        <f t="shared" si="413"/>
        <v>44114</v>
      </c>
      <c r="D4577" s="126">
        <v>38.962687234384177</v>
      </c>
      <c r="E4577">
        <f t="shared" si="403"/>
        <v>38.630820508202774</v>
      </c>
      <c r="F4577" s="126">
        <v>33.09947079609865</v>
      </c>
      <c r="G4577">
        <f t="shared" si="412"/>
        <v>32.953316911881245</v>
      </c>
      <c r="H4577">
        <f t="shared" si="410"/>
        <v>37.978566776394629</v>
      </c>
      <c r="I4577">
        <f t="shared" si="411"/>
        <v>32.621623788719305</v>
      </c>
      <c r="J4577">
        <f t="shared" si="405"/>
        <v>0</v>
      </c>
      <c r="K4577" s="66"/>
      <c r="L4577" s="67"/>
      <c r="M4577" s="66"/>
      <c r="N4577" s="67"/>
      <c r="O4577" s="66"/>
      <c r="P4577" s="67"/>
      <c r="Q4577" s="66"/>
      <c r="R4577" s="68"/>
      <c r="S4577">
        <f t="shared" si="406"/>
        <v>32.629745531979381</v>
      </c>
      <c r="T4577">
        <f t="shared" si="407"/>
        <v>8.1217432600766415E-3</v>
      </c>
      <c r="U4577">
        <f t="shared" si="408"/>
        <v>37.983745301416874</v>
      </c>
      <c r="V4577">
        <f t="shared" si="409"/>
        <v>5.1785250222451396E-3</v>
      </c>
    </row>
    <row r="4578" spans="1:22">
      <c r="A4578" s="12">
        <f t="shared" si="404"/>
        <v>0</v>
      </c>
      <c r="B4578" t="str">
        <f>YEAR(C4578)&amp;VLOOKUP(MONTH(C4578),lookup!$G$2:$N$13,8)</f>
        <v>2020M10</v>
      </c>
      <c r="C4578" s="7">
        <f t="shared" si="413"/>
        <v>44115</v>
      </c>
      <c r="D4578" s="126">
        <v>38.575967623310632</v>
      </c>
      <c r="E4578">
        <f t="shared" si="403"/>
        <v>38.665108795804883</v>
      </c>
      <c r="F4578" s="126">
        <v>33.004460735518265</v>
      </c>
      <c r="G4578">
        <f t="shared" si="412"/>
        <v>32.989289872310863</v>
      </c>
      <c r="H4578">
        <f t="shared" si="410"/>
        <v>38.007579946672664</v>
      </c>
      <c r="I4578">
        <f t="shared" si="411"/>
        <v>32.650048289196398</v>
      </c>
      <c r="J4578">
        <f t="shared" si="405"/>
        <v>0</v>
      </c>
      <c r="K4578" s="66"/>
      <c r="L4578" s="67"/>
      <c r="M4578" s="66"/>
      <c r="N4578" s="67"/>
      <c r="O4578" s="66"/>
      <c r="P4578" s="67"/>
      <c r="Q4578" s="66"/>
      <c r="R4578" s="68"/>
      <c r="S4578">
        <f t="shared" si="406"/>
        <v>32.654977276030351</v>
      </c>
      <c r="T4578">
        <f t="shared" si="407"/>
        <v>4.9289868339528198E-3</v>
      </c>
      <c r="U4578">
        <f t="shared" si="408"/>
        <v>38.014851523199575</v>
      </c>
      <c r="V4578">
        <f t="shared" si="409"/>
        <v>7.2715765269109056E-3</v>
      </c>
    </row>
    <row r="4579" spans="1:22">
      <c r="A4579" s="12">
        <f t="shared" si="404"/>
        <v>0</v>
      </c>
      <c r="B4579" t="str">
        <f>YEAR(C4579)&amp;VLOOKUP(MONTH(C4579),lookup!$G$2:$N$13,8)</f>
        <v>2020M10</v>
      </c>
      <c r="C4579" s="7">
        <f t="shared" si="413"/>
        <v>44116</v>
      </c>
      <c r="D4579" s="126">
        <v>38.791697977528472</v>
      </c>
      <c r="E4579">
        <f t="shared" si="403"/>
        <v>38.6560182238876</v>
      </c>
      <c r="F4579" s="126">
        <v>33.011605777875602</v>
      </c>
      <c r="G4579">
        <f t="shared" si="412"/>
        <v>32.981844559759594</v>
      </c>
      <c r="H4579">
        <f t="shared" si="410"/>
        <v>38.032932019988884</v>
      </c>
      <c r="I4579">
        <f t="shared" si="411"/>
        <v>32.668195379813916</v>
      </c>
      <c r="J4579">
        <f t="shared" si="405"/>
        <v>0</v>
      </c>
      <c r="K4579" s="66"/>
      <c r="L4579" s="67"/>
      <c r="M4579" s="66"/>
      <c r="N4579" s="67"/>
      <c r="O4579" s="66"/>
      <c r="P4579" s="67"/>
      <c r="Q4579" s="66"/>
      <c r="R4579" s="68"/>
      <c r="S4579">
        <f t="shared" si="406"/>
        <v>32.685035899830233</v>
      </c>
      <c r="T4579">
        <f t="shared" si="407"/>
        <v>1.6840520016316418E-2</v>
      </c>
      <c r="U4579">
        <f t="shared" si="408"/>
        <v>38.049855341185079</v>
      </c>
      <c r="V4579">
        <f t="shared" si="409"/>
        <v>1.6923321196195218E-2</v>
      </c>
    </row>
    <row r="4580" spans="1:22">
      <c r="A4580" s="12">
        <f t="shared" si="404"/>
        <v>0</v>
      </c>
      <c r="B4580" t="str">
        <f>YEAR(C4580)&amp;VLOOKUP(MONTH(C4580),lookup!$G$2:$N$13,8)</f>
        <v>2020M10</v>
      </c>
      <c r="C4580" s="7">
        <f t="shared" si="413"/>
        <v>44117</v>
      </c>
      <c r="D4580" s="126">
        <v>38.285841451350457</v>
      </c>
      <c r="E4580">
        <f t="shared" si="403"/>
        <v>38.649593019247746</v>
      </c>
      <c r="F4580" s="126">
        <v>32.817906720011678</v>
      </c>
      <c r="G4580">
        <f t="shared" si="412"/>
        <v>32.98139783625583</v>
      </c>
      <c r="H4580">
        <f t="shared" si="410"/>
        <v>38.056295818140583</v>
      </c>
      <c r="I4580">
        <f t="shared" si="411"/>
        <v>32.688879714381017</v>
      </c>
      <c r="J4580">
        <f t="shared" si="405"/>
        <v>0</v>
      </c>
      <c r="K4580" s="66"/>
      <c r="L4580" s="67"/>
      <c r="M4580" s="66"/>
      <c r="N4580" s="67"/>
      <c r="O4580" s="66"/>
      <c r="P4580" s="67"/>
      <c r="Q4580" s="66"/>
      <c r="R4580" s="68"/>
      <c r="S4580">
        <f t="shared" si="406"/>
        <v>32.695914604584758</v>
      </c>
      <c r="T4580">
        <f t="shared" si="407"/>
        <v>7.0348902037409289E-3</v>
      </c>
      <c r="U4580">
        <f t="shared" si="408"/>
        <v>38.062302234604509</v>
      </c>
      <c r="V4580">
        <f t="shared" si="409"/>
        <v>6.0064164639257456E-3</v>
      </c>
    </row>
    <row r="4581" spans="1:22">
      <c r="A4581" s="12">
        <f t="shared" si="404"/>
        <v>0</v>
      </c>
      <c r="B4581" t="str">
        <f>YEAR(C4581)&amp;VLOOKUP(MONTH(C4581),lookup!$G$2:$N$13,8)</f>
        <v>2020M10</v>
      </c>
      <c r="C4581" s="7">
        <f t="shared" si="413"/>
        <v>44118</v>
      </c>
      <c r="D4581" s="126">
        <v>38.91508855910962</v>
      </c>
      <c r="E4581">
        <f t="shared" si="403"/>
        <v>38.64037924610232</v>
      </c>
      <c r="F4581" s="126">
        <v>33.03754202826245</v>
      </c>
      <c r="G4581">
        <f t="shared" si="412"/>
        <v>32.966563691615193</v>
      </c>
      <c r="H4581">
        <f t="shared" si="410"/>
        <v>38.07109498631943</v>
      </c>
      <c r="I4581">
        <f t="shared" si="411"/>
        <v>32.702884460138414</v>
      </c>
      <c r="J4581">
        <f t="shared" si="405"/>
        <v>0</v>
      </c>
      <c r="K4581" s="66"/>
      <c r="L4581" s="67"/>
      <c r="M4581" s="66"/>
      <c r="N4581" s="67"/>
      <c r="O4581" s="66"/>
      <c r="P4581" s="67"/>
      <c r="Q4581" s="66"/>
      <c r="R4581" s="68"/>
      <c r="S4581">
        <f t="shared" si="406"/>
        <v>32.710322055011474</v>
      </c>
      <c r="T4581">
        <f t="shared" si="407"/>
        <v>7.4375948730605046E-3</v>
      </c>
      <c r="U4581">
        <f t="shared" si="408"/>
        <v>38.080394725931015</v>
      </c>
      <c r="V4581">
        <f t="shared" si="409"/>
        <v>9.2997396115848119E-3</v>
      </c>
    </row>
    <row r="4582" spans="1:22">
      <c r="A4582" s="12">
        <f t="shared" si="404"/>
        <v>0</v>
      </c>
      <c r="B4582" t="str">
        <f>YEAR(C4582)&amp;VLOOKUP(MONTH(C4582),lookup!$G$2:$N$13,8)</f>
        <v>2020M10</v>
      </c>
      <c r="C4582" s="7">
        <f t="shared" si="413"/>
        <v>44119</v>
      </c>
      <c r="D4582" s="126">
        <v>38.619275028307918</v>
      </c>
      <c r="E4582">
        <f t="shared" si="403"/>
        <v>38.689156791733687</v>
      </c>
      <c r="F4582" s="126">
        <v>33.065776347237275</v>
      </c>
      <c r="G4582">
        <f t="shared" si="412"/>
        <v>33.00398326447332</v>
      </c>
      <c r="H4582">
        <f t="shared" si="410"/>
        <v>38.08344085867175</v>
      </c>
      <c r="I4582">
        <f t="shared" si="411"/>
        <v>32.710934245155343</v>
      </c>
      <c r="J4582">
        <f t="shared" si="405"/>
        <v>0</v>
      </c>
      <c r="K4582" s="66"/>
      <c r="L4582" s="67"/>
      <c r="M4582" s="66"/>
      <c r="N4582" s="67"/>
      <c r="O4582" s="66"/>
      <c r="P4582" s="67"/>
      <c r="Q4582" s="66"/>
      <c r="R4582" s="68"/>
      <c r="S4582">
        <f t="shared" si="406"/>
        <v>32.733051183815299</v>
      </c>
      <c r="T4582">
        <f t="shared" si="407"/>
        <v>2.2116938659955565E-2</v>
      </c>
      <c r="U4582">
        <f t="shared" si="408"/>
        <v>38.105090188660888</v>
      </c>
      <c r="V4582">
        <f t="shared" si="409"/>
        <v>2.1649329989138266E-2</v>
      </c>
    </row>
    <row r="4583" spans="1:22">
      <c r="A4583" s="12">
        <f t="shared" si="404"/>
        <v>0</v>
      </c>
      <c r="B4583" t="str">
        <f>YEAR(C4583)&amp;VLOOKUP(MONTH(C4583),lookup!$G$2:$N$13,8)</f>
        <v>2020M10</v>
      </c>
      <c r="C4583" s="7">
        <f t="shared" si="413"/>
        <v>44120</v>
      </c>
      <c r="D4583" s="126">
        <v>38.908333803450674</v>
      </c>
      <c r="E4583">
        <f t="shared" si="403"/>
        <v>38.66781351107165</v>
      </c>
      <c r="F4583" s="126">
        <v>33.130338899304135</v>
      </c>
      <c r="G4583">
        <f t="shared" si="412"/>
        <v>32.996541224621716</v>
      </c>
      <c r="H4583">
        <f t="shared" si="410"/>
        <v>38.112223287042269</v>
      </c>
      <c r="I4583">
        <f t="shared" si="411"/>
        <v>32.740799526332253</v>
      </c>
      <c r="J4583">
        <f t="shared" si="405"/>
        <v>0</v>
      </c>
      <c r="K4583" s="66"/>
      <c r="L4583" s="67"/>
      <c r="M4583" s="66"/>
      <c r="N4583" s="67"/>
      <c r="O4583" s="66"/>
      <c r="P4583" s="67"/>
      <c r="Q4583" s="66"/>
      <c r="R4583" s="68"/>
      <c r="S4583">
        <f t="shared" si="406"/>
        <v>32.756147676154313</v>
      </c>
      <c r="T4583">
        <f t="shared" si="407"/>
        <v>1.5348149822060009E-2</v>
      </c>
      <c r="U4583">
        <f t="shared" si="408"/>
        <v>38.132342274421333</v>
      </c>
      <c r="V4583">
        <f t="shared" si="409"/>
        <v>2.0118987379063924E-2</v>
      </c>
    </row>
    <row r="4584" spans="1:22">
      <c r="A4584" s="12">
        <f t="shared" si="404"/>
        <v>0</v>
      </c>
      <c r="B4584" t="str">
        <f>YEAR(C4584)&amp;VLOOKUP(MONTH(C4584),lookup!$G$2:$N$13,8)</f>
        <v>2020M10</v>
      </c>
      <c r="C4584" s="7">
        <f t="shared" si="413"/>
        <v>44121</v>
      </c>
      <c r="D4584" s="126">
        <v>38.599572174094433</v>
      </c>
      <c r="E4584">
        <f t="shared" si="403"/>
        <v>38.696971406874489</v>
      </c>
      <c r="F4584" s="126">
        <v>33.050659008504987</v>
      </c>
      <c r="G4584">
        <f t="shared" si="412"/>
        <v>33.023095751317157</v>
      </c>
      <c r="H4584">
        <f t="shared" si="410"/>
        <v>38.118315372399181</v>
      </c>
      <c r="I4584">
        <f t="shared" si="411"/>
        <v>32.740586967220231</v>
      </c>
      <c r="J4584">
        <f t="shared" si="405"/>
        <v>0</v>
      </c>
      <c r="K4584" s="66"/>
      <c r="L4584" s="67"/>
      <c r="M4584" s="66"/>
      <c r="N4584" s="67"/>
      <c r="O4584" s="66"/>
      <c r="P4584" s="67"/>
      <c r="Q4584" s="66"/>
      <c r="R4584" s="68"/>
      <c r="S4584">
        <f t="shared" si="406"/>
        <v>32.750184409598489</v>
      </c>
      <c r="T4584">
        <f t="shared" si="407"/>
        <v>9.597442378257881E-3</v>
      </c>
      <c r="U4584">
        <f t="shared" si="408"/>
        <v>38.124326340918223</v>
      </c>
      <c r="V4584">
        <f t="shared" si="409"/>
        <v>6.0109685190425921E-3</v>
      </c>
    </row>
    <row r="4585" spans="1:22">
      <c r="A4585" s="12">
        <f t="shared" si="404"/>
        <v>0</v>
      </c>
      <c r="B4585" t="str">
        <f>YEAR(C4585)&amp;VLOOKUP(MONTH(C4585),lookup!$G$2:$N$13,8)</f>
        <v>2020M10</v>
      </c>
      <c r="C4585" s="7">
        <f t="shared" si="413"/>
        <v>44122</v>
      </c>
      <c r="D4585" s="126">
        <v>39.379238378452548</v>
      </c>
      <c r="E4585">
        <f t="shared" si="403"/>
        <v>38.771967553455767</v>
      </c>
      <c r="F4585" s="126">
        <v>33.436319003999799</v>
      </c>
      <c r="G4585">
        <f t="shared" si="412"/>
        <v>33.079541533154661</v>
      </c>
      <c r="H4585">
        <f t="shared" si="410"/>
        <v>38.123056848405412</v>
      </c>
      <c r="I4585">
        <f t="shared" si="411"/>
        <v>32.746629445738051</v>
      </c>
      <c r="J4585">
        <f t="shared" si="405"/>
        <v>0</v>
      </c>
      <c r="K4585" s="66"/>
      <c r="L4585" s="67"/>
      <c r="M4585" s="66"/>
      <c r="N4585" s="67"/>
      <c r="O4585" s="66"/>
      <c r="P4585" s="67"/>
      <c r="Q4585" s="66"/>
      <c r="R4585" s="68"/>
      <c r="S4585">
        <f t="shared" si="406"/>
        <v>32.753482421444104</v>
      </c>
      <c r="T4585">
        <f t="shared" si="407"/>
        <v>6.8529757060531438E-3</v>
      </c>
      <c r="U4585">
        <f t="shared" si="408"/>
        <v>38.132957095027088</v>
      </c>
      <c r="V4585">
        <f t="shared" si="409"/>
        <v>9.9002466216759899E-3</v>
      </c>
    </row>
    <row r="4586" spans="1:22">
      <c r="A4586" s="12">
        <f t="shared" si="404"/>
        <v>0</v>
      </c>
      <c r="B4586" t="str">
        <f>YEAR(C4586)&amp;VLOOKUP(MONTH(C4586),lookup!$G$2:$N$13,8)</f>
        <v>2020M10</v>
      </c>
      <c r="C4586" s="7">
        <f t="shared" si="413"/>
        <v>44123</v>
      </c>
      <c r="D4586" s="126">
        <v>38.436735274732676</v>
      </c>
      <c r="E4586">
        <f t="shared" si="403"/>
        <v>38.775840016951499</v>
      </c>
      <c r="F4586" s="126">
        <v>32.814505223783051</v>
      </c>
      <c r="G4586">
        <f t="shared" si="412"/>
        <v>33.067385855652162</v>
      </c>
      <c r="H4586">
        <f t="shared" si="410"/>
        <v>38.119948439142014</v>
      </c>
      <c r="I4586">
        <f t="shared" si="411"/>
        <v>32.744759329246875</v>
      </c>
      <c r="J4586">
        <f t="shared" si="405"/>
        <v>0</v>
      </c>
      <c r="K4586" s="66"/>
      <c r="L4586" s="67"/>
      <c r="M4586" s="66"/>
      <c r="N4586" s="67"/>
      <c r="O4586" s="66"/>
      <c r="P4586" s="67"/>
      <c r="Q4586" s="66"/>
      <c r="R4586" s="68"/>
      <c r="S4586">
        <f t="shared" si="406"/>
        <v>32.750616599916739</v>
      </c>
      <c r="T4586">
        <f t="shared" si="407"/>
        <v>5.8572706698640786E-3</v>
      </c>
      <c r="U4586">
        <f t="shared" si="408"/>
        <v>38.124946303560215</v>
      </c>
      <c r="V4586">
        <f t="shared" si="409"/>
        <v>4.9978644182004928E-3</v>
      </c>
    </row>
    <row r="4587" spans="1:22">
      <c r="A4587" s="12">
        <f t="shared" si="404"/>
        <v>0</v>
      </c>
      <c r="B4587" t="str">
        <f>YEAR(C4587)&amp;VLOOKUP(MONTH(C4587),lookup!$G$2:$N$13,8)</f>
        <v>2020M10</v>
      </c>
      <c r="C4587" s="7">
        <f t="shared" si="413"/>
        <v>44124</v>
      </c>
      <c r="D4587" s="126">
        <v>39.38636302891998</v>
      </c>
      <c r="E4587">
        <f t="shared" si="403"/>
        <v>38.852279455147659</v>
      </c>
      <c r="F4587" s="126">
        <v>33.538158660918562</v>
      </c>
      <c r="G4587">
        <f t="shared" si="412"/>
        <v>33.142013463563686</v>
      </c>
      <c r="H4587">
        <f t="shared" si="410"/>
        <v>38.137314768748709</v>
      </c>
      <c r="I4587">
        <f t="shared" si="411"/>
        <v>32.75905756490512</v>
      </c>
      <c r="J4587">
        <f t="shared" si="405"/>
        <v>0</v>
      </c>
      <c r="K4587" s="66"/>
      <c r="L4587" s="67"/>
      <c r="M4587" s="66"/>
      <c r="N4587" s="67"/>
      <c r="O4587" s="66"/>
      <c r="P4587" s="67"/>
      <c r="Q4587" s="66"/>
      <c r="R4587" s="68"/>
      <c r="S4587">
        <f t="shared" si="406"/>
        <v>32.766475004437225</v>
      </c>
      <c r="T4587">
        <f t="shared" si="407"/>
        <v>7.4174395321051634E-3</v>
      </c>
      <c r="U4587">
        <f t="shared" si="408"/>
        <v>38.147841469990951</v>
      </c>
      <c r="V4587">
        <f t="shared" si="409"/>
        <v>1.0526701242241643E-2</v>
      </c>
    </row>
    <row r="4588" spans="1:22">
      <c r="A4588" s="12">
        <f t="shared" si="404"/>
        <v>0</v>
      </c>
      <c r="B4588" t="str">
        <f>YEAR(C4588)&amp;VLOOKUP(MONTH(C4588),lookup!$G$2:$N$13,8)</f>
        <v>2020M10</v>
      </c>
      <c r="C4588" s="7">
        <f t="shared" si="413"/>
        <v>44125</v>
      </c>
      <c r="D4588" s="126">
        <v>38.651142263252623</v>
      </c>
      <c r="E4588">
        <f t="shared" si="403"/>
        <v>38.877766358803612</v>
      </c>
      <c r="F4588" s="126">
        <v>32.98296860012956</v>
      </c>
      <c r="G4588">
        <f t="shared" si="412"/>
        <v>33.145429185478747</v>
      </c>
      <c r="H4588">
        <f t="shared" si="410"/>
        <v>38.159290289998083</v>
      </c>
      <c r="I4588">
        <f t="shared" si="411"/>
        <v>32.778915980082814</v>
      </c>
      <c r="J4588">
        <f t="shared" si="405"/>
        <v>0</v>
      </c>
      <c r="K4588" s="66"/>
      <c r="L4588" s="67"/>
      <c r="M4588" s="66"/>
      <c r="N4588" s="67"/>
      <c r="O4588" s="66"/>
      <c r="P4588" s="67"/>
      <c r="Q4588" s="66"/>
      <c r="R4588" s="68"/>
      <c r="S4588">
        <f t="shared" si="406"/>
        <v>32.791959850021193</v>
      </c>
      <c r="T4588">
        <f t="shared" si="407"/>
        <v>1.3043869938378805E-2</v>
      </c>
      <c r="U4588">
        <f t="shared" si="408"/>
        <v>38.174139599634444</v>
      </c>
      <c r="V4588">
        <f t="shared" si="409"/>
        <v>1.4849309636360886E-2</v>
      </c>
    </row>
    <row r="4589" spans="1:22">
      <c r="A4589" s="12">
        <f t="shared" si="404"/>
        <v>0</v>
      </c>
      <c r="B4589" t="str">
        <f>YEAR(C4589)&amp;VLOOKUP(MONTH(C4589),lookup!$G$2:$N$13,8)</f>
        <v>2020M10</v>
      </c>
      <c r="C4589" s="7">
        <f t="shared" si="413"/>
        <v>44126</v>
      </c>
      <c r="D4589" s="126">
        <v>39.313067421057355</v>
      </c>
      <c r="E4589">
        <f t="shared" ref="E4589:E4652" si="414">AVERAGE(SUM(D4582:D4589)/8,SUM(D4584:D4589)/6)</f>
        <v>38.936367839142562</v>
      </c>
      <c r="F4589" s="126">
        <v>33.472884138318932</v>
      </c>
      <c r="G4589">
        <f t="shared" si="412"/>
        <v>33.201183503941834</v>
      </c>
      <c r="H4589">
        <f t="shared" si="410"/>
        <v>38.173480567093549</v>
      </c>
      <c r="I4589">
        <f t="shared" si="411"/>
        <v>32.787989941652818</v>
      </c>
      <c r="J4589">
        <f t="shared" si="405"/>
        <v>0</v>
      </c>
      <c r="K4589" s="66"/>
      <c r="L4589" s="67"/>
      <c r="M4589" s="66"/>
      <c r="N4589" s="67"/>
      <c r="O4589" s="66"/>
      <c r="P4589" s="67"/>
      <c r="Q4589" s="66"/>
      <c r="R4589" s="68"/>
      <c r="S4589">
        <f t="shared" si="406"/>
        <v>32.795646107573567</v>
      </c>
      <c r="T4589">
        <f t="shared" si="407"/>
        <v>7.6561659207499133E-3</v>
      </c>
      <c r="U4589">
        <f t="shared" si="408"/>
        <v>38.185514460595385</v>
      </c>
      <c r="V4589">
        <f t="shared" si="409"/>
        <v>1.2033893501836701E-2</v>
      </c>
    </row>
    <row r="4590" spans="1:22">
      <c r="A4590" s="12">
        <f t="shared" si="404"/>
        <v>0</v>
      </c>
      <c r="B4590" t="str">
        <f>YEAR(C4590)&amp;VLOOKUP(MONTH(C4590),lookup!$G$2:$N$13,8)</f>
        <v>2020M10</v>
      </c>
      <c r="C4590" s="7">
        <f t="shared" si="413"/>
        <v>44127</v>
      </c>
      <c r="D4590" s="126">
        <v>38.719913563402649</v>
      </c>
      <c r="E4590">
        <f t="shared" si="414"/>
        <v>38.952686196695005</v>
      </c>
      <c r="F4590" s="126">
        <v>33.097455235391109</v>
      </c>
      <c r="G4590">
        <f t="shared" si="412"/>
        <v>33.207063120025296</v>
      </c>
      <c r="H4590">
        <f t="shared" si="410"/>
        <v>38.198561334104326</v>
      </c>
      <c r="I4590">
        <f t="shared" si="411"/>
        <v>32.807258431234473</v>
      </c>
      <c r="J4590">
        <f t="shared" si="405"/>
        <v>0</v>
      </c>
      <c r="K4590" s="66"/>
      <c r="L4590" s="67"/>
      <c r="M4590" s="66"/>
      <c r="N4590" s="67"/>
      <c r="O4590" s="66"/>
      <c r="P4590" s="67"/>
      <c r="Q4590" s="66"/>
      <c r="R4590" s="68"/>
      <c r="S4590">
        <f t="shared" si="406"/>
        <v>32.805244337065588</v>
      </c>
      <c r="T4590">
        <f t="shared" si="407"/>
        <v>-2.0140941688850944E-3</v>
      </c>
      <c r="U4590">
        <f t="shared" si="408"/>
        <v>38.196901809475875</v>
      </c>
      <c r="V4590">
        <f t="shared" si="409"/>
        <v>-1.6595246284509813E-3</v>
      </c>
    </row>
    <row r="4591" spans="1:22">
      <c r="A4591" s="12">
        <f t="shared" si="404"/>
        <v>0</v>
      </c>
      <c r="B4591" t="str">
        <f>YEAR(C4591)&amp;VLOOKUP(MONTH(C4591),lookup!$G$2:$N$13,8)</f>
        <v>2020M10</v>
      </c>
      <c r="C4591" s="7">
        <f t="shared" si="413"/>
        <v>44128</v>
      </c>
      <c r="D4591" s="126">
        <v>39.205144271433241</v>
      </c>
      <c r="E4591">
        <f t="shared" si="414"/>
        <v>38.956729008692307</v>
      </c>
      <c r="F4591" s="126">
        <v>33.289703748308376</v>
      </c>
      <c r="G4591">
        <f t="shared" si="412"/>
        <v>33.204805485113781</v>
      </c>
      <c r="H4591">
        <f t="shared" si="410"/>
        <v>38.191326169586162</v>
      </c>
      <c r="I4591">
        <f t="shared" si="411"/>
        <v>32.798112519772587</v>
      </c>
      <c r="J4591">
        <f t="shared" si="405"/>
        <v>0</v>
      </c>
      <c r="K4591" s="66"/>
      <c r="L4591" s="67"/>
      <c r="M4591" s="66"/>
      <c r="N4591" s="67"/>
      <c r="O4591" s="66"/>
      <c r="P4591" s="67"/>
      <c r="Q4591" s="66"/>
      <c r="R4591" s="68"/>
      <c r="S4591">
        <f t="shared" si="406"/>
        <v>32.802265264805229</v>
      </c>
      <c r="T4591">
        <f t="shared" si="407"/>
        <v>4.1527450326412918E-3</v>
      </c>
      <c r="U4591">
        <f t="shared" si="408"/>
        <v>38.196330741666046</v>
      </c>
      <c r="V4591">
        <f t="shared" si="409"/>
        <v>5.0045720798834736E-3</v>
      </c>
    </row>
    <row r="4592" spans="1:22">
      <c r="A4592" s="12">
        <f t="shared" ref="A4592:A4655" si="415">IF(D4592+D4593=D4592,IF(D4592+D4593&gt;0,1,0),0)</f>
        <v>0</v>
      </c>
      <c r="B4592" t="str">
        <f>YEAR(C4592)&amp;VLOOKUP(MONTH(C4592),lookup!$G$2:$N$13,8)</f>
        <v>2020M10</v>
      </c>
      <c r="C4592" s="7">
        <f t="shared" si="413"/>
        <v>44129</v>
      </c>
      <c r="D4592" s="126">
        <v>39.318128697980249</v>
      </c>
      <c r="E4592">
        <f t="shared" si="414"/>
        <v>39.075088243372463</v>
      </c>
      <c r="F4592" s="126">
        <v>33.660430098535763</v>
      </c>
      <c r="G4592">
        <f t="shared" si="412"/>
        <v>33.313409917803426</v>
      </c>
      <c r="H4592">
        <f t="shared" si="410"/>
        <v>38.223428452753794</v>
      </c>
      <c r="I4592">
        <f t="shared" si="411"/>
        <v>32.826196983956308</v>
      </c>
      <c r="J4592">
        <f t="shared" si="405"/>
        <v>0</v>
      </c>
      <c r="K4592" s="66"/>
      <c r="L4592" s="67"/>
      <c r="M4592" s="66"/>
      <c r="N4592" s="67"/>
      <c r="O4592" s="66"/>
      <c r="P4592" s="67"/>
      <c r="Q4592" s="66"/>
      <c r="R4592" s="68"/>
      <c r="S4592">
        <f t="shared" si="406"/>
        <v>32.845507130877785</v>
      </c>
      <c r="T4592">
        <f t="shared" si="407"/>
        <v>1.9310146921476701E-2</v>
      </c>
      <c r="U4592">
        <f t="shared" si="408"/>
        <v>38.247319404930579</v>
      </c>
      <c r="V4592">
        <f t="shared" si="409"/>
        <v>2.3890952176785163E-2</v>
      </c>
    </row>
    <row r="4593" spans="1:22">
      <c r="A4593" s="12">
        <f t="shared" si="415"/>
        <v>0</v>
      </c>
      <c r="B4593" t="str">
        <f>YEAR(C4593)&amp;VLOOKUP(MONTH(C4593),lookup!$G$2:$N$13,8)</f>
        <v>2020M10</v>
      </c>
      <c r="C4593" s="7">
        <f t="shared" si="413"/>
        <v>44130</v>
      </c>
      <c r="D4593" s="126">
        <v>39.3681554672239</v>
      </c>
      <c r="E4593">
        <f t="shared" si="414"/>
        <v>39.072878264612669</v>
      </c>
      <c r="F4593" s="126">
        <v>33.336733075867151</v>
      </c>
      <c r="G4593">
        <f t="shared" si="412"/>
        <v>33.290400331874189</v>
      </c>
      <c r="H4593">
        <f t="shared" si="410"/>
        <v>38.23576333606691</v>
      </c>
      <c r="I4593">
        <f t="shared" si="411"/>
        <v>32.834010795663254</v>
      </c>
      <c r="J4593">
        <f t="shared" si="405"/>
        <v>0</v>
      </c>
      <c r="K4593" s="66"/>
      <c r="L4593" s="67"/>
      <c r="M4593" s="66"/>
      <c r="N4593" s="67"/>
      <c r="O4593" s="66"/>
      <c r="P4593" s="67"/>
      <c r="Q4593" s="66"/>
      <c r="R4593" s="68"/>
      <c r="S4593">
        <f t="shared" si="406"/>
        <v>32.842675621229475</v>
      </c>
      <c r="T4593">
        <f t="shared" si="407"/>
        <v>8.6648255662211682E-3</v>
      </c>
      <c r="U4593">
        <f t="shared" si="408"/>
        <v>38.243423822496176</v>
      </c>
      <c r="V4593">
        <f t="shared" si="409"/>
        <v>7.6604864292662E-3</v>
      </c>
    </row>
    <row r="4594" spans="1:22">
      <c r="A4594" s="12">
        <f t="shared" si="415"/>
        <v>0</v>
      </c>
      <c r="B4594" t="str">
        <f>YEAR(C4594)&amp;VLOOKUP(MONTH(C4594),lookup!$G$2:$N$13,8)</f>
        <v>2020M10</v>
      </c>
      <c r="C4594" s="7">
        <f t="shared" si="413"/>
        <v>44131</v>
      </c>
      <c r="D4594" s="126">
        <v>38.860288914828025</v>
      </c>
      <c r="E4594">
        <f t="shared" si="414"/>
        <v>39.116779254749915</v>
      </c>
      <c r="F4594" s="126">
        <v>33.225400900795279</v>
      </c>
      <c r="G4594">
        <f t="shared" si="412"/>
        <v>33.336284003409602</v>
      </c>
      <c r="H4594">
        <f t="shared" si="410"/>
        <v>38.270790118556874</v>
      </c>
      <c r="I4594">
        <f t="shared" si="411"/>
        <v>32.859917625019897</v>
      </c>
      <c r="J4594">
        <f t="shared" si="405"/>
        <v>0</v>
      </c>
      <c r="K4594" s="66"/>
      <c r="L4594" s="67"/>
      <c r="M4594" s="66"/>
      <c r="N4594" s="67"/>
      <c r="O4594" s="66"/>
      <c r="P4594" s="67"/>
      <c r="Q4594" s="66"/>
      <c r="R4594" s="68"/>
      <c r="S4594">
        <f t="shared" si="406"/>
        <v>32.854097822221156</v>
      </c>
      <c r="T4594">
        <f t="shared" si="407"/>
        <v>-5.8198027987401701E-3</v>
      </c>
      <c r="U4594">
        <f t="shared" si="408"/>
        <v>38.26813080044554</v>
      </c>
      <c r="V4594">
        <f t="shared" si="409"/>
        <v>-2.6593181113341302E-3</v>
      </c>
    </row>
    <row r="4595" spans="1:22">
      <c r="A4595" s="12">
        <f t="shared" si="415"/>
        <v>0</v>
      </c>
      <c r="B4595" t="str">
        <f>YEAR(C4595)&amp;VLOOKUP(MONTH(C4595),lookup!$G$2:$N$13,8)</f>
        <v>2020M10</v>
      </c>
      <c r="C4595" s="7">
        <f t="shared" si="413"/>
        <v>44132</v>
      </c>
      <c r="D4595" s="126">
        <v>39.081791453042733</v>
      </c>
      <c r="E4595">
        <f t="shared" si="414"/>
        <v>39.078470533923031</v>
      </c>
      <c r="F4595" s="126">
        <v>33.090251917865608</v>
      </c>
      <c r="G4595">
        <f t="shared" si="412"/>
        <v>33.276403813597682</v>
      </c>
      <c r="H4595">
        <f t="shared" si="410"/>
        <v>38.294252724825746</v>
      </c>
      <c r="I4595">
        <f t="shared" si="411"/>
        <v>32.875082299195284</v>
      </c>
      <c r="J4595">
        <f t="shared" ref="J4595:J4658" si="416">INDEX(L:AW,MATCH(C4595,C:C,0),MATCH($J$1,$L$1:$AW$1,0))*(IF(K4595=$S$1,1,IF(M4595=$S$1,1,IF(O4595=$S$1,1,IF(Q4595=$S$1,1,0)))))</f>
        <v>0</v>
      </c>
      <c r="K4595" s="66"/>
      <c r="L4595" s="67"/>
      <c r="M4595" s="66"/>
      <c r="N4595" s="67"/>
      <c r="O4595" s="66"/>
      <c r="P4595" s="67"/>
      <c r="Q4595" s="66"/>
      <c r="R4595" s="68"/>
      <c r="S4595">
        <f t="shared" si="406"/>
        <v>32.882457424936639</v>
      </c>
      <c r="T4595">
        <f t="shared" si="407"/>
        <v>7.3751257413547933E-3</v>
      </c>
      <c r="U4595">
        <f t="shared" si="408"/>
        <v>38.296848345154139</v>
      </c>
      <c r="V4595">
        <f t="shared" si="409"/>
        <v>2.5956203283925561E-3</v>
      </c>
    </row>
    <row r="4596" spans="1:22">
      <c r="A4596" s="12">
        <f t="shared" si="415"/>
        <v>0</v>
      </c>
      <c r="B4596" t="str">
        <f>YEAR(C4596)&amp;VLOOKUP(MONTH(C4596),lookup!$G$2:$N$13,8)</f>
        <v>2020M10</v>
      </c>
      <c r="C4596" s="7">
        <f t="shared" si="413"/>
        <v>44133</v>
      </c>
      <c r="D4596" s="126">
        <v>38.990759987808644</v>
      </c>
      <c r="E4596">
        <f t="shared" si="414"/>
        <v>39.122267177074946</v>
      </c>
      <c r="F4596" s="126">
        <v>33.306701094639656</v>
      </c>
      <c r="G4596">
        <f t="shared" si="412"/>
        <v>33.31407424944193</v>
      </c>
      <c r="H4596">
        <f t="shared" si="410"/>
        <v>38.293601089497066</v>
      </c>
      <c r="I4596">
        <f t="shared" si="411"/>
        <v>32.872999670381049</v>
      </c>
      <c r="J4596">
        <f t="shared" si="416"/>
        <v>0</v>
      </c>
      <c r="K4596" s="66"/>
      <c r="L4596" s="67"/>
      <c r="M4596" s="66"/>
      <c r="N4596" s="67"/>
      <c r="O4596" s="66"/>
      <c r="P4596" s="67"/>
      <c r="Q4596" s="66"/>
      <c r="R4596" s="68"/>
      <c r="S4596">
        <f t="shared" ref="S4596:S4659" si="417">AVERAGE(G4231+G3865+G3500+G3135+G2770)/5</f>
        <v>32.849340201206168</v>
      </c>
      <c r="T4596">
        <f t="shared" ref="T4596:T4659" si="418">S4596-I4596</f>
        <v>-2.3659469174880599E-2</v>
      </c>
      <c r="U4596">
        <f t="shared" ref="U4596:U4659" si="419">AVERAGE(E4231+E3865+E3500+E3135+E2770)/5</f>
        <v>38.274780718335478</v>
      </c>
      <c r="V4596">
        <f t="shared" ref="V4596:V4659" si="420">U4596-H4596</f>
        <v>-1.8820371161588412E-2</v>
      </c>
    </row>
    <row r="4597" spans="1:22">
      <c r="A4597" s="12">
        <f t="shared" si="415"/>
        <v>0</v>
      </c>
      <c r="B4597" t="str">
        <f>YEAR(C4597)&amp;VLOOKUP(MONTH(C4597),lookup!$G$2:$N$13,8)</f>
        <v>2020M10</v>
      </c>
      <c r="C4597" s="7">
        <f t="shared" si="413"/>
        <v>44134</v>
      </c>
      <c r="D4597" s="126">
        <v>39.239772017075857</v>
      </c>
      <c r="E4597">
        <f t="shared" si="414"/>
        <v>39.120571859796328</v>
      </c>
      <c r="F4597" s="126">
        <v>33.334170235319476</v>
      </c>
      <c r="G4597">
        <f t="shared" si="412"/>
        <v>33.309110171088733</v>
      </c>
      <c r="H4597">
        <f t="shared" si="410"/>
        <v>38.305323050085576</v>
      </c>
      <c r="I4597">
        <f t="shared" si="411"/>
        <v>32.875590391705202</v>
      </c>
      <c r="J4597">
        <f t="shared" si="416"/>
        <v>0</v>
      </c>
      <c r="K4597" s="66"/>
      <c r="L4597" s="67"/>
      <c r="M4597" s="66"/>
      <c r="N4597" s="67"/>
      <c r="O4597" s="66"/>
      <c r="P4597" s="67"/>
      <c r="Q4597" s="66"/>
      <c r="R4597" s="68"/>
      <c r="S4597">
        <f t="shared" si="417"/>
        <v>32.890334628820241</v>
      </c>
      <c r="T4597">
        <f t="shared" si="418"/>
        <v>1.4744237115039027E-2</v>
      </c>
      <c r="U4597">
        <f t="shared" si="419"/>
        <v>38.317602625113892</v>
      </c>
      <c r="V4597">
        <f t="shared" si="420"/>
        <v>1.2279575028316003E-2</v>
      </c>
    </row>
    <row r="4598" spans="1:22">
      <c r="A4598" s="12">
        <f t="shared" si="415"/>
        <v>0</v>
      </c>
      <c r="B4598" t="str">
        <f>YEAR(C4598)&amp;VLOOKUP(MONTH(C4598),lookup!$G$2:$N$13,8)</f>
        <v>2020M10</v>
      </c>
      <c r="C4598" s="7">
        <f t="shared" si="413"/>
        <v>44135</v>
      </c>
      <c r="D4598" s="126">
        <v>39.052359598637437</v>
      </c>
      <c r="E4598">
        <f t="shared" si="414"/>
        <v>39.119202312053261</v>
      </c>
      <c r="F4598" s="126">
        <v>33.271414213465661</v>
      </c>
      <c r="G4598">
        <f t="shared" si="412"/>
        <v>33.287564616795876</v>
      </c>
      <c r="H4598">
        <f t="shared" si="410"/>
        <v>38.324587128995525</v>
      </c>
      <c r="I4598">
        <f t="shared" si="411"/>
        <v>32.889136451421891</v>
      </c>
      <c r="J4598">
        <f t="shared" si="416"/>
        <v>0</v>
      </c>
      <c r="K4598" s="66"/>
      <c r="L4598" s="67"/>
      <c r="M4598" s="66"/>
      <c r="N4598" s="67"/>
      <c r="O4598" s="66"/>
      <c r="P4598" s="67"/>
      <c r="Q4598" s="66"/>
      <c r="R4598" s="68"/>
      <c r="S4598">
        <f t="shared" si="417"/>
        <v>32.886827425667093</v>
      </c>
      <c r="T4598">
        <f t="shared" si="418"/>
        <v>-2.3090257547977444E-3</v>
      </c>
      <c r="U4598">
        <f t="shared" si="419"/>
        <v>38.326258239431901</v>
      </c>
      <c r="V4598">
        <f t="shared" si="420"/>
        <v>1.6711104363764662E-3</v>
      </c>
    </row>
    <row r="4599" spans="1:22">
      <c r="A4599" s="12">
        <f t="shared" si="415"/>
        <v>0</v>
      </c>
      <c r="B4599" t="str">
        <f>YEAR(C4599)&amp;VLOOKUP(MONTH(C4599),lookup!$G$2:$N$13,8)</f>
        <v>2020M11</v>
      </c>
      <c r="C4599" s="7">
        <f t="shared" si="413"/>
        <v>44136</v>
      </c>
      <c r="D4599" s="126">
        <v>39.340399981445145</v>
      </c>
      <c r="E4599">
        <f t="shared" si="414"/>
        <v>39.125342836780781</v>
      </c>
      <c r="F4599" s="126">
        <v>33.425091058507832</v>
      </c>
      <c r="G4599">
        <f t="shared" si="412"/>
        <v>33.303389488903406</v>
      </c>
      <c r="H4599">
        <f t="shared" ref="H4599:H4662" si="421">IF(INDEX(D:D,MATCH(DATE(YEAR($C4599)-1,MONTH($C4599),DAY($C4599)),$C:$C,0),1)=0,0,(INDEX(E:E,MATCH(DATE(YEAR($C4599)-1,MONTH($C4599),DAY($C4599)),$C:$C,0),1)+INDEX(E:E,MATCH(DATE(YEAR($C4599)-2,MONTH($C4599),DAY($C4599)),$C:$C,0),1)+INDEX(E:E,MATCH(DATE(YEAR($C4599)-3,MONTH($C4599),DAY($C4599)),$C:$C,0),1)+INDEX(E:E,MATCH(DATE(YEAR($C4599)-4,MONTH($C4599),DAY($C4599)),$C:$C,0),1)+INDEX(E:E,MATCH(DATE(YEAR($C4599)-5,MONTH($C4599),DAY($C4599)),$C:$C,0),1))/5)</f>
        <v>38.358063698362251</v>
      </c>
      <c r="I4599">
        <f t="shared" ref="I4599:I4662" si="422">IF(INDEX(D:D,MATCH(DATE(YEAR($C4599)-1,MONTH($C4599),DAY($C4599)),$C:$C,0),1)=0,0,(INDEX(G:G,MATCH(DATE(YEAR($C4599)-1,MONTH($C4599),DAY($C4599)),$C:$C,0),1)+INDEX(G:G,MATCH(DATE(YEAR($C4599)-2,MONTH($C4599),DAY($C4599)),$C:$C,0),1)+INDEX(G:G,MATCH(DATE(YEAR($C4599)-3,MONTH($C4599),DAY($C4599)),$C:$C,0),1)+INDEX(G:G,MATCH(DATE(YEAR($C4599)-4,MONTH($C4599),DAY($C4599)),$C:$C,0),1)+INDEX(G:G,MATCH(DATE(YEAR($C4599)-5,MONTH($C4599),DAY($C4599)),$C:$C,0),1))/5)</f>
        <v>32.910446161348418</v>
      </c>
      <c r="J4599">
        <f t="shared" si="416"/>
        <v>0</v>
      </c>
      <c r="K4599" s="66"/>
      <c r="L4599" s="67"/>
      <c r="M4599" s="66"/>
      <c r="N4599" s="67"/>
      <c r="O4599" s="66"/>
      <c r="P4599" s="67"/>
      <c r="Q4599" s="66"/>
      <c r="R4599" s="68"/>
      <c r="S4599">
        <f t="shared" si="417"/>
        <v>32.89986662400981</v>
      </c>
      <c r="T4599">
        <f t="shared" si="418"/>
        <v>-1.0579537338607281E-2</v>
      </c>
      <c r="U4599">
        <f t="shared" si="419"/>
        <v>38.350074060453359</v>
      </c>
      <c r="V4599">
        <f t="shared" si="420"/>
        <v>-7.9896379088921776E-3</v>
      </c>
    </row>
    <row r="4600" spans="1:22">
      <c r="A4600" s="12">
        <f t="shared" si="415"/>
        <v>0</v>
      </c>
      <c r="B4600" t="str">
        <f>YEAR(C4600)&amp;VLOOKUP(MONTH(C4600),lookup!$G$2:$N$13,8)</f>
        <v>2020M11</v>
      </c>
      <c r="C4600" s="7">
        <f t="shared" si="413"/>
        <v>44137</v>
      </c>
      <c r="D4600" s="126">
        <v>38.885904584600262</v>
      </c>
      <c r="E4600">
        <f t="shared" si="414"/>
        <v>39.100463468842221</v>
      </c>
      <c r="F4600" s="126">
        <v>33.063026051117646</v>
      </c>
      <c r="G4600">
        <f t="shared" si="412"/>
        <v>33.252520498466637</v>
      </c>
      <c r="H4600">
        <f t="shared" si="421"/>
        <v>38.352794799518584</v>
      </c>
      <c r="I4600">
        <f t="shared" si="422"/>
        <v>32.889367808616988</v>
      </c>
      <c r="J4600">
        <f t="shared" si="416"/>
        <v>0</v>
      </c>
      <c r="K4600" s="66"/>
      <c r="L4600" s="67"/>
      <c r="M4600" s="66"/>
      <c r="N4600" s="67"/>
      <c r="O4600" s="66"/>
      <c r="P4600" s="67"/>
      <c r="Q4600" s="66"/>
      <c r="R4600" s="68"/>
      <c r="S4600">
        <f t="shared" si="417"/>
        <v>32.876323560850459</v>
      </c>
      <c r="T4600">
        <f t="shared" si="418"/>
        <v>-1.3044247766529793E-2</v>
      </c>
      <c r="U4600">
        <f t="shared" si="419"/>
        <v>38.341906429573811</v>
      </c>
      <c r="V4600">
        <f t="shared" si="420"/>
        <v>-1.0888369944773046E-2</v>
      </c>
    </row>
    <row r="4601" spans="1:22">
      <c r="A4601" s="12">
        <f t="shared" si="415"/>
        <v>0</v>
      </c>
      <c r="B4601" t="str">
        <f>YEAR(C4601)&amp;VLOOKUP(MONTH(C4601),lookup!$G$2:$N$13,8)</f>
        <v>2020M11</v>
      </c>
      <c r="C4601" s="7">
        <f t="shared" si="413"/>
        <v>44138</v>
      </c>
      <c r="D4601" s="126">
        <v>39.043137412335696</v>
      </c>
      <c r="E4601">
        <f t="shared" si="414"/>
        <v>39.076928670352785</v>
      </c>
      <c r="F4601" s="126">
        <v>33.186851777437901</v>
      </c>
      <c r="G4601">
        <f t="shared" si="412"/>
        <v>33.251202905612502</v>
      </c>
      <c r="H4601">
        <f t="shared" si="421"/>
        <v>38.350617220665363</v>
      </c>
      <c r="I4601">
        <f t="shared" si="422"/>
        <v>32.880835930223398</v>
      </c>
      <c r="J4601">
        <f t="shared" si="416"/>
        <v>0</v>
      </c>
      <c r="K4601" s="66"/>
      <c r="L4601" s="67"/>
      <c r="M4601" s="66"/>
      <c r="N4601" s="67"/>
      <c r="O4601" s="66"/>
      <c r="P4601" s="67"/>
      <c r="Q4601" s="66"/>
      <c r="R4601" s="68"/>
      <c r="S4601">
        <f t="shared" si="417"/>
        <v>32.856694212649536</v>
      </c>
      <c r="T4601">
        <f t="shared" si="418"/>
        <v>-2.4141717573861854E-2</v>
      </c>
      <c r="U4601">
        <f t="shared" si="419"/>
        <v>38.330804320808198</v>
      </c>
      <c r="V4601">
        <f t="shared" si="420"/>
        <v>-1.9812899857164723E-2</v>
      </c>
    </row>
    <row r="4602" spans="1:22">
      <c r="A4602" s="12">
        <f t="shared" si="415"/>
        <v>0</v>
      </c>
      <c r="B4602" t="str">
        <f>YEAR(C4602)&amp;VLOOKUP(MONTH(C4602),lookup!$G$2:$N$13,8)</f>
        <v>2020M11</v>
      </c>
      <c r="C4602" s="7">
        <f t="shared" si="413"/>
        <v>44139</v>
      </c>
      <c r="D4602" s="126">
        <v>38.560016413678106</v>
      </c>
      <c r="E4602">
        <f t="shared" si="414"/>
        <v>39.022266341186707</v>
      </c>
      <c r="F4602" s="126">
        <v>32.729224699223629</v>
      </c>
      <c r="G4602">
        <f t="shared" si="412"/>
        <v>33.172068860062936</v>
      </c>
      <c r="H4602">
        <f t="shared" si="421"/>
        <v>38.338545724692928</v>
      </c>
      <c r="I4602">
        <f t="shared" si="422"/>
        <v>32.852872051059123</v>
      </c>
      <c r="J4602">
        <f t="shared" si="416"/>
        <v>0</v>
      </c>
      <c r="K4602" s="66"/>
      <c r="L4602" s="67"/>
      <c r="M4602" s="66"/>
      <c r="N4602" s="67"/>
      <c r="O4602" s="66"/>
      <c r="P4602" s="67"/>
      <c r="Q4602" s="66"/>
      <c r="R4602" s="68"/>
      <c r="S4602">
        <f t="shared" si="417"/>
        <v>32.851754292947518</v>
      </c>
      <c r="T4602">
        <f t="shared" si="418"/>
        <v>-1.1177581116044166E-3</v>
      </c>
      <c r="U4602">
        <f t="shared" si="419"/>
        <v>38.33946214558209</v>
      </c>
      <c r="V4602">
        <f t="shared" si="420"/>
        <v>9.1642088916188413E-4</v>
      </c>
    </row>
    <row r="4603" spans="1:22">
      <c r="A4603" s="12">
        <f t="shared" si="415"/>
        <v>0</v>
      </c>
      <c r="B4603" t="str">
        <f>YEAR(C4603)&amp;VLOOKUP(MONTH(C4603),lookup!$G$2:$N$13,8)</f>
        <v>2020M11</v>
      </c>
      <c r="C4603" s="7">
        <f t="shared" si="413"/>
        <v>44140</v>
      </c>
      <c r="D4603" s="126">
        <v>39.189365990140253</v>
      </c>
      <c r="E4603">
        <f t="shared" si="414"/>
        <v>39.024789247510668</v>
      </c>
      <c r="F4603" s="126">
        <v>33.273132962346359</v>
      </c>
      <c r="G4603">
        <f t="shared" si="412"/>
        <v>33.178412485928554</v>
      </c>
      <c r="H4603">
        <f t="shared" si="421"/>
        <v>38.345962506205957</v>
      </c>
      <c r="I4603">
        <f t="shared" si="422"/>
        <v>32.849822642179177</v>
      </c>
      <c r="J4603">
        <f t="shared" si="416"/>
        <v>0</v>
      </c>
      <c r="K4603" s="66"/>
      <c r="L4603" s="67"/>
      <c r="M4603" s="66"/>
      <c r="N4603" s="67"/>
      <c r="O4603" s="66"/>
      <c r="P4603" s="67"/>
      <c r="Q4603" s="66"/>
      <c r="R4603" s="68"/>
      <c r="S4603">
        <f t="shared" si="417"/>
        <v>32.827810483629278</v>
      </c>
      <c r="T4603">
        <f t="shared" si="418"/>
        <v>-2.2012158549898686E-2</v>
      </c>
      <c r="U4603">
        <f t="shared" si="419"/>
        <v>38.329228117749722</v>
      </c>
      <c r="V4603">
        <f t="shared" si="420"/>
        <v>-1.6734388456235649E-2</v>
      </c>
    </row>
    <row r="4604" spans="1:22">
      <c r="A4604" s="12">
        <f t="shared" si="415"/>
        <v>0</v>
      </c>
      <c r="B4604" t="str">
        <f>YEAR(C4604)&amp;VLOOKUP(MONTH(C4604),lookup!$G$2:$N$13,8)</f>
        <v>2020M11</v>
      </c>
      <c r="C4604" s="7">
        <f t="shared" si="413"/>
        <v>44141</v>
      </c>
      <c r="D4604" s="126">
        <v>38.90196772246761</v>
      </c>
      <c r="E4604">
        <f t="shared" si="414"/>
        <v>39.00670707457936</v>
      </c>
      <c r="F4604" s="126">
        <v>33.127762502630844</v>
      </c>
      <c r="G4604">
        <f t="shared" si="412"/>
        <v>33.155257848025101</v>
      </c>
      <c r="H4604">
        <f t="shared" si="421"/>
        <v>38.332105899418195</v>
      </c>
      <c r="I4604">
        <f t="shared" si="422"/>
        <v>32.821619410926189</v>
      </c>
      <c r="J4604">
        <f t="shared" si="416"/>
        <v>0</v>
      </c>
      <c r="K4604" s="66"/>
      <c r="L4604" s="67"/>
      <c r="M4604" s="66"/>
      <c r="N4604" s="67"/>
      <c r="O4604" s="66"/>
      <c r="P4604" s="67"/>
      <c r="Q4604" s="66"/>
      <c r="R4604" s="68"/>
      <c r="S4604">
        <f t="shared" si="417"/>
        <v>32.827152195038217</v>
      </c>
      <c r="T4604">
        <f t="shared" si="418"/>
        <v>5.5327841120274002E-3</v>
      </c>
      <c r="U4604">
        <f t="shared" si="419"/>
        <v>38.343581347482356</v>
      </c>
      <c r="V4604">
        <f t="shared" si="420"/>
        <v>1.1475448064160787E-2</v>
      </c>
    </row>
    <row r="4605" spans="1:22">
      <c r="A4605" s="12">
        <f t="shared" si="415"/>
        <v>0</v>
      </c>
      <c r="B4605" t="str">
        <f>YEAR(C4605)&amp;VLOOKUP(MONTH(C4605),lookup!$G$2:$N$13,8)</f>
        <v>2020M11</v>
      </c>
      <c r="C4605" s="7">
        <f t="shared" si="413"/>
        <v>44142</v>
      </c>
      <c r="D4605" s="126">
        <v>39.528732782099475</v>
      </c>
      <c r="E4605">
        <f t="shared" si="414"/>
        <v>39.04046152244787</v>
      </c>
      <c r="F4605" s="126">
        <v>33.392881259190624</v>
      </c>
      <c r="G4605">
        <f t="shared" si="412"/>
        <v>33.15624313707395</v>
      </c>
      <c r="H4605">
        <f t="shared" si="421"/>
        <v>38.333569363459347</v>
      </c>
      <c r="I4605">
        <f t="shared" si="422"/>
        <v>32.813284606424773</v>
      </c>
      <c r="J4605">
        <f t="shared" si="416"/>
        <v>0</v>
      </c>
      <c r="K4605" s="66"/>
      <c r="L4605" s="67"/>
      <c r="M4605" s="66"/>
      <c r="N4605" s="67"/>
      <c r="O4605" s="66"/>
      <c r="P4605" s="67"/>
      <c r="Q4605" s="66"/>
      <c r="R4605" s="68"/>
      <c r="S4605">
        <f t="shared" si="417"/>
        <v>32.807203263624722</v>
      </c>
      <c r="T4605">
        <f t="shared" si="418"/>
        <v>-6.0813428000514591E-3</v>
      </c>
      <c r="U4605">
        <f t="shared" si="419"/>
        <v>38.326461313945131</v>
      </c>
      <c r="V4605">
        <f t="shared" si="420"/>
        <v>-7.1080495142155087E-3</v>
      </c>
    </row>
    <row r="4606" spans="1:22">
      <c r="A4606" s="12">
        <f t="shared" si="415"/>
        <v>0</v>
      </c>
      <c r="B4606" t="str">
        <f>YEAR(C4606)&amp;VLOOKUP(MONTH(C4606),lookup!$G$2:$N$13,8)</f>
        <v>2020M11</v>
      </c>
      <c r="C4606" s="7">
        <f t="shared" si="413"/>
        <v>44143</v>
      </c>
      <c r="D4606" s="126">
        <v>39.021924746260311</v>
      </c>
      <c r="E4606">
        <f t="shared" si="414"/>
        <v>39.049894357645968</v>
      </c>
      <c r="F4606" s="126">
        <v>33.170814098559354</v>
      </c>
      <c r="G4606">
        <f t="shared" si="412"/>
        <v>33.158937967179114</v>
      </c>
      <c r="H4606">
        <f t="shared" si="421"/>
        <v>38.330194002694846</v>
      </c>
      <c r="I4606">
        <f t="shared" si="422"/>
        <v>32.80548857411722</v>
      </c>
      <c r="J4606">
        <f t="shared" si="416"/>
        <v>0</v>
      </c>
      <c r="K4606" s="66"/>
      <c r="L4606" s="67"/>
      <c r="M4606" s="66"/>
      <c r="N4606" s="67"/>
      <c r="O4606" s="66"/>
      <c r="P4606" s="67"/>
      <c r="Q4606" s="66"/>
      <c r="R4606" s="68"/>
      <c r="S4606">
        <f t="shared" si="417"/>
        <v>32.787672185596819</v>
      </c>
      <c r="T4606">
        <f t="shared" si="418"/>
        <v>-1.781638852040146E-2</v>
      </c>
      <c r="U4606">
        <f t="shared" si="419"/>
        <v>38.317422514585594</v>
      </c>
      <c r="V4606">
        <f t="shared" si="420"/>
        <v>-1.277148810925155E-2</v>
      </c>
    </row>
    <row r="4607" spans="1:22">
      <c r="A4607" s="12">
        <f t="shared" si="415"/>
        <v>0</v>
      </c>
      <c r="B4607" t="str">
        <f>YEAR(C4607)&amp;VLOOKUP(MONTH(C4607),lookup!$G$2:$N$13,8)</f>
        <v>2020M11</v>
      </c>
      <c r="C4607" s="7">
        <f t="shared" si="413"/>
        <v>44144</v>
      </c>
      <c r="D4607" s="126">
        <v>39.563980176871461</v>
      </c>
      <c r="E4607">
        <f t="shared" si="414"/>
        <v>39.107271683571426</v>
      </c>
      <c r="F4607" s="126">
        <v>33.510996690701397</v>
      </c>
      <c r="G4607">
        <f t="shared" si="412"/>
        <v>33.191319145296504</v>
      </c>
      <c r="H4607">
        <f t="shared" si="421"/>
        <v>38.302136291310859</v>
      </c>
      <c r="I4607">
        <f t="shared" si="422"/>
        <v>32.771475737340594</v>
      </c>
      <c r="J4607">
        <f t="shared" si="416"/>
        <v>0</v>
      </c>
      <c r="K4607" s="66"/>
      <c r="L4607" s="67"/>
      <c r="M4607" s="66"/>
      <c r="N4607" s="67"/>
      <c r="O4607" s="66"/>
      <c r="P4607" s="67"/>
      <c r="Q4607" s="66"/>
      <c r="R4607" s="68"/>
      <c r="S4607">
        <f t="shared" si="417"/>
        <v>32.779470011648982</v>
      </c>
      <c r="T4607">
        <f t="shared" si="418"/>
        <v>7.9942743083876167E-3</v>
      </c>
      <c r="U4607">
        <f t="shared" si="419"/>
        <v>38.306545510670141</v>
      </c>
      <c r="V4607">
        <f t="shared" si="420"/>
        <v>4.4092193592817353E-3</v>
      </c>
    </row>
    <row r="4608" spans="1:22">
      <c r="A4608" s="12">
        <f t="shared" si="415"/>
        <v>0</v>
      </c>
      <c r="B4608" t="str">
        <f>YEAR(C4608)&amp;VLOOKUP(MONTH(C4608),lookup!$G$2:$N$13,8)</f>
        <v>2020M11</v>
      </c>
      <c r="C4608" s="7">
        <f t="shared" si="413"/>
        <v>44145</v>
      </c>
      <c r="D4608" s="126">
        <v>39.350504777086165</v>
      </c>
      <c r="E4608">
        <f t="shared" si="414"/>
        <v>39.202183225885804</v>
      </c>
      <c r="F4608" s="126">
        <v>33.500443343822369</v>
      </c>
      <c r="G4608">
        <f t="shared" si="412"/>
        <v>33.282925946473782</v>
      </c>
      <c r="H4608">
        <f t="shared" si="421"/>
        <v>38.313488359225211</v>
      </c>
      <c r="I4608">
        <f t="shared" si="422"/>
        <v>32.783104386211207</v>
      </c>
      <c r="J4608">
        <f t="shared" si="416"/>
        <v>0</v>
      </c>
      <c r="K4608" s="66"/>
      <c r="L4608" s="67"/>
      <c r="M4608" s="66"/>
      <c r="N4608" s="67"/>
      <c r="O4608" s="66"/>
      <c r="P4608" s="67"/>
      <c r="Q4608" s="66"/>
      <c r="R4608" s="68"/>
      <c r="S4608">
        <f t="shared" si="417"/>
        <v>32.771728260455667</v>
      </c>
      <c r="T4608">
        <f t="shared" si="418"/>
        <v>-1.137612575553959E-2</v>
      </c>
      <c r="U4608">
        <f t="shared" si="419"/>
        <v>38.309673698509748</v>
      </c>
      <c r="V4608">
        <f t="shared" si="420"/>
        <v>-3.8146607154629919E-3</v>
      </c>
    </row>
    <row r="4609" spans="1:22">
      <c r="A4609" s="12">
        <f t="shared" si="415"/>
        <v>0</v>
      </c>
      <c r="B4609" t="str">
        <f>YEAR(C4609)&amp;VLOOKUP(MONTH(C4609),lookup!$G$2:$N$13,8)</f>
        <v>2020M11</v>
      </c>
      <c r="C4609" s="7">
        <f t="shared" si="413"/>
        <v>44146</v>
      </c>
      <c r="D4609" s="126">
        <v>39.671685265478722</v>
      </c>
      <c r="E4609">
        <f t="shared" si="414"/>
        <v>39.281660739652111</v>
      </c>
      <c r="F4609" s="126">
        <v>33.505218859521335</v>
      </c>
      <c r="G4609">
        <f t="shared" si="412"/>
        <v>33.322164380535241</v>
      </c>
      <c r="H4609">
        <f t="shared" si="421"/>
        <v>38.315677587170406</v>
      </c>
      <c r="I4609">
        <f t="shared" si="422"/>
        <v>32.774841785074287</v>
      </c>
      <c r="J4609">
        <f t="shared" si="416"/>
        <v>0</v>
      </c>
      <c r="K4609" s="66"/>
      <c r="L4609" s="67"/>
      <c r="M4609" s="66"/>
      <c r="N4609" s="67"/>
      <c r="O4609" s="66"/>
      <c r="P4609" s="67"/>
      <c r="Q4609" s="66"/>
      <c r="R4609" s="68"/>
      <c r="S4609">
        <f t="shared" si="417"/>
        <v>32.782511194091128</v>
      </c>
      <c r="T4609">
        <f t="shared" si="418"/>
        <v>7.6694090168416551E-3</v>
      </c>
      <c r="U4609">
        <f t="shared" si="419"/>
        <v>38.320383798909575</v>
      </c>
      <c r="V4609">
        <f t="shared" si="420"/>
        <v>4.706211739168964E-3</v>
      </c>
    </row>
    <row r="4610" spans="1:22">
      <c r="A4610" s="12">
        <f t="shared" si="415"/>
        <v>0</v>
      </c>
      <c r="B4610" t="str">
        <f>YEAR(C4610)&amp;VLOOKUP(MONTH(C4610),lookup!$G$2:$N$13,8)</f>
        <v>2020M11</v>
      </c>
      <c r="C4610" s="7">
        <f t="shared" si="413"/>
        <v>44147</v>
      </c>
      <c r="D4610" s="126">
        <v>39.453039464146649</v>
      </c>
      <c r="E4610">
        <f t="shared" si="414"/>
        <v>39.38339732544631</v>
      </c>
      <c r="F4610" s="126">
        <v>33.486080188225529</v>
      </c>
      <c r="G4610">
        <f t="shared" si="412"/>
        <v>33.399327655730744</v>
      </c>
      <c r="H4610">
        <f t="shared" si="421"/>
        <v>38.321580903867286</v>
      </c>
      <c r="I4610">
        <f t="shared" si="422"/>
        <v>32.780633161921401</v>
      </c>
      <c r="J4610">
        <f t="shared" si="416"/>
        <v>0</v>
      </c>
      <c r="K4610" s="66"/>
      <c r="L4610" s="67"/>
      <c r="M4610" s="66"/>
      <c r="N4610" s="67"/>
      <c r="O4610" s="66"/>
      <c r="P4610" s="67"/>
      <c r="Q4610" s="66"/>
      <c r="R4610" s="68"/>
      <c r="S4610">
        <f t="shared" si="417"/>
        <v>32.773438371240616</v>
      </c>
      <c r="T4610">
        <f t="shared" si="418"/>
        <v>-7.1947906807849904E-3</v>
      </c>
      <c r="U4610">
        <f t="shared" si="419"/>
        <v>38.320718404331259</v>
      </c>
      <c r="V4610">
        <f t="shared" si="420"/>
        <v>-8.6249953602646201E-4</v>
      </c>
    </row>
    <row r="4611" spans="1:22">
      <c r="A4611" s="12">
        <f t="shared" si="415"/>
        <v>0</v>
      </c>
      <c r="B4611" t="str">
        <f>YEAR(C4611)&amp;VLOOKUP(MONTH(C4611),lookup!$G$2:$N$13,8)</f>
        <v>2020M11</v>
      </c>
      <c r="C4611" s="7">
        <f t="shared" si="413"/>
        <v>44148</v>
      </c>
      <c r="D4611" s="126">
        <v>39.880094348966878</v>
      </c>
      <c r="E4611">
        <f t="shared" si="414"/>
        <v>39.455847978445263</v>
      </c>
      <c r="F4611" s="126">
        <v>33.726090563275278</v>
      </c>
      <c r="G4611">
        <f t="shared" si="412"/>
        <v>33.455404947795856</v>
      </c>
      <c r="H4611">
        <f t="shared" si="421"/>
        <v>38.310765056501417</v>
      </c>
      <c r="I4611">
        <f t="shared" si="422"/>
        <v>32.764127259647886</v>
      </c>
      <c r="J4611">
        <f t="shared" si="416"/>
        <v>0</v>
      </c>
      <c r="K4611" s="66"/>
      <c r="L4611" s="67"/>
      <c r="M4611" s="66"/>
      <c r="N4611" s="67"/>
      <c r="O4611" s="66"/>
      <c r="P4611" s="67"/>
      <c r="Q4611" s="66"/>
      <c r="R4611" s="68"/>
      <c r="S4611">
        <f t="shared" si="417"/>
        <v>32.763192049592476</v>
      </c>
      <c r="T4611">
        <f t="shared" si="418"/>
        <v>-9.3521005540964097E-4</v>
      </c>
      <c r="U4611">
        <f t="shared" si="419"/>
        <v>38.30826081053565</v>
      </c>
      <c r="V4611">
        <f t="shared" si="420"/>
        <v>-2.5042459657669269E-3</v>
      </c>
    </row>
    <row r="4612" spans="1:22">
      <c r="A4612" s="12">
        <f t="shared" si="415"/>
        <v>0</v>
      </c>
      <c r="B4612" t="str">
        <f>YEAR(C4612)&amp;VLOOKUP(MONTH(C4612),lookup!$G$2:$N$13,8)</f>
        <v>2020M11</v>
      </c>
      <c r="C4612" s="7">
        <f t="shared" si="413"/>
        <v>44149</v>
      </c>
      <c r="D4612" s="126">
        <v>39.514408148370912</v>
      </c>
      <c r="E4612">
        <f t="shared" si="414"/>
        <v>39.535165788573437</v>
      </c>
      <c r="F4612" s="126">
        <v>33.526598223485834</v>
      </c>
      <c r="G4612">
        <f t="shared" si="412"/>
        <v>33.509980857426498</v>
      </c>
      <c r="H4612">
        <f t="shared" si="421"/>
        <v>38.313901721088818</v>
      </c>
      <c r="I4612">
        <f t="shared" si="422"/>
        <v>32.764483776417649</v>
      </c>
      <c r="J4612">
        <f t="shared" si="416"/>
        <v>0</v>
      </c>
      <c r="K4612" s="66"/>
      <c r="L4612" s="67"/>
      <c r="M4612" s="66"/>
      <c r="N4612" s="67"/>
      <c r="O4612" s="66"/>
      <c r="P4612" s="67"/>
      <c r="Q4612" s="66"/>
      <c r="R4612" s="68"/>
      <c r="S4612">
        <f t="shared" si="417"/>
        <v>32.766839824824537</v>
      </c>
      <c r="T4612">
        <f t="shared" si="418"/>
        <v>2.3560484068880783E-3</v>
      </c>
      <c r="U4612">
        <f t="shared" si="419"/>
        <v>38.32052604060415</v>
      </c>
      <c r="V4612">
        <f t="shared" si="420"/>
        <v>6.6243195153319334E-3</v>
      </c>
    </row>
    <row r="4613" spans="1:22">
      <c r="A4613" s="12">
        <f t="shared" si="415"/>
        <v>0</v>
      </c>
      <c r="B4613" t="str">
        <f>YEAR(C4613)&amp;VLOOKUP(MONTH(C4613),lookup!$G$2:$N$13,8)</f>
        <v>2020M11</v>
      </c>
      <c r="C4613" s="7">
        <f t="shared" si="413"/>
        <v>44150</v>
      </c>
      <c r="D4613" s="126">
        <v>40.023152089291095</v>
      </c>
      <c r="E4613">
        <f t="shared" si="414"/>
        <v>39.604331321307882</v>
      </c>
      <c r="F4613" s="126">
        <v>33.814819468231391</v>
      </c>
      <c r="G4613">
        <f t="shared" si="412"/>
        <v>33.561670560285719</v>
      </c>
      <c r="H4613">
        <f t="shared" si="421"/>
        <v>38.354019395042158</v>
      </c>
      <c r="I4613">
        <f t="shared" si="422"/>
        <v>32.791452601640799</v>
      </c>
      <c r="J4613">
        <f t="shared" si="416"/>
        <v>0</v>
      </c>
      <c r="K4613" s="66"/>
      <c r="L4613" s="67"/>
      <c r="M4613" s="66"/>
      <c r="N4613" s="67"/>
      <c r="O4613" s="66"/>
      <c r="P4613" s="67"/>
      <c r="Q4613" s="66"/>
      <c r="R4613" s="68"/>
      <c r="S4613">
        <f t="shared" si="417"/>
        <v>32.779330656844095</v>
      </c>
      <c r="T4613">
        <f t="shared" si="418"/>
        <v>-1.2121944796703588E-2</v>
      </c>
      <c r="U4613">
        <f t="shared" si="419"/>
        <v>38.34469770150757</v>
      </c>
      <c r="V4613">
        <f t="shared" si="420"/>
        <v>-9.3216935345878937E-3</v>
      </c>
    </row>
    <row r="4614" spans="1:22">
      <c r="A4614" s="12">
        <f t="shared" si="415"/>
        <v>0</v>
      </c>
      <c r="B4614" t="str">
        <f>YEAR(C4614)&amp;VLOOKUP(MONTH(C4614),lookup!$G$2:$N$13,8)</f>
        <v>2020M11</v>
      </c>
      <c r="C4614" s="7">
        <f t="shared" si="413"/>
        <v>44151</v>
      </c>
      <c r="D4614" s="126">
        <v>39.152626403218314</v>
      </c>
      <c r="E4614">
        <f t="shared" si="414"/>
        <v>39.596010310378773</v>
      </c>
      <c r="F4614" s="126">
        <v>33.25686300884751</v>
      </c>
      <c r="G4614">
        <f t="shared" si="412"/>
        <v>33.546750255930817</v>
      </c>
      <c r="H4614">
        <f t="shared" si="421"/>
        <v>38.346949258967342</v>
      </c>
      <c r="I4614">
        <f t="shared" si="422"/>
        <v>32.779894083732131</v>
      </c>
      <c r="J4614">
        <f t="shared" si="416"/>
        <v>0</v>
      </c>
      <c r="K4614" s="66"/>
      <c r="L4614" s="67"/>
      <c r="M4614" s="66"/>
      <c r="N4614" s="67"/>
      <c r="O4614" s="66"/>
      <c r="P4614" s="67"/>
      <c r="Q4614" s="66"/>
      <c r="R4614" s="68"/>
      <c r="S4614">
        <f t="shared" si="417"/>
        <v>32.791608801503607</v>
      </c>
      <c r="T4614">
        <f t="shared" si="418"/>
        <v>1.1714717771475591E-2</v>
      </c>
      <c r="U4614">
        <f t="shared" si="419"/>
        <v>38.359252929018069</v>
      </c>
      <c r="V4614">
        <f t="shared" si="420"/>
        <v>1.2303670050727078E-2</v>
      </c>
    </row>
    <row r="4615" spans="1:22">
      <c r="A4615" s="12">
        <f t="shared" si="415"/>
        <v>0</v>
      </c>
      <c r="B4615" t="str">
        <f>YEAR(C4615)&amp;VLOOKUP(MONTH(C4615),lookup!$G$2:$N$13,8)</f>
        <v>2020M11</v>
      </c>
      <c r="C4615" s="7">
        <f t="shared" si="413"/>
        <v>44152</v>
      </c>
      <c r="D4615" s="126">
        <v>40.343102123876918</v>
      </c>
      <c r="E4615">
        <f t="shared" si="414"/>
        <v>39.700656836933121</v>
      </c>
      <c r="F4615" s="126">
        <v>34.06238508025136</v>
      </c>
      <c r="G4615">
        <f t="shared" si="412"/>
        <v>33.627642548671865</v>
      </c>
      <c r="H4615">
        <f t="shared" si="421"/>
        <v>38.389192788940569</v>
      </c>
      <c r="I4615">
        <f t="shared" si="422"/>
        <v>32.810805519991291</v>
      </c>
      <c r="J4615">
        <f t="shared" si="416"/>
        <v>0</v>
      </c>
      <c r="K4615" s="66"/>
      <c r="L4615" s="67"/>
      <c r="M4615" s="66"/>
      <c r="N4615" s="67"/>
      <c r="O4615" s="66"/>
      <c r="P4615" s="67"/>
      <c r="Q4615" s="66"/>
      <c r="R4615" s="68"/>
      <c r="S4615">
        <f t="shared" si="417"/>
        <v>32.807058931850506</v>
      </c>
      <c r="T4615">
        <f t="shared" si="418"/>
        <v>-3.746588140785434E-3</v>
      </c>
      <c r="U4615">
        <f t="shared" si="419"/>
        <v>38.392597236030966</v>
      </c>
      <c r="V4615">
        <f t="shared" si="420"/>
        <v>3.4044470903964452E-3</v>
      </c>
    </row>
    <row r="4616" spans="1:22">
      <c r="A4616" s="12">
        <f t="shared" si="415"/>
        <v>0</v>
      </c>
      <c r="B4616" t="str">
        <f>YEAR(C4616)&amp;VLOOKUP(MONTH(C4616),lookup!$G$2:$N$13,8)</f>
        <v>2020M11</v>
      </c>
      <c r="C4616" s="7">
        <f t="shared" si="413"/>
        <v>44153</v>
      </c>
      <c r="D4616" s="126">
        <v>39.555511692947782</v>
      </c>
      <c r="E4616">
        <f t="shared" si="414"/>
        <v>39.722009121574573</v>
      </c>
      <c r="F4616" s="126">
        <v>33.490244720684132</v>
      </c>
      <c r="G4616">
        <f t="shared" ref="G4616:G4679" si="423">AVERAGE(SUM(F4609:F4616)/8,SUM(F4611:F4616)/6)</f>
        <v>33.627352179097272</v>
      </c>
      <c r="H4616">
        <f t="shared" si="421"/>
        <v>38.399882884886246</v>
      </c>
      <c r="I4616">
        <f t="shared" si="422"/>
        <v>32.814534151292094</v>
      </c>
      <c r="J4616">
        <f t="shared" si="416"/>
        <v>0</v>
      </c>
      <c r="K4616" s="66"/>
      <c r="L4616" s="67"/>
      <c r="M4616" s="66"/>
      <c r="N4616" s="67"/>
      <c r="O4616" s="66"/>
      <c r="P4616" s="67"/>
      <c r="Q4616" s="66"/>
      <c r="R4616" s="68"/>
      <c r="S4616">
        <f t="shared" si="417"/>
        <v>32.81344501882181</v>
      </c>
      <c r="T4616">
        <f t="shared" si="418"/>
        <v>-1.0891324702839711E-3</v>
      </c>
      <c r="U4616">
        <f t="shared" si="419"/>
        <v>38.39630721534742</v>
      </c>
      <c r="V4616">
        <f t="shared" si="420"/>
        <v>-3.5756695388258208E-3</v>
      </c>
    </row>
    <row r="4617" spans="1:22">
      <c r="A4617" s="12">
        <f t="shared" si="415"/>
        <v>0</v>
      </c>
      <c r="B4617" t="str">
        <f>YEAR(C4617)&amp;VLOOKUP(MONTH(C4617),lookup!$G$2:$N$13,8)</f>
        <v>2020M11</v>
      </c>
      <c r="C4617" s="7">
        <f t="shared" si="413"/>
        <v>44154</v>
      </c>
      <c r="D4617" s="126">
        <v>40.042059862338171</v>
      </c>
      <c r="E4617">
        <f t="shared" si="414"/>
        <v>39.758654659992558</v>
      </c>
      <c r="F4617" s="126">
        <v>33.824895642249146</v>
      </c>
      <c r="G4617">
        <f t="shared" si="423"/>
        <v>33.655565734598916</v>
      </c>
      <c r="H4617">
        <f t="shared" si="421"/>
        <v>38.401750257537614</v>
      </c>
      <c r="I4617">
        <f t="shared" si="422"/>
        <v>32.810908363942744</v>
      </c>
      <c r="J4617">
        <f t="shared" si="416"/>
        <v>0</v>
      </c>
      <c r="K4617" s="66"/>
      <c r="L4617" s="67"/>
      <c r="M4617" s="66"/>
      <c r="N4617" s="67"/>
      <c r="O4617" s="66"/>
      <c r="P4617" s="67"/>
      <c r="Q4617" s="66"/>
      <c r="R4617" s="68"/>
      <c r="S4617">
        <f t="shared" si="417"/>
        <v>32.812097710042643</v>
      </c>
      <c r="T4617">
        <f t="shared" si="418"/>
        <v>1.189346099899069E-3</v>
      </c>
      <c r="U4617">
        <f t="shared" si="419"/>
        <v>38.410629303422994</v>
      </c>
      <c r="V4617">
        <f t="shared" si="420"/>
        <v>8.8790458853793552E-3</v>
      </c>
    </row>
    <row r="4618" spans="1:22">
      <c r="A4618" s="12">
        <f t="shared" si="415"/>
        <v>0</v>
      </c>
      <c r="B4618" t="str">
        <f>YEAR(C4618)&amp;VLOOKUP(MONTH(C4618),lookup!$G$2:$N$13,8)</f>
        <v>2020M11</v>
      </c>
      <c r="C4618" s="7">
        <f t="shared" si="413"/>
        <v>44155</v>
      </c>
      <c r="D4618" s="126">
        <v>39.436451856993145</v>
      </c>
      <c r="E4618">
        <f t="shared" si="414"/>
        <v>39.75112157693065</v>
      </c>
      <c r="F4618" s="126">
        <v>33.454232055640475</v>
      </c>
      <c r="G4618">
        <f t="shared" si="423"/>
        <v>33.647544712325242</v>
      </c>
      <c r="H4618">
        <f t="shared" si="421"/>
        <v>38.420213999756285</v>
      </c>
      <c r="I4618">
        <f t="shared" si="422"/>
        <v>32.818515334042765</v>
      </c>
      <c r="J4618">
        <f t="shared" si="416"/>
        <v>0</v>
      </c>
      <c r="K4618" s="66"/>
      <c r="L4618" s="67"/>
      <c r="M4618" s="66"/>
      <c r="N4618" s="67"/>
      <c r="O4618" s="66"/>
      <c r="P4618" s="67"/>
      <c r="Q4618" s="66"/>
      <c r="R4618" s="68"/>
      <c r="S4618">
        <f t="shared" si="417"/>
        <v>32.808842474326809</v>
      </c>
      <c r="T4618">
        <f t="shared" si="418"/>
        <v>-9.6728597159554397E-3</v>
      </c>
      <c r="U4618">
        <f t="shared" si="419"/>
        <v>38.409678689541337</v>
      </c>
      <c r="V4618">
        <f t="shared" si="420"/>
        <v>-1.0535310214947913E-2</v>
      </c>
    </row>
    <row r="4619" spans="1:22">
      <c r="A4619" s="12">
        <f t="shared" si="415"/>
        <v>0</v>
      </c>
      <c r="B4619" t="str">
        <f>YEAR(C4619)&amp;VLOOKUP(MONTH(C4619),lookup!$G$2:$N$13,8)</f>
        <v>2020M11</v>
      </c>
      <c r="C4619" s="7">
        <f t="shared" si="413"/>
        <v>44156</v>
      </c>
      <c r="D4619" s="126">
        <v>40.488303592458692</v>
      </c>
      <c r="E4619">
        <f t="shared" si="414"/>
        <v>39.827897279912861</v>
      </c>
      <c r="F4619" s="126">
        <v>34.1076609581417</v>
      </c>
      <c r="G4619">
        <f t="shared" si="423"/>
        <v>33.695796319496914</v>
      </c>
      <c r="H4619">
        <f t="shared" si="421"/>
        <v>38.412937710488713</v>
      </c>
      <c r="I4619">
        <f t="shared" si="422"/>
        <v>32.805972407376736</v>
      </c>
      <c r="J4619">
        <f t="shared" si="416"/>
        <v>0</v>
      </c>
      <c r="K4619" s="66"/>
      <c r="L4619" s="67"/>
      <c r="M4619" s="66"/>
      <c r="N4619" s="67"/>
      <c r="O4619" s="66"/>
      <c r="P4619" s="67"/>
      <c r="Q4619" s="66"/>
      <c r="R4619" s="68"/>
      <c r="S4619">
        <f t="shared" si="417"/>
        <v>32.81102757722973</v>
      </c>
      <c r="T4619">
        <f t="shared" si="418"/>
        <v>5.0551698529943678E-3</v>
      </c>
      <c r="U4619">
        <f t="shared" si="419"/>
        <v>38.423252542095909</v>
      </c>
      <c r="V4619">
        <f t="shared" si="420"/>
        <v>1.0314831607196595E-2</v>
      </c>
    </row>
    <row r="4620" spans="1:22">
      <c r="A4620" s="12">
        <f t="shared" si="415"/>
        <v>0</v>
      </c>
      <c r="B4620" t="str">
        <f>YEAR(C4620)&amp;VLOOKUP(MONTH(C4620),lookup!$G$2:$N$13,8)</f>
        <v>2020M11</v>
      </c>
      <c r="C4620" s="7">
        <f t="shared" ref="C4620:C4683" si="424">C4619+1</f>
        <v>44157</v>
      </c>
      <c r="D4620" s="126">
        <v>39.673228095529744</v>
      </c>
      <c r="E4620">
        <f t="shared" si="414"/>
        <v>39.881207000969567</v>
      </c>
      <c r="F4620" s="126">
        <v>33.666250814219467</v>
      </c>
      <c r="G4620">
        <f t="shared" si="423"/>
        <v>33.738640256865438</v>
      </c>
      <c r="H4620">
        <f t="shared" si="421"/>
        <v>38.415161677075972</v>
      </c>
      <c r="I4620">
        <f t="shared" si="422"/>
        <v>32.801216276124954</v>
      </c>
      <c r="J4620">
        <f t="shared" si="416"/>
        <v>0</v>
      </c>
      <c r="K4620" s="66"/>
      <c r="L4620" s="67"/>
      <c r="M4620" s="66"/>
      <c r="N4620" s="67"/>
      <c r="O4620" s="66"/>
      <c r="P4620" s="67"/>
      <c r="Q4620" s="66"/>
      <c r="R4620" s="68"/>
      <c r="S4620">
        <f t="shared" si="417"/>
        <v>32.788650812240448</v>
      </c>
      <c r="T4620">
        <f t="shared" si="418"/>
        <v>-1.25654638845063E-2</v>
      </c>
      <c r="U4620">
        <f t="shared" si="419"/>
        <v>38.406122851532942</v>
      </c>
      <c r="V4620">
        <f t="shared" si="420"/>
        <v>-9.0388255430298159E-3</v>
      </c>
    </row>
    <row r="4621" spans="1:22">
      <c r="A4621" s="12">
        <f t="shared" si="415"/>
        <v>0</v>
      </c>
      <c r="B4621" t="str">
        <f>YEAR(C4621)&amp;VLOOKUP(MONTH(C4621),lookup!$G$2:$N$13,8)</f>
        <v>2020M11</v>
      </c>
      <c r="C4621" s="7">
        <f t="shared" si="424"/>
        <v>44158</v>
      </c>
      <c r="D4621" s="126">
        <v>40.256146235769791</v>
      </c>
      <c r="E4621">
        <f t="shared" si="414"/>
        <v>39.888522811115564</v>
      </c>
      <c r="F4621" s="126">
        <v>33.834032618889147</v>
      </c>
      <c r="G4621">
        <f t="shared" si="423"/>
        <v>33.72081170700136</v>
      </c>
      <c r="H4621">
        <f t="shared" si="421"/>
        <v>38.400386075210506</v>
      </c>
      <c r="I4621">
        <f t="shared" si="422"/>
        <v>32.782434956368519</v>
      </c>
      <c r="J4621">
        <f t="shared" si="416"/>
        <v>0</v>
      </c>
      <c r="K4621" s="66"/>
      <c r="L4621" s="67"/>
      <c r="M4621" s="66"/>
      <c r="N4621" s="67"/>
      <c r="O4621" s="66"/>
      <c r="P4621" s="67"/>
      <c r="Q4621" s="66"/>
      <c r="R4621" s="68"/>
      <c r="S4621">
        <f t="shared" si="417"/>
        <v>32.792726763289465</v>
      </c>
      <c r="T4621">
        <f t="shared" si="418"/>
        <v>1.0291806920946556E-2</v>
      </c>
      <c r="U4621">
        <f t="shared" si="419"/>
        <v>38.410467806922235</v>
      </c>
      <c r="V4621">
        <f t="shared" si="420"/>
        <v>1.0081731711728992E-2</v>
      </c>
    </row>
    <row r="4622" spans="1:22">
      <c r="A4622" s="12">
        <f t="shared" si="415"/>
        <v>0</v>
      </c>
      <c r="B4622" t="str">
        <f>YEAR(C4622)&amp;VLOOKUP(MONTH(C4622),lookup!$G$2:$N$13,8)</f>
        <v>2020M11</v>
      </c>
      <c r="C4622" s="7">
        <f t="shared" si="424"/>
        <v>44159</v>
      </c>
      <c r="D4622" s="126">
        <v>39.908101085259332</v>
      </c>
      <c r="E4622">
        <f t="shared" si="414"/>
        <v>39.965122428102418</v>
      </c>
      <c r="F4622" s="126">
        <v>33.826262780367571</v>
      </c>
      <c r="G4622">
        <f t="shared" si="423"/>
        <v>33.784400697694977</v>
      </c>
      <c r="H4622">
        <f t="shared" si="421"/>
        <v>38.429485705014393</v>
      </c>
      <c r="I4622">
        <f t="shared" si="422"/>
        <v>32.803301468212041</v>
      </c>
      <c r="J4622">
        <f t="shared" si="416"/>
        <v>0</v>
      </c>
      <c r="K4622" s="66"/>
      <c r="L4622" s="67"/>
      <c r="M4622" s="66"/>
      <c r="N4622" s="67"/>
      <c r="O4622" s="66"/>
      <c r="P4622" s="67"/>
      <c r="Q4622" s="66"/>
      <c r="R4622" s="68"/>
      <c r="S4622">
        <f t="shared" si="417"/>
        <v>32.812387589159478</v>
      </c>
      <c r="T4622">
        <f t="shared" si="418"/>
        <v>9.086120947436882E-3</v>
      </c>
      <c r="U4622">
        <f t="shared" si="419"/>
        <v>38.449499877539075</v>
      </c>
      <c r="V4622">
        <f t="shared" si="420"/>
        <v>2.0014172524682294E-2</v>
      </c>
    </row>
    <row r="4623" spans="1:22">
      <c r="A4623" s="12">
        <f t="shared" si="415"/>
        <v>0</v>
      </c>
      <c r="B4623" t="str">
        <f>YEAR(C4623)&amp;VLOOKUP(MONTH(C4623),lookup!$G$2:$N$13,8)</f>
        <v>2020M11</v>
      </c>
      <c r="C4623" s="7">
        <f t="shared" si="424"/>
        <v>44160</v>
      </c>
      <c r="D4623" s="126">
        <v>40.673710328254934</v>
      </c>
      <c r="E4623">
        <f t="shared" si="414"/>
        <v>40.038422979702446</v>
      </c>
      <c r="F4623" s="126">
        <v>34.17599640390754</v>
      </c>
      <c r="G4623">
        <f t="shared" si="423"/>
        <v>33.820759802228352</v>
      </c>
      <c r="H4623">
        <f t="shared" si="421"/>
        <v>38.456072161047771</v>
      </c>
      <c r="I4623">
        <f t="shared" si="422"/>
        <v>32.81681125090266</v>
      </c>
      <c r="J4623">
        <f t="shared" si="416"/>
        <v>0</v>
      </c>
      <c r="K4623" s="66"/>
      <c r="L4623" s="67"/>
      <c r="M4623" s="66"/>
      <c r="N4623" s="67"/>
      <c r="O4623" s="66"/>
      <c r="P4623" s="67"/>
      <c r="Q4623" s="66"/>
      <c r="R4623" s="68"/>
      <c r="S4623">
        <f t="shared" si="417"/>
        <v>32.830588972265858</v>
      </c>
      <c r="T4623">
        <f t="shared" si="418"/>
        <v>1.377772136319777E-2</v>
      </c>
      <c r="U4623">
        <f t="shared" si="419"/>
        <v>38.475455577256113</v>
      </c>
      <c r="V4623">
        <f t="shared" si="420"/>
        <v>1.9383416208341941E-2</v>
      </c>
    </row>
    <row r="4624" spans="1:22">
      <c r="A4624" s="12">
        <f t="shared" si="415"/>
        <v>0</v>
      </c>
      <c r="B4624" t="str">
        <f>YEAR(C4624)&amp;VLOOKUP(MONTH(C4624),lookup!$G$2:$N$13,8)</f>
        <v>2020M11</v>
      </c>
      <c r="C4624" s="7">
        <f t="shared" si="424"/>
        <v>44161</v>
      </c>
      <c r="D4624" s="126">
        <v>39.750764378996763</v>
      </c>
      <c r="E4624">
        <f t="shared" si="414"/>
        <v>40.076818982747469</v>
      </c>
      <c r="F4624" s="126">
        <v>33.607841321385422</v>
      </c>
      <c r="G4624">
        <f t="shared" si="423"/>
        <v>33.840910361917594</v>
      </c>
      <c r="H4624">
        <f t="shared" si="421"/>
        <v>38.486792759846445</v>
      </c>
      <c r="I4624">
        <f t="shared" si="422"/>
        <v>32.833370349293538</v>
      </c>
      <c r="J4624">
        <f t="shared" si="416"/>
        <v>0</v>
      </c>
      <c r="K4624" s="66"/>
      <c r="L4624" s="67"/>
      <c r="M4624" s="66"/>
      <c r="N4624" s="67"/>
      <c r="O4624" s="66"/>
      <c r="P4624" s="67"/>
      <c r="Q4624" s="66"/>
      <c r="R4624" s="68"/>
      <c r="S4624">
        <f t="shared" si="417"/>
        <v>32.842813857808792</v>
      </c>
      <c r="T4624">
        <f t="shared" si="418"/>
        <v>9.4435085152539955E-3</v>
      </c>
      <c r="U4624">
        <f t="shared" si="419"/>
        <v>38.499715306514986</v>
      </c>
      <c r="V4624">
        <f t="shared" si="420"/>
        <v>1.2922546668541202E-2</v>
      </c>
    </row>
    <row r="4625" spans="1:22">
      <c r="A4625" s="12">
        <f t="shared" si="415"/>
        <v>0</v>
      </c>
      <c r="B4625" t="str">
        <f>YEAR(C4625)&amp;VLOOKUP(MONTH(C4625),lookup!$G$2:$N$13,8)</f>
        <v>2020M11</v>
      </c>
      <c r="C4625" s="7">
        <f t="shared" si="424"/>
        <v>44162</v>
      </c>
      <c r="D4625" s="126">
        <v>40.182058082927909</v>
      </c>
      <c r="E4625">
        <f t="shared" si="414"/>
        <v>40.060048412406772</v>
      </c>
      <c r="F4625" s="126">
        <v>33.838305714485507</v>
      </c>
      <c r="G4625">
        <f t="shared" si="423"/>
        <v>33.819302221127685</v>
      </c>
      <c r="H4625">
        <f t="shared" si="421"/>
        <v>38.506148192919561</v>
      </c>
      <c r="I4625">
        <f t="shared" si="422"/>
        <v>32.846218873988711</v>
      </c>
      <c r="J4625">
        <f t="shared" si="416"/>
        <v>0</v>
      </c>
      <c r="K4625" s="66"/>
      <c r="L4625" s="67"/>
      <c r="M4625" s="66"/>
      <c r="N4625" s="67"/>
      <c r="O4625" s="66"/>
      <c r="P4625" s="67"/>
      <c r="Q4625" s="66"/>
      <c r="R4625" s="68"/>
      <c r="S4625">
        <f t="shared" si="417"/>
        <v>32.867052652928592</v>
      </c>
      <c r="T4625">
        <f t="shared" si="418"/>
        <v>2.0833778939881142E-2</v>
      </c>
      <c r="U4625">
        <f t="shared" si="419"/>
        <v>38.535213007674827</v>
      </c>
      <c r="V4625">
        <f t="shared" si="420"/>
        <v>2.90648147552659E-2</v>
      </c>
    </row>
    <row r="4626" spans="1:22">
      <c r="A4626" s="12">
        <f t="shared" si="415"/>
        <v>0</v>
      </c>
      <c r="B4626" t="str">
        <f>YEAR(C4626)&amp;VLOOKUP(MONTH(C4626),lookup!$G$2:$N$13,8)</f>
        <v>2020M11</v>
      </c>
      <c r="C4626" s="7">
        <f t="shared" si="424"/>
        <v>44163</v>
      </c>
      <c r="D4626" s="126">
        <v>39.925986789740826</v>
      </c>
      <c r="E4626">
        <f t="shared" si="414"/>
        <v>40.111707570221085</v>
      </c>
      <c r="F4626" s="126">
        <v>33.724080251683787</v>
      </c>
      <c r="G4626">
        <f t="shared" si="423"/>
        <v>33.840986853169085</v>
      </c>
      <c r="H4626">
        <f t="shared" si="421"/>
        <v>38.558057310291346</v>
      </c>
      <c r="I4626">
        <f t="shared" si="422"/>
        <v>32.881647226754318</v>
      </c>
      <c r="J4626">
        <f t="shared" si="416"/>
        <v>0</v>
      </c>
      <c r="K4626" s="66"/>
      <c r="L4626" s="67"/>
      <c r="M4626" s="66"/>
      <c r="N4626" s="67"/>
      <c r="O4626" s="66"/>
      <c r="P4626" s="67"/>
      <c r="Q4626" s="66"/>
      <c r="R4626" s="68"/>
      <c r="S4626">
        <f t="shared" si="417"/>
        <v>32.906766188553796</v>
      </c>
      <c r="T4626">
        <f t="shared" si="418"/>
        <v>2.5118961799478257E-2</v>
      </c>
      <c r="U4626">
        <f t="shared" si="419"/>
        <v>38.587033115899814</v>
      </c>
      <c r="V4626">
        <f t="shared" si="420"/>
        <v>2.8975805608467908E-2</v>
      </c>
    </row>
    <row r="4627" spans="1:22">
      <c r="A4627" s="12">
        <f t="shared" si="415"/>
        <v>0</v>
      </c>
      <c r="B4627" t="str">
        <f>YEAR(C4627)&amp;VLOOKUP(MONTH(C4627),lookup!$G$2:$N$13,8)</f>
        <v>2020M11</v>
      </c>
      <c r="C4627" s="7">
        <f t="shared" si="424"/>
        <v>44164</v>
      </c>
      <c r="D4627" s="126">
        <v>40.8851654920269</v>
      </c>
      <c r="E4627">
        <f t="shared" si="414"/>
        <v>40.188929710298858</v>
      </c>
      <c r="F4627" s="126">
        <v>34.440637356425015</v>
      </c>
      <c r="G4627">
        <f t="shared" si="423"/>
        <v>33.912348272856448</v>
      </c>
      <c r="H4627">
        <f t="shared" si="421"/>
        <v>38.594970392979818</v>
      </c>
      <c r="I4627">
        <f t="shared" si="422"/>
        <v>32.909845047396217</v>
      </c>
      <c r="J4627">
        <f t="shared" si="416"/>
        <v>0</v>
      </c>
      <c r="K4627" s="66"/>
      <c r="L4627" s="67"/>
      <c r="M4627" s="66"/>
      <c r="N4627" s="67"/>
      <c r="O4627" s="66"/>
      <c r="P4627" s="67"/>
      <c r="Q4627" s="66"/>
      <c r="R4627" s="68"/>
      <c r="S4627">
        <f t="shared" si="417"/>
        <v>32.911226227584869</v>
      </c>
      <c r="T4627">
        <f t="shared" si="418"/>
        <v>1.3811801886518538E-3</v>
      </c>
      <c r="U4627">
        <f t="shared" si="419"/>
        <v>38.605994801555809</v>
      </c>
      <c r="V4627">
        <f t="shared" si="420"/>
        <v>1.1024408575991629E-2</v>
      </c>
    </row>
    <row r="4628" spans="1:22">
      <c r="A4628" s="12">
        <f t="shared" si="415"/>
        <v>0</v>
      </c>
      <c r="B4628" t="str">
        <f>YEAR(C4628)&amp;VLOOKUP(MONTH(C4628),lookup!$G$2:$N$13,8)</f>
        <v>2020M11</v>
      </c>
      <c r="C4628" s="7">
        <f t="shared" si="424"/>
        <v>44165</v>
      </c>
      <c r="D4628" s="126">
        <v>40.026483439852093</v>
      </c>
      <c r="E4628">
        <f t="shared" si="414"/>
        <v>40.22087336553507</v>
      </c>
      <c r="F4628" s="126">
        <v>33.770467008192973</v>
      </c>
      <c r="G4628">
        <f t="shared" si="423"/>
        <v>33.914212137298577</v>
      </c>
      <c r="H4628">
        <f t="shared" si="421"/>
        <v>38.606856381330033</v>
      </c>
      <c r="I4628">
        <f t="shared" si="422"/>
        <v>32.903926831771393</v>
      </c>
      <c r="J4628">
        <f t="shared" si="416"/>
        <v>0</v>
      </c>
      <c r="K4628" s="66"/>
      <c r="L4628" s="67"/>
      <c r="M4628" s="66"/>
      <c r="N4628" s="67"/>
      <c r="O4628" s="66"/>
      <c r="P4628" s="67"/>
      <c r="Q4628" s="66"/>
      <c r="R4628" s="68"/>
      <c r="S4628">
        <f t="shared" si="417"/>
        <v>32.89432420110321</v>
      </c>
      <c r="T4628">
        <f t="shared" si="418"/>
        <v>-9.6026306681835649E-3</v>
      </c>
      <c r="U4628">
        <f t="shared" si="419"/>
        <v>38.600524568908476</v>
      </c>
      <c r="V4628">
        <f t="shared" si="420"/>
        <v>-6.3318124215570037E-3</v>
      </c>
    </row>
    <row r="4629" spans="1:22">
      <c r="A4629" s="12">
        <f t="shared" si="415"/>
        <v>0</v>
      </c>
      <c r="B4629" t="str">
        <f>YEAR(C4629)&amp;VLOOKUP(MONTH(C4629),lookup!$G$2:$N$13,8)</f>
        <v>2020M12</v>
      </c>
      <c r="C4629" s="7">
        <f t="shared" si="424"/>
        <v>44166</v>
      </c>
      <c r="D4629" s="126">
        <v>40.511531292757041</v>
      </c>
      <c r="E4629">
        <f t="shared" si="414"/>
        <v>40.22332001197195</v>
      </c>
      <c r="F4629" s="126">
        <v>33.995479421771044</v>
      </c>
      <c r="G4629">
        <f t="shared" si="423"/>
        <v>33.909259480633992</v>
      </c>
      <c r="H4629">
        <f t="shared" si="421"/>
        <v>38.605329596773927</v>
      </c>
      <c r="I4629">
        <f t="shared" si="422"/>
        <v>32.886536049125802</v>
      </c>
      <c r="J4629">
        <f t="shared" si="416"/>
        <v>0</v>
      </c>
      <c r="K4629" s="66"/>
      <c r="L4629" s="67"/>
      <c r="M4629" s="66"/>
      <c r="N4629" s="67"/>
      <c r="O4629" s="66"/>
      <c r="P4629" s="67"/>
      <c r="Q4629" s="66"/>
      <c r="R4629" s="68"/>
      <c r="S4629">
        <f t="shared" si="417"/>
        <v>32.862837108970588</v>
      </c>
      <c r="T4629">
        <f t="shared" si="418"/>
        <v>-2.3698940155213677E-2</v>
      </c>
      <c r="U4629">
        <f t="shared" si="419"/>
        <v>38.591680908799297</v>
      </c>
      <c r="V4629">
        <f t="shared" si="420"/>
        <v>-1.3648687974630036E-2</v>
      </c>
    </row>
    <row r="4630" spans="1:22">
      <c r="A4630" s="12">
        <f t="shared" si="415"/>
        <v>0</v>
      </c>
      <c r="B4630" t="str">
        <f>YEAR(C4630)&amp;VLOOKUP(MONTH(C4630),lookup!$G$2:$N$13,8)</f>
        <v>2020M12</v>
      </c>
      <c r="C4630" s="7">
        <f t="shared" si="424"/>
        <v>44167</v>
      </c>
      <c r="D4630" s="126">
        <v>40.117199324496553</v>
      </c>
      <c r="E4630">
        <f t="shared" si="414"/>
        <v>40.266924897382594</v>
      </c>
      <c r="F4630" s="126">
        <v>33.710097252238242</v>
      </c>
      <c r="G4630">
        <f t="shared" si="423"/>
        <v>33.910520462696979</v>
      </c>
      <c r="H4630">
        <f t="shared" si="421"/>
        <v>38.623541314024784</v>
      </c>
      <c r="I4630">
        <f t="shared" si="422"/>
        <v>32.878084786144328</v>
      </c>
      <c r="J4630">
        <f t="shared" si="416"/>
        <v>0</v>
      </c>
      <c r="K4630" s="66"/>
      <c r="L4630" s="67"/>
      <c r="M4630" s="66"/>
      <c r="N4630" s="67"/>
      <c r="O4630" s="66"/>
      <c r="P4630" s="67"/>
      <c r="Q4630" s="66"/>
      <c r="R4630" s="68"/>
      <c r="S4630">
        <f t="shared" si="417"/>
        <v>32.871683690944437</v>
      </c>
      <c r="T4630">
        <f t="shared" si="418"/>
        <v>-6.4010951998909604E-3</v>
      </c>
      <c r="U4630">
        <f t="shared" si="419"/>
        <v>38.622945346474452</v>
      </c>
      <c r="V4630">
        <f t="shared" si="420"/>
        <v>-5.9596755033197724E-4</v>
      </c>
    </row>
    <row r="4631" spans="1:22">
      <c r="A4631" s="12">
        <f t="shared" si="415"/>
        <v>0</v>
      </c>
      <c r="B4631" t="str">
        <f>YEAR(C4631)&amp;VLOOKUP(MONTH(C4631),lookup!$G$2:$N$13,8)</f>
        <v>2020M12</v>
      </c>
      <c r="C4631" s="7">
        <f t="shared" si="424"/>
        <v>44168</v>
      </c>
      <c r="D4631" s="126">
        <v>40.509353275133414</v>
      </c>
      <c r="E4631">
        <f t="shared" si="414"/>
        <v>40.283927180912954</v>
      </c>
      <c r="F4631" s="126">
        <v>34.090297071645985</v>
      </c>
      <c r="G4631">
        <f t="shared" si="423"/>
        <v>33.926163534194004</v>
      </c>
      <c r="H4631">
        <f t="shared" si="421"/>
        <v>38.641061628869707</v>
      </c>
      <c r="I4631">
        <f t="shared" si="422"/>
        <v>32.873469412491318</v>
      </c>
      <c r="J4631">
        <f t="shared" si="416"/>
        <v>0</v>
      </c>
      <c r="K4631" s="66"/>
      <c r="L4631" s="67"/>
      <c r="M4631" s="66"/>
      <c r="N4631" s="67"/>
      <c r="O4631" s="66"/>
      <c r="P4631" s="67"/>
      <c r="Q4631" s="66"/>
      <c r="R4631" s="68"/>
      <c r="S4631">
        <f t="shared" si="417"/>
        <v>32.85353482511583</v>
      </c>
      <c r="T4631">
        <f t="shared" si="418"/>
        <v>-1.9934587375487922E-2</v>
      </c>
      <c r="U4631">
        <f t="shared" si="419"/>
        <v>38.628779136634925</v>
      </c>
      <c r="V4631">
        <f t="shared" si="420"/>
        <v>-1.2282492234781728E-2</v>
      </c>
    </row>
    <row r="4632" spans="1:22">
      <c r="A4632" s="12">
        <f t="shared" si="415"/>
        <v>0</v>
      </c>
      <c r="B4632" t="str">
        <f>YEAR(C4632)&amp;VLOOKUP(MONTH(C4632),lookup!$G$2:$N$13,8)</f>
        <v>2020M12</v>
      </c>
      <c r="C4632" s="7">
        <f t="shared" si="424"/>
        <v>44169</v>
      </c>
      <c r="D4632" s="126">
        <v>39.912433846808469</v>
      </c>
      <c r="E4632">
        <f t="shared" si="414"/>
        <v>40.292902110740158</v>
      </c>
      <c r="F4632" s="126">
        <v>33.649332073939419</v>
      </c>
      <c r="G4632">
        <f t="shared" si="423"/>
        <v>33.922527691416605</v>
      </c>
      <c r="H4632">
        <f t="shared" si="421"/>
        <v>38.653489844780161</v>
      </c>
      <c r="I4632">
        <f t="shared" si="422"/>
        <v>32.861364372261562</v>
      </c>
      <c r="J4632">
        <f t="shared" si="416"/>
        <v>0</v>
      </c>
      <c r="K4632" s="66"/>
      <c r="L4632" s="67"/>
      <c r="M4632" s="66"/>
      <c r="N4632" s="67"/>
      <c r="O4632" s="66"/>
      <c r="P4632" s="67"/>
      <c r="Q4632" s="66"/>
      <c r="R4632" s="68"/>
      <c r="S4632">
        <f t="shared" si="417"/>
        <v>32.83646847812598</v>
      </c>
      <c r="T4632">
        <f t="shared" si="418"/>
        <v>-2.4895894135582353E-2</v>
      </c>
      <c r="U4632">
        <f t="shared" si="419"/>
        <v>38.637536026081975</v>
      </c>
      <c r="V4632">
        <f t="shared" si="420"/>
        <v>-1.595381869818624E-2</v>
      </c>
    </row>
    <row r="4633" spans="1:22">
      <c r="A4633" s="12">
        <f t="shared" si="415"/>
        <v>0</v>
      </c>
      <c r="B4633" t="str">
        <f>YEAR(C4633)&amp;VLOOKUP(MONTH(C4633),lookup!$G$2:$N$13,8)</f>
        <v>2020M12</v>
      </c>
      <c r="C4633" s="7">
        <f t="shared" si="424"/>
        <v>44170</v>
      </c>
      <c r="D4633" s="126">
        <v>40.592536149035197</v>
      </c>
      <c r="E4633">
        <f t="shared" si="414"/>
        <v>40.294171211289218</v>
      </c>
      <c r="F4633" s="126">
        <v>34.140300205389629</v>
      </c>
      <c r="G4633">
        <f t="shared" si="423"/>
        <v>33.916374251178489</v>
      </c>
      <c r="H4633">
        <f t="shared" si="421"/>
        <v>38.656074661419986</v>
      </c>
      <c r="I4633">
        <f t="shared" si="422"/>
        <v>32.840099898409996</v>
      </c>
      <c r="J4633">
        <f t="shared" si="416"/>
        <v>0</v>
      </c>
      <c r="K4633" s="66"/>
      <c r="L4633" s="67"/>
      <c r="M4633" s="66"/>
      <c r="N4633" s="67"/>
      <c r="O4633" s="66"/>
      <c r="P4633" s="67"/>
      <c r="Q4633" s="66"/>
      <c r="R4633" s="68"/>
      <c r="S4633">
        <f t="shared" si="417"/>
        <v>32.834703015272801</v>
      </c>
      <c r="T4633">
        <f t="shared" si="418"/>
        <v>-5.3968831371946635E-3</v>
      </c>
      <c r="U4633">
        <f t="shared" si="419"/>
        <v>38.657935155897199</v>
      </c>
      <c r="V4633">
        <f t="shared" si="420"/>
        <v>1.8604944772135923E-3</v>
      </c>
    </row>
    <row r="4634" spans="1:22">
      <c r="A4634" s="12">
        <f t="shared" si="415"/>
        <v>0</v>
      </c>
      <c r="B4634" t="str">
        <f>YEAR(C4634)&amp;VLOOKUP(MONTH(C4634),lookup!$G$2:$N$13,8)</f>
        <v>2020M12</v>
      </c>
      <c r="C4634" s="7">
        <f t="shared" si="424"/>
        <v>44171</v>
      </c>
      <c r="D4634" s="126">
        <v>39.954095396038873</v>
      </c>
      <c r="E4634">
        <f t="shared" si="414"/>
        <v>40.289895662198411</v>
      </c>
      <c r="F4634" s="126">
        <v>33.635359079396792</v>
      </c>
      <c r="G4634">
        <f t="shared" si="423"/>
        <v>33.899570183844205</v>
      </c>
      <c r="H4634">
        <f t="shared" si="421"/>
        <v>38.683812270289351</v>
      </c>
      <c r="I4634">
        <f t="shared" si="422"/>
        <v>32.844813981899286</v>
      </c>
      <c r="J4634">
        <f t="shared" si="416"/>
        <v>0</v>
      </c>
      <c r="K4634" s="66"/>
      <c r="L4634" s="67"/>
      <c r="M4634" s="66"/>
      <c r="N4634" s="67"/>
      <c r="O4634" s="66"/>
      <c r="P4634" s="67"/>
      <c r="Q4634" s="66"/>
      <c r="R4634" s="68"/>
      <c r="S4634">
        <f t="shared" si="417"/>
        <v>32.852689351074154</v>
      </c>
      <c r="T4634">
        <f t="shared" si="418"/>
        <v>7.8753691748687515E-3</v>
      </c>
      <c r="U4634">
        <f t="shared" si="419"/>
        <v>38.700472061434311</v>
      </c>
      <c r="V4634">
        <f t="shared" si="420"/>
        <v>1.6659791144959968E-2</v>
      </c>
    </row>
    <row r="4635" spans="1:22">
      <c r="A4635" s="12">
        <f t="shared" si="415"/>
        <v>0</v>
      </c>
      <c r="B4635" t="str">
        <f>YEAR(C4635)&amp;VLOOKUP(MONTH(C4635),lookup!$G$2:$N$13,8)</f>
        <v>2020M12</v>
      </c>
      <c r="C4635" s="7">
        <f t="shared" si="424"/>
        <v>44172</v>
      </c>
      <c r="D4635" s="126">
        <v>40.255507315439587</v>
      </c>
      <c r="E4635">
        <f t="shared" si="414"/>
        <v>40.229206694718584</v>
      </c>
      <c r="F4635" s="126">
        <v>33.883870206716153</v>
      </c>
      <c r="G4635">
        <f t="shared" si="423"/>
        <v>33.85547146906616</v>
      </c>
      <c r="H4635">
        <f t="shared" si="421"/>
        <v>38.736790455733868</v>
      </c>
      <c r="I4635">
        <f t="shared" si="422"/>
        <v>32.876457823464037</v>
      </c>
      <c r="J4635">
        <f t="shared" si="416"/>
        <v>0</v>
      </c>
      <c r="K4635" s="66"/>
      <c r="L4635" s="67"/>
      <c r="M4635" s="66"/>
      <c r="N4635" s="67"/>
      <c r="O4635" s="66"/>
      <c r="P4635" s="67"/>
      <c r="Q4635" s="66"/>
      <c r="R4635" s="68"/>
      <c r="S4635">
        <f t="shared" si="417"/>
        <v>32.881378225515803</v>
      </c>
      <c r="T4635">
        <f t="shared" si="418"/>
        <v>4.9204020517663594E-3</v>
      </c>
      <c r="U4635">
        <f t="shared" si="419"/>
        <v>38.744170118453539</v>
      </c>
      <c r="V4635">
        <f t="shared" si="420"/>
        <v>7.3796627196713871E-3</v>
      </c>
    </row>
    <row r="4636" spans="1:22">
      <c r="A4636" s="12">
        <f t="shared" si="415"/>
        <v>0</v>
      </c>
      <c r="B4636" t="str">
        <f>YEAR(C4636)&amp;VLOOKUP(MONTH(C4636),lookup!$G$2:$N$13,8)</f>
        <v>2020M12</v>
      </c>
      <c r="C4636" s="7">
        <f t="shared" si="424"/>
        <v>44173</v>
      </c>
      <c r="D4636" s="126">
        <v>40.15916099230364</v>
      </c>
      <c r="E4636">
        <f t="shared" si="414"/>
        <v>40.2409958473974</v>
      </c>
      <c r="F4636" s="126">
        <v>33.802961206217091</v>
      </c>
      <c r="G4636">
        <f t="shared" si="423"/>
        <v>33.865241019274237</v>
      </c>
      <c r="H4636">
        <f t="shared" si="421"/>
        <v>38.764561264171036</v>
      </c>
      <c r="I4636">
        <f t="shared" si="422"/>
        <v>32.887458599830779</v>
      </c>
      <c r="J4636">
        <f t="shared" si="416"/>
        <v>0</v>
      </c>
      <c r="K4636" s="66"/>
      <c r="L4636" s="67"/>
      <c r="M4636" s="66"/>
      <c r="N4636" s="67"/>
      <c r="O4636" s="66"/>
      <c r="P4636" s="67"/>
      <c r="Q4636" s="66"/>
      <c r="R4636" s="68"/>
      <c r="S4636">
        <f t="shared" si="417"/>
        <v>32.89590906291717</v>
      </c>
      <c r="T4636">
        <f t="shared" si="418"/>
        <v>8.450463086390414E-3</v>
      </c>
      <c r="U4636">
        <f t="shared" si="419"/>
        <v>38.782647977072656</v>
      </c>
      <c r="V4636">
        <f t="shared" si="420"/>
        <v>1.8086712901620672E-2</v>
      </c>
    </row>
    <row r="4637" spans="1:22">
      <c r="A4637" s="12">
        <f t="shared" si="415"/>
        <v>0</v>
      </c>
      <c r="B4637" t="str">
        <f>YEAR(C4637)&amp;VLOOKUP(MONTH(C4637),lookup!$G$2:$N$13,8)</f>
        <v>2020M12</v>
      </c>
      <c r="C4637" s="7">
        <f t="shared" si="424"/>
        <v>44174</v>
      </c>
      <c r="D4637" s="126">
        <v>40.404798540095172</v>
      </c>
      <c r="E4637">
        <f t="shared" si="414"/>
        <v>40.225612155769511</v>
      </c>
      <c r="F4637" s="126">
        <v>33.939140812443128</v>
      </c>
      <c r="G4637">
        <f t="shared" si="423"/>
        <v>33.849123501257665</v>
      </c>
      <c r="H4637">
        <f t="shared" si="421"/>
        <v>38.827485586580067</v>
      </c>
      <c r="I4637">
        <f t="shared" si="422"/>
        <v>32.936289664714089</v>
      </c>
      <c r="J4637">
        <f t="shared" si="416"/>
        <v>0</v>
      </c>
      <c r="K4637" s="66"/>
      <c r="L4637" s="67"/>
      <c r="M4637" s="66"/>
      <c r="N4637" s="67"/>
      <c r="O4637" s="66"/>
      <c r="P4637" s="67"/>
      <c r="Q4637" s="66"/>
      <c r="R4637" s="68"/>
      <c r="S4637">
        <f t="shared" si="417"/>
        <v>32.941348631519929</v>
      </c>
      <c r="T4637">
        <f t="shared" si="418"/>
        <v>5.0589668058407256E-3</v>
      </c>
      <c r="U4637">
        <f t="shared" si="419"/>
        <v>38.834101495180832</v>
      </c>
      <c r="V4637">
        <f t="shared" si="420"/>
        <v>6.6159086007644419E-3</v>
      </c>
    </row>
    <row r="4638" spans="1:22">
      <c r="A4638" s="12">
        <f t="shared" si="415"/>
        <v>0</v>
      </c>
      <c r="B4638" t="str">
        <f>YEAR(C4638)&amp;VLOOKUP(MONTH(C4638),lookup!$G$2:$N$13,8)</f>
        <v>2020M12</v>
      </c>
      <c r="C4638" s="7">
        <f t="shared" si="424"/>
        <v>44175</v>
      </c>
      <c r="D4638" s="126">
        <v>40.070056904460756</v>
      </c>
      <c r="E4638">
        <f t="shared" si="414"/>
        <v>40.235801009321634</v>
      </c>
      <c r="F4638" s="126">
        <v>33.6139857598438</v>
      </c>
      <c r="G4638">
        <f t="shared" si="423"/>
        <v>33.840171006808383</v>
      </c>
      <c r="H4638">
        <f t="shared" si="421"/>
        <v>38.812028676730606</v>
      </c>
      <c r="I4638">
        <f t="shared" si="422"/>
        <v>32.912400434486315</v>
      </c>
      <c r="J4638">
        <f t="shared" si="416"/>
        <v>0</v>
      </c>
      <c r="K4638" s="66"/>
      <c r="L4638" s="67"/>
      <c r="M4638" s="66"/>
      <c r="N4638" s="67"/>
      <c r="O4638" s="66"/>
      <c r="P4638" s="67"/>
      <c r="Q4638" s="66"/>
      <c r="R4638" s="68"/>
      <c r="S4638">
        <f t="shared" si="417"/>
        <v>32.921948694758491</v>
      </c>
      <c r="T4638">
        <f t="shared" si="418"/>
        <v>9.5482602721759235E-3</v>
      </c>
      <c r="U4638">
        <f t="shared" si="419"/>
        <v>38.828137687363572</v>
      </c>
      <c r="V4638">
        <f t="shared" si="420"/>
        <v>1.6109010632966658E-2</v>
      </c>
    </row>
    <row r="4639" spans="1:22">
      <c r="A4639" s="12">
        <f t="shared" si="415"/>
        <v>0</v>
      </c>
      <c r="B4639" t="str">
        <f>YEAR(C4639)&amp;VLOOKUP(MONTH(C4639),lookup!$G$2:$N$13,8)</f>
        <v>2020M12</v>
      </c>
      <c r="C4639" s="7">
        <f t="shared" si="424"/>
        <v>44176</v>
      </c>
      <c r="D4639" s="126">
        <v>40.545352871931605</v>
      </c>
      <c r="E4639">
        <f t="shared" si="414"/>
        <v>40.234119044362885</v>
      </c>
      <c r="F4639" s="126">
        <v>34.121178335837648</v>
      </c>
      <c r="G4639">
        <f t="shared" si="423"/>
        <v>33.840507596691033</v>
      </c>
      <c r="H4639">
        <f t="shared" si="421"/>
        <v>38.872736122532231</v>
      </c>
      <c r="I4639">
        <f t="shared" si="422"/>
        <v>32.959238225745487</v>
      </c>
      <c r="J4639">
        <f t="shared" si="416"/>
        <v>0</v>
      </c>
      <c r="K4639" s="66"/>
      <c r="L4639" s="67"/>
      <c r="M4639" s="66"/>
      <c r="N4639" s="67"/>
      <c r="O4639" s="66"/>
      <c r="P4639" s="67"/>
      <c r="Q4639" s="66"/>
      <c r="R4639" s="68"/>
      <c r="S4639">
        <f t="shared" si="417"/>
        <v>32.956807208593226</v>
      </c>
      <c r="T4639">
        <f t="shared" si="418"/>
        <v>-2.431017152261461E-3</v>
      </c>
      <c r="U4639">
        <f t="shared" si="419"/>
        <v>38.872427428504636</v>
      </c>
      <c r="V4639">
        <f t="shared" si="420"/>
        <v>-3.0869402759492459E-4</v>
      </c>
    </row>
    <row r="4640" spans="1:22">
      <c r="A4640" s="12">
        <f t="shared" si="415"/>
        <v>0</v>
      </c>
      <c r="B4640" t="str">
        <f>YEAR(C4640)&amp;VLOOKUP(MONTH(C4640),lookup!$G$2:$N$13,8)</f>
        <v>2020M12</v>
      </c>
      <c r="C4640" s="7">
        <f t="shared" si="424"/>
        <v>44177</v>
      </c>
      <c r="D4640" s="126">
        <v>40.440764217283309</v>
      </c>
      <c r="E4640">
        <f t="shared" si="414"/>
        <v>40.307695427621269</v>
      </c>
      <c r="F4640" s="126">
        <v>33.986370795667156</v>
      </c>
      <c r="G4640">
        <f t="shared" si="423"/>
        <v>33.890823493154876</v>
      </c>
      <c r="H4640">
        <f t="shared" si="421"/>
        <v>38.866907037436263</v>
      </c>
      <c r="I4640">
        <f t="shared" si="422"/>
        <v>32.94772503325548</v>
      </c>
      <c r="J4640">
        <f t="shared" si="416"/>
        <v>0</v>
      </c>
      <c r="K4640" s="66"/>
      <c r="L4640" s="67"/>
      <c r="M4640" s="66"/>
      <c r="N4640" s="67"/>
      <c r="O4640" s="66"/>
      <c r="P4640" s="67"/>
      <c r="Q4640" s="66"/>
      <c r="R4640" s="68"/>
      <c r="S4640">
        <f t="shared" si="417"/>
        <v>32.948533062003506</v>
      </c>
      <c r="T4640">
        <f t="shared" si="418"/>
        <v>8.0802874802543556E-4</v>
      </c>
      <c r="U4640">
        <f t="shared" si="419"/>
        <v>38.869340850624639</v>
      </c>
      <c r="V4640">
        <f t="shared" si="420"/>
        <v>2.4338131883752112E-3</v>
      </c>
    </row>
    <row r="4641" spans="1:22">
      <c r="A4641" s="12">
        <f t="shared" si="415"/>
        <v>0</v>
      </c>
      <c r="B4641" t="str">
        <f>YEAR(C4641)&amp;VLOOKUP(MONTH(C4641),lookup!$G$2:$N$13,8)</f>
        <v>2020M12</v>
      </c>
      <c r="C4641" s="7">
        <f t="shared" si="424"/>
        <v>44178</v>
      </c>
      <c r="D4641" s="126">
        <v>40.749261628283314</v>
      </c>
      <c r="E4641">
        <f t="shared" si="414"/>
        <v>40.358636962811246</v>
      </c>
      <c r="F4641" s="126">
        <v>34.246475408029603</v>
      </c>
      <c r="G4641">
        <f t="shared" si="423"/>
        <v>33.927676543429328</v>
      </c>
      <c r="H4641">
        <f t="shared" si="421"/>
        <v>38.880145751380738</v>
      </c>
      <c r="I4641">
        <f t="shared" si="422"/>
        <v>32.95448756936112</v>
      </c>
      <c r="J4641">
        <f t="shared" si="416"/>
        <v>0</v>
      </c>
      <c r="K4641" s="66"/>
      <c r="L4641" s="67"/>
      <c r="M4641" s="66"/>
      <c r="N4641" s="67"/>
      <c r="O4641" s="66"/>
      <c r="P4641" s="67"/>
      <c r="Q4641" s="66"/>
      <c r="R4641" s="68"/>
      <c r="S4641">
        <f t="shared" si="417"/>
        <v>32.961395799020096</v>
      </c>
      <c r="T4641">
        <f t="shared" si="418"/>
        <v>6.9082296589755288E-3</v>
      </c>
      <c r="U4641">
        <f t="shared" si="419"/>
        <v>38.894308547970901</v>
      </c>
      <c r="V4641">
        <f t="shared" si="420"/>
        <v>1.4162796590163396E-2</v>
      </c>
    </row>
    <row r="4642" spans="1:22">
      <c r="A4642" s="12">
        <f t="shared" si="415"/>
        <v>0</v>
      </c>
      <c r="B4642" t="str">
        <f>YEAR(C4642)&amp;VLOOKUP(MONTH(C4642),lookup!$G$2:$N$13,8)</f>
        <v>2020M12</v>
      </c>
      <c r="C4642" s="7">
        <f t="shared" si="424"/>
        <v>44179</v>
      </c>
      <c r="D4642" s="126">
        <v>40.368149575623661</v>
      </c>
      <c r="E4642">
        <f t="shared" si="414"/>
        <v>40.401931064311967</v>
      </c>
      <c r="F4642" s="126">
        <v>33.83937993975843</v>
      </c>
      <c r="G4642">
        <f t="shared" si="423"/>
        <v>33.943462741663708</v>
      </c>
      <c r="H4642">
        <f t="shared" si="421"/>
        <v>38.908417292524767</v>
      </c>
      <c r="I4642">
        <f t="shared" si="422"/>
        <v>32.971805253036614</v>
      </c>
      <c r="J4642">
        <f t="shared" si="416"/>
        <v>0</v>
      </c>
      <c r="K4642" s="66"/>
      <c r="L4642" s="67"/>
      <c r="M4642" s="66"/>
      <c r="N4642" s="67"/>
      <c r="O4642" s="66"/>
      <c r="P4642" s="67"/>
      <c r="Q4642" s="66"/>
      <c r="R4642" s="68"/>
      <c r="S4642">
        <f t="shared" si="417"/>
        <v>32.958663913887406</v>
      </c>
      <c r="T4642">
        <f t="shared" si="418"/>
        <v>-1.3141339149207454E-2</v>
      </c>
      <c r="U4642">
        <f t="shared" si="419"/>
        <v>38.893582332312327</v>
      </c>
      <c r="V4642">
        <f t="shared" si="420"/>
        <v>-1.4834960212439796E-2</v>
      </c>
    </row>
    <row r="4643" spans="1:22">
      <c r="A4643" s="12">
        <f t="shared" si="415"/>
        <v>0</v>
      </c>
      <c r="B4643" t="str">
        <f>YEAR(C4643)&amp;VLOOKUP(MONTH(C4643),lookup!$G$2:$N$13,8)</f>
        <v>2020M12</v>
      </c>
      <c r="C4643" s="7">
        <f t="shared" si="424"/>
        <v>44180</v>
      </c>
      <c r="D4643" s="126">
        <v>40.417554664330794</v>
      </c>
      <c r="E4643">
        <f t="shared" si="414"/>
        <v>40.413122033970637</v>
      </c>
      <c r="F4643" s="126">
        <v>33.890085192821523</v>
      </c>
      <c r="G4643">
        <f t="shared" si="423"/>
        <v>33.939763209993494</v>
      </c>
      <c r="H4643">
        <f t="shared" si="421"/>
        <v>38.905868457785893</v>
      </c>
      <c r="I4643">
        <f t="shared" si="422"/>
        <v>32.963691689785449</v>
      </c>
      <c r="J4643">
        <f t="shared" si="416"/>
        <v>0</v>
      </c>
      <c r="K4643" s="66"/>
      <c r="L4643" s="67"/>
      <c r="M4643" s="66"/>
      <c r="N4643" s="67"/>
      <c r="O4643" s="66"/>
      <c r="P4643" s="67"/>
      <c r="Q4643" s="66"/>
      <c r="R4643" s="68"/>
      <c r="S4643">
        <f t="shared" si="417"/>
        <v>32.965860233630458</v>
      </c>
      <c r="T4643">
        <f t="shared" si="418"/>
        <v>2.1685438450091965E-3</v>
      </c>
      <c r="U4643">
        <f t="shared" si="419"/>
        <v>38.91526661918617</v>
      </c>
      <c r="V4643">
        <f t="shared" si="420"/>
        <v>9.3981614002771607E-3</v>
      </c>
    </row>
    <row r="4644" spans="1:22">
      <c r="A4644" s="12">
        <f t="shared" si="415"/>
        <v>0</v>
      </c>
      <c r="B4644" t="str">
        <f>YEAR(C4644)&amp;VLOOKUP(MONTH(C4644),lookup!$G$2:$N$13,8)</f>
        <v>2020M12</v>
      </c>
      <c r="C4644" s="7">
        <f t="shared" si="424"/>
        <v>44181</v>
      </c>
      <c r="D4644" s="126">
        <v>40.588165345226869</v>
      </c>
      <c r="E4644">
        <f t="shared" si="414"/>
        <v>40.483110509425515</v>
      </c>
      <c r="F4644" s="126">
        <v>34.020444715632195</v>
      </c>
      <c r="G4644">
        <f t="shared" si="423"/>
        <v>33.987227508980979</v>
      </c>
      <c r="H4644">
        <f t="shared" si="421"/>
        <v>38.94666097281273</v>
      </c>
      <c r="I4644">
        <f t="shared" si="422"/>
        <v>32.993665140939584</v>
      </c>
      <c r="J4644">
        <f t="shared" si="416"/>
        <v>0</v>
      </c>
      <c r="K4644" s="66"/>
      <c r="L4644" s="67"/>
      <c r="M4644" s="66"/>
      <c r="N4644" s="67"/>
      <c r="O4644" s="66"/>
      <c r="P4644" s="67"/>
      <c r="Q4644" s="66"/>
      <c r="R4644" s="68"/>
      <c r="S4644">
        <f t="shared" si="417"/>
        <v>32.99043041785648</v>
      </c>
      <c r="T4644">
        <f t="shared" si="418"/>
        <v>-3.2347230831035745E-3</v>
      </c>
      <c r="U4644">
        <f t="shared" si="419"/>
        <v>38.943658977067344</v>
      </c>
      <c r="V4644">
        <f t="shared" si="420"/>
        <v>-3.0019957453859547E-3</v>
      </c>
    </row>
    <row r="4645" spans="1:22">
      <c r="A4645" s="12">
        <f t="shared" si="415"/>
        <v>0</v>
      </c>
      <c r="B4645" t="str">
        <f>YEAR(C4645)&amp;VLOOKUP(MONTH(C4645),lookup!$G$2:$N$13,8)</f>
        <v>2020M12</v>
      </c>
      <c r="C4645" s="7">
        <f t="shared" si="424"/>
        <v>44182</v>
      </c>
      <c r="D4645" s="126">
        <v>40.61553520279017</v>
      </c>
      <c r="E4645">
        <f t="shared" si="414"/>
        <v>40.502130078415497</v>
      </c>
      <c r="F4645" s="126">
        <v>34.125903920583418</v>
      </c>
      <c r="G4645">
        <f t="shared" si="423"/>
        <v>33.999294001968551</v>
      </c>
      <c r="H4645">
        <f t="shared" si="421"/>
        <v>38.948880685276251</v>
      </c>
      <c r="I4645">
        <f t="shared" si="422"/>
        <v>32.989663021430232</v>
      </c>
      <c r="J4645">
        <f t="shared" si="416"/>
        <v>0</v>
      </c>
      <c r="K4645" s="66"/>
      <c r="L4645" s="67"/>
      <c r="M4645" s="66"/>
      <c r="N4645" s="67"/>
      <c r="O4645" s="66"/>
      <c r="P4645" s="67"/>
      <c r="Q4645" s="66"/>
      <c r="R4645" s="68"/>
      <c r="S4645">
        <f t="shared" si="417"/>
        <v>32.990117232535297</v>
      </c>
      <c r="T4645">
        <f t="shared" si="418"/>
        <v>4.5421110506538298E-4</v>
      </c>
      <c r="U4645">
        <f t="shared" si="419"/>
        <v>38.955059871500907</v>
      </c>
      <c r="V4645">
        <f t="shared" si="420"/>
        <v>6.1791862246565188E-3</v>
      </c>
    </row>
    <row r="4646" spans="1:22">
      <c r="A4646" s="12">
        <f t="shared" si="415"/>
        <v>0</v>
      </c>
      <c r="B4646" t="str">
        <f>YEAR(C4646)&amp;VLOOKUP(MONTH(C4646),lookup!$G$2:$N$13,8)</f>
        <v>2020M12</v>
      </c>
      <c r="C4646" s="7">
        <f t="shared" si="424"/>
        <v>44183</v>
      </c>
      <c r="D4646" s="126">
        <v>40.290579496259738</v>
      </c>
      <c r="E4646">
        <f t="shared" si="414"/>
        <v>40.5033973469843</v>
      </c>
      <c r="F4646" s="126">
        <v>33.739919975353494</v>
      </c>
      <c r="G4646">
        <f t="shared" si="423"/>
        <v>33.986627322078441</v>
      </c>
      <c r="H4646">
        <f t="shared" si="421"/>
        <v>38.998222020632149</v>
      </c>
      <c r="I4646">
        <f t="shared" si="422"/>
        <v>33.024625156270702</v>
      </c>
      <c r="J4646">
        <f t="shared" si="416"/>
        <v>0</v>
      </c>
      <c r="K4646" s="66"/>
      <c r="L4646" s="67"/>
      <c r="M4646" s="66"/>
      <c r="N4646" s="67"/>
      <c r="O4646" s="66"/>
      <c r="P4646" s="67"/>
      <c r="Q4646" s="66"/>
      <c r="R4646" s="68"/>
      <c r="S4646">
        <f t="shared" si="417"/>
        <v>33.04734857791945</v>
      </c>
      <c r="T4646">
        <f t="shared" si="418"/>
        <v>2.2723421648748854E-2</v>
      </c>
      <c r="U4646">
        <f t="shared" si="419"/>
        <v>39.02603701778007</v>
      </c>
      <c r="V4646">
        <f t="shared" si="420"/>
        <v>2.7814997147920906E-2</v>
      </c>
    </row>
    <row r="4647" spans="1:22">
      <c r="A4647" s="12">
        <f t="shared" si="415"/>
        <v>0</v>
      </c>
      <c r="B4647" t="str">
        <f>YEAR(C4647)&amp;VLOOKUP(MONTH(C4647),lookup!$G$2:$N$13,8)</f>
        <v>2020M12</v>
      </c>
      <c r="C4647" s="7">
        <f t="shared" si="424"/>
        <v>44184</v>
      </c>
      <c r="D4647" s="126">
        <v>41.005489802349445</v>
      </c>
      <c r="E4647">
        <f t="shared" si="414"/>
        <v>40.553508252974261</v>
      </c>
      <c r="F4647" s="126">
        <v>34.316155546097114</v>
      </c>
      <c r="G4647">
        <f t="shared" si="423"/>
        <v>34.00462007589195</v>
      </c>
      <c r="H4647">
        <f t="shared" si="421"/>
        <v>39.02785358382787</v>
      </c>
      <c r="I4647">
        <f t="shared" si="422"/>
        <v>33.044179791912221</v>
      </c>
      <c r="J4647">
        <f t="shared" si="416"/>
        <v>0</v>
      </c>
      <c r="K4647" s="66"/>
      <c r="L4647" s="67"/>
      <c r="M4647" s="66"/>
      <c r="N4647" s="67"/>
      <c r="O4647" s="66"/>
      <c r="P4647" s="67"/>
      <c r="Q4647" s="66"/>
      <c r="R4647" s="68"/>
      <c r="S4647">
        <f t="shared" si="417"/>
        <v>33.057984819779804</v>
      </c>
      <c r="T4647">
        <f t="shared" si="418"/>
        <v>1.3805027867583419E-2</v>
      </c>
      <c r="U4647">
        <f t="shared" si="419"/>
        <v>39.045860627901348</v>
      </c>
      <c r="V4647">
        <f t="shared" si="420"/>
        <v>1.8007044073478085E-2</v>
      </c>
    </row>
    <row r="4648" spans="1:22">
      <c r="A4648" s="12">
        <f t="shared" si="415"/>
        <v>0</v>
      </c>
      <c r="B4648" t="str">
        <f>YEAR(C4648)&amp;VLOOKUP(MONTH(C4648),lookup!$G$2:$N$13,8)</f>
        <v>2020M12</v>
      </c>
      <c r="C4648" s="7">
        <f t="shared" si="424"/>
        <v>44185</v>
      </c>
      <c r="D4648" s="126">
        <v>40.269208135929297</v>
      </c>
      <c r="E4648">
        <f t="shared" si="414"/>
        <v>40.534540877915106</v>
      </c>
      <c r="F4648" s="126">
        <v>33.681709678675332</v>
      </c>
      <c r="G4648">
        <f t="shared" si="423"/>
        <v>33.972439567656373</v>
      </c>
      <c r="H4648">
        <f t="shared" si="421"/>
        <v>39.080140459923214</v>
      </c>
      <c r="I4648">
        <f t="shared" si="422"/>
        <v>33.084470228924737</v>
      </c>
      <c r="J4648">
        <f t="shared" si="416"/>
        <v>0</v>
      </c>
      <c r="K4648" s="66"/>
      <c r="L4648" s="67"/>
      <c r="M4648" s="66"/>
      <c r="N4648" s="67"/>
      <c r="O4648" s="66"/>
      <c r="P4648" s="67"/>
      <c r="Q4648" s="66"/>
      <c r="R4648" s="68"/>
      <c r="S4648">
        <f t="shared" si="417"/>
        <v>33.096707825166483</v>
      </c>
      <c r="T4648">
        <f t="shared" si="418"/>
        <v>1.2237596241746473E-2</v>
      </c>
      <c r="U4648">
        <f t="shared" si="419"/>
        <v>39.099549752077351</v>
      </c>
      <c r="V4648">
        <f t="shared" si="420"/>
        <v>1.9409292154136892E-2</v>
      </c>
    </row>
    <row r="4649" spans="1:22">
      <c r="A4649" s="12">
        <f t="shared" si="415"/>
        <v>0</v>
      </c>
      <c r="B4649" t="str">
        <f>YEAR(C4649)&amp;VLOOKUP(MONTH(C4649),lookup!$G$2:$N$13,8)</f>
        <v>2020M12</v>
      </c>
      <c r="C4649" s="7">
        <f t="shared" si="424"/>
        <v>44186</v>
      </c>
      <c r="D4649" s="126">
        <v>40.915570639524951</v>
      </c>
      <c r="E4649">
        <f t="shared" si="414"/>
        <v>40.586436522383892</v>
      </c>
      <c r="F4649" s="126">
        <v>34.373112373693729</v>
      </c>
      <c r="G4649">
        <f t="shared" si="423"/>
        <v>34.020606643083063</v>
      </c>
      <c r="H4649">
        <f t="shared" si="421"/>
        <v>39.119782635375472</v>
      </c>
      <c r="I4649">
        <f t="shared" si="422"/>
        <v>33.110879701948186</v>
      </c>
      <c r="J4649">
        <f t="shared" si="416"/>
        <v>0</v>
      </c>
      <c r="K4649" s="66"/>
      <c r="L4649" s="67"/>
      <c r="M4649" s="66"/>
      <c r="N4649" s="67"/>
      <c r="O4649" s="66"/>
      <c r="P4649" s="67"/>
      <c r="Q4649" s="66"/>
      <c r="R4649" s="68"/>
      <c r="S4649">
        <f t="shared" si="417"/>
        <v>33.127686832960215</v>
      </c>
      <c r="T4649">
        <f t="shared" si="418"/>
        <v>1.6807131012029686E-2</v>
      </c>
      <c r="U4649">
        <f t="shared" si="419"/>
        <v>39.139615502929487</v>
      </c>
      <c r="V4649">
        <f t="shared" si="420"/>
        <v>1.9832867554015365E-2</v>
      </c>
    </row>
    <row r="4650" spans="1:22">
      <c r="A4650" s="12">
        <f t="shared" si="415"/>
        <v>0</v>
      </c>
      <c r="B4650" t="str">
        <f>YEAR(C4650)&amp;VLOOKUP(MONTH(C4650),lookup!$G$2:$N$13,8)</f>
        <v>2020M12</v>
      </c>
      <c r="C4650" s="7">
        <f t="shared" si="424"/>
        <v>44187</v>
      </c>
      <c r="D4650" s="126">
        <v>40.384954991386238</v>
      </c>
      <c r="E4650">
        <f t="shared" si="414"/>
        <v>40.570552664715663</v>
      </c>
      <c r="F4650" s="126">
        <v>33.706828265433728</v>
      </c>
      <c r="G4650">
        <f t="shared" si="423"/>
        <v>33.986187459254566</v>
      </c>
      <c r="H4650">
        <f t="shared" si="421"/>
        <v>39.202183556943929</v>
      </c>
      <c r="I4650">
        <f t="shared" si="422"/>
        <v>33.179731253722665</v>
      </c>
      <c r="J4650">
        <f t="shared" si="416"/>
        <v>0</v>
      </c>
      <c r="K4650" s="66"/>
      <c r="L4650" s="67"/>
      <c r="M4650" s="66"/>
      <c r="N4650" s="67"/>
      <c r="O4650" s="66"/>
      <c r="P4650" s="67"/>
      <c r="Q4650" s="66"/>
      <c r="R4650" s="68"/>
      <c r="S4650">
        <f t="shared" si="417"/>
        <v>33.20101341995197</v>
      </c>
      <c r="T4650">
        <f t="shared" si="418"/>
        <v>2.1282166229305233E-2</v>
      </c>
      <c r="U4650">
        <f t="shared" si="419"/>
        <v>39.227809624378416</v>
      </c>
      <c r="V4650">
        <f t="shared" si="420"/>
        <v>2.5626067434487254E-2</v>
      </c>
    </row>
    <row r="4651" spans="1:22">
      <c r="A4651" s="12">
        <f t="shared" si="415"/>
        <v>0</v>
      </c>
      <c r="B4651" t="str">
        <f>YEAR(C4651)&amp;VLOOKUP(MONTH(C4651),lookup!$G$2:$N$13,8)</f>
        <v>2020M12</v>
      </c>
      <c r="C4651" s="7">
        <f t="shared" si="424"/>
        <v>44188</v>
      </c>
      <c r="D4651" s="126">
        <v>40.761492175066159</v>
      </c>
      <c r="E4651">
        <f t="shared" si="414"/>
        <v>40.604211840159621</v>
      </c>
      <c r="F4651" s="126">
        <v>34.236163148806654</v>
      </c>
      <c r="G4651">
        <f t="shared" si="423"/>
        <v>34.017005600522239</v>
      </c>
      <c r="H4651">
        <f t="shared" si="421"/>
        <v>39.236994032519569</v>
      </c>
      <c r="I4651">
        <f t="shared" si="422"/>
        <v>33.206676333848726</v>
      </c>
      <c r="J4651">
        <f t="shared" si="416"/>
        <v>0</v>
      </c>
      <c r="K4651" s="66"/>
      <c r="L4651" s="67"/>
      <c r="M4651" s="66"/>
      <c r="N4651" s="67"/>
      <c r="O4651" s="66"/>
      <c r="P4651" s="67"/>
      <c r="Q4651" s="66"/>
      <c r="R4651" s="68"/>
      <c r="S4651">
        <f t="shared" si="417"/>
        <v>33.261628229959868</v>
      </c>
      <c r="T4651">
        <f t="shared" si="418"/>
        <v>5.4951896111141707E-2</v>
      </c>
      <c r="U4651">
        <f t="shared" si="419"/>
        <v>39.314999063220228</v>
      </c>
      <c r="V4651">
        <f t="shared" si="420"/>
        <v>7.8005030700659006E-2</v>
      </c>
    </row>
    <row r="4652" spans="1:22">
      <c r="A4652" s="12">
        <f t="shared" si="415"/>
        <v>0</v>
      </c>
      <c r="B4652" t="str">
        <f>YEAR(C4652)&amp;VLOOKUP(MONTH(C4652),lookup!$G$2:$N$13,8)</f>
        <v>2020M12</v>
      </c>
      <c r="C4652" s="7">
        <f t="shared" si="424"/>
        <v>44189</v>
      </c>
      <c r="D4652" s="126">
        <v>41.528203536211947</v>
      </c>
      <c r="E4652">
        <f t="shared" si="414"/>
        <v>40.766099563758871</v>
      </c>
      <c r="F4652" s="126">
        <v>34.343262524674849</v>
      </c>
      <c r="G4652">
        <f t="shared" si="423"/>
        <v>34.087460259364185</v>
      </c>
      <c r="H4652">
        <f t="shared" si="421"/>
        <v>39.438691199340347</v>
      </c>
      <c r="I4652">
        <f t="shared" si="422"/>
        <v>33.354706115008376</v>
      </c>
      <c r="J4652">
        <f t="shared" si="416"/>
        <v>0</v>
      </c>
      <c r="K4652" s="66"/>
      <c r="L4652" s="67"/>
      <c r="M4652" s="66"/>
      <c r="N4652" s="67"/>
      <c r="O4652" s="66"/>
      <c r="P4652" s="67"/>
      <c r="Q4652" s="66"/>
      <c r="R4652" s="68"/>
      <c r="S4652">
        <f t="shared" si="417"/>
        <v>33.334552622718874</v>
      </c>
      <c r="T4652">
        <f t="shared" si="418"/>
        <v>-2.015349228950214E-2</v>
      </c>
      <c r="U4652">
        <f t="shared" si="419"/>
        <v>39.395436670259357</v>
      </c>
      <c r="V4652">
        <f t="shared" si="420"/>
        <v>-4.3254529080989812E-2</v>
      </c>
    </row>
    <row r="4653" spans="1:22">
      <c r="A4653" s="12">
        <f t="shared" si="415"/>
        <v>0</v>
      </c>
      <c r="B4653" t="str">
        <f>YEAR(C4653)&amp;VLOOKUP(MONTH(C4653),lookup!$G$2:$N$13,8)</f>
        <v>2020M12</v>
      </c>
      <c r="C4653" s="7">
        <f t="shared" si="424"/>
        <v>44190</v>
      </c>
      <c r="D4653" s="126">
        <v>39.307439615349423</v>
      </c>
      <c r="E4653">
        <f t="shared" ref="E4653:E4716" si="425">AVERAGE(SUM(D4646:D4653)/8,SUM(D4648:D4653)/6)</f>
        <v>40.542839407293826</v>
      </c>
      <c r="F4653" s="126">
        <v>33.424281068247417</v>
      </c>
      <c r="G4653">
        <f t="shared" si="423"/>
        <v>33.969285957939036</v>
      </c>
      <c r="H4653">
        <f t="shared" si="421"/>
        <v>39.335622339482811</v>
      </c>
      <c r="I4653">
        <f t="shared" si="422"/>
        <v>33.300776729409861</v>
      </c>
      <c r="J4653">
        <f t="shared" si="416"/>
        <v>0</v>
      </c>
      <c r="K4653" s="66"/>
      <c r="L4653" s="67"/>
      <c r="M4653" s="66"/>
      <c r="N4653" s="67"/>
      <c r="O4653" s="66"/>
      <c r="P4653" s="67"/>
      <c r="Q4653" s="66"/>
      <c r="R4653" s="68"/>
      <c r="S4653">
        <f t="shared" si="417"/>
        <v>33.306026165075231</v>
      </c>
      <c r="T4653">
        <f t="shared" si="418"/>
        <v>5.2494356653696173E-3</v>
      </c>
      <c r="U4653">
        <f t="shared" si="419"/>
        <v>39.343856218172903</v>
      </c>
      <c r="V4653">
        <f t="shared" si="420"/>
        <v>8.2338786900919558E-3</v>
      </c>
    </row>
    <row r="4654" spans="1:22">
      <c r="A4654" s="12">
        <f t="shared" si="415"/>
        <v>0</v>
      </c>
      <c r="B4654" t="str">
        <f>YEAR(C4654)&amp;VLOOKUP(MONTH(C4654),lookup!$G$2:$N$13,8)</f>
        <v>2020M12</v>
      </c>
      <c r="C4654" s="7">
        <f t="shared" si="424"/>
        <v>44191</v>
      </c>
      <c r="D4654" s="126">
        <v>40.397449783215549</v>
      </c>
      <c r="E4654">
        <f t="shared" si="425"/>
        <v>40.560205604169084</v>
      </c>
      <c r="F4654" s="126">
        <v>33.673584524286667</v>
      </c>
      <c r="G4654">
        <f t="shared" si="423"/>
        <v>33.964462896048303</v>
      </c>
      <c r="H4654">
        <f t="shared" si="421"/>
        <v>39.40122094305157</v>
      </c>
      <c r="I4654">
        <f t="shared" si="422"/>
        <v>33.350309205866594</v>
      </c>
      <c r="J4654">
        <f t="shared" si="416"/>
        <v>0</v>
      </c>
      <c r="K4654" s="66"/>
      <c r="L4654" s="67"/>
      <c r="M4654" s="66"/>
      <c r="N4654" s="67"/>
      <c r="O4654" s="66"/>
      <c r="P4654" s="67"/>
      <c r="Q4654" s="66"/>
      <c r="R4654" s="68"/>
      <c r="S4654">
        <f t="shared" si="417"/>
        <v>33.366822552057897</v>
      </c>
      <c r="T4654">
        <f t="shared" si="418"/>
        <v>1.6513346191302958E-2</v>
      </c>
      <c r="U4654">
        <f t="shared" si="419"/>
        <v>39.434755624340383</v>
      </c>
      <c r="V4654">
        <f t="shared" si="420"/>
        <v>3.3534681288813317E-2</v>
      </c>
    </row>
    <row r="4655" spans="1:22">
      <c r="A4655" s="12">
        <f t="shared" si="415"/>
        <v>0</v>
      </c>
      <c r="B4655" t="str">
        <f>YEAR(C4655)&amp;VLOOKUP(MONTH(C4655),lookup!$G$2:$N$13,8)</f>
        <v>2020M12</v>
      </c>
      <c r="C4655" s="7">
        <f t="shared" si="424"/>
        <v>44192</v>
      </c>
      <c r="D4655" s="126">
        <v>41.162719336141251</v>
      </c>
      <c r="E4655">
        <f t="shared" si="425"/>
        <v>40.590628174749099</v>
      </c>
      <c r="F4655" s="126">
        <v>34.329935505139517</v>
      </c>
      <c r="G4655">
        <f t="shared" si="423"/>
        <v>33.961726071108941</v>
      </c>
      <c r="H4655">
        <f t="shared" si="421"/>
        <v>39.44529039361322</v>
      </c>
      <c r="I4655">
        <f t="shared" si="422"/>
        <v>33.367032151863249</v>
      </c>
      <c r="J4655">
        <f t="shared" si="416"/>
        <v>0</v>
      </c>
      <c r="K4655" s="66"/>
      <c r="L4655" s="67"/>
      <c r="M4655" s="66"/>
      <c r="N4655" s="67"/>
      <c r="O4655" s="66"/>
      <c r="P4655" s="67"/>
      <c r="Q4655" s="66"/>
      <c r="R4655" s="68"/>
      <c r="S4655">
        <f t="shared" si="417"/>
        <v>33.380473984046134</v>
      </c>
      <c r="T4655">
        <f t="shared" si="418"/>
        <v>1.3441832182884639E-2</v>
      </c>
      <c r="U4655">
        <f t="shared" si="419"/>
        <v>39.463935203799657</v>
      </c>
      <c r="V4655">
        <f t="shared" si="420"/>
        <v>1.8644810186437155E-2</v>
      </c>
    </row>
    <row r="4656" spans="1:22">
      <c r="A4656" s="12">
        <f t="shared" ref="A4656:A4719" si="426">IF(D4656+D4657=D4656,IF(D4656+D4657&gt;0,1,0),0)</f>
        <v>0</v>
      </c>
      <c r="B4656" t="str">
        <f>YEAR(C4656)&amp;VLOOKUP(MONTH(C4656),lookup!$G$2:$N$13,8)</f>
        <v>2020M12</v>
      </c>
      <c r="C4656" s="7">
        <f t="shared" si="424"/>
        <v>44193</v>
      </c>
      <c r="D4656" s="126">
        <v>40.503296583731455</v>
      </c>
      <c r="E4656">
        <f t="shared" si="425"/>
        <v>40.61512050209884</v>
      </c>
      <c r="F4656" s="126">
        <v>33.723680390770603</v>
      </c>
      <c r="G4656">
        <f t="shared" si="423"/>
        <v>33.965753584392964</v>
      </c>
      <c r="H4656">
        <f t="shared" si="421"/>
        <v>39.471459446936919</v>
      </c>
      <c r="I4656">
        <f t="shared" si="422"/>
        <v>33.376061924537638</v>
      </c>
      <c r="J4656">
        <f t="shared" si="416"/>
        <v>0</v>
      </c>
      <c r="K4656" s="66"/>
      <c r="L4656" s="67"/>
      <c r="M4656" s="66"/>
      <c r="N4656" s="67"/>
      <c r="O4656" s="66"/>
      <c r="P4656" s="67"/>
      <c r="Q4656" s="66"/>
      <c r="R4656" s="68"/>
      <c r="S4656">
        <f t="shared" si="417"/>
        <v>33.389689352308665</v>
      </c>
      <c r="T4656">
        <f t="shared" si="418"/>
        <v>1.3627427771027101E-2</v>
      </c>
      <c r="U4656">
        <f t="shared" si="419"/>
        <v>39.490233421468233</v>
      </c>
      <c r="V4656">
        <f t="shared" si="420"/>
        <v>1.8773974531313797E-2</v>
      </c>
    </row>
    <row r="4657" spans="1:22">
      <c r="A4657" s="12">
        <f t="shared" si="426"/>
        <v>0</v>
      </c>
      <c r="B4657" t="str">
        <f>YEAR(C4657)&amp;VLOOKUP(MONTH(C4657),lookup!$G$2:$N$13,8)</f>
        <v>2020M12</v>
      </c>
      <c r="C4657" s="7">
        <f t="shared" si="424"/>
        <v>44194</v>
      </c>
      <c r="D4657" s="126">
        <v>40.717390635285632</v>
      </c>
      <c r="E4657">
        <f t="shared" si="425"/>
        <v>40.599059123518842</v>
      </c>
      <c r="F4657" s="126">
        <v>34.088034266615537</v>
      </c>
      <c r="G4657">
        <f t="shared" si="423"/>
        <v>33.935592129184649</v>
      </c>
      <c r="H4657">
        <f t="shared" si="421"/>
        <v>39.500996816769394</v>
      </c>
      <c r="I4657">
        <f t="shared" si="422"/>
        <v>33.401138356832135</v>
      </c>
      <c r="J4657">
        <f t="shared" si="416"/>
        <v>0</v>
      </c>
      <c r="K4657" s="66"/>
      <c r="L4657" s="67"/>
      <c r="M4657" s="66"/>
      <c r="N4657" s="67"/>
      <c r="O4657" s="66"/>
      <c r="P4657" s="67"/>
      <c r="Q4657" s="66"/>
      <c r="R4657" s="68"/>
      <c r="S4657">
        <f t="shared" si="417"/>
        <v>33.380897553488353</v>
      </c>
      <c r="T4657">
        <f t="shared" si="418"/>
        <v>-2.0240803343781977E-2</v>
      </c>
      <c r="U4657">
        <f t="shared" si="419"/>
        <v>39.47636134488355</v>
      </c>
      <c r="V4657">
        <f t="shared" si="420"/>
        <v>-2.463547188584414E-2</v>
      </c>
    </row>
    <row r="4658" spans="1:22">
      <c r="A4658" s="12">
        <f t="shared" si="426"/>
        <v>0</v>
      </c>
      <c r="B4658" t="str">
        <f>YEAR(C4658)&amp;VLOOKUP(MONTH(C4658),lookup!$G$2:$N$13,8)</f>
        <v>2020M12</v>
      </c>
      <c r="C4658" s="7">
        <f t="shared" si="424"/>
        <v>44195</v>
      </c>
      <c r="D4658" s="126">
        <v>40.544580993545047</v>
      </c>
      <c r="E4658">
        <f t="shared" si="425"/>
        <v>40.527067203431514</v>
      </c>
      <c r="F4658" s="126">
        <v>33.730107337425245</v>
      </c>
      <c r="G4658">
        <f t="shared" si="423"/>
        <v>33.885950805579988</v>
      </c>
      <c r="H4658">
        <f t="shared" si="421"/>
        <v>39.444784713039624</v>
      </c>
      <c r="I4658">
        <f t="shared" si="422"/>
        <v>33.350245312952175</v>
      </c>
      <c r="J4658">
        <f t="shared" si="416"/>
        <v>0</v>
      </c>
      <c r="K4658" s="66"/>
      <c r="L4658" s="67"/>
      <c r="M4658" s="66"/>
      <c r="N4658" s="67"/>
      <c r="O4658" s="66"/>
      <c r="P4658" s="67"/>
      <c r="Q4658" s="66"/>
      <c r="R4658" s="68"/>
      <c r="S4658">
        <f t="shared" si="417"/>
        <v>33.391865392087922</v>
      </c>
      <c r="T4658">
        <f t="shared" si="418"/>
        <v>4.1620079135746835E-2</v>
      </c>
      <c r="U4658">
        <f t="shared" si="419"/>
        <v>39.510119665985123</v>
      </c>
      <c r="V4658">
        <f t="shared" si="420"/>
        <v>6.5334952945498515E-2</v>
      </c>
    </row>
    <row r="4659" spans="1:22">
      <c r="A4659" s="12">
        <f t="shared" si="426"/>
        <v>0</v>
      </c>
      <c r="B4659" t="str">
        <f>YEAR(C4659)&amp;VLOOKUP(MONTH(C4659),lookup!$G$2:$N$13,8)</f>
        <v>2020M12</v>
      </c>
      <c r="C4659" s="7">
        <f t="shared" si="424"/>
        <v>44196</v>
      </c>
      <c r="D4659" s="126">
        <v>40.218962710426325</v>
      </c>
      <c r="E4659">
        <f t="shared" si="425"/>
        <v>40.569119369814601</v>
      </c>
      <c r="F4659" s="126">
        <v>33.788429291892754</v>
      </c>
      <c r="G4659">
        <f t="shared" si="423"/>
        <v>33.888313124826652</v>
      </c>
      <c r="H4659">
        <f t="shared" si="421"/>
        <v>39.607881642948485</v>
      </c>
      <c r="I4659">
        <f t="shared" si="422"/>
        <v>33.464429046599349</v>
      </c>
      <c r="J4659">
        <f t="shared" ref="J4659:J4722" si="427">INDEX(L:AW,MATCH(C4659,C:C,0),MATCH($J$1,$L$1:$AW$1,0))*(IF(K4659=$S$1,1,IF(M4659=$S$1,1,IF(O4659=$S$1,1,IF(Q4659=$S$1,1,0)))))</f>
        <v>0</v>
      </c>
      <c r="K4659" s="66"/>
      <c r="L4659" s="67"/>
      <c r="M4659" s="66"/>
      <c r="N4659" s="67"/>
      <c r="O4659" s="66"/>
      <c r="P4659" s="67"/>
      <c r="Q4659" s="66"/>
      <c r="R4659" s="68"/>
      <c r="S4659">
        <f t="shared" si="417"/>
        <v>33.46204721598297</v>
      </c>
      <c r="T4659">
        <f t="shared" si="418"/>
        <v>-2.3818306163789771E-3</v>
      </c>
      <c r="U4659">
        <f t="shared" si="419"/>
        <v>39.607242293106324</v>
      </c>
      <c r="V4659">
        <f t="shared" si="420"/>
        <v>-6.393498421601862E-4</v>
      </c>
    </row>
    <row r="4660" spans="1:22">
      <c r="A4660" s="12">
        <f t="shared" si="426"/>
        <v>0</v>
      </c>
      <c r="B4660" t="str">
        <f>YEAR(C4660)&amp;VLOOKUP(MONTH(C4660),lookup!$G$2:$N$13,8)</f>
        <v>2021M01</v>
      </c>
      <c r="C4660" s="7">
        <f t="shared" si="424"/>
        <v>44197</v>
      </c>
      <c r="D4660" s="126">
        <v>40.489674964976267</v>
      </c>
      <c r="E4660">
        <f t="shared" si="425"/>
        <v>40.511896765925762</v>
      </c>
      <c r="F4660" s="126">
        <v>33.633286924303732</v>
      </c>
      <c r="G4660">
        <f t="shared" si="423"/>
        <v>33.840581516471545</v>
      </c>
      <c r="H4660">
        <f t="shared" si="421"/>
        <v>39.603239579024887</v>
      </c>
      <c r="I4660">
        <f t="shared" si="422"/>
        <v>33.454596473413361</v>
      </c>
      <c r="J4660">
        <f t="shared" si="427"/>
        <v>0</v>
      </c>
      <c r="K4660" s="66"/>
      <c r="L4660" s="67"/>
      <c r="M4660" s="66"/>
      <c r="N4660" s="67"/>
      <c r="O4660" s="66"/>
      <c r="P4660" s="67"/>
      <c r="Q4660" s="66"/>
      <c r="R4660" s="68"/>
      <c r="S4660">
        <f t="shared" ref="S4660:S4723" si="428">AVERAGE(G4295+G3929+G3564+G3199+G2834)/5</f>
        <v>33.47427058785815</v>
      </c>
      <c r="T4660">
        <f t="shared" ref="T4660:T4723" si="429">S4660-I4660</f>
        <v>1.9674114444789836E-2</v>
      </c>
      <c r="U4660">
        <f t="shared" ref="U4660:U4723" si="430">AVERAGE(E4295+E3929+E3564+E3199+E2834)/5</f>
        <v>39.631529542919793</v>
      </c>
      <c r="V4660">
        <f t="shared" ref="V4660:V4723" si="431">U4660-H4660</f>
        <v>2.8289963894906123E-2</v>
      </c>
    </row>
    <row r="4661" spans="1:22">
      <c r="A4661" s="12">
        <f t="shared" si="426"/>
        <v>0</v>
      </c>
      <c r="B4661" t="str">
        <f>YEAR(C4661)&amp;VLOOKUP(MONTH(C4661),lookup!$G$2:$N$13,8)</f>
        <v>2021M01</v>
      </c>
      <c r="C4661" s="7">
        <f t="shared" si="424"/>
        <v>44198</v>
      </c>
      <c r="D4661" s="126">
        <v>40.551312826405422</v>
      </c>
      <c r="E4661">
        <f t="shared" si="425"/>
        <v>40.538688299138784</v>
      </c>
      <c r="F4661" s="126">
        <v>33.918333084471961</v>
      </c>
      <c r="G4661">
        <f t="shared" si="423"/>
        <v>33.83715956576328</v>
      </c>
      <c r="H4661">
        <f t="shared" si="421"/>
        <v>39.701025382853501</v>
      </c>
      <c r="I4661">
        <f t="shared" si="422"/>
        <v>33.523434136875757</v>
      </c>
      <c r="J4661">
        <f t="shared" si="427"/>
        <v>0</v>
      </c>
      <c r="K4661" s="66"/>
      <c r="L4661" s="67"/>
      <c r="M4661" s="66"/>
      <c r="N4661" s="67"/>
      <c r="O4661" s="66"/>
      <c r="P4661" s="67"/>
      <c r="Q4661" s="66"/>
      <c r="R4661" s="68"/>
      <c r="S4661">
        <f t="shared" si="428"/>
        <v>33.530610557834862</v>
      </c>
      <c r="T4661">
        <f t="shared" si="429"/>
        <v>7.1764209591052008E-3</v>
      </c>
      <c r="U4661">
        <f t="shared" si="430"/>
        <v>39.712432999306927</v>
      </c>
      <c r="V4661">
        <f t="shared" si="431"/>
        <v>1.1407616453425362E-2</v>
      </c>
    </row>
    <row r="4662" spans="1:22">
      <c r="A4662" s="12">
        <f t="shared" si="426"/>
        <v>0</v>
      </c>
      <c r="B4662" t="str">
        <f>YEAR(C4662)&amp;VLOOKUP(MONTH(C4662),lookup!$G$2:$N$13,8)</f>
        <v>2021M01</v>
      </c>
      <c r="C4662" s="7">
        <f t="shared" si="424"/>
        <v>44199</v>
      </c>
      <c r="D4662" s="126">
        <v>40.52298676332979</v>
      </c>
      <c r="E4662">
        <f t="shared" si="425"/>
        <v>40.548175208695781</v>
      </c>
      <c r="F4662" s="126">
        <v>33.65376066801182</v>
      </c>
      <c r="G4662">
        <f t="shared" si="423"/>
        <v>33.830093931182873</v>
      </c>
      <c r="H4662">
        <f t="shared" si="421"/>
        <v>39.740725644772056</v>
      </c>
      <c r="I4662">
        <f t="shared" si="422"/>
        <v>33.548451453678368</v>
      </c>
      <c r="J4662">
        <f t="shared" si="427"/>
        <v>0</v>
      </c>
      <c r="K4662" s="66"/>
      <c r="L4662" s="67"/>
      <c r="M4662" s="66"/>
      <c r="N4662" s="67"/>
      <c r="O4662" s="66"/>
      <c r="P4662" s="67"/>
      <c r="Q4662" s="66"/>
      <c r="R4662" s="68"/>
      <c r="S4662">
        <f t="shared" si="428"/>
        <v>33.551475651146667</v>
      </c>
      <c r="T4662">
        <f t="shared" si="429"/>
        <v>3.0241974682994055E-3</v>
      </c>
      <c r="U4662">
        <f t="shared" si="430"/>
        <v>39.744125079046555</v>
      </c>
      <c r="V4662">
        <f t="shared" si="431"/>
        <v>3.3994342744989581E-3</v>
      </c>
    </row>
    <row r="4663" spans="1:22">
      <c r="A4663" s="12">
        <f t="shared" si="426"/>
        <v>0</v>
      </c>
      <c r="B4663" t="str">
        <f>YEAR(C4663)&amp;VLOOKUP(MONTH(C4663),lookup!$G$2:$N$13,8)</f>
        <v>2021M01</v>
      </c>
      <c r="C4663" s="7">
        <f t="shared" si="424"/>
        <v>44200</v>
      </c>
      <c r="D4663" s="126">
        <v>40.561261427973996</v>
      </c>
      <c r="E4663">
        <f t="shared" si="425"/>
        <v>40.497573322159361</v>
      </c>
      <c r="F4663" s="126">
        <v>34.012333001079156</v>
      </c>
      <c r="G4663">
        <f t="shared" si="423"/>
        <v>33.803935335884397</v>
      </c>
      <c r="H4663">
        <f t="shared" ref="H4663:H4726" si="432">IF(INDEX(D:D,MATCH(DATE(YEAR($C4663)-1,MONTH($C4663),DAY($C4663)),$C:$C,0),1)=0,0,(INDEX(E:E,MATCH(DATE(YEAR($C4663)-1,MONTH($C4663),DAY($C4663)),$C:$C,0),1)+INDEX(E:E,MATCH(DATE(YEAR($C4663)-2,MONTH($C4663),DAY($C4663)),$C:$C,0),1)+INDEX(E:E,MATCH(DATE(YEAR($C4663)-3,MONTH($C4663),DAY($C4663)),$C:$C,0),1)+INDEX(E:E,MATCH(DATE(YEAR($C4663)-4,MONTH($C4663),DAY($C4663)),$C:$C,0),1)+INDEX(E:E,MATCH(DATE(YEAR($C4663)-5,MONTH($C4663),DAY($C4663)),$C:$C,0),1))/5)</f>
        <v>39.768982966172288</v>
      </c>
      <c r="I4663">
        <f t="shared" ref="I4663:I4726" si="433">IF(INDEX(D:D,MATCH(DATE(YEAR($C4663)-1,MONTH($C4663),DAY($C4663)),$C:$C,0),1)=0,0,(INDEX(G:G,MATCH(DATE(YEAR($C4663)-1,MONTH($C4663),DAY($C4663)),$C:$C,0),1)+INDEX(G:G,MATCH(DATE(YEAR($C4663)-2,MONTH($C4663),DAY($C4663)),$C:$C,0),1)+INDEX(G:G,MATCH(DATE(YEAR($C4663)-3,MONTH($C4663),DAY($C4663)),$C:$C,0),1)+INDEX(G:G,MATCH(DATE(YEAR($C4663)-4,MONTH($C4663),DAY($C4663)),$C:$C,0),1)+INDEX(G:G,MATCH(DATE(YEAR($C4663)-5,MONTH($C4663),DAY($C4663)),$C:$C,0),1))/5)</f>
        <v>33.569562014923555</v>
      </c>
      <c r="J4663">
        <f t="shared" si="427"/>
        <v>0</v>
      </c>
      <c r="K4663" s="66"/>
      <c r="L4663" s="67"/>
      <c r="M4663" s="66"/>
      <c r="N4663" s="67"/>
      <c r="O4663" s="66"/>
      <c r="P4663" s="67"/>
      <c r="Q4663" s="66"/>
      <c r="R4663" s="68"/>
      <c r="S4663">
        <f t="shared" si="428"/>
        <v>33.57567451935239</v>
      </c>
      <c r="T4663">
        <f t="shared" si="429"/>
        <v>6.1125044288345975E-3</v>
      </c>
      <c r="U4663">
        <f t="shared" si="430"/>
        <v>39.778517298815935</v>
      </c>
      <c r="V4663">
        <f t="shared" si="431"/>
        <v>9.5343326436463371E-3</v>
      </c>
    </row>
    <row r="4664" spans="1:22">
      <c r="A4664" s="12">
        <f t="shared" si="426"/>
        <v>0</v>
      </c>
      <c r="B4664" t="str">
        <f>YEAR(C4664)&amp;VLOOKUP(MONTH(C4664),lookup!$G$2:$N$13,8)</f>
        <v>2021M01</v>
      </c>
      <c r="C4664" s="7">
        <f t="shared" si="424"/>
        <v>44201</v>
      </c>
      <c r="D4664" s="126">
        <v>40.307066815875856</v>
      </c>
      <c r="E4664">
        <f t="shared" si="425"/>
        <v>40.465516113529283</v>
      </c>
      <c r="F4664" s="126">
        <v>33.357197160117423</v>
      </c>
      <c r="G4664">
        <f t="shared" si="423"/>
        <v>33.749954285859587</v>
      </c>
      <c r="H4664">
        <f t="shared" si="432"/>
        <v>39.811760372995394</v>
      </c>
      <c r="I4664">
        <f t="shared" si="433"/>
        <v>33.594208480948836</v>
      </c>
      <c r="J4664">
        <f t="shared" si="427"/>
        <v>0</v>
      </c>
      <c r="K4664" s="66"/>
      <c r="L4664" s="67"/>
      <c r="M4664" s="66"/>
      <c r="N4664" s="67"/>
      <c r="O4664" s="66"/>
      <c r="P4664" s="67"/>
      <c r="Q4664" s="66"/>
      <c r="R4664" s="68"/>
      <c r="S4664">
        <f t="shared" si="428"/>
        <v>33.585549140320794</v>
      </c>
      <c r="T4664">
        <f t="shared" si="429"/>
        <v>-8.6593406280428553E-3</v>
      </c>
      <c r="U4664">
        <f t="shared" si="430"/>
        <v>39.808269329297254</v>
      </c>
      <c r="V4664">
        <f t="shared" si="431"/>
        <v>-3.4910436981405724E-3</v>
      </c>
    </row>
    <row r="4665" spans="1:22">
      <c r="A4665" s="12">
        <f t="shared" si="426"/>
        <v>0</v>
      </c>
      <c r="B4665" t="str">
        <f>YEAR(C4665)&amp;VLOOKUP(MONTH(C4665),lookup!$G$2:$N$13,8)</f>
        <v>2021M01</v>
      </c>
      <c r="C4665" s="7">
        <f t="shared" si="424"/>
        <v>44202</v>
      </c>
      <c r="D4665" s="126">
        <v>40.396353151715893</v>
      </c>
      <c r="E4665">
        <f t="shared" si="425"/>
        <v>40.460233807580309</v>
      </c>
      <c r="F4665" s="126">
        <v>33.694092820887789</v>
      </c>
      <c r="G4665">
        <f t="shared" si="423"/>
        <v>33.717471572917859</v>
      </c>
      <c r="H4665">
        <f t="shared" si="432"/>
        <v>39.796740662003387</v>
      </c>
      <c r="I4665">
        <f t="shared" si="433"/>
        <v>33.56697948276009</v>
      </c>
      <c r="J4665">
        <f t="shared" si="427"/>
        <v>0</v>
      </c>
      <c r="K4665" s="66"/>
      <c r="L4665" s="67"/>
      <c r="M4665" s="66"/>
      <c r="N4665" s="67"/>
      <c r="O4665" s="66"/>
      <c r="P4665" s="67"/>
      <c r="Q4665" s="66"/>
      <c r="R4665" s="68"/>
      <c r="S4665">
        <f t="shared" si="428"/>
        <v>33.573443948915283</v>
      </c>
      <c r="T4665">
        <f t="shared" si="429"/>
        <v>6.4644661551938043E-3</v>
      </c>
      <c r="U4665">
        <f t="shared" si="430"/>
        <v>39.805807884832419</v>
      </c>
      <c r="V4665">
        <f t="shared" si="431"/>
        <v>9.067222829031607E-3</v>
      </c>
    </row>
    <row r="4666" spans="1:22">
      <c r="A4666" s="12">
        <f t="shared" si="426"/>
        <v>0</v>
      </c>
      <c r="B4666" t="str">
        <f>YEAR(C4666)&amp;VLOOKUP(MONTH(C4666),lookup!$G$2:$N$13,8)</f>
        <v>2021M01</v>
      </c>
      <c r="C4666" s="7">
        <f t="shared" si="424"/>
        <v>44203</v>
      </c>
      <c r="D4666" s="126">
        <v>39.935034892169391</v>
      </c>
      <c r="E4666">
        <f t="shared" si="425"/>
        <v>40.37591717017709</v>
      </c>
      <c r="F4666" s="126">
        <v>33.277251585283373</v>
      </c>
      <c r="G4666">
        <f t="shared" si="423"/>
        <v>33.659498476823963</v>
      </c>
      <c r="H4666">
        <f t="shared" si="432"/>
        <v>39.848955400736301</v>
      </c>
      <c r="I4666">
        <f t="shared" si="433"/>
        <v>33.604205041643084</v>
      </c>
      <c r="J4666">
        <f t="shared" si="427"/>
        <v>0</v>
      </c>
      <c r="K4666" s="66"/>
      <c r="L4666" s="67"/>
      <c r="M4666" s="66"/>
      <c r="N4666" s="67"/>
      <c r="O4666" s="66"/>
      <c r="P4666" s="67"/>
      <c r="Q4666" s="66"/>
      <c r="R4666" s="68"/>
      <c r="S4666">
        <f t="shared" si="428"/>
        <v>33.597388763193997</v>
      </c>
      <c r="T4666">
        <f t="shared" si="429"/>
        <v>-6.8162784490866102E-3</v>
      </c>
      <c r="U4666">
        <f t="shared" si="430"/>
        <v>39.847690637326295</v>
      </c>
      <c r="V4666">
        <f t="shared" si="431"/>
        <v>-1.2647634100062533E-3</v>
      </c>
    </row>
    <row r="4667" spans="1:22">
      <c r="A4667" s="12">
        <f t="shared" si="426"/>
        <v>0</v>
      </c>
      <c r="B4667" t="str">
        <f>YEAR(C4667)&amp;VLOOKUP(MONTH(C4667),lookup!$G$2:$N$13,8)</f>
        <v>2021M01</v>
      </c>
      <c r="C4667" s="7">
        <f t="shared" si="424"/>
        <v>44204</v>
      </c>
      <c r="D4667" s="126">
        <v>39.809623402277104</v>
      </c>
      <c r="E4667">
        <f t="shared" si="425"/>
        <v>40.288526011407072</v>
      </c>
      <c r="F4667" s="126">
        <v>33.573560385027925</v>
      </c>
      <c r="G4667">
        <f t="shared" si="423"/>
        <v>33.617338111857904</v>
      </c>
      <c r="H4667">
        <f t="shared" si="432"/>
        <v>39.850555415540725</v>
      </c>
      <c r="I4667">
        <f t="shared" si="433"/>
        <v>33.598294330136717</v>
      </c>
      <c r="J4667">
        <f t="shared" si="427"/>
        <v>0</v>
      </c>
      <c r="K4667" s="66"/>
      <c r="L4667" s="67"/>
      <c r="M4667" s="66"/>
      <c r="N4667" s="67"/>
      <c r="O4667" s="66"/>
      <c r="P4667" s="67"/>
      <c r="Q4667" s="66"/>
      <c r="R4667" s="68"/>
      <c r="S4667">
        <f t="shared" si="428"/>
        <v>33.60794394380796</v>
      </c>
      <c r="T4667">
        <f t="shared" si="429"/>
        <v>9.6496136712431735E-3</v>
      </c>
      <c r="U4667">
        <f t="shared" si="430"/>
        <v>39.861560015960499</v>
      </c>
      <c r="V4667">
        <f t="shared" si="431"/>
        <v>1.1004600419774135E-2</v>
      </c>
    </row>
    <row r="4668" spans="1:22">
      <c r="A4668" s="12">
        <f t="shared" si="426"/>
        <v>0</v>
      </c>
      <c r="B4668" t="str">
        <f>YEAR(C4668)&amp;VLOOKUP(MONTH(C4668),lookup!$G$2:$N$13,8)</f>
        <v>2021M01</v>
      </c>
      <c r="C4668" s="7">
        <f t="shared" si="424"/>
        <v>44205</v>
      </c>
      <c r="D4668" s="126">
        <v>39.856286423326225</v>
      </c>
      <c r="E4668">
        <f t="shared" si="425"/>
        <v>40.193380865886979</v>
      </c>
      <c r="F4668" s="126">
        <v>33.266291569251422</v>
      </c>
      <c r="G4668">
        <f t="shared" si="423"/>
        <v>33.562111810603767</v>
      </c>
      <c r="H4668">
        <f t="shared" si="432"/>
        <v>39.861403041439829</v>
      </c>
      <c r="I4668">
        <f t="shared" si="433"/>
        <v>33.600717514055603</v>
      </c>
      <c r="J4668">
        <f t="shared" si="427"/>
        <v>0</v>
      </c>
      <c r="K4668" s="66"/>
      <c r="L4668" s="67"/>
      <c r="M4668" s="66"/>
      <c r="N4668" s="67"/>
      <c r="O4668" s="66"/>
      <c r="P4668" s="67"/>
      <c r="Q4668" s="66"/>
      <c r="R4668" s="68"/>
      <c r="S4668">
        <f t="shared" si="428"/>
        <v>33.604228773481836</v>
      </c>
      <c r="T4668">
        <f t="shared" si="429"/>
        <v>3.5112594262329822E-3</v>
      </c>
      <c r="U4668">
        <f t="shared" si="430"/>
        <v>39.867420679930504</v>
      </c>
      <c r="V4668">
        <f t="shared" si="431"/>
        <v>6.017638490675381E-3</v>
      </c>
    </row>
    <row r="4669" spans="1:22">
      <c r="A4669" s="12">
        <f t="shared" si="426"/>
        <v>0</v>
      </c>
      <c r="B4669" t="str">
        <f>YEAR(C4669)&amp;VLOOKUP(MONTH(C4669),lookup!$G$2:$N$13,8)</f>
        <v>2021M01</v>
      </c>
      <c r="C4669" s="7">
        <f t="shared" si="424"/>
        <v>44206</v>
      </c>
      <c r="D4669" s="126">
        <v>40.58039012668339</v>
      </c>
      <c r="E4669">
        <f t="shared" si="425"/>
        <v>40.196792255380132</v>
      </c>
      <c r="F4669" s="126">
        <v>34.002440363506828</v>
      </c>
      <c r="G4669">
        <f t="shared" si="423"/>
        <v>33.566544129079084</v>
      </c>
      <c r="H4669">
        <f t="shared" si="432"/>
        <v>39.882118285683092</v>
      </c>
      <c r="I4669">
        <f t="shared" si="433"/>
        <v>33.616396579998103</v>
      </c>
      <c r="J4669">
        <f t="shared" si="427"/>
        <v>0</v>
      </c>
      <c r="K4669" s="66"/>
      <c r="L4669" s="67"/>
      <c r="M4669" s="66"/>
      <c r="N4669" s="67"/>
      <c r="O4669" s="66"/>
      <c r="P4669" s="67"/>
      <c r="Q4669" s="66"/>
      <c r="R4669" s="68"/>
      <c r="S4669">
        <f t="shared" si="428"/>
        <v>33.603592043802607</v>
      </c>
      <c r="T4669">
        <f t="shared" si="429"/>
        <v>-1.2804536195496041E-2</v>
      </c>
      <c r="U4669">
        <f t="shared" si="430"/>
        <v>39.873273251629641</v>
      </c>
      <c r="V4669">
        <f t="shared" si="431"/>
        <v>-8.8450340534507177E-3</v>
      </c>
    </row>
    <row r="4670" spans="1:22">
      <c r="A4670" s="12">
        <f t="shared" si="426"/>
        <v>0</v>
      </c>
      <c r="B4670" t="str">
        <f>YEAR(C4670)&amp;VLOOKUP(MONTH(C4670),lookup!$G$2:$N$13,8)</f>
        <v>2021M01</v>
      </c>
      <c r="C4670" s="7">
        <f t="shared" si="424"/>
        <v>44207</v>
      </c>
      <c r="D4670" s="126">
        <v>40.382419094132182</v>
      </c>
      <c r="E4670">
        <f t="shared" si="425"/>
        <v>40.194286132576643</v>
      </c>
      <c r="F4670" s="126">
        <v>33.356910928681707</v>
      </c>
      <c r="G4670">
        <f t="shared" si="423"/>
        <v>33.54796716775131</v>
      </c>
      <c r="H4670">
        <f t="shared" si="432"/>
        <v>39.900854865265231</v>
      </c>
      <c r="I4670">
        <f t="shared" si="433"/>
        <v>33.62730978031373</v>
      </c>
      <c r="J4670">
        <f t="shared" si="427"/>
        <v>0</v>
      </c>
      <c r="K4670" s="66"/>
      <c r="L4670" s="67"/>
      <c r="M4670" s="66"/>
      <c r="N4670" s="67"/>
      <c r="O4670" s="66"/>
      <c r="P4670" s="67"/>
      <c r="Q4670" s="66"/>
      <c r="R4670" s="68"/>
      <c r="S4670">
        <f t="shared" si="428"/>
        <v>33.627619440338925</v>
      </c>
      <c r="T4670">
        <f t="shared" si="429"/>
        <v>3.0966002519505764E-4</v>
      </c>
      <c r="U4670">
        <f t="shared" si="430"/>
        <v>39.903642448655319</v>
      </c>
      <c r="V4670">
        <f t="shared" si="431"/>
        <v>2.7875833900878888E-3</v>
      </c>
    </row>
    <row r="4671" spans="1:22">
      <c r="A4671" s="12">
        <f t="shared" si="426"/>
        <v>0</v>
      </c>
      <c r="B4671" t="str">
        <f>YEAR(C4671)&amp;VLOOKUP(MONTH(C4671),lookup!$G$2:$N$13,8)</f>
        <v>2021M01</v>
      </c>
      <c r="C4671" s="7">
        <f t="shared" si="424"/>
        <v>44208</v>
      </c>
      <c r="D4671" s="126">
        <v>40.316461350056706</v>
      </c>
      <c r="E4671">
        <f t="shared" si="425"/>
        <v>40.172328477568549</v>
      </c>
      <c r="F4671" s="126">
        <v>33.71981014796782</v>
      </c>
      <c r="G4671">
        <f t="shared" si="423"/>
        <v>33.531827600021856</v>
      </c>
      <c r="H4671">
        <f t="shared" si="432"/>
        <v>39.918907496705877</v>
      </c>
      <c r="I4671">
        <f t="shared" si="433"/>
        <v>33.635579908752788</v>
      </c>
      <c r="J4671">
        <f t="shared" si="427"/>
        <v>0</v>
      </c>
      <c r="K4671" s="66"/>
      <c r="L4671" s="67"/>
      <c r="M4671" s="66"/>
      <c r="N4671" s="67"/>
      <c r="O4671" s="66"/>
      <c r="P4671" s="67"/>
      <c r="Q4671" s="66"/>
      <c r="R4671" s="68"/>
      <c r="S4671">
        <f t="shared" si="428"/>
        <v>33.628056657493659</v>
      </c>
      <c r="T4671">
        <f t="shared" si="429"/>
        <v>-7.5232512591298928E-3</v>
      </c>
      <c r="U4671">
        <f t="shared" si="430"/>
        <v>39.913811489885617</v>
      </c>
      <c r="V4671">
        <f t="shared" si="431"/>
        <v>-5.0960068202599018E-3</v>
      </c>
    </row>
    <row r="4672" spans="1:22">
      <c r="A4672" s="12">
        <f t="shared" si="426"/>
        <v>0</v>
      </c>
      <c r="B4672" t="str">
        <f>YEAR(C4672)&amp;VLOOKUP(MONTH(C4672),lookup!$G$2:$N$13,8)</f>
        <v>2021M01</v>
      </c>
      <c r="C4672" s="7">
        <f t="shared" si="424"/>
        <v>44209</v>
      </c>
      <c r="D4672" s="126">
        <v>40.533684253631897</v>
      </c>
      <c r="E4672">
        <f t="shared" si="425"/>
        <v>40.236379514216843</v>
      </c>
      <c r="F4672" s="126">
        <v>33.673791824786278</v>
      </c>
      <c r="G4672">
        <f t="shared" si="423"/>
        <v>33.584659786522238</v>
      </c>
      <c r="H4672">
        <f t="shared" si="432"/>
        <v>39.924078352571165</v>
      </c>
      <c r="I4672">
        <f t="shared" si="433"/>
        <v>33.638426325357941</v>
      </c>
      <c r="J4672">
        <f t="shared" si="427"/>
        <v>0</v>
      </c>
      <c r="K4672" s="66"/>
      <c r="L4672" s="67"/>
      <c r="M4672" s="66"/>
      <c r="N4672" s="67"/>
      <c r="O4672" s="66"/>
      <c r="P4672" s="67"/>
      <c r="Q4672" s="66"/>
      <c r="R4672" s="68"/>
      <c r="S4672">
        <f t="shared" si="428"/>
        <v>33.634308285453429</v>
      </c>
      <c r="T4672">
        <f t="shared" si="429"/>
        <v>-4.1180399045117611E-3</v>
      </c>
      <c r="U4672">
        <f t="shared" si="430"/>
        <v>39.918578862085255</v>
      </c>
      <c r="V4672">
        <f t="shared" si="431"/>
        <v>-5.4994904859100302E-3</v>
      </c>
    </row>
    <row r="4673" spans="1:22">
      <c r="A4673" s="12">
        <f t="shared" si="426"/>
        <v>0</v>
      </c>
      <c r="B4673" t="str">
        <f>YEAR(C4673)&amp;VLOOKUP(MONTH(C4673),lookup!$G$2:$N$13,8)</f>
        <v>2021M01</v>
      </c>
      <c r="C4673" s="7">
        <f t="shared" si="424"/>
        <v>44210</v>
      </c>
      <c r="D4673" s="126">
        <v>40.401152873232803</v>
      </c>
      <c r="E4673">
        <f t="shared" si="425"/>
        <v>40.285973619391292</v>
      </c>
      <c r="F4673" s="126">
        <v>33.665136160951562</v>
      </c>
      <c r="G4673">
        <f t="shared" si="423"/>
        <v>33.590481309936521</v>
      </c>
      <c r="H4673">
        <f t="shared" si="432"/>
        <v>39.950539900633409</v>
      </c>
      <c r="I4673">
        <f t="shared" si="433"/>
        <v>33.656767456396075</v>
      </c>
      <c r="J4673">
        <f t="shared" si="427"/>
        <v>0</v>
      </c>
      <c r="K4673" s="66"/>
      <c r="L4673" s="67"/>
      <c r="M4673" s="66"/>
      <c r="N4673" s="67"/>
      <c r="O4673" s="66"/>
      <c r="P4673" s="67"/>
      <c r="Q4673" s="66"/>
      <c r="R4673" s="68"/>
      <c r="S4673">
        <f t="shared" si="428"/>
        <v>33.646029001251819</v>
      </c>
      <c r="T4673">
        <f t="shared" si="429"/>
        <v>-1.073845514425642E-2</v>
      </c>
      <c r="U4673">
        <f t="shared" si="430"/>
        <v>39.942469212006174</v>
      </c>
      <c r="V4673">
        <f t="shared" si="431"/>
        <v>-8.0706886272352563E-3</v>
      </c>
    </row>
    <row r="4674" spans="1:22">
      <c r="A4674" s="12">
        <f t="shared" si="426"/>
        <v>0</v>
      </c>
      <c r="B4674" t="str">
        <f>YEAR(C4674)&amp;VLOOKUP(MONTH(C4674),lookup!$G$2:$N$13,8)</f>
        <v>2021M01</v>
      </c>
      <c r="C4674" s="7">
        <f t="shared" si="424"/>
        <v>44211</v>
      </c>
      <c r="D4674" s="126">
        <v>40.626200672533329</v>
      </c>
      <c r="E4674">
        <f t="shared" si="425"/>
        <v>40.393331001431292</v>
      </c>
      <c r="F4674" s="126">
        <v>33.639036141181052</v>
      </c>
      <c r="G4674">
        <f t="shared" si="423"/>
        <v>33.644154892340929</v>
      </c>
      <c r="H4674">
        <f t="shared" si="432"/>
        <v>39.947611078588466</v>
      </c>
      <c r="I4674">
        <f t="shared" si="433"/>
        <v>33.646492056888363</v>
      </c>
      <c r="J4674">
        <f t="shared" si="427"/>
        <v>0</v>
      </c>
      <c r="K4674" s="66"/>
      <c r="L4674" s="67"/>
      <c r="M4674" s="66"/>
      <c r="N4674" s="67"/>
      <c r="O4674" s="66"/>
      <c r="P4674" s="67"/>
      <c r="Q4674" s="66"/>
      <c r="R4674" s="68"/>
      <c r="S4674">
        <f t="shared" si="428"/>
        <v>33.642382978972101</v>
      </c>
      <c r="T4674">
        <f t="shared" si="429"/>
        <v>-4.1090779162615831E-3</v>
      </c>
      <c r="U4674">
        <f t="shared" si="430"/>
        <v>39.942599453611777</v>
      </c>
      <c r="V4674">
        <f t="shared" si="431"/>
        <v>-5.0116249766887222E-3</v>
      </c>
    </row>
    <row r="4675" spans="1:22">
      <c r="A4675" s="12">
        <f t="shared" si="426"/>
        <v>0</v>
      </c>
      <c r="B4675" t="str">
        <f>YEAR(C4675)&amp;VLOOKUP(MONTH(C4675),lookup!$G$2:$N$13,8)</f>
        <v>2021M01</v>
      </c>
      <c r="C4675" s="7">
        <f t="shared" si="424"/>
        <v>44212</v>
      </c>
      <c r="D4675" s="126">
        <v>40.732050312797995</v>
      </c>
      <c r="E4675">
        <f t="shared" si="425"/>
        <v>40.463621032181734</v>
      </c>
      <c r="F4675" s="126">
        <v>33.977101946322982</v>
      </c>
      <c r="G4675">
        <f t="shared" si="423"/>
        <v>33.667264705156555</v>
      </c>
      <c r="H4675">
        <f t="shared" si="432"/>
        <v>39.948448207955558</v>
      </c>
      <c r="I4675">
        <f t="shared" si="433"/>
        <v>33.643766703507787</v>
      </c>
      <c r="J4675">
        <f t="shared" si="427"/>
        <v>0</v>
      </c>
      <c r="K4675" s="66"/>
      <c r="L4675" s="67"/>
      <c r="M4675" s="66"/>
      <c r="N4675" s="67"/>
      <c r="O4675" s="66"/>
      <c r="P4675" s="67"/>
      <c r="Q4675" s="66"/>
      <c r="R4675" s="68"/>
      <c r="S4675">
        <f t="shared" si="428"/>
        <v>33.642271087705716</v>
      </c>
      <c r="T4675">
        <f t="shared" si="429"/>
        <v>-1.4956158020709154E-3</v>
      </c>
      <c r="U4675">
        <f t="shared" si="430"/>
        <v>39.95061635033575</v>
      </c>
      <c r="V4675">
        <f t="shared" si="431"/>
        <v>2.1681423801922506E-3</v>
      </c>
    </row>
    <row r="4676" spans="1:22">
      <c r="A4676" s="12">
        <f t="shared" si="426"/>
        <v>0</v>
      </c>
      <c r="B4676" t="str">
        <f>YEAR(C4676)&amp;VLOOKUP(MONTH(C4676),lookup!$G$2:$N$13,8)</f>
        <v>2021M01</v>
      </c>
      <c r="C4676" s="7">
        <f t="shared" si="424"/>
        <v>44213</v>
      </c>
      <c r="D4676" s="126">
        <v>40.662346929143823</v>
      </c>
      <c r="E4676">
        <f t="shared" si="425"/>
        <v>40.537327133379634</v>
      </c>
      <c r="F4676" s="126">
        <v>33.601774986814732</v>
      </c>
      <c r="G4676">
        <f t="shared" si="423"/>
        <v>33.708637756932006</v>
      </c>
      <c r="H4676">
        <f t="shared" si="432"/>
        <v>39.940104542387644</v>
      </c>
      <c r="I4676">
        <f t="shared" si="433"/>
        <v>33.626198335197941</v>
      </c>
      <c r="J4676">
        <f t="shared" si="427"/>
        <v>0</v>
      </c>
      <c r="K4676" s="66"/>
      <c r="L4676" s="67"/>
      <c r="M4676" s="66"/>
      <c r="N4676" s="67"/>
      <c r="O4676" s="66"/>
      <c r="P4676" s="67"/>
      <c r="Q4676" s="66"/>
      <c r="R4676" s="68"/>
      <c r="S4676">
        <f t="shared" si="428"/>
        <v>33.610704877968317</v>
      </c>
      <c r="T4676">
        <f t="shared" si="429"/>
        <v>-1.5493457229624141E-2</v>
      </c>
      <c r="U4676">
        <f t="shared" si="430"/>
        <v>39.924688613158352</v>
      </c>
      <c r="V4676">
        <f t="shared" si="431"/>
        <v>-1.5415929229291692E-2</v>
      </c>
    </row>
    <row r="4677" spans="1:22">
      <c r="A4677" s="12">
        <f t="shared" si="426"/>
        <v>0</v>
      </c>
      <c r="B4677" t="str">
        <f>YEAR(C4677)&amp;VLOOKUP(MONTH(C4677),lookup!$G$2:$N$13,8)</f>
        <v>2021M01</v>
      </c>
      <c r="C4677" s="7">
        <f t="shared" si="424"/>
        <v>44214</v>
      </c>
      <c r="D4677" s="126">
        <v>40.374010019081808</v>
      </c>
      <c r="E4677">
        <f t="shared" si="425"/>
        <v>40.529224099073303</v>
      </c>
      <c r="F4677" s="126">
        <v>33.7223402068919</v>
      </c>
      <c r="G4677">
        <f t="shared" si="423"/>
        <v>33.691342335387255</v>
      </c>
      <c r="H4677">
        <f t="shared" si="432"/>
        <v>39.950748823361245</v>
      </c>
      <c r="I4677">
        <f t="shared" si="433"/>
        <v>33.63161122215989</v>
      </c>
      <c r="J4677">
        <f t="shared" si="427"/>
        <v>0</v>
      </c>
      <c r="K4677" s="66"/>
      <c r="L4677" s="67"/>
      <c r="M4677" s="66"/>
      <c r="N4677" s="67"/>
      <c r="O4677" s="66"/>
      <c r="P4677" s="67"/>
      <c r="Q4677" s="66"/>
      <c r="R4677" s="68"/>
      <c r="S4677">
        <f t="shared" si="428"/>
        <v>33.629437361346021</v>
      </c>
      <c r="T4677">
        <f t="shared" si="429"/>
        <v>-2.1738608138690552E-3</v>
      </c>
      <c r="U4677">
        <f t="shared" si="430"/>
        <v>39.950929136054143</v>
      </c>
      <c r="V4677">
        <f t="shared" si="431"/>
        <v>1.8031269289764396E-4</v>
      </c>
    </row>
    <row r="4678" spans="1:22">
      <c r="A4678" s="12">
        <f t="shared" si="426"/>
        <v>0</v>
      </c>
      <c r="B4678" t="str">
        <f>YEAR(C4678)&amp;VLOOKUP(MONTH(C4678),lookup!$G$2:$N$13,8)</f>
        <v>2021M01</v>
      </c>
      <c r="C4678" s="7">
        <f t="shared" si="424"/>
        <v>44215</v>
      </c>
      <c r="D4678" s="126">
        <v>40.778856082397162</v>
      </c>
      <c r="E4678">
        <f t="shared" si="425"/>
        <v>40.574432396570302</v>
      </c>
      <c r="F4678" s="126">
        <v>33.735058591809789</v>
      </c>
      <c r="G4678">
        <f t="shared" si="423"/>
        <v>33.720082128251377</v>
      </c>
      <c r="H4678">
        <f t="shared" si="432"/>
        <v>39.945163155539731</v>
      </c>
      <c r="I4678">
        <f t="shared" si="433"/>
        <v>33.623602517183571</v>
      </c>
      <c r="J4678">
        <f t="shared" si="427"/>
        <v>0</v>
      </c>
      <c r="K4678" s="66"/>
      <c r="L4678" s="67"/>
      <c r="M4678" s="66"/>
      <c r="N4678" s="67"/>
      <c r="O4678" s="66"/>
      <c r="P4678" s="67"/>
      <c r="Q4678" s="66"/>
      <c r="R4678" s="68"/>
      <c r="S4678">
        <f t="shared" si="428"/>
        <v>33.614606914100413</v>
      </c>
      <c r="T4678">
        <f t="shared" si="429"/>
        <v>-8.9956030831572775E-3</v>
      </c>
      <c r="U4678">
        <f t="shared" si="430"/>
        <v>39.93734856611654</v>
      </c>
      <c r="V4678">
        <f t="shared" si="431"/>
        <v>-7.8145894231909097E-3</v>
      </c>
    </row>
    <row r="4679" spans="1:22">
      <c r="A4679" s="12">
        <f t="shared" si="426"/>
        <v>0</v>
      </c>
      <c r="B4679" t="str">
        <f>YEAR(C4679)&amp;VLOOKUP(MONTH(C4679),lookup!$G$2:$N$13,8)</f>
        <v>2021M01</v>
      </c>
      <c r="C4679" s="7">
        <f t="shared" si="424"/>
        <v>44216</v>
      </c>
      <c r="D4679" s="126">
        <v>40.262488037868039</v>
      </c>
      <c r="E4679">
        <f t="shared" si="425"/>
        <v>40.559503661611444</v>
      </c>
      <c r="F4679" s="126">
        <v>33.568128922872191</v>
      </c>
      <c r="G4679">
        <f t="shared" si="423"/>
        <v>33.702518115176289</v>
      </c>
      <c r="H4679">
        <f t="shared" si="432"/>
        <v>39.954090755825348</v>
      </c>
      <c r="I4679">
        <f t="shared" si="433"/>
        <v>33.630349494406531</v>
      </c>
      <c r="J4679">
        <f t="shared" si="427"/>
        <v>0</v>
      </c>
      <c r="K4679" s="66"/>
      <c r="L4679" s="67"/>
      <c r="M4679" s="66"/>
      <c r="N4679" s="67"/>
      <c r="O4679" s="66"/>
      <c r="P4679" s="67"/>
      <c r="Q4679" s="66"/>
      <c r="R4679" s="68"/>
      <c r="S4679">
        <f t="shared" si="428"/>
        <v>33.618719358756437</v>
      </c>
      <c r="T4679">
        <f t="shared" si="429"/>
        <v>-1.1630135650094076E-2</v>
      </c>
      <c r="U4679">
        <f t="shared" si="430"/>
        <v>39.943391495644825</v>
      </c>
      <c r="V4679">
        <f t="shared" si="431"/>
        <v>-1.069926018052314E-2</v>
      </c>
    </row>
    <row r="4680" spans="1:22">
      <c r="A4680" s="12">
        <f t="shared" si="426"/>
        <v>0</v>
      </c>
      <c r="B4680" t="str">
        <f>YEAR(C4680)&amp;VLOOKUP(MONTH(C4680),lookup!$G$2:$N$13,8)</f>
        <v>2021M01</v>
      </c>
      <c r="C4680" s="7">
        <f t="shared" si="424"/>
        <v>44217</v>
      </c>
      <c r="D4680" s="126">
        <v>40.893601059803842</v>
      </c>
      <c r="E4680">
        <f t="shared" si="425"/>
        <v>40.60428182760306</v>
      </c>
      <c r="F4680" s="126">
        <v>33.789578114725266</v>
      </c>
      <c r="G4680">
        <f t="shared" ref="G4680:G4743" si="434">AVERAGE(SUM(F4673:F4680)/8,SUM(F4675:F4680)/6)</f>
        <v>33.72229992275949</v>
      </c>
      <c r="H4680">
        <f t="shared" si="432"/>
        <v>39.930397613844079</v>
      </c>
      <c r="I4680">
        <f t="shared" si="433"/>
        <v>33.601164563769991</v>
      </c>
      <c r="J4680">
        <f t="shared" si="427"/>
        <v>0</v>
      </c>
      <c r="K4680" s="66"/>
      <c r="L4680" s="67"/>
      <c r="M4680" s="66"/>
      <c r="N4680" s="67"/>
      <c r="O4680" s="66"/>
      <c r="P4680" s="67"/>
      <c r="Q4680" s="66"/>
      <c r="R4680" s="68"/>
      <c r="S4680">
        <f t="shared" si="428"/>
        <v>33.595134944998911</v>
      </c>
      <c r="T4680">
        <f t="shared" si="429"/>
        <v>-6.0296187710804361E-3</v>
      </c>
      <c r="U4680">
        <f t="shared" si="430"/>
        <v>39.927468842437065</v>
      </c>
      <c r="V4680">
        <f t="shared" si="431"/>
        <v>-2.9287714070136417E-3</v>
      </c>
    </row>
    <row r="4681" spans="1:22">
      <c r="A4681" s="12">
        <f t="shared" si="426"/>
        <v>0</v>
      </c>
      <c r="B4681" t="str">
        <f>YEAR(C4681)&amp;VLOOKUP(MONTH(C4681),lookup!$G$2:$N$13,8)</f>
        <v>2021M01</v>
      </c>
      <c r="C4681" s="7">
        <f t="shared" si="424"/>
        <v>44218</v>
      </c>
      <c r="D4681" s="126">
        <v>40.669125175308125</v>
      </c>
      <c r="E4681">
        <f t="shared" si="425"/>
        <v>40.615786335025291</v>
      </c>
      <c r="F4681" s="126">
        <v>33.91926428233662</v>
      </c>
      <c r="G4681">
        <f t="shared" si="434"/>
        <v>33.733363125013867</v>
      </c>
      <c r="H4681">
        <f t="shared" si="432"/>
        <v>39.917767736315611</v>
      </c>
      <c r="I4681">
        <f t="shared" si="433"/>
        <v>33.584198043923507</v>
      </c>
      <c r="J4681">
        <f t="shared" si="427"/>
        <v>0</v>
      </c>
      <c r="K4681" s="66"/>
      <c r="L4681" s="67"/>
      <c r="M4681" s="66"/>
      <c r="N4681" s="67"/>
      <c r="O4681" s="66"/>
      <c r="P4681" s="67"/>
      <c r="Q4681" s="66"/>
      <c r="R4681" s="68"/>
      <c r="S4681">
        <f t="shared" si="428"/>
        <v>33.579417332582125</v>
      </c>
      <c r="T4681">
        <f t="shared" si="429"/>
        <v>-4.7807113413824709E-3</v>
      </c>
      <c r="U4681">
        <f t="shared" si="430"/>
        <v>39.915170667864757</v>
      </c>
      <c r="V4681">
        <f t="shared" si="431"/>
        <v>-2.5970684508536124E-3</v>
      </c>
    </row>
    <row r="4682" spans="1:22">
      <c r="A4682" s="12">
        <f t="shared" si="426"/>
        <v>0</v>
      </c>
      <c r="B4682" t="str">
        <f>YEAR(C4682)&amp;VLOOKUP(MONTH(C4682),lookup!$G$2:$N$13,8)</f>
        <v>2021M01</v>
      </c>
      <c r="C4682" s="7">
        <f t="shared" si="424"/>
        <v>44219</v>
      </c>
      <c r="D4682" s="126">
        <v>40.528273578140315</v>
      </c>
      <c r="E4682">
        <f t="shared" si="425"/>
        <v>40.598493112375429</v>
      </c>
      <c r="F4682" s="126">
        <v>33.460326220313121</v>
      </c>
      <c r="G4682">
        <f t="shared" si="434"/>
        <v>33.710406357751154</v>
      </c>
      <c r="H4682">
        <f t="shared" si="432"/>
        <v>39.933082373517351</v>
      </c>
      <c r="I4682">
        <f t="shared" si="433"/>
        <v>33.595709718484095</v>
      </c>
      <c r="J4682">
        <f t="shared" si="427"/>
        <v>0</v>
      </c>
      <c r="K4682" s="66"/>
      <c r="L4682" s="67"/>
      <c r="M4682" s="66"/>
      <c r="N4682" s="67"/>
      <c r="O4682" s="66"/>
      <c r="P4682" s="67"/>
      <c r="Q4682" s="66"/>
      <c r="R4682" s="68"/>
      <c r="S4682">
        <f t="shared" si="428"/>
        <v>33.607614702564497</v>
      </c>
      <c r="T4682">
        <f t="shared" si="429"/>
        <v>1.1904984080402414E-2</v>
      </c>
      <c r="U4682">
        <f t="shared" si="430"/>
        <v>39.952097258199956</v>
      </c>
      <c r="V4682">
        <f t="shared" si="431"/>
        <v>1.9014884682604816E-2</v>
      </c>
    </row>
    <row r="4683" spans="1:22">
      <c r="A4683" s="12">
        <f t="shared" si="426"/>
        <v>0</v>
      </c>
      <c r="B4683" t="str">
        <f>YEAR(C4683)&amp;VLOOKUP(MONTH(C4683),lookup!$G$2:$N$13,8)</f>
        <v>2021M01</v>
      </c>
      <c r="C4683" s="7">
        <f t="shared" si="424"/>
        <v>44220</v>
      </c>
      <c r="D4683" s="126">
        <v>39.662397671653601</v>
      </c>
      <c r="E4683">
        <f t="shared" si="425"/>
        <v>40.472338793351554</v>
      </c>
      <c r="F4683" s="126">
        <v>33.375073385069676</v>
      </c>
      <c r="G4683">
        <f t="shared" si="434"/>
        <v>33.643840670854303</v>
      </c>
      <c r="H4683">
        <f t="shared" si="432"/>
        <v>39.942963669612908</v>
      </c>
      <c r="I4683">
        <f t="shared" si="433"/>
        <v>33.595880877734366</v>
      </c>
      <c r="J4683">
        <f t="shared" si="427"/>
        <v>0</v>
      </c>
      <c r="K4683" s="66"/>
      <c r="L4683" s="67"/>
      <c r="M4683" s="66"/>
      <c r="N4683" s="67"/>
      <c r="O4683" s="66"/>
      <c r="P4683" s="67"/>
      <c r="Q4683" s="66"/>
      <c r="R4683" s="68"/>
      <c r="S4683">
        <f t="shared" si="428"/>
        <v>33.598470304479299</v>
      </c>
      <c r="T4683">
        <f t="shared" si="429"/>
        <v>2.589426744933121E-3</v>
      </c>
      <c r="U4683">
        <f t="shared" si="430"/>
        <v>39.948003531242549</v>
      </c>
      <c r="V4683">
        <f t="shared" si="431"/>
        <v>5.0398616296405407E-3</v>
      </c>
    </row>
    <row r="4684" spans="1:22">
      <c r="A4684" s="12">
        <f t="shared" si="426"/>
        <v>0</v>
      </c>
      <c r="B4684" t="str">
        <f>YEAR(C4684)&amp;VLOOKUP(MONTH(C4684),lookup!$G$2:$N$13,8)</f>
        <v>2021M01</v>
      </c>
      <c r="C4684" s="7">
        <f t="shared" ref="C4684:C4747" si="435">C4683+1</f>
        <v>44221</v>
      </c>
      <c r="D4684" s="126">
        <v>40.574602831262418</v>
      </c>
      <c r="E4684">
        <f t="shared" si="425"/>
        <v>40.449833682972738</v>
      </c>
      <c r="F4684" s="126">
        <v>33.186275382257016</v>
      </c>
      <c r="G4684">
        <f t="shared" si="434"/>
        <v>33.572140011440048</v>
      </c>
      <c r="H4684">
        <f t="shared" si="432"/>
        <v>39.958215224882011</v>
      </c>
      <c r="I4684">
        <f t="shared" si="433"/>
        <v>33.604752996853868</v>
      </c>
      <c r="J4684">
        <f t="shared" si="427"/>
        <v>0</v>
      </c>
      <c r="K4684" s="66"/>
      <c r="L4684" s="67"/>
      <c r="M4684" s="66"/>
      <c r="N4684" s="67"/>
      <c r="O4684" s="66"/>
      <c r="P4684" s="67"/>
      <c r="Q4684" s="66"/>
      <c r="R4684" s="68"/>
      <c r="S4684">
        <f t="shared" si="428"/>
        <v>33.61795783365816</v>
      </c>
      <c r="T4684">
        <f t="shared" si="429"/>
        <v>1.3204836804291631E-2</v>
      </c>
      <c r="U4684">
        <f t="shared" si="430"/>
        <v>39.97825801222497</v>
      </c>
      <c r="V4684">
        <f t="shared" si="431"/>
        <v>2.0042787342958945E-2</v>
      </c>
    </row>
    <row r="4685" spans="1:22">
      <c r="A4685" s="12">
        <f t="shared" si="426"/>
        <v>0</v>
      </c>
      <c r="B4685" t="str">
        <f>YEAR(C4685)&amp;VLOOKUP(MONTH(C4685),lookup!$G$2:$N$13,8)</f>
        <v>2021M01</v>
      </c>
      <c r="C4685" s="7">
        <f t="shared" si="435"/>
        <v>44222</v>
      </c>
      <c r="D4685" s="126">
        <v>40.527571285981033</v>
      </c>
      <c r="E4685">
        <f t="shared" si="425"/>
        <v>40.481521532830016</v>
      </c>
      <c r="F4685" s="126">
        <v>33.85858132656746</v>
      </c>
      <c r="G4685">
        <f t="shared" si="434"/>
        <v>33.604859448394379</v>
      </c>
      <c r="H4685">
        <f t="shared" si="432"/>
        <v>39.985697848273311</v>
      </c>
      <c r="I4685">
        <f t="shared" si="433"/>
        <v>33.617767135208581</v>
      </c>
      <c r="J4685">
        <f t="shared" si="427"/>
        <v>0</v>
      </c>
      <c r="K4685" s="66"/>
      <c r="L4685" s="67"/>
      <c r="M4685" s="66"/>
      <c r="N4685" s="67"/>
      <c r="O4685" s="66"/>
      <c r="P4685" s="67"/>
      <c r="Q4685" s="66"/>
      <c r="R4685" s="68"/>
      <c r="S4685">
        <f t="shared" si="428"/>
        <v>33.611563540945951</v>
      </c>
      <c r="T4685">
        <f t="shared" si="429"/>
        <v>-6.2035942626295082E-3</v>
      </c>
      <c r="U4685">
        <f t="shared" si="430"/>
        <v>39.984019329253016</v>
      </c>
      <c r="V4685">
        <f t="shared" si="431"/>
        <v>-1.6785190202952549E-3</v>
      </c>
    </row>
    <row r="4686" spans="1:22">
      <c r="A4686" s="12">
        <f t="shared" si="426"/>
        <v>0</v>
      </c>
      <c r="B4686" t="str">
        <f>YEAR(C4686)&amp;VLOOKUP(MONTH(C4686),lookup!$G$2:$N$13,8)</f>
        <v>2021M01</v>
      </c>
      <c r="C4686" s="7">
        <f t="shared" si="435"/>
        <v>44223</v>
      </c>
      <c r="D4686" s="126">
        <v>40.4396495301133</v>
      </c>
      <c r="E4686">
        <f t="shared" si="425"/>
        <v>40.422491829171399</v>
      </c>
      <c r="F4686" s="126">
        <v>33.326864193520031</v>
      </c>
      <c r="G4686">
        <f t="shared" si="434"/>
        <v>33.540787805067495</v>
      </c>
      <c r="H4686">
        <f t="shared" si="432"/>
        <v>40.003596577136605</v>
      </c>
      <c r="I4686">
        <f t="shared" si="433"/>
        <v>33.626414756832595</v>
      </c>
      <c r="J4686">
        <f t="shared" si="427"/>
        <v>0</v>
      </c>
      <c r="K4686" s="66"/>
      <c r="L4686" s="67"/>
      <c r="M4686" s="66"/>
      <c r="N4686" s="67"/>
      <c r="O4686" s="66"/>
      <c r="P4686" s="67"/>
      <c r="Q4686" s="66"/>
      <c r="R4686" s="68"/>
      <c r="S4686">
        <f t="shared" si="428"/>
        <v>33.634370463909178</v>
      </c>
      <c r="T4686">
        <f t="shared" si="429"/>
        <v>7.9557070765829963E-3</v>
      </c>
      <c r="U4686">
        <f t="shared" si="430"/>
        <v>40.015740777816994</v>
      </c>
      <c r="V4686">
        <f t="shared" si="431"/>
        <v>1.2144200680388906E-2</v>
      </c>
    </row>
    <row r="4687" spans="1:22">
      <c r="A4687" s="12">
        <f t="shared" si="426"/>
        <v>0</v>
      </c>
      <c r="B4687" t="str">
        <f>YEAR(C4687)&amp;VLOOKUP(MONTH(C4687),lookup!$G$2:$N$13,8)</f>
        <v>2021M01</v>
      </c>
      <c r="C4687" s="7">
        <f t="shared" si="435"/>
        <v>44224</v>
      </c>
      <c r="D4687" s="126">
        <v>40.679949679615568</v>
      </c>
      <c r="E4687">
        <f t="shared" si="425"/>
        <v>40.449485223806235</v>
      </c>
      <c r="F4687" s="126">
        <v>33.901075976854244</v>
      </c>
      <c r="G4687">
        <f t="shared" si="434"/>
        <v>33.560081303817839</v>
      </c>
      <c r="H4687">
        <f t="shared" si="432"/>
        <v>40.034308360958349</v>
      </c>
      <c r="I4687">
        <f t="shared" si="433"/>
        <v>33.645381708850309</v>
      </c>
      <c r="J4687">
        <f t="shared" si="427"/>
        <v>0</v>
      </c>
      <c r="K4687" s="66"/>
      <c r="L4687" s="67"/>
      <c r="M4687" s="66"/>
      <c r="N4687" s="67"/>
      <c r="O4687" s="66"/>
      <c r="P4687" s="67"/>
      <c r="Q4687" s="66"/>
      <c r="R4687" s="68"/>
      <c r="S4687">
        <f t="shared" si="428"/>
        <v>33.642044195086562</v>
      </c>
      <c r="T4687">
        <f t="shared" si="429"/>
        <v>-3.3375137637463581E-3</v>
      </c>
      <c r="U4687">
        <f t="shared" si="430"/>
        <v>40.031767734476588</v>
      </c>
      <c r="V4687">
        <f t="shared" si="431"/>
        <v>-2.5406264817604551E-3</v>
      </c>
    </row>
    <row r="4688" spans="1:22">
      <c r="A4688" s="12">
        <f t="shared" si="426"/>
        <v>0</v>
      </c>
      <c r="B4688" t="str">
        <f>YEAR(C4688)&amp;VLOOKUP(MONTH(C4688),lookup!$G$2:$N$13,8)</f>
        <v>2021M01</v>
      </c>
      <c r="C4688" s="7">
        <f t="shared" si="435"/>
        <v>44225</v>
      </c>
      <c r="D4688" s="126">
        <v>40.774910188795367</v>
      </c>
      <c r="E4688">
        <f t="shared" si="425"/>
        <v>40.462620095256128</v>
      </c>
      <c r="F4688" s="126">
        <v>33.596655605189127</v>
      </c>
      <c r="G4688">
        <f t="shared" si="434"/>
        <v>33.559384429044833</v>
      </c>
      <c r="H4688">
        <f t="shared" si="432"/>
        <v>40.026937106305049</v>
      </c>
      <c r="I4688">
        <f t="shared" si="433"/>
        <v>33.635241601957638</v>
      </c>
      <c r="J4688">
        <f t="shared" si="427"/>
        <v>0</v>
      </c>
      <c r="K4688" s="66"/>
      <c r="L4688" s="67"/>
      <c r="M4688" s="66"/>
      <c r="N4688" s="67"/>
      <c r="O4688" s="66"/>
      <c r="P4688" s="67"/>
      <c r="Q4688" s="66"/>
      <c r="R4688" s="68"/>
      <c r="S4688">
        <f t="shared" si="428"/>
        <v>33.628742955292722</v>
      </c>
      <c r="T4688">
        <f t="shared" si="429"/>
        <v>-6.4986466649159524E-3</v>
      </c>
      <c r="U4688">
        <f t="shared" si="430"/>
        <v>40.022917547926411</v>
      </c>
      <c r="V4688">
        <f t="shared" si="431"/>
        <v>-4.0195583786371003E-3</v>
      </c>
    </row>
    <row r="4689" spans="1:22">
      <c r="A4689" s="12">
        <f t="shared" si="426"/>
        <v>0</v>
      </c>
      <c r="B4689" t="str">
        <f>YEAR(C4689)&amp;VLOOKUP(MONTH(C4689),lookup!$G$2:$N$13,8)</f>
        <v>2021M01</v>
      </c>
      <c r="C4689" s="7">
        <f t="shared" si="435"/>
        <v>44226</v>
      </c>
      <c r="D4689" s="126">
        <v>40.92832292103617</v>
      </c>
      <c r="E4689">
        <f t="shared" si="425"/>
        <v>40.584313725146018</v>
      </c>
      <c r="F4689" s="126">
        <v>34.011911219514189</v>
      </c>
      <c r="G4689">
        <f t="shared" si="434"/>
        <v>33.618244682155478</v>
      </c>
      <c r="H4689">
        <f t="shared" si="432"/>
        <v>40.02960699548283</v>
      </c>
      <c r="I4689">
        <f t="shared" si="433"/>
        <v>33.631032862263588</v>
      </c>
      <c r="J4689">
        <f t="shared" si="427"/>
        <v>0</v>
      </c>
      <c r="K4689" s="66"/>
      <c r="L4689" s="67"/>
      <c r="M4689" s="66"/>
      <c r="N4689" s="67"/>
      <c r="O4689" s="66"/>
      <c r="P4689" s="67"/>
      <c r="Q4689" s="66"/>
      <c r="R4689" s="68"/>
      <c r="S4689">
        <f t="shared" si="428"/>
        <v>33.633126612633468</v>
      </c>
      <c r="T4689">
        <f t="shared" si="429"/>
        <v>2.0937503698803539E-3</v>
      </c>
      <c r="U4689">
        <f t="shared" si="430"/>
        <v>40.033206487602172</v>
      </c>
      <c r="V4689">
        <f t="shared" si="431"/>
        <v>3.5994921193420737E-3</v>
      </c>
    </row>
    <row r="4690" spans="1:22">
      <c r="A4690" s="12">
        <f t="shared" si="426"/>
        <v>0</v>
      </c>
      <c r="B4690" t="str">
        <f>YEAR(C4690)&amp;VLOOKUP(MONTH(C4690),lookup!$G$2:$N$13,8)</f>
        <v>2021M01</v>
      </c>
      <c r="C4690" s="7">
        <f t="shared" si="435"/>
        <v>44227</v>
      </c>
      <c r="D4690" s="126">
        <v>40.606737634788374</v>
      </c>
      <c r="E4690">
        <f t="shared" si="425"/>
        <v>40.591895628980353</v>
      </c>
      <c r="F4690" s="126">
        <v>33.612109580854977</v>
      </c>
      <c r="G4690">
        <f t="shared" si="434"/>
        <v>33.663217325405839</v>
      </c>
      <c r="H4690">
        <f t="shared" si="432"/>
        <v>40.008184217916551</v>
      </c>
      <c r="I4690">
        <f t="shared" si="433"/>
        <v>33.600130101312303</v>
      </c>
      <c r="J4690">
        <f t="shared" si="427"/>
        <v>0</v>
      </c>
      <c r="K4690" s="66"/>
      <c r="L4690" s="67"/>
      <c r="M4690" s="66"/>
      <c r="N4690" s="67"/>
      <c r="O4690" s="66"/>
      <c r="P4690" s="67"/>
      <c r="Q4690" s="66"/>
      <c r="R4690" s="68"/>
      <c r="S4690">
        <f t="shared" si="428"/>
        <v>33.600331288326046</v>
      </c>
      <c r="T4690">
        <f t="shared" si="429"/>
        <v>2.0118701374371994E-4</v>
      </c>
      <c r="U4690">
        <f t="shared" si="430"/>
        <v>40.013650784553725</v>
      </c>
      <c r="V4690">
        <f t="shared" si="431"/>
        <v>5.4665666371747079E-3</v>
      </c>
    </row>
    <row r="4691" spans="1:22">
      <c r="A4691" s="12">
        <f t="shared" si="426"/>
        <v>0</v>
      </c>
      <c r="B4691" t="str">
        <f>YEAR(C4691)&amp;VLOOKUP(MONTH(C4691),lookup!$G$2:$N$13,8)</f>
        <v>2021M02</v>
      </c>
      <c r="C4691" s="7">
        <f t="shared" si="435"/>
        <v>44228</v>
      </c>
      <c r="D4691" s="126">
        <v>40.471486838243706</v>
      </c>
      <c r="E4691">
        <f t="shared" si="425"/>
        <v>40.637789997914126</v>
      </c>
      <c r="F4691" s="126">
        <v>33.513081212833505</v>
      </c>
      <c r="G4691">
        <f t="shared" si="434"/>
        <v>33.643051138496588</v>
      </c>
      <c r="H4691">
        <f t="shared" si="432"/>
        <v>39.989547217314296</v>
      </c>
      <c r="I4691">
        <f t="shared" si="433"/>
        <v>33.570495486689744</v>
      </c>
      <c r="J4691">
        <f t="shared" si="427"/>
        <v>0</v>
      </c>
      <c r="K4691" s="66"/>
      <c r="L4691" s="67"/>
      <c r="M4691" s="66"/>
      <c r="N4691" s="67"/>
      <c r="O4691" s="66"/>
      <c r="P4691" s="67"/>
      <c r="Q4691" s="66"/>
      <c r="R4691" s="68"/>
      <c r="S4691">
        <f t="shared" si="428"/>
        <v>33.572208491913081</v>
      </c>
      <c r="T4691">
        <f t="shared" si="429"/>
        <v>1.7130052233369497E-3</v>
      </c>
      <c r="U4691">
        <f t="shared" si="430"/>
        <v>39.992503460157288</v>
      </c>
      <c r="V4691">
        <f t="shared" si="431"/>
        <v>2.9562428429912302E-3</v>
      </c>
    </row>
    <row r="4692" spans="1:22">
      <c r="A4692" s="12">
        <f t="shared" si="426"/>
        <v>0</v>
      </c>
      <c r="B4692" t="str">
        <f>YEAR(C4692)&amp;VLOOKUP(MONTH(C4692),lookup!$G$2:$N$13,8)</f>
        <v>2021M02</v>
      </c>
      <c r="C4692" s="7">
        <f t="shared" si="435"/>
        <v>44229</v>
      </c>
      <c r="D4692" s="126">
        <v>40.172973476550368</v>
      </c>
      <c r="E4692">
        <f t="shared" si="425"/>
        <v>40.590465158781043</v>
      </c>
      <c r="F4692" s="126">
        <v>33.274323376595589</v>
      </c>
      <c r="G4692">
        <f t="shared" si="434"/>
        <v>33.644175736732365</v>
      </c>
      <c r="H4692">
        <f t="shared" si="432"/>
        <v>40.005135961673133</v>
      </c>
      <c r="I4692">
        <f t="shared" si="433"/>
        <v>33.579977108692503</v>
      </c>
      <c r="J4692">
        <f t="shared" si="427"/>
        <v>0</v>
      </c>
      <c r="K4692" s="66"/>
      <c r="L4692" s="67"/>
      <c r="M4692" s="66"/>
      <c r="N4692" s="67"/>
      <c r="O4692" s="66"/>
      <c r="P4692" s="67"/>
      <c r="Q4692" s="66"/>
      <c r="R4692" s="68"/>
      <c r="S4692">
        <f t="shared" si="428"/>
        <v>33.559116237885682</v>
      </c>
      <c r="T4692">
        <f t="shared" si="429"/>
        <v>-2.0860870806821197E-2</v>
      </c>
      <c r="U4692">
        <f t="shared" si="430"/>
        <v>39.992575451344521</v>
      </c>
      <c r="V4692">
        <f t="shared" si="431"/>
        <v>-1.256051032861194E-2</v>
      </c>
    </row>
    <row r="4693" spans="1:22">
      <c r="A4693" s="12">
        <f t="shared" si="426"/>
        <v>0</v>
      </c>
      <c r="B4693" t="str">
        <f>YEAR(C4693)&amp;VLOOKUP(MONTH(C4693),lookup!$G$2:$N$13,8)</f>
        <v>2021M02</v>
      </c>
      <c r="C4693" s="7">
        <f t="shared" si="435"/>
        <v>44230</v>
      </c>
      <c r="D4693" s="126">
        <v>40.90458409365354</v>
      </c>
      <c r="E4693">
        <f t="shared" si="425"/>
        <v>40.632747993763729</v>
      </c>
      <c r="F4693" s="126">
        <v>33.94139734883462</v>
      </c>
      <c r="G4693">
        <f t="shared" si="434"/>
        <v>33.652711852455766</v>
      </c>
      <c r="H4693">
        <f t="shared" si="432"/>
        <v>39.998958593755518</v>
      </c>
      <c r="I4693">
        <f t="shared" si="433"/>
        <v>33.559955530695468</v>
      </c>
      <c r="J4693">
        <f t="shared" si="427"/>
        <v>0</v>
      </c>
      <c r="K4693" s="66"/>
      <c r="L4693" s="67"/>
      <c r="M4693" s="66"/>
      <c r="N4693" s="67"/>
      <c r="O4693" s="66"/>
      <c r="P4693" s="67"/>
      <c r="Q4693" s="66"/>
      <c r="R4693" s="68"/>
      <c r="S4693">
        <f t="shared" si="428"/>
        <v>33.566163932631333</v>
      </c>
      <c r="T4693">
        <f t="shared" si="429"/>
        <v>6.2084019358650266E-3</v>
      </c>
      <c r="U4693">
        <f t="shared" si="430"/>
        <v>40.008501742127734</v>
      </c>
      <c r="V4693">
        <f t="shared" si="431"/>
        <v>9.5431483722165922E-3</v>
      </c>
    </row>
    <row r="4694" spans="1:22">
      <c r="A4694" s="12">
        <f t="shared" si="426"/>
        <v>0</v>
      </c>
      <c r="B4694" t="str">
        <f>YEAR(C4694)&amp;VLOOKUP(MONTH(C4694),lookup!$G$2:$N$13,8)</f>
        <v>2021M02</v>
      </c>
      <c r="C4694" s="7">
        <f t="shared" si="435"/>
        <v>44231</v>
      </c>
      <c r="D4694" s="126">
        <v>40.728607036527869</v>
      </c>
      <c r="E4694">
        <f t="shared" si="425"/>
        <v>40.646949241892358</v>
      </c>
      <c r="F4694" s="126">
        <v>33.695845690443051</v>
      </c>
      <c r="G4694">
        <f t="shared" si="434"/>
        <v>33.684039036451281</v>
      </c>
      <c r="H4694">
        <f t="shared" si="432"/>
        <v>40.018884752036818</v>
      </c>
      <c r="I4694">
        <f t="shared" si="433"/>
        <v>33.567695814933224</v>
      </c>
      <c r="J4694">
        <f t="shared" si="427"/>
        <v>0</v>
      </c>
      <c r="K4694" s="66"/>
      <c r="L4694" s="67"/>
      <c r="M4694" s="66"/>
      <c r="N4694" s="67"/>
      <c r="O4694" s="66"/>
      <c r="P4694" s="67"/>
      <c r="Q4694" s="66"/>
      <c r="R4694" s="68"/>
      <c r="S4694">
        <f t="shared" si="428"/>
        <v>33.557969074857091</v>
      </c>
      <c r="T4694">
        <f t="shared" si="429"/>
        <v>-9.7267400761325007E-3</v>
      </c>
      <c r="U4694">
        <f t="shared" si="430"/>
        <v>40.017962532116393</v>
      </c>
      <c r="V4694">
        <f t="shared" si="431"/>
        <v>-9.2221992042595957E-4</v>
      </c>
    </row>
    <row r="4695" spans="1:22">
      <c r="A4695" s="12">
        <f t="shared" si="426"/>
        <v>0</v>
      </c>
      <c r="B4695" t="str">
        <f>YEAR(C4695)&amp;VLOOKUP(MONTH(C4695),lookup!$G$2:$N$13,8)</f>
        <v>2021M02</v>
      </c>
      <c r="C4695" s="7">
        <f t="shared" si="435"/>
        <v>44232</v>
      </c>
      <c r="D4695" s="126">
        <v>40.851480409304841</v>
      </c>
      <c r="E4695">
        <f t="shared" si="425"/>
        <v>40.651266369853658</v>
      </c>
      <c r="F4695" s="126">
        <v>33.924228264433893</v>
      </c>
      <c r="G4695">
        <f t="shared" si="434"/>
        <v>33.678179141501658</v>
      </c>
      <c r="H4695">
        <f t="shared" si="432"/>
        <v>40.015753904042491</v>
      </c>
      <c r="I4695">
        <f t="shared" si="433"/>
        <v>33.547999944242591</v>
      </c>
      <c r="J4695">
        <f t="shared" si="427"/>
        <v>0</v>
      </c>
      <c r="K4695" s="66"/>
      <c r="L4695" s="67"/>
      <c r="M4695" s="66"/>
      <c r="N4695" s="67"/>
      <c r="O4695" s="66"/>
      <c r="P4695" s="67"/>
      <c r="Q4695" s="66"/>
      <c r="R4695" s="68"/>
      <c r="S4695">
        <f t="shared" si="428"/>
        <v>33.544855242486619</v>
      </c>
      <c r="T4695">
        <f t="shared" si="429"/>
        <v>-3.1447017559713686E-3</v>
      </c>
      <c r="U4695">
        <f t="shared" si="430"/>
        <v>40.016361609092158</v>
      </c>
      <c r="V4695">
        <f t="shared" si="431"/>
        <v>6.0770504966711769E-4</v>
      </c>
    </row>
    <row r="4696" spans="1:22">
      <c r="A4696" s="12">
        <f t="shared" si="426"/>
        <v>0</v>
      </c>
      <c r="B4696" t="str">
        <f>YEAR(C4696)&amp;VLOOKUP(MONTH(C4696),lookup!$G$2:$N$13,8)</f>
        <v>2021M02</v>
      </c>
      <c r="C4696" s="7">
        <f t="shared" si="435"/>
        <v>44233</v>
      </c>
      <c r="D4696" s="126">
        <v>40.877027601990712</v>
      </c>
      <c r="E4696">
        <f t="shared" si="425"/>
        <v>40.680172872111896</v>
      </c>
      <c r="F4696" s="126">
        <v>33.80837116934147</v>
      </c>
      <c r="G4696">
        <f t="shared" si="434"/>
        <v>33.707766496635045</v>
      </c>
      <c r="H4696">
        <f t="shared" si="432"/>
        <v>40.036557506643661</v>
      </c>
      <c r="I4696">
        <f t="shared" si="433"/>
        <v>33.561988866274078</v>
      </c>
      <c r="J4696">
        <f t="shared" si="427"/>
        <v>0</v>
      </c>
      <c r="K4696" s="66"/>
      <c r="L4696" s="67"/>
      <c r="M4696" s="66"/>
      <c r="N4696" s="67"/>
      <c r="O4696" s="66"/>
      <c r="P4696" s="67"/>
      <c r="Q4696" s="66"/>
      <c r="R4696" s="68"/>
      <c r="S4696">
        <f t="shared" si="428"/>
        <v>33.559167224055834</v>
      </c>
      <c r="T4696">
        <f t="shared" si="429"/>
        <v>-2.8216422182438805E-3</v>
      </c>
      <c r="U4696">
        <f t="shared" si="430"/>
        <v>40.039131595827371</v>
      </c>
      <c r="V4696">
        <f t="shared" si="431"/>
        <v>2.5740891837102708E-3</v>
      </c>
    </row>
    <row r="4697" spans="1:22">
      <c r="A4697" s="12">
        <f t="shared" si="426"/>
        <v>0</v>
      </c>
      <c r="B4697" t="str">
        <f>YEAR(C4697)&amp;VLOOKUP(MONTH(C4697),lookup!$G$2:$N$13,8)</f>
        <v>2021M02</v>
      </c>
      <c r="C4697" s="7">
        <f t="shared" si="435"/>
        <v>44234</v>
      </c>
      <c r="D4697" s="126">
        <v>41.029536800986321</v>
      </c>
      <c r="E4697">
        <f t="shared" si="425"/>
        <v>40.733002903170664</v>
      </c>
      <c r="F4697" s="126">
        <v>34.043031515107856</v>
      </c>
      <c r="G4697">
        <f t="shared" si="434"/>
        <v>33.753874040299181</v>
      </c>
      <c r="H4697">
        <f t="shared" si="432"/>
        <v>40.047174213634094</v>
      </c>
      <c r="I4697">
        <f t="shared" si="433"/>
        <v>33.562255175766815</v>
      </c>
      <c r="J4697">
        <f t="shared" si="427"/>
        <v>0</v>
      </c>
      <c r="K4697" s="66"/>
      <c r="L4697" s="67"/>
      <c r="M4697" s="66"/>
      <c r="N4697" s="67"/>
      <c r="O4697" s="66"/>
      <c r="P4697" s="67"/>
      <c r="Q4697" s="66"/>
      <c r="R4697" s="68"/>
      <c r="S4697">
        <f t="shared" si="428"/>
        <v>33.55798314476084</v>
      </c>
      <c r="T4697">
        <f t="shared" si="429"/>
        <v>-4.2720310059749522E-3</v>
      </c>
      <c r="U4697">
        <f t="shared" si="430"/>
        <v>40.048301416751414</v>
      </c>
      <c r="V4697">
        <f t="shared" si="431"/>
        <v>1.1272031173206187E-3</v>
      </c>
    </row>
    <row r="4698" spans="1:22">
      <c r="A4698" s="12">
        <f t="shared" si="426"/>
        <v>0</v>
      </c>
      <c r="B4698" t="str">
        <f>YEAR(C4698)&amp;VLOOKUP(MONTH(C4698),lookup!$G$2:$N$13,8)</f>
        <v>2021M02</v>
      </c>
      <c r="C4698" s="7">
        <f t="shared" si="435"/>
        <v>44235</v>
      </c>
      <c r="D4698" s="126">
        <v>40.173032897092995</v>
      </c>
      <c r="E4698">
        <f t="shared" si="425"/>
        <v>40.705901308776589</v>
      </c>
      <c r="F4698" s="126">
        <v>33.058507070919212</v>
      </c>
      <c r="G4698">
        <f t="shared" si="434"/>
        <v>33.701289191288495</v>
      </c>
      <c r="H4698">
        <f t="shared" si="432"/>
        <v>40.053890863357509</v>
      </c>
      <c r="I4698">
        <f t="shared" si="433"/>
        <v>33.560388640953207</v>
      </c>
      <c r="J4698">
        <f t="shared" si="427"/>
        <v>0</v>
      </c>
      <c r="K4698" s="66"/>
      <c r="L4698" s="67"/>
      <c r="M4698" s="66"/>
      <c r="N4698" s="67"/>
      <c r="O4698" s="66"/>
      <c r="P4698" s="67"/>
      <c r="Q4698" s="66"/>
      <c r="R4698" s="68"/>
      <c r="S4698">
        <f t="shared" si="428"/>
        <v>33.561508744483369</v>
      </c>
      <c r="T4698">
        <f t="shared" si="429"/>
        <v>1.1201035301624529E-3</v>
      </c>
      <c r="U4698">
        <f t="shared" si="430"/>
        <v>40.056695211256724</v>
      </c>
      <c r="V4698">
        <f t="shared" si="431"/>
        <v>2.8043478992145765E-3</v>
      </c>
    </row>
    <row r="4699" spans="1:22">
      <c r="A4699" s="12">
        <f t="shared" si="426"/>
        <v>0</v>
      </c>
      <c r="B4699" t="str">
        <f>YEAR(C4699)&amp;VLOOKUP(MONTH(C4699),lookup!$G$2:$N$13,8)</f>
        <v>2021M02</v>
      </c>
      <c r="C4699" s="7">
        <f t="shared" si="435"/>
        <v>44236</v>
      </c>
      <c r="D4699" s="126">
        <v>40.836870718203485</v>
      </c>
      <c r="E4699">
        <f t="shared" si="425"/>
        <v>40.723095019986573</v>
      </c>
      <c r="F4699" s="126">
        <v>33.893124558087798</v>
      </c>
      <c r="G4699">
        <f t="shared" si="434"/>
        <v>33.721019167804656</v>
      </c>
      <c r="H4699">
        <f t="shared" si="432"/>
        <v>40.076123201746661</v>
      </c>
      <c r="I4699">
        <f t="shared" si="433"/>
        <v>33.573584111175975</v>
      </c>
      <c r="J4699">
        <f t="shared" si="427"/>
        <v>0</v>
      </c>
      <c r="K4699" s="66"/>
      <c r="L4699" s="67"/>
      <c r="M4699" s="66"/>
      <c r="N4699" s="67"/>
      <c r="O4699" s="66"/>
      <c r="P4699" s="67"/>
      <c r="Q4699" s="66"/>
      <c r="R4699" s="68"/>
      <c r="S4699">
        <f t="shared" si="428"/>
        <v>33.568533843976617</v>
      </c>
      <c r="T4699">
        <f t="shared" si="429"/>
        <v>-5.0502671993584158E-3</v>
      </c>
      <c r="U4699">
        <f t="shared" si="430"/>
        <v>40.074826263044415</v>
      </c>
      <c r="V4699">
        <f t="shared" si="431"/>
        <v>-1.2969387022465639E-3</v>
      </c>
    </row>
    <row r="4700" spans="1:22">
      <c r="A4700" s="12">
        <f t="shared" si="426"/>
        <v>0</v>
      </c>
      <c r="B4700" t="str">
        <f>YEAR(C4700)&amp;VLOOKUP(MONTH(C4700),lookup!$G$2:$N$13,8)</f>
        <v>2021M02</v>
      </c>
      <c r="C4700" s="7">
        <f t="shared" si="435"/>
        <v>44237</v>
      </c>
      <c r="D4700" s="126">
        <v>40.04568511139032</v>
      </c>
      <c r="E4700">
        <f t="shared" si="425"/>
        <v>40.658229336735936</v>
      </c>
      <c r="F4700" s="126">
        <v>32.967734566454816</v>
      </c>
      <c r="G4700">
        <f t="shared" si="434"/>
        <v>33.641181440171842</v>
      </c>
      <c r="H4700">
        <f t="shared" si="432"/>
        <v>40.067323420792228</v>
      </c>
      <c r="I4700">
        <f t="shared" si="433"/>
        <v>33.562081793860862</v>
      </c>
      <c r="J4700">
        <f t="shared" si="427"/>
        <v>0</v>
      </c>
      <c r="K4700" s="66"/>
      <c r="L4700" s="67"/>
      <c r="M4700" s="66"/>
      <c r="N4700" s="67"/>
      <c r="O4700" s="66"/>
      <c r="P4700" s="67"/>
      <c r="Q4700" s="66"/>
      <c r="R4700" s="68"/>
      <c r="S4700">
        <f t="shared" si="428"/>
        <v>33.568002619891388</v>
      </c>
      <c r="T4700">
        <f t="shared" si="429"/>
        <v>5.9208260305254612E-3</v>
      </c>
      <c r="U4700">
        <f t="shared" si="430"/>
        <v>40.074264628965011</v>
      </c>
      <c r="V4700">
        <f t="shared" si="431"/>
        <v>6.9412081727833197E-3</v>
      </c>
    </row>
    <row r="4701" spans="1:22">
      <c r="A4701" s="12">
        <f t="shared" si="426"/>
        <v>0</v>
      </c>
      <c r="B4701" t="str">
        <f>YEAR(C4701)&amp;VLOOKUP(MONTH(C4701),lookup!$G$2:$N$13,8)</f>
        <v>2021M02</v>
      </c>
      <c r="C4701" s="7">
        <f t="shared" si="435"/>
        <v>44238</v>
      </c>
      <c r="D4701" s="126">
        <v>40.504532323268855</v>
      </c>
      <c r="E4701">
        <f t="shared" si="425"/>
        <v>40.604313760583892</v>
      </c>
      <c r="F4701" s="126">
        <v>33.591595312778686</v>
      </c>
      <c r="G4701">
        <f t="shared" si="434"/>
        <v>33.591599400280415</v>
      </c>
      <c r="H4701">
        <f t="shared" si="432"/>
        <v>40.078302035573387</v>
      </c>
      <c r="I4701">
        <f t="shared" si="433"/>
        <v>33.567330535912582</v>
      </c>
      <c r="J4701">
        <f t="shared" si="427"/>
        <v>0</v>
      </c>
      <c r="K4701" s="66"/>
      <c r="L4701" s="67"/>
      <c r="M4701" s="66"/>
      <c r="N4701" s="67"/>
      <c r="O4701" s="66"/>
      <c r="P4701" s="67"/>
      <c r="Q4701" s="66"/>
      <c r="R4701" s="68"/>
      <c r="S4701">
        <f t="shared" si="428"/>
        <v>33.56712841161378</v>
      </c>
      <c r="T4701">
        <f t="shared" si="429"/>
        <v>-2.0212429880217542E-4</v>
      </c>
      <c r="U4701">
        <f t="shared" si="430"/>
        <v>40.077735693760246</v>
      </c>
      <c r="V4701">
        <f t="shared" si="431"/>
        <v>-5.6634181314052512E-4</v>
      </c>
    </row>
    <row r="4702" spans="1:22">
      <c r="A4702" s="12">
        <f t="shared" si="426"/>
        <v>0</v>
      </c>
      <c r="B4702" t="str">
        <f>YEAR(C4702)&amp;VLOOKUP(MONTH(C4702),lookup!$G$2:$N$13,8)</f>
        <v>2021M02</v>
      </c>
      <c r="C4702" s="7">
        <f t="shared" si="435"/>
        <v>44239</v>
      </c>
      <c r="D4702" s="126">
        <v>40.322108141282051</v>
      </c>
      <c r="E4702">
        <f t="shared" si="425"/>
        <v>40.532664291238646</v>
      </c>
      <c r="F4702" s="126">
        <v>33.086691118157958</v>
      </c>
      <c r="G4702">
        <f t="shared" si="434"/>
        <v>33.493387235247297</v>
      </c>
      <c r="H4702">
        <f t="shared" si="432"/>
        <v>40.087344847784507</v>
      </c>
      <c r="I4702">
        <f t="shared" si="433"/>
        <v>33.575471293390059</v>
      </c>
      <c r="J4702">
        <f t="shared" si="427"/>
        <v>0</v>
      </c>
      <c r="K4702" s="66"/>
      <c r="L4702" s="67"/>
      <c r="M4702" s="66"/>
      <c r="N4702" s="67"/>
      <c r="O4702" s="66"/>
      <c r="P4702" s="67"/>
      <c r="Q4702" s="66"/>
      <c r="R4702" s="68"/>
      <c r="S4702">
        <f t="shared" si="428"/>
        <v>33.571790040650264</v>
      </c>
      <c r="T4702">
        <f t="shared" si="429"/>
        <v>-3.6812527397955819E-3</v>
      </c>
      <c r="U4702">
        <f t="shared" si="430"/>
        <v>40.08283503777627</v>
      </c>
      <c r="V4702">
        <f t="shared" si="431"/>
        <v>-4.5098100082370252E-3</v>
      </c>
    </row>
    <row r="4703" spans="1:22">
      <c r="A4703" s="12">
        <f t="shared" si="426"/>
        <v>0</v>
      </c>
      <c r="B4703" t="str">
        <f>YEAR(C4703)&amp;VLOOKUP(MONTH(C4703),lookup!$G$2:$N$13,8)</f>
        <v>2021M02</v>
      </c>
      <c r="C4703" s="7">
        <f t="shared" si="435"/>
        <v>44240</v>
      </c>
      <c r="D4703" s="126">
        <v>39.998698223581471</v>
      </c>
      <c r="E4703">
        <f t="shared" si="425"/>
        <v>40.393462189847199</v>
      </c>
      <c r="F4703" s="126">
        <v>33.479243953567753</v>
      </c>
      <c r="G4703">
        <f t="shared" si="434"/>
        <v>33.418593419023161</v>
      </c>
      <c r="H4703">
        <f t="shared" si="432"/>
        <v>40.085293060489064</v>
      </c>
      <c r="I4703">
        <f t="shared" si="433"/>
        <v>33.570917334920431</v>
      </c>
      <c r="J4703">
        <f t="shared" si="427"/>
        <v>0</v>
      </c>
      <c r="K4703" s="66"/>
      <c r="L4703" s="67"/>
      <c r="M4703" s="66"/>
      <c r="N4703" s="67"/>
      <c r="O4703" s="66"/>
      <c r="P4703" s="67"/>
      <c r="Q4703" s="66"/>
      <c r="R4703" s="68"/>
      <c r="S4703">
        <f t="shared" si="428"/>
        <v>33.56518678634869</v>
      </c>
      <c r="T4703">
        <f t="shared" si="429"/>
        <v>-5.7305485717407123E-3</v>
      </c>
      <c r="U4703">
        <f t="shared" si="430"/>
        <v>40.08387117615036</v>
      </c>
      <c r="V4703">
        <f t="shared" si="431"/>
        <v>-1.4218843387041602E-3</v>
      </c>
    </row>
    <row r="4704" spans="1:22">
      <c r="A4704" s="12">
        <f t="shared" si="426"/>
        <v>0</v>
      </c>
      <c r="B4704" t="str">
        <f>YEAR(C4704)&amp;VLOOKUP(MONTH(C4704),lookup!$G$2:$N$13,8)</f>
        <v>2021M02</v>
      </c>
      <c r="C4704" s="7">
        <f t="shared" si="435"/>
        <v>44241</v>
      </c>
      <c r="D4704" s="126">
        <v>40.563536391029231</v>
      </c>
      <c r="E4704">
        <f t="shared" si="425"/>
        <v>40.406410946990121</v>
      </c>
      <c r="F4704" s="126">
        <v>33.149499117598261</v>
      </c>
      <c r="G4704">
        <f t="shared" si="434"/>
        <v>33.384996586345792</v>
      </c>
      <c r="H4704">
        <f t="shared" si="432"/>
        <v>40.097829994476925</v>
      </c>
      <c r="I4704">
        <f t="shared" si="433"/>
        <v>33.576043932945375</v>
      </c>
      <c r="J4704">
        <f t="shared" si="427"/>
        <v>0</v>
      </c>
      <c r="K4704" s="66"/>
      <c r="L4704" s="67"/>
      <c r="M4704" s="66"/>
      <c r="N4704" s="67"/>
      <c r="O4704" s="66"/>
      <c r="P4704" s="67"/>
      <c r="Q4704" s="66"/>
      <c r="R4704" s="68"/>
      <c r="S4704">
        <f t="shared" si="428"/>
        <v>33.578524943464672</v>
      </c>
      <c r="T4704">
        <f t="shared" si="429"/>
        <v>2.4810105192969445E-3</v>
      </c>
      <c r="U4704">
        <f t="shared" si="430"/>
        <v>40.102188827268392</v>
      </c>
      <c r="V4704">
        <f t="shared" si="431"/>
        <v>4.3588327914676483E-3</v>
      </c>
    </row>
    <row r="4705" spans="1:22">
      <c r="A4705" s="12">
        <f t="shared" si="426"/>
        <v>0</v>
      </c>
      <c r="B4705" t="str">
        <f>YEAR(C4705)&amp;VLOOKUP(MONTH(C4705),lookup!$G$2:$N$13,8)</f>
        <v>2021M02</v>
      </c>
      <c r="C4705" s="7">
        <f t="shared" si="435"/>
        <v>44242</v>
      </c>
      <c r="D4705" s="126">
        <v>40.82571999998553</v>
      </c>
      <c r="E4705">
        <f t="shared" si="425"/>
        <v>40.39274317040941</v>
      </c>
      <c r="F4705" s="126">
        <v>33.741596900063676</v>
      </c>
      <c r="G4705">
        <f t="shared" si="434"/>
        <v>33.353529618070183</v>
      </c>
      <c r="H4705">
        <f t="shared" si="432"/>
        <v>40.111836388286704</v>
      </c>
      <c r="I4705">
        <f t="shared" si="433"/>
        <v>33.586591462572976</v>
      </c>
      <c r="J4705">
        <f t="shared" si="427"/>
        <v>0</v>
      </c>
      <c r="K4705" s="66"/>
      <c r="L4705" s="67"/>
      <c r="M4705" s="66"/>
      <c r="N4705" s="67"/>
      <c r="O4705" s="66"/>
      <c r="P4705" s="67"/>
      <c r="Q4705" s="66"/>
      <c r="R4705" s="68"/>
      <c r="S4705">
        <f t="shared" si="428"/>
        <v>33.587489035500141</v>
      </c>
      <c r="T4705">
        <f t="shared" si="429"/>
        <v>8.9757292716541315E-4</v>
      </c>
      <c r="U4705">
        <f t="shared" si="430"/>
        <v>40.112340236588452</v>
      </c>
      <c r="V4705">
        <f t="shared" si="431"/>
        <v>5.0384830174721174E-4</v>
      </c>
    </row>
    <row r="4706" spans="1:22">
      <c r="A4706" s="12">
        <f t="shared" si="426"/>
        <v>0</v>
      </c>
      <c r="B4706" t="str">
        <f>YEAR(C4706)&amp;VLOOKUP(MONTH(C4706),lookup!$G$2:$N$13,8)</f>
        <v>2021M02</v>
      </c>
      <c r="C4706" s="7">
        <f t="shared" si="435"/>
        <v>44243</v>
      </c>
      <c r="D4706" s="126">
        <v>40.902710015847362</v>
      </c>
      <c r="E4706">
        <f t="shared" si="425"/>
        <v>40.509766732369641</v>
      </c>
      <c r="F4706" s="126">
        <v>33.631101555782266</v>
      </c>
      <c r="G4706">
        <f t="shared" si="434"/>
        <v>33.44459735581809</v>
      </c>
      <c r="H4706">
        <f t="shared" si="432"/>
        <v>40.155175382314788</v>
      </c>
      <c r="I4706">
        <f t="shared" si="433"/>
        <v>33.62331497259256</v>
      </c>
      <c r="J4706">
        <f t="shared" si="427"/>
        <v>0</v>
      </c>
      <c r="K4706" s="66"/>
      <c r="L4706" s="67"/>
      <c r="M4706" s="66"/>
      <c r="N4706" s="67"/>
      <c r="O4706" s="66"/>
      <c r="P4706" s="67"/>
      <c r="Q4706" s="66"/>
      <c r="R4706" s="68"/>
      <c r="S4706">
        <f t="shared" si="428"/>
        <v>33.626526541772876</v>
      </c>
      <c r="T4706">
        <f t="shared" si="429"/>
        <v>3.211569180315621E-3</v>
      </c>
      <c r="U4706">
        <f t="shared" si="430"/>
        <v>40.1614135827948</v>
      </c>
      <c r="V4706">
        <f t="shared" si="431"/>
        <v>6.2382004800127788E-3</v>
      </c>
    </row>
    <row r="4707" spans="1:22">
      <c r="A4707" s="12">
        <f t="shared" si="426"/>
        <v>0</v>
      </c>
      <c r="B4707" t="str">
        <f>YEAR(C4707)&amp;VLOOKUP(MONTH(C4707),lookup!$G$2:$N$13,8)</f>
        <v>2021M02</v>
      </c>
      <c r="C4707" s="7">
        <f t="shared" si="435"/>
        <v>44244</v>
      </c>
      <c r="D4707" s="126">
        <v>41.245492874513232</v>
      </c>
      <c r="E4707">
        <f t="shared" si="425"/>
        <v>40.597052329742702</v>
      </c>
      <c r="F4707" s="126">
        <v>34.222623986236897</v>
      </c>
      <c r="G4707">
        <f t="shared" si="434"/>
        <v>33.51777679286559</v>
      </c>
      <c r="H4707">
        <f t="shared" si="432"/>
        <v>40.201946438499725</v>
      </c>
      <c r="I4707">
        <f t="shared" si="433"/>
        <v>33.660184743917718</v>
      </c>
      <c r="J4707">
        <f t="shared" si="427"/>
        <v>0</v>
      </c>
      <c r="K4707" s="66"/>
      <c r="L4707" s="67"/>
      <c r="M4707" s="66"/>
      <c r="N4707" s="67"/>
      <c r="O4707" s="66"/>
      <c r="P4707" s="67"/>
      <c r="Q4707" s="66"/>
      <c r="R4707" s="68"/>
      <c r="S4707">
        <f t="shared" si="428"/>
        <v>33.663056237973954</v>
      </c>
      <c r="T4707">
        <f t="shared" si="429"/>
        <v>2.8714940562366564E-3</v>
      </c>
      <c r="U4707">
        <f t="shared" si="430"/>
        <v>40.208859125557844</v>
      </c>
      <c r="V4707">
        <f t="shared" si="431"/>
        <v>6.9126870581186495E-3</v>
      </c>
    </row>
    <row r="4708" spans="1:22">
      <c r="A4708" s="12">
        <f t="shared" si="426"/>
        <v>0</v>
      </c>
      <c r="B4708" t="str">
        <f>YEAR(C4708)&amp;VLOOKUP(MONTH(C4708),lookup!$G$2:$N$13,8)</f>
        <v>2021M02</v>
      </c>
      <c r="C4708" s="7">
        <f t="shared" si="435"/>
        <v>44245</v>
      </c>
      <c r="D4708" s="126">
        <v>41.217169552111336</v>
      </c>
      <c r="E4708">
        <f t="shared" si="425"/>
        <v>40.744858558190202</v>
      </c>
      <c r="F4708" s="126">
        <v>33.87341812085004</v>
      </c>
      <c r="G4708">
        <f t="shared" si="434"/>
        <v>33.639942598572958</v>
      </c>
      <c r="H4708">
        <f t="shared" si="432"/>
        <v>40.239718673043626</v>
      </c>
      <c r="I4708">
        <f t="shared" si="433"/>
        <v>33.688624295498869</v>
      </c>
      <c r="J4708">
        <f t="shared" si="427"/>
        <v>0</v>
      </c>
      <c r="K4708" s="66"/>
      <c r="L4708" s="67"/>
      <c r="M4708" s="66"/>
      <c r="N4708" s="67"/>
      <c r="O4708" s="66"/>
      <c r="P4708" s="67"/>
      <c r="Q4708" s="66"/>
      <c r="R4708" s="68"/>
      <c r="S4708">
        <f t="shared" si="428"/>
        <v>33.704112748603862</v>
      </c>
      <c r="T4708">
        <f t="shared" si="429"/>
        <v>1.5488453104993027E-2</v>
      </c>
      <c r="U4708">
        <f t="shared" si="430"/>
        <v>40.258410776527441</v>
      </c>
      <c r="V4708">
        <f t="shared" si="431"/>
        <v>1.8692103483815004E-2</v>
      </c>
    </row>
    <row r="4709" spans="1:22">
      <c r="A4709" s="12">
        <f t="shared" si="426"/>
        <v>0</v>
      </c>
      <c r="B4709" t="str">
        <f>YEAR(C4709)&amp;VLOOKUP(MONTH(C4709),lookup!$G$2:$N$13,8)</f>
        <v>2021M02</v>
      </c>
      <c r="C4709" s="7">
        <f t="shared" si="435"/>
        <v>44246</v>
      </c>
      <c r="D4709" s="126">
        <v>41.335482781062623</v>
      </c>
      <c r="E4709">
        <f t="shared" si="425"/>
        <v>40.908191674925746</v>
      </c>
      <c r="F4709" s="126">
        <v>34.263205229050101</v>
      </c>
      <c r="G4709">
        <f t="shared" si="434"/>
        <v>33.747248324630121</v>
      </c>
      <c r="H4709">
        <f t="shared" si="432"/>
        <v>40.324041508655277</v>
      </c>
      <c r="I4709">
        <f t="shared" si="433"/>
        <v>33.758070756749746</v>
      </c>
      <c r="J4709">
        <f t="shared" si="427"/>
        <v>0</v>
      </c>
      <c r="K4709" s="66"/>
      <c r="L4709" s="67"/>
      <c r="M4709" s="66"/>
      <c r="N4709" s="67"/>
      <c r="O4709" s="66"/>
      <c r="P4709" s="67"/>
      <c r="Q4709" s="66"/>
      <c r="R4709" s="68"/>
      <c r="S4709">
        <f t="shared" si="428"/>
        <v>33.769384132648511</v>
      </c>
      <c r="T4709">
        <f t="shared" si="429"/>
        <v>1.1313375898765798E-2</v>
      </c>
      <c r="U4709">
        <f t="shared" si="430"/>
        <v>40.340175427219819</v>
      </c>
      <c r="V4709">
        <f t="shared" si="431"/>
        <v>1.6133918564541716E-2</v>
      </c>
    </row>
    <row r="4710" spans="1:22">
      <c r="A4710" s="12">
        <f t="shared" si="426"/>
        <v>0</v>
      </c>
      <c r="B4710" t="str">
        <f>YEAR(C4710)&amp;VLOOKUP(MONTH(C4710),lookup!$G$2:$N$13,8)</f>
        <v>2021M02</v>
      </c>
      <c r="C4710" s="7">
        <f t="shared" si="435"/>
        <v>44247</v>
      </c>
      <c r="D4710" s="126">
        <v>41.445951466660475</v>
      </c>
      <c r="E4710">
        <f t="shared" si="425"/>
        <v>41.051966472397829</v>
      </c>
      <c r="F4710" s="126">
        <v>34.086628939898631</v>
      </c>
      <c r="G4710">
        <f t="shared" si="434"/>
        <v>33.887838590347272</v>
      </c>
      <c r="H4710">
        <f t="shared" si="432"/>
        <v>40.385741261391203</v>
      </c>
      <c r="I4710">
        <f t="shared" si="433"/>
        <v>33.810082857499509</v>
      </c>
      <c r="J4710">
        <f t="shared" si="427"/>
        <v>0</v>
      </c>
      <c r="K4710" s="66"/>
      <c r="L4710" s="67"/>
      <c r="M4710" s="66"/>
      <c r="N4710" s="67"/>
      <c r="O4710" s="66"/>
      <c r="P4710" s="67"/>
      <c r="Q4710" s="66"/>
      <c r="R4710" s="68"/>
      <c r="S4710">
        <f t="shared" si="428"/>
        <v>33.837126425956022</v>
      </c>
      <c r="T4710">
        <f t="shared" si="429"/>
        <v>2.7043568456512901E-2</v>
      </c>
      <c r="U4710">
        <f t="shared" si="430"/>
        <v>40.414273020717225</v>
      </c>
      <c r="V4710">
        <f t="shared" si="431"/>
        <v>2.85317593260217E-2</v>
      </c>
    </row>
    <row r="4711" spans="1:22">
      <c r="A4711" s="12">
        <f t="shared" si="426"/>
        <v>0</v>
      </c>
      <c r="B4711" t="str">
        <f>YEAR(C4711)&amp;VLOOKUP(MONTH(C4711),lookup!$G$2:$N$13,8)</f>
        <v>2021M02</v>
      </c>
      <c r="C4711" s="7">
        <f t="shared" si="435"/>
        <v>44248</v>
      </c>
      <c r="D4711" s="126">
        <v>41.888049717134976</v>
      </c>
      <c r="E4711">
        <f t="shared" si="425"/>
        <v>41.25857841717405</v>
      </c>
      <c r="F4711" s="126">
        <v>34.728487100875604</v>
      </c>
      <c r="G4711">
        <f t="shared" si="434"/>
        <v>34.048157137121677</v>
      </c>
      <c r="H4711">
        <f t="shared" si="432"/>
        <v>40.48091890896611</v>
      </c>
      <c r="I4711">
        <f t="shared" si="433"/>
        <v>33.893141670876027</v>
      </c>
      <c r="J4711">
        <f t="shared" si="427"/>
        <v>0</v>
      </c>
      <c r="K4711" s="66"/>
      <c r="L4711" s="67"/>
      <c r="M4711" s="66"/>
      <c r="N4711" s="67"/>
      <c r="O4711" s="66"/>
      <c r="P4711" s="67"/>
      <c r="Q4711" s="66"/>
      <c r="R4711" s="68"/>
      <c r="S4711">
        <f t="shared" si="428"/>
        <v>33.906037598547442</v>
      </c>
      <c r="T4711">
        <f t="shared" si="429"/>
        <v>1.2895927671415564E-2</v>
      </c>
      <c r="U4711">
        <f t="shared" si="430"/>
        <v>40.49943974577193</v>
      </c>
      <c r="V4711">
        <f t="shared" si="431"/>
        <v>1.852083680581984E-2</v>
      </c>
    </row>
    <row r="4712" spans="1:22">
      <c r="A4712" s="12">
        <f t="shared" si="426"/>
        <v>0</v>
      </c>
      <c r="B4712" t="str">
        <f>YEAR(C4712)&amp;VLOOKUP(MONTH(C4712),lookup!$G$2:$N$13,8)</f>
        <v>2021M02</v>
      </c>
      <c r="C4712" s="7">
        <f t="shared" si="435"/>
        <v>44249</v>
      </c>
      <c r="D4712" s="126">
        <v>41.331353387722814</v>
      </c>
      <c r="E4712">
        <f t="shared" si="425"/>
        <v>41.342287260457013</v>
      </c>
      <c r="F4712" s="126">
        <v>33.848828131073383</v>
      </c>
      <c r="G4712">
        <f t="shared" si="434"/>
        <v>34.110009081738134</v>
      </c>
      <c r="H4712">
        <f t="shared" si="432"/>
        <v>40.547034355634622</v>
      </c>
      <c r="I4712">
        <f t="shared" si="433"/>
        <v>33.947136357583091</v>
      </c>
      <c r="J4712">
        <f t="shared" si="427"/>
        <v>0</v>
      </c>
      <c r="K4712" s="66"/>
      <c r="L4712" s="67"/>
      <c r="M4712" s="66"/>
      <c r="N4712" s="67"/>
      <c r="O4712" s="66"/>
      <c r="P4712" s="67"/>
      <c r="Q4712" s="66"/>
      <c r="R4712" s="68"/>
      <c r="S4712">
        <f t="shared" si="428"/>
        <v>33.977631898807452</v>
      </c>
      <c r="T4712">
        <f t="shared" si="429"/>
        <v>3.0495541224361489E-2</v>
      </c>
      <c r="U4712">
        <f t="shared" si="430"/>
        <v>40.578882193765949</v>
      </c>
      <c r="V4712">
        <f t="shared" si="431"/>
        <v>3.1847838131326967E-2</v>
      </c>
    </row>
    <row r="4713" spans="1:22">
      <c r="A4713" s="12">
        <f t="shared" si="426"/>
        <v>0</v>
      </c>
      <c r="B4713" t="str">
        <f>YEAR(C4713)&amp;VLOOKUP(MONTH(C4713),lookup!$G$2:$N$13,8)</f>
        <v>2021M02</v>
      </c>
      <c r="C4713" s="7">
        <f t="shared" si="435"/>
        <v>44250</v>
      </c>
      <c r="D4713" s="126">
        <v>41.83577888589037</v>
      </c>
      <c r="E4713">
        <f t="shared" si="425"/>
        <v>41.454606441774168</v>
      </c>
      <c r="F4713" s="126">
        <v>34.719065711699024</v>
      </c>
      <c r="G4713">
        <f t="shared" si="434"/>
        <v>34.212471026253851</v>
      </c>
      <c r="H4713">
        <f t="shared" si="432"/>
        <v>40.62604739924096</v>
      </c>
      <c r="I4713">
        <f t="shared" si="433"/>
        <v>34.01631859146859</v>
      </c>
      <c r="J4713">
        <f t="shared" si="427"/>
        <v>0</v>
      </c>
      <c r="K4713" s="66"/>
      <c r="L4713" s="67"/>
      <c r="M4713" s="66"/>
      <c r="N4713" s="67"/>
      <c r="O4713" s="66"/>
      <c r="P4713" s="67"/>
      <c r="Q4713" s="66"/>
      <c r="R4713" s="68"/>
      <c r="S4713">
        <f t="shared" si="428"/>
        <v>34.028447465512308</v>
      </c>
      <c r="T4713">
        <f t="shared" si="429"/>
        <v>1.2128874043717985E-2</v>
      </c>
      <c r="U4713">
        <f t="shared" si="430"/>
        <v>40.646202638577556</v>
      </c>
      <c r="V4713">
        <f t="shared" si="431"/>
        <v>2.0155239336595798E-2</v>
      </c>
    </row>
    <row r="4714" spans="1:22">
      <c r="A4714" s="12">
        <f t="shared" si="426"/>
        <v>0</v>
      </c>
      <c r="B4714" t="str">
        <f>YEAR(C4714)&amp;VLOOKUP(MONTH(C4714),lookup!$G$2:$N$13,8)</f>
        <v>2021M02</v>
      </c>
      <c r="C4714" s="7">
        <f t="shared" si="435"/>
        <v>44251</v>
      </c>
      <c r="D4714" s="126">
        <v>41.613206834587331</v>
      </c>
      <c r="E4714">
        <f t="shared" si="425"/>
        <v>41.532015599818415</v>
      </c>
      <c r="F4714" s="126">
        <v>34.02697023567525</v>
      </c>
      <c r="G4714">
        <f t="shared" si="434"/>
        <v>34.250008828315934</v>
      </c>
      <c r="H4714">
        <f t="shared" si="432"/>
        <v>40.680891179904627</v>
      </c>
      <c r="I4714">
        <f t="shared" si="433"/>
        <v>34.05604287125864</v>
      </c>
      <c r="J4714">
        <f t="shared" si="427"/>
        <v>0</v>
      </c>
      <c r="K4714" s="66"/>
      <c r="L4714" s="67"/>
      <c r="M4714" s="66"/>
      <c r="N4714" s="67"/>
      <c r="O4714" s="66"/>
      <c r="P4714" s="67"/>
      <c r="Q4714" s="66"/>
      <c r="R4714" s="68"/>
      <c r="S4714">
        <f t="shared" si="428"/>
        <v>34.076601155620935</v>
      </c>
      <c r="T4714">
        <f t="shared" si="429"/>
        <v>2.0558284362294899E-2</v>
      </c>
      <c r="U4714">
        <f t="shared" si="430"/>
        <v>40.702809824897045</v>
      </c>
      <c r="V4714">
        <f t="shared" si="431"/>
        <v>2.1918644992418024E-2</v>
      </c>
    </row>
    <row r="4715" spans="1:22">
      <c r="A4715" s="12">
        <f t="shared" si="426"/>
        <v>0</v>
      </c>
      <c r="B4715" t="str">
        <f>YEAR(C4715)&amp;VLOOKUP(MONTH(C4715),lookup!$G$2:$N$13,8)</f>
        <v>2021M02</v>
      </c>
      <c r="C4715" s="7">
        <f t="shared" si="435"/>
        <v>44252</v>
      </c>
      <c r="D4715" s="126">
        <v>42.182980240132935</v>
      </c>
      <c r="E4715">
        <f t="shared" si="425"/>
        <v>41.661233348425512</v>
      </c>
      <c r="F4715" s="126">
        <v>35.109652761071978</v>
      </c>
      <c r="G4715">
        <f t="shared" si="434"/>
        <v>34.375985421078283</v>
      </c>
      <c r="H4715">
        <f t="shared" si="432"/>
        <v>40.739000380567916</v>
      </c>
      <c r="I4715">
        <f t="shared" si="433"/>
        <v>34.105771627769727</v>
      </c>
      <c r="J4715">
        <f t="shared" si="427"/>
        <v>0</v>
      </c>
      <c r="K4715" s="66"/>
      <c r="L4715" s="67"/>
      <c r="M4715" s="66"/>
      <c r="N4715" s="67"/>
      <c r="O4715" s="66"/>
      <c r="P4715" s="67"/>
      <c r="Q4715" s="66"/>
      <c r="R4715" s="68"/>
      <c r="S4715">
        <f t="shared" si="428"/>
        <v>34.119392687859644</v>
      </c>
      <c r="T4715">
        <f t="shared" si="429"/>
        <v>1.3621060089917592E-2</v>
      </c>
      <c r="U4715">
        <f t="shared" si="430"/>
        <v>40.754506779442707</v>
      </c>
      <c r="V4715">
        <f t="shared" si="431"/>
        <v>1.5506398874791216E-2</v>
      </c>
    </row>
    <row r="4716" spans="1:22">
      <c r="A4716" s="12">
        <f t="shared" si="426"/>
        <v>0</v>
      </c>
      <c r="B4716" t="str">
        <f>YEAR(C4716)&amp;VLOOKUP(MONTH(C4716),lookup!$G$2:$N$13,8)</f>
        <v>2021M02</v>
      </c>
      <c r="C4716" s="7">
        <f t="shared" si="435"/>
        <v>44253</v>
      </c>
      <c r="D4716" s="126">
        <v>42.092858929284603</v>
      </c>
      <c r="E4716">
        <f t="shared" si="425"/>
        <v>41.769872889717512</v>
      </c>
      <c r="F4716" s="126">
        <v>34.480218923012067</v>
      </c>
      <c r="G4716">
        <f t="shared" si="434"/>
        <v>34.44670963647286</v>
      </c>
      <c r="H4716">
        <f t="shared" si="432"/>
        <v>40.770211837432051</v>
      </c>
      <c r="I4716">
        <f t="shared" si="433"/>
        <v>34.131316214539119</v>
      </c>
      <c r="J4716">
        <f t="shared" si="427"/>
        <v>0</v>
      </c>
      <c r="K4716" s="66"/>
      <c r="L4716" s="67"/>
      <c r="M4716" s="66"/>
      <c r="N4716" s="67"/>
      <c r="O4716" s="66"/>
      <c r="P4716" s="67"/>
      <c r="Q4716" s="66"/>
      <c r="R4716" s="68"/>
      <c r="S4716">
        <f t="shared" si="428"/>
        <v>34.145452900927673</v>
      </c>
      <c r="T4716">
        <f t="shared" si="429"/>
        <v>1.4136686388553699E-2</v>
      </c>
      <c r="U4716">
        <f t="shared" si="430"/>
        <v>40.78897889037323</v>
      </c>
      <c r="V4716">
        <f t="shared" si="431"/>
        <v>1.8767052941178974E-2</v>
      </c>
    </row>
    <row r="4717" spans="1:22">
      <c r="A4717" s="12">
        <f t="shared" si="426"/>
        <v>0</v>
      </c>
      <c r="B4717" t="str">
        <f>YEAR(C4717)&amp;VLOOKUP(MONTH(C4717),lookup!$G$2:$N$13,8)</f>
        <v>2021M02</v>
      </c>
      <c r="C4717" s="7">
        <f t="shared" si="435"/>
        <v>44254</v>
      </c>
      <c r="D4717" s="126">
        <v>42.018402760366399</v>
      </c>
      <c r="E4717">
        <f t="shared" ref="E4717:E4780" si="436">AVERAGE(SUM(D4710:D4717)/8,SUM(D4712:D4717)/6)</f>
        <v>41.823418142026611</v>
      </c>
      <c r="F4717" s="126">
        <v>34.873685886781104</v>
      </c>
      <c r="G4717">
        <f t="shared" si="434"/>
        <v>34.496964576406512</v>
      </c>
      <c r="H4717">
        <f t="shared" si="432"/>
        <v>40.799358455532072</v>
      </c>
      <c r="I4717">
        <f t="shared" si="433"/>
        <v>34.149282256406032</v>
      </c>
      <c r="J4717">
        <f t="shared" si="427"/>
        <v>0</v>
      </c>
      <c r="K4717" s="66"/>
      <c r="L4717" s="67"/>
      <c r="M4717" s="66"/>
      <c r="N4717" s="67"/>
      <c r="O4717" s="66"/>
      <c r="P4717" s="67"/>
      <c r="Q4717" s="66"/>
      <c r="R4717" s="68"/>
      <c r="S4717">
        <f t="shared" si="428"/>
        <v>34.154729114974479</v>
      </c>
      <c r="T4717">
        <f t="shared" si="429"/>
        <v>5.4468585684475102E-3</v>
      </c>
      <c r="U4717">
        <f t="shared" si="430"/>
        <v>40.802581733416005</v>
      </c>
      <c r="V4717">
        <f t="shared" si="431"/>
        <v>3.2232778839329512E-3</v>
      </c>
    </row>
    <row r="4718" spans="1:22">
      <c r="A4718" s="12">
        <f t="shared" si="426"/>
        <v>0</v>
      </c>
      <c r="B4718" t="str">
        <f>YEAR(C4718)&amp;VLOOKUP(MONTH(C4718),lookup!$G$2:$N$13,8)</f>
        <v>2021M02</v>
      </c>
      <c r="C4718" s="7">
        <f t="shared" si="435"/>
        <v>44255</v>
      </c>
      <c r="D4718" s="126">
        <v>42.207381503143743</v>
      </c>
      <c r="E4718">
        <f t="shared" si="436"/>
        <v>41.944009862258568</v>
      </c>
      <c r="F4718" s="126">
        <v>34.625897799794991</v>
      </c>
      <c r="G4718">
        <f t="shared" si="434"/>
        <v>34.595424685876829</v>
      </c>
      <c r="H4718">
        <f t="shared" si="432"/>
        <v>40.786968956126955</v>
      </c>
      <c r="I4718">
        <f t="shared" si="433"/>
        <v>34.132028023175465</v>
      </c>
      <c r="J4718">
        <f t="shared" si="427"/>
        <v>0</v>
      </c>
      <c r="K4718" s="66"/>
      <c r="L4718" s="67"/>
      <c r="M4718" s="66"/>
      <c r="N4718" s="67"/>
      <c r="O4718" s="66"/>
      <c r="P4718" s="67"/>
      <c r="Q4718" s="66"/>
      <c r="R4718" s="68"/>
      <c r="S4718">
        <f t="shared" si="428"/>
        <v>34.139692250914983</v>
      </c>
      <c r="T4718">
        <f t="shared" si="429"/>
        <v>7.6642277395180258E-3</v>
      </c>
      <c r="U4718">
        <f t="shared" si="430"/>
        <v>40.799368841749853</v>
      </c>
      <c r="V4718">
        <f t="shared" si="431"/>
        <v>1.2399885622897955E-2</v>
      </c>
    </row>
    <row r="4719" spans="1:22">
      <c r="A4719" s="12">
        <f t="shared" si="426"/>
        <v>0</v>
      </c>
      <c r="B4719" t="str">
        <f>YEAR(C4719)&amp;VLOOKUP(MONTH(C4719),lookup!$G$2:$N$13,8)</f>
        <v>2021M03</v>
      </c>
      <c r="C4719" s="7">
        <f t="shared" si="435"/>
        <v>44256</v>
      </c>
      <c r="D4719" s="126">
        <v>42.40660729639373</v>
      </c>
      <c r="E4719">
        <f t="shared" si="436"/>
        <v>42.023988745170854</v>
      </c>
      <c r="F4719" s="126">
        <v>35.201017768915442</v>
      </c>
      <c r="G4719">
        <f t="shared" si="434"/>
        <v>34.665120524064022</v>
      </c>
      <c r="H4719">
        <f t="shared" si="432"/>
        <v>40.609187441202664</v>
      </c>
      <c r="I4719">
        <f t="shared" si="433"/>
        <v>33.971654568801924</v>
      </c>
      <c r="J4719">
        <f t="shared" si="427"/>
        <v>0</v>
      </c>
      <c r="K4719" s="66"/>
      <c r="L4719" s="67"/>
      <c r="M4719" s="66"/>
      <c r="N4719" s="67"/>
      <c r="O4719" s="66"/>
      <c r="P4719" s="67"/>
      <c r="Q4719" s="66"/>
      <c r="R4719" s="68"/>
      <c r="S4719">
        <f t="shared" si="428"/>
        <v>33.971654568801924</v>
      </c>
      <c r="T4719">
        <f t="shared" si="429"/>
        <v>0</v>
      </c>
      <c r="U4719">
        <f t="shared" si="430"/>
        <v>40.609187441202664</v>
      </c>
      <c r="V4719">
        <f t="shared" si="431"/>
        <v>0</v>
      </c>
    </row>
    <row r="4720" spans="1:22">
      <c r="A4720" s="12">
        <f t="shared" ref="A4720:A4783" si="437">IF(D4720+D4721=D4720,IF(D4720+D4721&gt;0,1,0),0)</f>
        <v>0</v>
      </c>
      <c r="B4720" t="str">
        <f>YEAR(C4720)&amp;VLOOKUP(MONTH(C4720),lookup!$G$2:$N$13,8)</f>
        <v>2021M03</v>
      </c>
      <c r="C4720" s="7">
        <f t="shared" si="435"/>
        <v>44257</v>
      </c>
      <c r="D4720" s="126">
        <v>42.483506706000043</v>
      </c>
      <c r="E4720">
        <f t="shared" si="436"/>
        <v>42.168523316847569</v>
      </c>
      <c r="F4720" s="126">
        <v>34.96359505815014</v>
      </c>
      <c r="G4720">
        <f t="shared" si="434"/>
        <v>34.812845525545896</v>
      </c>
      <c r="H4720">
        <f t="shared" si="432"/>
        <v>40.378852296736611</v>
      </c>
      <c r="I4720">
        <f t="shared" si="433"/>
        <v>33.731210641313098</v>
      </c>
      <c r="J4720">
        <f t="shared" si="427"/>
        <v>0</v>
      </c>
      <c r="K4720" s="66"/>
      <c r="L4720" s="67"/>
      <c r="M4720" s="66"/>
      <c r="N4720" s="67"/>
      <c r="O4720" s="66"/>
      <c r="P4720" s="67"/>
      <c r="Q4720" s="66"/>
      <c r="R4720" s="68"/>
      <c r="S4720">
        <f t="shared" si="428"/>
        <v>33.731210641313098</v>
      </c>
      <c r="T4720">
        <f t="shared" si="429"/>
        <v>0</v>
      </c>
      <c r="U4720">
        <f t="shared" si="430"/>
        <v>40.378852296736611</v>
      </c>
      <c r="V4720">
        <f t="shared" si="431"/>
        <v>0</v>
      </c>
    </row>
    <row r="4721" spans="1:22">
      <c r="A4721" s="12">
        <f t="shared" si="437"/>
        <v>0</v>
      </c>
      <c r="B4721" t="str">
        <f>YEAR(C4721)&amp;VLOOKUP(MONTH(C4721),lookup!$G$2:$N$13,8)</f>
        <v>2021M03</v>
      </c>
      <c r="C4721" s="7">
        <f t="shared" si="435"/>
        <v>44258</v>
      </c>
      <c r="D4721" s="126">
        <v>42.349314774716539</v>
      </c>
      <c r="E4721">
        <f t="shared" si="436"/>
        <v>42.21448052111451</v>
      </c>
      <c r="F4721" s="126">
        <v>34.986791023549074</v>
      </c>
      <c r="G4721">
        <f t="shared" si="434"/>
        <v>34.819339879409611</v>
      </c>
      <c r="H4721">
        <f t="shared" si="432"/>
        <v>40.362008965828281</v>
      </c>
      <c r="I4721">
        <f t="shared" si="433"/>
        <v>33.720364878505947</v>
      </c>
      <c r="J4721">
        <f t="shared" si="427"/>
        <v>0</v>
      </c>
      <c r="K4721" s="66"/>
      <c r="L4721" s="67"/>
      <c r="M4721" s="66"/>
      <c r="N4721" s="67"/>
      <c r="O4721" s="66"/>
      <c r="P4721" s="67"/>
      <c r="Q4721" s="66"/>
      <c r="R4721" s="68"/>
      <c r="S4721">
        <f t="shared" si="428"/>
        <v>33.720364878505947</v>
      </c>
      <c r="T4721">
        <f t="shared" si="429"/>
        <v>0</v>
      </c>
      <c r="U4721">
        <f t="shared" si="430"/>
        <v>40.362008965828281</v>
      </c>
      <c r="V4721">
        <f t="shared" si="431"/>
        <v>0</v>
      </c>
    </row>
    <row r="4722" spans="1:22">
      <c r="A4722" s="12">
        <f t="shared" si="437"/>
        <v>0</v>
      </c>
      <c r="B4722" t="str">
        <f>YEAR(C4722)&amp;VLOOKUP(MONTH(C4722),lookup!$G$2:$N$13,8)</f>
        <v>2021M03</v>
      </c>
      <c r="C4722" s="7">
        <f t="shared" si="435"/>
        <v>44259</v>
      </c>
      <c r="D4722" s="126">
        <v>42.661568639622196</v>
      </c>
      <c r="E4722">
        <f t="shared" si="436"/>
        <v>42.327395609790649</v>
      </c>
      <c r="F4722" s="126">
        <v>35.077342504826326</v>
      </c>
      <c r="G4722">
        <f t="shared" si="434"/>
        <v>34.934748444716078</v>
      </c>
      <c r="H4722">
        <f t="shared" si="432"/>
        <v>40.404933740663303</v>
      </c>
      <c r="I4722">
        <f t="shared" si="433"/>
        <v>33.756878417092324</v>
      </c>
      <c r="J4722">
        <f t="shared" si="427"/>
        <v>0</v>
      </c>
      <c r="K4722" s="66"/>
      <c r="L4722" s="67"/>
      <c r="M4722" s="66"/>
      <c r="N4722" s="67"/>
      <c r="O4722" s="66"/>
      <c r="P4722" s="67"/>
      <c r="Q4722" s="66"/>
      <c r="R4722" s="68"/>
      <c r="S4722">
        <f t="shared" si="428"/>
        <v>33.756878417092324</v>
      </c>
      <c r="T4722">
        <f t="shared" si="429"/>
        <v>0</v>
      </c>
      <c r="U4722">
        <f t="shared" si="430"/>
        <v>40.404933740663303</v>
      </c>
      <c r="V4722">
        <f t="shared" si="431"/>
        <v>0</v>
      </c>
    </row>
    <row r="4723" spans="1:22">
      <c r="A4723" s="12">
        <f t="shared" si="437"/>
        <v>0</v>
      </c>
      <c r="B4723" t="str">
        <f>YEAR(C4723)&amp;VLOOKUP(MONTH(C4723),lookup!$G$2:$N$13,8)</f>
        <v>2021M03</v>
      </c>
      <c r="C4723" s="7">
        <f t="shared" si="435"/>
        <v>44260</v>
      </c>
      <c r="D4723" s="126">
        <v>42.720436318067648</v>
      </c>
      <c r="E4723">
        <f t="shared" si="436"/>
        <v>42.419489411136666</v>
      </c>
      <c r="F4723" s="126">
        <v>35.508768699617463</v>
      </c>
      <c r="G4723">
        <f t="shared" si="434"/>
        <v>35.012616758611529</v>
      </c>
      <c r="H4723">
        <f t="shared" si="432"/>
        <v>40.432872595126135</v>
      </c>
      <c r="I4723">
        <f t="shared" si="433"/>
        <v>33.783925374665095</v>
      </c>
      <c r="J4723">
        <f t="shared" ref="J4723:J4786" si="438">INDEX(L:AW,MATCH(C4723,C:C,0),MATCH($J$1,$L$1:$AW$1,0))*(IF(K4723=$S$1,1,IF(M4723=$S$1,1,IF(O4723=$S$1,1,IF(Q4723=$S$1,1,0)))))</f>
        <v>0</v>
      </c>
      <c r="K4723" s="66"/>
      <c r="L4723" s="67"/>
      <c r="M4723" s="66"/>
      <c r="N4723" s="67"/>
      <c r="O4723" s="66"/>
      <c r="P4723" s="67"/>
      <c r="Q4723" s="66"/>
      <c r="R4723" s="68"/>
      <c r="S4723">
        <f t="shared" si="428"/>
        <v>33.783925374665095</v>
      </c>
      <c r="T4723">
        <f t="shared" si="429"/>
        <v>0</v>
      </c>
      <c r="U4723">
        <f t="shared" si="430"/>
        <v>40.432872595126135</v>
      </c>
      <c r="V4723">
        <f t="shared" si="431"/>
        <v>0</v>
      </c>
    </row>
    <row r="4724" spans="1:22">
      <c r="A4724" s="12">
        <f t="shared" si="437"/>
        <v>0</v>
      </c>
      <c r="B4724" t="str">
        <f>YEAR(C4724)&amp;VLOOKUP(MONTH(C4724),lookup!$G$2:$N$13,8)</f>
        <v>2021M03</v>
      </c>
      <c r="C4724" s="7">
        <f t="shared" si="435"/>
        <v>44261</v>
      </c>
      <c r="D4724" s="126">
        <v>42.43897966918248</v>
      </c>
      <c r="E4724">
        <f t="shared" si="436"/>
        <v>42.460421804550187</v>
      </c>
      <c r="F4724" s="126">
        <v>34.80936369230259</v>
      </c>
      <c r="G4724">
        <f t="shared" si="434"/>
        <v>35.048477131067827</v>
      </c>
      <c r="H4724">
        <f t="shared" si="432"/>
        <v>40.477048467663828</v>
      </c>
      <c r="I4724">
        <f t="shared" si="433"/>
        <v>33.826671762622468</v>
      </c>
      <c r="J4724">
        <f t="shared" si="438"/>
        <v>0</v>
      </c>
      <c r="K4724" s="66"/>
      <c r="L4724" s="67"/>
      <c r="M4724" s="66"/>
      <c r="N4724" s="67"/>
      <c r="O4724" s="66"/>
      <c r="P4724" s="67"/>
      <c r="Q4724" s="66"/>
      <c r="R4724" s="68"/>
      <c r="S4724">
        <f t="shared" ref="S4724:S4787" si="439">AVERAGE(G4359+G3993+G3628+G3263+G2898)/5</f>
        <v>33.826671762622468</v>
      </c>
      <c r="T4724">
        <f t="shared" ref="T4724:T4787" si="440">S4724-I4724</f>
        <v>0</v>
      </c>
      <c r="U4724">
        <f t="shared" ref="U4724:U4787" si="441">AVERAGE(E4359+E3993+E3628+E3263+E2898)/5</f>
        <v>40.477048467663828</v>
      </c>
      <c r="V4724">
        <f t="shared" ref="V4724:V4787" si="442">U4724-H4724</f>
        <v>0</v>
      </c>
    </row>
    <row r="4725" spans="1:22">
      <c r="A4725" s="12">
        <f t="shared" si="437"/>
        <v>0</v>
      </c>
      <c r="B4725" t="str">
        <f>YEAR(C4725)&amp;VLOOKUP(MONTH(C4725),lookup!$G$2:$N$13,8)</f>
        <v>2021M03</v>
      </c>
      <c r="C4725" s="7">
        <f t="shared" si="435"/>
        <v>44262</v>
      </c>
      <c r="D4725" s="126">
        <v>42.874766202171919</v>
      </c>
      <c r="E4725">
        <f t="shared" si="436"/>
        <v>42.552957761811214</v>
      </c>
      <c r="F4725" s="126">
        <v>35.56507703872952</v>
      </c>
      <c r="G4725">
        <f t="shared" si="434"/>
        <v>35.122027350549104</v>
      </c>
      <c r="H4725">
        <f t="shared" si="432"/>
        <v>40.659291064685377</v>
      </c>
      <c r="I4725">
        <f t="shared" si="433"/>
        <v>33.988629849696707</v>
      </c>
      <c r="J4725">
        <f t="shared" si="438"/>
        <v>0</v>
      </c>
      <c r="K4725" s="66"/>
      <c r="L4725" s="67"/>
      <c r="M4725" s="66"/>
      <c r="N4725" s="67"/>
      <c r="O4725" s="66"/>
      <c r="P4725" s="67"/>
      <c r="Q4725" s="66"/>
      <c r="R4725" s="68"/>
      <c r="S4725">
        <f t="shared" si="439"/>
        <v>33.988629849696707</v>
      </c>
      <c r="T4725">
        <f t="shared" si="440"/>
        <v>0</v>
      </c>
      <c r="U4725">
        <f t="shared" si="441"/>
        <v>40.659291064685377</v>
      </c>
      <c r="V4725">
        <f t="shared" si="442"/>
        <v>0</v>
      </c>
    </row>
    <row r="4726" spans="1:22">
      <c r="A4726" s="12">
        <f t="shared" si="437"/>
        <v>0</v>
      </c>
      <c r="B4726" t="str">
        <f>YEAR(C4726)&amp;VLOOKUP(MONTH(C4726),lookup!$G$2:$N$13,8)</f>
        <v>2021M03</v>
      </c>
      <c r="C4726" s="7">
        <f t="shared" si="435"/>
        <v>44263</v>
      </c>
      <c r="D4726" s="126">
        <v>42.651828262547831</v>
      </c>
      <c r="E4726">
        <f t="shared" si="436"/>
        <v>42.594762480652953</v>
      </c>
      <c r="F4726" s="126">
        <v>34.978544146682594</v>
      </c>
      <c r="G4726">
        <f t="shared" si="434"/>
        <v>35.145313504607287</v>
      </c>
      <c r="H4726">
        <f t="shared" si="432"/>
        <v>40.850656082472661</v>
      </c>
      <c r="I4726">
        <f t="shared" si="433"/>
        <v>34.181216834790646</v>
      </c>
      <c r="J4726">
        <f t="shared" si="438"/>
        <v>0</v>
      </c>
      <c r="K4726" s="66"/>
      <c r="L4726" s="67"/>
      <c r="M4726" s="66"/>
      <c r="N4726" s="67"/>
      <c r="O4726" s="66"/>
      <c r="P4726" s="67"/>
      <c r="Q4726" s="66"/>
      <c r="R4726" s="68"/>
      <c r="S4726">
        <f t="shared" si="439"/>
        <v>34.181216834790646</v>
      </c>
      <c r="T4726">
        <f t="shared" si="440"/>
        <v>0</v>
      </c>
      <c r="U4726">
        <f t="shared" si="441"/>
        <v>40.850656082472661</v>
      </c>
      <c r="V4726">
        <f t="shared" si="442"/>
        <v>0</v>
      </c>
    </row>
    <row r="4727" spans="1:22">
      <c r="A4727" s="12">
        <f t="shared" si="437"/>
        <v>0</v>
      </c>
      <c r="B4727" t="str">
        <f>YEAR(C4727)&amp;VLOOKUP(MONTH(C4727),lookup!$G$2:$N$13,8)</f>
        <v>2021M03</v>
      </c>
      <c r="C4727" s="7">
        <f t="shared" si="435"/>
        <v>44264</v>
      </c>
      <c r="D4727" s="126">
        <v>42.96644996422301</v>
      </c>
      <c r="E4727">
        <f t="shared" si="436"/>
        <v>42.681180579851151</v>
      </c>
      <c r="F4727" s="126">
        <v>35.67260272356409</v>
      </c>
      <c r="G4727">
        <f t="shared" si="434"/>
        <v>35.231938539274083</v>
      </c>
      <c r="H4727">
        <f t="shared" ref="H4727:H4790" si="443">IF(INDEX(D:D,MATCH(DATE(YEAR($C4727)-1,MONTH($C4727),DAY($C4727)),$C:$C,0),1)=0,0,(INDEX(E:E,MATCH(DATE(YEAR($C4727)-1,MONTH($C4727),DAY($C4727)),$C:$C,0),1)+INDEX(E:E,MATCH(DATE(YEAR($C4727)-2,MONTH($C4727),DAY($C4727)),$C:$C,0),1)+INDEX(E:E,MATCH(DATE(YEAR($C4727)-3,MONTH($C4727),DAY($C4727)),$C:$C,0),1)+INDEX(E:E,MATCH(DATE(YEAR($C4727)-4,MONTH($C4727),DAY($C4727)),$C:$C,0),1)+INDEX(E:E,MATCH(DATE(YEAR($C4727)-5,MONTH($C4727),DAY($C4727)),$C:$C,0),1))/5)</f>
        <v>41.016012333942868</v>
      </c>
      <c r="I4727">
        <f t="shared" ref="I4727:I4790" si="444">IF(INDEX(D:D,MATCH(DATE(YEAR($C4727)-1,MONTH($C4727),DAY($C4727)),$C:$C,0),1)=0,0,(INDEX(G:G,MATCH(DATE(YEAR($C4727)-1,MONTH($C4727),DAY($C4727)),$C:$C,0),1)+INDEX(G:G,MATCH(DATE(YEAR($C4727)-2,MONTH($C4727),DAY($C4727)),$C:$C,0),1)+INDEX(G:G,MATCH(DATE(YEAR($C4727)-3,MONTH($C4727),DAY($C4727)),$C:$C,0),1)+INDEX(G:G,MATCH(DATE(YEAR($C4727)-4,MONTH($C4727),DAY($C4727)),$C:$C,0),1)+INDEX(G:G,MATCH(DATE(YEAR($C4727)-5,MONTH($C4727),DAY($C4727)),$C:$C,0),1))/5)</f>
        <v>34.319898624181107</v>
      </c>
      <c r="J4727">
        <f t="shared" si="438"/>
        <v>0</v>
      </c>
      <c r="K4727" s="66"/>
      <c r="L4727" s="67"/>
      <c r="M4727" s="66"/>
      <c r="N4727" s="67"/>
      <c r="O4727" s="66"/>
      <c r="P4727" s="67"/>
      <c r="Q4727" s="66"/>
      <c r="R4727" s="68"/>
      <c r="S4727">
        <f t="shared" si="439"/>
        <v>34.319898624181107</v>
      </c>
      <c r="T4727">
        <f t="shared" si="440"/>
        <v>0</v>
      </c>
      <c r="U4727">
        <f t="shared" si="441"/>
        <v>41.016012333942868</v>
      </c>
      <c r="V4727">
        <f t="shared" si="442"/>
        <v>0</v>
      </c>
    </row>
    <row r="4728" spans="1:22">
      <c r="A4728" s="12">
        <f t="shared" si="437"/>
        <v>0</v>
      </c>
      <c r="B4728" t="str">
        <f>YEAR(C4728)&amp;VLOOKUP(MONTH(C4728),lookup!$G$2:$N$13,8)</f>
        <v>2021M03</v>
      </c>
      <c r="C4728" s="7">
        <f t="shared" si="435"/>
        <v>44265</v>
      </c>
      <c r="D4728" s="126">
        <v>42.877911270252184</v>
      </c>
      <c r="E4728">
        <f t="shared" si="436"/>
        <v>42.723859417669409</v>
      </c>
      <c r="F4728" s="126">
        <v>35.211629498413444</v>
      </c>
      <c r="G4728">
        <f t="shared" si="434"/>
        <v>35.258631274589462</v>
      </c>
      <c r="H4728">
        <f t="shared" si="443"/>
        <v>41.19551120353443</v>
      </c>
      <c r="I4728">
        <f t="shared" si="444"/>
        <v>34.494761497816725</v>
      </c>
      <c r="J4728">
        <f t="shared" si="438"/>
        <v>0</v>
      </c>
      <c r="K4728" s="66"/>
      <c r="L4728" s="67"/>
      <c r="M4728" s="66"/>
      <c r="N4728" s="67"/>
      <c r="O4728" s="66"/>
      <c r="P4728" s="67"/>
      <c r="Q4728" s="66"/>
      <c r="R4728" s="68"/>
      <c r="S4728">
        <f t="shared" si="439"/>
        <v>34.494761497816725</v>
      </c>
      <c r="T4728">
        <f t="shared" si="440"/>
        <v>0</v>
      </c>
      <c r="U4728">
        <f t="shared" si="441"/>
        <v>41.19551120353443</v>
      </c>
      <c r="V4728">
        <f t="shared" si="442"/>
        <v>0</v>
      </c>
    </row>
    <row r="4729" spans="1:22">
      <c r="A4729" s="12">
        <f t="shared" si="437"/>
        <v>0</v>
      </c>
      <c r="B4729" t="str">
        <f>YEAR(C4729)&amp;VLOOKUP(MONTH(C4729),lookup!$G$2:$N$13,8)</f>
        <v>2021M03</v>
      </c>
      <c r="C4729" s="7">
        <f t="shared" si="435"/>
        <v>44266</v>
      </c>
      <c r="D4729" s="126">
        <v>43.109360511425983</v>
      </c>
      <c r="E4729">
        <f t="shared" si="436"/>
        <v>42.80377262566028</v>
      </c>
      <c r="F4729" s="126">
        <v>35.745963228408129</v>
      </c>
      <c r="G4729">
        <f t="shared" si="434"/>
        <v>35.325845748125715</v>
      </c>
      <c r="H4729">
        <f t="shared" si="443"/>
        <v>41.270195872660366</v>
      </c>
      <c r="I4729">
        <f t="shared" si="444"/>
        <v>34.549265599237856</v>
      </c>
      <c r="J4729">
        <f t="shared" si="438"/>
        <v>0</v>
      </c>
      <c r="K4729" s="66"/>
      <c r="L4729" s="67"/>
      <c r="M4729" s="66"/>
      <c r="N4729" s="67"/>
      <c r="O4729" s="66"/>
      <c r="P4729" s="67"/>
      <c r="Q4729" s="66"/>
      <c r="R4729" s="68"/>
      <c r="S4729">
        <f t="shared" si="439"/>
        <v>34.549265599237856</v>
      </c>
      <c r="T4729">
        <f t="shared" si="440"/>
        <v>0</v>
      </c>
      <c r="U4729">
        <f t="shared" si="441"/>
        <v>41.270195872660366</v>
      </c>
      <c r="V4729">
        <f t="shared" si="442"/>
        <v>0</v>
      </c>
    </row>
    <row r="4730" spans="1:22">
      <c r="A4730" s="12">
        <f t="shared" si="437"/>
        <v>0</v>
      </c>
      <c r="B4730" t="str">
        <f>YEAR(C4730)&amp;VLOOKUP(MONTH(C4730),lookup!$G$2:$N$13,8)</f>
        <v>2021M03</v>
      </c>
      <c r="C4730" s="7">
        <f t="shared" si="435"/>
        <v>44267</v>
      </c>
      <c r="D4730" s="126">
        <v>42.769007128801888</v>
      </c>
      <c r="E4730">
        <f t="shared" si="436"/>
        <v>42.837989819535629</v>
      </c>
      <c r="F4730" s="126">
        <v>35.154404628369953</v>
      </c>
      <c r="G4730">
        <f t="shared" si="434"/>
        <v>35.359415542186127</v>
      </c>
      <c r="H4730">
        <f t="shared" si="443"/>
        <v>41.340428845639039</v>
      </c>
      <c r="I4730">
        <f t="shared" si="444"/>
        <v>34.613529500641583</v>
      </c>
      <c r="J4730">
        <f t="shared" si="438"/>
        <v>0</v>
      </c>
      <c r="K4730" s="66"/>
      <c r="L4730" s="67"/>
      <c r="M4730" s="66"/>
      <c r="N4730" s="67"/>
      <c r="O4730" s="66"/>
      <c r="P4730" s="67"/>
      <c r="Q4730" s="66"/>
      <c r="R4730" s="68"/>
      <c r="S4730">
        <f t="shared" si="439"/>
        <v>34.613529500641583</v>
      </c>
      <c r="T4730">
        <f t="shared" si="440"/>
        <v>0</v>
      </c>
      <c r="U4730">
        <f t="shared" si="441"/>
        <v>41.340428845639039</v>
      </c>
      <c r="V4730">
        <f t="shared" si="442"/>
        <v>0</v>
      </c>
    </row>
    <row r="4731" spans="1:22">
      <c r="A4731" s="12">
        <f t="shared" si="437"/>
        <v>0</v>
      </c>
      <c r="B4731" t="str">
        <f>YEAR(C4731)&amp;VLOOKUP(MONTH(C4731),lookup!$G$2:$N$13,8)</f>
        <v>2021M03</v>
      </c>
      <c r="C4731" s="7">
        <f t="shared" si="435"/>
        <v>44268</v>
      </c>
      <c r="D4731" s="126">
        <v>43.309612254619296</v>
      </c>
      <c r="E4731">
        <f t="shared" si="436"/>
        <v>42.911050486607387</v>
      </c>
      <c r="F4731" s="126">
        <v>35.897001314288474</v>
      </c>
      <c r="G4731">
        <f t="shared" si="434"/>
        <v>35.41134043689965</v>
      </c>
      <c r="H4731">
        <f t="shared" si="443"/>
        <v>41.413684307666507</v>
      </c>
      <c r="I4731">
        <f t="shared" si="444"/>
        <v>34.666830568639639</v>
      </c>
      <c r="J4731">
        <f t="shared" si="438"/>
        <v>0</v>
      </c>
      <c r="K4731" s="66"/>
      <c r="L4731" s="67"/>
      <c r="M4731" s="66"/>
      <c r="N4731" s="67"/>
      <c r="O4731" s="66"/>
      <c r="P4731" s="67"/>
      <c r="Q4731" s="66"/>
      <c r="R4731" s="68"/>
      <c r="S4731">
        <f t="shared" si="439"/>
        <v>34.666830568639639</v>
      </c>
      <c r="T4731">
        <f t="shared" si="440"/>
        <v>0</v>
      </c>
      <c r="U4731">
        <f t="shared" si="441"/>
        <v>41.413684307666507</v>
      </c>
      <c r="V4731">
        <f t="shared" si="442"/>
        <v>0</v>
      </c>
    </row>
    <row r="4732" spans="1:22">
      <c r="A4732" s="12">
        <f t="shared" si="437"/>
        <v>0</v>
      </c>
      <c r="B4732" t="str">
        <f>YEAR(C4732)&amp;VLOOKUP(MONTH(C4732),lookup!$G$2:$N$13,8)</f>
        <v>2021M03</v>
      </c>
      <c r="C4732" s="7">
        <f t="shared" si="435"/>
        <v>44269</v>
      </c>
      <c r="D4732" s="126">
        <v>42.761467496655115</v>
      </c>
      <c r="E4732">
        <f t="shared" si="436"/>
        <v>42.940342578666701</v>
      </c>
      <c r="F4732" s="126">
        <v>35.210635639146162</v>
      </c>
      <c r="G4732">
        <f t="shared" si="434"/>
        <v>35.455760891282665</v>
      </c>
      <c r="H4732">
        <f t="shared" si="443"/>
        <v>41.454158397260407</v>
      </c>
      <c r="I4732">
        <f t="shared" si="444"/>
        <v>34.701488759932339</v>
      </c>
      <c r="J4732">
        <f t="shared" si="438"/>
        <v>0</v>
      </c>
      <c r="K4732" s="66"/>
      <c r="L4732" s="67"/>
      <c r="M4732" s="66"/>
      <c r="N4732" s="67"/>
      <c r="O4732" s="66"/>
      <c r="P4732" s="67"/>
      <c r="Q4732" s="66"/>
      <c r="R4732" s="68"/>
      <c r="S4732">
        <f t="shared" si="439"/>
        <v>34.701488759932339</v>
      </c>
      <c r="T4732">
        <f t="shared" si="440"/>
        <v>0</v>
      </c>
      <c r="U4732">
        <f t="shared" si="441"/>
        <v>41.454158397260407</v>
      </c>
      <c r="V4732">
        <f t="shared" si="442"/>
        <v>0</v>
      </c>
    </row>
    <row r="4733" spans="1:22">
      <c r="A4733" s="12">
        <f t="shared" si="437"/>
        <v>0</v>
      </c>
      <c r="B4733" t="str">
        <f>YEAR(C4733)&amp;VLOOKUP(MONTH(C4733),lookup!$G$2:$N$13,8)</f>
        <v>2021M03</v>
      </c>
      <c r="C4733" s="7">
        <f t="shared" si="435"/>
        <v>44270</v>
      </c>
      <c r="D4733" s="126">
        <v>42.883987765892932</v>
      </c>
      <c r="E4733">
        <f t="shared" si="436"/>
        <v>42.93404707653842</v>
      </c>
      <c r="F4733" s="126">
        <v>35.376226664297455</v>
      </c>
      <c r="G4733">
        <f t="shared" si="434"/>
        <v>35.419259737941779</v>
      </c>
      <c r="H4733">
        <f t="shared" si="443"/>
        <v>41.542701388103524</v>
      </c>
      <c r="I4733">
        <f t="shared" si="444"/>
        <v>34.771988572053637</v>
      </c>
      <c r="J4733">
        <f t="shared" si="438"/>
        <v>0</v>
      </c>
      <c r="K4733" s="66"/>
      <c r="L4733" s="67"/>
      <c r="M4733" s="66"/>
      <c r="N4733" s="67"/>
      <c r="O4733" s="66"/>
      <c r="P4733" s="67"/>
      <c r="Q4733" s="66"/>
      <c r="R4733" s="68"/>
      <c r="S4733">
        <f t="shared" si="439"/>
        <v>34.771988572053637</v>
      </c>
      <c r="T4733">
        <f t="shared" si="440"/>
        <v>0</v>
      </c>
      <c r="U4733">
        <f t="shared" si="441"/>
        <v>41.542701388103524</v>
      </c>
      <c r="V4733">
        <f t="shared" si="442"/>
        <v>0</v>
      </c>
    </row>
    <row r="4734" spans="1:22">
      <c r="A4734" s="12">
        <f t="shared" si="437"/>
        <v>0</v>
      </c>
      <c r="B4734" t="str">
        <f>YEAR(C4734)&amp;VLOOKUP(MONTH(C4734),lookup!$G$2:$N$13,8)</f>
        <v>2021M03</v>
      </c>
      <c r="C4734" s="7">
        <f t="shared" si="435"/>
        <v>44271</v>
      </c>
      <c r="D4734" s="126">
        <v>43.065081542048894</v>
      </c>
      <c r="E4734">
        <f t="shared" si="436"/>
        <v>42.975472929156965</v>
      </c>
      <c r="F4734" s="126">
        <v>35.550084215318591</v>
      </c>
      <c r="G4734">
        <f t="shared" si="434"/>
        <v>35.483185551973619</v>
      </c>
      <c r="H4734">
        <f t="shared" si="443"/>
        <v>41.60203342324629</v>
      </c>
      <c r="I4734">
        <f t="shared" si="444"/>
        <v>34.820684415303489</v>
      </c>
      <c r="J4734">
        <f t="shared" si="438"/>
        <v>0</v>
      </c>
      <c r="K4734" s="66"/>
      <c r="L4734" s="67"/>
      <c r="M4734" s="66"/>
      <c r="N4734" s="67"/>
      <c r="O4734" s="66"/>
      <c r="P4734" s="67"/>
      <c r="Q4734" s="66"/>
      <c r="R4734" s="68"/>
      <c r="S4734">
        <f t="shared" si="439"/>
        <v>34.820684415303489</v>
      </c>
      <c r="T4734">
        <f t="shared" si="440"/>
        <v>0</v>
      </c>
      <c r="U4734">
        <f t="shared" si="441"/>
        <v>41.60203342324629</v>
      </c>
      <c r="V4734">
        <f t="shared" si="442"/>
        <v>0</v>
      </c>
    </row>
    <row r="4735" spans="1:22">
      <c r="A4735" s="12">
        <f t="shared" si="437"/>
        <v>0</v>
      </c>
      <c r="B4735" t="str">
        <f>YEAR(C4735)&amp;VLOOKUP(MONTH(C4735),lookup!$G$2:$N$13,8)</f>
        <v>2021M03</v>
      </c>
      <c r="C4735" s="7">
        <f t="shared" si="435"/>
        <v>44272</v>
      </c>
      <c r="D4735" s="126">
        <v>43.585670407981588</v>
      </c>
      <c r="E4735">
        <f t="shared" si="436"/>
        <v>43.053866698271513</v>
      </c>
      <c r="F4735" s="126">
        <v>36.066361778892919</v>
      </c>
      <c r="G4735">
        <f t="shared" si="434"/>
        <v>35.534495372138736</v>
      </c>
      <c r="H4735">
        <f t="shared" si="443"/>
        <v>41.663238777338258</v>
      </c>
      <c r="I4735">
        <f t="shared" si="444"/>
        <v>34.868198413228569</v>
      </c>
      <c r="J4735">
        <f t="shared" si="438"/>
        <v>0</v>
      </c>
      <c r="K4735" s="66"/>
      <c r="L4735" s="67"/>
      <c r="M4735" s="66"/>
      <c r="N4735" s="67"/>
      <c r="O4735" s="66"/>
      <c r="P4735" s="67"/>
      <c r="Q4735" s="66"/>
      <c r="R4735" s="68"/>
      <c r="S4735">
        <f t="shared" si="439"/>
        <v>34.868198413228569</v>
      </c>
      <c r="T4735">
        <f t="shared" si="440"/>
        <v>0</v>
      </c>
      <c r="U4735">
        <f t="shared" si="441"/>
        <v>41.663238777338258</v>
      </c>
      <c r="V4735">
        <f t="shared" si="442"/>
        <v>0</v>
      </c>
    </row>
    <row r="4736" spans="1:22">
      <c r="A4736" s="12">
        <f t="shared" si="437"/>
        <v>0</v>
      </c>
      <c r="B4736" t="str">
        <f>YEAR(C4736)&amp;VLOOKUP(MONTH(C4736),lookup!$G$2:$N$13,8)</f>
        <v>2021M03</v>
      </c>
      <c r="C4736" s="7">
        <f t="shared" si="435"/>
        <v>44273</v>
      </c>
      <c r="D4736" s="126">
        <v>42.974581301403532</v>
      </c>
      <c r="E4736">
        <f t="shared" si="436"/>
        <v>43.077039756268604</v>
      </c>
      <c r="F4736" s="126">
        <v>35.380388449979208</v>
      </c>
      <c r="G4736">
        <f t="shared" si="434"/>
        <v>35.563874791745704</v>
      </c>
      <c r="H4736">
        <f t="shared" si="443"/>
        <v>41.652825780701264</v>
      </c>
      <c r="I4736">
        <f t="shared" si="444"/>
        <v>34.852126470213577</v>
      </c>
      <c r="J4736">
        <f t="shared" si="438"/>
        <v>0</v>
      </c>
      <c r="K4736" s="66"/>
      <c r="L4736" s="67"/>
      <c r="M4736" s="66"/>
      <c r="N4736" s="67"/>
      <c r="O4736" s="66"/>
      <c r="P4736" s="67"/>
      <c r="Q4736" s="66"/>
      <c r="R4736" s="68"/>
      <c r="S4736">
        <f t="shared" si="439"/>
        <v>34.852126470213577</v>
      </c>
      <c r="T4736">
        <f t="shared" si="440"/>
        <v>0</v>
      </c>
      <c r="U4736">
        <f t="shared" si="441"/>
        <v>41.652825780701264</v>
      </c>
      <c r="V4736">
        <f t="shared" si="442"/>
        <v>0</v>
      </c>
    </row>
    <row r="4737" spans="1:22">
      <c r="A4737" s="12">
        <f t="shared" si="437"/>
        <v>0</v>
      </c>
      <c r="B4737" t="str">
        <f>YEAR(C4737)&amp;VLOOKUP(MONTH(C4737),lookup!$G$2:$N$13,8)</f>
        <v>2021M03</v>
      </c>
      <c r="C4737" s="7">
        <f t="shared" si="435"/>
        <v>44274</v>
      </c>
      <c r="D4737" s="126">
        <v>43.566636855954172</v>
      </c>
      <c r="E4737">
        <f t="shared" si="436"/>
        <v>43.127038244579524</v>
      </c>
      <c r="F4737" s="126">
        <v>36.014412983173962</v>
      </c>
      <c r="G4737">
        <f t="shared" si="434"/>
        <v>35.590437207159027</v>
      </c>
      <c r="H4737">
        <f t="shared" si="443"/>
        <v>41.715386471889268</v>
      </c>
      <c r="I4737">
        <f t="shared" si="444"/>
        <v>34.901466858206106</v>
      </c>
      <c r="J4737">
        <f t="shared" si="438"/>
        <v>0</v>
      </c>
      <c r="K4737" s="66"/>
      <c r="L4737" s="67"/>
      <c r="M4737" s="66"/>
      <c r="N4737" s="67"/>
      <c r="O4737" s="66"/>
      <c r="P4737" s="67"/>
      <c r="Q4737" s="66"/>
      <c r="R4737" s="68"/>
      <c r="S4737">
        <f t="shared" si="439"/>
        <v>34.901466858206106</v>
      </c>
      <c r="T4737">
        <f t="shared" si="440"/>
        <v>0</v>
      </c>
      <c r="U4737">
        <f t="shared" si="441"/>
        <v>41.715386471889268</v>
      </c>
      <c r="V4737">
        <f t="shared" si="442"/>
        <v>0</v>
      </c>
    </row>
    <row r="4738" spans="1:22">
      <c r="A4738" s="12">
        <f t="shared" si="437"/>
        <v>0</v>
      </c>
      <c r="B4738" t="str">
        <f>YEAR(C4738)&amp;VLOOKUP(MONTH(C4738),lookup!$G$2:$N$13,8)</f>
        <v>2021M03</v>
      </c>
      <c r="C4738" s="7">
        <f t="shared" si="435"/>
        <v>44275</v>
      </c>
      <c r="D4738" s="126">
        <v>43.4020793547461</v>
      </c>
      <c r="E4738">
        <f t="shared" si="436"/>
        <v>43.219989580208619</v>
      </c>
      <c r="F4738" s="126">
        <v>35.62658919454082</v>
      </c>
      <c r="G4738">
        <f t="shared" si="434"/>
        <v>35.654611538827595</v>
      </c>
      <c r="H4738">
        <f t="shared" si="443"/>
        <v>41.751678782102019</v>
      </c>
      <c r="I4738">
        <f t="shared" si="444"/>
        <v>34.931881436930354</v>
      </c>
      <c r="J4738">
        <f t="shared" si="438"/>
        <v>0</v>
      </c>
      <c r="K4738" s="66"/>
      <c r="L4738" s="67"/>
      <c r="M4738" s="66"/>
      <c r="N4738" s="67"/>
      <c r="O4738" s="66"/>
      <c r="P4738" s="67"/>
      <c r="Q4738" s="66"/>
      <c r="R4738" s="68"/>
      <c r="S4738">
        <f t="shared" si="439"/>
        <v>34.931881436930354</v>
      </c>
      <c r="T4738">
        <f t="shared" si="440"/>
        <v>0</v>
      </c>
      <c r="U4738">
        <f t="shared" si="441"/>
        <v>41.751678782102019</v>
      </c>
      <c r="V4738">
        <f t="shared" si="442"/>
        <v>0</v>
      </c>
    </row>
    <row r="4739" spans="1:22">
      <c r="A4739" s="12">
        <f t="shared" si="437"/>
        <v>0</v>
      </c>
      <c r="B4739" t="str">
        <f>YEAR(C4739)&amp;VLOOKUP(MONTH(C4739),lookup!$G$2:$N$13,8)</f>
        <v>2021M03</v>
      </c>
      <c r="C4739" s="7">
        <f t="shared" si="435"/>
        <v>44276</v>
      </c>
      <c r="D4739" s="126">
        <v>44.104553638764052</v>
      </c>
      <c r="E4739">
        <f t="shared" si="436"/>
        <v>43.371387239456929</v>
      </c>
      <c r="F4739" s="126">
        <v>36.574762627470733</v>
      </c>
      <c r="G4739">
        <f t="shared" si="434"/>
        <v>35.796849617832592</v>
      </c>
      <c r="H4739">
        <f t="shared" si="443"/>
        <v>41.791760758566639</v>
      </c>
      <c r="I4739">
        <f t="shared" si="444"/>
        <v>34.965004531587454</v>
      </c>
      <c r="J4739">
        <f t="shared" si="438"/>
        <v>0</v>
      </c>
      <c r="K4739" s="66"/>
      <c r="L4739" s="67"/>
      <c r="M4739" s="66"/>
      <c r="N4739" s="67"/>
      <c r="O4739" s="66"/>
      <c r="P4739" s="67"/>
      <c r="Q4739" s="66"/>
      <c r="R4739" s="68"/>
      <c r="S4739">
        <f t="shared" si="439"/>
        <v>34.965004531587454</v>
      </c>
      <c r="T4739">
        <f t="shared" si="440"/>
        <v>0</v>
      </c>
      <c r="U4739">
        <f t="shared" si="441"/>
        <v>41.791760758566639</v>
      </c>
      <c r="V4739">
        <f t="shared" si="442"/>
        <v>0</v>
      </c>
    </row>
    <row r="4740" spans="1:22">
      <c r="A4740" s="12">
        <f t="shared" si="437"/>
        <v>0</v>
      </c>
      <c r="B4740" t="str">
        <f>YEAR(C4740)&amp;VLOOKUP(MONTH(C4740),lookup!$G$2:$N$13,8)</f>
        <v>2021M03</v>
      </c>
      <c r="C4740" s="7">
        <f t="shared" si="435"/>
        <v>44277</v>
      </c>
      <c r="D4740" s="126">
        <v>43.320265829595471</v>
      </c>
      <c r="E4740">
        <f t="shared" si="436"/>
        <v>43.427577492561255</v>
      </c>
      <c r="F4740" s="126">
        <v>35.563542514950129</v>
      </c>
      <c r="G4740">
        <f t="shared" si="434"/>
        <v>35.820027822539643</v>
      </c>
      <c r="H4740">
        <f t="shared" si="443"/>
        <v>41.835515498423426</v>
      </c>
      <c r="I4740">
        <f t="shared" si="444"/>
        <v>34.999976158877281</v>
      </c>
      <c r="J4740">
        <f t="shared" si="438"/>
        <v>0</v>
      </c>
      <c r="K4740" s="66"/>
      <c r="L4740" s="67"/>
      <c r="M4740" s="66"/>
      <c r="N4740" s="67"/>
      <c r="O4740" s="66"/>
      <c r="P4740" s="67"/>
      <c r="Q4740" s="66"/>
      <c r="R4740" s="68"/>
      <c r="S4740">
        <f t="shared" si="439"/>
        <v>34.999976158877281</v>
      </c>
      <c r="T4740">
        <f t="shared" si="440"/>
        <v>0</v>
      </c>
      <c r="U4740">
        <f t="shared" si="441"/>
        <v>41.835515498423426</v>
      </c>
      <c r="V4740">
        <f t="shared" si="442"/>
        <v>0</v>
      </c>
    </row>
    <row r="4741" spans="1:22">
      <c r="A4741" s="12">
        <f t="shared" si="437"/>
        <v>0</v>
      </c>
      <c r="B4741" t="str">
        <f>YEAR(C4741)&amp;VLOOKUP(MONTH(C4741),lookup!$G$2:$N$13,8)</f>
        <v>2021M03</v>
      </c>
      <c r="C4741" s="7">
        <f t="shared" si="435"/>
        <v>44278</v>
      </c>
      <c r="D4741" s="126">
        <v>43.968720613118677</v>
      </c>
      <c r="E4741">
        <f t="shared" si="436"/>
        <v>43.527294145940957</v>
      </c>
      <c r="F4741" s="126">
        <v>36.417497075199392</v>
      </c>
      <c r="G4741">
        <f t="shared" si="434"/>
        <v>35.914368497913216</v>
      </c>
      <c r="H4741">
        <f t="shared" si="443"/>
        <v>41.87302435470572</v>
      </c>
      <c r="I4741">
        <f t="shared" si="444"/>
        <v>35.027049774941609</v>
      </c>
      <c r="J4741">
        <f t="shared" si="438"/>
        <v>0</v>
      </c>
      <c r="K4741" s="66"/>
      <c r="L4741" s="67"/>
      <c r="M4741" s="66"/>
      <c r="N4741" s="67"/>
      <c r="O4741" s="66"/>
      <c r="P4741" s="67"/>
      <c r="Q4741" s="66"/>
      <c r="R4741" s="68"/>
      <c r="S4741">
        <f t="shared" si="439"/>
        <v>35.027049774941609</v>
      </c>
      <c r="T4741">
        <f t="shared" si="440"/>
        <v>0</v>
      </c>
      <c r="U4741">
        <f t="shared" si="441"/>
        <v>41.87302435470572</v>
      </c>
      <c r="V4741">
        <f t="shared" si="442"/>
        <v>0</v>
      </c>
    </row>
    <row r="4742" spans="1:22">
      <c r="A4742" s="12">
        <f t="shared" si="437"/>
        <v>0</v>
      </c>
      <c r="B4742" t="str">
        <f>YEAR(C4742)&amp;VLOOKUP(MONTH(C4742),lookup!$G$2:$N$13,8)</f>
        <v>2021M03</v>
      </c>
      <c r="C4742" s="7">
        <f t="shared" si="435"/>
        <v>44279</v>
      </c>
      <c r="D4742" s="126">
        <v>43.65179558815651</v>
      </c>
      <c r="E4742">
        <f t="shared" si="436"/>
        <v>43.620398297718758</v>
      </c>
      <c r="F4742" s="126">
        <v>35.827379190795483</v>
      </c>
      <c r="G4742">
        <f t="shared" si="434"/>
        <v>35.968948662281875</v>
      </c>
      <c r="H4742">
        <f t="shared" si="443"/>
        <v>41.951295958614615</v>
      </c>
      <c r="I4742">
        <f t="shared" si="444"/>
        <v>35.092959501949302</v>
      </c>
      <c r="J4742">
        <f t="shared" si="438"/>
        <v>0</v>
      </c>
      <c r="K4742" s="66"/>
      <c r="L4742" s="67"/>
      <c r="M4742" s="66"/>
      <c r="N4742" s="67"/>
      <c r="O4742" s="66"/>
      <c r="P4742" s="67"/>
      <c r="Q4742" s="66"/>
      <c r="R4742" s="68"/>
      <c r="S4742">
        <f t="shared" si="439"/>
        <v>35.092959501949302</v>
      </c>
      <c r="T4742">
        <f t="shared" si="440"/>
        <v>0</v>
      </c>
      <c r="U4742">
        <f t="shared" si="441"/>
        <v>41.951295958614615</v>
      </c>
      <c r="V4742">
        <f t="shared" si="442"/>
        <v>0</v>
      </c>
    </row>
    <row r="4743" spans="1:22">
      <c r="A4743" s="12">
        <f t="shared" si="437"/>
        <v>0</v>
      </c>
      <c r="B4743" t="str">
        <f>YEAR(C4743)&amp;VLOOKUP(MONTH(C4743),lookup!$G$2:$N$13,8)</f>
        <v>2021M03</v>
      </c>
      <c r="C4743" s="7">
        <f t="shared" si="435"/>
        <v>44280</v>
      </c>
      <c r="D4743" s="126">
        <v>43.87636191287082</v>
      </c>
      <c r="E4743">
        <f t="shared" si="436"/>
        <v>43.664376938184056</v>
      </c>
      <c r="F4743" s="126">
        <v>36.315270282886829</v>
      </c>
      <c r="G4743">
        <f t="shared" si="434"/>
        <v>36.009576885424238</v>
      </c>
      <c r="H4743">
        <f t="shared" si="443"/>
        <v>42.022719081217971</v>
      </c>
      <c r="I4743">
        <f t="shared" si="444"/>
        <v>35.155909190307945</v>
      </c>
      <c r="J4743">
        <f t="shared" si="438"/>
        <v>0</v>
      </c>
      <c r="K4743" s="66"/>
      <c r="L4743" s="67"/>
      <c r="M4743" s="66"/>
      <c r="N4743" s="67"/>
      <c r="O4743" s="66"/>
      <c r="P4743" s="67"/>
      <c r="Q4743" s="66"/>
      <c r="R4743" s="68"/>
      <c r="S4743">
        <f t="shared" si="439"/>
        <v>35.155909190307945</v>
      </c>
      <c r="T4743">
        <f t="shared" si="440"/>
        <v>0</v>
      </c>
      <c r="U4743">
        <f t="shared" si="441"/>
        <v>42.022719081217971</v>
      </c>
      <c r="V4743">
        <f t="shared" si="442"/>
        <v>0</v>
      </c>
    </row>
    <row r="4744" spans="1:22">
      <c r="A4744" s="12">
        <f t="shared" si="437"/>
        <v>0</v>
      </c>
      <c r="B4744" t="str">
        <f>YEAR(C4744)&amp;VLOOKUP(MONTH(C4744),lookup!$G$2:$N$13,8)</f>
        <v>2021M03</v>
      </c>
      <c r="C4744" s="7">
        <f t="shared" si="435"/>
        <v>44281</v>
      </c>
      <c r="D4744" s="126">
        <v>44.007891097865006</v>
      </c>
      <c r="E4744">
        <f t="shared" si="436"/>
        <v>43.779443112389473</v>
      </c>
      <c r="F4744" s="126">
        <v>36.278985545887501</v>
      </c>
      <c r="G4744">
        <f t="shared" ref="G4744:G4807" si="445">AVERAGE(SUM(F4737:F4744)/8,SUM(F4739:F4744)/6)</f>
        <v>36.120105566530725</v>
      </c>
      <c r="H4744">
        <f t="shared" si="443"/>
        <v>42.099360091865627</v>
      </c>
      <c r="I4744">
        <f t="shared" si="444"/>
        <v>35.218736146173924</v>
      </c>
      <c r="J4744">
        <f t="shared" si="438"/>
        <v>0</v>
      </c>
      <c r="K4744" s="66"/>
      <c r="L4744" s="67"/>
      <c r="M4744" s="66"/>
      <c r="N4744" s="67"/>
      <c r="O4744" s="66"/>
      <c r="P4744" s="67"/>
      <c r="Q4744" s="66"/>
      <c r="R4744" s="68"/>
      <c r="S4744">
        <f t="shared" si="439"/>
        <v>35.218736146173924</v>
      </c>
      <c r="T4744">
        <f t="shared" si="440"/>
        <v>0</v>
      </c>
      <c r="U4744">
        <f t="shared" si="441"/>
        <v>42.099360091865627</v>
      </c>
      <c r="V4744">
        <f t="shared" si="442"/>
        <v>0</v>
      </c>
    </row>
    <row r="4745" spans="1:22">
      <c r="A4745" s="12">
        <f t="shared" si="437"/>
        <v>0</v>
      </c>
      <c r="B4745" t="str">
        <f>YEAR(C4745)&amp;VLOOKUP(MONTH(C4745),lookup!$G$2:$N$13,8)</f>
        <v>2021M03</v>
      </c>
      <c r="C4745" s="7">
        <f t="shared" si="435"/>
        <v>44282</v>
      </c>
      <c r="D4745" s="126">
        <v>44.280204502017639</v>
      </c>
      <c r="E4745">
        <f t="shared" si="436"/>
        <v>43.838678662206235</v>
      </c>
      <c r="F4745" s="126">
        <v>36.570629364535812</v>
      </c>
      <c r="G4745">
        <f t="shared" si="445"/>
        <v>36.154524651787938</v>
      </c>
      <c r="H4745">
        <f t="shared" si="443"/>
        <v>42.13993790753743</v>
      </c>
      <c r="I4745">
        <f t="shared" si="444"/>
        <v>35.255339066216095</v>
      </c>
      <c r="J4745">
        <f t="shared" si="438"/>
        <v>0</v>
      </c>
      <c r="K4745" s="66"/>
      <c r="L4745" s="67"/>
      <c r="M4745" s="66"/>
      <c r="N4745" s="67"/>
      <c r="O4745" s="66"/>
      <c r="P4745" s="67"/>
      <c r="Q4745" s="66"/>
      <c r="R4745" s="68"/>
      <c r="S4745">
        <f t="shared" si="439"/>
        <v>35.255339066216095</v>
      </c>
      <c r="T4745">
        <f t="shared" si="440"/>
        <v>0</v>
      </c>
      <c r="U4745">
        <f t="shared" si="441"/>
        <v>42.13993790753743</v>
      </c>
      <c r="V4745">
        <f t="shared" si="442"/>
        <v>0</v>
      </c>
    </row>
    <row r="4746" spans="1:22">
      <c r="A4746" s="12">
        <f t="shared" si="437"/>
        <v>0</v>
      </c>
      <c r="B4746" t="str">
        <f>YEAR(C4746)&amp;VLOOKUP(MONTH(C4746),lookup!$G$2:$N$13,8)</f>
        <v>2021M03</v>
      </c>
      <c r="C4746" s="7">
        <f t="shared" si="435"/>
        <v>44283</v>
      </c>
      <c r="D4746" s="126">
        <v>43.092662469329774</v>
      </c>
      <c r="E4746">
        <f t="shared" si="436"/>
        <v>43.800373160178907</v>
      </c>
      <c r="F4746" s="126">
        <v>35.483179992678984</v>
      </c>
      <c r="G4746">
        <f t="shared" si="445"/>
        <v>36.138864699815642</v>
      </c>
      <c r="H4746">
        <f t="shared" si="443"/>
        <v>42.225570939823591</v>
      </c>
      <c r="I4746">
        <f t="shared" si="444"/>
        <v>35.320833091181591</v>
      </c>
      <c r="J4746">
        <f t="shared" si="438"/>
        <v>0</v>
      </c>
      <c r="K4746" s="66"/>
      <c r="L4746" s="67"/>
      <c r="M4746" s="66"/>
      <c r="N4746" s="67"/>
      <c r="O4746" s="66"/>
      <c r="P4746" s="67"/>
      <c r="Q4746" s="66"/>
      <c r="R4746" s="68"/>
      <c r="S4746">
        <f t="shared" si="439"/>
        <v>35.320833091181591</v>
      </c>
      <c r="T4746">
        <f t="shared" si="440"/>
        <v>0</v>
      </c>
      <c r="U4746">
        <f t="shared" si="441"/>
        <v>42.225570939823591</v>
      </c>
      <c r="V4746">
        <f t="shared" si="442"/>
        <v>0</v>
      </c>
    </row>
    <row r="4747" spans="1:22">
      <c r="A4747" s="12">
        <f t="shared" si="437"/>
        <v>0</v>
      </c>
      <c r="B4747" t="str">
        <f>YEAR(C4747)&amp;VLOOKUP(MONTH(C4747),lookup!$G$2:$N$13,8)</f>
        <v>2021M03</v>
      </c>
      <c r="C4747" s="7">
        <f t="shared" si="435"/>
        <v>44284</v>
      </c>
      <c r="D4747" s="126">
        <v>43.954848509139566</v>
      </c>
      <c r="E4747">
        <f t="shared" si="436"/>
        <v>43.789860580912453</v>
      </c>
      <c r="F4747" s="126">
        <v>36.415200677160257</v>
      </c>
      <c r="G4747">
        <f t="shared" si="445"/>
        <v>36.12870071141797</v>
      </c>
      <c r="H4747">
        <f t="shared" si="443"/>
        <v>42.268632922266079</v>
      </c>
      <c r="I4747">
        <f t="shared" si="444"/>
        <v>35.359534547837178</v>
      </c>
      <c r="J4747">
        <f t="shared" si="438"/>
        <v>0</v>
      </c>
      <c r="K4747" s="66"/>
      <c r="L4747" s="67"/>
      <c r="M4747" s="66"/>
      <c r="N4747" s="67"/>
      <c r="O4747" s="66"/>
      <c r="P4747" s="67"/>
      <c r="Q4747" s="66"/>
      <c r="R4747" s="68"/>
      <c r="S4747">
        <f t="shared" si="439"/>
        <v>35.359534547837178</v>
      </c>
      <c r="T4747">
        <f t="shared" si="440"/>
        <v>0</v>
      </c>
      <c r="U4747">
        <f t="shared" si="441"/>
        <v>42.268632922266079</v>
      </c>
      <c r="V4747">
        <f t="shared" si="442"/>
        <v>0</v>
      </c>
    </row>
    <row r="4748" spans="1:22">
      <c r="A4748" s="12">
        <f t="shared" si="437"/>
        <v>0</v>
      </c>
      <c r="B4748" t="str">
        <f>YEAR(C4748)&amp;VLOOKUP(MONTH(C4748),lookup!$G$2:$N$13,8)</f>
        <v>2021M03</v>
      </c>
      <c r="C4748" s="7">
        <f t="shared" ref="C4748:C4811" si="446">C4747+1</f>
        <v>44285</v>
      </c>
      <c r="D4748" s="126">
        <v>43.903310623550198</v>
      </c>
      <c r="E4748">
        <f t="shared" si="436"/>
        <v>43.847260466817417</v>
      </c>
      <c r="F4748" s="126">
        <v>36.17070242366492</v>
      </c>
      <c r="G4748">
        <f t="shared" si="445"/>
        <v>36.195258475118436</v>
      </c>
      <c r="H4748">
        <f t="shared" si="443"/>
        <v>42.339668490146479</v>
      </c>
      <c r="I4748">
        <f t="shared" si="444"/>
        <v>35.410369503172994</v>
      </c>
      <c r="J4748">
        <f t="shared" si="438"/>
        <v>0</v>
      </c>
      <c r="K4748" s="66"/>
      <c r="L4748" s="67"/>
      <c r="M4748" s="66"/>
      <c r="N4748" s="67"/>
      <c r="O4748" s="66"/>
      <c r="P4748" s="67"/>
      <c r="Q4748" s="66"/>
      <c r="R4748" s="68"/>
      <c r="S4748">
        <f t="shared" si="439"/>
        <v>35.410369503172994</v>
      </c>
      <c r="T4748">
        <f t="shared" si="440"/>
        <v>0</v>
      </c>
      <c r="U4748">
        <f t="shared" si="441"/>
        <v>42.339668490146479</v>
      </c>
      <c r="V4748">
        <f t="shared" si="442"/>
        <v>0</v>
      </c>
    </row>
    <row r="4749" spans="1:22">
      <c r="A4749" s="12">
        <f t="shared" si="437"/>
        <v>0</v>
      </c>
      <c r="B4749" t="str">
        <f>YEAR(C4749)&amp;VLOOKUP(MONTH(C4749),lookup!$G$2:$N$13,8)</f>
        <v>2021M03</v>
      </c>
      <c r="C4749" s="7">
        <f t="shared" si="446"/>
        <v>44286</v>
      </c>
      <c r="D4749" s="126">
        <v>44.344032576747949</v>
      </c>
      <c r="E4749">
        <f t="shared" si="436"/>
        <v>43.909690019867355</v>
      </c>
      <c r="F4749" s="126">
        <v>36.660254807299346</v>
      </c>
      <c r="G4749">
        <f t="shared" si="445"/>
        <v>36.239179543742388</v>
      </c>
      <c r="H4749">
        <f t="shared" si="443"/>
        <v>42.369545292742508</v>
      </c>
      <c r="I4749">
        <f t="shared" si="444"/>
        <v>35.439992784228295</v>
      </c>
      <c r="J4749">
        <f t="shared" si="438"/>
        <v>0</v>
      </c>
      <c r="K4749" s="66"/>
      <c r="L4749" s="67"/>
      <c r="M4749" s="66"/>
      <c r="N4749" s="67"/>
      <c r="O4749" s="66"/>
      <c r="P4749" s="67"/>
      <c r="Q4749" s="66"/>
      <c r="R4749" s="68"/>
      <c r="S4749">
        <f t="shared" si="439"/>
        <v>35.439992784228295</v>
      </c>
      <c r="T4749">
        <f t="shared" si="440"/>
        <v>0</v>
      </c>
      <c r="U4749">
        <f t="shared" si="441"/>
        <v>42.369545292742508</v>
      </c>
      <c r="V4749">
        <f t="shared" si="442"/>
        <v>0</v>
      </c>
    </row>
    <row r="4750" spans="1:22">
      <c r="A4750" s="12">
        <f t="shared" si="437"/>
        <v>0</v>
      </c>
      <c r="B4750" t="str">
        <f>YEAR(C4750)&amp;VLOOKUP(MONTH(C4750),lookup!$G$2:$N$13,8)</f>
        <v>2021M04</v>
      </c>
      <c r="C4750" s="7">
        <f t="shared" si="446"/>
        <v>44287</v>
      </c>
      <c r="D4750" s="126">
        <v>44.626854679781985</v>
      </c>
      <c r="E4750">
        <f t="shared" si="436"/>
        <v>44.022211511587031</v>
      </c>
      <c r="F4750" s="126">
        <v>36.922599466243902</v>
      </c>
      <c r="G4750">
        <f t="shared" si="445"/>
        <v>36.361265304320952</v>
      </c>
      <c r="H4750">
        <f t="shared" si="443"/>
        <v>42.413556574767561</v>
      </c>
      <c r="I4750">
        <f t="shared" si="444"/>
        <v>35.468016256520812</v>
      </c>
      <c r="J4750">
        <f t="shared" si="438"/>
        <v>0</v>
      </c>
      <c r="K4750" s="66"/>
      <c r="L4750" s="67"/>
      <c r="M4750" s="66"/>
      <c r="N4750" s="67"/>
      <c r="O4750" s="66"/>
      <c r="P4750" s="67"/>
      <c r="Q4750" s="66"/>
      <c r="R4750" s="68"/>
      <c r="S4750">
        <f t="shared" si="439"/>
        <v>35.468016256520812</v>
      </c>
      <c r="T4750">
        <f t="shared" si="440"/>
        <v>0</v>
      </c>
      <c r="U4750">
        <f t="shared" si="441"/>
        <v>42.413556574767561</v>
      </c>
      <c r="V4750">
        <f t="shared" si="442"/>
        <v>0</v>
      </c>
    </row>
    <row r="4751" spans="1:22">
      <c r="A4751" s="12">
        <f t="shared" si="437"/>
        <v>0</v>
      </c>
      <c r="B4751" t="str">
        <f>YEAR(C4751)&amp;VLOOKUP(MONTH(C4751),lookup!$G$2:$N$13,8)</f>
        <v>2021M04</v>
      </c>
      <c r="C4751" s="7">
        <f t="shared" si="446"/>
        <v>44288</v>
      </c>
      <c r="D4751" s="126">
        <v>44.624318041879611</v>
      </c>
      <c r="E4751">
        <f t="shared" si="436"/>
        <v>44.097634897971908</v>
      </c>
      <c r="F4751" s="126">
        <v>36.873454203585347</v>
      </c>
      <c r="G4751">
        <f t="shared" si="445"/>
        <v>36.421387202618732</v>
      </c>
      <c r="H4751">
        <f t="shared" si="443"/>
        <v>42.468236660335222</v>
      </c>
      <c r="I4751">
        <f t="shared" si="444"/>
        <v>35.517145318395066</v>
      </c>
      <c r="J4751">
        <f t="shared" si="438"/>
        <v>0</v>
      </c>
      <c r="K4751" s="66"/>
      <c r="L4751" s="67"/>
      <c r="M4751" s="66"/>
      <c r="N4751" s="67"/>
      <c r="O4751" s="66"/>
      <c r="P4751" s="67"/>
      <c r="Q4751" s="66"/>
      <c r="R4751" s="68"/>
      <c r="S4751">
        <f t="shared" si="439"/>
        <v>35.517145318395066</v>
      </c>
      <c r="T4751">
        <f t="shared" si="440"/>
        <v>0</v>
      </c>
      <c r="U4751">
        <f t="shared" si="441"/>
        <v>42.468236660335222</v>
      </c>
      <c r="V4751">
        <f t="shared" si="442"/>
        <v>0</v>
      </c>
    </row>
    <row r="4752" spans="1:22">
      <c r="A4752" s="12">
        <f t="shared" si="437"/>
        <v>0</v>
      </c>
      <c r="B4752" t="str">
        <f>YEAR(C4752)&amp;VLOOKUP(MONTH(C4752),lookup!$G$2:$N$13,8)</f>
        <v>2021M04</v>
      </c>
      <c r="C4752" s="7">
        <f t="shared" si="446"/>
        <v>44289</v>
      </c>
      <c r="D4752" s="126">
        <v>44.468603211494482</v>
      </c>
      <c r="E4752">
        <f t="shared" si="436"/>
        <v>44.241091133587474</v>
      </c>
      <c r="F4752" s="126">
        <v>36.676953330751871</v>
      </c>
      <c r="G4752">
        <f t="shared" si="445"/>
        <v>36.545741300678827</v>
      </c>
      <c r="H4752">
        <f t="shared" si="443"/>
        <v>42.492780952310603</v>
      </c>
      <c r="I4752">
        <f t="shared" si="444"/>
        <v>35.531537650257135</v>
      </c>
      <c r="J4752">
        <f t="shared" si="438"/>
        <v>0</v>
      </c>
      <c r="K4752" s="66"/>
      <c r="L4752" s="67"/>
      <c r="M4752" s="66"/>
      <c r="N4752" s="67"/>
      <c r="O4752" s="66"/>
      <c r="P4752" s="67"/>
      <c r="Q4752" s="66"/>
      <c r="R4752" s="68"/>
      <c r="S4752">
        <f t="shared" si="439"/>
        <v>35.531537650257135</v>
      </c>
      <c r="T4752">
        <f t="shared" si="440"/>
        <v>0</v>
      </c>
      <c r="U4752">
        <f t="shared" si="441"/>
        <v>42.492780952310603</v>
      </c>
      <c r="V4752">
        <f t="shared" si="442"/>
        <v>0</v>
      </c>
    </row>
    <row r="4753" spans="1:22">
      <c r="A4753" s="12">
        <f t="shared" si="437"/>
        <v>0</v>
      </c>
      <c r="B4753" t="str">
        <f>YEAR(C4753)&amp;VLOOKUP(MONTH(C4753),lookup!$G$2:$N$13,8)</f>
        <v>2021M04</v>
      </c>
      <c r="C4753" s="7">
        <f t="shared" si="446"/>
        <v>44290</v>
      </c>
      <c r="D4753" s="126">
        <v>44.860277483341214</v>
      </c>
      <c r="E4753">
        <f t="shared" si="436"/>
        <v>44.352798109437003</v>
      </c>
      <c r="F4753" s="126">
        <v>37.224002736056178</v>
      </c>
      <c r="G4753">
        <f t="shared" si="445"/>
        <v>36.653977307973513</v>
      </c>
      <c r="H4753">
        <f t="shared" si="443"/>
        <v>42.528849312170252</v>
      </c>
      <c r="I4753">
        <f t="shared" si="444"/>
        <v>35.559483014113816</v>
      </c>
      <c r="J4753">
        <f t="shared" si="438"/>
        <v>0</v>
      </c>
      <c r="K4753" s="66"/>
      <c r="L4753" s="67"/>
      <c r="M4753" s="66"/>
      <c r="N4753" s="67"/>
      <c r="O4753" s="66"/>
      <c r="P4753" s="67"/>
      <c r="Q4753" s="66"/>
      <c r="R4753" s="68"/>
      <c r="S4753">
        <f t="shared" si="439"/>
        <v>35.559483014113816</v>
      </c>
      <c r="T4753">
        <f t="shared" si="440"/>
        <v>0</v>
      </c>
      <c r="U4753">
        <f t="shared" si="441"/>
        <v>42.528849312170252</v>
      </c>
      <c r="V4753">
        <f t="shared" si="442"/>
        <v>0</v>
      </c>
    </row>
    <row r="4754" spans="1:22">
      <c r="A4754" s="12">
        <f t="shared" si="437"/>
        <v>0</v>
      </c>
      <c r="B4754" t="str">
        <f>YEAR(C4754)&amp;VLOOKUP(MONTH(C4754),lookup!$G$2:$N$13,8)</f>
        <v>2021M04</v>
      </c>
      <c r="C4754" s="7">
        <f t="shared" si="446"/>
        <v>44291</v>
      </c>
      <c r="D4754" s="126">
        <v>44.722487431428227</v>
      </c>
      <c r="E4754">
        <f t="shared" si="436"/>
        <v>44.522926903557995</v>
      </c>
      <c r="F4754" s="126">
        <v>36.927324984221329</v>
      </c>
      <c r="G4754">
        <f t="shared" si="445"/>
        <v>36.807288249991281</v>
      </c>
      <c r="H4754">
        <f t="shared" si="443"/>
        <v>42.511848638014285</v>
      </c>
      <c r="I4754">
        <f t="shared" si="444"/>
        <v>35.540580780640823</v>
      </c>
      <c r="J4754">
        <f t="shared" si="438"/>
        <v>0</v>
      </c>
      <c r="K4754" s="66"/>
      <c r="L4754" s="67"/>
      <c r="M4754" s="66"/>
      <c r="N4754" s="67"/>
      <c r="O4754" s="66"/>
      <c r="P4754" s="67"/>
      <c r="Q4754" s="66"/>
      <c r="R4754" s="68"/>
      <c r="S4754">
        <f t="shared" si="439"/>
        <v>35.540580780640823</v>
      </c>
      <c r="T4754">
        <f t="shared" si="440"/>
        <v>0</v>
      </c>
      <c r="U4754">
        <f t="shared" si="441"/>
        <v>42.511848638014285</v>
      </c>
      <c r="V4754">
        <f t="shared" si="442"/>
        <v>0</v>
      </c>
    </row>
    <row r="4755" spans="1:22">
      <c r="A4755" s="12">
        <f t="shared" si="437"/>
        <v>0</v>
      </c>
      <c r="B4755" t="str">
        <f>YEAR(C4755)&amp;VLOOKUP(MONTH(C4755),lookup!$G$2:$N$13,8)</f>
        <v>2021M04</v>
      </c>
      <c r="C4755" s="7">
        <f t="shared" si="446"/>
        <v>44292</v>
      </c>
      <c r="D4755" s="126">
        <v>44.621668202063702</v>
      </c>
      <c r="E4755">
        <f t="shared" si="436"/>
        <v>44.587739436475395</v>
      </c>
      <c r="F4755" s="126">
        <v>36.88113511259035</v>
      </c>
      <c r="G4755">
        <f t="shared" si="445"/>
        <v>36.854815844313244</v>
      </c>
      <c r="H4755">
        <f t="shared" si="443"/>
        <v>42.569260579721188</v>
      </c>
      <c r="I4755">
        <f t="shared" si="444"/>
        <v>35.586099501203712</v>
      </c>
      <c r="J4755">
        <f t="shared" si="438"/>
        <v>0</v>
      </c>
      <c r="K4755" s="66"/>
      <c r="L4755" s="67"/>
      <c r="M4755" s="66"/>
      <c r="N4755" s="67"/>
      <c r="O4755" s="66"/>
      <c r="P4755" s="67"/>
      <c r="Q4755" s="66"/>
      <c r="R4755" s="68"/>
      <c r="S4755">
        <f t="shared" si="439"/>
        <v>35.586099501203712</v>
      </c>
      <c r="T4755">
        <f t="shared" si="440"/>
        <v>0</v>
      </c>
      <c r="U4755">
        <f t="shared" si="441"/>
        <v>42.569260579721188</v>
      </c>
      <c r="V4755">
        <f t="shared" si="442"/>
        <v>0</v>
      </c>
    </row>
    <row r="4756" spans="1:22">
      <c r="A4756" s="12">
        <f t="shared" si="437"/>
        <v>0</v>
      </c>
      <c r="B4756" t="str">
        <f>YEAR(C4756)&amp;VLOOKUP(MONTH(C4756),lookup!$G$2:$N$13,8)</f>
        <v>2021M04</v>
      </c>
      <c r="C4756" s="7">
        <f t="shared" si="446"/>
        <v>44293</v>
      </c>
      <c r="D4756" s="126">
        <v>44.262654133694696</v>
      </c>
      <c r="E4756">
        <f t="shared" si="436"/>
        <v>44.579848360352152</v>
      </c>
      <c r="F4756" s="126">
        <v>36.612633953151736</v>
      </c>
      <c r="G4756">
        <f t="shared" si="445"/>
        <v>36.856606105481823</v>
      </c>
      <c r="H4756">
        <f t="shared" si="443"/>
        <v>42.600533792138172</v>
      </c>
      <c r="I4756">
        <f t="shared" si="444"/>
        <v>35.611515463623007</v>
      </c>
      <c r="J4756">
        <f t="shared" si="438"/>
        <v>0</v>
      </c>
      <c r="K4756" s="66"/>
      <c r="L4756" s="67"/>
      <c r="M4756" s="66"/>
      <c r="N4756" s="67"/>
      <c r="O4756" s="66"/>
      <c r="P4756" s="67"/>
      <c r="Q4756" s="66"/>
      <c r="R4756" s="68"/>
      <c r="S4756">
        <f t="shared" si="439"/>
        <v>35.611515463623007</v>
      </c>
      <c r="T4756">
        <f t="shared" si="440"/>
        <v>0</v>
      </c>
      <c r="U4756">
        <f t="shared" si="441"/>
        <v>42.600533792138172</v>
      </c>
      <c r="V4756">
        <f t="shared" si="442"/>
        <v>0</v>
      </c>
    </row>
    <row r="4757" spans="1:22">
      <c r="A4757" s="12">
        <f t="shared" si="437"/>
        <v>0</v>
      </c>
      <c r="B4757" t="str">
        <f>YEAR(C4757)&amp;VLOOKUP(MONTH(C4757),lookup!$G$2:$N$13,8)</f>
        <v>2021M04</v>
      </c>
      <c r="C4757" s="7">
        <f t="shared" si="446"/>
        <v>44294</v>
      </c>
      <c r="D4757" s="126">
        <v>44.524543947870804</v>
      </c>
      <c r="E4757">
        <f t="shared" si="436"/>
        <v>44.582815813213266</v>
      </c>
      <c r="F4757" s="126">
        <v>36.802902089660385</v>
      </c>
      <c r="G4757">
        <f t="shared" si="445"/>
        <v>36.859642217802303</v>
      </c>
      <c r="H4757">
        <f t="shared" si="443"/>
        <v>42.677415270489092</v>
      </c>
      <c r="I4757">
        <f t="shared" si="444"/>
        <v>35.673060805824441</v>
      </c>
      <c r="J4757">
        <f t="shared" si="438"/>
        <v>0</v>
      </c>
      <c r="K4757" s="66"/>
      <c r="L4757" s="67"/>
      <c r="M4757" s="66"/>
      <c r="N4757" s="67"/>
      <c r="O4757" s="66"/>
      <c r="P4757" s="67"/>
      <c r="Q4757" s="66"/>
      <c r="R4757" s="68"/>
      <c r="S4757">
        <f t="shared" si="439"/>
        <v>35.673060805824441</v>
      </c>
      <c r="T4757">
        <f t="shared" si="440"/>
        <v>0</v>
      </c>
      <c r="U4757">
        <f t="shared" si="441"/>
        <v>42.677415270489092</v>
      </c>
      <c r="V4757">
        <f t="shared" si="442"/>
        <v>0</v>
      </c>
    </row>
    <row r="4758" spans="1:22">
      <c r="A4758" s="12">
        <f t="shared" si="437"/>
        <v>0</v>
      </c>
      <c r="B4758" t="str">
        <f>YEAR(C4758)&amp;VLOOKUP(MONTH(C4758),lookup!$G$2:$N$13,8)</f>
        <v>2021M04</v>
      </c>
      <c r="C4758" s="7">
        <f t="shared" si="446"/>
        <v>44295</v>
      </c>
      <c r="D4758" s="126">
        <v>44.694103040488756</v>
      </c>
      <c r="E4758">
        <f t="shared" si="436"/>
        <v>44.605810488173631</v>
      </c>
      <c r="F4758" s="126">
        <v>36.996344396931988</v>
      </c>
      <c r="G4758">
        <f t="shared" si="445"/>
        <v>36.890867198151987</v>
      </c>
      <c r="H4758">
        <f t="shared" si="443"/>
        <v>42.731988286089944</v>
      </c>
      <c r="I4758">
        <f t="shared" si="444"/>
        <v>35.719400744682183</v>
      </c>
      <c r="J4758">
        <f t="shared" si="438"/>
        <v>0</v>
      </c>
      <c r="K4758" s="66"/>
      <c r="L4758" s="67"/>
      <c r="M4758" s="66"/>
      <c r="N4758" s="67"/>
      <c r="O4758" s="66"/>
      <c r="P4758" s="67"/>
      <c r="Q4758" s="66"/>
      <c r="R4758" s="68"/>
      <c r="S4758">
        <f t="shared" si="439"/>
        <v>35.719400744682183</v>
      </c>
      <c r="T4758">
        <f t="shared" si="440"/>
        <v>0</v>
      </c>
      <c r="U4758">
        <f t="shared" si="441"/>
        <v>42.731988286089944</v>
      </c>
      <c r="V4758">
        <f t="shared" si="442"/>
        <v>0</v>
      </c>
    </row>
    <row r="4759" spans="1:22">
      <c r="A4759" s="12">
        <f t="shared" si="437"/>
        <v>0</v>
      </c>
      <c r="B4759" t="str">
        <f>YEAR(C4759)&amp;VLOOKUP(MONTH(C4759),lookup!$G$2:$N$13,8)</f>
        <v>2021M04</v>
      </c>
      <c r="C4759" s="7">
        <f t="shared" si="446"/>
        <v>44296</v>
      </c>
      <c r="D4759" s="126">
        <v>45.240454277312104</v>
      </c>
      <c r="E4759">
        <f t="shared" si="436"/>
        <v>44.676000402385732</v>
      </c>
      <c r="F4759" s="126">
        <v>37.405912492220182</v>
      </c>
      <c r="G4759">
        <f t="shared" si="445"/>
        <v>36.939304987538662</v>
      </c>
      <c r="H4759">
        <f t="shared" si="443"/>
        <v>42.800439211575203</v>
      </c>
      <c r="I4759">
        <f t="shared" si="444"/>
        <v>35.773921852119301</v>
      </c>
      <c r="J4759">
        <f t="shared" si="438"/>
        <v>0</v>
      </c>
      <c r="K4759" s="66"/>
      <c r="L4759" s="67"/>
      <c r="M4759" s="66"/>
      <c r="N4759" s="67"/>
      <c r="O4759" s="66"/>
      <c r="P4759" s="67"/>
      <c r="Q4759" s="66"/>
      <c r="R4759" s="68"/>
      <c r="S4759">
        <f t="shared" si="439"/>
        <v>35.773921852119301</v>
      </c>
      <c r="T4759">
        <f t="shared" si="440"/>
        <v>0</v>
      </c>
      <c r="U4759">
        <f t="shared" si="441"/>
        <v>42.800439211575203</v>
      </c>
      <c r="V4759">
        <f t="shared" si="442"/>
        <v>0</v>
      </c>
    </row>
    <row r="4760" spans="1:22">
      <c r="A4760" s="12">
        <f t="shared" si="437"/>
        <v>0</v>
      </c>
      <c r="B4760" t="str">
        <f>YEAR(C4760)&amp;VLOOKUP(MONTH(C4760),lookup!$G$2:$N$13,8)</f>
        <v>2021M04</v>
      </c>
      <c r="C4760" s="7">
        <f t="shared" si="446"/>
        <v>44297</v>
      </c>
      <c r="D4760" s="126">
        <v>44.576311026855365</v>
      </c>
      <c r="E4760">
        <f t="shared" si="436"/>
        <v>44.670550773798048</v>
      </c>
      <c r="F4760" s="126">
        <v>36.824510317728667</v>
      </c>
      <c r="G4760">
        <f t="shared" si="445"/>
        <v>36.939959410350326</v>
      </c>
      <c r="H4760">
        <f t="shared" si="443"/>
        <v>42.877477801220664</v>
      </c>
      <c r="I4760">
        <f t="shared" si="444"/>
        <v>35.834684083947629</v>
      </c>
      <c r="J4760">
        <f t="shared" si="438"/>
        <v>0</v>
      </c>
      <c r="K4760" s="66"/>
      <c r="L4760" s="67"/>
      <c r="M4760" s="66"/>
      <c r="N4760" s="67"/>
      <c r="O4760" s="66"/>
      <c r="P4760" s="67"/>
      <c r="Q4760" s="66"/>
      <c r="R4760" s="68"/>
      <c r="S4760">
        <f t="shared" si="439"/>
        <v>35.834684083947629</v>
      </c>
      <c r="T4760">
        <f t="shared" si="440"/>
        <v>0</v>
      </c>
      <c r="U4760">
        <f t="shared" si="441"/>
        <v>42.877477801220664</v>
      </c>
      <c r="V4760">
        <f t="shared" si="442"/>
        <v>0</v>
      </c>
    </row>
    <row r="4761" spans="1:22">
      <c r="A4761" s="12">
        <f t="shared" si="437"/>
        <v>0</v>
      </c>
      <c r="B4761" t="str">
        <f>YEAR(C4761)&amp;VLOOKUP(MONTH(C4761),lookup!$G$2:$N$13,8)</f>
        <v>2021M04</v>
      </c>
      <c r="C4761" s="7">
        <f t="shared" si="446"/>
        <v>44298</v>
      </c>
      <c r="D4761" s="126">
        <v>44.813228657189541</v>
      </c>
      <c r="E4761">
        <f t="shared" si="436"/>
        <v>44.683573593424057</v>
      </c>
      <c r="F4761" s="126">
        <v>37.120489963317006</v>
      </c>
      <c r="G4761">
        <f t="shared" si="445"/>
        <v>36.953436099614677</v>
      </c>
      <c r="H4761">
        <f t="shared" si="443"/>
        <v>42.928628511708474</v>
      </c>
      <c r="I4761">
        <f t="shared" si="444"/>
        <v>35.870322247236437</v>
      </c>
      <c r="J4761">
        <f t="shared" si="438"/>
        <v>0</v>
      </c>
      <c r="K4761" s="66"/>
      <c r="L4761" s="67"/>
      <c r="M4761" s="66"/>
      <c r="N4761" s="67"/>
      <c r="O4761" s="66"/>
      <c r="P4761" s="67"/>
      <c r="Q4761" s="66"/>
      <c r="R4761" s="68"/>
      <c r="S4761">
        <f t="shared" si="439"/>
        <v>35.870322247236437</v>
      </c>
      <c r="T4761">
        <f t="shared" si="440"/>
        <v>0</v>
      </c>
      <c r="U4761">
        <f t="shared" si="441"/>
        <v>42.928628511708474</v>
      </c>
      <c r="V4761">
        <f t="shared" si="442"/>
        <v>0</v>
      </c>
    </row>
    <row r="4762" spans="1:22">
      <c r="A4762" s="12">
        <f t="shared" si="437"/>
        <v>0</v>
      </c>
      <c r="B4762" t="str">
        <f>YEAR(C4762)&amp;VLOOKUP(MONTH(C4762),lookup!$G$2:$N$13,8)</f>
        <v>2021M04</v>
      </c>
      <c r="C4762" s="7">
        <f t="shared" si="446"/>
        <v>44299</v>
      </c>
      <c r="D4762" s="126">
        <v>44.95583664332834</v>
      </c>
      <c r="E4762">
        <f t="shared" si="436"/>
        <v>44.755923128303948</v>
      </c>
      <c r="F4762" s="126">
        <v>37.211936412116927</v>
      </c>
      <c r="G4762">
        <f t="shared" si="445"/>
        <v>37.021166185438588</v>
      </c>
      <c r="H4762">
        <f t="shared" si="443"/>
        <v>43.020318290910964</v>
      </c>
      <c r="I4762">
        <f t="shared" si="444"/>
        <v>35.946605355783198</v>
      </c>
      <c r="J4762">
        <f t="shared" si="438"/>
        <v>0</v>
      </c>
      <c r="K4762" s="66"/>
      <c r="L4762" s="67"/>
      <c r="M4762" s="66"/>
      <c r="N4762" s="67"/>
      <c r="O4762" s="66"/>
      <c r="P4762" s="67"/>
      <c r="Q4762" s="66"/>
      <c r="R4762" s="68"/>
      <c r="S4762">
        <f t="shared" si="439"/>
        <v>35.946605355783198</v>
      </c>
      <c r="T4762">
        <f t="shared" si="440"/>
        <v>0</v>
      </c>
      <c r="U4762">
        <f t="shared" si="441"/>
        <v>43.020318290910964</v>
      </c>
      <c r="V4762">
        <f t="shared" si="442"/>
        <v>0</v>
      </c>
    </row>
    <row r="4763" spans="1:22">
      <c r="A4763" s="12">
        <f t="shared" si="437"/>
        <v>0</v>
      </c>
      <c r="B4763" t="str">
        <f>YEAR(C4763)&amp;VLOOKUP(MONTH(C4763),lookup!$G$2:$N$13,8)</f>
        <v>2021M04</v>
      </c>
      <c r="C4763" s="7">
        <f t="shared" si="446"/>
        <v>44300</v>
      </c>
      <c r="D4763" s="126">
        <v>44.750853825782016</v>
      </c>
      <c r="E4763">
        <f t="shared" si="436"/>
        <v>44.782856386278944</v>
      </c>
      <c r="F4763" s="126">
        <v>36.981230197804294</v>
      </c>
      <c r="G4763">
        <f t="shared" si="445"/>
        <v>37.042282803943124</v>
      </c>
      <c r="H4763">
        <f t="shared" si="443"/>
        <v>43.059972496357418</v>
      </c>
      <c r="I4763">
        <f t="shared" si="444"/>
        <v>35.970542823248202</v>
      </c>
      <c r="J4763">
        <f t="shared" si="438"/>
        <v>0</v>
      </c>
      <c r="K4763" s="66"/>
      <c r="L4763" s="67"/>
      <c r="M4763" s="66"/>
      <c r="N4763" s="67"/>
      <c r="O4763" s="66"/>
      <c r="P4763" s="67"/>
      <c r="Q4763" s="66"/>
      <c r="R4763" s="68"/>
      <c r="S4763">
        <f t="shared" si="439"/>
        <v>35.970542823248202</v>
      </c>
      <c r="T4763">
        <f t="shared" si="440"/>
        <v>0</v>
      </c>
      <c r="U4763">
        <f t="shared" si="441"/>
        <v>43.059972496357418</v>
      </c>
      <c r="V4763">
        <f t="shared" si="442"/>
        <v>0</v>
      </c>
    </row>
    <row r="4764" spans="1:22">
      <c r="A4764" s="12">
        <f t="shared" si="437"/>
        <v>0</v>
      </c>
      <c r="B4764" t="str">
        <f>YEAR(C4764)&amp;VLOOKUP(MONTH(C4764),lookup!$G$2:$N$13,8)</f>
        <v>2021M04</v>
      </c>
      <c r="C4764" s="7">
        <f t="shared" si="446"/>
        <v>44301</v>
      </c>
      <c r="D4764" s="126">
        <v>44.81186576726332</v>
      </c>
      <c r="E4764">
        <f t="shared" si="436"/>
        <v>44.826995673941532</v>
      </c>
      <c r="F4764" s="126">
        <v>37.025456769923629</v>
      </c>
      <c r="G4764">
        <f t="shared" si="445"/>
        <v>37.070510261073998</v>
      </c>
      <c r="H4764">
        <f t="shared" si="443"/>
        <v>43.123642215716849</v>
      </c>
      <c r="I4764">
        <f t="shared" si="444"/>
        <v>36.019046541251235</v>
      </c>
      <c r="J4764">
        <f t="shared" si="438"/>
        <v>0</v>
      </c>
      <c r="K4764" s="66"/>
      <c r="L4764" s="67"/>
      <c r="M4764" s="66"/>
      <c r="N4764" s="67"/>
      <c r="O4764" s="66"/>
      <c r="P4764" s="67"/>
      <c r="Q4764" s="66"/>
      <c r="R4764" s="68"/>
      <c r="S4764">
        <f t="shared" si="439"/>
        <v>36.019046541251235</v>
      </c>
      <c r="T4764">
        <f t="shared" si="440"/>
        <v>0</v>
      </c>
      <c r="U4764">
        <f t="shared" si="441"/>
        <v>43.123642215716849</v>
      </c>
      <c r="V4764">
        <f t="shared" si="442"/>
        <v>0</v>
      </c>
    </row>
    <row r="4765" spans="1:22">
      <c r="A4765" s="12">
        <f t="shared" si="437"/>
        <v>0</v>
      </c>
      <c r="B4765" t="str">
        <f>YEAR(C4765)&amp;VLOOKUP(MONTH(C4765),lookup!$G$2:$N$13,8)</f>
        <v>2021M04</v>
      </c>
      <c r="C4765" s="7">
        <f t="shared" si="446"/>
        <v>44302</v>
      </c>
      <c r="D4765" s="126">
        <v>45.5959596453987</v>
      </c>
      <c r="E4765">
        <f t="shared" si="436"/>
        <v>44.923584602377574</v>
      </c>
      <c r="F4765" s="126">
        <v>37.578865082820599</v>
      </c>
      <c r="G4765">
        <f t="shared" si="445"/>
        <v>37.133420664029885</v>
      </c>
      <c r="H4765">
        <f t="shared" si="443"/>
        <v>43.170818399701055</v>
      </c>
      <c r="I4765">
        <f t="shared" si="444"/>
        <v>36.050898887184871</v>
      </c>
      <c r="J4765">
        <f t="shared" si="438"/>
        <v>0</v>
      </c>
      <c r="K4765" s="66"/>
      <c r="L4765" s="67"/>
      <c r="M4765" s="66"/>
      <c r="N4765" s="67"/>
      <c r="O4765" s="66"/>
      <c r="P4765" s="67"/>
      <c r="Q4765" s="66"/>
      <c r="R4765" s="68"/>
      <c r="S4765">
        <f t="shared" si="439"/>
        <v>36.050898887184871</v>
      </c>
      <c r="T4765">
        <f t="shared" si="440"/>
        <v>0</v>
      </c>
      <c r="U4765">
        <f t="shared" si="441"/>
        <v>43.170818399701055</v>
      </c>
      <c r="V4765">
        <f t="shared" si="442"/>
        <v>0</v>
      </c>
    </row>
    <row r="4766" spans="1:22">
      <c r="A4766" s="12">
        <f t="shared" si="437"/>
        <v>0</v>
      </c>
      <c r="B4766" t="str">
        <f>YEAR(C4766)&amp;VLOOKUP(MONTH(C4766),lookup!$G$2:$N$13,8)</f>
        <v>2021M04</v>
      </c>
      <c r="C4766" s="7">
        <f t="shared" si="446"/>
        <v>44303</v>
      </c>
      <c r="D4766" s="126">
        <v>44.927844839845257</v>
      </c>
      <c r="E4766">
        <f t="shared" si="436"/>
        <v>44.967487949253183</v>
      </c>
      <c r="F4766" s="126">
        <v>37.160257158034732</v>
      </c>
      <c r="G4766">
        <f t="shared" si="445"/>
        <v>37.171644114957644</v>
      </c>
      <c r="H4766">
        <f t="shared" si="443"/>
        <v>43.237676050479891</v>
      </c>
      <c r="I4766">
        <f t="shared" si="444"/>
        <v>36.102992146574096</v>
      </c>
      <c r="J4766">
        <f t="shared" si="438"/>
        <v>0</v>
      </c>
      <c r="K4766" s="66"/>
      <c r="L4766" s="67"/>
      <c r="M4766" s="66"/>
      <c r="N4766" s="67"/>
      <c r="O4766" s="66"/>
      <c r="P4766" s="67"/>
      <c r="Q4766" s="66"/>
      <c r="R4766" s="68"/>
      <c r="S4766">
        <f t="shared" si="439"/>
        <v>36.102992146574096</v>
      </c>
      <c r="T4766">
        <f t="shared" si="440"/>
        <v>0</v>
      </c>
      <c r="U4766">
        <f t="shared" si="441"/>
        <v>43.237676050479891</v>
      </c>
      <c r="V4766">
        <f t="shared" si="442"/>
        <v>0</v>
      </c>
    </row>
    <row r="4767" spans="1:22">
      <c r="A4767" s="12">
        <f t="shared" si="437"/>
        <v>0</v>
      </c>
      <c r="B4767" t="str">
        <f>YEAR(C4767)&amp;VLOOKUP(MONTH(C4767),lookup!$G$2:$N$13,8)</f>
        <v>2021M04</v>
      </c>
      <c r="C4767" s="7">
        <f t="shared" si="446"/>
        <v>44304</v>
      </c>
      <c r="D4767" s="126">
        <v>45.515924585250772</v>
      </c>
      <c r="E4767">
        <f t="shared" si="436"/>
        <v>45.04326283750445</v>
      </c>
      <c r="F4767" s="126">
        <v>37.504344975751941</v>
      </c>
      <c r="G4767">
        <f t="shared" si="445"/>
        <v>37.20978406288129</v>
      </c>
      <c r="H4767">
        <f t="shared" si="443"/>
        <v>43.285631709410609</v>
      </c>
      <c r="I4767">
        <f t="shared" si="444"/>
        <v>36.131743819113282</v>
      </c>
      <c r="J4767">
        <f t="shared" si="438"/>
        <v>0</v>
      </c>
      <c r="K4767" s="66"/>
      <c r="L4767" s="67"/>
      <c r="M4767" s="66"/>
      <c r="N4767" s="67"/>
      <c r="O4767" s="66"/>
      <c r="P4767" s="67"/>
      <c r="Q4767" s="66"/>
      <c r="R4767" s="68"/>
      <c r="S4767">
        <f t="shared" si="439"/>
        <v>36.131743819113282</v>
      </c>
      <c r="T4767">
        <f t="shared" si="440"/>
        <v>0</v>
      </c>
      <c r="U4767">
        <f t="shared" si="441"/>
        <v>43.285631709410609</v>
      </c>
      <c r="V4767">
        <f t="shared" si="442"/>
        <v>0</v>
      </c>
    </row>
    <row r="4768" spans="1:22">
      <c r="A4768" s="12">
        <f t="shared" si="437"/>
        <v>0</v>
      </c>
      <c r="B4768" t="str">
        <f>YEAR(C4768)&amp;VLOOKUP(MONTH(C4768),lookup!$G$2:$N$13,8)</f>
        <v>2021M04</v>
      </c>
      <c r="C4768" s="7">
        <f t="shared" si="446"/>
        <v>44305</v>
      </c>
      <c r="D4768" s="126">
        <v>44.983170297302216</v>
      </c>
      <c r="E4768">
        <f t="shared" si="436"/>
        <v>45.070969346405192</v>
      </c>
      <c r="F4768" s="126">
        <v>37.174256823578688</v>
      </c>
      <c r="G4768">
        <f t="shared" si="445"/>
        <v>37.228503253785391</v>
      </c>
      <c r="H4768">
        <f t="shared" si="443"/>
        <v>43.332939240170234</v>
      </c>
      <c r="I4768">
        <f t="shared" si="444"/>
        <v>36.171007677164127</v>
      </c>
      <c r="J4768">
        <f t="shared" si="438"/>
        <v>0</v>
      </c>
      <c r="K4768" s="66"/>
      <c r="L4768" s="67"/>
      <c r="M4768" s="66"/>
      <c r="N4768" s="67"/>
      <c r="O4768" s="66"/>
      <c r="P4768" s="67"/>
      <c r="Q4768" s="66"/>
      <c r="R4768" s="68"/>
      <c r="S4768">
        <f t="shared" si="439"/>
        <v>36.171007677164127</v>
      </c>
      <c r="T4768">
        <f t="shared" si="440"/>
        <v>0</v>
      </c>
      <c r="U4768">
        <f t="shared" si="441"/>
        <v>43.332939240170234</v>
      </c>
      <c r="V4768">
        <f t="shared" si="442"/>
        <v>0</v>
      </c>
    </row>
    <row r="4769" spans="1:22">
      <c r="A4769" s="12">
        <f t="shared" si="437"/>
        <v>0</v>
      </c>
      <c r="B4769" t="str">
        <f>YEAR(C4769)&amp;VLOOKUP(MONTH(C4769),lookup!$G$2:$N$13,8)</f>
        <v>2021M04</v>
      </c>
      <c r="C4769" s="7">
        <f t="shared" si="446"/>
        <v>44306</v>
      </c>
      <c r="D4769" s="126">
        <v>45.383674083372185</v>
      </c>
      <c r="E4769">
        <f t="shared" si="436"/>
        <v>45.15935720700746</v>
      </c>
      <c r="F4769" s="126">
        <v>37.370640226611073</v>
      </c>
      <c r="G4769">
        <f t="shared" si="445"/>
        <v>37.276588480975171</v>
      </c>
      <c r="H4769">
        <f t="shared" si="443"/>
        <v>43.40494358333401</v>
      </c>
      <c r="I4769">
        <f t="shared" si="444"/>
        <v>36.219009727010707</v>
      </c>
      <c r="J4769">
        <f t="shared" si="438"/>
        <v>0</v>
      </c>
      <c r="K4769" s="66"/>
      <c r="L4769" s="67"/>
      <c r="M4769" s="66"/>
      <c r="N4769" s="67"/>
      <c r="O4769" s="66"/>
      <c r="P4769" s="67"/>
      <c r="Q4769" s="66"/>
      <c r="R4769" s="68"/>
      <c r="S4769">
        <f t="shared" si="439"/>
        <v>36.219009727010707</v>
      </c>
      <c r="T4769">
        <f t="shared" si="440"/>
        <v>0</v>
      </c>
      <c r="U4769">
        <f t="shared" si="441"/>
        <v>43.40494358333401</v>
      </c>
      <c r="V4769">
        <f t="shared" si="442"/>
        <v>0</v>
      </c>
    </row>
    <row r="4770" spans="1:22">
      <c r="A4770" s="12">
        <f t="shared" si="437"/>
        <v>0</v>
      </c>
      <c r="B4770" t="str">
        <f>YEAR(C4770)&amp;VLOOKUP(MONTH(C4770),lookup!$G$2:$N$13,8)</f>
        <v>2021M04</v>
      </c>
      <c r="C4770" s="7">
        <f t="shared" si="446"/>
        <v>44307</v>
      </c>
      <c r="D4770" s="126">
        <v>45.487448702056099</v>
      </c>
      <c r="E4770">
        <f t="shared" si="436"/>
        <v>45.248881538577344</v>
      </c>
      <c r="F4770" s="126">
        <v>37.60150207287181</v>
      </c>
      <c r="G4770">
        <f t="shared" si="445"/>
        <v>37.348940110018034</v>
      </c>
      <c r="H4770">
        <f t="shared" si="443"/>
        <v>43.491546415694323</v>
      </c>
      <c r="I4770">
        <f t="shared" si="444"/>
        <v>36.290021189520814</v>
      </c>
      <c r="J4770">
        <f t="shared" si="438"/>
        <v>0</v>
      </c>
      <c r="K4770" s="66"/>
      <c r="L4770" s="67"/>
      <c r="M4770" s="66"/>
      <c r="N4770" s="67"/>
      <c r="O4770" s="66"/>
      <c r="P4770" s="67"/>
      <c r="Q4770" s="66"/>
      <c r="R4770" s="68"/>
      <c r="S4770">
        <f t="shared" si="439"/>
        <v>36.290021189520814</v>
      </c>
      <c r="T4770">
        <f t="shared" si="440"/>
        <v>0</v>
      </c>
      <c r="U4770">
        <f t="shared" si="441"/>
        <v>43.491546415694323</v>
      </c>
      <c r="V4770">
        <f t="shared" si="442"/>
        <v>0</v>
      </c>
    </row>
    <row r="4771" spans="1:22">
      <c r="A4771" s="12">
        <f t="shared" si="437"/>
        <v>0</v>
      </c>
      <c r="B4771" t="str">
        <f>YEAR(C4771)&amp;VLOOKUP(MONTH(C4771),lookup!$G$2:$N$13,8)</f>
        <v>2021M04</v>
      </c>
      <c r="C4771" s="7">
        <f t="shared" si="446"/>
        <v>44308</v>
      </c>
      <c r="D4771" s="126">
        <v>45.882391705228642</v>
      </c>
      <c r="E4771">
        <f t="shared" si="436"/>
        <v>45.343471994361927</v>
      </c>
      <c r="F4771" s="126">
        <v>37.74944117854551</v>
      </c>
      <c r="G4771">
        <f t="shared" si="445"/>
        <v>37.411167970958104</v>
      </c>
      <c r="H4771">
        <f t="shared" si="443"/>
        <v>43.600290422599294</v>
      </c>
      <c r="I4771">
        <f t="shared" si="444"/>
        <v>36.365396238375162</v>
      </c>
      <c r="J4771">
        <f t="shared" si="438"/>
        <v>0</v>
      </c>
      <c r="K4771" s="66"/>
      <c r="L4771" s="67"/>
      <c r="M4771" s="66"/>
      <c r="N4771" s="67"/>
      <c r="O4771" s="66"/>
      <c r="P4771" s="67"/>
      <c r="Q4771" s="66"/>
      <c r="R4771" s="68"/>
      <c r="S4771">
        <f t="shared" si="439"/>
        <v>36.365396238375162</v>
      </c>
      <c r="T4771">
        <f t="shared" si="440"/>
        <v>0</v>
      </c>
      <c r="U4771">
        <f t="shared" si="441"/>
        <v>43.600290422599294</v>
      </c>
      <c r="V4771">
        <f t="shared" si="442"/>
        <v>0</v>
      </c>
    </row>
    <row r="4772" spans="1:22">
      <c r="A4772" s="12">
        <f t="shared" si="437"/>
        <v>0</v>
      </c>
      <c r="B4772" t="str">
        <f>YEAR(C4772)&amp;VLOOKUP(MONTH(C4772),lookup!$G$2:$N$13,8)</f>
        <v>2021M04</v>
      </c>
      <c r="C4772" s="7">
        <f t="shared" si="446"/>
        <v>44309</v>
      </c>
      <c r="D4772" s="126">
        <v>45.230372634741798</v>
      </c>
      <c r="E4772">
        <f t="shared" si="436"/>
        <v>45.394839323154045</v>
      </c>
      <c r="F4772" s="126">
        <v>37.348321710242814</v>
      </c>
      <c r="G4772">
        <f t="shared" si="445"/>
        <v>37.447019075745388</v>
      </c>
      <c r="H4772">
        <f t="shared" si="443"/>
        <v>43.685898002206166</v>
      </c>
      <c r="I4772">
        <f t="shared" si="444"/>
        <v>36.432971764710736</v>
      </c>
      <c r="J4772">
        <f t="shared" si="438"/>
        <v>0</v>
      </c>
      <c r="K4772" s="66"/>
      <c r="L4772" s="67"/>
      <c r="M4772" s="66"/>
      <c r="N4772" s="67"/>
      <c r="O4772" s="66"/>
      <c r="P4772" s="67"/>
      <c r="Q4772" s="66"/>
      <c r="R4772" s="68"/>
      <c r="S4772">
        <f t="shared" si="439"/>
        <v>36.432971764710736</v>
      </c>
      <c r="T4772">
        <f t="shared" si="440"/>
        <v>0</v>
      </c>
      <c r="U4772">
        <f t="shared" si="441"/>
        <v>43.685898002206166</v>
      </c>
      <c r="V4772">
        <f t="shared" si="442"/>
        <v>0</v>
      </c>
    </row>
    <row r="4773" spans="1:22">
      <c r="A4773" s="12">
        <f t="shared" si="437"/>
        <v>0</v>
      </c>
      <c r="B4773" t="str">
        <f>YEAR(C4773)&amp;VLOOKUP(MONTH(C4773),lookup!$G$2:$N$13,8)</f>
        <v>2021M04</v>
      </c>
      <c r="C4773" s="7">
        <f t="shared" si="446"/>
        <v>44310</v>
      </c>
      <c r="D4773" s="126">
        <v>45.961376815289135</v>
      </c>
      <c r="E4773">
        <f t="shared" si="436"/>
        <v>45.454798915442055</v>
      </c>
      <c r="F4773" s="126">
        <v>37.771601576832282</v>
      </c>
      <c r="G4773">
        <f t="shared" si="445"/>
        <v>37.481336490044484</v>
      </c>
      <c r="H4773">
        <f t="shared" si="443"/>
        <v>43.77771145780396</v>
      </c>
      <c r="I4773">
        <f t="shared" si="444"/>
        <v>36.495524012580816</v>
      </c>
      <c r="J4773">
        <f t="shared" si="438"/>
        <v>0</v>
      </c>
      <c r="K4773" s="66"/>
      <c r="L4773" s="67"/>
      <c r="M4773" s="66"/>
      <c r="N4773" s="67"/>
      <c r="O4773" s="66"/>
      <c r="P4773" s="67"/>
      <c r="Q4773" s="66"/>
      <c r="R4773" s="68"/>
      <c r="S4773">
        <f t="shared" si="439"/>
        <v>36.495524012580816</v>
      </c>
      <c r="T4773">
        <f t="shared" si="440"/>
        <v>0</v>
      </c>
      <c r="U4773">
        <f t="shared" si="441"/>
        <v>43.77771145780396</v>
      </c>
      <c r="V4773">
        <f t="shared" si="442"/>
        <v>0</v>
      </c>
    </row>
    <row r="4774" spans="1:22">
      <c r="A4774" s="12">
        <f t="shared" si="437"/>
        <v>0</v>
      </c>
      <c r="B4774" t="str">
        <f>YEAR(C4774)&amp;VLOOKUP(MONTH(C4774),lookup!$G$2:$N$13,8)</f>
        <v>2021M04</v>
      </c>
      <c r="C4774" s="7">
        <f t="shared" si="446"/>
        <v>44311</v>
      </c>
      <c r="D4774" s="126">
        <v>45.808087385417799</v>
      </c>
      <c r="E4774">
        <f t="shared" si="436"/>
        <v>45.578557165216637</v>
      </c>
      <c r="F4774" s="126">
        <v>37.816962322988857</v>
      </c>
      <c r="G4774">
        <f t="shared" si="445"/>
        <v>37.575939354471629</v>
      </c>
      <c r="H4774">
        <f t="shared" si="443"/>
        <v>43.856788355342601</v>
      </c>
      <c r="I4774">
        <f t="shared" si="444"/>
        <v>36.5488721737985</v>
      </c>
      <c r="J4774">
        <f t="shared" si="438"/>
        <v>0</v>
      </c>
      <c r="K4774" s="66"/>
      <c r="L4774" s="67"/>
      <c r="M4774" s="66"/>
      <c r="N4774" s="67"/>
      <c r="O4774" s="66"/>
      <c r="P4774" s="67"/>
      <c r="Q4774" s="66"/>
      <c r="R4774" s="68"/>
      <c r="S4774">
        <f t="shared" si="439"/>
        <v>36.5488721737985</v>
      </c>
      <c r="T4774">
        <f t="shared" si="440"/>
        <v>0</v>
      </c>
      <c r="U4774">
        <f t="shared" si="441"/>
        <v>43.856788355342601</v>
      </c>
      <c r="V4774">
        <f t="shared" si="442"/>
        <v>0</v>
      </c>
    </row>
    <row r="4775" spans="1:22">
      <c r="A4775" s="12">
        <f t="shared" si="437"/>
        <v>0</v>
      </c>
      <c r="B4775" t="str">
        <f>YEAR(C4775)&amp;VLOOKUP(MONTH(C4775),lookup!$G$2:$N$13,8)</f>
        <v>2021M04</v>
      </c>
      <c r="C4775" s="7">
        <f t="shared" si="446"/>
        <v>44312</v>
      </c>
      <c r="D4775" s="126">
        <v>45.864562038952478</v>
      </c>
      <c r="E4775">
        <f t="shared" si="436"/>
        <v>45.640421002371355</v>
      </c>
      <c r="F4775" s="126">
        <v>37.609723218655191</v>
      </c>
      <c r="G4775">
        <f t="shared" si="445"/>
        <v>37.602449077323428</v>
      </c>
      <c r="H4775">
        <f t="shared" si="443"/>
        <v>43.924034870935614</v>
      </c>
      <c r="I4775">
        <f t="shared" si="444"/>
        <v>36.600904650692492</v>
      </c>
      <c r="J4775">
        <f t="shared" si="438"/>
        <v>0</v>
      </c>
      <c r="K4775" s="66"/>
      <c r="L4775" s="67"/>
      <c r="M4775" s="66"/>
      <c r="N4775" s="67"/>
      <c r="O4775" s="66"/>
      <c r="P4775" s="67"/>
      <c r="Q4775" s="66"/>
      <c r="R4775" s="68"/>
      <c r="S4775">
        <f t="shared" si="439"/>
        <v>36.600904650692492</v>
      </c>
      <c r="T4775">
        <f t="shared" si="440"/>
        <v>0</v>
      </c>
      <c r="U4775">
        <f t="shared" si="441"/>
        <v>43.924034870935614</v>
      </c>
      <c r="V4775">
        <f t="shared" si="442"/>
        <v>0</v>
      </c>
    </row>
    <row r="4776" spans="1:22">
      <c r="A4776" s="12">
        <f t="shared" si="437"/>
        <v>0</v>
      </c>
      <c r="B4776" t="str">
        <f>YEAR(C4776)&amp;VLOOKUP(MONTH(C4776),lookup!$G$2:$N$13,8)</f>
        <v>2021M04</v>
      </c>
      <c r="C4776" s="7">
        <f t="shared" si="446"/>
        <v>44313</v>
      </c>
      <c r="D4776" s="126">
        <v>45.739196560930395</v>
      </c>
      <c r="E4776">
        <f t="shared" si="436"/>
        <v>45.708651632087637</v>
      </c>
      <c r="F4776" s="126">
        <v>37.763411010489193</v>
      </c>
      <c r="G4776">
        <f t="shared" si="445"/>
        <v>37.65276362547344</v>
      </c>
      <c r="H4776">
        <f t="shared" si="443"/>
        <v>43.966704133023654</v>
      </c>
      <c r="I4776">
        <f t="shared" si="444"/>
        <v>36.624983901158302</v>
      </c>
      <c r="J4776">
        <f t="shared" si="438"/>
        <v>0</v>
      </c>
      <c r="K4776" s="66"/>
      <c r="L4776" s="67"/>
      <c r="M4776" s="66"/>
      <c r="N4776" s="67"/>
      <c r="O4776" s="66"/>
      <c r="P4776" s="67"/>
      <c r="Q4776" s="66"/>
      <c r="R4776" s="68"/>
      <c r="S4776">
        <f t="shared" si="439"/>
        <v>36.624983901158302</v>
      </c>
      <c r="T4776">
        <f t="shared" si="440"/>
        <v>0</v>
      </c>
      <c r="U4776">
        <f t="shared" si="441"/>
        <v>43.966704133023654</v>
      </c>
      <c r="V4776">
        <f t="shared" si="442"/>
        <v>0</v>
      </c>
    </row>
    <row r="4777" spans="1:22">
      <c r="A4777" s="12">
        <f t="shared" si="437"/>
        <v>0</v>
      </c>
      <c r="B4777" t="str">
        <f>YEAR(C4777)&amp;VLOOKUP(MONTH(C4777),lookup!$G$2:$N$13,8)</f>
        <v>2021M04</v>
      </c>
      <c r="C4777" s="7">
        <f t="shared" si="446"/>
        <v>44314</v>
      </c>
      <c r="D4777" s="126">
        <v>46.011919439115935</v>
      </c>
      <c r="E4777">
        <f t="shared" si="436"/>
        <v>45.758710944645564</v>
      </c>
      <c r="F4777" s="126">
        <v>37.869331727690827</v>
      </c>
      <c r="G4777">
        <f t="shared" si="445"/>
        <v>37.693922723386379</v>
      </c>
      <c r="H4777">
        <f t="shared" si="443"/>
        <v>43.975096360976458</v>
      </c>
      <c r="I4777">
        <f t="shared" si="444"/>
        <v>36.625307864594085</v>
      </c>
      <c r="J4777">
        <f t="shared" si="438"/>
        <v>0</v>
      </c>
      <c r="K4777" s="66"/>
      <c r="L4777" s="67"/>
      <c r="M4777" s="66"/>
      <c r="N4777" s="67"/>
      <c r="O4777" s="66"/>
      <c r="P4777" s="67"/>
      <c r="Q4777" s="66"/>
      <c r="R4777" s="68"/>
      <c r="S4777">
        <f t="shared" si="439"/>
        <v>36.625307864594085</v>
      </c>
      <c r="T4777">
        <f t="shared" si="440"/>
        <v>0</v>
      </c>
      <c r="U4777">
        <f t="shared" si="441"/>
        <v>43.975096360976458</v>
      </c>
      <c r="V4777">
        <f t="shared" si="442"/>
        <v>0</v>
      </c>
    </row>
    <row r="4778" spans="1:22">
      <c r="A4778" s="12">
        <f t="shared" si="437"/>
        <v>0</v>
      </c>
      <c r="B4778" t="str">
        <f>YEAR(C4778)&amp;VLOOKUP(MONTH(C4778),lookup!$G$2:$N$13,8)</f>
        <v>2021M04</v>
      </c>
      <c r="C4778" s="7">
        <f t="shared" si="446"/>
        <v>44315</v>
      </c>
      <c r="D4778" s="126">
        <v>45.636259659106521</v>
      </c>
      <c r="E4778">
        <f t="shared" si="436"/>
        <v>45.80183554815828</v>
      </c>
      <c r="F4778" s="126">
        <v>37.551514632538733</v>
      </c>
      <c r="G4778">
        <f t="shared" si="445"/>
        <v>37.707731251890216</v>
      </c>
      <c r="H4778">
        <f t="shared" si="443"/>
        <v>43.996932645464184</v>
      </c>
      <c r="I4778">
        <f t="shared" si="444"/>
        <v>36.634679996242014</v>
      </c>
      <c r="J4778">
        <f t="shared" si="438"/>
        <v>0</v>
      </c>
      <c r="K4778" s="66"/>
      <c r="L4778" s="67"/>
      <c r="M4778" s="66"/>
      <c r="N4778" s="67"/>
      <c r="O4778" s="66"/>
      <c r="P4778" s="67"/>
      <c r="Q4778" s="66"/>
      <c r="R4778" s="68"/>
      <c r="S4778">
        <f t="shared" si="439"/>
        <v>36.634679996242014</v>
      </c>
      <c r="T4778">
        <f t="shared" si="440"/>
        <v>0</v>
      </c>
      <c r="U4778">
        <f t="shared" si="441"/>
        <v>43.996932645464184</v>
      </c>
      <c r="V4778">
        <f t="shared" si="442"/>
        <v>0</v>
      </c>
    </row>
    <row r="4779" spans="1:22">
      <c r="A4779" s="12">
        <f t="shared" si="437"/>
        <v>0</v>
      </c>
      <c r="B4779" t="str">
        <f>YEAR(C4779)&amp;VLOOKUP(MONTH(C4779),lookup!$G$2:$N$13,8)</f>
        <v>2021M04</v>
      </c>
      <c r="C4779" s="7">
        <f t="shared" si="446"/>
        <v>44316</v>
      </c>
      <c r="D4779" s="126">
        <v>45.850999991458352</v>
      </c>
      <c r="E4779">
        <f t="shared" si="436"/>
        <v>45.790675497395064</v>
      </c>
      <c r="F4779" s="126">
        <v>37.69116546682843</v>
      </c>
      <c r="G4779">
        <f t="shared" si="445"/>
        <v>37.697386010740914</v>
      </c>
      <c r="H4779">
        <f t="shared" si="443"/>
        <v>43.990533543258564</v>
      </c>
      <c r="I4779">
        <f t="shared" si="444"/>
        <v>36.622096194436303</v>
      </c>
      <c r="J4779">
        <f t="shared" si="438"/>
        <v>0</v>
      </c>
      <c r="K4779" s="66"/>
      <c r="L4779" s="67"/>
      <c r="M4779" s="66"/>
      <c r="N4779" s="67"/>
      <c r="O4779" s="66"/>
      <c r="P4779" s="67"/>
      <c r="Q4779" s="66"/>
      <c r="R4779" s="68"/>
      <c r="S4779">
        <f t="shared" si="439"/>
        <v>36.622096194436303</v>
      </c>
      <c r="T4779">
        <f t="shared" si="440"/>
        <v>0</v>
      </c>
      <c r="U4779">
        <f t="shared" si="441"/>
        <v>43.990533543258564</v>
      </c>
      <c r="V4779">
        <f t="shared" si="442"/>
        <v>0</v>
      </c>
    </row>
    <row r="4780" spans="1:22">
      <c r="A4780" s="12">
        <f t="shared" si="437"/>
        <v>0</v>
      </c>
      <c r="B4780" t="str">
        <f>YEAR(C4780)&amp;VLOOKUP(MONTH(C4780),lookup!$G$2:$N$13,8)</f>
        <v>2021M05</v>
      </c>
      <c r="C4780" s="7">
        <f t="shared" si="446"/>
        <v>44317</v>
      </c>
      <c r="D4780" s="126">
        <v>45.818268936092281</v>
      </c>
      <c r="E4780">
        <f t="shared" si="436"/>
        <v>45.828267478785676</v>
      </c>
      <c r="F4780" s="126">
        <v>37.675981396320104</v>
      </c>
      <c r="G4780">
        <f t="shared" si="445"/>
        <v>37.70611633056501</v>
      </c>
      <c r="H4780">
        <f t="shared" si="443"/>
        <v>44.028056821039073</v>
      </c>
      <c r="I4780">
        <f t="shared" si="444"/>
        <v>36.654789626770217</v>
      </c>
      <c r="J4780">
        <f t="shared" si="438"/>
        <v>0</v>
      </c>
      <c r="K4780" s="66"/>
      <c r="L4780" s="67"/>
      <c r="M4780" s="66"/>
      <c r="N4780" s="67"/>
      <c r="O4780" s="66"/>
      <c r="P4780" s="67"/>
      <c r="Q4780" s="66"/>
      <c r="R4780" s="68"/>
      <c r="S4780">
        <f t="shared" si="439"/>
        <v>36.654789626770217</v>
      </c>
      <c r="T4780">
        <f t="shared" si="440"/>
        <v>0</v>
      </c>
      <c r="U4780">
        <f t="shared" si="441"/>
        <v>44.028056821039073</v>
      </c>
      <c r="V4780">
        <f t="shared" si="442"/>
        <v>0</v>
      </c>
    </row>
    <row r="4781" spans="1:22">
      <c r="A4781" s="12">
        <f t="shared" si="437"/>
        <v>0</v>
      </c>
      <c r="B4781" t="str">
        <f>YEAR(C4781)&amp;VLOOKUP(MONTH(C4781),lookup!$G$2:$N$13,8)</f>
        <v>2021M05</v>
      </c>
      <c r="C4781" s="7">
        <f t="shared" si="446"/>
        <v>44318</v>
      </c>
      <c r="D4781" s="126">
        <v>45.982784434104047</v>
      </c>
      <c r="E4781">
        <f t="shared" ref="E4781:E4844" si="447">AVERAGE(SUM(D4774:D4781)/8,SUM(D4776:D4781)/6)</f>
        <v>45.839457321224245</v>
      </c>
      <c r="F4781" s="126">
        <v>37.927387131466446</v>
      </c>
      <c r="G4781">
        <f t="shared" si="445"/>
        <v>37.742324920463922</v>
      </c>
      <c r="H4781">
        <f t="shared" si="443"/>
        <v>44.060805944688404</v>
      </c>
      <c r="I4781">
        <f t="shared" si="444"/>
        <v>36.677057812809622</v>
      </c>
      <c r="J4781">
        <f t="shared" si="438"/>
        <v>0</v>
      </c>
      <c r="K4781" s="66"/>
      <c r="L4781" s="67"/>
      <c r="M4781" s="66"/>
      <c r="N4781" s="67"/>
      <c r="O4781" s="66"/>
      <c r="P4781" s="67"/>
      <c r="Q4781" s="66"/>
      <c r="R4781" s="68"/>
      <c r="S4781">
        <f t="shared" si="439"/>
        <v>36.677057812809622</v>
      </c>
      <c r="T4781">
        <f t="shared" si="440"/>
        <v>0</v>
      </c>
      <c r="U4781">
        <f t="shared" si="441"/>
        <v>44.060805944688404</v>
      </c>
      <c r="V4781">
        <f t="shared" si="442"/>
        <v>0</v>
      </c>
    </row>
    <row r="4782" spans="1:22">
      <c r="A4782" s="12">
        <f t="shared" si="437"/>
        <v>0</v>
      </c>
      <c r="B4782" t="str">
        <f>YEAR(C4782)&amp;VLOOKUP(MONTH(C4782),lookup!$G$2:$N$13,8)</f>
        <v>2021M05</v>
      </c>
      <c r="C4782" s="7">
        <f t="shared" si="446"/>
        <v>44319</v>
      </c>
      <c r="D4782" s="126">
        <v>46.026523298203955</v>
      </c>
      <c r="E4782">
        <f t="shared" si="447"/>
        <v>45.877053460546172</v>
      </c>
      <c r="F4782" s="126">
        <v>37.861303495162183</v>
      </c>
      <c r="G4782">
        <f t="shared" si="445"/>
        <v>37.753253950780845</v>
      </c>
      <c r="H4782">
        <f t="shared" si="443"/>
        <v>44.105604669708633</v>
      </c>
      <c r="I4782">
        <f t="shared" si="444"/>
        <v>36.714709347377408</v>
      </c>
      <c r="J4782">
        <f t="shared" si="438"/>
        <v>0</v>
      </c>
      <c r="K4782" s="66"/>
      <c r="L4782" s="67"/>
      <c r="M4782" s="66"/>
      <c r="N4782" s="67"/>
      <c r="O4782" s="66"/>
      <c r="P4782" s="67"/>
      <c r="Q4782" s="66"/>
      <c r="R4782" s="68"/>
      <c r="S4782">
        <f t="shared" si="439"/>
        <v>36.714709347377408</v>
      </c>
      <c r="T4782">
        <f t="shared" si="440"/>
        <v>0</v>
      </c>
      <c r="U4782">
        <f t="shared" si="441"/>
        <v>44.105604669708633</v>
      </c>
      <c r="V4782">
        <f t="shared" si="442"/>
        <v>0</v>
      </c>
    </row>
    <row r="4783" spans="1:22">
      <c r="A4783" s="12">
        <f t="shared" si="437"/>
        <v>0</v>
      </c>
      <c r="B4783" t="str">
        <f>YEAR(C4783)&amp;VLOOKUP(MONTH(C4783),lookup!$G$2:$N$13,8)</f>
        <v>2021M05</v>
      </c>
      <c r="C4783" s="7">
        <f t="shared" si="446"/>
        <v>44320</v>
      </c>
      <c r="D4783" s="126">
        <v>45.493326139395812</v>
      </c>
      <c r="E4783">
        <f t="shared" si="447"/>
        <v>45.810635108513878</v>
      </c>
      <c r="F4783" s="126">
        <v>37.502712272044967</v>
      </c>
      <c r="G4783">
        <f t="shared" si="445"/>
        <v>37.716014145313878</v>
      </c>
      <c r="H4783">
        <f t="shared" si="443"/>
        <v>44.159668102512796</v>
      </c>
      <c r="I4783">
        <f t="shared" si="444"/>
        <v>36.754874668707707</v>
      </c>
      <c r="J4783">
        <f t="shared" si="438"/>
        <v>0</v>
      </c>
      <c r="K4783" s="66"/>
      <c r="L4783" s="67"/>
      <c r="M4783" s="66"/>
      <c r="N4783" s="67"/>
      <c r="O4783" s="66"/>
      <c r="P4783" s="67"/>
      <c r="Q4783" s="66"/>
      <c r="R4783" s="68"/>
      <c r="S4783">
        <f t="shared" si="439"/>
        <v>36.754874668707707</v>
      </c>
      <c r="T4783">
        <f t="shared" si="440"/>
        <v>0</v>
      </c>
      <c r="U4783">
        <f t="shared" si="441"/>
        <v>44.159668102512796</v>
      </c>
      <c r="V4783">
        <f t="shared" si="442"/>
        <v>0</v>
      </c>
    </row>
    <row r="4784" spans="1:22">
      <c r="A4784" s="12">
        <f t="shared" ref="A4784:A4847" si="448">IF(D4784+D4785=D4784,IF(D4784+D4785&gt;0,1,0),0)</f>
        <v>0</v>
      </c>
      <c r="B4784" t="str">
        <f>YEAR(C4784)&amp;VLOOKUP(MONTH(C4784),lookup!$G$2:$N$13,8)</f>
        <v>2021M05</v>
      </c>
      <c r="C4784" s="7">
        <f t="shared" si="446"/>
        <v>44321</v>
      </c>
      <c r="D4784" s="126">
        <v>45.456658928937578</v>
      </c>
      <c r="E4784">
        <f t="shared" si="447"/>
        <v>45.778009779000243</v>
      </c>
      <c r="F4784" s="126">
        <v>37.434505209013302</v>
      </c>
      <c r="G4784">
        <f t="shared" si="445"/>
        <v>37.685706747427851</v>
      </c>
      <c r="H4784">
        <f t="shared" si="443"/>
        <v>44.211164885018789</v>
      </c>
      <c r="I4784">
        <f t="shared" si="444"/>
        <v>36.80187008605818</v>
      </c>
      <c r="J4784">
        <f t="shared" si="438"/>
        <v>0</v>
      </c>
      <c r="K4784" s="66"/>
      <c r="L4784" s="67"/>
      <c r="M4784" s="66"/>
      <c r="N4784" s="67"/>
      <c r="O4784" s="66"/>
      <c r="P4784" s="67"/>
      <c r="Q4784" s="66"/>
      <c r="R4784" s="68"/>
      <c r="S4784">
        <f t="shared" si="439"/>
        <v>36.80187008605818</v>
      </c>
      <c r="T4784">
        <f t="shared" si="440"/>
        <v>0</v>
      </c>
      <c r="U4784">
        <f t="shared" si="441"/>
        <v>44.211164885018789</v>
      </c>
      <c r="V4784">
        <f t="shared" si="442"/>
        <v>0</v>
      </c>
    </row>
    <row r="4785" spans="1:22">
      <c r="A4785" s="12">
        <f t="shared" si="448"/>
        <v>0</v>
      </c>
      <c r="B4785" t="str">
        <f>YEAR(C4785)&amp;VLOOKUP(MONTH(C4785),lookup!$G$2:$N$13,8)</f>
        <v>2021M05</v>
      </c>
      <c r="C4785" s="7">
        <f t="shared" si="446"/>
        <v>44322</v>
      </c>
      <c r="D4785" s="126">
        <v>45.798031754079688</v>
      </c>
      <c r="E4785">
        <f t="shared" si="447"/>
        <v>45.760227778903925</v>
      </c>
      <c r="F4785" s="126">
        <v>37.795447306447407</v>
      </c>
      <c r="G4785">
        <f t="shared" si="445"/>
        <v>37.689779124401717</v>
      </c>
      <c r="H4785">
        <f t="shared" si="443"/>
        <v>44.299532670577456</v>
      </c>
      <c r="I4785">
        <f t="shared" si="444"/>
        <v>36.876532659751341</v>
      </c>
      <c r="J4785">
        <f t="shared" si="438"/>
        <v>0</v>
      </c>
      <c r="K4785" s="66"/>
      <c r="L4785" s="67"/>
      <c r="M4785" s="66"/>
      <c r="N4785" s="67"/>
      <c r="O4785" s="66"/>
      <c r="P4785" s="67"/>
      <c r="Q4785" s="66"/>
      <c r="R4785" s="68"/>
      <c r="S4785">
        <f t="shared" si="439"/>
        <v>36.876532659751341</v>
      </c>
      <c r="T4785">
        <f t="shared" si="440"/>
        <v>0</v>
      </c>
      <c r="U4785">
        <f t="shared" si="441"/>
        <v>44.299532670577456</v>
      </c>
      <c r="V4785">
        <f t="shared" si="442"/>
        <v>0</v>
      </c>
    </row>
    <row r="4786" spans="1:22">
      <c r="A4786" s="12">
        <f t="shared" si="448"/>
        <v>0</v>
      </c>
      <c r="B4786" t="str">
        <f>YEAR(C4786)&amp;VLOOKUP(MONTH(C4786),lookup!$G$2:$N$13,8)</f>
        <v>2021M05</v>
      </c>
      <c r="C4786" s="7">
        <f t="shared" si="446"/>
        <v>44323</v>
      </c>
      <c r="D4786" s="126">
        <v>45.627305044566768</v>
      </c>
      <c r="E4786">
        <f t="shared" si="447"/>
        <v>45.743754457868064</v>
      </c>
      <c r="F4786" s="126">
        <v>37.618783945093028</v>
      </c>
      <c r="G4786">
        <f t="shared" si="445"/>
        <v>37.689217002167439</v>
      </c>
      <c r="H4786">
        <f t="shared" si="443"/>
        <v>44.32779983600615</v>
      </c>
      <c r="I4786">
        <f t="shared" si="444"/>
        <v>36.889804027725674</v>
      </c>
      <c r="J4786">
        <f t="shared" si="438"/>
        <v>0</v>
      </c>
      <c r="K4786" s="66"/>
      <c r="L4786" s="67"/>
      <c r="M4786" s="66"/>
      <c r="N4786" s="67"/>
      <c r="O4786" s="66"/>
      <c r="P4786" s="67"/>
      <c r="Q4786" s="66"/>
      <c r="R4786" s="68"/>
      <c r="S4786">
        <f t="shared" si="439"/>
        <v>36.889804027725674</v>
      </c>
      <c r="T4786">
        <f t="shared" si="440"/>
        <v>0</v>
      </c>
      <c r="U4786">
        <f t="shared" si="441"/>
        <v>44.32779983600615</v>
      </c>
      <c r="V4786">
        <f t="shared" si="442"/>
        <v>0</v>
      </c>
    </row>
    <row r="4787" spans="1:22">
      <c r="A4787" s="12">
        <f t="shared" si="448"/>
        <v>0</v>
      </c>
      <c r="B4787" t="str">
        <f>YEAR(C4787)&amp;VLOOKUP(MONTH(C4787),lookup!$G$2:$N$13,8)</f>
        <v>2021M05</v>
      </c>
      <c r="C4787" s="7">
        <f t="shared" si="446"/>
        <v>44324</v>
      </c>
      <c r="D4787" s="126">
        <v>46.13764798215437</v>
      </c>
      <c r="E4787">
        <f t="shared" si="447"/>
        <v>45.774575252957419</v>
      </c>
      <c r="F4787" s="126">
        <v>37.962608801324272</v>
      </c>
      <c r="G4787">
        <f t="shared" si="445"/>
        <v>37.709117349728245</v>
      </c>
      <c r="H4787">
        <f t="shared" si="443"/>
        <v>44.40918874246006</v>
      </c>
      <c r="I4787">
        <f t="shared" si="444"/>
        <v>36.959364618282621</v>
      </c>
      <c r="J4787">
        <f t="shared" ref="J4787:J4850" si="449">INDEX(L:AW,MATCH(C4787,C:C,0),MATCH($J$1,$L$1:$AW$1,0))*(IF(K4787=$S$1,1,IF(M4787=$S$1,1,IF(O4787=$S$1,1,IF(Q4787=$S$1,1,0)))))</f>
        <v>0</v>
      </c>
      <c r="K4787" s="66"/>
      <c r="L4787" s="67"/>
      <c r="M4787" s="66"/>
      <c r="N4787" s="67"/>
      <c r="O4787" s="66"/>
      <c r="P4787" s="67"/>
      <c r="Q4787" s="66"/>
      <c r="R4787" s="68"/>
      <c r="S4787">
        <f t="shared" si="439"/>
        <v>36.959364618282621</v>
      </c>
      <c r="T4787">
        <f t="shared" si="440"/>
        <v>0</v>
      </c>
      <c r="U4787">
        <f t="shared" si="441"/>
        <v>44.40918874246006</v>
      </c>
      <c r="V4787">
        <f t="shared" si="442"/>
        <v>0</v>
      </c>
    </row>
    <row r="4788" spans="1:22">
      <c r="A4788" s="12">
        <f t="shared" si="448"/>
        <v>0</v>
      </c>
      <c r="B4788" t="str">
        <f>YEAR(C4788)&amp;VLOOKUP(MONTH(C4788),lookup!$G$2:$N$13,8)</f>
        <v>2021M05</v>
      </c>
      <c r="C4788" s="7">
        <f t="shared" si="446"/>
        <v>44325</v>
      </c>
      <c r="D4788" s="126">
        <v>45.52432201943526</v>
      </c>
      <c r="E4788">
        <f t="shared" si="447"/>
        <v>45.714353464102302</v>
      </c>
      <c r="F4788" s="126">
        <v>37.547985577416604</v>
      </c>
      <c r="G4788">
        <f t="shared" si="445"/>
        <v>37.675007784567981</v>
      </c>
      <c r="H4788">
        <f t="shared" si="443"/>
        <v>44.435588094678664</v>
      </c>
      <c r="I4788">
        <f t="shared" si="444"/>
        <v>36.965569354733283</v>
      </c>
      <c r="J4788">
        <f t="shared" si="449"/>
        <v>0</v>
      </c>
      <c r="K4788" s="66"/>
      <c r="L4788" s="67"/>
      <c r="M4788" s="66"/>
      <c r="N4788" s="67"/>
      <c r="O4788" s="66"/>
      <c r="P4788" s="67"/>
      <c r="Q4788" s="66"/>
      <c r="R4788" s="68"/>
      <c r="S4788">
        <f t="shared" ref="S4788:S4851" si="450">AVERAGE(G4423+G4057+G3692+G3327+G2962)/5</f>
        <v>36.965569354733283</v>
      </c>
      <c r="T4788">
        <f t="shared" ref="T4788:T4851" si="451">S4788-I4788</f>
        <v>0</v>
      </c>
      <c r="U4788">
        <f t="shared" ref="U4788:U4851" si="452">AVERAGE(E4423+E4057+E3692+E3327+E2962)/5</f>
        <v>44.435588094678664</v>
      </c>
      <c r="V4788">
        <f t="shared" ref="V4788:V4851" si="453">U4788-H4788</f>
        <v>0</v>
      </c>
    </row>
    <row r="4789" spans="1:22">
      <c r="A4789" s="12">
        <f t="shared" si="448"/>
        <v>0</v>
      </c>
      <c r="B4789" t="str">
        <f>YEAR(C4789)&amp;VLOOKUP(MONTH(C4789),lookup!$G$2:$N$13,8)</f>
        <v>2021M05</v>
      </c>
      <c r="C4789" s="7">
        <f t="shared" si="446"/>
        <v>44326</v>
      </c>
      <c r="D4789" s="126">
        <v>45.534817069912762</v>
      </c>
      <c r="E4789">
        <f t="shared" si="447"/>
        <v>45.68981308138342</v>
      </c>
      <c r="F4789" s="126">
        <v>37.408644093519221</v>
      </c>
      <c r="G4789">
        <f t="shared" si="445"/>
        <v>37.634747329819135</v>
      </c>
      <c r="H4789">
        <f t="shared" si="443"/>
        <v>44.458086723836558</v>
      </c>
      <c r="I4789">
        <f t="shared" si="444"/>
        <v>36.986447685487072</v>
      </c>
      <c r="J4789">
        <f t="shared" si="449"/>
        <v>0</v>
      </c>
      <c r="K4789" s="66"/>
      <c r="L4789" s="67"/>
      <c r="M4789" s="66"/>
      <c r="N4789" s="67"/>
      <c r="O4789" s="66"/>
      <c r="P4789" s="67"/>
      <c r="Q4789" s="66"/>
      <c r="R4789" s="68"/>
      <c r="S4789">
        <f t="shared" si="450"/>
        <v>36.986447685487072</v>
      </c>
      <c r="T4789">
        <f t="shared" si="451"/>
        <v>0</v>
      </c>
      <c r="U4789">
        <f t="shared" si="452"/>
        <v>44.458086723836558</v>
      </c>
      <c r="V4789">
        <f t="shared" si="453"/>
        <v>0</v>
      </c>
    </row>
    <row r="4790" spans="1:22">
      <c r="A4790" s="12">
        <f t="shared" si="448"/>
        <v>0</v>
      </c>
      <c r="B4790" t="str">
        <f>YEAR(C4790)&amp;VLOOKUP(MONTH(C4790),lookup!$G$2:$N$13,8)</f>
        <v>2021M05</v>
      </c>
      <c r="C4790" s="7">
        <f t="shared" si="446"/>
        <v>44327</v>
      </c>
      <c r="D4790" s="126">
        <v>45.544648310045446</v>
      </c>
      <c r="E4790">
        <f t="shared" si="447"/>
        <v>45.667028343049168</v>
      </c>
      <c r="F4790" s="126">
        <v>37.508325558713054</v>
      </c>
      <c r="G4790">
        <f t="shared" si="445"/>
        <v>37.618837904599374</v>
      </c>
      <c r="H4790">
        <f t="shared" si="443"/>
        <v>44.465091708159107</v>
      </c>
      <c r="I4790">
        <f t="shared" si="444"/>
        <v>36.979675304949197</v>
      </c>
      <c r="J4790">
        <f t="shared" si="449"/>
        <v>0</v>
      </c>
      <c r="K4790" s="66"/>
      <c r="L4790" s="67"/>
      <c r="M4790" s="66"/>
      <c r="N4790" s="67"/>
      <c r="O4790" s="66"/>
      <c r="P4790" s="67"/>
      <c r="Q4790" s="66"/>
      <c r="R4790" s="68"/>
      <c r="S4790">
        <f t="shared" si="450"/>
        <v>36.979675304949197</v>
      </c>
      <c r="T4790">
        <f t="shared" si="451"/>
        <v>0</v>
      </c>
      <c r="U4790">
        <f t="shared" si="452"/>
        <v>44.465091708159107</v>
      </c>
      <c r="V4790">
        <f t="shared" si="453"/>
        <v>0</v>
      </c>
    </row>
    <row r="4791" spans="1:22">
      <c r="A4791" s="12">
        <f t="shared" si="448"/>
        <v>0</v>
      </c>
      <c r="B4791" t="str">
        <f>YEAR(C4791)&amp;VLOOKUP(MONTH(C4791),lookup!$G$2:$N$13,8)</f>
        <v>2021M05</v>
      </c>
      <c r="C4791" s="7">
        <f t="shared" si="446"/>
        <v>44328</v>
      </c>
      <c r="D4791" s="126">
        <v>45.884183400880147</v>
      </c>
      <c r="E4791">
        <f t="shared" si="447"/>
        <v>45.698636225791972</v>
      </c>
      <c r="F4791" s="126">
        <v>37.790275682551901</v>
      </c>
      <c r="G4791">
        <f t="shared" si="445"/>
        <v>37.636379649098103</v>
      </c>
      <c r="H4791">
        <f t="shared" ref="H4791:H4854" si="454">IF(INDEX(D:D,MATCH(DATE(YEAR($C4791)-1,MONTH($C4791),DAY($C4791)),$C:$C,0),1)=0,0,(INDEX(E:E,MATCH(DATE(YEAR($C4791)-1,MONTH($C4791),DAY($C4791)),$C:$C,0),1)+INDEX(E:E,MATCH(DATE(YEAR($C4791)-2,MONTH($C4791),DAY($C4791)),$C:$C,0),1)+INDEX(E:E,MATCH(DATE(YEAR($C4791)-3,MONTH($C4791),DAY($C4791)),$C:$C,0),1)+INDEX(E:E,MATCH(DATE(YEAR($C4791)-4,MONTH($C4791),DAY($C4791)),$C:$C,0),1)+INDEX(E:E,MATCH(DATE(YEAR($C4791)-5,MONTH($C4791),DAY($C4791)),$C:$C,0),1))/5)</f>
        <v>44.453918754374875</v>
      </c>
      <c r="I4791">
        <f t="shared" ref="I4791:I4854" si="455">IF(INDEX(D:D,MATCH(DATE(YEAR($C4791)-1,MONTH($C4791),DAY($C4791)),$C:$C,0),1)=0,0,(INDEX(G:G,MATCH(DATE(YEAR($C4791)-1,MONTH($C4791),DAY($C4791)),$C:$C,0),1)+INDEX(G:G,MATCH(DATE(YEAR($C4791)-2,MONTH($C4791),DAY($C4791)),$C:$C,0),1)+INDEX(G:G,MATCH(DATE(YEAR($C4791)-3,MONTH($C4791),DAY($C4791)),$C:$C,0),1)+INDEX(G:G,MATCH(DATE(YEAR($C4791)-4,MONTH($C4791),DAY($C4791)),$C:$C,0),1)+INDEX(G:G,MATCH(DATE(YEAR($C4791)-5,MONTH($C4791),DAY($C4791)),$C:$C,0),1))/5)</f>
        <v>36.965389755854844</v>
      </c>
      <c r="J4791">
        <f t="shared" si="449"/>
        <v>0</v>
      </c>
      <c r="K4791" s="66"/>
      <c r="L4791" s="67"/>
      <c r="M4791" s="66"/>
      <c r="N4791" s="67"/>
      <c r="O4791" s="66"/>
      <c r="P4791" s="67"/>
      <c r="Q4791" s="66"/>
      <c r="R4791" s="68"/>
      <c r="S4791">
        <f t="shared" si="450"/>
        <v>36.965389755854844</v>
      </c>
      <c r="T4791">
        <f t="shared" si="451"/>
        <v>0</v>
      </c>
      <c r="U4791">
        <f t="shared" si="452"/>
        <v>44.453918754374875</v>
      </c>
      <c r="V4791">
        <f t="shared" si="453"/>
        <v>0</v>
      </c>
    </row>
    <row r="4792" spans="1:22">
      <c r="A4792" s="12">
        <f t="shared" si="448"/>
        <v>0</v>
      </c>
      <c r="B4792" t="str">
        <f>YEAR(C4792)&amp;VLOOKUP(MONTH(C4792),lookup!$G$2:$N$13,8)</f>
        <v>2021M05</v>
      </c>
      <c r="C4792" s="7">
        <f t="shared" si="446"/>
        <v>44329</v>
      </c>
      <c r="D4792" s="126">
        <v>45.737037224447135</v>
      </c>
      <c r="E4792">
        <f t="shared" si="447"/>
        <v>45.725304217584693</v>
      </c>
      <c r="F4792" s="126">
        <v>37.690997930587713</v>
      </c>
      <c r="G4792">
        <f t="shared" si="445"/>
        <v>37.658428276321061</v>
      </c>
      <c r="H4792">
        <f t="shared" si="454"/>
        <v>44.46672960566552</v>
      </c>
      <c r="I4792">
        <f t="shared" si="455"/>
        <v>36.965963214899475</v>
      </c>
      <c r="J4792">
        <f t="shared" si="449"/>
        <v>0</v>
      </c>
      <c r="K4792" s="66"/>
      <c r="L4792" s="67"/>
      <c r="M4792" s="66"/>
      <c r="N4792" s="67"/>
      <c r="O4792" s="66"/>
      <c r="P4792" s="67"/>
      <c r="Q4792" s="66"/>
      <c r="R4792" s="68"/>
      <c r="S4792">
        <f t="shared" si="450"/>
        <v>36.965963214899475</v>
      </c>
      <c r="T4792">
        <f t="shared" si="451"/>
        <v>0</v>
      </c>
      <c r="U4792">
        <f t="shared" si="452"/>
        <v>44.46672960566552</v>
      </c>
      <c r="V4792">
        <f t="shared" si="453"/>
        <v>0</v>
      </c>
    </row>
    <row r="4793" spans="1:22">
      <c r="A4793" s="12">
        <f t="shared" si="448"/>
        <v>0</v>
      </c>
      <c r="B4793" t="str">
        <f>YEAR(C4793)&amp;VLOOKUP(MONTH(C4793),lookup!$G$2:$N$13,8)</f>
        <v>2021M05</v>
      </c>
      <c r="C4793" s="7">
        <f t="shared" si="446"/>
        <v>44330</v>
      </c>
      <c r="D4793" s="126">
        <v>45.776885701333029</v>
      </c>
      <c r="E4793">
        <f t="shared" si="447"/>
        <v>45.693919065886249</v>
      </c>
      <c r="F4793" s="126">
        <v>37.685448808607333</v>
      </c>
      <c r="G4793">
        <f t="shared" si="445"/>
        <v>37.628456704146302</v>
      </c>
      <c r="H4793">
        <f t="shared" si="454"/>
        <v>44.457736597218684</v>
      </c>
      <c r="I4793">
        <f t="shared" si="455"/>
        <v>36.952627294295603</v>
      </c>
      <c r="J4793">
        <f t="shared" si="449"/>
        <v>0</v>
      </c>
      <c r="K4793" s="66"/>
      <c r="L4793" s="67"/>
      <c r="M4793" s="66"/>
      <c r="N4793" s="67"/>
      <c r="O4793" s="66"/>
      <c r="P4793" s="67"/>
      <c r="Q4793" s="66"/>
      <c r="R4793" s="68"/>
      <c r="S4793">
        <f t="shared" si="450"/>
        <v>36.952627294295603</v>
      </c>
      <c r="T4793">
        <f t="shared" si="451"/>
        <v>0</v>
      </c>
      <c r="U4793">
        <f t="shared" si="452"/>
        <v>44.457736597218684</v>
      </c>
      <c r="V4793">
        <f t="shared" si="453"/>
        <v>0</v>
      </c>
    </row>
    <row r="4794" spans="1:22">
      <c r="A4794" s="12">
        <f t="shared" si="448"/>
        <v>0</v>
      </c>
      <c r="B4794" t="str">
        <f>YEAR(C4794)&amp;VLOOKUP(MONTH(C4794),lookup!$G$2:$N$13,8)</f>
        <v>2021M05</v>
      </c>
      <c r="C4794" s="7">
        <f t="shared" si="446"/>
        <v>44331</v>
      </c>
      <c r="D4794" s="126">
        <v>45.587191466755073</v>
      </c>
      <c r="E4794">
        <f t="shared" si="447"/>
        <v>45.696651087882998</v>
      </c>
      <c r="F4794" s="126">
        <v>37.587625373008471</v>
      </c>
      <c r="G4794">
        <f t="shared" si="445"/>
        <v>37.629812609690347</v>
      </c>
      <c r="H4794">
        <f t="shared" si="454"/>
        <v>44.452355423238643</v>
      </c>
      <c r="I4794">
        <f t="shared" si="455"/>
        <v>36.942733133135349</v>
      </c>
      <c r="J4794">
        <f t="shared" si="449"/>
        <v>0</v>
      </c>
      <c r="K4794" s="66"/>
      <c r="L4794" s="67"/>
      <c r="M4794" s="66"/>
      <c r="N4794" s="67"/>
      <c r="O4794" s="66"/>
      <c r="P4794" s="67"/>
      <c r="Q4794" s="66"/>
      <c r="R4794" s="68"/>
      <c r="S4794">
        <f t="shared" si="450"/>
        <v>36.942733133135349</v>
      </c>
      <c r="T4794">
        <f t="shared" si="451"/>
        <v>0</v>
      </c>
      <c r="U4794">
        <f t="shared" si="452"/>
        <v>44.452355423238643</v>
      </c>
      <c r="V4794">
        <f t="shared" si="453"/>
        <v>0</v>
      </c>
    </row>
    <row r="4795" spans="1:22">
      <c r="A4795" s="12">
        <f t="shared" si="448"/>
        <v>0</v>
      </c>
      <c r="B4795" t="str">
        <f>YEAR(C4795)&amp;VLOOKUP(MONTH(C4795),lookup!$G$2:$N$13,8)</f>
        <v>2021M05</v>
      </c>
      <c r="C4795" s="7">
        <f t="shared" si="446"/>
        <v>44332</v>
      </c>
      <c r="D4795" s="126">
        <v>45.728808392199184</v>
      </c>
      <c r="E4795">
        <f t="shared" si="447"/>
        <v>45.687264557034666</v>
      </c>
      <c r="F4795" s="126">
        <v>37.586015014114679</v>
      </c>
      <c r="G4795">
        <f t="shared" si="445"/>
        <v>37.621056408039365</v>
      </c>
      <c r="H4795">
        <f t="shared" si="454"/>
        <v>44.446214447114883</v>
      </c>
      <c r="I4795">
        <f t="shared" si="455"/>
        <v>36.926271156767335</v>
      </c>
      <c r="J4795">
        <f t="shared" si="449"/>
        <v>0</v>
      </c>
      <c r="K4795" s="66"/>
      <c r="L4795" s="67"/>
      <c r="M4795" s="66"/>
      <c r="N4795" s="67"/>
      <c r="O4795" s="66"/>
      <c r="P4795" s="67"/>
      <c r="Q4795" s="66"/>
      <c r="R4795" s="68"/>
      <c r="S4795">
        <f t="shared" si="450"/>
        <v>36.926271156767335</v>
      </c>
      <c r="T4795">
        <f t="shared" si="451"/>
        <v>0</v>
      </c>
      <c r="U4795">
        <f t="shared" si="452"/>
        <v>44.446214447114883</v>
      </c>
      <c r="V4795">
        <f t="shared" si="453"/>
        <v>0</v>
      </c>
    </row>
    <row r="4796" spans="1:22">
      <c r="A4796" s="12">
        <f t="shared" si="448"/>
        <v>0</v>
      </c>
      <c r="B4796" t="str">
        <f>YEAR(C4796)&amp;VLOOKUP(MONTH(C4796),lookup!$G$2:$N$13,8)</f>
        <v>2021M05</v>
      </c>
      <c r="C4796" s="7">
        <f t="shared" si="446"/>
        <v>44333</v>
      </c>
      <c r="D4796" s="126">
        <v>45.21628866606865</v>
      </c>
      <c r="E4796">
        <f t="shared" si="447"/>
        <v>45.64064916878452</v>
      </c>
      <c r="F4796" s="126">
        <v>37.159640664307148</v>
      </c>
      <c r="G4796">
        <f t="shared" si="445"/>
        <v>37.5677277764362</v>
      </c>
      <c r="H4796">
        <f t="shared" si="454"/>
        <v>44.448448019112</v>
      </c>
      <c r="I4796">
        <f t="shared" si="455"/>
        <v>36.926688383880453</v>
      </c>
      <c r="J4796">
        <f t="shared" si="449"/>
        <v>0</v>
      </c>
      <c r="K4796" s="66"/>
      <c r="L4796" s="67"/>
      <c r="M4796" s="66"/>
      <c r="N4796" s="67"/>
      <c r="O4796" s="66"/>
      <c r="P4796" s="67"/>
      <c r="Q4796" s="66"/>
      <c r="R4796" s="68"/>
      <c r="S4796">
        <f t="shared" si="450"/>
        <v>36.926688383880453</v>
      </c>
      <c r="T4796">
        <f t="shared" si="451"/>
        <v>0</v>
      </c>
      <c r="U4796">
        <f t="shared" si="452"/>
        <v>44.448448019112</v>
      </c>
      <c r="V4796">
        <f t="shared" si="453"/>
        <v>0</v>
      </c>
    </row>
    <row r="4797" spans="1:22">
      <c r="A4797" s="12">
        <f t="shared" si="448"/>
        <v>0</v>
      </c>
      <c r="B4797" t="str">
        <f>YEAR(C4797)&amp;VLOOKUP(MONTH(C4797),lookup!$G$2:$N$13,8)</f>
        <v>2021M05</v>
      </c>
      <c r="C4797" s="7">
        <f t="shared" si="446"/>
        <v>44334</v>
      </c>
      <c r="D4797" s="126">
        <v>45.431049843525685</v>
      </c>
      <c r="E4797">
        <f t="shared" si="447"/>
        <v>45.59640258735579</v>
      </c>
      <c r="F4797" s="126">
        <v>37.374888224756809</v>
      </c>
      <c r="G4797">
        <f t="shared" si="445"/>
        <v>37.531002413155626</v>
      </c>
      <c r="H4797">
        <f t="shared" si="454"/>
        <v>44.44972063477519</v>
      </c>
      <c r="I4797">
        <f t="shared" si="455"/>
        <v>36.917213855703281</v>
      </c>
      <c r="J4797">
        <f t="shared" si="449"/>
        <v>0</v>
      </c>
      <c r="K4797" s="66"/>
      <c r="L4797" s="67"/>
      <c r="M4797" s="66"/>
      <c r="N4797" s="67"/>
      <c r="O4797" s="66"/>
      <c r="P4797" s="67"/>
      <c r="Q4797" s="66"/>
      <c r="R4797" s="68"/>
      <c r="S4797">
        <f t="shared" si="450"/>
        <v>36.917213855703281</v>
      </c>
      <c r="T4797">
        <f t="shared" si="451"/>
        <v>0</v>
      </c>
      <c r="U4797">
        <f t="shared" si="452"/>
        <v>44.44972063477519</v>
      </c>
      <c r="V4797">
        <f t="shared" si="453"/>
        <v>0</v>
      </c>
    </row>
    <row r="4798" spans="1:22">
      <c r="A4798" s="12">
        <f t="shared" si="448"/>
        <v>0</v>
      </c>
      <c r="B4798" t="str">
        <f>YEAR(C4798)&amp;VLOOKUP(MONTH(C4798),lookup!$G$2:$N$13,8)</f>
        <v>2021M05</v>
      </c>
      <c r="C4798" s="7">
        <f t="shared" si="446"/>
        <v>44335</v>
      </c>
      <c r="D4798" s="126">
        <v>45.48853798742212</v>
      </c>
      <c r="E4798">
        <f t="shared" si="447"/>
        <v>45.57218742243974</v>
      </c>
      <c r="F4798" s="126">
        <v>37.389430140069827</v>
      </c>
      <c r="G4798">
        <f t="shared" si="445"/>
        <v>37.498440800280598</v>
      </c>
      <c r="H4798">
        <f t="shared" si="454"/>
        <v>44.441109237160106</v>
      </c>
      <c r="I4798">
        <f t="shared" si="455"/>
        <v>36.905954441364898</v>
      </c>
      <c r="J4798">
        <f t="shared" si="449"/>
        <v>0</v>
      </c>
      <c r="K4798" s="66"/>
      <c r="L4798" s="67"/>
      <c r="M4798" s="66"/>
      <c r="N4798" s="67"/>
      <c r="O4798" s="66"/>
      <c r="P4798" s="67"/>
      <c r="Q4798" s="66"/>
      <c r="R4798" s="68"/>
      <c r="S4798">
        <f t="shared" si="450"/>
        <v>36.905954441364898</v>
      </c>
      <c r="T4798">
        <f t="shared" si="451"/>
        <v>0</v>
      </c>
      <c r="U4798">
        <f t="shared" si="452"/>
        <v>44.441109237160106</v>
      </c>
      <c r="V4798">
        <f t="shared" si="453"/>
        <v>0</v>
      </c>
    </row>
    <row r="4799" spans="1:22">
      <c r="A4799" s="12">
        <f t="shared" si="448"/>
        <v>0</v>
      </c>
      <c r="B4799" t="str">
        <f>YEAR(C4799)&amp;VLOOKUP(MONTH(C4799),lookup!$G$2:$N$13,8)</f>
        <v>2021M05</v>
      </c>
      <c r="C4799" s="7">
        <f t="shared" si="446"/>
        <v>44336</v>
      </c>
      <c r="D4799" s="126">
        <v>45.834387230267666</v>
      </c>
      <c r="E4799">
        <f t="shared" si="447"/>
        <v>45.573866955854356</v>
      </c>
      <c r="F4799" s="126">
        <v>37.602730289764203</v>
      </c>
      <c r="G4799">
        <f t="shared" si="445"/>
        <v>37.479826003327773</v>
      </c>
      <c r="H4799">
        <f t="shared" si="454"/>
        <v>44.424752528992514</v>
      </c>
      <c r="I4799">
        <f t="shared" si="455"/>
        <v>36.885924356526502</v>
      </c>
      <c r="J4799">
        <f t="shared" si="449"/>
        <v>0</v>
      </c>
      <c r="K4799" s="66"/>
      <c r="L4799" s="67"/>
      <c r="M4799" s="66"/>
      <c r="N4799" s="67"/>
      <c r="O4799" s="66"/>
      <c r="P4799" s="67"/>
      <c r="Q4799" s="66"/>
      <c r="R4799" s="68"/>
      <c r="S4799">
        <f t="shared" si="450"/>
        <v>36.885924356526502</v>
      </c>
      <c r="T4799">
        <f t="shared" si="451"/>
        <v>0</v>
      </c>
      <c r="U4799">
        <f t="shared" si="452"/>
        <v>44.424752528992514</v>
      </c>
      <c r="V4799">
        <f t="shared" si="453"/>
        <v>0</v>
      </c>
    </row>
    <row r="4800" spans="1:22">
      <c r="A4800" s="12">
        <f t="shared" si="448"/>
        <v>0</v>
      </c>
      <c r="B4800" t="str">
        <f>YEAR(C4800)&amp;VLOOKUP(MONTH(C4800),lookup!$G$2:$N$13,8)</f>
        <v>2021M05</v>
      </c>
      <c r="C4800" s="7">
        <f t="shared" si="446"/>
        <v>44337</v>
      </c>
      <c r="D4800" s="126">
        <v>45.012940925568614</v>
      </c>
      <c r="E4800">
        <f t="shared" si="447"/>
        <v>45.480756725408909</v>
      </c>
      <c r="F4800" s="126">
        <v>37.029494953863427</v>
      </c>
      <c r="G4800">
        <f t="shared" si="445"/>
        <v>37.391971199020418</v>
      </c>
      <c r="H4800">
        <f t="shared" si="454"/>
        <v>44.404151163507386</v>
      </c>
      <c r="I4800">
        <f t="shared" si="455"/>
        <v>36.862008923231905</v>
      </c>
      <c r="J4800">
        <f t="shared" si="449"/>
        <v>0</v>
      </c>
      <c r="K4800" s="66"/>
      <c r="L4800" s="67"/>
      <c r="M4800" s="66"/>
      <c r="N4800" s="67"/>
      <c r="O4800" s="66"/>
      <c r="P4800" s="67"/>
      <c r="Q4800" s="66"/>
      <c r="R4800" s="68"/>
      <c r="S4800">
        <f t="shared" si="450"/>
        <v>36.862008923231905</v>
      </c>
      <c r="T4800">
        <f t="shared" si="451"/>
        <v>0</v>
      </c>
      <c r="U4800">
        <f t="shared" si="452"/>
        <v>44.404151163507386</v>
      </c>
      <c r="V4800">
        <f t="shared" si="453"/>
        <v>0</v>
      </c>
    </row>
    <row r="4801" spans="1:22">
      <c r="A4801" s="12">
        <f t="shared" si="448"/>
        <v>0</v>
      </c>
      <c r="B4801" t="str">
        <f>YEAR(C4801)&amp;VLOOKUP(MONTH(C4801),lookup!$G$2:$N$13,8)</f>
        <v>2021M05</v>
      </c>
      <c r="C4801" s="7">
        <f t="shared" si="446"/>
        <v>44338</v>
      </c>
      <c r="D4801" s="126">
        <v>45.09579450668312</v>
      </c>
      <c r="E4801">
        <f t="shared" si="447"/>
        <v>45.385437368616962</v>
      </c>
      <c r="F4801" s="126">
        <v>37.215164340956861</v>
      </c>
      <c r="G4801">
        <f t="shared" si="445"/>
        <v>37.331674197029109</v>
      </c>
      <c r="H4801">
        <f t="shared" si="454"/>
        <v>44.369001497203179</v>
      </c>
      <c r="I4801">
        <f t="shared" si="455"/>
        <v>36.836482471871165</v>
      </c>
      <c r="J4801">
        <f t="shared" si="449"/>
        <v>0</v>
      </c>
      <c r="K4801" s="66"/>
      <c r="L4801" s="67"/>
      <c r="M4801" s="66"/>
      <c r="N4801" s="67"/>
      <c r="O4801" s="66"/>
      <c r="P4801" s="67"/>
      <c r="Q4801" s="66"/>
      <c r="R4801" s="68"/>
      <c r="S4801">
        <f t="shared" si="450"/>
        <v>36.836482471871165</v>
      </c>
      <c r="T4801">
        <f t="shared" si="451"/>
        <v>0</v>
      </c>
      <c r="U4801">
        <f t="shared" si="452"/>
        <v>44.369001497203179</v>
      </c>
      <c r="V4801">
        <f t="shared" si="453"/>
        <v>0</v>
      </c>
    </row>
    <row r="4802" spans="1:22">
      <c r="A4802" s="12">
        <f t="shared" si="448"/>
        <v>0</v>
      </c>
      <c r="B4802" t="str">
        <f>YEAR(C4802)&amp;VLOOKUP(MONTH(C4802),lookup!$G$2:$N$13,8)</f>
        <v>2021M05</v>
      </c>
      <c r="C4802" s="7">
        <f t="shared" si="446"/>
        <v>44339</v>
      </c>
      <c r="D4802" s="126">
        <v>44.690330426328586</v>
      </c>
      <c r="E4802">
        <f t="shared" si="447"/>
        <v>45.285553700278626</v>
      </c>
      <c r="F4802" s="126">
        <v>36.72619246976506</v>
      </c>
      <c r="G4802">
        <f t="shared" si="445"/>
        <v>37.241713957697897</v>
      </c>
      <c r="H4802">
        <f t="shared" si="454"/>
        <v>44.315852066136429</v>
      </c>
      <c r="I4802">
        <f t="shared" si="455"/>
        <v>36.787789906447095</v>
      </c>
      <c r="J4802">
        <f t="shared" si="449"/>
        <v>0</v>
      </c>
      <c r="K4802" s="66"/>
      <c r="L4802" s="67"/>
      <c r="M4802" s="66"/>
      <c r="N4802" s="67"/>
      <c r="O4802" s="66"/>
      <c r="P4802" s="67"/>
      <c r="Q4802" s="66"/>
      <c r="R4802" s="68"/>
      <c r="S4802">
        <f t="shared" si="450"/>
        <v>36.787789906447095</v>
      </c>
      <c r="T4802">
        <f t="shared" si="451"/>
        <v>0</v>
      </c>
      <c r="U4802">
        <f t="shared" si="452"/>
        <v>44.315852066136429</v>
      </c>
      <c r="V4802">
        <f t="shared" si="453"/>
        <v>0</v>
      </c>
    </row>
    <row r="4803" spans="1:22">
      <c r="A4803" s="12">
        <f t="shared" si="448"/>
        <v>0</v>
      </c>
      <c r="B4803" t="str">
        <f>YEAR(C4803)&amp;VLOOKUP(MONTH(C4803),lookup!$G$2:$N$13,8)</f>
        <v>2021M05</v>
      </c>
      <c r="C4803" s="7">
        <f t="shared" si="446"/>
        <v>44340</v>
      </c>
      <c r="D4803" s="126">
        <v>44.861613990935638</v>
      </c>
      <c r="E4803">
        <f t="shared" si="447"/>
        <v>45.183901062483827</v>
      </c>
      <c r="F4803" s="126">
        <v>36.861369740330744</v>
      </c>
      <c r="G4803">
        <f t="shared" si="445"/>
        <v>37.153630421050892</v>
      </c>
      <c r="H4803">
        <f t="shared" si="454"/>
        <v>44.267124010707946</v>
      </c>
      <c r="I4803">
        <f t="shared" si="455"/>
        <v>36.750520858300952</v>
      </c>
      <c r="J4803">
        <f t="shared" si="449"/>
        <v>0</v>
      </c>
      <c r="K4803" s="66"/>
      <c r="L4803" s="67"/>
      <c r="M4803" s="66"/>
      <c r="N4803" s="67"/>
      <c r="O4803" s="66"/>
      <c r="P4803" s="67"/>
      <c r="Q4803" s="66"/>
      <c r="R4803" s="68"/>
      <c r="S4803">
        <f t="shared" si="450"/>
        <v>36.750520858300952</v>
      </c>
      <c r="T4803">
        <f t="shared" si="451"/>
        <v>0</v>
      </c>
      <c r="U4803">
        <f t="shared" si="452"/>
        <v>44.267124010707946</v>
      </c>
      <c r="V4803">
        <f t="shared" si="453"/>
        <v>0</v>
      </c>
    </row>
    <row r="4804" spans="1:22">
      <c r="A4804" s="12">
        <f t="shared" si="448"/>
        <v>0</v>
      </c>
      <c r="B4804" t="str">
        <f>YEAR(C4804)&amp;VLOOKUP(MONTH(C4804),lookup!$G$2:$N$13,8)</f>
        <v>2021M05</v>
      </c>
      <c r="C4804" s="7">
        <f t="shared" si="446"/>
        <v>44341</v>
      </c>
      <c r="D4804" s="126">
        <v>44.569435006956766</v>
      </c>
      <c r="E4804">
        <f t="shared" si="447"/>
        <v>45.066880793750542</v>
      </c>
      <c r="F4804" s="126">
        <v>36.710061167674077</v>
      </c>
      <c r="G4804">
        <f t="shared" si="445"/>
        <v>37.068917621478349</v>
      </c>
      <c r="H4804">
        <f t="shared" si="454"/>
        <v>44.201368380552687</v>
      </c>
      <c r="I4804">
        <f t="shared" si="455"/>
        <v>36.691172579616484</v>
      </c>
      <c r="J4804">
        <f t="shared" si="449"/>
        <v>0</v>
      </c>
      <c r="K4804" s="66"/>
      <c r="L4804" s="67"/>
      <c r="M4804" s="66"/>
      <c r="N4804" s="67"/>
      <c r="O4804" s="66"/>
      <c r="P4804" s="67"/>
      <c r="Q4804" s="66"/>
      <c r="R4804" s="68"/>
      <c r="S4804">
        <f t="shared" si="450"/>
        <v>36.691172579616484</v>
      </c>
      <c r="T4804">
        <f t="shared" si="451"/>
        <v>0</v>
      </c>
      <c r="U4804">
        <f t="shared" si="452"/>
        <v>44.201368380552687</v>
      </c>
      <c r="V4804">
        <f t="shared" si="453"/>
        <v>0</v>
      </c>
    </row>
    <row r="4805" spans="1:22">
      <c r="A4805" s="12">
        <f t="shared" si="448"/>
        <v>0</v>
      </c>
      <c r="B4805" t="str">
        <f>YEAR(C4805)&amp;VLOOKUP(MONTH(C4805),lookup!$G$2:$N$13,8)</f>
        <v>2021M05</v>
      </c>
      <c r="C4805" s="7">
        <f t="shared" si="446"/>
        <v>44342</v>
      </c>
      <c r="D4805" s="126">
        <v>44.652603867100126</v>
      </c>
      <c r="E4805">
        <f t="shared" si="447"/>
        <v>44.919745973293317</v>
      </c>
      <c r="F4805" s="126">
        <v>36.562884601171255</v>
      </c>
      <c r="G4805">
        <f t="shared" si="445"/>
        <v>36.931513587621509</v>
      </c>
      <c r="H4805">
        <f t="shared" si="454"/>
        <v>44.162593029070855</v>
      </c>
      <c r="I4805">
        <f t="shared" si="455"/>
        <v>36.662068445705572</v>
      </c>
      <c r="J4805">
        <f t="shared" si="449"/>
        <v>0</v>
      </c>
      <c r="K4805" s="66"/>
      <c r="L4805" s="67"/>
      <c r="M4805" s="66"/>
      <c r="N4805" s="67"/>
      <c r="O4805" s="66"/>
      <c r="P4805" s="67"/>
      <c r="Q4805" s="66"/>
      <c r="R4805" s="68"/>
      <c r="S4805">
        <f t="shared" si="450"/>
        <v>36.662068445705572</v>
      </c>
      <c r="T4805">
        <f t="shared" si="451"/>
        <v>0</v>
      </c>
      <c r="U4805">
        <f t="shared" si="452"/>
        <v>44.162593029070855</v>
      </c>
      <c r="V4805">
        <f t="shared" si="453"/>
        <v>0</v>
      </c>
    </row>
    <row r="4806" spans="1:22">
      <c r="A4806" s="12">
        <f t="shared" si="448"/>
        <v>0</v>
      </c>
      <c r="B4806" t="str">
        <f>YEAR(C4806)&amp;VLOOKUP(MONTH(C4806),lookup!$G$2:$N$13,8)</f>
        <v>2021M05</v>
      </c>
      <c r="C4806" s="7">
        <f t="shared" si="446"/>
        <v>44343</v>
      </c>
      <c r="D4806" s="126">
        <v>44.355204179685444</v>
      </c>
      <c r="E4806">
        <f t="shared" si="447"/>
        <v>44.79410121481952</v>
      </c>
      <c r="F4806" s="126">
        <v>36.450821847930584</v>
      </c>
      <c r="G4806">
        <f t="shared" si="445"/>
        <v>36.824627810535056</v>
      </c>
      <c r="H4806">
        <f t="shared" si="454"/>
        <v>44.107792587060842</v>
      </c>
      <c r="I4806">
        <f t="shared" si="455"/>
        <v>36.614419932236558</v>
      </c>
      <c r="J4806">
        <f t="shared" si="449"/>
        <v>0</v>
      </c>
      <c r="K4806" s="66"/>
      <c r="L4806" s="67"/>
      <c r="M4806" s="66"/>
      <c r="N4806" s="67"/>
      <c r="O4806" s="66"/>
      <c r="P4806" s="67"/>
      <c r="Q4806" s="66"/>
      <c r="R4806" s="68"/>
      <c r="S4806">
        <f t="shared" si="450"/>
        <v>36.614419932236558</v>
      </c>
      <c r="T4806">
        <f t="shared" si="451"/>
        <v>0</v>
      </c>
      <c r="U4806">
        <f t="shared" si="452"/>
        <v>44.107792587060842</v>
      </c>
      <c r="V4806">
        <f t="shared" si="453"/>
        <v>0</v>
      </c>
    </row>
    <row r="4807" spans="1:22">
      <c r="A4807" s="12">
        <f t="shared" si="448"/>
        <v>0</v>
      </c>
      <c r="B4807" t="str">
        <f>YEAR(C4807)&amp;VLOOKUP(MONTH(C4807),lookup!$G$2:$N$13,8)</f>
        <v>2021M05</v>
      </c>
      <c r="C4807" s="7">
        <f t="shared" si="446"/>
        <v>44344</v>
      </c>
      <c r="D4807" s="126">
        <v>44.766165128285792</v>
      </c>
      <c r="E4807">
        <f t="shared" si="447"/>
        <v>44.699868218579212</v>
      </c>
      <c r="F4807" s="126">
        <v>36.663002236440668</v>
      </c>
      <c r="G4807">
        <f t="shared" si="445"/>
        <v>36.719881298492652</v>
      </c>
      <c r="H4807">
        <f t="shared" si="454"/>
        <v>44.044403861817514</v>
      </c>
      <c r="I4807">
        <f t="shared" si="455"/>
        <v>36.560551739615633</v>
      </c>
      <c r="J4807">
        <f t="shared" si="449"/>
        <v>0</v>
      </c>
      <c r="K4807" s="66"/>
      <c r="L4807" s="67"/>
      <c r="M4807" s="66"/>
      <c r="N4807" s="67"/>
      <c r="O4807" s="66"/>
      <c r="P4807" s="67"/>
      <c r="Q4807" s="66"/>
      <c r="R4807" s="68"/>
      <c r="S4807">
        <f t="shared" si="450"/>
        <v>36.560551739615633</v>
      </c>
      <c r="T4807">
        <f t="shared" si="451"/>
        <v>0</v>
      </c>
      <c r="U4807">
        <f t="shared" si="452"/>
        <v>44.044403861817514</v>
      </c>
      <c r="V4807">
        <f t="shared" si="453"/>
        <v>0</v>
      </c>
    </row>
    <row r="4808" spans="1:22">
      <c r="A4808" s="12">
        <f t="shared" si="448"/>
        <v>0</v>
      </c>
      <c r="B4808" t="str">
        <f>YEAR(C4808)&amp;VLOOKUP(MONTH(C4808),lookup!$G$2:$N$13,8)</f>
        <v>2021M05</v>
      </c>
      <c r="C4808" s="7">
        <f t="shared" si="446"/>
        <v>44345</v>
      </c>
      <c r="D4808" s="126">
        <v>44.625493414307329</v>
      </c>
      <c r="E4808">
        <f t="shared" si="447"/>
        <v>44.670249664790269</v>
      </c>
      <c r="F4808" s="126">
        <v>36.730085543599316</v>
      </c>
      <c r="G4808">
        <f t="shared" ref="G4808:G4871" si="456">AVERAGE(SUM(F4801:F4808)/8,SUM(F4803:F4808)/6)</f>
        <v>36.701492633170673</v>
      </c>
      <c r="H4808">
        <f t="shared" si="454"/>
        <v>43.974106694153377</v>
      </c>
      <c r="I4808">
        <f t="shared" si="455"/>
        <v>36.501930781911824</v>
      </c>
      <c r="J4808">
        <f t="shared" si="449"/>
        <v>0</v>
      </c>
      <c r="K4808" s="66"/>
      <c r="L4808" s="67"/>
      <c r="M4808" s="66"/>
      <c r="N4808" s="67"/>
      <c r="O4808" s="66"/>
      <c r="P4808" s="67"/>
      <c r="Q4808" s="66"/>
      <c r="R4808" s="68"/>
      <c r="S4808">
        <f t="shared" si="450"/>
        <v>36.501930781911824</v>
      </c>
      <c r="T4808">
        <f t="shared" si="451"/>
        <v>0</v>
      </c>
      <c r="U4808">
        <f t="shared" si="452"/>
        <v>43.974106694153377</v>
      </c>
      <c r="V4808">
        <f t="shared" si="453"/>
        <v>0</v>
      </c>
    </row>
    <row r="4809" spans="1:22">
      <c r="A4809" s="12">
        <f t="shared" si="448"/>
        <v>0</v>
      </c>
      <c r="B4809" t="str">
        <f>YEAR(C4809)&amp;VLOOKUP(MONTH(C4809),lookup!$G$2:$N$13,8)</f>
        <v>2021M05</v>
      </c>
      <c r="C4809" s="7">
        <f t="shared" si="446"/>
        <v>44346</v>
      </c>
      <c r="D4809" s="126">
        <v>45.048605081075834</v>
      </c>
      <c r="E4809">
        <f t="shared" si="447"/>
        <v>44.682882916534822</v>
      </c>
      <c r="F4809" s="126">
        <v>36.992401772336166</v>
      </c>
      <c r="G4809">
        <f t="shared" si="456"/>
        <v>36.698489308632332</v>
      </c>
      <c r="H4809">
        <f t="shared" si="454"/>
        <v>43.893367874273189</v>
      </c>
      <c r="I4809">
        <f t="shared" si="455"/>
        <v>36.435918648446417</v>
      </c>
      <c r="J4809">
        <f t="shared" si="449"/>
        <v>0</v>
      </c>
      <c r="K4809" s="66"/>
      <c r="L4809" s="67"/>
      <c r="M4809" s="66"/>
      <c r="N4809" s="67"/>
      <c r="O4809" s="66"/>
      <c r="P4809" s="67"/>
      <c r="Q4809" s="66"/>
      <c r="R4809" s="68"/>
      <c r="S4809">
        <f t="shared" si="450"/>
        <v>36.435918648446417</v>
      </c>
      <c r="T4809">
        <f t="shared" si="451"/>
        <v>0</v>
      </c>
      <c r="U4809">
        <f t="shared" si="452"/>
        <v>43.893367874273189</v>
      </c>
      <c r="V4809">
        <f t="shared" si="453"/>
        <v>0</v>
      </c>
    </row>
    <row r="4810" spans="1:22">
      <c r="A4810" s="12">
        <f t="shared" si="448"/>
        <v>0</v>
      </c>
      <c r="B4810" t="str">
        <f>YEAR(C4810)&amp;VLOOKUP(MONTH(C4810),lookup!$G$2:$N$13,8)</f>
        <v>2021M05</v>
      </c>
      <c r="C4810" s="7">
        <f t="shared" si="446"/>
        <v>44347</v>
      </c>
      <c r="D4810" s="126">
        <v>44.61429501132217</v>
      </c>
      <c r="E4810">
        <f t="shared" si="447"/>
        <v>44.681869036794041</v>
      </c>
      <c r="F4810" s="126">
        <v>36.723792660511243</v>
      </c>
      <c r="G4810">
        <f t="shared" si="456"/>
        <v>36.699483611623734</v>
      </c>
      <c r="H4810">
        <f t="shared" si="454"/>
        <v>43.807431370666599</v>
      </c>
      <c r="I4810">
        <f t="shared" si="455"/>
        <v>36.366279024796256</v>
      </c>
      <c r="J4810">
        <f t="shared" si="449"/>
        <v>0</v>
      </c>
      <c r="K4810" s="66"/>
      <c r="L4810" s="67"/>
      <c r="M4810" s="66"/>
      <c r="N4810" s="67"/>
      <c r="O4810" s="66"/>
      <c r="P4810" s="67"/>
      <c r="Q4810" s="66"/>
      <c r="R4810" s="68"/>
      <c r="S4810">
        <f t="shared" si="450"/>
        <v>36.366279024796256</v>
      </c>
      <c r="T4810">
        <f t="shared" si="451"/>
        <v>0</v>
      </c>
      <c r="U4810">
        <f t="shared" si="452"/>
        <v>43.807431370666599</v>
      </c>
      <c r="V4810">
        <f t="shared" si="453"/>
        <v>0</v>
      </c>
    </row>
    <row r="4811" spans="1:22">
      <c r="A4811" s="12">
        <f t="shared" si="448"/>
        <v>0</v>
      </c>
      <c r="B4811" t="str">
        <f>YEAR(C4811)&amp;VLOOKUP(MONTH(C4811),lookup!$G$2:$N$13,8)</f>
        <v>2021M06</v>
      </c>
      <c r="C4811" s="7">
        <f t="shared" si="446"/>
        <v>44348</v>
      </c>
      <c r="D4811" s="126">
        <v>44.777532793502218</v>
      </c>
      <c r="E4811">
        <f t="shared" si="447"/>
        <v>44.687024705821301</v>
      </c>
      <c r="F4811" s="126">
        <v>36.680396637494688</v>
      </c>
      <c r="G4811">
        <f t="shared" si="456"/>
        <v>36.697965462390101</v>
      </c>
      <c r="H4811">
        <f t="shared" si="454"/>
        <v>43.713447106080309</v>
      </c>
      <c r="I4811">
        <f t="shared" si="455"/>
        <v>36.283914056014751</v>
      </c>
      <c r="J4811">
        <f t="shared" si="449"/>
        <v>0</v>
      </c>
      <c r="K4811" s="66"/>
      <c r="L4811" s="67"/>
      <c r="M4811" s="66"/>
      <c r="N4811" s="67"/>
      <c r="O4811" s="66"/>
      <c r="P4811" s="67"/>
      <c r="Q4811" s="66"/>
      <c r="R4811" s="68"/>
      <c r="S4811">
        <f t="shared" si="450"/>
        <v>36.283914056014751</v>
      </c>
      <c r="T4811">
        <f t="shared" si="451"/>
        <v>0</v>
      </c>
      <c r="U4811">
        <f t="shared" si="452"/>
        <v>43.713447106080309</v>
      </c>
      <c r="V4811">
        <f t="shared" si="453"/>
        <v>0</v>
      </c>
    </row>
    <row r="4812" spans="1:22">
      <c r="A4812" s="12">
        <f t="shared" si="448"/>
        <v>0</v>
      </c>
      <c r="B4812" t="str">
        <f>YEAR(C4812)&amp;VLOOKUP(MONTH(C4812),lookup!$G$2:$N$13,8)</f>
        <v>2021M06</v>
      </c>
      <c r="C4812" s="7">
        <f t="shared" ref="C4812:C4875" si="457">C4811+1</f>
        <v>44349</v>
      </c>
      <c r="D4812" s="126">
        <v>44.611466963363256</v>
      </c>
      <c r="E4812">
        <f t="shared" si="447"/>
        <v>44.711006935069847</v>
      </c>
      <c r="F4812" s="126">
        <v>36.701819238705411</v>
      </c>
      <c r="G4812">
        <f t="shared" si="456"/>
        <v>36.718366791060788</v>
      </c>
      <c r="H4812">
        <f t="shared" si="454"/>
        <v>43.642226934531656</v>
      </c>
      <c r="I4812">
        <f t="shared" si="455"/>
        <v>36.229307742762799</v>
      </c>
      <c r="J4812">
        <f t="shared" si="449"/>
        <v>0</v>
      </c>
      <c r="K4812" s="66"/>
      <c r="L4812" s="67"/>
      <c r="M4812" s="66"/>
      <c r="N4812" s="67"/>
      <c r="O4812" s="66"/>
      <c r="P4812" s="67"/>
      <c r="Q4812" s="66"/>
      <c r="R4812" s="68"/>
      <c r="S4812">
        <f t="shared" si="450"/>
        <v>36.229307742762799</v>
      </c>
      <c r="T4812">
        <f t="shared" si="451"/>
        <v>0</v>
      </c>
      <c r="U4812">
        <f t="shared" si="452"/>
        <v>43.642226934531656</v>
      </c>
      <c r="V4812">
        <f t="shared" si="453"/>
        <v>0</v>
      </c>
    </row>
    <row r="4813" spans="1:22">
      <c r="A4813" s="12">
        <f t="shared" si="448"/>
        <v>0</v>
      </c>
      <c r="B4813" t="str">
        <f>YEAR(C4813)&amp;VLOOKUP(MONTH(C4813),lookup!$G$2:$N$13,8)</f>
        <v>2021M06</v>
      </c>
      <c r="C4813" s="7">
        <f t="shared" si="457"/>
        <v>44350</v>
      </c>
      <c r="D4813" s="126">
        <v>44.846979898561159</v>
      </c>
      <c r="E4813">
        <f t="shared" si="447"/>
        <v>44.729890001225783</v>
      </c>
      <c r="F4813" s="126">
        <v>36.757974111311967</v>
      </c>
      <c r="G4813">
        <f t="shared" si="456"/>
        <v>36.738474208350524</v>
      </c>
      <c r="H4813">
        <f t="shared" si="454"/>
        <v>43.555031069931545</v>
      </c>
      <c r="I4813">
        <f t="shared" si="455"/>
        <v>36.155576987976403</v>
      </c>
      <c r="J4813">
        <f t="shared" si="449"/>
        <v>0</v>
      </c>
      <c r="K4813" s="66"/>
      <c r="L4813" s="67"/>
      <c r="M4813" s="66"/>
      <c r="N4813" s="67"/>
      <c r="O4813" s="66"/>
      <c r="P4813" s="67"/>
      <c r="Q4813" s="66"/>
      <c r="R4813" s="68"/>
      <c r="S4813">
        <f t="shared" si="450"/>
        <v>36.155576987976403</v>
      </c>
      <c r="T4813">
        <f t="shared" si="451"/>
        <v>0</v>
      </c>
      <c r="U4813">
        <f t="shared" si="452"/>
        <v>43.555031069931545</v>
      </c>
      <c r="V4813">
        <f t="shared" si="453"/>
        <v>0</v>
      </c>
    </row>
    <row r="4814" spans="1:22">
      <c r="A4814" s="12">
        <f t="shared" si="448"/>
        <v>0</v>
      </c>
      <c r="B4814" t="str">
        <f>YEAR(C4814)&amp;VLOOKUP(MONTH(C4814),lookup!$G$2:$N$13,8)</f>
        <v>2021M06</v>
      </c>
      <c r="C4814" s="7">
        <f t="shared" si="457"/>
        <v>44351</v>
      </c>
      <c r="D4814" s="126">
        <v>43.904753757387368</v>
      </c>
      <c r="E4814">
        <f t="shared" si="447"/>
        <v>44.641675211755491</v>
      </c>
      <c r="F4814" s="126">
        <v>36.081566793058357</v>
      </c>
      <c r="G4814">
        <f t="shared" si="456"/>
        <v>36.661352538209265</v>
      </c>
      <c r="H4814">
        <f t="shared" si="454"/>
        <v>43.455884149200983</v>
      </c>
      <c r="I4814">
        <f t="shared" si="455"/>
        <v>36.079954495436347</v>
      </c>
      <c r="J4814">
        <f t="shared" si="449"/>
        <v>0</v>
      </c>
      <c r="K4814" s="66"/>
      <c r="L4814" s="67"/>
      <c r="M4814" s="66"/>
      <c r="N4814" s="67"/>
      <c r="O4814" s="66"/>
      <c r="P4814" s="67"/>
      <c r="Q4814" s="66"/>
      <c r="R4814" s="68"/>
      <c r="S4814">
        <f t="shared" si="450"/>
        <v>36.079954495436347</v>
      </c>
      <c r="T4814">
        <f t="shared" si="451"/>
        <v>0</v>
      </c>
      <c r="U4814">
        <f t="shared" si="452"/>
        <v>43.455884149200983</v>
      </c>
      <c r="V4814">
        <f t="shared" si="453"/>
        <v>0</v>
      </c>
    </row>
    <row r="4815" spans="1:22">
      <c r="A4815" s="12">
        <f t="shared" si="448"/>
        <v>0</v>
      </c>
      <c r="B4815" t="str">
        <f>YEAR(C4815)&amp;VLOOKUP(MONTH(C4815),lookup!$G$2:$N$13,8)</f>
        <v>2021M06</v>
      </c>
      <c r="C4815" s="7">
        <f t="shared" si="457"/>
        <v>44352</v>
      </c>
      <c r="D4815" s="126">
        <v>45.023032413615965</v>
      </c>
      <c r="E4815">
        <f t="shared" si="447"/>
        <v>44.655598361466971</v>
      </c>
      <c r="F4815" s="126">
        <v>36.961365831230808</v>
      </c>
      <c r="G4815">
        <f t="shared" si="456"/>
        <v>36.677413934458201</v>
      </c>
      <c r="H4815">
        <f t="shared" si="454"/>
        <v>43.360359452214162</v>
      </c>
      <c r="I4815">
        <f t="shared" si="455"/>
        <v>36.002355050447946</v>
      </c>
      <c r="J4815">
        <f t="shared" si="449"/>
        <v>0</v>
      </c>
      <c r="K4815" s="66"/>
      <c r="L4815" s="67"/>
      <c r="M4815" s="66"/>
      <c r="N4815" s="67"/>
      <c r="O4815" s="66"/>
      <c r="P4815" s="67"/>
      <c r="Q4815" s="66"/>
      <c r="R4815" s="68"/>
      <c r="S4815">
        <f t="shared" si="450"/>
        <v>36.002355050447946</v>
      </c>
      <c r="T4815">
        <f t="shared" si="451"/>
        <v>0</v>
      </c>
      <c r="U4815">
        <f t="shared" si="452"/>
        <v>43.360359452214162</v>
      </c>
      <c r="V4815">
        <f t="shared" si="453"/>
        <v>0</v>
      </c>
    </row>
    <row r="4816" spans="1:22">
      <c r="A4816" s="12">
        <f t="shared" si="448"/>
        <v>0</v>
      </c>
      <c r="B4816" t="str">
        <f>YEAR(C4816)&amp;VLOOKUP(MONTH(C4816),lookup!$G$2:$N$13,8)</f>
        <v>2021M06</v>
      </c>
      <c r="C4816" s="7">
        <f t="shared" si="457"/>
        <v>44353</v>
      </c>
      <c r="D4816" s="126">
        <v>44.234520198268051</v>
      </c>
      <c r="E4816">
        <f t="shared" si="447"/>
        <v>44.599514634376668</v>
      </c>
      <c r="F4816" s="126">
        <v>36.380485987734026</v>
      </c>
      <c r="G4816">
        <f t="shared" si="456"/>
        <v>36.626955072818518</v>
      </c>
      <c r="H4816">
        <f t="shared" si="454"/>
        <v>43.287209433043095</v>
      </c>
      <c r="I4816">
        <f t="shared" si="455"/>
        <v>35.941982284952559</v>
      </c>
      <c r="J4816">
        <f t="shared" si="449"/>
        <v>0</v>
      </c>
      <c r="K4816" s="66"/>
      <c r="L4816" s="67"/>
      <c r="M4816" s="66"/>
      <c r="N4816" s="67"/>
      <c r="O4816" s="66"/>
      <c r="P4816" s="67"/>
      <c r="Q4816" s="66"/>
      <c r="R4816" s="68"/>
      <c r="S4816">
        <f t="shared" si="450"/>
        <v>35.941982284952559</v>
      </c>
      <c r="T4816">
        <f t="shared" si="451"/>
        <v>0</v>
      </c>
      <c r="U4816">
        <f t="shared" si="452"/>
        <v>43.287209433043095</v>
      </c>
      <c r="V4816">
        <f t="shared" si="453"/>
        <v>0</v>
      </c>
    </row>
    <row r="4817" spans="1:22">
      <c r="A4817" s="12">
        <f t="shared" si="448"/>
        <v>0</v>
      </c>
      <c r="B4817" t="str">
        <f>YEAR(C4817)&amp;VLOOKUP(MONTH(C4817),lookup!$G$2:$N$13,8)</f>
        <v>2021M06</v>
      </c>
      <c r="C4817" s="7">
        <f t="shared" si="457"/>
        <v>44354</v>
      </c>
      <c r="D4817" s="126">
        <v>44.377832851729174</v>
      </c>
      <c r="E4817">
        <f t="shared" si="447"/>
        <v>44.524283041561418</v>
      </c>
      <c r="F4817" s="126">
        <v>36.462280530751997</v>
      </c>
      <c r="G4817">
        <f t="shared" si="456"/>
        <v>36.575646152990956</v>
      </c>
      <c r="H4817">
        <f t="shared" si="454"/>
        <v>43.181955477846813</v>
      </c>
      <c r="I4817">
        <f t="shared" si="455"/>
        <v>35.863472626412417</v>
      </c>
      <c r="J4817">
        <f t="shared" si="449"/>
        <v>0</v>
      </c>
      <c r="K4817" s="66"/>
      <c r="L4817" s="67"/>
      <c r="M4817" s="66"/>
      <c r="N4817" s="67"/>
      <c r="O4817" s="66"/>
      <c r="P4817" s="67"/>
      <c r="Q4817" s="66"/>
      <c r="R4817" s="68"/>
      <c r="S4817">
        <f t="shared" si="450"/>
        <v>35.863472626412417</v>
      </c>
      <c r="T4817">
        <f t="shared" si="451"/>
        <v>0</v>
      </c>
      <c r="U4817">
        <f t="shared" si="452"/>
        <v>43.181955477846813</v>
      </c>
      <c r="V4817">
        <f t="shared" si="453"/>
        <v>0</v>
      </c>
    </row>
    <row r="4818" spans="1:22">
      <c r="A4818" s="12">
        <f t="shared" si="448"/>
        <v>0</v>
      </c>
      <c r="B4818" t="str">
        <f>YEAR(C4818)&amp;VLOOKUP(MONTH(C4818),lookup!$G$2:$N$13,8)</f>
        <v>2021M06</v>
      </c>
      <c r="C4818" s="7">
        <f t="shared" si="457"/>
        <v>44355</v>
      </c>
      <c r="D4818" s="126">
        <v>43.841867625479935</v>
      </c>
      <c r="E4818">
        <f t="shared" si="447"/>
        <v>44.411873051789328</v>
      </c>
      <c r="F4818" s="126">
        <v>36.126587228879494</v>
      </c>
      <c r="G4818">
        <f t="shared" si="456"/>
        <v>36.49038481269514</v>
      </c>
      <c r="H4818">
        <f t="shared" si="454"/>
        <v>43.100919061407104</v>
      </c>
      <c r="I4818">
        <f t="shared" si="455"/>
        <v>35.796753259634329</v>
      </c>
      <c r="J4818">
        <f t="shared" si="449"/>
        <v>0</v>
      </c>
      <c r="K4818" s="66"/>
      <c r="L4818" s="67"/>
      <c r="M4818" s="66"/>
      <c r="N4818" s="67"/>
      <c r="O4818" s="66"/>
      <c r="P4818" s="67"/>
      <c r="Q4818" s="66"/>
      <c r="R4818" s="68"/>
      <c r="S4818">
        <f t="shared" si="450"/>
        <v>35.796753259634329</v>
      </c>
      <c r="T4818">
        <f t="shared" si="451"/>
        <v>0</v>
      </c>
      <c r="U4818">
        <f t="shared" si="452"/>
        <v>43.100919061407104</v>
      </c>
      <c r="V4818">
        <f t="shared" si="453"/>
        <v>0</v>
      </c>
    </row>
    <row r="4819" spans="1:22">
      <c r="A4819" s="12">
        <f t="shared" si="448"/>
        <v>0</v>
      </c>
      <c r="B4819" t="str">
        <f>YEAR(C4819)&amp;VLOOKUP(MONTH(C4819),lookup!$G$2:$N$13,8)</f>
        <v>2021M06</v>
      </c>
      <c r="C4819" s="7">
        <f t="shared" si="457"/>
        <v>44356</v>
      </c>
      <c r="D4819" s="126">
        <v>44.40812340017014</v>
      </c>
      <c r="E4819">
        <f t="shared" si="447"/>
        <v>44.352213589840161</v>
      </c>
      <c r="F4819" s="126">
        <v>36.371598247347599</v>
      </c>
      <c r="G4819">
        <f t="shared" si="456"/>
        <v>36.43888692464725</v>
      </c>
      <c r="H4819">
        <f t="shared" si="454"/>
        <v>43.002230043903822</v>
      </c>
      <c r="I4819">
        <f t="shared" si="455"/>
        <v>35.722202550739034</v>
      </c>
      <c r="J4819">
        <f t="shared" si="449"/>
        <v>0</v>
      </c>
      <c r="K4819" s="66"/>
      <c r="L4819" s="67"/>
      <c r="M4819" s="66"/>
      <c r="N4819" s="67"/>
      <c r="O4819" s="66"/>
      <c r="P4819" s="67"/>
      <c r="Q4819" s="66"/>
      <c r="R4819" s="68"/>
      <c r="S4819">
        <f t="shared" si="450"/>
        <v>35.722202550739034</v>
      </c>
      <c r="T4819">
        <f t="shared" si="451"/>
        <v>0</v>
      </c>
      <c r="U4819">
        <f t="shared" si="452"/>
        <v>43.002230043903822</v>
      </c>
      <c r="V4819">
        <f t="shared" si="453"/>
        <v>0</v>
      </c>
    </row>
    <row r="4820" spans="1:22">
      <c r="A4820" s="12">
        <f t="shared" si="448"/>
        <v>0</v>
      </c>
      <c r="B4820" t="str">
        <f>YEAR(C4820)&amp;VLOOKUP(MONTH(C4820),lookup!$G$2:$N$13,8)</f>
        <v>2021M06</v>
      </c>
      <c r="C4820" s="7">
        <f t="shared" si="457"/>
        <v>44357</v>
      </c>
      <c r="D4820" s="126">
        <v>43.649050005192507</v>
      </c>
      <c r="E4820">
        <f t="shared" si="447"/>
        <v>44.270753883938255</v>
      </c>
      <c r="F4820" s="126">
        <v>35.947485406301119</v>
      </c>
      <c r="G4820">
        <f t="shared" si="456"/>
        <v>36.380567611225544</v>
      </c>
      <c r="H4820">
        <f t="shared" si="454"/>
        <v>42.916523515131615</v>
      </c>
      <c r="I4820">
        <f t="shared" si="455"/>
        <v>35.648427466048076</v>
      </c>
      <c r="J4820">
        <f t="shared" si="449"/>
        <v>0</v>
      </c>
      <c r="K4820" s="66"/>
      <c r="L4820" s="67"/>
      <c r="M4820" s="66"/>
      <c r="N4820" s="67"/>
      <c r="O4820" s="66"/>
      <c r="P4820" s="67"/>
      <c r="Q4820" s="66"/>
      <c r="R4820" s="68"/>
      <c r="S4820">
        <f t="shared" si="450"/>
        <v>35.648427466048076</v>
      </c>
      <c r="T4820">
        <f t="shared" si="451"/>
        <v>0</v>
      </c>
      <c r="U4820">
        <f t="shared" si="452"/>
        <v>42.916523515131615</v>
      </c>
      <c r="V4820">
        <f t="shared" si="453"/>
        <v>0</v>
      </c>
    </row>
    <row r="4821" spans="1:22">
      <c r="A4821" s="12">
        <f t="shared" si="448"/>
        <v>0</v>
      </c>
      <c r="B4821" t="str">
        <f>YEAR(C4821)&amp;VLOOKUP(MONTH(C4821),lookup!$G$2:$N$13,8)</f>
        <v>2021M06</v>
      </c>
      <c r="C4821" s="7">
        <f t="shared" si="457"/>
        <v>44358</v>
      </c>
      <c r="D4821" s="126">
        <v>44.082322299386568</v>
      </c>
      <c r="E4821">
        <f t="shared" si="447"/>
        <v>44.144570274470723</v>
      </c>
      <c r="F4821" s="126">
        <v>36.175230713391379</v>
      </c>
      <c r="G4821">
        <f t="shared" si="456"/>
        <v>36.278634889035558</v>
      </c>
      <c r="H4821">
        <f t="shared" si="454"/>
        <v>42.833037742049804</v>
      </c>
      <c r="I4821">
        <f t="shared" si="455"/>
        <v>35.585503272000267</v>
      </c>
      <c r="J4821">
        <f t="shared" si="449"/>
        <v>0</v>
      </c>
      <c r="K4821" s="66"/>
      <c r="L4821" s="67"/>
      <c r="M4821" s="66"/>
      <c r="N4821" s="67"/>
      <c r="O4821" s="66"/>
      <c r="P4821" s="67"/>
      <c r="Q4821" s="66"/>
      <c r="R4821" s="68"/>
      <c r="S4821">
        <f t="shared" si="450"/>
        <v>35.585503272000267</v>
      </c>
      <c r="T4821">
        <f t="shared" si="451"/>
        <v>0</v>
      </c>
      <c r="U4821">
        <f t="shared" si="452"/>
        <v>42.833037742049804</v>
      </c>
      <c r="V4821">
        <f t="shared" si="453"/>
        <v>0</v>
      </c>
    </row>
    <row r="4822" spans="1:22">
      <c r="A4822" s="12">
        <f t="shared" si="448"/>
        <v>0</v>
      </c>
      <c r="B4822" t="str">
        <f>YEAR(C4822)&amp;VLOOKUP(MONTH(C4822),lookup!$G$2:$N$13,8)</f>
        <v>2021M06</v>
      </c>
      <c r="C4822" s="7">
        <f t="shared" si="457"/>
        <v>44359</v>
      </c>
      <c r="D4822" s="126">
        <v>43.562702006970966</v>
      </c>
      <c r="E4822">
        <f t="shared" si="447"/>
        <v>44.067207190794946</v>
      </c>
      <c r="F4822" s="126">
        <v>35.870858014253457</v>
      </c>
      <c r="G4822">
        <f t="shared" si="456"/>
        <v>36.222996592570212</v>
      </c>
      <c r="H4822">
        <f t="shared" si="454"/>
        <v>42.757050126334036</v>
      </c>
      <c r="I4822">
        <f t="shared" si="455"/>
        <v>35.519562839283395</v>
      </c>
      <c r="J4822">
        <f t="shared" si="449"/>
        <v>0</v>
      </c>
      <c r="K4822" s="66"/>
      <c r="L4822" s="67"/>
      <c r="M4822" s="66"/>
      <c r="N4822" s="67"/>
      <c r="O4822" s="66"/>
      <c r="P4822" s="67"/>
      <c r="Q4822" s="66"/>
      <c r="R4822" s="68"/>
      <c r="S4822">
        <f t="shared" si="450"/>
        <v>35.519562839283395</v>
      </c>
      <c r="T4822">
        <f t="shared" si="451"/>
        <v>0</v>
      </c>
      <c r="U4822">
        <f t="shared" si="452"/>
        <v>42.757050126334036</v>
      </c>
      <c r="V4822">
        <f t="shared" si="453"/>
        <v>0</v>
      </c>
    </row>
    <row r="4823" spans="1:22">
      <c r="A4823" s="12">
        <f t="shared" si="448"/>
        <v>0</v>
      </c>
      <c r="B4823" t="str">
        <f>YEAR(C4823)&amp;VLOOKUP(MONTH(C4823),lookup!$G$2:$N$13,8)</f>
        <v>2021M06</v>
      </c>
      <c r="C4823" s="7">
        <f t="shared" si="457"/>
        <v>44360</v>
      </c>
      <c r="D4823" s="126">
        <v>43.84217942389904</v>
      </c>
      <c r="E4823">
        <f t="shared" si="447"/>
        <v>43.948766093285123</v>
      </c>
      <c r="F4823" s="126">
        <v>35.955940105986528</v>
      </c>
      <c r="G4823">
        <f t="shared" si="456"/>
        <v>36.11796244934532</v>
      </c>
      <c r="H4823">
        <f t="shared" si="454"/>
        <v>42.66985258669034</v>
      </c>
      <c r="I4823">
        <f t="shared" si="455"/>
        <v>35.442889095611008</v>
      </c>
      <c r="J4823">
        <f t="shared" si="449"/>
        <v>0</v>
      </c>
      <c r="K4823" s="66"/>
      <c r="L4823" s="67"/>
      <c r="M4823" s="66"/>
      <c r="N4823" s="67"/>
      <c r="O4823" s="66"/>
      <c r="P4823" s="67"/>
      <c r="Q4823" s="66"/>
      <c r="R4823" s="68"/>
      <c r="S4823">
        <f t="shared" si="450"/>
        <v>35.442889095611008</v>
      </c>
      <c r="T4823">
        <f t="shared" si="451"/>
        <v>0</v>
      </c>
      <c r="U4823">
        <f t="shared" si="452"/>
        <v>42.66985258669034</v>
      </c>
      <c r="V4823">
        <f t="shared" si="453"/>
        <v>0</v>
      </c>
    </row>
    <row r="4824" spans="1:22">
      <c r="A4824" s="12">
        <f t="shared" si="448"/>
        <v>0</v>
      </c>
      <c r="B4824" t="str">
        <f>YEAR(C4824)&amp;VLOOKUP(MONTH(C4824),lookup!$G$2:$N$13,8)</f>
        <v>2021M06</v>
      </c>
      <c r="C4824" s="7">
        <f t="shared" si="457"/>
        <v>44361</v>
      </c>
      <c r="D4824" s="126">
        <v>43.345284657058272</v>
      </c>
      <c r="E4824">
        <f t="shared" si="447"/>
        <v>43.851806957924367</v>
      </c>
      <c r="F4824" s="126">
        <v>35.700548648062444</v>
      </c>
      <c r="G4824">
        <f t="shared" si="456"/>
        <v>36.039963150547749</v>
      </c>
      <c r="H4824">
        <f t="shared" si="454"/>
        <v>42.567324672247054</v>
      </c>
      <c r="I4824">
        <f t="shared" si="455"/>
        <v>35.358004574835682</v>
      </c>
      <c r="J4824">
        <f t="shared" si="449"/>
        <v>0</v>
      </c>
      <c r="K4824" s="66"/>
      <c r="L4824" s="67"/>
      <c r="M4824" s="66"/>
      <c r="N4824" s="67"/>
      <c r="O4824" s="66"/>
      <c r="P4824" s="67"/>
      <c r="Q4824" s="66"/>
      <c r="R4824" s="68"/>
      <c r="S4824">
        <f t="shared" si="450"/>
        <v>35.358004574835682</v>
      </c>
      <c r="T4824">
        <f t="shared" si="451"/>
        <v>0</v>
      </c>
      <c r="U4824">
        <f t="shared" si="452"/>
        <v>42.567324672247054</v>
      </c>
      <c r="V4824">
        <f t="shared" si="453"/>
        <v>0</v>
      </c>
    </row>
    <row r="4825" spans="1:22">
      <c r="A4825" s="12">
        <f t="shared" si="448"/>
        <v>0</v>
      </c>
      <c r="B4825" t="str">
        <f>YEAR(C4825)&amp;VLOOKUP(MONTH(C4825),lookup!$G$2:$N$13,8)</f>
        <v>2021M06</v>
      </c>
      <c r="C4825" s="7">
        <f t="shared" si="457"/>
        <v>44362</v>
      </c>
      <c r="D4825" s="126">
        <v>43.308216255228686</v>
      </c>
      <c r="E4825">
        <f t="shared" si="447"/>
        <v>43.693296991897967</v>
      </c>
      <c r="F4825" s="126">
        <v>35.647401490110568</v>
      </c>
      <c r="G4825">
        <f t="shared" si="456"/>
        <v>35.928683480737917</v>
      </c>
      <c r="H4825">
        <f t="shared" si="454"/>
        <v>42.495184767500177</v>
      </c>
      <c r="I4825">
        <f t="shared" si="455"/>
        <v>35.301054287229249</v>
      </c>
      <c r="J4825">
        <f t="shared" si="449"/>
        <v>0</v>
      </c>
      <c r="K4825" s="66"/>
      <c r="L4825" s="67"/>
      <c r="M4825" s="66"/>
      <c r="N4825" s="67"/>
      <c r="O4825" s="66"/>
      <c r="P4825" s="67"/>
      <c r="Q4825" s="66"/>
      <c r="R4825" s="68"/>
      <c r="S4825">
        <f t="shared" si="450"/>
        <v>35.301054287229249</v>
      </c>
      <c r="T4825">
        <f t="shared" si="451"/>
        <v>0</v>
      </c>
      <c r="U4825">
        <f t="shared" si="452"/>
        <v>42.495184767500177</v>
      </c>
      <c r="V4825">
        <f t="shared" si="453"/>
        <v>0</v>
      </c>
    </row>
    <row r="4826" spans="1:22">
      <c r="A4826" s="12">
        <f t="shared" si="448"/>
        <v>0</v>
      </c>
      <c r="B4826" t="str">
        <f>YEAR(C4826)&amp;VLOOKUP(MONTH(C4826),lookup!$G$2:$N$13,8)</f>
        <v>2021M06</v>
      </c>
      <c r="C4826" s="7">
        <f t="shared" si="457"/>
        <v>44363</v>
      </c>
      <c r="D4826" s="126">
        <v>43.023933423910229</v>
      </c>
      <c r="E4826">
        <f t="shared" si="447"/>
        <v>43.590083055859679</v>
      </c>
      <c r="F4826" s="126">
        <v>35.326168036590829</v>
      </c>
      <c r="G4826">
        <f t="shared" si="456"/>
        <v>35.826880833744013</v>
      </c>
      <c r="H4826">
        <f t="shared" si="454"/>
        <v>42.415524140437057</v>
      </c>
      <c r="I4826">
        <f t="shared" si="455"/>
        <v>35.238875825675642</v>
      </c>
      <c r="J4826">
        <f t="shared" si="449"/>
        <v>0</v>
      </c>
      <c r="K4826" s="66"/>
      <c r="L4826" s="67"/>
      <c r="M4826" s="66"/>
      <c r="N4826" s="67"/>
      <c r="O4826" s="66"/>
      <c r="P4826" s="67"/>
      <c r="Q4826" s="66"/>
      <c r="R4826" s="68"/>
      <c r="S4826">
        <f t="shared" si="450"/>
        <v>35.238875825675642</v>
      </c>
      <c r="T4826">
        <f t="shared" si="451"/>
        <v>0</v>
      </c>
      <c r="U4826">
        <f t="shared" si="452"/>
        <v>42.415524140437057</v>
      </c>
      <c r="V4826">
        <f t="shared" si="453"/>
        <v>0</v>
      </c>
    </row>
    <row r="4827" spans="1:22">
      <c r="A4827" s="12">
        <f t="shared" si="448"/>
        <v>0</v>
      </c>
      <c r="B4827" t="str">
        <f>YEAR(C4827)&amp;VLOOKUP(MONTH(C4827),lookup!$G$2:$N$13,8)</f>
        <v>2021M06</v>
      </c>
      <c r="C4827" s="7">
        <f t="shared" si="457"/>
        <v>44364</v>
      </c>
      <c r="D4827" s="126">
        <v>43.40666098704736</v>
      </c>
      <c r="E4827">
        <f t="shared" si="447"/>
        <v>43.471186545677902</v>
      </c>
      <c r="F4827" s="126">
        <v>35.669993577036131</v>
      </c>
      <c r="G4827">
        <f t="shared" si="456"/>
        <v>35.740927447153275</v>
      </c>
      <c r="H4827">
        <f t="shared" si="454"/>
        <v>42.338936623185397</v>
      </c>
      <c r="I4827">
        <f t="shared" si="455"/>
        <v>35.177629486064141</v>
      </c>
      <c r="J4827">
        <f t="shared" si="449"/>
        <v>0</v>
      </c>
      <c r="K4827" s="66"/>
      <c r="L4827" s="67"/>
      <c r="M4827" s="66"/>
      <c r="N4827" s="67"/>
      <c r="O4827" s="66"/>
      <c r="P4827" s="67"/>
      <c r="Q4827" s="66"/>
      <c r="R4827" s="68"/>
      <c r="S4827">
        <f t="shared" si="450"/>
        <v>35.177629486064141</v>
      </c>
      <c r="T4827">
        <f t="shared" si="451"/>
        <v>0</v>
      </c>
      <c r="U4827">
        <f t="shared" si="452"/>
        <v>42.338936623185397</v>
      </c>
      <c r="V4827">
        <f t="shared" si="453"/>
        <v>0</v>
      </c>
    </row>
    <row r="4828" spans="1:22">
      <c r="A4828" s="12">
        <f t="shared" si="448"/>
        <v>0</v>
      </c>
      <c r="B4828" t="str">
        <f>YEAR(C4828)&amp;VLOOKUP(MONTH(C4828),lookup!$G$2:$N$13,8)</f>
        <v>2021M06</v>
      </c>
      <c r="C4828" s="7">
        <f t="shared" si="457"/>
        <v>44365</v>
      </c>
      <c r="D4828" s="126">
        <v>42.69173803120426</v>
      </c>
      <c r="E4828">
        <f t="shared" si="447"/>
        <v>43.338774215989744</v>
      </c>
      <c r="F4828" s="126">
        <v>35.297993561056934</v>
      </c>
      <c r="G4828">
        <f t="shared" si="456"/>
        <v>35.652595502392472</v>
      </c>
      <c r="H4828">
        <f t="shared" si="454"/>
        <v>42.253156902471027</v>
      </c>
      <c r="I4828">
        <f t="shared" si="455"/>
        <v>35.117325429013064</v>
      </c>
      <c r="J4828">
        <f t="shared" si="449"/>
        <v>0</v>
      </c>
      <c r="K4828" s="66"/>
      <c r="L4828" s="67"/>
      <c r="M4828" s="66"/>
      <c r="N4828" s="67"/>
      <c r="O4828" s="66"/>
      <c r="P4828" s="67"/>
      <c r="Q4828" s="66"/>
      <c r="R4828" s="68"/>
      <c r="S4828">
        <f t="shared" si="450"/>
        <v>35.117325429013064</v>
      </c>
      <c r="T4828">
        <f t="shared" si="451"/>
        <v>0</v>
      </c>
      <c r="U4828">
        <f t="shared" si="452"/>
        <v>42.253156902471027</v>
      </c>
      <c r="V4828">
        <f t="shared" si="453"/>
        <v>0</v>
      </c>
    </row>
    <row r="4829" spans="1:22">
      <c r="A4829" s="12">
        <f t="shared" si="448"/>
        <v>0</v>
      </c>
      <c r="B4829" t="str">
        <f>YEAR(C4829)&amp;VLOOKUP(MONTH(C4829),lookup!$G$2:$N$13,8)</f>
        <v>2021M06</v>
      </c>
      <c r="C4829" s="7">
        <f t="shared" si="457"/>
        <v>44366</v>
      </c>
      <c r="D4829" s="126">
        <v>43.03279590428604</v>
      </c>
      <c r="E4829">
        <f t="shared" si="447"/>
        <v>43.205730189661537</v>
      </c>
      <c r="F4829" s="126">
        <v>35.098496699973531</v>
      </c>
      <c r="G4829">
        <f t="shared" si="456"/>
        <v>35.5138460093861</v>
      </c>
      <c r="H4829">
        <f t="shared" si="454"/>
        <v>42.148729056678654</v>
      </c>
      <c r="I4829">
        <f t="shared" si="455"/>
        <v>35.036936939036785</v>
      </c>
      <c r="J4829">
        <f t="shared" si="449"/>
        <v>0</v>
      </c>
      <c r="K4829" s="66"/>
      <c r="L4829" s="67"/>
      <c r="M4829" s="66"/>
      <c r="N4829" s="67"/>
      <c r="O4829" s="66"/>
      <c r="P4829" s="67"/>
      <c r="Q4829" s="66"/>
      <c r="R4829" s="68"/>
      <c r="S4829">
        <f t="shared" si="450"/>
        <v>35.036936939036785</v>
      </c>
      <c r="T4829">
        <f t="shared" si="451"/>
        <v>0</v>
      </c>
      <c r="U4829">
        <f t="shared" si="452"/>
        <v>42.148729056678654</v>
      </c>
      <c r="V4829">
        <f t="shared" si="453"/>
        <v>0</v>
      </c>
    </row>
    <row r="4830" spans="1:22">
      <c r="A4830" s="12">
        <f t="shared" si="448"/>
        <v>0</v>
      </c>
      <c r="B4830" t="str">
        <f>YEAR(C4830)&amp;VLOOKUP(MONTH(C4830),lookup!$G$2:$N$13,8)</f>
        <v>2021M06</v>
      </c>
      <c r="C4830" s="7">
        <f t="shared" si="457"/>
        <v>44367</v>
      </c>
      <c r="D4830" s="126">
        <v>42.634321765235455</v>
      </c>
      <c r="E4830">
        <f t="shared" si="447"/>
        <v>43.088459516901175</v>
      </c>
      <c r="F4830" s="126">
        <v>35.255390580591005</v>
      </c>
      <c r="G4830">
        <f t="shared" si="456"/>
        <v>35.438282789159587</v>
      </c>
      <c r="H4830">
        <f t="shared" si="454"/>
        <v>42.088342812624497</v>
      </c>
      <c r="I4830">
        <f t="shared" si="455"/>
        <v>34.989082472589686</v>
      </c>
      <c r="J4830">
        <f t="shared" si="449"/>
        <v>0</v>
      </c>
      <c r="K4830" s="66"/>
      <c r="L4830" s="67"/>
      <c r="M4830" s="66"/>
      <c r="N4830" s="67"/>
      <c r="O4830" s="66"/>
      <c r="P4830" s="67"/>
      <c r="Q4830" s="66"/>
      <c r="R4830" s="68"/>
      <c r="S4830">
        <f t="shared" si="450"/>
        <v>34.989082472589686</v>
      </c>
      <c r="T4830">
        <f t="shared" si="451"/>
        <v>0</v>
      </c>
      <c r="U4830">
        <f t="shared" si="452"/>
        <v>42.088342812624497</v>
      </c>
      <c r="V4830">
        <f t="shared" si="453"/>
        <v>0</v>
      </c>
    </row>
    <row r="4831" spans="1:22">
      <c r="A4831" s="12">
        <f t="shared" si="448"/>
        <v>0</v>
      </c>
      <c r="B4831" t="str">
        <f>YEAR(C4831)&amp;VLOOKUP(MONTH(C4831),lookup!$G$2:$N$13,8)</f>
        <v>2021M06</v>
      </c>
      <c r="C4831" s="7">
        <f t="shared" si="457"/>
        <v>44368</v>
      </c>
      <c r="D4831" s="126">
        <v>43.030991662568923</v>
      </c>
      <c r="E4831">
        <f t="shared" si="447"/>
        <v>43.014658232429724</v>
      </c>
      <c r="F4831" s="126">
        <v>35.167743594051537</v>
      </c>
      <c r="G4831">
        <f t="shared" si="456"/>
        <v>35.349049015825386</v>
      </c>
      <c r="H4831">
        <f t="shared" si="454"/>
        <v>41.962166747244652</v>
      </c>
      <c r="I4831">
        <f t="shared" si="455"/>
        <v>34.891803467284547</v>
      </c>
      <c r="J4831">
        <f t="shared" si="449"/>
        <v>0</v>
      </c>
      <c r="K4831" s="66"/>
      <c r="L4831" s="67"/>
      <c r="M4831" s="66"/>
      <c r="N4831" s="67"/>
      <c r="O4831" s="66"/>
      <c r="P4831" s="67"/>
      <c r="Q4831" s="66"/>
      <c r="R4831" s="68"/>
      <c r="S4831">
        <f t="shared" si="450"/>
        <v>34.891803467284547</v>
      </c>
      <c r="T4831">
        <f t="shared" si="451"/>
        <v>0</v>
      </c>
      <c r="U4831">
        <f t="shared" si="452"/>
        <v>41.962166747244652</v>
      </c>
      <c r="V4831">
        <f t="shared" si="453"/>
        <v>0</v>
      </c>
    </row>
    <row r="4832" spans="1:22">
      <c r="A4832" s="12">
        <f t="shared" si="448"/>
        <v>0</v>
      </c>
      <c r="B4832" t="str">
        <f>YEAR(C4832)&amp;VLOOKUP(MONTH(C4832),lookup!$G$2:$N$13,8)</f>
        <v>2021M06</v>
      </c>
      <c r="C4832" s="7">
        <f t="shared" si="457"/>
        <v>44369</v>
      </c>
      <c r="D4832" s="126">
        <v>42.100138294655899</v>
      </c>
      <c r="E4832">
        <f t="shared" si="447"/>
        <v>42.859853657341716</v>
      </c>
      <c r="F4832" s="126">
        <v>34.792000672140681</v>
      </c>
      <c r="G4832">
        <f t="shared" si="456"/>
        <v>35.247750820292772</v>
      </c>
      <c r="H4832">
        <f t="shared" si="454"/>
        <v>41.885702047585781</v>
      </c>
      <c r="I4832">
        <f t="shared" si="455"/>
        <v>34.831215561410389</v>
      </c>
      <c r="J4832">
        <f t="shared" si="449"/>
        <v>0</v>
      </c>
      <c r="K4832" s="66"/>
      <c r="L4832" s="67"/>
      <c r="M4832" s="66"/>
      <c r="N4832" s="67"/>
      <c r="O4832" s="66"/>
      <c r="P4832" s="67"/>
      <c r="Q4832" s="66"/>
      <c r="R4832" s="68"/>
      <c r="S4832">
        <f t="shared" si="450"/>
        <v>34.831215561410389</v>
      </c>
      <c r="T4832">
        <f t="shared" si="451"/>
        <v>0</v>
      </c>
      <c r="U4832">
        <f t="shared" si="452"/>
        <v>41.885702047585781</v>
      </c>
      <c r="V4832">
        <f t="shared" si="453"/>
        <v>0</v>
      </c>
    </row>
    <row r="4833" spans="1:22">
      <c r="A4833" s="12">
        <f t="shared" si="448"/>
        <v>0</v>
      </c>
      <c r="B4833" t="str">
        <f>YEAR(C4833)&amp;VLOOKUP(MONTH(C4833),lookup!$G$2:$N$13,8)</f>
        <v>2021M06</v>
      </c>
      <c r="C4833" s="7">
        <f t="shared" si="457"/>
        <v>44370</v>
      </c>
      <c r="D4833" s="126">
        <v>42.900871137132462</v>
      </c>
      <c r="E4833">
        <f t="shared" si="447"/>
        <v>42.792245433301126</v>
      </c>
      <c r="F4833" s="126">
        <v>35.072641888322124</v>
      </c>
      <c r="G4833">
        <f t="shared" si="456"/>
        <v>35.162049037788158</v>
      </c>
      <c r="H4833">
        <f t="shared" si="454"/>
        <v>41.792548755115952</v>
      </c>
      <c r="I4833">
        <f t="shared" si="455"/>
        <v>34.75865945608119</v>
      </c>
      <c r="J4833">
        <f t="shared" si="449"/>
        <v>0</v>
      </c>
      <c r="K4833" s="66"/>
      <c r="L4833" s="67"/>
      <c r="M4833" s="66"/>
      <c r="N4833" s="67"/>
      <c r="O4833" s="66"/>
      <c r="P4833" s="67"/>
      <c r="Q4833" s="66"/>
      <c r="R4833" s="68"/>
      <c r="S4833">
        <f t="shared" si="450"/>
        <v>34.75865945608119</v>
      </c>
      <c r="T4833">
        <f t="shared" si="451"/>
        <v>0</v>
      </c>
      <c r="U4833">
        <f t="shared" si="452"/>
        <v>41.792548755115952</v>
      </c>
      <c r="V4833">
        <f t="shared" si="453"/>
        <v>0</v>
      </c>
    </row>
    <row r="4834" spans="1:22">
      <c r="A4834" s="12">
        <f t="shared" si="448"/>
        <v>0</v>
      </c>
      <c r="B4834" t="str">
        <f>YEAR(C4834)&amp;VLOOKUP(MONTH(C4834),lookup!$G$2:$N$13,8)</f>
        <v>2021M06</v>
      </c>
      <c r="C4834" s="7">
        <f t="shared" si="457"/>
        <v>44371</v>
      </c>
      <c r="D4834" s="126">
        <v>41.936817781558119</v>
      </c>
      <c r="E4834">
        <f t="shared" si="447"/>
        <v>42.661390684850275</v>
      </c>
      <c r="F4834" s="126">
        <v>34.606548421772018</v>
      </c>
      <c r="G4834">
        <f t="shared" si="456"/>
        <v>35.059452383588244</v>
      </c>
      <c r="H4834">
        <f t="shared" si="454"/>
        <v>41.710356441257645</v>
      </c>
      <c r="I4834">
        <f t="shared" si="455"/>
        <v>34.687273782777311</v>
      </c>
      <c r="J4834">
        <f t="shared" si="449"/>
        <v>0</v>
      </c>
      <c r="K4834" s="66"/>
      <c r="L4834" s="67"/>
      <c r="M4834" s="66"/>
      <c r="N4834" s="67"/>
      <c r="O4834" s="66"/>
      <c r="P4834" s="67"/>
      <c r="Q4834" s="66"/>
      <c r="R4834" s="68"/>
      <c r="S4834">
        <f t="shared" si="450"/>
        <v>34.687273782777311</v>
      </c>
      <c r="T4834">
        <f t="shared" si="451"/>
        <v>0</v>
      </c>
      <c r="U4834">
        <f t="shared" si="452"/>
        <v>41.710356441257645</v>
      </c>
      <c r="V4834">
        <f t="shared" si="453"/>
        <v>0</v>
      </c>
    </row>
    <row r="4835" spans="1:22">
      <c r="A4835" s="12">
        <f t="shared" si="448"/>
        <v>0</v>
      </c>
      <c r="B4835" t="str">
        <f>YEAR(C4835)&amp;VLOOKUP(MONTH(C4835),lookup!$G$2:$N$13,8)</f>
        <v>2021M06</v>
      </c>
      <c r="C4835" s="7">
        <f t="shared" si="457"/>
        <v>44372</v>
      </c>
      <c r="D4835" s="126">
        <v>42.68592403950926</v>
      </c>
      <c r="E4835">
        <f t="shared" si="447"/>
        <v>42.587438636897744</v>
      </c>
      <c r="F4835" s="126">
        <v>34.961776949431666</v>
      </c>
      <c r="G4835">
        <f t="shared" si="456"/>
        <v>35.003795531817801</v>
      </c>
      <c r="H4835">
        <f t="shared" si="454"/>
        <v>41.639499154858889</v>
      </c>
      <c r="I4835">
        <f t="shared" si="455"/>
        <v>34.633067360937687</v>
      </c>
      <c r="J4835">
        <f t="shared" si="449"/>
        <v>0</v>
      </c>
      <c r="K4835" s="66"/>
      <c r="L4835" s="67"/>
      <c r="M4835" s="66"/>
      <c r="N4835" s="67"/>
      <c r="O4835" s="66"/>
      <c r="P4835" s="67"/>
      <c r="Q4835" s="66"/>
      <c r="R4835" s="68"/>
      <c r="S4835">
        <f t="shared" si="450"/>
        <v>34.633067360937687</v>
      </c>
      <c r="T4835">
        <f t="shared" si="451"/>
        <v>0</v>
      </c>
      <c r="U4835">
        <f t="shared" si="452"/>
        <v>41.639499154858889</v>
      </c>
      <c r="V4835">
        <f t="shared" si="453"/>
        <v>0</v>
      </c>
    </row>
    <row r="4836" spans="1:22">
      <c r="A4836" s="12">
        <f t="shared" si="448"/>
        <v>0</v>
      </c>
      <c r="B4836" t="str">
        <f>YEAR(C4836)&amp;VLOOKUP(MONTH(C4836),lookup!$G$2:$N$13,8)</f>
        <v>2021M06</v>
      </c>
      <c r="C4836" s="7">
        <f t="shared" si="457"/>
        <v>44373</v>
      </c>
      <c r="D4836" s="126">
        <v>42.169065931177393</v>
      </c>
      <c r="E4836">
        <f t="shared" si="447"/>
        <v>42.516000311141227</v>
      </c>
      <c r="F4836" s="126">
        <v>34.868241161002658</v>
      </c>
      <c r="G4836">
        <f t="shared" si="456"/>
        <v>34.944673555182057</v>
      </c>
      <c r="H4836">
        <f t="shared" si="454"/>
        <v>41.535858149871672</v>
      </c>
      <c r="I4836">
        <f t="shared" si="455"/>
        <v>34.548805507718463</v>
      </c>
      <c r="J4836">
        <f t="shared" si="449"/>
        <v>0</v>
      </c>
      <c r="K4836" s="66"/>
      <c r="L4836" s="67"/>
      <c r="M4836" s="66"/>
      <c r="N4836" s="67"/>
      <c r="O4836" s="66"/>
      <c r="P4836" s="67"/>
      <c r="Q4836" s="66"/>
      <c r="R4836" s="68"/>
      <c r="S4836">
        <f t="shared" si="450"/>
        <v>34.548805507718463</v>
      </c>
      <c r="T4836">
        <f t="shared" si="451"/>
        <v>0</v>
      </c>
      <c r="U4836">
        <f t="shared" si="452"/>
        <v>41.535858149871672</v>
      </c>
      <c r="V4836">
        <f t="shared" si="453"/>
        <v>0</v>
      </c>
    </row>
    <row r="4837" spans="1:22">
      <c r="A4837" s="12">
        <f t="shared" si="448"/>
        <v>0</v>
      </c>
      <c r="B4837" t="str">
        <f>YEAR(C4837)&amp;VLOOKUP(MONTH(C4837),lookup!$G$2:$N$13,8)</f>
        <v>2021M06</v>
      </c>
      <c r="C4837" s="7">
        <f t="shared" si="457"/>
        <v>44374</v>
      </c>
      <c r="D4837" s="126">
        <v>42.455624792893595</v>
      </c>
      <c r="E4837">
        <f t="shared" si="447"/>
        <v>42.43197987753959</v>
      </c>
      <c r="F4837" s="126">
        <v>34.838936316343016</v>
      </c>
      <c r="G4837">
        <f t="shared" si="456"/>
        <v>34.901050424729434</v>
      </c>
      <c r="H4837">
        <f t="shared" si="454"/>
        <v>41.491373472096441</v>
      </c>
      <c r="I4837">
        <f t="shared" si="455"/>
        <v>34.511787582779981</v>
      </c>
      <c r="J4837">
        <f t="shared" si="449"/>
        <v>0</v>
      </c>
      <c r="K4837" s="66"/>
      <c r="L4837" s="67"/>
      <c r="M4837" s="66"/>
      <c r="N4837" s="67"/>
      <c r="O4837" s="66"/>
      <c r="P4837" s="67"/>
      <c r="Q4837" s="66"/>
      <c r="R4837" s="68"/>
      <c r="S4837">
        <f t="shared" si="450"/>
        <v>34.511787582779981</v>
      </c>
      <c r="T4837">
        <f t="shared" si="451"/>
        <v>0</v>
      </c>
      <c r="U4837">
        <f t="shared" si="452"/>
        <v>41.491373472096441</v>
      </c>
      <c r="V4837">
        <f t="shared" si="453"/>
        <v>0</v>
      </c>
    </row>
    <row r="4838" spans="1:22">
      <c r="A4838" s="12">
        <f t="shared" si="448"/>
        <v>0</v>
      </c>
      <c r="B4838" t="str">
        <f>YEAR(C4838)&amp;VLOOKUP(MONTH(C4838),lookup!$G$2:$N$13,8)</f>
        <v>2021M06</v>
      </c>
      <c r="C4838" s="7">
        <f t="shared" si="457"/>
        <v>44375</v>
      </c>
      <c r="D4838" s="126">
        <v>41.526808108263438</v>
      </c>
      <c r="E4838">
        <f t="shared" si="447"/>
        <v>42.314982758446135</v>
      </c>
      <c r="F4838" s="126">
        <v>34.239335173008989</v>
      </c>
      <c r="G4838">
        <f t="shared" si="456"/>
        <v>34.791491503494584</v>
      </c>
      <c r="H4838">
        <f t="shared" si="454"/>
        <v>41.410613736710751</v>
      </c>
      <c r="I4838">
        <f t="shared" si="455"/>
        <v>34.452845673020242</v>
      </c>
      <c r="J4838">
        <f t="shared" si="449"/>
        <v>0</v>
      </c>
      <c r="K4838" s="66"/>
      <c r="L4838" s="67"/>
      <c r="M4838" s="66"/>
      <c r="N4838" s="67"/>
      <c r="O4838" s="66"/>
      <c r="P4838" s="67"/>
      <c r="Q4838" s="66"/>
      <c r="R4838" s="68"/>
      <c r="S4838">
        <f t="shared" si="450"/>
        <v>34.452845673020242</v>
      </c>
      <c r="T4838">
        <f t="shared" si="451"/>
        <v>0</v>
      </c>
      <c r="U4838">
        <f t="shared" si="452"/>
        <v>41.410613736710751</v>
      </c>
      <c r="V4838">
        <f t="shared" si="453"/>
        <v>0</v>
      </c>
    </row>
    <row r="4839" spans="1:22">
      <c r="A4839" s="12">
        <f t="shared" si="448"/>
        <v>0</v>
      </c>
      <c r="B4839" t="str">
        <f>YEAR(C4839)&amp;VLOOKUP(MONTH(C4839),lookup!$G$2:$N$13,8)</f>
        <v>2021M06</v>
      </c>
      <c r="C4839" s="7">
        <f t="shared" si="457"/>
        <v>44376</v>
      </c>
      <c r="D4839" s="126">
        <v>42.295761320720949</v>
      </c>
      <c r="E4839">
        <f t="shared" si="447"/>
        <v>42.218605044046342</v>
      </c>
      <c r="F4839" s="126">
        <v>34.634084243764825</v>
      </c>
      <c r="G4839">
        <f t="shared" si="456"/>
        <v>34.721591323721889</v>
      </c>
      <c r="H4839">
        <f t="shared" si="454"/>
        <v>41.324812589131582</v>
      </c>
      <c r="I4839">
        <f t="shared" si="455"/>
        <v>34.380023489224492</v>
      </c>
      <c r="J4839">
        <f t="shared" si="449"/>
        <v>0</v>
      </c>
      <c r="K4839" s="66"/>
      <c r="L4839" s="67"/>
      <c r="M4839" s="66"/>
      <c r="N4839" s="67"/>
      <c r="O4839" s="66"/>
      <c r="P4839" s="67"/>
      <c r="Q4839" s="66"/>
      <c r="R4839" s="68"/>
      <c r="S4839">
        <f t="shared" si="450"/>
        <v>34.380023489224492</v>
      </c>
      <c r="T4839">
        <f t="shared" si="451"/>
        <v>0</v>
      </c>
      <c r="U4839">
        <f t="shared" si="452"/>
        <v>41.324812589131582</v>
      </c>
      <c r="V4839">
        <f t="shared" si="453"/>
        <v>0</v>
      </c>
    </row>
    <row r="4840" spans="1:22">
      <c r="A4840" s="12">
        <f t="shared" si="448"/>
        <v>0</v>
      </c>
      <c r="B4840" t="str">
        <f>YEAR(C4840)&amp;VLOOKUP(MONTH(C4840),lookup!$G$2:$N$13,8)</f>
        <v>2021M06</v>
      </c>
      <c r="C4840" s="7">
        <f t="shared" si="457"/>
        <v>44377</v>
      </c>
      <c r="D4840" s="126">
        <v>41.230941872060257</v>
      </c>
      <c r="E4840">
        <f t="shared" si="447"/>
        <v>42.105457275175958</v>
      </c>
      <c r="F4840" s="126">
        <v>33.991139662993199</v>
      </c>
      <c r="G4840">
        <f t="shared" si="456"/>
        <v>34.620253447418605</v>
      </c>
      <c r="H4840">
        <f t="shared" si="454"/>
        <v>41.225164660403848</v>
      </c>
      <c r="I4840">
        <f t="shared" si="455"/>
        <v>34.303350348672886</v>
      </c>
      <c r="J4840">
        <f t="shared" si="449"/>
        <v>0</v>
      </c>
      <c r="K4840" s="66"/>
      <c r="L4840" s="67"/>
      <c r="M4840" s="66"/>
      <c r="N4840" s="67"/>
      <c r="O4840" s="66"/>
      <c r="P4840" s="67"/>
      <c r="Q4840" s="66"/>
      <c r="R4840" s="68"/>
      <c r="S4840">
        <f t="shared" si="450"/>
        <v>34.303350348672886</v>
      </c>
      <c r="T4840">
        <f t="shared" si="451"/>
        <v>0</v>
      </c>
      <c r="U4840">
        <f t="shared" si="452"/>
        <v>41.225164660403848</v>
      </c>
      <c r="V4840">
        <f t="shared" si="453"/>
        <v>0</v>
      </c>
    </row>
    <row r="4841" spans="1:22">
      <c r="A4841" s="12">
        <f t="shared" si="448"/>
        <v>0</v>
      </c>
      <c r="B4841" t="str">
        <f>YEAR(C4841)&amp;VLOOKUP(MONTH(C4841),lookup!$G$2:$N$13,8)</f>
        <v>2021M07</v>
      </c>
      <c r="C4841" s="7">
        <f t="shared" si="457"/>
        <v>44378</v>
      </c>
      <c r="D4841" s="126">
        <v>42.195828878761901</v>
      </c>
      <c r="E4841">
        <f t="shared" si="447"/>
        <v>42.020550870632192</v>
      </c>
      <c r="F4841" s="126">
        <v>34.569218541188285</v>
      </c>
      <c r="G4841">
        <f t="shared" si="456"/>
        <v>34.556076287535788</v>
      </c>
      <c r="H4841">
        <f t="shared" si="454"/>
        <v>41.106086682520889</v>
      </c>
      <c r="I4841">
        <f t="shared" si="455"/>
        <v>34.204362484438903</v>
      </c>
      <c r="J4841">
        <f t="shared" si="449"/>
        <v>0</v>
      </c>
      <c r="K4841" s="66"/>
      <c r="L4841" s="67"/>
      <c r="M4841" s="66"/>
      <c r="N4841" s="67"/>
      <c r="O4841" s="66"/>
      <c r="P4841" s="67"/>
      <c r="Q4841" s="66"/>
      <c r="R4841" s="68"/>
      <c r="S4841">
        <f t="shared" si="450"/>
        <v>34.204362484438903</v>
      </c>
      <c r="T4841">
        <f t="shared" si="451"/>
        <v>0</v>
      </c>
      <c r="U4841">
        <f t="shared" si="452"/>
        <v>41.106086682520889</v>
      </c>
      <c r="V4841">
        <f t="shared" si="453"/>
        <v>0</v>
      </c>
    </row>
    <row r="4842" spans="1:22">
      <c r="A4842" s="12">
        <f t="shared" si="448"/>
        <v>0</v>
      </c>
      <c r="B4842" t="str">
        <f>YEAR(C4842)&amp;VLOOKUP(MONTH(C4842),lookup!$G$2:$N$13,8)</f>
        <v>2021M07</v>
      </c>
      <c r="C4842" s="7">
        <f t="shared" si="457"/>
        <v>44379</v>
      </c>
      <c r="D4842" s="126">
        <v>41.43230442113051</v>
      </c>
      <c r="E4842">
        <f t="shared" si="447"/>
        <v>41.927621993101553</v>
      </c>
      <c r="F4842" s="126">
        <v>34.129856233217403</v>
      </c>
      <c r="G4842">
        <f t="shared" si="456"/>
        <v>34.464750948435686</v>
      </c>
      <c r="H4842">
        <f t="shared" si="454"/>
        <v>41.008064043713929</v>
      </c>
      <c r="I4842">
        <f t="shared" si="455"/>
        <v>34.134777922188128</v>
      </c>
      <c r="J4842">
        <f t="shared" si="449"/>
        <v>0</v>
      </c>
      <c r="K4842" s="66"/>
      <c r="L4842" s="67"/>
      <c r="M4842" s="66"/>
      <c r="N4842" s="67"/>
      <c r="O4842" s="66"/>
      <c r="P4842" s="67"/>
      <c r="Q4842" s="66"/>
      <c r="R4842" s="68"/>
      <c r="S4842">
        <f t="shared" si="450"/>
        <v>34.134777922188128</v>
      </c>
      <c r="T4842">
        <f t="shared" si="451"/>
        <v>0</v>
      </c>
      <c r="U4842">
        <f t="shared" si="452"/>
        <v>41.008064043713929</v>
      </c>
      <c r="V4842">
        <f t="shared" si="453"/>
        <v>0</v>
      </c>
    </row>
    <row r="4843" spans="1:22">
      <c r="A4843" s="12">
        <f t="shared" si="448"/>
        <v>0</v>
      </c>
      <c r="B4843" t="str">
        <f>YEAR(C4843)&amp;VLOOKUP(MONTH(C4843),lookup!$G$2:$N$13,8)</f>
        <v>2021M07</v>
      </c>
      <c r="C4843" s="7">
        <f t="shared" si="457"/>
        <v>44380</v>
      </c>
      <c r="D4843" s="126">
        <v>42.041923585365666</v>
      </c>
      <c r="E4843">
        <f t="shared" si="447"/>
        <v>41.852896864090255</v>
      </c>
      <c r="F4843" s="126">
        <v>34.357679382820059</v>
      </c>
      <c r="G4843">
        <f t="shared" si="456"/>
        <v>34.386890106062211</v>
      </c>
      <c r="H4843">
        <f t="shared" si="454"/>
        <v>40.913276792242939</v>
      </c>
      <c r="I4843">
        <f t="shared" si="455"/>
        <v>34.063107230958892</v>
      </c>
      <c r="J4843">
        <f t="shared" si="449"/>
        <v>0</v>
      </c>
      <c r="K4843" s="66"/>
      <c r="L4843" s="67"/>
      <c r="M4843" s="66"/>
      <c r="N4843" s="67"/>
      <c r="O4843" s="66"/>
      <c r="P4843" s="67"/>
      <c r="Q4843" s="66"/>
      <c r="R4843" s="68"/>
      <c r="S4843">
        <f t="shared" si="450"/>
        <v>34.063107230958892</v>
      </c>
      <c r="T4843">
        <f t="shared" si="451"/>
        <v>0</v>
      </c>
      <c r="U4843">
        <f t="shared" si="452"/>
        <v>40.913276792242939</v>
      </c>
      <c r="V4843">
        <f t="shared" si="453"/>
        <v>0</v>
      </c>
    </row>
    <row r="4844" spans="1:22">
      <c r="A4844" s="12">
        <f t="shared" si="448"/>
        <v>0</v>
      </c>
      <c r="B4844" t="str">
        <f>YEAR(C4844)&amp;VLOOKUP(MONTH(C4844),lookup!$G$2:$N$13,8)</f>
        <v>2021M07</v>
      </c>
      <c r="C4844" s="7">
        <f t="shared" si="457"/>
        <v>44381</v>
      </c>
      <c r="D4844" s="126">
        <v>41.445835627085579</v>
      </c>
      <c r="E4844">
        <f t="shared" si="447"/>
        <v>41.800947263319692</v>
      </c>
      <c r="F4844" s="126">
        <v>34.142491869673499</v>
      </c>
      <c r="G4844">
        <f t="shared" si="456"/>
        <v>34.333460500076185</v>
      </c>
      <c r="H4844">
        <f t="shared" si="454"/>
        <v>40.838477195158703</v>
      </c>
      <c r="I4844">
        <f t="shared" si="455"/>
        <v>33.99942164847365</v>
      </c>
      <c r="J4844">
        <f t="shared" si="449"/>
        <v>0</v>
      </c>
      <c r="K4844" s="66"/>
      <c r="L4844" s="67"/>
      <c r="M4844" s="66"/>
      <c r="N4844" s="67"/>
      <c r="O4844" s="66"/>
      <c r="P4844" s="67"/>
      <c r="Q4844" s="66"/>
      <c r="R4844" s="68"/>
      <c r="S4844">
        <f t="shared" si="450"/>
        <v>33.99942164847365</v>
      </c>
      <c r="T4844">
        <f t="shared" si="451"/>
        <v>0</v>
      </c>
      <c r="U4844">
        <f t="shared" si="452"/>
        <v>40.838477195158703</v>
      </c>
      <c r="V4844">
        <f t="shared" si="453"/>
        <v>0</v>
      </c>
    </row>
    <row r="4845" spans="1:22">
      <c r="A4845" s="12">
        <f t="shared" si="448"/>
        <v>0</v>
      </c>
      <c r="B4845" t="str">
        <f>YEAR(C4845)&amp;VLOOKUP(MONTH(C4845),lookup!$G$2:$N$13,8)</f>
        <v>2021M07</v>
      </c>
      <c r="C4845" s="7">
        <f t="shared" si="457"/>
        <v>44382</v>
      </c>
      <c r="D4845" s="126">
        <v>41.700805571800807</v>
      </c>
      <c r="E4845">
        <f t="shared" ref="E4845:E4908" si="458">AVERAGE(SUM(D4838:D4845)/8,SUM(D4840:D4845)/6)</f>
        <v>41.704191416258041</v>
      </c>
      <c r="F4845" s="126">
        <v>34.078264974102282</v>
      </c>
      <c r="G4845">
        <f t="shared" si="456"/>
        <v>34.239600268714263</v>
      </c>
      <c r="H4845">
        <f t="shared" si="454"/>
        <v>40.768677918275785</v>
      </c>
      <c r="I4845">
        <f t="shared" si="455"/>
        <v>33.948976268984254</v>
      </c>
      <c r="J4845">
        <f t="shared" si="449"/>
        <v>0</v>
      </c>
      <c r="K4845" s="66"/>
      <c r="L4845" s="67"/>
      <c r="M4845" s="66"/>
      <c r="N4845" s="67"/>
      <c r="O4845" s="66"/>
      <c r="P4845" s="67"/>
      <c r="Q4845" s="66"/>
      <c r="R4845" s="68"/>
      <c r="S4845">
        <f t="shared" si="450"/>
        <v>33.948976268984254</v>
      </c>
      <c r="T4845">
        <f t="shared" si="451"/>
        <v>0</v>
      </c>
      <c r="U4845">
        <f t="shared" si="452"/>
        <v>40.768677918275785</v>
      </c>
      <c r="V4845">
        <f t="shared" si="453"/>
        <v>0</v>
      </c>
    </row>
    <row r="4846" spans="1:22">
      <c r="A4846" s="12">
        <f t="shared" si="448"/>
        <v>0</v>
      </c>
      <c r="B4846" t="str">
        <f>YEAR(C4846)&amp;VLOOKUP(MONTH(C4846),lookup!$G$2:$N$13,8)</f>
        <v>2021M07</v>
      </c>
      <c r="C4846" s="7">
        <f t="shared" si="457"/>
        <v>44383</v>
      </c>
      <c r="D4846" s="126">
        <v>41.071513027989532</v>
      </c>
      <c r="E4846">
        <f t="shared" si="458"/>
        <v>41.662449736735034</v>
      </c>
      <c r="F4846" s="126">
        <v>33.851428893175168</v>
      </c>
      <c r="G4846">
        <f t="shared" si="456"/>
        <v>34.203713562073148</v>
      </c>
      <c r="H4846">
        <f t="shared" si="454"/>
        <v>40.700154835030467</v>
      </c>
      <c r="I4846">
        <f t="shared" si="455"/>
        <v>33.896590104336163</v>
      </c>
      <c r="J4846">
        <f t="shared" si="449"/>
        <v>0</v>
      </c>
      <c r="K4846" s="66"/>
      <c r="L4846" s="67"/>
      <c r="M4846" s="66"/>
      <c r="N4846" s="67"/>
      <c r="O4846" s="66"/>
      <c r="P4846" s="67"/>
      <c r="Q4846" s="66"/>
      <c r="R4846" s="68"/>
      <c r="S4846">
        <f t="shared" si="450"/>
        <v>33.896590104336163</v>
      </c>
      <c r="T4846">
        <f t="shared" si="451"/>
        <v>0</v>
      </c>
      <c r="U4846">
        <f t="shared" si="452"/>
        <v>40.700154835030467</v>
      </c>
      <c r="V4846">
        <f t="shared" si="453"/>
        <v>0</v>
      </c>
    </row>
    <row r="4847" spans="1:22">
      <c r="A4847" s="12">
        <f t="shared" si="448"/>
        <v>0</v>
      </c>
      <c r="B4847" t="str">
        <f>YEAR(C4847)&amp;VLOOKUP(MONTH(C4847),lookup!$G$2:$N$13,8)</f>
        <v>2021M07</v>
      </c>
      <c r="C4847" s="7">
        <f t="shared" si="457"/>
        <v>44384</v>
      </c>
      <c r="D4847" s="126">
        <v>41.492527500771473</v>
      </c>
      <c r="E4847">
        <f t="shared" si="458"/>
        <v>41.553639174822322</v>
      </c>
      <c r="F4847" s="126">
        <v>34.15030865849409</v>
      </c>
      <c r="G4847">
        <f t="shared" si="456"/>
        <v>34.138568431102541</v>
      </c>
      <c r="H4847">
        <f t="shared" si="454"/>
        <v>40.680549208810007</v>
      </c>
      <c r="I4847">
        <f t="shared" si="455"/>
        <v>33.889093748341104</v>
      </c>
      <c r="J4847">
        <f t="shared" si="449"/>
        <v>0</v>
      </c>
      <c r="K4847" s="66"/>
      <c r="L4847" s="67"/>
      <c r="M4847" s="66"/>
      <c r="N4847" s="67"/>
      <c r="O4847" s="66"/>
      <c r="P4847" s="67"/>
      <c r="Q4847" s="66"/>
      <c r="R4847" s="68"/>
      <c r="S4847">
        <f t="shared" si="450"/>
        <v>33.889093748341104</v>
      </c>
      <c r="T4847">
        <f t="shared" si="451"/>
        <v>0</v>
      </c>
      <c r="U4847">
        <f t="shared" si="452"/>
        <v>40.680549208810007</v>
      </c>
      <c r="V4847">
        <f t="shared" si="453"/>
        <v>0</v>
      </c>
    </row>
    <row r="4848" spans="1:22">
      <c r="A4848" s="12">
        <f t="shared" ref="A4848:A4911" si="459">IF(D4848+D4849=D4848,IF(D4848+D4849&gt;0,1,0),0)</f>
        <v>0</v>
      </c>
      <c r="B4848" t="str">
        <f>YEAR(C4848)&amp;VLOOKUP(MONTH(C4848),lookup!$G$2:$N$13,8)</f>
        <v>2021M07</v>
      </c>
      <c r="C4848" s="7">
        <f t="shared" si="457"/>
        <v>44385</v>
      </c>
      <c r="D4848" s="126">
        <v>40.513243101631282</v>
      </c>
      <c r="E4848">
        <f t="shared" si="458"/>
        <v>41.43219455837891</v>
      </c>
      <c r="F4848" s="126">
        <v>33.424365566578089</v>
      </c>
      <c r="G4848">
        <f t="shared" si="456"/>
        <v>34.044354161189986</v>
      </c>
      <c r="H4848">
        <f t="shared" si="454"/>
        <v>40.645162123771122</v>
      </c>
      <c r="I4848">
        <f t="shared" si="455"/>
        <v>33.864004190032929</v>
      </c>
      <c r="J4848">
        <f t="shared" si="449"/>
        <v>0</v>
      </c>
      <c r="K4848" s="66"/>
      <c r="L4848" s="67"/>
      <c r="M4848" s="66"/>
      <c r="N4848" s="67"/>
      <c r="O4848" s="66"/>
      <c r="P4848" s="67"/>
      <c r="Q4848" s="66"/>
      <c r="R4848" s="68"/>
      <c r="S4848">
        <f t="shared" si="450"/>
        <v>33.864004190032929</v>
      </c>
      <c r="T4848">
        <f t="shared" si="451"/>
        <v>0</v>
      </c>
      <c r="U4848">
        <f t="shared" si="452"/>
        <v>40.645162123771122</v>
      </c>
      <c r="V4848">
        <f t="shared" si="453"/>
        <v>0</v>
      </c>
    </row>
    <row r="4849" spans="1:22">
      <c r="A4849" s="12">
        <f t="shared" si="459"/>
        <v>0</v>
      </c>
      <c r="B4849" t="str">
        <f>YEAR(C4849)&amp;VLOOKUP(MONTH(C4849),lookup!$G$2:$N$13,8)</f>
        <v>2021M07</v>
      </c>
      <c r="C4849" s="7">
        <f t="shared" si="457"/>
        <v>44386</v>
      </c>
      <c r="D4849" s="126">
        <v>41.398398530419371</v>
      </c>
      <c r="E4849">
        <f t="shared" si="458"/>
        <v>41.328728073695316</v>
      </c>
      <c r="F4849" s="126">
        <v>33.906248317242444</v>
      </c>
      <c r="G4849">
        <f t="shared" si="456"/>
        <v>33.965299266728572</v>
      </c>
      <c r="H4849">
        <f t="shared" si="454"/>
        <v>40.599259286573336</v>
      </c>
      <c r="I4849">
        <f t="shared" si="455"/>
        <v>33.83209819591891</v>
      </c>
      <c r="J4849">
        <f t="shared" si="449"/>
        <v>0</v>
      </c>
      <c r="K4849" s="66"/>
      <c r="L4849" s="67"/>
      <c r="M4849" s="66"/>
      <c r="N4849" s="67"/>
      <c r="O4849" s="66"/>
      <c r="P4849" s="67"/>
      <c r="Q4849" s="66"/>
      <c r="R4849" s="68"/>
      <c r="S4849">
        <f t="shared" si="450"/>
        <v>33.83209819591891</v>
      </c>
      <c r="T4849">
        <f t="shared" si="451"/>
        <v>0</v>
      </c>
      <c r="U4849">
        <f t="shared" si="452"/>
        <v>40.599259286573336</v>
      </c>
      <c r="V4849">
        <f t="shared" si="453"/>
        <v>0</v>
      </c>
    </row>
    <row r="4850" spans="1:22">
      <c r="A4850" s="12">
        <f t="shared" si="459"/>
        <v>0</v>
      </c>
      <c r="B4850" t="str">
        <f>YEAR(C4850)&amp;VLOOKUP(MONTH(C4850),lookup!$G$2:$N$13,8)</f>
        <v>2021M07</v>
      </c>
      <c r="C4850" s="7">
        <f t="shared" si="457"/>
        <v>44387</v>
      </c>
      <c r="D4850" s="126">
        <v>40.49593132983501</v>
      </c>
      <c r="E4850">
        <f t="shared" si="458"/>
        <v>41.19104606405179</v>
      </c>
      <c r="F4850" s="126">
        <v>33.435913238478207</v>
      </c>
      <c r="G4850">
        <f t="shared" si="456"/>
        <v>33.86304627695776</v>
      </c>
      <c r="H4850">
        <f t="shared" si="454"/>
        <v>40.545172544719961</v>
      </c>
      <c r="I4850">
        <f t="shared" si="455"/>
        <v>33.79211518186078</v>
      </c>
      <c r="J4850">
        <f t="shared" si="449"/>
        <v>0</v>
      </c>
      <c r="K4850" s="66"/>
      <c r="L4850" s="67"/>
      <c r="M4850" s="66"/>
      <c r="N4850" s="67"/>
      <c r="O4850" s="66"/>
      <c r="P4850" s="67"/>
      <c r="Q4850" s="66"/>
      <c r="R4850" s="68"/>
      <c r="S4850">
        <f t="shared" si="450"/>
        <v>33.79211518186078</v>
      </c>
      <c r="T4850">
        <f t="shared" si="451"/>
        <v>0</v>
      </c>
      <c r="U4850">
        <f t="shared" si="452"/>
        <v>40.545172544719961</v>
      </c>
      <c r="V4850">
        <f t="shared" si="453"/>
        <v>0</v>
      </c>
    </row>
    <row r="4851" spans="1:22">
      <c r="A4851" s="12">
        <f t="shared" si="459"/>
        <v>0</v>
      </c>
      <c r="B4851" t="str">
        <f>YEAR(C4851)&amp;VLOOKUP(MONTH(C4851),lookup!$G$2:$N$13,8)</f>
        <v>2021M07</v>
      </c>
      <c r="C4851" s="7">
        <f t="shared" si="457"/>
        <v>44388</v>
      </c>
      <c r="D4851" s="126">
        <v>41.239704090266464</v>
      </c>
      <c r="E4851">
        <f t="shared" si="458"/>
        <v>41.102482222146897</v>
      </c>
      <c r="F4851" s="126">
        <v>33.91899592044863</v>
      </c>
      <c r="G4851">
        <f t="shared" si="456"/>
        <v>33.822356139421743</v>
      </c>
      <c r="H4851">
        <f t="shared" si="454"/>
        <v>40.462999582881153</v>
      </c>
      <c r="I4851">
        <f t="shared" si="455"/>
        <v>33.723814012109173</v>
      </c>
      <c r="J4851">
        <f t="shared" ref="J4851:J4914" si="460">INDEX(L:AW,MATCH(C4851,C:C,0),MATCH($J$1,$L$1:$AW$1,0))*(IF(K4851=$S$1,1,IF(M4851=$S$1,1,IF(O4851=$S$1,1,IF(Q4851=$S$1,1,0)))))</f>
        <v>0</v>
      </c>
      <c r="K4851" s="66"/>
      <c r="L4851" s="67"/>
      <c r="M4851" s="66"/>
      <c r="N4851" s="67"/>
      <c r="O4851" s="66"/>
      <c r="P4851" s="67"/>
      <c r="Q4851" s="66"/>
      <c r="R4851" s="68"/>
      <c r="S4851">
        <f t="shared" si="450"/>
        <v>33.723814012109173</v>
      </c>
      <c r="T4851">
        <f t="shared" si="451"/>
        <v>0</v>
      </c>
      <c r="U4851">
        <f t="shared" si="452"/>
        <v>40.462999582881153</v>
      </c>
      <c r="V4851">
        <f t="shared" si="453"/>
        <v>0</v>
      </c>
    </row>
    <row r="4852" spans="1:22">
      <c r="A4852" s="12">
        <f t="shared" si="459"/>
        <v>0</v>
      </c>
      <c r="B4852" t="str">
        <f>YEAR(C4852)&amp;VLOOKUP(MONTH(C4852),lookup!$G$2:$N$13,8)</f>
        <v>2021M07</v>
      </c>
      <c r="C4852" s="7">
        <f t="shared" si="457"/>
        <v>44389</v>
      </c>
      <c r="D4852" s="126">
        <v>40.440573641323141</v>
      </c>
      <c r="E4852">
        <f t="shared" si="458"/>
        <v>40.987075065814551</v>
      </c>
      <c r="F4852" s="126">
        <v>33.380612231580194</v>
      </c>
      <c r="G4852">
        <f t="shared" si="456"/>
        <v>33.73550394024133</v>
      </c>
      <c r="H4852">
        <f t="shared" si="454"/>
        <v>40.395801966507562</v>
      </c>
      <c r="I4852">
        <f t="shared" si="455"/>
        <v>33.681546644113851</v>
      </c>
      <c r="J4852">
        <f t="shared" si="460"/>
        <v>0</v>
      </c>
      <c r="K4852" s="66"/>
      <c r="L4852" s="67"/>
      <c r="M4852" s="66"/>
      <c r="N4852" s="67"/>
      <c r="O4852" s="66"/>
      <c r="P4852" s="67"/>
      <c r="Q4852" s="66"/>
      <c r="R4852" s="68"/>
      <c r="S4852">
        <f t="shared" ref="S4852:S4915" si="461">AVERAGE(G4487+G4121+G3756+G3391+G3026)/5</f>
        <v>33.681546644113851</v>
      </c>
      <c r="T4852">
        <f t="shared" ref="T4852:T4915" si="462">S4852-I4852</f>
        <v>0</v>
      </c>
      <c r="U4852">
        <f t="shared" ref="U4852:U4915" si="463">AVERAGE(E4487+E4121+E3756+E3391+E3026)/5</f>
        <v>40.395801966507562</v>
      </c>
      <c r="V4852">
        <f t="shared" ref="V4852:V4915" si="464">U4852-H4852</f>
        <v>0</v>
      </c>
    </row>
    <row r="4853" spans="1:22">
      <c r="A4853" s="12">
        <f t="shared" si="459"/>
        <v>0</v>
      </c>
      <c r="B4853" t="str">
        <f>YEAR(C4853)&amp;VLOOKUP(MONTH(C4853),lookup!$G$2:$N$13,8)</f>
        <v>2021M07</v>
      </c>
      <c r="C4853" s="7">
        <f t="shared" si="457"/>
        <v>44390</v>
      </c>
      <c r="D4853" s="126">
        <v>40.857279112376162</v>
      </c>
      <c r="E4853">
        <f t="shared" si="458"/>
        <v>40.881417296400897</v>
      </c>
      <c r="F4853" s="126">
        <v>33.577752969107699</v>
      </c>
      <c r="G4853">
        <f t="shared" si="456"/>
        <v>33.656508965813636</v>
      </c>
      <c r="H4853">
        <f t="shared" si="454"/>
        <v>40.318898253698208</v>
      </c>
      <c r="I4853">
        <f t="shared" si="455"/>
        <v>33.623154370261467</v>
      </c>
      <c r="J4853">
        <f t="shared" si="460"/>
        <v>0</v>
      </c>
      <c r="K4853" s="66"/>
      <c r="L4853" s="67"/>
      <c r="M4853" s="66"/>
      <c r="N4853" s="67"/>
      <c r="O4853" s="66"/>
      <c r="P4853" s="67"/>
      <c r="Q4853" s="66"/>
      <c r="R4853" s="68"/>
      <c r="S4853">
        <f t="shared" si="461"/>
        <v>33.623154370261467</v>
      </c>
      <c r="T4853">
        <f t="shared" si="462"/>
        <v>0</v>
      </c>
      <c r="U4853">
        <f t="shared" si="463"/>
        <v>40.318898253698208</v>
      </c>
      <c r="V4853">
        <f t="shared" si="464"/>
        <v>0</v>
      </c>
    </row>
    <row r="4854" spans="1:22">
      <c r="A4854" s="12">
        <f t="shared" si="459"/>
        <v>0</v>
      </c>
      <c r="B4854" t="str">
        <f>YEAR(C4854)&amp;VLOOKUP(MONTH(C4854),lookup!$G$2:$N$13,8)</f>
        <v>2021M07</v>
      </c>
      <c r="C4854" s="7">
        <f t="shared" si="457"/>
        <v>44391</v>
      </c>
      <c r="D4854" s="126">
        <v>40.154350967684572</v>
      </c>
      <c r="E4854">
        <f t="shared" si="458"/>
        <v>40.794186989802938</v>
      </c>
      <c r="F4854" s="126">
        <v>33.031022347727784</v>
      </c>
      <c r="G4854">
        <f t="shared" si="456"/>
        <v>33.572454955152317</v>
      </c>
      <c r="H4854">
        <f t="shared" si="454"/>
        <v>40.251334888400507</v>
      </c>
      <c r="I4854">
        <f t="shared" si="455"/>
        <v>33.570593900265216</v>
      </c>
      <c r="J4854">
        <f t="shared" si="460"/>
        <v>0</v>
      </c>
      <c r="K4854" s="66"/>
      <c r="L4854" s="67"/>
      <c r="M4854" s="66"/>
      <c r="N4854" s="67"/>
      <c r="O4854" s="66"/>
      <c r="P4854" s="67"/>
      <c r="Q4854" s="66"/>
      <c r="R4854" s="68"/>
      <c r="S4854">
        <f t="shared" si="461"/>
        <v>33.570593900265216</v>
      </c>
      <c r="T4854">
        <f t="shared" si="462"/>
        <v>0</v>
      </c>
      <c r="U4854">
        <f t="shared" si="463"/>
        <v>40.251334888400507</v>
      </c>
      <c r="V4854">
        <f t="shared" si="464"/>
        <v>0</v>
      </c>
    </row>
    <row r="4855" spans="1:22">
      <c r="A4855" s="12">
        <f t="shared" si="459"/>
        <v>0</v>
      </c>
      <c r="B4855" t="str">
        <f>YEAR(C4855)&amp;VLOOKUP(MONTH(C4855),lookup!$G$2:$N$13,8)</f>
        <v>2021M07</v>
      </c>
      <c r="C4855" s="7">
        <f t="shared" si="457"/>
        <v>44392</v>
      </c>
      <c r="D4855" s="126">
        <v>40.959099439585835</v>
      </c>
      <c r="E4855">
        <f t="shared" si="458"/>
        <v>40.72423947840938</v>
      </c>
      <c r="F4855" s="126">
        <v>33.850731931607172</v>
      </c>
      <c r="G4855">
        <f t="shared" si="456"/>
        <v>33.549105044252279</v>
      </c>
      <c r="H4855">
        <f t="shared" ref="H4855:H4918" si="465">IF(INDEX(D:D,MATCH(DATE(YEAR($C4855)-1,MONTH($C4855),DAY($C4855)),$C:$C,0),1)=0,0,(INDEX(E:E,MATCH(DATE(YEAR($C4855)-1,MONTH($C4855),DAY($C4855)),$C:$C,0),1)+INDEX(E:E,MATCH(DATE(YEAR($C4855)-2,MONTH($C4855),DAY($C4855)),$C:$C,0),1)+INDEX(E:E,MATCH(DATE(YEAR($C4855)-3,MONTH($C4855),DAY($C4855)),$C:$C,0),1)+INDEX(E:E,MATCH(DATE(YEAR($C4855)-4,MONTH($C4855),DAY($C4855)),$C:$C,0),1)+INDEX(E:E,MATCH(DATE(YEAR($C4855)-5,MONTH($C4855),DAY($C4855)),$C:$C,0),1))/5)</f>
        <v>40.180769219650784</v>
      </c>
      <c r="I4855">
        <f t="shared" ref="I4855:I4918" si="466">IF(INDEX(D:D,MATCH(DATE(YEAR($C4855)-1,MONTH($C4855),DAY($C4855)),$C:$C,0),1)=0,0,(INDEX(G:G,MATCH(DATE(YEAR($C4855)-1,MONTH($C4855),DAY($C4855)),$C:$C,0),1)+INDEX(G:G,MATCH(DATE(YEAR($C4855)-2,MONTH($C4855),DAY($C4855)),$C:$C,0),1)+INDEX(G:G,MATCH(DATE(YEAR($C4855)-3,MONTH($C4855),DAY($C4855)),$C:$C,0),1)+INDEX(G:G,MATCH(DATE(YEAR($C4855)-4,MONTH($C4855),DAY($C4855)),$C:$C,0),1)+INDEX(G:G,MATCH(DATE(YEAR($C4855)-5,MONTH($C4855),DAY($C4855)),$C:$C,0),1))/5)</f>
        <v>33.517072632460682</v>
      </c>
      <c r="J4855">
        <f t="shared" si="460"/>
        <v>0</v>
      </c>
      <c r="K4855" s="66"/>
      <c r="L4855" s="67"/>
      <c r="M4855" s="66"/>
      <c r="N4855" s="67"/>
      <c r="O4855" s="66"/>
      <c r="P4855" s="67"/>
      <c r="Q4855" s="66"/>
      <c r="R4855" s="68"/>
      <c r="S4855">
        <f t="shared" si="461"/>
        <v>33.517072632460682</v>
      </c>
      <c r="T4855">
        <f t="shared" si="462"/>
        <v>0</v>
      </c>
      <c r="U4855">
        <f t="shared" si="463"/>
        <v>40.180769219650784</v>
      </c>
      <c r="V4855">
        <f t="shared" si="464"/>
        <v>0</v>
      </c>
    </row>
    <row r="4856" spans="1:22">
      <c r="A4856" s="12">
        <f t="shared" si="459"/>
        <v>0</v>
      </c>
      <c r="B4856" t="str">
        <f>YEAR(C4856)&amp;VLOOKUP(MONTH(C4856),lookup!$G$2:$N$13,8)</f>
        <v>2021M07</v>
      </c>
      <c r="C4856" s="7">
        <f t="shared" si="457"/>
        <v>44393</v>
      </c>
      <c r="D4856" s="126">
        <v>39.874430557347097</v>
      </c>
      <c r="E4856">
        <f t="shared" si="458"/>
        <v>40.632521963350953</v>
      </c>
      <c r="F4856" s="126">
        <v>32.972109217988546</v>
      </c>
      <c r="G4856">
        <f t="shared" si="456"/>
        <v>33.482188687424625</v>
      </c>
      <c r="H4856">
        <f t="shared" si="465"/>
        <v>40.120283379949569</v>
      </c>
      <c r="I4856">
        <f t="shared" si="466"/>
        <v>33.472771875063913</v>
      </c>
      <c r="J4856">
        <f t="shared" si="460"/>
        <v>0</v>
      </c>
      <c r="K4856" s="66"/>
      <c r="L4856" s="67"/>
      <c r="M4856" s="66"/>
      <c r="N4856" s="67"/>
      <c r="O4856" s="66"/>
      <c r="P4856" s="67"/>
      <c r="Q4856" s="66"/>
      <c r="R4856" s="68"/>
      <c r="S4856">
        <f t="shared" si="461"/>
        <v>33.472771875063913</v>
      </c>
      <c r="T4856">
        <f t="shared" si="462"/>
        <v>0</v>
      </c>
      <c r="U4856">
        <f t="shared" si="463"/>
        <v>40.120283379949569</v>
      </c>
      <c r="V4856">
        <f t="shared" si="464"/>
        <v>0</v>
      </c>
    </row>
    <row r="4857" spans="1:22">
      <c r="A4857" s="12">
        <f t="shared" si="459"/>
        <v>0</v>
      </c>
      <c r="B4857" t="str">
        <f>YEAR(C4857)&amp;VLOOKUP(MONTH(C4857),lookup!$G$2:$N$13,8)</f>
        <v>2021M07</v>
      </c>
      <c r="C4857" s="7">
        <f t="shared" si="457"/>
        <v>44394</v>
      </c>
      <c r="D4857" s="126">
        <v>40.725889059570626</v>
      </c>
      <c r="E4857">
        <f t="shared" si="458"/>
        <v>40.547672202198257</v>
      </c>
      <c r="F4857" s="126">
        <v>33.480745983269131</v>
      </c>
      <c r="G4857">
        <f t="shared" si="456"/>
        <v>33.419073963453002</v>
      </c>
      <c r="H4857">
        <f t="shared" si="465"/>
        <v>40.056746738422433</v>
      </c>
      <c r="I4857">
        <f t="shared" si="466"/>
        <v>33.436470207543053</v>
      </c>
      <c r="J4857">
        <f t="shared" si="460"/>
        <v>0</v>
      </c>
      <c r="K4857" s="66"/>
      <c r="L4857" s="67"/>
      <c r="M4857" s="66"/>
      <c r="N4857" s="67"/>
      <c r="O4857" s="66"/>
      <c r="P4857" s="67"/>
      <c r="Q4857" s="66"/>
      <c r="R4857" s="68"/>
      <c r="S4857">
        <f t="shared" si="461"/>
        <v>33.436470207543053</v>
      </c>
      <c r="T4857">
        <f t="shared" si="462"/>
        <v>0</v>
      </c>
      <c r="U4857">
        <f t="shared" si="463"/>
        <v>40.056746738422433</v>
      </c>
      <c r="V4857">
        <f t="shared" si="464"/>
        <v>0</v>
      </c>
    </row>
    <row r="4858" spans="1:22">
      <c r="A4858" s="12">
        <f t="shared" si="459"/>
        <v>0</v>
      </c>
      <c r="B4858" t="str">
        <f>YEAR(C4858)&amp;VLOOKUP(MONTH(C4858),lookup!$G$2:$N$13,8)</f>
        <v>2021M07</v>
      </c>
      <c r="C4858" s="7">
        <f t="shared" si="457"/>
        <v>44395</v>
      </c>
      <c r="D4858" s="126">
        <v>40.079620222078972</v>
      </c>
      <c r="E4858">
        <f t="shared" si="458"/>
        <v>40.491573306359825</v>
      </c>
      <c r="F4858" s="126">
        <v>33.249242021111151</v>
      </c>
      <c r="G4858">
        <f t="shared" si="456"/>
        <v>33.396459494828477</v>
      </c>
      <c r="H4858">
        <f t="shared" si="465"/>
        <v>39.9801628300077</v>
      </c>
      <c r="I4858">
        <f t="shared" si="466"/>
        <v>33.381260409783337</v>
      </c>
      <c r="J4858">
        <f t="shared" si="460"/>
        <v>0</v>
      </c>
      <c r="K4858" s="66"/>
      <c r="L4858" s="67"/>
      <c r="M4858" s="66"/>
      <c r="N4858" s="67"/>
      <c r="O4858" s="66"/>
      <c r="P4858" s="67"/>
      <c r="Q4858" s="66"/>
      <c r="R4858" s="68"/>
      <c r="S4858">
        <f t="shared" si="461"/>
        <v>33.381260409783337</v>
      </c>
      <c r="T4858">
        <f t="shared" si="462"/>
        <v>0</v>
      </c>
      <c r="U4858">
        <f t="shared" si="463"/>
        <v>39.9801628300077</v>
      </c>
      <c r="V4858">
        <f t="shared" si="464"/>
        <v>0</v>
      </c>
    </row>
    <row r="4859" spans="1:22">
      <c r="A4859" s="12">
        <f t="shared" si="459"/>
        <v>0</v>
      </c>
      <c r="B4859" t="str">
        <f>YEAR(C4859)&amp;VLOOKUP(MONTH(C4859),lookup!$G$2:$N$13,8)</f>
        <v>2021M07</v>
      </c>
      <c r="C4859" s="7">
        <f t="shared" si="457"/>
        <v>44396</v>
      </c>
      <c r="D4859" s="126">
        <v>40.23434404393187</v>
      </c>
      <c r="E4859">
        <f t="shared" si="458"/>
        <v>40.376827047760223</v>
      </c>
      <c r="F4859" s="126">
        <v>33.078145756098159</v>
      </c>
      <c r="G4859">
        <f t="shared" si="456"/>
        <v>33.302272425139108</v>
      </c>
      <c r="H4859">
        <f t="shared" si="465"/>
        <v>39.932500577337919</v>
      </c>
      <c r="I4859">
        <f t="shared" si="466"/>
        <v>33.350417287505181</v>
      </c>
      <c r="J4859">
        <f t="shared" si="460"/>
        <v>0</v>
      </c>
      <c r="K4859" s="66"/>
      <c r="L4859" s="67"/>
      <c r="M4859" s="66"/>
      <c r="N4859" s="67"/>
      <c r="O4859" s="66"/>
      <c r="P4859" s="67"/>
      <c r="Q4859" s="66"/>
      <c r="R4859" s="68"/>
      <c r="S4859">
        <f t="shared" si="461"/>
        <v>33.350417287505181</v>
      </c>
      <c r="T4859">
        <f t="shared" si="462"/>
        <v>0</v>
      </c>
      <c r="U4859">
        <f t="shared" si="463"/>
        <v>39.932500577337919</v>
      </c>
      <c r="V4859">
        <f t="shared" si="464"/>
        <v>0</v>
      </c>
    </row>
    <row r="4860" spans="1:22">
      <c r="A4860" s="12">
        <f t="shared" si="459"/>
        <v>0</v>
      </c>
      <c r="B4860" t="str">
        <f>YEAR(C4860)&amp;VLOOKUP(MONTH(C4860),lookup!$G$2:$N$13,8)</f>
        <v>2021M07</v>
      </c>
      <c r="C4860" s="7">
        <f t="shared" si="457"/>
        <v>44397</v>
      </c>
      <c r="D4860" s="126">
        <v>39.425943583994517</v>
      </c>
      <c r="E4860">
        <f t="shared" si="458"/>
        <v>40.252712053869672</v>
      </c>
      <c r="F4860" s="126">
        <v>32.790779695238321</v>
      </c>
      <c r="G4860">
        <f t="shared" si="456"/>
        <v>33.245387670576953</v>
      </c>
      <c r="H4860">
        <f t="shared" si="465"/>
        <v>39.866438280382567</v>
      </c>
      <c r="I4860">
        <f t="shared" si="466"/>
        <v>33.312047155130465</v>
      </c>
      <c r="J4860">
        <f t="shared" si="460"/>
        <v>0</v>
      </c>
      <c r="K4860" s="66"/>
      <c r="L4860" s="67"/>
      <c r="M4860" s="66"/>
      <c r="N4860" s="67"/>
      <c r="O4860" s="66"/>
      <c r="P4860" s="67"/>
      <c r="Q4860" s="66"/>
      <c r="R4860" s="68"/>
      <c r="S4860">
        <f t="shared" si="461"/>
        <v>33.312047155130465</v>
      </c>
      <c r="T4860">
        <f t="shared" si="462"/>
        <v>0</v>
      </c>
      <c r="U4860">
        <f t="shared" si="463"/>
        <v>39.866438280382567</v>
      </c>
      <c r="V4860">
        <f t="shared" si="464"/>
        <v>0</v>
      </c>
    </row>
    <row r="4861" spans="1:22">
      <c r="A4861" s="12">
        <f t="shared" si="459"/>
        <v>0</v>
      </c>
      <c r="B4861" t="str">
        <f>YEAR(C4861)&amp;VLOOKUP(MONTH(C4861),lookup!$G$2:$N$13,8)</f>
        <v>2021M07</v>
      </c>
      <c r="C4861" s="7">
        <f t="shared" si="457"/>
        <v>44398</v>
      </c>
      <c r="D4861" s="126">
        <v>39.834898463835842</v>
      </c>
      <c r="E4861">
        <f t="shared" si="458"/>
        <v>40.095129848690078</v>
      </c>
      <c r="F4861" s="126">
        <v>32.702126687010121</v>
      </c>
      <c r="G4861">
        <f t="shared" si="456"/>
        <v>33.09494392422944</v>
      </c>
      <c r="H4861">
        <f t="shared" si="465"/>
        <v>39.781429229704635</v>
      </c>
      <c r="I4861">
        <f t="shared" si="466"/>
        <v>33.252780543413806</v>
      </c>
      <c r="J4861">
        <f t="shared" si="460"/>
        <v>0</v>
      </c>
      <c r="K4861" s="66"/>
      <c r="L4861" s="67"/>
      <c r="M4861" s="66"/>
      <c r="N4861" s="67"/>
      <c r="O4861" s="66"/>
      <c r="P4861" s="67"/>
      <c r="Q4861" s="66"/>
      <c r="R4861" s="68"/>
      <c r="S4861">
        <f t="shared" si="461"/>
        <v>33.252780543413806</v>
      </c>
      <c r="T4861">
        <f t="shared" si="462"/>
        <v>0</v>
      </c>
      <c r="U4861">
        <f t="shared" si="463"/>
        <v>39.781429229704635</v>
      </c>
      <c r="V4861">
        <f t="shared" si="464"/>
        <v>0</v>
      </c>
    </row>
    <row r="4862" spans="1:22">
      <c r="A4862" s="12">
        <f t="shared" si="459"/>
        <v>0</v>
      </c>
      <c r="B4862" t="str">
        <f>YEAR(C4862)&amp;VLOOKUP(MONTH(C4862),lookup!$G$2:$N$13,8)</f>
        <v>2021M07</v>
      </c>
      <c r="C4862" s="7">
        <f t="shared" si="457"/>
        <v>44399</v>
      </c>
      <c r="D4862" s="126">
        <v>39.011558040283376</v>
      </c>
      <c r="E4862">
        <f t="shared" si="458"/>
        <v>39.95179924763886</v>
      </c>
      <c r="F4862" s="126">
        <v>32.317666331407708</v>
      </c>
      <c r="G4862">
        <f t="shared" si="456"/>
        <v>32.995822265994363</v>
      </c>
      <c r="H4862">
        <f t="shared" si="465"/>
        <v>39.720078624309835</v>
      </c>
      <c r="I4862">
        <f t="shared" si="466"/>
        <v>33.216284394580448</v>
      </c>
      <c r="J4862">
        <f t="shared" si="460"/>
        <v>0</v>
      </c>
      <c r="K4862" s="66"/>
      <c r="L4862" s="67"/>
      <c r="M4862" s="66"/>
      <c r="N4862" s="67"/>
      <c r="O4862" s="66"/>
      <c r="P4862" s="67"/>
      <c r="Q4862" s="66"/>
      <c r="R4862" s="68"/>
      <c r="S4862">
        <f t="shared" si="461"/>
        <v>33.216284394580448</v>
      </c>
      <c r="T4862">
        <f t="shared" si="462"/>
        <v>0</v>
      </c>
      <c r="U4862">
        <f t="shared" si="463"/>
        <v>39.720078624309835</v>
      </c>
      <c r="V4862">
        <f t="shared" si="464"/>
        <v>0</v>
      </c>
    </row>
    <row r="4863" spans="1:22">
      <c r="A4863" s="12">
        <f t="shared" si="459"/>
        <v>0</v>
      </c>
      <c r="B4863" t="str">
        <f>YEAR(C4863)&amp;VLOOKUP(MONTH(C4863),lookup!$G$2:$N$13,8)</f>
        <v>2021M07</v>
      </c>
      <c r="C4863" s="7">
        <f t="shared" si="457"/>
        <v>44400</v>
      </c>
      <c r="D4863" s="126">
        <v>39.839685229473986</v>
      </c>
      <c r="E4863">
        <f t="shared" si="458"/>
        <v>39.80798554033214</v>
      </c>
      <c r="F4863" s="126">
        <v>32.746117290873947</v>
      </c>
      <c r="G4863">
        <f t="shared" si="456"/>
        <v>32.865564793248936</v>
      </c>
      <c r="H4863">
        <f t="shared" si="465"/>
        <v>39.64160537474131</v>
      </c>
      <c r="I4863">
        <f t="shared" si="466"/>
        <v>33.160234477431658</v>
      </c>
      <c r="J4863">
        <f t="shared" si="460"/>
        <v>0</v>
      </c>
      <c r="K4863" s="66"/>
      <c r="L4863" s="67"/>
      <c r="M4863" s="66"/>
      <c r="N4863" s="67"/>
      <c r="O4863" s="66"/>
      <c r="P4863" s="67"/>
      <c r="Q4863" s="66"/>
      <c r="R4863" s="68"/>
      <c r="S4863">
        <f t="shared" si="461"/>
        <v>33.160234477431658</v>
      </c>
      <c r="T4863">
        <f t="shared" si="462"/>
        <v>0</v>
      </c>
      <c r="U4863">
        <f t="shared" si="463"/>
        <v>39.64160537474131</v>
      </c>
      <c r="V4863">
        <f t="shared" si="464"/>
        <v>0</v>
      </c>
    </row>
    <row r="4864" spans="1:22">
      <c r="A4864" s="12">
        <f t="shared" si="459"/>
        <v>0</v>
      </c>
      <c r="B4864" t="str">
        <f>YEAR(C4864)&amp;VLOOKUP(MONTH(C4864),lookup!$G$2:$N$13,8)</f>
        <v>2021M07</v>
      </c>
      <c r="C4864" s="7">
        <f t="shared" si="457"/>
        <v>44401</v>
      </c>
      <c r="D4864" s="126">
        <v>38.50772051746047</v>
      </c>
      <c r="E4864">
        <f t="shared" si="458"/>
        <v>39.591574520787688</v>
      </c>
      <c r="F4864" s="126">
        <v>31.937343713345285</v>
      </c>
      <c r="G4864">
        <f t="shared" si="456"/>
        <v>32.69156709022824</v>
      </c>
      <c r="H4864">
        <f t="shared" si="465"/>
        <v>39.572244137320695</v>
      </c>
      <c r="I4864">
        <f t="shared" si="466"/>
        <v>33.117213820318717</v>
      </c>
      <c r="J4864">
        <f t="shared" si="460"/>
        <v>0</v>
      </c>
      <c r="K4864" s="66"/>
      <c r="L4864" s="67"/>
      <c r="M4864" s="66"/>
      <c r="N4864" s="67"/>
      <c r="O4864" s="66"/>
      <c r="P4864" s="67"/>
      <c r="Q4864" s="66"/>
      <c r="R4864" s="68"/>
      <c r="S4864">
        <f t="shared" si="461"/>
        <v>33.117213820318717</v>
      </c>
      <c r="T4864">
        <f t="shared" si="462"/>
        <v>0</v>
      </c>
      <c r="U4864">
        <f t="shared" si="463"/>
        <v>39.572244137320695</v>
      </c>
      <c r="V4864">
        <f t="shared" si="464"/>
        <v>0</v>
      </c>
    </row>
    <row r="4865" spans="1:22">
      <c r="A4865" s="12">
        <f t="shared" si="459"/>
        <v>0</v>
      </c>
      <c r="B4865" t="str">
        <f>YEAR(C4865)&amp;VLOOKUP(MONTH(C4865),lookup!$G$2:$N$13,8)</f>
        <v>2021M07</v>
      </c>
      <c r="C4865" s="7">
        <f t="shared" si="457"/>
        <v>44402</v>
      </c>
      <c r="D4865" s="126">
        <v>39.472025196778063</v>
      </c>
      <c r="E4865">
        <f t="shared" si="458"/>
        <v>39.449681458767003</v>
      </c>
      <c r="F4865" s="126">
        <v>32.581453955972513</v>
      </c>
      <c r="G4865">
        <f t="shared" si="456"/>
        <v>32.593970355178399</v>
      </c>
      <c r="H4865">
        <f t="shared" si="465"/>
        <v>39.50168488032795</v>
      </c>
      <c r="I4865">
        <f t="shared" si="466"/>
        <v>33.070239328522604</v>
      </c>
      <c r="J4865">
        <f t="shared" si="460"/>
        <v>0</v>
      </c>
      <c r="K4865" s="66"/>
      <c r="L4865" s="67"/>
      <c r="M4865" s="66"/>
      <c r="N4865" s="67"/>
      <c r="O4865" s="66"/>
      <c r="P4865" s="67"/>
      <c r="Q4865" s="66"/>
      <c r="R4865" s="68"/>
      <c r="S4865">
        <f t="shared" si="461"/>
        <v>33.070239328522604</v>
      </c>
      <c r="T4865">
        <f t="shared" si="462"/>
        <v>0</v>
      </c>
      <c r="U4865">
        <f t="shared" si="463"/>
        <v>39.50168488032795</v>
      </c>
      <c r="V4865">
        <f t="shared" si="464"/>
        <v>0</v>
      </c>
    </row>
    <row r="4866" spans="1:22">
      <c r="A4866" s="12">
        <f t="shared" si="459"/>
        <v>0</v>
      </c>
      <c r="B4866" t="str">
        <f>YEAR(C4866)&amp;VLOOKUP(MONTH(C4866),lookup!$G$2:$N$13,8)</f>
        <v>2021M07</v>
      </c>
      <c r="C4866" s="7">
        <f t="shared" si="457"/>
        <v>44403</v>
      </c>
      <c r="D4866" s="126">
        <v>38.714541708903667</v>
      </c>
      <c r="E4866">
        <f t="shared" si="458"/>
        <v>39.305080562102646</v>
      </c>
      <c r="F4866" s="126">
        <v>32.059848170092295</v>
      </c>
      <c r="G4866">
        <f t="shared" si="456"/>
        <v>32.458722279060879</v>
      </c>
      <c r="H4866">
        <f t="shared" si="465"/>
        <v>39.420730379697517</v>
      </c>
      <c r="I4866">
        <f t="shared" si="466"/>
        <v>33.013111419222263</v>
      </c>
      <c r="J4866">
        <f t="shared" si="460"/>
        <v>0</v>
      </c>
      <c r="K4866" s="66"/>
      <c r="L4866" s="67"/>
      <c r="M4866" s="66"/>
      <c r="N4866" s="67"/>
      <c r="O4866" s="66"/>
      <c r="P4866" s="67"/>
      <c r="Q4866" s="66"/>
      <c r="R4866" s="68"/>
      <c r="S4866">
        <f t="shared" si="461"/>
        <v>33.013111419222263</v>
      </c>
      <c r="T4866">
        <f t="shared" si="462"/>
        <v>0</v>
      </c>
      <c r="U4866">
        <f t="shared" si="463"/>
        <v>39.420730379697517</v>
      </c>
      <c r="V4866">
        <f t="shared" si="464"/>
        <v>0</v>
      </c>
    </row>
    <row r="4867" spans="1:22">
      <c r="A4867" s="12">
        <f t="shared" si="459"/>
        <v>0</v>
      </c>
      <c r="B4867" t="str">
        <f>YEAR(C4867)&amp;VLOOKUP(MONTH(C4867),lookup!$G$2:$N$13,8)</f>
        <v>2021M07</v>
      </c>
      <c r="C4867" s="7">
        <f t="shared" si="457"/>
        <v>44404</v>
      </c>
      <c r="D4867" s="126">
        <v>39.72689825156403</v>
      </c>
      <c r="E4867">
        <f t="shared" si="458"/>
        <v>39.264365182390335</v>
      </c>
      <c r="F4867" s="126">
        <v>32.859923566608046</v>
      </c>
      <c r="G4867">
        <f t="shared" si="456"/>
        <v>32.458233132184247</v>
      </c>
      <c r="H4867">
        <f t="shared" si="465"/>
        <v>39.346542790165344</v>
      </c>
      <c r="I4867">
        <f t="shared" si="466"/>
        <v>32.967284888688326</v>
      </c>
      <c r="J4867">
        <f t="shared" si="460"/>
        <v>0</v>
      </c>
      <c r="K4867" s="66"/>
      <c r="L4867" s="67"/>
      <c r="M4867" s="66"/>
      <c r="N4867" s="67"/>
      <c r="O4867" s="66"/>
      <c r="P4867" s="67"/>
      <c r="Q4867" s="66"/>
      <c r="R4867" s="68"/>
      <c r="S4867">
        <f t="shared" si="461"/>
        <v>32.967284888688326</v>
      </c>
      <c r="T4867">
        <f t="shared" si="462"/>
        <v>0</v>
      </c>
      <c r="U4867">
        <f t="shared" si="463"/>
        <v>39.346542790165344</v>
      </c>
      <c r="V4867">
        <f t="shared" si="464"/>
        <v>0</v>
      </c>
    </row>
    <row r="4868" spans="1:22">
      <c r="A4868" s="12">
        <f t="shared" si="459"/>
        <v>0</v>
      </c>
      <c r="B4868" t="str">
        <f>YEAR(C4868)&amp;VLOOKUP(MONTH(C4868),lookup!$G$2:$N$13,8)</f>
        <v>2021M07</v>
      </c>
      <c r="C4868" s="7">
        <f t="shared" si="457"/>
        <v>44405</v>
      </c>
      <c r="D4868" s="126">
        <v>39.059528516071019</v>
      </c>
      <c r="E4868">
        <f t="shared" si="458"/>
        <v>39.245461780294086</v>
      </c>
      <c r="F4868" s="126">
        <v>32.451237380445448</v>
      </c>
      <c r="G4868">
        <f t="shared" si="456"/>
        <v>32.448142658262839</v>
      </c>
      <c r="H4868">
        <f t="shared" si="465"/>
        <v>39.262117502982406</v>
      </c>
      <c r="I4868">
        <f t="shared" si="466"/>
        <v>32.901561438491946</v>
      </c>
      <c r="J4868">
        <f t="shared" si="460"/>
        <v>0</v>
      </c>
      <c r="K4868" s="66"/>
      <c r="L4868" s="67"/>
      <c r="M4868" s="66"/>
      <c r="N4868" s="67"/>
      <c r="O4868" s="66"/>
      <c r="P4868" s="67"/>
      <c r="Q4868" s="66"/>
      <c r="R4868" s="68"/>
      <c r="S4868">
        <f t="shared" si="461"/>
        <v>32.901561438491946</v>
      </c>
      <c r="T4868">
        <f t="shared" si="462"/>
        <v>0</v>
      </c>
      <c r="U4868">
        <f t="shared" si="463"/>
        <v>39.262117502982406</v>
      </c>
      <c r="V4868">
        <f t="shared" si="464"/>
        <v>0</v>
      </c>
    </row>
    <row r="4869" spans="1:22">
      <c r="A4869" s="12">
        <f t="shared" si="459"/>
        <v>0</v>
      </c>
      <c r="B4869" t="str">
        <f>YEAR(C4869)&amp;VLOOKUP(MONTH(C4869),lookup!$G$2:$N$13,8)</f>
        <v>2021M07</v>
      </c>
      <c r="C4869" s="7">
        <f t="shared" si="457"/>
        <v>44406</v>
      </c>
      <c r="D4869" s="126">
        <v>39.463004734510591</v>
      </c>
      <c r="E4869">
        <f t="shared" si="458"/>
        <v>39.190828380964305</v>
      </c>
      <c r="F4869" s="126">
        <v>32.743538281461674</v>
      </c>
      <c r="G4869">
        <f t="shared" si="456"/>
        <v>32.45051596546503</v>
      </c>
      <c r="H4869">
        <f t="shared" si="465"/>
        <v>39.199849703065702</v>
      </c>
      <c r="I4869">
        <f t="shared" si="466"/>
        <v>32.865016185128617</v>
      </c>
      <c r="J4869">
        <f t="shared" si="460"/>
        <v>0</v>
      </c>
      <c r="K4869" s="66"/>
      <c r="L4869" s="67"/>
      <c r="M4869" s="66"/>
      <c r="N4869" s="67"/>
      <c r="O4869" s="66"/>
      <c r="P4869" s="67"/>
      <c r="Q4869" s="66"/>
      <c r="R4869" s="68"/>
      <c r="S4869">
        <f t="shared" si="461"/>
        <v>32.865016185128617</v>
      </c>
      <c r="T4869">
        <f t="shared" si="462"/>
        <v>0</v>
      </c>
      <c r="U4869">
        <f t="shared" si="463"/>
        <v>39.199849703065702</v>
      </c>
      <c r="V4869">
        <f t="shared" si="464"/>
        <v>0</v>
      </c>
    </row>
    <row r="4870" spans="1:22">
      <c r="A4870" s="12">
        <f t="shared" si="459"/>
        <v>0</v>
      </c>
      <c r="B4870" t="str">
        <f>YEAR(C4870)&amp;VLOOKUP(MONTH(C4870),lookup!$G$2:$N$13,8)</f>
        <v>2021M07</v>
      </c>
      <c r="C4870" s="7">
        <f t="shared" si="457"/>
        <v>44407</v>
      </c>
      <c r="D4870" s="126">
        <v>38.715467090622305</v>
      </c>
      <c r="E4870">
        <f t="shared" si="458"/>
        <v>39.189634911040642</v>
      </c>
      <c r="F4870" s="126">
        <v>32.357686015608657</v>
      </c>
      <c r="G4870">
        <f t="shared" si="456"/>
        <v>32.488045720916205</v>
      </c>
      <c r="H4870">
        <f t="shared" si="465"/>
        <v>39.118694955464356</v>
      </c>
      <c r="I4870">
        <f t="shared" si="466"/>
        <v>32.809444572081198</v>
      </c>
      <c r="J4870">
        <f t="shared" si="460"/>
        <v>0</v>
      </c>
      <c r="K4870" s="66"/>
      <c r="L4870" s="67"/>
      <c r="M4870" s="66"/>
      <c r="N4870" s="67"/>
      <c r="O4870" s="66"/>
      <c r="P4870" s="67"/>
      <c r="Q4870" s="66"/>
      <c r="R4870" s="68"/>
      <c r="S4870">
        <f t="shared" si="461"/>
        <v>32.809444572081198</v>
      </c>
      <c r="T4870">
        <f t="shared" si="462"/>
        <v>0</v>
      </c>
      <c r="U4870">
        <f t="shared" si="463"/>
        <v>39.118694955464356</v>
      </c>
      <c r="V4870">
        <f t="shared" si="464"/>
        <v>0</v>
      </c>
    </row>
    <row r="4871" spans="1:22">
      <c r="A4871" s="12">
        <f t="shared" si="459"/>
        <v>0</v>
      </c>
      <c r="B4871" t="str">
        <f>YEAR(C4871)&amp;VLOOKUP(MONTH(C4871),lookup!$G$2:$N$13,8)</f>
        <v>2021M07</v>
      </c>
      <c r="C4871" s="7">
        <f t="shared" si="457"/>
        <v>44408</v>
      </c>
      <c r="D4871" s="126">
        <v>39.653766829340945</v>
      </c>
      <c r="E4871">
        <f t="shared" si="458"/>
        <v>39.19316014707924</v>
      </c>
      <c r="F4871" s="126">
        <v>32.705162118185697</v>
      </c>
      <c r="G4871">
        <f t="shared" si="456"/>
        <v>32.495795036140962</v>
      </c>
      <c r="H4871">
        <f t="shared" si="465"/>
        <v>39.066972001036696</v>
      </c>
      <c r="I4871">
        <f t="shared" si="466"/>
        <v>32.783283368613418</v>
      </c>
      <c r="J4871">
        <f t="shared" si="460"/>
        <v>0</v>
      </c>
      <c r="K4871" s="66"/>
      <c r="L4871" s="67"/>
      <c r="M4871" s="66"/>
      <c r="N4871" s="67"/>
      <c r="O4871" s="66"/>
      <c r="P4871" s="67"/>
      <c r="Q4871" s="66"/>
      <c r="R4871" s="68"/>
      <c r="S4871">
        <f t="shared" si="461"/>
        <v>32.783283368613418</v>
      </c>
      <c r="T4871">
        <f t="shared" si="462"/>
        <v>0</v>
      </c>
      <c r="U4871">
        <f t="shared" si="463"/>
        <v>39.066972001036696</v>
      </c>
      <c r="V4871">
        <f t="shared" si="464"/>
        <v>0</v>
      </c>
    </row>
    <row r="4872" spans="1:22">
      <c r="A4872" s="12">
        <f t="shared" si="459"/>
        <v>0</v>
      </c>
      <c r="B4872" t="str">
        <f>YEAR(C4872)&amp;VLOOKUP(MONTH(C4872),lookup!$G$2:$N$13,8)</f>
        <v>2021M08</v>
      </c>
      <c r="C4872" s="7">
        <f t="shared" si="457"/>
        <v>44409</v>
      </c>
      <c r="D4872" s="126">
        <v>39.111518260421754</v>
      </c>
      <c r="E4872">
        <f t="shared" si="458"/>
        <v>39.263978885307495</v>
      </c>
      <c r="F4872" s="126">
        <v>32.608892257651519</v>
      </c>
      <c r="G4872">
        <f t="shared" ref="G4872:G4935" si="467">AVERAGE(SUM(F4865:F4872)/8,SUM(F4867:F4872)/6)</f>
        <v>32.58352049412337</v>
      </c>
      <c r="H4872">
        <f t="shared" si="465"/>
        <v>38.992525297921318</v>
      </c>
      <c r="I4872">
        <f t="shared" si="466"/>
        <v>32.73810312096996</v>
      </c>
      <c r="J4872">
        <f t="shared" si="460"/>
        <v>0</v>
      </c>
      <c r="K4872" s="66"/>
      <c r="L4872" s="67"/>
      <c r="M4872" s="66"/>
      <c r="N4872" s="67"/>
      <c r="O4872" s="66"/>
      <c r="P4872" s="67"/>
      <c r="Q4872" s="66"/>
      <c r="R4872" s="68"/>
      <c r="S4872">
        <f t="shared" si="461"/>
        <v>32.73810312096996</v>
      </c>
      <c r="T4872">
        <f t="shared" si="462"/>
        <v>0</v>
      </c>
      <c r="U4872">
        <f t="shared" si="463"/>
        <v>38.992525297921318</v>
      </c>
      <c r="V4872">
        <f t="shared" si="464"/>
        <v>0</v>
      </c>
    </row>
    <row r="4873" spans="1:22">
      <c r="A4873" s="12">
        <f t="shared" si="459"/>
        <v>0</v>
      </c>
      <c r="B4873" t="str">
        <f>YEAR(C4873)&amp;VLOOKUP(MONTH(C4873),lookup!$G$2:$N$13,8)</f>
        <v>2021M08</v>
      </c>
      <c r="C4873" s="7">
        <f t="shared" si="457"/>
        <v>44410</v>
      </c>
      <c r="D4873" s="126">
        <v>39.353861831513136</v>
      </c>
      <c r="E4873">
        <f t="shared" si="458"/>
        <v>39.225507306640864</v>
      </c>
      <c r="F4873" s="126">
        <v>32.494947177209824</v>
      </c>
      <c r="G4873">
        <f t="shared" si="467"/>
        <v>32.547699121334183</v>
      </c>
      <c r="H4873">
        <f t="shared" si="465"/>
        <v>38.955288188398733</v>
      </c>
      <c r="I4873">
        <f t="shared" si="466"/>
        <v>32.730823448305578</v>
      </c>
      <c r="J4873">
        <f t="shared" si="460"/>
        <v>0</v>
      </c>
      <c r="K4873" s="66"/>
      <c r="L4873" s="67"/>
      <c r="M4873" s="66"/>
      <c r="N4873" s="67"/>
      <c r="O4873" s="66"/>
      <c r="P4873" s="67"/>
      <c r="Q4873" s="66"/>
      <c r="R4873" s="68"/>
      <c r="S4873">
        <f t="shared" si="461"/>
        <v>32.730823448305578</v>
      </c>
      <c r="T4873">
        <f t="shared" si="462"/>
        <v>0</v>
      </c>
      <c r="U4873">
        <f t="shared" si="463"/>
        <v>38.955288188398733</v>
      </c>
      <c r="V4873">
        <f t="shared" si="464"/>
        <v>0</v>
      </c>
    </row>
    <row r="4874" spans="1:22">
      <c r="A4874" s="12">
        <f t="shared" si="459"/>
        <v>0</v>
      </c>
      <c r="B4874" t="str">
        <f>YEAR(C4874)&amp;VLOOKUP(MONTH(C4874),lookup!$G$2:$N$13,8)</f>
        <v>2021M08</v>
      </c>
      <c r="C4874" s="7">
        <f t="shared" si="457"/>
        <v>44411</v>
      </c>
      <c r="D4874" s="126">
        <v>38.79529308236804</v>
      </c>
      <c r="E4874">
        <f t="shared" si="458"/>
        <v>39.208534648007138</v>
      </c>
      <c r="F4874" s="126">
        <v>32.388451331095808</v>
      </c>
      <c r="G4874">
        <f t="shared" si="467"/>
        <v>32.563004648117769</v>
      </c>
      <c r="H4874">
        <f t="shared" si="465"/>
        <v>38.913918179260371</v>
      </c>
      <c r="I4874">
        <f t="shared" si="466"/>
        <v>32.716931749807827</v>
      </c>
      <c r="J4874">
        <f t="shared" si="460"/>
        <v>0</v>
      </c>
      <c r="K4874" s="66"/>
      <c r="L4874" s="67"/>
      <c r="M4874" s="66"/>
      <c r="N4874" s="67"/>
      <c r="O4874" s="66"/>
      <c r="P4874" s="67"/>
      <c r="Q4874" s="66"/>
      <c r="R4874" s="68"/>
      <c r="S4874">
        <f t="shared" si="461"/>
        <v>32.716931749807827</v>
      </c>
      <c r="T4874">
        <f t="shared" si="462"/>
        <v>0</v>
      </c>
      <c r="U4874">
        <f t="shared" si="463"/>
        <v>38.913918179260371</v>
      </c>
      <c r="V4874">
        <f t="shared" si="464"/>
        <v>0</v>
      </c>
    </row>
    <row r="4875" spans="1:22">
      <c r="A4875" s="12">
        <f t="shared" si="459"/>
        <v>0</v>
      </c>
      <c r="B4875" t="str">
        <f>YEAR(C4875)&amp;VLOOKUP(MONTH(C4875),lookup!$G$2:$N$13,8)</f>
        <v>2021M08</v>
      </c>
      <c r="C4875" s="7">
        <f t="shared" si="457"/>
        <v>44412</v>
      </c>
      <c r="D4875" s="126">
        <v>39.670528910198811</v>
      </c>
      <c r="E4875">
        <f t="shared" si="458"/>
        <v>39.222305245479163</v>
      </c>
      <c r="F4875" s="126">
        <v>32.651548128947731</v>
      </c>
      <c r="G4875">
        <f t="shared" si="467"/>
        <v>32.542315337221169</v>
      </c>
      <c r="H4875">
        <f t="shared" si="465"/>
        <v>38.900770695678069</v>
      </c>
      <c r="I4875">
        <f t="shared" si="466"/>
        <v>32.725579935589352</v>
      </c>
      <c r="J4875">
        <f t="shared" si="460"/>
        <v>0</v>
      </c>
      <c r="K4875" s="66"/>
      <c r="L4875" s="67"/>
      <c r="M4875" s="66"/>
      <c r="N4875" s="67"/>
      <c r="O4875" s="66"/>
      <c r="P4875" s="67"/>
      <c r="Q4875" s="66"/>
      <c r="R4875" s="68"/>
      <c r="S4875">
        <f t="shared" si="461"/>
        <v>32.725579935589352</v>
      </c>
      <c r="T4875">
        <f t="shared" si="462"/>
        <v>0</v>
      </c>
      <c r="U4875">
        <f t="shared" si="463"/>
        <v>38.900770695678069</v>
      </c>
      <c r="V4875">
        <f t="shared" si="464"/>
        <v>0</v>
      </c>
    </row>
    <row r="4876" spans="1:22">
      <c r="A4876" s="12">
        <f t="shared" si="459"/>
        <v>0</v>
      </c>
      <c r="B4876" t="str">
        <f>YEAR(C4876)&amp;VLOOKUP(MONTH(C4876),lookup!$G$2:$N$13,8)</f>
        <v>2021M08</v>
      </c>
      <c r="C4876" s="7">
        <f t="shared" ref="C4876:C4939" si="468">C4875+1</f>
        <v>44413</v>
      </c>
      <c r="D4876" s="126">
        <v>38.943212317946944</v>
      </c>
      <c r="E4876">
        <f t="shared" si="458"/>
        <v>39.234014252040126</v>
      </c>
      <c r="F4876" s="126">
        <v>32.671808923012094</v>
      </c>
      <c r="G4876">
        <f t="shared" si="467"/>
        <v>32.582277967581874</v>
      </c>
      <c r="H4876">
        <f t="shared" si="465"/>
        <v>38.86142075663227</v>
      </c>
      <c r="I4876">
        <f t="shared" si="466"/>
        <v>32.719132981922201</v>
      </c>
      <c r="J4876">
        <f t="shared" si="460"/>
        <v>0</v>
      </c>
      <c r="K4876" s="66"/>
      <c r="L4876" s="67"/>
      <c r="M4876" s="66"/>
      <c r="N4876" s="67"/>
      <c r="O4876" s="66"/>
      <c r="P4876" s="67"/>
      <c r="Q4876" s="66"/>
      <c r="R4876" s="68"/>
      <c r="S4876">
        <f t="shared" si="461"/>
        <v>32.719132981922201</v>
      </c>
      <c r="T4876">
        <f t="shared" si="462"/>
        <v>0</v>
      </c>
      <c r="U4876">
        <f t="shared" si="463"/>
        <v>38.86142075663227</v>
      </c>
      <c r="V4876">
        <f t="shared" si="464"/>
        <v>0</v>
      </c>
    </row>
    <row r="4877" spans="1:22">
      <c r="A4877" s="12">
        <f t="shared" si="459"/>
        <v>0</v>
      </c>
      <c r="B4877" t="str">
        <f>YEAR(C4877)&amp;VLOOKUP(MONTH(C4877),lookup!$G$2:$N$13,8)</f>
        <v>2021M08</v>
      </c>
      <c r="C4877" s="7">
        <f t="shared" si="468"/>
        <v>44414</v>
      </c>
      <c r="D4877" s="126">
        <v>39.245859315037251</v>
      </c>
      <c r="E4877">
        <f t="shared" si="458"/>
        <v>39.186450370464399</v>
      </c>
      <c r="F4877" s="126">
        <v>32.38207778525242</v>
      </c>
      <c r="G4877">
        <f t="shared" si="467"/>
        <v>32.532762992157686</v>
      </c>
      <c r="H4877">
        <f t="shared" si="465"/>
        <v>38.824367331292045</v>
      </c>
      <c r="I4877">
        <f t="shared" si="466"/>
        <v>32.704951298594196</v>
      </c>
      <c r="J4877">
        <f t="shared" si="460"/>
        <v>0</v>
      </c>
      <c r="K4877" s="66"/>
      <c r="L4877" s="67"/>
      <c r="M4877" s="66"/>
      <c r="N4877" s="67"/>
      <c r="O4877" s="66"/>
      <c r="P4877" s="67"/>
      <c r="Q4877" s="66"/>
      <c r="R4877" s="68"/>
      <c r="S4877">
        <f t="shared" si="461"/>
        <v>32.704951298594196</v>
      </c>
      <c r="T4877">
        <f t="shared" si="462"/>
        <v>0</v>
      </c>
      <c r="U4877">
        <f t="shared" si="463"/>
        <v>38.824367331292045</v>
      </c>
      <c r="V4877">
        <f t="shared" si="464"/>
        <v>0</v>
      </c>
    </row>
    <row r="4878" spans="1:22">
      <c r="A4878" s="12">
        <f t="shared" si="459"/>
        <v>0</v>
      </c>
      <c r="B4878" t="str">
        <f>YEAR(C4878)&amp;VLOOKUP(MONTH(C4878),lookup!$G$2:$N$13,8)</f>
        <v>2021M08</v>
      </c>
      <c r="C4878" s="7">
        <f t="shared" si="468"/>
        <v>44415</v>
      </c>
      <c r="D4878" s="126">
        <v>38.756732980411201</v>
      </c>
      <c r="E4878">
        <f t="shared" si="458"/>
        <v>39.15946404857533</v>
      </c>
      <c r="F4878" s="126">
        <v>32.347969791301111</v>
      </c>
      <c r="G4878">
        <f t="shared" si="467"/>
        <v>32.510412189275925</v>
      </c>
      <c r="H4878">
        <f t="shared" si="465"/>
        <v>38.806703729387252</v>
      </c>
      <c r="I4878">
        <f t="shared" si="466"/>
        <v>32.709498608885809</v>
      </c>
      <c r="J4878">
        <f t="shared" si="460"/>
        <v>0</v>
      </c>
      <c r="K4878" s="66"/>
      <c r="L4878" s="67"/>
      <c r="M4878" s="66"/>
      <c r="N4878" s="67"/>
      <c r="O4878" s="66"/>
      <c r="P4878" s="67"/>
      <c r="Q4878" s="66"/>
      <c r="R4878" s="68"/>
      <c r="S4878">
        <f t="shared" si="461"/>
        <v>32.709498608885809</v>
      </c>
      <c r="T4878">
        <f t="shared" si="462"/>
        <v>0</v>
      </c>
      <c r="U4878">
        <f t="shared" si="463"/>
        <v>38.806703729387252</v>
      </c>
      <c r="V4878">
        <f t="shared" si="464"/>
        <v>0</v>
      </c>
    </row>
    <row r="4879" spans="1:22">
      <c r="A4879" s="12">
        <f t="shared" si="459"/>
        <v>0</v>
      </c>
      <c r="B4879" t="str">
        <f>YEAR(C4879)&amp;VLOOKUP(MONTH(C4879),lookup!$G$2:$N$13,8)</f>
        <v>2021M08</v>
      </c>
      <c r="C4879" s="7">
        <f t="shared" si="468"/>
        <v>44416</v>
      </c>
      <c r="D4879" s="126">
        <v>39.309161251574167</v>
      </c>
      <c r="E4879">
        <f t="shared" si="458"/>
        <v>39.134201151636653</v>
      </c>
      <c r="F4879" s="126">
        <v>32.643946515592987</v>
      </c>
      <c r="G4879">
        <f t="shared" si="467"/>
        <v>32.519002825645813</v>
      </c>
      <c r="H4879">
        <f t="shared" si="465"/>
        <v>38.747427464576866</v>
      </c>
      <c r="I4879">
        <f t="shared" si="466"/>
        <v>32.674319365417766</v>
      </c>
      <c r="J4879">
        <f t="shared" si="460"/>
        <v>0</v>
      </c>
      <c r="K4879" s="66"/>
      <c r="L4879" s="67"/>
      <c r="M4879" s="66"/>
      <c r="N4879" s="67"/>
      <c r="O4879" s="66"/>
      <c r="P4879" s="67"/>
      <c r="Q4879" s="66"/>
      <c r="R4879" s="68"/>
      <c r="S4879">
        <f t="shared" si="461"/>
        <v>32.674319365417766</v>
      </c>
      <c r="T4879">
        <f t="shared" si="462"/>
        <v>0</v>
      </c>
      <c r="U4879">
        <f t="shared" si="463"/>
        <v>38.747427464576866</v>
      </c>
      <c r="V4879">
        <f t="shared" si="464"/>
        <v>0</v>
      </c>
    </row>
    <row r="4880" spans="1:22">
      <c r="A4880" s="12">
        <f t="shared" si="459"/>
        <v>0</v>
      </c>
      <c r="B4880" t="str">
        <f>YEAR(C4880)&amp;VLOOKUP(MONTH(C4880),lookup!$G$2:$N$13,8)</f>
        <v>2021M08</v>
      </c>
      <c r="C4880" s="7">
        <f t="shared" si="468"/>
        <v>44417</v>
      </c>
      <c r="D4880" s="126">
        <v>38.396262163187444</v>
      </c>
      <c r="E4880">
        <f t="shared" si="458"/>
        <v>39.056245068961125</v>
      </c>
      <c r="F4880" s="126">
        <v>32.02133411372813</v>
      </c>
      <c r="G4880">
        <f t="shared" si="467"/>
        <v>32.451687340203293</v>
      </c>
      <c r="H4880">
        <f t="shared" si="465"/>
        <v>38.714182535592343</v>
      </c>
      <c r="I4880">
        <f t="shared" si="466"/>
        <v>32.661474988651698</v>
      </c>
      <c r="J4880">
        <f t="shared" si="460"/>
        <v>0</v>
      </c>
      <c r="K4880" s="66"/>
      <c r="L4880" s="67"/>
      <c r="M4880" s="66"/>
      <c r="N4880" s="67"/>
      <c r="O4880" s="66"/>
      <c r="P4880" s="67"/>
      <c r="Q4880" s="66"/>
      <c r="R4880" s="68"/>
      <c r="S4880">
        <f t="shared" si="461"/>
        <v>32.661474988651698</v>
      </c>
      <c r="T4880">
        <f t="shared" si="462"/>
        <v>0</v>
      </c>
      <c r="U4880">
        <f t="shared" si="463"/>
        <v>38.714182535592343</v>
      </c>
      <c r="V4880">
        <f t="shared" si="464"/>
        <v>0</v>
      </c>
    </row>
    <row r="4881" spans="1:22">
      <c r="A4881" s="12">
        <f t="shared" si="459"/>
        <v>0</v>
      </c>
      <c r="B4881" t="str">
        <f>YEAR(C4881)&amp;VLOOKUP(MONTH(C4881),lookup!$G$2:$N$13,8)</f>
        <v>2021M08</v>
      </c>
      <c r="C4881" s="7">
        <f t="shared" si="468"/>
        <v>44418</v>
      </c>
      <c r="D4881" s="126">
        <v>38.89627014807332</v>
      </c>
      <c r="E4881">
        <f t="shared" si="458"/>
        <v>38.963124025235679</v>
      </c>
      <c r="F4881" s="126">
        <v>32.380404057926349</v>
      </c>
      <c r="G4881">
        <f t="shared" si="467"/>
        <v>32.421933055996291</v>
      </c>
      <c r="H4881">
        <f t="shared" si="465"/>
        <v>38.658421564817289</v>
      </c>
      <c r="I4881">
        <f t="shared" si="466"/>
        <v>32.629936454908091</v>
      </c>
      <c r="J4881">
        <f t="shared" si="460"/>
        <v>0</v>
      </c>
      <c r="K4881" s="66"/>
      <c r="L4881" s="67"/>
      <c r="M4881" s="66"/>
      <c r="N4881" s="67"/>
      <c r="O4881" s="66"/>
      <c r="P4881" s="67"/>
      <c r="Q4881" s="66"/>
      <c r="R4881" s="68"/>
      <c r="S4881">
        <f t="shared" si="461"/>
        <v>32.629936454908091</v>
      </c>
      <c r="T4881">
        <f t="shared" si="462"/>
        <v>0</v>
      </c>
      <c r="U4881">
        <f t="shared" si="463"/>
        <v>38.658421564817289</v>
      </c>
      <c r="V4881">
        <f t="shared" si="464"/>
        <v>0</v>
      </c>
    </row>
    <row r="4882" spans="1:22">
      <c r="A4882" s="12">
        <f t="shared" si="459"/>
        <v>0</v>
      </c>
      <c r="B4882" t="str">
        <f>YEAR(C4882)&amp;VLOOKUP(MONTH(C4882),lookup!$G$2:$N$13,8)</f>
        <v>2021M08</v>
      </c>
      <c r="C4882" s="7">
        <f t="shared" si="468"/>
        <v>44419</v>
      </c>
      <c r="D4882" s="126">
        <v>38.230434841655665</v>
      </c>
      <c r="E4882">
        <f t="shared" si="458"/>
        <v>38.868422262166888</v>
      </c>
      <c r="F4882" s="126">
        <v>32.005180471676788</v>
      </c>
      <c r="G4882">
        <f t="shared" si="467"/>
        <v>32.342426256338001</v>
      </c>
      <c r="H4882">
        <f t="shared" si="465"/>
        <v>38.627225879156072</v>
      </c>
      <c r="I4882">
        <f t="shared" si="466"/>
        <v>32.613527433752566</v>
      </c>
      <c r="J4882">
        <f t="shared" si="460"/>
        <v>0</v>
      </c>
      <c r="K4882" s="66"/>
      <c r="L4882" s="67"/>
      <c r="M4882" s="66"/>
      <c r="N4882" s="67"/>
      <c r="O4882" s="66"/>
      <c r="P4882" s="67"/>
      <c r="Q4882" s="66"/>
      <c r="R4882" s="68"/>
      <c r="S4882">
        <f t="shared" si="461"/>
        <v>32.613527433752566</v>
      </c>
      <c r="T4882">
        <f t="shared" si="462"/>
        <v>0</v>
      </c>
      <c r="U4882">
        <f t="shared" si="463"/>
        <v>38.627225879156072</v>
      </c>
      <c r="V4882">
        <f t="shared" si="464"/>
        <v>0</v>
      </c>
    </row>
    <row r="4883" spans="1:22">
      <c r="A4883" s="12">
        <f t="shared" si="459"/>
        <v>0</v>
      </c>
      <c r="B4883" t="str">
        <f>YEAR(C4883)&amp;VLOOKUP(MONTH(C4883),lookup!$G$2:$N$13,8)</f>
        <v>2021M08</v>
      </c>
      <c r="C4883" s="7">
        <f t="shared" si="468"/>
        <v>44420</v>
      </c>
      <c r="D4883" s="126">
        <v>39.060417337666955</v>
      </c>
      <c r="E4883">
        <f t="shared" si="458"/>
        <v>38.814836790769455</v>
      </c>
      <c r="F4883" s="126">
        <v>32.45956789285006</v>
      </c>
      <c r="G4883">
        <f t="shared" si="467"/>
        <v>32.336885000548364</v>
      </c>
      <c r="H4883">
        <f t="shared" si="465"/>
        <v>38.589877777460615</v>
      </c>
      <c r="I4883">
        <f t="shared" si="466"/>
        <v>32.593168066635585</v>
      </c>
      <c r="J4883">
        <f t="shared" si="460"/>
        <v>0</v>
      </c>
      <c r="K4883" s="66"/>
      <c r="L4883" s="67"/>
      <c r="M4883" s="66"/>
      <c r="N4883" s="67"/>
      <c r="O4883" s="66"/>
      <c r="P4883" s="67"/>
      <c r="Q4883" s="66"/>
      <c r="R4883" s="68"/>
      <c r="S4883">
        <f t="shared" si="461"/>
        <v>32.593168066635585</v>
      </c>
      <c r="T4883">
        <f t="shared" si="462"/>
        <v>0</v>
      </c>
      <c r="U4883">
        <f t="shared" si="463"/>
        <v>38.589877777460615</v>
      </c>
      <c r="V4883">
        <f t="shared" si="464"/>
        <v>0</v>
      </c>
    </row>
    <row r="4884" spans="1:22">
      <c r="A4884" s="12">
        <f t="shared" si="459"/>
        <v>0</v>
      </c>
      <c r="B4884" t="str">
        <f>YEAR(C4884)&amp;VLOOKUP(MONTH(C4884),lookup!$G$2:$N$13,8)</f>
        <v>2021M08</v>
      </c>
      <c r="C4884" s="7">
        <f t="shared" si="468"/>
        <v>44421</v>
      </c>
      <c r="D4884" s="126">
        <v>38.418009695693648</v>
      </c>
      <c r="E4884">
        <f t="shared" si="458"/>
        <v>38.753784686485488</v>
      </c>
      <c r="F4884" s="126">
        <v>32.26498182887137</v>
      </c>
      <c r="G4884">
        <f t="shared" si="467"/>
        <v>32.304542643628764</v>
      </c>
      <c r="H4884">
        <f t="shared" si="465"/>
        <v>38.550221047432707</v>
      </c>
      <c r="I4884">
        <f t="shared" si="466"/>
        <v>32.569438150346983</v>
      </c>
      <c r="J4884">
        <f t="shared" si="460"/>
        <v>0</v>
      </c>
      <c r="K4884" s="66"/>
      <c r="L4884" s="67"/>
      <c r="M4884" s="66"/>
      <c r="N4884" s="67"/>
      <c r="O4884" s="66"/>
      <c r="P4884" s="67"/>
      <c r="Q4884" s="66"/>
      <c r="R4884" s="68"/>
      <c r="S4884">
        <f t="shared" si="461"/>
        <v>32.569438150346983</v>
      </c>
      <c r="T4884">
        <f t="shared" si="462"/>
        <v>0</v>
      </c>
      <c r="U4884">
        <f t="shared" si="463"/>
        <v>38.550221047432707</v>
      </c>
      <c r="V4884">
        <f t="shared" si="464"/>
        <v>0</v>
      </c>
    </row>
    <row r="4885" spans="1:22">
      <c r="A4885" s="12">
        <f t="shared" si="459"/>
        <v>0</v>
      </c>
      <c r="B4885" t="str">
        <f>YEAR(C4885)&amp;VLOOKUP(MONTH(C4885),lookup!$G$2:$N$13,8)</f>
        <v>2021M08</v>
      </c>
      <c r="C4885" s="7">
        <f t="shared" si="468"/>
        <v>44422</v>
      </c>
      <c r="D4885" s="126">
        <v>38.845937178967262</v>
      </c>
      <c r="E4885">
        <f t="shared" si="458"/>
        <v>38.690187546930545</v>
      </c>
      <c r="F4885" s="126">
        <v>32.3631842510799</v>
      </c>
      <c r="G4885">
        <f t="shared" si="467"/>
        <v>32.279964942366881</v>
      </c>
      <c r="H4885">
        <f t="shared" si="465"/>
        <v>38.514610802841858</v>
      </c>
      <c r="I4885">
        <f t="shared" si="466"/>
        <v>32.552465270977578</v>
      </c>
      <c r="J4885">
        <f t="shared" si="460"/>
        <v>0</v>
      </c>
      <c r="K4885" s="66"/>
      <c r="L4885" s="67"/>
      <c r="M4885" s="66"/>
      <c r="N4885" s="67"/>
      <c r="O4885" s="66"/>
      <c r="P4885" s="67"/>
      <c r="Q4885" s="66"/>
      <c r="R4885" s="68"/>
      <c r="S4885">
        <f t="shared" si="461"/>
        <v>32.552465270977578</v>
      </c>
      <c r="T4885">
        <f t="shared" si="462"/>
        <v>0</v>
      </c>
      <c r="U4885">
        <f t="shared" si="463"/>
        <v>38.514610802841858</v>
      </c>
      <c r="V4885">
        <f t="shared" si="464"/>
        <v>0</v>
      </c>
    </row>
    <row r="4886" spans="1:22">
      <c r="A4886" s="12">
        <f t="shared" si="459"/>
        <v>0</v>
      </c>
      <c r="B4886" t="str">
        <f>YEAR(C4886)&amp;VLOOKUP(MONTH(C4886),lookup!$G$2:$N$13,8)</f>
        <v>2021M08</v>
      </c>
      <c r="C4886" s="7">
        <f t="shared" si="468"/>
        <v>44423</v>
      </c>
      <c r="D4886" s="126">
        <v>38.752848011688059</v>
      </c>
      <c r="E4886">
        <f t="shared" si="458"/>
        <v>38.7196602237604</v>
      </c>
      <c r="F4886" s="126">
        <v>32.596725134216776</v>
      </c>
      <c r="G4886">
        <f t="shared" si="467"/>
        <v>32.343461403006501</v>
      </c>
      <c r="H4886">
        <f t="shared" si="465"/>
        <v>38.46421365701125</v>
      </c>
      <c r="I4886">
        <f t="shared" si="466"/>
        <v>32.514153656616124</v>
      </c>
      <c r="J4886">
        <f t="shared" si="460"/>
        <v>0</v>
      </c>
      <c r="K4886" s="66"/>
      <c r="L4886" s="67"/>
      <c r="M4886" s="66"/>
      <c r="N4886" s="67"/>
      <c r="O4886" s="66"/>
      <c r="P4886" s="67"/>
      <c r="Q4886" s="66"/>
      <c r="R4886" s="68"/>
      <c r="S4886">
        <f t="shared" si="461"/>
        <v>32.514153656616124</v>
      </c>
      <c r="T4886">
        <f t="shared" si="462"/>
        <v>0</v>
      </c>
      <c r="U4886">
        <f t="shared" si="463"/>
        <v>38.46421365701125</v>
      </c>
      <c r="V4886">
        <f t="shared" si="464"/>
        <v>0</v>
      </c>
    </row>
    <row r="4887" spans="1:22">
      <c r="A4887" s="12">
        <f t="shared" si="459"/>
        <v>0</v>
      </c>
      <c r="B4887" t="str">
        <f>YEAR(C4887)&amp;VLOOKUP(MONTH(C4887),lookup!$G$2:$N$13,8)</f>
        <v>2021M08</v>
      </c>
      <c r="C4887" s="7">
        <f t="shared" si="468"/>
        <v>44424</v>
      </c>
      <c r="D4887" s="126">
        <v>38.915949283258286</v>
      </c>
      <c r="E4887">
        <f t="shared" si="458"/>
        <v>38.696724403672739</v>
      </c>
      <c r="F4887" s="126">
        <v>32.378346208469559</v>
      </c>
      <c r="G4887">
        <f t="shared" si="467"/>
        <v>32.326689896356555</v>
      </c>
      <c r="H4887">
        <f t="shared" si="465"/>
        <v>38.42368443556294</v>
      </c>
      <c r="I4887">
        <f t="shared" si="466"/>
        <v>32.489416370234515</v>
      </c>
      <c r="J4887">
        <f t="shared" si="460"/>
        <v>0</v>
      </c>
      <c r="K4887" s="66"/>
      <c r="L4887" s="67"/>
      <c r="M4887" s="66"/>
      <c r="N4887" s="67"/>
      <c r="O4887" s="66"/>
      <c r="P4887" s="67"/>
      <c r="Q4887" s="66"/>
      <c r="R4887" s="68"/>
      <c r="S4887">
        <f t="shared" si="461"/>
        <v>32.489416370234515</v>
      </c>
      <c r="T4887">
        <f t="shared" si="462"/>
        <v>0</v>
      </c>
      <c r="U4887">
        <f t="shared" si="463"/>
        <v>38.42368443556294</v>
      </c>
      <c r="V4887">
        <f t="shared" si="464"/>
        <v>0</v>
      </c>
    </row>
    <row r="4888" spans="1:22">
      <c r="A4888" s="12">
        <f t="shared" si="459"/>
        <v>0</v>
      </c>
      <c r="B4888" t="str">
        <f>YEAR(C4888)&amp;VLOOKUP(MONTH(C4888),lookup!$G$2:$N$13,8)</f>
        <v>2021M08</v>
      </c>
      <c r="C4888" s="7">
        <f t="shared" si="468"/>
        <v>44425</v>
      </c>
      <c r="D4888" s="126">
        <v>38.173464673307599</v>
      </c>
      <c r="E4888">
        <f t="shared" si="458"/>
        <v>38.67805204652624</v>
      </c>
      <c r="F4888" s="126">
        <v>32.125071752934055</v>
      </c>
      <c r="G4888">
        <f t="shared" si="467"/>
        <v>32.3431644389117</v>
      </c>
      <c r="H4888">
        <f t="shared" si="465"/>
        <v>38.378700627239787</v>
      </c>
      <c r="I4888">
        <f t="shared" si="466"/>
        <v>32.460936365816885</v>
      </c>
      <c r="J4888">
        <f t="shared" si="460"/>
        <v>0</v>
      </c>
      <c r="K4888" s="66"/>
      <c r="L4888" s="67"/>
      <c r="M4888" s="66"/>
      <c r="N4888" s="67"/>
      <c r="O4888" s="66"/>
      <c r="P4888" s="67"/>
      <c r="Q4888" s="66"/>
      <c r="R4888" s="68"/>
      <c r="S4888">
        <f t="shared" si="461"/>
        <v>32.460936365816885</v>
      </c>
      <c r="T4888">
        <f t="shared" si="462"/>
        <v>0</v>
      </c>
      <c r="U4888">
        <f t="shared" si="463"/>
        <v>38.378700627239787</v>
      </c>
      <c r="V4888">
        <f t="shared" si="464"/>
        <v>0</v>
      </c>
    </row>
    <row r="4889" spans="1:22">
      <c r="A4889" s="12">
        <f t="shared" si="459"/>
        <v>0</v>
      </c>
      <c r="B4889" t="str">
        <f>YEAR(C4889)&amp;VLOOKUP(MONTH(C4889),lookup!$G$2:$N$13,8)</f>
        <v>2021M08</v>
      </c>
      <c r="C4889" s="7">
        <f t="shared" si="468"/>
        <v>44426</v>
      </c>
      <c r="D4889" s="126">
        <v>39.125203316155378</v>
      </c>
      <c r="E4889">
        <f t="shared" si="458"/>
        <v>38.697759201072074</v>
      </c>
      <c r="F4889" s="126">
        <v>32.592521768523206</v>
      </c>
      <c r="G4889">
        <f t="shared" si="467"/>
        <v>32.367501285463433</v>
      </c>
      <c r="H4889">
        <f t="shared" si="465"/>
        <v>38.372311218377526</v>
      </c>
      <c r="I4889">
        <f t="shared" si="466"/>
        <v>32.474349614877063</v>
      </c>
      <c r="J4889">
        <f t="shared" si="460"/>
        <v>0</v>
      </c>
      <c r="K4889" s="66"/>
      <c r="L4889" s="67"/>
      <c r="M4889" s="66"/>
      <c r="N4889" s="67"/>
      <c r="O4889" s="66"/>
      <c r="P4889" s="67"/>
      <c r="Q4889" s="66"/>
      <c r="R4889" s="68"/>
      <c r="S4889">
        <f t="shared" si="461"/>
        <v>32.474349614877063</v>
      </c>
      <c r="T4889">
        <f t="shared" si="462"/>
        <v>0</v>
      </c>
      <c r="U4889">
        <f t="shared" si="463"/>
        <v>38.372311218377526</v>
      </c>
      <c r="V4889">
        <f t="shared" si="464"/>
        <v>0</v>
      </c>
    </row>
    <row r="4890" spans="1:22">
      <c r="A4890" s="12">
        <f t="shared" si="459"/>
        <v>0</v>
      </c>
      <c r="B4890" t="str">
        <f>YEAR(C4890)&amp;VLOOKUP(MONTH(C4890),lookup!$G$2:$N$13,8)</f>
        <v>2021M08</v>
      </c>
      <c r="C4890" s="7">
        <f t="shared" si="468"/>
        <v>44427</v>
      </c>
      <c r="D4890" s="126">
        <v>38.097871185585994</v>
      </c>
      <c r="E4890">
        <f t="shared" si="458"/>
        <v>38.662795763392076</v>
      </c>
      <c r="F4890" s="126">
        <v>31.985875221094616</v>
      </c>
      <c r="G4890">
        <f t="shared" si="467"/>
        <v>32.343035823320648</v>
      </c>
      <c r="H4890">
        <f t="shared" si="465"/>
        <v>38.328589918283114</v>
      </c>
      <c r="I4890">
        <f t="shared" si="466"/>
        <v>32.452916541467573</v>
      </c>
      <c r="J4890">
        <f t="shared" si="460"/>
        <v>0</v>
      </c>
      <c r="K4890" s="66"/>
      <c r="L4890" s="67"/>
      <c r="M4890" s="66"/>
      <c r="N4890" s="67"/>
      <c r="O4890" s="66"/>
      <c r="P4890" s="67"/>
      <c r="Q4890" s="66"/>
      <c r="R4890" s="68"/>
      <c r="S4890">
        <f t="shared" si="461"/>
        <v>32.452916541467573</v>
      </c>
      <c r="T4890">
        <f t="shared" si="462"/>
        <v>0</v>
      </c>
      <c r="U4890">
        <f t="shared" si="463"/>
        <v>38.328589918283114</v>
      </c>
      <c r="V4890">
        <f t="shared" si="464"/>
        <v>0</v>
      </c>
    </row>
    <row r="4891" spans="1:22">
      <c r="A4891" s="12">
        <f t="shared" si="459"/>
        <v>0</v>
      </c>
      <c r="B4891" t="str">
        <f>YEAR(C4891)&amp;VLOOKUP(MONTH(C4891),lookup!$G$2:$N$13,8)</f>
        <v>2021M08</v>
      </c>
      <c r="C4891" s="7">
        <f t="shared" si="468"/>
        <v>44428</v>
      </c>
      <c r="D4891" s="126">
        <v>38.830586475172176</v>
      </c>
      <c r="E4891">
        <f t="shared" si="458"/>
        <v>38.647152109169895</v>
      </c>
      <c r="F4891" s="126">
        <v>32.483950734954135</v>
      </c>
      <c r="G4891">
        <f t="shared" si="467"/>
        <v>32.354623624608337</v>
      </c>
      <c r="H4891">
        <f t="shared" si="465"/>
        <v>38.293251055852508</v>
      </c>
      <c r="I4891">
        <f t="shared" si="466"/>
        <v>32.435838773872753</v>
      </c>
      <c r="J4891">
        <f t="shared" si="460"/>
        <v>0</v>
      </c>
      <c r="K4891" s="66"/>
      <c r="L4891" s="67"/>
      <c r="M4891" s="66"/>
      <c r="N4891" s="67"/>
      <c r="O4891" s="66"/>
      <c r="P4891" s="67"/>
      <c r="Q4891" s="66"/>
      <c r="R4891" s="68"/>
      <c r="S4891">
        <f t="shared" si="461"/>
        <v>32.435838773872753</v>
      </c>
      <c r="T4891">
        <f t="shared" si="462"/>
        <v>0</v>
      </c>
      <c r="U4891">
        <f t="shared" si="463"/>
        <v>38.293251055852508</v>
      </c>
      <c r="V4891">
        <f t="shared" si="464"/>
        <v>0</v>
      </c>
    </row>
    <row r="4892" spans="1:22">
      <c r="A4892" s="12">
        <f t="shared" si="459"/>
        <v>0</v>
      </c>
      <c r="B4892" t="str">
        <f>YEAR(C4892)&amp;VLOOKUP(MONTH(C4892),lookup!$G$2:$N$13,8)</f>
        <v>2021M08</v>
      </c>
      <c r="C4892" s="7">
        <f t="shared" si="468"/>
        <v>44429</v>
      </c>
      <c r="D4892" s="126">
        <v>38.472049248828611</v>
      </c>
      <c r="E4892">
        <f t="shared" si="458"/>
        <v>38.627129684335884</v>
      </c>
      <c r="F4892" s="126">
        <v>32.307498507787088</v>
      </c>
      <c r="G4892">
        <f t="shared" si="467"/>
        <v>32.333178698171437</v>
      </c>
      <c r="H4892">
        <f t="shared" si="465"/>
        <v>38.254571936581392</v>
      </c>
      <c r="I4892">
        <f t="shared" si="466"/>
        <v>32.432728331859032</v>
      </c>
      <c r="J4892">
        <f t="shared" si="460"/>
        <v>0</v>
      </c>
      <c r="K4892" s="66"/>
      <c r="L4892" s="67"/>
      <c r="M4892" s="66"/>
      <c r="N4892" s="67"/>
      <c r="O4892" s="66"/>
      <c r="P4892" s="67"/>
      <c r="Q4892" s="66"/>
      <c r="R4892" s="68"/>
      <c r="S4892">
        <f t="shared" si="461"/>
        <v>32.432728331859032</v>
      </c>
      <c r="T4892">
        <f t="shared" si="462"/>
        <v>0</v>
      </c>
      <c r="U4892">
        <f t="shared" si="463"/>
        <v>38.254571936581392</v>
      </c>
      <c r="V4892">
        <f t="shared" si="464"/>
        <v>0</v>
      </c>
    </row>
    <row r="4893" spans="1:22">
      <c r="A4893" s="12">
        <f t="shared" si="459"/>
        <v>0</v>
      </c>
      <c r="B4893" t="str">
        <f>YEAR(C4893)&amp;VLOOKUP(MONTH(C4893),lookup!$G$2:$N$13,8)</f>
        <v>2021M08</v>
      </c>
      <c r="C4893" s="7">
        <f t="shared" si="468"/>
        <v>44430</v>
      </c>
      <c r="D4893" s="126">
        <v>39.069056733545658</v>
      </c>
      <c r="E4893">
        <f t="shared" si="458"/>
        <v>38.653833610687649</v>
      </c>
      <c r="F4893" s="126">
        <v>32.69382378526776</v>
      </c>
      <c r="G4893">
        <f t="shared" si="467"/>
        <v>32.380133467124686</v>
      </c>
      <c r="H4893">
        <f t="shared" si="465"/>
        <v>38.22906807178623</v>
      </c>
      <c r="I4893">
        <f t="shared" si="466"/>
        <v>32.427416636711548</v>
      </c>
      <c r="J4893">
        <f t="shared" si="460"/>
        <v>0</v>
      </c>
      <c r="K4893" s="66"/>
      <c r="L4893" s="67"/>
      <c r="M4893" s="66"/>
      <c r="N4893" s="67"/>
      <c r="O4893" s="66"/>
      <c r="P4893" s="67"/>
      <c r="Q4893" s="66"/>
      <c r="R4893" s="68"/>
      <c r="S4893">
        <f t="shared" si="461"/>
        <v>32.427416636711548</v>
      </c>
      <c r="T4893">
        <f t="shared" si="462"/>
        <v>0</v>
      </c>
      <c r="U4893">
        <f t="shared" si="463"/>
        <v>38.22906807178623</v>
      </c>
      <c r="V4893">
        <f t="shared" si="464"/>
        <v>0</v>
      </c>
    </row>
    <row r="4894" spans="1:22">
      <c r="A4894" s="12">
        <f t="shared" si="459"/>
        <v>0</v>
      </c>
      <c r="B4894" t="str">
        <f>YEAR(C4894)&amp;VLOOKUP(MONTH(C4894),lookup!$G$2:$N$13,8)</f>
        <v>2021M08</v>
      </c>
      <c r="C4894" s="7">
        <f t="shared" si="468"/>
        <v>44431</v>
      </c>
      <c r="D4894" s="126">
        <v>38.072735487650519</v>
      </c>
      <c r="E4894">
        <f t="shared" si="458"/>
        <v>38.602932479130544</v>
      </c>
      <c r="F4894" s="126">
        <v>32.038983463376816</v>
      </c>
      <c r="G4894">
        <f t="shared" si="467"/>
        <v>32.338100588567428</v>
      </c>
      <c r="H4894">
        <f t="shared" si="465"/>
        <v>38.203244458522462</v>
      </c>
      <c r="I4894">
        <f t="shared" si="466"/>
        <v>32.434952059844711</v>
      </c>
      <c r="J4894">
        <f t="shared" si="460"/>
        <v>0</v>
      </c>
      <c r="K4894" s="66"/>
      <c r="L4894" s="67"/>
      <c r="M4894" s="66"/>
      <c r="N4894" s="67"/>
      <c r="O4894" s="66"/>
      <c r="P4894" s="67"/>
      <c r="Q4894" s="66"/>
      <c r="R4894" s="68"/>
      <c r="S4894">
        <f t="shared" si="461"/>
        <v>32.434952059844711</v>
      </c>
      <c r="T4894">
        <f t="shared" si="462"/>
        <v>0</v>
      </c>
      <c r="U4894">
        <f t="shared" si="463"/>
        <v>38.203244458522462</v>
      </c>
      <c r="V4894">
        <f t="shared" si="464"/>
        <v>0</v>
      </c>
    </row>
    <row r="4895" spans="1:22">
      <c r="A4895" s="12">
        <f t="shared" si="459"/>
        <v>0</v>
      </c>
      <c r="B4895" t="str">
        <f>YEAR(C4895)&amp;VLOOKUP(MONTH(C4895),lookup!$G$2:$N$13,8)</f>
        <v>2021M08</v>
      </c>
      <c r="C4895" s="7">
        <f t="shared" si="468"/>
        <v>44432</v>
      </c>
      <c r="D4895" s="126">
        <v>38.694571731089084</v>
      </c>
      <c r="E4895">
        <f t="shared" si="458"/>
        <v>38.553210416697773</v>
      </c>
      <c r="F4895" s="126">
        <v>32.392526004886719</v>
      </c>
      <c r="G4895">
        <f t="shared" si="467"/>
        <v>32.322320512207114</v>
      </c>
      <c r="H4895">
        <f t="shared" si="465"/>
        <v>38.168248488765947</v>
      </c>
      <c r="I4895">
        <f t="shared" si="466"/>
        <v>32.421759541763343</v>
      </c>
      <c r="J4895">
        <f t="shared" si="460"/>
        <v>0</v>
      </c>
      <c r="K4895" s="66"/>
      <c r="L4895" s="67"/>
      <c r="M4895" s="66"/>
      <c r="N4895" s="67"/>
      <c r="O4895" s="66"/>
      <c r="P4895" s="67"/>
      <c r="Q4895" s="66"/>
      <c r="R4895" s="68"/>
      <c r="S4895">
        <f t="shared" si="461"/>
        <v>32.421759541763343</v>
      </c>
      <c r="T4895">
        <f t="shared" si="462"/>
        <v>0</v>
      </c>
      <c r="U4895">
        <f t="shared" si="463"/>
        <v>38.168248488765947</v>
      </c>
      <c r="V4895">
        <f t="shared" si="464"/>
        <v>0</v>
      </c>
    </row>
    <row r="4896" spans="1:22">
      <c r="A4896" s="12">
        <f t="shared" si="459"/>
        <v>0</v>
      </c>
      <c r="B4896" t="str">
        <f>YEAR(C4896)&amp;VLOOKUP(MONTH(C4896),lookup!$G$2:$N$13,8)</f>
        <v>2021M08</v>
      </c>
      <c r="C4896" s="7">
        <f t="shared" si="468"/>
        <v>44433</v>
      </c>
      <c r="D4896" s="126">
        <v>38.147250992095124</v>
      </c>
      <c r="E4896">
        <f t="shared" si="458"/>
        <v>38.555687045497756</v>
      </c>
      <c r="F4896" s="126">
        <v>32.049688822619274</v>
      </c>
      <c r="G4896">
        <f t="shared" si="467"/>
        <v>32.322926879189495</v>
      </c>
      <c r="H4896">
        <f t="shared" si="465"/>
        <v>38.140652148341189</v>
      </c>
      <c r="I4896">
        <f t="shared" si="466"/>
        <v>32.424867469567268</v>
      </c>
      <c r="J4896">
        <f t="shared" si="460"/>
        <v>0</v>
      </c>
      <c r="K4896" s="66"/>
      <c r="L4896" s="67"/>
      <c r="M4896" s="66"/>
      <c r="N4896" s="67"/>
      <c r="O4896" s="66"/>
      <c r="P4896" s="67"/>
      <c r="Q4896" s="66"/>
      <c r="R4896" s="68"/>
      <c r="S4896">
        <f t="shared" si="461"/>
        <v>32.424867469567268</v>
      </c>
      <c r="T4896">
        <f t="shared" si="462"/>
        <v>0</v>
      </c>
      <c r="U4896">
        <f t="shared" si="463"/>
        <v>38.140652148341189</v>
      </c>
      <c r="V4896">
        <f t="shared" si="464"/>
        <v>0</v>
      </c>
    </row>
    <row r="4897" spans="1:22">
      <c r="A4897" s="12">
        <f t="shared" si="459"/>
        <v>0</v>
      </c>
      <c r="B4897" t="str">
        <f>YEAR(C4897)&amp;VLOOKUP(MONTH(C4897),lookup!$G$2:$N$13,8)</f>
        <v>2021M08</v>
      </c>
      <c r="C4897" s="7">
        <f t="shared" si="468"/>
        <v>44434</v>
      </c>
      <c r="D4897" s="126">
        <v>38.698956317508362</v>
      </c>
      <c r="E4897">
        <f t="shared" si="458"/>
        <v>38.518077428276996</v>
      </c>
      <c r="F4897" s="126">
        <v>32.513698344438787</v>
      </c>
      <c r="G4897">
        <f t="shared" si="467"/>
        <v>32.320479382641281</v>
      </c>
      <c r="H4897">
        <f t="shared" si="465"/>
        <v>38.13747254285046</v>
      </c>
      <c r="I4897">
        <f t="shared" si="466"/>
        <v>32.440720347337241</v>
      </c>
      <c r="J4897">
        <f t="shared" si="460"/>
        <v>0</v>
      </c>
      <c r="K4897" s="66"/>
      <c r="L4897" s="67"/>
      <c r="M4897" s="66"/>
      <c r="N4897" s="67"/>
      <c r="O4897" s="66"/>
      <c r="P4897" s="67"/>
      <c r="Q4897" s="66"/>
      <c r="R4897" s="68"/>
      <c r="S4897">
        <f t="shared" si="461"/>
        <v>32.440720347337241</v>
      </c>
      <c r="T4897">
        <f t="shared" si="462"/>
        <v>0</v>
      </c>
      <c r="U4897">
        <f t="shared" si="463"/>
        <v>38.13747254285046</v>
      </c>
      <c r="V4897">
        <f t="shared" si="464"/>
        <v>0</v>
      </c>
    </row>
    <row r="4898" spans="1:22">
      <c r="A4898" s="12">
        <f t="shared" si="459"/>
        <v>0</v>
      </c>
      <c r="B4898" t="str">
        <f>YEAR(C4898)&amp;VLOOKUP(MONTH(C4898),lookup!$G$2:$N$13,8)</f>
        <v>2021M08</v>
      </c>
      <c r="C4898" s="7">
        <f t="shared" si="468"/>
        <v>44435</v>
      </c>
      <c r="D4898" s="126">
        <v>38.087578741140362</v>
      </c>
      <c r="E4898">
        <f t="shared" si="458"/>
        <v>38.485394941525129</v>
      </c>
      <c r="F4898" s="126">
        <v>31.979903135380216</v>
      </c>
      <c r="G4898">
        <f t="shared" si="467"/>
        <v>32.29280651291689</v>
      </c>
      <c r="H4898">
        <f t="shared" si="465"/>
        <v>38.127632390520986</v>
      </c>
      <c r="I4898">
        <f t="shared" si="466"/>
        <v>32.446590204734811</v>
      </c>
      <c r="J4898">
        <f t="shared" si="460"/>
        <v>0</v>
      </c>
      <c r="K4898" s="66"/>
      <c r="L4898" s="67"/>
      <c r="M4898" s="66"/>
      <c r="N4898" s="67"/>
      <c r="O4898" s="66"/>
      <c r="P4898" s="67"/>
      <c r="Q4898" s="66"/>
      <c r="R4898" s="68"/>
      <c r="S4898">
        <f t="shared" si="461"/>
        <v>32.446590204734811</v>
      </c>
      <c r="T4898">
        <f t="shared" si="462"/>
        <v>0</v>
      </c>
      <c r="U4898">
        <f t="shared" si="463"/>
        <v>38.127632390520986</v>
      </c>
      <c r="V4898">
        <f t="shared" si="464"/>
        <v>0</v>
      </c>
    </row>
    <row r="4899" spans="1:22">
      <c r="A4899" s="12">
        <f t="shared" si="459"/>
        <v>0</v>
      </c>
      <c r="B4899" t="str">
        <f>YEAR(C4899)&amp;VLOOKUP(MONTH(C4899),lookup!$G$2:$N$13,8)</f>
        <v>2021M08</v>
      </c>
      <c r="C4899" s="7">
        <f t="shared" si="468"/>
        <v>44436</v>
      </c>
      <c r="D4899" s="126">
        <v>38.734804140818923</v>
      </c>
      <c r="E4899">
        <f t="shared" si="458"/>
        <v>38.45155416290082</v>
      </c>
      <c r="F4899" s="126">
        <v>32.501236963427758</v>
      </c>
      <c r="G4899">
        <f t="shared" si="467"/>
        <v>32.277838000376491</v>
      </c>
      <c r="H4899">
        <f t="shared" si="465"/>
        <v>38.106452213179743</v>
      </c>
      <c r="I4899">
        <f t="shared" si="466"/>
        <v>32.450353258970118</v>
      </c>
      <c r="J4899">
        <f t="shared" si="460"/>
        <v>0</v>
      </c>
      <c r="K4899" s="66"/>
      <c r="L4899" s="67"/>
      <c r="M4899" s="66"/>
      <c r="N4899" s="67"/>
      <c r="O4899" s="66"/>
      <c r="P4899" s="67"/>
      <c r="Q4899" s="66"/>
      <c r="R4899" s="68"/>
      <c r="S4899">
        <f t="shared" si="461"/>
        <v>32.450353258970118</v>
      </c>
      <c r="T4899">
        <f t="shared" si="462"/>
        <v>0</v>
      </c>
      <c r="U4899">
        <f t="shared" si="463"/>
        <v>38.106452213179743</v>
      </c>
      <c r="V4899">
        <f t="shared" si="464"/>
        <v>0</v>
      </c>
    </row>
    <row r="4900" spans="1:22">
      <c r="A4900" s="12">
        <f t="shared" si="459"/>
        <v>0</v>
      </c>
      <c r="B4900" t="str">
        <f>YEAR(C4900)&amp;VLOOKUP(MONTH(C4900),lookup!$G$2:$N$13,8)</f>
        <v>2021M08</v>
      </c>
      <c r="C4900" s="7">
        <f t="shared" si="468"/>
        <v>44437</v>
      </c>
      <c r="D4900" s="126">
        <v>38.710614113066583</v>
      </c>
      <c r="E4900">
        <f t="shared" si="458"/>
        <v>38.519621019033693</v>
      </c>
      <c r="F4900" s="126">
        <v>32.574511007079572</v>
      </c>
      <c r="G4900">
        <f t="shared" si="467"/>
        <v>32.339153576890837</v>
      </c>
      <c r="H4900">
        <f t="shared" si="465"/>
        <v>38.098946824360851</v>
      </c>
      <c r="I4900">
        <f t="shared" si="466"/>
        <v>32.449858384852512</v>
      </c>
      <c r="J4900">
        <f t="shared" si="460"/>
        <v>0</v>
      </c>
      <c r="K4900" s="66"/>
      <c r="L4900" s="67"/>
      <c r="M4900" s="66"/>
      <c r="N4900" s="67"/>
      <c r="O4900" s="66"/>
      <c r="P4900" s="67"/>
      <c r="Q4900" s="66"/>
      <c r="R4900" s="68"/>
      <c r="S4900">
        <f t="shared" si="461"/>
        <v>32.449858384852512</v>
      </c>
      <c r="T4900">
        <f t="shared" si="462"/>
        <v>0</v>
      </c>
      <c r="U4900">
        <f t="shared" si="463"/>
        <v>38.098946824360851</v>
      </c>
      <c r="V4900">
        <f t="shared" si="464"/>
        <v>0</v>
      </c>
    </row>
    <row r="4901" spans="1:22">
      <c r="A4901" s="12">
        <f t="shared" si="459"/>
        <v>0</v>
      </c>
      <c r="B4901" t="str">
        <f>YEAR(C4901)&amp;VLOOKUP(MONTH(C4901),lookup!$G$2:$N$13,8)</f>
        <v>2021M08</v>
      </c>
      <c r="C4901" s="7">
        <f t="shared" si="468"/>
        <v>44438</v>
      </c>
      <c r="D4901" s="126">
        <v>38.677094066817361</v>
      </c>
      <c r="E4901">
        <f t="shared" si="458"/>
        <v>38.493666880340541</v>
      </c>
      <c r="F4901" s="126">
        <v>32.506062787678985</v>
      </c>
      <c r="G4901">
        <f t="shared" si="467"/>
        <v>32.336879913107559</v>
      </c>
      <c r="H4901">
        <f t="shared" si="465"/>
        <v>38.067606433093715</v>
      </c>
      <c r="I4901">
        <f t="shared" si="466"/>
        <v>32.442029588791193</v>
      </c>
      <c r="J4901">
        <f t="shared" si="460"/>
        <v>0</v>
      </c>
      <c r="K4901" s="66"/>
      <c r="L4901" s="67"/>
      <c r="M4901" s="66"/>
      <c r="N4901" s="67"/>
      <c r="O4901" s="66"/>
      <c r="P4901" s="67"/>
      <c r="Q4901" s="66"/>
      <c r="R4901" s="68"/>
      <c r="S4901">
        <f t="shared" si="461"/>
        <v>32.442029588791193</v>
      </c>
      <c r="T4901">
        <f t="shared" si="462"/>
        <v>0</v>
      </c>
      <c r="U4901">
        <f t="shared" si="463"/>
        <v>38.067606433093715</v>
      </c>
      <c r="V4901">
        <f t="shared" si="464"/>
        <v>0</v>
      </c>
    </row>
    <row r="4902" spans="1:22">
      <c r="A4902" s="12">
        <f t="shared" si="459"/>
        <v>0</v>
      </c>
      <c r="B4902" t="str">
        <f>YEAR(C4902)&amp;VLOOKUP(MONTH(C4902),lookup!$G$2:$N$13,8)</f>
        <v>2021M08</v>
      </c>
      <c r="C4902" s="7">
        <f t="shared" si="468"/>
        <v>44439</v>
      </c>
      <c r="D4902" s="126">
        <v>37.769653938365295</v>
      </c>
      <c r="E4902">
        <f t="shared" si="458"/>
        <v>38.44325786236606</v>
      </c>
      <c r="F4902" s="126">
        <v>31.675235678405574</v>
      </c>
      <c r="G4902">
        <f t="shared" si="467"/>
        <v>32.282941247862382</v>
      </c>
      <c r="H4902">
        <f t="shared" si="465"/>
        <v>38.092813010761645</v>
      </c>
      <c r="I4902">
        <f t="shared" si="466"/>
        <v>32.468675706634372</v>
      </c>
      <c r="J4902">
        <f t="shared" si="460"/>
        <v>0</v>
      </c>
      <c r="K4902" s="66"/>
      <c r="L4902" s="67"/>
      <c r="M4902" s="66"/>
      <c r="N4902" s="67"/>
      <c r="O4902" s="66"/>
      <c r="P4902" s="67"/>
      <c r="Q4902" s="66"/>
      <c r="R4902" s="68"/>
      <c r="S4902">
        <f t="shared" si="461"/>
        <v>32.468675706634372</v>
      </c>
      <c r="T4902">
        <f t="shared" si="462"/>
        <v>0</v>
      </c>
      <c r="U4902">
        <f t="shared" si="463"/>
        <v>38.092813010761645</v>
      </c>
      <c r="V4902">
        <f t="shared" si="464"/>
        <v>0</v>
      </c>
    </row>
    <row r="4903" spans="1:22">
      <c r="A4903" s="12">
        <f t="shared" si="459"/>
        <v>0</v>
      </c>
      <c r="B4903" t="str">
        <f>YEAR(C4903)&amp;VLOOKUP(MONTH(C4903),lookup!$G$2:$N$13,8)</f>
        <v>2021M09</v>
      </c>
      <c r="C4903" s="7">
        <f t="shared" si="468"/>
        <v>44440</v>
      </c>
      <c r="D4903" s="126">
        <v>38.535864245906865</v>
      </c>
      <c r="E4903">
        <f t="shared" si="458"/>
        <v>38.419747638575373</v>
      </c>
      <c r="F4903" s="126">
        <v>32.41073073537283</v>
      </c>
      <c r="G4903">
        <f t="shared" si="467"/>
        <v>32.275498409428934</v>
      </c>
      <c r="H4903">
        <f t="shared" si="465"/>
        <v>38.031838681072841</v>
      </c>
      <c r="I4903">
        <f t="shared" si="466"/>
        <v>32.441678329431454</v>
      </c>
      <c r="J4903">
        <f t="shared" si="460"/>
        <v>0</v>
      </c>
      <c r="K4903" s="66"/>
      <c r="L4903" s="67"/>
      <c r="M4903" s="66"/>
      <c r="N4903" s="67"/>
      <c r="O4903" s="66"/>
      <c r="P4903" s="67"/>
      <c r="Q4903" s="66"/>
      <c r="R4903" s="68"/>
      <c r="S4903">
        <f t="shared" si="461"/>
        <v>32.441678329431454</v>
      </c>
      <c r="T4903">
        <f t="shared" si="462"/>
        <v>0</v>
      </c>
      <c r="U4903">
        <f t="shared" si="463"/>
        <v>38.031838681072841</v>
      </c>
      <c r="V4903">
        <f t="shared" si="464"/>
        <v>0</v>
      </c>
    </row>
    <row r="4904" spans="1:22">
      <c r="A4904" s="12">
        <f t="shared" si="459"/>
        <v>0</v>
      </c>
      <c r="B4904" t="str">
        <f>YEAR(C4904)&amp;VLOOKUP(MONTH(C4904),lookup!$G$2:$N$13,8)</f>
        <v>2021M09</v>
      </c>
      <c r="C4904" s="7">
        <f t="shared" si="468"/>
        <v>44441</v>
      </c>
      <c r="D4904" s="126">
        <v>38.355296846386764</v>
      </c>
      <c r="E4904">
        <f t="shared" si="458"/>
        <v>38.455060346572466</v>
      </c>
      <c r="F4904" s="126">
        <v>32.272886426027981</v>
      </c>
      <c r="G4904">
        <f t="shared" si="467"/>
        <v>32.313863533862623</v>
      </c>
      <c r="H4904">
        <f t="shared" si="465"/>
        <v>38.032379243686343</v>
      </c>
      <c r="I4904">
        <f t="shared" si="466"/>
        <v>32.458437616421676</v>
      </c>
      <c r="J4904">
        <f t="shared" si="460"/>
        <v>0</v>
      </c>
      <c r="K4904" s="66"/>
      <c r="L4904" s="67"/>
      <c r="M4904" s="66"/>
      <c r="N4904" s="67"/>
      <c r="O4904" s="66"/>
      <c r="P4904" s="67"/>
      <c r="Q4904" s="66"/>
      <c r="R4904" s="68"/>
      <c r="S4904">
        <f t="shared" si="461"/>
        <v>32.458437616421676</v>
      </c>
      <c r="T4904">
        <f t="shared" si="462"/>
        <v>0</v>
      </c>
      <c r="U4904">
        <f t="shared" si="463"/>
        <v>38.032379243686343</v>
      </c>
      <c r="V4904">
        <f t="shared" si="464"/>
        <v>0</v>
      </c>
    </row>
    <row r="4905" spans="1:22">
      <c r="A4905" s="12">
        <f t="shared" si="459"/>
        <v>0</v>
      </c>
      <c r="B4905" t="str">
        <f>YEAR(C4905)&amp;VLOOKUP(MONTH(C4905),lookup!$G$2:$N$13,8)</f>
        <v>2021M09</v>
      </c>
      <c r="C4905" s="7">
        <f t="shared" si="468"/>
        <v>44442</v>
      </c>
      <c r="D4905" s="126">
        <v>38.959959161770854</v>
      </c>
      <c r="E4905">
        <f t="shared" si="458"/>
        <v>38.490135942751536</v>
      </c>
      <c r="F4905" s="126">
        <v>32.775712827221298</v>
      </c>
      <c r="G4905">
        <f t="shared" si="467"/>
        <v>32.353112427685993</v>
      </c>
      <c r="H4905">
        <f t="shared" si="465"/>
        <v>38.013818097441863</v>
      </c>
      <c r="I4905">
        <f t="shared" si="466"/>
        <v>32.463801552970764</v>
      </c>
      <c r="J4905">
        <f t="shared" si="460"/>
        <v>0</v>
      </c>
      <c r="K4905" s="66"/>
      <c r="L4905" s="67"/>
      <c r="M4905" s="66"/>
      <c r="N4905" s="67"/>
      <c r="O4905" s="66"/>
      <c r="P4905" s="67"/>
      <c r="Q4905" s="66"/>
      <c r="R4905" s="68"/>
      <c r="S4905">
        <f t="shared" si="461"/>
        <v>32.463801552970764</v>
      </c>
      <c r="T4905">
        <f t="shared" si="462"/>
        <v>0</v>
      </c>
      <c r="U4905">
        <f t="shared" si="463"/>
        <v>38.013818097441863</v>
      </c>
      <c r="V4905">
        <f t="shared" si="464"/>
        <v>0</v>
      </c>
    </row>
    <row r="4906" spans="1:22">
      <c r="A4906" s="12">
        <f t="shared" si="459"/>
        <v>0</v>
      </c>
      <c r="B4906" t="str">
        <f>YEAR(C4906)&amp;VLOOKUP(MONTH(C4906),lookup!$G$2:$N$13,8)</f>
        <v>2021M09</v>
      </c>
      <c r="C4906" s="7">
        <f t="shared" si="468"/>
        <v>44443</v>
      </c>
      <c r="D4906" s="126">
        <v>38.110319879362706</v>
      </c>
      <c r="E4906">
        <f t="shared" si="458"/>
        <v>38.441532744415113</v>
      </c>
      <c r="F4906" s="126">
        <v>31.991109434135488</v>
      </c>
      <c r="G4906">
        <f t="shared" si="467"/>
        <v>32.305196023612858</v>
      </c>
      <c r="H4906">
        <f t="shared" si="465"/>
        <v>38.001506728615304</v>
      </c>
      <c r="I4906">
        <f t="shared" si="466"/>
        <v>32.476550057005042</v>
      </c>
      <c r="J4906">
        <f t="shared" si="460"/>
        <v>0</v>
      </c>
      <c r="K4906" s="66"/>
      <c r="L4906" s="67"/>
      <c r="M4906" s="66"/>
      <c r="N4906" s="67"/>
      <c r="O4906" s="66"/>
      <c r="P4906" s="67"/>
      <c r="Q4906" s="66"/>
      <c r="R4906" s="68"/>
      <c r="S4906">
        <f t="shared" si="461"/>
        <v>32.476550057005042</v>
      </c>
      <c r="T4906">
        <f t="shared" si="462"/>
        <v>0</v>
      </c>
      <c r="U4906">
        <f t="shared" si="463"/>
        <v>38.001506728615304</v>
      </c>
      <c r="V4906">
        <f t="shared" si="464"/>
        <v>0</v>
      </c>
    </row>
    <row r="4907" spans="1:22">
      <c r="A4907" s="12">
        <f t="shared" si="459"/>
        <v>0</v>
      </c>
      <c r="B4907" t="str">
        <f>YEAR(C4907)&amp;VLOOKUP(MONTH(C4907),lookup!$G$2:$N$13,8)</f>
        <v>2021M09</v>
      </c>
      <c r="C4907" s="7">
        <f t="shared" si="468"/>
        <v>44444</v>
      </c>
      <c r="D4907" s="126">
        <v>39.108421295134789</v>
      </c>
      <c r="E4907">
        <f t="shared" si="458"/>
        <v>38.500827752252974</v>
      </c>
      <c r="F4907" s="126">
        <v>32.993659615116194</v>
      </c>
      <c r="G4907">
        <f t="shared" si="467"/>
        <v>32.376605508296485</v>
      </c>
      <c r="H4907">
        <f t="shared" si="465"/>
        <v>37.978965207710743</v>
      </c>
      <c r="I4907">
        <f t="shared" si="466"/>
        <v>32.472331777307005</v>
      </c>
      <c r="J4907">
        <f t="shared" si="460"/>
        <v>0</v>
      </c>
      <c r="K4907" s="66"/>
      <c r="L4907" s="67"/>
      <c r="M4907" s="66"/>
      <c r="N4907" s="67"/>
      <c r="O4907" s="66"/>
      <c r="P4907" s="67"/>
      <c r="Q4907" s="66"/>
      <c r="R4907" s="68"/>
      <c r="S4907">
        <f t="shared" si="461"/>
        <v>32.472331777307005</v>
      </c>
      <c r="T4907">
        <f t="shared" si="462"/>
        <v>0</v>
      </c>
      <c r="U4907">
        <f t="shared" si="463"/>
        <v>37.978965207710743</v>
      </c>
      <c r="V4907">
        <f t="shared" si="464"/>
        <v>0</v>
      </c>
    </row>
    <row r="4908" spans="1:22">
      <c r="A4908" s="12">
        <f t="shared" si="459"/>
        <v>0</v>
      </c>
      <c r="B4908" t="str">
        <f>YEAR(C4908)&amp;VLOOKUP(MONTH(C4908),lookup!$G$2:$N$13,8)</f>
        <v>2021M09</v>
      </c>
      <c r="C4908" s="7">
        <f t="shared" si="468"/>
        <v>44445</v>
      </c>
      <c r="D4908" s="126">
        <v>38.321872783317041</v>
      </c>
      <c r="E4908">
        <f t="shared" si="458"/>
        <v>38.522549656222935</v>
      </c>
      <c r="F4908" s="126">
        <v>32.23091544581974</v>
      </c>
      <c r="G4908">
        <f t="shared" si="467"/>
        <v>32.401437433002258</v>
      </c>
      <c r="H4908">
        <f t="shared" si="465"/>
        <v>37.94827372441371</v>
      </c>
      <c r="I4908">
        <f t="shared" si="466"/>
        <v>32.469389243702359</v>
      </c>
      <c r="J4908">
        <f t="shared" si="460"/>
        <v>0</v>
      </c>
      <c r="K4908" s="66"/>
      <c r="L4908" s="67"/>
      <c r="M4908" s="66"/>
      <c r="N4908" s="67"/>
      <c r="O4908" s="66"/>
      <c r="P4908" s="67"/>
      <c r="Q4908" s="66"/>
      <c r="R4908" s="68"/>
      <c r="S4908">
        <f t="shared" si="461"/>
        <v>32.469389243702359</v>
      </c>
      <c r="T4908">
        <f t="shared" si="462"/>
        <v>0</v>
      </c>
      <c r="U4908">
        <f t="shared" si="463"/>
        <v>37.94827372441371</v>
      </c>
      <c r="V4908">
        <f t="shared" si="464"/>
        <v>0</v>
      </c>
    </row>
    <row r="4909" spans="1:22">
      <c r="A4909" s="12">
        <f t="shared" si="459"/>
        <v>0</v>
      </c>
      <c r="B4909" t="str">
        <f>YEAR(C4909)&amp;VLOOKUP(MONTH(C4909),lookup!$G$2:$N$13,8)</f>
        <v>2021M09</v>
      </c>
      <c r="C4909" s="7">
        <f t="shared" si="468"/>
        <v>44446</v>
      </c>
      <c r="D4909" s="126">
        <v>38.603236730179134</v>
      </c>
      <c r="E4909">
        <f t="shared" ref="E4909:E4972" si="469">AVERAGE(SUM(D4902:D4909)/8,SUM(D4904:D4909)/6)</f>
        <v>38.523547946372403</v>
      </c>
      <c r="F4909" s="126">
        <v>32.627700134483163</v>
      </c>
      <c r="G4909">
        <f t="shared" si="467"/>
        <v>32.427120550436712</v>
      </c>
      <c r="H4909">
        <f t="shared" si="465"/>
        <v>37.95776712867103</v>
      </c>
      <c r="I4909">
        <f t="shared" si="466"/>
        <v>32.48603073575589</v>
      </c>
      <c r="J4909">
        <f t="shared" si="460"/>
        <v>0</v>
      </c>
      <c r="K4909" s="66"/>
      <c r="L4909" s="67"/>
      <c r="M4909" s="66"/>
      <c r="N4909" s="67"/>
      <c r="O4909" s="66"/>
      <c r="P4909" s="67"/>
      <c r="Q4909" s="66"/>
      <c r="R4909" s="68"/>
      <c r="S4909">
        <f t="shared" si="461"/>
        <v>32.48603073575589</v>
      </c>
      <c r="T4909">
        <f t="shared" si="462"/>
        <v>0</v>
      </c>
      <c r="U4909">
        <f t="shared" si="463"/>
        <v>37.95776712867103</v>
      </c>
      <c r="V4909">
        <f t="shared" si="464"/>
        <v>0</v>
      </c>
    </row>
    <row r="4910" spans="1:22">
      <c r="A4910" s="12">
        <f t="shared" si="459"/>
        <v>0</v>
      </c>
      <c r="B4910" t="str">
        <f>YEAR(C4910)&amp;VLOOKUP(MONTH(C4910),lookup!$G$2:$N$13,8)</f>
        <v>2021M09</v>
      </c>
      <c r="C4910" s="7">
        <f t="shared" si="468"/>
        <v>44447</v>
      </c>
      <c r="D4910" s="126">
        <v>38.360087103748654</v>
      </c>
      <c r="E4910">
        <f t="shared" si="469"/>
        <v>38.560849207322363</v>
      </c>
      <c r="F4910" s="126">
        <v>32.358248764390368</v>
      </c>
      <c r="G4910">
        <f t="shared" si="467"/>
        <v>32.476922396507632</v>
      </c>
      <c r="H4910">
        <f t="shared" si="465"/>
        <v>37.936905939511384</v>
      </c>
      <c r="I4910">
        <f t="shared" si="466"/>
        <v>32.487045505874434</v>
      </c>
      <c r="J4910">
        <f t="shared" si="460"/>
        <v>0</v>
      </c>
      <c r="K4910" s="66"/>
      <c r="L4910" s="67"/>
      <c r="M4910" s="66"/>
      <c r="N4910" s="67"/>
      <c r="O4910" s="66"/>
      <c r="P4910" s="67"/>
      <c r="Q4910" s="66"/>
      <c r="R4910" s="68"/>
      <c r="S4910">
        <f t="shared" si="461"/>
        <v>32.487045505874434</v>
      </c>
      <c r="T4910">
        <f t="shared" si="462"/>
        <v>0</v>
      </c>
      <c r="U4910">
        <f t="shared" si="463"/>
        <v>37.936905939511384</v>
      </c>
      <c r="V4910">
        <f t="shared" si="464"/>
        <v>0</v>
      </c>
    </row>
    <row r="4911" spans="1:22">
      <c r="A4911" s="12">
        <f t="shared" si="459"/>
        <v>0</v>
      </c>
      <c r="B4911" t="str">
        <f>YEAR(C4911)&amp;VLOOKUP(MONTH(C4911),lookup!$G$2:$N$13,8)</f>
        <v>2021M09</v>
      </c>
      <c r="C4911" s="7">
        <f t="shared" si="468"/>
        <v>44448</v>
      </c>
      <c r="D4911" s="126">
        <v>38.788623449543017</v>
      </c>
      <c r="E4911">
        <f t="shared" si="469"/>
        <v>38.562368681530629</v>
      </c>
      <c r="F4911" s="126">
        <v>32.619097124940829</v>
      </c>
      <c r="G4911">
        <f t="shared" si="467"/>
        <v>32.476893987332261</v>
      </c>
      <c r="H4911">
        <f t="shared" si="465"/>
        <v>37.951544569445723</v>
      </c>
      <c r="I4911">
        <f t="shared" si="466"/>
        <v>32.51035070646634</v>
      </c>
      <c r="J4911">
        <f t="shared" si="460"/>
        <v>0</v>
      </c>
      <c r="K4911" s="66"/>
      <c r="L4911" s="67"/>
      <c r="M4911" s="66"/>
      <c r="N4911" s="67"/>
      <c r="O4911" s="66"/>
      <c r="P4911" s="67"/>
      <c r="Q4911" s="66"/>
      <c r="R4911" s="68"/>
      <c r="S4911">
        <f t="shared" si="461"/>
        <v>32.51035070646634</v>
      </c>
      <c r="T4911">
        <f t="shared" si="462"/>
        <v>0</v>
      </c>
      <c r="U4911">
        <f t="shared" si="463"/>
        <v>37.951544569445723</v>
      </c>
      <c r="V4911">
        <f t="shared" si="464"/>
        <v>0</v>
      </c>
    </row>
    <row r="4912" spans="1:22">
      <c r="A4912" s="12">
        <f t="shared" ref="A4912:A4975" si="470">IF(D4912+D4913=D4912,IF(D4912+D4913&gt;0,1,0),0)</f>
        <v>0</v>
      </c>
      <c r="B4912" t="str">
        <f>YEAR(C4912)&amp;VLOOKUP(MONTH(C4912),lookup!$G$2:$N$13,8)</f>
        <v>2021M09</v>
      </c>
      <c r="C4912" s="7">
        <f t="shared" si="468"/>
        <v>44449</v>
      </c>
      <c r="D4912" s="126">
        <v>38.391678335166816</v>
      </c>
      <c r="E4912">
        <f t="shared" si="469"/>
        <v>38.588089062563064</v>
      </c>
      <c r="F4912" s="126">
        <v>32.406497000426839</v>
      </c>
      <c r="G4912">
        <f t="shared" si="467"/>
        <v>32.519860278756468</v>
      </c>
      <c r="H4912">
        <f t="shared" si="465"/>
        <v>37.953969112308322</v>
      </c>
      <c r="I4912">
        <f t="shared" si="466"/>
        <v>32.515896318526472</v>
      </c>
      <c r="J4912">
        <f t="shared" si="460"/>
        <v>0</v>
      </c>
      <c r="K4912" s="66"/>
      <c r="L4912" s="67"/>
      <c r="M4912" s="66"/>
      <c r="N4912" s="67"/>
      <c r="O4912" s="66"/>
      <c r="P4912" s="67"/>
      <c r="Q4912" s="66"/>
      <c r="R4912" s="68"/>
      <c r="S4912">
        <f t="shared" si="461"/>
        <v>32.515896318526472</v>
      </c>
      <c r="T4912">
        <f t="shared" si="462"/>
        <v>0</v>
      </c>
      <c r="U4912">
        <f t="shared" si="463"/>
        <v>37.953969112308322</v>
      </c>
      <c r="V4912">
        <f t="shared" si="464"/>
        <v>0</v>
      </c>
    </row>
    <row r="4913" spans="1:22">
      <c r="A4913" s="12">
        <f t="shared" si="470"/>
        <v>0</v>
      </c>
      <c r="B4913" t="str">
        <f>YEAR(C4913)&amp;VLOOKUP(MONTH(C4913),lookup!$G$2:$N$13,8)</f>
        <v>2021M09</v>
      </c>
      <c r="C4913" s="7">
        <f t="shared" si="468"/>
        <v>44450</v>
      </c>
      <c r="D4913" s="126">
        <v>38.222681609168021</v>
      </c>
      <c r="E4913">
        <f t="shared" si="469"/>
        <v>38.468197575028157</v>
      </c>
      <c r="F4913" s="126">
        <v>32.185839419524889</v>
      </c>
      <c r="G4913">
        <f t="shared" si="467"/>
        <v>32.415674841142831</v>
      </c>
      <c r="H4913">
        <f t="shared" si="465"/>
        <v>37.950877192529234</v>
      </c>
      <c r="I4913">
        <f t="shared" si="466"/>
        <v>32.524256109294001</v>
      </c>
      <c r="J4913">
        <f t="shared" si="460"/>
        <v>0</v>
      </c>
      <c r="K4913" s="66"/>
      <c r="L4913" s="67"/>
      <c r="M4913" s="66"/>
      <c r="N4913" s="67"/>
      <c r="O4913" s="66"/>
      <c r="P4913" s="67"/>
      <c r="Q4913" s="66"/>
      <c r="R4913" s="68"/>
      <c r="S4913">
        <f t="shared" si="461"/>
        <v>32.524256109294001</v>
      </c>
      <c r="T4913">
        <f t="shared" si="462"/>
        <v>0</v>
      </c>
      <c r="U4913">
        <f t="shared" si="463"/>
        <v>37.950877192529234</v>
      </c>
      <c r="V4913">
        <f t="shared" si="464"/>
        <v>0</v>
      </c>
    </row>
    <row r="4914" spans="1:22">
      <c r="A4914" s="12">
        <f t="shared" si="470"/>
        <v>0</v>
      </c>
      <c r="B4914" t="str">
        <f>YEAR(C4914)&amp;VLOOKUP(MONTH(C4914),lookup!$G$2:$N$13,8)</f>
        <v>2021M09</v>
      </c>
      <c r="C4914" s="7">
        <f t="shared" si="468"/>
        <v>44451</v>
      </c>
      <c r="D4914" s="126">
        <v>37.855733605449245</v>
      </c>
      <c r="E4914">
        <f t="shared" si="469"/>
        <v>38.413441001419578</v>
      </c>
      <c r="F4914" s="126">
        <v>31.982679546794138</v>
      </c>
      <c r="G4914">
        <f t="shared" si="467"/>
        <v>32.394461648265192</v>
      </c>
      <c r="H4914">
        <f t="shared" si="465"/>
        <v>37.956914599487462</v>
      </c>
      <c r="I4914">
        <f t="shared" si="466"/>
        <v>32.531040488450621</v>
      </c>
      <c r="J4914">
        <f t="shared" si="460"/>
        <v>0</v>
      </c>
      <c r="K4914" s="66"/>
      <c r="L4914" s="67"/>
      <c r="M4914" s="66"/>
      <c r="N4914" s="67"/>
      <c r="O4914" s="66"/>
      <c r="P4914" s="67"/>
      <c r="Q4914" s="66"/>
      <c r="R4914" s="68"/>
      <c r="S4914">
        <f t="shared" si="461"/>
        <v>32.531040488450621</v>
      </c>
      <c r="T4914">
        <f t="shared" si="462"/>
        <v>0</v>
      </c>
      <c r="U4914">
        <f t="shared" si="463"/>
        <v>37.956914599487462</v>
      </c>
      <c r="V4914">
        <f t="shared" si="464"/>
        <v>0</v>
      </c>
    </row>
    <row r="4915" spans="1:22">
      <c r="A4915" s="12">
        <f t="shared" si="470"/>
        <v>0</v>
      </c>
      <c r="B4915" t="str">
        <f>YEAR(C4915)&amp;VLOOKUP(MONTH(C4915),lookup!$G$2:$N$13,8)</f>
        <v>2021M09</v>
      </c>
      <c r="C4915" s="7">
        <f t="shared" si="468"/>
        <v>44452</v>
      </c>
      <c r="D4915" s="126">
        <v>38.065555632115881</v>
      </c>
      <c r="E4915">
        <f t="shared" si="469"/>
        <v>38.303455139308959</v>
      </c>
      <c r="F4915" s="126">
        <v>32.11533503947075</v>
      </c>
      <c r="G4915">
        <f t="shared" si="467"/>
        <v>32.296869271036321</v>
      </c>
      <c r="H4915">
        <f t="shared" si="465"/>
        <v>37.94986912447267</v>
      </c>
      <c r="I4915">
        <f t="shared" si="466"/>
        <v>32.535290027340864</v>
      </c>
      <c r="J4915">
        <f t="shared" ref="J4915:J4978" si="471">INDEX(L:AW,MATCH(C4915,C:C,0),MATCH($J$1,$L$1:$AW$1,0))*(IF(K4915=$S$1,1,IF(M4915=$S$1,1,IF(O4915=$S$1,1,IF(Q4915=$S$1,1,0)))))</f>
        <v>0</v>
      </c>
      <c r="K4915" s="66"/>
      <c r="L4915" s="67"/>
      <c r="M4915" s="66"/>
      <c r="N4915" s="67"/>
      <c r="O4915" s="66"/>
      <c r="P4915" s="67"/>
      <c r="Q4915" s="66"/>
      <c r="R4915" s="68"/>
      <c r="S4915">
        <f t="shared" si="461"/>
        <v>32.535290027340864</v>
      </c>
      <c r="T4915">
        <f t="shared" si="462"/>
        <v>0</v>
      </c>
      <c r="U4915">
        <f t="shared" si="463"/>
        <v>37.94986912447267</v>
      </c>
      <c r="V4915">
        <f t="shared" si="464"/>
        <v>0</v>
      </c>
    </row>
    <row r="4916" spans="1:22">
      <c r="A4916" s="12">
        <f t="shared" si="470"/>
        <v>0</v>
      </c>
      <c r="B4916" t="str">
        <f>YEAR(C4916)&amp;VLOOKUP(MONTH(C4916),lookup!$G$2:$N$13,8)</f>
        <v>2021M09</v>
      </c>
      <c r="C4916" s="7">
        <f t="shared" si="468"/>
        <v>44453</v>
      </c>
      <c r="D4916" s="126">
        <v>38.21228936253101</v>
      </c>
      <c r="E4916">
        <f t="shared" si="469"/>
        <v>38.284289697075025</v>
      </c>
      <c r="F4916" s="126">
        <v>32.337746634381027</v>
      </c>
      <c r="G4916">
        <f t="shared" si="467"/>
        <v>32.301837709487287</v>
      </c>
      <c r="H4916">
        <f t="shared" si="465"/>
        <v>37.960850742026288</v>
      </c>
      <c r="I4916">
        <f t="shared" si="466"/>
        <v>32.545056401250562</v>
      </c>
      <c r="J4916">
        <f t="shared" si="471"/>
        <v>0</v>
      </c>
      <c r="K4916" s="66"/>
      <c r="L4916" s="67"/>
      <c r="M4916" s="66"/>
      <c r="N4916" s="67"/>
      <c r="O4916" s="66"/>
      <c r="P4916" s="67"/>
      <c r="Q4916" s="66"/>
      <c r="R4916" s="68"/>
      <c r="S4916">
        <f t="shared" ref="S4916:S4979" si="472">AVERAGE(G4551+G4185+G3820+G3455+G3090)/5</f>
        <v>32.545056401250562</v>
      </c>
      <c r="T4916">
        <f t="shared" ref="T4916:T4979" si="473">S4916-I4916</f>
        <v>0</v>
      </c>
      <c r="U4916">
        <f t="shared" ref="U4916:U4979" si="474">AVERAGE(E4551+E4185+E3820+E3455+E3090)/5</f>
        <v>37.960850742026288</v>
      </c>
      <c r="V4916">
        <f t="shared" ref="V4916:V4979" si="475">U4916-H4916</f>
        <v>0</v>
      </c>
    </row>
    <row r="4917" spans="1:22">
      <c r="A4917" s="12">
        <f t="shared" si="470"/>
        <v>0</v>
      </c>
      <c r="B4917" t="str">
        <f>YEAR(C4917)&amp;VLOOKUP(MONTH(C4917),lookup!$G$2:$N$13,8)</f>
        <v>2021M09</v>
      </c>
      <c r="C4917" s="7">
        <f t="shared" si="468"/>
        <v>44454</v>
      </c>
      <c r="D4917" s="126">
        <v>38.155164684098267</v>
      </c>
      <c r="E4917">
        <f t="shared" si="469"/>
        <v>38.203496963741244</v>
      </c>
      <c r="F4917" s="126">
        <v>32.122866097681758</v>
      </c>
      <c r="G4917">
        <f t="shared" si="467"/>
        <v>32.22893299658228</v>
      </c>
      <c r="H4917">
        <f t="shared" si="465"/>
        <v>37.972585447340421</v>
      </c>
      <c r="I4917">
        <f t="shared" si="466"/>
        <v>32.562977584084891</v>
      </c>
      <c r="J4917">
        <f t="shared" si="471"/>
        <v>0</v>
      </c>
      <c r="K4917" s="66"/>
      <c r="L4917" s="67"/>
      <c r="M4917" s="66"/>
      <c r="N4917" s="67"/>
      <c r="O4917" s="66"/>
      <c r="P4917" s="67"/>
      <c r="Q4917" s="66"/>
      <c r="R4917" s="68"/>
      <c r="S4917">
        <f t="shared" si="472"/>
        <v>32.562977584084891</v>
      </c>
      <c r="T4917">
        <f t="shared" si="473"/>
        <v>0</v>
      </c>
      <c r="U4917">
        <f t="shared" si="474"/>
        <v>37.972585447340421</v>
      </c>
      <c r="V4917">
        <f t="shared" si="475"/>
        <v>0</v>
      </c>
    </row>
    <row r="4918" spans="1:22">
      <c r="A4918" s="12">
        <f t="shared" si="470"/>
        <v>0</v>
      </c>
      <c r="B4918" t="str">
        <f>YEAR(C4918)&amp;VLOOKUP(MONTH(C4918),lookup!$G$2:$N$13,8)</f>
        <v>2021M09</v>
      </c>
      <c r="C4918" s="7">
        <f t="shared" si="468"/>
        <v>44455</v>
      </c>
      <c r="D4918" s="126">
        <v>38.20036835683527</v>
      </c>
      <c r="E4918">
        <f t="shared" si="469"/>
        <v>38.177572043864856</v>
      </c>
      <c r="F4918" s="126">
        <v>32.463225799630997</v>
      </c>
      <c r="G4918">
        <f t="shared" si="467"/>
        <v>32.240221461218496</v>
      </c>
      <c r="H4918">
        <f t="shared" si="465"/>
        <v>37.987582220605574</v>
      </c>
      <c r="I4918">
        <f t="shared" si="466"/>
        <v>32.575962192317398</v>
      </c>
      <c r="J4918">
        <f t="shared" si="471"/>
        <v>0</v>
      </c>
      <c r="K4918" s="66"/>
      <c r="L4918" s="67"/>
      <c r="M4918" s="66"/>
      <c r="N4918" s="67"/>
      <c r="O4918" s="66"/>
      <c r="P4918" s="67"/>
      <c r="Q4918" s="66"/>
      <c r="R4918" s="68"/>
      <c r="S4918">
        <f t="shared" si="472"/>
        <v>32.575962192317398</v>
      </c>
      <c r="T4918">
        <f t="shared" si="473"/>
        <v>0</v>
      </c>
      <c r="U4918">
        <f t="shared" si="474"/>
        <v>37.987582220605574</v>
      </c>
      <c r="V4918">
        <f t="shared" si="475"/>
        <v>0</v>
      </c>
    </row>
    <row r="4919" spans="1:22">
      <c r="A4919" s="12">
        <f t="shared" si="470"/>
        <v>0</v>
      </c>
      <c r="B4919" t="str">
        <f>YEAR(C4919)&amp;VLOOKUP(MONTH(C4919),lookup!$G$2:$N$13,8)</f>
        <v>2021M09</v>
      </c>
      <c r="C4919" s="7">
        <f t="shared" si="468"/>
        <v>44456</v>
      </c>
      <c r="D4919" s="126">
        <v>38.478544066442602</v>
      </c>
      <c r="E4919">
        <f t="shared" si="469"/>
        <v>38.179513953860635</v>
      </c>
      <c r="F4919" s="126">
        <v>32.361287859162324</v>
      </c>
      <c r="G4919">
        <f t="shared" si="467"/>
        <v>32.238729085410469</v>
      </c>
      <c r="H4919">
        <f t="shared" ref="H4919:H4982" si="476">IF(INDEX(D:D,MATCH(DATE(YEAR($C4919)-1,MONTH($C4919),DAY($C4919)),$C:$C,0),1)=0,0,(INDEX(E:E,MATCH(DATE(YEAR($C4919)-1,MONTH($C4919),DAY($C4919)),$C:$C,0),1)+INDEX(E:E,MATCH(DATE(YEAR($C4919)-2,MONTH($C4919),DAY($C4919)),$C:$C,0),1)+INDEX(E:E,MATCH(DATE(YEAR($C4919)-3,MONTH($C4919),DAY($C4919)),$C:$C,0),1)+INDEX(E:E,MATCH(DATE(YEAR($C4919)-4,MONTH($C4919),DAY($C4919)),$C:$C,0),1)+INDEX(E:E,MATCH(DATE(YEAR($C4919)-5,MONTH($C4919),DAY($C4919)),$C:$C,0),1))/5)</f>
        <v>37.975048998284606</v>
      </c>
      <c r="I4919">
        <f t="shared" ref="I4919:I4982" si="477">IF(INDEX(D:D,MATCH(DATE(YEAR($C4919)-1,MONTH($C4919),DAY($C4919)),$C:$C,0),1)=0,0,(INDEX(G:G,MATCH(DATE(YEAR($C4919)-1,MONTH($C4919),DAY($C4919)),$C:$C,0),1)+INDEX(G:G,MATCH(DATE(YEAR($C4919)-2,MONTH($C4919),DAY($C4919)),$C:$C,0),1)+INDEX(G:G,MATCH(DATE(YEAR($C4919)-3,MONTH($C4919),DAY($C4919)),$C:$C,0),1)+INDEX(G:G,MATCH(DATE(YEAR($C4919)-4,MONTH($C4919),DAY($C4919)),$C:$C,0),1)+INDEX(G:G,MATCH(DATE(YEAR($C4919)-5,MONTH($C4919),DAY($C4919)),$C:$C,0),1))/5)</f>
        <v>32.570077595536887</v>
      </c>
      <c r="J4919">
        <f t="shared" si="471"/>
        <v>0</v>
      </c>
      <c r="K4919" s="66"/>
      <c r="L4919" s="67"/>
      <c r="M4919" s="66"/>
      <c r="N4919" s="67"/>
      <c r="O4919" s="66"/>
      <c r="P4919" s="67"/>
      <c r="Q4919" s="66"/>
      <c r="R4919" s="68"/>
      <c r="S4919">
        <f t="shared" si="472"/>
        <v>32.570077595536887</v>
      </c>
      <c r="T4919">
        <f t="shared" si="473"/>
        <v>0</v>
      </c>
      <c r="U4919">
        <f t="shared" si="474"/>
        <v>37.975048998284606</v>
      </c>
      <c r="V4919">
        <f t="shared" si="475"/>
        <v>0</v>
      </c>
    </row>
    <row r="4920" spans="1:22">
      <c r="A4920" s="12">
        <f t="shared" si="470"/>
        <v>0</v>
      </c>
      <c r="B4920" t="str">
        <f>YEAR(C4920)&amp;VLOOKUP(MONTH(C4920),lookup!$G$2:$N$13,8)</f>
        <v>2021M09</v>
      </c>
      <c r="C4920" s="7">
        <f t="shared" si="468"/>
        <v>44457</v>
      </c>
      <c r="D4920" s="126">
        <v>38.804723883789208</v>
      </c>
      <c r="E4920">
        <f t="shared" si="469"/>
        <v>38.284411823844536</v>
      </c>
      <c r="F4920" s="126">
        <v>32.964394689107301</v>
      </c>
      <c r="G4920">
        <f t="shared" si="467"/>
        <v>32.355407286145763</v>
      </c>
      <c r="H4920">
        <f t="shared" si="476"/>
        <v>37.985922592846165</v>
      </c>
      <c r="I4920">
        <f t="shared" si="477"/>
        <v>32.577607615149383</v>
      </c>
      <c r="J4920">
        <f t="shared" si="471"/>
        <v>0</v>
      </c>
      <c r="K4920" s="66"/>
      <c r="L4920" s="67"/>
      <c r="M4920" s="66"/>
      <c r="N4920" s="67"/>
      <c r="O4920" s="66"/>
      <c r="P4920" s="67"/>
      <c r="Q4920" s="66"/>
      <c r="R4920" s="68"/>
      <c r="S4920">
        <f t="shared" si="472"/>
        <v>32.577607615149383</v>
      </c>
      <c r="T4920">
        <f t="shared" si="473"/>
        <v>0</v>
      </c>
      <c r="U4920">
        <f t="shared" si="474"/>
        <v>37.985922592846165</v>
      </c>
      <c r="V4920">
        <f t="shared" si="475"/>
        <v>0</v>
      </c>
    </row>
    <row r="4921" spans="1:22">
      <c r="A4921" s="12">
        <f t="shared" si="470"/>
        <v>0</v>
      </c>
      <c r="B4921" t="str">
        <f>YEAR(C4921)&amp;VLOOKUP(MONTH(C4921),lookup!$G$2:$N$13,8)</f>
        <v>2021M09</v>
      </c>
      <c r="C4921" s="7">
        <f t="shared" si="468"/>
        <v>44458</v>
      </c>
      <c r="D4921" s="126">
        <v>38.642887057127723</v>
      </c>
      <c r="E4921">
        <f t="shared" si="469"/>
        <v>38.358785616426331</v>
      </c>
      <c r="F4921" s="126">
        <v>32.704866082254284</v>
      </c>
      <c r="G4921">
        <f t="shared" si="467"/>
        <v>32.436974039464971</v>
      </c>
      <c r="H4921">
        <f t="shared" si="476"/>
        <v>38.007626500676274</v>
      </c>
      <c r="I4921">
        <f t="shared" si="477"/>
        <v>32.59606995774935</v>
      </c>
      <c r="J4921">
        <f t="shared" si="471"/>
        <v>0</v>
      </c>
      <c r="K4921" s="66"/>
      <c r="L4921" s="67"/>
      <c r="M4921" s="66"/>
      <c r="N4921" s="67"/>
      <c r="O4921" s="66"/>
      <c r="P4921" s="67"/>
      <c r="Q4921" s="66"/>
      <c r="R4921" s="68"/>
      <c r="S4921">
        <f t="shared" si="472"/>
        <v>32.59606995774935</v>
      </c>
      <c r="T4921">
        <f t="shared" si="473"/>
        <v>0</v>
      </c>
      <c r="U4921">
        <f t="shared" si="474"/>
        <v>38.007626500676274</v>
      </c>
      <c r="V4921">
        <f t="shared" si="475"/>
        <v>0</v>
      </c>
    </row>
    <row r="4922" spans="1:22">
      <c r="A4922" s="12">
        <f t="shared" si="470"/>
        <v>0</v>
      </c>
      <c r="B4922" t="str">
        <f>YEAR(C4922)&amp;VLOOKUP(MONTH(C4922),lookup!$G$2:$N$13,8)</f>
        <v>2021M09</v>
      </c>
      <c r="C4922" s="7">
        <f t="shared" si="468"/>
        <v>44459</v>
      </c>
      <c r="D4922" s="126">
        <v>38.220041344744224</v>
      </c>
      <c r="E4922">
        <f t="shared" si="469"/>
        <v>38.382200848650037</v>
      </c>
      <c r="F4922" s="126">
        <v>32.375568016063077</v>
      </c>
      <c r="G4922">
        <f t="shared" si="467"/>
        <v>32.464681350601118</v>
      </c>
      <c r="H4922">
        <f t="shared" si="476"/>
        <v>38.023087782986124</v>
      </c>
      <c r="I4922">
        <f t="shared" si="477"/>
        <v>32.612608932563475</v>
      </c>
      <c r="J4922">
        <f t="shared" si="471"/>
        <v>0</v>
      </c>
      <c r="K4922" s="66"/>
      <c r="L4922" s="67"/>
      <c r="M4922" s="66"/>
      <c r="N4922" s="67"/>
      <c r="O4922" s="66"/>
      <c r="P4922" s="67"/>
      <c r="Q4922" s="66"/>
      <c r="R4922" s="68"/>
      <c r="S4922">
        <f t="shared" si="472"/>
        <v>32.612608932563475</v>
      </c>
      <c r="T4922">
        <f t="shared" si="473"/>
        <v>0</v>
      </c>
      <c r="U4922">
        <f t="shared" si="474"/>
        <v>38.023087782986124</v>
      </c>
      <c r="V4922">
        <f t="shared" si="475"/>
        <v>0</v>
      </c>
    </row>
    <row r="4923" spans="1:22">
      <c r="A4923" s="12">
        <f t="shared" si="470"/>
        <v>0</v>
      </c>
      <c r="B4923" t="str">
        <f>YEAR(C4923)&amp;VLOOKUP(MONTH(C4923),lookup!$G$2:$N$13,8)</f>
        <v>2021M09</v>
      </c>
      <c r="C4923" s="7">
        <f t="shared" si="468"/>
        <v>44460</v>
      </c>
      <c r="D4923" s="126">
        <v>38.535786800181825</v>
      </c>
      <c r="E4923">
        <f t="shared" si="469"/>
        <v>38.443308806327785</v>
      </c>
      <c r="F4923" s="126">
        <v>32.574314969945135</v>
      </c>
      <c r="G4923">
        <f t="shared" si="467"/>
        <v>32.530988335611042</v>
      </c>
      <c r="H4923">
        <f t="shared" si="476"/>
        <v>38.046331612961666</v>
      </c>
      <c r="I4923">
        <f t="shared" si="477"/>
        <v>32.635504618955558</v>
      </c>
      <c r="J4923">
        <f t="shared" si="471"/>
        <v>0</v>
      </c>
      <c r="K4923" s="66"/>
      <c r="L4923" s="67"/>
      <c r="M4923" s="66"/>
      <c r="N4923" s="67"/>
      <c r="O4923" s="66"/>
      <c r="P4923" s="67"/>
      <c r="Q4923" s="66"/>
      <c r="R4923" s="68"/>
      <c r="S4923">
        <f t="shared" si="472"/>
        <v>32.635504618955558</v>
      </c>
      <c r="T4923">
        <f t="shared" si="473"/>
        <v>0</v>
      </c>
      <c r="U4923">
        <f t="shared" si="474"/>
        <v>38.046331612961666</v>
      </c>
      <c r="V4923">
        <f t="shared" si="475"/>
        <v>0</v>
      </c>
    </row>
    <row r="4924" spans="1:22">
      <c r="A4924" s="12">
        <f t="shared" si="470"/>
        <v>0</v>
      </c>
      <c r="B4924" t="str">
        <f>YEAR(C4924)&amp;VLOOKUP(MONTH(C4924),lookup!$G$2:$N$13,8)</f>
        <v>2021M09</v>
      </c>
      <c r="C4924" s="7">
        <f t="shared" si="468"/>
        <v>44461</v>
      </c>
      <c r="D4924" s="126">
        <v>38.351819227864837</v>
      </c>
      <c r="E4924">
        <f t="shared" si="469"/>
        <v>38.464650328830288</v>
      </c>
      <c r="F4924" s="126">
        <v>32.568892898994882</v>
      </c>
      <c r="G4924">
        <f t="shared" si="467"/>
        <v>32.55424056876307</v>
      </c>
      <c r="H4924">
        <f t="shared" si="476"/>
        <v>38.066997019315544</v>
      </c>
      <c r="I4924">
        <f t="shared" si="477"/>
        <v>32.647706521294459</v>
      </c>
      <c r="J4924">
        <f t="shared" si="471"/>
        <v>0</v>
      </c>
      <c r="K4924" s="66"/>
      <c r="L4924" s="67"/>
      <c r="M4924" s="66"/>
      <c r="N4924" s="67"/>
      <c r="O4924" s="66"/>
      <c r="P4924" s="67"/>
      <c r="Q4924" s="66"/>
      <c r="R4924" s="68"/>
      <c r="S4924">
        <f t="shared" si="472"/>
        <v>32.647706521294459</v>
      </c>
      <c r="T4924">
        <f t="shared" si="473"/>
        <v>0</v>
      </c>
      <c r="U4924">
        <f t="shared" si="474"/>
        <v>38.066997019315544</v>
      </c>
      <c r="V4924">
        <f t="shared" si="475"/>
        <v>0</v>
      </c>
    </row>
    <row r="4925" spans="1:22">
      <c r="A4925" s="12">
        <f t="shared" si="470"/>
        <v>0</v>
      </c>
      <c r="B4925" t="str">
        <f>YEAR(C4925)&amp;VLOOKUP(MONTH(C4925),lookup!$G$2:$N$13,8)</f>
        <v>2021M09</v>
      </c>
      <c r="C4925" s="7">
        <f t="shared" si="468"/>
        <v>44462</v>
      </c>
      <c r="D4925" s="126">
        <v>38.940626275411176</v>
      </c>
      <c r="E4925">
        <f t="shared" si="469"/>
        <v>38.552248529034721</v>
      </c>
      <c r="F4925" s="126">
        <v>32.880433816181473</v>
      </c>
      <c r="G4925">
        <f t="shared" si="467"/>
        <v>32.644850714254233</v>
      </c>
      <c r="H4925">
        <f t="shared" si="476"/>
        <v>38.105061369972425</v>
      </c>
      <c r="I4925">
        <f t="shared" si="477"/>
        <v>32.682313832541183</v>
      </c>
      <c r="J4925">
        <f t="shared" si="471"/>
        <v>0</v>
      </c>
      <c r="K4925" s="66"/>
      <c r="L4925" s="67"/>
      <c r="M4925" s="66"/>
      <c r="N4925" s="67"/>
      <c r="O4925" s="66"/>
      <c r="P4925" s="67"/>
      <c r="Q4925" s="66"/>
      <c r="R4925" s="68"/>
      <c r="S4925">
        <f t="shared" si="472"/>
        <v>32.682313832541183</v>
      </c>
      <c r="T4925">
        <f t="shared" si="473"/>
        <v>0</v>
      </c>
      <c r="U4925">
        <f t="shared" si="474"/>
        <v>38.105061369972425</v>
      </c>
      <c r="V4925">
        <f t="shared" si="475"/>
        <v>0</v>
      </c>
    </row>
    <row r="4926" spans="1:22">
      <c r="A4926" s="12">
        <f t="shared" si="470"/>
        <v>0</v>
      </c>
      <c r="B4926" t="str">
        <f>YEAR(C4926)&amp;VLOOKUP(MONTH(C4926),lookup!$G$2:$N$13,8)</f>
        <v>2021M09</v>
      </c>
      <c r="C4926" s="7">
        <f t="shared" si="468"/>
        <v>44463</v>
      </c>
      <c r="D4926" s="126">
        <v>38.40070336861006</v>
      </c>
      <c r="E4926">
        <f t="shared" si="469"/>
        <v>38.531101091005716</v>
      </c>
      <c r="F4926" s="126">
        <v>32.530241549113981</v>
      </c>
      <c r="G4926">
        <f t="shared" si="467"/>
        <v>32.612859770264137</v>
      </c>
      <c r="H4926">
        <f t="shared" si="476"/>
        <v>38.087417172146814</v>
      </c>
      <c r="I4926">
        <f t="shared" si="477"/>
        <v>32.665295280190016</v>
      </c>
      <c r="J4926">
        <f t="shared" si="471"/>
        <v>0</v>
      </c>
      <c r="K4926" s="66"/>
      <c r="L4926" s="67"/>
      <c r="M4926" s="66"/>
      <c r="N4926" s="67"/>
      <c r="O4926" s="66"/>
      <c r="P4926" s="67"/>
      <c r="Q4926" s="66"/>
      <c r="R4926" s="68"/>
      <c r="S4926">
        <f t="shared" si="472"/>
        <v>32.665295280190016</v>
      </c>
      <c r="T4926">
        <f t="shared" si="473"/>
        <v>0</v>
      </c>
      <c r="U4926">
        <f t="shared" si="474"/>
        <v>38.087417172146814</v>
      </c>
      <c r="V4926">
        <f t="shared" si="475"/>
        <v>0</v>
      </c>
    </row>
    <row r="4927" spans="1:22">
      <c r="A4927" s="12">
        <f t="shared" si="470"/>
        <v>0</v>
      </c>
      <c r="B4927" t="str">
        <f>YEAR(C4927)&amp;VLOOKUP(MONTH(C4927),lookup!$G$2:$N$13,8)</f>
        <v>2021M09</v>
      </c>
      <c r="C4927" s="7">
        <f t="shared" si="468"/>
        <v>44464</v>
      </c>
      <c r="D4927" s="126">
        <v>39.081088872045996</v>
      </c>
      <c r="E4927">
        <f t="shared" si="469"/>
        <v>38.60527695926578</v>
      </c>
      <c r="F4927" s="126">
        <v>33.097456558266899</v>
      </c>
      <c r="G4927">
        <f t="shared" si="467"/>
        <v>32.691586186959228</v>
      </c>
      <c r="H4927">
        <f t="shared" si="476"/>
        <v>38.110203022975263</v>
      </c>
      <c r="I4927">
        <f t="shared" si="477"/>
        <v>32.686325899749377</v>
      </c>
      <c r="J4927">
        <f t="shared" si="471"/>
        <v>0</v>
      </c>
      <c r="K4927" s="66"/>
      <c r="L4927" s="67"/>
      <c r="M4927" s="66"/>
      <c r="N4927" s="67"/>
      <c r="O4927" s="66"/>
      <c r="P4927" s="67"/>
      <c r="Q4927" s="66"/>
      <c r="R4927" s="68"/>
      <c r="S4927">
        <f t="shared" si="472"/>
        <v>32.686325899749377</v>
      </c>
      <c r="T4927">
        <f t="shared" si="473"/>
        <v>0</v>
      </c>
      <c r="U4927">
        <f t="shared" si="474"/>
        <v>38.110203022975263</v>
      </c>
      <c r="V4927">
        <f t="shared" si="475"/>
        <v>0</v>
      </c>
    </row>
    <row r="4928" spans="1:22">
      <c r="A4928" s="12">
        <f t="shared" si="470"/>
        <v>0</v>
      </c>
      <c r="B4928" t="str">
        <f>YEAR(C4928)&amp;VLOOKUP(MONTH(C4928),lookup!$G$2:$N$13,8)</f>
        <v>2021M09</v>
      </c>
      <c r="C4928" s="7">
        <f t="shared" si="468"/>
        <v>44465</v>
      </c>
      <c r="D4928" s="126">
        <v>38.703055710411881</v>
      </c>
      <c r="E4928">
        <f t="shared" si="469"/>
        <v>38.639173895568675</v>
      </c>
      <c r="F4928" s="126">
        <v>32.915988121422025</v>
      </c>
      <c r="G4928">
        <f t="shared" si="467"/>
        <v>32.733595785258814</v>
      </c>
      <c r="H4928">
        <f t="shared" si="476"/>
        <v>38.104684451508625</v>
      </c>
      <c r="I4928">
        <f t="shared" si="477"/>
        <v>32.676691583183754</v>
      </c>
      <c r="J4928">
        <f t="shared" si="471"/>
        <v>0</v>
      </c>
      <c r="K4928" s="66"/>
      <c r="L4928" s="67"/>
      <c r="M4928" s="66"/>
      <c r="N4928" s="67"/>
      <c r="O4928" s="66"/>
      <c r="P4928" s="67"/>
      <c r="Q4928" s="66"/>
      <c r="R4928" s="68"/>
      <c r="S4928">
        <f t="shared" si="472"/>
        <v>32.676691583183754</v>
      </c>
      <c r="T4928">
        <f t="shared" si="473"/>
        <v>0</v>
      </c>
      <c r="U4928">
        <f t="shared" si="474"/>
        <v>38.104684451508625</v>
      </c>
      <c r="V4928">
        <f t="shared" si="475"/>
        <v>0</v>
      </c>
    </row>
    <row r="4929" spans="1:22">
      <c r="A4929" s="12">
        <f t="shared" si="470"/>
        <v>0</v>
      </c>
      <c r="B4929" t="str">
        <f>YEAR(C4929)&amp;VLOOKUP(MONTH(C4929),lookup!$G$2:$N$13,8)</f>
        <v>2021M09</v>
      </c>
      <c r="C4929" s="7">
        <f t="shared" si="468"/>
        <v>44466</v>
      </c>
      <c r="D4929" s="126">
        <v>38.658236377210095</v>
      </c>
      <c r="E4929">
        <f t="shared" si="469"/>
        <v>38.650337359492845</v>
      </c>
      <c r="F4929" s="126">
        <v>32.60044648110339</v>
      </c>
      <c r="G4929">
        <f t="shared" si="467"/>
        <v>32.729247186116737</v>
      </c>
      <c r="H4929">
        <f t="shared" si="476"/>
        <v>38.105794025343457</v>
      </c>
      <c r="I4929">
        <f t="shared" si="477"/>
        <v>32.678855360663476</v>
      </c>
      <c r="J4929">
        <f t="shared" si="471"/>
        <v>0</v>
      </c>
      <c r="K4929" s="66"/>
      <c r="L4929" s="67"/>
      <c r="M4929" s="66"/>
      <c r="N4929" s="67"/>
      <c r="O4929" s="66"/>
      <c r="P4929" s="67"/>
      <c r="Q4929" s="66"/>
      <c r="R4929" s="68"/>
      <c r="S4929">
        <f t="shared" si="472"/>
        <v>32.678855360663476</v>
      </c>
      <c r="T4929">
        <f t="shared" si="473"/>
        <v>0</v>
      </c>
      <c r="U4929">
        <f t="shared" si="474"/>
        <v>38.105794025343457</v>
      </c>
      <c r="V4929">
        <f t="shared" si="475"/>
        <v>0</v>
      </c>
    </row>
    <row r="4930" spans="1:22">
      <c r="A4930" s="12">
        <f t="shared" si="470"/>
        <v>0</v>
      </c>
      <c r="B4930" t="str">
        <f>YEAR(C4930)&amp;VLOOKUP(MONTH(C4930),lookup!$G$2:$N$13,8)</f>
        <v>2021M09</v>
      </c>
      <c r="C4930" s="7">
        <f t="shared" si="468"/>
        <v>44467</v>
      </c>
      <c r="D4930" s="126">
        <v>38.459256073340377</v>
      </c>
      <c r="E4930">
        <f t="shared" si="469"/>
        <v>38.674241350486398</v>
      </c>
      <c r="F4930" s="126">
        <v>32.714563835126391</v>
      </c>
      <c r="G4930">
        <f t="shared" si="467"/>
        <v>32.762573669485818</v>
      </c>
      <c r="H4930">
        <f t="shared" si="476"/>
        <v>38.106745512628905</v>
      </c>
      <c r="I4930">
        <f t="shared" si="477"/>
        <v>32.677916234614642</v>
      </c>
      <c r="J4930">
        <f t="shared" si="471"/>
        <v>0</v>
      </c>
      <c r="K4930" s="66"/>
      <c r="L4930" s="67"/>
      <c r="M4930" s="66"/>
      <c r="N4930" s="67"/>
      <c r="O4930" s="66"/>
      <c r="P4930" s="67"/>
      <c r="Q4930" s="66"/>
      <c r="R4930" s="68"/>
      <c r="S4930">
        <f t="shared" si="472"/>
        <v>32.677916234614642</v>
      </c>
      <c r="T4930">
        <f t="shared" si="473"/>
        <v>0</v>
      </c>
      <c r="U4930">
        <f t="shared" si="474"/>
        <v>38.106745512628905</v>
      </c>
      <c r="V4930">
        <f t="shared" si="475"/>
        <v>0</v>
      </c>
    </row>
    <row r="4931" spans="1:22">
      <c r="A4931" s="12">
        <f t="shared" si="470"/>
        <v>0</v>
      </c>
      <c r="B4931" t="str">
        <f>YEAR(C4931)&amp;VLOOKUP(MONTH(C4931),lookup!$G$2:$N$13,8)</f>
        <v>2021M09</v>
      </c>
      <c r="C4931" s="7">
        <f t="shared" si="468"/>
        <v>44468</v>
      </c>
      <c r="D4931" s="126">
        <v>38.576609332801247</v>
      </c>
      <c r="E4931">
        <f t="shared" si="469"/>
        <v>38.64645801355762</v>
      </c>
      <c r="F4931" s="126">
        <v>32.560941886089047</v>
      </c>
      <c r="G4931">
        <f t="shared" si="467"/>
        <v>32.735113524237107</v>
      </c>
      <c r="H4931">
        <f t="shared" si="476"/>
        <v>38.118296651392647</v>
      </c>
      <c r="I4931">
        <f t="shared" si="477"/>
        <v>32.682426454490511</v>
      </c>
      <c r="J4931">
        <f t="shared" si="471"/>
        <v>0</v>
      </c>
      <c r="K4931" s="66"/>
      <c r="L4931" s="67"/>
      <c r="M4931" s="66"/>
      <c r="N4931" s="67"/>
      <c r="O4931" s="66"/>
      <c r="P4931" s="67"/>
      <c r="Q4931" s="66"/>
      <c r="R4931" s="68"/>
      <c r="S4931">
        <f t="shared" si="472"/>
        <v>32.682426454490511</v>
      </c>
      <c r="T4931">
        <f t="shared" si="473"/>
        <v>0</v>
      </c>
      <c r="U4931">
        <f t="shared" si="474"/>
        <v>38.118296651392647</v>
      </c>
      <c r="V4931">
        <f t="shared" si="475"/>
        <v>0</v>
      </c>
    </row>
    <row r="4932" spans="1:22">
      <c r="A4932" s="12">
        <f t="shared" si="470"/>
        <v>0</v>
      </c>
      <c r="B4932" t="str">
        <f>YEAR(C4932)&amp;VLOOKUP(MONTH(C4932),lookup!$G$2:$N$13,8)</f>
        <v>2021M09</v>
      </c>
      <c r="C4932" s="7">
        <f t="shared" si="468"/>
        <v>44469</v>
      </c>
      <c r="D4932" s="126">
        <v>38.125434433620867</v>
      </c>
      <c r="E4932">
        <f t="shared" si="469"/>
        <v>38.609369886001609</v>
      </c>
      <c r="F4932" s="126">
        <v>32.316390289365962</v>
      </c>
      <c r="G4932">
        <f t="shared" si="467"/>
        <v>32.701511172822961</v>
      </c>
      <c r="H4932">
        <f t="shared" si="476"/>
        <v>38.127984513489224</v>
      </c>
      <c r="I4932">
        <f t="shared" si="477"/>
        <v>32.689675156334104</v>
      </c>
      <c r="J4932">
        <f t="shared" si="471"/>
        <v>0</v>
      </c>
      <c r="K4932" s="66"/>
      <c r="L4932" s="67"/>
      <c r="M4932" s="66"/>
      <c r="N4932" s="67"/>
      <c r="O4932" s="66"/>
      <c r="P4932" s="67"/>
      <c r="Q4932" s="66"/>
      <c r="R4932" s="68"/>
      <c r="S4932">
        <f t="shared" si="472"/>
        <v>32.689675156334104</v>
      </c>
      <c r="T4932">
        <f t="shared" si="473"/>
        <v>0</v>
      </c>
      <c r="U4932">
        <f t="shared" si="474"/>
        <v>38.127984513489224</v>
      </c>
      <c r="V4932">
        <f t="shared" si="475"/>
        <v>0</v>
      </c>
    </row>
    <row r="4933" spans="1:22">
      <c r="A4933" s="12">
        <f t="shared" si="470"/>
        <v>0</v>
      </c>
      <c r="B4933" t="str">
        <f>YEAR(C4933)&amp;VLOOKUP(MONTH(C4933),lookup!$G$2:$N$13,8)</f>
        <v>2021M10</v>
      </c>
      <c r="C4933" s="7">
        <f t="shared" si="468"/>
        <v>44470</v>
      </c>
      <c r="D4933" s="126">
        <v>38.273519741453178</v>
      </c>
      <c r="E4933">
        <f t="shared" si="469"/>
        <v>38.500378300079831</v>
      </c>
      <c r="F4933" s="126">
        <v>32.349860979115491</v>
      </c>
      <c r="G4933">
        <f t="shared" si="467"/>
        <v>32.60605073891039</v>
      </c>
      <c r="H4933">
        <f t="shared" si="476"/>
        <v>38.091561974544206</v>
      </c>
      <c r="I4933">
        <f t="shared" si="477"/>
        <v>32.65514869267556</v>
      </c>
      <c r="J4933">
        <f t="shared" si="471"/>
        <v>0</v>
      </c>
      <c r="K4933" s="66"/>
      <c r="L4933" s="67"/>
      <c r="M4933" s="66"/>
      <c r="N4933" s="67"/>
      <c r="O4933" s="66"/>
      <c r="P4933" s="67"/>
      <c r="Q4933" s="66"/>
      <c r="R4933" s="68"/>
      <c r="S4933">
        <f t="shared" si="472"/>
        <v>32.65514869267556</v>
      </c>
      <c r="T4933">
        <f t="shared" si="473"/>
        <v>0</v>
      </c>
      <c r="U4933">
        <f t="shared" si="474"/>
        <v>38.091561974544206</v>
      </c>
      <c r="V4933">
        <f t="shared" si="475"/>
        <v>0</v>
      </c>
    </row>
    <row r="4934" spans="1:22">
      <c r="A4934" s="12">
        <f t="shared" si="470"/>
        <v>0</v>
      </c>
      <c r="B4934" t="str">
        <f>YEAR(C4934)&amp;VLOOKUP(MONTH(C4934),lookup!$G$2:$N$13,8)</f>
        <v>2021M10</v>
      </c>
      <c r="C4934" s="7">
        <f t="shared" si="468"/>
        <v>44471</v>
      </c>
      <c r="D4934" s="126">
        <v>38.165533183377427</v>
      </c>
      <c r="E4934">
        <f t="shared" si="469"/>
        <v>38.440886619583253</v>
      </c>
      <c r="F4934" s="126">
        <v>32.348487122410141</v>
      </c>
      <c r="G4934">
        <f t="shared" si="467"/>
        <v>32.547399337323739</v>
      </c>
      <c r="H4934">
        <f t="shared" si="476"/>
        <v>38.089242348327097</v>
      </c>
      <c r="I4934">
        <f t="shared" si="477"/>
        <v>32.658042533799588</v>
      </c>
      <c r="J4934">
        <f t="shared" si="471"/>
        <v>0</v>
      </c>
      <c r="K4934" s="66"/>
      <c r="L4934" s="67"/>
      <c r="M4934" s="66"/>
      <c r="N4934" s="67"/>
      <c r="O4934" s="66"/>
      <c r="P4934" s="67"/>
      <c r="Q4934" s="66"/>
      <c r="R4934" s="68"/>
      <c r="S4934">
        <f t="shared" si="472"/>
        <v>32.658042533799588</v>
      </c>
      <c r="T4934">
        <f t="shared" si="473"/>
        <v>0</v>
      </c>
      <c r="U4934">
        <f t="shared" si="474"/>
        <v>38.089242348327097</v>
      </c>
      <c r="V4934">
        <f t="shared" si="475"/>
        <v>0</v>
      </c>
    </row>
    <row r="4935" spans="1:22">
      <c r="A4935" s="12">
        <f t="shared" si="470"/>
        <v>0</v>
      </c>
      <c r="B4935" t="str">
        <f>YEAR(C4935)&amp;VLOOKUP(MONTH(C4935),lookup!$G$2:$N$13,8)</f>
        <v>2021M10</v>
      </c>
      <c r="C4935" s="7">
        <f t="shared" si="468"/>
        <v>44472</v>
      </c>
      <c r="D4935" s="126">
        <v>38.764344395163441</v>
      </c>
      <c r="E4935">
        <f t="shared" si="469"/>
        <v>38.429932424607529</v>
      </c>
      <c r="F4935" s="126">
        <v>32.796300076587187</v>
      </c>
      <c r="G4935">
        <f t="shared" si="467"/>
        <v>32.544898190175743</v>
      </c>
      <c r="H4935">
        <f t="shared" si="476"/>
        <v>38.040230387309165</v>
      </c>
      <c r="I4935">
        <f t="shared" si="477"/>
        <v>32.610414743202043</v>
      </c>
      <c r="J4935">
        <f t="shared" si="471"/>
        <v>0</v>
      </c>
      <c r="K4935" s="66"/>
      <c r="L4935" s="67"/>
      <c r="M4935" s="66"/>
      <c r="N4935" s="67"/>
      <c r="O4935" s="66"/>
      <c r="P4935" s="67"/>
      <c r="Q4935" s="66"/>
      <c r="R4935" s="68"/>
      <c r="S4935">
        <f t="shared" si="472"/>
        <v>32.610414743202043</v>
      </c>
      <c r="T4935">
        <f t="shared" si="473"/>
        <v>0</v>
      </c>
      <c r="U4935">
        <f t="shared" si="474"/>
        <v>38.040230387309165</v>
      </c>
      <c r="V4935">
        <f t="shared" si="475"/>
        <v>0</v>
      </c>
    </row>
    <row r="4936" spans="1:22">
      <c r="A4936" s="12">
        <f t="shared" si="470"/>
        <v>0</v>
      </c>
      <c r="B4936" t="str">
        <f>YEAR(C4936)&amp;VLOOKUP(MONTH(C4936),lookup!$G$2:$N$13,8)</f>
        <v>2021M10</v>
      </c>
      <c r="C4936" s="7">
        <f t="shared" si="468"/>
        <v>44473</v>
      </c>
      <c r="D4936" s="126">
        <v>37.599094673255614</v>
      </c>
      <c r="E4936">
        <f t="shared" si="469"/>
        <v>38.289254743111542</v>
      </c>
      <c r="F4936" s="126">
        <v>31.735918583203897</v>
      </c>
      <c r="G4936">
        <f t="shared" ref="G4936:G4999" si="478">AVERAGE(SUM(F4929:F4936)/8,SUM(F4931:F4936)/6)</f>
        <v>32.389590073043571</v>
      </c>
      <c r="H4936">
        <f t="shared" si="476"/>
        <v>38.009903241242753</v>
      </c>
      <c r="I4936">
        <f t="shared" si="477"/>
        <v>32.585740823696426</v>
      </c>
      <c r="J4936">
        <f t="shared" si="471"/>
        <v>0</v>
      </c>
      <c r="K4936" s="66"/>
      <c r="L4936" s="67"/>
      <c r="M4936" s="66"/>
      <c r="N4936" s="67"/>
      <c r="O4936" s="66"/>
      <c r="P4936" s="67"/>
      <c r="Q4936" s="66"/>
      <c r="R4936" s="68"/>
      <c r="S4936">
        <f t="shared" si="472"/>
        <v>32.585740823696426</v>
      </c>
      <c r="T4936">
        <f t="shared" si="473"/>
        <v>0</v>
      </c>
      <c r="U4936">
        <f t="shared" si="474"/>
        <v>38.009903241242753</v>
      </c>
      <c r="V4936">
        <f t="shared" si="475"/>
        <v>0</v>
      </c>
    </row>
    <row r="4937" spans="1:22">
      <c r="A4937" s="12">
        <f t="shared" si="470"/>
        <v>0</v>
      </c>
      <c r="B4937" t="str">
        <f>YEAR(C4937)&amp;VLOOKUP(MONTH(C4937),lookup!$G$2:$N$13,8)</f>
        <v>2021M10</v>
      </c>
      <c r="C4937" s="7">
        <f t="shared" si="468"/>
        <v>44474</v>
      </c>
      <c r="D4937" s="126">
        <v>38.354916158415655</v>
      </c>
      <c r="E4937">
        <f t="shared" si="469"/>
        <v>38.251822798238081</v>
      </c>
      <c r="F4937" s="126">
        <v>32.39286471791381</v>
      </c>
      <c r="G4937">
        <f t="shared" si="478"/>
        <v>32.362609782162956</v>
      </c>
      <c r="H4937">
        <f t="shared" si="476"/>
        <v>37.982019413442487</v>
      </c>
      <c r="I4937">
        <f t="shared" si="477"/>
        <v>32.55906503757619</v>
      </c>
      <c r="J4937">
        <f t="shared" si="471"/>
        <v>0</v>
      </c>
      <c r="K4937" s="66"/>
      <c r="L4937" s="67"/>
      <c r="M4937" s="66"/>
      <c r="N4937" s="67"/>
      <c r="O4937" s="66"/>
      <c r="P4937" s="67"/>
      <c r="Q4937" s="66"/>
      <c r="R4937" s="68"/>
      <c r="S4937">
        <f t="shared" si="472"/>
        <v>32.55906503757619</v>
      </c>
      <c r="T4937">
        <f t="shared" si="473"/>
        <v>0</v>
      </c>
      <c r="U4937">
        <f t="shared" si="474"/>
        <v>37.982019413442487</v>
      </c>
      <c r="V4937">
        <f t="shared" si="475"/>
        <v>0</v>
      </c>
    </row>
    <row r="4938" spans="1:22">
      <c r="A4938" s="12">
        <f t="shared" si="470"/>
        <v>0</v>
      </c>
      <c r="B4938" t="str">
        <f>YEAR(C4938)&amp;VLOOKUP(MONTH(C4938),lookup!$G$2:$N$13,8)</f>
        <v>2021M10</v>
      </c>
      <c r="C4938" s="7">
        <f t="shared" si="468"/>
        <v>44475</v>
      </c>
      <c r="D4938" s="126">
        <v>38.268474586961631</v>
      </c>
      <c r="E4938">
        <f t="shared" si="469"/>
        <v>38.251818968117817</v>
      </c>
      <c r="F4938" s="126">
        <v>32.414697522455867</v>
      </c>
      <c r="G4938">
        <f t="shared" si="478"/>
        <v>32.352060407045201</v>
      </c>
      <c r="H4938">
        <f t="shared" si="476"/>
        <v>37.952414878650572</v>
      </c>
      <c r="I4938">
        <f t="shared" si="477"/>
        <v>32.539933668348617</v>
      </c>
      <c r="J4938">
        <f t="shared" si="471"/>
        <v>0</v>
      </c>
      <c r="K4938" s="66"/>
      <c r="L4938" s="67"/>
      <c r="M4938" s="66"/>
      <c r="N4938" s="67"/>
      <c r="O4938" s="66"/>
      <c r="P4938" s="67"/>
      <c r="Q4938" s="66"/>
      <c r="R4938" s="68"/>
      <c r="S4938">
        <f t="shared" si="472"/>
        <v>32.539933668348617</v>
      </c>
      <c r="T4938">
        <f t="shared" si="473"/>
        <v>0</v>
      </c>
      <c r="U4938">
        <f t="shared" si="474"/>
        <v>37.952414878650572</v>
      </c>
      <c r="V4938">
        <f t="shared" si="475"/>
        <v>0</v>
      </c>
    </row>
    <row r="4939" spans="1:22">
      <c r="A4939" s="12">
        <f t="shared" si="470"/>
        <v>0</v>
      </c>
      <c r="B4939" t="str">
        <f>YEAR(C4939)&amp;VLOOKUP(MONTH(C4939),lookup!$G$2:$N$13,8)</f>
        <v>2021M10</v>
      </c>
      <c r="C4939" s="7">
        <f t="shared" si="468"/>
        <v>44476</v>
      </c>
      <c r="D4939" s="126">
        <v>38.617413414457374</v>
      </c>
      <c r="E4939">
        <f t="shared" si="469"/>
        <v>38.283027029305003</v>
      </c>
      <c r="F4939" s="126">
        <v>32.645825903079619</v>
      </c>
      <c r="G4939">
        <f t="shared" si="478"/>
        <v>32.382029401770794</v>
      </c>
      <c r="H4939">
        <f t="shared" si="476"/>
        <v>37.954308837756642</v>
      </c>
      <c r="I4939">
        <f t="shared" si="477"/>
        <v>32.542962407387094</v>
      </c>
      <c r="J4939">
        <f t="shared" si="471"/>
        <v>0</v>
      </c>
      <c r="K4939" s="66"/>
      <c r="L4939" s="67"/>
      <c r="M4939" s="66"/>
      <c r="N4939" s="67"/>
      <c r="O4939" s="66"/>
      <c r="P4939" s="67"/>
      <c r="Q4939" s="66"/>
      <c r="R4939" s="68"/>
      <c r="S4939">
        <f t="shared" si="472"/>
        <v>32.542962407387094</v>
      </c>
      <c r="T4939">
        <f t="shared" si="473"/>
        <v>0</v>
      </c>
      <c r="U4939">
        <f t="shared" si="474"/>
        <v>37.954308837756642</v>
      </c>
      <c r="V4939">
        <f t="shared" si="475"/>
        <v>0</v>
      </c>
    </row>
    <row r="4940" spans="1:22">
      <c r="A4940" s="12">
        <f t="shared" si="470"/>
        <v>0</v>
      </c>
      <c r="B4940" t="str">
        <f>YEAR(C4940)&amp;VLOOKUP(MONTH(C4940),lookup!$G$2:$N$13,8)</f>
        <v>2021M10</v>
      </c>
      <c r="C4940" s="7">
        <f t="shared" ref="C4940:C5003" si="479">C4939+1</f>
        <v>44477</v>
      </c>
      <c r="D4940" s="126">
        <v>38.274701938256612</v>
      </c>
      <c r="E4940">
        <f t="shared" si="469"/>
        <v>38.301453644584669</v>
      </c>
      <c r="F4940" s="126">
        <v>32.489798717385412</v>
      </c>
      <c r="G4940">
        <f t="shared" si="478"/>
        <v>32.404643394769948</v>
      </c>
      <c r="H4940">
        <f t="shared" si="476"/>
        <v>37.94808105318512</v>
      </c>
      <c r="I4940">
        <f t="shared" si="477"/>
        <v>32.535256872051825</v>
      </c>
      <c r="J4940">
        <f t="shared" si="471"/>
        <v>0</v>
      </c>
      <c r="K4940" s="66"/>
      <c r="L4940" s="67"/>
      <c r="M4940" s="66"/>
      <c r="N4940" s="67"/>
      <c r="O4940" s="66"/>
      <c r="P4940" s="67"/>
      <c r="Q4940" s="66"/>
      <c r="R4940" s="68"/>
      <c r="S4940">
        <f t="shared" si="472"/>
        <v>32.535256872051825</v>
      </c>
      <c r="T4940">
        <f t="shared" si="473"/>
        <v>0</v>
      </c>
      <c r="U4940">
        <f t="shared" si="474"/>
        <v>37.94808105318512</v>
      </c>
      <c r="V4940">
        <f t="shared" si="475"/>
        <v>0</v>
      </c>
    </row>
    <row r="4941" spans="1:22">
      <c r="A4941" s="12">
        <f t="shared" si="470"/>
        <v>0</v>
      </c>
      <c r="B4941" t="str">
        <f>YEAR(C4941)&amp;VLOOKUP(MONTH(C4941),lookup!$G$2:$N$13,8)</f>
        <v>2021M10</v>
      </c>
      <c r="C4941" s="7">
        <f t="shared" si="479"/>
        <v>44478</v>
      </c>
      <c r="D4941" s="126">
        <v>38.522081030343529</v>
      </c>
      <c r="E4941">
        <f t="shared" si="469"/>
        <v>38.296800111405325</v>
      </c>
      <c r="F4941" s="126">
        <v>32.410347538422471</v>
      </c>
      <c r="G4941">
        <f t="shared" si="478"/>
        <v>32.376261093212904</v>
      </c>
      <c r="H4941">
        <f t="shared" si="476"/>
        <v>37.973810809363059</v>
      </c>
      <c r="I4941">
        <f t="shared" si="477"/>
        <v>32.559628247002635</v>
      </c>
      <c r="J4941">
        <f t="shared" si="471"/>
        <v>0</v>
      </c>
      <c r="K4941" s="66"/>
      <c r="L4941" s="67"/>
      <c r="M4941" s="66"/>
      <c r="N4941" s="67"/>
      <c r="O4941" s="66"/>
      <c r="P4941" s="67"/>
      <c r="Q4941" s="66"/>
      <c r="R4941" s="68"/>
      <c r="S4941">
        <f t="shared" si="472"/>
        <v>32.559628247002635</v>
      </c>
      <c r="T4941">
        <f t="shared" si="473"/>
        <v>0</v>
      </c>
      <c r="U4941">
        <f t="shared" si="474"/>
        <v>37.973810809363059</v>
      </c>
      <c r="V4941">
        <f t="shared" si="475"/>
        <v>0</v>
      </c>
    </row>
    <row r="4942" spans="1:22">
      <c r="A4942" s="12">
        <f t="shared" si="470"/>
        <v>0</v>
      </c>
      <c r="B4942" t="str">
        <f>YEAR(C4942)&amp;VLOOKUP(MONTH(C4942),lookup!$G$2:$N$13,8)</f>
        <v>2021M10</v>
      </c>
      <c r="C4942" s="7">
        <f t="shared" si="479"/>
        <v>44479</v>
      </c>
      <c r="D4942" s="126">
        <v>38.66126829821026</v>
      </c>
      <c r="E4942">
        <f t="shared" si="469"/>
        <v>38.416298024828599</v>
      </c>
      <c r="F4942" s="126">
        <v>32.821501263581162</v>
      </c>
      <c r="G4942">
        <f t="shared" si="478"/>
        <v>32.496289700400865</v>
      </c>
      <c r="H4942">
        <f t="shared" si="476"/>
        <v>37.959917610672576</v>
      </c>
      <c r="I4942">
        <f t="shared" si="477"/>
        <v>32.542105466675153</v>
      </c>
      <c r="J4942">
        <f t="shared" si="471"/>
        <v>0</v>
      </c>
      <c r="K4942" s="66"/>
      <c r="L4942" s="67"/>
      <c r="M4942" s="66"/>
      <c r="N4942" s="67"/>
      <c r="O4942" s="66"/>
      <c r="P4942" s="67"/>
      <c r="Q4942" s="66"/>
      <c r="R4942" s="68"/>
      <c r="S4942">
        <f t="shared" si="472"/>
        <v>32.542105466675153</v>
      </c>
      <c r="T4942">
        <f t="shared" si="473"/>
        <v>0</v>
      </c>
      <c r="U4942">
        <f t="shared" si="474"/>
        <v>37.959917610672576</v>
      </c>
      <c r="V4942">
        <f t="shared" si="475"/>
        <v>0</v>
      </c>
    </row>
    <row r="4943" spans="1:22">
      <c r="A4943" s="12">
        <f t="shared" si="470"/>
        <v>0</v>
      </c>
      <c r="B4943" t="str">
        <f>YEAR(C4943)&amp;VLOOKUP(MONTH(C4943),lookup!$G$2:$N$13,8)</f>
        <v>2021M10</v>
      </c>
      <c r="C4943" s="7">
        <f t="shared" si="479"/>
        <v>44480</v>
      </c>
      <c r="D4943" s="126">
        <v>38.393279014655683</v>
      </c>
      <c r="E4943">
        <f t="shared" si="469"/>
        <v>38.396303343233527</v>
      </c>
      <c r="F4943" s="126">
        <v>32.336843313370707</v>
      </c>
      <c r="G4943">
        <f t="shared" si="478"/>
        <v>32.462905202321238</v>
      </c>
      <c r="H4943">
        <f t="shared" si="476"/>
        <v>37.986775990377922</v>
      </c>
      <c r="I4943">
        <f t="shared" si="477"/>
        <v>32.568007150744535</v>
      </c>
      <c r="J4943">
        <f t="shared" si="471"/>
        <v>0</v>
      </c>
      <c r="K4943" s="66"/>
      <c r="L4943" s="67"/>
      <c r="M4943" s="66"/>
      <c r="N4943" s="67"/>
      <c r="O4943" s="66"/>
      <c r="P4943" s="67"/>
      <c r="Q4943" s="66"/>
      <c r="R4943" s="68"/>
      <c r="S4943">
        <f t="shared" si="472"/>
        <v>32.568007150744535</v>
      </c>
      <c r="T4943">
        <f t="shared" si="473"/>
        <v>0</v>
      </c>
      <c r="U4943">
        <f t="shared" si="474"/>
        <v>37.986775990377922</v>
      </c>
      <c r="V4943">
        <f t="shared" si="475"/>
        <v>0</v>
      </c>
    </row>
    <row r="4944" spans="1:22">
      <c r="A4944" s="12">
        <f t="shared" si="470"/>
        <v>0</v>
      </c>
      <c r="B4944" t="str">
        <f>YEAR(C4944)&amp;VLOOKUP(MONTH(C4944),lookup!$G$2:$N$13,8)</f>
        <v>2021M10</v>
      </c>
      <c r="C4944" s="7">
        <f t="shared" si="479"/>
        <v>44481</v>
      </c>
      <c r="D4944" s="126">
        <v>38.387668112970999</v>
      </c>
      <c r="E4944">
        <f t="shared" si="469"/>
        <v>38.455521977049855</v>
      </c>
      <c r="F4944" s="126">
        <v>32.552474966229084</v>
      </c>
      <c r="G4944">
        <f t="shared" si="478"/>
        <v>32.525421429908086</v>
      </c>
      <c r="H4944">
        <f t="shared" si="476"/>
        <v>38.00695499694644</v>
      </c>
      <c r="I4944">
        <f t="shared" si="477"/>
        <v>32.582577203098722</v>
      </c>
      <c r="J4944">
        <f t="shared" si="471"/>
        <v>0</v>
      </c>
      <c r="K4944" s="66"/>
      <c r="L4944" s="67"/>
      <c r="M4944" s="66"/>
      <c r="N4944" s="67"/>
      <c r="O4944" s="66"/>
      <c r="P4944" s="67"/>
      <c r="Q4944" s="66"/>
      <c r="R4944" s="68"/>
      <c r="S4944">
        <f t="shared" si="472"/>
        <v>32.582577203098722</v>
      </c>
      <c r="T4944">
        <f t="shared" si="473"/>
        <v>0</v>
      </c>
      <c r="U4944">
        <f t="shared" si="474"/>
        <v>38.00695499694644</v>
      </c>
      <c r="V4944">
        <f t="shared" si="475"/>
        <v>0</v>
      </c>
    </row>
    <row r="4945" spans="1:22">
      <c r="A4945" s="12">
        <f t="shared" si="470"/>
        <v>0</v>
      </c>
      <c r="B4945" t="str">
        <f>YEAR(C4945)&amp;VLOOKUP(MONTH(C4945),lookup!$G$2:$N$13,8)</f>
        <v>2021M10</v>
      </c>
      <c r="C4945" s="7">
        <f t="shared" si="479"/>
        <v>44482</v>
      </c>
      <c r="D4945" s="126">
        <v>38.636084012452578</v>
      </c>
      <c r="E4945">
        <f t="shared" si="469"/>
        <v>38.474650851093429</v>
      </c>
      <c r="F4945" s="126">
        <v>32.586377807890507</v>
      </c>
      <c r="G4945">
        <f t="shared" si="478"/>
        <v>32.532561990099204</v>
      </c>
      <c r="H4945">
        <f t="shared" si="476"/>
        <v>38.030521502111377</v>
      </c>
      <c r="I4945">
        <f t="shared" si="477"/>
        <v>32.603675460180554</v>
      </c>
      <c r="J4945">
        <f t="shared" si="471"/>
        <v>0</v>
      </c>
      <c r="K4945" s="66"/>
      <c r="L4945" s="67"/>
      <c r="M4945" s="66"/>
      <c r="N4945" s="67"/>
      <c r="O4945" s="66"/>
      <c r="P4945" s="67"/>
      <c r="Q4945" s="66"/>
      <c r="R4945" s="68"/>
      <c r="S4945">
        <f t="shared" si="472"/>
        <v>32.603675460180554</v>
      </c>
      <c r="T4945">
        <f t="shared" si="473"/>
        <v>0</v>
      </c>
      <c r="U4945">
        <f t="shared" si="474"/>
        <v>38.030521502111377</v>
      </c>
      <c r="V4945">
        <f t="shared" si="475"/>
        <v>0</v>
      </c>
    </row>
    <row r="4946" spans="1:22">
      <c r="A4946" s="12">
        <f t="shared" si="470"/>
        <v>0</v>
      </c>
      <c r="B4946" t="str">
        <f>YEAR(C4946)&amp;VLOOKUP(MONTH(C4946),lookup!$G$2:$N$13,8)</f>
        <v>2021M10</v>
      </c>
      <c r="C4946" s="7">
        <f t="shared" si="479"/>
        <v>44483</v>
      </c>
      <c r="D4946" s="126">
        <v>38.366705365053697</v>
      </c>
      <c r="E4946">
        <f t="shared" si="469"/>
        <v>38.488457226957273</v>
      </c>
      <c r="F4946" s="126">
        <v>32.540785618971945</v>
      </c>
      <c r="G4946">
        <f t="shared" si="478"/>
        <v>32.544691404597003</v>
      </c>
      <c r="H4946">
        <f t="shared" si="476"/>
        <v>38.04430277269249</v>
      </c>
      <c r="I4946">
        <f t="shared" si="477"/>
        <v>32.615807890661188</v>
      </c>
      <c r="J4946">
        <f t="shared" si="471"/>
        <v>0</v>
      </c>
      <c r="K4946" s="66"/>
      <c r="L4946" s="67"/>
      <c r="M4946" s="66"/>
      <c r="N4946" s="67"/>
      <c r="O4946" s="66"/>
      <c r="P4946" s="67"/>
      <c r="Q4946" s="66"/>
      <c r="R4946" s="68"/>
      <c r="S4946">
        <f t="shared" si="472"/>
        <v>32.615807890661188</v>
      </c>
      <c r="T4946">
        <f t="shared" si="473"/>
        <v>0</v>
      </c>
      <c r="U4946">
        <f t="shared" si="474"/>
        <v>38.04430277269249</v>
      </c>
      <c r="V4946">
        <f t="shared" si="475"/>
        <v>0</v>
      </c>
    </row>
    <row r="4947" spans="1:22">
      <c r="A4947" s="12">
        <f t="shared" si="470"/>
        <v>0</v>
      </c>
      <c r="B4947" t="str">
        <f>YEAR(C4947)&amp;VLOOKUP(MONTH(C4947),lookup!$G$2:$N$13,8)</f>
        <v>2021M10</v>
      </c>
      <c r="C4947" s="7">
        <f t="shared" si="479"/>
        <v>44484</v>
      </c>
      <c r="D4947" s="126">
        <v>38.861493214201396</v>
      </c>
      <c r="E4947">
        <f t="shared" si="469"/>
        <v>38.531996563096101</v>
      </c>
      <c r="F4947" s="126">
        <v>32.757108778099074</v>
      </c>
      <c r="G4947">
        <f t="shared" si="478"/>
        <v>32.580543354258765</v>
      </c>
      <c r="H4947">
        <f t="shared" si="476"/>
        <v>38.070035018324553</v>
      </c>
      <c r="I4947">
        <f t="shared" si="477"/>
        <v>32.634375499769405</v>
      </c>
      <c r="J4947">
        <f t="shared" si="471"/>
        <v>0</v>
      </c>
      <c r="K4947" s="66"/>
      <c r="L4947" s="67"/>
      <c r="M4947" s="66"/>
      <c r="N4947" s="67"/>
      <c r="O4947" s="66"/>
      <c r="P4947" s="67"/>
      <c r="Q4947" s="66"/>
      <c r="R4947" s="68"/>
      <c r="S4947">
        <f t="shared" si="472"/>
        <v>32.634375499769405</v>
      </c>
      <c r="T4947">
        <f t="shared" si="473"/>
        <v>0</v>
      </c>
      <c r="U4947">
        <f t="shared" si="474"/>
        <v>38.070035018324553</v>
      </c>
      <c r="V4947">
        <f t="shared" si="475"/>
        <v>0</v>
      </c>
    </row>
    <row r="4948" spans="1:22">
      <c r="A4948" s="12">
        <f t="shared" si="470"/>
        <v>0</v>
      </c>
      <c r="B4948" t="str">
        <f>YEAR(C4948)&amp;VLOOKUP(MONTH(C4948),lookup!$G$2:$N$13,8)</f>
        <v>2021M10</v>
      </c>
      <c r="C4948" s="7">
        <f t="shared" si="479"/>
        <v>44485</v>
      </c>
      <c r="D4948" s="126">
        <v>38.581555098335109</v>
      </c>
      <c r="E4948">
        <f t="shared" si="469"/>
        <v>38.544532118944744</v>
      </c>
      <c r="F4948" s="126">
        <v>32.637045460067263</v>
      </c>
      <c r="G4948">
        <f t="shared" si="478"/>
        <v>32.574374958716895</v>
      </c>
      <c r="H4948">
        <f t="shared" si="476"/>
        <v>38.085992690752434</v>
      </c>
      <c r="I4948">
        <f t="shared" si="477"/>
        <v>32.656482159823803</v>
      </c>
      <c r="J4948">
        <f t="shared" si="471"/>
        <v>0</v>
      </c>
      <c r="K4948" s="66"/>
      <c r="L4948" s="67"/>
      <c r="M4948" s="66"/>
      <c r="N4948" s="67"/>
      <c r="O4948" s="66"/>
      <c r="P4948" s="67"/>
      <c r="Q4948" s="66"/>
      <c r="R4948" s="68"/>
      <c r="S4948">
        <f t="shared" si="472"/>
        <v>32.656482159823803</v>
      </c>
      <c r="T4948">
        <f t="shared" si="473"/>
        <v>0</v>
      </c>
      <c r="U4948">
        <f t="shared" si="474"/>
        <v>38.085992690752434</v>
      </c>
      <c r="V4948">
        <f t="shared" si="475"/>
        <v>0</v>
      </c>
    </row>
    <row r="4949" spans="1:22">
      <c r="A4949" s="12">
        <f t="shared" si="470"/>
        <v>0</v>
      </c>
      <c r="B4949" t="str">
        <f>YEAR(C4949)&amp;VLOOKUP(MONTH(C4949),lookup!$G$2:$N$13,8)</f>
        <v>2021M10</v>
      </c>
      <c r="C4949" s="7">
        <f t="shared" si="479"/>
        <v>44486</v>
      </c>
      <c r="D4949" s="126">
        <v>38.989286473856112</v>
      </c>
      <c r="E4949">
        <f t="shared" si="469"/>
        <v>38.62339974743098</v>
      </c>
      <c r="F4949" s="126">
        <v>32.954769460030512</v>
      </c>
      <c r="G4949">
        <f t="shared" si="478"/>
        <v>32.65989517437238</v>
      </c>
      <c r="H4949">
        <f t="shared" si="476"/>
        <v>38.098004395910763</v>
      </c>
      <c r="I4949">
        <f t="shared" si="477"/>
        <v>32.661913582714377</v>
      </c>
      <c r="J4949">
        <f t="shared" si="471"/>
        <v>0</v>
      </c>
      <c r="K4949" s="66"/>
      <c r="L4949" s="67"/>
      <c r="M4949" s="66"/>
      <c r="N4949" s="67"/>
      <c r="O4949" s="66"/>
      <c r="P4949" s="67"/>
      <c r="Q4949" s="66"/>
      <c r="R4949" s="68"/>
      <c r="S4949">
        <f t="shared" si="472"/>
        <v>32.661913582714377</v>
      </c>
      <c r="T4949">
        <f t="shared" si="473"/>
        <v>0</v>
      </c>
      <c r="U4949">
        <f t="shared" si="474"/>
        <v>38.098004395910763</v>
      </c>
      <c r="V4949">
        <f t="shared" si="475"/>
        <v>0</v>
      </c>
    </row>
    <row r="4950" spans="1:22">
      <c r="A4950" s="12">
        <f t="shared" si="470"/>
        <v>0</v>
      </c>
      <c r="B4950" t="str">
        <f>YEAR(C4950)&amp;VLOOKUP(MONTH(C4950),lookup!$G$2:$N$13,8)</f>
        <v>2021M10</v>
      </c>
      <c r="C4950" s="7">
        <f t="shared" si="479"/>
        <v>44487</v>
      </c>
      <c r="D4950" s="126">
        <v>38.39596883554033</v>
      </c>
      <c r="E4950">
        <f t="shared" si="469"/>
        <v>38.607510257894887</v>
      </c>
      <c r="F4950" s="126">
        <v>32.473180882070054</v>
      </c>
      <c r="G4950">
        <f t="shared" si="478"/>
        <v>32.631517310181351</v>
      </c>
      <c r="H4950">
        <f t="shared" si="476"/>
        <v>38.116571261634519</v>
      </c>
      <c r="I4950">
        <f t="shared" si="477"/>
        <v>32.67777867802954</v>
      </c>
      <c r="J4950">
        <f t="shared" si="471"/>
        <v>0</v>
      </c>
      <c r="K4950" s="66"/>
      <c r="L4950" s="67"/>
      <c r="M4950" s="66"/>
      <c r="N4950" s="67"/>
      <c r="O4950" s="66"/>
      <c r="P4950" s="67"/>
      <c r="Q4950" s="66"/>
      <c r="R4950" s="68"/>
      <c r="S4950">
        <f t="shared" si="472"/>
        <v>32.67777867802954</v>
      </c>
      <c r="T4950">
        <f t="shared" si="473"/>
        <v>0</v>
      </c>
      <c r="U4950">
        <f t="shared" si="474"/>
        <v>38.116571261634519</v>
      </c>
      <c r="V4950">
        <f t="shared" si="475"/>
        <v>0</v>
      </c>
    </row>
    <row r="4951" spans="1:22">
      <c r="A4951" s="12">
        <f t="shared" si="470"/>
        <v>0</v>
      </c>
      <c r="B4951" t="str">
        <f>YEAR(C4951)&amp;VLOOKUP(MONTH(C4951),lookup!$G$2:$N$13,8)</f>
        <v>2021M10</v>
      </c>
      <c r="C4951" s="7">
        <f t="shared" si="479"/>
        <v>44488</v>
      </c>
      <c r="D4951" s="126">
        <v>38.82143744682655</v>
      </c>
      <c r="E4951">
        <f t="shared" si="469"/>
        <v>38.649716279436731</v>
      </c>
      <c r="F4951" s="126">
        <v>32.756330773310999</v>
      </c>
      <c r="G4951">
        <f t="shared" si="478"/>
        <v>32.671898023545992</v>
      </c>
      <c r="H4951">
        <f t="shared" si="476"/>
        <v>38.115753782106026</v>
      </c>
      <c r="I4951">
        <f t="shared" si="477"/>
        <v>32.675652368284133</v>
      </c>
      <c r="J4951">
        <f t="shared" si="471"/>
        <v>0</v>
      </c>
      <c r="K4951" s="66"/>
      <c r="L4951" s="67"/>
      <c r="M4951" s="66"/>
      <c r="N4951" s="67"/>
      <c r="O4951" s="66"/>
      <c r="P4951" s="67"/>
      <c r="Q4951" s="66"/>
      <c r="R4951" s="68"/>
      <c r="S4951">
        <f t="shared" si="472"/>
        <v>32.675652368284133</v>
      </c>
      <c r="T4951">
        <f t="shared" si="473"/>
        <v>0</v>
      </c>
      <c r="U4951">
        <f t="shared" si="474"/>
        <v>38.115753782106026</v>
      </c>
      <c r="V4951">
        <f t="shared" si="475"/>
        <v>0</v>
      </c>
    </row>
    <row r="4952" spans="1:22">
      <c r="A4952" s="12">
        <f t="shared" si="470"/>
        <v>0</v>
      </c>
      <c r="B4952" t="str">
        <f>YEAR(C4952)&amp;VLOOKUP(MONTH(C4952),lookup!$G$2:$N$13,8)</f>
        <v>2021M10</v>
      </c>
      <c r="C4952" s="7">
        <f t="shared" si="479"/>
        <v>44489</v>
      </c>
      <c r="D4952" s="126">
        <v>38.602600586513191</v>
      </c>
      <c r="E4952">
        <f t="shared" si="469"/>
        <v>38.682807494154744</v>
      </c>
      <c r="F4952" s="126">
        <v>32.666876124917543</v>
      </c>
      <c r="G4952">
        <f t="shared" si="478"/>
        <v>32.689555638126158</v>
      </c>
      <c r="H4952">
        <f t="shared" si="476"/>
        <v>38.15226728274537</v>
      </c>
      <c r="I4952">
        <f t="shared" si="477"/>
        <v>32.708824009701445</v>
      </c>
      <c r="J4952">
        <f t="shared" si="471"/>
        <v>0</v>
      </c>
      <c r="K4952" s="66"/>
      <c r="L4952" s="67"/>
      <c r="M4952" s="66"/>
      <c r="N4952" s="67"/>
      <c r="O4952" s="66"/>
      <c r="P4952" s="67"/>
      <c r="Q4952" s="66"/>
      <c r="R4952" s="68"/>
      <c r="S4952">
        <f t="shared" si="472"/>
        <v>32.708824009701445</v>
      </c>
      <c r="T4952">
        <f t="shared" si="473"/>
        <v>0</v>
      </c>
      <c r="U4952">
        <f t="shared" si="474"/>
        <v>38.15226728274537</v>
      </c>
      <c r="V4952">
        <f t="shared" si="475"/>
        <v>0</v>
      </c>
    </row>
    <row r="4953" spans="1:22">
      <c r="A4953" s="12">
        <f t="shared" si="470"/>
        <v>0</v>
      </c>
      <c r="B4953" t="str">
        <f>YEAR(C4953)&amp;VLOOKUP(MONTH(C4953),lookup!$G$2:$N$13,8)</f>
        <v>2021M10</v>
      </c>
      <c r="C4953" s="7">
        <f t="shared" si="479"/>
        <v>44490</v>
      </c>
      <c r="D4953" s="126">
        <v>38.591076779487594</v>
      </c>
      <c r="E4953">
        <f t="shared" si="469"/>
        <v>38.657459839201614</v>
      </c>
      <c r="F4953" s="126">
        <v>32.542221398015649</v>
      </c>
      <c r="G4953">
        <f t="shared" si="478"/>
        <v>32.668888580835358</v>
      </c>
      <c r="H4953">
        <f t="shared" si="476"/>
        <v>38.167302975950378</v>
      </c>
      <c r="I4953">
        <f t="shared" si="477"/>
        <v>32.719389676701489</v>
      </c>
      <c r="J4953">
        <f t="shared" si="471"/>
        <v>0</v>
      </c>
      <c r="K4953" s="66"/>
      <c r="L4953" s="67"/>
      <c r="M4953" s="66"/>
      <c r="N4953" s="67"/>
      <c r="O4953" s="66"/>
      <c r="P4953" s="67"/>
      <c r="Q4953" s="66"/>
      <c r="R4953" s="68"/>
      <c r="S4953">
        <f t="shared" si="472"/>
        <v>32.719389676701489</v>
      </c>
      <c r="T4953">
        <f t="shared" si="473"/>
        <v>0</v>
      </c>
      <c r="U4953">
        <f t="shared" si="474"/>
        <v>38.167302975950378</v>
      </c>
      <c r="V4953">
        <f t="shared" si="475"/>
        <v>0</v>
      </c>
    </row>
    <row r="4954" spans="1:22">
      <c r="A4954" s="12">
        <f t="shared" si="470"/>
        <v>0</v>
      </c>
      <c r="B4954" t="str">
        <f>YEAR(C4954)&amp;VLOOKUP(MONTH(C4954),lookup!$G$2:$N$13,8)</f>
        <v>2021M10</v>
      </c>
      <c r="C4954" s="7">
        <f t="shared" si="479"/>
        <v>44491</v>
      </c>
      <c r="D4954" s="126">
        <v>38.228977255431943</v>
      </c>
      <c r="E4954">
        <f t="shared" si="469"/>
        <v>38.619470345441655</v>
      </c>
      <c r="F4954" s="126">
        <v>32.329861027600025</v>
      </c>
      <c r="G4954">
        <f t="shared" si="478"/>
        <v>32.630107091169009</v>
      </c>
      <c r="H4954">
        <f t="shared" si="476"/>
        <v>38.187097027872063</v>
      </c>
      <c r="I4954">
        <f t="shared" si="477"/>
        <v>32.733924319585078</v>
      </c>
      <c r="J4954">
        <f t="shared" si="471"/>
        <v>0</v>
      </c>
      <c r="K4954" s="66"/>
      <c r="L4954" s="67"/>
      <c r="M4954" s="66"/>
      <c r="N4954" s="67"/>
      <c r="O4954" s="66"/>
      <c r="P4954" s="67"/>
      <c r="Q4954" s="66"/>
      <c r="R4954" s="68"/>
      <c r="S4954">
        <f t="shared" si="472"/>
        <v>32.733924319585078</v>
      </c>
      <c r="T4954">
        <f t="shared" si="473"/>
        <v>0</v>
      </c>
      <c r="U4954">
        <f t="shared" si="474"/>
        <v>38.187097027872063</v>
      </c>
      <c r="V4954">
        <f t="shared" si="475"/>
        <v>0</v>
      </c>
    </row>
    <row r="4955" spans="1:22">
      <c r="A4955" s="12">
        <f t="shared" si="470"/>
        <v>0</v>
      </c>
      <c r="B4955" t="str">
        <f>YEAR(C4955)&amp;VLOOKUP(MONTH(C4955),lookup!$G$2:$N$13,8)</f>
        <v>2021M10</v>
      </c>
      <c r="C4955" s="7">
        <f t="shared" si="479"/>
        <v>44492</v>
      </c>
      <c r="D4955" s="126">
        <v>38.78943174095177</v>
      </c>
      <c r="E4955">
        <f t="shared" si="469"/>
        <v>38.598311942288191</v>
      </c>
      <c r="F4955" s="126">
        <v>32.637923697122858</v>
      </c>
      <c r="G4955">
        <f t="shared" si="478"/>
        <v>32.596254210032356</v>
      </c>
      <c r="H4955">
        <f t="shared" si="476"/>
        <v>38.209741015579866</v>
      </c>
      <c r="I4955">
        <f t="shared" si="477"/>
        <v>32.749334808870259</v>
      </c>
      <c r="J4955">
        <f t="shared" si="471"/>
        <v>0</v>
      </c>
      <c r="K4955" s="66"/>
      <c r="L4955" s="67"/>
      <c r="M4955" s="66"/>
      <c r="N4955" s="67"/>
      <c r="O4955" s="66"/>
      <c r="P4955" s="67"/>
      <c r="Q4955" s="66"/>
      <c r="R4955" s="68"/>
      <c r="S4955">
        <f t="shared" si="472"/>
        <v>32.749334808870259</v>
      </c>
      <c r="T4955">
        <f t="shared" si="473"/>
        <v>0</v>
      </c>
      <c r="U4955">
        <f t="shared" si="474"/>
        <v>38.209741015579866</v>
      </c>
      <c r="V4955">
        <f t="shared" si="475"/>
        <v>0</v>
      </c>
    </row>
    <row r="4956" spans="1:22">
      <c r="A4956" s="12">
        <f t="shared" si="470"/>
        <v>0</v>
      </c>
      <c r="B4956" t="str">
        <f>YEAR(C4956)&amp;VLOOKUP(MONTH(C4956),lookup!$G$2:$N$13,8)</f>
        <v>2021M10</v>
      </c>
      <c r="C4956" s="7">
        <f t="shared" si="479"/>
        <v>44493</v>
      </c>
      <c r="D4956" s="126">
        <v>38.684670240792393</v>
      </c>
      <c r="E4956">
        <f t="shared" si="469"/>
        <v>38.628815089129446</v>
      </c>
      <c r="F4956" s="126">
        <v>32.726156282869958</v>
      </c>
      <c r="G4956">
        <f t="shared" si="478"/>
        <v>32.622904919857518</v>
      </c>
      <c r="H4956">
        <f t="shared" si="476"/>
        <v>38.207123966995837</v>
      </c>
      <c r="I4956">
        <f t="shared" si="477"/>
        <v>32.742668336807938</v>
      </c>
      <c r="J4956">
        <f t="shared" si="471"/>
        <v>0</v>
      </c>
      <c r="K4956" s="66"/>
      <c r="L4956" s="67"/>
      <c r="M4956" s="66"/>
      <c r="N4956" s="67"/>
      <c r="O4956" s="66"/>
      <c r="P4956" s="67"/>
      <c r="Q4956" s="66"/>
      <c r="R4956" s="68"/>
      <c r="S4956">
        <f t="shared" si="472"/>
        <v>32.742668336807938</v>
      </c>
      <c r="T4956">
        <f t="shared" si="473"/>
        <v>0</v>
      </c>
      <c r="U4956">
        <f t="shared" si="474"/>
        <v>38.207123966995837</v>
      </c>
      <c r="V4956">
        <f t="shared" si="475"/>
        <v>0</v>
      </c>
    </row>
    <row r="4957" spans="1:22">
      <c r="A4957" s="12">
        <f t="shared" si="470"/>
        <v>0</v>
      </c>
      <c r="B4957" t="str">
        <f>YEAR(C4957)&amp;VLOOKUP(MONTH(C4957),lookup!$G$2:$N$13,8)</f>
        <v>2021M10</v>
      </c>
      <c r="C4957" s="7">
        <f t="shared" si="479"/>
        <v>44494</v>
      </c>
      <c r="D4957" s="126">
        <v>38.752889853792283</v>
      </c>
      <c r="E4957">
        <f t="shared" si="469"/>
        <v>38.608328000955936</v>
      </c>
      <c r="F4957" s="126">
        <v>32.552853487604764</v>
      </c>
      <c r="G4957">
        <f t="shared" si="478"/>
        <v>32.580828731105392</v>
      </c>
      <c r="H4957">
        <f t="shared" si="476"/>
        <v>38.261138830288473</v>
      </c>
      <c r="I4957">
        <f t="shared" si="477"/>
        <v>32.792133207481029</v>
      </c>
      <c r="J4957">
        <f t="shared" si="471"/>
        <v>0</v>
      </c>
      <c r="K4957" s="66"/>
      <c r="L4957" s="67"/>
      <c r="M4957" s="66"/>
      <c r="N4957" s="67"/>
      <c r="O4957" s="66"/>
      <c r="P4957" s="67"/>
      <c r="Q4957" s="66"/>
      <c r="R4957" s="68"/>
      <c r="S4957">
        <f t="shared" si="472"/>
        <v>32.792133207481029</v>
      </c>
      <c r="T4957">
        <f t="shared" si="473"/>
        <v>0</v>
      </c>
      <c r="U4957">
        <f t="shared" si="474"/>
        <v>38.261138830288473</v>
      </c>
      <c r="V4957">
        <f t="shared" si="475"/>
        <v>0</v>
      </c>
    </row>
    <row r="4958" spans="1:22">
      <c r="A4958" s="12">
        <f t="shared" si="470"/>
        <v>0</v>
      </c>
      <c r="B4958" t="str">
        <f>YEAR(C4958)&amp;VLOOKUP(MONTH(C4958),lookup!$G$2:$N$13,8)</f>
        <v>2021M10</v>
      </c>
      <c r="C4958" s="7">
        <f t="shared" si="479"/>
        <v>44495</v>
      </c>
      <c r="D4958" s="126">
        <v>38.690928343497482</v>
      </c>
      <c r="E4958">
        <f t="shared" si="469"/>
        <v>38.634123616618609</v>
      </c>
      <c r="F4958" s="126">
        <v>32.776465893821857</v>
      </c>
      <c r="G4958">
        <f t="shared" si="478"/>
        <v>32.608916525081909</v>
      </c>
      <c r="H4958">
        <f t="shared" si="476"/>
        <v>38.267486602928798</v>
      </c>
      <c r="I4958">
        <f t="shared" si="477"/>
        <v>32.790303780924191</v>
      </c>
      <c r="J4958">
        <f t="shared" si="471"/>
        <v>0</v>
      </c>
      <c r="K4958" s="66"/>
      <c r="L4958" s="67"/>
      <c r="M4958" s="66"/>
      <c r="N4958" s="67"/>
      <c r="O4958" s="66"/>
      <c r="P4958" s="67"/>
      <c r="Q4958" s="66"/>
      <c r="R4958" s="68"/>
      <c r="S4958">
        <f t="shared" si="472"/>
        <v>32.790303780924191</v>
      </c>
      <c r="T4958">
        <f t="shared" si="473"/>
        <v>0</v>
      </c>
      <c r="U4958">
        <f t="shared" si="474"/>
        <v>38.267486602928798</v>
      </c>
      <c r="V4958">
        <f t="shared" si="475"/>
        <v>0</v>
      </c>
    </row>
    <row r="4959" spans="1:22">
      <c r="A4959" s="12">
        <f t="shared" si="470"/>
        <v>0</v>
      </c>
      <c r="B4959" t="str">
        <f>YEAR(C4959)&amp;VLOOKUP(MONTH(C4959),lookup!$G$2:$N$13,8)</f>
        <v>2021M10</v>
      </c>
      <c r="C4959" s="7">
        <f t="shared" si="479"/>
        <v>44496</v>
      </c>
      <c r="D4959" s="126">
        <v>38.865796387861465</v>
      </c>
      <c r="E4959">
        <f t="shared" si="469"/>
        <v>38.659789351131117</v>
      </c>
      <c r="F4959" s="126">
        <v>32.577971067394813</v>
      </c>
      <c r="G4959">
        <f t="shared" si="478"/>
        <v>32.600748182577071</v>
      </c>
      <c r="H4959">
        <f t="shared" si="476"/>
        <v>38.313893255332403</v>
      </c>
      <c r="I4959">
        <f t="shared" si="477"/>
        <v>32.826977186604758</v>
      </c>
      <c r="J4959">
        <f t="shared" si="471"/>
        <v>0</v>
      </c>
      <c r="K4959" s="66"/>
      <c r="L4959" s="67"/>
      <c r="M4959" s="66"/>
      <c r="N4959" s="67"/>
      <c r="O4959" s="66"/>
      <c r="P4959" s="67"/>
      <c r="Q4959" s="66"/>
      <c r="R4959" s="68"/>
      <c r="S4959">
        <f t="shared" si="472"/>
        <v>32.826977186604758</v>
      </c>
      <c r="T4959">
        <f t="shared" si="473"/>
        <v>0</v>
      </c>
      <c r="U4959">
        <f t="shared" si="474"/>
        <v>38.313893255332403</v>
      </c>
      <c r="V4959">
        <f t="shared" si="475"/>
        <v>0</v>
      </c>
    </row>
    <row r="4960" spans="1:22">
      <c r="A4960" s="12">
        <f t="shared" si="470"/>
        <v>0</v>
      </c>
      <c r="B4960" t="str">
        <f>YEAR(C4960)&amp;VLOOKUP(MONTH(C4960),lookup!$G$2:$N$13,8)</f>
        <v>2021M10</v>
      </c>
      <c r="C4960" s="7">
        <f t="shared" si="479"/>
        <v>44497</v>
      </c>
      <c r="D4960" s="126">
        <v>38.518573474696701</v>
      </c>
      <c r="E4960">
        <f t="shared" si="469"/>
        <v>38.678670674914656</v>
      </c>
      <c r="F4960" s="126">
        <v>32.587014620109422</v>
      </c>
      <c r="G4960">
        <f t="shared" si="478"/>
        <v>32.617186304569017</v>
      </c>
      <c r="H4960">
        <f t="shared" si="476"/>
        <v>38.335339263970717</v>
      </c>
      <c r="I4960">
        <f t="shared" si="477"/>
        <v>32.834551141121757</v>
      </c>
      <c r="J4960">
        <f t="shared" si="471"/>
        <v>0</v>
      </c>
      <c r="K4960" s="66"/>
      <c r="L4960" s="67"/>
      <c r="M4960" s="66"/>
      <c r="N4960" s="67"/>
      <c r="O4960" s="66"/>
      <c r="P4960" s="67"/>
      <c r="Q4960" s="66"/>
      <c r="R4960" s="68"/>
      <c r="S4960">
        <f t="shared" si="472"/>
        <v>32.834551141121757</v>
      </c>
      <c r="T4960">
        <f t="shared" si="473"/>
        <v>0</v>
      </c>
      <c r="U4960">
        <f t="shared" si="474"/>
        <v>38.335339263970717</v>
      </c>
      <c r="V4960">
        <f t="shared" si="475"/>
        <v>0</v>
      </c>
    </row>
    <row r="4961" spans="1:22">
      <c r="A4961" s="12">
        <f t="shared" si="470"/>
        <v>0</v>
      </c>
      <c r="B4961" t="str">
        <f>YEAR(C4961)&amp;VLOOKUP(MONTH(C4961),lookup!$G$2:$N$13,8)</f>
        <v>2021M10</v>
      </c>
      <c r="C4961" s="7">
        <f t="shared" si="479"/>
        <v>44498</v>
      </c>
      <c r="D4961" s="126">
        <v>38.783149419832903</v>
      </c>
      <c r="E4961">
        <f t="shared" si="469"/>
        <v>38.690151688176329</v>
      </c>
      <c r="F4961" s="126">
        <v>32.50707288129869</v>
      </c>
      <c r="G4961">
        <f t="shared" si="478"/>
        <v>32.60408528762219</v>
      </c>
      <c r="H4961">
        <f t="shared" si="476"/>
        <v>38.345448029472649</v>
      </c>
      <c r="I4961">
        <f t="shared" si="477"/>
        <v>32.841173405243424</v>
      </c>
      <c r="J4961">
        <f t="shared" si="471"/>
        <v>0</v>
      </c>
      <c r="K4961" s="66"/>
      <c r="L4961" s="67"/>
      <c r="M4961" s="66"/>
      <c r="N4961" s="67"/>
      <c r="O4961" s="66"/>
      <c r="P4961" s="67"/>
      <c r="Q4961" s="66"/>
      <c r="R4961" s="68"/>
      <c r="S4961">
        <f t="shared" si="472"/>
        <v>32.841173405243424</v>
      </c>
      <c r="T4961">
        <f t="shared" si="473"/>
        <v>0</v>
      </c>
      <c r="U4961">
        <f t="shared" si="474"/>
        <v>38.345448029472649</v>
      </c>
      <c r="V4961">
        <f t="shared" si="475"/>
        <v>0</v>
      </c>
    </row>
    <row r="4962" spans="1:22">
      <c r="A4962" s="12">
        <f t="shared" si="470"/>
        <v>0</v>
      </c>
      <c r="B4962" t="str">
        <f>YEAR(C4962)&amp;VLOOKUP(MONTH(C4962),lookup!$G$2:$N$13,8)</f>
        <v>2021M10</v>
      </c>
      <c r="C4962" s="7">
        <f t="shared" si="479"/>
        <v>44499</v>
      </c>
      <c r="D4962" s="126">
        <v>38.936368320947892</v>
      </c>
      <c r="E4962">
        <f t="shared" si="469"/>
        <v>38.755338469784036</v>
      </c>
      <c r="F4962" s="126">
        <v>32.859889740157271</v>
      </c>
      <c r="G4962">
        <f t="shared" si="478"/>
        <v>32.648356536930962</v>
      </c>
      <c r="H4962">
        <f t="shared" si="476"/>
        <v>38.37343278714102</v>
      </c>
      <c r="I4962">
        <f t="shared" si="477"/>
        <v>32.857939903970788</v>
      </c>
      <c r="J4962">
        <f t="shared" si="471"/>
        <v>0</v>
      </c>
      <c r="K4962" s="66"/>
      <c r="L4962" s="67"/>
      <c r="M4962" s="66"/>
      <c r="N4962" s="67"/>
      <c r="O4962" s="66"/>
      <c r="P4962" s="67"/>
      <c r="Q4962" s="66"/>
      <c r="R4962" s="68"/>
      <c r="S4962">
        <f t="shared" si="472"/>
        <v>32.857939903970788</v>
      </c>
      <c r="T4962">
        <f t="shared" si="473"/>
        <v>0</v>
      </c>
      <c r="U4962">
        <f t="shared" si="474"/>
        <v>38.37343278714102</v>
      </c>
      <c r="V4962">
        <f t="shared" si="475"/>
        <v>0</v>
      </c>
    </row>
    <row r="4963" spans="1:22">
      <c r="A4963" s="12">
        <f t="shared" si="470"/>
        <v>0</v>
      </c>
      <c r="B4963" t="str">
        <f>YEAR(C4963)&amp;VLOOKUP(MONTH(C4963),lookup!$G$2:$N$13,8)</f>
        <v>2021M10</v>
      </c>
      <c r="C4963" s="7">
        <f t="shared" si="479"/>
        <v>44500</v>
      </c>
      <c r="D4963" s="126">
        <v>38.918290483659042</v>
      </c>
      <c r="E4963">
        <f t="shared" si="469"/>
        <v>38.777175527025463</v>
      </c>
      <c r="F4963" s="126">
        <v>32.785140803821768</v>
      </c>
      <c r="G4963">
        <f t="shared" si="478"/>
        <v>32.676914882451058</v>
      </c>
      <c r="H4963">
        <f t="shared" si="476"/>
        <v>38.380797670334019</v>
      </c>
      <c r="I4963">
        <f t="shared" si="477"/>
        <v>32.855759476965872</v>
      </c>
      <c r="J4963">
        <f t="shared" si="471"/>
        <v>0</v>
      </c>
      <c r="K4963" s="66"/>
      <c r="L4963" s="67"/>
      <c r="M4963" s="66"/>
      <c r="N4963" s="67"/>
      <c r="O4963" s="66"/>
      <c r="P4963" s="67"/>
      <c r="Q4963" s="66"/>
      <c r="R4963" s="68"/>
      <c r="S4963">
        <f t="shared" si="472"/>
        <v>32.855759476965872</v>
      </c>
      <c r="T4963">
        <f t="shared" si="473"/>
        <v>0</v>
      </c>
      <c r="U4963">
        <f t="shared" si="474"/>
        <v>38.380797670334019</v>
      </c>
      <c r="V4963">
        <f t="shared" si="475"/>
        <v>0</v>
      </c>
    </row>
    <row r="4964" spans="1:22">
      <c r="A4964" s="12">
        <f t="shared" si="470"/>
        <v>0</v>
      </c>
      <c r="B4964" t="str">
        <f>YEAR(C4964)&amp;VLOOKUP(MONTH(C4964),lookup!$G$2:$N$13,8)</f>
        <v>2021M11</v>
      </c>
      <c r="C4964" s="7">
        <f t="shared" si="479"/>
        <v>44501</v>
      </c>
      <c r="D4964" s="126">
        <v>38.740058663205829</v>
      </c>
      <c r="E4964">
        <f t="shared" si="469"/>
        <v>38.78473149673534</v>
      </c>
      <c r="F4964" s="126">
        <v>32.680416695642869</v>
      </c>
      <c r="G4964">
        <f t="shared" si="478"/>
        <v>32.666052058401121</v>
      </c>
      <c r="H4964">
        <f t="shared" si="476"/>
        <v>38.411300112421628</v>
      </c>
      <c r="I4964">
        <f t="shared" si="477"/>
        <v>32.877501192937068</v>
      </c>
      <c r="J4964">
        <f t="shared" si="471"/>
        <v>0</v>
      </c>
      <c r="K4964" s="66"/>
      <c r="L4964" s="67"/>
      <c r="M4964" s="66"/>
      <c r="N4964" s="67"/>
      <c r="O4964" s="66"/>
      <c r="P4964" s="67"/>
      <c r="Q4964" s="66"/>
      <c r="R4964" s="68"/>
      <c r="S4964">
        <f t="shared" si="472"/>
        <v>32.877501192937068</v>
      </c>
      <c r="T4964">
        <f t="shared" si="473"/>
        <v>0</v>
      </c>
      <c r="U4964">
        <f t="shared" si="474"/>
        <v>38.411300112421628</v>
      </c>
      <c r="V4964">
        <f t="shared" si="475"/>
        <v>0</v>
      </c>
    </row>
    <row r="4965" spans="1:22">
      <c r="A4965" s="12">
        <f t="shared" si="470"/>
        <v>0</v>
      </c>
      <c r="B4965" t="str">
        <f>YEAR(C4965)&amp;VLOOKUP(MONTH(C4965),lookup!$G$2:$N$13,8)</f>
        <v>2021M11</v>
      </c>
      <c r="C4965" s="7">
        <f t="shared" si="479"/>
        <v>44502</v>
      </c>
      <c r="D4965" s="126">
        <v>38.605753442106312</v>
      </c>
      <c r="E4965">
        <f t="shared" si="469"/>
        <v>38.753865225525367</v>
      </c>
      <c r="F4965" s="126">
        <v>32.289387151804711</v>
      </c>
      <c r="G4965">
        <f t="shared" si="478"/>
        <v>32.625536752781102</v>
      </c>
      <c r="H4965">
        <f t="shared" si="476"/>
        <v>38.409560899840173</v>
      </c>
      <c r="I4965">
        <f t="shared" si="477"/>
        <v>32.856101003827028</v>
      </c>
      <c r="J4965">
        <f t="shared" si="471"/>
        <v>0</v>
      </c>
      <c r="K4965" s="66"/>
      <c r="L4965" s="67"/>
      <c r="M4965" s="66"/>
      <c r="N4965" s="67"/>
      <c r="O4965" s="66"/>
      <c r="P4965" s="67"/>
      <c r="Q4965" s="66"/>
      <c r="R4965" s="68"/>
      <c r="S4965">
        <f t="shared" si="472"/>
        <v>32.856101003827028</v>
      </c>
      <c r="T4965">
        <f t="shared" si="473"/>
        <v>0</v>
      </c>
      <c r="U4965">
        <f t="shared" si="474"/>
        <v>38.409560899840173</v>
      </c>
      <c r="V4965">
        <f t="shared" si="475"/>
        <v>0</v>
      </c>
    </row>
    <row r="4966" spans="1:22">
      <c r="A4966" s="12">
        <f t="shared" si="470"/>
        <v>0</v>
      </c>
      <c r="B4966" t="str">
        <f>YEAR(C4966)&amp;VLOOKUP(MONTH(C4966),lookup!$G$2:$N$13,8)</f>
        <v>2021M11</v>
      </c>
      <c r="C4966" s="7">
        <f t="shared" si="479"/>
        <v>44503</v>
      </c>
      <c r="D4966" s="126">
        <v>38.147739545810474</v>
      </c>
      <c r="E4966">
        <f t="shared" si="469"/>
        <v>38.689013098262748</v>
      </c>
      <c r="F4966" s="126">
        <v>32.149640062100318</v>
      </c>
      <c r="G4966">
        <f t="shared" si="478"/>
        <v>32.549912258464417</v>
      </c>
      <c r="H4966">
        <f t="shared" si="476"/>
        <v>38.411710174204664</v>
      </c>
      <c r="I4966">
        <f t="shared" si="477"/>
        <v>32.857273279055605</v>
      </c>
      <c r="J4966">
        <f t="shared" si="471"/>
        <v>0</v>
      </c>
      <c r="K4966" s="66"/>
      <c r="L4966" s="67"/>
      <c r="M4966" s="66"/>
      <c r="N4966" s="67"/>
      <c r="O4966" s="66"/>
      <c r="P4966" s="67"/>
      <c r="Q4966" s="66"/>
      <c r="R4966" s="68"/>
      <c r="S4966">
        <f t="shared" si="472"/>
        <v>32.857273279055605</v>
      </c>
      <c r="T4966">
        <f t="shared" si="473"/>
        <v>0</v>
      </c>
      <c r="U4966">
        <f t="shared" si="474"/>
        <v>38.411710174204664</v>
      </c>
      <c r="V4966">
        <f t="shared" si="475"/>
        <v>0</v>
      </c>
    </row>
    <row r="4967" spans="1:22">
      <c r="A4967" s="12">
        <f t="shared" si="470"/>
        <v>0</v>
      </c>
      <c r="B4967" t="str">
        <f>YEAR(C4967)&amp;VLOOKUP(MONTH(C4967),lookup!$G$2:$N$13,8)</f>
        <v>2021M11</v>
      </c>
      <c r="C4967" s="7">
        <f t="shared" si="479"/>
        <v>44504</v>
      </c>
      <c r="D4967" s="126">
        <v>38.407148860248121</v>
      </c>
      <c r="E4967">
        <f t="shared" si="469"/>
        <v>38.629014247821516</v>
      </c>
      <c r="F4967" s="126">
        <v>32.184068259889145</v>
      </c>
      <c r="G4967">
        <f t="shared" si="478"/>
        <v>32.498376281211186</v>
      </c>
      <c r="H4967">
        <f t="shared" si="476"/>
        <v>38.401493005496626</v>
      </c>
      <c r="I4967">
        <f t="shared" si="477"/>
        <v>32.828231975789883</v>
      </c>
      <c r="J4967">
        <f t="shared" si="471"/>
        <v>0</v>
      </c>
      <c r="K4967" s="66"/>
      <c r="L4967" s="67"/>
      <c r="M4967" s="66"/>
      <c r="N4967" s="67"/>
      <c r="O4967" s="66"/>
      <c r="P4967" s="67"/>
      <c r="Q4967" s="66"/>
      <c r="R4967" s="68"/>
      <c r="S4967">
        <f t="shared" si="472"/>
        <v>32.828231975789883</v>
      </c>
      <c r="T4967">
        <f t="shared" si="473"/>
        <v>0</v>
      </c>
      <c r="U4967">
        <f t="shared" si="474"/>
        <v>38.401493005496626</v>
      </c>
      <c r="V4967">
        <f t="shared" si="475"/>
        <v>0</v>
      </c>
    </row>
    <row r="4968" spans="1:22">
      <c r="A4968" s="12">
        <f t="shared" si="470"/>
        <v>0</v>
      </c>
      <c r="B4968" t="str">
        <f>YEAR(C4968)&amp;VLOOKUP(MONTH(C4968),lookup!$G$2:$N$13,8)</f>
        <v>2021M11</v>
      </c>
      <c r="C4968" s="7">
        <f t="shared" si="479"/>
        <v>44505</v>
      </c>
      <c r="D4968" s="126">
        <v>38.306114710249005</v>
      </c>
      <c r="E4968">
        <f t="shared" si="469"/>
        <v>38.563214440818626</v>
      </c>
      <c r="F4968" s="126">
        <v>32.282040913630702</v>
      </c>
      <c r="G4968">
        <f t="shared" si="478"/>
        <v>32.431161355679052</v>
      </c>
      <c r="H4968">
        <f t="shared" si="476"/>
        <v>38.40426807871912</v>
      </c>
      <c r="I4968">
        <f t="shared" si="477"/>
        <v>32.823353298264742</v>
      </c>
      <c r="J4968">
        <f t="shared" si="471"/>
        <v>0</v>
      </c>
      <c r="K4968" s="66"/>
      <c r="L4968" s="67"/>
      <c r="M4968" s="66"/>
      <c r="N4968" s="67"/>
      <c r="O4968" s="66"/>
      <c r="P4968" s="67"/>
      <c r="Q4968" s="66"/>
      <c r="R4968" s="68"/>
      <c r="S4968">
        <f t="shared" si="472"/>
        <v>32.823353298264742</v>
      </c>
      <c r="T4968">
        <f t="shared" si="473"/>
        <v>0</v>
      </c>
      <c r="U4968">
        <f t="shared" si="474"/>
        <v>38.40426807871912</v>
      </c>
      <c r="V4968">
        <f t="shared" si="475"/>
        <v>0</v>
      </c>
    </row>
    <row r="4969" spans="1:22">
      <c r="A4969" s="12">
        <f t="shared" si="470"/>
        <v>0</v>
      </c>
      <c r="B4969" t="str">
        <f>YEAR(C4969)&amp;VLOOKUP(MONTH(C4969),lookup!$G$2:$N$13,8)</f>
        <v>2021M11</v>
      </c>
      <c r="C4969" s="7">
        <f t="shared" si="479"/>
        <v>44506</v>
      </c>
      <c r="D4969" s="126">
        <v>38.529646484338436</v>
      </c>
      <c r="E4969">
        <f t="shared" si="469"/>
        <v>38.514983507406839</v>
      </c>
      <c r="F4969" s="126">
        <v>32.325753600052479</v>
      </c>
      <c r="G4969">
        <f t="shared" si="478"/>
        <v>32.381546633620388</v>
      </c>
      <c r="H4969">
        <f t="shared" si="476"/>
        <v>38.39053794664602</v>
      </c>
      <c r="I4969">
        <f t="shared" si="477"/>
        <v>32.796912835248769</v>
      </c>
      <c r="J4969">
        <f t="shared" si="471"/>
        <v>0</v>
      </c>
      <c r="K4969" s="66"/>
      <c r="L4969" s="67"/>
      <c r="M4969" s="66"/>
      <c r="N4969" s="67"/>
      <c r="O4969" s="66"/>
      <c r="P4969" s="67"/>
      <c r="Q4969" s="66"/>
      <c r="R4969" s="68"/>
      <c r="S4969">
        <f t="shared" si="472"/>
        <v>32.796912835248769</v>
      </c>
      <c r="T4969">
        <f t="shared" si="473"/>
        <v>0</v>
      </c>
      <c r="U4969">
        <f t="shared" si="474"/>
        <v>38.39053794664602</v>
      </c>
      <c r="V4969">
        <f t="shared" si="475"/>
        <v>0</v>
      </c>
    </row>
    <row r="4970" spans="1:22">
      <c r="A4970" s="12">
        <f t="shared" si="470"/>
        <v>0</v>
      </c>
      <c r="B4970" t="str">
        <f>YEAR(C4970)&amp;VLOOKUP(MONTH(C4970),lookup!$G$2:$N$13,8)</f>
        <v>2021M11</v>
      </c>
      <c r="C4970" s="7">
        <f t="shared" si="479"/>
        <v>44507</v>
      </c>
      <c r="D4970" s="126">
        <v>38.714165811482722</v>
      </c>
      <c r="E4970">
        <f t="shared" si="469"/>
        <v>38.498938112921664</v>
      </c>
      <c r="F4970" s="126">
        <v>32.605079455183315</v>
      </c>
      <c r="G4970">
        <f t="shared" si="478"/>
        <v>32.35934288743789</v>
      </c>
      <c r="H4970">
        <f t="shared" si="476"/>
        <v>38.394346461980845</v>
      </c>
      <c r="I4970">
        <f t="shared" si="477"/>
        <v>32.786179055937772</v>
      </c>
      <c r="J4970">
        <f t="shared" si="471"/>
        <v>0</v>
      </c>
      <c r="K4970" s="66"/>
      <c r="L4970" s="67"/>
      <c r="M4970" s="66"/>
      <c r="N4970" s="67"/>
      <c r="O4970" s="66"/>
      <c r="P4970" s="67"/>
      <c r="Q4970" s="66"/>
      <c r="R4970" s="68"/>
      <c r="S4970">
        <f t="shared" si="472"/>
        <v>32.786179055937772</v>
      </c>
      <c r="T4970">
        <f t="shared" si="473"/>
        <v>0</v>
      </c>
      <c r="U4970">
        <f t="shared" si="474"/>
        <v>38.394346461980845</v>
      </c>
      <c r="V4970">
        <f t="shared" si="475"/>
        <v>0</v>
      </c>
    </row>
    <row r="4971" spans="1:22">
      <c r="A4971" s="12">
        <f t="shared" si="470"/>
        <v>0</v>
      </c>
      <c r="B4971" t="str">
        <f>YEAR(C4971)&amp;VLOOKUP(MONTH(C4971),lookup!$G$2:$N$13,8)</f>
        <v>2021M11</v>
      </c>
      <c r="C4971" s="7">
        <f t="shared" si="479"/>
        <v>44508</v>
      </c>
      <c r="D4971" s="126">
        <v>38.315210866637493</v>
      </c>
      <c r="E4971">
        <f t="shared" si="469"/>
        <v>38.437033755568756</v>
      </c>
      <c r="F4971" s="126">
        <v>32.054366599811793</v>
      </c>
      <c r="G4971">
        <f t="shared" si="478"/>
        <v>32.294084453687859</v>
      </c>
      <c r="H4971">
        <f t="shared" si="476"/>
        <v>38.387919573123611</v>
      </c>
      <c r="I4971">
        <f t="shared" si="477"/>
        <v>32.775444486978522</v>
      </c>
      <c r="J4971">
        <f t="shared" si="471"/>
        <v>0</v>
      </c>
      <c r="K4971" s="66"/>
      <c r="L4971" s="67"/>
      <c r="M4971" s="66"/>
      <c r="N4971" s="67"/>
      <c r="O4971" s="66"/>
      <c r="P4971" s="67"/>
      <c r="Q4971" s="66"/>
      <c r="R4971" s="68"/>
      <c r="S4971">
        <f t="shared" si="472"/>
        <v>32.775444486978522</v>
      </c>
      <c r="T4971">
        <f t="shared" si="473"/>
        <v>0</v>
      </c>
      <c r="U4971">
        <f t="shared" si="474"/>
        <v>38.387919573123611</v>
      </c>
      <c r="V4971">
        <f t="shared" si="475"/>
        <v>0</v>
      </c>
    </row>
    <row r="4972" spans="1:22">
      <c r="A4972" s="12">
        <f t="shared" si="470"/>
        <v>0</v>
      </c>
      <c r="B4972" t="str">
        <f>YEAR(C4972)&amp;VLOOKUP(MONTH(C4972),lookup!$G$2:$N$13,8)</f>
        <v>2021M11</v>
      </c>
      <c r="C4972" s="7">
        <f t="shared" si="479"/>
        <v>44509</v>
      </c>
      <c r="D4972" s="126">
        <v>38.609549936980805</v>
      </c>
      <c r="E4972">
        <f t="shared" si="469"/>
        <v>38.467361159443882</v>
      </c>
      <c r="F4972" s="126">
        <v>32.499731748840709</v>
      </c>
      <c r="G4972">
        <f t="shared" si="478"/>
        <v>32.311965951741087</v>
      </c>
      <c r="H4972">
        <f t="shared" si="476"/>
        <v>38.383024972769178</v>
      </c>
      <c r="I4972">
        <f t="shared" si="477"/>
        <v>32.75942758279605</v>
      </c>
      <c r="J4972">
        <f t="shared" si="471"/>
        <v>0</v>
      </c>
      <c r="K4972" s="66"/>
      <c r="L4972" s="67"/>
      <c r="M4972" s="66"/>
      <c r="N4972" s="67"/>
      <c r="O4972" s="66"/>
      <c r="P4972" s="67"/>
      <c r="Q4972" s="66"/>
      <c r="R4972" s="68"/>
      <c r="S4972">
        <f t="shared" si="472"/>
        <v>32.75942758279605</v>
      </c>
      <c r="T4972">
        <f t="shared" si="473"/>
        <v>0</v>
      </c>
      <c r="U4972">
        <f t="shared" si="474"/>
        <v>38.383024972769178</v>
      </c>
      <c r="V4972">
        <f t="shared" si="475"/>
        <v>0</v>
      </c>
    </row>
    <row r="4973" spans="1:22">
      <c r="A4973" s="12">
        <f t="shared" si="470"/>
        <v>0</v>
      </c>
      <c r="B4973" t="str">
        <f>YEAR(C4973)&amp;VLOOKUP(MONTH(C4973),lookup!$G$2:$N$13,8)</f>
        <v>2021M11</v>
      </c>
      <c r="C4973" s="7">
        <f t="shared" si="479"/>
        <v>44510</v>
      </c>
      <c r="D4973" s="126">
        <v>38.519268371112886</v>
      </c>
      <c r="E4973">
        <f t="shared" ref="E4973:E5036" si="480">AVERAGE(SUM(D4966:D4973)/8,SUM(D4968:D4973)/6)</f>
        <v>38.471299135078866</v>
      </c>
      <c r="F4973" s="126">
        <v>32.286150811407602</v>
      </c>
      <c r="G4973">
        <f t="shared" si="478"/>
        <v>32.320270559759471</v>
      </c>
      <c r="H4973">
        <f t="shared" si="476"/>
        <v>38.401401392852122</v>
      </c>
      <c r="I4973">
        <f t="shared" si="477"/>
        <v>32.779140447479072</v>
      </c>
      <c r="J4973">
        <f t="shared" si="471"/>
        <v>0</v>
      </c>
      <c r="K4973" s="66"/>
      <c r="L4973" s="67"/>
      <c r="M4973" s="66"/>
      <c r="N4973" s="67"/>
      <c r="O4973" s="66"/>
      <c r="P4973" s="67"/>
      <c r="Q4973" s="66"/>
      <c r="R4973" s="68"/>
      <c r="S4973">
        <f t="shared" si="472"/>
        <v>32.779140447479072</v>
      </c>
      <c r="T4973">
        <f t="shared" si="473"/>
        <v>0</v>
      </c>
      <c r="U4973">
        <f t="shared" si="474"/>
        <v>38.401401392852122</v>
      </c>
      <c r="V4973">
        <f t="shared" si="475"/>
        <v>0</v>
      </c>
    </row>
    <row r="4974" spans="1:22">
      <c r="A4974" s="12">
        <f t="shared" si="470"/>
        <v>0</v>
      </c>
      <c r="B4974" t="str">
        <f>YEAR(C4974)&amp;VLOOKUP(MONTH(C4974),lookup!$G$2:$N$13,8)</f>
        <v>2021M11</v>
      </c>
      <c r="C4974" s="7">
        <f t="shared" si="479"/>
        <v>44511</v>
      </c>
      <c r="D4974" s="126">
        <v>38.766214054391646</v>
      </c>
      <c r="E4974">
        <f t="shared" si="480"/>
        <v>38.548295403877077</v>
      </c>
      <c r="F4974" s="126">
        <v>32.529114300334498</v>
      </c>
      <c r="G4974">
        <f t="shared" si="478"/>
        <v>32.364577148541088</v>
      </c>
      <c r="H4974">
        <f t="shared" si="476"/>
        <v>38.419119990164269</v>
      </c>
      <c r="I4974">
        <f t="shared" si="477"/>
        <v>32.779012756958615</v>
      </c>
      <c r="J4974">
        <f t="shared" si="471"/>
        <v>0</v>
      </c>
      <c r="K4974" s="66"/>
      <c r="L4974" s="67"/>
      <c r="M4974" s="66"/>
      <c r="N4974" s="67"/>
      <c r="O4974" s="66"/>
      <c r="P4974" s="67"/>
      <c r="Q4974" s="66"/>
      <c r="R4974" s="68"/>
      <c r="S4974">
        <f t="shared" si="472"/>
        <v>32.779012756958615</v>
      </c>
      <c r="T4974">
        <f t="shared" si="473"/>
        <v>0</v>
      </c>
      <c r="U4974">
        <f t="shared" si="474"/>
        <v>38.419119990164269</v>
      </c>
      <c r="V4974">
        <f t="shared" si="475"/>
        <v>0</v>
      </c>
    </row>
    <row r="4975" spans="1:22">
      <c r="A4975" s="12">
        <f t="shared" si="470"/>
        <v>0</v>
      </c>
      <c r="B4975" t="str">
        <f>YEAR(C4975)&amp;VLOOKUP(MONTH(C4975),lookup!$G$2:$N$13,8)</f>
        <v>2021M11</v>
      </c>
      <c r="C4975" s="7">
        <f t="shared" si="479"/>
        <v>44512</v>
      </c>
      <c r="D4975" s="126">
        <v>38.697501585860337</v>
      </c>
      <c r="E4975">
        <f t="shared" si="480"/>
        <v>38.580430374354655</v>
      </c>
      <c r="F4975" s="126">
        <v>32.529557082030024</v>
      </c>
      <c r="G4975">
        <f t="shared" si="478"/>
        <v>32.403153823423025</v>
      </c>
      <c r="H4975">
        <f t="shared" si="476"/>
        <v>38.444587677589013</v>
      </c>
      <c r="I4975">
        <f t="shared" si="477"/>
        <v>32.798930662752404</v>
      </c>
      <c r="J4975">
        <f t="shared" si="471"/>
        <v>0</v>
      </c>
      <c r="K4975" s="66"/>
      <c r="L4975" s="67"/>
      <c r="M4975" s="66"/>
      <c r="N4975" s="67"/>
      <c r="O4975" s="66"/>
      <c r="P4975" s="67"/>
      <c r="Q4975" s="66"/>
      <c r="R4975" s="68"/>
      <c r="S4975">
        <f t="shared" si="472"/>
        <v>32.798930662752404</v>
      </c>
      <c r="T4975">
        <f t="shared" si="473"/>
        <v>0</v>
      </c>
      <c r="U4975">
        <f t="shared" si="474"/>
        <v>38.444587677589013</v>
      </c>
      <c r="V4975">
        <f t="shared" si="475"/>
        <v>0</v>
      </c>
    </row>
    <row r="4976" spans="1:22">
      <c r="A4976" s="12">
        <f t="shared" ref="A4976:A5039" si="481">IF(D4976+D4977=D4976,IF(D4976+D4977&gt;0,1,0),0)</f>
        <v>0</v>
      </c>
      <c r="B4976" t="str">
        <f>YEAR(C4976)&amp;VLOOKUP(MONTH(C4976),lookup!$G$2:$N$13,8)</f>
        <v>2021M11</v>
      </c>
      <c r="C4976" s="7">
        <f t="shared" si="479"/>
        <v>44513</v>
      </c>
      <c r="D4976" s="126">
        <v>38.866472979536141</v>
      </c>
      <c r="E4976">
        <f t="shared" si="480"/>
        <v>38.628145030189557</v>
      </c>
      <c r="F4976" s="126">
        <v>32.666236395735496</v>
      </c>
      <c r="G4976">
        <f t="shared" si="478"/>
        <v>32.432262452767247</v>
      </c>
      <c r="H4976">
        <f t="shared" si="476"/>
        <v>38.449599403824834</v>
      </c>
      <c r="I4976">
        <f t="shared" si="477"/>
        <v>32.796593248839869</v>
      </c>
      <c r="J4976">
        <f t="shared" si="471"/>
        <v>0</v>
      </c>
      <c r="K4976" s="66"/>
      <c r="L4976" s="67"/>
      <c r="M4976" s="66"/>
      <c r="N4976" s="67"/>
      <c r="O4976" s="66"/>
      <c r="P4976" s="67"/>
      <c r="Q4976" s="66"/>
      <c r="R4976" s="68"/>
      <c r="S4976">
        <f t="shared" si="472"/>
        <v>32.796593248839869</v>
      </c>
      <c r="T4976">
        <f t="shared" si="473"/>
        <v>0</v>
      </c>
      <c r="U4976">
        <f t="shared" si="474"/>
        <v>38.449599403824834</v>
      </c>
      <c r="V4976">
        <f t="shared" si="475"/>
        <v>0</v>
      </c>
    </row>
    <row r="4977" spans="1:22">
      <c r="A4977" s="12">
        <f t="shared" si="481"/>
        <v>0</v>
      </c>
      <c r="B4977" t="str">
        <f>YEAR(C4977)&amp;VLOOKUP(MONTH(C4977),lookup!$G$2:$N$13,8)</f>
        <v>2021M11</v>
      </c>
      <c r="C4977" s="7">
        <f t="shared" si="479"/>
        <v>44514</v>
      </c>
      <c r="D4977" s="126">
        <v>39.014432779608178</v>
      </c>
      <c r="E4977">
        <f t="shared" si="480"/>
        <v>38.716712666391466</v>
      </c>
      <c r="F4977" s="126">
        <v>32.669762321124367</v>
      </c>
      <c r="G4977">
        <f t="shared" si="478"/>
        <v>32.505045974610297</v>
      </c>
      <c r="H4977">
        <f t="shared" si="476"/>
        <v>38.473931151960635</v>
      </c>
      <c r="I4977">
        <f t="shared" si="477"/>
        <v>32.812208063906823</v>
      </c>
      <c r="J4977">
        <f t="shared" si="471"/>
        <v>0</v>
      </c>
      <c r="K4977" s="66"/>
      <c r="L4977" s="67"/>
      <c r="M4977" s="66"/>
      <c r="N4977" s="67"/>
      <c r="O4977" s="66"/>
      <c r="P4977" s="67"/>
      <c r="Q4977" s="66"/>
      <c r="R4977" s="68"/>
      <c r="S4977">
        <f t="shared" si="472"/>
        <v>32.812208063906823</v>
      </c>
      <c r="T4977">
        <f t="shared" si="473"/>
        <v>0</v>
      </c>
      <c r="U4977">
        <f t="shared" si="474"/>
        <v>38.473931151960635</v>
      </c>
      <c r="V4977">
        <f t="shared" si="475"/>
        <v>0</v>
      </c>
    </row>
    <row r="4978" spans="1:22">
      <c r="A4978" s="12">
        <f t="shared" si="481"/>
        <v>0</v>
      </c>
      <c r="B4978" t="str">
        <f>YEAR(C4978)&amp;VLOOKUP(MONTH(C4978),lookup!$G$2:$N$13,8)</f>
        <v>2021M11</v>
      </c>
      <c r="C4978" s="7">
        <f t="shared" si="479"/>
        <v>44515</v>
      </c>
      <c r="D4978" s="126">
        <v>38.461425781737901</v>
      </c>
      <c r="E4978">
        <f t="shared" si="480"/>
        <v>38.68857273492884</v>
      </c>
      <c r="F4978" s="126">
        <v>32.274490813385377</v>
      </c>
      <c r="G4978">
        <f t="shared" si="478"/>
        <v>32.465614106543313</v>
      </c>
      <c r="H4978">
        <f t="shared" si="476"/>
        <v>38.519220426590131</v>
      </c>
      <c r="I4978">
        <f t="shared" si="477"/>
        <v>32.841546423068692</v>
      </c>
      <c r="J4978">
        <f t="shared" si="471"/>
        <v>0</v>
      </c>
      <c r="K4978" s="66"/>
      <c r="L4978" s="67"/>
      <c r="M4978" s="66"/>
      <c r="N4978" s="67"/>
      <c r="O4978" s="66"/>
      <c r="P4978" s="67"/>
      <c r="Q4978" s="66"/>
      <c r="R4978" s="68"/>
      <c r="S4978">
        <f t="shared" si="472"/>
        <v>32.841546423068692</v>
      </c>
      <c r="T4978">
        <f t="shared" si="473"/>
        <v>0</v>
      </c>
      <c r="U4978">
        <f t="shared" si="474"/>
        <v>38.519220426590131</v>
      </c>
      <c r="V4978">
        <f t="shared" si="475"/>
        <v>0</v>
      </c>
    </row>
    <row r="4979" spans="1:22">
      <c r="A4979" s="12">
        <f t="shared" si="481"/>
        <v>0</v>
      </c>
      <c r="B4979" t="str">
        <f>YEAR(C4979)&amp;VLOOKUP(MONTH(C4979),lookup!$G$2:$N$13,8)</f>
        <v>2021M11</v>
      </c>
      <c r="C4979" s="7">
        <f t="shared" si="479"/>
        <v>44516</v>
      </c>
      <c r="D4979" s="126">
        <v>39.147042873270848</v>
      </c>
      <c r="E4979">
        <f t="shared" si="480"/>
        <v>38.792876777189917</v>
      </c>
      <c r="F4979" s="126">
        <v>32.692854923315416</v>
      </c>
      <c r="G4979">
        <f t="shared" si="478"/>
        <v>32.539411636087941</v>
      </c>
      <c r="H4979">
        <f t="shared" si="476"/>
        <v>38.516619299171346</v>
      </c>
      <c r="I4979">
        <f t="shared" si="477"/>
        <v>32.832749685770843</v>
      </c>
      <c r="J4979">
        <f t="shared" ref="J4979:J5042" si="482">INDEX(L:AW,MATCH(C4979,C:C,0),MATCH($J$1,$L$1:$AW$1,0))*(IF(K4979=$S$1,1,IF(M4979=$S$1,1,IF(O4979=$S$1,1,IF(Q4979=$S$1,1,0)))))</f>
        <v>0</v>
      </c>
      <c r="K4979" s="66"/>
      <c r="L4979" s="67"/>
      <c r="M4979" s="66"/>
      <c r="N4979" s="67"/>
      <c r="O4979" s="66"/>
      <c r="P4979" s="67"/>
      <c r="Q4979" s="66"/>
      <c r="R4979" s="68"/>
      <c r="S4979">
        <f t="shared" si="472"/>
        <v>32.832749685770843</v>
      </c>
      <c r="T4979">
        <f t="shared" si="473"/>
        <v>0</v>
      </c>
      <c r="U4979">
        <f t="shared" si="474"/>
        <v>38.516619299171346</v>
      </c>
      <c r="V4979">
        <f t="shared" si="475"/>
        <v>0</v>
      </c>
    </row>
    <row r="4980" spans="1:22">
      <c r="A4980" s="12">
        <f t="shared" si="481"/>
        <v>0</v>
      </c>
      <c r="B4980" t="str">
        <f>YEAR(C4980)&amp;VLOOKUP(MONTH(C4980),lookup!$G$2:$N$13,8)</f>
        <v>2021M11</v>
      </c>
      <c r="C4980" s="7">
        <f t="shared" si="479"/>
        <v>44517</v>
      </c>
      <c r="D4980" s="126">
        <v>38.97297724255732</v>
      </c>
      <c r="E4980">
        <f t="shared" si="480"/>
        <v>38.832821249468928</v>
      </c>
      <c r="F4980" s="126">
        <v>32.729834158378246</v>
      </c>
      <c r="G4980">
        <f t="shared" si="478"/>
        <v>32.570519691521014</v>
      </c>
      <c r="H4980">
        <f t="shared" si="476"/>
        <v>38.570843551172672</v>
      </c>
      <c r="I4980">
        <f t="shared" si="477"/>
        <v>32.87180467204162</v>
      </c>
      <c r="J4980">
        <f t="shared" si="482"/>
        <v>0</v>
      </c>
      <c r="K4980" s="66"/>
      <c r="L4980" s="67"/>
      <c r="M4980" s="66"/>
      <c r="N4980" s="67"/>
      <c r="O4980" s="66"/>
      <c r="P4980" s="67"/>
      <c r="Q4980" s="66"/>
      <c r="R4980" s="68"/>
      <c r="S4980">
        <f t="shared" ref="S4980:S5043" si="483">AVERAGE(G4615+G4249+G3884+G3519+G3154)/5</f>
        <v>32.87180467204162</v>
      </c>
      <c r="T4980">
        <f t="shared" ref="T4980:T5043" si="484">S4980-I4980</f>
        <v>0</v>
      </c>
      <c r="U4980">
        <f t="shared" ref="U4980:U5043" si="485">AVERAGE(E4615+E4249+E3884+E3519+E3154)/5</f>
        <v>38.570843551172672</v>
      </c>
      <c r="V4980">
        <f t="shared" ref="V4980:V5043" si="486">U4980-H4980</f>
        <v>0</v>
      </c>
    </row>
    <row r="4981" spans="1:22">
      <c r="A4981" s="12">
        <f t="shared" si="481"/>
        <v>0</v>
      </c>
      <c r="B4981" t="str">
        <f>YEAR(C4981)&amp;VLOOKUP(MONTH(C4981),lookup!$G$2:$N$13,8)</f>
        <v>2021M11</v>
      </c>
      <c r="C4981" s="7">
        <f t="shared" si="479"/>
        <v>44518</v>
      </c>
      <c r="D4981" s="126">
        <v>38.788741887165216</v>
      </c>
      <c r="E4981">
        <f t="shared" si="480"/>
        <v>38.857266702664269</v>
      </c>
      <c r="F4981" s="126">
        <v>32.389944459651815</v>
      </c>
      <c r="G4981">
        <f t="shared" si="478"/>
        <v>32.565372409338096</v>
      </c>
      <c r="H4981">
        <f t="shared" si="476"/>
        <v>38.586075664443186</v>
      </c>
      <c r="I4981">
        <f t="shared" si="477"/>
        <v>32.875998748843031</v>
      </c>
      <c r="J4981">
        <f t="shared" si="482"/>
        <v>0</v>
      </c>
      <c r="K4981" s="66"/>
      <c r="L4981" s="67"/>
      <c r="M4981" s="66"/>
      <c r="N4981" s="67"/>
      <c r="O4981" s="66"/>
      <c r="P4981" s="67"/>
      <c r="Q4981" s="66"/>
      <c r="R4981" s="68"/>
      <c r="S4981">
        <f t="shared" si="483"/>
        <v>32.875998748843031</v>
      </c>
      <c r="T4981">
        <f t="shared" si="484"/>
        <v>0</v>
      </c>
      <c r="U4981">
        <f t="shared" si="485"/>
        <v>38.586075664443186</v>
      </c>
      <c r="V4981">
        <f t="shared" si="486"/>
        <v>0</v>
      </c>
    </row>
    <row r="4982" spans="1:22">
      <c r="A4982" s="12">
        <f t="shared" si="481"/>
        <v>0</v>
      </c>
      <c r="B4982" t="str">
        <f>YEAR(C4982)&amp;VLOOKUP(MONTH(C4982),lookup!$G$2:$N$13,8)</f>
        <v>2021M11</v>
      </c>
      <c r="C4982" s="7">
        <f t="shared" si="479"/>
        <v>44519</v>
      </c>
      <c r="D4982" s="126">
        <v>39.15815014753575</v>
      </c>
      <c r="E4982">
        <f t="shared" si="480"/>
        <v>38.906069139152414</v>
      </c>
      <c r="F4982" s="126">
        <v>32.929369263230164</v>
      </c>
      <c r="G4982">
        <f t="shared" si="478"/>
        <v>32.612316083476969</v>
      </c>
      <c r="H4982">
        <f t="shared" si="476"/>
        <v>38.596874917381548</v>
      </c>
      <c r="I4982">
        <f t="shared" si="477"/>
        <v>32.879607528721429</v>
      </c>
      <c r="J4982">
        <f t="shared" si="482"/>
        <v>0</v>
      </c>
      <c r="K4982" s="66"/>
      <c r="L4982" s="67"/>
      <c r="M4982" s="66"/>
      <c r="N4982" s="67"/>
      <c r="O4982" s="66"/>
      <c r="P4982" s="67"/>
      <c r="Q4982" s="66"/>
      <c r="R4982" s="68"/>
      <c r="S4982">
        <f t="shared" si="483"/>
        <v>32.879607528721429</v>
      </c>
      <c r="T4982">
        <f t="shared" si="484"/>
        <v>0</v>
      </c>
      <c r="U4982">
        <f t="shared" si="485"/>
        <v>38.596874917381548</v>
      </c>
      <c r="V4982">
        <f t="shared" si="486"/>
        <v>0</v>
      </c>
    </row>
    <row r="4983" spans="1:22">
      <c r="A4983" s="12">
        <f t="shared" si="481"/>
        <v>0</v>
      </c>
      <c r="B4983" t="str">
        <f>YEAR(C4983)&amp;VLOOKUP(MONTH(C4983),lookup!$G$2:$N$13,8)</f>
        <v>2021M11</v>
      </c>
      <c r="C4983" s="7">
        <f t="shared" si="479"/>
        <v>44520</v>
      </c>
      <c r="D4983" s="126">
        <v>39.166952573824858</v>
      </c>
      <c r="E4983">
        <f t="shared" si="480"/>
        <v>38.948119808751585</v>
      </c>
      <c r="F4983" s="126">
        <v>32.60119743150026</v>
      </c>
      <c r="G4983">
        <f t="shared" si="478"/>
        <v>32.611079864516853</v>
      </c>
      <c r="H4983">
        <f t="shared" ref="H4983:H5046" si="487">IF(INDEX(D:D,MATCH(DATE(YEAR($C4983)-1,MONTH($C4983),DAY($C4983)),$C:$C,0),1)=0,0,(INDEX(E:E,MATCH(DATE(YEAR($C4983)-1,MONTH($C4983),DAY($C4983)),$C:$C,0),1)+INDEX(E:E,MATCH(DATE(YEAR($C4983)-2,MONTH($C4983),DAY($C4983)),$C:$C,0),1)+INDEX(E:E,MATCH(DATE(YEAR($C4983)-3,MONTH($C4983),DAY($C4983)),$C:$C,0),1)+INDEX(E:E,MATCH(DATE(YEAR($C4983)-4,MONTH($C4983),DAY($C4983)),$C:$C,0),1)+INDEX(E:E,MATCH(DATE(YEAR($C4983)-5,MONTH($C4983),DAY($C4983)),$C:$C,0),1))/5)</f>
        <v>38.605394650040779</v>
      </c>
      <c r="I4983">
        <f t="shared" ref="I4983:I5046" si="488">IF(INDEX(D:D,MATCH(DATE(YEAR($C4983)-1,MONTH($C4983),DAY($C4983)),$C:$C,0),1)=0,0,(INDEX(G:G,MATCH(DATE(YEAR($C4983)-1,MONTH($C4983),DAY($C4983)),$C:$C,0),1)+INDEX(G:G,MATCH(DATE(YEAR($C4983)-2,MONTH($C4983),DAY($C4983)),$C:$C,0),1)+INDEX(G:G,MATCH(DATE(YEAR($C4983)-3,MONTH($C4983),DAY($C4983)),$C:$C,0),1)+INDEX(G:G,MATCH(DATE(YEAR($C4983)-4,MONTH($C4983),DAY($C4983)),$C:$C,0),1)+INDEX(G:G,MATCH(DATE(YEAR($C4983)-5,MONTH($C4983),DAY($C4983)),$C:$C,0),1))/5)</f>
        <v>32.879005173837086</v>
      </c>
      <c r="J4983">
        <f t="shared" si="482"/>
        <v>0</v>
      </c>
      <c r="K4983" s="66"/>
      <c r="L4983" s="67"/>
      <c r="M4983" s="66"/>
      <c r="N4983" s="67"/>
      <c r="O4983" s="66"/>
      <c r="P4983" s="67"/>
      <c r="Q4983" s="66"/>
      <c r="R4983" s="68"/>
      <c r="S4983">
        <f t="shared" si="483"/>
        <v>32.879005173837086</v>
      </c>
      <c r="T4983">
        <f t="shared" si="484"/>
        <v>0</v>
      </c>
      <c r="U4983">
        <f t="shared" si="485"/>
        <v>38.605394650040779</v>
      </c>
      <c r="V4983">
        <f t="shared" si="486"/>
        <v>0</v>
      </c>
    </row>
    <row r="4984" spans="1:22">
      <c r="A4984" s="12">
        <f t="shared" si="481"/>
        <v>0</v>
      </c>
      <c r="B4984" t="str">
        <f>YEAR(C4984)&amp;VLOOKUP(MONTH(C4984),lookup!$G$2:$N$13,8)</f>
        <v>2021M11</v>
      </c>
      <c r="C4984" s="7">
        <f t="shared" si="479"/>
        <v>44521</v>
      </c>
      <c r="D4984" s="126">
        <v>39.155954913089268</v>
      </c>
      <c r="E4984">
        <f t="shared" si="480"/>
        <v>39.024089857211273</v>
      </c>
      <c r="F4984" s="126">
        <v>33.008393069509346</v>
      </c>
      <c r="G4984">
        <f t="shared" si="478"/>
        <v>32.693623177971375</v>
      </c>
      <c r="H4984">
        <f t="shared" si="487"/>
        <v>38.617710240003561</v>
      </c>
      <c r="I4984">
        <f t="shared" si="488"/>
        <v>32.880629364818226</v>
      </c>
      <c r="J4984">
        <f t="shared" si="482"/>
        <v>0</v>
      </c>
      <c r="K4984" s="66"/>
      <c r="L4984" s="67"/>
      <c r="M4984" s="66"/>
      <c r="N4984" s="67"/>
      <c r="O4984" s="66"/>
      <c r="P4984" s="67"/>
      <c r="Q4984" s="66"/>
      <c r="R4984" s="68"/>
      <c r="S4984">
        <f t="shared" si="483"/>
        <v>32.880629364818226</v>
      </c>
      <c r="T4984">
        <f t="shared" si="484"/>
        <v>0</v>
      </c>
      <c r="U4984">
        <f t="shared" si="485"/>
        <v>38.617710240003561</v>
      </c>
      <c r="V4984">
        <f t="shared" si="486"/>
        <v>0</v>
      </c>
    </row>
    <row r="4985" spans="1:22">
      <c r="A4985" s="12">
        <f t="shared" si="481"/>
        <v>0</v>
      </c>
      <c r="B4985" t="str">
        <f>YEAR(C4985)&amp;VLOOKUP(MONTH(C4985),lookup!$G$2:$N$13,8)</f>
        <v>2021M11</v>
      </c>
      <c r="C4985" s="7">
        <f t="shared" si="479"/>
        <v>44522</v>
      </c>
      <c r="D4985" s="126">
        <v>38.938117559651104</v>
      </c>
      <c r="E4985">
        <f t="shared" si="480"/>
        <v>39.001909713162306</v>
      </c>
      <c r="F4985" s="126">
        <v>32.265103313175764</v>
      </c>
      <c r="G4985">
        <f t="shared" si="478"/>
        <v>32.632686022462948</v>
      </c>
      <c r="H4985">
        <f t="shared" si="487"/>
        <v>38.62275318327994</v>
      </c>
      <c r="I4985">
        <f t="shared" si="488"/>
        <v>32.877642249549957</v>
      </c>
      <c r="J4985">
        <f t="shared" si="482"/>
        <v>0</v>
      </c>
      <c r="K4985" s="66"/>
      <c r="L4985" s="67"/>
      <c r="M4985" s="66"/>
      <c r="N4985" s="67"/>
      <c r="O4985" s="66"/>
      <c r="P4985" s="67"/>
      <c r="Q4985" s="66"/>
      <c r="R4985" s="68"/>
      <c r="S4985">
        <f t="shared" si="483"/>
        <v>32.877642249549957</v>
      </c>
      <c r="T4985">
        <f t="shared" si="484"/>
        <v>0</v>
      </c>
      <c r="U4985">
        <f t="shared" si="485"/>
        <v>38.62275318327994</v>
      </c>
      <c r="V4985">
        <f t="shared" si="486"/>
        <v>0</v>
      </c>
    </row>
    <row r="4986" spans="1:22">
      <c r="A4986" s="12">
        <f t="shared" si="481"/>
        <v>0</v>
      </c>
      <c r="B4986" t="str">
        <f>YEAR(C4986)&amp;VLOOKUP(MONTH(C4986),lookup!$G$2:$N$13,8)</f>
        <v>2021M11</v>
      </c>
      <c r="C4986" s="7">
        <f t="shared" si="479"/>
        <v>44523</v>
      </c>
      <c r="D4986" s="126">
        <v>38.613555672508326</v>
      </c>
      <c r="E4986">
        <f t="shared" si="480"/>
        <v>38.981466033831374</v>
      </c>
      <c r="F4986" s="126">
        <v>32.413093249975589</v>
      </c>
      <c r="G4986">
        <f t="shared" si="478"/>
        <v>32.614953599049613</v>
      </c>
      <c r="H4986">
        <f t="shared" si="487"/>
        <v>38.629225582087109</v>
      </c>
      <c r="I4986">
        <f t="shared" si="488"/>
        <v>32.874620222502713</v>
      </c>
      <c r="J4986">
        <f t="shared" si="482"/>
        <v>0</v>
      </c>
      <c r="K4986" s="66"/>
      <c r="L4986" s="67"/>
      <c r="M4986" s="66"/>
      <c r="N4986" s="67"/>
      <c r="O4986" s="66"/>
      <c r="P4986" s="67"/>
      <c r="Q4986" s="66"/>
      <c r="R4986" s="68"/>
      <c r="S4986">
        <f t="shared" si="483"/>
        <v>32.874620222502713</v>
      </c>
      <c r="T4986">
        <f t="shared" si="484"/>
        <v>0</v>
      </c>
      <c r="U4986">
        <f t="shared" si="485"/>
        <v>38.629225582087109</v>
      </c>
      <c r="V4986">
        <f t="shared" si="486"/>
        <v>0</v>
      </c>
    </row>
    <row r="4987" spans="1:22">
      <c r="A4987" s="12">
        <f t="shared" si="481"/>
        <v>0</v>
      </c>
      <c r="B4987" t="str">
        <f>YEAR(C4987)&amp;VLOOKUP(MONTH(C4987),lookup!$G$2:$N$13,8)</f>
        <v>2021M11</v>
      </c>
      <c r="C4987" s="7">
        <f t="shared" si="479"/>
        <v>44524</v>
      </c>
      <c r="D4987" s="126">
        <v>39.251719192364391</v>
      </c>
      <c r="E4987">
        <f t="shared" si="480"/>
        <v>39.026589745874659</v>
      </c>
      <c r="F4987" s="126">
        <v>32.620487970043293</v>
      </c>
      <c r="G4987">
        <f t="shared" si="478"/>
        <v>32.629642623669397</v>
      </c>
      <c r="H4987">
        <f t="shared" si="487"/>
        <v>38.671375099455204</v>
      </c>
      <c r="I4987">
        <f t="shared" si="488"/>
        <v>32.906628477634591</v>
      </c>
      <c r="J4987">
        <f t="shared" si="482"/>
        <v>0</v>
      </c>
      <c r="K4987" s="66"/>
      <c r="L4987" s="67"/>
      <c r="M4987" s="66"/>
      <c r="N4987" s="67"/>
      <c r="O4987" s="66"/>
      <c r="P4987" s="67"/>
      <c r="Q4987" s="66"/>
      <c r="R4987" s="68"/>
      <c r="S4987">
        <f t="shared" si="483"/>
        <v>32.906628477634591</v>
      </c>
      <c r="T4987">
        <f t="shared" si="484"/>
        <v>0</v>
      </c>
      <c r="U4987">
        <f t="shared" si="485"/>
        <v>38.671375099455204</v>
      </c>
      <c r="V4987">
        <f t="shared" si="486"/>
        <v>0</v>
      </c>
    </row>
    <row r="4988" spans="1:22">
      <c r="A4988" s="12">
        <f t="shared" si="481"/>
        <v>0</v>
      </c>
      <c r="B4988" t="str">
        <f>YEAR(C4988)&amp;VLOOKUP(MONTH(C4988),lookup!$G$2:$N$13,8)</f>
        <v>2021M11</v>
      </c>
      <c r="C4988" s="7">
        <f t="shared" si="479"/>
        <v>44525</v>
      </c>
      <c r="D4988" s="126">
        <v>38.824457674885629</v>
      </c>
      <c r="E4988">
        <f t="shared" si="480"/>
        <v>38.989499566840998</v>
      </c>
      <c r="F4988" s="126">
        <v>32.631588007700024</v>
      </c>
      <c r="G4988">
        <f t="shared" si="478"/>
        <v>32.598687134624498</v>
      </c>
      <c r="H4988">
        <f t="shared" si="487"/>
        <v>38.709619691471666</v>
      </c>
      <c r="I4988">
        <f t="shared" si="488"/>
        <v>32.925568853177793</v>
      </c>
      <c r="J4988">
        <f t="shared" si="482"/>
        <v>0</v>
      </c>
      <c r="K4988" s="66"/>
      <c r="L4988" s="67"/>
      <c r="M4988" s="66"/>
      <c r="N4988" s="67"/>
      <c r="O4988" s="66"/>
      <c r="P4988" s="67"/>
      <c r="Q4988" s="66"/>
      <c r="R4988" s="68"/>
      <c r="S4988">
        <f t="shared" si="483"/>
        <v>32.925568853177793</v>
      </c>
      <c r="T4988">
        <f t="shared" si="484"/>
        <v>0</v>
      </c>
      <c r="U4988">
        <f t="shared" si="485"/>
        <v>38.709619691471666</v>
      </c>
      <c r="V4988">
        <f t="shared" si="486"/>
        <v>0</v>
      </c>
    </row>
    <row r="4989" spans="1:22">
      <c r="A4989" s="12">
        <f t="shared" si="481"/>
        <v>0</v>
      </c>
      <c r="B4989" t="str">
        <f>YEAR(C4989)&amp;VLOOKUP(MONTH(C4989),lookup!$G$2:$N$13,8)</f>
        <v>2021M11</v>
      </c>
      <c r="C4989" s="7">
        <f t="shared" si="479"/>
        <v>44526</v>
      </c>
      <c r="D4989" s="126">
        <v>38.999403294093689</v>
      </c>
      <c r="E4989">
        <f t="shared" si="480"/>
        <v>38.98870346479643</v>
      </c>
      <c r="F4989" s="126">
        <v>32.318939228177598</v>
      </c>
      <c r="G4989">
        <f t="shared" si="478"/>
        <v>32.570727790713804</v>
      </c>
      <c r="H4989">
        <f t="shared" si="487"/>
        <v>38.741779106574612</v>
      </c>
      <c r="I4989">
        <f t="shared" si="488"/>
        <v>32.941623301218343</v>
      </c>
      <c r="J4989">
        <f t="shared" si="482"/>
        <v>0</v>
      </c>
      <c r="K4989" s="66"/>
      <c r="L4989" s="67"/>
      <c r="M4989" s="66"/>
      <c r="N4989" s="67"/>
      <c r="O4989" s="66"/>
      <c r="P4989" s="67"/>
      <c r="Q4989" s="66"/>
      <c r="R4989" s="68"/>
      <c r="S4989">
        <f t="shared" si="483"/>
        <v>32.941623301218343</v>
      </c>
      <c r="T4989">
        <f t="shared" si="484"/>
        <v>0</v>
      </c>
      <c r="U4989">
        <f t="shared" si="485"/>
        <v>38.741779106574612</v>
      </c>
      <c r="V4989">
        <f t="shared" si="486"/>
        <v>0</v>
      </c>
    </row>
    <row r="4990" spans="1:22">
      <c r="A4990" s="12">
        <f t="shared" si="481"/>
        <v>0</v>
      </c>
      <c r="B4990" t="str">
        <f>YEAR(C4990)&amp;VLOOKUP(MONTH(C4990),lookup!$G$2:$N$13,8)</f>
        <v>2021M11</v>
      </c>
      <c r="C4990" s="7">
        <f t="shared" si="479"/>
        <v>44527</v>
      </c>
      <c r="D4990" s="126">
        <v>38.666052731972243</v>
      </c>
      <c r="E4990">
        <f t="shared" si="480"/>
        <v>38.917122194563959</v>
      </c>
      <c r="F4990" s="126">
        <v>32.444301435542634</v>
      </c>
      <c r="G4990">
        <f t="shared" si="478"/>
        <v>32.493403415319435</v>
      </c>
      <c r="H4990">
        <f t="shared" si="487"/>
        <v>38.758369642893037</v>
      </c>
      <c r="I4990">
        <f t="shared" si="488"/>
        <v>32.951713929010204</v>
      </c>
      <c r="J4990">
        <f t="shared" si="482"/>
        <v>0</v>
      </c>
      <c r="K4990" s="66"/>
      <c r="L4990" s="67"/>
      <c r="M4990" s="66"/>
      <c r="N4990" s="67"/>
      <c r="O4990" s="66"/>
      <c r="P4990" s="67"/>
      <c r="Q4990" s="66"/>
      <c r="R4990" s="68"/>
      <c r="S4990">
        <f t="shared" si="483"/>
        <v>32.951713929010204</v>
      </c>
      <c r="T4990">
        <f t="shared" si="484"/>
        <v>0</v>
      </c>
      <c r="U4990">
        <f t="shared" si="485"/>
        <v>38.758369642893037</v>
      </c>
      <c r="V4990">
        <f t="shared" si="486"/>
        <v>0</v>
      </c>
    </row>
    <row r="4991" spans="1:22">
      <c r="A4991" s="12">
        <f t="shared" si="481"/>
        <v>0</v>
      </c>
      <c r="B4991" t="str">
        <f>YEAR(C4991)&amp;VLOOKUP(MONTH(C4991),lookup!$G$2:$N$13,8)</f>
        <v>2021M11</v>
      </c>
      <c r="C4991" s="7">
        <f t="shared" si="479"/>
        <v>44528</v>
      </c>
      <c r="D4991" s="126">
        <v>38.885323535042176</v>
      </c>
      <c r="E4991">
        <f t="shared" si="480"/>
        <v>38.895120877589299</v>
      </c>
      <c r="F4991" s="126">
        <v>32.241188059092707</v>
      </c>
      <c r="G4991">
        <f t="shared" si="478"/>
        <v>32.468909891703717</v>
      </c>
      <c r="H4991">
        <f t="shared" si="487"/>
        <v>38.811125049105421</v>
      </c>
      <c r="I4991">
        <f t="shared" si="488"/>
        <v>32.984448118368107</v>
      </c>
      <c r="J4991">
        <f t="shared" si="482"/>
        <v>0</v>
      </c>
      <c r="K4991" s="66"/>
      <c r="L4991" s="67"/>
      <c r="M4991" s="66"/>
      <c r="N4991" s="67"/>
      <c r="O4991" s="66"/>
      <c r="P4991" s="67"/>
      <c r="Q4991" s="66"/>
      <c r="R4991" s="68"/>
      <c r="S4991">
        <f t="shared" si="483"/>
        <v>32.984448118368107</v>
      </c>
      <c r="T4991">
        <f t="shared" si="484"/>
        <v>0</v>
      </c>
      <c r="U4991">
        <f t="shared" si="485"/>
        <v>38.811125049105421</v>
      </c>
      <c r="V4991">
        <f t="shared" si="486"/>
        <v>0</v>
      </c>
    </row>
    <row r="4992" spans="1:22">
      <c r="A4992" s="12">
        <f t="shared" si="481"/>
        <v>0</v>
      </c>
      <c r="B4992" t="str">
        <f>YEAR(C4992)&amp;VLOOKUP(MONTH(C4992),lookup!$G$2:$N$13,8)</f>
        <v>2021M11</v>
      </c>
      <c r="C4992" s="7">
        <f t="shared" si="479"/>
        <v>44529</v>
      </c>
      <c r="D4992" s="126">
        <v>38.567145097967355</v>
      </c>
      <c r="E4992">
        <f t="shared" si="480"/>
        <v>38.854452716265769</v>
      </c>
      <c r="F4992" s="126">
        <v>32.208261092952696</v>
      </c>
      <c r="G4992">
        <f t="shared" si="478"/>
        <v>32.401832296750342</v>
      </c>
      <c r="H4992">
        <f t="shared" si="487"/>
        <v>38.85065437545034</v>
      </c>
      <c r="I4992">
        <f t="shared" si="488"/>
        <v>33.015875365105614</v>
      </c>
      <c r="J4992">
        <f t="shared" si="482"/>
        <v>0</v>
      </c>
      <c r="K4992" s="66"/>
      <c r="L4992" s="67"/>
      <c r="M4992" s="66"/>
      <c r="N4992" s="67"/>
      <c r="O4992" s="66"/>
      <c r="P4992" s="67"/>
      <c r="Q4992" s="66"/>
      <c r="R4992" s="68"/>
      <c r="S4992">
        <f t="shared" si="483"/>
        <v>33.015875365105614</v>
      </c>
      <c r="T4992">
        <f t="shared" si="484"/>
        <v>0</v>
      </c>
      <c r="U4992">
        <f t="shared" si="485"/>
        <v>38.85065437545034</v>
      </c>
      <c r="V4992">
        <f t="shared" si="486"/>
        <v>0</v>
      </c>
    </row>
    <row r="4993" spans="1:22">
      <c r="A4993" s="12">
        <f t="shared" si="481"/>
        <v>0</v>
      </c>
      <c r="B4993" t="str">
        <f>YEAR(C4993)&amp;VLOOKUP(MONTH(C4993),lookup!$G$2:$N$13,8)</f>
        <v>2021M11</v>
      </c>
      <c r="C4993" s="7">
        <f t="shared" si="479"/>
        <v>44530</v>
      </c>
      <c r="D4993" s="126">
        <v>38.80633085586615</v>
      </c>
      <c r="E4993">
        <f t="shared" si="480"/>
        <v>38.809100352571008</v>
      </c>
      <c r="F4993" s="126">
        <v>32.179613549468669</v>
      </c>
      <c r="G4993">
        <f t="shared" si="478"/>
        <v>32.359749651470764</v>
      </c>
      <c r="H4993">
        <f t="shared" si="487"/>
        <v>38.86755237952967</v>
      </c>
      <c r="I4993">
        <f t="shared" si="488"/>
        <v>33.010810104973572</v>
      </c>
      <c r="J4993">
        <f t="shared" si="482"/>
        <v>0</v>
      </c>
      <c r="K4993" s="66"/>
      <c r="L4993" s="67"/>
      <c r="M4993" s="66"/>
      <c r="N4993" s="67"/>
      <c r="O4993" s="66"/>
      <c r="P4993" s="67"/>
      <c r="Q4993" s="66"/>
      <c r="R4993" s="68"/>
      <c r="S4993">
        <f t="shared" si="483"/>
        <v>33.010810104973572</v>
      </c>
      <c r="T4993">
        <f t="shared" si="484"/>
        <v>0</v>
      </c>
      <c r="U4993">
        <f t="shared" si="485"/>
        <v>38.86755237952967</v>
      </c>
      <c r="V4993">
        <f t="shared" si="486"/>
        <v>0</v>
      </c>
    </row>
    <row r="4994" spans="1:22">
      <c r="A4994" s="12">
        <f t="shared" si="481"/>
        <v>0</v>
      </c>
      <c r="B4994" t="str">
        <f>YEAR(C4994)&amp;VLOOKUP(MONTH(C4994),lookup!$G$2:$N$13,8)</f>
        <v>2021M12</v>
      </c>
      <c r="C4994" s="7">
        <f t="shared" si="479"/>
        <v>44531</v>
      </c>
      <c r="D4994" s="126">
        <v>38.855262499803047</v>
      </c>
      <c r="E4994">
        <f t="shared" si="480"/>
        <v>38.82677409802006</v>
      </c>
      <c r="F4994" s="126">
        <v>32.590024117734067</v>
      </c>
      <c r="G4994">
        <f t="shared" si="478"/>
        <v>32.367344173208515</v>
      </c>
      <c r="H4994">
        <f t="shared" si="487"/>
        <v>38.872100769509601</v>
      </c>
      <c r="I4994">
        <f t="shared" si="488"/>
        <v>33.003519474732812</v>
      </c>
      <c r="J4994">
        <f t="shared" si="482"/>
        <v>0</v>
      </c>
      <c r="K4994" s="66"/>
      <c r="L4994" s="67"/>
      <c r="M4994" s="66"/>
      <c r="N4994" s="67"/>
      <c r="O4994" s="66"/>
      <c r="P4994" s="67"/>
      <c r="Q4994" s="66"/>
      <c r="R4994" s="68"/>
      <c r="S4994">
        <f t="shared" si="483"/>
        <v>33.003519474732812</v>
      </c>
      <c r="T4994">
        <f t="shared" si="484"/>
        <v>0</v>
      </c>
      <c r="U4994">
        <f t="shared" si="485"/>
        <v>38.872100769509601</v>
      </c>
      <c r="V4994">
        <f t="shared" si="486"/>
        <v>0</v>
      </c>
    </row>
    <row r="4995" spans="1:22">
      <c r="A4995" s="12">
        <f t="shared" si="481"/>
        <v>0</v>
      </c>
      <c r="B4995" t="str">
        <f>YEAR(C4995)&amp;VLOOKUP(MONTH(C4995),lookup!$G$2:$N$13,8)</f>
        <v>2021M12</v>
      </c>
      <c r="C4995" s="7">
        <f t="shared" si="479"/>
        <v>44532</v>
      </c>
      <c r="D4995" s="126">
        <v>39.07169709073483</v>
      </c>
      <c r="E4995">
        <f t="shared" si="480"/>
        <v>38.821547199721635</v>
      </c>
      <c r="F4995" s="126">
        <v>32.327696866635087</v>
      </c>
      <c r="G4995">
        <f t="shared" si="478"/>
        <v>32.349774532450283</v>
      </c>
      <c r="H4995">
        <f t="shared" si="487"/>
        <v>38.901170252900535</v>
      </c>
      <c r="I4995">
        <f t="shared" si="488"/>
        <v>33.003346264896798</v>
      </c>
      <c r="J4995">
        <f t="shared" si="482"/>
        <v>0</v>
      </c>
      <c r="K4995" s="66"/>
      <c r="L4995" s="67"/>
      <c r="M4995" s="66"/>
      <c r="N4995" s="67"/>
      <c r="O4995" s="66"/>
      <c r="P4995" s="67"/>
      <c r="Q4995" s="66"/>
      <c r="R4995" s="68"/>
      <c r="S4995">
        <f t="shared" si="483"/>
        <v>33.003346264896798</v>
      </c>
      <c r="T4995">
        <f t="shared" si="484"/>
        <v>0</v>
      </c>
      <c r="U4995">
        <f t="shared" si="485"/>
        <v>38.901170252900535</v>
      </c>
      <c r="V4995">
        <f t="shared" si="486"/>
        <v>0</v>
      </c>
    </row>
    <row r="4996" spans="1:22">
      <c r="A4996" s="12">
        <f t="shared" si="481"/>
        <v>0</v>
      </c>
      <c r="B4996" t="str">
        <f>YEAR(C4996)&amp;VLOOKUP(MONTH(C4996),lookup!$G$2:$N$13,8)</f>
        <v>2021M12</v>
      </c>
      <c r="C4996" s="7">
        <f t="shared" si="479"/>
        <v>44533</v>
      </c>
      <c r="D4996" s="126">
        <v>38.688596120275292</v>
      </c>
      <c r="E4996">
        <f t="shared" si="480"/>
        <v>38.814934468250414</v>
      </c>
      <c r="F4996" s="126">
        <v>32.295726186290395</v>
      </c>
      <c r="G4996">
        <f t="shared" si="478"/>
        <v>32.316401897841168</v>
      </c>
      <c r="H4996">
        <f t="shared" si="487"/>
        <v>38.921404120636723</v>
      </c>
      <c r="I4996">
        <f t="shared" si="488"/>
        <v>33.006357576029288</v>
      </c>
      <c r="J4996">
        <f t="shared" si="482"/>
        <v>0</v>
      </c>
      <c r="K4996" s="66"/>
      <c r="L4996" s="67"/>
      <c r="M4996" s="66"/>
      <c r="N4996" s="67"/>
      <c r="O4996" s="66"/>
      <c r="P4996" s="67"/>
      <c r="Q4996" s="66"/>
      <c r="R4996" s="68"/>
      <c r="S4996">
        <f t="shared" si="483"/>
        <v>33.006357576029288</v>
      </c>
      <c r="T4996">
        <f t="shared" si="484"/>
        <v>0</v>
      </c>
      <c r="U4996">
        <f t="shared" si="485"/>
        <v>38.921404120636723</v>
      </c>
      <c r="V4996">
        <f t="shared" si="486"/>
        <v>0</v>
      </c>
    </row>
    <row r="4997" spans="1:22">
      <c r="A4997" s="12">
        <f t="shared" si="481"/>
        <v>0</v>
      </c>
      <c r="B4997" t="str">
        <f>YEAR(C4997)&amp;VLOOKUP(MONTH(C4997),lookup!$G$2:$N$13,8)</f>
        <v>2021M12</v>
      </c>
      <c r="C4997" s="7">
        <f t="shared" si="479"/>
        <v>44534</v>
      </c>
      <c r="D4997" s="126">
        <v>39.261404699371766</v>
      </c>
      <c r="E4997">
        <f t="shared" si="480"/>
        <v>38.862649653107759</v>
      </c>
      <c r="F4997" s="126">
        <v>32.495508706155107</v>
      </c>
      <c r="G4997">
        <f t="shared" si="478"/>
        <v>32.348630877469958</v>
      </c>
      <c r="H4997">
        <f t="shared" si="487"/>
        <v>38.947114441626148</v>
      </c>
      <c r="I4997">
        <f t="shared" si="488"/>
        <v>33.010947519761373</v>
      </c>
      <c r="J4997">
        <f t="shared" si="482"/>
        <v>0</v>
      </c>
      <c r="K4997" s="66"/>
      <c r="L4997" s="67"/>
      <c r="M4997" s="66"/>
      <c r="N4997" s="67"/>
      <c r="O4997" s="66"/>
      <c r="P4997" s="67"/>
      <c r="Q4997" s="66"/>
      <c r="R4997" s="68"/>
      <c r="S4997">
        <f t="shared" si="483"/>
        <v>33.010947519761373</v>
      </c>
      <c r="T4997">
        <f t="shared" si="484"/>
        <v>0</v>
      </c>
      <c r="U4997">
        <f t="shared" si="485"/>
        <v>38.947114441626148</v>
      </c>
      <c r="V4997">
        <f t="shared" si="486"/>
        <v>0</v>
      </c>
    </row>
    <row r="4998" spans="1:22">
      <c r="A4998" s="12">
        <f t="shared" si="481"/>
        <v>0</v>
      </c>
      <c r="B4998" t="str">
        <f>YEAR(C4998)&amp;VLOOKUP(MONTH(C4998),lookup!$G$2:$N$13,8)</f>
        <v>2021M12</v>
      </c>
      <c r="C4998" s="7">
        <f t="shared" si="479"/>
        <v>44535</v>
      </c>
      <c r="D4998" s="126">
        <v>39.23818833156794</v>
      </c>
      <c r="E4998">
        <f t="shared" si="480"/>
        <v>38.954328397549197</v>
      </c>
      <c r="F4998" s="126">
        <v>32.806842927047754</v>
      </c>
      <c r="G4998">
        <f t="shared" si="478"/>
        <v>32.421171540196951</v>
      </c>
      <c r="H4998">
        <f t="shared" si="487"/>
        <v>38.964573570080219</v>
      </c>
      <c r="I4998">
        <f t="shared" si="488"/>
        <v>33.007533338569566</v>
      </c>
      <c r="J4998">
        <f t="shared" si="482"/>
        <v>0</v>
      </c>
      <c r="K4998" s="66"/>
      <c r="L4998" s="67"/>
      <c r="M4998" s="66"/>
      <c r="N4998" s="67"/>
      <c r="O4998" s="66"/>
      <c r="P4998" s="67"/>
      <c r="Q4998" s="66"/>
      <c r="R4998" s="68"/>
      <c r="S4998">
        <f t="shared" si="483"/>
        <v>33.007533338569566</v>
      </c>
      <c r="T4998">
        <f t="shared" si="484"/>
        <v>0</v>
      </c>
      <c r="U4998">
        <f t="shared" si="485"/>
        <v>38.964573570080219</v>
      </c>
      <c r="V4998">
        <f t="shared" si="486"/>
        <v>0</v>
      </c>
    </row>
    <row r="4999" spans="1:22">
      <c r="A4999" s="12">
        <f t="shared" si="481"/>
        <v>0</v>
      </c>
      <c r="B4999" t="str">
        <f>YEAR(C4999)&amp;VLOOKUP(MONTH(C4999),lookup!$G$2:$N$13,8)</f>
        <v>2021M12</v>
      </c>
      <c r="C4999" s="7">
        <f t="shared" si="479"/>
        <v>44536</v>
      </c>
      <c r="D4999" s="126">
        <v>38.961770525632801</v>
      </c>
      <c r="E4999">
        <f t="shared" si="480"/>
        <v>38.972059640275006</v>
      </c>
      <c r="F4999" s="126">
        <v>32.275695920408175</v>
      </c>
      <c r="G4999">
        <f t="shared" si="478"/>
        <v>32.431335145774128</v>
      </c>
      <c r="H4999">
        <f t="shared" si="487"/>
        <v>38.995238473831613</v>
      </c>
      <c r="I4999">
        <f t="shared" si="488"/>
        <v>33.018654645824036</v>
      </c>
      <c r="J4999">
        <f t="shared" si="482"/>
        <v>0</v>
      </c>
      <c r="K4999" s="66"/>
      <c r="L4999" s="67"/>
      <c r="M4999" s="66"/>
      <c r="N4999" s="67"/>
      <c r="O4999" s="66"/>
      <c r="P4999" s="67"/>
      <c r="Q4999" s="66"/>
      <c r="R4999" s="68"/>
      <c r="S4999">
        <f t="shared" si="483"/>
        <v>33.018654645824036</v>
      </c>
      <c r="T4999">
        <f t="shared" si="484"/>
        <v>0</v>
      </c>
      <c r="U4999">
        <f t="shared" si="485"/>
        <v>38.995238473831613</v>
      </c>
      <c r="V4999">
        <f t="shared" si="486"/>
        <v>0</v>
      </c>
    </row>
    <row r="5000" spans="1:22">
      <c r="A5000" s="12">
        <f t="shared" si="481"/>
        <v>0</v>
      </c>
      <c r="B5000" t="str">
        <f>YEAR(C5000)&amp;VLOOKUP(MONTH(C5000),lookup!$G$2:$N$13,8)</f>
        <v>2021M12</v>
      </c>
      <c r="C5000" s="7">
        <f t="shared" si="479"/>
        <v>44537</v>
      </c>
      <c r="D5000" s="126">
        <v>38.709895173735319</v>
      </c>
      <c r="E5000">
        <f t="shared" si="480"/>
        <v>38.968867576171519</v>
      </c>
      <c r="F5000" s="126">
        <v>32.292144205835179</v>
      </c>
      <c r="G5000">
        <f t="shared" ref="G5000:G5063" si="489">AVERAGE(SUM(F4993:F5000)/8,SUM(F4995:F5000)/6)</f>
        <v>32.411754514337716</v>
      </c>
      <c r="H5000">
        <f t="shared" si="487"/>
        <v>39.036367679238751</v>
      </c>
      <c r="I5000">
        <f t="shared" si="488"/>
        <v>33.044766624739523</v>
      </c>
      <c r="J5000">
        <f t="shared" si="482"/>
        <v>0</v>
      </c>
      <c r="K5000" s="66"/>
      <c r="L5000" s="67"/>
      <c r="M5000" s="66"/>
      <c r="N5000" s="67"/>
      <c r="O5000" s="66"/>
      <c r="P5000" s="67"/>
      <c r="Q5000" s="66"/>
      <c r="R5000" s="68"/>
      <c r="S5000">
        <f t="shared" si="483"/>
        <v>33.044766624739523</v>
      </c>
      <c r="T5000">
        <f t="shared" si="484"/>
        <v>0</v>
      </c>
      <c r="U5000">
        <f t="shared" si="485"/>
        <v>39.036367679238751</v>
      </c>
      <c r="V5000">
        <f t="shared" si="486"/>
        <v>0</v>
      </c>
    </row>
    <row r="5001" spans="1:22">
      <c r="A5001" s="12">
        <f t="shared" si="481"/>
        <v>0</v>
      </c>
      <c r="B5001" t="str">
        <f>YEAR(C5001)&amp;VLOOKUP(MONTH(C5001),lookup!$G$2:$N$13,8)</f>
        <v>2021M12</v>
      </c>
      <c r="C5001" s="7">
        <f t="shared" si="479"/>
        <v>44538</v>
      </c>
      <c r="D5001" s="126">
        <v>38.9201343122891</v>
      </c>
      <c r="E5001">
        <f t="shared" si="480"/>
        <v>38.963350060660815</v>
      </c>
      <c r="F5001" s="126">
        <v>32.201503098081247</v>
      </c>
      <c r="G5001">
        <f t="shared" si="489"/>
        <v>32.402606463746508</v>
      </c>
      <c r="H5001">
        <f t="shared" si="487"/>
        <v>39.073297372029458</v>
      </c>
      <c r="I5001">
        <f t="shared" si="488"/>
        <v>33.067309277496463</v>
      </c>
      <c r="J5001">
        <f t="shared" si="482"/>
        <v>0</v>
      </c>
      <c r="K5001" s="66"/>
      <c r="L5001" s="67"/>
      <c r="M5001" s="66"/>
      <c r="N5001" s="67"/>
      <c r="O5001" s="66"/>
      <c r="P5001" s="67"/>
      <c r="Q5001" s="66"/>
      <c r="R5001" s="68"/>
      <c r="S5001">
        <f t="shared" si="483"/>
        <v>33.067309277496463</v>
      </c>
      <c r="T5001">
        <f t="shared" si="484"/>
        <v>0</v>
      </c>
      <c r="U5001">
        <f t="shared" si="485"/>
        <v>39.073297372029458</v>
      </c>
      <c r="V5001">
        <f t="shared" si="486"/>
        <v>0</v>
      </c>
    </row>
    <row r="5002" spans="1:22">
      <c r="A5002" s="12">
        <f t="shared" si="481"/>
        <v>0</v>
      </c>
      <c r="B5002" t="str">
        <f>YEAR(C5002)&amp;VLOOKUP(MONTH(C5002),lookup!$G$2:$N$13,8)</f>
        <v>2021M12</v>
      </c>
      <c r="C5002" s="7">
        <f t="shared" si="479"/>
        <v>44539</v>
      </c>
      <c r="D5002" s="126">
        <v>38.785152846219283</v>
      </c>
      <c r="E5002">
        <f t="shared" si="480"/>
        <v>38.967014601140498</v>
      </c>
      <c r="F5002" s="126">
        <v>32.364301795643968</v>
      </c>
      <c r="G5002">
        <f t="shared" si="489"/>
        <v>32.394213452728678</v>
      </c>
      <c r="H5002">
        <f t="shared" si="487"/>
        <v>39.128915831642438</v>
      </c>
      <c r="I5002">
        <f t="shared" si="488"/>
        <v>33.111020367718837</v>
      </c>
      <c r="J5002">
        <f t="shared" si="482"/>
        <v>0</v>
      </c>
      <c r="K5002" s="66"/>
      <c r="L5002" s="67"/>
      <c r="M5002" s="66"/>
      <c r="N5002" s="67"/>
      <c r="O5002" s="66"/>
      <c r="P5002" s="67"/>
      <c r="Q5002" s="66"/>
      <c r="R5002" s="68"/>
      <c r="S5002">
        <f t="shared" si="483"/>
        <v>33.111020367718837</v>
      </c>
      <c r="T5002">
        <f t="shared" si="484"/>
        <v>0</v>
      </c>
      <c r="U5002">
        <f t="shared" si="485"/>
        <v>39.128915831642438</v>
      </c>
      <c r="V5002">
        <f t="shared" si="486"/>
        <v>0</v>
      </c>
    </row>
    <row r="5003" spans="1:22">
      <c r="A5003" s="12">
        <f t="shared" si="481"/>
        <v>0</v>
      </c>
      <c r="B5003" t="str">
        <f>YEAR(C5003)&amp;VLOOKUP(MONTH(C5003),lookup!$G$2:$N$13,8)</f>
        <v>2021M12</v>
      </c>
      <c r="C5003" s="7">
        <f t="shared" si="479"/>
        <v>44540</v>
      </c>
      <c r="D5003" s="126">
        <v>38.915348031199215</v>
      </c>
      <c r="E5003">
        <f t="shared" si="480"/>
        <v>38.92840472923848</v>
      </c>
      <c r="F5003" s="126">
        <v>32.141354507217109</v>
      </c>
      <c r="G5003">
        <f t="shared" si="489"/>
        <v>32.353054205353551</v>
      </c>
      <c r="H5003">
        <f t="shared" si="487"/>
        <v>39.12064820082351</v>
      </c>
      <c r="I5003">
        <f t="shared" si="488"/>
        <v>33.090894723170685</v>
      </c>
      <c r="J5003">
        <f t="shared" si="482"/>
        <v>0</v>
      </c>
      <c r="K5003" s="66"/>
      <c r="L5003" s="67"/>
      <c r="M5003" s="66"/>
      <c r="N5003" s="67"/>
      <c r="O5003" s="66"/>
      <c r="P5003" s="67"/>
      <c r="Q5003" s="66"/>
      <c r="R5003" s="68"/>
      <c r="S5003">
        <f t="shared" si="483"/>
        <v>33.090894723170685</v>
      </c>
      <c r="T5003">
        <f t="shared" si="484"/>
        <v>0</v>
      </c>
      <c r="U5003">
        <f t="shared" si="485"/>
        <v>39.12064820082351</v>
      </c>
      <c r="V5003">
        <f t="shared" si="486"/>
        <v>0</v>
      </c>
    </row>
    <row r="5004" spans="1:22">
      <c r="A5004" s="12">
        <f t="shared" si="481"/>
        <v>0</v>
      </c>
      <c r="B5004" t="str">
        <f>YEAR(C5004)&amp;VLOOKUP(MONTH(C5004),lookup!$G$2:$N$13,8)</f>
        <v>2021M12</v>
      </c>
      <c r="C5004" s="7">
        <f t="shared" ref="C5004:C5067" si="490">C5003+1</f>
        <v>44541</v>
      </c>
      <c r="D5004" s="126">
        <v>39.322890415591765</v>
      </c>
      <c r="E5004">
        <f t="shared" si="480"/>
        <v>38.975106629697741</v>
      </c>
      <c r="F5004" s="126">
        <v>32.737367566025974</v>
      </c>
      <c r="G5004">
        <f t="shared" si="489"/>
        <v>32.374867178168543</v>
      </c>
      <c r="H5004">
        <f t="shared" si="487"/>
        <v>39.17917451724913</v>
      </c>
      <c r="I5004">
        <f t="shared" si="488"/>
        <v>33.137992010304387</v>
      </c>
      <c r="J5004">
        <f t="shared" si="482"/>
        <v>0</v>
      </c>
      <c r="K5004" s="66"/>
      <c r="L5004" s="67"/>
      <c r="M5004" s="66"/>
      <c r="N5004" s="67"/>
      <c r="O5004" s="66"/>
      <c r="P5004" s="67"/>
      <c r="Q5004" s="66"/>
      <c r="R5004" s="68"/>
      <c r="S5004">
        <f t="shared" si="483"/>
        <v>33.137992010304387</v>
      </c>
      <c r="T5004">
        <f t="shared" si="484"/>
        <v>0</v>
      </c>
      <c r="U5004">
        <f t="shared" si="485"/>
        <v>39.17917451724913</v>
      </c>
      <c r="V5004">
        <f t="shared" si="486"/>
        <v>0</v>
      </c>
    </row>
    <row r="5005" spans="1:22">
      <c r="A5005" s="12">
        <f t="shared" si="481"/>
        <v>0</v>
      </c>
      <c r="B5005" t="str">
        <f>YEAR(C5005)&amp;VLOOKUP(MONTH(C5005),lookup!$G$2:$N$13,8)</f>
        <v>2021M12</v>
      </c>
      <c r="C5005" s="7">
        <f t="shared" si="490"/>
        <v>44542</v>
      </c>
      <c r="D5005" s="126">
        <v>39.298506566301107</v>
      </c>
      <c r="E5005">
        <f t="shared" si="480"/>
        <v>39.005486833103184</v>
      </c>
      <c r="F5005" s="126">
        <v>32.558077178171665</v>
      </c>
      <c r="G5005">
        <f t="shared" si="489"/>
        <v>32.402309479149864</v>
      </c>
      <c r="H5005">
        <f t="shared" si="487"/>
        <v>39.186098779097918</v>
      </c>
      <c r="I5005">
        <f t="shared" si="488"/>
        <v>33.135505494659462</v>
      </c>
      <c r="J5005">
        <f t="shared" si="482"/>
        <v>0</v>
      </c>
      <c r="K5005" s="66"/>
      <c r="L5005" s="67"/>
      <c r="M5005" s="66"/>
      <c r="N5005" s="67"/>
      <c r="O5005" s="66"/>
      <c r="P5005" s="67"/>
      <c r="Q5005" s="66"/>
      <c r="R5005" s="68"/>
      <c r="S5005">
        <f t="shared" si="483"/>
        <v>33.135505494659462</v>
      </c>
      <c r="T5005">
        <f t="shared" si="484"/>
        <v>0</v>
      </c>
      <c r="U5005">
        <f t="shared" si="485"/>
        <v>39.186098779097918</v>
      </c>
      <c r="V5005">
        <f t="shared" si="486"/>
        <v>0</v>
      </c>
    </row>
    <row r="5006" spans="1:22">
      <c r="A5006" s="12">
        <f t="shared" si="481"/>
        <v>0</v>
      </c>
      <c r="B5006" t="str">
        <f>YEAR(C5006)&amp;VLOOKUP(MONTH(C5006),lookup!$G$2:$N$13,8)</f>
        <v>2021M12</v>
      </c>
      <c r="C5006" s="7">
        <f t="shared" si="490"/>
        <v>44543</v>
      </c>
      <c r="D5006" s="126">
        <v>39.136680328241432</v>
      </c>
      <c r="E5006">
        <f t="shared" si="480"/>
        <v>39.034708012437449</v>
      </c>
      <c r="F5006" s="126">
        <v>32.623062174058283</v>
      </c>
      <c r="G5006">
        <f t="shared" si="489"/>
        <v>32.41839967943995</v>
      </c>
      <c r="H5006">
        <f t="shared" si="487"/>
        <v>39.206040820641178</v>
      </c>
      <c r="I5006">
        <f t="shared" si="488"/>
        <v>33.146552754971815</v>
      </c>
      <c r="J5006">
        <f t="shared" si="482"/>
        <v>0</v>
      </c>
      <c r="K5006" s="66"/>
      <c r="L5006" s="67"/>
      <c r="M5006" s="66"/>
      <c r="N5006" s="67"/>
      <c r="O5006" s="66"/>
      <c r="P5006" s="67"/>
      <c r="Q5006" s="66"/>
      <c r="R5006" s="68"/>
      <c r="S5006">
        <f t="shared" si="483"/>
        <v>33.146552754971815</v>
      </c>
      <c r="T5006">
        <f t="shared" si="484"/>
        <v>0</v>
      </c>
      <c r="U5006">
        <f t="shared" si="485"/>
        <v>39.206040820641178</v>
      </c>
      <c r="V5006">
        <f t="shared" si="486"/>
        <v>0</v>
      </c>
    </row>
    <row r="5007" spans="1:22">
      <c r="A5007" s="12">
        <f t="shared" si="481"/>
        <v>0</v>
      </c>
      <c r="B5007" t="str">
        <f>YEAR(C5007)&amp;VLOOKUP(MONTH(C5007),lookup!$G$2:$N$13,8)</f>
        <v>2021M12</v>
      </c>
      <c r="C5007" s="7">
        <f t="shared" si="490"/>
        <v>44544</v>
      </c>
      <c r="D5007" s="126">
        <v>39.329128443496487</v>
      </c>
      <c r="E5007">
        <f t="shared" si="480"/>
        <v>39.091750726571213</v>
      </c>
      <c r="F5007" s="126">
        <v>32.466768211037149</v>
      </c>
      <c r="G5007">
        <f t="shared" si="489"/>
        <v>32.452447123683918</v>
      </c>
      <c r="H5007">
        <f t="shared" si="487"/>
        <v>39.234084838061918</v>
      </c>
      <c r="I5007">
        <f t="shared" si="488"/>
        <v>33.16012369781307</v>
      </c>
      <c r="J5007">
        <f t="shared" si="482"/>
        <v>0</v>
      </c>
      <c r="K5007" s="66"/>
      <c r="L5007" s="67"/>
      <c r="M5007" s="66"/>
      <c r="N5007" s="67"/>
      <c r="O5007" s="66"/>
      <c r="P5007" s="67"/>
      <c r="Q5007" s="66"/>
      <c r="R5007" s="68"/>
      <c r="S5007">
        <f t="shared" si="483"/>
        <v>33.16012369781307</v>
      </c>
      <c r="T5007">
        <f t="shared" si="484"/>
        <v>0</v>
      </c>
      <c r="U5007">
        <f t="shared" si="485"/>
        <v>39.234084838061918</v>
      </c>
      <c r="V5007">
        <f t="shared" si="486"/>
        <v>0</v>
      </c>
    </row>
    <row r="5008" spans="1:22">
      <c r="A5008" s="12">
        <f t="shared" si="481"/>
        <v>0</v>
      </c>
      <c r="B5008" t="str">
        <f>YEAR(C5008)&amp;VLOOKUP(MONTH(C5008),lookup!$G$2:$N$13,8)</f>
        <v>2021M12</v>
      </c>
      <c r="C5008" s="7">
        <f t="shared" si="490"/>
        <v>44545</v>
      </c>
      <c r="D5008" s="126">
        <v>39.174821672920515</v>
      </c>
      <c r="E5008">
        <f t="shared" si="480"/>
        <v>39.153281034995395</v>
      </c>
      <c r="F5008" s="126">
        <v>32.617170862962126</v>
      </c>
      <c r="G5008">
        <f t="shared" si="489"/>
        <v>32.49383371203087</v>
      </c>
      <c r="H5008">
        <f t="shared" si="487"/>
        <v>39.239019544157259</v>
      </c>
      <c r="I5008">
        <f t="shared" si="488"/>
        <v>33.156584788306496</v>
      </c>
      <c r="J5008">
        <f t="shared" si="482"/>
        <v>0</v>
      </c>
      <c r="K5008" s="66"/>
      <c r="L5008" s="67"/>
      <c r="M5008" s="66"/>
      <c r="N5008" s="67"/>
      <c r="O5008" s="66"/>
      <c r="P5008" s="67"/>
      <c r="Q5008" s="66"/>
      <c r="R5008" s="68"/>
      <c r="S5008">
        <f t="shared" si="483"/>
        <v>33.156584788306496</v>
      </c>
      <c r="T5008">
        <f t="shared" si="484"/>
        <v>0</v>
      </c>
      <c r="U5008">
        <f t="shared" si="485"/>
        <v>39.239019544157259</v>
      </c>
      <c r="V5008">
        <f t="shared" si="486"/>
        <v>0</v>
      </c>
    </row>
    <row r="5009" spans="1:22">
      <c r="A5009" s="12">
        <f t="shared" si="481"/>
        <v>0</v>
      </c>
      <c r="B5009" t="str">
        <f>YEAR(C5009)&amp;VLOOKUP(MONTH(C5009),lookup!$G$2:$N$13,8)</f>
        <v>2021M12</v>
      </c>
      <c r="C5009" s="7">
        <f t="shared" si="490"/>
        <v>44546</v>
      </c>
      <c r="D5009" s="126">
        <v>39.231990218323034</v>
      </c>
      <c r="E5009">
        <f t="shared" si="480"/>
        <v>39.199158878049495</v>
      </c>
      <c r="F5009" s="126">
        <v>32.382090595949769</v>
      </c>
      <c r="G5009">
        <f t="shared" si="489"/>
        <v>32.525181771375372</v>
      </c>
      <c r="H5009">
        <f t="shared" si="487"/>
        <v>39.287267702589041</v>
      </c>
      <c r="I5009">
        <f t="shared" si="488"/>
        <v>33.191531255136461</v>
      </c>
      <c r="J5009">
        <f t="shared" si="482"/>
        <v>0</v>
      </c>
      <c r="K5009" s="66"/>
      <c r="L5009" s="67"/>
      <c r="M5009" s="66"/>
      <c r="N5009" s="67"/>
      <c r="O5009" s="66"/>
      <c r="P5009" s="67"/>
      <c r="Q5009" s="66"/>
      <c r="R5009" s="68"/>
      <c r="S5009">
        <f t="shared" si="483"/>
        <v>33.191531255136461</v>
      </c>
      <c r="T5009">
        <f t="shared" si="484"/>
        <v>0</v>
      </c>
      <c r="U5009">
        <f t="shared" si="485"/>
        <v>39.287267702589041</v>
      </c>
      <c r="V5009">
        <f t="shared" si="486"/>
        <v>0</v>
      </c>
    </row>
    <row r="5010" spans="1:22">
      <c r="A5010" s="12">
        <f t="shared" si="481"/>
        <v>0</v>
      </c>
      <c r="B5010" t="str">
        <f>YEAR(C5010)&amp;VLOOKUP(MONTH(C5010),lookup!$G$2:$N$13,8)</f>
        <v>2021M12</v>
      </c>
      <c r="C5010" s="7">
        <f t="shared" si="490"/>
        <v>44547</v>
      </c>
      <c r="D5010" s="126">
        <v>39.460429635126999</v>
      </c>
      <c r="E5010">
        <f t="shared" si="480"/>
        <v>39.252825278984162</v>
      </c>
      <c r="F5010" s="126">
        <v>32.836121306758407</v>
      </c>
      <c r="G5010">
        <f t="shared" si="489"/>
        <v>32.562899969214399</v>
      </c>
      <c r="H5010">
        <f t="shared" si="487"/>
        <v>39.290305341694172</v>
      </c>
      <c r="I5010">
        <f t="shared" si="488"/>
        <v>33.188363391394091</v>
      </c>
      <c r="J5010">
        <f t="shared" si="482"/>
        <v>0</v>
      </c>
      <c r="K5010" s="66"/>
      <c r="L5010" s="67"/>
      <c r="M5010" s="66"/>
      <c r="N5010" s="67"/>
      <c r="O5010" s="66"/>
      <c r="P5010" s="67"/>
      <c r="Q5010" s="66"/>
      <c r="R5010" s="68"/>
      <c r="S5010">
        <f t="shared" si="483"/>
        <v>33.188363391394091</v>
      </c>
      <c r="T5010">
        <f t="shared" si="484"/>
        <v>0</v>
      </c>
      <c r="U5010">
        <f t="shared" si="485"/>
        <v>39.290305341694172</v>
      </c>
      <c r="V5010">
        <f t="shared" si="486"/>
        <v>0</v>
      </c>
    </row>
    <row r="5011" spans="1:22">
      <c r="A5011" s="12">
        <f t="shared" si="481"/>
        <v>0</v>
      </c>
      <c r="B5011" t="str">
        <f>YEAR(C5011)&amp;VLOOKUP(MONTH(C5011),lookup!$G$2:$N$13,8)</f>
        <v>2021M12</v>
      </c>
      <c r="C5011" s="7">
        <f t="shared" si="490"/>
        <v>44548</v>
      </c>
      <c r="D5011" s="126">
        <v>39.558862337414759</v>
      </c>
      <c r="E5011">
        <f t="shared" si="480"/>
        <v>39.314741237382108</v>
      </c>
      <c r="F5011" s="126">
        <v>32.573997171241238</v>
      </c>
      <c r="G5011">
        <f t="shared" si="489"/>
        <v>32.591266801805034</v>
      </c>
      <c r="H5011">
        <f t="shared" si="487"/>
        <v>39.332396100519638</v>
      </c>
      <c r="I5011">
        <f t="shared" si="488"/>
        <v>33.214610961904235</v>
      </c>
      <c r="J5011">
        <f t="shared" si="482"/>
        <v>0</v>
      </c>
      <c r="K5011" s="66"/>
      <c r="L5011" s="67"/>
      <c r="M5011" s="66"/>
      <c r="N5011" s="67"/>
      <c r="O5011" s="66"/>
      <c r="P5011" s="67"/>
      <c r="Q5011" s="66"/>
      <c r="R5011" s="68"/>
      <c r="S5011">
        <f t="shared" si="483"/>
        <v>33.214610961904235</v>
      </c>
      <c r="T5011">
        <f t="shared" si="484"/>
        <v>0</v>
      </c>
      <c r="U5011">
        <f t="shared" si="485"/>
        <v>39.332396100519638</v>
      </c>
      <c r="V5011">
        <f t="shared" si="486"/>
        <v>0</v>
      </c>
    </row>
    <row r="5012" spans="1:22">
      <c r="A5012" s="12">
        <f t="shared" si="481"/>
        <v>0</v>
      </c>
      <c r="B5012" t="str">
        <f>YEAR(C5012)&amp;VLOOKUP(MONTH(C5012),lookup!$G$2:$N$13,8)</f>
        <v>2021M12</v>
      </c>
      <c r="C5012" s="7">
        <f t="shared" si="490"/>
        <v>44549</v>
      </c>
      <c r="D5012" s="126">
        <v>39.243701909760588</v>
      </c>
      <c r="E5012">
        <f t="shared" si="480"/>
        <v>39.318710420894256</v>
      </c>
      <c r="F5012" s="126">
        <v>32.666641137719274</v>
      </c>
      <c r="G5012">
        <f t="shared" si="489"/>
        <v>32.59047798034095</v>
      </c>
      <c r="H5012">
        <f t="shared" si="487"/>
        <v>39.348575474998455</v>
      </c>
      <c r="I5012">
        <f t="shared" si="488"/>
        <v>33.218548793181014</v>
      </c>
      <c r="J5012">
        <f t="shared" si="482"/>
        <v>0</v>
      </c>
      <c r="K5012" s="66"/>
      <c r="L5012" s="67"/>
      <c r="M5012" s="66"/>
      <c r="N5012" s="67"/>
      <c r="O5012" s="66"/>
      <c r="P5012" s="67"/>
      <c r="Q5012" s="66"/>
      <c r="R5012" s="68"/>
      <c r="S5012">
        <f t="shared" si="483"/>
        <v>33.218548793181014</v>
      </c>
      <c r="T5012">
        <f t="shared" si="484"/>
        <v>0</v>
      </c>
      <c r="U5012">
        <f t="shared" si="485"/>
        <v>39.348575474998455</v>
      </c>
      <c r="V5012">
        <f t="shared" si="486"/>
        <v>0</v>
      </c>
    </row>
    <row r="5013" spans="1:22">
      <c r="A5013" s="12">
        <f t="shared" si="481"/>
        <v>0</v>
      </c>
      <c r="B5013" t="str">
        <f>YEAR(C5013)&amp;VLOOKUP(MONTH(C5013),lookup!$G$2:$N$13,8)</f>
        <v>2021M12</v>
      </c>
      <c r="C5013" s="7">
        <f t="shared" si="490"/>
        <v>44550</v>
      </c>
      <c r="D5013" s="126">
        <v>39.271854157109729</v>
      </c>
      <c r="E5013">
        <f t="shared" si="480"/>
        <v>39.312271788120896</v>
      </c>
      <c r="F5013" s="126">
        <v>32.366609447643739</v>
      </c>
      <c r="G5013">
        <f t="shared" si="489"/>
        <v>32.570164683566837</v>
      </c>
      <c r="H5013">
        <f t="shared" si="487"/>
        <v>39.383477713678495</v>
      </c>
      <c r="I5013">
        <f t="shared" si="488"/>
        <v>33.241854864812254</v>
      </c>
      <c r="J5013">
        <f t="shared" si="482"/>
        <v>0</v>
      </c>
      <c r="K5013" s="66"/>
      <c r="L5013" s="67"/>
      <c r="M5013" s="66"/>
      <c r="N5013" s="67"/>
      <c r="O5013" s="66"/>
      <c r="P5013" s="67"/>
      <c r="Q5013" s="66"/>
      <c r="R5013" s="68"/>
      <c r="S5013">
        <f t="shared" si="483"/>
        <v>33.241854864812254</v>
      </c>
      <c r="T5013">
        <f t="shared" si="484"/>
        <v>0</v>
      </c>
      <c r="U5013">
        <f t="shared" si="485"/>
        <v>39.383477713678495</v>
      </c>
      <c r="V5013">
        <f t="shared" si="486"/>
        <v>0</v>
      </c>
    </row>
    <row r="5014" spans="1:22">
      <c r="A5014" s="12">
        <f t="shared" si="481"/>
        <v>0</v>
      </c>
      <c r="B5014" t="str">
        <f>YEAR(C5014)&amp;VLOOKUP(MONTH(C5014),lookup!$G$2:$N$13,8)</f>
        <v>2021M12</v>
      </c>
      <c r="C5014" s="7">
        <f t="shared" si="490"/>
        <v>44551</v>
      </c>
      <c r="D5014" s="126">
        <v>39.580701991334884</v>
      </c>
      <c r="E5014">
        <f t="shared" si="480"/>
        <v>39.3738465019321</v>
      </c>
      <c r="F5014" s="126">
        <v>32.886971904170714</v>
      </c>
      <c r="G5014">
        <f t="shared" si="489"/>
        <v>32.609142461799578</v>
      </c>
      <c r="H5014">
        <f t="shared" si="487"/>
        <v>39.420916217983589</v>
      </c>
      <c r="I5014">
        <f t="shared" si="488"/>
        <v>33.267778221621676</v>
      </c>
      <c r="J5014">
        <f t="shared" si="482"/>
        <v>0</v>
      </c>
      <c r="K5014" s="66"/>
      <c r="L5014" s="67"/>
      <c r="M5014" s="66"/>
      <c r="N5014" s="67"/>
      <c r="O5014" s="66"/>
      <c r="P5014" s="67"/>
      <c r="Q5014" s="66"/>
      <c r="R5014" s="68"/>
      <c r="S5014">
        <f t="shared" si="483"/>
        <v>33.267778221621676</v>
      </c>
      <c r="T5014">
        <f t="shared" si="484"/>
        <v>0</v>
      </c>
      <c r="U5014">
        <f t="shared" si="485"/>
        <v>39.420916217983589</v>
      </c>
      <c r="V5014">
        <f t="shared" si="486"/>
        <v>0</v>
      </c>
    </row>
    <row r="5015" spans="1:22">
      <c r="A5015" s="12">
        <f t="shared" si="481"/>
        <v>0</v>
      </c>
      <c r="B5015" t="str">
        <f>YEAR(C5015)&amp;VLOOKUP(MONTH(C5015),lookup!$G$2:$N$13,8)</f>
        <v>2021M12</v>
      </c>
      <c r="C5015" s="7">
        <f t="shared" si="490"/>
        <v>44552</v>
      </c>
      <c r="D5015" s="126">
        <v>39.200205691595336</v>
      </c>
      <c r="E5015">
        <f t="shared" si="480"/>
        <v>39.363140119377633</v>
      </c>
      <c r="F5015" s="126">
        <v>32.304496606802445</v>
      </c>
      <c r="G5015">
        <f t="shared" si="489"/>
        <v>32.592534320772629</v>
      </c>
      <c r="H5015">
        <f t="shared" si="487"/>
        <v>39.487456840091177</v>
      </c>
      <c r="I5015">
        <f t="shared" si="488"/>
        <v>33.319389626321005</v>
      </c>
      <c r="J5015">
        <f t="shared" si="482"/>
        <v>0</v>
      </c>
      <c r="K5015" s="66"/>
      <c r="L5015" s="67"/>
      <c r="M5015" s="66"/>
      <c r="N5015" s="67"/>
      <c r="O5015" s="66"/>
      <c r="P5015" s="67"/>
      <c r="Q5015" s="66"/>
      <c r="R5015" s="68"/>
      <c r="S5015">
        <f t="shared" si="483"/>
        <v>33.319389626321005</v>
      </c>
      <c r="T5015">
        <f t="shared" si="484"/>
        <v>0</v>
      </c>
      <c r="U5015">
        <f t="shared" si="485"/>
        <v>39.487456840091177</v>
      </c>
      <c r="V5015">
        <f t="shared" si="486"/>
        <v>0</v>
      </c>
    </row>
    <row r="5016" spans="1:22">
      <c r="A5016" s="12">
        <f t="shared" si="481"/>
        <v>0</v>
      </c>
      <c r="B5016" t="str">
        <f>YEAR(C5016)&amp;VLOOKUP(MONTH(C5016),lookup!$G$2:$N$13,8)</f>
        <v>2021M12</v>
      </c>
      <c r="C5016" s="7">
        <f t="shared" si="490"/>
        <v>44553</v>
      </c>
      <c r="D5016" s="126">
        <v>39.187844659496776</v>
      </c>
      <c r="E5016">
        <f t="shared" si="480"/>
        <v>39.341238641402803</v>
      </c>
      <c r="F5016" s="126">
        <v>32.441743268250519</v>
      </c>
      <c r="G5016">
        <f t="shared" si="489"/>
        <v>32.548705259560833</v>
      </c>
      <c r="H5016">
        <f t="shared" si="487"/>
        <v>39.511935209243873</v>
      </c>
      <c r="I5016">
        <f t="shared" si="488"/>
        <v>33.337256685983945</v>
      </c>
      <c r="J5016">
        <f t="shared" si="482"/>
        <v>0</v>
      </c>
      <c r="K5016" s="66"/>
      <c r="L5016" s="67"/>
      <c r="M5016" s="66"/>
      <c r="N5016" s="67"/>
      <c r="O5016" s="66"/>
      <c r="P5016" s="67"/>
      <c r="Q5016" s="66"/>
      <c r="R5016" s="68"/>
      <c r="S5016">
        <f t="shared" si="483"/>
        <v>33.337256685983945</v>
      </c>
      <c r="T5016">
        <f t="shared" si="484"/>
        <v>0</v>
      </c>
      <c r="U5016">
        <f t="shared" si="485"/>
        <v>39.511935209243873</v>
      </c>
      <c r="V5016">
        <f t="shared" si="486"/>
        <v>0</v>
      </c>
    </row>
    <row r="5017" spans="1:22">
      <c r="A5017" s="12">
        <f t="shared" si="481"/>
        <v>0</v>
      </c>
      <c r="B5017" t="str">
        <f>YEAR(C5017)&amp;VLOOKUP(MONTH(C5017),lookup!$G$2:$N$13,8)</f>
        <v>2021M12</v>
      </c>
      <c r="C5017" s="7">
        <f t="shared" si="490"/>
        <v>44554</v>
      </c>
      <c r="D5017" s="126">
        <v>40.571119231676811</v>
      </c>
      <c r="E5017">
        <f t="shared" si="480"/>
        <v>39.509288945925917</v>
      </c>
      <c r="F5017" s="126">
        <v>33.174333450485705</v>
      </c>
      <c r="G5017">
        <f t="shared" si="489"/>
        <v>32.648248461239703</v>
      </c>
      <c r="H5017">
        <f t="shared" si="487"/>
        <v>39.71240831795037</v>
      </c>
      <c r="I5017">
        <f t="shared" si="488"/>
        <v>33.478531746223972</v>
      </c>
      <c r="J5017">
        <f t="shared" si="482"/>
        <v>0</v>
      </c>
      <c r="K5017" s="66"/>
      <c r="L5017" s="67"/>
      <c r="M5017" s="66"/>
      <c r="N5017" s="67"/>
      <c r="O5017" s="66"/>
      <c r="P5017" s="67"/>
      <c r="Q5017" s="66"/>
      <c r="R5017" s="68"/>
      <c r="S5017">
        <f t="shared" si="483"/>
        <v>33.478531746223972</v>
      </c>
      <c r="T5017">
        <f t="shared" si="484"/>
        <v>0</v>
      </c>
      <c r="U5017">
        <f t="shared" si="485"/>
        <v>39.71240831795037</v>
      </c>
      <c r="V5017">
        <f t="shared" si="486"/>
        <v>0</v>
      </c>
    </row>
    <row r="5018" spans="1:22">
      <c r="A5018" s="12">
        <f t="shared" si="481"/>
        <v>0</v>
      </c>
      <c r="B5018" t="str">
        <f>YEAR(C5018)&amp;VLOOKUP(MONTH(C5018),lookup!$G$2:$N$13,8)</f>
        <v>2021M12</v>
      </c>
      <c r="C5018" s="7">
        <f t="shared" si="490"/>
        <v>44555</v>
      </c>
      <c r="D5018" s="126">
        <v>38.343561776315212</v>
      </c>
      <c r="E5018">
        <f t="shared" si="480"/>
        <v>39.364473026963068</v>
      </c>
      <c r="F5018" s="126">
        <v>32.384852680095392</v>
      </c>
      <c r="G5018">
        <f t="shared" si="489"/>
        <v>32.596561800604611</v>
      </c>
      <c r="H5018">
        <f t="shared" si="487"/>
        <v>39.584120462143062</v>
      </c>
      <c r="I5018">
        <f t="shared" si="488"/>
        <v>33.407537556686947</v>
      </c>
      <c r="J5018">
        <f t="shared" si="482"/>
        <v>0</v>
      </c>
      <c r="K5018" s="66"/>
      <c r="L5018" s="67"/>
      <c r="M5018" s="66"/>
      <c r="N5018" s="67"/>
      <c r="O5018" s="66"/>
      <c r="P5018" s="67"/>
      <c r="Q5018" s="66"/>
      <c r="R5018" s="68"/>
      <c r="S5018">
        <f t="shared" si="483"/>
        <v>33.407537556686947</v>
      </c>
      <c r="T5018">
        <f t="shared" si="484"/>
        <v>0</v>
      </c>
      <c r="U5018">
        <f t="shared" si="485"/>
        <v>39.584120462143062</v>
      </c>
      <c r="V5018">
        <f t="shared" si="486"/>
        <v>0</v>
      </c>
    </row>
    <row r="5019" spans="1:22">
      <c r="A5019" s="12">
        <f t="shared" si="481"/>
        <v>0</v>
      </c>
      <c r="B5019" t="str">
        <f>YEAR(C5019)&amp;VLOOKUP(MONTH(C5019),lookup!$G$2:$N$13,8)</f>
        <v>2021M12</v>
      </c>
      <c r="C5019" s="7">
        <f t="shared" si="490"/>
        <v>44556</v>
      </c>
      <c r="D5019" s="126">
        <v>39.758779114145035</v>
      </c>
      <c r="E5019">
        <f t="shared" si="480"/>
        <v>39.41754490526165</v>
      </c>
      <c r="F5019" s="126">
        <v>32.73997665401906</v>
      </c>
      <c r="G5019">
        <f t="shared" si="489"/>
        <v>32.63804945214283</v>
      </c>
      <c r="H5019">
        <f t="shared" si="487"/>
        <v>39.655386611014968</v>
      </c>
      <c r="I5019">
        <f t="shared" si="488"/>
        <v>33.457175467577827</v>
      </c>
      <c r="J5019">
        <f t="shared" si="482"/>
        <v>0</v>
      </c>
      <c r="K5019" s="66"/>
      <c r="L5019" s="67"/>
      <c r="M5019" s="66"/>
      <c r="N5019" s="67"/>
      <c r="O5019" s="66"/>
      <c r="P5019" s="67"/>
      <c r="Q5019" s="66"/>
      <c r="R5019" s="68"/>
      <c r="S5019">
        <f t="shared" si="483"/>
        <v>33.457175467577827</v>
      </c>
      <c r="T5019">
        <f t="shared" si="484"/>
        <v>0</v>
      </c>
      <c r="U5019">
        <f t="shared" si="485"/>
        <v>39.655386611014968</v>
      </c>
      <c r="V5019">
        <f t="shared" si="486"/>
        <v>0</v>
      </c>
    </row>
    <row r="5020" spans="1:22">
      <c r="A5020" s="12">
        <f t="shared" si="481"/>
        <v>0</v>
      </c>
      <c r="B5020" t="str">
        <f>YEAR(C5020)&amp;VLOOKUP(MONTH(C5020),lookup!$G$2:$N$13,8)</f>
        <v>2021M12</v>
      </c>
      <c r="C5020" s="7">
        <f t="shared" si="490"/>
        <v>44557</v>
      </c>
      <c r="D5020" s="126">
        <v>39.611398929255024</v>
      </c>
      <c r="E5020">
        <f t="shared" si="480"/>
        <v>39.443084047140069</v>
      </c>
      <c r="F5020" s="126">
        <v>32.606299982732111</v>
      </c>
      <c r="G5020">
        <f t="shared" si="489"/>
        <v>32.610888803169587</v>
      </c>
      <c r="H5020">
        <f t="shared" si="487"/>
        <v>39.687453290713826</v>
      </c>
      <c r="I5020">
        <f t="shared" si="488"/>
        <v>33.461650534777434</v>
      </c>
      <c r="J5020">
        <f t="shared" si="482"/>
        <v>0</v>
      </c>
      <c r="K5020" s="66"/>
      <c r="L5020" s="67"/>
      <c r="M5020" s="66"/>
      <c r="N5020" s="67"/>
      <c r="O5020" s="66"/>
      <c r="P5020" s="67"/>
      <c r="Q5020" s="66"/>
      <c r="R5020" s="68"/>
      <c r="S5020">
        <f t="shared" si="483"/>
        <v>33.461650534777434</v>
      </c>
      <c r="T5020">
        <f t="shared" si="484"/>
        <v>0</v>
      </c>
      <c r="U5020">
        <f t="shared" si="485"/>
        <v>39.687453290713826</v>
      </c>
      <c r="V5020">
        <f t="shared" si="486"/>
        <v>0</v>
      </c>
    </row>
    <row r="5021" spans="1:22">
      <c r="A5021" s="12">
        <f t="shared" si="481"/>
        <v>0</v>
      </c>
      <c r="B5021" t="str">
        <f>YEAR(C5021)&amp;VLOOKUP(MONTH(C5021),lookup!$G$2:$N$13,8)</f>
        <v>2021M12</v>
      </c>
      <c r="C5021" s="7">
        <f t="shared" si="490"/>
        <v>44558</v>
      </c>
      <c r="D5021" s="126">
        <v>39.828288789680059</v>
      </c>
      <c r="E5021">
        <f t="shared" si="480"/>
        <v>39.530201469849438</v>
      </c>
      <c r="F5021" s="126">
        <v>32.875627167518424</v>
      </c>
      <c r="G5021">
        <f t="shared" si="489"/>
        <v>32.690296624054753</v>
      </c>
      <c r="H5021">
        <f t="shared" si="487"/>
        <v>39.710004076639272</v>
      </c>
      <c r="I5021">
        <f t="shared" si="488"/>
        <v>33.464717048872103</v>
      </c>
      <c r="J5021">
        <f t="shared" si="482"/>
        <v>0</v>
      </c>
      <c r="K5021" s="66"/>
      <c r="L5021" s="67"/>
      <c r="M5021" s="66"/>
      <c r="N5021" s="67"/>
      <c r="O5021" s="66"/>
      <c r="P5021" s="67"/>
      <c r="Q5021" s="66"/>
      <c r="R5021" s="68"/>
      <c r="S5021">
        <f t="shared" si="483"/>
        <v>33.464717048872103</v>
      </c>
      <c r="T5021">
        <f t="shared" si="484"/>
        <v>0</v>
      </c>
      <c r="U5021">
        <f t="shared" si="485"/>
        <v>39.710004076639272</v>
      </c>
      <c r="V5021">
        <f t="shared" si="486"/>
        <v>0</v>
      </c>
    </row>
    <row r="5022" spans="1:22">
      <c r="A5022" s="12">
        <f t="shared" si="481"/>
        <v>0</v>
      </c>
      <c r="B5022" t="str">
        <f>YEAR(C5022)&amp;VLOOKUP(MONTH(C5022),lookup!$G$2:$N$13,8)</f>
        <v>2021M12</v>
      </c>
      <c r="C5022" s="7">
        <f t="shared" si="490"/>
        <v>44559</v>
      </c>
      <c r="D5022" s="126">
        <v>39.651426919658448</v>
      </c>
      <c r="E5022">
        <f t="shared" si="480"/>
        <v>39.57325363288313</v>
      </c>
      <c r="F5022" s="126">
        <v>32.814926543514567</v>
      </c>
      <c r="G5022">
        <f t="shared" si="489"/>
        <v>32.71689239528574</v>
      </c>
      <c r="H5022">
        <f t="shared" si="487"/>
        <v>39.727596633573803</v>
      </c>
      <c r="I5022">
        <f t="shared" si="488"/>
        <v>33.477115998545834</v>
      </c>
      <c r="J5022">
        <f t="shared" si="482"/>
        <v>0</v>
      </c>
      <c r="K5022" s="66"/>
      <c r="L5022" s="67"/>
      <c r="M5022" s="66"/>
      <c r="N5022" s="67"/>
      <c r="O5022" s="66"/>
      <c r="P5022" s="67"/>
      <c r="Q5022" s="66"/>
      <c r="R5022" s="68"/>
      <c r="S5022">
        <f t="shared" si="483"/>
        <v>33.477115998545834</v>
      </c>
      <c r="T5022">
        <f t="shared" si="484"/>
        <v>0</v>
      </c>
      <c r="U5022">
        <f t="shared" si="485"/>
        <v>39.727596633573803</v>
      </c>
      <c r="V5022">
        <f t="shared" si="486"/>
        <v>0</v>
      </c>
    </row>
    <row r="5023" spans="1:22">
      <c r="A5023" s="12">
        <f t="shared" si="481"/>
        <v>0</v>
      </c>
      <c r="B5023" t="str">
        <f>YEAR(C5023)&amp;VLOOKUP(MONTH(C5023),lookup!$G$2:$N$13,8)</f>
        <v>2021M12</v>
      </c>
      <c r="C5023" s="7">
        <f t="shared" si="490"/>
        <v>44560</v>
      </c>
      <c r="D5023" s="126">
        <v>39.701100897733824</v>
      </c>
      <c r="E5023">
        <f t="shared" si="480"/>
        <v>39.532058055438199</v>
      </c>
      <c r="F5023" s="126">
        <v>32.751151847912972</v>
      </c>
      <c r="G5023">
        <f t="shared" si="489"/>
        <v>32.709543214307416</v>
      </c>
      <c r="H5023">
        <f t="shared" si="487"/>
        <v>39.670968846160733</v>
      </c>
      <c r="I5023">
        <f t="shared" si="488"/>
        <v>33.424889092288723</v>
      </c>
      <c r="J5023">
        <f t="shared" si="482"/>
        <v>0</v>
      </c>
      <c r="K5023" s="66"/>
      <c r="L5023" s="67"/>
      <c r="M5023" s="66"/>
      <c r="N5023" s="67"/>
      <c r="O5023" s="66"/>
      <c r="P5023" s="67"/>
      <c r="Q5023" s="66"/>
      <c r="R5023" s="68"/>
      <c r="S5023">
        <f t="shared" si="483"/>
        <v>33.424889092288723</v>
      </c>
      <c r="T5023">
        <f t="shared" si="484"/>
        <v>0</v>
      </c>
      <c r="U5023">
        <f t="shared" si="485"/>
        <v>39.670968846160733</v>
      </c>
      <c r="V5023">
        <f t="shared" si="486"/>
        <v>0</v>
      </c>
    </row>
    <row r="5024" spans="1:22">
      <c r="A5024" s="12">
        <f t="shared" si="481"/>
        <v>0</v>
      </c>
      <c r="B5024" t="str">
        <f>YEAR(C5024)&amp;VLOOKUP(MONTH(C5024),lookup!$G$2:$N$13,8)</f>
        <v>2021M12</v>
      </c>
      <c r="C5024" s="7">
        <f t="shared" si="490"/>
        <v>44561</v>
      </c>
      <c r="D5024" s="126">
        <v>40.255258630705796</v>
      </c>
      <c r="E5024">
        <f t="shared" si="480"/>
        <v>39.75807949983799</v>
      </c>
      <c r="F5024" s="126">
        <v>33.430868670123566</v>
      </c>
      <c r="G5024">
        <f t="shared" si="489"/>
        <v>32.858531551093506</v>
      </c>
      <c r="H5024">
        <f t="shared" si="487"/>
        <v>39.816690778590811</v>
      </c>
      <c r="I5024">
        <f t="shared" si="488"/>
        <v>33.523272077032814</v>
      </c>
      <c r="J5024">
        <f t="shared" si="482"/>
        <v>0</v>
      </c>
      <c r="K5024" s="66"/>
      <c r="L5024" s="67"/>
      <c r="M5024" s="66"/>
      <c r="N5024" s="67"/>
      <c r="O5024" s="66"/>
      <c r="P5024" s="67"/>
      <c r="Q5024" s="66"/>
      <c r="R5024" s="68"/>
      <c r="S5024">
        <f t="shared" si="483"/>
        <v>33.523272077032814</v>
      </c>
      <c r="T5024">
        <f t="shared" si="484"/>
        <v>0</v>
      </c>
      <c r="U5024">
        <f t="shared" si="485"/>
        <v>39.816690778590811</v>
      </c>
      <c r="V5024">
        <f t="shared" si="486"/>
        <v>0</v>
      </c>
    </row>
    <row r="5025" spans="1:22">
      <c r="A5025" s="12">
        <f t="shared" si="481"/>
        <v>0</v>
      </c>
      <c r="B5025" t="str">
        <f>YEAR(C5025)&amp;VLOOKUP(MONTH(C5025),lookup!$G$2:$N$13,8)</f>
        <v>2022M01</v>
      </c>
      <c r="C5025" s="7">
        <f t="shared" si="490"/>
        <v>44562</v>
      </c>
      <c r="D5025" s="126">
        <v>39.796811161425502</v>
      </c>
      <c r="E5025">
        <f t="shared" si="480"/>
        <v>39.712854582720652</v>
      </c>
      <c r="F5025" s="126">
        <v>32.700880723463698</v>
      </c>
      <c r="G5025">
        <f t="shared" si="489"/>
        <v>32.825682761441684</v>
      </c>
      <c r="H5025">
        <f t="shared" si="487"/>
        <v>39.793861366222529</v>
      </c>
      <c r="I5025">
        <f t="shared" si="488"/>
        <v>33.498575255513046</v>
      </c>
      <c r="J5025">
        <f t="shared" si="482"/>
        <v>0</v>
      </c>
      <c r="K5025" s="66"/>
      <c r="L5025" s="67"/>
      <c r="M5025" s="66"/>
      <c r="N5025" s="67"/>
      <c r="O5025" s="66"/>
      <c r="P5025" s="67"/>
      <c r="Q5025" s="66"/>
      <c r="R5025" s="68"/>
      <c r="S5025">
        <f t="shared" si="483"/>
        <v>33.498575255513046</v>
      </c>
      <c r="T5025">
        <f t="shared" si="484"/>
        <v>0</v>
      </c>
      <c r="U5025">
        <f t="shared" si="485"/>
        <v>39.793861366222529</v>
      </c>
      <c r="V5025">
        <f t="shared" si="486"/>
        <v>0</v>
      </c>
    </row>
    <row r="5026" spans="1:22">
      <c r="A5026" s="12">
        <f t="shared" si="481"/>
        <v>0</v>
      </c>
      <c r="B5026" t="str">
        <f>YEAR(C5026)&amp;VLOOKUP(MONTH(C5026),lookup!$G$2:$N$13,8)</f>
        <v>2022M01</v>
      </c>
      <c r="C5026" s="7">
        <f t="shared" si="490"/>
        <v>44563</v>
      </c>
      <c r="D5026" s="126">
        <v>39.633756327222876</v>
      </c>
      <c r="E5026">
        <f t="shared" si="480"/>
        <v>39.795354858649702</v>
      </c>
      <c r="F5026" s="126">
        <v>32.847040663720016</v>
      </c>
      <c r="G5026">
        <f t="shared" si="489"/>
        <v>32.874631233833881</v>
      </c>
      <c r="H5026">
        <f t="shared" si="487"/>
        <v>39.8880001958916</v>
      </c>
      <c r="I5026">
        <f t="shared" si="488"/>
        <v>33.56465293394654</v>
      </c>
      <c r="J5026">
        <f t="shared" si="482"/>
        <v>0</v>
      </c>
      <c r="K5026" s="66"/>
      <c r="L5026" s="67"/>
      <c r="M5026" s="66"/>
      <c r="N5026" s="67"/>
      <c r="O5026" s="66"/>
      <c r="P5026" s="67"/>
      <c r="Q5026" s="66"/>
      <c r="R5026" s="68"/>
      <c r="S5026">
        <f t="shared" si="483"/>
        <v>33.56465293394654</v>
      </c>
      <c r="T5026">
        <f t="shared" si="484"/>
        <v>0</v>
      </c>
      <c r="U5026">
        <f t="shared" si="485"/>
        <v>39.8880001958916</v>
      </c>
      <c r="V5026">
        <f t="shared" si="486"/>
        <v>0</v>
      </c>
    </row>
    <row r="5027" spans="1:22">
      <c r="A5027" s="12">
        <f t="shared" si="481"/>
        <v>0</v>
      </c>
      <c r="B5027" t="str">
        <f>YEAR(C5027)&amp;VLOOKUP(MONTH(C5027),lookup!$G$2:$N$13,8)</f>
        <v>2022M01</v>
      </c>
      <c r="C5027" s="7">
        <f t="shared" si="490"/>
        <v>44564</v>
      </c>
      <c r="D5027" s="126">
        <v>40.142987341883632</v>
      </c>
      <c r="E5027">
        <f t="shared" si="480"/>
        <v>39.845592752233657</v>
      </c>
      <c r="F5027" s="126">
        <v>33.109255622693482</v>
      </c>
      <c r="G5027">
        <f t="shared" si="489"/>
        <v>32.917180207307283</v>
      </c>
      <c r="H5027">
        <f t="shared" si="487"/>
        <v>39.922345885010735</v>
      </c>
      <c r="I5027">
        <f t="shared" si="488"/>
        <v>33.584245828433438</v>
      </c>
      <c r="J5027">
        <f t="shared" si="482"/>
        <v>0</v>
      </c>
      <c r="K5027" s="66"/>
      <c r="L5027" s="67"/>
      <c r="M5027" s="66"/>
      <c r="N5027" s="67"/>
      <c r="O5027" s="66"/>
      <c r="P5027" s="67"/>
      <c r="Q5027" s="66"/>
      <c r="R5027" s="68"/>
      <c r="S5027">
        <f t="shared" si="483"/>
        <v>33.584245828433438</v>
      </c>
      <c r="T5027">
        <f t="shared" si="484"/>
        <v>0</v>
      </c>
      <c r="U5027">
        <f t="shared" si="485"/>
        <v>39.922345885010735</v>
      </c>
      <c r="V5027">
        <f t="shared" si="486"/>
        <v>0</v>
      </c>
    </row>
    <row r="5028" spans="1:22">
      <c r="A5028" s="12">
        <f t="shared" si="481"/>
        <v>0</v>
      </c>
      <c r="B5028" t="str">
        <f>YEAR(C5028)&amp;VLOOKUP(MONTH(C5028),lookup!$G$2:$N$13,8)</f>
        <v>2022M01</v>
      </c>
      <c r="C5028" s="7">
        <f t="shared" si="490"/>
        <v>44565</v>
      </c>
      <c r="D5028" s="126">
        <v>39.896629116572498</v>
      </c>
      <c r="E5028">
        <f t="shared" si="480"/>
        <v>39.883853155350508</v>
      </c>
      <c r="F5028" s="126">
        <v>33.052374498759761</v>
      </c>
      <c r="G5028">
        <f t="shared" si="489"/>
        <v>32.964847194162779</v>
      </c>
      <c r="H5028">
        <f t="shared" si="487"/>
        <v>39.942389499004705</v>
      </c>
      <c r="I5028">
        <f t="shared" si="488"/>
        <v>33.602899687242768</v>
      </c>
      <c r="J5028">
        <f t="shared" si="482"/>
        <v>0</v>
      </c>
      <c r="K5028" s="66"/>
      <c r="L5028" s="67"/>
      <c r="M5028" s="66"/>
      <c r="N5028" s="67"/>
      <c r="O5028" s="66"/>
      <c r="P5028" s="67"/>
      <c r="Q5028" s="66"/>
      <c r="R5028" s="68"/>
      <c r="S5028">
        <f t="shared" si="483"/>
        <v>33.602899687242768</v>
      </c>
      <c r="T5028">
        <f t="shared" si="484"/>
        <v>0</v>
      </c>
      <c r="U5028">
        <f t="shared" si="485"/>
        <v>39.942389499004705</v>
      </c>
      <c r="V5028">
        <f t="shared" si="486"/>
        <v>0</v>
      </c>
    </row>
    <row r="5029" spans="1:22">
      <c r="A5029" s="12">
        <f t="shared" si="481"/>
        <v>0</v>
      </c>
      <c r="B5029" t="str">
        <f>YEAR(C5029)&amp;VLOOKUP(MONTH(C5029),lookup!$G$2:$N$13,8)</f>
        <v>2022M01</v>
      </c>
      <c r="C5029" s="7">
        <f t="shared" si="490"/>
        <v>44566</v>
      </c>
      <c r="D5029" s="126">
        <v>39.804906725177709</v>
      </c>
      <c r="E5029">
        <f t="shared" si="480"/>
        <v>39.891042261939432</v>
      </c>
      <c r="F5029" s="126">
        <v>32.812227759315633</v>
      </c>
      <c r="G5029">
        <f t="shared" si="489"/>
        <v>32.965974390433658</v>
      </c>
      <c r="H5029">
        <f t="shared" si="487"/>
        <v>39.970559367026098</v>
      </c>
      <c r="I5029">
        <f t="shared" si="488"/>
        <v>33.612712993849712</v>
      </c>
      <c r="J5029">
        <f t="shared" si="482"/>
        <v>0</v>
      </c>
      <c r="K5029" s="66"/>
      <c r="L5029" s="67"/>
      <c r="M5029" s="66"/>
      <c r="N5029" s="67"/>
      <c r="O5029" s="66"/>
      <c r="P5029" s="67"/>
      <c r="Q5029" s="66"/>
      <c r="R5029" s="68"/>
      <c r="S5029">
        <f t="shared" si="483"/>
        <v>33.612712993849712</v>
      </c>
      <c r="T5029">
        <f t="shared" si="484"/>
        <v>0</v>
      </c>
      <c r="U5029">
        <f t="shared" si="485"/>
        <v>39.970559367026098</v>
      </c>
      <c r="V5029">
        <f t="shared" si="486"/>
        <v>0</v>
      </c>
    </row>
    <row r="5030" spans="1:22">
      <c r="A5030" s="12">
        <f t="shared" si="481"/>
        <v>0</v>
      </c>
      <c r="B5030" t="str">
        <f>YEAR(C5030)&amp;VLOOKUP(MONTH(C5030),lookup!$G$2:$N$13,8)</f>
        <v>2022M01</v>
      </c>
      <c r="C5030" s="7">
        <f t="shared" si="490"/>
        <v>44567</v>
      </c>
      <c r="D5030" s="126">
        <v>39.114851688076982</v>
      </c>
      <c r="E5030">
        <f t="shared" si="480"/>
        <v>39.762472398079865</v>
      </c>
      <c r="F5030" s="126">
        <v>32.315270277843261</v>
      </c>
      <c r="G5030">
        <f t="shared" si="489"/>
        <v>32.841779341139173</v>
      </c>
      <c r="H5030">
        <f t="shared" si="487"/>
        <v>39.96031747904167</v>
      </c>
      <c r="I5030">
        <f t="shared" si="488"/>
        <v>33.587154390116567</v>
      </c>
      <c r="J5030">
        <f t="shared" si="482"/>
        <v>0</v>
      </c>
      <c r="K5030" s="66"/>
      <c r="L5030" s="67"/>
      <c r="M5030" s="66"/>
      <c r="N5030" s="67"/>
      <c r="O5030" s="66"/>
      <c r="P5030" s="67"/>
      <c r="Q5030" s="66"/>
      <c r="R5030" s="68"/>
      <c r="S5030">
        <f t="shared" si="483"/>
        <v>33.587154390116567</v>
      </c>
      <c r="T5030">
        <f t="shared" si="484"/>
        <v>0</v>
      </c>
      <c r="U5030">
        <f t="shared" si="485"/>
        <v>39.96031747904167</v>
      </c>
      <c r="V5030">
        <f t="shared" si="486"/>
        <v>0</v>
      </c>
    </row>
    <row r="5031" spans="1:22">
      <c r="A5031" s="12">
        <f t="shared" si="481"/>
        <v>0</v>
      </c>
      <c r="B5031" t="str">
        <f>YEAR(C5031)&amp;VLOOKUP(MONTH(C5031),lookup!$G$2:$N$13,8)</f>
        <v>2022M01</v>
      </c>
      <c r="C5031" s="7">
        <f t="shared" si="490"/>
        <v>44568</v>
      </c>
      <c r="D5031" s="126">
        <v>39.89331886345829</v>
      </c>
      <c r="E5031">
        <f t="shared" si="480"/>
        <v>39.782528329440368</v>
      </c>
      <c r="F5031" s="126">
        <v>32.93968541169842</v>
      </c>
      <c r="G5031">
        <f t="shared" si="489"/>
        <v>32.873463079562001</v>
      </c>
      <c r="H5031">
        <f t="shared" si="487"/>
        <v>39.98760817636515</v>
      </c>
      <c r="I5031">
        <f t="shared" si="488"/>
        <v>33.606913925987079</v>
      </c>
      <c r="J5031">
        <f t="shared" si="482"/>
        <v>0</v>
      </c>
      <c r="K5031" s="66"/>
      <c r="L5031" s="67"/>
      <c r="M5031" s="66"/>
      <c r="N5031" s="67"/>
      <c r="O5031" s="66"/>
      <c r="P5031" s="67"/>
      <c r="Q5031" s="66"/>
      <c r="R5031" s="68"/>
      <c r="S5031">
        <f t="shared" si="483"/>
        <v>33.606913925987079</v>
      </c>
      <c r="T5031">
        <f t="shared" si="484"/>
        <v>0</v>
      </c>
      <c r="U5031">
        <f t="shared" si="485"/>
        <v>39.98760817636515</v>
      </c>
      <c r="V5031">
        <f t="shared" si="486"/>
        <v>0</v>
      </c>
    </row>
    <row r="5032" spans="1:22">
      <c r="A5032" s="12">
        <f t="shared" si="481"/>
        <v>0</v>
      </c>
      <c r="B5032" t="str">
        <f>YEAR(C5032)&amp;VLOOKUP(MONTH(C5032),lookup!$G$2:$N$13,8)</f>
        <v>2022M01</v>
      </c>
      <c r="C5032" s="7">
        <f t="shared" si="490"/>
        <v>44569</v>
      </c>
      <c r="D5032" s="126">
        <v>39.31986426261917</v>
      </c>
      <c r="E5032">
        <f t="shared" si="480"/>
        <v>39.697908509384646</v>
      </c>
      <c r="F5032" s="126">
        <v>32.449866730353385</v>
      </c>
      <c r="G5032">
        <f t="shared" si="489"/>
        <v>32.779052630545806</v>
      </c>
      <c r="H5032">
        <f t="shared" si="487"/>
        <v>39.978305415997475</v>
      </c>
      <c r="I5032">
        <f t="shared" si="488"/>
        <v>33.600848670100518</v>
      </c>
      <c r="J5032">
        <f t="shared" si="482"/>
        <v>0</v>
      </c>
      <c r="K5032" s="66"/>
      <c r="L5032" s="67"/>
      <c r="M5032" s="66"/>
      <c r="N5032" s="67"/>
      <c r="O5032" s="66"/>
      <c r="P5032" s="67"/>
      <c r="Q5032" s="66"/>
      <c r="R5032" s="68"/>
      <c r="S5032">
        <f t="shared" si="483"/>
        <v>33.600848670100518</v>
      </c>
      <c r="T5032">
        <f t="shared" si="484"/>
        <v>0</v>
      </c>
      <c r="U5032">
        <f t="shared" si="485"/>
        <v>39.978305415997475</v>
      </c>
      <c r="V5032">
        <f t="shared" si="486"/>
        <v>0</v>
      </c>
    </row>
    <row r="5033" spans="1:22">
      <c r="A5033" s="12">
        <f t="shared" si="481"/>
        <v>0</v>
      </c>
      <c r="B5033" t="str">
        <f>YEAR(C5033)&amp;VLOOKUP(MONTH(C5033),lookup!$G$2:$N$13,8)</f>
        <v>2022M01</v>
      </c>
      <c r="C5033" s="7">
        <f t="shared" si="490"/>
        <v>44570</v>
      </c>
      <c r="D5033" s="126">
        <v>40.044629876531431</v>
      </c>
      <c r="E5033">
        <f t="shared" si="480"/>
        <v>39.70520072363275</v>
      </c>
      <c r="F5033" s="126">
        <v>33.040561327067628</v>
      </c>
      <c r="G5033">
        <f t="shared" si="489"/>
        <v>32.79455814363557</v>
      </c>
      <c r="H5033">
        <f t="shared" si="487"/>
        <v>39.963320236311077</v>
      </c>
      <c r="I5033">
        <f t="shared" si="488"/>
        <v>33.587008826905688</v>
      </c>
      <c r="J5033">
        <f t="shared" si="482"/>
        <v>0</v>
      </c>
      <c r="K5033" s="66"/>
      <c r="L5033" s="67"/>
      <c r="M5033" s="66"/>
      <c r="N5033" s="67"/>
      <c r="O5033" s="66"/>
      <c r="P5033" s="67"/>
      <c r="Q5033" s="66"/>
      <c r="R5033" s="68"/>
      <c r="S5033">
        <f t="shared" si="483"/>
        <v>33.587008826905688</v>
      </c>
      <c r="T5033">
        <f t="shared" si="484"/>
        <v>0</v>
      </c>
      <c r="U5033">
        <f t="shared" si="485"/>
        <v>39.963320236311077</v>
      </c>
      <c r="V5033">
        <f t="shared" si="486"/>
        <v>0</v>
      </c>
    </row>
    <row r="5034" spans="1:22">
      <c r="A5034" s="12">
        <f t="shared" si="481"/>
        <v>0</v>
      </c>
      <c r="B5034" t="str">
        <f>YEAR(C5034)&amp;VLOOKUP(MONTH(C5034),lookup!$G$2:$N$13,8)</f>
        <v>2022M01</v>
      </c>
      <c r="C5034" s="7">
        <f t="shared" si="490"/>
        <v>44571</v>
      </c>
      <c r="D5034" s="126">
        <v>39.303930642770979</v>
      </c>
      <c r="E5034">
        <f t="shared" si="480"/>
        <v>39.63519507887105</v>
      </c>
      <c r="F5034" s="126">
        <v>32.437670629917243</v>
      </c>
      <c r="G5034">
        <f t="shared" si="489"/>
        <v>32.717747194119347</v>
      </c>
      <c r="H5034">
        <f t="shared" si="487"/>
        <v>39.980968667254054</v>
      </c>
      <c r="I5034">
        <f t="shared" si="488"/>
        <v>33.598965563079716</v>
      </c>
      <c r="J5034">
        <f t="shared" si="482"/>
        <v>0</v>
      </c>
      <c r="K5034" s="66"/>
      <c r="L5034" s="67"/>
      <c r="M5034" s="66"/>
      <c r="N5034" s="67"/>
      <c r="O5034" s="66"/>
      <c r="P5034" s="67"/>
      <c r="Q5034" s="66"/>
      <c r="R5034" s="68"/>
      <c r="S5034">
        <f t="shared" si="483"/>
        <v>33.598965563079716</v>
      </c>
      <c r="T5034">
        <f t="shared" si="484"/>
        <v>0</v>
      </c>
      <c r="U5034">
        <f t="shared" si="485"/>
        <v>39.980968667254054</v>
      </c>
      <c r="V5034">
        <f t="shared" si="486"/>
        <v>0</v>
      </c>
    </row>
    <row r="5035" spans="1:22">
      <c r="A5035" s="12">
        <f t="shared" si="481"/>
        <v>0</v>
      </c>
      <c r="B5035" t="str">
        <f>YEAR(C5035)&amp;VLOOKUP(MONTH(C5035),lookup!$G$2:$N$13,8)</f>
        <v>2022M01</v>
      </c>
      <c r="C5035" s="7">
        <f t="shared" si="490"/>
        <v>44572</v>
      </c>
      <c r="D5035" s="126">
        <v>39.988742031991379</v>
      </c>
      <c r="E5035">
        <f t="shared" si="480"/>
        <v>39.640874355903918</v>
      </c>
      <c r="F5035" s="126">
        <v>32.966131503106752</v>
      </c>
      <c r="G5035">
        <f t="shared" si="489"/>
        <v>32.721627248627769</v>
      </c>
      <c r="H5035">
        <f t="shared" si="487"/>
        <v>40.014474969502928</v>
      </c>
      <c r="I5035">
        <f t="shared" si="488"/>
        <v>33.620432497848</v>
      </c>
      <c r="J5035">
        <f t="shared" si="482"/>
        <v>0</v>
      </c>
      <c r="K5035" s="66"/>
      <c r="L5035" s="67"/>
      <c r="M5035" s="66"/>
      <c r="N5035" s="67"/>
      <c r="O5035" s="66"/>
      <c r="P5035" s="67"/>
      <c r="Q5035" s="66"/>
      <c r="R5035" s="68"/>
      <c r="S5035">
        <f t="shared" si="483"/>
        <v>33.620432497848</v>
      </c>
      <c r="T5035">
        <f t="shared" si="484"/>
        <v>0</v>
      </c>
      <c r="U5035">
        <f t="shared" si="485"/>
        <v>40.014474969502928</v>
      </c>
      <c r="V5035">
        <f t="shared" si="486"/>
        <v>0</v>
      </c>
    </row>
    <row r="5036" spans="1:22">
      <c r="A5036" s="12">
        <f t="shared" si="481"/>
        <v>0</v>
      </c>
      <c r="B5036" t="str">
        <f>YEAR(C5036)&amp;VLOOKUP(MONTH(C5036),lookup!$G$2:$N$13,8)</f>
        <v>2022M01</v>
      </c>
      <c r="C5036" s="7">
        <f t="shared" si="490"/>
        <v>44573</v>
      </c>
      <c r="D5036" s="126">
        <v>39.539657221487488</v>
      </c>
      <c r="E5036">
        <f t="shared" si="480"/>
        <v>39.653964073578649</v>
      </c>
      <c r="F5036" s="126">
        <v>32.571798925028737</v>
      </c>
      <c r="G5036">
        <f t="shared" si="489"/>
        <v>32.712968662535033</v>
      </c>
      <c r="H5036">
        <f t="shared" si="487"/>
        <v>40.030370290320022</v>
      </c>
      <c r="I5036">
        <f t="shared" si="488"/>
        <v>33.627774620297998</v>
      </c>
      <c r="J5036">
        <f t="shared" si="482"/>
        <v>0</v>
      </c>
      <c r="K5036" s="66"/>
      <c r="L5036" s="67"/>
      <c r="M5036" s="66"/>
      <c r="N5036" s="67"/>
      <c r="O5036" s="66"/>
      <c r="P5036" s="67"/>
      <c r="Q5036" s="66"/>
      <c r="R5036" s="68"/>
      <c r="S5036">
        <f t="shared" si="483"/>
        <v>33.627774620297998</v>
      </c>
      <c r="T5036">
        <f t="shared" si="484"/>
        <v>0</v>
      </c>
      <c r="U5036">
        <f t="shared" si="485"/>
        <v>40.030370290320022</v>
      </c>
      <c r="V5036">
        <f t="shared" si="486"/>
        <v>0</v>
      </c>
    </row>
    <row r="5037" spans="1:22">
      <c r="A5037" s="12">
        <f t="shared" si="481"/>
        <v>0</v>
      </c>
      <c r="B5037" t="str">
        <f>YEAR(C5037)&amp;VLOOKUP(MONTH(C5037),lookup!$G$2:$N$13,8)</f>
        <v>2022M01</v>
      </c>
      <c r="C5037" s="7">
        <f t="shared" si="490"/>
        <v>44574</v>
      </c>
      <c r="D5037" s="126">
        <v>39.772263251900561</v>
      </c>
      <c r="E5037">
        <f t="shared" ref="E5037:E5100" si="491">AVERAGE(SUM(D5030:D5037)/8,SUM(D5032:D5037)/6)</f>
        <v>39.641835888869025</v>
      </c>
      <c r="F5037" s="126">
        <v>32.822632857601114</v>
      </c>
      <c r="G5037">
        <f t="shared" si="489"/>
        <v>32.703864601669771</v>
      </c>
      <c r="H5037">
        <f t="shared" si="487"/>
        <v>40.058415094359802</v>
      </c>
      <c r="I5037">
        <f t="shared" si="488"/>
        <v>33.650939986343147</v>
      </c>
      <c r="J5037">
        <f t="shared" si="482"/>
        <v>0</v>
      </c>
      <c r="K5037" s="66"/>
      <c r="L5037" s="67"/>
      <c r="M5037" s="66"/>
      <c r="N5037" s="67"/>
      <c r="O5037" s="66"/>
      <c r="P5037" s="67"/>
      <c r="Q5037" s="66"/>
      <c r="R5037" s="68"/>
      <c r="S5037">
        <f t="shared" si="483"/>
        <v>33.650939986343147</v>
      </c>
      <c r="T5037">
        <f t="shared" si="484"/>
        <v>0</v>
      </c>
      <c r="U5037">
        <f t="shared" si="485"/>
        <v>40.058415094359802</v>
      </c>
      <c r="V5037">
        <f t="shared" si="486"/>
        <v>0</v>
      </c>
    </row>
    <row r="5038" spans="1:22">
      <c r="A5038" s="12">
        <f t="shared" si="481"/>
        <v>0</v>
      </c>
      <c r="B5038" t="str">
        <f>YEAR(C5038)&amp;VLOOKUP(MONTH(C5038),lookup!$G$2:$N$13,8)</f>
        <v>2022M01</v>
      </c>
      <c r="C5038" s="7">
        <f t="shared" si="490"/>
        <v>44575</v>
      </c>
      <c r="D5038" s="126">
        <v>39.496998236703355</v>
      </c>
      <c r="E5038">
        <f t="shared" si="491"/>
        <v>39.680481212665185</v>
      </c>
      <c r="F5038" s="126">
        <v>32.555071301054561</v>
      </c>
      <c r="G5038">
        <f t="shared" si="489"/>
        <v>32.727619213178912</v>
      </c>
      <c r="H5038">
        <f t="shared" si="487"/>
        <v>40.097155945205635</v>
      </c>
      <c r="I5038">
        <f t="shared" si="488"/>
        <v>33.672203693845582</v>
      </c>
      <c r="J5038">
        <f t="shared" si="482"/>
        <v>0</v>
      </c>
      <c r="K5038" s="66"/>
      <c r="L5038" s="67"/>
      <c r="M5038" s="66"/>
      <c r="N5038" s="67"/>
      <c r="O5038" s="66"/>
      <c r="P5038" s="67"/>
      <c r="Q5038" s="66"/>
      <c r="R5038" s="68"/>
      <c r="S5038">
        <f t="shared" si="483"/>
        <v>33.672203693845582</v>
      </c>
      <c r="T5038">
        <f t="shared" si="484"/>
        <v>0</v>
      </c>
      <c r="U5038">
        <f t="shared" si="485"/>
        <v>40.097155945205635</v>
      </c>
      <c r="V5038">
        <f t="shared" si="486"/>
        <v>0</v>
      </c>
    </row>
    <row r="5039" spans="1:22">
      <c r="A5039" s="12">
        <f t="shared" si="481"/>
        <v>0</v>
      </c>
      <c r="B5039" t="str">
        <f>YEAR(C5039)&amp;VLOOKUP(MONTH(C5039),lookup!$G$2:$N$13,8)</f>
        <v>2022M01</v>
      </c>
      <c r="C5039" s="7">
        <f t="shared" si="490"/>
        <v>44576</v>
      </c>
      <c r="D5039" s="126">
        <v>40.102451568353374</v>
      </c>
      <c r="E5039">
        <f t="shared" si="491"/>
        <v>39.698370481039618</v>
      </c>
      <c r="F5039" s="126">
        <v>32.98468133972483</v>
      </c>
      <c r="G5039">
        <f t="shared" si="489"/>
        <v>32.725774793068659</v>
      </c>
      <c r="H5039">
        <f t="shared" si="487"/>
        <v>40.131777451337896</v>
      </c>
      <c r="I5039">
        <f t="shared" si="488"/>
        <v>33.687608048362506</v>
      </c>
      <c r="J5039">
        <f t="shared" si="482"/>
        <v>0</v>
      </c>
      <c r="K5039" s="66"/>
      <c r="L5039" s="67"/>
      <c r="M5039" s="66"/>
      <c r="N5039" s="67"/>
      <c r="O5039" s="66"/>
      <c r="P5039" s="67"/>
      <c r="Q5039" s="66"/>
      <c r="R5039" s="68"/>
      <c r="S5039">
        <f t="shared" si="483"/>
        <v>33.687608048362506</v>
      </c>
      <c r="T5039">
        <f t="shared" si="484"/>
        <v>0</v>
      </c>
      <c r="U5039">
        <f t="shared" si="485"/>
        <v>40.131777451337896</v>
      </c>
      <c r="V5039">
        <f t="shared" si="486"/>
        <v>0</v>
      </c>
    </row>
    <row r="5040" spans="1:22">
      <c r="A5040" s="12">
        <f t="shared" ref="A5040:A5103" si="492">IF(D5040+D5041=D5040,IF(D5040+D5041&gt;0,1,0),0)</f>
        <v>0</v>
      </c>
      <c r="B5040" t="str">
        <f>YEAR(C5040)&amp;VLOOKUP(MONTH(C5040),lookup!$G$2:$N$13,8)</f>
        <v>2022M01</v>
      </c>
      <c r="C5040" s="7">
        <f t="shared" si="490"/>
        <v>44577</v>
      </c>
      <c r="D5040" s="126">
        <v>39.701013919616663</v>
      </c>
      <c r="E5040">
        <f t="shared" si="491"/>
        <v>39.755282607672441</v>
      </c>
      <c r="F5040" s="126">
        <v>32.767150203845354</v>
      </c>
      <c r="G5040">
        <f t="shared" si="489"/>
        <v>32.773061641322585</v>
      </c>
      <c r="H5040">
        <f t="shared" si="487"/>
        <v>40.152363936404655</v>
      </c>
      <c r="I5040">
        <f t="shared" si="488"/>
        <v>33.694748002265136</v>
      </c>
      <c r="J5040">
        <f t="shared" si="482"/>
        <v>0</v>
      </c>
      <c r="K5040" s="66"/>
      <c r="L5040" s="67"/>
      <c r="M5040" s="66"/>
      <c r="N5040" s="67"/>
      <c r="O5040" s="66"/>
      <c r="P5040" s="67"/>
      <c r="Q5040" s="66"/>
      <c r="R5040" s="68"/>
      <c r="S5040">
        <f t="shared" si="483"/>
        <v>33.694748002265136</v>
      </c>
      <c r="T5040">
        <f t="shared" si="484"/>
        <v>0</v>
      </c>
      <c r="U5040">
        <f t="shared" si="485"/>
        <v>40.152363936404655</v>
      </c>
      <c r="V5040">
        <f t="shared" si="486"/>
        <v>0</v>
      </c>
    </row>
    <row r="5041" spans="1:22">
      <c r="A5041" s="12">
        <f t="shared" si="492"/>
        <v>0</v>
      </c>
      <c r="B5041" t="str">
        <f>YEAR(C5041)&amp;VLOOKUP(MONTH(C5041),lookup!$G$2:$N$13,8)</f>
        <v>2022M01</v>
      </c>
      <c r="C5041" s="7">
        <f t="shared" si="490"/>
        <v>44578</v>
      </c>
      <c r="D5041" s="126">
        <v>39.818485707073862</v>
      </c>
      <c r="E5041">
        <f t="shared" si="491"/>
        <v>39.726960570004877</v>
      </c>
      <c r="F5041" s="126">
        <v>32.690553651411328</v>
      </c>
      <c r="G5041">
        <f t="shared" si="489"/>
        <v>32.728221340619449</v>
      </c>
      <c r="H5041">
        <f t="shared" si="487"/>
        <v>40.153776709365346</v>
      </c>
      <c r="I5041">
        <f t="shared" si="488"/>
        <v>33.682076691171346</v>
      </c>
      <c r="J5041">
        <f t="shared" si="482"/>
        <v>0</v>
      </c>
      <c r="K5041" s="66"/>
      <c r="L5041" s="67"/>
      <c r="M5041" s="66"/>
      <c r="N5041" s="67"/>
      <c r="O5041" s="66"/>
      <c r="P5041" s="67"/>
      <c r="Q5041" s="66"/>
      <c r="R5041" s="68"/>
      <c r="S5041">
        <f t="shared" si="483"/>
        <v>33.682076691171346</v>
      </c>
      <c r="T5041">
        <f t="shared" si="484"/>
        <v>0</v>
      </c>
      <c r="U5041">
        <f t="shared" si="485"/>
        <v>40.153776709365346</v>
      </c>
      <c r="V5041">
        <f t="shared" si="486"/>
        <v>0</v>
      </c>
    </row>
    <row r="5042" spans="1:22">
      <c r="A5042" s="12">
        <f t="shared" si="492"/>
        <v>0</v>
      </c>
      <c r="B5042" t="str">
        <f>YEAR(C5042)&amp;VLOOKUP(MONTH(C5042),lookup!$G$2:$N$13,8)</f>
        <v>2022M01</v>
      </c>
      <c r="C5042" s="7">
        <f t="shared" si="490"/>
        <v>44579</v>
      </c>
      <c r="D5042" s="126">
        <v>39.516113161213561</v>
      </c>
      <c r="E5042">
        <f t="shared" si="491"/>
        <v>39.738259972384711</v>
      </c>
      <c r="F5042" s="126">
        <v>32.474903547951477</v>
      </c>
      <c r="G5042">
        <f t="shared" si="489"/>
        <v>32.722473783240147</v>
      </c>
      <c r="H5042">
        <f t="shared" si="487"/>
        <v>40.17650482705367</v>
      </c>
      <c r="I5042">
        <f t="shared" si="488"/>
        <v>33.696482131091777</v>
      </c>
      <c r="J5042">
        <f t="shared" si="482"/>
        <v>0</v>
      </c>
      <c r="K5042" s="66"/>
      <c r="L5042" s="67"/>
      <c r="M5042" s="66"/>
      <c r="N5042" s="67"/>
      <c r="O5042" s="66"/>
      <c r="P5042" s="67"/>
      <c r="Q5042" s="66"/>
      <c r="R5042" s="68"/>
      <c r="S5042">
        <f t="shared" si="483"/>
        <v>33.696482131091777</v>
      </c>
      <c r="T5042">
        <f t="shared" si="484"/>
        <v>0</v>
      </c>
      <c r="U5042">
        <f t="shared" si="485"/>
        <v>40.17650482705367</v>
      </c>
      <c r="V5042">
        <f t="shared" si="486"/>
        <v>0</v>
      </c>
    </row>
    <row r="5043" spans="1:22">
      <c r="A5043" s="12">
        <f t="shared" si="492"/>
        <v>0</v>
      </c>
      <c r="B5043" t="str">
        <f>YEAR(C5043)&amp;VLOOKUP(MONTH(C5043),lookup!$G$2:$N$13,8)</f>
        <v>2022M01</v>
      </c>
      <c r="C5043" s="7">
        <f t="shared" si="490"/>
        <v>44580</v>
      </c>
      <c r="D5043" s="126">
        <v>39.803635215739014</v>
      </c>
      <c r="E5043">
        <f t="shared" si="491"/>
        <v>39.729305126688814</v>
      </c>
      <c r="F5043" s="126">
        <v>32.787072101762504</v>
      </c>
      <c r="G5043">
        <f t="shared" si="489"/>
        <v>32.708319174336253</v>
      </c>
      <c r="H5043">
        <f t="shared" si="487"/>
        <v>40.178460607991703</v>
      </c>
      <c r="I5043">
        <f t="shared" si="488"/>
        <v>33.694468202310006</v>
      </c>
      <c r="J5043">
        <f t="shared" ref="J5043:J5106" si="493">INDEX(L:AW,MATCH(C5043,C:C,0),MATCH($J$1,$L$1:$AW$1,0))*(IF(K5043=$S$1,1,IF(M5043=$S$1,1,IF(O5043=$S$1,1,IF(Q5043=$S$1,1,0)))))</f>
        <v>0</v>
      </c>
      <c r="K5043" s="66"/>
      <c r="L5043" s="67"/>
      <c r="M5043" s="66"/>
      <c r="N5043" s="67"/>
      <c r="O5043" s="66"/>
      <c r="P5043" s="67"/>
      <c r="Q5043" s="66"/>
      <c r="R5043" s="68"/>
      <c r="S5043">
        <f t="shared" si="483"/>
        <v>33.694468202310006</v>
      </c>
      <c r="T5043">
        <f t="shared" si="484"/>
        <v>0</v>
      </c>
      <c r="U5043">
        <f t="shared" si="485"/>
        <v>40.178460607991703</v>
      </c>
      <c r="V5043">
        <f t="shared" si="486"/>
        <v>0</v>
      </c>
    </row>
    <row r="5044" spans="1:22">
      <c r="A5044" s="12">
        <f t="shared" si="492"/>
        <v>0</v>
      </c>
      <c r="B5044" t="str">
        <f>YEAR(C5044)&amp;VLOOKUP(MONTH(C5044),lookup!$G$2:$N$13,8)</f>
        <v>2022M01</v>
      </c>
      <c r="C5044" s="7">
        <f t="shared" si="490"/>
        <v>44581</v>
      </c>
      <c r="D5044" s="126">
        <v>39.412169830349434</v>
      </c>
      <c r="E5044">
        <f t="shared" si="491"/>
        <v>39.714268130879859</v>
      </c>
      <c r="F5044" s="126">
        <v>32.402978966275072</v>
      </c>
      <c r="G5044">
        <f t="shared" si="489"/>
        <v>32.685093565682521</v>
      </c>
      <c r="H5044">
        <f t="shared" si="487"/>
        <v>40.18694856571652</v>
      </c>
      <c r="I5044">
        <f t="shared" si="488"/>
        <v>33.700778180942009</v>
      </c>
      <c r="J5044">
        <f t="shared" si="493"/>
        <v>0</v>
      </c>
      <c r="K5044" s="66"/>
      <c r="L5044" s="67"/>
      <c r="M5044" s="66"/>
      <c r="N5044" s="67"/>
      <c r="O5044" s="66"/>
      <c r="P5044" s="67"/>
      <c r="Q5044" s="66"/>
      <c r="R5044" s="68"/>
      <c r="S5044">
        <f t="shared" ref="S5044:S5107" si="494">AVERAGE(G4679+G4313+G3948+G3583+G3218)/5</f>
        <v>33.700778180942009</v>
      </c>
      <c r="T5044">
        <f t="shared" ref="T5044:T5107" si="495">S5044-I5044</f>
        <v>0</v>
      </c>
      <c r="U5044">
        <f t="shared" ref="U5044:U5107" si="496">AVERAGE(E4679+E4313+E3948+E3583+E3218)/5</f>
        <v>40.18694856571652</v>
      </c>
      <c r="V5044">
        <f t="shared" ref="V5044:V5107" si="497">U5044-H5044</f>
        <v>0</v>
      </c>
    </row>
    <row r="5045" spans="1:22">
      <c r="A5045" s="12">
        <f t="shared" si="492"/>
        <v>0</v>
      </c>
      <c r="B5045" t="str">
        <f>YEAR(C5045)&amp;VLOOKUP(MONTH(C5045),lookup!$G$2:$N$13,8)</f>
        <v>2022M01</v>
      </c>
      <c r="C5045" s="7">
        <f t="shared" si="490"/>
        <v>44582</v>
      </c>
      <c r="D5045" s="126">
        <v>40.009802933273548</v>
      </c>
      <c r="E5045">
        <f t="shared" si="491"/>
        <v>39.721393641375684</v>
      </c>
      <c r="F5045" s="126">
        <v>32.895918696944314</v>
      </c>
      <c r="G5045">
        <f t="shared" si="489"/>
        <v>32.682277043743099</v>
      </c>
      <c r="H5045">
        <f t="shared" si="487"/>
        <v>40.176688952746233</v>
      </c>
      <c r="I5045">
        <f t="shared" si="488"/>
        <v>33.680517498680381</v>
      </c>
      <c r="J5045">
        <f t="shared" si="493"/>
        <v>0</v>
      </c>
      <c r="K5045" s="66"/>
      <c r="L5045" s="67"/>
      <c r="M5045" s="66"/>
      <c r="N5045" s="67"/>
      <c r="O5045" s="66"/>
      <c r="P5045" s="67"/>
      <c r="Q5045" s="66"/>
      <c r="R5045" s="68"/>
      <c r="S5045">
        <f t="shared" si="494"/>
        <v>33.680517498680381</v>
      </c>
      <c r="T5045">
        <f t="shared" si="495"/>
        <v>0</v>
      </c>
      <c r="U5045">
        <f t="shared" si="496"/>
        <v>40.176688952746233</v>
      </c>
      <c r="V5045">
        <f t="shared" si="497"/>
        <v>0</v>
      </c>
    </row>
    <row r="5046" spans="1:22">
      <c r="A5046" s="12">
        <f t="shared" si="492"/>
        <v>0</v>
      </c>
      <c r="B5046" t="str">
        <f>YEAR(C5046)&amp;VLOOKUP(MONTH(C5046),lookup!$G$2:$N$13,8)</f>
        <v>2022M01</v>
      </c>
      <c r="C5046" s="7">
        <f t="shared" si="490"/>
        <v>44583</v>
      </c>
      <c r="D5046" s="126">
        <v>39.66248274613276</v>
      </c>
      <c r="E5046">
        <f t="shared" si="491"/>
        <v>39.728525492091364</v>
      </c>
      <c r="F5046" s="126">
        <v>32.515580423874617</v>
      </c>
      <c r="G5046">
        <f t="shared" si="489"/>
        <v>32.658844715588451</v>
      </c>
      <c r="H5046">
        <f t="shared" si="487"/>
        <v>40.167567890218692</v>
      </c>
      <c r="I5046">
        <f t="shared" si="488"/>
        <v>33.668109833783021</v>
      </c>
      <c r="J5046">
        <f t="shared" si="493"/>
        <v>0</v>
      </c>
      <c r="K5046" s="66"/>
      <c r="L5046" s="67"/>
      <c r="M5046" s="66"/>
      <c r="N5046" s="67"/>
      <c r="O5046" s="66"/>
      <c r="P5046" s="67"/>
      <c r="Q5046" s="66"/>
      <c r="R5046" s="68"/>
      <c r="S5046">
        <f t="shared" si="494"/>
        <v>33.668109833783021</v>
      </c>
      <c r="T5046">
        <f t="shared" si="495"/>
        <v>0</v>
      </c>
      <c r="U5046">
        <f t="shared" si="496"/>
        <v>40.167567890218692</v>
      </c>
      <c r="V5046">
        <f t="shared" si="497"/>
        <v>0</v>
      </c>
    </row>
    <row r="5047" spans="1:22">
      <c r="A5047" s="12">
        <f t="shared" si="492"/>
        <v>0</v>
      </c>
      <c r="B5047" t="str">
        <f>YEAR(C5047)&amp;VLOOKUP(MONTH(C5047),lookup!$G$2:$N$13,8)</f>
        <v>2022M01</v>
      </c>
      <c r="C5047" s="7">
        <f t="shared" si="490"/>
        <v>44584</v>
      </c>
      <c r="D5047" s="126">
        <v>39.980740702235451</v>
      </c>
      <c r="E5047">
        <f t="shared" si="491"/>
        <v>39.734439812555792</v>
      </c>
      <c r="F5047" s="126">
        <v>32.908514531774671</v>
      </c>
      <c r="G5047">
        <f t="shared" si="489"/>
        <v>32.67224769678851</v>
      </c>
      <c r="H5047">
        <f t="shared" ref="H5047:H5110" si="498">IF(INDEX(D:D,MATCH(DATE(YEAR($C5047)-1,MONTH($C5047),DAY($C5047)),$C:$C,0),1)=0,0,(INDEX(E:E,MATCH(DATE(YEAR($C5047)-1,MONTH($C5047),DAY($C5047)),$C:$C,0),1)+INDEX(E:E,MATCH(DATE(YEAR($C5047)-2,MONTH($C5047),DAY($C5047)),$C:$C,0),1)+INDEX(E:E,MATCH(DATE(YEAR($C5047)-3,MONTH($C5047),DAY($C5047)),$C:$C,0),1)+INDEX(E:E,MATCH(DATE(YEAR($C5047)-4,MONTH($C5047),DAY($C5047)),$C:$C,0),1)+INDEX(E:E,MATCH(DATE(YEAR($C5047)-5,MONTH($C5047),DAY($C5047)),$C:$C,0),1))/5)</f>
        <v>40.181422637575714</v>
      </c>
      <c r="I5047">
        <f t="shared" ref="I5047:I5110" si="499">IF(INDEX(D:D,MATCH(DATE(YEAR($C5047)-1,MONTH($C5047),DAY($C5047)),$C:$C,0),1)=0,0,(INDEX(G:G,MATCH(DATE(YEAR($C5047)-1,MONTH($C5047),DAY($C5047)),$C:$C,0),1)+INDEX(G:G,MATCH(DATE(YEAR($C5047)-2,MONTH($C5047),DAY($C5047)),$C:$C,0),1)+INDEX(G:G,MATCH(DATE(YEAR($C5047)-3,MONTH($C5047),DAY($C5047)),$C:$C,0),1)+INDEX(G:G,MATCH(DATE(YEAR($C5047)-4,MONTH($C5047),DAY($C5047)),$C:$C,0),1)+INDEX(G:G,MATCH(DATE(YEAR($C5047)-5,MONTH($C5047),DAY($C5047)),$C:$C,0),1))/5)</f>
        <v>33.67887552181773</v>
      </c>
      <c r="J5047">
        <f t="shared" si="493"/>
        <v>0</v>
      </c>
      <c r="K5047" s="66"/>
      <c r="L5047" s="67"/>
      <c r="M5047" s="66"/>
      <c r="N5047" s="67"/>
      <c r="O5047" s="66"/>
      <c r="P5047" s="67"/>
      <c r="Q5047" s="66"/>
      <c r="R5047" s="68"/>
      <c r="S5047">
        <f t="shared" si="494"/>
        <v>33.67887552181773</v>
      </c>
      <c r="T5047">
        <f t="shared" si="495"/>
        <v>0</v>
      </c>
      <c r="U5047">
        <f t="shared" si="496"/>
        <v>40.181422637575714</v>
      </c>
      <c r="V5047">
        <f t="shared" si="497"/>
        <v>0</v>
      </c>
    </row>
    <row r="5048" spans="1:22">
      <c r="A5048" s="12">
        <f t="shared" si="492"/>
        <v>0</v>
      </c>
      <c r="B5048" t="str">
        <f>YEAR(C5048)&amp;VLOOKUP(MONTH(C5048),lookup!$G$2:$N$13,8)</f>
        <v>2022M01</v>
      </c>
      <c r="C5048" s="7">
        <f t="shared" si="490"/>
        <v>44585</v>
      </c>
      <c r="D5048" s="126">
        <v>39.698727945475177</v>
      </c>
      <c r="E5048">
        <f t="shared" si="491"/>
        <v>39.749514837860417</v>
      </c>
      <c r="F5048" s="126">
        <v>32.632389296043918</v>
      </c>
      <c r="G5048">
        <f t="shared" si="489"/>
        <v>32.67694895239196</v>
      </c>
      <c r="H5048">
        <f t="shared" si="498"/>
        <v>40.154048622242918</v>
      </c>
      <c r="I5048">
        <f t="shared" si="499"/>
        <v>33.655684253005987</v>
      </c>
      <c r="J5048">
        <f t="shared" si="493"/>
        <v>0</v>
      </c>
      <c r="K5048" s="66"/>
      <c r="L5048" s="67"/>
      <c r="M5048" s="66"/>
      <c r="N5048" s="67"/>
      <c r="O5048" s="66"/>
      <c r="P5048" s="67"/>
      <c r="Q5048" s="66"/>
      <c r="R5048" s="68"/>
      <c r="S5048">
        <f t="shared" si="494"/>
        <v>33.655684253005987</v>
      </c>
      <c r="T5048">
        <f t="shared" si="495"/>
        <v>0</v>
      </c>
      <c r="U5048">
        <f t="shared" si="496"/>
        <v>40.154048622242918</v>
      </c>
      <c r="V5048">
        <f t="shared" si="497"/>
        <v>0</v>
      </c>
    </row>
    <row r="5049" spans="1:22">
      <c r="A5049" s="12">
        <f t="shared" si="492"/>
        <v>0</v>
      </c>
      <c r="B5049" t="str">
        <f>YEAR(C5049)&amp;VLOOKUP(MONTH(C5049),lookup!$G$2:$N$13,8)</f>
        <v>2022M01</v>
      </c>
      <c r="C5049" s="7">
        <f t="shared" si="490"/>
        <v>44586</v>
      </c>
      <c r="D5049" s="126">
        <v>39.843625918782976</v>
      </c>
      <c r="E5049">
        <f t="shared" si="491"/>
        <v>39.754418659679231</v>
      </c>
      <c r="F5049" s="126">
        <v>32.708995451706642</v>
      </c>
      <c r="G5049">
        <f t="shared" si="489"/>
        <v>32.671595177405763</v>
      </c>
      <c r="H5049">
        <f t="shared" si="498"/>
        <v>40.165376173188882</v>
      </c>
      <c r="I5049">
        <f t="shared" si="499"/>
        <v>33.652896318276518</v>
      </c>
      <c r="J5049">
        <f t="shared" si="493"/>
        <v>0</v>
      </c>
      <c r="K5049" s="66"/>
      <c r="L5049" s="67"/>
      <c r="M5049" s="66"/>
      <c r="N5049" s="67"/>
      <c r="O5049" s="66"/>
      <c r="P5049" s="67"/>
      <c r="Q5049" s="66"/>
      <c r="R5049" s="68"/>
      <c r="S5049">
        <f t="shared" si="494"/>
        <v>33.652896318276518</v>
      </c>
      <c r="T5049">
        <f t="shared" si="495"/>
        <v>0</v>
      </c>
      <c r="U5049">
        <f t="shared" si="496"/>
        <v>40.165376173188882</v>
      </c>
      <c r="V5049">
        <f t="shared" si="497"/>
        <v>0</v>
      </c>
    </row>
    <row r="5050" spans="1:22">
      <c r="A5050" s="12">
        <f t="shared" si="492"/>
        <v>0</v>
      </c>
      <c r="B5050" t="str">
        <f>YEAR(C5050)&amp;VLOOKUP(MONTH(C5050),lookup!$G$2:$N$13,8)</f>
        <v>2022M01</v>
      </c>
      <c r="C5050" s="7">
        <f t="shared" si="490"/>
        <v>44587</v>
      </c>
      <c r="D5050" s="126">
        <v>39.600634247402091</v>
      </c>
      <c r="E5050">
        <f t="shared" si="491"/>
        <v>39.775406595653735</v>
      </c>
      <c r="F5050" s="126">
        <v>32.456198859270771</v>
      </c>
      <c r="G5050">
        <f t="shared" si="489"/>
        <v>32.674861125446185</v>
      </c>
      <c r="H5050">
        <f t="shared" si="498"/>
        <v>40.19162137367762</v>
      </c>
      <c r="I5050">
        <f t="shared" si="499"/>
        <v>33.666384886715207</v>
      </c>
      <c r="J5050">
        <f t="shared" si="493"/>
        <v>0</v>
      </c>
      <c r="K5050" s="66"/>
      <c r="L5050" s="67"/>
      <c r="M5050" s="66"/>
      <c r="N5050" s="67"/>
      <c r="O5050" s="66"/>
      <c r="P5050" s="67"/>
      <c r="Q5050" s="66"/>
      <c r="R5050" s="68"/>
      <c r="S5050">
        <f t="shared" si="494"/>
        <v>33.666384886715207</v>
      </c>
      <c r="T5050">
        <f t="shared" si="495"/>
        <v>0</v>
      </c>
      <c r="U5050">
        <f t="shared" si="496"/>
        <v>40.19162137367762</v>
      </c>
      <c r="V5050">
        <f t="shared" si="497"/>
        <v>0</v>
      </c>
    </row>
    <row r="5051" spans="1:22">
      <c r="A5051" s="12">
        <f t="shared" si="492"/>
        <v>0</v>
      </c>
      <c r="B5051" t="str">
        <f>YEAR(C5051)&amp;VLOOKUP(MONTH(C5051),lookup!$G$2:$N$13,8)</f>
        <v>2022M01</v>
      </c>
      <c r="C5051" s="7">
        <f t="shared" si="490"/>
        <v>44588</v>
      </c>
      <c r="D5051" s="126">
        <v>39.926575267305289</v>
      </c>
      <c r="E5051">
        <f t="shared" si="491"/>
        <v>39.776154710045944</v>
      </c>
      <c r="F5051" s="126">
        <v>32.810549595102074</v>
      </c>
      <c r="G5051">
        <f t="shared" si="489"/>
        <v>32.669214376959729</v>
      </c>
      <c r="H5051">
        <f t="shared" si="498"/>
        <v>40.19750325396565</v>
      </c>
      <c r="I5051">
        <f t="shared" si="499"/>
        <v>33.664077800089331</v>
      </c>
      <c r="J5051">
        <f t="shared" si="493"/>
        <v>0</v>
      </c>
      <c r="K5051" s="66"/>
      <c r="L5051" s="67"/>
      <c r="M5051" s="66"/>
      <c r="N5051" s="67"/>
      <c r="O5051" s="66"/>
      <c r="P5051" s="67"/>
      <c r="Q5051" s="66"/>
      <c r="R5051" s="68"/>
      <c r="S5051">
        <f t="shared" si="494"/>
        <v>33.664077800089331</v>
      </c>
      <c r="T5051">
        <f t="shared" si="495"/>
        <v>0</v>
      </c>
      <c r="U5051">
        <f t="shared" si="496"/>
        <v>40.19750325396565</v>
      </c>
      <c r="V5051">
        <f t="shared" si="497"/>
        <v>0</v>
      </c>
    </row>
    <row r="5052" spans="1:22">
      <c r="A5052" s="12">
        <f t="shared" si="492"/>
        <v>0</v>
      </c>
      <c r="B5052" t="str">
        <f>YEAR(C5052)&amp;VLOOKUP(MONTH(C5052),lookup!$G$2:$N$13,8)</f>
        <v>2022M01</v>
      </c>
      <c r="C5052" s="7">
        <f t="shared" si="490"/>
        <v>44589</v>
      </c>
      <c r="D5052" s="126">
        <v>39.611613049037253</v>
      </c>
      <c r="E5052">
        <f t="shared" si="491"/>
        <v>39.784380769789308</v>
      </c>
      <c r="F5052" s="126">
        <v>32.472231449568518</v>
      </c>
      <c r="G5052">
        <f t="shared" si="489"/>
        <v>32.669930242640064</v>
      </c>
      <c r="H5052">
        <f t="shared" si="498"/>
        <v>40.226980554989233</v>
      </c>
      <c r="I5052">
        <f t="shared" si="499"/>
        <v>33.681717695015479</v>
      </c>
      <c r="J5052">
        <f t="shared" si="493"/>
        <v>0</v>
      </c>
      <c r="K5052" s="66"/>
      <c r="L5052" s="67"/>
      <c r="M5052" s="66"/>
      <c r="N5052" s="67"/>
      <c r="O5052" s="66"/>
      <c r="P5052" s="67"/>
      <c r="Q5052" s="66"/>
      <c r="R5052" s="68"/>
      <c r="S5052">
        <f t="shared" si="494"/>
        <v>33.681717695015479</v>
      </c>
      <c r="T5052">
        <f t="shared" si="495"/>
        <v>0</v>
      </c>
      <c r="U5052">
        <f t="shared" si="496"/>
        <v>40.226980554989233</v>
      </c>
      <c r="V5052">
        <f t="shared" si="497"/>
        <v>0</v>
      </c>
    </row>
    <row r="5053" spans="1:22">
      <c r="A5053" s="12">
        <f t="shared" si="492"/>
        <v>0</v>
      </c>
      <c r="B5053" t="str">
        <f>YEAR(C5053)&amp;VLOOKUP(MONTH(C5053),lookup!$G$2:$N$13,8)</f>
        <v>2022M01</v>
      </c>
      <c r="C5053" s="7">
        <f t="shared" si="490"/>
        <v>44590</v>
      </c>
      <c r="D5053" s="126">
        <v>40.189206117162982</v>
      </c>
      <c r="E5053">
        <f t="shared" si="491"/>
        <v>39.812965586693025</v>
      </c>
      <c r="F5053" s="126">
        <v>32.967836076199205</v>
      </c>
      <c r="G5053">
        <f t="shared" si="489"/>
        <v>32.679368540878869</v>
      </c>
      <c r="H5053">
        <f t="shared" si="498"/>
        <v>40.221447602744355</v>
      </c>
      <c r="I5053">
        <f t="shared" si="499"/>
        <v>33.671526245076613</v>
      </c>
      <c r="J5053">
        <f t="shared" si="493"/>
        <v>0</v>
      </c>
      <c r="K5053" s="66"/>
      <c r="L5053" s="67"/>
      <c r="M5053" s="66"/>
      <c r="N5053" s="67"/>
      <c r="O5053" s="66"/>
      <c r="P5053" s="67"/>
      <c r="Q5053" s="66"/>
      <c r="R5053" s="68"/>
      <c r="S5053">
        <f t="shared" si="494"/>
        <v>33.671526245076613</v>
      </c>
      <c r="T5053">
        <f t="shared" si="495"/>
        <v>0</v>
      </c>
      <c r="U5053">
        <f t="shared" si="496"/>
        <v>40.221447602744355</v>
      </c>
      <c r="V5053">
        <f t="shared" si="497"/>
        <v>0</v>
      </c>
    </row>
    <row r="5054" spans="1:22">
      <c r="A5054" s="12">
        <f t="shared" si="492"/>
        <v>0</v>
      </c>
      <c r="B5054" t="str">
        <f>YEAR(C5054)&amp;VLOOKUP(MONTH(C5054),lookup!$G$2:$N$13,8)</f>
        <v>2022M01</v>
      </c>
      <c r="C5054" s="7">
        <f t="shared" si="490"/>
        <v>44591</v>
      </c>
      <c r="D5054" s="126">
        <v>40.034810157567215</v>
      </c>
      <c r="E5054">
        <f t="shared" si="491"/>
        <v>39.864242900915343</v>
      </c>
      <c r="F5054" s="126">
        <v>32.834648897499321</v>
      </c>
      <c r="G5054">
        <f t="shared" si="489"/>
        <v>32.716165287268367</v>
      </c>
      <c r="H5054">
        <f t="shared" si="498"/>
        <v>40.249755361644588</v>
      </c>
      <c r="I5054">
        <f t="shared" si="499"/>
        <v>33.680828502294062</v>
      </c>
      <c r="J5054">
        <f t="shared" si="493"/>
        <v>0</v>
      </c>
      <c r="K5054" s="66"/>
      <c r="L5054" s="67"/>
      <c r="M5054" s="66"/>
      <c r="N5054" s="67"/>
      <c r="O5054" s="66"/>
      <c r="P5054" s="67"/>
      <c r="Q5054" s="66"/>
      <c r="R5054" s="68"/>
      <c r="S5054">
        <f t="shared" si="494"/>
        <v>33.680828502294062</v>
      </c>
      <c r="T5054">
        <f t="shared" si="495"/>
        <v>0</v>
      </c>
      <c r="U5054">
        <f t="shared" si="496"/>
        <v>40.249755361644588</v>
      </c>
      <c r="V5054">
        <f t="shared" si="497"/>
        <v>0</v>
      </c>
    </row>
    <row r="5055" spans="1:22">
      <c r="A5055" s="12">
        <f t="shared" si="492"/>
        <v>0</v>
      </c>
      <c r="B5055" t="str">
        <f>YEAR(C5055)&amp;VLOOKUP(MONTH(C5055),lookup!$G$2:$N$13,8)</f>
        <v>2022M01</v>
      </c>
      <c r="C5055" s="7">
        <f t="shared" si="490"/>
        <v>44592</v>
      </c>
      <c r="D5055" s="126">
        <v>39.96094112702967</v>
      </c>
      <c r="E5055">
        <f t="shared" si="491"/>
        <v>39.872781694818883</v>
      </c>
      <c r="F5055" s="126">
        <v>32.795902270542847</v>
      </c>
      <c r="G5055">
        <f t="shared" si="489"/>
        <v>32.716369255844398</v>
      </c>
      <c r="H5055">
        <f t="shared" si="498"/>
        <v>40.236258291545731</v>
      </c>
      <c r="I5055">
        <f t="shared" si="499"/>
        <v>33.664574107420634</v>
      </c>
      <c r="J5055">
        <f t="shared" si="493"/>
        <v>0</v>
      </c>
      <c r="K5055" s="66"/>
      <c r="L5055" s="67"/>
      <c r="M5055" s="66"/>
      <c r="N5055" s="67"/>
      <c r="O5055" s="66"/>
      <c r="P5055" s="67"/>
      <c r="Q5055" s="66"/>
      <c r="R5055" s="68"/>
      <c r="S5055">
        <f t="shared" si="494"/>
        <v>33.664574107420634</v>
      </c>
      <c r="T5055">
        <f t="shared" si="495"/>
        <v>0</v>
      </c>
      <c r="U5055">
        <f t="shared" si="496"/>
        <v>40.236258291545731</v>
      </c>
      <c r="V5055">
        <f t="shared" si="497"/>
        <v>0</v>
      </c>
    </row>
    <row r="5056" spans="1:22">
      <c r="A5056" s="12">
        <f t="shared" si="492"/>
        <v>0</v>
      </c>
      <c r="B5056" t="str">
        <f>YEAR(C5056)&amp;VLOOKUP(MONTH(C5056),lookup!$G$2:$N$13,8)</f>
        <v>2022M02</v>
      </c>
      <c r="C5056" s="7">
        <f t="shared" si="490"/>
        <v>44593</v>
      </c>
      <c r="D5056" s="126">
        <v>39.762952375841401</v>
      </c>
      <c r="E5056">
        <f t="shared" si="491"/>
        <v>39.89032223242004</v>
      </c>
      <c r="F5056" s="126">
        <v>32.569306251169628</v>
      </c>
      <c r="G5056">
        <f t="shared" si="489"/>
        <v>32.721852181531318</v>
      </c>
      <c r="H5056">
        <f t="shared" si="498"/>
        <v>40.227486314478419</v>
      </c>
      <c r="I5056">
        <f t="shared" si="499"/>
        <v>33.635067309914959</v>
      </c>
      <c r="J5056">
        <f t="shared" si="493"/>
        <v>0</v>
      </c>
      <c r="K5056" s="66"/>
      <c r="L5056" s="67"/>
      <c r="M5056" s="66"/>
      <c r="N5056" s="67"/>
      <c r="O5056" s="66"/>
      <c r="P5056" s="67"/>
      <c r="Q5056" s="66"/>
      <c r="R5056" s="68"/>
      <c r="S5056">
        <f t="shared" si="494"/>
        <v>33.635067309914959</v>
      </c>
      <c r="T5056">
        <f t="shared" si="495"/>
        <v>0</v>
      </c>
      <c r="U5056">
        <f t="shared" si="496"/>
        <v>40.227486314478419</v>
      </c>
      <c r="V5056">
        <f t="shared" si="497"/>
        <v>0</v>
      </c>
    </row>
    <row r="5057" spans="1:22">
      <c r="A5057" s="12">
        <f t="shared" si="492"/>
        <v>0</v>
      </c>
      <c r="B5057" t="str">
        <f>YEAR(C5057)&amp;VLOOKUP(MONTH(C5057),lookup!$G$2:$N$13,8)</f>
        <v>2022M02</v>
      </c>
      <c r="C5057" s="7">
        <f t="shared" si="490"/>
        <v>44594</v>
      </c>
      <c r="D5057" s="126">
        <v>40.198219167245441</v>
      </c>
      <c r="E5057">
        <f t="shared" si="491"/>
        <v>39.935121302110616</v>
      </c>
      <c r="F5057" s="126">
        <v>32.98336080092232</v>
      </c>
      <c r="G5057">
        <f t="shared" si="489"/>
        <v>32.753400949675651</v>
      </c>
      <c r="H5057">
        <f t="shared" si="498"/>
        <v>40.234508004865468</v>
      </c>
      <c r="I5057">
        <f t="shared" si="499"/>
        <v>33.648748083554601</v>
      </c>
      <c r="J5057">
        <f t="shared" si="493"/>
        <v>0</v>
      </c>
      <c r="K5057" s="66"/>
      <c r="L5057" s="67"/>
      <c r="M5057" s="66"/>
      <c r="N5057" s="67"/>
      <c r="O5057" s="66"/>
      <c r="P5057" s="67"/>
      <c r="Q5057" s="66"/>
      <c r="R5057" s="68"/>
      <c r="S5057">
        <f t="shared" si="494"/>
        <v>33.648748083554601</v>
      </c>
      <c r="T5057">
        <f t="shared" si="495"/>
        <v>0</v>
      </c>
      <c r="U5057">
        <f t="shared" si="496"/>
        <v>40.234508004865468</v>
      </c>
      <c r="V5057">
        <f t="shared" si="497"/>
        <v>0</v>
      </c>
    </row>
    <row r="5058" spans="1:22">
      <c r="A5058" s="12">
        <f t="shared" si="492"/>
        <v>0</v>
      </c>
      <c r="B5058" t="str">
        <f>YEAR(C5058)&amp;VLOOKUP(MONTH(C5058),lookup!$G$2:$N$13,8)</f>
        <v>2022M02</v>
      </c>
      <c r="C5058" s="7">
        <f t="shared" si="490"/>
        <v>44595</v>
      </c>
      <c r="D5058" s="126">
        <v>39.902296567692858</v>
      </c>
      <c r="E5058">
        <f t="shared" si="491"/>
        <v>39.978198823683428</v>
      </c>
      <c r="F5058" s="126">
        <v>32.637042329776968</v>
      </c>
      <c r="G5058">
        <f t="shared" si="489"/>
        <v>32.778437906599663</v>
      </c>
      <c r="H5058">
        <f t="shared" si="498"/>
        <v>40.244812887983798</v>
      </c>
      <c r="I5058">
        <f t="shared" si="499"/>
        <v>33.640665695303973</v>
      </c>
      <c r="J5058">
        <f t="shared" si="493"/>
        <v>0</v>
      </c>
      <c r="K5058" s="66"/>
      <c r="L5058" s="67"/>
      <c r="M5058" s="66"/>
      <c r="N5058" s="67"/>
      <c r="O5058" s="66"/>
      <c r="P5058" s="67"/>
      <c r="Q5058" s="66"/>
      <c r="R5058" s="68"/>
      <c r="S5058">
        <f t="shared" si="494"/>
        <v>33.640665695303973</v>
      </c>
      <c r="T5058">
        <f t="shared" si="495"/>
        <v>0</v>
      </c>
      <c r="U5058">
        <f t="shared" si="496"/>
        <v>40.244812887983798</v>
      </c>
      <c r="V5058">
        <f t="shared" si="497"/>
        <v>0</v>
      </c>
    </row>
    <row r="5059" spans="1:22">
      <c r="A5059" s="12">
        <f t="shared" si="492"/>
        <v>0</v>
      </c>
      <c r="B5059" t="str">
        <f>YEAR(C5059)&amp;VLOOKUP(MONTH(C5059),lookup!$G$2:$N$13,8)</f>
        <v>2022M02</v>
      </c>
      <c r="C5059" s="7">
        <f t="shared" si="490"/>
        <v>44596</v>
      </c>
      <c r="D5059" s="126">
        <v>40.374850565506286</v>
      </c>
      <c r="E5059">
        <f t="shared" si="491"/>
        <v>40.021686400516259</v>
      </c>
      <c r="F5059" s="126">
        <v>33.178496799259662</v>
      </c>
      <c r="G5059">
        <f t="shared" si="489"/>
        <v>32.81898966711455</v>
      </c>
      <c r="H5059">
        <f t="shared" si="498"/>
        <v>40.26556607670507</v>
      </c>
      <c r="I5059">
        <f t="shared" si="499"/>
        <v>33.656009332606828</v>
      </c>
      <c r="J5059">
        <f t="shared" si="493"/>
        <v>0</v>
      </c>
      <c r="K5059" s="66"/>
      <c r="L5059" s="67"/>
      <c r="M5059" s="66"/>
      <c r="N5059" s="67"/>
      <c r="O5059" s="66"/>
      <c r="P5059" s="67"/>
      <c r="Q5059" s="66"/>
      <c r="R5059" s="68"/>
      <c r="S5059">
        <f t="shared" si="494"/>
        <v>33.656009332606828</v>
      </c>
      <c r="T5059">
        <f t="shared" si="495"/>
        <v>0</v>
      </c>
      <c r="U5059">
        <f t="shared" si="496"/>
        <v>40.26556607670507</v>
      </c>
      <c r="V5059">
        <f t="shared" si="497"/>
        <v>0</v>
      </c>
    </row>
    <row r="5060" spans="1:22">
      <c r="A5060" s="12">
        <f t="shared" si="492"/>
        <v>0</v>
      </c>
      <c r="B5060" t="str">
        <f>YEAR(C5060)&amp;VLOOKUP(MONTH(C5060),lookup!$G$2:$N$13,8)</f>
        <v>2022M02</v>
      </c>
      <c r="C5060" s="7">
        <f t="shared" si="490"/>
        <v>44597</v>
      </c>
      <c r="D5060" s="126">
        <v>39.788315284750773</v>
      </c>
      <c r="E5060">
        <f t="shared" si="491"/>
        <v>40.012189050846992</v>
      </c>
      <c r="F5060" s="126">
        <v>32.469091202730425</v>
      </c>
      <c r="G5060">
        <f t="shared" si="489"/>
        <v>32.788330260456434</v>
      </c>
      <c r="H5060">
        <f t="shared" si="498"/>
        <v>40.26996137695717</v>
      </c>
      <c r="I5060">
        <f t="shared" si="499"/>
        <v>33.645089462883917</v>
      </c>
      <c r="J5060">
        <f t="shared" si="493"/>
        <v>0</v>
      </c>
      <c r="K5060" s="66"/>
      <c r="L5060" s="67"/>
      <c r="M5060" s="66"/>
      <c r="N5060" s="67"/>
      <c r="O5060" s="66"/>
      <c r="P5060" s="67"/>
      <c r="Q5060" s="66"/>
      <c r="R5060" s="68"/>
      <c r="S5060">
        <f t="shared" si="494"/>
        <v>33.645089462883917</v>
      </c>
      <c r="T5060">
        <f t="shared" si="495"/>
        <v>0</v>
      </c>
      <c r="U5060">
        <f t="shared" si="496"/>
        <v>40.26996137695717</v>
      </c>
      <c r="V5060">
        <f t="shared" si="497"/>
        <v>0</v>
      </c>
    </row>
    <row r="5061" spans="1:22">
      <c r="A5061" s="12">
        <f t="shared" si="492"/>
        <v>0</v>
      </c>
      <c r="B5061" t="str">
        <f>YEAR(C5061)&amp;VLOOKUP(MONTH(C5061),lookup!$G$2:$N$13,8)</f>
        <v>2022M02</v>
      </c>
      <c r="C5061" s="7">
        <f t="shared" si="490"/>
        <v>44598</v>
      </c>
      <c r="D5061" s="126">
        <v>40.248248983552593</v>
      </c>
      <c r="E5061">
        <f t="shared" si="491"/>
        <v>40.039821551373251</v>
      </c>
      <c r="F5061" s="126">
        <v>33.117053024961002</v>
      </c>
      <c r="G5061">
        <f t="shared" si="489"/>
        <v>32.824418882622219</v>
      </c>
      <c r="H5061">
        <f t="shared" si="498"/>
        <v>40.288972105685858</v>
      </c>
      <c r="I5061">
        <f t="shared" si="499"/>
        <v>33.662732061253095</v>
      </c>
      <c r="J5061">
        <f t="shared" si="493"/>
        <v>0</v>
      </c>
      <c r="K5061" s="66"/>
      <c r="L5061" s="67"/>
      <c r="M5061" s="66"/>
      <c r="N5061" s="67"/>
      <c r="O5061" s="66"/>
      <c r="P5061" s="67"/>
      <c r="Q5061" s="66"/>
      <c r="R5061" s="68"/>
      <c r="S5061">
        <f t="shared" si="494"/>
        <v>33.662732061253095</v>
      </c>
      <c r="T5061">
        <f t="shared" si="495"/>
        <v>0</v>
      </c>
      <c r="U5061">
        <f t="shared" si="496"/>
        <v>40.288972105685858</v>
      </c>
      <c r="V5061">
        <f t="shared" si="497"/>
        <v>0</v>
      </c>
    </row>
    <row r="5062" spans="1:22">
      <c r="A5062" s="12">
        <f t="shared" si="492"/>
        <v>0</v>
      </c>
      <c r="B5062" t="str">
        <f>YEAR(C5062)&amp;VLOOKUP(MONTH(C5062),lookup!$G$2:$N$13,8)</f>
        <v>2022M02</v>
      </c>
      <c r="C5062" s="7">
        <f t="shared" si="490"/>
        <v>44599</v>
      </c>
      <c r="D5062" s="126">
        <v>39.763663491483278</v>
      </c>
      <c r="E5062">
        <f t="shared" si="491"/>
        <v>40.022934144379832</v>
      </c>
      <c r="F5062" s="126">
        <v>32.469651641149362</v>
      </c>
      <c r="G5062">
        <f t="shared" si="489"/>
        <v>32.793302003265325</v>
      </c>
      <c r="H5062">
        <f t="shared" si="498"/>
        <v>40.308828147583625</v>
      </c>
      <c r="I5062">
        <f t="shared" si="499"/>
        <v>33.671536809726192</v>
      </c>
      <c r="J5062">
        <f t="shared" si="493"/>
        <v>0</v>
      </c>
      <c r="K5062" s="66"/>
      <c r="L5062" s="67"/>
      <c r="M5062" s="66"/>
      <c r="N5062" s="67"/>
      <c r="O5062" s="66"/>
      <c r="P5062" s="67"/>
      <c r="Q5062" s="66"/>
      <c r="R5062" s="68"/>
      <c r="S5062">
        <f t="shared" si="494"/>
        <v>33.671536809726192</v>
      </c>
      <c r="T5062">
        <f t="shared" si="495"/>
        <v>0</v>
      </c>
      <c r="U5062">
        <f t="shared" si="496"/>
        <v>40.308828147583625</v>
      </c>
      <c r="V5062">
        <f t="shared" si="497"/>
        <v>0</v>
      </c>
    </row>
    <row r="5063" spans="1:22">
      <c r="A5063" s="12">
        <f t="shared" si="492"/>
        <v>0</v>
      </c>
      <c r="B5063" t="str">
        <f>YEAR(C5063)&amp;VLOOKUP(MONTH(C5063),lookup!$G$2:$N$13,8)</f>
        <v>2022M02</v>
      </c>
      <c r="C5063" s="7">
        <f t="shared" si="490"/>
        <v>44600</v>
      </c>
      <c r="D5063" s="126">
        <v>40.135029925532443</v>
      </c>
      <c r="E5063">
        <f t="shared" si="491"/>
        <v>40.028548924143507</v>
      </c>
      <c r="F5063" s="126">
        <v>32.933478173664824</v>
      </c>
      <c r="G5063">
        <f t="shared" si="489"/>
        <v>32.797743611605654</v>
      </c>
      <c r="H5063">
        <f t="shared" si="498"/>
        <v>40.307062654155331</v>
      </c>
      <c r="I5063">
        <f t="shared" si="499"/>
        <v>33.659342277395609</v>
      </c>
      <c r="J5063">
        <f t="shared" si="493"/>
        <v>0</v>
      </c>
      <c r="K5063" s="66"/>
      <c r="L5063" s="67"/>
      <c r="M5063" s="66"/>
      <c r="N5063" s="67"/>
      <c r="O5063" s="66"/>
      <c r="P5063" s="67"/>
      <c r="Q5063" s="66"/>
      <c r="R5063" s="68"/>
      <c r="S5063">
        <f t="shared" si="494"/>
        <v>33.659342277395609</v>
      </c>
      <c r="T5063">
        <f t="shared" si="495"/>
        <v>0</v>
      </c>
      <c r="U5063">
        <f t="shared" si="496"/>
        <v>40.307062654155331</v>
      </c>
      <c r="V5063">
        <f t="shared" si="497"/>
        <v>0</v>
      </c>
    </row>
    <row r="5064" spans="1:22">
      <c r="A5064" s="12">
        <f t="shared" si="492"/>
        <v>0</v>
      </c>
      <c r="B5064" t="str">
        <f>YEAR(C5064)&amp;VLOOKUP(MONTH(C5064),lookup!$G$2:$N$13,8)</f>
        <v>2022M02</v>
      </c>
      <c r="C5064" s="7">
        <f t="shared" si="490"/>
        <v>44601</v>
      </c>
      <c r="D5064" s="126">
        <v>40.122199347849005</v>
      </c>
      <c r="E5064">
        <f t="shared" si="491"/>
        <v>40.069327091573655</v>
      </c>
      <c r="F5064" s="126">
        <v>32.837296838652868</v>
      </c>
      <c r="G5064">
        <f t="shared" ref="G5064:G5127" si="500">AVERAGE(SUM(F5057:F5064)/8,SUM(F5059:F5064)/6)</f>
        <v>32.831180899063014</v>
      </c>
      <c r="H5064">
        <f t="shared" si="498"/>
        <v>40.337383717384732</v>
      </c>
      <c r="I5064">
        <f t="shared" si="499"/>
        <v>33.680298305106767</v>
      </c>
      <c r="J5064">
        <f t="shared" si="493"/>
        <v>0</v>
      </c>
      <c r="K5064" s="66"/>
      <c r="L5064" s="67"/>
      <c r="M5064" s="66"/>
      <c r="N5064" s="67"/>
      <c r="O5064" s="66"/>
      <c r="P5064" s="67"/>
      <c r="Q5064" s="66"/>
      <c r="R5064" s="68"/>
      <c r="S5064">
        <f t="shared" si="494"/>
        <v>33.680298305106767</v>
      </c>
      <c r="T5064">
        <f t="shared" si="495"/>
        <v>0</v>
      </c>
      <c r="U5064">
        <f t="shared" si="496"/>
        <v>40.337383717384732</v>
      </c>
      <c r="V5064">
        <f t="shared" si="497"/>
        <v>0</v>
      </c>
    </row>
    <row r="5065" spans="1:22">
      <c r="A5065" s="12">
        <f t="shared" si="492"/>
        <v>0</v>
      </c>
      <c r="B5065" t="str">
        <f>YEAR(C5065)&amp;VLOOKUP(MONTH(C5065),lookup!$G$2:$N$13,8)</f>
        <v>2022M02</v>
      </c>
      <c r="C5065" s="7">
        <f t="shared" si="490"/>
        <v>44602</v>
      </c>
      <c r="D5065" s="126">
        <v>40.34080050620166</v>
      </c>
      <c r="E5065">
        <f t="shared" si="491"/>
        <v>40.075400920316369</v>
      </c>
      <c r="F5065" s="126">
        <v>33.11067412930862</v>
      </c>
      <c r="G5065">
        <f t="shared" si="500"/>
        <v>32.833486092924574</v>
      </c>
      <c r="H5065">
        <f t="shared" si="498"/>
        <v>40.314694436879641</v>
      </c>
      <c r="I5065">
        <f t="shared" si="499"/>
        <v>33.653420178555066</v>
      </c>
      <c r="J5065">
        <f t="shared" si="493"/>
        <v>0</v>
      </c>
      <c r="K5065" s="66"/>
      <c r="L5065" s="67"/>
      <c r="M5065" s="66"/>
      <c r="N5065" s="67"/>
      <c r="O5065" s="66"/>
      <c r="P5065" s="67"/>
      <c r="Q5065" s="66"/>
      <c r="R5065" s="68"/>
      <c r="S5065">
        <f t="shared" si="494"/>
        <v>33.653420178555066</v>
      </c>
      <c r="T5065">
        <f t="shared" si="495"/>
        <v>0</v>
      </c>
      <c r="U5065">
        <f t="shared" si="496"/>
        <v>40.314694436879641</v>
      </c>
      <c r="V5065">
        <f t="shared" si="497"/>
        <v>0</v>
      </c>
    </row>
    <row r="5066" spans="1:22">
      <c r="A5066" s="12">
        <f t="shared" si="492"/>
        <v>0</v>
      </c>
      <c r="B5066" t="str">
        <f>YEAR(C5066)&amp;VLOOKUP(MONTH(C5066),lookup!$G$2:$N$13,8)</f>
        <v>2022M02</v>
      </c>
      <c r="C5066" s="7">
        <f t="shared" si="490"/>
        <v>44603</v>
      </c>
      <c r="D5066" s="126">
        <v>40.064397400033286</v>
      </c>
      <c r="E5066">
        <f t="shared" si="491"/>
        <v>40.108539065277853</v>
      </c>
      <c r="F5066" s="126">
        <v>32.78621395915912</v>
      </c>
      <c r="G5066">
        <f t="shared" si="500"/>
        <v>32.86923621613002</v>
      </c>
      <c r="H5066">
        <f t="shared" si="498"/>
        <v>40.310336565529312</v>
      </c>
      <c r="I5066">
        <f t="shared" si="499"/>
        <v>33.644544837906736</v>
      </c>
      <c r="J5066">
        <f t="shared" si="493"/>
        <v>0</v>
      </c>
      <c r="K5066" s="66"/>
      <c r="L5066" s="67"/>
      <c r="M5066" s="66"/>
      <c r="N5066" s="67"/>
      <c r="O5066" s="66"/>
      <c r="P5066" s="67"/>
      <c r="Q5066" s="66"/>
      <c r="R5066" s="68"/>
      <c r="S5066">
        <f t="shared" si="494"/>
        <v>33.644544837906736</v>
      </c>
      <c r="T5066">
        <f t="shared" si="495"/>
        <v>0</v>
      </c>
      <c r="U5066">
        <f t="shared" si="496"/>
        <v>40.310336565529312</v>
      </c>
      <c r="V5066">
        <f t="shared" si="497"/>
        <v>0</v>
      </c>
    </row>
    <row r="5067" spans="1:22">
      <c r="A5067" s="12">
        <f t="shared" si="492"/>
        <v>0</v>
      </c>
      <c r="B5067" t="str">
        <f>YEAR(C5067)&amp;VLOOKUP(MONTH(C5067),lookup!$G$2:$N$13,8)</f>
        <v>2022M02</v>
      </c>
      <c r="C5067" s="7">
        <f t="shared" si="490"/>
        <v>44604</v>
      </c>
      <c r="D5067" s="126">
        <v>40.321701051576632</v>
      </c>
      <c r="E5067">
        <f t="shared" si="491"/>
        <v>40.111338226325913</v>
      </c>
      <c r="F5067" s="126">
        <v>33.039889313808601</v>
      </c>
      <c r="G5067">
        <f t="shared" si="500"/>
        <v>32.854142939026616</v>
      </c>
      <c r="H5067">
        <f t="shared" si="498"/>
        <v>40.30217416477808</v>
      </c>
      <c r="I5067">
        <f t="shared" si="499"/>
        <v>33.630194777770612</v>
      </c>
      <c r="J5067">
        <f t="shared" si="493"/>
        <v>0</v>
      </c>
      <c r="K5067" s="66"/>
      <c r="L5067" s="67"/>
      <c r="M5067" s="66"/>
      <c r="N5067" s="67"/>
      <c r="O5067" s="66"/>
      <c r="P5067" s="67"/>
      <c r="Q5067" s="66"/>
      <c r="R5067" s="68"/>
      <c r="S5067">
        <f t="shared" si="494"/>
        <v>33.630194777770612</v>
      </c>
      <c r="T5067">
        <f t="shared" si="495"/>
        <v>0</v>
      </c>
      <c r="U5067">
        <f t="shared" si="496"/>
        <v>40.30217416477808</v>
      </c>
      <c r="V5067">
        <f t="shared" si="497"/>
        <v>0</v>
      </c>
    </row>
    <row r="5068" spans="1:22">
      <c r="A5068" s="12">
        <f t="shared" si="492"/>
        <v>0</v>
      </c>
      <c r="B5068" t="str">
        <f>YEAR(C5068)&amp;VLOOKUP(MONTH(C5068),lookup!$G$2:$N$13,8)</f>
        <v>2022M02</v>
      </c>
      <c r="C5068" s="7">
        <f t="shared" ref="C5068:C5131" si="501">C5067+1</f>
        <v>44605</v>
      </c>
      <c r="D5068" s="126">
        <v>40.052023504370986</v>
      </c>
      <c r="E5068">
        <f t="shared" si="491"/>
        <v>40.151849991126163</v>
      </c>
      <c r="F5068" s="126">
        <v>32.810932179812092</v>
      </c>
      <c r="G5068">
        <f t="shared" si="500"/>
        <v>32.903948044982791</v>
      </c>
      <c r="H5068">
        <f t="shared" si="498"/>
        <v>40.27556331855552</v>
      </c>
      <c r="I5068">
        <f t="shared" si="499"/>
        <v>33.614005021402782</v>
      </c>
      <c r="J5068">
        <f t="shared" si="493"/>
        <v>0</v>
      </c>
      <c r="K5068" s="66"/>
      <c r="L5068" s="67"/>
      <c r="M5068" s="66"/>
      <c r="N5068" s="67"/>
      <c r="O5068" s="66"/>
      <c r="P5068" s="67"/>
      <c r="Q5068" s="66"/>
      <c r="R5068" s="68"/>
      <c r="S5068">
        <f t="shared" si="494"/>
        <v>33.614005021402782</v>
      </c>
      <c r="T5068">
        <f t="shared" si="495"/>
        <v>0</v>
      </c>
      <c r="U5068">
        <f t="shared" si="496"/>
        <v>40.27556331855552</v>
      </c>
      <c r="V5068">
        <f t="shared" si="497"/>
        <v>0</v>
      </c>
    </row>
    <row r="5069" spans="1:22">
      <c r="A5069" s="12">
        <f t="shared" si="492"/>
        <v>0</v>
      </c>
      <c r="B5069" t="str">
        <f>YEAR(C5069)&amp;VLOOKUP(MONTH(C5069),lookup!$G$2:$N$13,8)</f>
        <v>2022M02</v>
      </c>
      <c r="C5069" s="7">
        <f t="shared" si="501"/>
        <v>44606</v>
      </c>
      <c r="D5069" s="126">
        <v>40.522789582244449</v>
      </c>
      <c r="E5069">
        <f t="shared" si="491"/>
        <v>40.201322083270398</v>
      </c>
      <c r="F5069" s="126">
        <v>33.191962955862166</v>
      </c>
      <c r="G5069">
        <f t="shared" si="500"/>
        <v>32.930170314180558</v>
      </c>
      <c r="H5069">
        <f t="shared" si="498"/>
        <v>40.289217129747527</v>
      </c>
      <c r="I5069">
        <f t="shared" si="499"/>
        <v>33.611554531166078</v>
      </c>
      <c r="J5069">
        <f t="shared" si="493"/>
        <v>0</v>
      </c>
      <c r="K5069" s="66"/>
      <c r="L5069" s="67"/>
      <c r="M5069" s="66"/>
      <c r="N5069" s="67"/>
      <c r="O5069" s="66"/>
      <c r="P5069" s="67"/>
      <c r="Q5069" s="66"/>
      <c r="R5069" s="68"/>
      <c r="S5069">
        <f t="shared" si="494"/>
        <v>33.611554531166078</v>
      </c>
      <c r="T5069">
        <f t="shared" si="495"/>
        <v>0</v>
      </c>
      <c r="U5069">
        <f t="shared" si="496"/>
        <v>40.289217129747527</v>
      </c>
      <c r="V5069">
        <f t="shared" si="497"/>
        <v>0</v>
      </c>
    </row>
    <row r="5070" spans="1:22">
      <c r="A5070" s="12">
        <f t="shared" si="492"/>
        <v>0</v>
      </c>
      <c r="B5070" t="str">
        <f>YEAR(C5070)&amp;VLOOKUP(MONTH(C5070),lookup!$G$2:$N$13,8)</f>
        <v>2022M02</v>
      </c>
      <c r="C5070" s="7">
        <f t="shared" si="501"/>
        <v>44607</v>
      </c>
      <c r="D5070" s="126">
        <v>40.151765421262198</v>
      </c>
      <c r="E5070">
        <f t="shared" si="491"/>
        <v>40.228042293332692</v>
      </c>
      <c r="F5070" s="126">
        <v>32.842179628311364</v>
      </c>
      <c r="G5070">
        <f t="shared" si="500"/>
        <v>32.953860212516389</v>
      </c>
      <c r="H5070">
        <f t="shared" si="498"/>
        <v>40.304936481904782</v>
      </c>
      <c r="I5070">
        <f t="shared" si="499"/>
        <v>33.620571072490911</v>
      </c>
      <c r="J5070">
        <f t="shared" si="493"/>
        <v>0</v>
      </c>
      <c r="K5070" s="66"/>
      <c r="L5070" s="67"/>
      <c r="M5070" s="66"/>
      <c r="N5070" s="67"/>
      <c r="O5070" s="66"/>
      <c r="P5070" s="67"/>
      <c r="Q5070" s="66"/>
      <c r="R5070" s="68"/>
      <c r="S5070">
        <f t="shared" si="494"/>
        <v>33.620571072490911</v>
      </c>
      <c r="T5070">
        <f t="shared" si="495"/>
        <v>0</v>
      </c>
      <c r="U5070">
        <f t="shared" si="496"/>
        <v>40.304936481904782</v>
      </c>
      <c r="V5070">
        <f t="shared" si="497"/>
        <v>0</v>
      </c>
    </row>
    <row r="5071" spans="1:22">
      <c r="A5071" s="12">
        <f t="shared" si="492"/>
        <v>0</v>
      </c>
      <c r="B5071" t="str">
        <f>YEAR(C5071)&amp;VLOOKUP(MONTH(C5071),lookup!$G$2:$N$13,8)</f>
        <v>2022M02</v>
      </c>
      <c r="C5071" s="7">
        <f t="shared" si="501"/>
        <v>44608</v>
      </c>
      <c r="D5071" s="126">
        <v>40.374642158833616</v>
      </c>
      <c r="E5071">
        <f t="shared" si="491"/>
        <v>40.24583819563334</v>
      </c>
      <c r="F5071" s="126">
        <v>33.085510925361653</v>
      </c>
      <c r="G5071">
        <f t="shared" si="500"/>
        <v>32.961265325835193</v>
      </c>
      <c r="H5071">
        <f t="shared" si="498"/>
        <v>40.376753598205056</v>
      </c>
      <c r="I5071">
        <f t="shared" si="499"/>
        <v>33.680346114767602</v>
      </c>
      <c r="J5071">
        <f t="shared" si="493"/>
        <v>0</v>
      </c>
      <c r="K5071" s="66"/>
      <c r="L5071" s="67"/>
      <c r="M5071" s="66"/>
      <c r="N5071" s="67"/>
      <c r="O5071" s="66"/>
      <c r="P5071" s="67"/>
      <c r="Q5071" s="66"/>
      <c r="R5071" s="68"/>
      <c r="S5071">
        <f t="shared" si="494"/>
        <v>33.680346114767602</v>
      </c>
      <c r="T5071">
        <f t="shared" si="495"/>
        <v>0</v>
      </c>
      <c r="U5071">
        <f t="shared" si="496"/>
        <v>40.376753598205056</v>
      </c>
      <c r="V5071">
        <f t="shared" si="497"/>
        <v>0</v>
      </c>
    </row>
    <row r="5072" spans="1:22">
      <c r="A5072" s="12">
        <f t="shared" si="492"/>
        <v>0</v>
      </c>
      <c r="B5072" t="str">
        <f>YEAR(C5072)&amp;VLOOKUP(MONTH(C5072),lookup!$G$2:$N$13,8)</f>
        <v>2022M02</v>
      </c>
      <c r="C5072" s="7">
        <f t="shared" si="501"/>
        <v>44609</v>
      </c>
      <c r="D5072" s="126">
        <v>40.420577988481142</v>
      </c>
      <c r="E5072">
        <f t="shared" si="491"/>
        <v>40.294168576376833</v>
      </c>
      <c r="F5072" s="126">
        <v>33.10473059568983</v>
      </c>
      <c r="G5072">
        <f t="shared" si="500"/>
        <v>33.004522988694234</v>
      </c>
      <c r="H5072">
        <f t="shared" si="498"/>
        <v>40.440997138999087</v>
      </c>
      <c r="I5072">
        <f t="shared" si="499"/>
        <v>33.732495678944488</v>
      </c>
      <c r="J5072">
        <f t="shared" si="493"/>
        <v>0</v>
      </c>
      <c r="K5072" s="66"/>
      <c r="L5072" s="67"/>
      <c r="M5072" s="66"/>
      <c r="N5072" s="67"/>
      <c r="O5072" s="66"/>
      <c r="P5072" s="67"/>
      <c r="Q5072" s="66"/>
      <c r="R5072" s="68"/>
      <c r="S5072">
        <f t="shared" si="494"/>
        <v>33.732495678944488</v>
      </c>
      <c r="T5072">
        <f t="shared" si="495"/>
        <v>0</v>
      </c>
      <c r="U5072">
        <f t="shared" si="496"/>
        <v>40.440997138999087</v>
      </c>
      <c r="V5072">
        <f t="shared" si="497"/>
        <v>0</v>
      </c>
    </row>
    <row r="5073" spans="1:22">
      <c r="A5073" s="12">
        <f t="shared" si="492"/>
        <v>0</v>
      </c>
      <c r="B5073" t="str">
        <f>YEAR(C5073)&amp;VLOOKUP(MONTH(C5073),lookup!$G$2:$N$13,8)</f>
        <v>2022M02</v>
      </c>
      <c r="C5073" s="7">
        <f t="shared" si="501"/>
        <v>44610</v>
      </c>
      <c r="D5073" s="126">
        <v>40.129047313622465</v>
      </c>
      <c r="E5073">
        <f t="shared" si="491"/>
        <v>40.264879523677791</v>
      </c>
      <c r="F5073" s="126">
        <v>32.849488608125803</v>
      </c>
      <c r="G5073">
        <f t="shared" si="500"/>
        <v>32.972332168146735</v>
      </c>
      <c r="H5073">
        <f t="shared" si="498"/>
        <v>40.511790429565963</v>
      </c>
      <c r="I5073">
        <f t="shared" si="499"/>
        <v>33.789182256947193</v>
      </c>
      <c r="J5073">
        <f t="shared" si="493"/>
        <v>0</v>
      </c>
      <c r="K5073" s="66"/>
      <c r="L5073" s="67"/>
      <c r="M5073" s="66"/>
      <c r="N5073" s="67"/>
      <c r="O5073" s="66"/>
      <c r="P5073" s="67"/>
      <c r="Q5073" s="66"/>
      <c r="R5073" s="68"/>
      <c r="S5073">
        <f t="shared" si="494"/>
        <v>33.789182256947193</v>
      </c>
      <c r="T5073">
        <f t="shared" si="495"/>
        <v>0</v>
      </c>
      <c r="U5073">
        <f t="shared" si="496"/>
        <v>40.511790429565963</v>
      </c>
      <c r="V5073">
        <f t="shared" si="497"/>
        <v>0</v>
      </c>
    </row>
    <row r="5074" spans="1:22">
      <c r="A5074" s="12">
        <f t="shared" si="492"/>
        <v>0</v>
      </c>
      <c r="B5074" t="str">
        <f>YEAR(C5074)&amp;VLOOKUP(MONTH(C5074),lookup!$G$2:$N$13,8)</f>
        <v>2022M02</v>
      </c>
      <c r="C5074" s="7">
        <f t="shared" si="501"/>
        <v>44611</v>
      </c>
      <c r="D5074" s="126">
        <v>40.361986738454448</v>
      </c>
      <c r="E5074">
        <f t="shared" si="491"/>
        <v>40.309309126836069</v>
      </c>
      <c r="F5074" s="126">
        <v>32.956852934787214</v>
      </c>
      <c r="G5074">
        <f t="shared" si="500"/>
        <v>32.995157167038087</v>
      </c>
      <c r="H5074">
        <f t="shared" si="498"/>
        <v>40.616403466430619</v>
      </c>
      <c r="I5074">
        <f t="shared" si="499"/>
        <v>33.868877229923484</v>
      </c>
      <c r="J5074">
        <f t="shared" si="493"/>
        <v>0</v>
      </c>
      <c r="K5074" s="66"/>
      <c r="L5074" s="67"/>
      <c r="M5074" s="66"/>
      <c r="N5074" s="67"/>
      <c r="O5074" s="66"/>
      <c r="P5074" s="67"/>
      <c r="Q5074" s="66"/>
      <c r="R5074" s="68"/>
      <c r="S5074">
        <f t="shared" si="494"/>
        <v>33.868877229923484</v>
      </c>
      <c r="T5074">
        <f t="shared" si="495"/>
        <v>0</v>
      </c>
      <c r="U5074">
        <f t="shared" si="496"/>
        <v>40.616403466430619</v>
      </c>
      <c r="V5074">
        <f t="shared" si="497"/>
        <v>0</v>
      </c>
    </row>
    <row r="5075" spans="1:22">
      <c r="A5075" s="12">
        <f t="shared" si="492"/>
        <v>0</v>
      </c>
      <c r="B5075" t="str">
        <f>YEAR(C5075)&amp;VLOOKUP(MONTH(C5075),lookup!$G$2:$N$13,8)</f>
        <v>2022M02</v>
      </c>
      <c r="C5075" s="7">
        <f t="shared" si="501"/>
        <v>44612</v>
      </c>
      <c r="D5075" s="126">
        <v>40.357742537110298</v>
      </c>
      <c r="E5075">
        <f t="shared" si="491"/>
        <v>40.297807799254073</v>
      </c>
      <c r="F5075" s="126">
        <v>33.140456728657234</v>
      </c>
      <c r="G5075">
        <f t="shared" si="500"/>
        <v>32.997150444865717</v>
      </c>
      <c r="H5075">
        <f t="shared" si="498"/>
        <v>40.703366278761806</v>
      </c>
      <c r="I5075">
        <f t="shared" si="499"/>
        <v>33.9473229584476</v>
      </c>
      <c r="J5075">
        <f t="shared" si="493"/>
        <v>0</v>
      </c>
      <c r="K5075" s="66"/>
      <c r="L5075" s="67"/>
      <c r="M5075" s="66"/>
      <c r="N5075" s="67"/>
      <c r="O5075" s="66"/>
      <c r="P5075" s="67"/>
      <c r="Q5075" s="66"/>
      <c r="R5075" s="68"/>
      <c r="S5075">
        <f t="shared" si="494"/>
        <v>33.9473229584476</v>
      </c>
      <c r="T5075">
        <f t="shared" si="495"/>
        <v>0</v>
      </c>
      <c r="U5075">
        <f t="shared" si="496"/>
        <v>40.703366278761806</v>
      </c>
      <c r="V5075">
        <f t="shared" si="497"/>
        <v>0</v>
      </c>
    </row>
    <row r="5076" spans="1:22">
      <c r="A5076" s="12">
        <f t="shared" si="492"/>
        <v>0</v>
      </c>
      <c r="B5076" t="str">
        <f>YEAR(C5076)&amp;VLOOKUP(MONTH(C5076),lookup!$G$2:$N$13,8)</f>
        <v>2022M02</v>
      </c>
      <c r="C5076" s="7">
        <f t="shared" si="501"/>
        <v>44613</v>
      </c>
      <c r="D5076" s="126">
        <v>40.28859102124725</v>
      </c>
      <c r="E5076">
        <f t="shared" si="491"/>
        <v>40.323995402390921</v>
      </c>
      <c r="F5076" s="126">
        <v>32.850894039231548</v>
      </c>
      <c r="G5076">
        <f t="shared" si="500"/>
        <v>33.00037426198945</v>
      </c>
      <c r="H5076">
        <f t="shared" si="498"/>
        <v>40.820412714795985</v>
      </c>
      <c r="I5076">
        <f t="shared" si="499"/>
        <v>34.044524189735604</v>
      </c>
      <c r="J5076">
        <f t="shared" si="493"/>
        <v>0</v>
      </c>
      <c r="K5076" s="66"/>
      <c r="L5076" s="67"/>
      <c r="M5076" s="66"/>
      <c r="N5076" s="67"/>
      <c r="O5076" s="66"/>
      <c r="P5076" s="67"/>
      <c r="Q5076" s="66"/>
      <c r="R5076" s="68"/>
      <c r="S5076">
        <f t="shared" si="494"/>
        <v>34.044524189735604</v>
      </c>
      <c r="T5076">
        <f t="shared" si="495"/>
        <v>0</v>
      </c>
      <c r="U5076">
        <f t="shared" si="496"/>
        <v>40.820412714795985</v>
      </c>
      <c r="V5076">
        <f t="shared" si="497"/>
        <v>0</v>
      </c>
    </row>
    <row r="5077" spans="1:22">
      <c r="A5077" s="12">
        <f t="shared" si="492"/>
        <v>0</v>
      </c>
      <c r="B5077" t="str">
        <f>YEAR(C5077)&amp;VLOOKUP(MONTH(C5077),lookup!$G$2:$N$13,8)</f>
        <v>2022M02</v>
      </c>
      <c r="C5077" s="7">
        <f t="shared" si="501"/>
        <v>44614</v>
      </c>
      <c r="D5077" s="126">
        <v>40.339297087493868</v>
      </c>
      <c r="E5077">
        <f t="shared" si="491"/>
        <v>40.309581698857372</v>
      </c>
      <c r="F5077" s="126">
        <v>33.090214360398846</v>
      </c>
      <c r="G5077">
        <f t="shared" si="500"/>
        <v>32.994406927692751</v>
      </c>
      <c r="H5077">
        <f t="shared" si="498"/>
        <v>40.895215836595831</v>
      </c>
      <c r="I5077">
        <f t="shared" si="499"/>
        <v>34.105045838286934</v>
      </c>
      <c r="J5077">
        <f t="shared" si="493"/>
        <v>0</v>
      </c>
      <c r="K5077" s="66"/>
      <c r="L5077" s="67"/>
      <c r="M5077" s="66"/>
      <c r="N5077" s="67"/>
      <c r="O5077" s="66"/>
      <c r="P5077" s="67"/>
      <c r="Q5077" s="66"/>
      <c r="R5077" s="68"/>
      <c r="S5077">
        <f t="shared" si="494"/>
        <v>34.105045838286934</v>
      </c>
      <c r="T5077">
        <f t="shared" si="495"/>
        <v>0</v>
      </c>
      <c r="U5077">
        <f t="shared" si="496"/>
        <v>40.895215836595831</v>
      </c>
      <c r="V5077">
        <f t="shared" si="497"/>
        <v>0</v>
      </c>
    </row>
    <row r="5078" spans="1:22">
      <c r="A5078" s="12">
        <f t="shared" si="492"/>
        <v>0</v>
      </c>
      <c r="B5078" t="str">
        <f>YEAR(C5078)&amp;VLOOKUP(MONTH(C5078),lookup!$G$2:$N$13,8)</f>
        <v>2022M02</v>
      </c>
      <c r="C5078" s="7">
        <f t="shared" si="501"/>
        <v>44615</v>
      </c>
      <c r="D5078" s="126">
        <v>40.611850647261249</v>
      </c>
      <c r="E5078">
        <f t="shared" si="491"/>
        <v>40.354276413713983</v>
      </c>
      <c r="F5078" s="126">
        <v>33.137933598223128</v>
      </c>
      <c r="G5078">
        <f t="shared" si="500"/>
        <v>33.015658467690017</v>
      </c>
      <c r="H5078">
        <f t="shared" si="498"/>
        <v>40.981349146526981</v>
      </c>
      <c r="I5078">
        <f t="shared" si="499"/>
        <v>34.180161515922983</v>
      </c>
      <c r="J5078">
        <f t="shared" si="493"/>
        <v>0</v>
      </c>
      <c r="K5078" s="66"/>
      <c r="L5078" s="67"/>
      <c r="M5078" s="66"/>
      <c r="N5078" s="67"/>
      <c r="O5078" s="66"/>
      <c r="P5078" s="67"/>
      <c r="Q5078" s="66"/>
      <c r="R5078" s="68"/>
      <c r="S5078">
        <f t="shared" si="494"/>
        <v>34.180161515922983</v>
      </c>
      <c r="T5078">
        <f t="shared" si="495"/>
        <v>0</v>
      </c>
      <c r="U5078">
        <f t="shared" si="496"/>
        <v>40.981349146526981</v>
      </c>
      <c r="V5078">
        <f t="shared" si="497"/>
        <v>0</v>
      </c>
    </row>
    <row r="5079" spans="1:22">
      <c r="A5079" s="12">
        <f t="shared" si="492"/>
        <v>0</v>
      </c>
      <c r="B5079" t="str">
        <f>YEAR(C5079)&amp;VLOOKUP(MONTH(C5079),lookup!$G$2:$N$13,8)</f>
        <v>2022M02</v>
      </c>
      <c r="C5079" s="7">
        <f t="shared" si="501"/>
        <v>44616</v>
      </c>
      <c r="D5079" s="126">
        <v>40.681239760883663</v>
      </c>
      <c r="E5079">
        <f t="shared" si="491"/>
        <v>40.419454801113879</v>
      </c>
      <c r="F5079" s="126">
        <v>33.394067064348107</v>
      </c>
      <c r="G5079">
        <f t="shared" si="500"/>
        <v>33.080324764395201</v>
      </c>
      <c r="H5079">
        <f t="shared" si="498"/>
        <v>41.032776983627208</v>
      </c>
      <c r="I5079">
        <f t="shared" si="499"/>
        <v>34.211576752847876</v>
      </c>
      <c r="J5079">
        <f t="shared" si="493"/>
        <v>0</v>
      </c>
      <c r="K5079" s="66"/>
      <c r="L5079" s="67"/>
      <c r="M5079" s="66"/>
      <c r="N5079" s="67"/>
      <c r="O5079" s="66"/>
      <c r="P5079" s="67"/>
      <c r="Q5079" s="66"/>
      <c r="R5079" s="68"/>
      <c r="S5079">
        <f t="shared" si="494"/>
        <v>34.211576752847876</v>
      </c>
      <c r="T5079">
        <f t="shared" si="495"/>
        <v>0</v>
      </c>
      <c r="U5079">
        <f t="shared" si="496"/>
        <v>41.032776983627208</v>
      </c>
      <c r="V5079">
        <f t="shared" si="497"/>
        <v>0</v>
      </c>
    </row>
    <row r="5080" spans="1:22">
      <c r="A5080" s="12">
        <f t="shared" si="492"/>
        <v>0</v>
      </c>
      <c r="B5080" t="str">
        <f>YEAR(C5080)&amp;VLOOKUP(MONTH(C5080),lookup!$G$2:$N$13,8)</f>
        <v>2022M02</v>
      </c>
      <c r="C5080" s="7">
        <f t="shared" si="501"/>
        <v>44617</v>
      </c>
      <c r="D5080" s="126">
        <v>40.588538080583469</v>
      </c>
      <c r="E5080">
        <f t="shared" si="491"/>
        <v>40.448831585381029</v>
      </c>
      <c r="F5080" s="126">
        <v>33.153334301791922</v>
      </c>
      <c r="G5080">
        <f t="shared" si="500"/>
        <v>33.099735943276968</v>
      </c>
      <c r="H5080">
        <f t="shared" si="498"/>
        <v>41.110111705718005</v>
      </c>
      <c r="I5080">
        <f t="shared" si="499"/>
        <v>34.280110469731099</v>
      </c>
      <c r="J5080">
        <f t="shared" si="493"/>
        <v>0</v>
      </c>
      <c r="K5080" s="66"/>
      <c r="L5080" s="67"/>
      <c r="M5080" s="66"/>
      <c r="N5080" s="67"/>
      <c r="O5080" s="66"/>
      <c r="P5080" s="67"/>
      <c r="Q5080" s="66"/>
      <c r="R5080" s="68"/>
      <c r="S5080">
        <f t="shared" si="494"/>
        <v>34.280110469731099</v>
      </c>
      <c r="T5080">
        <f t="shared" si="495"/>
        <v>0</v>
      </c>
      <c r="U5080">
        <f t="shared" si="496"/>
        <v>41.110111705718005</v>
      </c>
      <c r="V5080">
        <f t="shared" si="497"/>
        <v>0</v>
      </c>
    </row>
    <row r="5081" spans="1:22">
      <c r="A5081" s="12">
        <f t="shared" si="492"/>
        <v>0</v>
      </c>
      <c r="B5081" t="str">
        <f>YEAR(C5081)&amp;VLOOKUP(MONTH(C5081),lookup!$G$2:$N$13,8)</f>
        <v>2022M02</v>
      </c>
      <c r="C5081" s="7">
        <f t="shared" si="501"/>
        <v>44618</v>
      </c>
      <c r="D5081" s="126">
        <v>40.804780180106249</v>
      </c>
      <c r="E5081">
        <f t="shared" si="491"/>
        <v>40.528318026452595</v>
      </c>
      <c r="F5081" s="126">
        <v>33.442588370961417</v>
      </c>
      <c r="G5081">
        <f t="shared" si="500"/>
        <v>33.161982315312876</v>
      </c>
      <c r="H5081">
        <f t="shared" si="498"/>
        <v>41.15680335562655</v>
      </c>
      <c r="I5081">
        <f t="shared" si="499"/>
        <v>34.314679517321188</v>
      </c>
      <c r="J5081">
        <f t="shared" si="493"/>
        <v>0</v>
      </c>
      <c r="K5081" s="66"/>
      <c r="L5081" s="67"/>
      <c r="M5081" s="66"/>
      <c r="N5081" s="67"/>
      <c r="O5081" s="66"/>
      <c r="P5081" s="67"/>
      <c r="Q5081" s="66"/>
      <c r="R5081" s="68"/>
      <c r="S5081">
        <f t="shared" si="494"/>
        <v>34.314679517321188</v>
      </c>
      <c r="T5081">
        <f t="shared" si="495"/>
        <v>0</v>
      </c>
      <c r="U5081">
        <f t="shared" si="496"/>
        <v>41.15680335562655</v>
      </c>
      <c r="V5081">
        <f t="shared" si="497"/>
        <v>0</v>
      </c>
    </row>
    <row r="5082" spans="1:22">
      <c r="A5082" s="12">
        <f t="shared" si="492"/>
        <v>0</v>
      </c>
      <c r="B5082" t="str">
        <f>YEAR(C5082)&amp;VLOOKUP(MONTH(C5082),lookup!$G$2:$N$13,8)</f>
        <v>2022M02</v>
      </c>
      <c r="C5082" s="7">
        <f t="shared" si="501"/>
        <v>44619</v>
      </c>
      <c r="D5082" s="126">
        <v>41.052936770443381</v>
      </c>
      <c r="E5082">
        <f t="shared" si="491"/>
        <v>40.63519788255158</v>
      </c>
      <c r="F5082" s="126">
        <v>33.588243429663414</v>
      </c>
      <c r="G5082">
        <f t="shared" si="500"/>
        <v>33.262890003778622</v>
      </c>
      <c r="H5082">
        <f t="shared" si="498"/>
        <v>41.186404985134992</v>
      </c>
      <c r="I5082">
        <f t="shared" si="499"/>
        <v>34.334391000933103</v>
      </c>
      <c r="J5082">
        <f t="shared" si="493"/>
        <v>0</v>
      </c>
      <c r="K5082" s="66"/>
      <c r="L5082" s="67"/>
      <c r="M5082" s="66"/>
      <c r="N5082" s="67"/>
      <c r="O5082" s="66"/>
      <c r="P5082" s="67"/>
      <c r="Q5082" s="66"/>
      <c r="R5082" s="68"/>
      <c r="S5082">
        <f t="shared" si="494"/>
        <v>34.334391000933103</v>
      </c>
      <c r="T5082">
        <f t="shared" si="495"/>
        <v>0</v>
      </c>
      <c r="U5082">
        <f t="shared" si="496"/>
        <v>41.186404985134992</v>
      </c>
      <c r="V5082">
        <f t="shared" si="497"/>
        <v>0</v>
      </c>
    </row>
    <row r="5083" spans="1:22">
      <c r="A5083" s="12">
        <f t="shared" si="492"/>
        <v>0</v>
      </c>
      <c r="B5083" t="str">
        <f>YEAR(C5083)&amp;VLOOKUP(MONTH(C5083),lookup!$G$2:$N$13,8)</f>
        <v>2022M02</v>
      </c>
      <c r="C5083" s="7">
        <f t="shared" si="501"/>
        <v>44620</v>
      </c>
      <c r="D5083" s="126">
        <v>40.763210578479836</v>
      </c>
      <c r="E5083">
        <f t="shared" si="491"/>
        <v>40.69586575938601</v>
      </c>
      <c r="F5083" s="126">
        <v>33.359074627937865</v>
      </c>
      <c r="G5083">
        <f t="shared" si="500"/>
        <v>33.29895864477858</v>
      </c>
      <c r="H5083">
        <f t="shared" si="498"/>
        <v>41.191976101275891</v>
      </c>
      <c r="I5083">
        <f t="shared" si="499"/>
        <v>34.331520115202736</v>
      </c>
      <c r="J5083">
        <f t="shared" si="493"/>
        <v>0</v>
      </c>
      <c r="K5083" s="66"/>
      <c r="L5083" s="67"/>
      <c r="M5083" s="66"/>
      <c r="N5083" s="67"/>
      <c r="O5083" s="66"/>
      <c r="P5083" s="67"/>
      <c r="Q5083" s="66"/>
      <c r="R5083" s="68"/>
      <c r="S5083">
        <f t="shared" si="494"/>
        <v>34.331520115202736</v>
      </c>
      <c r="T5083">
        <f t="shared" si="495"/>
        <v>0</v>
      </c>
      <c r="U5083">
        <f t="shared" si="496"/>
        <v>41.191976101275891</v>
      </c>
      <c r="V5083">
        <f t="shared" si="497"/>
        <v>0</v>
      </c>
    </row>
    <row r="5084" spans="1:22">
      <c r="A5084" s="12">
        <f t="shared" si="492"/>
        <v>0</v>
      </c>
      <c r="B5084" t="str">
        <f>YEAR(C5084)&amp;VLOOKUP(MONTH(C5084),lookup!$G$2:$N$13,8)</f>
        <v>2022M03</v>
      </c>
      <c r="C5084" s="7">
        <f t="shared" si="501"/>
        <v>44621</v>
      </c>
      <c r="D5084" s="126">
        <v>41.013177814757178</v>
      </c>
      <c r="E5084">
        <f t="shared" si="491"/>
        <v>40.774596364605038</v>
      </c>
      <c r="F5084" s="126">
        <v>33.514250962157675</v>
      </c>
      <c r="G5084">
        <f t="shared" si="500"/>
        <v>33.371778232789353</v>
      </c>
      <c r="H5084">
        <f t="shared" si="498"/>
        <v>41.034846482547458</v>
      </c>
      <c r="I5084">
        <f t="shared" si="499"/>
        <v>34.189104882994044</v>
      </c>
      <c r="J5084">
        <f t="shared" si="493"/>
        <v>0</v>
      </c>
      <c r="K5084" s="66"/>
      <c r="L5084" s="67"/>
      <c r="M5084" s="66"/>
      <c r="N5084" s="67"/>
      <c r="O5084" s="66"/>
      <c r="P5084" s="67"/>
      <c r="Q5084" s="66"/>
      <c r="R5084" s="68"/>
      <c r="S5084">
        <f t="shared" si="494"/>
        <v>34.177979087871861</v>
      </c>
      <c r="T5084">
        <f t="shared" si="495"/>
        <v>-1.1125795122183035E-2</v>
      </c>
      <c r="U5084">
        <f t="shared" si="496"/>
        <v>41.027536670859789</v>
      </c>
      <c r="V5084">
        <f t="shared" si="497"/>
        <v>-7.3098116876693098E-3</v>
      </c>
    </row>
    <row r="5085" spans="1:22">
      <c r="A5085" s="12">
        <f t="shared" si="492"/>
        <v>0</v>
      </c>
      <c r="B5085" t="str">
        <f>YEAR(C5085)&amp;VLOOKUP(MONTH(C5085),lookup!$G$2:$N$13,8)</f>
        <v>2022M03</v>
      </c>
      <c r="C5085" s="7">
        <f t="shared" si="501"/>
        <v>44622</v>
      </c>
      <c r="D5085" s="126">
        <v>41.105335477201521</v>
      </c>
      <c r="E5085">
        <f t="shared" si="491"/>
        <v>40.857815073654919</v>
      </c>
      <c r="F5085" s="126">
        <v>33.71994513813771</v>
      </c>
      <c r="G5085">
        <f t="shared" si="500"/>
        <v>33.438292912547162</v>
      </c>
      <c r="H5085">
        <f t="shared" si="498"/>
        <v>40.823521478718746</v>
      </c>
      <c r="I5085">
        <f t="shared" si="499"/>
        <v>33.971336149839921</v>
      </c>
      <c r="J5085">
        <f t="shared" si="493"/>
        <v>0</v>
      </c>
      <c r="K5085" s="66"/>
      <c r="L5085" s="67"/>
      <c r="M5085" s="66"/>
      <c r="N5085" s="67"/>
      <c r="O5085" s="66"/>
      <c r="P5085" s="67"/>
      <c r="Q5085" s="66"/>
      <c r="R5085" s="68"/>
      <c r="S5085">
        <f t="shared" si="494"/>
        <v>33.971667951079112</v>
      </c>
      <c r="T5085">
        <f t="shared" si="495"/>
        <v>3.3180123919152038E-4</v>
      </c>
      <c r="U5085">
        <f t="shared" si="496"/>
        <v>40.81955031135238</v>
      </c>
      <c r="V5085">
        <f t="shared" si="497"/>
        <v>-3.9711673663660463E-3</v>
      </c>
    </row>
    <row r="5086" spans="1:22">
      <c r="A5086" s="12">
        <f t="shared" si="492"/>
        <v>0</v>
      </c>
      <c r="B5086" t="str">
        <f>YEAR(C5086)&amp;VLOOKUP(MONTH(C5086),lookup!$G$2:$N$13,8)</f>
        <v>2022M03</v>
      </c>
      <c r="C5086" s="7">
        <f t="shared" si="501"/>
        <v>44623</v>
      </c>
      <c r="D5086" s="126">
        <v>41.113169296410284</v>
      </c>
      <c r="E5086">
        <f t="shared" si="491"/>
        <v>40.932866757212302</v>
      </c>
      <c r="F5086" s="126">
        <v>33.57952777567435</v>
      </c>
      <c r="G5086">
        <f t="shared" si="500"/>
        <v>33.501408671461405</v>
      </c>
      <c r="H5086">
        <f t="shared" si="498"/>
        <v>40.808260174732382</v>
      </c>
      <c r="I5086">
        <f t="shared" si="499"/>
        <v>33.956007726494818</v>
      </c>
      <c r="J5086">
        <f t="shared" si="493"/>
        <v>0</v>
      </c>
      <c r="K5086" s="66"/>
      <c r="L5086" s="67"/>
      <c r="M5086" s="66"/>
      <c r="N5086" s="67"/>
      <c r="O5086" s="66"/>
      <c r="P5086" s="67"/>
      <c r="Q5086" s="66"/>
      <c r="R5086" s="68"/>
      <c r="S5086">
        <f t="shared" si="494"/>
        <v>33.944954475925087</v>
      </c>
      <c r="T5086">
        <f t="shared" si="495"/>
        <v>-1.1053250569730722E-2</v>
      </c>
      <c r="U5086">
        <f t="shared" si="496"/>
        <v>40.801091879679667</v>
      </c>
      <c r="V5086">
        <f t="shared" si="497"/>
        <v>-7.1682950527147682E-3</v>
      </c>
    </row>
    <row r="5087" spans="1:22">
      <c r="A5087" s="12">
        <f t="shared" si="492"/>
        <v>0</v>
      </c>
      <c r="B5087" t="str">
        <f>YEAR(C5087)&amp;VLOOKUP(MONTH(C5087),lookup!$G$2:$N$13,8)</f>
        <v>2022M03</v>
      </c>
      <c r="C5087" s="7">
        <f t="shared" si="501"/>
        <v>44624</v>
      </c>
      <c r="D5087" s="126">
        <v>41.285509294374243</v>
      </c>
      <c r="E5087">
        <f t="shared" si="491"/>
        <v>41.010694362577794</v>
      </c>
      <c r="F5087" s="126">
        <v>33.90373518531085</v>
      </c>
      <c r="G5087">
        <f t="shared" si="500"/>
        <v>33.571691830217354</v>
      </c>
      <c r="H5087">
        <f t="shared" si="498"/>
        <v>40.874512484581807</v>
      </c>
      <c r="I5087">
        <f t="shared" si="499"/>
        <v>34.01794472754375</v>
      </c>
      <c r="J5087">
        <f t="shared" si="493"/>
        <v>0</v>
      </c>
      <c r="K5087" s="66"/>
      <c r="L5087" s="67"/>
      <c r="M5087" s="66"/>
      <c r="N5087" s="67"/>
      <c r="O5087" s="66"/>
      <c r="P5087" s="67"/>
      <c r="Q5087" s="66"/>
      <c r="R5087" s="68"/>
      <c r="S5087">
        <f t="shared" si="494"/>
        <v>34.007068500465948</v>
      </c>
      <c r="T5087">
        <f t="shared" si="495"/>
        <v>-1.0876227077801559E-2</v>
      </c>
      <c r="U5087">
        <f t="shared" si="496"/>
        <v>40.858280477703047</v>
      </c>
      <c r="V5087">
        <f t="shared" si="497"/>
        <v>-1.6232006878759364E-2</v>
      </c>
    </row>
    <row r="5088" spans="1:22">
      <c r="A5088" s="12">
        <f t="shared" si="492"/>
        <v>0</v>
      </c>
      <c r="B5088" t="str">
        <f>YEAR(C5088)&amp;VLOOKUP(MONTH(C5088),lookup!$G$2:$N$13,8)</f>
        <v>2022M03</v>
      </c>
      <c r="C5088" s="7">
        <f t="shared" si="501"/>
        <v>44625</v>
      </c>
      <c r="D5088" s="126">
        <v>41.408762522484956</v>
      </c>
      <c r="E5088">
        <f t="shared" si="491"/>
        <v>41.091610536200108</v>
      </c>
      <c r="F5088" s="126">
        <v>33.788015168476463</v>
      </c>
      <c r="G5088">
        <f t="shared" si="500"/>
        <v>33.628007029286223</v>
      </c>
      <c r="H5088">
        <f t="shared" si="498"/>
        <v>40.907319386786682</v>
      </c>
      <c r="I5088">
        <f t="shared" si="499"/>
        <v>34.049855682008037</v>
      </c>
      <c r="J5088">
        <f t="shared" si="493"/>
        <v>0</v>
      </c>
      <c r="K5088" s="66"/>
      <c r="L5088" s="67"/>
      <c r="M5088" s="66"/>
      <c r="N5088" s="67"/>
      <c r="O5088" s="66"/>
      <c r="P5088" s="67"/>
      <c r="Q5088" s="66"/>
      <c r="R5088" s="68"/>
      <c r="S5088">
        <f t="shared" si="494"/>
        <v>34.045184076136266</v>
      </c>
      <c r="T5088">
        <f t="shared" si="495"/>
        <v>-4.6716058717706233E-3</v>
      </c>
      <c r="U5088">
        <f t="shared" si="496"/>
        <v>40.904302695873511</v>
      </c>
      <c r="V5088">
        <f t="shared" si="497"/>
        <v>-3.0166909131708053E-3</v>
      </c>
    </row>
    <row r="5089" spans="1:22">
      <c r="A5089" s="12">
        <f t="shared" si="492"/>
        <v>0</v>
      </c>
      <c r="B5089" t="str">
        <f>YEAR(C5089)&amp;VLOOKUP(MONTH(C5089),lookup!$G$2:$N$13,8)</f>
        <v>2022M03</v>
      </c>
      <c r="C5089" s="7">
        <f t="shared" si="501"/>
        <v>44626</v>
      </c>
      <c r="D5089" s="126">
        <v>41.635003388032608</v>
      </c>
      <c r="E5089">
        <f t="shared" si="491"/>
        <v>41.216148887491563</v>
      </c>
      <c r="F5089" s="126">
        <v>34.229950332654447</v>
      </c>
      <c r="G5089">
        <f t="shared" si="500"/>
        <v>33.749790127285088</v>
      </c>
      <c r="H5089">
        <f t="shared" si="498"/>
        <v>40.959937156084187</v>
      </c>
      <c r="I5089">
        <f t="shared" si="499"/>
        <v>34.101210003738842</v>
      </c>
      <c r="J5089">
        <f t="shared" si="493"/>
        <v>0</v>
      </c>
      <c r="K5089" s="66"/>
      <c r="L5089" s="67"/>
      <c r="M5089" s="66"/>
      <c r="N5089" s="67"/>
      <c r="O5089" s="66"/>
      <c r="P5089" s="67"/>
      <c r="Q5089" s="66"/>
      <c r="R5089" s="68"/>
      <c r="S5089">
        <f t="shared" si="494"/>
        <v>34.09080655278315</v>
      </c>
      <c r="T5089">
        <f t="shared" si="495"/>
        <v>-1.0403450955692506E-2</v>
      </c>
      <c r="U5089">
        <f t="shared" si="496"/>
        <v>40.949025347087876</v>
      </c>
      <c r="V5089">
        <f t="shared" si="497"/>
        <v>-1.0911808996311834E-2</v>
      </c>
    </row>
    <row r="5090" spans="1:22">
      <c r="A5090" s="12">
        <f t="shared" si="492"/>
        <v>0</v>
      </c>
      <c r="B5090" t="str">
        <f>YEAR(C5090)&amp;VLOOKUP(MONTH(C5090),lookup!$G$2:$N$13,8)</f>
        <v>2022M03</v>
      </c>
      <c r="C5090" s="7">
        <f t="shared" si="501"/>
        <v>44627</v>
      </c>
      <c r="D5090" s="126">
        <v>41.163409245999738</v>
      </c>
      <c r="E5090">
        <f t="shared" si="491"/>
        <v>41.235572703150716</v>
      </c>
      <c r="F5090" s="126">
        <v>33.612954677980518</v>
      </c>
      <c r="G5090">
        <f t="shared" si="500"/>
        <v>33.759559889956812</v>
      </c>
      <c r="H5090">
        <f t="shared" si="498"/>
        <v>41.151720736845036</v>
      </c>
      <c r="I5090">
        <f t="shared" si="499"/>
        <v>34.270404851312769</v>
      </c>
      <c r="J5090">
        <f t="shared" si="493"/>
        <v>0</v>
      </c>
      <c r="K5090" s="66"/>
      <c r="L5090" s="67"/>
      <c r="M5090" s="66"/>
      <c r="N5090" s="67"/>
      <c r="O5090" s="66"/>
      <c r="P5090" s="67"/>
      <c r="Q5090" s="66"/>
      <c r="R5090" s="68"/>
      <c r="S5090">
        <f t="shared" si="494"/>
        <v>34.257168917818262</v>
      </c>
      <c r="T5090">
        <f t="shared" si="495"/>
        <v>-1.3235933494506469E-2</v>
      </c>
      <c r="U5090">
        <f t="shared" si="496"/>
        <v>41.132648236773477</v>
      </c>
      <c r="V5090">
        <f t="shared" si="497"/>
        <v>-1.9072500071558807E-2</v>
      </c>
    </row>
    <row r="5091" spans="1:22">
      <c r="A5091" s="12">
        <f t="shared" si="492"/>
        <v>0</v>
      </c>
      <c r="B5091" t="str">
        <f>YEAR(C5091)&amp;VLOOKUP(MONTH(C5091),lookup!$G$2:$N$13,8)</f>
        <v>2022M03</v>
      </c>
      <c r="C5091" s="7">
        <f t="shared" si="501"/>
        <v>44628</v>
      </c>
      <c r="D5091" s="126">
        <v>41.535409928004547</v>
      </c>
      <c r="E5091">
        <f t="shared" si="491"/>
        <v>41.319674700062933</v>
      </c>
      <c r="F5091" s="126">
        <v>34.09791624037674</v>
      </c>
      <c r="G5091">
        <f t="shared" si="500"/>
        <v>33.837235082587497</v>
      </c>
      <c r="H5091">
        <f t="shared" si="498"/>
        <v>41.352818374601561</v>
      </c>
      <c r="I5091">
        <f t="shared" si="499"/>
        <v>34.470173704651685</v>
      </c>
      <c r="J5091">
        <f t="shared" si="493"/>
        <v>0</v>
      </c>
      <c r="K5091" s="66"/>
      <c r="L5091" s="67"/>
      <c r="M5091" s="66"/>
      <c r="N5091" s="67"/>
      <c r="O5091" s="66"/>
      <c r="P5091" s="67"/>
      <c r="Q5091" s="66"/>
      <c r="R5091" s="68"/>
      <c r="S5091">
        <f t="shared" si="494"/>
        <v>34.455299713087811</v>
      </c>
      <c r="T5091">
        <f t="shared" si="495"/>
        <v>-1.4873991563874256E-2</v>
      </c>
      <c r="U5091">
        <f t="shared" si="496"/>
        <v>41.33768255370849</v>
      </c>
      <c r="V5091">
        <f t="shared" si="497"/>
        <v>-1.5135820893071639E-2</v>
      </c>
    </row>
    <row r="5092" spans="1:22">
      <c r="A5092" s="12">
        <f t="shared" si="492"/>
        <v>0</v>
      </c>
      <c r="B5092" t="str">
        <f>YEAR(C5092)&amp;VLOOKUP(MONTH(C5092),lookup!$G$2:$N$13,8)</f>
        <v>2022M03</v>
      </c>
      <c r="C5092" s="7">
        <f t="shared" si="501"/>
        <v>44629</v>
      </c>
      <c r="D5092" s="126">
        <v>41.340817415284924</v>
      </c>
      <c r="E5092">
        <f t="shared" si="491"/>
        <v>41.359122851668801</v>
      </c>
      <c r="F5092" s="126">
        <v>33.692875669712976</v>
      </c>
      <c r="G5092">
        <f t="shared" si="500"/>
        <v>33.857844784646254</v>
      </c>
      <c r="H5092">
        <f t="shared" si="498"/>
        <v>41.534740199808574</v>
      </c>
      <c r="I5092">
        <f t="shared" si="499"/>
        <v>34.625131080019173</v>
      </c>
      <c r="J5092">
        <f t="shared" si="493"/>
        <v>0</v>
      </c>
      <c r="K5092" s="66"/>
      <c r="L5092" s="67"/>
      <c r="M5092" s="66"/>
      <c r="N5092" s="67"/>
      <c r="O5092" s="66"/>
      <c r="P5092" s="67"/>
      <c r="Q5092" s="66"/>
      <c r="R5092" s="68"/>
      <c r="S5092">
        <f t="shared" si="494"/>
        <v>34.616483934002211</v>
      </c>
      <c r="T5092">
        <f t="shared" si="495"/>
        <v>-8.6471460169619263E-3</v>
      </c>
      <c r="U5092">
        <f t="shared" si="496"/>
        <v>41.519114843420184</v>
      </c>
      <c r="V5092">
        <f t="shared" si="497"/>
        <v>-1.5625356388390799E-2</v>
      </c>
    </row>
    <row r="5093" spans="1:22">
      <c r="A5093" s="12">
        <f t="shared" si="492"/>
        <v>0</v>
      </c>
      <c r="B5093" t="str">
        <f>YEAR(C5093)&amp;VLOOKUP(MONTH(C5093),lookup!$G$2:$N$13,8)</f>
        <v>2022M03</v>
      </c>
      <c r="C5093" s="7">
        <f t="shared" si="501"/>
        <v>44630</v>
      </c>
      <c r="D5093" s="126">
        <v>41.539518500351875</v>
      </c>
      <c r="E5093">
        <f t="shared" si="491"/>
        <v>41.407426724447177</v>
      </c>
      <c r="F5093" s="126">
        <v>34.184365999376688</v>
      </c>
      <c r="G5093">
        <f t="shared" si="500"/>
        <v>33.910256989645845</v>
      </c>
      <c r="H5093">
        <f t="shared" si="498"/>
        <v>41.712969947310214</v>
      </c>
      <c r="I5093">
        <f t="shared" si="499"/>
        <v>34.79902363619761</v>
      </c>
      <c r="J5093">
        <f t="shared" si="493"/>
        <v>0</v>
      </c>
      <c r="K5093" s="66"/>
      <c r="L5093" s="67"/>
      <c r="M5093" s="66"/>
      <c r="N5093" s="67"/>
      <c r="O5093" s="66"/>
      <c r="P5093" s="67"/>
      <c r="Q5093" s="66"/>
      <c r="R5093" s="68"/>
      <c r="S5093">
        <f t="shared" si="494"/>
        <v>34.780003641598562</v>
      </c>
      <c r="T5093">
        <f t="shared" si="495"/>
        <v>-1.9019994599048573E-2</v>
      </c>
      <c r="U5093">
        <f t="shared" si="496"/>
        <v>41.696896034864508</v>
      </c>
      <c r="V5093">
        <f t="shared" si="497"/>
        <v>-1.6073912445705218E-2</v>
      </c>
    </row>
    <row r="5094" spans="1:22">
      <c r="A5094" s="12">
        <f t="shared" si="492"/>
        <v>0</v>
      </c>
      <c r="B5094" t="str">
        <f>YEAR(C5094)&amp;VLOOKUP(MONTH(C5094),lookup!$G$2:$N$13,8)</f>
        <v>2022M03</v>
      </c>
      <c r="C5094" s="7">
        <f t="shared" si="501"/>
        <v>44631</v>
      </c>
      <c r="D5094" s="126">
        <v>41.85059154309819</v>
      </c>
      <c r="E5094">
        <f t="shared" si="491"/>
        <v>41.490334699916261</v>
      </c>
      <c r="F5094" s="126">
        <v>34.272338453680938</v>
      </c>
      <c r="G5094">
        <f t="shared" si="500"/>
        <v>33.993917930788299</v>
      </c>
      <c r="H5094">
        <f t="shared" si="498"/>
        <v>41.810360723082326</v>
      </c>
      <c r="I5094">
        <f t="shared" si="499"/>
        <v>34.871453177815056</v>
      </c>
      <c r="J5094">
        <f t="shared" si="493"/>
        <v>0</v>
      </c>
      <c r="K5094" s="66"/>
      <c r="L5094" s="67"/>
      <c r="M5094" s="66"/>
      <c r="N5094" s="67"/>
      <c r="O5094" s="66"/>
      <c r="P5094" s="67"/>
      <c r="Q5094" s="66"/>
      <c r="R5094" s="68"/>
      <c r="S5094">
        <f t="shared" si="494"/>
        <v>34.859475386569997</v>
      </c>
      <c r="T5094">
        <f t="shared" si="495"/>
        <v>-1.1977791245058711E-2</v>
      </c>
      <c r="U5094">
        <f t="shared" si="496"/>
        <v>41.789398463282438</v>
      </c>
      <c r="V5094">
        <f t="shared" si="497"/>
        <v>-2.0962259799887306E-2</v>
      </c>
    </row>
    <row r="5095" spans="1:22">
      <c r="A5095" s="12">
        <f t="shared" si="492"/>
        <v>0</v>
      </c>
      <c r="B5095" t="str">
        <f>YEAR(C5095)&amp;VLOOKUP(MONTH(C5095),lookup!$G$2:$N$13,8)</f>
        <v>2022M03</v>
      </c>
      <c r="C5095" s="7">
        <f t="shared" si="501"/>
        <v>44632</v>
      </c>
      <c r="D5095" s="126">
        <v>42.172606057537813</v>
      </c>
      <c r="E5095">
        <f t="shared" si="491"/>
        <v>41.590578470072757</v>
      </c>
      <c r="F5095" s="126">
        <v>34.63175487415328</v>
      </c>
      <c r="G5095">
        <f t="shared" si="500"/>
        <v>34.072902873132513</v>
      </c>
      <c r="H5095">
        <f t="shared" si="498"/>
        <v>41.862770721722015</v>
      </c>
      <c r="I5095">
        <f t="shared" si="499"/>
        <v>34.924086390940033</v>
      </c>
      <c r="J5095">
        <f t="shared" si="493"/>
        <v>0</v>
      </c>
      <c r="K5095" s="66"/>
      <c r="L5095" s="67"/>
      <c r="M5095" s="66"/>
      <c r="N5095" s="67"/>
      <c r="O5095" s="66"/>
      <c r="P5095" s="67"/>
      <c r="Q5095" s="66"/>
      <c r="R5095" s="68"/>
      <c r="S5095">
        <f t="shared" si="494"/>
        <v>34.913905629750275</v>
      </c>
      <c r="T5095">
        <f t="shared" si="495"/>
        <v>-1.0180761189758414E-2</v>
      </c>
      <c r="U5095">
        <f t="shared" si="496"/>
        <v>41.85495234540489</v>
      </c>
      <c r="V5095">
        <f t="shared" si="497"/>
        <v>-7.8183763171253418E-3</v>
      </c>
    </row>
    <row r="5096" spans="1:22">
      <c r="A5096" s="12">
        <f t="shared" si="492"/>
        <v>0</v>
      </c>
      <c r="B5096" t="str">
        <f>YEAR(C5096)&amp;VLOOKUP(MONTH(C5096),lookup!$G$2:$N$13,8)</f>
        <v>2022M03</v>
      </c>
      <c r="C5096" s="7">
        <f t="shared" si="501"/>
        <v>44633</v>
      </c>
      <c r="D5096" s="126">
        <v>41.923739678417846</v>
      </c>
      <c r="E5096">
        <f t="shared" si="491"/>
        <v>41.686125411686739</v>
      </c>
      <c r="F5096" s="126">
        <v>34.314903940959198</v>
      </c>
      <c r="G5096">
        <f t="shared" si="500"/>
        <v>34.164329193327575</v>
      </c>
      <c r="H5096">
        <f t="shared" si="498"/>
        <v>41.935909420535893</v>
      </c>
      <c r="I5096">
        <f t="shared" si="499"/>
        <v>34.973295189580206</v>
      </c>
      <c r="J5096">
        <f t="shared" si="493"/>
        <v>0</v>
      </c>
      <c r="K5096" s="66"/>
      <c r="L5096" s="67"/>
      <c r="M5096" s="66"/>
      <c r="N5096" s="67"/>
      <c r="O5096" s="66"/>
      <c r="P5096" s="67"/>
      <c r="Q5096" s="66"/>
      <c r="R5096" s="68"/>
      <c r="S5096">
        <f t="shared" si="494"/>
        <v>34.960446895097462</v>
      </c>
      <c r="T5096">
        <f t="shared" si="495"/>
        <v>-1.2848294482743938E-2</v>
      </c>
      <c r="U5096">
        <f t="shared" si="496"/>
        <v>41.916108093855165</v>
      </c>
      <c r="V5096">
        <f t="shared" si="497"/>
        <v>-1.9801326680727982E-2</v>
      </c>
    </row>
    <row r="5097" spans="1:22">
      <c r="A5097" s="12">
        <f t="shared" si="492"/>
        <v>0</v>
      </c>
      <c r="B5097" t="str">
        <f>YEAR(C5097)&amp;VLOOKUP(MONTH(C5097),lookup!$G$2:$N$13,8)</f>
        <v>2022M03</v>
      </c>
      <c r="C5097" s="7">
        <f t="shared" si="501"/>
        <v>44634</v>
      </c>
      <c r="D5097" s="126">
        <v>41.965280563797961</v>
      </c>
      <c r="E5097">
        <f t="shared" si="491"/>
        <v>41.742590288154858</v>
      </c>
      <c r="F5097" s="126">
        <v>34.380399144214451</v>
      </c>
      <c r="G5097">
        <f t="shared" si="500"/>
        <v>34.197272486036553</v>
      </c>
      <c r="H5097">
        <f t="shared" si="498"/>
        <v>41.965619234696462</v>
      </c>
      <c r="I5097">
        <f t="shared" si="499"/>
        <v>35.005719922397233</v>
      </c>
      <c r="J5097">
        <f t="shared" si="493"/>
        <v>0</v>
      </c>
      <c r="K5097" s="66"/>
      <c r="L5097" s="67"/>
      <c r="M5097" s="66"/>
      <c r="N5097" s="67"/>
      <c r="O5097" s="66"/>
      <c r="P5097" s="67"/>
      <c r="Q5097" s="66"/>
      <c r="R5097" s="68"/>
      <c r="S5097">
        <f t="shared" si="494"/>
        <v>35.004322495042459</v>
      </c>
      <c r="T5097">
        <f t="shared" si="495"/>
        <v>-1.3974273547745497E-3</v>
      </c>
      <c r="U5097">
        <f t="shared" si="496"/>
        <v>41.966475224381732</v>
      </c>
      <c r="V5097">
        <f t="shared" si="497"/>
        <v>8.5598968527023089E-4</v>
      </c>
    </row>
    <row r="5098" spans="1:22">
      <c r="A5098" s="12">
        <f t="shared" si="492"/>
        <v>0</v>
      </c>
      <c r="B5098" t="str">
        <f>YEAR(C5098)&amp;VLOOKUP(MONTH(C5098),lookup!$G$2:$N$13,8)</f>
        <v>2022M03</v>
      </c>
      <c r="C5098" s="7">
        <f t="shared" si="501"/>
        <v>44635</v>
      </c>
      <c r="D5098" s="126">
        <v>41.789935932013528</v>
      </c>
      <c r="E5098">
        <f t="shared" si="491"/>
        <v>41.819174749091431</v>
      </c>
      <c r="F5098" s="126">
        <v>34.208075161602942</v>
      </c>
      <c r="G5098">
        <f t="shared" si="500"/>
        <v>34.277400807253784</v>
      </c>
      <c r="H5098">
        <f t="shared" si="498"/>
        <v>42.032971546897372</v>
      </c>
      <c r="I5098">
        <f t="shared" si="499"/>
        <v>35.051164707219904</v>
      </c>
      <c r="J5098">
        <f t="shared" si="493"/>
        <v>0</v>
      </c>
      <c r="K5098" s="66"/>
      <c r="L5098" s="67"/>
      <c r="M5098" s="66"/>
      <c r="N5098" s="67"/>
      <c r="O5098" s="66"/>
      <c r="P5098" s="67"/>
      <c r="Q5098" s="66"/>
      <c r="R5098" s="68"/>
      <c r="S5098">
        <f t="shared" si="494"/>
        <v>35.035390597315804</v>
      </c>
      <c r="T5098">
        <f t="shared" si="495"/>
        <v>-1.5774109904100442E-2</v>
      </c>
      <c r="U5098">
        <f t="shared" si="496"/>
        <v>42.013332793749044</v>
      </c>
      <c r="V5098">
        <f t="shared" si="497"/>
        <v>-1.9638753148328192E-2</v>
      </c>
    </row>
    <row r="5099" spans="1:22">
      <c r="A5099" s="12">
        <f t="shared" si="492"/>
        <v>0</v>
      </c>
      <c r="B5099" t="str">
        <f>YEAR(C5099)&amp;VLOOKUP(MONTH(C5099),lookup!$G$2:$N$13,8)</f>
        <v>2022M03</v>
      </c>
      <c r="C5099" s="7">
        <f t="shared" si="501"/>
        <v>44636</v>
      </c>
      <c r="D5099" s="126">
        <v>42.224694313943694</v>
      </c>
      <c r="E5099">
        <f t="shared" si="491"/>
        <v>41.919353007678623</v>
      </c>
      <c r="F5099" s="126">
        <v>34.623110984169109</v>
      </c>
      <c r="G5099">
        <f t="shared" si="500"/>
        <v>34.346787560806845</v>
      </c>
      <c r="H5099">
        <f t="shared" si="498"/>
        <v>42.087004042497263</v>
      </c>
      <c r="I5099">
        <f t="shared" si="499"/>
        <v>35.103382444694283</v>
      </c>
      <c r="J5099">
        <f t="shared" si="493"/>
        <v>0</v>
      </c>
      <c r="K5099" s="66"/>
      <c r="L5099" s="67"/>
      <c r="M5099" s="66"/>
      <c r="N5099" s="67"/>
      <c r="O5099" s="66"/>
      <c r="P5099" s="67"/>
      <c r="Q5099" s="66"/>
      <c r="R5099" s="68"/>
      <c r="S5099">
        <f t="shared" si="494"/>
        <v>35.104882616092048</v>
      </c>
      <c r="T5099">
        <f t="shared" si="495"/>
        <v>1.5001713977653708E-3</v>
      </c>
      <c r="U5099">
        <f t="shared" si="496"/>
        <v>42.086473261053456</v>
      </c>
      <c r="V5099">
        <f t="shared" si="497"/>
        <v>-5.3078144380691583E-4</v>
      </c>
    </row>
    <row r="5100" spans="1:22">
      <c r="A5100" s="12">
        <f t="shared" si="492"/>
        <v>0</v>
      </c>
      <c r="B5100" t="str">
        <f>YEAR(C5100)&amp;VLOOKUP(MONTH(C5100),lookup!$G$2:$N$13,8)</f>
        <v>2022M03</v>
      </c>
      <c r="C5100" s="7">
        <f t="shared" si="501"/>
        <v>44637</v>
      </c>
      <c r="D5100" s="126">
        <v>41.915667257935112</v>
      </c>
      <c r="E5100">
        <f t="shared" si="491"/>
        <v>41.960704099080658</v>
      </c>
      <c r="F5100" s="126">
        <v>34.282164785343568</v>
      </c>
      <c r="G5100">
        <f t="shared" si="500"/>
        <v>34.384436991505638</v>
      </c>
      <c r="H5100">
        <f t="shared" si="498"/>
        <v>42.154126397714968</v>
      </c>
      <c r="I5100">
        <f t="shared" si="499"/>
        <v>35.152035027714604</v>
      </c>
      <c r="J5100">
        <f t="shared" si="493"/>
        <v>0</v>
      </c>
      <c r="K5100" s="66"/>
      <c r="L5100" s="67"/>
      <c r="M5100" s="66"/>
      <c r="N5100" s="67"/>
      <c r="O5100" s="66"/>
      <c r="P5100" s="67"/>
      <c r="Q5100" s="66"/>
      <c r="R5100" s="68"/>
      <c r="S5100">
        <f t="shared" si="494"/>
        <v>35.13862370191481</v>
      </c>
      <c r="T5100">
        <f t="shared" si="495"/>
        <v>-1.3411325799793872E-2</v>
      </c>
      <c r="U5100">
        <f t="shared" si="496"/>
        <v>42.139999964617324</v>
      </c>
      <c r="V5100">
        <f t="shared" si="497"/>
        <v>-1.4126433097644053E-2</v>
      </c>
    </row>
    <row r="5101" spans="1:22">
      <c r="A5101" s="12">
        <f t="shared" si="492"/>
        <v>0</v>
      </c>
      <c r="B5101" t="str">
        <f>YEAR(C5101)&amp;VLOOKUP(MONTH(C5101),lookup!$G$2:$N$13,8)</f>
        <v>2022M03</v>
      </c>
      <c r="C5101" s="7">
        <f t="shared" si="501"/>
        <v>44638</v>
      </c>
      <c r="D5101" s="126">
        <v>42.351168145845563</v>
      </c>
      <c r="E5101">
        <f t="shared" ref="E5101:E5164" si="502">AVERAGE(SUM(D5094:D5101)/8,SUM(D5096:D5101)/6)</f>
        <v>42.026312375949672</v>
      </c>
      <c r="F5101" s="126">
        <v>34.876739897906127</v>
      </c>
      <c r="G5101">
        <f t="shared" si="500"/>
        <v>34.448125778809803</v>
      </c>
      <c r="H5101">
        <f t="shared" si="498"/>
        <v>42.142422359750846</v>
      </c>
      <c r="I5101">
        <f t="shared" si="499"/>
        <v>35.13900623512982</v>
      </c>
      <c r="J5101">
        <f t="shared" si="493"/>
        <v>0</v>
      </c>
      <c r="K5101" s="66"/>
      <c r="L5101" s="67"/>
      <c r="M5101" s="66"/>
      <c r="N5101" s="67"/>
      <c r="O5101" s="66"/>
      <c r="P5101" s="67"/>
      <c r="Q5101" s="66"/>
      <c r="R5101" s="68"/>
      <c r="S5101">
        <f t="shared" si="494"/>
        <v>35.136518297011392</v>
      </c>
      <c r="T5101">
        <f t="shared" si="495"/>
        <v>-2.4879381184277349E-3</v>
      </c>
      <c r="U5101">
        <f t="shared" si="496"/>
        <v>42.137887017478455</v>
      </c>
      <c r="V5101">
        <f t="shared" si="497"/>
        <v>-4.5353422723906078E-3</v>
      </c>
    </row>
    <row r="5102" spans="1:22">
      <c r="A5102" s="12">
        <f t="shared" si="492"/>
        <v>0</v>
      </c>
      <c r="B5102" t="str">
        <f>YEAR(C5102)&amp;VLOOKUP(MONTH(C5102),lookup!$G$2:$N$13,8)</f>
        <v>2022M03</v>
      </c>
      <c r="C5102" s="7">
        <f t="shared" si="501"/>
        <v>44639</v>
      </c>
      <c r="D5102" s="126">
        <v>42.720508340512538</v>
      </c>
      <c r="E5102">
        <f t="shared" si="502"/>
        <v>42.14707956429595</v>
      </c>
      <c r="F5102" s="126">
        <v>35.004040603750575</v>
      </c>
      <c r="G5102">
        <f t="shared" si="500"/>
        <v>34.551285218421768</v>
      </c>
      <c r="H5102">
        <f t="shared" si="498"/>
        <v>42.199717659731434</v>
      </c>
      <c r="I5102">
        <f t="shared" si="499"/>
        <v>35.181161590671501</v>
      </c>
      <c r="J5102">
        <f t="shared" si="493"/>
        <v>0</v>
      </c>
      <c r="K5102" s="66"/>
      <c r="L5102" s="67"/>
      <c r="M5102" s="66"/>
      <c r="N5102" s="67"/>
      <c r="O5102" s="66"/>
      <c r="P5102" s="67"/>
      <c r="Q5102" s="66"/>
      <c r="R5102" s="68"/>
      <c r="S5102">
        <f t="shared" si="494"/>
        <v>35.162823198322975</v>
      </c>
      <c r="T5102">
        <f t="shared" si="495"/>
        <v>-1.833839234852519E-2</v>
      </c>
      <c r="U5102">
        <f t="shared" si="496"/>
        <v>42.178539122246889</v>
      </c>
      <c r="V5102">
        <f t="shared" si="497"/>
        <v>-2.117853748454479E-2</v>
      </c>
    </row>
    <row r="5103" spans="1:22">
      <c r="A5103" s="12">
        <f t="shared" si="492"/>
        <v>0</v>
      </c>
      <c r="B5103" t="str">
        <f>YEAR(C5103)&amp;VLOOKUP(MONTH(C5103),lookup!$G$2:$N$13,8)</f>
        <v>2022M03</v>
      </c>
      <c r="C5103" s="7">
        <f t="shared" si="501"/>
        <v>44640</v>
      </c>
      <c r="D5103" s="126">
        <v>42.621438729668185</v>
      </c>
      <c r="E5103">
        <f t="shared" si="502"/>
        <v>42.229811453459959</v>
      </c>
      <c r="F5103" s="126">
        <v>35.006014557409721</v>
      </c>
      <c r="G5103">
        <f t="shared" si="500"/>
        <v>34.626811066391568</v>
      </c>
      <c r="H5103">
        <f t="shared" si="498"/>
        <v>42.237728318731079</v>
      </c>
      <c r="I5103">
        <f t="shared" si="499"/>
        <v>35.211044058125388</v>
      </c>
      <c r="J5103">
        <f t="shared" si="493"/>
        <v>0</v>
      </c>
      <c r="K5103" s="66"/>
      <c r="L5103" s="67"/>
      <c r="M5103" s="66"/>
      <c r="N5103" s="67"/>
      <c r="O5103" s="66"/>
      <c r="P5103" s="67"/>
      <c r="Q5103" s="66"/>
      <c r="R5103" s="68"/>
      <c r="S5103">
        <f t="shared" si="494"/>
        <v>35.204424813659784</v>
      </c>
      <c r="T5103">
        <f t="shared" si="495"/>
        <v>-6.6192444656039129E-3</v>
      </c>
      <c r="U5103">
        <f t="shared" si="496"/>
        <v>42.229906430261245</v>
      </c>
      <c r="V5103">
        <f t="shared" si="497"/>
        <v>-7.8218884698344482E-3</v>
      </c>
    </row>
    <row r="5104" spans="1:22">
      <c r="A5104" s="12">
        <f t="shared" ref="A5104:A5167" si="503">IF(D5104+D5105=D5104,IF(D5104+D5105&gt;0,1,0),0)</f>
        <v>0</v>
      </c>
      <c r="B5104" t="str">
        <f>YEAR(C5104)&amp;VLOOKUP(MONTH(C5104),lookup!$G$2:$N$13,8)</f>
        <v>2022M03</v>
      </c>
      <c r="C5104" s="7">
        <f t="shared" si="501"/>
        <v>44641</v>
      </c>
      <c r="D5104" s="126">
        <v>42.767400386185471</v>
      </c>
      <c r="E5104">
        <f t="shared" si="502"/>
        <v>42.363995618876423</v>
      </c>
      <c r="F5104" s="126">
        <v>35.072516042664795</v>
      </c>
      <c r="G5104">
        <f t="shared" si="500"/>
        <v>34.746198562836653</v>
      </c>
      <c r="H5104">
        <f t="shared" si="498"/>
        <v>42.306968911903418</v>
      </c>
      <c r="I5104">
        <f t="shared" si="499"/>
        <v>35.272453780431071</v>
      </c>
      <c r="J5104">
        <f t="shared" si="493"/>
        <v>0</v>
      </c>
      <c r="K5104" s="66"/>
      <c r="L5104" s="67"/>
      <c r="M5104" s="66"/>
      <c r="N5104" s="67"/>
      <c r="O5104" s="66"/>
      <c r="P5104" s="67"/>
      <c r="Q5104" s="66"/>
      <c r="R5104" s="68"/>
      <c r="S5104">
        <f t="shared" si="494"/>
        <v>35.259485850184056</v>
      </c>
      <c r="T5104">
        <f t="shared" si="495"/>
        <v>-1.2967930247015147E-2</v>
      </c>
      <c r="U5104">
        <f t="shared" si="496"/>
        <v>42.292472849321086</v>
      </c>
      <c r="V5104">
        <f t="shared" si="497"/>
        <v>-1.4496062582331604E-2</v>
      </c>
    </row>
    <row r="5105" spans="1:22">
      <c r="A5105" s="12">
        <f t="shared" si="503"/>
        <v>0</v>
      </c>
      <c r="B5105" t="str">
        <f>YEAR(C5105)&amp;VLOOKUP(MONTH(C5105),lookup!$G$2:$N$13,8)</f>
        <v>2022M03</v>
      </c>
      <c r="C5105" s="7">
        <f t="shared" si="501"/>
        <v>44642</v>
      </c>
      <c r="D5105" s="126">
        <v>42.639021662569725</v>
      </c>
      <c r="E5105">
        <f t="shared" si="502"/>
        <v>42.440631716601835</v>
      </c>
      <c r="F5105" s="126">
        <v>35.046269457122413</v>
      </c>
      <c r="G5105">
        <f t="shared" si="500"/>
        <v>34.823078663472842</v>
      </c>
      <c r="H5105">
        <f t="shared" si="498"/>
        <v>42.348461348044481</v>
      </c>
      <c r="I5105">
        <f t="shared" si="499"/>
        <v>35.301340797694436</v>
      </c>
      <c r="J5105">
        <f t="shared" si="493"/>
        <v>0</v>
      </c>
      <c r="K5105" s="66"/>
      <c r="L5105" s="67"/>
      <c r="M5105" s="66"/>
      <c r="N5105" s="67"/>
      <c r="O5105" s="66"/>
      <c r="P5105" s="67"/>
      <c r="Q5105" s="66"/>
      <c r="R5105" s="68"/>
      <c r="S5105">
        <f t="shared" si="494"/>
        <v>35.290111447725998</v>
      </c>
      <c r="T5105">
        <f t="shared" si="495"/>
        <v>-1.1229349968438385E-2</v>
      </c>
      <c r="U5105">
        <f t="shared" si="496"/>
        <v>42.334955313337531</v>
      </c>
      <c r="V5105">
        <f t="shared" si="497"/>
        <v>-1.3506034706949777E-2</v>
      </c>
    </row>
    <row r="5106" spans="1:22">
      <c r="A5106" s="12">
        <f t="shared" si="503"/>
        <v>0</v>
      </c>
      <c r="B5106" t="str">
        <f>YEAR(C5106)&amp;VLOOKUP(MONTH(C5106),lookup!$G$2:$N$13,8)</f>
        <v>2022M03</v>
      </c>
      <c r="C5106" s="7">
        <f t="shared" si="501"/>
        <v>44643</v>
      </c>
      <c r="D5106" s="126">
        <v>42.956377471461174</v>
      </c>
      <c r="E5106">
        <f t="shared" si="502"/>
        <v>42.600260163944476</v>
      </c>
      <c r="F5106" s="126">
        <v>35.177969328639982</v>
      </c>
      <c r="G5106">
        <f t="shared" si="500"/>
        <v>34.958347427520692</v>
      </c>
      <c r="H5106">
        <f t="shared" si="498"/>
        <v>42.393412477952225</v>
      </c>
      <c r="I5106">
        <f t="shared" si="499"/>
        <v>35.337610151900641</v>
      </c>
      <c r="J5106">
        <f t="shared" si="493"/>
        <v>0</v>
      </c>
      <c r="K5106" s="66"/>
      <c r="L5106" s="67"/>
      <c r="M5106" s="66"/>
      <c r="N5106" s="67"/>
      <c r="O5106" s="66"/>
      <c r="P5106" s="67"/>
      <c r="Q5106" s="66"/>
      <c r="R5106" s="68"/>
      <c r="S5106">
        <f t="shared" si="494"/>
        <v>35.337441965242604</v>
      </c>
      <c r="T5106">
        <f t="shared" si="495"/>
        <v>-1.6818665803697286E-4</v>
      </c>
      <c r="U5106">
        <f t="shared" si="496"/>
        <v>42.390580794336117</v>
      </c>
      <c r="V5106">
        <f t="shared" si="497"/>
        <v>-2.8316836161081937E-3</v>
      </c>
    </row>
    <row r="5107" spans="1:22">
      <c r="A5107" s="12">
        <f t="shared" si="503"/>
        <v>0</v>
      </c>
      <c r="B5107" t="str">
        <f>YEAR(C5107)&amp;VLOOKUP(MONTH(C5107),lookup!$G$2:$N$13,8)</f>
        <v>2022M03</v>
      </c>
      <c r="C5107" s="7">
        <f t="shared" si="501"/>
        <v>44644</v>
      </c>
      <c r="D5107" s="126">
        <v>42.845187874919709</v>
      </c>
      <c r="E5107">
        <f t="shared" si="502"/>
        <v>42.680209322261661</v>
      </c>
      <c r="F5107" s="126">
        <v>35.146721497426981</v>
      </c>
      <c r="G5107">
        <f t="shared" si="500"/>
        <v>35.01357155122605</v>
      </c>
      <c r="H5107">
        <f t="shared" si="498"/>
        <v>42.478374846916125</v>
      </c>
      <c r="I5107">
        <f t="shared" si="499"/>
        <v>35.404704885396043</v>
      </c>
      <c r="J5107">
        <f t="shared" ref="J5107:J5170" si="504">INDEX(L:AW,MATCH(C5107,C:C,0),MATCH($J$1,$L$1:$AW$1,0))*(IF(K5107=$S$1,1,IF(M5107=$S$1,1,IF(O5107=$S$1,1,IF(Q5107=$S$1,1,0)))))</f>
        <v>0</v>
      </c>
      <c r="K5107" s="66"/>
      <c r="L5107" s="67"/>
      <c r="M5107" s="66"/>
      <c r="N5107" s="67"/>
      <c r="O5107" s="66"/>
      <c r="P5107" s="67"/>
      <c r="Q5107" s="66"/>
      <c r="R5107" s="68"/>
      <c r="S5107">
        <f t="shared" si="494"/>
        <v>35.390356470735227</v>
      </c>
      <c r="T5107">
        <f t="shared" si="495"/>
        <v>-1.4348414660815934E-2</v>
      </c>
      <c r="U5107">
        <f t="shared" si="496"/>
        <v>42.461217102373261</v>
      </c>
      <c r="V5107">
        <f t="shared" si="497"/>
        <v>-1.7157744542863895E-2</v>
      </c>
    </row>
    <row r="5108" spans="1:22">
      <c r="A5108" s="12">
        <f t="shared" si="503"/>
        <v>0</v>
      </c>
      <c r="B5108" t="str">
        <f>YEAR(C5108)&amp;VLOOKUP(MONTH(C5108),lookup!$G$2:$N$13,8)</f>
        <v>2022M03</v>
      </c>
      <c r="C5108" s="7">
        <f t="shared" si="501"/>
        <v>44645</v>
      </c>
      <c r="D5108" s="126">
        <v>43.355520420017776</v>
      </c>
      <c r="E5108">
        <f t="shared" si="502"/>
        <v>42.823117818183931</v>
      </c>
      <c r="F5108" s="126">
        <v>35.576268775163392</v>
      </c>
      <c r="G5108">
        <f t="shared" si="500"/>
        <v>35.142138731540854</v>
      </c>
      <c r="H5108">
        <f t="shared" si="498"/>
        <v>42.53845423395795</v>
      </c>
      <c r="I5108">
        <f t="shared" si="499"/>
        <v>35.458845603859807</v>
      </c>
      <c r="J5108">
        <f t="shared" si="504"/>
        <v>0</v>
      </c>
      <c r="K5108" s="66"/>
      <c r="L5108" s="67"/>
      <c r="M5108" s="66"/>
      <c r="N5108" s="67"/>
      <c r="O5108" s="66"/>
      <c r="P5108" s="67"/>
      <c r="Q5108" s="66"/>
      <c r="R5108" s="68"/>
      <c r="S5108">
        <f t="shared" ref="S5108:S5171" si="505">AVERAGE(G4743+G4377+G4012+G3647+G3282)/5</f>
        <v>35.454221213449358</v>
      </c>
      <c r="T5108">
        <f t="shared" ref="T5108:T5171" si="506">S5108-I5108</f>
        <v>-4.6243904104485978E-3</v>
      </c>
      <c r="U5108">
        <f t="shared" ref="U5108:U5171" si="507">AVERAGE(E4743+E4377+E4012+E3647+E3282)/5</f>
        <v>42.530697655185719</v>
      </c>
      <c r="V5108">
        <f t="shared" ref="V5108:V5171" si="508">U5108-H5108</f>
        <v>-7.7565787722306823E-3</v>
      </c>
    </row>
    <row r="5109" spans="1:22">
      <c r="A5109" s="12">
        <f t="shared" si="503"/>
        <v>0</v>
      </c>
      <c r="B5109" t="str">
        <f>YEAR(C5109)&amp;VLOOKUP(MONTH(C5109),lookup!$G$2:$N$13,8)</f>
        <v>2022M03</v>
      </c>
      <c r="C5109" s="7">
        <f t="shared" si="501"/>
        <v>44646</v>
      </c>
      <c r="D5109" s="126">
        <v>43.575177965296568</v>
      </c>
      <c r="E5109">
        <f t="shared" si="502"/>
        <v>42.979096701535312</v>
      </c>
      <c r="F5109" s="126">
        <v>35.750149237127154</v>
      </c>
      <c r="G5109">
        <f t="shared" si="500"/>
        <v>35.258738038551954</v>
      </c>
      <c r="H5109">
        <f t="shared" si="498"/>
        <v>42.625265935207608</v>
      </c>
      <c r="I5109">
        <f t="shared" si="499"/>
        <v>35.534199133721621</v>
      </c>
      <c r="J5109">
        <f t="shared" si="504"/>
        <v>0</v>
      </c>
      <c r="K5109" s="66"/>
      <c r="L5109" s="67"/>
      <c r="M5109" s="66"/>
      <c r="N5109" s="67"/>
      <c r="O5109" s="66"/>
      <c r="P5109" s="67"/>
      <c r="Q5109" s="66"/>
      <c r="R5109" s="68"/>
      <c r="S5109">
        <f t="shared" si="505"/>
        <v>35.519747319944685</v>
      </c>
      <c r="T5109">
        <f t="shared" si="506"/>
        <v>-1.4451813776936717E-2</v>
      </c>
      <c r="U5109">
        <f t="shared" si="507"/>
        <v>42.606258546652292</v>
      </c>
      <c r="V5109">
        <f t="shared" si="508"/>
        <v>-1.900738855531614E-2</v>
      </c>
    </row>
    <row r="5110" spans="1:22">
      <c r="A5110" s="12">
        <f t="shared" si="503"/>
        <v>0</v>
      </c>
      <c r="B5110" t="str">
        <f>YEAR(C5110)&amp;VLOOKUP(MONTH(C5110),lookup!$G$2:$N$13,8)</f>
        <v>2022M03</v>
      </c>
      <c r="C5110" s="7">
        <f t="shared" si="501"/>
        <v>44647</v>
      </c>
      <c r="D5110" s="126">
        <v>42.742165280628853</v>
      </c>
      <c r="E5110">
        <f t="shared" si="502"/>
        <v>42.978347334829536</v>
      </c>
      <c r="F5110" s="126">
        <v>35.145263957072309</v>
      </c>
      <c r="G5110">
        <f t="shared" si="500"/>
        <v>35.273626824335189</v>
      </c>
      <c r="H5110">
        <f t="shared" si="498"/>
        <v>42.679691462226671</v>
      </c>
      <c r="I5110">
        <f t="shared" si="499"/>
        <v>35.577908483495484</v>
      </c>
      <c r="J5110">
        <f t="shared" si="504"/>
        <v>0</v>
      </c>
      <c r="K5110" s="66"/>
      <c r="L5110" s="67"/>
      <c r="M5110" s="66"/>
      <c r="N5110" s="67"/>
      <c r="O5110" s="66"/>
      <c r="P5110" s="67"/>
      <c r="Q5110" s="66"/>
      <c r="R5110" s="68"/>
      <c r="S5110">
        <f t="shared" si="505"/>
        <v>35.564935034998634</v>
      </c>
      <c r="T5110">
        <f t="shared" si="506"/>
        <v>-1.2973448496850892E-2</v>
      </c>
      <c r="U5110">
        <f t="shared" si="507"/>
        <v>42.667448864756736</v>
      </c>
      <c r="V5110">
        <f t="shared" si="508"/>
        <v>-1.224259746993539E-2</v>
      </c>
    </row>
    <row r="5111" spans="1:22">
      <c r="A5111" s="12">
        <f t="shared" si="503"/>
        <v>0</v>
      </c>
      <c r="B5111" t="str">
        <f>YEAR(C5111)&amp;VLOOKUP(MONTH(C5111),lookup!$G$2:$N$13,8)</f>
        <v>2022M03</v>
      </c>
      <c r="C5111" s="7">
        <f t="shared" si="501"/>
        <v>44648</v>
      </c>
      <c r="D5111" s="126">
        <v>43.553695910711326</v>
      </c>
      <c r="E5111">
        <f t="shared" si="502"/>
        <v>43.112836262656529</v>
      </c>
      <c r="F5111" s="126">
        <v>35.660850758940633</v>
      </c>
      <c r="G5111">
        <f t="shared" si="500"/>
        <v>35.365769195415723</v>
      </c>
      <c r="H5111">
        <f t="shared" ref="H5111:H5174" si="509">IF(INDEX(D:D,MATCH(DATE(YEAR($C5111)-1,MONTH($C5111),DAY($C5111)),$C:$C,0),1)=0,0,(INDEX(E:E,MATCH(DATE(YEAR($C5111)-1,MONTH($C5111),DAY($C5111)),$C:$C,0),1)+INDEX(E:E,MATCH(DATE(YEAR($C5111)-2,MONTH($C5111),DAY($C5111)),$C:$C,0),1)+INDEX(E:E,MATCH(DATE(YEAR($C5111)-3,MONTH($C5111),DAY($C5111)),$C:$C,0),1)+INDEX(E:E,MATCH(DATE(YEAR($C5111)-4,MONTH($C5111),DAY($C5111)),$C:$C,0),1)+INDEX(E:E,MATCH(DATE(YEAR($C5111)-5,MONTH($C5111),DAY($C5111)),$C:$C,0),1))/5)</f>
        <v>42.763553411881652</v>
      </c>
      <c r="I5111">
        <f t="shared" ref="I5111:I5174" si="510">IF(INDEX(D:D,MATCH(DATE(YEAR($C5111)-1,MONTH($C5111),DAY($C5111)),$C:$C,0),1)=0,0,(INDEX(G:G,MATCH(DATE(YEAR($C5111)-1,MONTH($C5111),DAY($C5111)),$C:$C,0),1)+INDEX(G:G,MATCH(DATE(YEAR($C5111)-2,MONTH($C5111),DAY($C5111)),$C:$C,0),1)+INDEX(G:G,MATCH(DATE(YEAR($C5111)-3,MONTH($C5111),DAY($C5111)),$C:$C,0),1)+INDEX(G:G,MATCH(DATE(YEAR($C5111)-4,MONTH($C5111),DAY($C5111)),$C:$C,0),1)+INDEX(G:G,MATCH(DATE(YEAR($C5111)-5,MONTH($C5111),DAY($C5111)),$C:$C,0),1))/5)</f>
        <v>35.645433205686707</v>
      </c>
      <c r="J5111">
        <f t="shared" si="504"/>
        <v>0</v>
      </c>
      <c r="K5111" s="66"/>
      <c r="L5111" s="67"/>
      <c r="M5111" s="66"/>
      <c r="N5111" s="67"/>
      <c r="O5111" s="66"/>
      <c r="P5111" s="67"/>
      <c r="Q5111" s="66"/>
      <c r="R5111" s="68"/>
      <c r="S5111">
        <f t="shared" si="505"/>
        <v>35.627371078976395</v>
      </c>
      <c r="T5111">
        <f t="shared" si="506"/>
        <v>-1.8062126710312043E-2</v>
      </c>
      <c r="U5111">
        <f t="shared" si="507"/>
        <v>42.737030428279567</v>
      </c>
      <c r="V5111">
        <f t="shared" si="508"/>
        <v>-2.6522983602085048E-2</v>
      </c>
    </row>
    <row r="5112" spans="1:22">
      <c r="A5112" s="12">
        <f t="shared" si="503"/>
        <v>0</v>
      </c>
      <c r="B5112" t="str">
        <f>YEAR(C5112)&amp;VLOOKUP(MONTH(C5112),lookup!$G$2:$N$13,8)</f>
        <v>2022M03</v>
      </c>
      <c r="C5112" s="7">
        <f t="shared" si="501"/>
        <v>44649</v>
      </c>
      <c r="D5112" s="126">
        <v>43.568363006747632</v>
      </c>
      <c r="E5112">
        <f t="shared" si="502"/>
        <v>43.213895221048865</v>
      </c>
      <c r="F5112" s="126">
        <v>35.813225261234116</v>
      </c>
      <c r="G5112">
        <f t="shared" si="500"/>
        <v>35.465001515959152</v>
      </c>
      <c r="H5112">
        <f t="shared" si="509"/>
        <v>42.802896793611112</v>
      </c>
      <c r="I5112">
        <f t="shared" si="510"/>
        <v>35.681114571268033</v>
      </c>
      <c r="J5112">
        <f t="shared" si="504"/>
        <v>0</v>
      </c>
      <c r="K5112" s="66"/>
      <c r="L5112" s="67"/>
      <c r="M5112" s="66"/>
      <c r="N5112" s="67"/>
      <c r="O5112" s="66"/>
      <c r="P5112" s="67"/>
      <c r="Q5112" s="66"/>
      <c r="R5112" s="68"/>
      <c r="S5112">
        <f t="shared" si="505"/>
        <v>35.684103912608975</v>
      </c>
      <c r="T5112">
        <f t="shared" si="506"/>
        <v>2.9893413409425307E-3</v>
      </c>
      <c r="U5112">
        <f t="shared" si="507"/>
        <v>42.807984072348731</v>
      </c>
      <c r="V5112">
        <f t="shared" si="508"/>
        <v>5.0872787376192719E-3</v>
      </c>
    </row>
    <row r="5113" spans="1:22">
      <c r="A5113" s="12">
        <f t="shared" si="503"/>
        <v>0</v>
      </c>
      <c r="B5113" t="str">
        <f>YEAR(C5113)&amp;VLOOKUP(MONTH(C5113),lookup!$G$2:$N$13,8)</f>
        <v>2022M03</v>
      </c>
      <c r="C5113" s="7">
        <f t="shared" si="501"/>
        <v>44650</v>
      </c>
      <c r="D5113" s="126">
        <v>43.906268748718702</v>
      </c>
      <c r="E5113">
        <f t="shared" si="502"/>
        <v>43.381521570083095</v>
      </c>
      <c r="F5113" s="126">
        <v>35.950787871645197</v>
      </c>
      <c r="G5113">
        <f t="shared" si="500"/>
        <v>35.588539448051677</v>
      </c>
      <c r="H5113">
        <f t="shared" si="509"/>
        <v>42.883227819639941</v>
      </c>
      <c r="I5113">
        <f t="shared" si="510"/>
        <v>35.74396151183597</v>
      </c>
      <c r="J5113">
        <f t="shared" si="504"/>
        <v>0</v>
      </c>
      <c r="K5113" s="66"/>
      <c r="L5113" s="67"/>
      <c r="M5113" s="66"/>
      <c r="N5113" s="67"/>
      <c r="O5113" s="66"/>
      <c r="P5113" s="67"/>
      <c r="Q5113" s="66"/>
      <c r="R5113" s="68"/>
      <c r="S5113">
        <f t="shared" si="505"/>
        <v>35.740520684923808</v>
      </c>
      <c r="T5113">
        <f t="shared" si="506"/>
        <v>-3.4408269121612989E-3</v>
      </c>
      <c r="U5113">
        <f t="shared" si="507"/>
        <v>42.875099465451704</v>
      </c>
      <c r="V5113">
        <f t="shared" si="508"/>
        <v>-8.1283541882370969E-3</v>
      </c>
    </row>
    <row r="5114" spans="1:22">
      <c r="A5114" s="12">
        <f t="shared" si="503"/>
        <v>0</v>
      </c>
      <c r="B5114" t="str">
        <f>YEAR(C5114)&amp;VLOOKUP(MONTH(C5114),lookup!$G$2:$N$13,8)</f>
        <v>2022M03</v>
      </c>
      <c r="C5114" s="7">
        <f t="shared" si="501"/>
        <v>44651</v>
      </c>
      <c r="D5114" s="126">
        <v>43.471763110247323</v>
      </c>
      <c r="E5114">
        <f t="shared" si="502"/>
        <v>43.423420063359693</v>
      </c>
      <c r="F5114" s="126">
        <v>35.686917565084954</v>
      </c>
      <c r="G5114">
        <f t="shared" si="500"/>
        <v>35.62956944532295</v>
      </c>
      <c r="H5114">
        <f t="shared" si="509"/>
        <v>42.933942319873864</v>
      </c>
      <c r="I5114">
        <f t="shared" si="510"/>
        <v>35.790991398610842</v>
      </c>
      <c r="J5114">
        <f t="shared" si="504"/>
        <v>0</v>
      </c>
      <c r="K5114" s="66"/>
      <c r="L5114" s="67"/>
      <c r="M5114" s="66"/>
      <c r="N5114" s="67"/>
      <c r="O5114" s="66"/>
      <c r="P5114" s="67"/>
      <c r="Q5114" s="66"/>
      <c r="R5114" s="68"/>
      <c r="S5114">
        <f t="shared" si="505"/>
        <v>35.783806265307518</v>
      </c>
      <c r="T5114">
        <f t="shared" si="506"/>
        <v>-7.1851333033237097E-3</v>
      </c>
      <c r="U5114">
        <f t="shared" si="507"/>
        <v>42.928507653380706</v>
      </c>
      <c r="V5114">
        <f t="shared" si="508"/>
        <v>-5.434666493158602E-3</v>
      </c>
    </row>
    <row r="5115" spans="1:22">
      <c r="A5115" s="12">
        <f t="shared" si="503"/>
        <v>0</v>
      </c>
      <c r="B5115" t="str">
        <f>YEAR(C5115)&amp;VLOOKUP(MONTH(C5115),lookup!$G$2:$N$13,8)</f>
        <v>2022M04</v>
      </c>
      <c r="C5115" s="7">
        <f t="shared" si="501"/>
        <v>44652</v>
      </c>
      <c r="D5115" s="126">
        <v>43.428230907681581</v>
      </c>
      <c r="E5115">
        <f t="shared" si="502"/>
        <v>43.447614664772729</v>
      </c>
      <c r="F5115" s="126">
        <v>35.648039774554292</v>
      </c>
      <c r="G5115">
        <f t="shared" si="500"/>
        <v>35.652392715762339</v>
      </c>
      <c r="H5115">
        <f t="shared" si="509"/>
        <v>43.003608999548156</v>
      </c>
      <c r="I5115">
        <f t="shared" si="510"/>
        <v>35.845806020921998</v>
      </c>
      <c r="J5115">
        <f t="shared" si="504"/>
        <v>0</v>
      </c>
      <c r="K5115" s="66"/>
      <c r="L5115" s="67"/>
      <c r="M5115" s="66"/>
      <c r="N5115" s="67"/>
      <c r="O5115" s="66"/>
      <c r="P5115" s="67"/>
      <c r="Q5115" s="66"/>
      <c r="R5115" s="68"/>
      <c r="S5115">
        <f t="shared" si="505"/>
        <v>35.839566747906609</v>
      </c>
      <c r="T5115">
        <f t="shared" si="506"/>
        <v>-6.2392730153888465E-3</v>
      </c>
      <c r="U5115">
        <f t="shared" si="507"/>
        <v>42.994924931070571</v>
      </c>
      <c r="V5115">
        <f t="shared" si="508"/>
        <v>-8.6840684775850718E-3</v>
      </c>
    </row>
    <row r="5116" spans="1:22">
      <c r="A5116" s="12">
        <f t="shared" si="503"/>
        <v>0</v>
      </c>
      <c r="B5116" t="str">
        <f>YEAR(C5116)&amp;VLOOKUP(MONTH(C5116),lookup!$G$2:$N$13,8)</f>
        <v>2022M04</v>
      </c>
      <c r="C5116" s="7">
        <f t="shared" si="501"/>
        <v>44653</v>
      </c>
      <c r="D5116" s="126">
        <v>43.566611820970955</v>
      </c>
      <c r="E5116">
        <f t="shared" si="502"/>
        <v>43.529511755694145</v>
      </c>
      <c r="F5116" s="126">
        <v>35.71758457072422</v>
      </c>
      <c r="G5116">
        <f t="shared" si="500"/>
        <v>35.708918337455884</v>
      </c>
      <c r="H5116">
        <f t="shared" si="509"/>
        <v>43.065706588653825</v>
      </c>
      <c r="I5116">
        <f t="shared" si="510"/>
        <v>35.902581998056256</v>
      </c>
      <c r="J5116">
        <f t="shared" si="504"/>
        <v>0</v>
      </c>
      <c r="K5116" s="66"/>
      <c r="L5116" s="67"/>
      <c r="M5116" s="66"/>
      <c r="N5116" s="67"/>
      <c r="O5116" s="66"/>
      <c r="P5116" s="67"/>
      <c r="Q5116" s="66"/>
      <c r="R5116" s="68"/>
      <c r="S5116">
        <f t="shared" si="505"/>
        <v>35.881520237802228</v>
      </c>
      <c r="T5116">
        <f t="shared" si="506"/>
        <v>-2.1061760254028172E-2</v>
      </c>
      <c r="U5116">
        <f t="shared" si="507"/>
        <v>43.046622167802163</v>
      </c>
      <c r="V5116">
        <f t="shared" si="508"/>
        <v>-1.9084420851662287E-2</v>
      </c>
    </row>
    <row r="5117" spans="1:22">
      <c r="A5117" s="12">
        <f t="shared" si="503"/>
        <v>0</v>
      </c>
      <c r="B5117" t="str">
        <f>YEAR(C5117)&amp;VLOOKUP(MONTH(C5117),lookup!$G$2:$N$13,8)</f>
        <v>2022M04</v>
      </c>
      <c r="C5117" s="7">
        <f t="shared" si="501"/>
        <v>44654</v>
      </c>
      <c r="D5117" s="126">
        <v>43.816560887162623</v>
      </c>
      <c r="E5117">
        <f t="shared" si="502"/>
        <v>43.56650360301505</v>
      </c>
      <c r="F5117" s="126">
        <v>36.120775542177292</v>
      </c>
      <c r="G5117">
        <f t="shared" si="500"/>
        <v>35.770409546791235</v>
      </c>
      <c r="H5117">
        <f t="shared" si="509"/>
        <v>43.118292583111938</v>
      </c>
      <c r="I5117">
        <f t="shared" si="510"/>
        <v>35.942344562923246</v>
      </c>
      <c r="J5117">
        <f t="shared" si="504"/>
        <v>0</v>
      </c>
      <c r="K5117" s="66"/>
      <c r="L5117" s="67"/>
      <c r="M5117" s="66"/>
      <c r="N5117" s="67"/>
      <c r="O5117" s="66"/>
      <c r="P5117" s="67"/>
      <c r="Q5117" s="66"/>
      <c r="R5117" s="68"/>
      <c r="S5117">
        <f t="shared" si="505"/>
        <v>35.92978983946346</v>
      </c>
      <c r="T5117">
        <f t="shared" si="506"/>
        <v>-1.2554723459786032E-2</v>
      </c>
      <c r="U5117">
        <f t="shared" si="507"/>
        <v>43.107411920837578</v>
      </c>
      <c r="V5117">
        <f t="shared" si="508"/>
        <v>-1.088066227436002E-2</v>
      </c>
    </row>
    <row r="5118" spans="1:22">
      <c r="A5118" s="12">
        <f t="shared" si="503"/>
        <v>0</v>
      </c>
      <c r="B5118" t="str">
        <f>YEAR(C5118)&amp;VLOOKUP(MONTH(C5118),lookup!$G$2:$N$13,8)</f>
        <v>2022M04</v>
      </c>
      <c r="C5118" s="7">
        <f t="shared" si="501"/>
        <v>44655</v>
      </c>
      <c r="D5118" s="126">
        <v>43.425871346693469</v>
      </c>
      <c r="E5118">
        <f t="shared" si="502"/>
        <v>43.597360927139569</v>
      </c>
      <c r="F5118" s="126">
        <v>35.563142334488546</v>
      </c>
      <c r="G5118">
        <f t="shared" si="500"/>
        <v>35.77568670148429</v>
      </c>
      <c r="H5118">
        <f t="shared" si="509"/>
        <v>43.17718521480294</v>
      </c>
      <c r="I5118">
        <f t="shared" si="510"/>
        <v>35.994426558186944</v>
      </c>
      <c r="J5118">
        <f t="shared" si="504"/>
        <v>0</v>
      </c>
      <c r="K5118" s="66"/>
      <c r="L5118" s="67"/>
      <c r="M5118" s="66"/>
      <c r="N5118" s="67"/>
      <c r="O5118" s="66"/>
      <c r="P5118" s="67"/>
      <c r="Q5118" s="66"/>
      <c r="R5118" s="68"/>
      <c r="S5118">
        <f t="shared" si="505"/>
        <v>35.967242688428328</v>
      </c>
      <c r="T5118">
        <f t="shared" si="506"/>
        <v>-2.7183869758616197E-2</v>
      </c>
      <c r="U5118">
        <f t="shared" si="507"/>
        <v>43.145886824640073</v>
      </c>
      <c r="V5118">
        <f t="shared" si="508"/>
        <v>-3.1298390162866951E-2</v>
      </c>
    </row>
    <row r="5119" spans="1:22">
      <c r="A5119" s="12">
        <f t="shared" si="503"/>
        <v>0</v>
      </c>
      <c r="B5119" t="str">
        <f>YEAR(C5119)&amp;VLOOKUP(MONTH(C5119),lookup!$G$2:$N$13,8)</f>
        <v>2022M04</v>
      </c>
      <c r="C5119" s="7">
        <f t="shared" si="501"/>
        <v>44656</v>
      </c>
      <c r="D5119" s="126">
        <v>44.079237339463113</v>
      </c>
      <c r="E5119">
        <f t="shared" si="502"/>
        <v>43.644621315665262</v>
      </c>
      <c r="F5119" s="126">
        <v>36.311921235128089</v>
      </c>
      <c r="G5119">
        <f t="shared" si="500"/>
        <v>35.846473053202907</v>
      </c>
      <c r="H5119">
        <f t="shared" si="509"/>
        <v>43.189599595046182</v>
      </c>
      <c r="I5119">
        <f t="shared" si="510"/>
        <v>36.003708032338324</v>
      </c>
      <c r="J5119">
        <f t="shared" si="504"/>
        <v>0</v>
      </c>
      <c r="K5119" s="66"/>
      <c r="L5119" s="67"/>
      <c r="M5119" s="66"/>
      <c r="N5119" s="67"/>
      <c r="O5119" s="66"/>
      <c r="P5119" s="67"/>
      <c r="Q5119" s="66"/>
      <c r="R5119" s="68"/>
      <c r="S5119">
        <f t="shared" si="505"/>
        <v>36.002584659915435</v>
      </c>
      <c r="T5119">
        <f t="shared" si="506"/>
        <v>-1.1233724228887354E-3</v>
      </c>
      <c r="U5119">
        <f t="shared" si="507"/>
        <v>43.190771318179983</v>
      </c>
      <c r="V5119">
        <f t="shared" si="508"/>
        <v>1.1717231338010947E-3</v>
      </c>
    </row>
    <row r="5120" spans="1:22">
      <c r="A5120" s="12">
        <f t="shared" si="503"/>
        <v>0</v>
      </c>
      <c r="B5120" t="str">
        <f>YEAR(C5120)&amp;VLOOKUP(MONTH(C5120),lookup!$G$2:$N$13,8)</f>
        <v>2022M04</v>
      </c>
      <c r="C5120" s="7">
        <f t="shared" si="501"/>
        <v>44657</v>
      </c>
      <c r="D5120" s="126">
        <v>43.594772018033609</v>
      </c>
      <c r="E5120">
        <f t="shared" si="502"/>
        <v>43.656522621186156</v>
      </c>
      <c r="F5120" s="126">
        <v>35.676129884954811</v>
      </c>
      <c r="G5120">
        <f t="shared" si="500"/>
        <v>35.837005618841275</v>
      </c>
      <c r="H5120">
        <f t="shared" si="509"/>
        <v>43.245508750375976</v>
      </c>
      <c r="I5120">
        <f t="shared" si="510"/>
        <v>36.045937338506107</v>
      </c>
      <c r="J5120">
        <f t="shared" si="504"/>
        <v>0</v>
      </c>
      <c r="K5120" s="66"/>
      <c r="L5120" s="67"/>
      <c r="M5120" s="66"/>
      <c r="N5120" s="67"/>
      <c r="O5120" s="66"/>
      <c r="P5120" s="67"/>
      <c r="Q5120" s="66"/>
      <c r="R5120" s="68"/>
      <c r="S5120">
        <f t="shared" si="505"/>
        <v>36.021353577678532</v>
      </c>
      <c r="T5120">
        <f t="shared" si="506"/>
        <v>-2.4583760827574963E-2</v>
      </c>
      <c r="U5120">
        <f t="shared" si="507"/>
        <v>43.216432670178364</v>
      </c>
      <c r="V5120">
        <f t="shared" si="508"/>
        <v>-2.9076080197611986E-2</v>
      </c>
    </row>
    <row r="5121" spans="1:22">
      <c r="A5121" s="12">
        <f t="shared" si="503"/>
        <v>0</v>
      </c>
      <c r="B5121" t="str">
        <f>YEAR(C5121)&amp;VLOOKUP(MONTH(C5121),lookup!$G$2:$N$13,8)</f>
        <v>2022M04</v>
      </c>
      <c r="C5121" s="7">
        <f t="shared" si="501"/>
        <v>44658</v>
      </c>
      <c r="D5121" s="126">
        <v>43.880714590827978</v>
      </c>
      <c r="E5121">
        <f t="shared" si="502"/>
        <v>43.692632459913519</v>
      </c>
      <c r="F5121" s="126">
        <v>36.119806373932626</v>
      </c>
      <c r="G5121">
        <f t="shared" si="500"/>
        <v>35.886883158515765</v>
      </c>
      <c r="H5121">
        <f t="shared" si="509"/>
        <v>43.280061458345827</v>
      </c>
      <c r="I5121">
        <f t="shared" si="510"/>
        <v>36.07806347275563</v>
      </c>
      <c r="J5121">
        <f t="shared" si="504"/>
        <v>0</v>
      </c>
      <c r="K5121" s="66"/>
      <c r="L5121" s="67"/>
      <c r="M5121" s="66"/>
      <c r="N5121" s="67"/>
      <c r="O5121" s="66"/>
      <c r="P5121" s="67"/>
      <c r="Q5121" s="66"/>
      <c r="R5121" s="68"/>
      <c r="S5121">
        <f t="shared" si="505"/>
        <v>36.056714900936939</v>
      </c>
      <c r="T5121">
        <f t="shared" si="506"/>
        <v>-2.1348571818691653E-2</v>
      </c>
      <c r="U5121">
        <f t="shared" si="507"/>
        <v>43.258826430339369</v>
      </c>
      <c r="V5121">
        <f t="shared" si="508"/>
        <v>-2.1235028006458379E-2</v>
      </c>
    </row>
    <row r="5122" spans="1:22">
      <c r="A5122" s="12">
        <f t="shared" si="503"/>
        <v>0</v>
      </c>
      <c r="B5122" t="str">
        <f>YEAR(C5122)&amp;VLOOKUP(MONTH(C5122),lookup!$G$2:$N$13,8)</f>
        <v>2022M04</v>
      </c>
      <c r="C5122" s="7">
        <f t="shared" si="501"/>
        <v>44659</v>
      </c>
      <c r="D5122" s="126">
        <v>43.590013623645952</v>
      </c>
      <c r="E5122">
        <f t="shared" si="502"/>
        <v>43.701973267223849</v>
      </c>
      <c r="F5122" s="126">
        <v>35.725529566972739</v>
      </c>
      <c r="G5122">
        <f t="shared" si="500"/>
        <v>35.889958491654468</v>
      </c>
      <c r="H5122">
        <f t="shared" si="509"/>
        <v>43.352271930278043</v>
      </c>
      <c r="I5122">
        <f t="shared" si="510"/>
        <v>36.134956034783308</v>
      </c>
      <c r="J5122">
        <f t="shared" si="504"/>
        <v>0</v>
      </c>
      <c r="K5122" s="66"/>
      <c r="L5122" s="67"/>
      <c r="M5122" s="66"/>
      <c r="N5122" s="67"/>
      <c r="O5122" s="66"/>
      <c r="P5122" s="67"/>
      <c r="Q5122" s="66"/>
      <c r="R5122" s="68"/>
      <c r="S5122">
        <f t="shared" si="505"/>
        <v>36.115499247955583</v>
      </c>
      <c r="T5122">
        <f t="shared" si="506"/>
        <v>-1.945678682772467E-2</v>
      </c>
      <c r="U5122">
        <f t="shared" si="507"/>
        <v>43.326994928279035</v>
      </c>
      <c r="V5122">
        <f t="shared" si="508"/>
        <v>-2.5277001999008064E-2</v>
      </c>
    </row>
    <row r="5123" spans="1:22">
      <c r="A5123" s="12">
        <f t="shared" si="503"/>
        <v>0</v>
      </c>
      <c r="B5123" t="str">
        <f>YEAR(C5123)&amp;VLOOKUP(MONTH(C5123),lookup!$G$2:$N$13,8)</f>
        <v>2022M04</v>
      </c>
      <c r="C5123" s="7">
        <f t="shared" si="501"/>
        <v>44660</v>
      </c>
      <c r="D5123" s="126">
        <v>44.207277283800359</v>
      </c>
      <c r="E5123">
        <f t="shared" si="502"/>
        <v>43.783223365451079</v>
      </c>
      <c r="F5123" s="126">
        <v>36.373514970166852</v>
      </c>
      <c r="G5123">
        <f t="shared" si="500"/>
        <v>35.956362310379376</v>
      </c>
      <c r="H5123">
        <f t="shared" si="509"/>
        <v>43.405181455290958</v>
      </c>
      <c r="I5123">
        <f t="shared" si="510"/>
        <v>36.181973195236353</v>
      </c>
      <c r="J5123">
        <f t="shared" si="504"/>
        <v>0</v>
      </c>
      <c r="K5123" s="66"/>
      <c r="L5123" s="67"/>
      <c r="M5123" s="66"/>
      <c r="N5123" s="67"/>
      <c r="O5123" s="66"/>
      <c r="P5123" s="67"/>
      <c r="Q5123" s="66"/>
      <c r="R5123" s="68"/>
      <c r="S5123">
        <f t="shared" si="505"/>
        <v>36.162910810649763</v>
      </c>
      <c r="T5123">
        <f t="shared" si="506"/>
        <v>-1.9062384586590042E-2</v>
      </c>
      <c r="U5123">
        <f t="shared" si="507"/>
        <v>43.385394128040936</v>
      </c>
      <c r="V5123">
        <f t="shared" si="508"/>
        <v>-1.9787327250021747E-2</v>
      </c>
    </row>
    <row r="5124" spans="1:22">
      <c r="A5124" s="12">
        <f t="shared" si="503"/>
        <v>0</v>
      </c>
      <c r="B5124" t="str">
        <f>YEAR(C5124)&amp;VLOOKUP(MONTH(C5124),lookup!$G$2:$N$13,8)</f>
        <v>2022M04</v>
      </c>
      <c r="C5124" s="7">
        <f t="shared" si="501"/>
        <v>44661</v>
      </c>
      <c r="D5124" s="126">
        <v>43.694885660123376</v>
      </c>
      <c r="E5124">
        <f t="shared" si="502"/>
        <v>43.813658339850605</v>
      </c>
      <c r="F5124" s="126">
        <v>35.879159108935653</v>
      </c>
      <c r="G5124">
        <f t="shared" si="500"/>
        <v>35.992795450221521</v>
      </c>
      <c r="H5124">
        <f t="shared" si="509"/>
        <v>43.482305124435172</v>
      </c>
      <c r="I5124">
        <f t="shared" si="510"/>
        <v>36.241384680383462</v>
      </c>
      <c r="J5124">
        <f t="shared" si="504"/>
        <v>0</v>
      </c>
      <c r="K5124" s="66"/>
      <c r="L5124" s="67"/>
      <c r="M5124" s="66"/>
      <c r="N5124" s="67"/>
      <c r="O5124" s="66"/>
      <c r="P5124" s="67"/>
      <c r="Q5124" s="66"/>
      <c r="R5124" s="68"/>
      <c r="S5124">
        <f t="shared" si="505"/>
        <v>36.228333289793895</v>
      </c>
      <c r="T5124">
        <f t="shared" si="506"/>
        <v>-1.3051390589566836E-2</v>
      </c>
      <c r="U5124">
        <f t="shared" si="507"/>
        <v>43.464601745012324</v>
      </c>
      <c r="V5124">
        <f t="shared" si="508"/>
        <v>-1.7703379422847831E-2</v>
      </c>
    </row>
    <row r="5125" spans="1:22">
      <c r="A5125" s="12">
        <f t="shared" si="503"/>
        <v>0</v>
      </c>
      <c r="B5125" t="str">
        <f>YEAR(C5125)&amp;VLOOKUP(MONTH(C5125),lookup!$G$2:$N$13,8)</f>
        <v>2022M04</v>
      </c>
      <c r="C5125" s="7">
        <f t="shared" si="501"/>
        <v>44662</v>
      </c>
      <c r="D5125" s="126">
        <v>43.682704268281675</v>
      </c>
      <c r="E5125">
        <f t="shared" si="502"/>
        <v>43.772247878572088</v>
      </c>
      <c r="F5125" s="126">
        <v>35.866887425417133</v>
      </c>
      <c r="G5125">
        <f t="shared" si="500"/>
        <v>35.939841292114764</v>
      </c>
      <c r="H5125">
        <f t="shared" si="509"/>
        <v>43.55704842941612</v>
      </c>
      <c r="I5125">
        <f t="shared" si="510"/>
        <v>36.301742211276206</v>
      </c>
      <c r="J5125">
        <f t="shared" si="504"/>
        <v>0</v>
      </c>
      <c r="K5125" s="66"/>
      <c r="L5125" s="67"/>
      <c r="M5125" s="66"/>
      <c r="N5125" s="67"/>
      <c r="O5125" s="66"/>
      <c r="P5125" s="67"/>
      <c r="Q5125" s="66"/>
      <c r="R5125" s="68"/>
      <c r="S5125">
        <f t="shared" si="505"/>
        <v>36.280548550739525</v>
      </c>
      <c r="T5125">
        <f t="shared" si="506"/>
        <v>-2.1193660536681591E-2</v>
      </c>
      <c r="U5125">
        <f t="shared" si="507"/>
        <v>43.529212404647531</v>
      </c>
      <c r="V5125">
        <f t="shared" si="508"/>
        <v>-2.7836024768589596E-2</v>
      </c>
    </row>
    <row r="5126" spans="1:22">
      <c r="A5126" s="12">
        <f t="shared" si="503"/>
        <v>0</v>
      </c>
      <c r="B5126" t="str">
        <f>YEAR(C5126)&amp;VLOOKUP(MONTH(C5126),lookup!$G$2:$N$13,8)</f>
        <v>2022M04</v>
      </c>
      <c r="C5126" s="7">
        <f t="shared" si="501"/>
        <v>44663</v>
      </c>
      <c r="D5126" s="126">
        <v>44.189177146372685</v>
      </c>
      <c r="E5126">
        <f t="shared" si="502"/>
        <v>43.869488251746958</v>
      </c>
      <c r="F5126" s="126">
        <v>36.305737480796033</v>
      </c>
      <c r="G5126">
        <f t="shared" si="500"/>
        <v>36.038720788412412</v>
      </c>
      <c r="H5126">
        <f t="shared" si="509"/>
        <v>43.615118853429877</v>
      </c>
      <c r="I5126">
        <f t="shared" si="510"/>
        <v>36.34430863593176</v>
      </c>
      <c r="J5126">
        <f t="shared" si="504"/>
        <v>0</v>
      </c>
      <c r="K5126" s="66"/>
      <c r="L5126" s="67"/>
      <c r="M5126" s="66"/>
      <c r="N5126" s="67"/>
      <c r="O5126" s="66"/>
      <c r="P5126" s="67"/>
      <c r="Q5126" s="66"/>
      <c r="R5126" s="68"/>
      <c r="S5126">
        <f t="shared" si="505"/>
        <v>36.328391217086484</v>
      </c>
      <c r="T5126">
        <f t="shared" si="506"/>
        <v>-1.5917418845276643E-2</v>
      </c>
      <c r="U5126">
        <f t="shared" si="507"/>
        <v>43.592768630090355</v>
      </c>
      <c r="V5126">
        <f t="shared" si="508"/>
        <v>-2.2350223339522302E-2</v>
      </c>
    </row>
    <row r="5127" spans="1:22">
      <c r="A5127" s="12">
        <f t="shared" si="503"/>
        <v>0</v>
      </c>
      <c r="B5127" t="str">
        <f>YEAR(C5127)&amp;VLOOKUP(MONTH(C5127),lookup!$G$2:$N$13,8)</f>
        <v>2022M04</v>
      </c>
      <c r="C5127" s="7">
        <f t="shared" si="501"/>
        <v>44664</v>
      </c>
      <c r="D5127" s="126">
        <v>43.936594066432818</v>
      </c>
      <c r="E5127">
        <f t="shared" si="502"/>
        <v>43.865229670149638</v>
      </c>
      <c r="F5127" s="126">
        <v>36.206523278788097</v>
      </c>
      <c r="G5127">
        <f t="shared" si="500"/>
        <v>36.039359824879128</v>
      </c>
      <c r="H5127">
        <f t="shared" si="509"/>
        <v>43.707407447005906</v>
      </c>
      <c r="I5127">
        <f t="shared" si="510"/>
        <v>36.421999351433428</v>
      </c>
      <c r="J5127">
        <f t="shared" si="504"/>
        <v>0</v>
      </c>
      <c r="K5127" s="66"/>
      <c r="L5127" s="67"/>
      <c r="M5127" s="66"/>
      <c r="N5127" s="67"/>
      <c r="O5127" s="66"/>
      <c r="P5127" s="67"/>
      <c r="Q5127" s="66"/>
      <c r="R5127" s="68"/>
      <c r="S5127">
        <f t="shared" si="505"/>
        <v>36.410408733462077</v>
      </c>
      <c r="T5127">
        <f t="shared" si="506"/>
        <v>-1.1590617971350525E-2</v>
      </c>
      <c r="U5127">
        <f t="shared" si="507"/>
        <v>43.694071137782203</v>
      </c>
      <c r="V5127">
        <f t="shared" si="508"/>
        <v>-1.3336309223703324E-2</v>
      </c>
    </row>
    <row r="5128" spans="1:22">
      <c r="A5128" s="12">
        <f t="shared" si="503"/>
        <v>0</v>
      </c>
      <c r="B5128" t="str">
        <f>YEAR(C5128)&amp;VLOOKUP(MONTH(C5128),lookup!$G$2:$N$13,8)</f>
        <v>2022M04</v>
      </c>
      <c r="C5128" s="7">
        <f t="shared" si="501"/>
        <v>44665</v>
      </c>
      <c r="D5128" s="126">
        <v>44.112950196464382</v>
      </c>
      <c r="E5128">
        <f t="shared" si="502"/>
        <v>43.941193854036435</v>
      </c>
      <c r="F5128" s="126">
        <v>36.080094735431786</v>
      </c>
      <c r="G5128">
        <f t="shared" ref="G5128:G5191" si="511">AVERAGE(SUM(F5121:F5128)/8,SUM(F5123:F5128)/6)</f>
        <v>36.094154725405517</v>
      </c>
      <c r="H5128">
        <f t="shared" si="509"/>
        <v>43.754087268289268</v>
      </c>
      <c r="I5128">
        <f t="shared" si="510"/>
        <v>36.451688152987984</v>
      </c>
      <c r="J5128">
        <f t="shared" si="504"/>
        <v>0</v>
      </c>
      <c r="K5128" s="66"/>
      <c r="L5128" s="67"/>
      <c r="M5128" s="66"/>
      <c r="N5128" s="67"/>
      <c r="O5128" s="66"/>
      <c r="P5128" s="67"/>
      <c r="Q5128" s="66"/>
      <c r="R5128" s="68"/>
      <c r="S5128">
        <f t="shared" si="505"/>
        <v>36.447069585029425</v>
      </c>
      <c r="T5128">
        <f t="shared" si="506"/>
        <v>-4.6185679585590833E-3</v>
      </c>
      <c r="U5128">
        <f t="shared" si="507"/>
        <v>43.746293914516045</v>
      </c>
      <c r="V5128">
        <f t="shared" si="508"/>
        <v>-7.7933537732235436E-3</v>
      </c>
    </row>
    <row r="5129" spans="1:22">
      <c r="A5129" s="12">
        <f t="shared" si="503"/>
        <v>0</v>
      </c>
      <c r="B5129" t="str">
        <f>YEAR(C5129)&amp;VLOOKUP(MONTH(C5129),lookup!$G$2:$N$13,8)</f>
        <v>2022M04</v>
      </c>
      <c r="C5129" s="7">
        <f t="shared" si="501"/>
        <v>44666</v>
      </c>
      <c r="D5129" s="126">
        <v>44.449136963542074</v>
      </c>
      <c r="E5129">
        <f t="shared" si="502"/>
        <v>43.996875225642874</v>
      </c>
      <c r="F5129" s="126">
        <v>36.588986907356464</v>
      </c>
      <c r="G5129">
        <f t="shared" si="511"/>
        <v>36.141434503510311</v>
      </c>
      <c r="H5129">
        <f t="shared" si="509"/>
        <v>43.813247876154989</v>
      </c>
      <c r="I5129">
        <f t="shared" si="510"/>
        <v>36.49475902301549</v>
      </c>
      <c r="J5129">
        <f t="shared" si="504"/>
        <v>0</v>
      </c>
      <c r="K5129" s="66"/>
      <c r="L5129" s="67"/>
      <c r="M5129" s="66"/>
      <c r="N5129" s="67"/>
      <c r="O5129" s="66"/>
      <c r="P5129" s="67"/>
      <c r="Q5129" s="66"/>
      <c r="R5129" s="68"/>
      <c r="S5129">
        <f t="shared" si="505"/>
        <v>36.491019503148991</v>
      </c>
      <c r="T5129">
        <f t="shared" si="506"/>
        <v>-3.7395198664995632E-3</v>
      </c>
      <c r="U5129">
        <f t="shared" si="507"/>
        <v>43.80369506305955</v>
      </c>
      <c r="V5129">
        <f t="shared" si="508"/>
        <v>-9.5528130954392054E-3</v>
      </c>
    </row>
    <row r="5130" spans="1:22">
      <c r="A5130" s="12">
        <f t="shared" si="503"/>
        <v>0</v>
      </c>
      <c r="B5130" t="str">
        <f>YEAR(C5130)&amp;VLOOKUP(MONTH(C5130),lookup!$G$2:$N$13,8)</f>
        <v>2022M04</v>
      </c>
      <c r="C5130" s="7">
        <f t="shared" si="501"/>
        <v>44667</v>
      </c>
      <c r="D5130" s="126">
        <v>44.620731307536651</v>
      </c>
      <c r="E5130">
        <f t="shared" si="502"/>
        <v>44.138448884837146</v>
      </c>
      <c r="F5130" s="126">
        <v>36.625677021329814</v>
      </c>
      <c r="G5130">
        <f t="shared" si="511"/>
        <v>36.259903545440473</v>
      </c>
      <c r="H5130">
        <f t="shared" si="509"/>
        <v>43.863662413148603</v>
      </c>
      <c r="I5130">
        <f t="shared" si="510"/>
        <v>36.52615809452508</v>
      </c>
      <c r="J5130">
        <f t="shared" si="504"/>
        <v>0</v>
      </c>
      <c r="K5130" s="66"/>
      <c r="L5130" s="67"/>
      <c r="M5130" s="66"/>
      <c r="N5130" s="67"/>
      <c r="O5130" s="66"/>
      <c r="P5130" s="67"/>
      <c r="Q5130" s="66"/>
      <c r="R5130" s="68"/>
      <c r="S5130">
        <f t="shared" si="505"/>
        <v>36.528601989644208</v>
      </c>
      <c r="T5130">
        <f t="shared" si="506"/>
        <v>2.4438951191285696E-3</v>
      </c>
      <c r="U5130">
        <f t="shared" si="507"/>
        <v>43.861894322749954</v>
      </c>
      <c r="V5130">
        <f t="shared" si="508"/>
        <v>-1.7680903986487806E-3</v>
      </c>
    </row>
    <row r="5131" spans="1:22">
      <c r="A5131" s="12">
        <f t="shared" si="503"/>
        <v>0</v>
      </c>
      <c r="B5131" t="str">
        <f>YEAR(C5131)&amp;VLOOKUP(MONTH(C5131),lookup!$G$2:$N$13,8)</f>
        <v>2022M04</v>
      </c>
      <c r="C5131" s="7">
        <f t="shared" si="501"/>
        <v>44668</v>
      </c>
      <c r="D5131" s="126">
        <v>44.809882836289219</v>
      </c>
      <c r="E5131">
        <f t="shared" si="502"/>
        <v>44.270043279201666</v>
      </c>
      <c r="F5131" s="126">
        <v>36.933595964486045</v>
      </c>
      <c r="G5131">
        <f t="shared" si="511"/>
        <v>36.383800985841162</v>
      </c>
      <c r="H5131">
        <f t="shared" si="509"/>
        <v>43.930990424888492</v>
      </c>
      <c r="I5131">
        <f t="shared" si="510"/>
        <v>36.578881579800182</v>
      </c>
      <c r="J5131">
        <f t="shared" si="504"/>
        <v>0</v>
      </c>
      <c r="K5131" s="66"/>
      <c r="L5131" s="67"/>
      <c r="M5131" s="66"/>
      <c r="N5131" s="67"/>
      <c r="O5131" s="66"/>
      <c r="P5131" s="67"/>
      <c r="Q5131" s="66"/>
      <c r="R5131" s="68"/>
      <c r="S5131">
        <f t="shared" si="505"/>
        <v>36.573618183651803</v>
      </c>
      <c r="T5131">
        <f t="shared" si="506"/>
        <v>-5.2633961483792291E-3</v>
      </c>
      <c r="U5131">
        <f t="shared" si="507"/>
        <v>43.921269765719032</v>
      </c>
      <c r="V5131">
        <f t="shared" si="508"/>
        <v>-9.7206591694600775E-3</v>
      </c>
    </row>
    <row r="5132" spans="1:22">
      <c r="A5132" s="12">
        <f t="shared" si="503"/>
        <v>0</v>
      </c>
      <c r="B5132" t="str">
        <f>YEAR(C5132)&amp;VLOOKUP(MONTH(C5132),lookup!$G$2:$N$13,8)</f>
        <v>2022M04</v>
      </c>
      <c r="C5132" s="7">
        <f t="shared" ref="C5132:C5195" si="512">C5131+1</f>
        <v>44669</v>
      </c>
      <c r="D5132" s="126">
        <v>44.774870574331189</v>
      </c>
      <c r="E5132">
        <f t="shared" si="502"/>
        <v>44.386350122002867</v>
      </c>
      <c r="F5132" s="126">
        <v>36.777798833470293</v>
      </c>
      <c r="G5132">
        <f t="shared" si="511"/>
        <v>36.479304414680769</v>
      </c>
      <c r="H5132">
        <f t="shared" si="509"/>
        <v>43.989960483931618</v>
      </c>
      <c r="I5132">
        <f t="shared" si="510"/>
        <v>36.611801983596251</v>
      </c>
      <c r="J5132">
        <f t="shared" si="504"/>
        <v>0</v>
      </c>
      <c r="K5132" s="66"/>
      <c r="L5132" s="67"/>
      <c r="M5132" s="66"/>
      <c r="N5132" s="67"/>
      <c r="O5132" s="66"/>
      <c r="P5132" s="67"/>
      <c r="Q5132" s="66"/>
      <c r="R5132" s="68"/>
      <c r="S5132">
        <f t="shared" si="505"/>
        <v>36.610093539661065</v>
      </c>
      <c r="T5132">
        <f t="shared" si="506"/>
        <v>-1.7084439351862102E-3</v>
      </c>
      <c r="U5132">
        <f t="shared" si="507"/>
        <v>43.978887819140795</v>
      </c>
      <c r="V5132">
        <f t="shared" si="508"/>
        <v>-1.1072664790823694E-2</v>
      </c>
    </row>
    <row r="5133" spans="1:22">
      <c r="A5133" s="12">
        <f t="shared" si="503"/>
        <v>0</v>
      </c>
      <c r="B5133" t="str">
        <f>YEAR(C5133)&amp;VLOOKUP(MONTH(C5133),lookup!$G$2:$N$13,8)</f>
        <v>2022M04</v>
      </c>
      <c r="C5133" s="7">
        <f t="shared" si="512"/>
        <v>44670</v>
      </c>
      <c r="D5133" s="126">
        <v>44.640031619722293</v>
      </c>
      <c r="E5133">
        <f t="shared" si="502"/>
        <v>44.504802877575358</v>
      </c>
      <c r="F5133" s="126">
        <v>36.689036850191144</v>
      </c>
      <c r="G5133">
        <f t="shared" si="511"/>
        <v>36.570898218012729</v>
      </c>
      <c r="H5133">
        <f t="shared" si="509"/>
        <v>44.037640065160375</v>
      </c>
      <c r="I5133">
        <f t="shared" si="510"/>
        <v>36.651544995148441</v>
      </c>
      <c r="J5133">
        <f t="shared" si="504"/>
        <v>0</v>
      </c>
      <c r="K5133" s="66"/>
      <c r="L5133" s="67"/>
      <c r="M5133" s="66"/>
      <c r="N5133" s="67"/>
      <c r="O5133" s="66"/>
      <c r="P5133" s="67"/>
      <c r="Q5133" s="66"/>
      <c r="R5133" s="68"/>
      <c r="S5133">
        <f t="shared" si="505"/>
        <v>36.649293743314651</v>
      </c>
      <c r="T5133">
        <f t="shared" si="506"/>
        <v>-2.2512518337904908E-3</v>
      </c>
      <c r="U5133">
        <f t="shared" si="507"/>
        <v>44.034974103308322</v>
      </c>
      <c r="V5133">
        <f t="shared" si="508"/>
        <v>-2.6659618520525896E-3</v>
      </c>
    </row>
    <row r="5134" spans="1:22">
      <c r="A5134" s="12">
        <f t="shared" si="503"/>
        <v>0</v>
      </c>
      <c r="B5134" t="str">
        <f>YEAR(C5134)&amp;VLOOKUP(MONTH(C5134),lookup!$G$2:$N$13,8)</f>
        <v>2022M04</v>
      </c>
      <c r="C5134" s="7">
        <f t="shared" si="512"/>
        <v>44671</v>
      </c>
      <c r="D5134" s="126">
        <v>44.669649898954439</v>
      </c>
      <c r="E5134">
        <f t="shared" si="502"/>
        <v>44.581224066485888</v>
      </c>
      <c r="F5134" s="126">
        <v>36.680803165529319</v>
      </c>
      <c r="G5134">
        <f t="shared" si="511"/>
        <v>36.644398859150023</v>
      </c>
      <c r="H5134">
        <f t="shared" si="509"/>
        <v>44.11036115276189</v>
      </c>
      <c r="I5134">
        <f t="shared" si="510"/>
        <v>36.695291603480094</v>
      </c>
      <c r="J5134">
        <f t="shared" si="504"/>
        <v>0</v>
      </c>
      <c r="K5134" s="66"/>
      <c r="L5134" s="67"/>
      <c r="M5134" s="66"/>
      <c r="N5134" s="67"/>
      <c r="O5134" s="66"/>
      <c r="P5134" s="67"/>
      <c r="Q5134" s="66"/>
      <c r="R5134" s="68"/>
      <c r="S5134">
        <f t="shared" si="505"/>
        <v>36.691816110809185</v>
      </c>
      <c r="T5134">
        <f t="shared" si="506"/>
        <v>-3.4754926709084089E-3</v>
      </c>
      <c r="U5134">
        <f t="shared" si="507"/>
        <v>44.098823252899912</v>
      </c>
      <c r="V5134">
        <f t="shared" si="508"/>
        <v>-1.1537899861977507E-2</v>
      </c>
    </row>
    <row r="5135" spans="1:22">
      <c r="A5135" s="12">
        <f t="shared" si="503"/>
        <v>0</v>
      </c>
      <c r="B5135" t="str">
        <f>YEAR(C5135)&amp;VLOOKUP(MONTH(C5135),lookup!$G$2:$N$13,8)</f>
        <v>2022M04</v>
      </c>
      <c r="C5135" s="7">
        <f t="shared" si="512"/>
        <v>44672</v>
      </c>
      <c r="D5135" s="126">
        <v>44.967408328668682</v>
      </c>
      <c r="E5135">
        <f t="shared" si="502"/>
        <v>44.688839238302847</v>
      </c>
      <c r="F5135" s="126">
        <v>36.967692734645752</v>
      </c>
      <c r="G5135">
        <f t="shared" si="511"/>
        <v>36.723530769081904</v>
      </c>
      <c r="H5135">
        <f t="shared" si="509"/>
        <v>44.203753413611722</v>
      </c>
      <c r="I5135">
        <f t="shared" si="510"/>
        <v>36.772665971735591</v>
      </c>
      <c r="J5135">
        <f t="shared" si="504"/>
        <v>0</v>
      </c>
      <c r="K5135" s="66"/>
      <c r="L5135" s="67"/>
      <c r="M5135" s="66"/>
      <c r="N5135" s="67"/>
      <c r="O5135" s="66"/>
      <c r="P5135" s="67"/>
      <c r="Q5135" s="66"/>
      <c r="R5135" s="68"/>
      <c r="S5135">
        <f t="shared" si="505"/>
        <v>36.757705261510878</v>
      </c>
      <c r="T5135">
        <f t="shared" si="506"/>
        <v>-1.4960710224713125E-2</v>
      </c>
      <c r="U5135">
        <f t="shared" si="507"/>
        <v>44.186661911795063</v>
      </c>
      <c r="V5135">
        <f t="shared" si="508"/>
        <v>-1.7091501816658194E-2</v>
      </c>
    </row>
    <row r="5136" spans="1:22">
      <c r="A5136" s="12">
        <f t="shared" si="503"/>
        <v>0</v>
      </c>
      <c r="B5136" t="str">
        <f>YEAR(C5136)&amp;VLOOKUP(MONTH(C5136),lookup!$G$2:$N$13,8)</f>
        <v>2022M04</v>
      </c>
      <c r="C5136" s="7">
        <f t="shared" si="512"/>
        <v>44673</v>
      </c>
      <c r="D5136" s="126">
        <v>44.595589610449288</v>
      </c>
      <c r="E5136">
        <f t="shared" si="502"/>
        <v>44.716909060252959</v>
      </c>
      <c r="F5136" s="126">
        <v>36.639273275215267</v>
      </c>
      <c r="G5136">
        <f t="shared" si="511"/>
        <v>36.759612448975489</v>
      </c>
      <c r="H5136">
        <f t="shared" si="509"/>
        <v>44.308363167326434</v>
      </c>
      <c r="I5136">
        <f t="shared" si="510"/>
        <v>36.842321912042365</v>
      </c>
      <c r="J5136">
        <f t="shared" si="504"/>
        <v>0</v>
      </c>
      <c r="K5136" s="66"/>
      <c r="L5136" s="67"/>
      <c r="M5136" s="66"/>
      <c r="N5136" s="67"/>
      <c r="O5136" s="66"/>
      <c r="P5136" s="67"/>
      <c r="Q5136" s="66"/>
      <c r="R5136" s="68"/>
      <c r="S5136">
        <f t="shared" si="505"/>
        <v>36.836988000931306</v>
      </c>
      <c r="T5136">
        <f t="shared" si="506"/>
        <v>-5.3339111110588533E-3</v>
      </c>
      <c r="U5136">
        <f t="shared" si="507"/>
        <v>44.292469490773783</v>
      </c>
      <c r="V5136">
        <f t="shared" si="508"/>
        <v>-1.5893676552650504E-2</v>
      </c>
    </row>
    <row r="5137" spans="1:22">
      <c r="A5137" s="12">
        <f t="shared" si="503"/>
        <v>0</v>
      </c>
      <c r="B5137" t="str">
        <f>YEAR(C5137)&amp;VLOOKUP(MONTH(C5137),lookup!$G$2:$N$13,8)</f>
        <v>2022M04</v>
      </c>
      <c r="C5137" s="7">
        <f t="shared" si="512"/>
        <v>44674</v>
      </c>
      <c r="D5137" s="126">
        <v>45.025847429680709</v>
      </c>
      <c r="E5137">
        <f t="shared" si="502"/>
        <v>44.770950513835913</v>
      </c>
      <c r="F5137" s="126">
        <v>36.971192171924685</v>
      </c>
      <c r="G5137">
        <f t="shared" si="511"/>
        <v>36.786633295297548</v>
      </c>
      <c r="H5137">
        <f t="shared" si="509"/>
        <v>44.378588300611135</v>
      </c>
      <c r="I5137">
        <f t="shared" si="510"/>
        <v>36.896551528236657</v>
      </c>
      <c r="J5137">
        <f t="shared" si="504"/>
        <v>0</v>
      </c>
      <c r="K5137" s="66"/>
      <c r="L5137" s="67"/>
      <c r="M5137" s="66"/>
      <c r="N5137" s="67"/>
      <c r="O5137" s="66"/>
      <c r="P5137" s="67"/>
      <c r="Q5137" s="66"/>
      <c r="R5137" s="68"/>
      <c r="S5137">
        <f t="shared" si="505"/>
        <v>36.892006722500511</v>
      </c>
      <c r="T5137">
        <f t="shared" si="506"/>
        <v>-4.544805736145463E-3</v>
      </c>
      <c r="U5137">
        <f t="shared" si="507"/>
        <v>44.373606946991551</v>
      </c>
      <c r="V5137">
        <f t="shared" si="508"/>
        <v>-4.9813536195841834E-3</v>
      </c>
    </row>
    <row r="5138" spans="1:22">
      <c r="A5138" s="12">
        <f t="shared" si="503"/>
        <v>0</v>
      </c>
      <c r="B5138" t="str">
        <f>YEAR(C5138)&amp;VLOOKUP(MONTH(C5138),lookup!$G$2:$N$13,8)</f>
        <v>2022M04</v>
      </c>
      <c r="C5138" s="7">
        <f t="shared" si="512"/>
        <v>44675</v>
      </c>
      <c r="D5138" s="126">
        <v>45.125869507032874</v>
      </c>
      <c r="E5138">
        <f t="shared" si="502"/>
        <v>44.831771562362903</v>
      </c>
      <c r="F5138" s="126">
        <v>37.010256080960382</v>
      </c>
      <c r="G5138">
        <f t="shared" si="511"/>
        <v>36.830040923815304</v>
      </c>
      <c r="H5138">
        <f t="shared" si="509"/>
        <v>44.458613781175835</v>
      </c>
      <c r="I5138">
        <f t="shared" si="510"/>
        <v>36.947600390881334</v>
      </c>
      <c r="J5138">
        <f t="shared" si="504"/>
        <v>0</v>
      </c>
      <c r="K5138" s="66"/>
      <c r="L5138" s="67"/>
      <c r="M5138" s="66"/>
      <c r="N5138" s="67"/>
      <c r="O5138" s="66"/>
      <c r="P5138" s="67"/>
      <c r="Q5138" s="66"/>
      <c r="R5138" s="68"/>
      <c r="S5138">
        <f t="shared" si="505"/>
        <v>36.939097587411382</v>
      </c>
      <c r="T5138">
        <f t="shared" si="506"/>
        <v>-8.5028034699519139E-3</v>
      </c>
      <c r="U5138">
        <f t="shared" si="507"/>
        <v>44.445301342056851</v>
      </c>
      <c r="V5138">
        <f t="shared" si="508"/>
        <v>-1.3312439118983832E-2</v>
      </c>
    </row>
    <row r="5139" spans="1:22">
      <c r="A5139" s="12">
        <f t="shared" si="503"/>
        <v>0</v>
      </c>
      <c r="B5139" t="str">
        <f>YEAR(C5139)&amp;VLOOKUP(MONTH(C5139),lookup!$G$2:$N$13,8)</f>
        <v>2022M04</v>
      </c>
      <c r="C5139" s="7">
        <f t="shared" si="512"/>
        <v>44676</v>
      </c>
      <c r="D5139" s="126">
        <v>44.990583413993164</v>
      </c>
      <c r="E5139">
        <f t="shared" si="502"/>
        <v>44.872277997991972</v>
      </c>
      <c r="F5139" s="126">
        <v>36.782268651970419</v>
      </c>
      <c r="G5139">
        <f t="shared" si="511"/>
        <v>36.828352283598022</v>
      </c>
      <c r="H5139">
        <f t="shared" si="509"/>
        <v>44.544945719820475</v>
      </c>
      <c r="I5139">
        <f t="shared" si="510"/>
        <v>37.006768923631078</v>
      </c>
      <c r="J5139">
        <f t="shared" si="504"/>
        <v>0</v>
      </c>
      <c r="K5139" s="66"/>
      <c r="L5139" s="67"/>
      <c r="M5139" s="66"/>
      <c r="N5139" s="67"/>
      <c r="O5139" s="66"/>
      <c r="P5139" s="67"/>
      <c r="Q5139" s="66"/>
      <c r="R5139" s="68"/>
      <c r="S5139">
        <f t="shared" si="505"/>
        <v>36.997495950934237</v>
      </c>
      <c r="T5139">
        <f t="shared" si="506"/>
        <v>-9.2729726968414639E-3</v>
      </c>
      <c r="U5139">
        <f t="shared" si="507"/>
        <v>44.52820975850041</v>
      </c>
      <c r="V5139">
        <f t="shared" si="508"/>
        <v>-1.673596132006594E-2</v>
      </c>
    </row>
    <row r="5140" spans="1:22">
      <c r="A5140" s="12">
        <f t="shared" si="503"/>
        <v>0</v>
      </c>
      <c r="B5140" t="str">
        <f>YEAR(C5140)&amp;VLOOKUP(MONTH(C5140),lookup!$G$2:$N$13,8)</f>
        <v>2022M04</v>
      </c>
      <c r="C5140" s="7">
        <f t="shared" si="512"/>
        <v>44677</v>
      </c>
      <c r="D5140" s="126">
        <v>44.841550091977908</v>
      </c>
      <c r="E5140">
        <f t="shared" si="502"/>
        <v>44.890770483930183</v>
      </c>
      <c r="F5140" s="126">
        <v>36.896813664296694</v>
      </c>
      <c r="G5140">
        <f t="shared" si="511"/>
        <v>36.853791585421952</v>
      </c>
      <c r="H5140">
        <f t="shared" si="509"/>
        <v>44.605105744185458</v>
      </c>
      <c r="I5140">
        <f t="shared" si="510"/>
        <v>37.050553519759852</v>
      </c>
      <c r="J5140">
        <f t="shared" si="504"/>
        <v>0</v>
      </c>
      <c r="K5140" s="66"/>
      <c r="L5140" s="67"/>
      <c r="M5140" s="66"/>
      <c r="N5140" s="67"/>
      <c r="O5140" s="66"/>
      <c r="P5140" s="67"/>
      <c r="Q5140" s="66"/>
      <c r="R5140" s="68"/>
      <c r="S5140">
        <f t="shared" si="505"/>
        <v>37.0357171115554</v>
      </c>
      <c r="T5140">
        <f t="shared" si="506"/>
        <v>-1.4836408204452312E-2</v>
      </c>
      <c r="U5140">
        <f t="shared" si="507"/>
        <v>44.588703117775125</v>
      </c>
      <c r="V5140">
        <f t="shared" si="508"/>
        <v>-1.6402626410332743E-2</v>
      </c>
    </row>
    <row r="5141" spans="1:22">
      <c r="A5141" s="12">
        <f t="shared" si="503"/>
        <v>0</v>
      </c>
      <c r="B5141" t="str">
        <f>YEAR(C5141)&amp;VLOOKUP(MONTH(C5141),lookup!$G$2:$N$13,8)</f>
        <v>2022M04</v>
      </c>
      <c r="C5141" s="7">
        <f t="shared" si="512"/>
        <v>44678</v>
      </c>
      <c r="D5141" s="126">
        <v>45.25066708694991</v>
      </c>
      <c r="E5141">
        <f t="shared" si="502"/>
        <v>44.952540097155342</v>
      </c>
      <c r="F5141" s="126">
        <v>37.069767135303152</v>
      </c>
      <c r="G5141">
        <f t="shared" si="511"/>
        <v>36.886093428296235</v>
      </c>
      <c r="H5141">
        <f t="shared" si="509"/>
        <v>44.643619204149807</v>
      </c>
      <c r="I5141">
        <f t="shared" si="510"/>
        <v>37.070162936654384</v>
      </c>
      <c r="J5141">
        <f t="shared" si="504"/>
        <v>0</v>
      </c>
      <c r="K5141" s="66"/>
      <c r="L5141" s="67"/>
      <c r="M5141" s="66"/>
      <c r="N5141" s="67"/>
      <c r="O5141" s="66"/>
      <c r="P5141" s="67"/>
      <c r="Q5141" s="66"/>
      <c r="R5141" s="68"/>
      <c r="S5141">
        <f t="shared" si="505"/>
        <v>37.063910375232055</v>
      </c>
      <c r="T5141">
        <f t="shared" si="506"/>
        <v>-6.2525614223289949E-3</v>
      </c>
      <c r="U5141">
        <f t="shared" si="507"/>
        <v>44.628713833668357</v>
      </c>
      <c r="V5141">
        <f t="shared" si="508"/>
        <v>-1.4905370481450575E-2</v>
      </c>
    </row>
    <row r="5142" spans="1:22">
      <c r="A5142" s="12">
        <f t="shared" si="503"/>
        <v>0</v>
      </c>
      <c r="B5142" t="str">
        <f>YEAR(C5142)&amp;VLOOKUP(MONTH(C5142),lookup!$G$2:$N$13,8)</f>
        <v>2022M04</v>
      </c>
      <c r="C5142" s="7">
        <f t="shared" si="512"/>
        <v>44679</v>
      </c>
      <c r="D5142" s="126">
        <v>44.969680923556922</v>
      </c>
      <c r="E5142">
        <f t="shared" si="502"/>
        <v>45.002466312285293</v>
      </c>
      <c r="F5142" s="126">
        <v>36.865370886776951</v>
      </c>
      <c r="G5142">
        <f t="shared" si="511"/>
        <v>36.916470378504357</v>
      </c>
      <c r="H5142">
        <f t="shared" si="509"/>
        <v>44.662276709754984</v>
      </c>
      <c r="I5142">
        <f t="shared" si="510"/>
        <v>37.081589390982579</v>
      </c>
      <c r="J5142">
        <f t="shared" si="504"/>
        <v>0</v>
      </c>
      <c r="K5142" s="66"/>
      <c r="L5142" s="67"/>
      <c r="M5142" s="66"/>
      <c r="N5142" s="67"/>
      <c r="O5142" s="66"/>
      <c r="P5142" s="67"/>
      <c r="Q5142" s="66"/>
      <c r="R5142" s="68"/>
      <c r="S5142">
        <f t="shared" si="505"/>
        <v>37.07501661573626</v>
      </c>
      <c r="T5142">
        <f t="shared" si="506"/>
        <v>-6.5727752463189404E-3</v>
      </c>
      <c r="U5142">
        <f t="shared" si="507"/>
        <v>44.65596751300393</v>
      </c>
      <c r="V5142">
        <f t="shared" si="508"/>
        <v>-6.3091967510544578E-3</v>
      </c>
    </row>
    <row r="5143" spans="1:22">
      <c r="A5143" s="12">
        <f t="shared" si="503"/>
        <v>0</v>
      </c>
      <c r="B5143" t="str">
        <f>YEAR(C5143)&amp;VLOOKUP(MONTH(C5143),lookup!$G$2:$N$13,8)</f>
        <v>2022M04</v>
      </c>
      <c r="C5143" s="7">
        <f t="shared" si="512"/>
        <v>44680</v>
      </c>
      <c r="D5143" s="126">
        <v>45.122758221167345</v>
      </c>
      <c r="E5143">
        <f t="shared" si="502"/>
        <v>45.020251579857018</v>
      </c>
      <c r="F5143" s="126">
        <v>36.995951448783451</v>
      </c>
      <c r="G5143">
        <f t="shared" si="511"/>
        <v>36.920299821209525</v>
      </c>
      <c r="H5143">
        <f t="shared" si="509"/>
        <v>44.687211206251781</v>
      </c>
      <c r="I5143">
        <f t="shared" si="510"/>
        <v>37.08926112605981</v>
      </c>
      <c r="J5143">
        <f t="shared" si="504"/>
        <v>0</v>
      </c>
      <c r="K5143" s="66"/>
      <c r="L5143" s="67"/>
      <c r="M5143" s="66"/>
      <c r="N5143" s="67"/>
      <c r="O5143" s="66"/>
      <c r="P5143" s="67"/>
      <c r="Q5143" s="66"/>
      <c r="R5143" s="68"/>
      <c r="S5143">
        <f t="shared" si="505"/>
        <v>37.090726429429125</v>
      </c>
      <c r="T5143">
        <f t="shared" si="506"/>
        <v>1.4653033693150519E-3</v>
      </c>
      <c r="U5143">
        <f t="shared" si="507"/>
        <v>44.678894030239547</v>
      </c>
      <c r="V5143">
        <f t="shared" si="508"/>
        <v>-8.3171760122340288E-3</v>
      </c>
    </row>
    <row r="5144" spans="1:22">
      <c r="A5144" s="12">
        <f t="shared" si="503"/>
        <v>0</v>
      </c>
      <c r="B5144" t="str">
        <f>YEAR(C5144)&amp;VLOOKUP(MONTH(C5144),lookup!$G$2:$N$13,8)</f>
        <v>2022M04</v>
      </c>
      <c r="C5144" s="7">
        <f t="shared" si="512"/>
        <v>44681</v>
      </c>
      <c r="D5144" s="126">
        <v>45.396282208328813</v>
      </c>
      <c r="E5144">
        <f t="shared" si="502"/>
        <v>45.092829258999146</v>
      </c>
      <c r="F5144" s="126">
        <v>37.100725935188827</v>
      </c>
      <c r="G5144">
        <f t="shared" si="511"/>
        <v>36.956679766976912</v>
      </c>
      <c r="H5144">
        <f t="shared" si="509"/>
        <v>44.670483627240984</v>
      </c>
      <c r="I5144">
        <f t="shared" si="510"/>
        <v>37.069988040814067</v>
      </c>
      <c r="J5144">
        <f t="shared" si="504"/>
        <v>0</v>
      </c>
      <c r="K5144" s="66"/>
      <c r="L5144" s="67"/>
      <c r="M5144" s="66"/>
      <c r="N5144" s="67"/>
      <c r="O5144" s="66"/>
      <c r="P5144" s="67"/>
      <c r="Q5144" s="66"/>
      <c r="R5144" s="68"/>
      <c r="S5144">
        <f t="shared" si="505"/>
        <v>37.066484545178255</v>
      </c>
      <c r="T5144">
        <f t="shared" si="506"/>
        <v>-3.5034956358117597E-3</v>
      </c>
      <c r="U5144">
        <f t="shared" si="507"/>
        <v>44.67155136571165</v>
      </c>
      <c r="V5144">
        <f t="shared" si="508"/>
        <v>1.0677384706667681E-3</v>
      </c>
    </row>
    <row r="5145" spans="1:22">
      <c r="A5145" s="12">
        <f t="shared" si="503"/>
        <v>0</v>
      </c>
      <c r="B5145" t="str">
        <f>YEAR(C5145)&amp;VLOOKUP(MONTH(C5145),lookup!$G$2:$N$13,8)</f>
        <v>2022M05</v>
      </c>
      <c r="C5145" s="7">
        <f t="shared" si="512"/>
        <v>44682</v>
      </c>
      <c r="D5145" s="126">
        <v>45.483374572193171</v>
      </c>
      <c r="E5145">
        <f t="shared" si="502"/>
        <v>45.162490635256177</v>
      </c>
      <c r="F5145" s="126">
        <v>37.36064598803501</v>
      </c>
      <c r="G5145">
        <f t="shared" si="511"/>
        <v>37.029218741822518</v>
      </c>
      <c r="H5145">
        <f t="shared" si="509"/>
        <v>44.700175837579444</v>
      </c>
      <c r="I5145">
        <f t="shared" si="510"/>
        <v>37.090973366521652</v>
      </c>
      <c r="J5145">
        <f t="shared" si="504"/>
        <v>0</v>
      </c>
      <c r="K5145" s="66"/>
      <c r="L5145" s="67"/>
      <c r="M5145" s="66"/>
      <c r="N5145" s="67"/>
      <c r="O5145" s="66"/>
      <c r="P5145" s="67"/>
      <c r="Q5145" s="66"/>
      <c r="R5145" s="68"/>
      <c r="S5145">
        <f t="shared" si="505"/>
        <v>37.090631287991314</v>
      </c>
      <c r="T5145">
        <f t="shared" si="506"/>
        <v>-3.4207853033763058E-4</v>
      </c>
      <c r="U5145">
        <f t="shared" si="507"/>
        <v>44.699198305785842</v>
      </c>
      <c r="V5145">
        <f t="shared" si="508"/>
        <v>-9.7753179360182685E-4</v>
      </c>
    </row>
    <row r="5146" spans="1:22">
      <c r="A5146" s="12">
        <f t="shared" si="503"/>
        <v>0</v>
      </c>
      <c r="B5146" t="str">
        <f>YEAR(C5146)&amp;VLOOKUP(MONTH(C5146),lookup!$G$2:$N$13,8)</f>
        <v>2022M05</v>
      </c>
      <c r="C5146" s="7">
        <f t="shared" si="512"/>
        <v>44683</v>
      </c>
      <c r="D5146" s="126">
        <v>45.097894826487853</v>
      </c>
      <c r="E5146">
        <f t="shared" si="502"/>
        <v>45.182104278931277</v>
      </c>
      <c r="F5146" s="126">
        <v>37.028019915839899</v>
      </c>
      <c r="G5146">
        <f t="shared" si="511"/>
        <v>37.041262835797752</v>
      </c>
      <c r="H5146">
        <f t="shared" si="509"/>
        <v>44.719818784178209</v>
      </c>
      <c r="I5146">
        <f t="shared" si="510"/>
        <v>37.109256855433486</v>
      </c>
      <c r="J5146">
        <f t="shared" si="504"/>
        <v>0</v>
      </c>
      <c r="K5146" s="66"/>
      <c r="L5146" s="67"/>
      <c r="M5146" s="66"/>
      <c r="N5146" s="67"/>
      <c r="O5146" s="66"/>
      <c r="P5146" s="67"/>
      <c r="Q5146" s="66"/>
      <c r="R5146" s="68"/>
      <c r="S5146">
        <f t="shared" si="505"/>
        <v>37.107494417727921</v>
      </c>
      <c r="T5146">
        <f t="shared" si="506"/>
        <v>-1.7624377055653895E-3</v>
      </c>
      <c r="U5146">
        <f t="shared" si="507"/>
        <v>44.720541764519638</v>
      </c>
      <c r="V5146">
        <f t="shared" si="508"/>
        <v>7.2298034142903589E-4</v>
      </c>
    </row>
    <row r="5147" spans="1:22">
      <c r="A5147" s="12">
        <f t="shared" si="503"/>
        <v>0</v>
      </c>
      <c r="B5147" t="str">
        <f>YEAR(C5147)&amp;VLOOKUP(MONTH(C5147),lookup!$G$2:$N$13,8)</f>
        <v>2022M05</v>
      </c>
      <c r="C5147" s="7">
        <f t="shared" si="512"/>
        <v>44684</v>
      </c>
      <c r="D5147" s="126">
        <v>45.202679539711134</v>
      </c>
      <c r="E5147">
        <f t="shared" si="502"/>
        <v>45.191361324518752</v>
      </c>
      <c r="F5147" s="126">
        <v>37.024888405035249</v>
      </c>
      <c r="G5147">
        <f t="shared" si="511"/>
        <v>37.052686676175313</v>
      </c>
      <c r="H5147">
        <f t="shared" si="509"/>
        <v>44.759538005965048</v>
      </c>
      <c r="I5147">
        <f t="shared" si="510"/>
        <v>37.138249291116836</v>
      </c>
      <c r="J5147">
        <f t="shared" si="504"/>
        <v>0</v>
      </c>
      <c r="K5147" s="66"/>
      <c r="L5147" s="67"/>
      <c r="M5147" s="66"/>
      <c r="N5147" s="67"/>
      <c r="O5147" s="66"/>
      <c r="P5147" s="67"/>
      <c r="Q5147" s="66"/>
      <c r="R5147" s="68"/>
      <c r="S5147">
        <f t="shared" si="505"/>
        <v>37.135630132644565</v>
      </c>
      <c r="T5147">
        <f t="shared" si="506"/>
        <v>-2.6191584722710104E-3</v>
      </c>
      <c r="U5147">
        <f t="shared" si="507"/>
        <v>44.758144147190464</v>
      </c>
      <c r="V5147">
        <f t="shared" si="508"/>
        <v>-1.3938587745840891E-3</v>
      </c>
    </row>
    <row r="5148" spans="1:22">
      <c r="A5148" s="12">
        <f t="shared" si="503"/>
        <v>0</v>
      </c>
      <c r="B5148" t="str">
        <f>YEAR(C5148)&amp;VLOOKUP(MONTH(C5148),lookup!$G$2:$N$13,8)</f>
        <v>2022M05</v>
      </c>
      <c r="C5148" s="7">
        <f t="shared" si="512"/>
        <v>44685</v>
      </c>
      <c r="D5148" s="126">
        <v>45.208217263221357</v>
      </c>
      <c r="E5148">
        <f t="shared" si="502"/>
        <v>45.234156051026829</v>
      </c>
      <c r="F5148" s="126">
        <v>37.181770552169269</v>
      </c>
      <c r="G5148">
        <f t="shared" si="511"/>
        <v>37.096863120450045</v>
      </c>
      <c r="H5148">
        <f t="shared" si="509"/>
        <v>44.780729168100578</v>
      </c>
      <c r="I5148">
        <f t="shared" si="510"/>
        <v>37.155378219559204</v>
      </c>
      <c r="J5148">
        <f t="shared" si="504"/>
        <v>0</v>
      </c>
      <c r="K5148" s="66"/>
      <c r="L5148" s="67"/>
      <c r="M5148" s="66"/>
      <c r="N5148" s="67"/>
      <c r="O5148" s="66"/>
      <c r="P5148" s="67"/>
      <c r="Q5148" s="66"/>
      <c r="R5148" s="68"/>
      <c r="S5148">
        <f t="shared" si="505"/>
        <v>37.14879040527471</v>
      </c>
      <c r="T5148">
        <f t="shared" si="506"/>
        <v>-6.5878142844937315E-3</v>
      </c>
      <c r="U5148">
        <f t="shared" si="507"/>
        <v>44.774247312573976</v>
      </c>
      <c r="V5148">
        <f t="shared" si="508"/>
        <v>-6.481855526601521E-3</v>
      </c>
    </row>
    <row r="5149" spans="1:22">
      <c r="A5149" s="12">
        <f t="shared" si="503"/>
        <v>0</v>
      </c>
      <c r="B5149" t="str">
        <f>YEAR(C5149)&amp;VLOOKUP(MONTH(C5149),lookup!$G$2:$N$13,8)</f>
        <v>2022M05</v>
      </c>
      <c r="C5149" s="7">
        <f t="shared" si="512"/>
        <v>44686</v>
      </c>
      <c r="D5149" s="126">
        <v>45.213840971578733</v>
      </c>
      <c r="E5149">
        <f t="shared" si="502"/>
        <v>45.239444648017091</v>
      </c>
      <c r="F5149" s="126">
        <v>36.968494549081861</v>
      </c>
      <c r="G5149">
        <f t="shared" si="511"/>
        <v>37.088245508836081</v>
      </c>
      <c r="H5149">
        <f t="shared" si="509"/>
        <v>44.801377346437917</v>
      </c>
      <c r="I5149">
        <f t="shared" si="510"/>
        <v>37.176555319506981</v>
      </c>
      <c r="J5149">
        <f t="shared" si="504"/>
        <v>0</v>
      </c>
      <c r="K5149" s="66"/>
      <c r="L5149" s="67"/>
      <c r="M5149" s="66"/>
      <c r="N5149" s="67"/>
      <c r="O5149" s="66"/>
      <c r="P5149" s="67"/>
      <c r="Q5149" s="66"/>
      <c r="R5149" s="68"/>
      <c r="S5149">
        <f t="shared" si="505"/>
        <v>37.175003129727784</v>
      </c>
      <c r="T5149">
        <f t="shared" si="506"/>
        <v>-1.5521897791970218E-3</v>
      </c>
      <c r="U5149">
        <f t="shared" si="507"/>
        <v>44.803681085486353</v>
      </c>
      <c r="V5149">
        <f t="shared" si="508"/>
        <v>2.3037390484361708E-3</v>
      </c>
    </row>
    <row r="5150" spans="1:22">
      <c r="A5150" s="12">
        <f t="shared" si="503"/>
        <v>0</v>
      </c>
      <c r="B5150" t="str">
        <f>YEAR(C5150)&amp;VLOOKUP(MONTH(C5150),lookup!$G$2:$N$13,8)</f>
        <v>2022M05</v>
      </c>
      <c r="C5150" s="7">
        <f t="shared" si="512"/>
        <v>44687</v>
      </c>
      <c r="D5150" s="126">
        <v>45.361950199042816</v>
      </c>
      <c r="E5150">
        <f t="shared" si="502"/>
        <v>45.261100476961133</v>
      </c>
      <c r="F5150" s="126">
        <v>37.383777236768893</v>
      </c>
      <c r="G5150">
        <f t="shared" si="511"/>
        <v>37.144233514175582</v>
      </c>
      <c r="H5150">
        <f t="shared" si="509"/>
        <v>44.85932863011444</v>
      </c>
      <c r="I5150">
        <f t="shared" si="510"/>
        <v>37.229469496506965</v>
      </c>
      <c r="J5150">
        <f t="shared" si="504"/>
        <v>0</v>
      </c>
      <c r="K5150" s="66"/>
      <c r="L5150" s="67"/>
      <c r="M5150" s="66"/>
      <c r="N5150" s="67"/>
      <c r="O5150" s="66"/>
      <c r="P5150" s="67"/>
      <c r="Q5150" s="66"/>
      <c r="R5150" s="68"/>
      <c r="S5150">
        <f t="shared" si="505"/>
        <v>37.217540442007405</v>
      </c>
      <c r="T5150">
        <f t="shared" si="506"/>
        <v>-1.1929054499560721E-2</v>
      </c>
      <c r="U5150">
        <f t="shared" si="507"/>
        <v>44.846622836706921</v>
      </c>
      <c r="V5150">
        <f t="shared" si="508"/>
        <v>-1.270579340751965E-2</v>
      </c>
    </row>
    <row r="5151" spans="1:22">
      <c r="A5151" s="12">
        <f t="shared" si="503"/>
        <v>0</v>
      </c>
      <c r="B5151" t="str">
        <f>YEAR(C5151)&amp;VLOOKUP(MONTH(C5151),lookup!$G$2:$N$13,8)</f>
        <v>2022M05</v>
      </c>
      <c r="C5151" s="7">
        <f t="shared" si="512"/>
        <v>44688</v>
      </c>
      <c r="D5151" s="126">
        <v>45.592224906610653</v>
      </c>
      <c r="E5151">
        <f t="shared" si="502"/>
        <v>45.29951300600279</v>
      </c>
      <c r="F5151" s="126">
        <v>37.362555918773452</v>
      </c>
      <c r="G5151">
        <f t="shared" si="511"/>
        <v>37.167305454444829</v>
      </c>
      <c r="H5151">
        <f t="shared" si="509"/>
        <v>44.857757010612033</v>
      </c>
      <c r="I5151">
        <f t="shared" si="510"/>
        <v>37.22290773104779</v>
      </c>
      <c r="J5151">
        <f t="shared" si="504"/>
        <v>0</v>
      </c>
      <c r="K5151" s="66"/>
      <c r="L5151" s="67"/>
      <c r="M5151" s="66"/>
      <c r="N5151" s="67"/>
      <c r="O5151" s="66"/>
      <c r="P5151" s="67"/>
      <c r="Q5151" s="66"/>
      <c r="R5151" s="68"/>
      <c r="S5151">
        <f t="shared" si="505"/>
        <v>37.216282361350544</v>
      </c>
      <c r="T5151">
        <f t="shared" si="506"/>
        <v>-6.6253696972466969E-3</v>
      </c>
      <c r="U5151">
        <f t="shared" si="507"/>
        <v>44.849586875814552</v>
      </c>
      <c r="V5151">
        <f t="shared" si="508"/>
        <v>-8.1701347974814098E-3</v>
      </c>
    </row>
    <row r="5152" spans="1:22">
      <c r="A5152" s="12">
        <f t="shared" si="503"/>
        <v>0</v>
      </c>
      <c r="B5152" t="str">
        <f>YEAR(C5152)&amp;VLOOKUP(MONTH(C5152),lookup!$G$2:$N$13,8)</f>
        <v>2022M05</v>
      </c>
      <c r="C5152" s="7">
        <f t="shared" si="512"/>
        <v>44689</v>
      </c>
      <c r="D5152" s="126">
        <v>45.232846193667825</v>
      </c>
      <c r="E5152">
        <f t="shared" si="502"/>
        <v>45.300544202351475</v>
      </c>
      <c r="F5152" s="126">
        <v>37.231477226768149</v>
      </c>
      <c r="G5152">
        <f t="shared" si="511"/>
        <v>37.19243218607923</v>
      </c>
      <c r="H5152">
        <f t="shared" si="509"/>
        <v>44.916713800871506</v>
      </c>
      <c r="I5152">
        <f t="shared" si="510"/>
        <v>37.271858542243208</v>
      </c>
      <c r="J5152">
        <f t="shared" si="504"/>
        <v>0</v>
      </c>
      <c r="K5152" s="66"/>
      <c r="L5152" s="67"/>
      <c r="M5152" s="66"/>
      <c r="N5152" s="67"/>
      <c r="O5152" s="66"/>
      <c r="P5152" s="67"/>
      <c r="Q5152" s="66"/>
      <c r="R5152" s="68"/>
      <c r="S5152">
        <f t="shared" si="505"/>
        <v>37.261999059001191</v>
      </c>
      <c r="T5152">
        <f t="shared" si="506"/>
        <v>-9.8594832420175749E-3</v>
      </c>
      <c r="U5152">
        <f t="shared" si="507"/>
        <v>44.905839730604043</v>
      </c>
      <c r="V5152">
        <f t="shared" si="508"/>
        <v>-1.0874070267462344E-2</v>
      </c>
    </row>
    <row r="5153" spans="1:22">
      <c r="A5153" s="12">
        <f t="shared" si="503"/>
        <v>0</v>
      </c>
      <c r="B5153" t="str">
        <f>YEAR(C5153)&amp;VLOOKUP(MONTH(C5153),lookup!$G$2:$N$13,8)</f>
        <v>2022M05</v>
      </c>
      <c r="C5153" s="7">
        <f t="shared" si="512"/>
        <v>44690</v>
      </c>
      <c r="D5153" s="126">
        <v>45.260854488673317</v>
      </c>
      <c r="E5153">
        <f t="shared" si="502"/>
        <v>45.291484609544995</v>
      </c>
      <c r="F5153" s="126">
        <v>36.956301774234497</v>
      </c>
      <c r="G5153">
        <f t="shared" si="511"/>
        <v>37.161445120149963</v>
      </c>
      <c r="H5153">
        <f t="shared" si="509"/>
        <v>44.904922543956772</v>
      </c>
      <c r="I5153">
        <f t="shared" si="510"/>
        <v>37.250957221170687</v>
      </c>
      <c r="J5153">
        <f t="shared" si="504"/>
        <v>0</v>
      </c>
      <c r="K5153" s="66"/>
      <c r="L5153" s="67"/>
      <c r="M5153" s="66"/>
      <c r="N5153" s="67"/>
      <c r="O5153" s="66"/>
      <c r="P5153" s="67"/>
      <c r="Q5153" s="66"/>
      <c r="R5153" s="68"/>
      <c r="S5153">
        <f t="shared" si="505"/>
        <v>37.250907868544871</v>
      </c>
      <c r="T5153">
        <f t="shared" si="506"/>
        <v>-4.9352625815402007E-5</v>
      </c>
      <c r="U5153">
        <f t="shared" si="507"/>
        <v>44.896965483901454</v>
      </c>
      <c r="V5153">
        <f t="shared" si="508"/>
        <v>-7.9570600553182658E-3</v>
      </c>
    </row>
    <row r="5154" spans="1:22">
      <c r="A5154" s="12">
        <f t="shared" si="503"/>
        <v>0</v>
      </c>
      <c r="B5154" t="str">
        <f>YEAR(C5154)&amp;VLOOKUP(MONTH(C5154),lookup!$G$2:$N$13,8)</f>
        <v>2022M05</v>
      </c>
      <c r="C5154" s="7">
        <f t="shared" si="512"/>
        <v>44691</v>
      </c>
      <c r="D5154" s="126">
        <v>45.101796591027473</v>
      </c>
      <c r="E5154">
        <f t="shared" si="502"/>
        <v>45.282860080479232</v>
      </c>
      <c r="F5154" s="126">
        <v>37.151653998374236</v>
      </c>
      <c r="G5154">
        <f t="shared" si="511"/>
        <v>37.166662537492108</v>
      </c>
      <c r="H5154">
        <f t="shared" si="509"/>
        <v>44.903858712193248</v>
      </c>
      <c r="I5154">
        <f t="shared" si="510"/>
        <v>37.247312668491048</v>
      </c>
      <c r="J5154">
        <f t="shared" si="504"/>
        <v>0</v>
      </c>
      <c r="K5154" s="66"/>
      <c r="L5154" s="67"/>
      <c r="M5154" s="66"/>
      <c r="N5154" s="67"/>
      <c r="O5154" s="66"/>
      <c r="P5154" s="67"/>
      <c r="Q5154" s="66"/>
      <c r="R5154" s="68"/>
      <c r="S5154">
        <f t="shared" si="505"/>
        <v>37.247133897640353</v>
      </c>
      <c r="T5154">
        <f t="shared" si="506"/>
        <v>-1.7877085069528675E-4</v>
      </c>
      <c r="U5154">
        <f t="shared" si="507"/>
        <v>44.906548478075074</v>
      </c>
      <c r="V5154">
        <f t="shared" si="508"/>
        <v>2.6897658818256787E-3</v>
      </c>
    </row>
    <row r="5155" spans="1:22">
      <c r="A5155" s="12">
        <f t="shared" si="503"/>
        <v>0</v>
      </c>
      <c r="B5155" t="str">
        <f>YEAR(C5155)&amp;VLOOKUP(MONTH(C5155),lookup!$G$2:$N$13,8)</f>
        <v>2022M05</v>
      </c>
      <c r="C5155" s="7">
        <f t="shared" si="512"/>
        <v>44692</v>
      </c>
      <c r="D5155" s="126">
        <v>45.314092783746325</v>
      </c>
      <c r="E5155">
        <f t="shared" si="502"/>
        <v>45.298177725912069</v>
      </c>
      <c r="F5155" s="126">
        <v>37.106839703465134</v>
      </c>
      <c r="G5155">
        <f t="shared" si="511"/>
        <v>37.183313256509251</v>
      </c>
      <c r="H5155">
        <f t="shared" si="509"/>
        <v>44.888106127627552</v>
      </c>
      <c r="I5155">
        <f t="shared" si="510"/>
        <v>37.225126376765424</v>
      </c>
      <c r="J5155">
        <f t="shared" si="504"/>
        <v>0</v>
      </c>
      <c r="K5155" s="66"/>
      <c r="L5155" s="67"/>
      <c r="M5155" s="66"/>
      <c r="N5155" s="67"/>
      <c r="O5155" s="66"/>
      <c r="P5155" s="67"/>
      <c r="Q5155" s="66"/>
      <c r="R5155" s="68"/>
      <c r="S5155">
        <f t="shared" si="505"/>
        <v>37.229768140011444</v>
      </c>
      <c r="T5155">
        <f t="shared" si="506"/>
        <v>4.6417632460205027E-3</v>
      </c>
      <c r="U5155">
        <f t="shared" si="507"/>
        <v>44.89209466610621</v>
      </c>
      <c r="V5155">
        <f t="shared" si="508"/>
        <v>3.9885384786586542E-3</v>
      </c>
    </row>
    <row r="5156" spans="1:22">
      <c r="A5156" s="12">
        <f t="shared" si="503"/>
        <v>0</v>
      </c>
      <c r="B5156" t="str">
        <f>YEAR(C5156)&amp;VLOOKUP(MONTH(C5156),lookup!$G$2:$N$13,8)</f>
        <v>2022M05</v>
      </c>
      <c r="C5156" s="7">
        <f t="shared" si="512"/>
        <v>44693</v>
      </c>
      <c r="D5156" s="126">
        <v>44.525905913525506</v>
      </c>
      <c r="E5156">
        <f t="shared" si="502"/>
        <v>45.18586290942963</v>
      </c>
      <c r="F5156" s="126">
        <v>36.747969050006283</v>
      </c>
      <c r="G5156">
        <f t="shared" si="511"/>
        <v>37.103216647060513</v>
      </c>
      <c r="H5156">
        <f t="shared" si="509"/>
        <v>44.878363520048318</v>
      </c>
      <c r="I5156">
        <f t="shared" si="510"/>
        <v>37.211592955749161</v>
      </c>
      <c r="J5156">
        <f t="shared" si="504"/>
        <v>0</v>
      </c>
      <c r="K5156" s="66"/>
      <c r="L5156" s="67"/>
      <c r="M5156" s="66"/>
      <c r="N5156" s="67"/>
      <c r="O5156" s="66"/>
      <c r="P5156" s="67"/>
      <c r="Q5156" s="66"/>
      <c r="R5156" s="68"/>
      <c r="S5156">
        <f t="shared" si="505"/>
        <v>37.228973243371641</v>
      </c>
      <c r="T5156">
        <f t="shared" si="506"/>
        <v>1.7380287622479784E-2</v>
      </c>
      <c r="U5156">
        <f t="shared" si="507"/>
        <v>44.89850667501517</v>
      </c>
      <c r="V5156">
        <f t="shared" si="508"/>
        <v>2.0143154966852705E-2</v>
      </c>
    </row>
    <row r="5157" spans="1:22">
      <c r="A5157" s="12">
        <f t="shared" si="503"/>
        <v>0</v>
      </c>
      <c r="B5157" t="str">
        <f>YEAR(C5157)&amp;VLOOKUP(MONTH(C5157),lookup!$G$2:$N$13,8)</f>
        <v>2022M05</v>
      </c>
      <c r="C5157" s="7">
        <f t="shared" si="512"/>
        <v>44694</v>
      </c>
      <c r="D5157" s="126">
        <v>44.903634953177047</v>
      </c>
      <c r="E5157">
        <f t="shared" si="502"/>
        <v>45.109092537160059</v>
      </c>
      <c r="F5157" s="126">
        <v>36.758974177567048</v>
      </c>
      <c r="G5157">
        <f t="shared" si="511"/>
        <v>37.03982314540697</v>
      </c>
      <c r="H5157">
        <f t="shared" si="509"/>
        <v>44.878360332681915</v>
      </c>
      <c r="I5157">
        <f t="shared" si="510"/>
        <v>37.204155779594124</v>
      </c>
      <c r="J5157">
        <f t="shared" si="504"/>
        <v>0</v>
      </c>
      <c r="K5157" s="66"/>
      <c r="L5157" s="67"/>
      <c r="M5157" s="66"/>
      <c r="N5157" s="67"/>
      <c r="O5157" s="66"/>
      <c r="P5157" s="67"/>
      <c r="Q5157" s="66"/>
      <c r="R5157" s="68"/>
      <c r="S5157">
        <f t="shared" si="505"/>
        <v>37.216650503276618</v>
      </c>
      <c r="T5157">
        <f t="shared" si="506"/>
        <v>1.2494723682493714E-2</v>
      </c>
      <c r="U5157">
        <f t="shared" si="507"/>
        <v>44.890494599447401</v>
      </c>
      <c r="V5157">
        <f t="shared" si="508"/>
        <v>1.2134266765485791E-2</v>
      </c>
    </row>
    <row r="5158" spans="1:22">
      <c r="A5158" s="12">
        <f t="shared" si="503"/>
        <v>0</v>
      </c>
      <c r="B5158" t="str">
        <f>YEAR(C5158)&amp;VLOOKUP(MONTH(C5158),lookup!$G$2:$N$13,8)</f>
        <v>2022M05</v>
      </c>
      <c r="C5158" s="7">
        <f t="shared" si="512"/>
        <v>44695</v>
      </c>
      <c r="D5158" s="126">
        <v>44.669180382615316</v>
      </c>
      <c r="E5158">
        <f t="shared" si="502"/>
        <v>45.018822272712299</v>
      </c>
      <c r="F5158" s="126">
        <v>36.760752012841984</v>
      </c>
      <c r="G5158">
        <f t="shared" si="511"/>
        <v>36.961656967751026</v>
      </c>
      <c r="H5158">
        <f t="shared" si="509"/>
        <v>44.862691426186075</v>
      </c>
      <c r="I5158">
        <f t="shared" si="510"/>
        <v>37.185069778915718</v>
      </c>
      <c r="J5158">
        <f t="shared" si="504"/>
        <v>0</v>
      </c>
      <c r="K5158" s="66"/>
      <c r="L5158" s="67"/>
      <c r="M5158" s="66"/>
      <c r="N5158" s="67"/>
      <c r="O5158" s="66"/>
      <c r="P5158" s="67"/>
      <c r="Q5158" s="66"/>
      <c r="R5158" s="68"/>
      <c r="S5158">
        <f t="shared" si="505"/>
        <v>37.199346935681532</v>
      </c>
      <c r="T5158">
        <f t="shared" si="506"/>
        <v>1.4277156765814425E-2</v>
      </c>
      <c r="U5158">
        <f t="shared" si="507"/>
        <v>44.878331451530435</v>
      </c>
      <c r="V5158">
        <f t="shared" si="508"/>
        <v>1.5640025344360708E-2</v>
      </c>
    </row>
    <row r="5159" spans="1:22">
      <c r="A5159" s="12">
        <f t="shared" si="503"/>
        <v>0</v>
      </c>
      <c r="B5159" t="str">
        <f>YEAR(C5159)&amp;VLOOKUP(MONTH(C5159),lookup!$G$2:$N$13,8)</f>
        <v>2022M05</v>
      </c>
      <c r="C5159" s="7">
        <f t="shared" si="512"/>
        <v>44696</v>
      </c>
      <c r="D5159" s="126">
        <v>44.947432705351531</v>
      </c>
      <c r="E5159">
        <f t="shared" si="502"/>
        <v>44.952404278190116</v>
      </c>
      <c r="F5159" s="126">
        <v>36.873802703790801</v>
      </c>
      <c r="G5159">
        <f t="shared" si="511"/>
        <v>36.924234969277634</v>
      </c>
      <c r="H5159">
        <f t="shared" si="509"/>
        <v>44.852560665026388</v>
      </c>
      <c r="I5159">
        <f t="shared" si="510"/>
        <v>37.172902710395547</v>
      </c>
      <c r="J5159">
        <f t="shared" si="504"/>
        <v>0</v>
      </c>
      <c r="K5159" s="66"/>
      <c r="L5159" s="67"/>
      <c r="M5159" s="66"/>
      <c r="N5159" s="67"/>
      <c r="O5159" s="66"/>
      <c r="P5159" s="67"/>
      <c r="Q5159" s="66"/>
      <c r="R5159" s="68"/>
      <c r="S5159">
        <f t="shared" si="505"/>
        <v>37.182018080764088</v>
      </c>
      <c r="T5159">
        <f t="shared" si="506"/>
        <v>9.1153703685407095E-3</v>
      </c>
      <c r="U5159">
        <f t="shared" si="507"/>
        <v>44.86471912536549</v>
      </c>
      <c r="V5159">
        <f t="shared" si="508"/>
        <v>1.2158460339101396E-2</v>
      </c>
    </row>
    <row r="5160" spans="1:22">
      <c r="A5160" s="12">
        <f t="shared" si="503"/>
        <v>0</v>
      </c>
      <c r="B5160" t="str">
        <f>YEAR(C5160)&amp;VLOOKUP(MONTH(C5160),lookup!$G$2:$N$13,8)</f>
        <v>2022M05</v>
      </c>
      <c r="C5160" s="7">
        <f t="shared" si="512"/>
        <v>44697</v>
      </c>
      <c r="D5160" s="126">
        <v>44.781660461463886</v>
      </c>
      <c r="E5160">
        <f t="shared" si="502"/>
        <v>44.897527159130405</v>
      </c>
      <c r="F5160" s="126">
        <v>36.836103385636378</v>
      </c>
      <c r="G5160">
        <f t="shared" si="511"/>
        <v>36.87322821981207</v>
      </c>
      <c r="H5160">
        <f t="shared" si="509"/>
        <v>44.849432110930522</v>
      </c>
      <c r="I5160">
        <f t="shared" si="510"/>
        <v>37.16196521148445</v>
      </c>
      <c r="J5160">
        <f t="shared" si="504"/>
        <v>0</v>
      </c>
      <c r="K5160" s="66"/>
      <c r="L5160" s="67"/>
      <c r="M5160" s="66"/>
      <c r="N5160" s="67"/>
      <c r="O5160" s="66"/>
      <c r="P5160" s="67"/>
      <c r="Q5160" s="66"/>
      <c r="R5160" s="68"/>
      <c r="S5160">
        <f t="shared" si="505"/>
        <v>37.168122429325315</v>
      </c>
      <c r="T5160">
        <f t="shared" si="506"/>
        <v>6.1572178408653144E-3</v>
      </c>
      <c r="U5160">
        <f t="shared" si="507"/>
        <v>44.854036845792805</v>
      </c>
      <c r="V5160">
        <f t="shared" si="508"/>
        <v>4.6047348622835216E-3</v>
      </c>
    </row>
    <row r="5161" spans="1:22">
      <c r="A5161" s="12">
        <f t="shared" si="503"/>
        <v>0</v>
      </c>
      <c r="B5161" t="str">
        <f>YEAR(C5161)&amp;VLOOKUP(MONTH(C5161),lookup!$G$2:$N$13,8)</f>
        <v>2022M05</v>
      </c>
      <c r="C5161" s="7">
        <f t="shared" si="512"/>
        <v>44698</v>
      </c>
      <c r="D5161" s="126">
        <v>44.616291405518794</v>
      </c>
      <c r="E5161">
        <f t="shared" si="502"/>
        <v>44.799091851580954</v>
      </c>
      <c r="F5161" s="126">
        <v>36.526995153485778</v>
      </c>
      <c r="G5161">
        <f t="shared" si="511"/>
        <v>36.79807617685033</v>
      </c>
      <c r="H5161">
        <f t="shared" si="509"/>
        <v>44.826530249210556</v>
      </c>
      <c r="I5161">
        <f t="shared" si="510"/>
        <v>37.139142815218108</v>
      </c>
      <c r="J5161">
        <f t="shared" si="504"/>
        <v>0</v>
      </c>
      <c r="K5161" s="66"/>
      <c r="L5161" s="67"/>
      <c r="M5161" s="66"/>
      <c r="N5161" s="67"/>
      <c r="O5161" s="66"/>
      <c r="P5161" s="67"/>
      <c r="Q5161" s="66"/>
      <c r="R5161" s="68"/>
      <c r="S5161">
        <f t="shared" si="505"/>
        <v>37.143785549972506</v>
      </c>
      <c r="T5161">
        <f t="shared" si="506"/>
        <v>4.6427347543982478E-3</v>
      </c>
      <c r="U5161">
        <f t="shared" si="507"/>
        <v>44.83362590844969</v>
      </c>
      <c r="V5161">
        <f t="shared" si="508"/>
        <v>7.0956592391340223E-3</v>
      </c>
    </row>
    <row r="5162" spans="1:22">
      <c r="A5162" s="12">
        <f t="shared" si="503"/>
        <v>0</v>
      </c>
      <c r="B5162" t="str">
        <f>YEAR(C5162)&amp;VLOOKUP(MONTH(C5162),lookup!$G$2:$N$13,8)</f>
        <v>2022M05</v>
      </c>
      <c r="C5162" s="7">
        <f t="shared" si="512"/>
        <v>44699</v>
      </c>
      <c r="D5162" s="126">
        <v>44.311679076712835</v>
      </c>
      <c r="E5162">
        <f t="shared" si="502"/>
        <v>44.73185727053523</v>
      </c>
      <c r="F5162" s="126">
        <v>36.426343257831995</v>
      </c>
      <c r="G5162">
        <f t="shared" si="511"/>
        <v>36.725942106218582</v>
      </c>
      <c r="H5162">
        <f t="shared" si="509"/>
        <v>44.81804115787925</v>
      </c>
      <c r="I5162">
        <f t="shared" si="510"/>
        <v>37.12255211844645</v>
      </c>
      <c r="J5162">
        <f t="shared" si="504"/>
        <v>0</v>
      </c>
      <c r="K5162" s="66"/>
      <c r="L5162" s="67"/>
      <c r="M5162" s="66"/>
      <c r="N5162" s="67"/>
      <c r="O5162" s="66"/>
      <c r="P5162" s="67"/>
      <c r="Q5162" s="66"/>
      <c r="R5162" s="68"/>
      <c r="S5162">
        <f t="shared" si="505"/>
        <v>37.127038096996266</v>
      </c>
      <c r="T5162">
        <f t="shared" si="506"/>
        <v>4.4859785498161386E-3</v>
      </c>
      <c r="U5162">
        <f t="shared" si="507"/>
        <v>44.819601307541873</v>
      </c>
      <c r="V5162">
        <f t="shared" si="508"/>
        <v>1.5601496626231892E-3</v>
      </c>
    </row>
    <row r="5163" spans="1:22">
      <c r="A5163" s="12">
        <f t="shared" si="503"/>
        <v>0</v>
      </c>
      <c r="B5163" t="str">
        <f>YEAR(C5163)&amp;VLOOKUP(MONTH(C5163),lookup!$G$2:$N$13,8)</f>
        <v>2022M05</v>
      </c>
      <c r="C5163" s="7">
        <f t="shared" si="512"/>
        <v>44700</v>
      </c>
      <c r="D5163" s="126">
        <v>44.466366067662193</v>
      </c>
      <c r="E5163">
        <f t="shared" si="502"/>
        <v>44.642435276987072</v>
      </c>
      <c r="F5163" s="126">
        <v>36.543205327062786</v>
      </c>
      <c r="G5163">
        <f t="shared" si="511"/>
        <v>36.672734220151412</v>
      </c>
      <c r="H5163">
        <f t="shared" si="509"/>
        <v>44.808956687386903</v>
      </c>
      <c r="I5163">
        <f t="shared" si="510"/>
        <v>37.107464508517189</v>
      </c>
      <c r="J5163">
        <f t="shared" si="504"/>
        <v>0</v>
      </c>
      <c r="K5163" s="66"/>
      <c r="L5163" s="67"/>
      <c r="M5163" s="66"/>
      <c r="N5163" s="67"/>
      <c r="O5163" s="66"/>
      <c r="P5163" s="67"/>
      <c r="Q5163" s="66"/>
      <c r="R5163" s="68"/>
      <c r="S5163">
        <f t="shared" si="505"/>
        <v>37.113949561196264</v>
      </c>
      <c r="T5163">
        <f t="shared" si="506"/>
        <v>6.4850526790749541E-3</v>
      </c>
      <c r="U5163">
        <f t="shared" si="507"/>
        <v>44.81534067748634</v>
      </c>
      <c r="V5163">
        <f t="shared" si="508"/>
        <v>6.3839900994366872E-3</v>
      </c>
    </row>
    <row r="5164" spans="1:22">
      <c r="A5164" s="12">
        <f t="shared" si="503"/>
        <v>0</v>
      </c>
      <c r="B5164" t="str">
        <f>YEAR(C5164)&amp;VLOOKUP(MONTH(C5164),lookup!$G$2:$N$13,8)</f>
        <v>2022M05</v>
      </c>
      <c r="C5164" s="7">
        <f t="shared" si="512"/>
        <v>44701</v>
      </c>
      <c r="D5164" s="126">
        <v>43.846438634546978</v>
      </c>
      <c r="E5164">
        <f t="shared" si="502"/>
        <v>44.531406759711885</v>
      </c>
      <c r="F5164" s="126">
        <v>36.212294072123321</v>
      </c>
      <c r="G5164">
        <f t="shared" si="511"/>
        <v>36.593549705640513</v>
      </c>
      <c r="H5164">
        <f t="shared" si="509"/>
        <v>44.797295209535932</v>
      </c>
      <c r="I5164">
        <f t="shared" si="510"/>
        <v>37.089792253270495</v>
      </c>
      <c r="J5164">
        <f t="shared" si="504"/>
        <v>0</v>
      </c>
      <c r="K5164" s="66"/>
      <c r="L5164" s="67"/>
      <c r="M5164" s="66"/>
      <c r="N5164" s="67"/>
      <c r="O5164" s="66"/>
      <c r="P5164" s="67"/>
      <c r="Q5164" s="66"/>
      <c r="R5164" s="68"/>
      <c r="S5164">
        <f t="shared" si="505"/>
        <v>37.093952236193857</v>
      </c>
      <c r="T5164">
        <f t="shared" si="506"/>
        <v>4.1599829233618379E-3</v>
      </c>
      <c r="U5164">
        <f t="shared" si="507"/>
        <v>44.801711335607607</v>
      </c>
      <c r="V5164">
        <f t="shared" si="508"/>
        <v>4.4161260716748529E-3</v>
      </c>
    </row>
    <row r="5165" spans="1:22">
      <c r="A5165" s="12">
        <f t="shared" si="503"/>
        <v>0</v>
      </c>
      <c r="B5165" t="str">
        <f>YEAR(C5165)&amp;VLOOKUP(MONTH(C5165),lookup!$G$2:$N$13,8)</f>
        <v>2022M05</v>
      </c>
      <c r="C5165" s="7">
        <f t="shared" si="512"/>
        <v>44702</v>
      </c>
      <c r="D5165" s="126">
        <v>44.805102301310342</v>
      </c>
      <c r="E5165">
        <f t="shared" ref="E5165:E5228" si="513">AVERAGE(SUM(D5158:D5165)/8,SUM(D5160:D5165)/6)</f>
        <v>44.513387601966784</v>
      </c>
      <c r="F5165" s="126">
        <v>36.641375282264583</v>
      </c>
      <c r="G5165">
        <f t="shared" si="511"/>
        <v>36.566830822890253</v>
      </c>
      <c r="H5165">
        <f t="shared" si="509"/>
        <v>44.761878715386445</v>
      </c>
      <c r="I5165">
        <f t="shared" si="510"/>
        <v>37.05124876294262</v>
      </c>
      <c r="J5165">
        <f t="shared" si="504"/>
        <v>0</v>
      </c>
      <c r="K5165" s="66"/>
      <c r="L5165" s="67"/>
      <c r="M5165" s="66"/>
      <c r="N5165" s="67"/>
      <c r="O5165" s="66"/>
      <c r="P5165" s="67"/>
      <c r="Q5165" s="66"/>
      <c r="R5165" s="68"/>
      <c r="S5165">
        <f t="shared" si="505"/>
        <v>37.059486938430211</v>
      </c>
      <c r="T5165">
        <f t="shared" si="506"/>
        <v>8.2381754875910929E-3</v>
      </c>
      <c r="U5165">
        <f t="shared" si="507"/>
        <v>44.771948229371034</v>
      </c>
      <c r="V5165">
        <f t="shared" si="508"/>
        <v>1.0069513984589662E-2</v>
      </c>
    </row>
    <row r="5166" spans="1:22">
      <c r="A5166" s="12">
        <f t="shared" si="503"/>
        <v>0</v>
      </c>
      <c r="B5166" t="str">
        <f>YEAR(C5166)&amp;VLOOKUP(MONTH(C5166),lookup!$G$2:$N$13,8)</f>
        <v>2022M05</v>
      </c>
      <c r="C5166" s="7">
        <f t="shared" si="512"/>
        <v>44703</v>
      </c>
      <c r="D5166" s="126">
        <v>43.824330027519856</v>
      </c>
      <c r="E5166">
        <f t="shared" si="513"/>
        <v>44.380806918611313</v>
      </c>
      <c r="F5166" s="126">
        <v>36.220897243641197</v>
      </c>
      <c r="G5166">
        <f t="shared" si="511"/>
        <v>36.481822721315609</v>
      </c>
      <c r="H5166">
        <f t="shared" si="509"/>
        <v>44.707726414144609</v>
      </c>
      <c r="I5166">
        <f t="shared" si="510"/>
        <v>37.015090624769044</v>
      </c>
      <c r="J5166">
        <f t="shared" si="504"/>
        <v>0</v>
      </c>
      <c r="K5166" s="66"/>
      <c r="L5166" s="67"/>
      <c r="M5166" s="66"/>
      <c r="N5166" s="67"/>
      <c r="O5166" s="66"/>
      <c r="P5166" s="67"/>
      <c r="Q5166" s="66"/>
      <c r="R5166" s="68"/>
      <c r="S5166">
        <f t="shared" si="505"/>
        <v>37.026740484837212</v>
      </c>
      <c r="T5166">
        <f t="shared" si="506"/>
        <v>1.1649860068168039E-2</v>
      </c>
      <c r="U5166">
        <f t="shared" si="507"/>
        <v>44.717921384347086</v>
      </c>
      <c r="V5166">
        <f t="shared" si="508"/>
        <v>1.0194970202476838E-2</v>
      </c>
    </row>
    <row r="5167" spans="1:22">
      <c r="A5167" s="12">
        <f t="shared" si="503"/>
        <v>0</v>
      </c>
      <c r="B5167" t="str">
        <f>YEAR(C5167)&amp;VLOOKUP(MONTH(C5167),lookup!$G$2:$N$13,8)</f>
        <v>2022M05</v>
      </c>
      <c r="C5167" s="7">
        <f t="shared" si="512"/>
        <v>44704</v>
      </c>
      <c r="D5167" s="126">
        <v>44.224123433371211</v>
      </c>
      <c r="E5167">
        <f t="shared" si="513"/>
        <v>44.30291942476692</v>
      </c>
      <c r="F5167" s="126">
        <v>36.159426801480116</v>
      </c>
      <c r="G5167">
        <f t="shared" si="511"/>
        <v>36.406543531420716</v>
      </c>
      <c r="H5167">
        <f t="shared" si="509"/>
        <v>44.663363622667177</v>
      </c>
      <c r="I5167">
        <f t="shared" si="510"/>
        <v>36.974057662972669</v>
      </c>
      <c r="J5167">
        <f t="shared" si="504"/>
        <v>0</v>
      </c>
      <c r="K5167" s="66"/>
      <c r="L5167" s="67"/>
      <c r="M5167" s="66"/>
      <c r="N5167" s="67"/>
      <c r="O5167" s="66"/>
      <c r="P5167" s="67"/>
      <c r="Q5167" s="66"/>
      <c r="R5167" s="68"/>
      <c r="S5167">
        <f t="shared" si="505"/>
        <v>36.988266478781703</v>
      </c>
      <c r="T5167">
        <f t="shared" si="506"/>
        <v>1.4208815809034547E-2</v>
      </c>
      <c r="U5167">
        <f t="shared" si="507"/>
        <v>44.679820308285038</v>
      </c>
      <c r="V5167">
        <f t="shared" si="508"/>
        <v>1.6456685617860956E-2</v>
      </c>
    </row>
    <row r="5168" spans="1:22">
      <c r="A5168" s="12">
        <f t="shared" ref="A5168:A5231" si="514">IF(D5168+D5169=D5168,IF(D5168+D5169&gt;0,1,0),0)</f>
        <v>0</v>
      </c>
      <c r="B5168" t="str">
        <f>YEAR(C5168)&amp;VLOOKUP(MONTH(C5168),lookup!$G$2:$N$13,8)</f>
        <v>2022M05</v>
      </c>
      <c r="C5168" s="7">
        <f t="shared" si="512"/>
        <v>44705</v>
      </c>
      <c r="D5168" s="126">
        <v>43.487298489196689</v>
      </c>
      <c r="E5168">
        <f t="shared" si="513"/>
        <v>44.153323419207211</v>
      </c>
      <c r="F5168" s="126">
        <v>35.922342105951472</v>
      </c>
      <c r="G5168">
        <f t="shared" si="511"/>
        <v>36.307433355450371</v>
      </c>
      <c r="H5168">
        <f t="shared" si="509"/>
        <v>44.60442788026306</v>
      </c>
      <c r="I5168">
        <f t="shared" si="510"/>
        <v>36.928111099840727</v>
      </c>
      <c r="J5168">
        <f t="shared" si="504"/>
        <v>0</v>
      </c>
      <c r="K5168" s="66"/>
      <c r="L5168" s="67"/>
      <c r="M5168" s="66"/>
      <c r="N5168" s="67"/>
      <c r="O5168" s="66"/>
      <c r="P5168" s="67"/>
      <c r="Q5168" s="66"/>
      <c r="R5168" s="68"/>
      <c r="S5168">
        <f t="shared" si="505"/>
        <v>36.935348635002796</v>
      </c>
      <c r="T5168">
        <f t="shared" si="506"/>
        <v>7.2375351620692641E-3</v>
      </c>
      <c r="U5168">
        <f t="shared" si="507"/>
        <v>44.616314811062182</v>
      </c>
      <c r="V5168">
        <f t="shared" si="508"/>
        <v>1.1886930799121842E-2</v>
      </c>
    </row>
    <row r="5169" spans="1:22">
      <c r="A5169" s="12">
        <f t="shared" si="514"/>
        <v>0</v>
      </c>
      <c r="B5169" t="str">
        <f>YEAR(C5169)&amp;VLOOKUP(MONTH(C5169),lookup!$G$2:$N$13,8)</f>
        <v>2022M05</v>
      </c>
      <c r="C5169" s="7">
        <f t="shared" si="512"/>
        <v>44706</v>
      </c>
      <c r="D5169" s="126">
        <v>43.9842812678</v>
      </c>
      <c r="E5169">
        <f t="shared" si="513"/>
        <v>44.073649052277929</v>
      </c>
      <c r="F5169" s="126">
        <v>35.985031704408797</v>
      </c>
      <c r="G5169">
        <f t="shared" si="511"/>
        <v>36.22704617132856</v>
      </c>
      <c r="H5169">
        <f t="shared" si="509"/>
        <v>44.532813632625206</v>
      </c>
      <c r="I5169">
        <f t="shared" si="510"/>
        <v>36.868195716423827</v>
      </c>
      <c r="J5169">
        <f t="shared" si="504"/>
        <v>0</v>
      </c>
      <c r="K5169" s="66"/>
      <c r="L5169" s="67"/>
      <c r="M5169" s="66"/>
      <c r="N5169" s="67"/>
      <c r="O5169" s="66"/>
      <c r="P5169" s="67"/>
      <c r="Q5169" s="66"/>
      <c r="R5169" s="68"/>
      <c r="S5169">
        <f t="shared" si="505"/>
        <v>36.887110412370447</v>
      </c>
      <c r="T5169">
        <f t="shared" si="506"/>
        <v>1.8914695946619986E-2</v>
      </c>
      <c r="U5169">
        <f t="shared" si="507"/>
        <v>44.552624404523797</v>
      </c>
      <c r="V5169">
        <f t="shared" si="508"/>
        <v>1.9810771898590929E-2</v>
      </c>
    </row>
    <row r="5170" spans="1:22">
      <c r="A5170" s="12">
        <f t="shared" si="514"/>
        <v>0</v>
      </c>
      <c r="B5170" t="str">
        <f>YEAR(C5170)&amp;VLOOKUP(MONTH(C5170),lookup!$G$2:$N$13,8)</f>
        <v>2022M05</v>
      </c>
      <c r="C5170" s="7">
        <f t="shared" si="512"/>
        <v>44707</v>
      </c>
      <c r="D5170" s="126">
        <v>43.534019378625608</v>
      </c>
      <c r="E5170">
        <f t="shared" si="513"/>
        <v>43.99901038315403</v>
      </c>
      <c r="F5170" s="126">
        <v>35.951657603770542</v>
      </c>
      <c r="G5170">
        <f t="shared" si="511"/>
        <v>36.175658612253656</v>
      </c>
      <c r="H5170">
        <f t="shared" si="509"/>
        <v>44.47220938895633</v>
      </c>
      <c r="I5170">
        <f t="shared" si="510"/>
        <v>36.818741739793829</v>
      </c>
      <c r="J5170">
        <f t="shared" si="504"/>
        <v>0</v>
      </c>
      <c r="K5170" s="66"/>
      <c r="L5170" s="67"/>
      <c r="M5170" s="66"/>
      <c r="N5170" s="67"/>
      <c r="O5170" s="66"/>
      <c r="P5170" s="67"/>
      <c r="Q5170" s="66"/>
      <c r="R5170" s="68"/>
      <c r="S5170">
        <f t="shared" si="505"/>
        <v>36.834417751516938</v>
      </c>
      <c r="T5170">
        <f t="shared" si="506"/>
        <v>1.5676011723108729E-2</v>
      </c>
      <c r="U5170">
        <f t="shared" si="507"/>
        <v>44.49366589992043</v>
      </c>
      <c r="V5170">
        <f t="shared" si="508"/>
        <v>2.1456510964100062E-2</v>
      </c>
    </row>
    <row r="5171" spans="1:22">
      <c r="A5171" s="12">
        <f t="shared" si="514"/>
        <v>0</v>
      </c>
      <c r="B5171" t="str">
        <f>YEAR(C5171)&amp;VLOOKUP(MONTH(C5171),lookup!$G$2:$N$13,8)</f>
        <v>2022M05</v>
      </c>
      <c r="C5171" s="7">
        <f t="shared" si="512"/>
        <v>44708</v>
      </c>
      <c r="D5171" s="126">
        <v>43.775903916970123</v>
      </c>
      <c r="E5171">
        <f t="shared" si="513"/>
        <v>43.870089966707425</v>
      </c>
      <c r="F5171" s="126">
        <v>35.833531538499017</v>
      </c>
      <c r="G5171">
        <f t="shared" si="511"/>
        <v>36.063983688487951</v>
      </c>
      <c r="H5171">
        <f t="shared" si="509"/>
        <v>44.41815364865986</v>
      </c>
      <c r="I5171">
        <f t="shared" si="510"/>
        <v>36.772600051999959</v>
      </c>
      <c r="J5171">
        <f t="shared" ref="J5171:J5234" si="515">INDEX(L:AW,MATCH(C5171,C:C,0),MATCH($J$1,$L$1:$AW$1,0))*(IF(K5171=$S$1,1,IF(M5171=$S$1,1,IF(O5171=$S$1,1,IF(Q5171=$S$1,1,0)))))</f>
        <v>0</v>
      </c>
      <c r="K5171" s="66"/>
      <c r="L5171" s="67"/>
      <c r="M5171" s="66"/>
      <c r="N5171" s="67"/>
      <c r="O5171" s="66"/>
      <c r="P5171" s="67"/>
      <c r="Q5171" s="66"/>
      <c r="R5171" s="68"/>
      <c r="S5171">
        <f t="shared" si="505"/>
        <v>36.780910744599545</v>
      </c>
      <c r="T5171">
        <f t="shared" si="506"/>
        <v>8.310692599586389E-3</v>
      </c>
      <c r="U5171">
        <f t="shared" si="507"/>
        <v>44.426504929425164</v>
      </c>
      <c r="V5171">
        <f t="shared" si="508"/>
        <v>8.3512807653036703E-3</v>
      </c>
    </row>
    <row r="5172" spans="1:22">
      <c r="A5172" s="12">
        <f t="shared" si="514"/>
        <v>0</v>
      </c>
      <c r="B5172" t="str">
        <f>YEAR(C5172)&amp;VLOOKUP(MONTH(C5172),lookup!$G$2:$N$13,8)</f>
        <v>2022M05</v>
      </c>
      <c r="C5172" s="7">
        <f t="shared" si="512"/>
        <v>44709</v>
      </c>
      <c r="D5172" s="126">
        <v>43.406895573755307</v>
      </c>
      <c r="E5172">
        <f t="shared" si="513"/>
        <v>43.807832320927567</v>
      </c>
      <c r="F5172" s="126">
        <v>35.765403000223102</v>
      </c>
      <c r="G5172">
        <f t="shared" si="511"/>
        <v>35.998095142876011</v>
      </c>
      <c r="H5172">
        <f t="shared" si="509"/>
        <v>44.347480738400563</v>
      </c>
      <c r="I5172">
        <f t="shared" si="510"/>
        <v>36.708718959865045</v>
      </c>
      <c r="J5172">
        <f t="shared" si="515"/>
        <v>0</v>
      </c>
      <c r="K5172" s="66"/>
      <c r="L5172" s="67"/>
      <c r="M5172" s="66"/>
      <c r="N5172" s="67"/>
      <c r="O5172" s="66"/>
      <c r="P5172" s="67"/>
      <c r="Q5172" s="66"/>
      <c r="R5172" s="68"/>
      <c r="S5172">
        <f t="shared" ref="S5172:S5235" si="516">AVERAGE(G4807+G4441+G4076+G3711+G3346)/5</f>
        <v>36.718572381159191</v>
      </c>
      <c r="T5172">
        <f t="shared" ref="T5172:T5235" si="517">S5172-I5172</f>
        <v>9.8534212941459032E-3</v>
      </c>
      <c r="U5172">
        <f t="shared" ref="U5172:U5235" si="518">AVERAGE(E4807+E4441+E4076+E3711+E3346)/5</f>
        <v>44.36092583899152</v>
      </c>
      <c r="V5172">
        <f t="shared" ref="V5172:V5235" si="519">U5172-H5172</f>
        <v>1.3445100590956827E-2</v>
      </c>
    </row>
    <row r="5173" spans="1:22">
      <c r="A5173" s="12">
        <f t="shared" si="514"/>
        <v>0</v>
      </c>
      <c r="B5173" t="str">
        <f>YEAR(C5173)&amp;VLOOKUP(MONTH(C5173),lookup!$G$2:$N$13,8)</f>
        <v>2022M05</v>
      </c>
      <c r="C5173" s="7">
        <f t="shared" si="512"/>
        <v>44710</v>
      </c>
      <c r="D5173" s="126">
        <v>43.962058571851671</v>
      </c>
      <c r="E5173">
        <f t="shared" si="513"/>
        <v>43.733303349376442</v>
      </c>
      <c r="F5173" s="126">
        <v>36.041808516017859</v>
      </c>
      <c r="G5173">
        <f t="shared" si="511"/>
        <v>35.95082069619707</v>
      </c>
      <c r="H5173">
        <f t="shared" si="509"/>
        <v>44.279755901989986</v>
      </c>
      <c r="I5173">
        <f t="shared" si="510"/>
        <v>36.65196375649181</v>
      </c>
      <c r="J5173">
        <f t="shared" si="515"/>
        <v>0</v>
      </c>
      <c r="K5173" s="66"/>
      <c r="L5173" s="67"/>
      <c r="M5173" s="66"/>
      <c r="N5173" s="67"/>
      <c r="O5173" s="66"/>
      <c r="P5173" s="67"/>
      <c r="Q5173" s="66"/>
      <c r="R5173" s="68"/>
      <c r="S5173">
        <f t="shared" si="516"/>
        <v>36.659539333984277</v>
      </c>
      <c r="T5173">
        <f t="shared" si="517"/>
        <v>7.5755774924672892E-3</v>
      </c>
      <c r="U5173">
        <f t="shared" si="518"/>
        <v>44.289350801040811</v>
      </c>
      <c r="V5173">
        <f t="shared" si="519"/>
        <v>9.5948990508247789E-3</v>
      </c>
    </row>
    <row r="5174" spans="1:22">
      <c r="A5174" s="12">
        <f t="shared" si="514"/>
        <v>0</v>
      </c>
      <c r="B5174" t="str">
        <f>YEAR(C5174)&amp;VLOOKUP(MONTH(C5174),lookup!$G$2:$N$13,8)</f>
        <v>2022M05</v>
      </c>
      <c r="C5174" s="7">
        <f t="shared" si="512"/>
        <v>44711</v>
      </c>
      <c r="D5174" s="126">
        <v>43.107809906499611</v>
      </c>
      <c r="E5174">
        <f t="shared" si="513"/>
        <v>43.656896793254582</v>
      </c>
      <c r="F5174" s="126">
        <v>35.464167172943633</v>
      </c>
      <c r="G5174">
        <f t="shared" si="511"/>
        <v>35.865343822361154</v>
      </c>
      <c r="H5174">
        <f t="shared" si="509"/>
        <v>44.220044603905151</v>
      </c>
      <c r="I5174">
        <f t="shared" si="510"/>
        <v>36.60111933463601</v>
      </c>
      <c r="J5174">
        <f t="shared" si="515"/>
        <v>0</v>
      </c>
      <c r="K5174" s="66"/>
      <c r="L5174" s="67"/>
      <c r="M5174" s="66"/>
      <c r="N5174" s="67"/>
      <c r="O5174" s="66"/>
      <c r="P5174" s="67"/>
      <c r="Q5174" s="66"/>
      <c r="R5174" s="68"/>
      <c r="S5174">
        <f t="shared" si="516"/>
        <v>36.611760135526559</v>
      </c>
      <c r="T5174">
        <f t="shared" si="517"/>
        <v>1.0640800890548974E-2</v>
      </c>
      <c r="U5174">
        <f t="shared" si="518"/>
        <v>44.232236589596326</v>
      </c>
      <c r="V5174">
        <f t="shared" si="519"/>
        <v>1.2191985691174523E-2</v>
      </c>
    </row>
    <row r="5175" spans="1:22">
      <c r="A5175" s="12">
        <f t="shared" si="514"/>
        <v>0</v>
      </c>
      <c r="B5175" t="str">
        <f>YEAR(C5175)&amp;VLOOKUP(MONTH(C5175),lookup!$G$2:$N$13,8)</f>
        <v>2022M05</v>
      </c>
      <c r="C5175" s="7">
        <f t="shared" si="512"/>
        <v>44712</v>
      </c>
      <c r="D5175" s="126">
        <v>43.672905982816296</v>
      </c>
      <c r="E5175">
        <f t="shared" si="513"/>
        <v>43.596497762179595</v>
      </c>
      <c r="F5175" s="126">
        <v>35.811540673537266</v>
      </c>
      <c r="G5175">
        <f t="shared" si="511"/>
        <v>35.829143353458761</v>
      </c>
      <c r="H5175">
        <f t="shared" ref="H5175:H5238" si="520">IF(INDEX(D:D,MATCH(DATE(YEAR($C5175)-1,MONTH($C5175),DAY($C5175)),$C:$C,0),1)=0,0,(INDEX(E:E,MATCH(DATE(YEAR($C5175)-1,MONTH($C5175),DAY($C5175)),$C:$C,0),1)+INDEX(E:E,MATCH(DATE(YEAR($C5175)-2,MONTH($C5175),DAY($C5175)),$C:$C,0),1)+INDEX(E:E,MATCH(DATE(YEAR($C5175)-3,MONTH($C5175),DAY($C5175)),$C:$C,0),1)+INDEX(E:E,MATCH(DATE(YEAR($C5175)-4,MONTH($C5175),DAY($C5175)),$C:$C,0),1)+INDEX(E:E,MATCH(DATE(YEAR($C5175)-5,MONTH($C5175),DAY($C5175)),$C:$C,0),1))/5)</f>
        <v>44.135815593856741</v>
      </c>
      <c r="I5175">
        <f t="shared" ref="I5175:I5238" si="521">IF(INDEX(D:D,MATCH(DATE(YEAR($C5175)-1,MONTH($C5175),DAY($C5175)),$C:$C,0),1)=0,0,(INDEX(G:G,MATCH(DATE(YEAR($C5175)-1,MONTH($C5175),DAY($C5175)),$C:$C,0),1)+INDEX(G:G,MATCH(DATE(YEAR($C5175)-2,MONTH($C5175),DAY($C5175)),$C:$C,0),1)+INDEX(G:G,MATCH(DATE(YEAR($C5175)-3,MONTH($C5175),DAY($C5175)),$C:$C,0),1)+INDEX(G:G,MATCH(DATE(YEAR($C5175)-4,MONTH($C5175),DAY($C5175)),$C:$C,0),1)+INDEX(G:G,MATCH(DATE(YEAR($C5175)-5,MONTH($C5175),DAY($C5175)),$C:$C,0),1))/5)</f>
        <v>36.530823039371235</v>
      </c>
      <c r="J5175">
        <f t="shared" si="515"/>
        <v>0</v>
      </c>
      <c r="K5175" s="66"/>
      <c r="L5175" s="67"/>
      <c r="M5175" s="66"/>
      <c r="N5175" s="67"/>
      <c r="O5175" s="66"/>
      <c r="P5175" s="67"/>
      <c r="Q5175" s="66"/>
      <c r="R5175" s="68"/>
      <c r="S5175">
        <f t="shared" si="516"/>
        <v>36.544756785224713</v>
      </c>
      <c r="T5175">
        <f t="shared" si="517"/>
        <v>1.3933745853478285E-2</v>
      </c>
      <c r="U5175">
        <f t="shared" si="518"/>
        <v>44.152644356975422</v>
      </c>
      <c r="V5175">
        <f t="shared" si="519"/>
        <v>1.6828763118681422E-2</v>
      </c>
    </row>
    <row r="5176" spans="1:22">
      <c r="A5176" s="12">
        <f t="shared" si="514"/>
        <v>0</v>
      </c>
      <c r="B5176" t="str">
        <f>YEAR(C5176)&amp;VLOOKUP(MONTH(C5176),lookup!$G$2:$N$13,8)</f>
        <v>2022M06</v>
      </c>
      <c r="C5176" s="7">
        <f t="shared" si="512"/>
        <v>44713</v>
      </c>
      <c r="D5176" s="126">
        <v>43.013806367402204</v>
      </c>
      <c r="E5176">
        <f t="shared" si="513"/>
        <v>43.523553420298818</v>
      </c>
      <c r="F5176" s="126">
        <v>35.390911503004631</v>
      </c>
      <c r="G5176">
        <f t="shared" si="511"/>
        <v>35.749200099044089</v>
      </c>
      <c r="H5176">
        <f t="shared" si="520"/>
        <v>44.071555706433045</v>
      </c>
      <c r="I5176">
        <f t="shared" si="521"/>
        <v>36.475853658763548</v>
      </c>
      <c r="J5176">
        <f t="shared" si="515"/>
        <v>0</v>
      </c>
      <c r="K5176" s="66"/>
      <c r="L5176" s="67"/>
      <c r="M5176" s="66"/>
      <c r="N5176" s="67"/>
      <c r="O5176" s="66"/>
      <c r="P5176" s="67"/>
      <c r="Q5176" s="66"/>
      <c r="R5176" s="68"/>
      <c r="S5176">
        <f t="shared" si="516"/>
        <v>36.489944978924051</v>
      </c>
      <c r="T5176">
        <f t="shared" si="517"/>
        <v>1.4091320160503074E-2</v>
      </c>
      <c r="U5176">
        <f t="shared" si="518"/>
        <v>44.083077405940827</v>
      </c>
      <c r="V5176">
        <f t="shared" si="519"/>
        <v>1.1521699507781591E-2</v>
      </c>
    </row>
    <row r="5177" spans="1:22">
      <c r="A5177" s="12">
        <f t="shared" si="514"/>
        <v>0</v>
      </c>
      <c r="B5177" t="str">
        <f>YEAR(C5177)&amp;VLOOKUP(MONTH(C5177),lookup!$G$2:$N$13,8)</f>
        <v>2022M06</v>
      </c>
      <c r="C5177" s="7">
        <f t="shared" si="512"/>
        <v>44714</v>
      </c>
      <c r="D5177" s="126">
        <v>43.688975267547043</v>
      </c>
      <c r="E5177">
        <f t="shared" si="513"/>
        <v>43.497852741164422</v>
      </c>
      <c r="F5177" s="126">
        <v>35.843229098076527</v>
      </c>
      <c r="G5177">
        <f t="shared" si="511"/>
        <v>35.741145566113119</v>
      </c>
      <c r="H5177">
        <f t="shared" si="520"/>
        <v>44.023976442488262</v>
      </c>
      <c r="I5177">
        <f t="shared" si="521"/>
        <v>36.442464247566924</v>
      </c>
      <c r="J5177">
        <f t="shared" si="515"/>
        <v>0</v>
      </c>
      <c r="K5177" s="66"/>
      <c r="L5177" s="67"/>
      <c r="M5177" s="66"/>
      <c r="N5177" s="67"/>
      <c r="O5177" s="66"/>
      <c r="P5177" s="67"/>
      <c r="Q5177" s="66"/>
      <c r="R5177" s="68"/>
      <c r="S5177">
        <f t="shared" si="516"/>
        <v>36.455423876997514</v>
      </c>
      <c r="T5177">
        <f t="shared" si="517"/>
        <v>1.2959629430589814E-2</v>
      </c>
      <c r="U5177">
        <f t="shared" si="518"/>
        <v>44.040569206899939</v>
      </c>
      <c r="V5177">
        <f t="shared" si="519"/>
        <v>1.6592764411676342E-2</v>
      </c>
    </row>
    <row r="5178" spans="1:22">
      <c r="A5178" s="12">
        <f t="shared" si="514"/>
        <v>0</v>
      </c>
      <c r="B5178" t="str">
        <f>YEAR(C5178)&amp;VLOOKUP(MONTH(C5178),lookup!$G$2:$N$13,8)</f>
        <v>2022M06</v>
      </c>
      <c r="C5178" s="7">
        <f t="shared" si="512"/>
        <v>44715</v>
      </c>
      <c r="D5178" s="126">
        <v>43.41466887745058</v>
      </c>
      <c r="E5178">
        <f t="shared" si="513"/>
        <v>43.49104111014892</v>
      </c>
      <c r="F5178" s="126">
        <v>35.840121481589073</v>
      </c>
      <c r="G5178">
        <f t="shared" si="511"/>
        <v>35.74040109859061</v>
      </c>
      <c r="H5178">
        <f t="shared" si="520"/>
        <v>43.971431680905241</v>
      </c>
      <c r="I5178">
        <f t="shared" si="521"/>
        <v>36.39900362819926</v>
      </c>
      <c r="J5178">
        <f t="shared" si="515"/>
        <v>0</v>
      </c>
      <c r="K5178" s="66"/>
      <c r="L5178" s="67"/>
      <c r="M5178" s="66"/>
      <c r="N5178" s="67"/>
      <c r="O5178" s="66"/>
      <c r="P5178" s="67"/>
      <c r="Q5178" s="66"/>
      <c r="R5178" s="68"/>
      <c r="S5178">
        <f t="shared" si="516"/>
        <v>36.406326883282262</v>
      </c>
      <c r="T5178">
        <f t="shared" si="517"/>
        <v>7.3232550830013565E-3</v>
      </c>
      <c r="U5178">
        <f t="shared" si="518"/>
        <v>43.977724825529577</v>
      </c>
      <c r="V5178">
        <f t="shared" si="519"/>
        <v>6.2931446243368327E-3</v>
      </c>
    </row>
    <row r="5179" spans="1:22">
      <c r="A5179" s="12">
        <f t="shared" si="514"/>
        <v>0</v>
      </c>
      <c r="B5179" t="str">
        <f>YEAR(C5179)&amp;VLOOKUP(MONTH(C5179),lookup!$G$2:$N$13,8)</f>
        <v>2022M06</v>
      </c>
      <c r="C5179" s="7">
        <f t="shared" si="512"/>
        <v>44716</v>
      </c>
      <c r="D5179" s="126">
        <v>43.470005692288133</v>
      </c>
      <c r="E5179">
        <f t="shared" si="513"/>
        <v>43.430918064476003</v>
      </c>
      <c r="F5179" s="126">
        <v>35.628175709969327</v>
      </c>
      <c r="G5179">
        <f t="shared" si="511"/>
        <v>35.693096958803466</v>
      </c>
      <c r="H5179">
        <f t="shared" si="520"/>
        <v>43.868133209849034</v>
      </c>
      <c r="I5179">
        <f t="shared" si="521"/>
        <v>36.321035262181837</v>
      </c>
      <c r="J5179">
        <f t="shared" si="515"/>
        <v>0</v>
      </c>
      <c r="K5179" s="66"/>
      <c r="L5179" s="67"/>
      <c r="M5179" s="66"/>
      <c r="N5179" s="67"/>
      <c r="O5179" s="66"/>
      <c r="P5179" s="67"/>
      <c r="Q5179" s="66"/>
      <c r="R5179" s="68"/>
      <c r="S5179">
        <f t="shared" si="516"/>
        <v>36.345665974549071</v>
      </c>
      <c r="T5179">
        <f t="shared" si="517"/>
        <v>2.4630712367233798E-2</v>
      </c>
      <c r="U5179">
        <f t="shared" si="518"/>
        <v>43.896498698627433</v>
      </c>
      <c r="V5179">
        <f t="shared" si="519"/>
        <v>2.8365488778398174E-2</v>
      </c>
    </row>
    <row r="5180" spans="1:22">
      <c r="A5180" s="12">
        <f t="shared" si="514"/>
        <v>0</v>
      </c>
      <c r="B5180" t="str">
        <f>YEAR(C5180)&amp;VLOOKUP(MONTH(C5180),lookup!$G$2:$N$13,8)</f>
        <v>2022M06</v>
      </c>
      <c r="C5180" s="7">
        <f t="shared" si="512"/>
        <v>44717</v>
      </c>
      <c r="D5180" s="126">
        <v>43.198463835018458</v>
      </c>
      <c r="E5180">
        <f t="shared" si="513"/>
        <v>43.42544557484819</v>
      </c>
      <c r="F5180" s="126">
        <v>35.659060842820175</v>
      </c>
      <c r="G5180">
        <f t="shared" si="511"/>
        <v>35.702691713122157</v>
      </c>
      <c r="H5180">
        <f t="shared" si="520"/>
        <v>43.80043447980637</v>
      </c>
      <c r="I5180">
        <f t="shared" si="521"/>
        <v>36.267179142194863</v>
      </c>
      <c r="J5180">
        <f t="shared" si="515"/>
        <v>0</v>
      </c>
      <c r="K5180" s="66"/>
      <c r="L5180" s="67"/>
      <c r="M5180" s="66"/>
      <c r="N5180" s="67"/>
      <c r="O5180" s="66"/>
      <c r="P5180" s="67"/>
      <c r="Q5180" s="66"/>
      <c r="R5180" s="68"/>
      <c r="S5180">
        <f t="shared" si="516"/>
        <v>36.293557237493424</v>
      </c>
      <c r="T5180">
        <f t="shared" si="517"/>
        <v>2.6378095298561277E-2</v>
      </c>
      <c r="U5180">
        <f t="shared" si="518"/>
        <v>43.83004423780087</v>
      </c>
      <c r="V5180">
        <f t="shared" si="519"/>
        <v>2.960975799449983E-2</v>
      </c>
    </row>
    <row r="5181" spans="1:22">
      <c r="A5181" s="12">
        <f t="shared" si="514"/>
        <v>0</v>
      </c>
      <c r="B5181" t="str">
        <f>YEAR(C5181)&amp;VLOOKUP(MONTH(C5181),lookup!$G$2:$N$13,8)</f>
        <v>2022M06</v>
      </c>
      <c r="C5181" s="7">
        <f t="shared" si="512"/>
        <v>44718</v>
      </c>
      <c r="D5181" s="126">
        <v>43.044638268262126</v>
      </c>
      <c r="E5181">
        <f t="shared" si="513"/>
        <v>43.315751162994324</v>
      </c>
      <c r="F5181" s="126">
        <v>35.143379020574933</v>
      </c>
      <c r="G5181">
        <f t="shared" si="511"/>
        <v>35.590859731910115</v>
      </c>
      <c r="H5181">
        <f t="shared" si="520"/>
        <v>43.745695640239376</v>
      </c>
      <c r="I5181">
        <f t="shared" si="521"/>
        <v>36.223901830095159</v>
      </c>
      <c r="J5181">
        <f t="shared" si="515"/>
        <v>0</v>
      </c>
      <c r="K5181" s="66"/>
      <c r="L5181" s="67"/>
      <c r="M5181" s="66"/>
      <c r="N5181" s="67"/>
      <c r="O5181" s="66"/>
      <c r="P5181" s="67"/>
      <c r="Q5181" s="66"/>
      <c r="R5181" s="68"/>
      <c r="S5181">
        <f t="shared" si="516"/>
        <v>36.231974357330166</v>
      </c>
      <c r="T5181">
        <f t="shared" si="517"/>
        <v>8.0725272350079535E-3</v>
      </c>
      <c r="U5181">
        <f t="shared" si="518"/>
        <v>43.754537247339606</v>
      </c>
      <c r="V5181">
        <f t="shared" si="519"/>
        <v>8.8416071002299645E-3</v>
      </c>
    </row>
    <row r="5182" spans="1:22">
      <c r="A5182" s="12">
        <f t="shared" si="514"/>
        <v>0</v>
      </c>
      <c r="B5182" t="str">
        <f>YEAR(C5182)&amp;VLOOKUP(MONTH(C5182),lookup!$G$2:$N$13,8)</f>
        <v>2022M06</v>
      </c>
      <c r="C5182" s="7">
        <f t="shared" si="512"/>
        <v>44719</v>
      </c>
      <c r="D5182" s="126">
        <v>42.487974426665239</v>
      </c>
      <c r="E5182">
        <f t="shared" si="513"/>
        <v>43.233192117109937</v>
      </c>
      <c r="F5182" s="126">
        <v>34.994327805038417</v>
      </c>
      <c r="G5182">
        <f t="shared" si="511"/>
        <v>35.528446129918855</v>
      </c>
      <c r="H5182">
        <f t="shared" si="520"/>
        <v>43.638778777170906</v>
      </c>
      <c r="I5182">
        <f t="shared" si="521"/>
        <v>36.145368231893897</v>
      </c>
      <c r="J5182">
        <f t="shared" si="515"/>
        <v>0</v>
      </c>
      <c r="K5182" s="66"/>
      <c r="L5182" s="67"/>
      <c r="M5182" s="66"/>
      <c r="N5182" s="67"/>
      <c r="O5182" s="66"/>
      <c r="P5182" s="67"/>
      <c r="Q5182" s="66"/>
      <c r="R5182" s="68"/>
      <c r="S5182">
        <f t="shared" si="516"/>
        <v>36.16283448366157</v>
      </c>
      <c r="T5182">
        <f t="shared" si="517"/>
        <v>1.7466251767672247E-2</v>
      </c>
      <c r="U5182">
        <f t="shared" si="518"/>
        <v>43.662634342411046</v>
      </c>
      <c r="V5182">
        <f t="shared" si="519"/>
        <v>2.3855565240140209E-2</v>
      </c>
    </row>
    <row r="5183" spans="1:22">
      <c r="A5183" s="12">
        <f t="shared" si="514"/>
        <v>0</v>
      </c>
      <c r="B5183" t="str">
        <f>YEAR(C5183)&amp;VLOOKUP(MONTH(C5183),lookup!$G$2:$N$13,8)</f>
        <v>2022M06</v>
      </c>
      <c r="C5183" s="7">
        <f t="shared" si="512"/>
        <v>44720</v>
      </c>
      <c r="D5183" s="126">
        <v>43.006026770571786</v>
      </c>
      <c r="E5183">
        <f t="shared" si="513"/>
        <v>43.134599791596713</v>
      </c>
      <c r="F5183" s="126">
        <v>35.140429583470166</v>
      </c>
      <c r="G5183">
        <f t="shared" si="511"/>
        <v>35.427935060572459</v>
      </c>
      <c r="H5183">
        <f t="shared" si="520"/>
        <v>43.556029417235415</v>
      </c>
      <c r="I5183">
        <f t="shared" si="521"/>
        <v>36.078575611995959</v>
      </c>
      <c r="J5183">
        <f t="shared" si="515"/>
        <v>0</v>
      </c>
      <c r="K5183" s="66"/>
      <c r="L5183" s="67"/>
      <c r="M5183" s="66"/>
      <c r="N5183" s="67"/>
      <c r="O5183" s="66"/>
      <c r="P5183" s="67"/>
      <c r="Q5183" s="66"/>
      <c r="R5183" s="68"/>
      <c r="S5183">
        <f t="shared" si="516"/>
        <v>36.095642921722956</v>
      </c>
      <c r="T5183">
        <f t="shared" si="517"/>
        <v>1.7067309726996882E-2</v>
      </c>
      <c r="U5183">
        <f t="shared" si="518"/>
        <v>43.571795103215933</v>
      </c>
      <c r="V5183">
        <f t="shared" si="519"/>
        <v>1.576568598051864E-2</v>
      </c>
    </row>
    <row r="5184" spans="1:22">
      <c r="A5184" s="12">
        <f t="shared" si="514"/>
        <v>0</v>
      </c>
      <c r="B5184" t="str">
        <f>YEAR(C5184)&amp;VLOOKUP(MONTH(C5184),lookup!$G$2:$N$13,8)</f>
        <v>2022M06</v>
      </c>
      <c r="C5184" s="7">
        <f t="shared" si="512"/>
        <v>44721</v>
      </c>
      <c r="D5184" s="126">
        <v>42.550827552161564</v>
      </c>
      <c r="E5184">
        <f t="shared" si="513"/>
        <v>43.033676838536749</v>
      </c>
      <c r="F5184" s="126">
        <v>35.131003309026816</v>
      </c>
      <c r="G5184">
        <f t="shared" si="511"/>
        <v>35.35259761740199</v>
      </c>
      <c r="H5184">
        <f t="shared" si="520"/>
        <v>43.463717863272265</v>
      </c>
      <c r="I5184">
        <f t="shared" si="521"/>
        <v>36.006941484454671</v>
      </c>
      <c r="J5184">
        <f t="shared" si="515"/>
        <v>0</v>
      </c>
      <c r="K5184" s="66"/>
      <c r="L5184" s="67"/>
      <c r="M5184" s="66"/>
      <c r="N5184" s="67"/>
      <c r="O5184" s="66"/>
      <c r="P5184" s="67"/>
      <c r="Q5184" s="66"/>
      <c r="R5184" s="68"/>
      <c r="S5184">
        <f t="shared" si="516"/>
        <v>36.017561794700121</v>
      </c>
      <c r="T5184">
        <f t="shared" si="517"/>
        <v>1.0620310245450071E-2</v>
      </c>
      <c r="U5184">
        <f t="shared" si="518"/>
        <v>43.480807496000111</v>
      </c>
      <c r="V5184">
        <f t="shared" si="519"/>
        <v>1.7089632727845583E-2</v>
      </c>
    </row>
    <row r="5185" spans="1:22">
      <c r="A5185" s="12">
        <f t="shared" si="514"/>
        <v>0</v>
      </c>
      <c r="B5185" t="str">
        <f>YEAR(C5185)&amp;VLOOKUP(MONTH(C5185),lookup!$G$2:$N$13,8)</f>
        <v>2022M06</v>
      </c>
      <c r="C5185" s="7">
        <f t="shared" si="512"/>
        <v>44722</v>
      </c>
      <c r="D5185" s="126">
        <v>42.806430183745285</v>
      </c>
      <c r="E5185">
        <f t="shared" si="513"/>
        <v>42.923219811753903</v>
      </c>
      <c r="F5185" s="126">
        <v>34.970311307689393</v>
      </c>
      <c r="G5185">
        <f t="shared" si="511"/>
        <v>35.243218221979468</v>
      </c>
      <c r="H5185">
        <f t="shared" si="520"/>
        <v>43.38620093212819</v>
      </c>
      <c r="I5185">
        <f t="shared" si="521"/>
        <v>35.939781861309065</v>
      </c>
      <c r="J5185">
        <f t="shared" si="515"/>
        <v>0</v>
      </c>
      <c r="K5185" s="66"/>
      <c r="L5185" s="67"/>
      <c r="M5185" s="66"/>
      <c r="N5185" s="67"/>
      <c r="O5185" s="66"/>
      <c r="P5185" s="67"/>
      <c r="Q5185" s="66"/>
      <c r="R5185" s="68"/>
      <c r="S5185">
        <f t="shared" si="516"/>
        <v>35.947199595228</v>
      </c>
      <c r="T5185">
        <f t="shared" si="517"/>
        <v>7.4177339189347435E-3</v>
      </c>
      <c r="U5185">
        <f t="shared" si="518"/>
        <v>43.393559790431496</v>
      </c>
      <c r="V5185">
        <f t="shared" si="519"/>
        <v>7.3588583033057375E-3</v>
      </c>
    </row>
    <row r="5186" spans="1:22">
      <c r="A5186" s="12">
        <f t="shared" si="514"/>
        <v>0</v>
      </c>
      <c r="B5186" t="str">
        <f>YEAR(C5186)&amp;VLOOKUP(MONTH(C5186),lookup!$G$2:$N$13,8)</f>
        <v>2022M06</v>
      </c>
      <c r="C5186" s="7">
        <f t="shared" si="512"/>
        <v>44723</v>
      </c>
      <c r="D5186" s="126">
        <v>42.493981089890326</v>
      </c>
      <c r="E5186">
        <f t="shared" si="513"/>
        <v>42.806969929604044</v>
      </c>
      <c r="F5186" s="126">
        <v>35.014451872808976</v>
      </c>
      <c r="G5186">
        <f t="shared" si="511"/>
        <v>35.137896457263111</v>
      </c>
      <c r="H5186">
        <f t="shared" si="520"/>
        <v>43.294527142481897</v>
      </c>
      <c r="I5186">
        <f t="shared" si="521"/>
        <v>35.870886196352657</v>
      </c>
      <c r="J5186">
        <f t="shared" si="515"/>
        <v>0</v>
      </c>
      <c r="K5186" s="66"/>
      <c r="L5186" s="67"/>
      <c r="M5186" s="66"/>
      <c r="N5186" s="67"/>
      <c r="O5186" s="66"/>
      <c r="P5186" s="67"/>
      <c r="Q5186" s="66"/>
      <c r="R5186" s="68"/>
      <c r="S5186">
        <f t="shared" si="516"/>
        <v>35.871872939627551</v>
      </c>
      <c r="T5186">
        <f t="shared" si="517"/>
        <v>9.8674327489334246E-4</v>
      </c>
      <c r="U5186">
        <f t="shared" si="518"/>
        <v>43.29831186498437</v>
      </c>
      <c r="V5186">
        <f t="shared" si="519"/>
        <v>3.7847225024734144E-3</v>
      </c>
    </row>
    <row r="5187" spans="1:22">
      <c r="A5187" s="12">
        <f t="shared" si="514"/>
        <v>0</v>
      </c>
      <c r="B5187" t="str">
        <f>YEAR(C5187)&amp;VLOOKUP(MONTH(C5187),lookup!$G$2:$N$13,8)</f>
        <v>2022M06</v>
      </c>
      <c r="C5187" s="7">
        <f t="shared" si="512"/>
        <v>44724</v>
      </c>
      <c r="D5187" s="126">
        <v>42.837345042036183</v>
      </c>
      <c r="E5187">
        <f t="shared" si="513"/>
        <v>42.750154203444467</v>
      </c>
      <c r="F5187" s="126">
        <v>35.204789123989919</v>
      </c>
      <c r="G5187">
        <f t="shared" si="511"/>
        <v>35.116552304257318</v>
      </c>
      <c r="H5187">
        <f t="shared" si="520"/>
        <v>43.229223331223992</v>
      </c>
      <c r="I5187">
        <f t="shared" si="521"/>
        <v>35.812768302755423</v>
      </c>
      <c r="J5187">
        <f t="shared" si="515"/>
        <v>0</v>
      </c>
      <c r="K5187" s="66"/>
      <c r="L5187" s="67"/>
      <c r="M5187" s="66"/>
      <c r="N5187" s="67"/>
      <c r="O5187" s="66"/>
      <c r="P5187" s="67"/>
      <c r="Q5187" s="66"/>
      <c r="R5187" s="68"/>
      <c r="S5187">
        <f t="shared" si="516"/>
        <v>35.817946459736582</v>
      </c>
      <c r="T5187">
        <f t="shared" si="517"/>
        <v>5.1781569811595318E-3</v>
      </c>
      <c r="U5187">
        <f t="shared" si="518"/>
        <v>43.234448315825603</v>
      </c>
      <c r="V5187">
        <f t="shared" si="519"/>
        <v>5.2249846016110268E-3</v>
      </c>
    </row>
    <row r="5188" spans="1:22">
      <c r="A5188" s="12">
        <f t="shared" si="514"/>
        <v>0</v>
      </c>
      <c r="B5188" t="str">
        <f>YEAR(C5188)&amp;VLOOKUP(MONTH(C5188),lookup!$G$2:$N$13,8)</f>
        <v>2022M06</v>
      </c>
      <c r="C5188" s="7">
        <f t="shared" si="512"/>
        <v>44725</v>
      </c>
      <c r="D5188" s="126">
        <v>42.333598267538719</v>
      </c>
      <c r="E5188">
        <f t="shared" si="513"/>
        <v>42.683235425549775</v>
      </c>
      <c r="F5188" s="126">
        <v>34.839422735578182</v>
      </c>
      <c r="G5188">
        <f t="shared" si="511"/>
        <v>35.052416166766335</v>
      </c>
      <c r="H5188">
        <f t="shared" si="520"/>
        <v>43.153469371579796</v>
      </c>
      <c r="I5188">
        <f t="shared" si="521"/>
        <v>35.744758161110326</v>
      </c>
      <c r="J5188">
        <f t="shared" si="515"/>
        <v>0</v>
      </c>
      <c r="K5188" s="66"/>
      <c r="L5188" s="67"/>
      <c r="M5188" s="66"/>
      <c r="N5188" s="67"/>
      <c r="O5188" s="66"/>
      <c r="P5188" s="67"/>
      <c r="Q5188" s="66"/>
      <c r="R5188" s="68"/>
      <c r="S5188">
        <f t="shared" si="516"/>
        <v>35.747720950396491</v>
      </c>
      <c r="T5188">
        <f t="shared" si="517"/>
        <v>2.9627892861654459E-3</v>
      </c>
      <c r="U5188">
        <f t="shared" si="518"/>
        <v>43.15302509882607</v>
      </c>
      <c r="V5188">
        <f t="shared" si="519"/>
        <v>-4.442727537252722E-4</v>
      </c>
    </row>
    <row r="5189" spans="1:22">
      <c r="A5189" s="12">
        <f t="shared" si="514"/>
        <v>0</v>
      </c>
      <c r="B5189" t="str">
        <f>YEAR(C5189)&amp;VLOOKUP(MONTH(C5189),lookup!$G$2:$N$13,8)</f>
        <v>2022M06</v>
      </c>
      <c r="C5189" s="7">
        <f t="shared" si="512"/>
        <v>44726</v>
      </c>
      <c r="D5189" s="126">
        <v>42.341292311017412</v>
      </c>
      <c r="E5189">
        <f t="shared" si="513"/>
        <v>42.583881764925778</v>
      </c>
      <c r="F5189" s="126">
        <v>34.744947057360299</v>
      </c>
      <c r="G5189">
        <f t="shared" si="511"/>
        <v>34.994557291889599</v>
      </c>
      <c r="H5189">
        <f t="shared" si="520"/>
        <v>43.059685155111538</v>
      </c>
      <c r="I5189">
        <f t="shared" si="521"/>
        <v>35.665434045514793</v>
      </c>
      <c r="J5189">
        <f t="shared" si="515"/>
        <v>0</v>
      </c>
      <c r="K5189" s="66"/>
      <c r="L5189" s="67"/>
      <c r="M5189" s="66"/>
      <c r="N5189" s="67"/>
      <c r="O5189" s="66"/>
      <c r="P5189" s="67"/>
      <c r="Q5189" s="66"/>
      <c r="R5189" s="68"/>
      <c r="S5189">
        <f t="shared" si="516"/>
        <v>35.667898996809605</v>
      </c>
      <c r="T5189">
        <f t="shared" si="517"/>
        <v>2.4649512948116126E-3</v>
      </c>
      <c r="U5189">
        <f t="shared" si="518"/>
        <v>43.067904411592863</v>
      </c>
      <c r="V5189">
        <f t="shared" si="519"/>
        <v>8.2192564813254876E-3</v>
      </c>
    </row>
    <row r="5190" spans="1:22">
      <c r="A5190" s="12">
        <f t="shared" si="514"/>
        <v>0</v>
      </c>
      <c r="B5190" t="str">
        <f>YEAR(C5190)&amp;VLOOKUP(MONTH(C5190),lookup!$G$2:$N$13,8)</f>
        <v>2022M06</v>
      </c>
      <c r="C5190" s="7">
        <f t="shared" si="512"/>
        <v>44727</v>
      </c>
      <c r="D5190" s="126">
        <v>41.917572717612281</v>
      </c>
      <c r="E5190">
        <f t="shared" si="513"/>
        <v>42.495460421897533</v>
      </c>
      <c r="F5190" s="126">
        <v>34.441380136997836</v>
      </c>
      <c r="G5190">
        <f t="shared" si="511"/>
        <v>34.902529464967984</v>
      </c>
      <c r="H5190">
        <f t="shared" si="520"/>
        <v>42.983163236177745</v>
      </c>
      <c r="I5190">
        <f t="shared" si="521"/>
        <v>35.608168230108859</v>
      </c>
      <c r="J5190">
        <f t="shared" si="515"/>
        <v>0</v>
      </c>
      <c r="K5190" s="66"/>
      <c r="L5190" s="67"/>
      <c r="M5190" s="66"/>
      <c r="N5190" s="67"/>
      <c r="O5190" s="66"/>
      <c r="P5190" s="67"/>
      <c r="Q5190" s="66"/>
      <c r="R5190" s="68"/>
      <c r="S5190">
        <f t="shared" si="516"/>
        <v>35.617716192854616</v>
      </c>
      <c r="T5190">
        <f t="shared" si="517"/>
        <v>9.547962745756422E-3</v>
      </c>
      <c r="U5190">
        <f t="shared" si="518"/>
        <v>42.99047992640233</v>
      </c>
      <c r="V5190">
        <f t="shared" si="519"/>
        <v>7.3166902245844767E-3</v>
      </c>
    </row>
    <row r="5191" spans="1:22">
      <c r="A5191" s="12">
        <f t="shared" si="514"/>
        <v>0</v>
      </c>
      <c r="B5191" t="str">
        <f>YEAR(C5191)&amp;VLOOKUP(MONTH(C5191),lookup!$G$2:$N$13,8)</f>
        <v>2022M06</v>
      </c>
      <c r="C5191" s="7">
        <f t="shared" si="512"/>
        <v>44728</v>
      </c>
      <c r="D5191" s="126">
        <v>42.32620271346655</v>
      </c>
      <c r="E5191">
        <f t="shared" si="513"/>
        <v>42.412952462471893</v>
      </c>
      <c r="F5191" s="126">
        <v>34.73006846127236</v>
      </c>
      <c r="G5191">
        <f t="shared" si="511"/>
        <v>34.856861657629203</v>
      </c>
      <c r="H5191">
        <f t="shared" si="520"/>
        <v>42.909650028226736</v>
      </c>
      <c r="I5191">
        <f t="shared" si="521"/>
        <v>35.546964865907171</v>
      </c>
      <c r="J5191">
        <f t="shared" si="515"/>
        <v>0</v>
      </c>
      <c r="K5191" s="66"/>
      <c r="L5191" s="67"/>
      <c r="M5191" s="66"/>
      <c r="N5191" s="67"/>
      <c r="O5191" s="66"/>
      <c r="P5191" s="67"/>
      <c r="Q5191" s="66"/>
      <c r="R5191" s="68"/>
      <c r="S5191">
        <f t="shared" si="516"/>
        <v>35.541955229539909</v>
      </c>
      <c r="T5191">
        <f t="shared" si="517"/>
        <v>-5.0096363672622601E-3</v>
      </c>
      <c r="U5191">
        <f t="shared" si="518"/>
        <v>42.912302974609815</v>
      </c>
      <c r="V5191">
        <f t="shared" si="519"/>
        <v>2.6529463830797795E-3</v>
      </c>
    </row>
    <row r="5192" spans="1:22">
      <c r="A5192" s="12">
        <f t="shared" si="514"/>
        <v>0</v>
      </c>
      <c r="B5192" t="str">
        <f>YEAR(C5192)&amp;VLOOKUP(MONTH(C5192),lookup!$G$2:$N$13,8)</f>
        <v>2022M06</v>
      </c>
      <c r="C5192" s="7">
        <f t="shared" si="512"/>
        <v>44729</v>
      </c>
      <c r="D5192" s="126">
        <v>42.086820627869095</v>
      </c>
      <c r="E5192">
        <f t="shared" si="513"/>
        <v>42.350021991201842</v>
      </c>
      <c r="F5192" s="126">
        <v>34.645176020116033</v>
      </c>
      <c r="G5192">
        <f t="shared" ref="G5192:G5255" si="522">AVERAGE(SUM(F5185:F5192)/8,SUM(F5187:F5192)/6)</f>
        <v>34.795724464347863</v>
      </c>
      <c r="H5192">
        <f t="shared" si="520"/>
        <v>42.84180880226895</v>
      </c>
      <c r="I5192">
        <f t="shared" si="521"/>
        <v>35.494609414103579</v>
      </c>
      <c r="J5192">
        <f t="shared" si="515"/>
        <v>0</v>
      </c>
      <c r="K5192" s="66"/>
      <c r="L5192" s="67"/>
      <c r="M5192" s="66"/>
      <c r="N5192" s="67"/>
      <c r="O5192" s="66"/>
      <c r="P5192" s="67"/>
      <c r="Q5192" s="66"/>
      <c r="R5192" s="68"/>
      <c r="S5192">
        <f t="shared" si="516"/>
        <v>35.504408094421649</v>
      </c>
      <c r="T5192">
        <f t="shared" si="517"/>
        <v>9.7986803180702964E-3</v>
      </c>
      <c r="U5192">
        <f t="shared" si="518"/>
        <v>42.850571170003001</v>
      </c>
      <c r="V5192">
        <f t="shared" si="519"/>
        <v>8.7623677340502582E-3</v>
      </c>
    </row>
    <row r="5193" spans="1:22">
      <c r="A5193" s="12">
        <f t="shared" si="514"/>
        <v>0</v>
      </c>
      <c r="B5193" t="str">
        <f>YEAR(C5193)&amp;VLOOKUP(MONTH(C5193),lookup!$G$2:$N$13,8)</f>
        <v>2022M06</v>
      </c>
      <c r="C5193" s="7">
        <f t="shared" si="512"/>
        <v>44730</v>
      </c>
      <c r="D5193" s="126">
        <v>42.329953636566131</v>
      </c>
      <c r="E5193">
        <f t="shared" si="513"/>
        <v>42.277959589880645</v>
      </c>
      <c r="F5193" s="126">
        <v>34.722087703033829</v>
      </c>
      <c r="G5193">
        <f t="shared" si="522"/>
        <v>34.739985370643879</v>
      </c>
      <c r="H5193">
        <f t="shared" si="520"/>
        <v>42.741603415719389</v>
      </c>
      <c r="I5193">
        <f t="shared" si="521"/>
        <v>35.425101975803408</v>
      </c>
      <c r="J5193">
        <f t="shared" si="515"/>
        <v>0</v>
      </c>
      <c r="K5193" s="66"/>
      <c r="L5193" s="67"/>
      <c r="M5193" s="66"/>
      <c r="N5193" s="67"/>
      <c r="O5193" s="66"/>
      <c r="P5193" s="67"/>
      <c r="Q5193" s="66"/>
      <c r="R5193" s="68"/>
      <c r="S5193">
        <f t="shared" si="516"/>
        <v>35.436062916406549</v>
      </c>
      <c r="T5193">
        <f t="shared" si="517"/>
        <v>1.0960940603141012E-2</v>
      </c>
      <c r="U5193">
        <f t="shared" si="518"/>
        <v>42.761909160634922</v>
      </c>
      <c r="V5193">
        <f t="shared" si="519"/>
        <v>2.0305744915532387E-2</v>
      </c>
    </row>
    <row r="5194" spans="1:22">
      <c r="A5194" s="12">
        <f t="shared" si="514"/>
        <v>0</v>
      </c>
      <c r="B5194" t="str">
        <f>YEAR(C5194)&amp;VLOOKUP(MONTH(C5194),lookup!$G$2:$N$13,8)</f>
        <v>2022M06</v>
      </c>
      <c r="C5194" s="7">
        <f t="shared" si="512"/>
        <v>44731</v>
      </c>
      <c r="D5194" s="126">
        <v>41.605010609690623</v>
      </c>
      <c r="E5194">
        <f t="shared" si="513"/>
        <v>42.161683296714152</v>
      </c>
      <c r="F5194" s="126">
        <v>34.317304229222273</v>
      </c>
      <c r="G5194">
        <f t="shared" si="522"/>
        <v>34.652903767390058</v>
      </c>
      <c r="H5194">
        <f t="shared" si="520"/>
        <v>42.640190827961348</v>
      </c>
      <c r="I5194">
        <f t="shared" si="521"/>
        <v>35.340774062249203</v>
      </c>
      <c r="J5194">
        <f t="shared" si="515"/>
        <v>0</v>
      </c>
      <c r="K5194" s="66"/>
      <c r="L5194" s="67"/>
      <c r="M5194" s="66"/>
      <c r="N5194" s="67"/>
      <c r="O5194" s="149"/>
      <c r="P5194" s="150"/>
      <c r="Q5194" s="66"/>
      <c r="R5194" s="68"/>
      <c r="S5194">
        <f t="shared" si="516"/>
        <v>35.349967246725853</v>
      </c>
      <c r="T5194">
        <f t="shared" si="517"/>
        <v>9.1931844766506288E-3</v>
      </c>
      <c r="U5194">
        <f t="shared" si="518"/>
        <v>42.655645859655884</v>
      </c>
      <c r="V5194">
        <f t="shared" si="519"/>
        <v>1.5455031694536103E-2</v>
      </c>
    </row>
    <row r="5195" spans="1:22">
      <c r="A5195" s="12">
        <f t="shared" si="514"/>
        <v>0</v>
      </c>
      <c r="B5195" t="str">
        <f>YEAR(C5195)&amp;VLOOKUP(MONTH(C5195),lookup!$G$2:$N$13,8)</f>
        <v>2022M06</v>
      </c>
      <c r="C5195" s="7">
        <f t="shared" si="512"/>
        <v>44732</v>
      </c>
      <c r="D5195" s="126">
        <v>41.915168842383039</v>
      </c>
      <c r="E5195">
        <f t="shared" si="513"/>
        <v>42.068536995182967</v>
      </c>
      <c r="F5195" s="126">
        <v>34.39048531223775</v>
      </c>
      <c r="G5195">
        <f t="shared" si="522"/>
        <v>34.572471300395328</v>
      </c>
      <c r="H5195">
        <f t="shared" si="520"/>
        <v>42.570616788624747</v>
      </c>
      <c r="I5195">
        <f t="shared" si="521"/>
        <v>35.28988330563169</v>
      </c>
      <c r="J5195">
        <f t="shared" si="515"/>
        <v>0</v>
      </c>
      <c r="K5195" s="66"/>
      <c r="L5195" s="67"/>
      <c r="M5195" s="66"/>
      <c r="N5195" s="67"/>
      <c r="O5195" s="149"/>
      <c r="P5195" s="150"/>
      <c r="Q5195" s="66"/>
      <c r="R5195" s="68"/>
      <c r="S5195">
        <f t="shared" si="516"/>
        <v>35.297790624147886</v>
      </c>
      <c r="T5195">
        <f t="shared" si="517"/>
        <v>7.9073185161959714E-3</v>
      </c>
      <c r="U5195">
        <f t="shared" si="518"/>
        <v>42.581796178447817</v>
      </c>
      <c r="V5195">
        <f t="shared" si="519"/>
        <v>1.1179389823070096E-2</v>
      </c>
    </row>
    <row r="5196" spans="1:22">
      <c r="A5196" s="12">
        <f t="shared" si="514"/>
        <v>0</v>
      </c>
      <c r="B5196" t="str">
        <f>YEAR(C5196)&amp;VLOOKUP(MONTH(C5196),lookup!$G$2:$N$13,8)</f>
        <v>2022M06</v>
      </c>
      <c r="C5196" s="7">
        <f t="shared" ref="C5196:C5259" si="523">C5195+1</f>
        <v>44733</v>
      </c>
      <c r="D5196" s="126">
        <v>41.530666862496659</v>
      </c>
      <c r="E5196">
        <f t="shared" si="513"/>
        <v>41.986111627774875</v>
      </c>
      <c r="F5196" s="126">
        <v>34.190584292226973</v>
      </c>
      <c r="G5196">
        <f t="shared" si="522"/>
        <v>34.511019243954976</v>
      </c>
      <c r="H5196">
        <f t="shared" si="520"/>
        <v>42.460517971705897</v>
      </c>
      <c r="I5196">
        <f t="shared" si="521"/>
        <v>35.19904302068305</v>
      </c>
      <c r="J5196">
        <f t="shared" si="515"/>
        <v>0</v>
      </c>
      <c r="K5196" s="66"/>
      <c r="L5196" s="67"/>
      <c r="M5196" s="66"/>
      <c r="N5196" s="67"/>
      <c r="O5196" s="149"/>
      <c r="P5196" s="150"/>
      <c r="Q5196" s="66"/>
      <c r="R5196" s="68"/>
      <c r="S5196">
        <f t="shared" si="516"/>
        <v>35.208228647126106</v>
      </c>
      <c r="T5196">
        <f t="shared" si="517"/>
        <v>9.1856264430560941E-3</v>
      </c>
      <c r="U5196">
        <f t="shared" si="518"/>
        <v>42.480366698257093</v>
      </c>
      <c r="V5196">
        <f t="shared" si="519"/>
        <v>1.9848726551195739E-2</v>
      </c>
    </row>
    <row r="5197" spans="1:22">
      <c r="A5197" s="12">
        <f t="shared" si="514"/>
        <v>0</v>
      </c>
      <c r="B5197" t="str">
        <f>YEAR(C5197)&amp;VLOOKUP(MONTH(C5197),lookup!$G$2:$N$13,8)</f>
        <v>2022M06</v>
      </c>
      <c r="C5197" s="7">
        <f t="shared" si="523"/>
        <v>44734</v>
      </c>
      <c r="D5197" s="126">
        <v>41.693077719286883</v>
      </c>
      <c r="E5197">
        <f t="shared" si="513"/>
        <v>41.892837799610078</v>
      </c>
      <c r="F5197" s="126">
        <v>34.189725030365942</v>
      </c>
      <c r="G5197">
        <f t="shared" si="522"/>
        <v>34.431289248025628</v>
      </c>
      <c r="H5197">
        <f t="shared" si="520"/>
        <v>42.376628214252193</v>
      </c>
      <c r="I5197">
        <f t="shared" si="521"/>
        <v>35.137915503713565</v>
      </c>
      <c r="J5197">
        <f t="shared" si="515"/>
        <v>0</v>
      </c>
      <c r="K5197" s="66"/>
      <c r="L5197" s="67"/>
      <c r="M5197" s="66"/>
      <c r="N5197" s="67"/>
      <c r="O5197" s="149"/>
      <c r="P5197" s="150"/>
      <c r="Q5197" s="66"/>
      <c r="R5197" s="68"/>
      <c r="S5197">
        <f t="shared" si="516"/>
        <v>35.148176925039664</v>
      </c>
      <c r="T5197">
        <f t="shared" si="517"/>
        <v>1.0261421326099196E-2</v>
      </c>
      <c r="U5197">
        <f t="shared" si="518"/>
        <v>42.390558273237261</v>
      </c>
      <c r="V5197">
        <f t="shared" si="519"/>
        <v>1.3930058985067717E-2</v>
      </c>
    </row>
    <row r="5198" spans="1:22">
      <c r="A5198" s="12">
        <f t="shared" si="514"/>
        <v>0</v>
      </c>
      <c r="B5198" t="str">
        <f>YEAR(C5198)&amp;VLOOKUP(MONTH(C5198),lookup!$G$2:$N$13,8)</f>
        <v>2022M06</v>
      </c>
      <c r="C5198" s="7">
        <f t="shared" si="523"/>
        <v>44735</v>
      </c>
      <c r="D5198" s="126">
        <v>41.404619640430482</v>
      </c>
      <c r="E5198">
        <f t="shared" si="513"/>
        <v>41.803928149999663</v>
      </c>
      <c r="F5198" s="126">
        <v>34.103245991870878</v>
      </c>
      <c r="G5198">
        <f t="shared" si="522"/>
        <v>34.364995028268098</v>
      </c>
      <c r="H5198">
        <f t="shared" si="520"/>
        <v>42.289643100394201</v>
      </c>
      <c r="I5198">
        <f t="shared" si="521"/>
        <v>35.064073582032847</v>
      </c>
      <c r="J5198">
        <f t="shared" si="515"/>
        <v>0</v>
      </c>
      <c r="K5198" s="66"/>
      <c r="L5198" s="67"/>
      <c r="M5198" s="66"/>
      <c r="N5198" s="67"/>
      <c r="O5198" s="149"/>
      <c r="P5198" s="150"/>
      <c r="Q5198" s="66"/>
      <c r="R5198" s="68"/>
      <c r="S5198">
        <f t="shared" si="516"/>
        <v>35.073356312893374</v>
      </c>
      <c r="T5198">
        <f t="shared" si="517"/>
        <v>9.2827308605265557E-3</v>
      </c>
      <c r="U5198">
        <f t="shared" si="518"/>
        <v>42.305844814517151</v>
      </c>
      <c r="V5198">
        <f t="shared" si="519"/>
        <v>1.6201714122949795E-2</v>
      </c>
    </row>
    <row r="5199" spans="1:22">
      <c r="A5199" s="12">
        <f t="shared" si="514"/>
        <v>0</v>
      </c>
      <c r="B5199" t="str">
        <f>YEAR(C5199)&amp;VLOOKUP(MONTH(C5199),lookup!$G$2:$N$13,8)</f>
        <v>2022M06</v>
      </c>
      <c r="C5199" s="7">
        <f t="shared" si="523"/>
        <v>44736</v>
      </c>
      <c r="D5199" s="126">
        <v>41.42430510826798</v>
      </c>
      <c r="E5199">
        <f t="shared" si="513"/>
        <v>41.672088838983235</v>
      </c>
      <c r="F5199" s="126">
        <v>34.101504964487503</v>
      </c>
      <c r="G5199">
        <f t="shared" si="522"/>
        <v>34.273994581506855</v>
      </c>
      <c r="H5199">
        <f t="shared" si="520"/>
        <v>42.209727949677031</v>
      </c>
      <c r="I5199">
        <f t="shared" si="521"/>
        <v>34.996966570419339</v>
      </c>
      <c r="J5199">
        <f t="shared" si="515"/>
        <v>0</v>
      </c>
      <c r="K5199" s="66"/>
      <c r="L5199" s="67"/>
      <c r="M5199" s="66"/>
      <c r="N5199" s="67"/>
      <c r="O5199" s="149"/>
      <c r="P5199" s="150"/>
      <c r="Q5199" s="66"/>
      <c r="R5199" s="68"/>
      <c r="S5199">
        <f t="shared" si="516"/>
        <v>35.00497350467414</v>
      </c>
      <c r="T5199">
        <f t="shared" si="517"/>
        <v>8.0069342548014788E-3</v>
      </c>
      <c r="U5199">
        <f t="shared" si="518"/>
        <v>42.221364302013392</v>
      </c>
      <c r="V5199">
        <f t="shared" si="519"/>
        <v>1.1636352336360289E-2</v>
      </c>
    </row>
    <row r="5200" spans="1:22">
      <c r="A5200" s="12">
        <f t="shared" si="514"/>
        <v>0</v>
      </c>
      <c r="B5200" t="str">
        <f>YEAR(C5200)&amp;VLOOKUP(MONTH(C5200),lookup!$G$2:$N$13,8)</f>
        <v>2022M06</v>
      </c>
      <c r="C5200" s="7">
        <f t="shared" si="523"/>
        <v>44737</v>
      </c>
      <c r="D5200" s="126">
        <v>41.40559586290064</v>
      </c>
      <c r="E5200">
        <f t="shared" si="513"/>
        <v>41.612894395606872</v>
      </c>
      <c r="F5200" s="126">
        <v>34.067530466616432</v>
      </c>
      <c r="G5200">
        <f t="shared" si="522"/>
        <v>34.217077254195971</v>
      </c>
      <c r="H5200">
        <f t="shared" si="520"/>
        <v>42.124825860656344</v>
      </c>
      <c r="I5200">
        <f t="shared" si="521"/>
        <v>34.930161563006195</v>
      </c>
      <c r="J5200">
        <f t="shared" si="515"/>
        <v>0</v>
      </c>
      <c r="K5200" s="66"/>
      <c r="L5200" s="67"/>
      <c r="M5200" s="66"/>
      <c r="N5200" s="67"/>
      <c r="O5200" s="149"/>
      <c r="P5200" s="150"/>
      <c r="Q5200" s="66"/>
      <c r="R5200" s="68"/>
      <c r="S5200">
        <f t="shared" si="516"/>
        <v>34.940300638329163</v>
      </c>
      <c r="T5200">
        <f t="shared" si="517"/>
        <v>1.0139075322967983E-2</v>
      </c>
      <c r="U5200">
        <f t="shared" si="518"/>
        <v>42.14182674329529</v>
      </c>
      <c r="V5200">
        <f t="shared" si="519"/>
        <v>1.700088263894628E-2</v>
      </c>
    </row>
    <row r="5201" spans="1:22">
      <c r="A5201" s="12">
        <f t="shared" si="514"/>
        <v>0</v>
      </c>
      <c r="B5201" t="str">
        <f>YEAR(C5201)&amp;VLOOKUP(MONTH(C5201),lookup!$G$2:$N$13,8)</f>
        <v>2022M06</v>
      </c>
      <c r="C5201" s="7">
        <f t="shared" si="523"/>
        <v>44738</v>
      </c>
      <c r="D5201" s="126">
        <v>41.359384288907499</v>
      </c>
      <c r="E5201">
        <f t="shared" si="513"/>
        <v>41.505918431921913</v>
      </c>
      <c r="F5201" s="126">
        <v>34.013072955452543</v>
      </c>
      <c r="G5201">
        <f t="shared" si="522"/>
        <v>34.141312802740046</v>
      </c>
      <c r="H5201">
        <f t="shared" si="520"/>
        <v>42.042275671473156</v>
      </c>
      <c r="I5201">
        <f t="shared" si="521"/>
        <v>34.862897916000449</v>
      </c>
      <c r="J5201">
        <f t="shared" si="515"/>
        <v>0</v>
      </c>
      <c r="K5201" s="66"/>
      <c r="L5201" s="67"/>
      <c r="M5201" s="66"/>
      <c r="N5201" s="67"/>
      <c r="O5201" s="149"/>
      <c r="P5201" s="150"/>
      <c r="Q5201" s="66"/>
      <c r="R5201" s="68"/>
      <c r="S5201">
        <f t="shared" si="516"/>
        <v>34.860436091153346</v>
      </c>
      <c r="T5201">
        <f t="shared" si="517"/>
        <v>-2.4618248471028892E-3</v>
      </c>
      <c r="U5201">
        <f t="shared" si="518"/>
        <v>42.047734027538368</v>
      </c>
      <c r="V5201">
        <f t="shared" si="519"/>
        <v>5.4583560652119445E-3</v>
      </c>
    </row>
    <row r="5202" spans="1:22">
      <c r="A5202" s="12">
        <f t="shared" si="514"/>
        <v>0</v>
      </c>
      <c r="B5202" t="str">
        <f>YEAR(C5202)&amp;VLOOKUP(MONTH(C5202),lookup!$G$2:$N$13,8)</f>
        <v>2022M06</v>
      </c>
      <c r="C5202" s="7">
        <f t="shared" si="523"/>
        <v>44739</v>
      </c>
      <c r="D5202" s="126">
        <v>40.93811669729898</v>
      </c>
      <c r="E5202">
        <f t="shared" si="513"/>
        <v>41.414858381964301</v>
      </c>
      <c r="F5202" s="126">
        <v>33.662423333452622</v>
      </c>
      <c r="G5202">
        <f t="shared" si="522"/>
        <v>34.056369333523243</v>
      </c>
      <c r="H5202">
        <f t="shared" si="520"/>
        <v>41.982152653999243</v>
      </c>
      <c r="I5202">
        <f t="shared" si="521"/>
        <v>34.816933020200189</v>
      </c>
      <c r="J5202">
        <f t="shared" si="515"/>
        <v>0</v>
      </c>
      <c r="K5202" s="66"/>
      <c r="L5202" s="67"/>
      <c r="M5202" s="66"/>
      <c r="N5202" s="67"/>
      <c r="O5202" s="149"/>
      <c r="P5202" s="150"/>
      <c r="Q5202" s="66"/>
      <c r="R5202" s="68"/>
      <c r="S5202">
        <f t="shared" si="516"/>
        <v>34.829891464034532</v>
      </c>
      <c r="T5202">
        <f t="shared" si="517"/>
        <v>1.2958443834342859E-2</v>
      </c>
      <c r="U5202">
        <f t="shared" si="518"/>
        <v>41.994637167627545</v>
      </c>
      <c r="V5202">
        <f t="shared" si="519"/>
        <v>1.2484513628301386E-2</v>
      </c>
    </row>
    <row r="5203" spans="1:22">
      <c r="A5203" s="12">
        <f t="shared" si="514"/>
        <v>0</v>
      </c>
      <c r="B5203" t="str">
        <f>YEAR(C5203)&amp;VLOOKUP(MONTH(C5203),lookup!$G$2:$N$13,8)</f>
        <v>2022M06</v>
      </c>
      <c r="C5203" s="7">
        <f t="shared" si="523"/>
        <v>44740</v>
      </c>
      <c r="D5203" s="126">
        <v>41.058692232716112</v>
      </c>
      <c r="E5203">
        <f t="shared" si="513"/>
        <v>41.308463136645884</v>
      </c>
      <c r="F5203" s="126">
        <v>33.810530339750983</v>
      </c>
      <c r="G5203">
        <f t="shared" si="522"/>
        <v>33.988522590191579</v>
      </c>
      <c r="H5203">
        <f t="shared" si="520"/>
        <v>41.895006788913818</v>
      </c>
      <c r="I5203">
        <f t="shared" si="521"/>
        <v>34.748085424466126</v>
      </c>
      <c r="J5203">
        <f t="shared" si="515"/>
        <v>0</v>
      </c>
      <c r="K5203" s="66"/>
      <c r="L5203" s="67"/>
      <c r="M5203" s="66"/>
      <c r="N5203" s="67"/>
      <c r="O5203" s="149"/>
      <c r="P5203" s="150"/>
      <c r="Q5203" s="66"/>
      <c r="R5203" s="68"/>
      <c r="S5203">
        <f t="shared" si="516"/>
        <v>34.759082454278499</v>
      </c>
      <c r="T5203">
        <f t="shared" si="517"/>
        <v>1.0997029812372716E-2</v>
      </c>
      <c r="U5203">
        <f t="shared" si="518"/>
        <v>41.915459656529741</v>
      </c>
      <c r="V5203">
        <f t="shared" si="519"/>
        <v>2.0452867615922798E-2</v>
      </c>
    </row>
    <row r="5204" spans="1:22">
      <c r="A5204" s="12">
        <f t="shared" si="514"/>
        <v>0</v>
      </c>
      <c r="B5204" t="str">
        <f>YEAR(C5204)&amp;VLOOKUP(MONTH(C5204),lookup!$G$2:$N$13,8)</f>
        <v>2022M06</v>
      </c>
      <c r="C5204" s="7">
        <f t="shared" si="523"/>
        <v>44741</v>
      </c>
      <c r="D5204" s="126">
        <v>40.909464350537753</v>
      </c>
      <c r="E5204">
        <f t="shared" si="513"/>
        <v>41.228375038824062</v>
      </c>
      <c r="F5204" s="126">
        <v>33.59887415807799</v>
      </c>
      <c r="G5204">
        <f t="shared" si="522"/>
        <v>33.909509720657852</v>
      </c>
      <c r="H5204">
        <f t="shared" si="520"/>
        <v>41.807459646024988</v>
      </c>
      <c r="I5204">
        <f t="shared" si="521"/>
        <v>34.675489524743853</v>
      </c>
      <c r="J5204">
        <f t="shared" si="515"/>
        <v>0</v>
      </c>
      <c r="K5204" s="66"/>
      <c r="L5204" s="67"/>
      <c r="M5204" s="66"/>
      <c r="N5204" s="67"/>
      <c r="O5204" s="149"/>
      <c r="P5204" s="150"/>
      <c r="Q5204" s="66"/>
      <c r="R5204" s="68"/>
      <c r="S5204">
        <f t="shared" si="516"/>
        <v>34.697199577750247</v>
      </c>
      <c r="T5204">
        <f t="shared" si="517"/>
        <v>2.1710053006394503E-2</v>
      </c>
      <c r="U5204">
        <f t="shared" si="518"/>
        <v>41.834423110552379</v>
      </c>
      <c r="V5204">
        <f t="shared" si="519"/>
        <v>2.6963464527391068E-2</v>
      </c>
    </row>
    <row r="5205" spans="1:22">
      <c r="A5205" s="12">
        <f t="shared" si="514"/>
        <v>0</v>
      </c>
      <c r="B5205" t="str">
        <f>YEAR(C5205)&amp;VLOOKUP(MONTH(C5205),lookup!$G$2:$N$13,8)</f>
        <v>2022M06</v>
      </c>
      <c r="C5205" s="7">
        <f t="shared" si="523"/>
        <v>44742</v>
      </c>
      <c r="D5205" s="126">
        <v>41.096655561226058</v>
      </c>
      <c r="E5205">
        <f t="shared" si="513"/>
        <v>41.163794525025097</v>
      </c>
      <c r="F5205" s="126">
        <v>33.901404395101643</v>
      </c>
      <c r="G5205">
        <f t="shared" si="522"/>
        <v>33.874814633505011</v>
      </c>
      <c r="H5205">
        <f t="shared" si="520"/>
        <v>41.703704229957665</v>
      </c>
      <c r="I5205">
        <f t="shared" si="521"/>
        <v>34.592714454356425</v>
      </c>
      <c r="J5205">
        <f t="shared" si="515"/>
        <v>0</v>
      </c>
      <c r="K5205" s="66"/>
      <c r="L5205" s="67"/>
      <c r="M5205" s="66"/>
      <c r="N5205" s="67"/>
      <c r="O5205" s="149"/>
      <c r="P5205" s="150"/>
      <c r="Q5205" s="66"/>
      <c r="R5205" s="68"/>
      <c r="S5205">
        <f t="shared" si="516"/>
        <v>34.610260252832475</v>
      </c>
      <c r="T5205">
        <f t="shared" si="517"/>
        <v>1.7545798476049868E-2</v>
      </c>
      <c r="U5205">
        <f t="shared" si="518"/>
        <v>41.727340833432024</v>
      </c>
      <c r="V5205">
        <f t="shared" si="519"/>
        <v>2.3636603474358253E-2</v>
      </c>
    </row>
    <row r="5206" spans="1:22">
      <c r="A5206" s="12">
        <f t="shared" si="514"/>
        <v>0</v>
      </c>
      <c r="B5206" t="str">
        <f>YEAR(C5206)&amp;VLOOKUP(MONTH(C5206),lookup!$G$2:$N$13,8)</f>
        <v>2022M07</v>
      </c>
      <c r="C5206" s="7">
        <f t="shared" si="523"/>
        <v>44743</v>
      </c>
      <c r="D5206" s="126">
        <v>40.709197124146542</v>
      </c>
      <c r="E5206">
        <f t="shared" si="513"/>
        <v>41.062297389527842</v>
      </c>
      <c r="F5206" s="126">
        <v>33.640237106986405</v>
      </c>
      <c r="G5206">
        <f t="shared" si="522"/>
        <v>33.810268798230567</v>
      </c>
      <c r="H5206">
        <f t="shared" si="520"/>
        <v>41.606625827265475</v>
      </c>
      <c r="I5206">
        <f t="shared" si="521"/>
        <v>34.511210923025999</v>
      </c>
      <c r="J5206">
        <f t="shared" si="515"/>
        <v>0</v>
      </c>
      <c r="K5206" s="66"/>
      <c r="L5206" s="67"/>
      <c r="M5206" s="66"/>
      <c r="N5206" s="67"/>
      <c r="O5206" s="149"/>
      <c r="P5206" s="150"/>
      <c r="Q5206" s="66"/>
      <c r="R5206" s="68"/>
      <c r="S5206">
        <f t="shared" si="516"/>
        <v>34.52073077403783</v>
      </c>
      <c r="T5206">
        <f t="shared" si="517"/>
        <v>9.5198510118308377E-3</v>
      </c>
      <c r="U5206">
        <f t="shared" si="518"/>
        <v>41.619654087821587</v>
      </c>
      <c r="V5206">
        <f t="shared" si="519"/>
        <v>1.3028260556112059E-2</v>
      </c>
    </row>
    <row r="5207" spans="1:22">
      <c r="A5207" s="12">
        <f t="shared" si="514"/>
        <v>0</v>
      </c>
      <c r="B5207" t="str">
        <f>YEAR(C5207)&amp;VLOOKUP(MONTH(C5207),lookup!$G$2:$N$13,8)</f>
        <v>2022M07</v>
      </c>
      <c r="C5207" s="7">
        <f t="shared" si="523"/>
        <v>44744</v>
      </c>
      <c r="D5207" s="126">
        <v>41.2381439033079</v>
      </c>
      <c r="E5207">
        <f t="shared" si="513"/>
        <v>41.040558948751205</v>
      </c>
      <c r="F5207" s="126">
        <v>33.953671846320574</v>
      </c>
      <c r="G5207">
        <f t="shared" si="522"/>
        <v>33.796079135917466</v>
      </c>
      <c r="H5207">
        <f t="shared" si="520"/>
        <v>41.502384209817031</v>
      </c>
      <c r="I5207">
        <f t="shared" si="521"/>
        <v>34.430191712120525</v>
      </c>
      <c r="J5207">
        <f t="shared" si="515"/>
        <v>0</v>
      </c>
      <c r="K5207" s="66"/>
      <c r="L5207" s="67"/>
      <c r="M5207" s="66"/>
      <c r="N5207" s="67"/>
      <c r="O5207" s="149"/>
      <c r="P5207" s="150"/>
      <c r="Q5207" s="66"/>
      <c r="R5207" s="68"/>
      <c r="S5207">
        <f t="shared" si="516"/>
        <v>34.441474598351007</v>
      </c>
      <c r="T5207">
        <f t="shared" si="517"/>
        <v>1.1282886230482347E-2</v>
      </c>
      <c r="U5207">
        <f t="shared" si="518"/>
        <v>41.516872869137941</v>
      </c>
      <c r="V5207">
        <f t="shared" si="519"/>
        <v>1.4488659320910813E-2</v>
      </c>
    </row>
    <row r="5208" spans="1:22">
      <c r="A5208" s="12">
        <f t="shared" si="514"/>
        <v>0</v>
      </c>
      <c r="B5208" t="str">
        <f>YEAR(C5208)&amp;VLOOKUP(MONTH(C5208),lookup!$G$2:$N$13,8)</f>
        <v>2022M07</v>
      </c>
      <c r="C5208" s="7">
        <f t="shared" si="523"/>
        <v>44745</v>
      </c>
      <c r="D5208" s="126">
        <v>40.797165450015711</v>
      </c>
      <c r="E5208">
        <f t="shared" si="513"/>
        <v>40.990786110672289</v>
      </c>
      <c r="F5208" s="126">
        <v>33.580504749572064</v>
      </c>
      <c r="G5208">
        <f t="shared" si="522"/>
        <v>33.758813479945481</v>
      </c>
      <c r="H5208">
        <f t="shared" si="520"/>
        <v>41.414611148641981</v>
      </c>
      <c r="I5208">
        <f t="shared" si="521"/>
        <v>34.357787578120494</v>
      </c>
      <c r="J5208">
        <f t="shared" si="515"/>
        <v>0</v>
      </c>
      <c r="K5208" s="66"/>
      <c r="L5208" s="67"/>
      <c r="M5208" s="66"/>
      <c r="N5208" s="67"/>
      <c r="O5208" s="149"/>
      <c r="P5208" s="150"/>
      <c r="Q5208" s="66"/>
      <c r="R5208" s="68"/>
      <c r="S5208">
        <f t="shared" si="516"/>
        <v>34.363107078391877</v>
      </c>
      <c r="T5208">
        <f t="shared" si="517"/>
        <v>5.3195002713835038E-3</v>
      </c>
      <c r="U5208">
        <f t="shared" si="518"/>
        <v>41.42631868716829</v>
      </c>
      <c r="V5208">
        <f t="shared" si="519"/>
        <v>1.1707538526309236E-2</v>
      </c>
    </row>
    <row r="5209" spans="1:22">
      <c r="A5209" s="12">
        <f t="shared" si="514"/>
        <v>0</v>
      </c>
      <c r="B5209" t="str">
        <f>YEAR(C5209)&amp;VLOOKUP(MONTH(C5209),lookup!$G$2:$N$13,8)</f>
        <v>2022M07</v>
      </c>
      <c r="C5209" s="7">
        <f t="shared" si="523"/>
        <v>44746</v>
      </c>
      <c r="D5209" s="126">
        <v>40.870110641603738</v>
      </c>
      <c r="E5209">
        <f t="shared" si="513"/>
        <v>40.944491375123107</v>
      </c>
      <c r="F5209" s="126">
        <v>33.660628304064595</v>
      </c>
      <c r="G5209">
        <f t="shared" si="522"/>
        <v>33.724293852926536</v>
      </c>
      <c r="H5209">
        <f t="shared" si="520"/>
        <v>41.350987269138749</v>
      </c>
      <c r="I5209">
        <f t="shared" si="521"/>
        <v>34.298621243179255</v>
      </c>
      <c r="J5209">
        <f t="shared" si="515"/>
        <v>0</v>
      </c>
      <c r="K5209" s="66"/>
      <c r="L5209" s="67"/>
      <c r="M5209" s="66"/>
      <c r="N5209" s="67"/>
      <c r="O5209" s="149"/>
      <c r="P5209" s="150"/>
      <c r="Q5209" s="66"/>
      <c r="R5209" s="68"/>
      <c r="S5209">
        <f t="shared" si="516"/>
        <v>34.303635502306044</v>
      </c>
      <c r="T5209">
        <f t="shared" si="517"/>
        <v>5.014259126788545E-3</v>
      </c>
      <c r="U5209">
        <f t="shared" si="518"/>
        <v>41.353171637270236</v>
      </c>
      <c r="V5209">
        <f t="shared" si="519"/>
        <v>2.1843681314877017E-3</v>
      </c>
    </row>
    <row r="5210" spans="1:22">
      <c r="A5210" s="12">
        <f t="shared" si="514"/>
        <v>0</v>
      </c>
      <c r="B5210" t="str">
        <f>YEAR(C5210)&amp;VLOOKUP(MONTH(C5210),lookup!$G$2:$N$13,8)</f>
        <v>2022M07</v>
      </c>
      <c r="C5210" s="7">
        <f t="shared" si="523"/>
        <v>44747</v>
      </c>
      <c r="D5210" s="126">
        <v>41.168121828640004</v>
      </c>
      <c r="E5210">
        <f t="shared" si="513"/>
        <v>40.980421485673773</v>
      </c>
      <c r="F5210" s="126">
        <v>33.967200374470224</v>
      </c>
      <c r="G5210">
        <f t="shared" si="522"/>
        <v>33.774036269356159</v>
      </c>
      <c r="H5210">
        <f t="shared" si="520"/>
        <v>41.2852195505033</v>
      </c>
      <c r="I5210">
        <f t="shared" si="521"/>
        <v>34.245891690374165</v>
      </c>
      <c r="J5210">
        <f t="shared" si="515"/>
        <v>0</v>
      </c>
      <c r="K5210" s="66"/>
      <c r="L5210" s="67"/>
      <c r="M5210" s="66"/>
      <c r="N5210" s="67"/>
      <c r="O5210" s="149"/>
      <c r="P5210" s="150"/>
      <c r="Q5210" s="66"/>
      <c r="R5210" s="68"/>
      <c r="S5210">
        <f t="shared" si="516"/>
        <v>34.246032269134062</v>
      </c>
      <c r="T5210">
        <f t="shared" si="517"/>
        <v>1.4057875989692548E-4</v>
      </c>
      <c r="U5210">
        <f t="shared" si="518"/>
        <v>41.291016923632164</v>
      </c>
      <c r="V5210">
        <f t="shared" si="519"/>
        <v>5.7973731288640806E-3</v>
      </c>
    </row>
    <row r="5211" spans="1:22">
      <c r="A5211" s="12">
        <f t="shared" si="514"/>
        <v>0</v>
      </c>
      <c r="B5211" t="str">
        <f>YEAR(C5211)&amp;VLOOKUP(MONTH(C5211),lookup!$G$2:$N$13,8)</f>
        <v>2022M07</v>
      </c>
      <c r="C5211" s="7">
        <f t="shared" si="523"/>
        <v>44748</v>
      </c>
      <c r="D5211" s="126">
        <v>40.860678988696321</v>
      </c>
      <c r="E5211">
        <f t="shared" si="513"/>
        <v>40.948380943545061</v>
      </c>
      <c r="F5211" s="126">
        <v>33.694583479488188</v>
      </c>
      <c r="G5211">
        <f t="shared" si="522"/>
        <v>33.749554514288612</v>
      </c>
      <c r="H5211">
        <f t="shared" si="520"/>
        <v>41.221204546227462</v>
      </c>
      <c r="I5211">
        <f t="shared" si="521"/>
        <v>34.193182351311101</v>
      </c>
      <c r="J5211">
        <f t="shared" si="515"/>
        <v>0</v>
      </c>
      <c r="K5211" s="66"/>
      <c r="L5211" s="67"/>
      <c r="M5211" s="66"/>
      <c r="N5211" s="67"/>
      <c r="O5211" s="149"/>
      <c r="P5211" s="150"/>
      <c r="Q5211" s="66"/>
      <c r="R5211" s="68"/>
      <c r="S5211">
        <f t="shared" si="516"/>
        <v>34.200754955531671</v>
      </c>
      <c r="T5211">
        <f t="shared" si="517"/>
        <v>7.572604220570156E-3</v>
      </c>
      <c r="U5211">
        <f t="shared" si="518"/>
        <v>41.230431551862985</v>
      </c>
      <c r="V5211">
        <f t="shared" si="519"/>
        <v>9.2270056355232555E-3</v>
      </c>
    </row>
    <row r="5212" spans="1:22">
      <c r="A5212" s="12">
        <f t="shared" si="514"/>
        <v>0</v>
      </c>
      <c r="B5212" t="str">
        <f>YEAR(C5212)&amp;VLOOKUP(MONTH(C5212),lookup!$G$2:$N$13,8)</f>
        <v>2022M07</v>
      </c>
      <c r="C5212" s="7">
        <f t="shared" si="523"/>
        <v>44749</v>
      </c>
      <c r="D5212" s="126">
        <v>40.720109597008147</v>
      </c>
      <c r="E5212">
        <f t="shared" si="513"/>
        <v>40.937455644187935</v>
      </c>
      <c r="F5212" s="126">
        <v>33.553785081342639</v>
      </c>
      <c r="G5212">
        <f t="shared" si="522"/>
        <v>33.739532111522337</v>
      </c>
      <c r="H5212">
        <f t="shared" si="520"/>
        <v>41.184322011470421</v>
      </c>
      <c r="I5212">
        <f t="shared" si="521"/>
        <v>34.174653928130866</v>
      </c>
      <c r="J5212">
        <f t="shared" si="515"/>
        <v>0</v>
      </c>
      <c r="K5212" s="66"/>
      <c r="L5212" s="67"/>
      <c r="M5212" s="66"/>
      <c r="N5212" s="67"/>
      <c r="O5212" s="149"/>
      <c r="P5212" s="150"/>
      <c r="Q5212" s="66"/>
      <c r="R5212" s="68"/>
      <c r="S5212">
        <f t="shared" si="516"/>
        <v>34.177075349212366</v>
      </c>
      <c r="T5212">
        <f t="shared" si="517"/>
        <v>2.4214210815003412E-3</v>
      </c>
      <c r="U5212">
        <f t="shared" si="518"/>
        <v>41.190748198290429</v>
      </c>
      <c r="V5212">
        <f t="shared" si="519"/>
        <v>6.4261868200077288E-3</v>
      </c>
    </row>
    <row r="5213" spans="1:22">
      <c r="A5213" s="12">
        <f t="shared" si="514"/>
        <v>0</v>
      </c>
      <c r="B5213" t="str">
        <f>YEAR(C5213)&amp;VLOOKUP(MONTH(C5213),lookup!$G$2:$N$13,8)</f>
        <v>2022M07</v>
      </c>
      <c r="C5213" s="7">
        <f t="shared" si="523"/>
        <v>44750</v>
      </c>
      <c r="D5213" s="126">
        <v>40.605589356024325</v>
      </c>
      <c r="E5213">
        <f t="shared" si="513"/>
        <v>40.854051127422522</v>
      </c>
      <c r="F5213" s="126">
        <v>33.510683755416139</v>
      </c>
      <c r="G5213">
        <f t="shared" si="522"/>
        <v>33.678196397299956</v>
      </c>
      <c r="H5213">
        <f t="shared" si="520"/>
        <v>41.130888396157999</v>
      </c>
      <c r="I5213">
        <f t="shared" si="521"/>
        <v>34.130394130252149</v>
      </c>
      <c r="J5213">
        <f t="shared" si="515"/>
        <v>0</v>
      </c>
      <c r="K5213" s="66"/>
      <c r="L5213" s="67"/>
      <c r="M5213" s="66"/>
      <c r="N5213" s="67"/>
      <c r="O5213" s="149"/>
      <c r="P5213" s="150"/>
      <c r="Q5213" s="66"/>
      <c r="R5213" s="68"/>
      <c r="S5213">
        <f t="shared" si="516"/>
        <v>34.139812803426921</v>
      </c>
      <c r="T5213">
        <f t="shared" si="517"/>
        <v>9.418673174771186E-3</v>
      </c>
      <c r="U5213">
        <f t="shared" si="518"/>
        <v>41.143439972912248</v>
      </c>
      <c r="V5213">
        <f t="shared" si="519"/>
        <v>1.2551576754248117E-2</v>
      </c>
    </row>
    <row r="5214" spans="1:22">
      <c r="A5214" s="12">
        <f t="shared" si="514"/>
        <v>0</v>
      </c>
      <c r="B5214" t="str">
        <f>YEAR(C5214)&amp;VLOOKUP(MONTH(C5214),lookup!$G$2:$N$13,8)</f>
        <v>2022M07</v>
      </c>
      <c r="C5214" s="7">
        <f t="shared" si="523"/>
        <v>44751</v>
      </c>
      <c r="D5214" s="126">
        <v>40.630243050865225</v>
      </c>
      <c r="E5214">
        <f t="shared" si="513"/>
        <v>40.835206297913231</v>
      </c>
      <c r="F5214" s="126">
        <v>33.44132605864602</v>
      </c>
      <c r="G5214">
        <f t="shared" si="522"/>
        <v>33.654166232534848</v>
      </c>
      <c r="H5214">
        <f t="shared" si="520"/>
        <v>41.074735236105404</v>
      </c>
      <c r="I5214">
        <f t="shared" si="521"/>
        <v>34.093247773443025</v>
      </c>
      <c r="J5214">
        <f t="shared" si="515"/>
        <v>0</v>
      </c>
      <c r="K5214" s="66"/>
      <c r="L5214" s="67"/>
      <c r="M5214" s="66"/>
      <c r="N5214" s="67"/>
      <c r="O5214" s="149"/>
      <c r="P5214" s="150"/>
      <c r="Q5214" s="66"/>
      <c r="R5214" s="68"/>
      <c r="S5214">
        <f t="shared" si="516"/>
        <v>34.100540847547499</v>
      </c>
      <c r="T5214">
        <f t="shared" si="517"/>
        <v>7.2930741044743286E-3</v>
      </c>
      <c r="U5214">
        <f t="shared" si="518"/>
        <v>41.08990822283414</v>
      </c>
      <c r="V5214">
        <f t="shared" si="519"/>
        <v>1.5172986728735793E-2</v>
      </c>
    </row>
    <row r="5215" spans="1:22">
      <c r="A5215" s="12">
        <f t="shared" si="514"/>
        <v>0</v>
      </c>
      <c r="B5215" t="str">
        <f>YEAR(C5215)&amp;VLOOKUP(MONTH(C5215),lookup!$G$2:$N$13,8)</f>
        <v>2022M07</v>
      </c>
      <c r="C5215" s="7">
        <f t="shared" si="523"/>
        <v>44752</v>
      </c>
      <c r="D5215" s="126">
        <v>40.518871328830684</v>
      </c>
      <c r="E5215">
        <f t="shared" si="513"/>
        <v>40.760981819277319</v>
      </c>
      <c r="F5215" s="126">
        <v>33.491420852499161</v>
      </c>
      <c r="G5215">
        <f t="shared" si="522"/>
        <v>33.611174924457217</v>
      </c>
      <c r="H5215">
        <f t="shared" si="520"/>
        <v>40.99560442772254</v>
      </c>
      <c r="I5215">
        <f t="shared" si="521"/>
        <v>34.030997817534022</v>
      </c>
      <c r="J5215">
        <f t="shared" si="515"/>
        <v>0</v>
      </c>
      <c r="K5215" s="66"/>
      <c r="L5215" s="67"/>
      <c r="M5215" s="66"/>
      <c r="N5215" s="67"/>
      <c r="O5215" s="149"/>
      <c r="P5215" s="150"/>
      <c r="Q5215" s="66"/>
      <c r="R5215" s="68"/>
      <c r="S5215">
        <f t="shared" si="516"/>
        <v>34.050790336139876</v>
      </c>
      <c r="T5215">
        <f t="shared" si="517"/>
        <v>1.979251860585407E-2</v>
      </c>
      <c r="U5215">
        <f t="shared" si="518"/>
        <v>41.018498223951219</v>
      </c>
      <c r="V5215">
        <f t="shared" si="519"/>
        <v>2.2893796228679264E-2</v>
      </c>
    </row>
    <row r="5216" spans="1:22">
      <c r="A5216" s="12">
        <f t="shared" si="514"/>
        <v>0</v>
      </c>
      <c r="B5216" t="str">
        <f>YEAR(C5216)&amp;VLOOKUP(MONTH(C5216),lookup!$G$2:$N$13,8)</f>
        <v>2022M07</v>
      </c>
      <c r="C5216" s="7">
        <f t="shared" si="523"/>
        <v>44753</v>
      </c>
      <c r="D5216" s="126">
        <v>40.16534869231976</v>
      </c>
      <c r="E5216">
        <f t="shared" si="513"/>
        <v>40.637928843894628</v>
      </c>
      <c r="F5216" s="126">
        <v>33.023423259704991</v>
      </c>
      <c r="G5216">
        <f t="shared" si="522"/>
        <v>33.497709238443427</v>
      </c>
      <c r="H5216">
        <f t="shared" si="520"/>
        <v>40.914671512230562</v>
      </c>
      <c r="I5216">
        <f t="shared" si="521"/>
        <v>33.971170580369105</v>
      </c>
      <c r="J5216">
        <f t="shared" si="515"/>
        <v>0</v>
      </c>
      <c r="K5216" s="66"/>
      <c r="L5216" s="67"/>
      <c r="M5216" s="66"/>
      <c r="N5216" s="67"/>
      <c r="O5216" s="149"/>
      <c r="P5216" s="150"/>
      <c r="Q5216" s="66"/>
      <c r="R5216" s="68"/>
      <c r="S5216">
        <f t="shared" si="516"/>
        <v>33.991342845346672</v>
      </c>
      <c r="T5216">
        <f t="shared" si="517"/>
        <v>2.0172264977567522E-2</v>
      </c>
      <c r="U5216">
        <f t="shared" si="518"/>
        <v>40.93788397643452</v>
      </c>
      <c r="V5216">
        <f t="shared" si="519"/>
        <v>2.321246420395795E-2</v>
      </c>
    </row>
    <row r="5217" spans="1:22">
      <c r="A5217" s="12">
        <f t="shared" si="514"/>
        <v>0</v>
      </c>
      <c r="B5217" t="str">
        <f>YEAR(C5217)&amp;VLOOKUP(MONTH(C5217),lookup!$G$2:$N$13,8)</f>
        <v>2022M07</v>
      </c>
      <c r="C5217" s="7">
        <f t="shared" si="523"/>
        <v>44754</v>
      </c>
      <c r="D5217" s="126">
        <v>40.42599459268844</v>
      </c>
      <c r="E5217">
        <f t="shared" si="513"/>
        <v>40.573947891170107</v>
      </c>
      <c r="F5217" s="126">
        <v>33.458309147250255</v>
      </c>
      <c r="G5217">
        <f t="shared" si="522"/>
        <v>33.46537476345604</v>
      </c>
      <c r="H5217">
        <f t="shared" si="520"/>
        <v>40.838063461078093</v>
      </c>
      <c r="I5217">
        <f t="shared" si="521"/>
        <v>33.919237913382773</v>
      </c>
      <c r="J5217">
        <f t="shared" si="515"/>
        <v>0</v>
      </c>
      <c r="K5217" s="66"/>
      <c r="L5217" s="67"/>
      <c r="M5217" s="66"/>
      <c r="N5217" s="67"/>
      <c r="O5217" s="149"/>
      <c r="P5217" s="150"/>
      <c r="Q5217" s="66"/>
      <c r="R5217" s="68"/>
      <c r="S5217">
        <f t="shared" si="516"/>
        <v>33.92600268977899</v>
      </c>
      <c r="T5217">
        <f t="shared" si="517"/>
        <v>6.764776396217087E-3</v>
      </c>
      <c r="U5217">
        <f t="shared" si="518"/>
        <v>40.848512011357421</v>
      </c>
      <c r="V5217">
        <f t="shared" si="519"/>
        <v>1.0448550279328117E-2</v>
      </c>
    </row>
    <row r="5218" spans="1:22">
      <c r="A5218" s="12">
        <f t="shared" si="514"/>
        <v>0</v>
      </c>
      <c r="B5218" t="str">
        <f>YEAR(C5218)&amp;VLOOKUP(MONTH(C5218),lookup!$G$2:$N$13,8)</f>
        <v>2022M07</v>
      </c>
      <c r="C5218" s="7">
        <f t="shared" si="523"/>
        <v>44755</v>
      </c>
      <c r="D5218" s="126">
        <v>39.944704665177902</v>
      </c>
      <c r="E5218">
        <f t="shared" si="513"/>
        <v>40.432867240801201</v>
      </c>
      <c r="F5218" s="126">
        <v>32.830992262663173</v>
      </c>
      <c r="G5218">
        <f t="shared" si="522"/>
        <v>33.334129021578136</v>
      </c>
      <c r="H5218">
        <f t="shared" si="520"/>
        <v>40.76072130477047</v>
      </c>
      <c r="I5218">
        <f t="shared" si="521"/>
        <v>33.861845676334994</v>
      </c>
      <c r="J5218">
        <f t="shared" si="515"/>
        <v>0</v>
      </c>
      <c r="K5218" s="66"/>
      <c r="L5218" s="67"/>
      <c r="M5218" s="66"/>
      <c r="N5218" s="67"/>
      <c r="O5218" s="149"/>
      <c r="P5218" s="150"/>
      <c r="Q5218" s="66"/>
      <c r="R5218" s="68"/>
      <c r="S5218">
        <f t="shared" si="516"/>
        <v>33.864806806984078</v>
      </c>
      <c r="T5218">
        <f t="shared" si="517"/>
        <v>2.9611306490835432E-3</v>
      </c>
      <c r="U5218">
        <f t="shared" si="518"/>
        <v>40.76694589117524</v>
      </c>
      <c r="V5218">
        <f t="shared" si="519"/>
        <v>6.2245864047696386E-3</v>
      </c>
    </row>
    <row r="5219" spans="1:22">
      <c r="A5219" s="12">
        <f t="shared" si="514"/>
        <v>0</v>
      </c>
      <c r="B5219" t="str">
        <f>YEAR(C5219)&amp;VLOOKUP(MONTH(C5219),lookup!$G$2:$N$13,8)</f>
        <v>2022M07</v>
      </c>
      <c r="C5219" s="7">
        <f t="shared" si="523"/>
        <v>44756</v>
      </c>
      <c r="D5219" s="126">
        <v>39.73935789881881</v>
      </c>
      <c r="E5219">
        <f t="shared" si="513"/>
        <v>40.29059871791673</v>
      </c>
      <c r="F5219" s="126">
        <v>32.800959834762153</v>
      </c>
      <c r="G5219">
        <f t="shared" si="522"/>
        <v>33.219133883728261</v>
      </c>
      <c r="H5219">
        <f t="shared" si="520"/>
        <v>40.694720310153791</v>
      </c>
      <c r="I5219">
        <f t="shared" si="521"/>
        <v>33.807339539182998</v>
      </c>
      <c r="J5219">
        <f t="shared" si="515"/>
        <v>0</v>
      </c>
      <c r="K5219" s="66"/>
      <c r="L5219" s="67"/>
      <c r="M5219" s="66"/>
      <c r="N5219" s="67"/>
      <c r="O5219" s="149"/>
      <c r="P5219" s="150"/>
      <c r="Q5219" s="66"/>
      <c r="R5219" s="68"/>
      <c r="S5219">
        <f t="shared" si="516"/>
        <v>33.817094820270505</v>
      </c>
      <c r="T5219">
        <f t="shared" si="517"/>
        <v>9.7552810875072282E-3</v>
      </c>
      <c r="U5219">
        <f t="shared" si="518"/>
        <v>40.70624845195276</v>
      </c>
      <c r="V5219">
        <f t="shared" si="519"/>
        <v>1.1528141798969216E-2</v>
      </c>
    </row>
    <row r="5220" spans="1:22">
      <c r="A5220" s="12">
        <f t="shared" si="514"/>
        <v>0</v>
      </c>
      <c r="B5220" t="str">
        <f>YEAR(C5220)&amp;VLOOKUP(MONTH(C5220),lookup!$G$2:$N$13,8)</f>
        <v>2022M07</v>
      </c>
      <c r="C5220" s="7">
        <f t="shared" si="523"/>
        <v>44757</v>
      </c>
      <c r="D5220" s="126">
        <v>39.835179028335503</v>
      </c>
      <c r="E5220">
        <f t="shared" si="513"/>
        <v>40.169035222163885</v>
      </c>
      <c r="F5220" s="126">
        <v>32.810321131280631</v>
      </c>
      <c r="G5220">
        <f t="shared" si="522"/>
        <v>33.120083642902273</v>
      </c>
      <c r="H5220">
        <f t="shared" si="520"/>
        <v>40.625680002876834</v>
      </c>
      <c r="I5220">
        <f t="shared" si="521"/>
        <v>33.760098559151501</v>
      </c>
      <c r="J5220">
        <f t="shared" si="515"/>
        <v>0</v>
      </c>
      <c r="K5220" s="66"/>
      <c r="L5220" s="67"/>
      <c r="M5220" s="66"/>
      <c r="N5220" s="67"/>
      <c r="O5220" s="149"/>
      <c r="P5220" s="150"/>
      <c r="Q5220" s="66"/>
      <c r="R5220" s="68"/>
      <c r="S5220">
        <f t="shared" si="516"/>
        <v>33.77397396725577</v>
      </c>
      <c r="T5220">
        <f t="shared" si="517"/>
        <v>1.3875408104269127E-2</v>
      </c>
      <c r="U5220">
        <f t="shared" si="518"/>
        <v>40.643337686270414</v>
      </c>
      <c r="V5220">
        <f t="shared" si="519"/>
        <v>1.7657683393579759E-2</v>
      </c>
    </row>
    <row r="5221" spans="1:22">
      <c r="A5221" s="12">
        <f t="shared" si="514"/>
        <v>0</v>
      </c>
      <c r="B5221" t="str">
        <f>YEAR(C5221)&amp;VLOOKUP(MONTH(C5221),lookup!$G$2:$N$13,8)</f>
        <v>2022M07</v>
      </c>
      <c r="C5221" s="7">
        <f t="shared" si="523"/>
        <v>44758</v>
      </c>
      <c r="D5221" s="126">
        <v>40.188807923220978</v>
      </c>
      <c r="E5221">
        <f t="shared" si="513"/>
        <v>40.115481098812865</v>
      </c>
      <c r="F5221" s="126">
        <v>33.292289768461032</v>
      </c>
      <c r="G5221">
        <f t="shared" si="522"/>
        <v>33.089839761714401</v>
      </c>
      <c r="H5221">
        <f t="shared" si="520"/>
        <v>40.562360768272782</v>
      </c>
      <c r="I5221">
        <f t="shared" si="521"/>
        <v>33.71472906677419</v>
      </c>
      <c r="J5221">
        <f t="shared" si="515"/>
        <v>0</v>
      </c>
      <c r="K5221" s="66"/>
      <c r="L5221" s="67"/>
      <c r="M5221" s="66"/>
      <c r="N5221" s="67"/>
      <c r="O5221" s="149"/>
      <c r="P5221" s="150"/>
      <c r="Q5221" s="66"/>
      <c r="R5221" s="68"/>
      <c r="S5221">
        <f t="shared" si="516"/>
        <v>33.721634789159779</v>
      </c>
      <c r="T5221">
        <f t="shared" si="517"/>
        <v>6.9057223855892858E-3</v>
      </c>
      <c r="U5221">
        <f t="shared" si="518"/>
        <v>40.572799725987537</v>
      </c>
      <c r="V5221">
        <f t="shared" si="519"/>
        <v>1.0438957714754338E-2</v>
      </c>
    </row>
    <row r="5222" spans="1:22">
      <c r="A5222" s="12">
        <f t="shared" si="514"/>
        <v>0</v>
      </c>
      <c r="B5222" t="str">
        <f>YEAR(C5222)&amp;VLOOKUP(MONTH(C5222),lookup!$G$2:$N$13,8)</f>
        <v>2022M07</v>
      </c>
      <c r="C5222" s="7">
        <f t="shared" si="523"/>
        <v>44759</v>
      </c>
      <c r="D5222" s="126">
        <v>39.636487758698024</v>
      </c>
      <c r="E5222">
        <f t="shared" si="513"/>
        <v>40.009299648583934</v>
      </c>
      <c r="F5222" s="126">
        <v>32.631081274318596</v>
      </c>
      <c r="G5222">
        <f t="shared" si="522"/>
        <v>33.006504297245073</v>
      </c>
      <c r="H5222">
        <f t="shared" si="520"/>
        <v>40.485011240935556</v>
      </c>
      <c r="I5222">
        <f t="shared" si="521"/>
        <v>33.665073603520042</v>
      </c>
      <c r="J5222">
        <f t="shared" si="515"/>
        <v>0</v>
      </c>
      <c r="K5222" s="66"/>
      <c r="L5222" s="67"/>
      <c r="M5222" s="66"/>
      <c r="N5222" s="67"/>
      <c r="O5222" s="149"/>
      <c r="P5222" s="150"/>
      <c r="Q5222" s="66"/>
      <c r="R5222" s="68"/>
      <c r="S5222">
        <f t="shared" si="516"/>
        <v>33.66856467003479</v>
      </c>
      <c r="T5222">
        <f t="shared" si="517"/>
        <v>3.4910665147478426E-3</v>
      </c>
      <c r="U5222">
        <f t="shared" si="518"/>
        <v>40.494460243424378</v>
      </c>
      <c r="V5222">
        <f t="shared" si="519"/>
        <v>9.449002488821634E-3</v>
      </c>
    </row>
    <row r="5223" spans="1:22">
      <c r="A5223" s="12">
        <f t="shared" si="514"/>
        <v>0</v>
      </c>
      <c r="B5223" t="str">
        <f>YEAR(C5223)&amp;VLOOKUP(MONTH(C5223),lookup!$G$2:$N$13,8)</f>
        <v>2022M07</v>
      </c>
      <c r="C5223" s="7">
        <f t="shared" si="523"/>
        <v>44760</v>
      </c>
      <c r="D5223" s="126">
        <v>39.325403517712488</v>
      </c>
      <c r="E5223">
        <f t="shared" si="513"/>
        <v>39.842991987474392</v>
      </c>
      <c r="F5223" s="126">
        <v>32.466764727345797</v>
      </c>
      <c r="G5223">
        <f t="shared" si="522"/>
        <v>32.859834587764283</v>
      </c>
      <c r="H5223">
        <f t="shared" si="520"/>
        <v>40.423380255100206</v>
      </c>
      <c r="I5223">
        <f t="shared" si="521"/>
        <v>33.628033335744341</v>
      </c>
      <c r="J5223">
        <f t="shared" si="515"/>
        <v>0</v>
      </c>
      <c r="K5223" s="66"/>
      <c r="L5223" s="67"/>
      <c r="M5223" s="66"/>
      <c r="N5223" s="67"/>
      <c r="O5223" s="149"/>
      <c r="P5223" s="150"/>
      <c r="Q5223" s="66"/>
      <c r="R5223" s="68"/>
      <c r="S5223">
        <f t="shared" si="516"/>
        <v>33.640662122172515</v>
      </c>
      <c r="T5223">
        <f t="shared" si="517"/>
        <v>1.2628786428173555E-2</v>
      </c>
      <c r="U5223">
        <f t="shared" si="518"/>
        <v>40.440414128346752</v>
      </c>
      <c r="V5223">
        <f t="shared" si="519"/>
        <v>1.7033873246546705E-2</v>
      </c>
    </row>
    <row r="5224" spans="1:22">
      <c r="A5224" s="12">
        <f t="shared" si="514"/>
        <v>0</v>
      </c>
      <c r="B5224" t="str">
        <f>YEAR(C5224)&amp;VLOOKUP(MONTH(C5224),lookup!$G$2:$N$13,8)</f>
        <v>2022M07</v>
      </c>
      <c r="C5224" s="7">
        <f t="shared" si="523"/>
        <v>44761</v>
      </c>
      <c r="D5224" s="126">
        <v>39.607323166808818</v>
      </c>
      <c r="E5224">
        <f t="shared" si="513"/>
        <v>39.780000267265862</v>
      </c>
      <c r="F5224" s="126">
        <v>32.566208638520834</v>
      </c>
      <c r="G5224">
        <f t="shared" si="522"/>
        <v>32.809193371928409</v>
      </c>
      <c r="H5224">
        <f t="shared" si="520"/>
        <v>40.357811041157596</v>
      </c>
      <c r="I5224">
        <f t="shared" si="521"/>
        <v>33.581540393425016</v>
      </c>
      <c r="J5224">
        <f t="shared" si="515"/>
        <v>0</v>
      </c>
      <c r="K5224" s="66"/>
      <c r="L5224" s="67"/>
      <c r="M5224" s="66"/>
      <c r="N5224" s="67"/>
      <c r="O5224" s="149"/>
      <c r="P5224" s="150"/>
      <c r="Q5224" s="66"/>
      <c r="R5224" s="68"/>
      <c r="S5224">
        <f t="shared" si="516"/>
        <v>33.587492385937416</v>
      </c>
      <c r="T5224">
        <f t="shared" si="517"/>
        <v>5.95199251240075E-3</v>
      </c>
      <c r="U5224">
        <f t="shared" si="518"/>
        <v>40.370083560162939</v>
      </c>
      <c r="V5224">
        <f t="shared" si="519"/>
        <v>1.2272519005342986E-2</v>
      </c>
    </row>
    <row r="5225" spans="1:22">
      <c r="A5225" s="12">
        <f t="shared" si="514"/>
        <v>0</v>
      </c>
      <c r="B5225" t="str">
        <f>YEAR(C5225)&amp;VLOOKUP(MONTH(C5225),lookup!$G$2:$N$13,8)</f>
        <v>2022M07</v>
      </c>
      <c r="C5225" s="7">
        <f t="shared" si="523"/>
        <v>44762</v>
      </c>
      <c r="D5225" s="126">
        <v>39.117878731316537</v>
      </c>
      <c r="E5225">
        <f t="shared" si="513"/>
        <v>39.646453095304928</v>
      </c>
      <c r="F5225" s="126">
        <v>32.431054156022427</v>
      </c>
      <c r="G5225">
        <f t="shared" si="522"/>
        <v>32.714164461748361</v>
      </c>
      <c r="H5225">
        <f t="shared" si="520"/>
        <v>40.277081975433646</v>
      </c>
      <c r="I5225">
        <f t="shared" si="521"/>
        <v>33.539634612954771</v>
      </c>
      <c r="J5225">
        <f t="shared" si="515"/>
        <v>0</v>
      </c>
      <c r="K5225" s="66"/>
      <c r="L5225" s="67"/>
      <c r="M5225" s="66"/>
      <c r="N5225" s="67"/>
      <c r="O5225" s="149"/>
      <c r="P5225" s="150"/>
      <c r="Q5225" s="66"/>
      <c r="R5225" s="68"/>
      <c r="S5225">
        <f t="shared" si="516"/>
        <v>33.552652872649958</v>
      </c>
      <c r="T5225">
        <f t="shared" si="517"/>
        <v>1.3018259695186885E-2</v>
      </c>
      <c r="U5225">
        <f t="shared" si="518"/>
        <v>40.298284763763277</v>
      </c>
      <c r="V5225">
        <f t="shared" si="519"/>
        <v>2.1202788329631517E-2</v>
      </c>
    </row>
    <row r="5226" spans="1:22">
      <c r="A5226" s="12">
        <f t="shared" si="514"/>
        <v>0</v>
      </c>
      <c r="B5226" t="str">
        <f>YEAR(C5226)&amp;VLOOKUP(MONTH(C5226),lookup!$G$2:$N$13,8)</f>
        <v>2022M07</v>
      </c>
      <c r="C5226" s="7">
        <f t="shared" si="523"/>
        <v>44763</v>
      </c>
      <c r="D5226" s="126">
        <v>39.339254353911798</v>
      </c>
      <c r="E5226">
        <f t="shared" si="513"/>
        <v>39.56728539464882</v>
      </c>
      <c r="F5226" s="126">
        <v>32.550128918697887</v>
      </c>
      <c r="G5226">
        <f t="shared" si="522"/>
        <v>32.67492781836863</v>
      </c>
      <c r="H5226">
        <f t="shared" si="520"/>
        <v>40.176222257297333</v>
      </c>
      <c r="I5226">
        <f t="shared" si="521"/>
        <v>33.463256839996788</v>
      </c>
      <c r="J5226">
        <f t="shared" si="515"/>
        <v>0</v>
      </c>
      <c r="K5226" s="66"/>
      <c r="L5226" s="67"/>
      <c r="M5226" s="66"/>
      <c r="N5226" s="67"/>
      <c r="O5226" s="149"/>
      <c r="P5226" s="150"/>
      <c r="Q5226" s="66"/>
      <c r="R5226" s="68"/>
      <c r="S5226">
        <f t="shared" si="516"/>
        <v>33.478358261219839</v>
      </c>
      <c r="T5226">
        <f t="shared" si="517"/>
        <v>1.5101421223050693E-2</v>
      </c>
      <c r="U5226">
        <f t="shared" si="518"/>
        <v>40.198290801257691</v>
      </c>
      <c r="V5226">
        <f t="shared" si="519"/>
        <v>2.2068543960358511E-2</v>
      </c>
    </row>
    <row r="5227" spans="1:22">
      <c r="A5227" s="12">
        <f t="shared" si="514"/>
        <v>0</v>
      </c>
      <c r="B5227" t="str">
        <f>YEAR(C5227)&amp;VLOOKUP(MONTH(C5227),lookup!$G$2:$N$13,8)</f>
        <v>2022M07</v>
      </c>
      <c r="C5227" s="7">
        <f t="shared" si="523"/>
        <v>44764</v>
      </c>
      <c r="D5227" s="126">
        <v>38.69239200054276</v>
      </c>
      <c r="E5227">
        <f t="shared" si="513"/>
        <v>39.377148699116717</v>
      </c>
      <c r="F5227" s="126">
        <v>31.977215860378106</v>
      </c>
      <c r="G5227">
        <f t="shared" si="522"/>
        <v>32.513854327629389</v>
      </c>
      <c r="H5227">
        <f t="shared" si="520"/>
        <v>40.110446370741883</v>
      </c>
      <c r="I5227">
        <f t="shared" si="521"/>
        <v>33.426826752708891</v>
      </c>
      <c r="J5227">
        <f t="shared" si="515"/>
        <v>0</v>
      </c>
      <c r="K5227" s="66"/>
      <c r="L5227" s="67"/>
      <c r="M5227" s="66"/>
      <c r="N5227" s="67"/>
      <c r="O5227" s="149"/>
      <c r="P5227" s="150"/>
      <c r="Q5227" s="66"/>
      <c r="R5227" s="68"/>
      <c r="S5227">
        <f t="shared" si="516"/>
        <v>33.427065155636647</v>
      </c>
      <c r="T5227">
        <f t="shared" si="517"/>
        <v>2.3840292775645366E-4</v>
      </c>
      <c r="U5227">
        <f t="shared" si="518"/>
        <v>40.112196849027683</v>
      </c>
      <c r="V5227">
        <f t="shared" si="519"/>
        <v>1.7504782857997725E-3</v>
      </c>
    </row>
    <row r="5228" spans="1:22">
      <c r="A5228" s="12">
        <f t="shared" si="514"/>
        <v>0</v>
      </c>
      <c r="B5228" t="str">
        <f>YEAR(C5228)&amp;VLOOKUP(MONTH(C5228),lookup!$G$2:$N$13,8)</f>
        <v>2022M07</v>
      </c>
      <c r="C5228" s="7">
        <f t="shared" si="523"/>
        <v>44765</v>
      </c>
      <c r="D5228" s="126">
        <v>38.870783202308004</v>
      </c>
      <c r="E5228">
        <f t="shared" si="513"/>
        <v>39.253065246957497</v>
      </c>
      <c r="F5228" s="126">
        <v>32.001522470455605</v>
      </c>
      <c r="G5228">
        <f t="shared" si="522"/>
        <v>32.410841177672566</v>
      </c>
      <c r="H5228">
        <f t="shared" si="520"/>
        <v>40.010597240489233</v>
      </c>
      <c r="I5228">
        <f t="shared" si="521"/>
        <v>33.350741714250461</v>
      </c>
      <c r="J5228">
        <f t="shared" si="515"/>
        <v>0</v>
      </c>
      <c r="K5228" s="66"/>
      <c r="L5228" s="67"/>
      <c r="M5228" s="66"/>
      <c r="N5228" s="67"/>
      <c r="O5228" s="149"/>
      <c r="P5228" s="150"/>
      <c r="Q5228" s="66"/>
      <c r="R5228" s="68"/>
      <c r="S5228">
        <f t="shared" si="516"/>
        <v>33.358938747783391</v>
      </c>
      <c r="T5228">
        <f t="shared" si="517"/>
        <v>8.1970335329302202E-3</v>
      </c>
      <c r="U5228">
        <f t="shared" si="518"/>
        <v>40.023400137698232</v>
      </c>
      <c r="V5228">
        <f t="shared" si="519"/>
        <v>1.2802897208999298E-2</v>
      </c>
    </row>
    <row r="5229" spans="1:22">
      <c r="A5229" s="12">
        <f t="shared" si="514"/>
        <v>0</v>
      </c>
      <c r="B5229" t="str">
        <f>YEAR(C5229)&amp;VLOOKUP(MONTH(C5229),lookup!$G$2:$N$13,8)</f>
        <v>2022M07</v>
      </c>
      <c r="C5229" s="7">
        <f t="shared" si="523"/>
        <v>44766</v>
      </c>
      <c r="D5229" s="126">
        <v>39.538722479899654</v>
      </c>
      <c r="E5229">
        <f t="shared" ref="E5229:E5292" si="524">AVERAGE(SUM(D5222:D5229)/8,SUM(D5224:D5229)/6)</f>
        <v>39.230211486932177</v>
      </c>
      <c r="F5229" s="126">
        <v>32.714686282517661</v>
      </c>
      <c r="G5229">
        <f t="shared" si="522"/>
        <v>32.39540108939876</v>
      </c>
      <c r="H5229">
        <f t="shared" si="520"/>
        <v>39.902442958949862</v>
      </c>
      <c r="I5229">
        <f t="shared" si="521"/>
        <v>33.273980360430087</v>
      </c>
      <c r="J5229">
        <f t="shared" si="515"/>
        <v>0</v>
      </c>
      <c r="K5229" s="66"/>
      <c r="L5229" s="67"/>
      <c r="M5229" s="66"/>
      <c r="N5229" s="67"/>
      <c r="O5229" s="149"/>
      <c r="P5229" s="150"/>
      <c r="Q5229" s="66"/>
      <c r="R5229" s="68"/>
      <c r="S5229">
        <f t="shared" si="516"/>
        <v>33.273627640970155</v>
      </c>
      <c r="T5229">
        <f t="shared" si="517"/>
        <v>-3.527194599328709E-4</v>
      </c>
      <c r="U5229">
        <f t="shared" si="518"/>
        <v>39.907173596315872</v>
      </c>
      <c r="V5229">
        <f t="shared" si="519"/>
        <v>4.7306373660092049E-3</v>
      </c>
    </row>
    <row r="5230" spans="1:22">
      <c r="A5230" s="12">
        <f t="shared" si="514"/>
        <v>0</v>
      </c>
      <c r="B5230" t="str">
        <f>YEAR(C5230)&amp;VLOOKUP(MONTH(C5230),lookup!$G$2:$N$13,8)</f>
        <v>2022M07</v>
      </c>
      <c r="C5230" s="7">
        <f t="shared" si="523"/>
        <v>44767</v>
      </c>
      <c r="D5230" s="126">
        <v>38.729659694223074</v>
      </c>
      <c r="E5230">
        <f t="shared" si="524"/>
        <v>39.100396110187013</v>
      </c>
      <c r="F5230" s="126">
        <v>32.06352486281834</v>
      </c>
      <c r="G5230">
        <f t="shared" si="522"/>
        <v>32.318038499038124</v>
      </c>
      <c r="H5230">
        <f t="shared" si="520"/>
        <v>39.816337706675213</v>
      </c>
      <c r="I5230">
        <f t="shared" si="521"/>
        <v>33.21731769533293</v>
      </c>
      <c r="J5230">
        <f t="shared" si="515"/>
        <v>0</v>
      </c>
      <c r="K5230" s="66"/>
      <c r="L5230" s="67"/>
      <c r="M5230" s="66"/>
      <c r="N5230" s="67"/>
      <c r="O5230" s="149"/>
      <c r="P5230" s="150"/>
      <c r="Q5230" s="66"/>
      <c r="R5230" s="68"/>
      <c r="S5230">
        <f t="shared" si="516"/>
        <v>33.230028819312246</v>
      </c>
      <c r="T5230">
        <f t="shared" si="517"/>
        <v>1.2711123979315175E-2</v>
      </c>
      <c r="U5230">
        <f t="shared" si="518"/>
        <v>39.831334902738853</v>
      </c>
      <c r="V5230">
        <f t="shared" si="519"/>
        <v>1.4997196063639251E-2</v>
      </c>
    </row>
    <row r="5231" spans="1:22">
      <c r="A5231" s="12">
        <f t="shared" si="514"/>
        <v>0</v>
      </c>
      <c r="B5231" t="str">
        <f>YEAR(C5231)&amp;VLOOKUP(MONTH(C5231),lookup!$G$2:$N$13,8)</f>
        <v>2022M07</v>
      </c>
      <c r="C5231" s="7">
        <f t="shared" si="523"/>
        <v>44768</v>
      </c>
      <c r="D5231" s="126">
        <v>39.062213740596491</v>
      </c>
      <c r="E5231">
        <f t="shared" si="524"/>
        <v>39.079307999890588</v>
      </c>
      <c r="F5231" s="126">
        <v>32.363899261070841</v>
      </c>
      <c r="G5231">
        <f t="shared" si="522"/>
        <v>32.306013166149974</v>
      </c>
      <c r="H5231">
        <f t="shared" si="520"/>
        <v>39.717373837941032</v>
      </c>
      <c r="I5231">
        <f t="shared" si="521"/>
        <v>33.141013867992186</v>
      </c>
      <c r="J5231">
        <f t="shared" si="515"/>
        <v>0</v>
      </c>
      <c r="K5231" s="66"/>
      <c r="L5231" s="67"/>
      <c r="M5231" s="66"/>
      <c r="N5231" s="67"/>
      <c r="O5231" s="149"/>
      <c r="P5231" s="150"/>
      <c r="Q5231" s="66"/>
      <c r="R5231" s="68"/>
      <c r="S5231">
        <f t="shared" si="516"/>
        <v>33.141724683290974</v>
      </c>
      <c r="T5231">
        <f t="shared" si="517"/>
        <v>7.1081529878824767E-4</v>
      </c>
      <c r="U5231">
        <f t="shared" si="518"/>
        <v>39.725532420043344</v>
      </c>
      <c r="V5231">
        <f t="shared" si="519"/>
        <v>8.1585821023111293E-3</v>
      </c>
    </row>
    <row r="5232" spans="1:22">
      <c r="A5232" s="12">
        <f t="shared" ref="A5232:A5295" si="525">IF(D5232+D5233=D5232,IF(D5232+D5233&gt;0,1,0),0)</f>
        <v>0</v>
      </c>
      <c r="B5232" t="str">
        <f>YEAR(C5232)&amp;VLOOKUP(MONTH(C5232),lookup!$G$2:$N$13,8)</f>
        <v>2022M07</v>
      </c>
      <c r="C5232" s="7">
        <f t="shared" si="523"/>
        <v>44769</v>
      </c>
      <c r="D5232" s="126">
        <v>38.28825313108473</v>
      </c>
      <c r="E5232">
        <f t="shared" si="524"/>
        <v>38.909282687422248</v>
      </c>
      <c r="F5232" s="126">
        <v>31.727023047837307</v>
      </c>
      <c r="G5232">
        <f t="shared" si="522"/>
        <v>32.184971910827208</v>
      </c>
      <c r="H5232">
        <f t="shared" si="520"/>
        <v>39.635721175645493</v>
      </c>
      <c r="I5232">
        <f t="shared" si="521"/>
        <v>33.092318058552408</v>
      </c>
      <c r="J5232">
        <f t="shared" si="515"/>
        <v>0</v>
      </c>
      <c r="K5232" s="66"/>
      <c r="L5232" s="67"/>
      <c r="M5232" s="66"/>
      <c r="N5232" s="67"/>
      <c r="O5232" s="149"/>
      <c r="P5232" s="150"/>
      <c r="Q5232" s="66"/>
      <c r="R5232" s="68"/>
      <c r="S5232">
        <f t="shared" si="516"/>
        <v>33.105240725048944</v>
      </c>
      <c r="T5232">
        <f t="shared" si="517"/>
        <v>1.292266649653584E-2</v>
      </c>
      <c r="U5232">
        <f t="shared" si="518"/>
        <v>39.654252661291608</v>
      </c>
      <c r="V5232">
        <f t="shared" si="519"/>
        <v>1.8531485646114731E-2</v>
      </c>
    </row>
    <row r="5233" spans="1:22">
      <c r="A5233" s="12">
        <f t="shared" si="525"/>
        <v>0</v>
      </c>
      <c r="B5233" t="str">
        <f>YEAR(C5233)&amp;VLOOKUP(MONTH(C5233),lookup!$G$2:$N$13,8)</f>
        <v>2022M07</v>
      </c>
      <c r="C5233" s="7">
        <f t="shared" si="523"/>
        <v>44770</v>
      </c>
      <c r="D5233" s="126">
        <v>39.267865391390785</v>
      </c>
      <c r="E5233">
        <f t="shared" si="524"/>
        <v>38.966612969580893</v>
      </c>
      <c r="F5233" s="126">
        <v>32.569386931932698</v>
      </c>
      <c r="G5233">
        <f t="shared" si="522"/>
        <v>32.242965298617811</v>
      </c>
      <c r="H5233">
        <f t="shared" si="520"/>
        <v>39.542573203253347</v>
      </c>
      <c r="I5233">
        <f t="shared" si="521"/>
        <v>33.018018532351086</v>
      </c>
      <c r="J5233">
        <f t="shared" si="515"/>
        <v>0</v>
      </c>
      <c r="K5233" s="66"/>
      <c r="L5233" s="67"/>
      <c r="M5233" s="66"/>
      <c r="N5233" s="67"/>
      <c r="O5233" s="149"/>
      <c r="P5233" s="150"/>
      <c r="Q5233" s="66"/>
      <c r="R5233" s="68"/>
      <c r="S5233">
        <f t="shared" si="516"/>
        <v>33.031288147159579</v>
      </c>
      <c r="T5233">
        <f t="shared" si="517"/>
        <v>1.3269614808493202E-2</v>
      </c>
      <c r="U5233">
        <f t="shared" si="518"/>
        <v>39.562776291834652</v>
      </c>
      <c r="V5233">
        <f t="shared" si="519"/>
        <v>2.0203088581304485E-2</v>
      </c>
    </row>
    <row r="5234" spans="1:22">
      <c r="A5234" s="12">
        <f t="shared" si="525"/>
        <v>0</v>
      </c>
      <c r="B5234" t="str">
        <f>YEAR(C5234)&amp;VLOOKUP(MONTH(C5234),lookup!$G$2:$N$13,8)</f>
        <v>2022M07</v>
      </c>
      <c r="C5234" s="7">
        <f t="shared" si="523"/>
        <v>44771</v>
      </c>
      <c r="D5234" s="126">
        <v>38.535161995131034</v>
      </c>
      <c r="E5234">
        <f t="shared" si="524"/>
        <v>38.888388763225677</v>
      </c>
      <c r="F5234" s="126">
        <v>31.974975163522743</v>
      </c>
      <c r="G5234">
        <f t="shared" si="522"/>
        <v>32.20480591334163</v>
      </c>
      <c r="H5234">
        <f t="shared" si="520"/>
        <v>39.464501526345245</v>
      </c>
      <c r="I5234">
        <f t="shared" si="521"/>
        <v>32.97452792282256</v>
      </c>
      <c r="J5234">
        <f t="shared" si="515"/>
        <v>0</v>
      </c>
      <c r="K5234" s="66"/>
      <c r="L5234" s="67"/>
      <c r="M5234" s="66"/>
      <c r="N5234" s="67"/>
      <c r="O5234" s="149"/>
      <c r="P5234" s="150"/>
      <c r="Q5234" s="66"/>
      <c r="R5234" s="68"/>
      <c r="S5234">
        <f t="shared" si="516"/>
        <v>32.9865945795637</v>
      </c>
      <c r="T5234">
        <f t="shared" si="517"/>
        <v>1.2066656741140491E-2</v>
      </c>
      <c r="U5234">
        <f t="shared" si="518"/>
        <v>39.483403802096269</v>
      </c>
      <c r="V5234">
        <f t="shared" si="519"/>
        <v>1.8902275751024433E-2</v>
      </c>
    </row>
    <row r="5235" spans="1:22">
      <c r="A5235" s="12">
        <f t="shared" si="525"/>
        <v>0</v>
      </c>
      <c r="B5235" t="str">
        <f>YEAR(C5235)&amp;VLOOKUP(MONTH(C5235),lookup!$G$2:$N$13,8)</f>
        <v>2022M07</v>
      </c>
      <c r="C5235" s="7">
        <f t="shared" si="523"/>
        <v>44772</v>
      </c>
      <c r="D5235" s="126">
        <v>39.306850277411108</v>
      </c>
      <c r="E5235">
        <f t="shared" si="524"/>
        <v>38.907469721989244</v>
      </c>
      <c r="F5235" s="126">
        <v>32.524874932699547</v>
      </c>
      <c r="G5235">
        <f t="shared" si="522"/>
        <v>32.223216992876871</v>
      </c>
      <c r="H5235">
        <f t="shared" si="520"/>
        <v>39.385276978697831</v>
      </c>
      <c r="I5235">
        <f t="shared" si="521"/>
        <v>32.926742348893541</v>
      </c>
      <c r="J5235">
        <f t="shared" ref="J5235:J5298" si="526">INDEX(L:AW,MATCH(C5235,C:C,0),MATCH($J$1,$L$1:$AW$1,0))*(IF(K5235=$S$1,1,IF(M5235=$S$1,1,IF(O5235=$S$1,1,IF(Q5235=$S$1,1,0)))))</f>
        <v>0</v>
      </c>
      <c r="K5235" s="66"/>
      <c r="L5235" s="67"/>
      <c r="M5235" s="66"/>
      <c r="N5235" s="67"/>
      <c r="O5235" s="149"/>
      <c r="P5235" s="150"/>
      <c r="Q5235" s="66"/>
      <c r="R5235" s="68"/>
      <c r="S5235">
        <f t="shared" si="516"/>
        <v>32.944293384771598</v>
      </c>
      <c r="T5235">
        <f t="shared" si="517"/>
        <v>1.7551035878057064E-2</v>
      </c>
      <c r="U5235">
        <f t="shared" si="518"/>
        <v>39.411761120977417</v>
      </c>
      <c r="V5235">
        <f t="shared" si="519"/>
        <v>2.6484142279585399E-2</v>
      </c>
    </row>
    <row r="5236" spans="1:22">
      <c r="A5236" s="12">
        <f t="shared" si="525"/>
        <v>0</v>
      </c>
      <c r="B5236" t="str">
        <f>YEAR(C5236)&amp;VLOOKUP(MONTH(C5236),lookup!$G$2:$N$13,8)</f>
        <v>2022M07</v>
      </c>
      <c r="C5236" s="7">
        <f t="shared" si="523"/>
        <v>44773</v>
      </c>
      <c r="D5236" s="126">
        <v>38.775041858498454</v>
      </c>
      <c r="E5236">
        <f t="shared" si="524"/>
        <v>38.90526773502409</v>
      </c>
      <c r="F5236" s="126">
        <v>32.297348241867503</v>
      </c>
      <c r="G5236">
        <f t="shared" si="522"/>
        <v>32.261191385177554</v>
      </c>
      <c r="H5236">
        <f t="shared" si="520"/>
        <v>39.327707971574533</v>
      </c>
      <c r="I5236">
        <f t="shared" si="521"/>
        <v>32.892880826545834</v>
      </c>
      <c r="J5236">
        <f t="shared" si="526"/>
        <v>0</v>
      </c>
      <c r="K5236" s="66"/>
      <c r="L5236" s="67"/>
      <c r="M5236" s="66"/>
      <c r="N5236" s="67"/>
      <c r="O5236" s="149"/>
      <c r="P5236" s="150"/>
      <c r="Q5236" s="66"/>
      <c r="R5236" s="68"/>
      <c r="S5236">
        <f t="shared" ref="S5236:S5299" si="527">AVERAGE(G4871+G4505+G4140+G3775+G3410)/5</f>
        <v>32.901014466072496</v>
      </c>
      <c r="T5236">
        <f t="shared" ref="T5236:T5299" si="528">S5236-I5236</f>
        <v>8.1336395266617956E-3</v>
      </c>
      <c r="U5236">
        <f t="shared" ref="U5236:U5299" si="529">AVERAGE(E4871+E4505+E4140+E3775+E3410)/5</f>
        <v>39.34012400029782</v>
      </c>
      <c r="V5236">
        <f t="shared" ref="V5236:V5299" si="530">U5236-H5236</f>
        <v>1.2416028723286843E-2</v>
      </c>
    </row>
    <row r="5237" spans="1:22">
      <c r="A5237" s="12">
        <f t="shared" si="525"/>
        <v>0</v>
      </c>
      <c r="B5237" t="str">
        <f>YEAR(C5237)&amp;VLOOKUP(MONTH(C5237),lookup!$G$2:$N$13,8)</f>
        <v>2022M08</v>
      </c>
      <c r="C5237" s="7">
        <f t="shared" si="523"/>
        <v>44774</v>
      </c>
      <c r="D5237" s="126">
        <v>38.537428282164072</v>
      </c>
      <c r="E5237">
        <f t="shared" si="524"/>
        <v>38.79895472612958</v>
      </c>
      <c r="F5237" s="126">
        <v>31.858433692552346</v>
      </c>
      <c r="G5237">
        <f t="shared" si="522"/>
        <v>32.165553467594847</v>
      </c>
      <c r="H5237">
        <f t="shared" si="520"/>
        <v>39.283692083671127</v>
      </c>
      <c r="I5237">
        <f t="shared" si="521"/>
        <v>32.872723499137358</v>
      </c>
      <c r="J5237">
        <f t="shared" si="526"/>
        <v>0</v>
      </c>
      <c r="K5237" s="66"/>
      <c r="L5237" s="67"/>
      <c r="M5237" s="66"/>
      <c r="N5237" s="67"/>
      <c r="O5237" s="149"/>
      <c r="P5237" s="150"/>
      <c r="Q5237" s="66"/>
      <c r="R5237" s="68"/>
      <c r="S5237">
        <f t="shared" si="527"/>
        <v>32.883697779356368</v>
      </c>
      <c r="T5237">
        <f t="shared" si="528"/>
        <v>1.0974280219009813E-2</v>
      </c>
      <c r="U5237">
        <f t="shared" si="529"/>
        <v>39.295323373319235</v>
      </c>
      <c r="V5237">
        <f t="shared" si="530"/>
        <v>1.1631289648107668E-2</v>
      </c>
    </row>
    <row r="5238" spans="1:22">
      <c r="A5238" s="12">
        <f t="shared" si="525"/>
        <v>0</v>
      </c>
      <c r="B5238" t="str">
        <f>YEAR(C5238)&amp;VLOOKUP(MONTH(C5238),lookup!$G$2:$N$13,8)</f>
        <v>2022M08</v>
      </c>
      <c r="C5238" s="7">
        <f t="shared" si="523"/>
        <v>44775</v>
      </c>
      <c r="D5238" s="126">
        <v>38.554577117118107</v>
      </c>
      <c r="E5238">
        <f t="shared" si="524"/>
        <v>38.810205730563304</v>
      </c>
      <c r="F5238" s="126">
        <v>32.104065191837009</v>
      </c>
      <c r="G5238">
        <f t="shared" si="522"/>
        <v>32.199507416825156</v>
      </c>
      <c r="H5238">
        <f t="shared" si="520"/>
        <v>39.246594168265496</v>
      </c>
      <c r="I5238">
        <f t="shared" si="521"/>
        <v>32.857420737361153</v>
      </c>
      <c r="J5238">
        <f t="shared" si="526"/>
        <v>0</v>
      </c>
      <c r="K5238" s="66"/>
      <c r="L5238" s="67"/>
      <c r="M5238" s="66"/>
      <c r="N5238" s="67"/>
      <c r="O5238" s="149"/>
      <c r="P5238" s="150"/>
      <c r="Q5238" s="66"/>
      <c r="R5238" s="68"/>
      <c r="S5238">
        <f t="shared" si="527"/>
        <v>32.856818010219385</v>
      </c>
      <c r="T5238">
        <f t="shared" si="528"/>
        <v>-6.0272714176790032E-4</v>
      </c>
      <c r="U5238">
        <f t="shared" si="529"/>
        <v>39.252985241202886</v>
      </c>
      <c r="V5238">
        <f t="shared" si="530"/>
        <v>6.3910729373901631E-3</v>
      </c>
    </row>
    <row r="5239" spans="1:22">
      <c r="A5239" s="12">
        <f t="shared" si="525"/>
        <v>0</v>
      </c>
      <c r="B5239" t="str">
        <f>YEAR(C5239)&amp;VLOOKUP(MONTH(C5239),lookup!$G$2:$N$13,8)</f>
        <v>2022M08</v>
      </c>
      <c r="C5239" s="7">
        <f t="shared" si="523"/>
        <v>44776</v>
      </c>
      <c r="D5239" s="126">
        <v>38.739402109558895</v>
      </c>
      <c r="E5239">
        <f t="shared" si="524"/>
        <v>38.745991396804129</v>
      </c>
      <c r="F5239" s="126">
        <v>32.122086912033133</v>
      </c>
      <c r="G5239">
        <f t="shared" si="522"/>
        <v>32.147119143352</v>
      </c>
      <c r="H5239">
        <f t="shared" ref="H5239:H5302" si="531">IF(INDEX(D:D,MATCH(DATE(YEAR($C5239)-1,MONTH($C5239),DAY($C5239)),$C:$C,0),1)=0,0,(INDEX(E:E,MATCH(DATE(YEAR($C5239)-1,MONTH($C5239),DAY($C5239)),$C:$C,0),1)+INDEX(E:E,MATCH(DATE(YEAR($C5239)-2,MONTH($C5239),DAY($C5239)),$C:$C,0),1)+INDEX(E:E,MATCH(DATE(YEAR($C5239)-3,MONTH($C5239),DAY($C5239)),$C:$C,0),1)+INDEX(E:E,MATCH(DATE(YEAR($C5239)-4,MONTH($C5239),DAY($C5239)),$C:$C,0),1)+INDEX(E:E,MATCH(DATE(YEAR($C5239)-5,MONTH($C5239),DAY($C5239)),$C:$C,0),1))/5)</f>
        <v>39.20679828669175</v>
      </c>
      <c r="I5239">
        <f t="shared" ref="I5239:I5302" si="532">IF(INDEX(D:D,MATCH(DATE(YEAR($C5239)-1,MONTH($C5239),DAY($C5239)),$C:$C,0),1)=0,0,(INDEX(G:G,MATCH(DATE(YEAR($C5239)-1,MONTH($C5239),DAY($C5239)),$C:$C,0),1)+INDEX(G:G,MATCH(DATE(YEAR($C5239)-2,MONTH($C5239),DAY($C5239)),$C:$C,0),1)+INDEX(G:G,MATCH(DATE(YEAR($C5239)-3,MONTH($C5239),DAY($C5239)),$C:$C,0),1)+INDEX(G:G,MATCH(DATE(YEAR($C5239)-4,MONTH($C5239),DAY($C5239)),$C:$C,0),1)+INDEX(G:G,MATCH(DATE(YEAR($C5239)-5,MONTH($C5239),DAY($C5239)),$C:$C,0),1))/5)</f>
        <v>32.844948864877395</v>
      </c>
      <c r="J5239">
        <f t="shared" si="526"/>
        <v>0</v>
      </c>
      <c r="K5239" s="66"/>
      <c r="L5239" s="67"/>
      <c r="M5239" s="66"/>
      <c r="N5239" s="67"/>
      <c r="O5239" s="149"/>
      <c r="P5239" s="150"/>
      <c r="Q5239" s="66"/>
      <c r="R5239" s="68"/>
      <c r="S5239">
        <f t="shared" si="527"/>
        <v>32.85978666050039</v>
      </c>
      <c r="T5239">
        <f t="shared" si="528"/>
        <v>1.4837795622995031E-2</v>
      </c>
      <c r="U5239">
        <f t="shared" si="529"/>
        <v>39.223992449209405</v>
      </c>
      <c r="V5239">
        <f t="shared" si="530"/>
        <v>1.7194162517654377E-2</v>
      </c>
    </row>
    <row r="5240" spans="1:22">
      <c r="A5240" s="12">
        <f t="shared" si="525"/>
        <v>0</v>
      </c>
      <c r="B5240" t="str">
        <f>YEAR(C5240)&amp;VLOOKUP(MONTH(C5240),lookup!$G$2:$N$13,8)</f>
        <v>2022M08</v>
      </c>
      <c r="C5240" s="7">
        <f t="shared" si="523"/>
        <v>44777</v>
      </c>
      <c r="D5240" s="126">
        <v>38.184693107305421</v>
      </c>
      <c r="E5240">
        <f t="shared" si="524"/>
        <v>38.710313154665783</v>
      </c>
      <c r="F5240" s="126">
        <v>31.783792186482305</v>
      </c>
      <c r="G5240">
        <f t="shared" si="522"/>
        <v>32.134735299763946</v>
      </c>
      <c r="H5240">
        <f t="shared" si="531"/>
        <v>39.208755245506737</v>
      </c>
      <c r="I5240">
        <f t="shared" si="532"/>
        <v>32.852583783550017</v>
      </c>
      <c r="J5240">
        <f t="shared" si="526"/>
        <v>0</v>
      </c>
      <c r="K5240" s="66"/>
      <c r="L5240" s="67"/>
      <c r="M5240" s="66"/>
      <c r="N5240" s="67"/>
      <c r="O5240" s="149"/>
      <c r="P5240" s="150"/>
      <c r="Q5240" s="66"/>
      <c r="R5240" s="68"/>
      <c r="S5240">
        <f t="shared" si="527"/>
        <v>32.853687898688896</v>
      </c>
      <c r="T5240">
        <f t="shared" si="528"/>
        <v>1.1041151388795356E-3</v>
      </c>
      <c r="U5240">
        <f t="shared" si="529"/>
        <v>39.211659554225314</v>
      </c>
      <c r="V5240">
        <f t="shared" si="530"/>
        <v>2.9043087185769423E-3</v>
      </c>
    </row>
    <row r="5241" spans="1:22">
      <c r="A5241" s="12">
        <f t="shared" si="525"/>
        <v>0</v>
      </c>
      <c r="B5241" t="str">
        <f>YEAR(C5241)&amp;VLOOKUP(MONTH(C5241),lookup!$G$2:$N$13,8)</f>
        <v>2022M08</v>
      </c>
      <c r="C5241" s="7">
        <f t="shared" si="523"/>
        <v>44778</v>
      </c>
      <c r="D5241" s="126">
        <v>38.111272084373489</v>
      </c>
      <c r="E5241">
        <f t="shared" si="524"/>
        <v>38.538394556890736</v>
      </c>
      <c r="F5241" s="126">
        <v>31.724218080361918</v>
      </c>
      <c r="G5241">
        <f t="shared" si="522"/>
        <v>32.015190842179301</v>
      </c>
      <c r="H5241">
        <f t="shared" si="531"/>
        <v>39.191631912088226</v>
      </c>
      <c r="I5241">
        <f t="shared" si="532"/>
        <v>32.863933358302425</v>
      </c>
      <c r="J5241">
        <f t="shared" si="526"/>
        <v>0</v>
      </c>
      <c r="K5241" s="66"/>
      <c r="L5241" s="67"/>
      <c r="M5241" s="66"/>
      <c r="N5241" s="67"/>
      <c r="O5241" s="149"/>
      <c r="P5241" s="150"/>
      <c r="Q5241" s="66"/>
      <c r="R5241" s="68"/>
      <c r="S5241">
        <f t="shared" si="527"/>
        <v>32.862706554394286</v>
      </c>
      <c r="T5241">
        <f t="shared" si="528"/>
        <v>-1.226803908139118E-3</v>
      </c>
      <c r="U5241">
        <f t="shared" si="529"/>
        <v>39.191889580245054</v>
      </c>
      <c r="V5241">
        <f t="shared" si="530"/>
        <v>2.5766815682715105E-4</v>
      </c>
    </row>
    <row r="5242" spans="1:22">
      <c r="A5242" s="12">
        <f t="shared" si="525"/>
        <v>0</v>
      </c>
      <c r="B5242" t="str">
        <f>YEAR(C5242)&amp;VLOOKUP(MONTH(C5242),lookup!$G$2:$N$13,8)</f>
        <v>2022M08</v>
      </c>
      <c r="C5242" s="7">
        <f t="shared" si="523"/>
        <v>44779</v>
      </c>
      <c r="D5242" s="126">
        <v>38.487600091534063</v>
      </c>
      <c r="E5242">
        <f t="shared" si="524"/>
        <v>38.511468457335567</v>
      </c>
      <c r="F5242" s="126">
        <v>32.063233968074684</v>
      </c>
      <c r="G5242">
        <f t="shared" si="522"/>
        <v>32.001197494647727</v>
      </c>
      <c r="H5242">
        <f t="shared" si="531"/>
        <v>39.166308708464371</v>
      </c>
      <c r="I5242">
        <f t="shared" si="532"/>
        <v>32.850594824255779</v>
      </c>
      <c r="J5242">
        <f t="shared" si="526"/>
        <v>0</v>
      </c>
      <c r="K5242" s="66"/>
      <c r="L5242" s="67"/>
      <c r="M5242" s="66"/>
      <c r="N5242" s="67"/>
      <c r="O5242" s="149"/>
      <c r="P5242" s="150"/>
      <c r="Q5242" s="66"/>
      <c r="R5242" s="68"/>
      <c r="S5242">
        <f t="shared" si="527"/>
        <v>32.863335970240122</v>
      </c>
      <c r="T5242">
        <f t="shared" si="528"/>
        <v>1.274114598434295E-2</v>
      </c>
      <c r="U5242">
        <f t="shared" si="529"/>
        <v>39.183009263952364</v>
      </c>
      <c r="V5242">
        <f t="shared" si="530"/>
        <v>1.670055548799354E-2</v>
      </c>
    </row>
    <row r="5243" spans="1:22">
      <c r="A5243" s="12">
        <f t="shared" si="525"/>
        <v>0</v>
      </c>
      <c r="B5243" t="str">
        <f>YEAR(C5243)&amp;VLOOKUP(MONTH(C5243),lookup!$G$2:$N$13,8)</f>
        <v>2022M08</v>
      </c>
      <c r="C5243" s="7">
        <f t="shared" si="523"/>
        <v>44780</v>
      </c>
      <c r="D5243" s="126">
        <v>38.193295270677737</v>
      </c>
      <c r="E5243">
        <f t="shared" si="524"/>
        <v>38.413193518457533</v>
      </c>
      <c r="F5243" s="126">
        <v>31.819883296915773</v>
      </c>
      <c r="G5243">
        <f t="shared" si="522"/>
        <v>31.953922984441526</v>
      </c>
      <c r="H5243">
        <f t="shared" si="531"/>
        <v>39.139746413682815</v>
      </c>
      <c r="I5243">
        <f t="shared" si="532"/>
        <v>32.84293451505085</v>
      </c>
      <c r="J5243">
        <f t="shared" si="526"/>
        <v>0</v>
      </c>
      <c r="K5243" s="66"/>
      <c r="L5243" s="67"/>
      <c r="M5243" s="66"/>
      <c r="N5243" s="67"/>
      <c r="O5243" s="149"/>
      <c r="P5243" s="150"/>
      <c r="Q5243" s="66"/>
      <c r="R5243" s="68"/>
      <c r="S5243">
        <f t="shared" si="527"/>
        <v>32.850064281026178</v>
      </c>
      <c r="T5243">
        <f t="shared" si="528"/>
        <v>7.1297659753284393E-3</v>
      </c>
      <c r="U5243">
        <f t="shared" si="529"/>
        <v>39.151286850861027</v>
      </c>
      <c r="V5243">
        <f t="shared" si="530"/>
        <v>1.154043717821196E-2</v>
      </c>
    </row>
    <row r="5244" spans="1:22">
      <c r="A5244" s="12">
        <f t="shared" si="525"/>
        <v>0</v>
      </c>
      <c r="B5244" t="str">
        <f>YEAR(C5244)&amp;VLOOKUP(MONTH(C5244),lookup!$G$2:$N$13,8)</f>
        <v>2022M08</v>
      </c>
      <c r="C5244" s="7">
        <f t="shared" si="523"/>
        <v>44781</v>
      </c>
      <c r="D5244" s="126">
        <v>38.372464215262994</v>
      </c>
      <c r="E5244">
        <f t="shared" si="524"/>
        <v>38.372856340600727</v>
      </c>
      <c r="F5244" s="126">
        <v>31.987504607217986</v>
      </c>
      <c r="G5244">
        <f t="shared" si="522"/>
        <v>31.924844375224346</v>
      </c>
      <c r="H5244">
        <f t="shared" si="531"/>
        <v>39.100070386222384</v>
      </c>
      <c r="I5244">
        <f t="shared" si="532"/>
        <v>32.827924161767591</v>
      </c>
      <c r="J5244">
        <f t="shared" si="526"/>
        <v>0</v>
      </c>
      <c r="K5244" s="66"/>
      <c r="L5244" s="67"/>
      <c r="M5244" s="66"/>
      <c r="N5244" s="67"/>
      <c r="O5244" s="149"/>
      <c r="P5244" s="150"/>
      <c r="Q5244" s="66"/>
      <c r="R5244" s="68"/>
      <c r="S5244">
        <f t="shared" si="527"/>
        <v>32.832692429397312</v>
      </c>
      <c r="T5244">
        <f t="shared" si="528"/>
        <v>4.7682676297213789E-3</v>
      </c>
      <c r="U5244">
        <f t="shared" si="529"/>
        <v>39.110072154100223</v>
      </c>
      <c r="V5244">
        <f t="shared" si="530"/>
        <v>1.0001767877838574E-2</v>
      </c>
    </row>
    <row r="5245" spans="1:22">
      <c r="A5245" s="12">
        <f t="shared" si="525"/>
        <v>0</v>
      </c>
      <c r="B5245" t="str">
        <f>YEAR(C5245)&amp;VLOOKUP(MONTH(C5245),lookup!$G$2:$N$13,8)</f>
        <v>2022M08</v>
      </c>
      <c r="C5245" s="7">
        <f t="shared" si="523"/>
        <v>44782</v>
      </c>
      <c r="D5245" s="126">
        <v>38.075897871245793</v>
      </c>
      <c r="E5245">
        <f t="shared" si="524"/>
        <v>38.288718670058906</v>
      </c>
      <c r="F5245" s="126">
        <v>31.725675072390796</v>
      </c>
      <c r="G5245">
        <f t="shared" si="522"/>
        <v>31.883512641494058</v>
      </c>
      <c r="H5245">
        <f t="shared" si="531"/>
        <v>39.059835711822608</v>
      </c>
      <c r="I5245">
        <f t="shared" si="532"/>
        <v>32.807283694955267</v>
      </c>
      <c r="J5245">
        <f t="shared" si="526"/>
        <v>0</v>
      </c>
      <c r="K5245" s="66"/>
      <c r="L5245" s="67"/>
      <c r="M5245" s="66"/>
      <c r="N5245" s="67"/>
      <c r="O5245" s="149"/>
      <c r="P5245" s="150"/>
      <c r="Q5245" s="66"/>
      <c r="R5245" s="68"/>
      <c r="S5245">
        <f t="shared" si="527"/>
        <v>32.811197618157095</v>
      </c>
      <c r="T5245">
        <f t="shared" si="528"/>
        <v>3.9139232018285952E-3</v>
      </c>
      <c r="U5245">
        <f t="shared" si="529"/>
        <v>39.068721511461604</v>
      </c>
      <c r="V5245">
        <f t="shared" si="530"/>
        <v>8.8857996389961613E-3</v>
      </c>
    </row>
    <row r="5246" spans="1:22">
      <c r="A5246" s="12">
        <f t="shared" si="525"/>
        <v>0</v>
      </c>
      <c r="B5246" t="str">
        <f>YEAR(C5246)&amp;VLOOKUP(MONTH(C5246),lookup!$G$2:$N$13,8)</f>
        <v>2022M08</v>
      </c>
      <c r="C5246" s="7">
        <f t="shared" si="523"/>
        <v>44783</v>
      </c>
      <c r="D5246" s="126">
        <v>38.574505170221748</v>
      </c>
      <c r="E5246">
        <f t="shared" si="524"/>
        <v>38.322448511954249</v>
      </c>
      <c r="F5246" s="126">
        <v>32.164501025625484</v>
      </c>
      <c r="G5246">
        <f t="shared" si="522"/>
        <v>31.919015617701099</v>
      </c>
      <c r="H5246">
        <f t="shared" si="531"/>
        <v>38.999076093676834</v>
      </c>
      <c r="I5246">
        <f t="shared" si="532"/>
        <v>32.778757860708289</v>
      </c>
      <c r="J5246">
        <f t="shared" si="526"/>
        <v>0</v>
      </c>
      <c r="K5246" s="66"/>
      <c r="L5246" s="67"/>
      <c r="M5246" s="66"/>
      <c r="N5246" s="67"/>
      <c r="O5246" s="149"/>
      <c r="P5246" s="150"/>
      <c r="Q5246" s="66"/>
      <c r="R5246" s="68"/>
      <c r="S5246">
        <f t="shared" si="527"/>
        <v>32.791796267069508</v>
      </c>
      <c r="T5246">
        <f t="shared" si="528"/>
        <v>1.3038406361218335E-2</v>
      </c>
      <c r="U5246">
        <f t="shared" si="529"/>
        <v>39.016892257545663</v>
      </c>
      <c r="V5246">
        <f t="shared" si="530"/>
        <v>1.7816163868829449E-2</v>
      </c>
    </row>
    <row r="5247" spans="1:22">
      <c r="A5247" s="12">
        <f t="shared" si="525"/>
        <v>0</v>
      </c>
      <c r="B5247" t="str">
        <f>YEAR(C5247)&amp;VLOOKUP(MONTH(C5247),lookup!$G$2:$N$13,8)</f>
        <v>2022M08</v>
      </c>
      <c r="C5247" s="7">
        <f t="shared" si="523"/>
        <v>44784</v>
      </c>
      <c r="D5247" s="126">
        <v>38.262991753861385</v>
      </c>
      <c r="E5247">
        <f t="shared" si="524"/>
        <v>38.305316170513805</v>
      </c>
      <c r="F5247" s="126">
        <v>31.925423545853278</v>
      </c>
      <c r="G5247">
        <f t="shared" si="522"/>
        <v>31.923491279439141</v>
      </c>
      <c r="H5247">
        <f t="shared" si="531"/>
        <v>38.95543856927155</v>
      </c>
      <c r="I5247">
        <f t="shared" si="532"/>
        <v>32.750976264832367</v>
      </c>
      <c r="J5247">
        <f t="shared" si="526"/>
        <v>0</v>
      </c>
      <c r="K5247" s="66"/>
      <c r="L5247" s="67"/>
      <c r="M5247" s="66"/>
      <c r="N5247" s="67"/>
      <c r="O5247" s="149"/>
      <c r="P5247" s="150"/>
      <c r="Q5247" s="66"/>
      <c r="R5247" s="68"/>
      <c r="S5247">
        <f t="shared" si="527"/>
        <v>32.758853060163759</v>
      </c>
      <c r="T5247">
        <f t="shared" si="528"/>
        <v>7.8767953313914063E-3</v>
      </c>
      <c r="U5247">
        <f t="shared" si="529"/>
        <v>38.965501201333453</v>
      </c>
      <c r="V5247">
        <f t="shared" si="530"/>
        <v>1.0062632061902832E-2</v>
      </c>
    </row>
    <row r="5248" spans="1:22">
      <c r="A5248" s="12">
        <f t="shared" si="525"/>
        <v>0</v>
      </c>
      <c r="B5248" t="str">
        <f>YEAR(C5248)&amp;VLOOKUP(MONTH(C5248),lookup!$G$2:$N$13,8)</f>
        <v>2022M08</v>
      </c>
      <c r="C5248" s="7">
        <f t="shared" si="523"/>
        <v>44785</v>
      </c>
      <c r="D5248" s="126">
        <v>38.296873104523009</v>
      </c>
      <c r="E5248">
        <f t="shared" si="524"/>
        <v>38.296433504755655</v>
      </c>
      <c r="F5248" s="126">
        <v>31.995393387884413</v>
      </c>
      <c r="G5248">
        <f t="shared" si="522"/>
        <v>31.931062972844245</v>
      </c>
      <c r="H5248">
        <f t="shared" si="531"/>
        <v>38.905300407891779</v>
      </c>
      <c r="I5248">
        <f t="shared" si="532"/>
        <v>32.725502466980004</v>
      </c>
      <c r="J5248">
        <f t="shared" si="526"/>
        <v>0</v>
      </c>
      <c r="K5248" s="66"/>
      <c r="L5248" s="67"/>
      <c r="M5248" s="66"/>
      <c r="N5248" s="67"/>
      <c r="O5248" s="149"/>
      <c r="P5248" s="150"/>
      <c r="Q5248" s="66"/>
      <c r="R5248" s="68"/>
      <c r="S5248">
        <f t="shared" si="527"/>
        <v>32.740202563589989</v>
      </c>
      <c r="T5248">
        <f t="shared" si="528"/>
        <v>1.470009660998528E-2</v>
      </c>
      <c r="U5248">
        <f t="shared" si="529"/>
        <v>38.922634137767645</v>
      </c>
      <c r="V5248">
        <f t="shared" si="530"/>
        <v>1.7333729875865345E-2</v>
      </c>
    </row>
    <row r="5249" spans="1:22">
      <c r="A5249" s="12">
        <f t="shared" si="525"/>
        <v>0</v>
      </c>
      <c r="B5249" t="str">
        <f>YEAR(C5249)&amp;VLOOKUP(MONTH(C5249),lookup!$G$2:$N$13,8)</f>
        <v>2022M08</v>
      </c>
      <c r="C5249" s="7">
        <f t="shared" si="523"/>
        <v>44786</v>
      </c>
      <c r="D5249" s="126">
        <v>38.155187415673446</v>
      </c>
      <c r="E5249">
        <f t="shared" si="524"/>
        <v>38.296002558378206</v>
      </c>
      <c r="F5249" s="126">
        <v>31.802252715519348</v>
      </c>
      <c r="G5249">
        <f t="shared" si="522"/>
        <v>31.93447092242522</v>
      </c>
      <c r="H5249">
        <f t="shared" si="531"/>
        <v>38.855102222494089</v>
      </c>
      <c r="I5249">
        <f t="shared" si="532"/>
        <v>32.694578204894327</v>
      </c>
      <c r="J5249">
        <f t="shared" si="526"/>
        <v>0</v>
      </c>
      <c r="K5249" s="66"/>
      <c r="L5249" s="67"/>
      <c r="M5249" s="66"/>
      <c r="N5249" s="67"/>
      <c r="O5249" s="149"/>
      <c r="P5249" s="150"/>
      <c r="Q5249" s="66"/>
      <c r="R5249" s="68"/>
      <c r="S5249">
        <f t="shared" si="527"/>
        <v>32.719464639908168</v>
      </c>
      <c r="T5249">
        <f t="shared" si="528"/>
        <v>2.4886435013840469E-2</v>
      </c>
      <c r="U5249">
        <f t="shared" si="529"/>
        <v>38.884062287741202</v>
      </c>
      <c r="V5249">
        <f t="shared" si="530"/>
        <v>2.8960065247112254E-2</v>
      </c>
    </row>
    <row r="5250" spans="1:22">
      <c r="A5250" s="12">
        <f t="shared" si="525"/>
        <v>0</v>
      </c>
      <c r="B5250" t="str">
        <f>YEAR(C5250)&amp;VLOOKUP(MONTH(C5250),lookup!$G$2:$N$13,8)</f>
        <v>2022M08</v>
      </c>
      <c r="C5250" s="7">
        <f t="shared" si="523"/>
        <v>44787</v>
      </c>
      <c r="D5250" s="126">
        <v>38.171795307009319</v>
      </c>
      <c r="E5250">
        <f t="shared" si="524"/>
        <v>38.259542350324267</v>
      </c>
      <c r="F5250" s="126">
        <v>31.882728301248644</v>
      </c>
      <c r="G5250">
        <f t="shared" si="522"/>
        <v>31.914457959417817</v>
      </c>
      <c r="H5250">
        <f t="shared" si="531"/>
        <v>38.807774121957024</v>
      </c>
      <c r="I5250">
        <f t="shared" si="532"/>
        <v>32.669845694896964</v>
      </c>
      <c r="J5250">
        <f t="shared" si="526"/>
        <v>0</v>
      </c>
      <c r="K5250" s="66"/>
      <c r="L5250" s="67"/>
      <c r="M5250" s="66"/>
      <c r="N5250" s="67"/>
      <c r="O5250" s="149"/>
      <c r="P5250" s="150"/>
      <c r="Q5250" s="66"/>
      <c r="R5250" s="68"/>
      <c r="S5250">
        <f t="shared" si="527"/>
        <v>32.696630737585011</v>
      </c>
      <c r="T5250">
        <f t="shared" si="528"/>
        <v>2.6785042688047156E-2</v>
      </c>
      <c r="U5250">
        <f t="shared" si="529"/>
        <v>38.837618643635736</v>
      </c>
      <c r="V5250">
        <f t="shared" si="530"/>
        <v>2.9844521678711544E-2</v>
      </c>
    </row>
    <row r="5251" spans="1:22">
      <c r="A5251" s="12">
        <f t="shared" si="525"/>
        <v>0</v>
      </c>
      <c r="B5251" t="str">
        <f>YEAR(C5251)&amp;VLOOKUP(MONTH(C5251),lookup!$G$2:$N$13,8)</f>
        <v>2022M08</v>
      </c>
      <c r="C5251" s="7">
        <f t="shared" si="523"/>
        <v>44788</v>
      </c>
      <c r="D5251" s="126">
        <v>37.392598313123194</v>
      </c>
      <c r="E5251">
        <f t="shared" si="524"/>
        <v>38.152557160633563</v>
      </c>
      <c r="F5251" s="126">
        <v>31.171744304257221</v>
      </c>
      <c r="G5251">
        <f t="shared" si="522"/>
        <v>31.827788375032192</v>
      </c>
      <c r="H5251">
        <f t="shared" si="531"/>
        <v>38.772608787654896</v>
      </c>
      <c r="I5251">
        <f t="shared" si="532"/>
        <v>32.650961248250283</v>
      </c>
      <c r="J5251">
        <f t="shared" si="526"/>
        <v>0</v>
      </c>
      <c r="K5251" s="66"/>
      <c r="L5251" s="67"/>
      <c r="M5251" s="66"/>
      <c r="N5251" s="67"/>
      <c r="O5251" s="149"/>
      <c r="P5251" s="150"/>
      <c r="Q5251" s="66"/>
      <c r="R5251" s="68"/>
      <c r="S5251">
        <f t="shared" si="527"/>
        <v>32.680809854649112</v>
      </c>
      <c r="T5251">
        <f t="shared" si="528"/>
        <v>2.9848606398829247E-2</v>
      </c>
      <c r="U5251">
        <f t="shared" si="529"/>
        <v>38.803979709535078</v>
      </c>
      <c r="V5251">
        <f t="shared" si="530"/>
        <v>3.1370921880181868E-2</v>
      </c>
    </row>
    <row r="5252" spans="1:22">
      <c r="A5252" s="12">
        <f t="shared" si="525"/>
        <v>0</v>
      </c>
      <c r="B5252" t="str">
        <f>YEAR(C5252)&amp;VLOOKUP(MONTH(C5252),lookup!$G$2:$N$13,8)</f>
        <v>2022M08</v>
      </c>
      <c r="C5252" s="7">
        <f t="shared" si="523"/>
        <v>44789</v>
      </c>
      <c r="D5252" s="126">
        <v>37.656768304681911</v>
      </c>
      <c r="E5252">
        <f t="shared" si="524"/>
        <v>38.031348094093929</v>
      </c>
      <c r="F5252" s="126">
        <v>31.429463214761324</v>
      </c>
      <c r="G5252">
        <f t="shared" si="522"/>
        <v>31.731657637098301</v>
      </c>
      <c r="H5252">
        <f t="shared" si="531"/>
        <v>38.725908199870943</v>
      </c>
      <c r="I5252">
        <f t="shared" si="532"/>
        <v>32.618944989177194</v>
      </c>
      <c r="J5252">
        <f t="shared" si="526"/>
        <v>0</v>
      </c>
      <c r="K5252" s="66"/>
      <c r="L5252" s="67"/>
      <c r="M5252" s="66"/>
      <c r="N5252" s="67"/>
      <c r="O5252" s="149"/>
      <c r="P5252" s="150"/>
      <c r="Q5252" s="66"/>
      <c r="R5252" s="68"/>
      <c r="S5252">
        <f t="shared" si="527"/>
        <v>32.647236610738311</v>
      </c>
      <c r="T5252">
        <f t="shared" si="528"/>
        <v>2.8291621561116642E-2</v>
      </c>
      <c r="U5252">
        <f t="shared" si="529"/>
        <v>38.756357151852498</v>
      </c>
      <c r="V5252">
        <f t="shared" si="530"/>
        <v>3.0448951981554728E-2</v>
      </c>
    </row>
    <row r="5253" spans="1:22">
      <c r="A5253" s="12">
        <f t="shared" si="525"/>
        <v>0</v>
      </c>
      <c r="B5253" t="str">
        <f>YEAR(C5253)&amp;VLOOKUP(MONTH(C5253),lookup!$G$2:$N$13,8)</f>
        <v>2022M08</v>
      </c>
      <c r="C5253" s="7">
        <f t="shared" si="523"/>
        <v>44790</v>
      </c>
      <c r="D5253" s="126">
        <v>37.290254195530089</v>
      </c>
      <c r="E5253">
        <f t="shared" si="524"/>
        <v>37.901183901167414</v>
      </c>
      <c r="F5253" s="126">
        <v>31.145492779253679</v>
      </c>
      <c r="G5253">
        <f t="shared" si="522"/>
        <v>31.630402013227265</v>
      </c>
      <c r="H5253">
        <f t="shared" si="531"/>
        <v>38.677596829264445</v>
      </c>
      <c r="I5253">
        <f t="shared" si="532"/>
        <v>32.592262352190765</v>
      </c>
      <c r="J5253">
        <f t="shared" si="526"/>
        <v>0</v>
      </c>
      <c r="K5253" s="66"/>
      <c r="L5253" s="67"/>
      <c r="M5253" s="66"/>
      <c r="N5253" s="67"/>
      <c r="O5253" s="149"/>
      <c r="P5253" s="150"/>
      <c r="Q5253" s="66"/>
      <c r="R5253" s="68"/>
      <c r="S5253">
        <f t="shared" si="527"/>
        <v>32.613980791780328</v>
      </c>
      <c r="T5253">
        <f t="shared" si="528"/>
        <v>2.1718439589562877E-2</v>
      </c>
      <c r="U5253">
        <f t="shared" si="529"/>
        <v>38.703400522904033</v>
      </c>
      <c r="V5253">
        <f t="shared" si="530"/>
        <v>2.5803693639588232E-2</v>
      </c>
    </row>
    <row r="5254" spans="1:22">
      <c r="A5254" s="12">
        <f t="shared" si="525"/>
        <v>0</v>
      </c>
      <c r="B5254" t="str">
        <f>YEAR(C5254)&amp;VLOOKUP(MONTH(C5254),lookup!$G$2:$N$13,8)</f>
        <v>2022M08</v>
      </c>
      <c r="C5254" s="7">
        <f t="shared" si="523"/>
        <v>44791</v>
      </c>
      <c r="D5254" s="126">
        <v>37.885211411991072</v>
      </c>
      <c r="E5254">
        <f t="shared" si="524"/>
        <v>37.823797900233671</v>
      </c>
      <c r="F5254" s="126">
        <v>31.677865687980102</v>
      </c>
      <c r="G5254">
        <f t="shared" si="522"/>
        <v>31.573526662965733</v>
      </c>
      <c r="H5254">
        <f t="shared" si="531"/>
        <v>38.673794446116595</v>
      </c>
      <c r="I5254">
        <f t="shared" si="532"/>
        <v>32.606726391922805</v>
      </c>
      <c r="J5254">
        <f t="shared" si="526"/>
        <v>0</v>
      </c>
      <c r="K5254" s="66"/>
      <c r="L5254" s="67"/>
      <c r="M5254" s="66"/>
      <c r="N5254" s="67"/>
      <c r="O5254" s="149"/>
      <c r="P5254" s="150"/>
      <c r="Q5254" s="66"/>
      <c r="R5254" s="68"/>
      <c r="S5254">
        <f t="shared" si="527"/>
        <v>32.613025049889494</v>
      </c>
      <c r="T5254">
        <f t="shared" si="528"/>
        <v>6.2986579666883813E-3</v>
      </c>
      <c r="U5254">
        <f t="shared" si="529"/>
        <v>38.684263698601669</v>
      </c>
      <c r="V5254">
        <f t="shared" si="530"/>
        <v>1.0469252485073355E-2</v>
      </c>
    </row>
    <row r="5255" spans="1:22">
      <c r="A5255" s="12">
        <f t="shared" si="525"/>
        <v>0</v>
      </c>
      <c r="B5255" t="str">
        <f>YEAR(C5255)&amp;VLOOKUP(MONTH(C5255),lookup!$G$2:$N$13,8)</f>
        <v>2022M08</v>
      </c>
      <c r="C5255" s="7">
        <f t="shared" si="523"/>
        <v>44792</v>
      </c>
      <c r="D5255" s="126">
        <v>37.678015687142434</v>
      </c>
      <c r="E5255">
        <f t="shared" si="524"/>
        <v>37.747472585352824</v>
      </c>
      <c r="F5255" s="126">
        <v>31.586968697856324</v>
      </c>
      <c r="G5255">
        <f t="shared" si="522"/>
        <v>31.534432900160674</v>
      </c>
      <c r="H5255">
        <f t="shared" si="531"/>
        <v>38.626259913085413</v>
      </c>
      <c r="I5255">
        <f t="shared" si="532"/>
        <v>32.582301018338271</v>
      </c>
      <c r="J5255">
        <f t="shared" si="526"/>
        <v>0</v>
      </c>
      <c r="K5255" s="66"/>
      <c r="L5255" s="67"/>
      <c r="M5255" s="66"/>
      <c r="N5255" s="67"/>
      <c r="O5255" s="149"/>
      <c r="P5255" s="150"/>
      <c r="Q5255" s="66"/>
      <c r="R5255" s="68"/>
      <c r="S5255">
        <f t="shared" si="527"/>
        <v>32.591360984009555</v>
      </c>
      <c r="T5255">
        <f t="shared" si="528"/>
        <v>9.059965671283976E-3</v>
      </c>
      <c r="U5255">
        <f t="shared" si="529"/>
        <v>38.641857520192914</v>
      </c>
      <c r="V5255">
        <f t="shared" si="530"/>
        <v>1.5597607107501688E-2</v>
      </c>
    </row>
    <row r="5256" spans="1:22">
      <c r="A5256" s="12">
        <f t="shared" si="525"/>
        <v>0</v>
      </c>
      <c r="B5256" t="str">
        <f>YEAR(C5256)&amp;VLOOKUP(MONTH(C5256),lookup!$G$2:$N$13,8)</f>
        <v>2022M08</v>
      </c>
      <c r="C5256" s="7">
        <f t="shared" si="523"/>
        <v>44793</v>
      </c>
      <c r="D5256" s="126">
        <v>38.084042281853577</v>
      </c>
      <c r="E5256">
        <f t="shared" si="524"/>
        <v>37.726857906839669</v>
      </c>
      <c r="F5256" s="126">
        <v>31.82527856773412</v>
      </c>
      <c r="G5256">
        <f t="shared" ref="G5256:G5319" si="533">AVERAGE(SUM(F5249:F5256)/8,SUM(F5251:F5256)/6)</f>
        <v>31.519013246108404</v>
      </c>
      <c r="H5256">
        <f t="shared" si="531"/>
        <v>38.595770654679001</v>
      </c>
      <c r="I5256">
        <f t="shared" si="532"/>
        <v>32.573040364991598</v>
      </c>
      <c r="J5256">
        <f t="shared" si="526"/>
        <v>0</v>
      </c>
      <c r="K5256" s="66"/>
      <c r="L5256" s="67"/>
      <c r="M5256" s="66"/>
      <c r="N5256" s="67"/>
      <c r="O5256" s="149"/>
      <c r="P5256" s="150"/>
      <c r="Q5256" s="66"/>
      <c r="R5256" s="68"/>
      <c r="S5256">
        <f t="shared" si="527"/>
        <v>32.568295182094104</v>
      </c>
      <c r="T5256">
        <f t="shared" si="528"/>
        <v>-4.74518289749426E-3</v>
      </c>
      <c r="U5256">
        <f t="shared" si="529"/>
        <v>38.595496905430359</v>
      </c>
      <c r="V5256">
        <f t="shared" si="530"/>
        <v>-2.7374924864176364E-4</v>
      </c>
    </row>
    <row r="5257" spans="1:22">
      <c r="A5257" s="12">
        <f t="shared" si="525"/>
        <v>0</v>
      </c>
      <c r="B5257" t="str">
        <f>YEAR(C5257)&amp;VLOOKUP(MONTH(C5257),lookup!$G$2:$N$13,8)</f>
        <v>2022M08</v>
      </c>
      <c r="C5257" s="7">
        <f t="shared" si="523"/>
        <v>44794</v>
      </c>
      <c r="D5257" s="126">
        <v>37.920288950693326</v>
      </c>
      <c r="E5257">
        <f t="shared" si="524"/>
        <v>37.756150972575924</v>
      </c>
      <c r="F5257" s="126">
        <v>31.873150289891015</v>
      </c>
      <c r="G5257">
        <f t="shared" si="533"/>
        <v>31.581894843309449</v>
      </c>
      <c r="H5257">
        <f t="shared" si="531"/>
        <v>38.563011371838193</v>
      </c>
      <c r="I5257">
        <f t="shared" si="532"/>
        <v>32.572321125483924</v>
      </c>
      <c r="J5257">
        <f t="shared" si="526"/>
        <v>0</v>
      </c>
      <c r="K5257" s="66"/>
      <c r="L5257" s="67"/>
      <c r="M5257" s="66"/>
      <c r="N5257" s="67"/>
      <c r="O5257" s="149"/>
      <c r="P5257" s="150"/>
      <c r="Q5257" s="66"/>
      <c r="R5257" s="68"/>
      <c r="S5257">
        <f t="shared" si="527"/>
        <v>32.556042910292412</v>
      </c>
      <c r="T5257">
        <f t="shared" si="528"/>
        <v>-1.6278215191512402E-2</v>
      </c>
      <c r="U5257">
        <f t="shared" si="529"/>
        <v>38.55462832186938</v>
      </c>
      <c r="V5257">
        <f t="shared" si="530"/>
        <v>-8.3830499688133386E-3</v>
      </c>
    </row>
    <row r="5258" spans="1:22">
      <c r="A5258" s="12">
        <f t="shared" si="525"/>
        <v>0</v>
      </c>
      <c r="B5258" t="str">
        <f>YEAR(C5258)&amp;VLOOKUP(MONTH(C5258),lookup!$G$2:$N$13,8)</f>
        <v>2022M08</v>
      </c>
      <c r="C5258" s="7">
        <f t="shared" si="523"/>
        <v>44795</v>
      </c>
      <c r="D5258" s="126">
        <v>38.2342215100307</v>
      </c>
      <c r="E5258">
        <f t="shared" si="524"/>
        <v>37.808173710710491</v>
      </c>
      <c r="F5258" s="126">
        <v>31.95259302472736</v>
      </c>
      <c r="G5258">
        <f t="shared" si="533"/>
        <v>31.629855539357372</v>
      </c>
      <c r="H5258">
        <f t="shared" si="531"/>
        <v>38.556070217423461</v>
      </c>
      <c r="I5258">
        <f t="shared" si="532"/>
        <v>32.585883963939303</v>
      </c>
      <c r="J5258">
        <f t="shared" si="526"/>
        <v>0</v>
      </c>
      <c r="K5258" s="66"/>
      <c r="L5258" s="67"/>
      <c r="M5258" s="66"/>
      <c r="N5258" s="67"/>
      <c r="O5258" s="149"/>
      <c r="P5258" s="150"/>
      <c r="Q5258" s="66"/>
      <c r="R5258" s="68"/>
      <c r="S5258">
        <f t="shared" si="527"/>
        <v>32.581268696143454</v>
      </c>
      <c r="T5258">
        <f t="shared" si="528"/>
        <v>-4.6152677958488653E-3</v>
      </c>
      <c r="U5258">
        <f t="shared" si="529"/>
        <v>38.556699158885181</v>
      </c>
      <c r="V5258">
        <f t="shared" si="530"/>
        <v>6.2894146171998955E-4</v>
      </c>
    </row>
    <row r="5259" spans="1:22">
      <c r="A5259" s="12">
        <f t="shared" si="525"/>
        <v>0</v>
      </c>
      <c r="B5259" t="str">
        <f>YEAR(C5259)&amp;VLOOKUP(MONTH(C5259),lookup!$G$2:$N$13,8)</f>
        <v>2022M08</v>
      </c>
      <c r="C5259" s="7">
        <f t="shared" si="523"/>
        <v>44796</v>
      </c>
      <c r="D5259" s="126">
        <v>37.975703148670711</v>
      </c>
      <c r="E5259">
        <f t="shared" si="524"/>
        <v>37.901738509027268</v>
      </c>
      <c r="F5259" s="126">
        <v>31.957163237140094</v>
      </c>
      <c r="G5259">
        <f t="shared" si="533"/>
        <v>31.746583427486421</v>
      </c>
      <c r="H5259">
        <f t="shared" si="531"/>
        <v>38.535702541239253</v>
      </c>
      <c r="I5259">
        <f t="shared" si="532"/>
        <v>32.596498345398572</v>
      </c>
      <c r="J5259">
        <f t="shared" si="526"/>
        <v>0</v>
      </c>
      <c r="K5259" s="66"/>
      <c r="L5259" s="67"/>
      <c r="M5259" s="66"/>
      <c r="N5259" s="67"/>
      <c r="O5259" s="149"/>
      <c r="P5259" s="150"/>
      <c r="Q5259" s="66"/>
      <c r="R5259" s="68"/>
      <c r="S5259">
        <f t="shared" si="527"/>
        <v>32.577292532460334</v>
      </c>
      <c r="T5259">
        <f t="shared" si="528"/>
        <v>-1.9205812938238864E-2</v>
      </c>
      <c r="U5259">
        <f t="shared" si="529"/>
        <v>38.524569724832872</v>
      </c>
      <c r="V5259">
        <f t="shared" si="530"/>
        <v>-1.1132816406380641E-2</v>
      </c>
    </row>
    <row r="5260" spans="1:22">
      <c r="A5260" s="12">
        <f t="shared" si="525"/>
        <v>0</v>
      </c>
      <c r="B5260" t="str">
        <f>YEAR(C5260)&amp;VLOOKUP(MONTH(C5260),lookup!$G$2:$N$13,8)</f>
        <v>2022M08</v>
      </c>
      <c r="C5260" s="7">
        <f t="shared" ref="C5260:C5323" si="534">C5259+1</f>
        <v>44797</v>
      </c>
      <c r="D5260" s="126">
        <v>38.267935035945449</v>
      </c>
      <c r="E5260">
        <f t="shared" si="524"/>
        <v>37.971830065060772</v>
      </c>
      <c r="F5260" s="126">
        <v>32.068557122676836</v>
      </c>
      <c r="G5260">
        <f t="shared" si="533"/>
        <v>31.819084416289201</v>
      </c>
      <c r="H5260">
        <f t="shared" si="531"/>
        <v>38.502001145276516</v>
      </c>
      <c r="I5260">
        <f t="shared" si="532"/>
        <v>32.587665686458287</v>
      </c>
      <c r="J5260">
        <f t="shared" si="526"/>
        <v>0</v>
      </c>
      <c r="K5260" s="66"/>
      <c r="L5260" s="67"/>
      <c r="M5260" s="66"/>
      <c r="N5260" s="67"/>
      <c r="O5260" s="149"/>
      <c r="P5260" s="150"/>
      <c r="Q5260" s="66"/>
      <c r="R5260" s="68"/>
      <c r="S5260">
        <f t="shared" si="527"/>
        <v>32.581579957132156</v>
      </c>
      <c r="T5260">
        <f t="shared" si="528"/>
        <v>-6.0857293261307177E-3</v>
      </c>
      <c r="U5260">
        <f t="shared" si="529"/>
        <v>38.503384545088977</v>
      </c>
      <c r="V5260">
        <f t="shared" si="530"/>
        <v>1.3833998124610503E-3</v>
      </c>
    </row>
    <row r="5261" spans="1:22">
      <c r="A5261" s="12">
        <f t="shared" si="525"/>
        <v>0</v>
      </c>
      <c r="B5261" t="str">
        <f>YEAR(C5261)&amp;VLOOKUP(MONTH(C5261),lookup!$G$2:$N$13,8)</f>
        <v>2022M08</v>
      </c>
      <c r="C5261" s="7">
        <f t="shared" si="534"/>
        <v>44798</v>
      </c>
      <c r="D5261" s="126">
        <v>37.695464333424134</v>
      </c>
      <c r="E5261">
        <f t="shared" si="524"/>
        <v>37.998609752535955</v>
      </c>
      <c r="F5261" s="126">
        <v>31.761212476960939</v>
      </c>
      <c r="G5261">
        <f t="shared" si="533"/>
        <v>31.87208721232129</v>
      </c>
      <c r="H5261">
        <f t="shared" si="531"/>
        <v>38.491493270562522</v>
      </c>
      <c r="I5261">
        <f t="shared" si="532"/>
        <v>32.603036841884041</v>
      </c>
      <c r="J5261">
        <f t="shared" si="526"/>
        <v>0</v>
      </c>
      <c r="K5261" s="66"/>
      <c r="L5261" s="67"/>
      <c r="M5261" s="66"/>
      <c r="N5261" s="67"/>
      <c r="O5261" s="149"/>
      <c r="P5261" s="150"/>
      <c r="Q5261" s="66"/>
      <c r="R5261" s="68"/>
      <c r="S5261">
        <f t="shared" si="527"/>
        <v>32.588009169561587</v>
      </c>
      <c r="T5261">
        <f t="shared" si="528"/>
        <v>-1.5027672322453611E-2</v>
      </c>
      <c r="U5261">
        <f t="shared" si="529"/>
        <v>38.481939095313905</v>
      </c>
      <c r="V5261">
        <f t="shared" si="530"/>
        <v>-9.5541752486170139E-3</v>
      </c>
    </row>
    <row r="5262" spans="1:22">
      <c r="A5262" s="12">
        <f t="shared" si="525"/>
        <v>0</v>
      </c>
      <c r="B5262" t="str">
        <f>YEAR(C5262)&amp;VLOOKUP(MONTH(C5262),lookup!$G$2:$N$13,8)</f>
        <v>2022M08</v>
      </c>
      <c r="C5262" s="7">
        <f t="shared" si="534"/>
        <v>44799</v>
      </c>
      <c r="D5262" s="126">
        <v>38.278038833333326</v>
      </c>
      <c r="E5262">
        <f t="shared" si="524"/>
        <v>38.03932784565982</v>
      </c>
      <c r="F5262" s="126">
        <v>32.100100022255056</v>
      </c>
      <c r="G5262">
        <f t="shared" si="533"/>
        <v>31.921378646090218</v>
      </c>
      <c r="H5262">
        <f t="shared" si="531"/>
        <v>38.495623592757241</v>
      </c>
      <c r="I5262">
        <f t="shared" si="532"/>
        <v>32.629588025508689</v>
      </c>
      <c r="J5262">
        <f t="shared" si="526"/>
        <v>0</v>
      </c>
      <c r="K5262" s="66"/>
      <c r="L5262" s="67"/>
      <c r="M5262" s="66"/>
      <c r="N5262" s="67"/>
      <c r="O5262" s="149"/>
      <c r="P5262" s="150"/>
      <c r="Q5262" s="66"/>
      <c r="R5262" s="68"/>
      <c r="S5262">
        <f t="shared" si="527"/>
        <v>32.630025037306446</v>
      </c>
      <c r="T5262">
        <f t="shared" si="528"/>
        <v>4.3701179775723631E-4</v>
      </c>
      <c r="U5262">
        <f t="shared" si="529"/>
        <v>38.505440524983229</v>
      </c>
      <c r="V5262">
        <f t="shared" si="530"/>
        <v>9.8169322259877845E-3</v>
      </c>
    </row>
    <row r="5263" spans="1:22">
      <c r="A5263" s="12">
        <f t="shared" si="525"/>
        <v>0</v>
      </c>
      <c r="B5263" t="str">
        <f>YEAR(C5263)&amp;VLOOKUP(MONTH(C5263),lookup!$G$2:$N$13,8)</f>
        <v>2022M08</v>
      </c>
      <c r="C5263" s="7">
        <f t="shared" si="534"/>
        <v>44800</v>
      </c>
      <c r="D5263" s="126">
        <v>37.946157401192998</v>
      </c>
      <c r="E5263">
        <f t="shared" si="524"/>
        <v>38.058242406996285</v>
      </c>
      <c r="F5263" s="126">
        <v>31.97914645999192</v>
      </c>
      <c r="G5263">
        <f t="shared" si="533"/>
        <v>31.954722770398767</v>
      </c>
      <c r="H5263">
        <f t="shared" si="531"/>
        <v>38.482616071695261</v>
      </c>
      <c r="I5263">
        <f t="shared" si="532"/>
        <v>32.632329916942602</v>
      </c>
      <c r="J5263">
        <f t="shared" si="526"/>
        <v>0</v>
      </c>
      <c r="K5263" s="66"/>
      <c r="L5263" s="67"/>
      <c r="M5263" s="66"/>
      <c r="N5263" s="67"/>
      <c r="O5263" s="149"/>
      <c r="P5263" s="150"/>
      <c r="Q5263" s="66"/>
      <c r="R5263" s="68"/>
      <c r="S5263">
        <f t="shared" si="527"/>
        <v>32.634361997786549</v>
      </c>
      <c r="T5263">
        <f t="shared" si="528"/>
        <v>2.0320808439464599E-3</v>
      </c>
      <c r="U5263">
        <f t="shared" si="529"/>
        <v>38.488905027425162</v>
      </c>
      <c r="V5263">
        <f t="shared" si="530"/>
        <v>6.2889557299001808E-3</v>
      </c>
    </row>
    <row r="5264" spans="1:22">
      <c r="A5264" s="12">
        <f t="shared" si="525"/>
        <v>0</v>
      </c>
      <c r="B5264" t="str">
        <f>YEAR(C5264)&amp;VLOOKUP(MONTH(C5264),lookup!$G$2:$N$13,8)</f>
        <v>2022M08</v>
      </c>
      <c r="C5264" s="7">
        <f t="shared" si="534"/>
        <v>44801</v>
      </c>
      <c r="D5264" s="126">
        <v>38.442548492495199</v>
      </c>
      <c r="E5264">
        <f t="shared" si="524"/>
        <v>38.098009627033434</v>
      </c>
      <c r="F5264" s="126">
        <v>32.34330034943784</v>
      </c>
      <c r="G5264">
        <f t="shared" si="533"/>
        <v>32.019658075481118</v>
      </c>
      <c r="H5264">
        <f t="shared" si="531"/>
        <v>38.459662934378798</v>
      </c>
      <c r="I5264">
        <f t="shared" si="532"/>
        <v>32.634924321486722</v>
      </c>
      <c r="J5264">
        <f t="shared" si="526"/>
        <v>0</v>
      </c>
      <c r="K5264" s="66"/>
      <c r="L5264" s="67"/>
      <c r="M5264" s="66"/>
      <c r="N5264" s="67"/>
      <c r="O5264" s="149"/>
      <c r="P5264" s="150"/>
      <c r="Q5264" s="66"/>
      <c r="R5264" s="68"/>
      <c r="S5264">
        <f t="shared" si="527"/>
        <v>32.626064055741303</v>
      </c>
      <c r="T5264">
        <f t="shared" si="528"/>
        <v>-8.8602657454188716E-3</v>
      </c>
      <c r="U5264">
        <f t="shared" si="529"/>
        <v>38.46200901547445</v>
      </c>
      <c r="V5264">
        <f t="shared" si="530"/>
        <v>2.3460810956521527E-3</v>
      </c>
    </row>
    <row r="5265" spans="1:22">
      <c r="A5265" s="12">
        <f t="shared" si="525"/>
        <v>0</v>
      </c>
      <c r="B5265" t="str">
        <f>YEAR(C5265)&amp;VLOOKUP(MONTH(C5265),lookup!$G$2:$N$13,8)</f>
        <v>2022M08</v>
      </c>
      <c r="C5265" s="7">
        <f t="shared" si="534"/>
        <v>44802</v>
      </c>
      <c r="D5265" s="126">
        <v>37.824432877635296</v>
      </c>
      <c r="E5265">
        <f t="shared" si="524"/>
        <v>38.079412766547691</v>
      </c>
      <c r="F5265" s="126">
        <v>31.880724937208935</v>
      </c>
      <c r="G5265">
        <f t="shared" si="533"/>
        <v>32.013761632610894</v>
      </c>
      <c r="H5265">
        <f t="shared" si="531"/>
        <v>38.463299189350458</v>
      </c>
      <c r="I5265">
        <f t="shared" si="532"/>
        <v>32.644550584972464</v>
      </c>
      <c r="J5265">
        <f t="shared" si="526"/>
        <v>0</v>
      </c>
      <c r="K5265" s="66"/>
      <c r="L5265" s="67"/>
      <c r="M5265" s="66"/>
      <c r="N5265" s="67"/>
      <c r="O5265" s="149"/>
      <c r="P5265" s="150"/>
      <c r="Q5265" s="66"/>
      <c r="R5265" s="68"/>
      <c r="S5265">
        <f t="shared" si="527"/>
        <v>32.648402931593147</v>
      </c>
      <c r="T5265">
        <f t="shared" si="528"/>
        <v>3.8523466206825674E-3</v>
      </c>
      <c r="U5265">
        <f t="shared" si="529"/>
        <v>38.468560623341901</v>
      </c>
      <c r="V5265">
        <f t="shared" si="530"/>
        <v>5.2614339914427433E-3</v>
      </c>
    </row>
    <row r="5266" spans="1:22">
      <c r="A5266" s="12">
        <f t="shared" si="525"/>
        <v>0</v>
      </c>
      <c r="B5266" t="str">
        <f>YEAR(C5266)&amp;VLOOKUP(MONTH(C5266),lookup!$G$2:$N$13,8)</f>
        <v>2022M08</v>
      </c>
      <c r="C5266" s="7">
        <f t="shared" si="534"/>
        <v>44803</v>
      </c>
      <c r="D5266" s="126">
        <v>38.42252079642315</v>
      </c>
      <c r="E5266">
        <f t="shared" si="524"/>
        <v>38.104063618653697</v>
      </c>
      <c r="F5266" s="126">
        <v>32.360838035369333</v>
      </c>
      <c r="G5266">
        <f t="shared" si="533"/>
        <v>32.063633688500396</v>
      </c>
      <c r="H5266">
        <f t="shared" si="531"/>
        <v>38.442492361182822</v>
      </c>
      <c r="I5266">
        <f t="shared" si="532"/>
        <v>32.649178611318803</v>
      </c>
      <c r="J5266">
        <f t="shared" si="526"/>
        <v>0</v>
      </c>
      <c r="K5266" s="66"/>
      <c r="L5266" s="67"/>
      <c r="M5266" s="66"/>
      <c r="N5266" s="67"/>
      <c r="O5266" s="149"/>
      <c r="P5266" s="150"/>
      <c r="Q5266" s="66"/>
      <c r="R5266" s="68"/>
      <c r="S5266">
        <f t="shared" si="527"/>
        <v>32.642662065956031</v>
      </c>
      <c r="T5266">
        <f t="shared" si="528"/>
        <v>-6.5165453627713532E-3</v>
      </c>
      <c r="U5266">
        <f t="shared" si="529"/>
        <v>38.443159774780732</v>
      </c>
      <c r="V5266">
        <f t="shared" si="530"/>
        <v>6.6741359790967181E-4</v>
      </c>
    </row>
    <row r="5267" spans="1:22">
      <c r="A5267" s="12">
        <f t="shared" si="525"/>
        <v>0</v>
      </c>
      <c r="B5267" t="str">
        <f>YEAR(C5267)&amp;VLOOKUP(MONTH(C5267),lookup!$G$2:$N$13,8)</f>
        <v>2022M08</v>
      </c>
      <c r="C5267" s="7">
        <f t="shared" si="534"/>
        <v>44804</v>
      </c>
      <c r="D5267" s="126">
        <v>37.937442904556342</v>
      </c>
      <c r="E5267">
        <f t="shared" si="524"/>
        <v>38.121837234324232</v>
      </c>
      <c r="F5267" s="126">
        <v>31.987150137680757</v>
      </c>
      <c r="G5267">
        <f t="shared" si="533"/>
        <v>32.084336008177502</v>
      </c>
      <c r="H5267">
        <f t="shared" si="531"/>
        <v>38.443915595815959</v>
      </c>
      <c r="I5267">
        <f t="shared" si="532"/>
        <v>32.653038011371166</v>
      </c>
      <c r="J5267">
        <f t="shared" si="526"/>
        <v>0</v>
      </c>
      <c r="K5267" s="66"/>
      <c r="L5267" s="67"/>
      <c r="M5267" s="66"/>
      <c r="N5267" s="67"/>
      <c r="O5267" s="149"/>
      <c r="P5267" s="150"/>
      <c r="Q5267" s="66"/>
      <c r="R5267" s="68"/>
      <c r="S5267">
        <f t="shared" si="527"/>
        <v>32.648833531391574</v>
      </c>
      <c r="T5267">
        <f t="shared" si="528"/>
        <v>-4.2044799795917243E-3</v>
      </c>
      <c r="U5267">
        <f t="shared" si="529"/>
        <v>38.44188002248373</v>
      </c>
      <c r="V5267">
        <f t="shared" si="530"/>
        <v>-2.0355733322290348E-3</v>
      </c>
    </row>
    <row r="5268" spans="1:22">
      <c r="A5268" s="12">
        <f t="shared" si="525"/>
        <v>0</v>
      </c>
      <c r="B5268" t="str">
        <f>YEAR(C5268)&amp;VLOOKUP(MONTH(C5268),lookup!$G$2:$N$13,8)</f>
        <v>2022M09</v>
      </c>
      <c r="C5268" s="7">
        <f t="shared" si="534"/>
        <v>44805</v>
      </c>
      <c r="D5268" s="126">
        <v>37.744907905154008</v>
      </c>
      <c r="E5268">
        <f t="shared" si="524"/>
        <v>38.044720461301488</v>
      </c>
      <c r="F5268" s="126">
        <v>31.750849937433685</v>
      </c>
      <c r="G5268">
        <f t="shared" si="533"/>
        <v>32.035375135364689</v>
      </c>
      <c r="H5268">
        <f t="shared" si="531"/>
        <v>38.398468117320064</v>
      </c>
      <c r="I5268">
        <f t="shared" si="532"/>
        <v>32.637772148641183</v>
      </c>
      <c r="J5268">
        <f t="shared" si="526"/>
        <v>0</v>
      </c>
      <c r="K5268" s="66"/>
      <c r="L5268" s="67"/>
      <c r="M5268" s="66"/>
      <c r="N5268" s="67"/>
      <c r="O5268" s="149"/>
      <c r="P5268" s="150"/>
      <c r="Q5268" s="66"/>
      <c r="R5268" s="68"/>
      <c r="S5268">
        <f t="shared" si="527"/>
        <v>32.642617965377084</v>
      </c>
      <c r="T5268">
        <f t="shared" si="528"/>
        <v>4.8458167359015647E-3</v>
      </c>
      <c r="U5268">
        <f t="shared" si="529"/>
        <v>38.406498631107198</v>
      </c>
      <c r="V5268">
        <f t="shared" si="530"/>
        <v>8.0305137871334864E-3</v>
      </c>
    </row>
    <row r="5269" spans="1:22">
      <c r="A5269" s="12">
        <f t="shared" si="525"/>
        <v>0</v>
      </c>
      <c r="B5269" t="str">
        <f>YEAR(C5269)&amp;VLOOKUP(MONTH(C5269),lookup!$G$2:$N$13,8)</f>
        <v>2022M09</v>
      </c>
      <c r="C5269" s="7">
        <f t="shared" si="534"/>
        <v>44806</v>
      </c>
      <c r="D5269" s="126">
        <v>37.899769254964554</v>
      </c>
      <c r="E5269">
        <f t="shared" si="524"/>
        <v>38.05362384004539</v>
      </c>
      <c r="F5269" s="126">
        <v>32.000171981166432</v>
      </c>
      <c r="G5269">
        <f t="shared" si="533"/>
        <v>32.052062231142081</v>
      </c>
      <c r="H5269">
        <f t="shared" si="531"/>
        <v>38.412131619089408</v>
      </c>
      <c r="I5269">
        <f t="shared" si="532"/>
        <v>32.661489648311573</v>
      </c>
      <c r="J5269">
        <f t="shared" si="526"/>
        <v>0</v>
      </c>
      <c r="K5269" s="66"/>
      <c r="L5269" s="67"/>
      <c r="M5269" s="66"/>
      <c r="N5269" s="67"/>
      <c r="O5269" s="149"/>
      <c r="P5269" s="150"/>
      <c r="Q5269" s="66"/>
      <c r="R5269" s="68"/>
      <c r="S5269">
        <f t="shared" si="527"/>
        <v>32.656396332150699</v>
      </c>
      <c r="T5269">
        <f t="shared" si="528"/>
        <v>-5.0933161608739397E-3</v>
      </c>
      <c r="U5269">
        <f t="shared" si="529"/>
        <v>38.40784910632086</v>
      </c>
      <c r="V5269">
        <f t="shared" si="530"/>
        <v>-4.2825127685475195E-3</v>
      </c>
    </row>
    <row r="5270" spans="1:22">
      <c r="A5270" s="12">
        <f t="shared" si="525"/>
        <v>0</v>
      </c>
      <c r="B5270" t="str">
        <f>YEAR(C5270)&amp;VLOOKUP(MONTH(C5270),lookup!$G$2:$N$13,8)</f>
        <v>2022M09</v>
      </c>
      <c r="C5270" s="7">
        <f t="shared" si="534"/>
        <v>44807</v>
      </c>
      <c r="D5270" s="126">
        <v>38.313252084864189</v>
      </c>
      <c r="E5270">
        <f t="shared" si="524"/>
        <v>38.045049967630149</v>
      </c>
      <c r="F5270" s="126">
        <v>32.244594945895138</v>
      </c>
      <c r="G5270">
        <f t="shared" si="533"/>
        <v>32.052867713574358</v>
      </c>
      <c r="H5270">
        <f t="shared" si="531"/>
        <v>38.402536863942565</v>
      </c>
      <c r="I5270">
        <f t="shared" si="532"/>
        <v>32.672072847193405</v>
      </c>
      <c r="J5270">
        <f t="shared" si="526"/>
        <v>0</v>
      </c>
      <c r="K5270" s="66"/>
      <c r="L5270" s="67"/>
      <c r="M5270" s="66"/>
      <c r="N5270" s="67"/>
      <c r="O5270" s="149"/>
      <c r="P5270" s="150"/>
      <c r="Q5270" s="66"/>
      <c r="R5270" s="68"/>
      <c r="S5270">
        <f t="shared" si="527"/>
        <v>32.669822351885642</v>
      </c>
      <c r="T5270">
        <f t="shared" si="528"/>
        <v>-2.2504953077628898E-3</v>
      </c>
      <c r="U5270">
        <f t="shared" si="529"/>
        <v>38.399058386216453</v>
      </c>
      <c r="V5270">
        <f t="shared" si="530"/>
        <v>-3.4784777261123168E-3</v>
      </c>
    </row>
    <row r="5271" spans="1:22">
      <c r="A5271" s="12">
        <f t="shared" si="525"/>
        <v>0</v>
      </c>
      <c r="B5271" t="str">
        <f>YEAR(C5271)&amp;VLOOKUP(MONTH(C5271),lookup!$G$2:$N$13,8)</f>
        <v>2022M09</v>
      </c>
      <c r="C5271" s="7">
        <f t="shared" si="534"/>
        <v>44808</v>
      </c>
      <c r="D5271" s="126">
        <v>37.643801206452693</v>
      </c>
      <c r="E5271">
        <f t="shared" si="524"/>
        <v>38.011100066193663</v>
      </c>
      <c r="F5271" s="126">
        <v>31.806594461696559</v>
      </c>
      <c r="G5271">
        <f t="shared" si="533"/>
        <v>32.035905674054867</v>
      </c>
      <c r="H5271">
        <f t="shared" si="531"/>
        <v>38.389827802939749</v>
      </c>
      <c r="I5271">
        <f t="shared" si="532"/>
        <v>32.676179930741704</v>
      </c>
      <c r="J5271">
        <f t="shared" si="526"/>
        <v>0</v>
      </c>
      <c r="K5271" s="66"/>
      <c r="L5271" s="67"/>
      <c r="M5271" s="66"/>
      <c r="N5271" s="67"/>
      <c r="O5271" s="149"/>
      <c r="P5271" s="150"/>
      <c r="Q5271" s="66"/>
      <c r="R5271" s="68"/>
      <c r="S5271">
        <f t="shared" si="527"/>
        <v>32.678487948830558</v>
      </c>
      <c r="T5271">
        <f t="shared" si="528"/>
        <v>2.308018088854169E-3</v>
      </c>
      <c r="U5271">
        <f t="shared" si="529"/>
        <v>38.396869195754746</v>
      </c>
      <c r="V5271">
        <f t="shared" si="530"/>
        <v>7.0413928149974936E-3</v>
      </c>
    </row>
    <row r="5272" spans="1:22">
      <c r="A5272" s="12">
        <f t="shared" si="525"/>
        <v>0</v>
      </c>
      <c r="B5272" t="str">
        <f>YEAR(C5272)&amp;VLOOKUP(MONTH(C5272),lookup!$G$2:$N$13,8)</f>
        <v>2022M09</v>
      </c>
      <c r="C5272" s="7">
        <f t="shared" si="534"/>
        <v>44809</v>
      </c>
      <c r="D5272" s="126">
        <v>37.621734226095747</v>
      </c>
      <c r="E5272">
        <f t="shared" si="524"/>
        <v>37.893066960349756</v>
      </c>
      <c r="F5272" s="126">
        <v>31.671838031482828</v>
      </c>
      <c r="G5272">
        <f t="shared" si="533"/>
        <v>31.936522612192135</v>
      </c>
      <c r="H5272">
        <f t="shared" si="531"/>
        <v>38.384580781358792</v>
      </c>
      <c r="I5272">
        <f t="shared" si="532"/>
        <v>32.686716388355975</v>
      </c>
      <c r="J5272">
        <f t="shared" si="526"/>
        <v>0</v>
      </c>
      <c r="K5272" s="66"/>
      <c r="L5272" s="67"/>
      <c r="M5272" s="66"/>
      <c r="N5272" s="67"/>
      <c r="O5272" s="149"/>
      <c r="P5272" s="150"/>
      <c r="Q5272" s="66"/>
      <c r="R5272" s="68"/>
      <c r="S5272">
        <f t="shared" si="527"/>
        <v>32.683591910252836</v>
      </c>
      <c r="T5272">
        <f t="shared" si="528"/>
        <v>-3.1244781031389834E-3</v>
      </c>
      <c r="U5272">
        <f t="shared" si="529"/>
        <v>38.379260963018559</v>
      </c>
      <c r="V5272">
        <f t="shared" si="530"/>
        <v>-5.3198183402329846E-3</v>
      </c>
    </row>
    <row r="5273" spans="1:22">
      <c r="A5273" s="12">
        <f t="shared" si="525"/>
        <v>0</v>
      </c>
      <c r="B5273" t="str">
        <f>YEAR(C5273)&amp;VLOOKUP(MONTH(C5273),lookup!$G$2:$N$13,8)</f>
        <v>2022M09</v>
      </c>
      <c r="C5273" s="7">
        <f t="shared" si="534"/>
        <v>44810</v>
      </c>
      <c r="D5273" s="126">
        <v>37.8287836329973</v>
      </c>
      <c r="E5273">
        <f t="shared" si="524"/>
        <v>37.884283943263284</v>
      </c>
      <c r="F5273" s="126">
        <v>32.090188006705944</v>
      </c>
      <c r="G5273">
        <f t="shared" si="533"/>
        <v>31.95820054312113</v>
      </c>
      <c r="H5273">
        <f t="shared" si="531"/>
        <v>38.37605219198074</v>
      </c>
      <c r="I5273">
        <f t="shared" si="532"/>
        <v>32.698307921617364</v>
      </c>
      <c r="J5273">
        <f t="shared" si="526"/>
        <v>0</v>
      </c>
      <c r="K5273" s="66"/>
      <c r="L5273" s="67"/>
      <c r="M5273" s="66"/>
      <c r="N5273" s="67"/>
      <c r="O5273" s="149"/>
      <c r="P5273" s="150"/>
      <c r="Q5273" s="66"/>
      <c r="R5273" s="68"/>
      <c r="S5273">
        <f t="shared" si="527"/>
        <v>32.697077146609743</v>
      </c>
      <c r="T5273">
        <f t="shared" si="528"/>
        <v>-1.2307750076203661E-3</v>
      </c>
      <c r="U5273">
        <f t="shared" si="529"/>
        <v>38.379546590697359</v>
      </c>
      <c r="V5273">
        <f t="shared" si="530"/>
        <v>3.4943987166187185E-3</v>
      </c>
    </row>
    <row r="5274" spans="1:22">
      <c r="A5274" s="12">
        <f t="shared" si="525"/>
        <v>0</v>
      </c>
      <c r="B5274" t="str">
        <f>YEAR(C5274)&amp;VLOOKUP(MONTH(C5274),lookup!$G$2:$N$13,8)</f>
        <v>2022M09</v>
      </c>
      <c r="C5274" s="7">
        <f t="shared" si="534"/>
        <v>44811</v>
      </c>
      <c r="D5274" s="126">
        <v>37.368729920474479</v>
      </c>
      <c r="E5274">
        <f t="shared" si="524"/>
        <v>37.787073848126539</v>
      </c>
      <c r="F5274" s="126">
        <v>31.434319319495309</v>
      </c>
      <c r="G5274">
        <f t="shared" si="533"/>
        <v>31.87391557188414</v>
      </c>
      <c r="H5274">
        <f t="shared" si="531"/>
        <v>38.380673431766454</v>
      </c>
      <c r="I5274">
        <f t="shared" si="532"/>
        <v>32.713088854059194</v>
      </c>
      <c r="J5274">
        <f t="shared" si="526"/>
        <v>0</v>
      </c>
      <c r="K5274" s="66"/>
      <c r="L5274" s="67"/>
      <c r="M5274" s="66"/>
      <c r="N5274" s="67"/>
      <c r="O5274" s="149"/>
      <c r="P5274" s="150"/>
      <c r="Q5274" s="66"/>
      <c r="R5274" s="68"/>
      <c r="S5274">
        <f t="shared" si="527"/>
        <v>32.711155273977781</v>
      </c>
      <c r="T5274">
        <f t="shared" si="528"/>
        <v>-1.9335800814133108E-3</v>
      </c>
      <c r="U5274">
        <f t="shared" si="529"/>
        <v>38.37506902432969</v>
      </c>
      <c r="V5274">
        <f t="shared" si="530"/>
        <v>-5.6044074367633812E-3</v>
      </c>
    </row>
    <row r="5275" spans="1:22">
      <c r="A5275" s="12">
        <f t="shared" si="525"/>
        <v>0</v>
      </c>
      <c r="B5275" t="str">
        <f>YEAR(C5275)&amp;VLOOKUP(MONTH(C5275),lookup!$G$2:$N$13,8)</f>
        <v>2022M09</v>
      </c>
      <c r="C5275" s="7">
        <f t="shared" si="534"/>
        <v>44812</v>
      </c>
      <c r="D5275" s="126">
        <v>37.789095647850061</v>
      </c>
      <c r="E5275">
        <f t="shared" si="524"/>
        <v>37.768579343989522</v>
      </c>
      <c r="F5275" s="126">
        <v>32.017365132913447</v>
      </c>
      <c r="G5275">
        <f t="shared" si="533"/>
        <v>31.877236771731766</v>
      </c>
      <c r="H5275">
        <f t="shared" si="531"/>
        <v>38.370230474212647</v>
      </c>
      <c r="I5275">
        <f t="shared" si="532"/>
        <v>32.723153594330888</v>
      </c>
      <c r="J5275">
        <f t="shared" si="526"/>
        <v>0</v>
      </c>
      <c r="K5275" s="66"/>
      <c r="L5275" s="67"/>
      <c r="M5275" s="66"/>
      <c r="N5275" s="67"/>
      <c r="O5275" s="149"/>
      <c r="P5275" s="150"/>
      <c r="Q5275" s="66"/>
      <c r="R5275" s="68"/>
      <c r="S5275">
        <f t="shared" si="527"/>
        <v>32.721889128442896</v>
      </c>
      <c r="T5275">
        <f t="shared" si="528"/>
        <v>-1.2644658879921167E-3</v>
      </c>
      <c r="U5275">
        <f t="shared" si="529"/>
        <v>38.377656158338525</v>
      </c>
      <c r="V5275">
        <f t="shared" si="530"/>
        <v>7.4256841258772965E-3</v>
      </c>
    </row>
    <row r="5276" spans="1:22">
      <c r="A5276" s="12">
        <f t="shared" si="525"/>
        <v>0</v>
      </c>
      <c r="B5276" t="str">
        <f>YEAR(C5276)&amp;VLOOKUP(MONTH(C5276),lookup!$G$2:$N$13,8)</f>
        <v>2022M09</v>
      </c>
      <c r="C5276" s="7">
        <f t="shared" si="534"/>
        <v>44813</v>
      </c>
      <c r="D5276" s="126">
        <v>38.092702227609458</v>
      </c>
      <c r="E5276">
        <f t="shared" si="524"/>
        <v>37.771937334371756</v>
      </c>
      <c r="F5276" s="126">
        <v>32.247303104285791</v>
      </c>
      <c r="G5276">
        <f t="shared" si="533"/>
        <v>31.908490774525916</v>
      </c>
      <c r="H5276">
        <f t="shared" si="531"/>
        <v>38.393863956222255</v>
      </c>
      <c r="I5276">
        <f t="shared" si="532"/>
        <v>32.752488782101807</v>
      </c>
      <c r="J5276">
        <f t="shared" si="526"/>
        <v>0</v>
      </c>
      <c r="K5276" s="66"/>
      <c r="L5276" s="67"/>
      <c r="M5276" s="66"/>
      <c r="N5276" s="67"/>
      <c r="O5276" s="149"/>
      <c r="P5276" s="150"/>
      <c r="Q5276" s="66"/>
      <c r="R5276" s="68"/>
      <c r="S5276">
        <f t="shared" si="527"/>
        <v>32.738492491979876</v>
      </c>
      <c r="T5276">
        <f t="shared" si="528"/>
        <v>-1.3996290121930599E-2</v>
      </c>
      <c r="U5276">
        <f t="shared" si="529"/>
        <v>38.382437912383715</v>
      </c>
      <c r="V5276">
        <f t="shared" si="530"/>
        <v>-1.1426043838540068E-2</v>
      </c>
    </row>
    <row r="5277" spans="1:22">
      <c r="A5277" s="12">
        <f t="shared" si="525"/>
        <v>0</v>
      </c>
      <c r="B5277" t="str">
        <f>YEAR(C5277)&amp;VLOOKUP(MONTH(C5277),lookup!$G$2:$N$13,8)</f>
        <v>2022M09</v>
      </c>
      <c r="C5277" s="7">
        <f t="shared" si="534"/>
        <v>44814</v>
      </c>
      <c r="D5277" s="126">
        <v>37.961747948496679</v>
      </c>
      <c r="E5277">
        <f t="shared" si="524"/>
        <v>37.802306564554513</v>
      </c>
      <c r="F5277" s="126">
        <v>32.087646955313602</v>
      </c>
      <c r="G5277">
        <f t="shared" si="533"/>
        <v>31.937379001544862</v>
      </c>
      <c r="H5277">
        <f t="shared" si="531"/>
        <v>38.407466889361004</v>
      </c>
      <c r="I5277">
        <f t="shared" si="532"/>
        <v>32.771654072634576</v>
      </c>
      <c r="J5277">
        <f t="shared" si="526"/>
        <v>0</v>
      </c>
      <c r="K5277" s="66"/>
      <c r="L5277" s="67"/>
      <c r="M5277" s="66"/>
      <c r="N5277" s="67"/>
      <c r="O5277" s="149"/>
      <c r="P5277" s="150"/>
      <c r="Q5277" s="66"/>
      <c r="R5277" s="68"/>
      <c r="S5277">
        <f t="shared" si="527"/>
        <v>32.76397380801675</v>
      </c>
      <c r="T5277">
        <f t="shared" si="528"/>
        <v>-7.6802646178251166E-3</v>
      </c>
      <c r="U5277">
        <f t="shared" si="529"/>
        <v>38.401954411808568</v>
      </c>
      <c r="V5277">
        <f t="shared" si="530"/>
        <v>-5.5124775524362235E-3</v>
      </c>
    </row>
    <row r="5278" spans="1:22">
      <c r="A5278" s="12">
        <f t="shared" si="525"/>
        <v>0</v>
      </c>
      <c r="B5278" t="str">
        <f>YEAR(C5278)&amp;VLOOKUP(MONTH(C5278),lookup!$G$2:$N$13,8)</f>
        <v>2022M09</v>
      </c>
      <c r="C5278" s="7">
        <f t="shared" si="534"/>
        <v>44815</v>
      </c>
      <c r="D5278" s="126">
        <v>38.317672048514027</v>
      </c>
      <c r="E5278">
        <f t="shared" si="524"/>
        <v>37.860577630817488</v>
      </c>
      <c r="F5278" s="126">
        <v>32.617577747002755</v>
      </c>
      <c r="G5278">
        <f t="shared" si="533"/>
        <v>32.039502069574084</v>
      </c>
      <c r="H5278">
        <f t="shared" si="531"/>
        <v>38.378953289970951</v>
      </c>
      <c r="I5278">
        <f t="shared" si="532"/>
        <v>32.754774657334771</v>
      </c>
      <c r="J5278">
        <f t="shared" si="526"/>
        <v>0</v>
      </c>
      <c r="K5278" s="66"/>
      <c r="L5278" s="67"/>
      <c r="M5278" s="66"/>
      <c r="N5278" s="67"/>
      <c r="O5278" s="149"/>
      <c r="P5278" s="150"/>
      <c r="Q5278" s="149"/>
      <c r="R5278" s="68"/>
      <c r="S5278">
        <f t="shared" si="527"/>
        <v>32.754036605681009</v>
      </c>
      <c r="T5278">
        <f t="shared" si="528"/>
        <v>-7.3805165376228388E-4</v>
      </c>
      <c r="U5278">
        <f t="shared" si="529"/>
        <v>38.381945223588623</v>
      </c>
      <c r="V5278">
        <f t="shared" si="530"/>
        <v>2.9919336176718048E-3</v>
      </c>
    </row>
    <row r="5279" spans="1:22">
      <c r="A5279" s="12">
        <f t="shared" si="525"/>
        <v>0</v>
      </c>
      <c r="B5279" t="str">
        <f>YEAR(C5279)&amp;VLOOKUP(MONTH(C5279),lookup!$G$2:$N$13,8)</f>
        <v>2022M09</v>
      </c>
      <c r="C5279" s="7">
        <f t="shared" si="534"/>
        <v>44816</v>
      </c>
      <c r="D5279" s="126">
        <v>37.822194285777712</v>
      </c>
      <c r="E5279">
        <f t="shared" si="524"/>
        <v>37.871178086006999</v>
      </c>
      <c r="F5279" s="126">
        <v>31.986080809659686</v>
      </c>
      <c r="G5279">
        <f t="shared" si="533"/>
        <v>32.042044366567922</v>
      </c>
      <c r="H5279">
        <f t="shared" si="531"/>
        <v>38.387996641823271</v>
      </c>
      <c r="I5279">
        <f t="shared" si="532"/>
        <v>32.769109572798492</v>
      </c>
      <c r="J5279">
        <f t="shared" si="526"/>
        <v>0</v>
      </c>
      <c r="K5279" s="66"/>
      <c r="L5279" s="67"/>
      <c r="M5279" s="66"/>
      <c r="N5279" s="67"/>
      <c r="O5279" s="149"/>
      <c r="P5279" s="150"/>
      <c r="Q5279" s="149"/>
      <c r="R5279" s="68"/>
      <c r="S5279">
        <f t="shared" si="527"/>
        <v>32.756060411746624</v>
      </c>
      <c r="T5279">
        <f t="shared" si="528"/>
        <v>-1.3049161051867486E-2</v>
      </c>
      <c r="U5279">
        <f t="shared" si="529"/>
        <v>38.372112524618409</v>
      </c>
      <c r="V5279">
        <f t="shared" si="530"/>
        <v>-1.5884117204862491E-2</v>
      </c>
    </row>
    <row r="5280" spans="1:22">
      <c r="A5280" s="12">
        <f t="shared" si="525"/>
        <v>0</v>
      </c>
      <c r="B5280" t="str">
        <f>YEAR(C5280)&amp;VLOOKUP(MONTH(C5280),lookup!$G$2:$N$13,8)</f>
        <v>2022M09</v>
      </c>
      <c r="C5280" s="7">
        <f t="shared" si="534"/>
        <v>44817</v>
      </c>
      <c r="D5280" s="126">
        <v>38.122416016727037</v>
      </c>
      <c r="E5280">
        <f t="shared" si="524"/>
        <v>37.965277872609164</v>
      </c>
      <c r="F5280" s="126">
        <v>32.423980172340414</v>
      </c>
      <c r="G5280">
        <f t="shared" si="533"/>
        <v>32.171524988108615</v>
      </c>
      <c r="H5280">
        <f t="shared" si="531"/>
        <v>38.368047431764424</v>
      </c>
      <c r="I5280">
        <f t="shared" si="532"/>
        <v>32.760066270045783</v>
      </c>
      <c r="J5280">
        <f t="shared" si="526"/>
        <v>0</v>
      </c>
      <c r="K5280" s="66"/>
      <c r="L5280" s="67"/>
      <c r="M5280" s="66"/>
      <c r="N5280" s="67"/>
      <c r="O5280" s="149"/>
      <c r="P5280" s="150"/>
      <c r="Q5280" s="149"/>
      <c r="R5280" s="68"/>
      <c r="S5280">
        <f t="shared" si="527"/>
        <v>32.755592954444751</v>
      </c>
      <c r="T5280">
        <f t="shared" si="528"/>
        <v>-4.4733156010323682E-3</v>
      </c>
      <c r="U5280">
        <f t="shared" si="529"/>
        <v>38.366722619610513</v>
      </c>
      <c r="V5280">
        <f t="shared" si="530"/>
        <v>-1.3248121539106705E-3</v>
      </c>
    </row>
    <row r="5281" spans="1:22">
      <c r="A5281" s="12">
        <f t="shared" si="525"/>
        <v>0</v>
      </c>
      <c r="B5281" t="str">
        <f>YEAR(C5281)&amp;VLOOKUP(MONTH(C5281),lookup!$G$2:$N$13,8)</f>
        <v>2022M09</v>
      </c>
      <c r="C5281" s="7">
        <f t="shared" si="534"/>
        <v>44818</v>
      </c>
      <c r="D5281" s="126">
        <v>37.852421591886717</v>
      </c>
      <c r="E5281">
        <f t="shared" si="524"/>
        <v>37.972032407042811</v>
      </c>
      <c r="F5281" s="126">
        <v>32.058720088157663</v>
      </c>
      <c r="G5281">
        <f t="shared" si="533"/>
        <v>32.173004489469697</v>
      </c>
      <c r="H5281">
        <f t="shared" si="531"/>
        <v>38.373377995737314</v>
      </c>
      <c r="I5281">
        <f t="shared" si="532"/>
        <v>32.768208250659754</v>
      </c>
      <c r="J5281">
        <f t="shared" si="526"/>
        <v>0</v>
      </c>
      <c r="K5281" s="66"/>
      <c r="L5281" s="67"/>
      <c r="M5281" s="66"/>
      <c r="N5281" s="67"/>
      <c r="O5281" s="149"/>
      <c r="P5281" s="150"/>
      <c r="Q5281" s="149"/>
      <c r="R5281" s="68"/>
      <c r="S5281">
        <f t="shared" si="527"/>
        <v>32.756747867950502</v>
      </c>
      <c r="T5281">
        <f t="shared" si="528"/>
        <v>-1.1460382709252315E-2</v>
      </c>
      <c r="U5281">
        <f t="shared" si="529"/>
        <v>38.360225948895405</v>
      </c>
      <c r="V5281">
        <f t="shared" si="530"/>
        <v>-1.3152046841909737E-2</v>
      </c>
    </row>
    <row r="5282" spans="1:22">
      <c r="A5282" s="12">
        <f t="shared" si="525"/>
        <v>0</v>
      </c>
      <c r="B5282" t="str">
        <f>YEAR(C5282)&amp;VLOOKUP(MONTH(C5282),lookup!$G$2:$N$13,8)</f>
        <v>2022M09</v>
      </c>
      <c r="C5282" s="7">
        <f t="shared" si="534"/>
        <v>44819</v>
      </c>
      <c r="D5282" s="126">
        <v>38.315686171515964</v>
      </c>
      <c r="E5282">
        <f t="shared" si="524"/>
        <v>38.049799168058449</v>
      </c>
      <c r="F5282" s="126">
        <v>32.637208902371214</v>
      </c>
      <c r="G5282">
        <f t="shared" si="533"/>
        <v>32.280677238239896</v>
      </c>
      <c r="H5282">
        <f t="shared" si="531"/>
        <v>38.363658190292355</v>
      </c>
      <c r="I5282">
        <f t="shared" si="532"/>
        <v>32.765169377063316</v>
      </c>
      <c r="J5282">
        <f t="shared" si="526"/>
        <v>0</v>
      </c>
      <c r="K5282" s="66"/>
      <c r="L5282" s="67"/>
      <c r="M5282" s="66"/>
      <c r="N5282" s="67"/>
      <c r="O5282" s="149"/>
      <c r="P5282" s="150"/>
      <c r="Q5282" s="149"/>
      <c r="R5282" s="68"/>
      <c r="S5282">
        <f t="shared" si="527"/>
        <v>32.756775295641077</v>
      </c>
      <c r="T5282">
        <f t="shared" si="528"/>
        <v>-8.3940814222387417E-3</v>
      </c>
      <c r="U5282">
        <f t="shared" si="529"/>
        <v>38.358819758681292</v>
      </c>
      <c r="V5282">
        <f t="shared" si="530"/>
        <v>-4.8384316110627879E-3</v>
      </c>
    </row>
    <row r="5283" spans="1:22">
      <c r="A5283" s="12">
        <f t="shared" si="525"/>
        <v>0</v>
      </c>
      <c r="B5283" t="str">
        <f>YEAR(C5283)&amp;VLOOKUP(MONTH(C5283),lookup!$G$2:$N$13,8)</f>
        <v>2022M09</v>
      </c>
      <c r="C5283" s="7">
        <f t="shared" si="534"/>
        <v>44820</v>
      </c>
      <c r="D5283" s="126">
        <v>37.849526036133327</v>
      </c>
      <c r="E5283">
        <f t="shared" si="524"/>
        <v>38.044224241295879</v>
      </c>
      <c r="F5283" s="126">
        <v>32.05938978704917</v>
      </c>
      <c r="G5283">
        <f t="shared" si="533"/>
        <v>32.280949015101342</v>
      </c>
      <c r="H5283">
        <f t="shared" si="531"/>
        <v>38.373758713130229</v>
      </c>
      <c r="I5283">
        <f t="shared" si="532"/>
        <v>32.779702816720729</v>
      </c>
      <c r="J5283">
        <f t="shared" si="526"/>
        <v>0</v>
      </c>
      <c r="K5283" s="66"/>
      <c r="L5283" s="67"/>
      <c r="M5283" s="66"/>
      <c r="N5283" s="67"/>
      <c r="O5283" s="149"/>
      <c r="P5283" s="150"/>
      <c r="Q5283" s="149"/>
      <c r="R5283" s="68"/>
      <c r="S5283">
        <f t="shared" si="527"/>
        <v>32.767829130934061</v>
      </c>
      <c r="T5283">
        <f t="shared" si="528"/>
        <v>-1.187368578666792E-2</v>
      </c>
      <c r="U5283">
        <f t="shared" si="529"/>
        <v>38.35712348633902</v>
      </c>
      <c r="V5283">
        <f t="shared" si="530"/>
        <v>-1.6635226791208879E-2</v>
      </c>
    </row>
    <row r="5284" spans="1:22">
      <c r="A5284" s="12">
        <f t="shared" si="525"/>
        <v>0</v>
      </c>
      <c r="B5284" t="str">
        <f>YEAR(C5284)&amp;VLOOKUP(MONTH(C5284),lookup!$G$2:$N$13,8)</f>
        <v>2022M09</v>
      </c>
      <c r="C5284" s="7">
        <f t="shared" si="534"/>
        <v>44821</v>
      </c>
      <c r="D5284" s="126">
        <v>38.59283216321014</v>
      </c>
      <c r="E5284">
        <f t="shared" si="524"/>
        <v>38.098412371828928</v>
      </c>
      <c r="F5284" s="126">
        <v>32.881014482334116</v>
      </c>
      <c r="G5284">
        <f t="shared" si="533"/>
        <v>32.342509037506986</v>
      </c>
      <c r="H5284">
        <f t="shared" si="531"/>
        <v>38.366834797153892</v>
      </c>
      <c r="I5284">
        <f t="shared" si="532"/>
        <v>32.778852661445271</v>
      </c>
      <c r="J5284">
        <f t="shared" si="526"/>
        <v>0</v>
      </c>
      <c r="K5284" s="66"/>
      <c r="L5284" s="67"/>
      <c r="M5284" s="66"/>
      <c r="N5284" s="67"/>
      <c r="O5284" s="149"/>
      <c r="P5284" s="150"/>
      <c r="Q5284" s="149"/>
      <c r="R5284" s="68"/>
      <c r="S5284">
        <f t="shared" si="527"/>
        <v>32.772661561325734</v>
      </c>
      <c r="T5284">
        <f t="shared" si="528"/>
        <v>-6.1911001195369408E-3</v>
      </c>
      <c r="U5284">
        <f t="shared" si="529"/>
        <v>38.362002633735599</v>
      </c>
      <c r="V5284">
        <f t="shared" si="530"/>
        <v>-4.8321634182926232E-3</v>
      </c>
    </row>
    <row r="5285" spans="1:22">
      <c r="A5285" s="12">
        <f t="shared" si="525"/>
        <v>0</v>
      </c>
      <c r="B5285" t="str">
        <f>YEAR(C5285)&amp;VLOOKUP(MONTH(C5285),lookup!$G$2:$N$13,8)</f>
        <v>2022M09</v>
      </c>
      <c r="C5285" s="7">
        <f t="shared" si="534"/>
        <v>44822</v>
      </c>
      <c r="D5285" s="126">
        <v>38.411951805716619</v>
      </c>
      <c r="E5285">
        <f t="shared" si="524"/>
        <v>38.17569657290008</v>
      </c>
      <c r="F5285" s="126">
        <v>32.552211738168815</v>
      </c>
      <c r="G5285">
        <f t="shared" si="533"/>
        <v>32.418721913811183</v>
      </c>
      <c r="H5285">
        <f t="shared" si="531"/>
        <v>38.384316406969688</v>
      </c>
      <c r="I5285">
        <f t="shared" si="532"/>
        <v>32.795985281298726</v>
      </c>
      <c r="J5285">
        <f t="shared" si="526"/>
        <v>0</v>
      </c>
      <c r="K5285" s="66"/>
      <c r="L5285" s="67"/>
      <c r="M5285" s="66"/>
      <c r="N5285" s="67"/>
      <c r="O5285" s="149"/>
      <c r="P5285" s="150"/>
      <c r="Q5285" s="149"/>
      <c r="R5285" s="68"/>
      <c r="S5285">
        <f t="shared" si="527"/>
        <v>32.793794720489245</v>
      </c>
      <c r="T5285">
        <f t="shared" si="528"/>
        <v>-2.1905608094812123E-3</v>
      </c>
      <c r="U5285">
        <f t="shared" si="529"/>
        <v>38.380526330599579</v>
      </c>
      <c r="V5285">
        <f t="shared" si="530"/>
        <v>-3.7900763701088636E-3</v>
      </c>
    </row>
    <row r="5286" spans="1:22">
      <c r="A5286" s="12">
        <f t="shared" si="525"/>
        <v>0</v>
      </c>
      <c r="B5286" t="str">
        <f>YEAR(C5286)&amp;VLOOKUP(MONTH(C5286),lookup!$G$2:$N$13,8)</f>
        <v>2022M09</v>
      </c>
      <c r="C5286" s="7">
        <f t="shared" si="534"/>
        <v>44823</v>
      </c>
      <c r="D5286" s="126">
        <v>38.736535600113193</v>
      </c>
      <c r="E5286">
        <f t="shared" si="524"/>
        <v>38.253052176823871</v>
      </c>
      <c r="F5286" s="126">
        <v>33.049817426116711</v>
      </c>
      <c r="G5286">
        <f t="shared" si="533"/>
        <v>32.49788999823717</v>
      </c>
      <c r="H5286">
        <f t="shared" si="531"/>
        <v>38.41981238598585</v>
      </c>
      <c r="I5286">
        <f t="shared" si="532"/>
        <v>32.83090462479727</v>
      </c>
      <c r="J5286">
        <f t="shared" si="526"/>
        <v>0</v>
      </c>
      <c r="K5286" s="66"/>
      <c r="L5286" s="67"/>
      <c r="M5286" s="66"/>
      <c r="N5286" s="67"/>
      <c r="O5286" s="149"/>
      <c r="P5286" s="150"/>
      <c r="Q5286" s="149"/>
      <c r="R5286" s="68"/>
      <c r="S5286">
        <f t="shared" si="527"/>
        <v>32.820670577039806</v>
      </c>
      <c r="T5286">
        <f t="shared" si="528"/>
        <v>-1.0234047757464282E-2</v>
      </c>
      <c r="U5286">
        <f t="shared" si="529"/>
        <v>38.406692770488156</v>
      </c>
      <c r="V5286">
        <f t="shared" si="530"/>
        <v>-1.311961549769336E-2</v>
      </c>
    </row>
    <row r="5287" spans="1:22">
      <c r="A5287" s="12">
        <f t="shared" si="525"/>
        <v>0</v>
      </c>
      <c r="B5287" t="str">
        <f>YEAR(C5287)&amp;VLOOKUP(MONTH(C5287),lookup!$G$2:$N$13,8)</f>
        <v>2022M09</v>
      </c>
      <c r="C5287" s="7">
        <f t="shared" si="534"/>
        <v>44824</v>
      </c>
      <c r="D5287" s="126">
        <v>38.402785131258405</v>
      </c>
      <c r="E5287">
        <f t="shared" si="524"/>
        <v>38.335202732947394</v>
      </c>
      <c r="F5287" s="126">
        <v>32.494296129502835</v>
      </c>
      <c r="G5287">
        <f t="shared" si="533"/>
        <v>32.565951459172794</v>
      </c>
      <c r="H5287">
        <f t="shared" si="531"/>
        <v>38.437340454157223</v>
      </c>
      <c r="I5287">
        <f t="shared" si="532"/>
        <v>32.850512796580404</v>
      </c>
      <c r="J5287">
        <f t="shared" si="526"/>
        <v>0</v>
      </c>
      <c r="K5287" s="66"/>
      <c r="L5287" s="67"/>
      <c r="M5287" s="66"/>
      <c r="N5287" s="67"/>
      <c r="O5287" s="149"/>
      <c r="P5287" s="150"/>
      <c r="Q5287" s="149"/>
      <c r="R5287" s="68"/>
      <c r="S5287">
        <f t="shared" si="527"/>
        <v>32.839435189439243</v>
      </c>
      <c r="T5287">
        <f t="shared" si="528"/>
        <v>-1.1077607141160684E-2</v>
      </c>
      <c r="U5287">
        <f t="shared" si="529"/>
        <v>38.428742095535668</v>
      </c>
      <c r="V5287">
        <f t="shared" si="530"/>
        <v>-8.5983586215547803E-3</v>
      </c>
    </row>
    <row r="5288" spans="1:22">
      <c r="A5288" s="12">
        <f t="shared" si="525"/>
        <v>0</v>
      </c>
      <c r="B5288" t="str">
        <f>YEAR(C5288)&amp;VLOOKUP(MONTH(C5288),lookup!$G$2:$N$13,8)</f>
        <v>2022M09</v>
      </c>
      <c r="C5288" s="7">
        <f t="shared" si="534"/>
        <v>44825</v>
      </c>
      <c r="D5288" s="126">
        <v>38.654931296330133</v>
      </c>
      <c r="E5288">
        <f t="shared" si="524"/>
        <v>38.396755364990433</v>
      </c>
      <c r="F5288" s="126">
        <v>32.899066021838927</v>
      </c>
      <c r="G5288">
        <f t="shared" si="533"/>
        <v>32.617465751388764</v>
      </c>
      <c r="H5288">
        <f t="shared" si="531"/>
        <v>38.466704786252961</v>
      </c>
      <c r="I5288">
        <f t="shared" si="532"/>
        <v>32.880889492650539</v>
      </c>
      <c r="J5288">
        <f t="shared" si="526"/>
        <v>0</v>
      </c>
      <c r="K5288" s="66"/>
      <c r="L5288" s="67"/>
      <c r="M5288" s="66"/>
      <c r="N5288" s="67"/>
      <c r="O5288" s="149"/>
      <c r="P5288" s="150"/>
      <c r="Q5288" s="149"/>
      <c r="R5288" s="68"/>
      <c r="S5288">
        <f t="shared" si="527"/>
        <v>32.878359925750765</v>
      </c>
      <c r="T5288">
        <f t="shared" si="528"/>
        <v>-2.5295668997742382E-3</v>
      </c>
      <c r="U5288">
        <f t="shared" si="529"/>
        <v>38.461447887745507</v>
      </c>
      <c r="V5288">
        <f t="shared" si="530"/>
        <v>-5.2568985074543662E-3</v>
      </c>
    </row>
    <row r="5289" spans="1:22">
      <c r="A5289" s="12">
        <f t="shared" si="525"/>
        <v>0</v>
      </c>
      <c r="B5289" t="str">
        <f>YEAR(C5289)&amp;VLOOKUP(MONTH(C5289),lookup!$G$2:$N$13,8)</f>
        <v>2022M09</v>
      </c>
      <c r="C5289" s="7">
        <f t="shared" si="534"/>
        <v>44826</v>
      </c>
      <c r="D5289" s="126">
        <v>38.907137281090847</v>
      </c>
      <c r="E5289">
        <f t="shared" si="524"/>
        <v>38.550809365978822</v>
      </c>
      <c r="F5289" s="126">
        <v>32.960632217397169</v>
      </c>
      <c r="G5289">
        <f t="shared" si="533"/>
        <v>32.74893879532857</v>
      </c>
      <c r="H5289">
        <f t="shared" si="531"/>
        <v>38.491490759828729</v>
      </c>
      <c r="I5289">
        <f t="shared" si="532"/>
        <v>32.897418878004821</v>
      </c>
      <c r="J5289">
        <f t="shared" si="526"/>
        <v>0</v>
      </c>
      <c r="K5289" s="66"/>
      <c r="L5289" s="67"/>
      <c r="M5289" s="66"/>
      <c r="N5289" s="67"/>
      <c r="O5289" s="149"/>
      <c r="P5289" s="150"/>
      <c r="Q5289" s="149"/>
      <c r="R5289" s="68"/>
      <c r="S5289">
        <f t="shared" si="527"/>
        <v>32.888126594472524</v>
      </c>
      <c r="T5289">
        <f t="shared" si="528"/>
        <v>-9.292283532296608E-3</v>
      </c>
      <c r="U5289">
        <f t="shared" si="529"/>
        <v>38.479363867783434</v>
      </c>
      <c r="V5289">
        <f t="shared" si="530"/>
        <v>-1.2126892045294824E-2</v>
      </c>
    </row>
    <row r="5290" spans="1:22">
      <c r="A5290" s="12">
        <f t="shared" si="525"/>
        <v>0</v>
      </c>
      <c r="B5290" t="str">
        <f>YEAR(C5290)&amp;VLOOKUP(MONTH(C5290),lookup!$G$2:$N$13,8)</f>
        <v>2022M09</v>
      </c>
      <c r="C5290" s="7">
        <f t="shared" si="534"/>
        <v>44827</v>
      </c>
      <c r="D5290" s="126">
        <v>39.149667365301582</v>
      </c>
      <c r="E5290">
        <f t="shared" si="524"/>
        <v>38.649336124098042</v>
      </c>
      <c r="F5290" s="126">
        <v>33.427008341638277</v>
      </c>
      <c r="G5290">
        <f t="shared" si="533"/>
        <v>32.84380074855811</v>
      </c>
      <c r="H5290">
        <f t="shared" si="531"/>
        <v>38.532143040576088</v>
      </c>
      <c r="I5290">
        <f t="shared" si="532"/>
        <v>32.936793588068085</v>
      </c>
      <c r="J5290">
        <f t="shared" si="526"/>
        <v>0</v>
      </c>
      <c r="K5290" s="66"/>
      <c r="L5290" s="67"/>
      <c r="M5290" s="66"/>
      <c r="N5290" s="67"/>
      <c r="O5290" s="149"/>
      <c r="P5290" s="150"/>
      <c r="Q5290" s="149"/>
      <c r="R5290" s="68"/>
      <c r="S5290">
        <f t="shared" si="527"/>
        <v>32.931057540046815</v>
      </c>
      <c r="T5290">
        <f t="shared" si="528"/>
        <v>-5.7360480212693687E-3</v>
      </c>
      <c r="U5290">
        <f t="shared" si="529"/>
        <v>38.522957600704167</v>
      </c>
      <c r="V5290">
        <f t="shared" si="530"/>
        <v>-9.1854398719206642E-3</v>
      </c>
    </row>
    <row r="5291" spans="1:22">
      <c r="A5291" s="12">
        <f t="shared" si="525"/>
        <v>0</v>
      </c>
      <c r="B5291" t="str">
        <f>YEAR(C5291)&amp;VLOOKUP(MONTH(C5291),lookup!$G$2:$N$13,8)</f>
        <v>2022M09</v>
      </c>
      <c r="C5291" s="7">
        <f t="shared" si="534"/>
        <v>44828</v>
      </c>
      <c r="D5291" s="126">
        <v>38.824261956071496</v>
      </c>
      <c r="E5291">
        <f t="shared" si="524"/>
        <v>38.744616298290417</v>
      </c>
      <c r="F5291" s="126">
        <v>32.857644174821438</v>
      </c>
      <c r="G5291">
        <f t="shared" si="533"/>
        <v>32.919144350848256</v>
      </c>
      <c r="H5291">
        <f t="shared" si="531"/>
        <v>38.515016783892499</v>
      </c>
      <c r="I5291">
        <f t="shared" si="532"/>
        <v>32.91777758048697</v>
      </c>
      <c r="J5291">
        <f t="shared" si="526"/>
        <v>0</v>
      </c>
      <c r="K5291" s="66"/>
      <c r="L5291" s="67"/>
      <c r="M5291" s="66"/>
      <c r="N5291" s="67"/>
      <c r="O5291" s="149"/>
      <c r="P5291" s="150"/>
      <c r="Q5291" s="149"/>
      <c r="R5291" s="68"/>
      <c r="S5291">
        <f t="shared" si="527"/>
        <v>32.911981974180279</v>
      </c>
      <c r="T5291">
        <f t="shared" si="528"/>
        <v>-5.7956063066910701E-3</v>
      </c>
      <c r="U5291">
        <f t="shared" si="529"/>
        <v>38.509925436263856</v>
      </c>
      <c r="V5291">
        <f t="shared" si="530"/>
        <v>-5.0913476286424952E-3</v>
      </c>
    </row>
    <row r="5292" spans="1:22">
      <c r="A5292" s="12">
        <f t="shared" si="525"/>
        <v>0</v>
      </c>
      <c r="B5292" t="str">
        <f>YEAR(C5292)&amp;VLOOKUP(MONTH(C5292),lookup!$G$2:$N$13,8)</f>
        <v>2022M09</v>
      </c>
      <c r="C5292" s="7">
        <f t="shared" si="534"/>
        <v>44829</v>
      </c>
      <c r="D5292" s="126">
        <v>38.962822230949342</v>
      </c>
      <c r="E5292">
        <f t="shared" si="524"/>
        <v>38.786597896760455</v>
      </c>
      <c r="F5292" s="126">
        <v>33.262625167895067</v>
      </c>
      <c r="G5292">
        <f t="shared" si="533"/>
        <v>32.960728997177348</v>
      </c>
      <c r="H5292">
        <f t="shared" si="531"/>
        <v>38.534332489895291</v>
      </c>
      <c r="I5292">
        <f t="shared" si="532"/>
        <v>32.937247667657651</v>
      </c>
      <c r="J5292">
        <f t="shared" si="526"/>
        <v>0</v>
      </c>
      <c r="K5292" s="66"/>
      <c r="L5292" s="67"/>
      <c r="M5292" s="66"/>
      <c r="N5292" s="67"/>
      <c r="O5292" s="149"/>
      <c r="P5292" s="150"/>
      <c r="Q5292" s="149"/>
      <c r="R5292" s="68"/>
      <c r="S5292">
        <f t="shared" si="527"/>
        <v>32.936632143425079</v>
      </c>
      <c r="T5292">
        <f t="shared" si="528"/>
        <v>-6.1552423257182909E-4</v>
      </c>
      <c r="U5292">
        <f t="shared" si="529"/>
        <v>38.532719083058112</v>
      </c>
      <c r="V5292">
        <f t="shared" si="530"/>
        <v>-1.6134068371798094E-3</v>
      </c>
    </row>
    <row r="5293" spans="1:22">
      <c r="A5293" s="12">
        <f t="shared" si="525"/>
        <v>0</v>
      </c>
      <c r="B5293" t="str">
        <f>YEAR(C5293)&amp;VLOOKUP(MONTH(C5293),lookup!$G$2:$N$13,8)</f>
        <v>2022M09</v>
      </c>
      <c r="C5293" s="7">
        <f t="shared" si="534"/>
        <v>44830</v>
      </c>
      <c r="D5293" s="126">
        <v>38.906795740094388</v>
      </c>
      <c r="E5293">
        <f t="shared" ref="E5293:E5356" si="535">AVERAGE(SUM(D5286:D5293)/8,SUM(D5288:D5293)/6)</f>
        <v>38.859526526728736</v>
      </c>
      <c r="F5293" s="126">
        <v>32.964566698384743</v>
      </c>
      <c r="G5293">
        <f t="shared" si="533"/>
        <v>33.025690396264338</v>
      </c>
      <c r="H5293">
        <f t="shared" si="531"/>
        <v>38.545164961179886</v>
      </c>
      <c r="I5293">
        <f t="shared" si="532"/>
        <v>32.943561919812979</v>
      </c>
      <c r="J5293">
        <f t="shared" si="526"/>
        <v>0</v>
      </c>
      <c r="K5293" s="66"/>
      <c r="L5293" s="67"/>
      <c r="M5293" s="66"/>
      <c r="N5293" s="67"/>
      <c r="O5293" s="149"/>
      <c r="P5293" s="150"/>
      <c r="Q5293" s="149"/>
      <c r="R5293" s="68"/>
      <c r="S5293">
        <f t="shared" si="527"/>
        <v>32.94473444946464</v>
      </c>
      <c r="T5293">
        <f t="shared" si="528"/>
        <v>1.1725296516615913E-3</v>
      </c>
      <c r="U5293">
        <f t="shared" si="529"/>
        <v>38.543302593735028</v>
      </c>
      <c r="V5293">
        <f t="shared" si="530"/>
        <v>-1.8623674448576821E-3</v>
      </c>
    </row>
    <row r="5294" spans="1:22">
      <c r="A5294" s="12">
        <f t="shared" si="525"/>
        <v>0</v>
      </c>
      <c r="B5294" t="str">
        <f>YEAR(C5294)&amp;VLOOKUP(MONTH(C5294),lookup!$G$2:$N$13,8)</f>
        <v>2022M09</v>
      </c>
      <c r="C5294" s="7">
        <f t="shared" si="534"/>
        <v>44831</v>
      </c>
      <c r="D5294" s="126">
        <v>39.072220351026331</v>
      </c>
      <c r="E5294">
        <f t="shared" si="535"/>
        <v>38.915280911552159</v>
      </c>
      <c r="F5294" s="126">
        <v>33.296339411547137</v>
      </c>
      <c r="G5294">
        <f t="shared" si="533"/>
        <v>33.074204136162749</v>
      </c>
      <c r="H5294">
        <f t="shared" si="531"/>
        <v>38.546057264486464</v>
      </c>
      <c r="I5294">
        <f t="shared" si="532"/>
        <v>32.942572538497146</v>
      </c>
      <c r="J5294">
        <f t="shared" si="526"/>
        <v>0</v>
      </c>
      <c r="K5294" s="66"/>
      <c r="L5294" s="67"/>
      <c r="M5294" s="66"/>
      <c r="N5294" s="67"/>
      <c r="O5294" s="149"/>
      <c r="P5294" s="150"/>
      <c r="Q5294" s="149"/>
      <c r="R5294" s="68"/>
      <c r="S5294">
        <f t="shared" si="527"/>
        <v>32.935400788331748</v>
      </c>
      <c r="T5294">
        <f t="shared" si="528"/>
        <v>-7.1717501653978388E-3</v>
      </c>
      <c r="U5294">
        <f t="shared" si="529"/>
        <v>38.539837196769994</v>
      </c>
      <c r="V5294">
        <f t="shared" si="530"/>
        <v>-6.2200677164696572E-3</v>
      </c>
    </row>
    <row r="5295" spans="1:22">
      <c r="A5295" s="12">
        <f t="shared" si="525"/>
        <v>0</v>
      </c>
      <c r="B5295" t="str">
        <f>YEAR(C5295)&amp;VLOOKUP(MONTH(C5295),lookup!$G$2:$N$13,8)</f>
        <v>2022M09</v>
      </c>
      <c r="C5295" s="7">
        <f t="shared" si="534"/>
        <v>44832</v>
      </c>
      <c r="D5295" s="126">
        <v>38.913185333852468</v>
      </c>
      <c r="E5295">
        <f t="shared" si="535"/>
        <v>38.947684928611089</v>
      </c>
      <c r="F5295" s="126">
        <v>32.978483575168106</v>
      </c>
      <c r="G5295">
        <f t="shared" si="533"/>
        <v>33.10595346466441</v>
      </c>
      <c r="H5295">
        <f t="shared" si="531"/>
        <v>38.560825022286245</v>
      </c>
      <c r="I5295">
        <f t="shared" si="532"/>
        <v>32.954573544802891</v>
      </c>
      <c r="J5295">
        <f t="shared" si="526"/>
        <v>0</v>
      </c>
      <c r="K5295" s="66"/>
      <c r="L5295" s="67"/>
      <c r="M5295" s="66"/>
      <c r="N5295" s="67"/>
      <c r="O5295" s="149"/>
      <c r="P5295" s="150"/>
      <c r="Q5295" s="149"/>
      <c r="R5295" s="68"/>
      <c r="S5295">
        <f t="shared" si="527"/>
        <v>32.962623816232608</v>
      </c>
      <c r="T5295">
        <f t="shared" si="528"/>
        <v>8.0502714297168154E-3</v>
      </c>
      <c r="U5295">
        <f t="shared" si="529"/>
        <v>38.565074425849708</v>
      </c>
      <c r="V5295">
        <f t="shared" si="530"/>
        <v>4.249403563463261E-3</v>
      </c>
    </row>
    <row r="5296" spans="1:22">
      <c r="A5296" s="12">
        <f t="shared" ref="A5296:A5359" si="536">IF(D5296+D5297=D5296,IF(D5296+D5297&gt;0,1,0),0)</f>
        <v>0</v>
      </c>
      <c r="B5296" t="str">
        <f>YEAR(C5296)&amp;VLOOKUP(MONTH(C5296),lookup!$G$2:$N$13,8)</f>
        <v>2022M09</v>
      </c>
      <c r="C5296" s="7">
        <f t="shared" si="534"/>
        <v>44833</v>
      </c>
      <c r="D5296" s="126">
        <v>38.794861498956053</v>
      </c>
      <c r="E5296">
        <f t="shared" si="535"/>
        <v>38.926863410746414</v>
      </c>
      <c r="F5296" s="126">
        <v>33.028991246458162</v>
      </c>
      <c r="G5296">
        <f t="shared" si="533"/>
        <v>33.0809056999381</v>
      </c>
      <c r="H5296">
        <f t="shared" si="531"/>
        <v>38.568654907983095</v>
      </c>
      <c r="I5296">
        <f t="shared" si="532"/>
        <v>32.955635591262805</v>
      </c>
      <c r="J5296">
        <f t="shared" si="526"/>
        <v>0</v>
      </c>
      <c r="K5296" s="66"/>
      <c r="L5296" s="67"/>
      <c r="M5296" s="66"/>
      <c r="N5296" s="67"/>
      <c r="O5296" s="149"/>
      <c r="P5296" s="150"/>
      <c r="Q5296" s="149"/>
      <c r="R5296" s="68"/>
      <c r="S5296">
        <f t="shared" si="527"/>
        <v>32.949332525926607</v>
      </c>
      <c r="T5296">
        <f t="shared" si="528"/>
        <v>-6.3030653361977329E-3</v>
      </c>
      <c r="U5296">
        <f t="shared" si="529"/>
        <v>38.562245812450513</v>
      </c>
      <c r="V5296">
        <f t="shared" si="530"/>
        <v>-6.4090955325823984E-3</v>
      </c>
    </row>
    <row r="5297" spans="1:22">
      <c r="A5297" s="12">
        <f t="shared" si="536"/>
        <v>0</v>
      </c>
      <c r="B5297" t="str">
        <f>YEAR(C5297)&amp;VLOOKUP(MONTH(C5297),lookup!$G$2:$N$13,8)</f>
        <v>2022M09</v>
      </c>
      <c r="C5297" s="7">
        <f t="shared" si="534"/>
        <v>44834</v>
      </c>
      <c r="D5297" s="126">
        <v>39.022621915140228</v>
      </c>
      <c r="E5297">
        <f t="shared" si="535"/>
        <v>38.950611196963564</v>
      </c>
      <c r="F5297" s="126">
        <v>33.083492846644639</v>
      </c>
      <c r="G5297">
        <f t="shared" si="533"/>
        <v>33.107405211918</v>
      </c>
      <c r="H5297">
        <f t="shared" si="531"/>
        <v>38.574578600190875</v>
      </c>
      <c r="I5297">
        <f t="shared" si="532"/>
        <v>32.957693793480857</v>
      </c>
      <c r="J5297">
        <f t="shared" si="526"/>
        <v>0</v>
      </c>
      <c r="K5297" s="66"/>
      <c r="L5297" s="67"/>
      <c r="M5297" s="66"/>
      <c r="N5297" s="67"/>
      <c r="O5297" s="149"/>
      <c r="P5297" s="150"/>
      <c r="Q5297" s="149"/>
      <c r="R5297" s="68"/>
      <c r="S5297">
        <f t="shared" si="527"/>
        <v>32.956374078857799</v>
      </c>
      <c r="T5297">
        <f t="shared" si="528"/>
        <v>-1.3197146230581325E-3</v>
      </c>
      <c r="U5297">
        <f t="shared" si="529"/>
        <v>38.569212164304417</v>
      </c>
      <c r="V5297">
        <f t="shared" si="530"/>
        <v>-5.3664358864580208E-3</v>
      </c>
    </row>
    <row r="5298" spans="1:22">
      <c r="A5298" s="12">
        <f t="shared" si="536"/>
        <v>0</v>
      </c>
      <c r="B5298" t="str">
        <f>YEAR(C5298)&amp;VLOOKUP(MONTH(C5298),lookup!$G$2:$N$13,8)</f>
        <v>2022M10</v>
      </c>
      <c r="C5298" s="7">
        <f t="shared" si="534"/>
        <v>44835</v>
      </c>
      <c r="D5298" s="126">
        <v>38.757184098210175</v>
      </c>
      <c r="E5298">
        <f t="shared" si="535"/>
        <v>38.908944481708751</v>
      </c>
      <c r="F5298" s="126">
        <v>32.92437675964613</v>
      </c>
      <c r="G5298">
        <f t="shared" si="533"/>
        <v>33.047803370689415</v>
      </c>
      <c r="H5298">
        <f t="shared" si="531"/>
        <v>38.529231996135536</v>
      </c>
      <c r="I5298">
        <f t="shared" si="532"/>
        <v>32.915811353033099</v>
      </c>
      <c r="J5298">
        <f t="shared" si="526"/>
        <v>0</v>
      </c>
      <c r="K5298" s="66"/>
      <c r="L5298" s="67"/>
      <c r="M5298" s="66"/>
      <c r="N5298" s="67"/>
      <c r="O5298" s="149"/>
      <c r="P5298" s="150"/>
      <c r="Q5298" s="149"/>
      <c r="R5298" s="68"/>
      <c r="S5298">
        <f t="shared" si="527"/>
        <v>32.917044171039173</v>
      </c>
      <c r="T5298">
        <f t="shared" si="528"/>
        <v>1.2328180060734439E-3</v>
      </c>
      <c r="U5298">
        <f t="shared" si="529"/>
        <v>38.530717697035072</v>
      </c>
      <c r="V5298">
        <f t="shared" si="530"/>
        <v>1.4857008995363685E-3</v>
      </c>
    </row>
    <row r="5299" spans="1:22">
      <c r="A5299" s="12">
        <f t="shared" si="536"/>
        <v>0</v>
      </c>
      <c r="B5299" t="str">
        <f>YEAR(C5299)&amp;VLOOKUP(MONTH(C5299),lookup!$G$2:$N$13,8)</f>
        <v>2022M10</v>
      </c>
      <c r="C5299" s="7">
        <f t="shared" si="534"/>
        <v>44836</v>
      </c>
      <c r="D5299" s="126">
        <v>38.73618747894055</v>
      </c>
      <c r="E5299">
        <f t="shared" si="535"/>
        <v>38.889222471791918</v>
      </c>
      <c r="F5299" s="126">
        <v>32.868309803484841</v>
      </c>
      <c r="G5299">
        <f t="shared" si="533"/>
        <v>33.040448564572557</v>
      </c>
      <c r="H5299">
        <f t="shared" si="531"/>
        <v>38.517457255190244</v>
      </c>
      <c r="I5299">
        <f t="shared" si="532"/>
        <v>32.906975270423743</v>
      </c>
      <c r="J5299">
        <f t="shared" ref="J5299:J5362" si="537">INDEX(L:AW,MATCH(C5299,C:C,0),MATCH($J$1,$L$1:$AW$1,0))*(IF(K5299=$S$1,1,IF(M5299=$S$1,1,IF(O5299=$S$1,1,IF(Q5299=$S$1,1,0)))))</f>
        <v>0</v>
      </c>
      <c r="K5299" s="66"/>
      <c r="L5299" s="67"/>
      <c r="M5299" s="66"/>
      <c r="N5299" s="67"/>
      <c r="O5299" s="149"/>
      <c r="P5299" s="150"/>
      <c r="Q5299" s="149"/>
      <c r="R5299" s="68"/>
      <c r="S5299">
        <f t="shared" si="527"/>
        <v>32.909658867984987</v>
      </c>
      <c r="T5299">
        <f t="shared" si="528"/>
        <v>2.6835975612442553E-3</v>
      </c>
      <c r="U5299">
        <f t="shared" si="529"/>
        <v>38.520704607644163</v>
      </c>
      <c r="V5299">
        <f t="shared" si="530"/>
        <v>3.247352453918495E-3</v>
      </c>
    </row>
    <row r="5300" spans="1:22">
      <c r="A5300" s="12">
        <f t="shared" si="536"/>
        <v>0</v>
      </c>
      <c r="B5300" t="str">
        <f>YEAR(C5300)&amp;VLOOKUP(MONTH(C5300),lookup!$G$2:$N$13,8)</f>
        <v>2022M10</v>
      </c>
      <c r="C5300" s="7">
        <f t="shared" si="534"/>
        <v>44837</v>
      </c>
      <c r="D5300" s="126">
        <v>38.947273558621525</v>
      </c>
      <c r="E5300">
        <f t="shared" si="535"/>
        <v>38.877838447071028</v>
      </c>
      <c r="F5300" s="126">
        <v>33.105285993588268</v>
      </c>
      <c r="G5300">
        <f t="shared" si="533"/>
        <v>33.014693748015134</v>
      </c>
      <c r="H5300">
        <f t="shared" si="531"/>
        <v>38.487866387002747</v>
      </c>
      <c r="I5300">
        <f t="shared" si="532"/>
        <v>32.878319867208582</v>
      </c>
      <c r="J5300">
        <f t="shared" si="537"/>
        <v>0</v>
      </c>
      <c r="K5300" s="66"/>
      <c r="L5300" s="67"/>
      <c r="M5300" s="66"/>
      <c r="N5300" s="67"/>
      <c r="O5300" s="149"/>
      <c r="P5300" s="150"/>
      <c r="Q5300" s="149"/>
      <c r="R5300" s="68"/>
      <c r="S5300">
        <f t="shared" ref="S5300:S5363" si="538">AVERAGE(G4935+G4569+G4204+G3839+G3474)/5</f>
        <v>32.879812364102875</v>
      </c>
      <c r="T5300">
        <f t="shared" ref="T5300:T5363" si="539">S5300-I5300</f>
        <v>1.4924968942935379E-3</v>
      </c>
      <c r="U5300">
        <f t="shared" ref="U5300:U5363" si="540">AVERAGE(E4935+E4569+E4204+E3839+E3474)/5</f>
        <v>38.486700416244467</v>
      </c>
      <c r="V5300">
        <f t="shared" ref="V5300:V5363" si="541">U5300-H5300</f>
        <v>-1.1659707582793999E-3</v>
      </c>
    </row>
    <row r="5301" spans="1:22">
      <c r="A5301" s="12">
        <f t="shared" si="536"/>
        <v>0</v>
      </c>
      <c r="B5301" t="str">
        <f>YEAR(C5301)&amp;VLOOKUP(MONTH(C5301),lookup!$G$2:$N$13,8)</f>
        <v>2022M10</v>
      </c>
      <c r="C5301" s="7">
        <f t="shared" si="534"/>
        <v>44838</v>
      </c>
      <c r="D5301" s="126">
        <v>38.670603585633458</v>
      </c>
      <c r="E5301">
        <f t="shared" si="535"/>
        <v>38.842861291732305</v>
      </c>
      <c r="F5301" s="126">
        <v>32.76088880765262</v>
      </c>
      <c r="G5301">
        <f t="shared" si="533"/>
        <v>32.983830982551424</v>
      </c>
      <c r="H5301">
        <f t="shared" si="531"/>
        <v>38.431256806870948</v>
      </c>
      <c r="I5301">
        <f t="shared" si="532"/>
        <v>32.823666661913457</v>
      </c>
      <c r="J5301">
        <f t="shared" si="537"/>
        <v>0</v>
      </c>
      <c r="K5301" s="66"/>
      <c r="L5301" s="67"/>
      <c r="M5301" s="66"/>
      <c r="N5301" s="67"/>
      <c r="O5301" s="149"/>
      <c r="P5301" s="150"/>
      <c r="Q5301" s="149"/>
      <c r="R5301" s="68"/>
      <c r="S5301">
        <f t="shared" si="538"/>
        <v>32.830053573532041</v>
      </c>
      <c r="T5301">
        <f t="shared" si="539"/>
        <v>6.386911618584179E-3</v>
      </c>
      <c r="U5301">
        <f t="shared" si="540"/>
        <v>38.44072546383164</v>
      </c>
      <c r="V5301">
        <f t="shared" si="541"/>
        <v>9.4686569606921012E-3</v>
      </c>
    </row>
    <row r="5302" spans="1:22">
      <c r="A5302" s="12">
        <f t="shared" si="536"/>
        <v>0</v>
      </c>
      <c r="B5302" t="str">
        <f>YEAR(C5302)&amp;VLOOKUP(MONTH(C5302),lookup!$G$2:$N$13,8)</f>
        <v>2022M10</v>
      </c>
      <c r="C5302" s="7">
        <f t="shared" si="534"/>
        <v>44839</v>
      </c>
      <c r="D5302" s="126">
        <v>38.985478118136776</v>
      </c>
      <c r="E5302">
        <f t="shared" si="535"/>
        <v>38.853324620441761</v>
      </c>
      <c r="F5302" s="126">
        <v>33.140963651100407</v>
      </c>
      <c r="G5302">
        <f t="shared" si="533"/>
        <v>32.983451031243689</v>
      </c>
      <c r="H5302">
        <f t="shared" si="531"/>
        <v>38.399951933166349</v>
      </c>
      <c r="I5302">
        <f t="shared" si="532"/>
        <v>32.795284417717696</v>
      </c>
      <c r="J5302">
        <f t="shared" si="537"/>
        <v>0</v>
      </c>
      <c r="K5302" s="66"/>
      <c r="L5302" s="67"/>
      <c r="M5302" s="66"/>
      <c r="N5302" s="67"/>
      <c r="O5302" s="149"/>
      <c r="P5302" s="150"/>
      <c r="Q5302" s="149"/>
      <c r="R5302" s="68"/>
      <c r="S5302">
        <f t="shared" si="538"/>
        <v>32.809839998484023</v>
      </c>
      <c r="T5302">
        <f t="shared" si="539"/>
        <v>1.4555580766327125E-2</v>
      </c>
      <c r="U5302">
        <f t="shared" si="540"/>
        <v>38.413818128371844</v>
      </c>
      <c r="V5302">
        <f t="shared" si="541"/>
        <v>1.3866195205494591E-2</v>
      </c>
    </row>
    <row r="5303" spans="1:22">
      <c r="A5303" s="12">
        <f t="shared" si="536"/>
        <v>0</v>
      </c>
      <c r="B5303" t="str">
        <f>YEAR(C5303)&amp;VLOOKUP(MONTH(C5303),lookup!$G$2:$N$13,8)</f>
        <v>2022M10</v>
      </c>
      <c r="C5303" s="7">
        <f t="shared" si="534"/>
        <v>44840</v>
      </c>
      <c r="D5303" s="126">
        <v>38.755647324151113</v>
      </c>
      <c r="E5303">
        <f t="shared" si="535"/>
        <v>38.821230612253004</v>
      </c>
      <c r="F5303" s="126">
        <v>32.901484685830134</v>
      </c>
      <c r="G5303">
        <f t="shared" si="533"/>
        <v>32.963471253925519</v>
      </c>
      <c r="H5303">
        <f t="shared" ref="H5303:H5366" si="542">IF(INDEX(D:D,MATCH(DATE(YEAR($C5303)-1,MONTH($C5303),DAY($C5303)),$C:$C,0),1)=0,0,(INDEX(E:E,MATCH(DATE(YEAR($C5303)-1,MONTH($C5303),DAY($C5303)),$C:$C,0),1)+INDEX(E:E,MATCH(DATE(YEAR($C5303)-2,MONTH($C5303),DAY($C5303)),$C:$C,0),1)+INDEX(E:E,MATCH(DATE(YEAR($C5303)-3,MONTH($C5303),DAY($C5303)),$C:$C,0),1)+INDEX(E:E,MATCH(DATE(YEAR($C5303)-4,MONTH($C5303),DAY($C5303)),$C:$C,0),1)+INDEX(E:E,MATCH(DATE(YEAR($C5303)-5,MONTH($C5303),DAY($C5303)),$C:$C,0),1))/5)</f>
        <v>38.371697043086463</v>
      </c>
      <c r="I5303">
        <f t="shared" ref="I5303:I5366" si="543">IF(INDEX(D:D,MATCH(DATE(YEAR($C5303)-1,MONTH($C5303),DAY($C5303)),$C:$C,0),1)=0,0,(INDEX(G:G,MATCH(DATE(YEAR($C5303)-1,MONTH($C5303),DAY($C5303)),$C:$C,0),1)+INDEX(G:G,MATCH(DATE(YEAR($C5303)-2,MONTH($C5303),DAY($C5303)),$C:$C,0),1)+INDEX(G:G,MATCH(DATE(YEAR($C5303)-3,MONTH($C5303),DAY($C5303)),$C:$C,0),1)+INDEX(G:G,MATCH(DATE(YEAR($C5303)-4,MONTH($C5303),DAY($C5303)),$C:$C,0),1)+INDEX(G:G,MATCH(DATE(YEAR($C5303)-5,MONTH($C5303),DAY($C5303)),$C:$C,0),1))/5)</f>
        <v>32.775777303524706</v>
      </c>
      <c r="J5303">
        <f t="shared" si="537"/>
        <v>0</v>
      </c>
      <c r="K5303" s="66"/>
      <c r="L5303" s="67"/>
      <c r="M5303" s="66"/>
      <c r="N5303" s="67"/>
      <c r="O5303" s="149"/>
      <c r="P5303" s="150"/>
      <c r="Q5303" s="149"/>
      <c r="R5303" s="68"/>
      <c r="S5303">
        <f t="shared" si="538"/>
        <v>32.793724362246209</v>
      </c>
      <c r="T5303">
        <f t="shared" si="539"/>
        <v>1.7947058721503595E-2</v>
      </c>
      <c r="U5303">
        <f t="shared" si="540"/>
        <v>38.395632773017056</v>
      </c>
      <c r="V5303">
        <f t="shared" si="541"/>
        <v>2.3935729930592231E-2</v>
      </c>
    </row>
    <row r="5304" spans="1:22">
      <c r="A5304" s="12">
        <f t="shared" si="536"/>
        <v>0</v>
      </c>
      <c r="B5304" t="str">
        <f>YEAR(C5304)&amp;VLOOKUP(MONTH(C5304),lookup!$G$2:$N$13,8)</f>
        <v>2022M10</v>
      </c>
      <c r="C5304" s="7">
        <f t="shared" si="534"/>
        <v>44841</v>
      </c>
      <c r="D5304" s="126">
        <v>38.756190562590405</v>
      </c>
      <c r="E5304">
        <f t="shared" si="535"/>
        <v>38.81873088409516</v>
      </c>
      <c r="F5304" s="126">
        <v>32.973870215563267</v>
      </c>
      <c r="G5304">
        <f t="shared" si="533"/>
        <v>32.964150644154358</v>
      </c>
      <c r="H5304">
        <f t="shared" si="542"/>
        <v>38.373470172879969</v>
      </c>
      <c r="I5304">
        <f t="shared" si="543"/>
        <v>32.778414705493802</v>
      </c>
      <c r="J5304">
        <f t="shared" si="537"/>
        <v>0</v>
      </c>
      <c r="K5304" s="66"/>
      <c r="L5304" s="67"/>
      <c r="M5304" s="66"/>
      <c r="N5304" s="67"/>
      <c r="O5304" s="149"/>
      <c r="P5304" s="150"/>
      <c r="Q5304" s="149"/>
      <c r="R5304" s="68"/>
      <c r="S5304">
        <f t="shared" si="538"/>
        <v>32.779449328078464</v>
      </c>
      <c r="T5304">
        <f t="shared" si="539"/>
        <v>1.034622584661804E-3</v>
      </c>
      <c r="U5304">
        <f t="shared" si="540"/>
        <v>38.376091833693579</v>
      </c>
      <c r="V5304">
        <f t="shared" si="541"/>
        <v>2.6216608136095942E-3</v>
      </c>
    </row>
    <row r="5305" spans="1:22">
      <c r="A5305" s="12">
        <f t="shared" si="536"/>
        <v>0</v>
      </c>
      <c r="B5305" t="str">
        <f>YEAR(C5305)&amp;VLOOKUP(MONTH(C5305),lookup!$G$2:$N$13,8)</f>
        <v>2022M10</v>
      </c>
      <c r="C5305" s="7">
        <f t="shared" si="534"/>
        <v>44842</v>
      </c>
      <c r="D5305" s="126">
        <v>39.00847895897563</v>
      </c>
      <c r="E5305">
        <f t="shared" si="535"/>
        <v>38.840537906004471</v>
      </c>
      <c r="F5305" s="126">
        <v>33.077278423895386</v>
      </c>
      <c r="G5305">
        <f t="shared" si="533"/>
        <v>32.981176294433411</v>
      </c>
      <c r="H5305">
        <f t="shared" si="542"/>
        <v>38.367507774184865</v>
      </c>
      <c r="I5305">
        <f t="shared" si="543"/>
        <v>32.77367331177679</v>
      </c>
      <c r="J5305">
        <f t="shared" si="537"/>
        <v>0</v>
      </c>
      <c r="K5305" s="66"/>
      <c r="L5305" s="67"/>
      <c r="M5305" s="66"/>
      <c r="N5305" s="67"/>
      <c r="O5305" s="149"/>
      <c r="P5305" s="150"/>
      <c r="Q5305" s="149"/>
      <c r="R5305" s="68"/>
      <c r="S5305">
        <f t="shared" si="538"/>
        <v>32.779624960762682</v>
      </c>
      <c r="T5305">
        <f t="shared" si="539"/>
        <v>5.9516489858921773E-3</v>
      </c>
      <c r="U5305">
        <f t="shared" si="540"/>
        <v>38.374254574951607</v>
      </c>
      <c r="V5305">
        <f t="shared" si="541"/>
        <v>6.7468007667415009E-3</v>
      </c>
    </row>
    <row r="5306" spans="1:22">
      <c r="A5306" s="12">
        <f t="shared" si="536"/>
        <v>0</v>
      </c>
      <c r="B5306" t="str">
        <f>YEAR(C5306)&amp;VLOOKUP(MONTH(C5306),lookup!$G$2:$N$13,8)</f>
        <v>2022M10</v>
      </c>
      <c r="C5306" s="7">
        <f t="shared" si="534"/>
        <v>44843</v>
      </c>
      <c r="D5306" s="126">
        <v>38.97558851693524</v>
      </c>
      <c r="E5306">
        <f t="shared" si="535"/>
        <v>38.856547762034268</v>
      </c>
      <c r="F5306" s="126">
        <v>33.202011647882955</v>
      </c>
      <c r="G5306">
        <f t="shared" si="533"/>
        <v>33.006588946139431</v>
      </c>
      <c r="H5306">
        <f t="shared" si="542"/>
        <v>38.374679844559182</v>
      </c>
      <c r="I5306">
        <f t="shared" si="543"/>
        <v>32.776320902153159</v>
      </c>
      <c r="J5306">
        <f t="shared" si="537"/>
        <v>0</v>
      </c>
      <c r="K5306" s="66"/>
      <c r="L5306" s="67"/>
      <c r="M5306" s="66"/>
      <c r="N5306" s="67"/>
      <c r="O5306" s="149"/>
      <c r="P5306" s="150"/>
      <c r="Q5306" s="149"/>
      <c r="R5306" s="68"/>
      <c r="S5306">
        <f t="shared" si="538"/>
        <v>32.783218491466265</v>
      </c>
      <c r="T5306">
        <f t="shared" si="539"/>
        <v>6.8975893131053567E-3</v>
      </c>
      <c r="U5306">
        <f t="shared" si="540"/>
        <v>38.384484352024877</v>
      </c>
      <c r="V5306">
        <f t="shared" si="541"/>
        <v>9.804507465695167E-3</v>
      </c>
    </row>
    <row r="5307" spans="1:22">
      <c r="A5307" s="12">
        <f t="shared" si="536"/>
        <v>0</v>
      </c>
      <c r="B5307" t="str">
        <f>YEAR(C5307)&amp;VLOOKUP(MONTH(C5307),lookup!$G$2:$N$13,8)</f>
        <v>2022M10</v>
      </c>
      <c r="C5307" s="7">
        <f t="shared" si="534"/>
        <v>44844</v>
      </c>
      <c r="D5307" s="126">
        <v>39.002968034369431</v>
      </c>
      <c r="E5307">
        <f t="shared" si="535"/>
        <v>38.900918584143234</v>
      </c>
      <c r="F5307" s="126">
        <v>33.091194299200872</v>
      </c>
      <c r="G5307">
        <f t="shared" si="533"/>
        <v>33.048044684750707</v>
      </c>
      <c r="H5307">
        <f t="shared" si="542"/>
        <v>38.387732178440181</v>
      </c>
      <c r="I5307">
        <f t="shared" si="543"/>
        <v>32.78726632625645</v>
      </c>
      <c r="J5307">
        <f t="shared" si="537"/>
        <v>0</v>
      </c>
      <c r="K5307" s="66"/>
      <c r="L5307" s="67"/>
      <c r="M5307" s="66"/>
      <c r="N5307" s="67"/>
      <c r="O5307" s="149"/>
      <c r="P5307" s="150"/>
      <c r="Q5307" s="149"/>
      <c r="R5307" s="68"/>
      <c r="S5307">
        <f t="shared" si="538"/>
        <v>32.793023004960695</v>
      </c>
      <c r="T5307">
        <f t="shared" si="539"/>
        <v>5.7566787042446776E-3</v>
      </c>
      <c r="U5307">
        <f t="shared" si="540"/>
        <v>38.392421233860489</v>
      </c>
      <c r="V5307">
        <f t="shared" si="541"/>
        <v>4.6890554203073975E-3</v>
      </c>
    </row>
    <row r="5308" spans="1:22">
      <c r="A5308" s="12">
        <f t="shared" si="536"/>
        <v>0</v>
      </c>
      <c r="B5308" t="str">
        <f>YEAR(C5308)&amp;VLOOKUP(MONTH(C5308),lookup!$G$2:$N$13,8)</f>
        <v>2022M10</v>
      </c>
      <c r="C5308" s="7">
        <f t="shared" si="534"/>
        <v>44845</v>
      </c>
      <c r="D5308" s="126">
        <v>38.809962368974929</v>
      </c>
      <c r="E5308">
        <f t="shared" si="535"/>
        <v>38.877710322360173</v>
      </c>
      <c r="F5308" s="126">
        <v>33.033447373687821</v>
      </c>
      <c r="G5308">
        <f t="shared" si="533"/>
        <v>33.034595081222548</v>
      </c>
      <c r="H5308">
        <f t="shared" si="542"/>
        <v>38.408857543663736</v>
      </c>
      <c r="I5308">
        <f t="shared" si="543"/>
        <v>32.80487493157159</v>
      </c>
      <c r="J5308">
        <f t="shared" si="537"/>
        <v>0</v>
      </c>
      <c r="K5308" s="66"/>
      <c r="L5308" s="67"/>
      <c r="M5308" s="66"/>
      <c r="N5308" s="67"/>
      <c r="O5308" s="149"/>
      <c r="P5308" s="150"/>
      <c r="Q5308" s="149"/>
      <c r="R5308" s="68"/>
      <c r="S5308">
        <f t="shared" si="538"/>
        <v>32.797680339485666</v>
      </c>
      <c r="T5308">
        <f t="shared" si="539"/>
        <v>-7.1945920859235457E-3</v>
      </c>
      <c r="U5308">
        <f t="shared" si="540"/>
        <v>38.401999886143315</v>
      </c>
      <c r="V5308">
        <f t="shared" si="541"/>
        <v>-6.857657520420446E-3</v>
      </c>
    </row>
    <row r="5309" spans="1:22">
      <c r="A5309" s="12">
        <f t="shared" si="536"/>
        <v>0</v>
      </c>
      <c r="B5309" t="str">
        <f>YEAR(C5309)&amp;VLOOKUP(MONTH(C5309),lookup!$G$2:$N$13,8)</f>
        <v>2022M10</v>
      </c>
      <c r="C5309" s="7">
        <f t="shared" si="534"/>
        <v>44846</v>
      </c>
      <c r="D5309" s="126">
        <v>39.074617303664837</v>
      </c>
      <c r="E5309">
        <f t="shared" si="535"/>
        <v>38.929542011363267</v>
      </c>
      <c r="F5309" s="126">
        <v>33.184802942469439</v>
      </c>
      <c r="G5309">
        <f t="shared" si="533"/>
        <v>33.084699569368539</v>
      </c>
      <c r="H5309">
        <f t="shared" si="542"/>
        <v>38.437045884314671</v>
      </c>
      <c r="I5309">
        <f t="shared" si="543"/>
        <v>32.829692651211857</v>
      </c>
      <c r="J5309">
        <f t="shared" si="537"/>
        <v>0</v>
      </c>
      <c r="K5309" s="66"/>
      <c r="L5309" s="67"/>
      <c r="M5309" s="66"/>
      <c r="N5309" s="67"/>
      <c r="O5309" s="149"/>
      <c r="P5309" s="150"/>
      <c r="Q5309" s="149"/>
      <c r="R5309" s="68"/>
      <c r="S5309">
        <f t="shared" si="538"/>
        <v>32.83118171372211</v>
      </c>
      <c r="T5309">
        <f t="shared" si="539"/>
        <v>1.4890625102523813E-3</v>
      </c>
      <c r="U5309">
        <f t="shared" si="540"/>
        <v>38.438863998698125</v>
      </c>
      <c r="V5309">
        <f t="shared" si="541"/>
        <v>1.8181143834539171E-3</v>
      </c>
    </row>
    <row r="5310" spans="1:22">
      <c r="A5310" s="12">
        <f t="shared" si="536"/>
        <v>0</v>
      </c>
      <c r="B5310" t="str">
        <f>YEAR(C5310)&amp;VLOOKUP(MONTH(C5310),lookup!$G$2:$N$13,8)</f>
        <v>2022M10</v>
      </c>
      <c r="C5310" s="7">
        <f t="shared" si="534"/>
        <v>44847</v>
      </c>
      <c r="D5310" s="126">
        <v>39.044258289799579</v>
      </c>
      <c r="E5310">
        <f t="shared" si="535"/>
        <v>38.9572214160263</v>
      </c>
      <c r="F5310" s="126">
        <v>33.22697821101896</v>
      </c>
      <c r="G5310">
        <f t="shared" si="533"/>
        <v>33.111167812318087</v>
      </c>
      <c r="H5310">
        <f t="shared" si="542"/>
        <v>38.467246974861382</v>
      </c>
      <c r="I5310">
        <f t="shared" si="543"/>
        <v>32.855033175660715</v>
      </c>
      <c r="J5310">
        <f t="shared" si="537"/>
        <v>0</v>
      </c>
      <c r="K5310" s="66"/>
      <c r="L5310" s="67"/>
      <c r="M5310" s="66"/>
      <c r="N5310" s="67"/>
      <c r="O5310" s="149"/>
      <c r="P5310" s="150"/>
      <c r="Q5310" s="149"/>
      <c r="R5310" s="68"/>
      <c r="S5310">
        <f t="shared" si="538"/>
        <v>32.855122520361462</v>
      </c>
      <c r="T5310">
        <f t="shared" si="539"/>
        <v>8.9344700747062689E-5</v>
      </c>
      <c r="U5310">
        <f t="shared" si="540"/>
        <v>38.468532015789343</v>
      </c>
      <c r="V5310">
        <f t="shared" si="541"/>
        <v>1.2850409279607788E-3</v>
      </c>
    </row>
    <row r="5311" spans="1:22">
      <c r="A5311" s="12">
        <f t="shared" si="536"/>
        <v>0</v>
      </c>
      <c r="B5311" t="str">
        <f>YEAR(C5311)&amp;VLOOKUP(MONTH(C5311),lookup!$G$2:$N$13,8)</f>
        <v>2022M10</v>
      </c>
      <c r="C5311" s="7">
        <f t="shared" si="534"/>
        <v>44848</v>
      </c>
      <c r="D5311" s="126">
        <v>39.392650498897837</v>
      </c>
      <c r="E5311">
        <f t="shared" si="535"/>
        <v>39.029048409441479</v>
      </c>
      <c r="F5311" s="126">
        <v>33.475125296543744</v>
      </c>
      <c r="G5311">
        <f t="shared" si="533"/>
        <v>33.180174256541719</v>
      </c>
      <c r="H5311">
        <f t="shared" si="542"/>
        <v>38.490903503599192</v>
      </c>
      <c r="I5311">
        <f t="shared" si="543"/>
        <v>32.876380582011421</v>
      </c>
      <c r="J5311">
        <f t="shared" si="537"/>
        <v>0</v>
      </c>
      <c r="K5311" s="66"/>
      <c r="L5311" s="67"/>
      <c r="M5311" s="66"/>
      <c r="N5311" s="67"/>
      <c r="O5311" s="149"/>
      <c r="P5311" s="150"/>
      <c r="Q5311" s="149"/>
      <c r="R5311" s="68"/>
      <c r="S5311">
        <f t="shared" si="538"/>
        <v>32.879347410939552</v>
      </c>
      <c r="T5311">
        <f t="shared" si="539"/>
        <v>2.9668289281303828E-3</v>
      </c>
      <c r="U5311">
        <f t="shared" si="540"/>
        <v>38.49274625822828</v>
      </c>
      <c r="V5311">
        <f t="shared" si="541"/>
        <v>1.8427546290880059E-3</v>
      </c>
    </row>
    <row r="5312" spans="1:22">
      <c r="A5312" s="12">
        <f t="shared" si="536"/>
        <v>0</v>
      </c>
      <c r="B5312" t="str">
        <f>YEAR(C5312)&amp;VLOOKUP(MONTH(C5312),lookup!$G$2:$N$13,8)</f>
        <v>2022M10</v>
      </c>
      <c r="C5312" s="7">
        <f t="shared" si="534"/>
        <v>44849</v>
      </c>
      <c r="D5312" s="126">
        <v>39.137796490636958</v>
      </c>
      <c r="E5312">
        <f t="shared" si="535"/>
        <v>39.066416111086198</v>
      </c>
      <c r="F5312" s="126">
        <v>33.246929962614225</v>
      </c>
      <c r="G5312">
        <f t="shared" si="533"/>
        <v>33.200983683626674</v>
      </c>
      <c r="H5312">
        <f t="shared" si="542"/>
        <v>38.515035391717738</v>
      </c>
      <c r="I5312">
        <f t="shared" si="543"/>
        <v>32.893711534566741</v>
      </c>
      <c r="J5312">
        <f t="shared" si="537"/>
        <v>0</v>
      </c>
      <c r="K5312" s="66"/>
      <c r="L5312" s="67"/>
      <c r="M5312" s="66"/>
      <c r="N5312" s="67"/>
      <c r="O5312" s="149"/>
      <c r="P5312" s="150"/>
      <c r="Q5312" s="149"/>
      <c r="R5312" s="68"/>
      <c r="S5312">
        <f t="shared" si="538"/>
        <v>32.886227619995118</v>
      </c>
      <c r="T5312">
        <f t="shared" si="539"/>
        <v>-7.483914571622563E-3</v>
      </c>
      <c r="U5312">
        <f t="shared" si="540"/>
        <v>38.505279882591466</v>
      </c>
      <c r="V5312">
        <f t="shared" si="541"/>
        <v>-9.7555091262719884E-3</v>
      </c>
    </row>
    <row r="5313" spans="1:22">
      <c r="A5313" s="12">
        <f t="shared" si="536"/>
        <v>0</v>
      </c>
      <c r="B5313" t="str">
        <f>YEAR(C5313)&amp;VLOOKUP(MONTH(C5313),lookup!$G$2:$N$13,8)</f>
        <v>2022M10</v>
      </c>
      <c r="C5313" s="7">
        <f t="shared" si="534"/>
        <v>44850</v>
      </c>
      <c r="D5313" s="126">
        <v>39.025098806018477</v>
      </c>
      <c r="E5313">
        <f t="shared" si="535"/>
        <v>39.069299082497139</v>
      </c>
      <c r="F5313" s="126">
        <v>33.135548195537211</v>
      </c>
      <c r="G5313">
        <f t="shared" si="533"/>
        <v>33.208321702382314</v>
      </c>
      <c r="H5313">
        <f t="shared" si="542"/>
        <v>38.529665003055584</v>
      </c>
      <c r="I5313">
        <f t="shared" si="543"/>
        <v>32.910613529118201</v>
      </c>
      <c r="J5313">
        <f t="shared" si="537"/>
        <v>0</v>
      </c>
      <c r="K5313" s="66"/>
      <c r="L5313" s="67"/>
      <c r="M5313" s="66"/>
      <c r="N5313" s="67"/>
      <c r="O5313" s="149"/>
      <c r="P5313" s="150"/>
      <c r="Q5313" s="149"/>
      <c r="R5313" s="68"/>
      <c r="S5313">
        <f t="shared" si="538"/>
        <v>32.912101937088515</v>
      </c>
      <c r="T5313">
        <f t="shared" si="539"/>
        <v>1.4884079703136877E-3</v>
      </c>
      <c r="U5313">
        <f t="shared" si="540"/>
        <v>38.533933659187994</v>
      </c>
      <c r="V5313">
        <f t="shared" si="541"/>
        <v>4.2686561324103423E-3</v>
      </c>
    </row>
    <row r="5314" spans="1:22">
      <c r="A5314" s="12">
        <f t="shared" si="536"/>
        <v>0</v>
      </c>
      <c r="B5314" t="str">
        <f>YEAR(C5314)&amp;VLOOKUP(MONTH(C5314),lookup!$G$2:$N$13,8)</f>
        <v>2022M10</v>
      </c>
      <c r="C5314" s="7">
        <f t="shared" si="534"/>
        <v>44851</v>
      </c>
      <c r="D5314" s="126">
        <v>39.487412963648801</v>
      </c>
      <c r="E5314">
        <f t="shared" si="535"/>
        <v>39.157742326639557</v>
      </c>
      <c r="F5314" s="126">
        <v>33.656457552142029</v>
      </c>
      <c r="G5314">
        <f t="shared" si="533"/>
        <v>33.288642086269689</v>
      </c>
      <c r="H5314">
        <f t="shared" si="542"/>
        <v>38.564847952930002</v>
      </c>
      <c r="I5314">
        <f t="shared" si="543"/>
        <v>32.940548734368896</v>
      </c>
      <c r="J5314">
        <f t="shared" si="537"/>
        <v>0</v>
      </c>
      <c r="K5314" s="66"/>
      <c r="L5314" s="67"/>
      <c r="M5314" s="66"/>
      <c r="N5314" s="67"/>
      <c r="O5314" s="149"/>
      <c r="P5314" s="150"/>
      <c r="Q5314" s="149"/>
      <c r="R5314" s="68"/>
      <c r="S5314">
        <f t="shared" si="538"/>
        <v>32.935237829029802</v>
      </c>
      <c r="T5314">
        <f t="shared" si="539"/>
        <v>-5.310905339094063E-3</v>
      </c>
      <c r="U5314">
        <f t="shared" si="540"/>
        <v>38.559016373769438</v>
      </c>
      <c r="V5314">
        <f t="shared" si="541"/>
        <v>-5.8315791605636491E-3</v>
      </c>
    </row>
    <row r="5315" spans="1:22">
      <c r="A5315" s="12">
        <f t="shared" si="536"/>
        <v>0</v>
      </c>
      <c r="B5315" t="str">
        <f>YEAR(C5315)&amp;VLOOKUP(MONTH(C5315),lookup!$G$2:$N$13,8)</f>
        <v>2022M10</v>
      </c>
      <c r="C5315" s="7">
        <f t="shared" si="534"/>
        <v>44852</v>
      </c>
      <c r="D5315" s="126">
        <v>38.941096843203148</v>
      </c>
      <c r="E5315">
        <f t="shared" si="535"/>
        <v>39.142748672153189</v>
      </c>
      <c r="F5315" s="126">
        <v>33.012669944665035</v>
      </c>
      <c r="G5315">
        <f t="shared" si="533"/>
        <v>33.269389897627505</v>
      </c>
      <c r="H5315">
        <f t="shared" si="542"/>
        <v>38.577448618623656</v>
      </c>
      <c r="I5315">
        <f t="shared" si="543"/>
        <v>32.946820473399143</v>
      </c>
      <c r="J5315">
        <f t="shared" si="537"/>
        <v>0</v>
      </c>
      <c r="K5315" s="66"/>
      <c r="L5315" s="67"/>
      <c r="M5315" s="66"/>
      <c r="N5315" s="67"/>
      <c r="O5315" s="149"/>
      <c r="P5315" s="150"/>
      <c r="Q5315" s="149"/>
      <c r="R5315" s="68"/>
      <c r="S5315">
        <f t="shared" si="538"/>
        <v>32.935531317031646</v>
      </c>
      <c r="T5315">
        <f t="shared" si="539"/>
        <v>-1.1289156367496389E-2</v>
      </c>
      <c r="U5315">
        <f t="shared" si="540"/>
        <v>38.562449389307403</v>
      </c>
      <c r="V5315">
        <f t="shared" si="541"/>
        <v>-1.4999229316252638E-2</v>
      </c>
    </row>
    <row r="5316" spans="1:22">
      <c r="A5316" s="12">
        <f t="shared" si="536"/>
        <v>0</v>
      </c>
      <c r="B5316" t="str">
        <f>YEAR(C5316)&amp;VLOOKUP(MONTH(C5316),lookup!$G$2:$N$13,8)</f>
        <v>2022M10</v>
      </c>
      <c r="C5316" s="7">
        <f t="shared" si="534"/>
        <v>44853</v>
      </c>
      <c r="D5316" s="126">
        <v>39.24174711701545</v>
      </c>
      <c r="E5316">
        <f t="shared" si="535"/>
        <v>39.186192621173703</v>
      </c>
      <c r="F5316" s="126">
        <v>33.394592306808597</v>
      </c>
      <c r="G5316">
        <f t="shared" si="533"/>
        <v>33.305929297263361</v>
      </c>
      <c r="H5316">
        <f t="shared" si="542"/>
        <v>38.594422594558509</v>
      </c>
      <c r="I5316">
        <f t="shared" si="543"/>
        <v>32.961889665737097</v>
      </c>
      <c r="J5316">
        <f t="shared" si="537"/>
        <v>0</v>
      </c>
      <c r="K5316" s="66"/>
      <c r="L5316" s="67"/>
      <c r="M5316" s="66"/>
      <c r="N5316" s="67"/>
      <c r="O5316" s="149"/>
      <c r="P5316" s="150"/>
      <c r="Q5316" s="149"/>
      <c r="R5316" s="68"/>
      <c r="S5316">
        <f t="shared" si="538"/>
        <v>32.964320801237598</v>
      </c>
      <c r="T5316">
        <f t="shared" si="539"/>
        <v>2.4311355005011137E-3</v>
      </c>
      <c r="U5316">
        <f t="shared" si="540"/>
        <v>38.593648101859358</v>
      </c>
      <c r="V5316">
        <f t="shared" si="541"/>
        <v>-7.7449269915064178E-4</v>
      </c>
    </row>
    <row r="5317" spans="1:22">
      <c r="A5317" s="12">
        <f t="shared" si="536"/>
        <v>0</v>
      </c>
      <c r="B5317" t="str">
        <f>YEAR(C5317)&amp;VLOOKUP(MONTH(C5317),lookup!$G$2:$N$13,8)</f>
        <v>2022M10</v>
      </c>
      <c r="C5317" s="7">
        <f t="shared" si="534"/>
        <v>44854</v>
      </c>
      <c r="D5317" s="126">
        <v>39.473124748365315</v>
      </c>
      <c r="E5317">
        <f t="shared" si="535"/>
        <v>39.217805523923111</v>
      </c>
      <c r="F5317" s="126">
        <v>33.499633346090462</v>
      </c>
      <c r="G5317">
        <f t="shared" si="533"/>
        <v>33.327648534951898</v>
      </c>
      <c r="H5317">
        <f t="shared" si="542"/>
        <v>38.629382085980829</v>
      </c>
      <c r="I5317">
        <f t="shared" si="543"/>
        <v>32.99034092530853</v>
      </c>
      <c r="J5317">
        <f t="shared" si="537"/>
        <v>0</v>
      </c>
      <c r="K5317" s="66"/>
      <c r="L5317" s="67"/>
      <c r="M5317" s="66"/>
      <c r="N5317" s="67"/>
      <c r="O5317" s="149"/>
      <c r="P5317" s="150"/>
      <c r="Q5317" s="149"/>
      <c r="R5317" s="68"/>
      <c r="S5317">
        <f t="shared" si="538"/>
        <v>32.975415403726231</v>
      </c>
      <c r="T5317">
        <f t="shared" si="539"/>
        <v>-1.4925521582298984E-2</v>
      </c>
      <c r="U5317">
        <f t="shared" si="540"/>
        <v>38.614094198341597</v>
      </c>
      <c r="V5317">
        <f t="shared" si="541"/>
        <v>-1.5287887639232167E-2</v>
      </c>
    </row>
    <row r="5318" spans="1:22">
      <c r="A5318" s="12">
        <f t="shared" si="536"/>
        <v>0</v>
      </c>
      <c r="B5318" t="str">
        <f>YEAR(C5318)&amp;VLOOKUP(MONTH(C5318),lookup!$G$2:$N$13,8)</f>
        <v>2022M10</v>
      </c>
      <c r="C5318" s="7">
        <f t="shared" si="534"/>
        <v>44855</v>
      </c>
      <c r="D5318" s="126">
        <v>39.411003161254783</v>
      </c>
      <c r="E5318">
        <f t="shared" si="535"/>
        <v>39.263494300940543</v>
      </c>
      <c r="F5318" s="126">
        <v>33.609295718724539</v>
      </c>
      <c r="G5318">
        <f t="shared" si="533"/>
        <v>33.381740525526027</v>
      </c>
      <c r="H5318">
        <f t="shared" si="542"/>
        <v>38.650617294748159</v>
      </c>
      <c r="I5318">
        <f t="shared" si="543"/>
        <v>33.006857619625933</v>
      </c>
      <c r="J5318">
        <f t="shared" si="537"/>
        <v>0</v>
      </c>
      <c r="K5318" s="66"/>
      <c r="L5318" s="67"/>
      <c r="M5318" s="66"/>
      <c r="N5318" s="67"/>
      <c r="O5318" s="149"/>
      <c r="P5318" s="150"/>
      <c r="Q5318" s="149"/>
      <c r="R5318" s="68"/>
      <c r="S5318">
        <f t="shared" si="538"/>
        <v>33.006174475242922</v>
      </c>
      <c r="T5318">
        <f t="shared" si="539"/>
        <v>-6.8314438301086966E-4</v>
      </c>
      <c r="U5318">
        <f t="shared" si="540"/>
        <v>38.645519914016958</v>
      </c>
      <c r="V5318">
        <f t="shared" si="541"/>
        <v>-5.0973807312004737E-3</v>
      </c>
    </row>
    <row r="5319" spans="1:22">
      <c r="A5319" s="12">
        <f t="shared" si="536"/>
        <v>0</v>
      </c>
      <c r="B5319" t="str">
        <f>YEAR(C5319)&amp;VLOOKUP(MONTH(C5319),lookup!$G$2:$N$13,8)</f>
        <v>2022M10</v>
      </c>
      <c r="C5319" s="7">
        <f t="shared" si="534"/>
        <v>44856</v>
      </c>
      <c r="D5319" s="126">
        <v>39.505238691315014</v>
      </c>
      <c r="E5319">
        <f t="shared" si="535"/>
        <v>39.310542720074665</v>
      </c>
      <c r="F5319" s="126">
        <v>33.500153923928316</v>
      </c>
      <c r="G5319">
        <f t="shared" si="533"/>
        <v>33.413688625436819</v>
      </c>
      <c r="H5319">
        <f t="shared" si="542"/>
        <v>38.659604958895336</v>
      </c>
      <c r="I5319">
        <f t="shared" si="543"/>
        <v>33.011362619905043</v>
      </c>
      <c r="J5319">
        <f t="shared" si="537"/>
        <v>0</v>
      </c>
      <c r="K5319" s="66"/>
      <c r="L5319" s="67"/>
      <c r="M5319" s="66"/>
      <c r="N5319" s="67"/>
      <c r="O5319" s="149"/>
      <c r="P5319" s="150"/>
      <c r="Q5319" s="149"/>
      <c r="R5319" s="68"/>
      <c r="S5319">
        <f t="shared" si="538"/>
        <v>33.00021175621243</v>
      </c>
      <c r="T5319">
        <f t="shared" si="539"/>
        <v>-1.11508636926132E-2</v>
      </c>
      <c r="U5319">
        <f t="shared" si="540"/>
        <v>38.647884662827543</v>
      </c>
      <c r="V5319">
        <f t="shared" si="541"/>
        <v>-1.1720296067792901E-2</v>
      </c>
    </row>
    <row r="5320" spans="1:22">
      <c r="A5320" s="12">
        <f t="shared" si="536"/>
        <v>0</v>
      </c>
      <c r="B5320" t="str">
        <f>YEAR(C5320)&amp;VLOOKUP(MONTH(C5320),lookup!$G$2:$N$13,8)</f>
        <v>2022M10</v>
      </c>
      <c r="C5320" s="7">
        <f t="shared" si="534"/>
        <v>44857</v>
      </c>
      <c r="D5320" s="126">
        <v>39.455644105998587</v>
      </c>
      <c r="E5320">
        <f t="shared" si="535"/>
        <v>39.327760791230588</v>
      </c>
      <c r="F5320" s="126">
        <v>33.527350500832135</v>
      </c>
      <c r="G5320">
        <f t="shared" ref="G5320:G5383" si="544">AVERAGE(SUM(F5313:F5320)/8,SUM(F5315:F5320)/6)</f>
        <v>33.420455988132943</v>
      </c>
      <c r="H5320">
        <f t="shared" si="542"/>
        <v>38.676408399233438</v>
      </c>
      <c r="I5320">
        <f t="shared" si="543"/>
        <v>33.017859817543396</v>
      </c>
      <c r="J5320">
        <f t="shared" si="537"/>
        <v>0</v>
      </c>
      <c r="K5320" s="66"/>
      <c r="L5320" s="67"/>
      <c r="M5320" s="66"/>
      <c r="N5320" s="67"/>
      <c r="O5320" s="149"/>
      <c r="P5320" s="150"/>
      <c r="Q5320" s="149"/>
      <c r="R5320" s="68"/>
      <c r="S5320">
        <f t="shared" si="538"/>
        <v>33.016683894326704</v>
      </c>
      <c r="T5320">
        <f t="shared" si="539"/>
        <v>-1.1759232166923539E-3</v>
      </c>
      <c r="U5320">
        <f t="shared" si="540"/>
        <v>38.673144727722942</v>
      </c>
      <c r="V5320">
        <f t="shared" si="541"/>
        <v>-3.2636715104956693E-3</v>
      </c>
    </row>
    <row r="5321" spans="1:22">
      <c r="A5321" s="12">
        <f t="shared" si="536"/>
        <v>0</v>
      </c>
      <c r="B5321" t="str">
        <f>YEAR(C5321)&amp;VLOOKUP(MONTH(C5321),lookup!$G$2:$N$13,8)</f>
        <v>2022M10</v>
      </c>
      <c r="C5321" s="7">
        <f t="shared" si="534"/>
        <v>44858</v>
      </c>
      <c r="D5321" s="126">
        <v>39.346108372348183</v>
      </c>
      <c r="E5321">
        <f t="shared" si="535"/>
        <v>39.381574849888274</v>
      </c>
      <c r="F5321" s="126">
        <v>33.424890659996279</v>
      </c>
      <c r="G5321">
        <f t="shared" si="544"/>
        <v>33.472891618439242</v>
      </c>
      <c r="H5321">
        <f t="shared" si="542"/>
        <v>38.696506378244173</v>
      </c>
      <c r="I5321">
        <f t="shared" si="543"/>
        <v>33.032928861595764</v>
      </c>
      <c r="J5321">
        <f t="shared" si="537"/>
        <v>0</v>
      </c>
      <c r="K5321" s="66"/>
      <c r="L5321" s="67"/>
      <c r="M5321" s="66"/>
      <c r="N5321" s="67"/>
      <c r="O5321" s="149"/>
      <c r="P5321" s="150"/>
      <c r="Q5321" s="149"/>
      <c r="R5321" s="68"/>
      <c r="S5321">
        <f t="shared" si="538"/>
        <v>33.033380388578067</v>
      </c>
      <c r="T5321">
        <f t="shared" si="539"/>
        <v>4.5152698230310762E-4</v>
      </c>
      <c r="U5321">
        <f t="shared" si="540"/>
        <v>38.695697815844717</v>
      </c>
      <c r="V5321">
        <f t="shared" si="541"/>
        <v>-8.0856239945603647E-4</v>
      </c>
    </row>
    <row r="5322" spans="1:22">
      <c r="A5322" s="12">
        <f t="shared" si="536"/>
        <v>0</v>
      </c>
      <c r="B5322" t="str">
        <f>YEAR(C5322)&amp;VLOOKUP(MONTH(C5322),lookup!$G$2:$N$13,8)</f>
        <v>2022M10</v>
      </c>
      <c r="C5322" s="7">
        <f t="shared" si="534"/>
        <v>44859</v>
      </c>
      <c r="D5322" s="126">
        <v>39.116631581436714</v>
      </c>
      <c r="E5322">
        <f t="shared" si="535"/>
        <v>39.347974718868457</v>
      </c>
      <c r="F5322" s="126">
        <v>33.268832992605056</v>
      </c>
      <c r="G5322">
        <f t="shared" si="544"/>
        <v>33.43818514061789</v>
      </c>
      <c r="H5322">
        <f t="shared" si="542"/>
        <v>38.74010913643292</v>
      </c>
      <c r="I5322">
        <f t="shared" si="543"/>
        <v>33.068027128305275</v>
      </c>
      <c r="J5322">
        <f t="shared" si="537"/>
        <v>0</v>
      </c>
      <c r="K5322" s="66"/>
      <c r="L5322" s="67"/>
      <c r="M5322" s="66"/>
      <c r="N5322" s="67"/>
      <c r="O5322" s="149"/>
      <c r="P5322" s="150"/>
      <c r="Q5322" s="149"/>
      <c r="R5322" s="68"/>
      <c r="S5322">
        <f t="shared" si="538"/>
        <v>33.04630624176734</v>
      </c>
      <c r="T5322">
        <f t="shared" si="539"/>
        <v>-2.1720886537934803E-2</v>
      </c>
      <c r="U5322">
        <f t="shared" si="540"/>
        <v>38.716437289496888</v>
      </c>
      <c r="V5322">
        <f t="shared" si="541"/>
        <v>-2.3671846936032637E-2</v>
      </c>
    </row>
    <row r="5323" spans="1:22">
      <c r="A5323" s="12">
        <f t="shared" si="536"/>
        <v>0</v>
      </c>
      <c r="B5323" t="str">
        <f>YEAR(C5323)&amp;VLOOKUP(MONTH(C5323),lookup!$G$2:$N$13,8)</f>
        <v>2022M10</v>
      </c>
      <c r="C5323" s="7">
        <f t="shared" si="534"/>
        <v>44860</v>
      </c>
      <c r="D5323" s="126">
        <v>39.545127306036534</v>
      </c>
      <c r="E5323">
        <f t="shared" si="535"/>
        <v>39.391726835934804</v>
      </c>
      <c r="F5323" s="126">
        <v>33.488151712666756</v>
      </c>
      <c r="G5323">
        <f t="shared" si="544"/>
        <v>33.466945948332679</v>
      </c>
      <c r="H5323">
        <f t="shared" si="542"/>
        <v>38.763094294414955</v>
      </c>
      <c r="I5323">
        <f t="shared" si="543"/>
        <v>33.083317556462113</v>
      </c>
      <c r="J5323">
        <f t="shared" si="537"/>
        <v>0</v>
      </c>
      <c r="K5323" s="66"/>
      <c r="L5323" s="67"/>
      <c r="M5323" s="66"/>
      <c r="N5323" s="67"/>
      <c r="O5323" s="149"/>
      <c r="P5323" s="150"/>
      <c r="Q5323" s="149"/>
      <c r="R5323" s="68"/>
      <c r="S5323">
        <f t="shared" si="538"/>
        <v>33.087919473647965</v>
      </c>
      <c r="T5323">
        <f t="shared" si="539"/>
        <v>4.6019171858517893E-3</v>
      </c>
      <c r="U5323">
        <f t="shared" si="540"/>
        <v>38.763536290166904</v>
      </c>
      <c r="V5323">
        <f t="shared" si="541"/>
        <v>4.4199575194880936E-4</v>
      </c>
    </row>
    <row r="5324" spans="1:22">
      <c r="A5324" s="12">
        <f t="shared" si="536"/>
        <v>0</v>
      </c>
      <c r="B5324" t="str">
        <f>YEAR(C5324)&amp;VLOOKUP(MONTH(C5324),lookup!$G$2:$N$13,8)</f>
        <v>2022M10</v>
      </c>
      <c r="C5324" s="7">
        <f t="shared" ref="C5324:C5387" si="545">C5323+1</f>
        <v>44861</v>
      </c>
      <c r="D5324" s="126">
        <v>39.556507420033817</v>
      </c>
      <c r="E5324">
        <f t="shared" si="535"/>
        <v>39.423524709771712</v>
      </c>
      <c r="F5324" s="126">
        <v>33.705373660881556</v>
      </c>
      <c r="G5324">
        <f t="shared" si="544"/>
        <v>33.494376278141999</v>
      </c>
      <c r="H5324">
        <f t="shared" si="542"/>
        <v>38.804474203819211</v>
      </c>
      <c r="I5324">
        <f t="shared" si="543"/>
        <v>33.109457248290234</v>
      </c>
      <c r="J5324">
        <f t="shared" si="537"/>
        <v>0</v>
      </c>
      <c r="K5324" s="66"/>
      <c r="L5324" s="67"/>
      <c r="M5324" s="66"/>
      <c r="N5324" s="67"/>
      <c r="O5324" s="149"/>
      <c r="P5324" s="150"/>
      <c r="Q5324" s="149"/>
      <c r="R5324" s="68"/>
      <c r="S5324">
        <f t="shared" si="538"/>
        <v>33.100280513983151</v>
      </c>
      <c r="T5324">
        <f t="shared" si="539"/>
        <v>-9.1767343070827678E-3</v>
      </c>
      <c r="U5324">
        <f t="shared" si="540"/>
        <v>38.795694005791759</v>
      </c>
      <c r="V5324">
        <f t="shared" si="541"/>
        <v>-8.780198027452002E-3</v>
      </c>
    </row>
    <row r="5325" spans="1:22">
      <c r="A5325" s="12">
        <f t="shared" si="536"/>
        <v>0</v>
      </c>
      <c r="B5325" t="str">
        <f>YEAR(C5325)&amp;VLOOKUP(MONTH(C5325),lookup!$G$2:$N$13,8)</f>
        <v>2022M10</v>
      </c>
      <c r="C5325" s="7">
        <f t="shared" si="545"/>
        <v>44862</v>
      </c>
      <c r="D5325" s="126">
        <v>39.401567102176962</v>
      </c>
      <c r="E5325">
        <f t="shared" si="535"/>
        <v>39.410413057790102</v>
      </c>
      <c r="F5325" s="126">
        <v>33.436700064651227</v>
      </c>
      <c r="G5325">
        <f t="shared" si="544"/>
        <v>33.485155126445619</v>
      </c>
      <c r="H5325">
        <f t="shared" si="542"/>
        <v>38.832467751369187</v>
      </c>
      <c r="I5325">
        <f t="shared" si="543"/>
        <v>33.123325788656871</v>
      </c>
      <c r="J5325">
        <f t="shared" si="537"/>
        <v>0</v>
      </c>
      <c r="K5325" s="66"/>
      <c r="L5325" s="67"/>
      <c r="M5325" s="66"/>
      <c r="N5325" s="67"/>
      <c r="O5325" s="149"/>
      <c r="P5325" s="150"/>
      <c r="Q5325" s="149"/>
      <c r="R5325" s="68"/>
      <c r="S5325">
        <f t="shared" si="538"/>
        <v>33.135301826619262</v>
      </c>
      <c r="T5325">
        <f t="shared" si="539"/>
        <v>1.1976037962391217E-2</v>
      </c>
      <c r="U5325">
        <f t="shared" si="540"/>
        <v>38.840129495534569</v>
      </c>
      <c r="V5325">
        <f t="shared" si="541"/>
        <v>7.6617441653823448E-3</v>
      </c>
    </row>
    <row r="5326" spans="1:22">
      <c r="A5326" s="12">
        <f t="shared" si="536"/>
        <v>0</v>
      </c>
      <c r="B5326" t="str">
        <f>YEAR(C5326)&amp;VLOOKUP(MONTH(C5326),lookup!$G$2:$N$13,8)</f>
        <v>2022M10</v>
      </c>
      <c r="C5326" s="7">
        <f t="shared" si="545"/>
        <v>44863</v>
      </c>
      <c r="D5326" s="126">
        <v>39.737934209641949</v>
      </c>
      <c r="E5326">
        <f t="shared" si="535"/>
        <v>39.454370423617917</v>
      </c>
      <c r="F5326" s="126">
        <v>33.791197906690726</v>
      </c>
      <c r="G5326">
        <f t="shared" si="544"/>
        <v>33.518511297015053</v>
      </c>
      <c r="H5326">
        <f t="shared" si="542"/>
        <v>38.84327394434149</v>
      </c>
      <c r="I5326">
        <f t="shared" si="543"/>
        <v>33.127428688391447</v>
      </c>
      <c r="J5326">
        <f t="shared" si="537"/>
        <v>0</v>
      </c>
      <c r="K5326" s="66"/>
      <c r="L5326" s="67"/>
      <c r="M5326" s="66"/>
      <c r="N5326" s="67"/>
      <c r="O5326" s="149"/>
      <c r="P5326" s="150"/>
      <c r="Q5326" s="149"/>
      <c r="R5326" s="68"/>
      <c r="S5326">
        <f t="shared" si="538"/>
        <v>33.119894601222597</v>
      </c>
      <c r="T5326">
        <f t="shared" si="539"/>
        <v>-7.5340871688496236E-3</v>
      </c>
      <c r="U5326">
        <f t="shared" si="540"/>
        <v>38.8345146157111</v>
      </c>
      <c r="V5326">
        <f t="shared" si="541"/>
        <v>-8.7593286303899731E-3</v>
      </c>
    </row>
    <row r="5327" spans="1:22">
      <c r="A5327" s="12">
        <f t="shared" si="536"/>
        <v>0</v>
      </c>
      <c r="B5327" t="str">
        <f>YEAR(C5327)&amp;VLOOKUP(MONTH(C5327),lookup!$G$2:$N$13,8)</f>
        <v>2022M10</v>
      </c>
      <c r="C5327" s="7">
        <f t="shared" si="545"/>
        <v>44864</v>
      </c>
      <c r="D5327" s="126">
        <v>40.303433363817675</v>
      </c>
      <c r="E5327">
        <f t="shared" si="535"/>
        <v>39.584034673271788</v>
      </c>
      <c r="F5327" s="126">
        <v>34.169504954564147</v>
      </c>
      <c r="G5327">
        <f t="shared" si="544"/>
        <v>33.622396927643784</v>
      </c>
      <c r="H5327">
        <f t="shared" si="542"/>
        <v>38.864450821107177</v>
      </c>
      <c r="I5327">
        <f t="shared" si="543"/>
        <v>33.135302719293485</v>
      </c>
      <c r="J5327">
        <f t="shared" si="537"/>
        <v>0</v>
      </c>
      <c r="K5327" s="66"/>
      <c r="L5327" s="67"/>
      <c r="M5327" s="66"/>
      <c r="N5327" s="67"/>
      <c r="O5327" s="149"/>
      <c r="P5327" s="150"/>
      <c r="Q5327" s="149"/>
      <c r="R5327" s="68"/>
      <c r="S5327">
        <f t="shared" si="538"/>
        <v>33.13629553496412</v>
      </c>
      <c r="T5327">
        <f t="shared" si="539"/>
        <v>9.9281567063513876E-4</v>
      </c>
      <c r="U5327">
        <f t="shared" si="540"/>
        <v>38.864789884562903</v>
      </c>
      <c r="V5327">
        <f t="shared" si="541"/>
        <v>3.3906345572631835E-4</v>
      </c>
    </row>
    <row r="5328" spans="1:22">
      <c r="A5328" s="12">
        <f t="shared" si="536"/>
        <v>0</v>
      </c>
      <c r="B5328" t="str">
        <f>YEAR(C5328)&amp;VLOOKUP(MONTH(C5328),lookup!$G$2:$N$13,8)</f>
        <v>2022M10</v>
      </c>
      <c r="C5328" s="7">
        <f t="shared" si="545"/>
        <v>44865</v>
      </c>
      <c r="D5328" s="126">
        <v>39.568518390651406</v>
      </c>
      <c r="E5328">
        <f t="shared" si="535"/>
        <v>39.628746550163818</v>
      </c>
      <c r="F5328" s="126">
        <v>33.540410738347468</v>
      </c>
      <c r="G5328">
        <f t="shared" si="544"/>
        <v>33.645844671300367</v>
      </c>
      <c r="H5328">
        <f t="shared" si="542"/>
        <v>38.865675060990078</v>
      </c>
      <c r="I5328">
        <f t="shared" si="543"/>
        <v>33.131665395632957</v>
      </c>
      <c r="J5328">
        <f t="shared" si="537"/>
        <v>0</v>
      </c>
      <c r="K5328" s="66"/>
      <c r="L5328" s="67"/>
      <c r="M5328" s="66"/>
      <c r="N5328" s="67"/>
      <c r="O5328" s="149"/>
      <c r="P5328" s="150"/>
      <c r="Q5328" s="149"/>
      <c r="R5328" s="68"/>
      <c r="S5328">
        <f t="shared" si="538"/>
        <v>33.135974506491529</v>
      </c>
      <c r="T5328">
        <f t="shared" si="539"/>
        <v>4.30911085857133E-3</v>
      </c>
      <c r="U5328">
        <f t="shared" si="540"/>
        <v>38.865948970538682</v>
      </c>
      <c r="V5328">
        <f t="shared" si="541"/>
        <v>2.7390954860351258E-4</v>
      </c>
    </row>
    <row r="5329" spans="1:22">
      <c r="A5329" s="12">
        <f t="shared" si="536"/>
        <v>0</v>
      </c>
      <c r="B5329" t="str">
        <f>YEAR(C5329)&amp;VLOOKUP(MONTH(C5329),lookup!$G$2:$N$13,8)</f>
        <v>2022M11</v>
      </c>
      <c r="C5329" s="7">
        <f t="shared" si="545"/>
        <v>44866</v>
      </c>
      <c r="D5329" s="126">
        <v>39.449602411520814</v>
      </c>
      <c r="E5329">
        <f t="shared" si="535"/>
        <v>39.627254519735793</v>
      </c>
      <c r="F5329" s="126">
        <v>33.456028347429594</v>
      </c>
      <c r="G5329">
        <f t="shared" si="544"/>
        <v>33.645113829661845</v>
      </c>
      <c r="H5329">
        <f t="shared" si="542"/>
        <v>38.88788112411131</v>
      </c>
      <c r="I5329">
        <f t="shared" si="543"/>
        <v>33.145205884662644</v>
      </c>
      <c r="J5329">
        <f t="shared" si="537"/>
        <v>0</v>
      </c>
      <c r="K5329" s="66"/>
      <c r="L5329" s="67"/>
      <c r="M5329" s="66"/>
      <c r="N5329" s="67"/>
      <c r="O5329" s="149"/>
      <c r="P5329" s="150"/>
      <c r="Q5329" s="149"/>
      <c r="R5329" s="68"/>
      <c r="S5329">
        <f t="shared" si="538"/>
        <v>33.142040910241136</v>
      </c>
      <c r="T5329">
        <f t="shared" si="539"/>
        <v>-3.1649744215087594E-3</v>
      </c>
      <c r="U5329">
        <f t="shared" si="540"/>
        <v>38.886653019165806</v>
      </c>
      <c r="V5329">
        <f t="shared" si="541"/>
        <v>-1.2281049455040716E-3</v>
      </c>
    </row>
    <row r="5330" spans="1:22">
      <c r="A5330" s="12">
        <f t="shared" si="536"/>
        <v>0</v>
      </c>
      <c r="B5330" t="str">
        <f>YEAR(C5330)&amp;VLOOKUP(MONTH(C5330),lookup!$G$2:$N$13,8)</f>
        <v>2022M11</v>
      </c>
      <c r="C5330" s="7">
        <f t="shared" si="545"/>
        <v>44867</v>
      </c>
      <c r="D5330" s="126">
        <v>39.383595590066797</v>
      </c>
      <c r="E5330">
        <f t="shared" si="535"/>
        <v>39.629530451111258</v>
      </c>
      <c r="F5330" s="126">
        <v>33.353579419581031</v>
      </c>
      <c r="G5330">
        <f t="shared" si="544"/>
        <v>33.621094294572799</v>
      </c>
      <c r="H5330">
        <f t="shared" si="542"/>
        <v>38.871756912942956</v>
      </c>
      <c r="I5330">
        <f t="shared" si="543"/>
        <v>33.111698036922931</v>
      </c>
      <c r="J5330">
        <f t="shared" si="537"/>
        <v>0</v>
      </c>
      <c r="K5330" s="66"/>
      <c r="L5330" s="67"/>
      <c r="M5330" s="66"/>
      <c r="N5330" s="67"/>
      <c r="O5330" s="149"/>
      <c r="P5330" s="150"/>
      <c r="Q5330" s="149"/>
      <c r="R5330" s="68"/>
      <c r="S5330">
        <f t="shared" si="538"/>
        <v>33.121871835010282</v>
      </c>
      <c r="T5330">
        <f t="shared" si="539"/>
        <v>1.017379808735086E-2</v>
      </c>
      <c r="U5330">
        <f t="shared" si="540"/>
        <v>38.876732786530674</v>
      </c>
      <c r="V5330">
        <f t="shared" si="541"/>
        <v>4.9758735877176719E-3</v>
      </c>
    </row>
    <row r="5331" spans="1:22">
      <c r="A5331" s="12">
        <f t="shared" si="536"/>
        <v>0</v>
      </c>
      <c r="B5331" t="str">
        <f>YEAR(C5331)&amp;VLOOKUP(MONTH(C5331),lookup!$G$2:$N$13,8)</f>
        <v>2022M11</v>
      </c>
      <c r="C5331" s="7">
        <f t="shared" si="545"/>
        <v>44868</v>
      </c>
      <c r="D5331" s="126">
        <v>39.072252650323918</v>
      </c>
      <c r="E5331">
        <f t="shared" si="535"/>
        <v>39.572532914141462</v>
      </c>
      <c r="F5331" s="126">
        <v>33.110274470832451</v>
      </c>
      <c r="G5331">
        <f t="shared" si="544"/>
        <v>33.570274834139923</v>
      </c>
      <c r="H5331">
        <f t="shared" si="542"/>
        <v>38.857321763241714</v>
      </c>
      <c r="I5331">
        <f t="shared" si="543"/>
        <v>33.097889336190669</v>
      </c>
      <c r="J5331">
        <f t="shared" si="537"/>
        <v>0</v>
      </c>
      <c r="K5331" s="66"/>
      <c r="L5331" s="67"/>
      <c r="M5331" s="66"/>
      <c r="N5331" s="67"/>
      <c r="O5331" s="149"/>
      <c r="P5331" s="150"/>
      <c r="Q5331" s="149"/>
      <c r="R5331" s="68"/>
      <c r="S5331">
        <f t="shared" si="538"/>
        <v>33.098152854761494</v>
      </c>
      <c r="T5331">
        <f t="shared" si="539"/>
        <v>2.6351857082573815E-4</v>
      </c>
      <c r="U5331">
        <f t="shared" si="540"/>
        <v>38.862028722939598</v>
      </c>
      <c r="V5331">
        <f t="shared" si="541"/>
        <v>4.706959697884372E-3</v>
      </c>
    </row>
    <row r="5332" spans="1:22">
      <c r="A5332" s="12">
        <f t="shared" si="536"/>
        <v>0</v>
      </c>
      <c r="B5332" t="str">
        <f>YEAR(C5332)&amp;VLOOKUP(MONTH(C5332),lookup!$G$2:$N$13,8)</f>
        <v>2022M11</v>
      </c>
      <c r="C5332" s="7">
        <f t="shared" si="545"/>
        <v>44869</v>
      </c>
      <c r="D5332" s="126">
        <v>39.421973426444907</v>
      </c>
      <c r="E5332">
        <f t="shared" si="535"/>
        <v>39.537794474275742</v>
      </c>
      <c r="F5332" s="126">
        <v>33.42116279365365</v>
      </c>
      <c r="G5332">
        <f t="shared" si="544"/>
        <v>33.521675395518415</v>
      </c>
      <c r="H5332">
        <f t="shared" si="542"/>
        <v>38.843059128853433</v>
      </c>
      <c r="I5332">
        <f t="shared" si="543"/>
        <v>33.067990321601279</v>
      </c>
      <c r="J5332">
        <f t="shared" si="537"/>
        <v>0</v>
      </c>
      <c r="K5332" s="66"/>
      <c r="L5332" s="67"/>
      <c r="M5332" s="66"/>
      <c r="N5332" s="67"/>
      <c r="O5332" s="149"/>
      <c r="P5332" s="150"/>
      <c r="Q5332" s="149"/>
      <c r="R5332" s="68"/>
      <c r="S5332">
        <f t="shared" si="538"/>
        <v>33.083817130711203</v>
      </c>
      <c r="T5332">
        <f t="shared" si="539"/>
        <v>1.5826809109924511E-2</v>
      </c>
      <c r="U5332">
        <f t="shared" si="540"/>
        <v>38.853991594686654</v>
      </c>
      <c r="V5332">
        <f t="shared" si="541"/>
        <v>1.0932465833221272E-2</v>
      </c>
    </row>
    <row r="5333" spans="1:22">
      <c r="A5333" s="12">
        <f t="shared" si="536"/>
        <v>0</v>
      </c>
      <c r="B5333" t="str">
        <f>YEAR(C5333)&amp;VLOOKUP(MONTH(C5333),lookup!$G$2:$N$13,8)</f>
        <v>2022M11</v>
      </c>
      <c r="C5333" s="7">
        <f t="shared" si="545"/>
        <v>44870</v>
      </c>
      <c r="D5333" s="126">
        <v>39.564542770929201</v>
      </c>
      <c r="E5333">
        <f t="shared" si="535"/>
        <v>39.486406237498713</v>
      </c>
      <c r="F5333" s="126">
        <v>33.477733781362147</v>
      </c>
      <c r="G5333">
        <f t="shared" si="544"/>
        <v>33.466592405046022</v>
      </c>
      <c r="H5333">
        <f t="shared" si="542"/>
        <v>38.833880870699673</v>
      </c>
      <c r="I5333">
        <f t="shared" si="543"/>
        <v>33.056000059196471</v>
      </c>
      <c r="J5333">
        <f t="shared" si="537"/>
        <v>0</v>
      </c>
      <c r="K5333" s="66"/>
      <c r="L5333" s="67"/>
      <c r="M5333" s="66"/>
      <c r="N5333" s="67"/>
      <c r="O5333" s="149"/>
      <c r="P5333" s="150"/>
      <c r="Q5333" s="149"/>
      <c r="R5333" s="68"/>
      <c r="S5333">
        <f t="shared" si="538"/>
        <v>33.054731334023344</v>
      </c>
      <c r="T5333">
        <f t="shared" si="539"/>
        <v>-1.2687251731264837E-3</v>
      </c>
      <c r="U5333">
        <f t="shared" si="540"/>
        <v>38.833376289434874</v>
      </c>
      <c r="V5333">
        <f t="shared" si="541"/>
        <v>-5.0458126479924204E-4</v>
      </c>
    </row>
    <row r="5334" spans="1:22">
      <c r="A5334" s="12">
        <f t="shared" si="536"/>
        <v>0</v>
      </c>
      <c r="B5334" t="str">
        <f>YEAR(C5334)&amp;VLOOKUP(MONTH(C5334),lookup!$G$2:$N$13,8)</f>
        <v>2022M11</v>
      </c>
      <c r="C5334" s="7">
        <f t="shared" si="545"/>
        <v>44871</v>
      </c>
      <c r="D5334" s="126">
        <v>39.326038489903937</v>
      </c>
      <c r="E5334">
        <f t="shared" si="535"/>
        <v>39.440456096619464</v>
      </c>
      <c r="F5334" s="126">
        <v>33.28897093849983</v>
      </c>
      <c r="G5334">
        <f t="shared" si="544"/>
        <v>33.414249902880115</v>
      </c>
      <c r="H5334">
        <f t="shared" si="542"/>
        <v>38.815491300500902</v>
      </c>
      <c r="I5334">
        <f t="shared" si="543"/>
        <v>33.025162615487588</v>
      </c>
      <c r="J5334">
        <f t="shared" si="537"/>
        <v>0</v>
      </c>
      <c r="K5334" s="66"/>
      <c r="L5334" s="67"/>
      <c r="M5334" s="66"/>
      <c r="N5334" s="67"/>
      <c r="O5334" s="149"/>
      <c r="P5334" s="150"/>
      <c r="Q5334" s="149"/>
      <c r="R5334" s="68"/>
      <c r="S5334">
        <f t="shared" si="538"/>
        <v>33.029793543068273</v>
      </c>
      <c r="T5334">
        <f t="shared" si="539"/>
        <v>4.6309275806848404E-3</v>
      </c>
      <c r="U5334">
        <f t="shared" si="540"/>
        <v>38.819107735087158</v>
      </c>
      <c r="V5334">
        <f t="shared" si="541"/>
        <v>3.6164345862559344E-3</v>
      </c>
    </row>
    <row r="5335" spans="1:22">
      <c r="A5335" s="12">
        <f t="shared" si="536"/>
        <v>0</v>
      </c>
      <c r="B5335" t="str">
        <f>YEAR(C5335)&amp;VLOOKUP(MONTH(C5335),lookup!$G$2:$N$13,8)</f>
        <v>2022M11</v>
      </c>
      <c r="C5335" s="7">
        <f t="shared" si="545"/>
        <v>44872</v>
      </c>
      <c r="D5335" s="126">
        <v>39.647923681592872</v>
      </c>
      <c r="E5335">
        <f t="shared" si="535"/>
        <v>39.416013513986414</v>
      </c>
      <c r="F5335" s="126">
        <v>33.510726521148342</v>
      </c>
      <c r="G5335">
        <f t="shared" si="544"/>
        <v>33.377634431934865</v>
      </c>
      <c r="H5335">
        <f t="shared" si="542"/>
        <v>38.82777135251149</v>
      </c>
      <c r="I5335">
        <f t="shared" si="543"/>
        <v>33.023023171974103</v>
      </c>
      <c r="J5335">
        <f t="shared" si="537"/>
        <v>0</v>
      </c>
      <c r="K5335" s="66"/>
      <c r="L5335" s="67"/>
      <c r="M5335" s="66"/>
      <c r="N5335" s="67"/>
      <c r="O5335" s="149"/>
      <c r="P5335" s="150"/>
      <c r="Q5335" s="149"/>
      <c r="R5335" s="68"/>
      <c r="S5335">
        <f t="shared" si="538"/>
        <v>33.022826114164332</v>
      </c>
      <c r="T5335">
        <f t="shared" si="539"/>
        <v>-1.9705780977119502E-4</v>
      </c>
      <c r="U5335">
        <f t="shared" si="540"/>
        <v>38.821020462937788</v>
      </c>
      <c r="V5335">
        <f t="shared" si="541"/>
        <v>-6.750889573702068E-3</v>
      </c>
    </row>
    <row r="5336" spans="1:22">
      <c r="A5336" s="12">
        <f t="shared" si="536"/>
        <v>0</v>
      </c>
      <c r="B5336" t="str">
        <f>YEAR(C5336)&amp;VLOOKUP(MONTH(C5336),lookup!$G$2:$N$13,8)</f>
        <v>2022M11</v>
      </c>
      <c r="C5336" s="7">
        <f t="shared" si="545"/>
        <v>44873</v>
      </c>
      <c r="D5336" s="126">
        <v>39.287001902002402</v>
      </c>
      <c r="E5336">
        <f t="shared" si="535"/>
        <v>39.39036925944049</v>
      </c>
      <c r="F5336" s="126">
        <v>33.229338620231154</v>
      </c>
      <c r="G5336">
        <f t="shared" si="544"/>
        <v>33.34783902460677</v>
      </c>
      <c r="H5336">
        <f t="shared" si="542"/>
        <v>38.822858783583612</v>
      </c>
      <c r="I5336">
        <f t="shared" si="543"/>
        <v>33.012542080663948</v>
      </c>
      <c r="J5336">
        <f t="shared" si="537"/>
        <v>0</v>
      </c>
      <c r="K5336" s="66"/>
      <c r="L5336" s="67"/>
      <c r="M5336" s="66"/>
      <c r="N5336" s="67"/>
      <c r="O5336" s="149"/>
      <c r="P5336" s="150"/>
      <c r="Q5336" s="149"/>
      <c r="R5336" s="68"/>
      <c r="S5336">
        <f t="shared" si="538"/>
        <v>33.012003114642916</v>
      </c>
      <c r="T5336">
        <f t="shared" si="539"/>
        <v>-5.3896602103264968E-4</v>
      </c>
      <c r="U5336">
        <f t="shared" si="540"/>
        <v>38.820972216543993</v>
      </c>
      <c r="V5336">
        <f t="shared" si="541"/>
        <v>-1.8865670396195355E-3</v>
      </c>
    </row>
    <row r="5337" spans="1:22">
      <c r="A5337" s="12">
        <f t="shared" si="536"/>
        <v>0</v>
      </c>
      <c r="B5337" t="str">
        <f>YEAR(C5337)&amp;VLOOKUP(MONTH(C5337),lookup!$G$2:$N$13,8)</f>
        <v>2022M11</v>
      </c>
      <c r="C5337" s="7">
        <f t="shared" si="545"/>
        <v>44874</v>
      </c>
      <c r="D5337" s="126">
        <v>39.520345790712838</v>
      </c>
      <c r="E5337">
        <f t="shared" si="535"/>
        <v>39.432131815672392</v>
      </c>
      <c r="F5337" s="126">
        <v>33.352470137448634</v>
      </c>
      <c r="G5337">
        <f t="shared" si="544"/>
        <v>33.361549608700969</v>
      </c>
      <c r="H5337">
        <f t="shared" si="542"/>
        <v>38.82362406658681</v>
      </c>
      <c r="I5337">
        <f t="shared" si="543"/>
        <v>33.000811306024083</v>
      </c>
      <c r="J5337">
        <f t="shared" si="537"/>
        <v>0</v>
      </c>
      <c r="K5337" s="66"/>
      <c r="L5337" s="67"/>
      <c r="M5337" s="66"/>
      <c r="N5337" s="67"/>
      <c r="O5337" s="149"/>
      <c r="P5337" s="150"/>
      <c r="Q5337" s="149"/>
      <c r="R5337" s="68"/>
      <c r="S5337">
        <f t="shared" si="538"/>
        <v>32.994335070400602</v>
      </c>
      <c r="T5337">
        <f t="shared" si="539"/>
        <v>-6.4762356234808749E-3</v>
      </c>
      <c r="U5337">
        <f t="shared" si="540"/>
        <v>38.812148601401717</v>
      </c>
      <c r="V5337">
        <f t="shared" si="541"/>
        <v>-1.1475465185093014E-2</v>
      </c>
    </row>
    <row r="5338" spans="1:22">
      <c r="A5338" s="12">
        <f t="shared" si="536"/>
        <v>0</v>
      </c>
      <c r="B5338" t="str">
        <f>YEAR(C5338)&amp;VLOOKUP(MONTH(C5338),lookup!$G$2:$N$13,8)</f>
        <v>2022M11</v>
      </c>
      <c r="C5338" s="7">
        <f t="shared" si="545"/>
        <v>44875</v>
      </c>
      <c r="D5338" s="126">
        <v>39.627438571317995</v>
      </c>
      <c r="E5338">
        <f t="shared" si="535"/>
        <v>39.464494097406693</v>
      </c>
      <c r="F5338" s="126">
        <v>33.550185271286338</v>
      </c>
      <c r="G5338">
        <f t="shared" si="544"/>
        <v>33.384589347568614</v>
      </c>
      <c r="H5338">
        <f t="shared" si="542"/>
        <v>38.841029623118004</v>
      </c>
      <c r="I5338">
        <f t="shared" si="543"/>
        <v>33.02060433834253</v>
      </c>
      <c r="J5338">
        <f t="shared" si="537"/>
        <v>0</v>
      </c>
      <c r="K5338" s="66"/>
      <c r="L5338" s="67"/>
      <c r="M5338" s="66"/>
      <c r="N5338" s="67"/>
      <c r="O5338" s="149"/>
      <c r="P5338" s="150"/>
      <c r="Q5338" s="149"/>
      <c r="R5338" s="68"/>
      <c r="S5338">
        <f t="shared" si="538"/>
        <v>33.002282978107075</v>
      </c>
      <c r="T5338">
        <f t="shared" si="539"/>
        <v>-1.8321360235454165E-2</v>
      </c>
      <c r="U5338">
        <f t="shared" si="540"/>
        <v>38.82204731465513</v>
      </c>
      <c r="V5338">
        <f t="shared" si="541"/>
        <v>-1.8982308462874187E-2</v>
      </c>
    </row>
    <row r="5339" spans="1:22">
      <c r="A5339" s="12">
        <f t="shared" si="536"/>
        <v>0</v>
      </c>
      <c r="B5339" t="str">
        <f>YEAR(C5339)&amp;VLOOKUP(MONTH(C5339),lookup!$G$2:$N$13,8)</f>
        <v>2022M11</v>
      </c>
      <c r="C5339" s="7">
        <f t="shared" si="545"/>
        <v>44876</v>
      </c>
      <c r="D5339" s="126">
        <v>39.7199299131182</v>
      </c>
      <c r="E5339">
        <f t="shared" si="535"/>
        <v>39.517922854847086</v>
      </c>
      <c r="F5339" s="126">
        <v>33.542031327300172</v>
      </c>
      <c r="G5339">
        <f t="shared" si="544"/>
        <v>33.416932279926016</v>
      </c>
      <c r="H5339">
        <f t="shared" si="542"/>
        <v>38.87984300360538</v>
      </c>
      <c r="I5339">
        <f t="shared" si="543"/>
        <v>33.034248662857308</v>
      </c>
      <c r="J5339">
        <f t="shared" si="537"/>
        <v>0</v>
      </c>
      <c r="K5339" s="66"/>
      <c r="L5339" s="67"/>
      <c r="M5339" s="66"/>
      <c r="N5339" s="67"/>
      <c r="O5339" s="149"/>
      <c r="P5339" s="150"/>
      <c r="Q5339" s="149"/>
      <c r="R5339" s="68"/>
      <c r="S5339">
        <f t="shared" si="538"/>
        <v>33.026400976045018</v>
      </c>
      <c r="T5339">
        <f t="shared" si="539"/>
        <v>-7.847686812290533E-3</v>
      </c>
      <c r="U5339">
        <f t="shared" si="540"/>
        <v>38.863947500852113</v>
      </c>
      <c r="V5339">
        <f t="shared" si="541"/>
        <v>-1.589550275326701E-2</v>
      </c>
    </row>
    <row r="5340" spans="1:22">
      <c r="A5340" s="12">
        <f t="shared" si="536"/>
        <v>0</v>
      </c>
      <c r="B5340" t="str">
        <f>YEAR(C5340)&amp;VLOOKUP(MONTH(C5340),lookup!$G$2:$N$13,8)</f>
        <v>2022M11</v>
      </c>
      <c r="C5340" s="7">
        <f t="shared" si="545"/>
        <v>44877</v>
      </c>
      <c r="D5340" s="126">
        <v>39.79338610560584</v>
      </c>
      <c r="E5340">
        <f t="shared" si="535"/>
        <v>39.580081781936471</v>
      </c>
      <c r="F5340" s="126">
        <v>33.597210910256031</v>
      </c>
      <c r="G5340">
        <f t="shared" si="544"/>
        <v>33.453621951526685</v>
      </c>
      <c r="H5340">
        <f t="shared" si="542"/>
        <v>38.90587060462029</v>
      </c>
      <c r="I5340">
        <f t="shared" si="543"/>
        <v>33.058180815192117</v>
      </c>
      <c r="J5340">
        <f t="shared" si="537"/>
        <v>0</v>
      </c>
      <c r="K5340" s="66"/>
      <c r="L5340" s="67"/>
      <c r="M5340" s="66"/>
      <c r="N5340" s="67"/>
      <c r="O5340" s="149"/>
      <c r="P5340" s="150"/>
      <c r="Q5340" s="149"/>
      <c r="R5340" s="68"/>
      <c r="S5340">
        <f t="shared" si="538"/>
        <v>33.04274816015301</v>
      </c>
      <c r="T5340">
        <f t="shared" si="539"/>
        <v>-1.543265503910618E-2</v>
      </c>
      <c r="U5340">
        <f t="shared" si="540"/>
        <v>38.885523287461453</v>
      </c>
      <c r="V5340">
        <f t="shared" si="541"/>
        <v>-2.0347317158837086E-2</v>
      </c>
    </row>
    <row r="5341" spans="1:22">
      <c r="A5341" s="12">
        <f t="shared" si="536"/>
        <v>0</v>
      </c>
      <c r="B5341" t="str">
        <f>YEAR(C5341)&amp;VLOOKUP(MONTH(C5341),lookup!$G$2:$N$13,8)</f>
        <v>2022M11</v>
      </c>
      <c r="C5341" s="7">
        <f t="shared" si="545"/>
        <v>44878</v>
      </c>
      <c r="D5341" s="126">
        <v>39.760502784158504</v>
      </c>
      <c r="E5341">
        <f t="shared" si="535"/>
        <v>39.601710874643771</v>
      </c>
      <c r="F5341" s="126">
        <v>33.594330858485883</v>
      </c>
      <c r="G5341">
        <f t="shared" si="544"/>
        <v>33.46787629695838</v>
      </c>
      <c r="H5341">
        <f t="shared" si="542"/>
        <v>38.913373855523176</v>
      </c>
      <c r="I5341">
        <f t="shared" si="543"/>
        <v>33.054390087465876</v>
      </c>
      <c r="J5341">
        <f t="shared" si="537"/>
        <v>0</v>
      </c>
      <c r="K5341" s="66"/>
      <c r="L5341" s="67"/>
      <c r="M5341" s="66"/>
      <c r="N5341" s="67"/>
      <c r="O5341" s="149"/>
      <c r="P5341" s="150"/>
      <c r="Q5341" s="149"/>
      <c r="R5341" s="68"/>
      <c r="S5341">
        <f t="shared" si="538"/>
        <v>33.043174629052857</v>
      </c>
      <c r="T5341">
        <f t="shared" si="539"/>
        <v>-1.1215458413019519E-2</v>
      </c>
      <c r="U5341">
        <f t="shared" si="540"/>
        <v>38.89888372492338</v>
      </c>
      <c r="V5341">
        <f t="shared" si="541"/>
        <v>-1.4490130599796203E-2</v>
      </c>
    </row>
    <row r="5342" spans="1:22">
      <c r="A5342" s="12">
        <f t="shared" si="536"/>
        <v>0</v>
      </c>
      <c r="B5342" t="str">
        <f>YEAR(C5342)&amp;VLOOKUP(MONTH(C5342),lookup!$G$2:$N$13,8)</f>
        <v>2022M11</v>
      </c>
      <c r="C5342" s="7">
        <f t="shared" si="545"/>
        <v>44879</v>
      </c>
      <c r="D5342" s="126">
        <v>39.764730671475832</v>
      </c>
      <c r="E5342">
        <f t="shared" si="535"/>
        <v>39.668939866781464</v>
      </c>
      <c r="F5342" s="126">
        <v>33.539124864050684</v>
      </c>
      <c r="G5342">
        <f t="shared" si="544"/>
        <v>33.509326437623599</v>
      </c>
      <c r="H5342">
        <f t="shared" si="542"/>
        <v>38.949264057763443</v>
      </c>
      <c r="I5342">
        <f t="shared" si="543"/>
        <v>33.080477020733646</v>
      </c>
      <c r="J5342">
        <f t="shared" si="537"/>
        <v>0</v>
      </c>
      <c r="K5342" s="66"/>
      <c r="L5342" s="67"/>
      <c r="M5342" s="66"/>
      <c r="N5342" s="67"/>
      <c r="O5342" s="149"/>
      <c r="P5342" s="150"/>
      <c r="Q5342" s="149"/>
      <c r="R5342" s="68"/>
      <c r="S5342">
        <f t="shared" si="538"/>
        <v>33.069561838807509</v>
      </c>
      <c r="T5342">
        <f t="shared" si="539"/>
        <v>-1.0915181926137052E-2</v>
      </c>
      <c r="U5342">
        <f t="shared" si="540"/>
        <v>38.933400495737807</v>
      </c>
      <c r="V5342">
        <f t="shared" si="541"/>
        <v>-1.5863562025636213E-2</v>
      </c>
    </row>
    <row r="5343" spans="1:22">
      <c r="A5343" s="12">
        <f t="shared" si="536"/>
        <v>0</v>
      </c>
      <c r="B5343" t="str">
        <f>YEAR(C5343)&amp;VLOOKUP(MONTH(C5343),lookup!$G$2:$N$13,8)</f>
        <v>2022M11</v>
      </c>
      <c r="C5343" s="7">
        <f t="shared" si="545"/>
        <v>44880</v>
      </c>
      <c r="D5343" s="126">
        <v>39.830074706466235</v>
      </c>
      <c r="E5343">
        <f t="shared" si="535"/>
        <v>39.706135048815497</v>
      </c>
      <c r="F5343" s="126">
        <v>33.604967481530267</v>
      </c>
      <c r="G5343">
        <f t="shared" si="544"/>
        <v>33.536257942987604</v>
      </c>
      <c r="H5343">
        <f t="shared" si="542"/>
        <v>38.983772837154355</v>
      </c>
      <c r="I5343">
        <f t="shared" si="543"/>
        <v>33.097708824876221</v>
      </c>
      <c r="J5343">
        <f t="shared" si="537"/>
        <v>0</v>
      </c>
      <c r="K5343" s="66"/>
      <c r="L5343" s="67"/>
      <c r="M5343" s="66"/>
      <c r="N5343" s="67"/>
      <c r="O5343" s="149"/>
      <c r="P5343" s="150"/>
      <c r="Q5343" s="149"/>
      <c r="R5343" s="68"/>
      <c r="S5343">
        <f t="shared" si="538"/>
        <v>33.087370884304377</v>
      </c>
      <c r="T5343">
        <f t="shared" si="539"/>
        <v>-1.0337940571844229E-2</v>
      </c>
      <c r="U5343">
        <f t="shared" si="540"/>
        <v>38.969939730607464</v>
      </c>
      <c r="V5343">
        <f t="shared" si="541"/>
        <v>-1.3833106546890406E-2</v>
      </c>
    </row>
    <row r="5344" spans="1:22">
      <c r="A5344" s="12">
        <f t="shared" si="536"/>
        <v>0</v>
      </c>
      <c r="B5344" t="str">
        <f>YEAR(C5344)&amp;VLOOKUP(MONTH(C5344),lookup!$G$2:$N$13,8)</f>
        <v>2022M11</v>
      </c>
      <c r="C5344" s="7">
        <f t="shared" si="545"/>
        <v>44881</v>
      </c>
      <c r="D5344" s="126">
        <v>39.517268961657763</v>
      </c>
      <c r="E5344">
        <f t="shared" si="535"/>
        <v>39.711345939238939</v>
      </c>
      <c r="F5344" s="126">
        <v>33.304569318095275</v>
      </c>
      <c r="G5344">
        <f t="shared" si="544"/>
        <v>33.520491865504852</v>
      </c>
      <c r="H5344">
        <f t="shared" si="542"/>
        <v>38.991979752346538</v>
      </c>
      <c r="I5344">
        <f t="shared" si="543"/>
        <v>33.096246338385257</v>
      </c>
      <c r="J5344">
        <f t="shared" si="537"/>
        <v>0</v>
      </c>
      <c r="K5344" s="66"/>
      <c r="L5344" s="67"/>
      <c r="M5344" s="66"/>
      <c r="N5344" s="67"/>
      <c r="O5344" s="149"/>
      <c r="P5344" s="150"/>
      <c r="Q5344" s="149"/>
      <c r="R5344" s="68"/>
      <c r="S5344">
        <f t="shared" si="538"/>
        <v>33.099230399256236</v>
      </c>
      <c r="T5344">
        <f t="shared" si="539"/>
        <v>2.9840608709790217E-3</v>
      </c>
      <c r="U5344">
        <f t="shared" si="540"/>
        <v>38.993643954532359</v>
      </c>
      <c r="V5344">
        <f t="shared" si="541"/>
        <v>1.6642021858217504E-3</v>
      </c>
    </row>
    <row r="5345" spans="1:22">
      <c r="A5345" s="12">
        <f t="shared" si="536"/>
        <v>0</v>
      </c>
      <c r="B5345" t="str">
        <f>YEAR(C5345)&amp;VLOOKUP(MONTH(C5345),lookup!$G$2:$N$13,8)</f>
        <v>2022M11</v>
      </c>
      <c r="C5345" s="7">
        <f t="shared" si="545"/>
        <v>44882</v>
      </c>
      <c r="D5345" s="126">
        <v>39.752441977342329</v>
      </c>
      <c r="E5345">
        <f t="shared" si="535"/>
        <v>39.728561289588626</v>
      </c>
      <c r="F5345" s="126">
        <v>33.520408729371013</v>
      </c>
      <c r="G5345">
        <f t="shared" si="544"/>
        <v>33.529186144339242</v>
      </c>
      <c r="H5345">
        <f t="shared" si="542"/>
        <v>39.046239601208825</v>
      </c>
      <c r="I5345">
        <f t="shared" si="543"/>
        <v>33.134729341638334</v>
      </c>
      <c r="J5345">
        <f t="shared" si="537"/>
        <v>0</v>
      </c>
      <c r="K5345" s="66"/>
      <c r="L5345" s="67"/>
      <c r="M5345" s="66"/>
      <c r="N5345" s="67"/>
      <c r="O5345" s="149"/>
      <c r="P5345" s="150"/>
      <c r="Q5345" s="149"/>
      <c r="R5345" s="68"/>
      <c r="S5345">
        <f t="shared" si="538"/>
        <v>33.118550883090123</v>
      </c>
      <c r="T5345">
        <f t="shared" si="539"/>
        <v>-1.6178458548210983E-2</v>
      </c>
      <c r="U5345">
        <f t="shared" si="540"/>
        <v>39.02531029589796</v>
      </c>
      <c r="V5345">
        <f t="shared" si="541"/>
        <v>-2.0929305310865232E-2</v>
      </c>
    </row>
    <row r="5346" spans="1:22">
      <c r="A5346" s="12">
        <f t="shared" si="536"/>
        <v>0</v>
      </c>
      <c r="B5346" t="str">
        <f>YEAR(C5346)&amp;VLOOKUP(MONTH(C5346),lookup!$G$2:$N$13,8)</f>
        <v>2022M11</v>
      </c>
      <c r="C5346" s="7">
        <f t="shared" si="545"/>
        <v>44883</v>
      </c>
      <c r="D5346" s="126">
        <v>39.792273974100596</v>
      </c>
      <c r="E5346">
        <f t="shared" si="535"/>
        <v>39.738770824637101</v>
      </c>
      <c r="F5346" s="126">
        <v>33.57138048345886</v>
      </c>
      <c r="G5346">
        <f t="shared" si="544"/>
        <v>33.528358309533594</v>
      </c>
      <c r="H5346">
        <f t="shared" si="542"/>
        <v>39.074007061159968</v>
      </c>
      <c r="I5346">
        <f t="shared" si="543"/>
        <v>33.145100373567793</v>
      </c>
      <c r="J5346">
        <f t="shared" si="537"/>
        <v>0</v>
      </c>
      <c r="K5346" s="66"/>
      <c r="L5346" s="67"/>
      <c r="M5346" s="66"/>
      <c r="N5346" s="67"/>
      <c r="O5346" s="149"/>
      <c r="P5346" s="150"/>
      <c r="Q5346" s="149"/>
      <c r="R5346" s="68"/>
      <c r="S5346">
        <f t="shared" si="538"/>
        <v>33.145158447482714</v>
      </c>
      <c r="T5346">
        <f t="shared" si="539"/>
        <v>5.8073914921408232E-5</v>
      </c>
      <c r="U5346">
        <f t="shared" si="540"/>
        <v>39.069736604231686</v>
      </c>
      <c r="V5346">
        <f t="shared" si="541"/>
        <v>-4.2704569282818738E-3</v>
      </c>
    </row>
    <row r="5347" spans="1:22">
      <c r="A5347" s="12">
        <f t="shared" si="536"/>
        <v>0</v>
      </c>
      <c r="B5347" t="str">
        <f>YEAR(C5347)&amp;VLOOKUP(MONTH(C5347),lookup!$G$2:$N$13,8)</f>
        <v>2022M11</v>
      </c>
      <c r="C5347" s="7">
        <f t="shared" si="545"/>
        <v>44884</v>
      </c>
      <c r="D5347" s="126">
        <v>39.612146532051689</v>
      </c>
      <c r="E5347">
        <f t="shared" si="535"/>
        <v>39.719671342311543</v>
      </c>
      <c r="F5347" s="126">
        <v>33.308004010931612</v>
      </c>
      <c r="G5347">
        <f t="shared" si="544"/>
        <v>33.48987103163104</v>
      </c>
      <c r="H5347">
        <f t="shared" si="542"/>
        <v>39.090882622803029</v>
      </c>
      <c r="I5347">
        <f t="shared" si="543"/>
        <v>33.155650099158329</v>
      </c>
      <c r="J5347">
        <f t="shared" si="537"/>
        <v>0</v>
      </c>
      <c r="K5347" s="66"/>
      <c r="L5347" s="67"/>
      <c r="M5347" s="66"/>
      <c r="N5347" s="67"/>
      <c r="O5347" s="149"/>
      <c r="P5347" s="150"/>
      <c r="Q5347" s="149"/>
      <c r="R5347" s="68"/>
      <c r="S5347">
        <f t="shared" si="538"/>
        <v>33.150007388058</v>
      </c>
      <c r="T5347">
        <f t="shared" si="539"/>
        <v>-5.6427111003287678E-3</v>
      </c>
      <c r="U5347">
        <f t="shared" si="540"/>
        <v>39.083553515119434</v>
      </c>
      <c r="V5347">
        <f t="shared" si="541"/>
        <v>-7.3291076835957369E-3</v>
      </c>
    </row>
    <row r="5348" spans="1:22">
      <c r="A5348" s="12">
        <f t="shared" si="536"/>
        <v>0</v>
      </c>
      <c r="B5348" t="str">
        <f>YEAR(C5348)&amp;VLOOKUP(MONTH(C5348),lookup!$G$2:$N$13,8)</f>
        <v>2022M11</v>
      </c>
      <c r="C5348" s="7">
        <f t="shared" si="545"/>
        <v>44885</v>
      </c>
      <c r="D5348" s="126">
        <v>39.945451373723394</v>
      </c>
      <c r="E5348">
        <f t="shared" si="535"/>
        <v>39.744235480089522</v>
      </c>
      <c r="F5348" s="126">
        <v>33.628365651184318</v>
      </c>
      <c r="G5348">
        <f t="shared" si="544"/>
        <v>33.499254935200184</v>
      </c>
      <c r="H5348">
        <f t="shared" si="542"/>
        <v>39.109880002214354</v>
      </c>
      <c r="I5348">
        <f t="shared" si="543"/>
        <v>33.156848057171295</v>
      </c>
      <c r="J5348">
        <f t="shared" si="537"/>
        <v>0</v>
      </c>
      <c r="K5348" s="66"/>
      <c r="L5348" s="67"/>
      <c r="M5348" s="66"/>
      <c r="N5348" s="67"/>
      <c r="O5348" s="149"/>
      <c r="P5348" s="150"/>
      <c r="Q5348" s="149"/>
      <c r="R5348" s="68"/>
      <c r="S5348">
        <f t="shared" si="538"/>
        <v>33.158452261626032</v>
      </c>
      <c r="T5348">
        <f t="shared" si="539"/>
        <v>1.6042044547361911E-3</v>
      </c>
      <c r="U5348">
        <f t="shared" si="540"/>
        <v>39.111386618826742</v>
      </c>
      <c r="V5348">
        <f t="shared" si="541"/>
        <v>1.5066166123887115E-3</v>
      </c>
    </row>
    <row r="5349" spans="1:22">
      <c r="A5349" s="12">
        <f t="shared" si="536"/>
        <v>0</v>
      </c>
      <c r="B5349" t="str">
        <f>YEAR(C5349)&amp;VLOOKUP(MONTH(C5349),lookup!$G$2:$N$13,8)</f>
        <v>2022M11</v>
      </c>
      <c r="C5349" s="7">
        <f t="shared" si="545"/>
        <v>44886</v>
      </c>
      <c r="D5349" s="126">
        <v>39.65524494719299</v>
      </c>
      <c r="E5349">
        <f t="shared" si="535"/>
        <v>39.723087718673071</v>
      </c>
      <c r="F5349" s="126">
        <v>33.344851626180052</v>
      </c>
      <c r="G5349">
        <f t="shared" si="544"/>
        <v>33.461986161901891</v>
      </c>
      <c r="H5349">
        <f t="shared" si="542"/>
        <v>39.14353503668093</v>
      </c>
      <c r="I5349">
        <f t="shared" si="543"/>
        <v>33.18166902308824</v>
      </c>
      <c r="J5349">
        <f t="shared" si="537"/>
        <v>0</v>
      </c>
      <c r="K5349" s="66"/>
      <c r="L5349" s="67"/>
      <c r="M5349" s="66"/>
      <c r="N5349" s="67"/>
      <c r="O5349" s="149"/>
      <c r="P5349" s="150"/>
      <c r="Q5349" s="149"/>
      <c r="R5349" s="68"/>
      <c r="S5349">
        <f t="shared" si="538"/>
        <v>33.172018701653904</v>
      </c>
      <c r="T5349">
        <f t="shared" si="539"/>
        <v>-9.6503214343357513E-3</v>
      </c>
      <c r="U5349">
        <f t="shared" si="540"/>
        <v>39.128179896084497</v>
      </c>
      <c r="V5349">
        <f t="shared" si="541"/>
        <v>-1.5355140596433614E-2</v>
      </c>
    </row>
    <row r="5350" spans="1:22">
      <c r="A5350" s="12">
        <f t="shared" si="536"/>
        <v>0</v>
      </c>
      <c r="B5350" t="str">
        <f>YEAR(C5350)&amp;VLOOKUP(MONTH(C5350),lookup!$G$2:$N$13,8)</f>
        <v>2022M11</v>
      </c>
      <c r="C5350" s="7">
        <f t="shared" si="545"/>
        <v>44887</v>
      </c>
      <c r="D5350" s="126">
        <v>39.783625811675783</v>
      </c>
      <c r="E5350">
        <f t="shared" si="535"/>
        <v>39.746465069103735</v>
      </c>
      <c r="F5350" s="126">
        <v>33.594390884575297</v>
      </c>
      <c r="G5350">
        <f t="shared" si="544"/>
        <v>33.489592085391351</v>
      </c>
      <c r="H5350">
        <f t="shared" si="542"/>
        <v>39.159658255760128</v>
      </c>
      <c r="I5350">
        <f t="shared" si="543"/>
        <v>33.18024889848698</v>
      </c>
      <c r="J5350">
        <f t="shared" si="537"/>
        <v>0</v>
      </c>
      <c r="K5350" s="66"/>
      <c r="L5350" s="67"/>
      <c r="M5350" s="66"/>
      <c r="N5350" s="67"/>
      <c r="O5350" s="149"/>
      <c r="P5350" s="150"/>
      <c r="Q5350" s="149"/>
      <c r="R5350" s="68"/>
      <c r="S5350">
        <f t="shared" si="538"/>
        <v>33.171680111013281</v>
      </c>
      <c r="T5350">
        <f t="shared" si="539"/>
        <v>-8.5687874736990466E-3</v>
      </c>
      <c r="U5350">
        <f t="shared" si="540"/>
        <v>39.148996311548785</v>
      </c>
      <c r="V5350">
        <f t="shared" si="541"/>
        <v>-1.06619442113427E-2</v>
      </c>
    </row>
    <row r="5351" spans="1:22">
      <c r="A5351" s="12">
        <f t="shared" si="536"/>
        <v>0</v>
      </c>
      <c r="B5351" t="str">
        <f>YEAR(C5351)&amp;VLOOKUP(MONTH(C5351),lookup!$G$2:$N$13,8)</f>
        <v>2022M11</v>
      </c>
      <c r="C5351" s="7">
        <f t="shared" si="545"/>
        <v>44888</v>
      </c>
      <c r="D5351" s="126">
        <v>39.508982152661744</v>
      </c>
      <c r="E5351">
        <f t="shared" si="535"/>
        <v>39.706108465767571</v>
      </c>
      <c r="F5351" s="126">
        <v>33.211534882110598</v>
      </c>
      <c r="G5351">
        <f t="shared" si="544"/>
        <v>33.439263060655918</v>
      </c>
      <c r="H5351">
        <f t="shared" si="542"/>
        <v>39.159568217596323</v>
      </c>
      <c r="I5351">
        <f t="shared" si="543"/>
        <v>33.171911101042795</v>
      </c>
      <c r="J5351">
        <f t="shared" si="537"/>
        <v>0</v>
      </c>
      <c r="K5351" s="66"/>
      <c r="L5351" s="67"/>
      <c r="M5351" s="66"/>
      <c r="N5351" s="67"/>
      <c r="O5351" s="149"/>
      <c r="P5351" s="150"/>
      <c r="Q5351" s="149"/>
      <c r="R5351" s="68"/>
      <c r="S5351">
        <f t="shared" si="538"/>
        <v>33.175476811015606</v>
      </c>
      <c r="T5351">
        <f t="shared" si="539"/>
        <v>3.5657099728112485E-3</v>
      </c>
      <c r="U5351">
        <f t="shared" si="540"/>
        <v>39.158105055567127</v>
      </c>
      <c r="V5351">
        <f t="shared" si="541"/>
        <v>-1.4631620291964964E-3</v>
      </c>
    </row>
    <row r="5352" spans="1:22">
      <c r="A5352" s="12">
        <f t="shared" si="536"/>
        <v>0</v>
      </c>
      <c r="B5352" t="str">
        <f>YEAR(C5352)&amp;VLOOKUP(MONTH(C5352),lookup!$G$2:$N$13,8)</f>
        <v>2022M11</v>
      </c>
      <c r="C5352" s="7">
        <f t="shared" si="545"/>
        <v>44889</v>
      </c>
      <c r="D5352" s="126">
        <v>39.821029509037913</v>
      </c>
      <c r="E5352">
        <f t="shared" si="535"/>
        <v>39.727489794556945</v>
      </c>
      <c r="F5352" s="126">
        <v>33.501690193647768</v>
      </c>
      <c r="G5352">
        <f t="shared" si="544"/>
        <v>33.445775591227026</v>
      </c>
      <c r="H5352">
        <f t="shared" si="542"/>
        <v>39.206540051142269</v>
      </c>
      <c r="I5352">
        <f t="shared" si="543"/>
        <v>33.203771446812915</v>
      </c>
      <c r="J5352">
        <f t="shared" si="537"/>
        <v>0</v>
      </c>
      <c r="K5352" s="66"/>
      <c r="L5352" s="67"/>
      <c r="M5352" s="66"/>
      <c r="N5352" s="67"/>
      <c r="O5352" s="149"/>
      <c r="P5352" s="150"/>
      <c r="Q5352" s="149"/>
      <c r="R5352" s="68"/>
      <c r="S5352">
        <f t="shared" si="538"/>
        <v>33.191053648674185</v>
      </c>
      <c r="T5352">
        <f t="shared" si="539"/>
        <v>-1.2717798138730529E-2</v>
      </c>
      <c r="U5352">
        <f t="shared" si="540"/>
        <v>39.191220127744899</v>
      </c>
      <c r="V5352">
        <f t="shared" si="541"/>
        <v>-1.5319923397370871E-2</v>
      </c>
    </row>
    <row r="5353" spans="1:22">
      <c r="A5353" s="12">
        <f t="shared" si="536"/>
        <v>0</v>
      </c>
      <c r="B5353" t="str">
        <f>YEAR(C5353)&amp;VLOOKUP(MONTH(C5353),lookup!$G$2:$N$13,8)</f>
        <v>2022M11</v>
      </c>
      <c r="C5353" s="7">
        <f t="shared" si="545"/>
        <v>44890</v>
      </c>
      <c r="D5353" s="126">
        <v>39.765832029182917</v>
      </c>
      <c r="E5353">
        <f t="shared" si="535"/>
        <v>39.741133797557922</v>
      </c>
      <c r="F5353" s="126">
        <v>33.443911481020237</v>
      </c>
      <c r="G5353">
        <f t="shared" si="544"/>
        <v>33.452320135712483</v>
      </c>
      <c r="H5353">
        <f t="shared" si="542"/>
        <v>39.24538450510606</v>
      </c>
      <c r="I5353">
        <f t="shared" si="543"/>
        <v>33.224502107767094</v>
      </c>
      <c r="J5353">
        <f t="shared" si="537"/>
        <v>0</v>
      </c>
      <c r="K5353" s="66"/>
      <c r="L5353" s="67"/>
      <c r="M5353" s="66"/>
      <c r="N5353" s="67"/>
      <c r="O5353" s="149"/>
      <c r="P5353" s="150"/>
      <c r="Q5353" s="149"/>
      <c r="R5353" s="68"/>
      <c r="S5353">
        <f t="shared" si="538"/>
        <v>33.217230286860413</v>
      </c>
      <c r="T5353">
        <f t="shared" si="539"/>
        <v>-7.2718209066806594E-3</v>
      </c>
      <c r="U5353">
        <f t="shared" si="540"/>
        <v>39.230724394786058</v>
      </c>
      <c r="V5353">
        <f t="shared" si="541"/>
        <v>-1.4660110320001252E-2</v>
      </c>
    </row>
    <row r="5354" spans="1:22">
      <c r="A5354" s="12">
        <f t="shared" si="536"/>
        <v>0</v>
      </c>
      <c r="B5354" t="str">
        <f>YEAR(C5354)&amp;VLOOKUP(MONTH(C5354),lookup!$G$2:$N$13,8)</f>
        <v>2022M11</v>
      </c>
      <c r="C5354" s="7">
        <f t="shared" si="545"/>
        <v>44891</v>
      </c>
      <c r="D5354" s="126">
        <v>40.143500819659245</v>
      </c>
      <c r="E5354">
        <f t="shared" si="535"/>
        <v>39.779589595899992</v>
      </c>
      <c r="F5354" s="126">
        <v>33.685444459609272</v>
      </c>
      <c r="G5354">
        <f t="shared" si="544"/>
        <v>33.464205701590636</v>
      </c>
      <c r="H5354">
        <f t="shared" si="542"/>
        <v>39.267845005459755</v>
      </c>
      <c r="I5354">
        <f t="shared" si="543"/>
        <v>33.227801228975615</v>
      </c>
      <c r="J5354">
        <f t="shared" si="537"/>
        <v>0</v>
      </c>
      <c r="K5354" s="66"/>
      <c r="L5354" s="67"/>
      <c r="M5354" s="66"/>
      <c r="N5354" s="67"/>
      <c r="O5354" s="149"/>
      <c r="P5354" s="150"/>
      <c r="Q5354" s="149"/>
      <c r="R5354" s="68"/>
      <c r="S5354">
        <f t="shared" si="538"/>
        <v>33.223771117037771</v>
      </c>
      <c r="T5354">
        <f t="shared" si="539"/>
        <v>-4.0301119378440831E-3</v>
      </c>
      <c r="U5354">
        <f t="shared" si="540"/>
        <v>39.26016580485075</v>
      </c>
      <c r="V5354">
        <f t="shared" si="541"/>
        <v>-7.6792006090045106E-3</v>
      </c>
    </row>
    <row r="5355" spans="1:22">
      <c r="A5355" s="12">
        <f t="shared" si="536"/>
        <v>0</v>
      </c>
      <c r="B5355" t="str">
        <f>YEAR(C5355)&amp;VLOOKUP(MONTH(C5355),lookup!$G$2:$N$13,8)</f>
        <v>2022M11</v>
      </c>
      <c r="C5355" s="7">
        <f t="shared" si="545"/>
        <v>44892</v>
      </c>
      <c r="D5355" s="126">
        <v>39.987770521562496</v>
      </c>
      <c r="E5355">
        <f t="shared" si="535"/>
        <v>39.830776559775202</v>
      </c>
      <c r="F5355" s="126">
        <v>33.665693276046078</v>
      </c>
      <c r="G5355">
        <f t="shared" si="544"/>
        <v>33.513298084815787</v>
      </c>
      <c r="H5355">
        <f t="shared" si="542"/>
        <v>39.260406300509928</v>
      </c>
      <c r="I5355">
        <f t="shared" si="543"/>
        <v>33.214591000962976</v>
      </c>
      <c r="J5355">
        <f t="shared" si="537"/>
        <v>0</v>
      </c>
      <c r="K5355" s="66"/>
      <c r="L5355" s="67"/>
      <c r="M5355" s="66"/>
      <c r="N5355" s="67"/>
      <c r="O5355" s="149"/>
      <c r="P5355" s="150"/>
      <c r="Q5355" s="149"/>
      <c r="R5355" s="68"/>
      <c r="S5355">
        <f t="shared" si="538"/>
        <v>33.218912629120958</v>
      </c>
      <c r="T5355">
        <f t="shared" si="539"/>
        <v>4.3216281579816496E-3</v>
      </c>
      <c r="U5355">
        <f t="shared" si="540"/>
        <v>39.263760414578066</v>
      </c>
      <c r="V5355">
        <f t="shared" si="541"/>
        <v>3.3541140681379034E-3</v>
      </c>
    </row>
    <row r="5356" spans="1:22">
      <c r="A5356" s="12">
        <f t="shared" si="536"/>
        <v>0</v>
      </c>
      <c r="B5356" t="str">
        <f>YEAR(C5356)&amp;VLOOKUP(MONTH(C5356),lookup!$G$2:$N$13,8)</f>
        <v>2022M11</v>
      </c>
      <c r="C5356" s="7">
        <f t="shared" si="545"/>
        <v>44893</v>
      </c>
      <c r="D5356" s="126">
        <v>39.952557091325154</v>
      </c>
      <c r="E5356">
        <f t="shared" si="535"/>
        <v>39.845298273762765</v>
      </c>
      <c r="F5356" s="126">
        <v>33.530512632207639</v>
      </c>
      <c r="G5356">
        <f t="shared" si="544"/>
        <v>33.50185908343245</v>
      </c>
      <c r="H5356">
        <f t="shared" si="542"/>
        <v>39.292146178974804</v>
      </c>
      <c r="I5356">
        <f t="shared" si="543"/>
        <v>33.228799937978685</v>
      </c>
      <c r="J5356">
        <f t="shared" si="537"/>
        <v>0</v>
      </c>
      <c r="K5356" s="66"/>
      <c r="L5356" s="67"/>
      <c r="M5356" s="66"/>
      <c r="N5356" s="67"/>
      <c r="O5356" s="149"/>
      <c r="P5356" s="150"/>
      <c r="Q5356" s="149"/>
      <c r="R5356" s="68"/>
      <c r="S5356">
        <f t="shared" si="538"/>
        <v>33.224463011570407</v>
      </c>
      <c r="T5356">
        <f t="shared" si="539"/>
        <v>-4.3369264082784298E-3</v>
      </c>
      <c r="U5356">
        <f t="shared" si="540"/>
        <v>39.281814347411931</v>
      </c>
      <c r="V5356">
        <f t="shared" si="541"/>
        <v>-1.0331831562872651E-2</v>
      </c>
    </row>
    <row r="5357" spans="1:22">
      <c r="A5357" s="12">
        <f t="shared" si="536"/>
        <v>0</v>
      </c>
      <c r="B5357" t="str">
        <f>YEAR(C5357)&amp;VLOOKUP(MONTH(C5357),lookup!$G$2:$N$13,8)</f>
        <v>2022M11</v>
      </c>
      <c r="C5357" s="7">
        <f t="shared" si="545"/>
        <v>44894</v>
      </c>
      <c r="D5357" s="126">
        <v>40.000379265174416</v>
      </c>
      <c r="E5357">
        <f t="shared" ref="E5357:E5420" si="546">AVERAGE(SUM(D5350:D5357)/8,SUM(D5352:D5357)/6)</f>
        <v>39.907818928012659</v>
      </c>
      <c r="F5357" s="126">
        <v>33.557579529293221</v>
      </c>
      <c r="G5357">
        <f t="shared" si="544"/>
        <v>33.543991631308899</v>
      </c>
      <c r="H5357">
        <f t="shared" si="542"/>
        <v>39.330191221113495</v>
      </c>
      <c r="I5357">
        <f t="shared" si="543"/>
        <v>33.253994539875187</v>
      </c>
      <c r="J5357">
        <f t="shared" si="537"/>
        <v>0</v>
      </c>
      <c r="K5357" s="66"/>
      <c r="L5357" s="67"/>
      <c r="M5357" s="66"/>
      <c r="N5357" s="67"/>
      <c r="O5357" s="149"/>
      <c r="P5357" s="150"/>
      <c r="Q5357" s="149"/>
      <c r="R5357" s="68"/>
      <c r="S5357">
        <f t="shared" si="538"/>
        <v>33.239722255937714</v>
      </c>
      <c r="T5357">
        <f t="shared" si="539"/>
        <v>-1.4272283937472707E-2</v>
      </c>
      <c r="U5357">
        <f t="shared" si="540"/>
        <v>39.314746793097939</v>
      </c>
      <c r="V5357">
        <f t="shared" si="541"/>
        <v>-1.54444280155559E-2</v>
      </c>
    </row>
    <row r="5358" spans="1:22">
      <c r="A5358" s="12">
        <f t="shared" si="536"/>
        <v>0</v>
      </c>
      <c r="B5358" t="str">
        <f>YEAR(C5358)&amp;VLOOKUP(MONTH(C5358),lookup!$G$2:$N$13,8)</f>
        <v>2022M11</v>
      </c>
      <c r="C5358" s="7">
        <f t="shared" si="545"/>
        <v>44895</v>
      </c>
      <c r="D5358" s="126">
        <v>40.194810632377887</v>
      </c>
      <c r="E5358">
        <f t="shared" si="546"/>
        <v>39.964666406251538</v>
      </c>
      <c r="F5358" s="126">
        <v>33.793812052389171</v>
      </c>
      <c r="G5358">
        <f t="shared" si="544"/>
        <v>33.580798942525718</v>
      </c>
      <c r="H5358">
        <f t="shared" si="542"/>
        <v>39.333092990312892</v>
      </c>
      <c r="I5358">
        <f t="shared" si="543"/>
        <v>33.238743720074979</v>
      </c>
      <c r="J5358">
        <f t="shared" si="537"/>
        <v>0</v>
      </c>
      <c r="K5358" s="66"/>
      <c r="L5358" s="67"/>
      <c r="M5358" s="66"/>
      <c r="N5358" s="67"/>
      <c r="O5358" s="149"/>
      <c r="P5358" s="150"/>
      <c r="Q5358" s="149"/>
      <c r="R5358" s="68"/>
      <c r="S5358">
        <f t="shared" si="538"/>
        <v>33.238370947186546</v>
      </c>
      <c r="T5358">
        <f t="shared" si="539"/>
        <v>-3.727728884328485E-4</v>
      </c>
      <c r="U5358">
        <f t="shared" si="540"/>
        <v>39.326704259265647</v>
      </c>
      <c r="V5358">
        <f t="shared" si="541"/>
        <v>-6.3887310472452441E-3</v>
      </c>
    </row>
    <row r="5359" spans="1:22">
      <c r="A5359" s="12">
        <f t="shared" si="536"/>
        <v>0</v>
      </c>
      <c r="B5359" t="str">
        <f>YEAR(C5359)&amp;VLOOKUP(MONTH(C5359),lookup!$G$2:$N$13,8)</f>
        <v>2022M12</v>
      </c>
      <c r="C5359" s="7">
        <f t="shared" si="545"/>
        <v>44896</v>
      </c>
      <c r="D5359" s="126">
        <v>39.565983528831048</v>
      </c>
      <c r="E5359">
        <f t="shared" si="546"/>
        <v>39.951574950566133</v>
      </c>
      <c r="F5359" s="126">
        <v>33.16628802268594</v>
      </c>
      <c r="G5359">
        <f t="shared" si="544"/>
        <v>33.554835725617153</v>
      </c>
      <c r="H5359">
        <f t="shared" si="542"/>
        <v>39.341808010042257</v>
      </c>
      <c r="I5359">
        <f t="shared" si="543"/>
        <v>33.239142770825751</v>
      </c>
      <c r="J5359">
        <f t="shared" si="537"/>
        <v>0</v>
      </c>
      <c r="K5359" s="66"/>
      <c r="L5359" s="67"/>
      <c r="M5359" s="66"/>
      <c r="N5359" s="67"/>
      <c r="O5359" s="149"/>
      <c r="P5359" s="150"/>
      <c r="Q5359" s="149"/>
      <c r="R5359" s="68"/>
      <c r="S5359">
        <f t="shared" si="538"/>
        <v>33.240133302158675</v>
      </c>
      <c r="T5359">
        <f t="shared" si="539"/>
        <v>9.9053133292414941E-4</v>
      </c>
      <c r="U5359">
        <f t="shared" si="540"/>
        <v>39.341318680754888</v>
      </c>
      <c r="V5359">
        <f t="shared" si="541"/>
        <v>-4.8932928736888925E-4</v>
      </c>
    </row>
    <row r="5360" spans="1:22">
      <c r="A5360" s="12">
        <f t="shared" ref="A5360:A5423" si="547">IF(D5360+D5361=D5360,IF(D5360+D5361&gt;0,1,0),0)</f>
        <v>0</v>
      </c>
      <c r="B5360" t="str">
        <f>YEAR(C5360)&amp;VLOOKUP(MONTH(C5360),lookup!$G$2:$N$13,8)</f>
        <v>2022M12</v>
      </c>
      <c r="C5360" s="7">
        <f t="shared" si="545"/>
        <v>44897</v>
      </c>
      <c r="D5360" s="126">
        <v>39.843694070214262</v>
      </c>
      <c r="E5360">
        <f t="shared" si="546"/>
        <v>39.928007589852569</v>
      </c>
      <c r="F5360" s="126">
        <v>33.392998272614271</v>
      </c>
      <c r="G5360">
        <f t="shared" si="544"/>
        <v>33.523671964969637</v>
      </c>
      <c r="H5360">
        <f t="shared" si="542"/>
        <v>39.349781294804174</v>
      </c>
      <c r="I5360">
        <f t="shared" si="543"/>
        <v>33.224441398144229</v>
      </c>
      <c r="J5360">
        <f t="shared" si="537"/>
        <v>0</v>
      </c>
      <c r="K5360" s="66"/>
      <c r="L5360" s="67"/>
      <c r="M5360" s="66"/>
      <c r="N5360" s="67"/>
      <c r="O5360" s="149"/>
      <c r="P5360" s="150"/>
      <c r="Q5360" s="149"/>
      <c r="R5360" s="68"/>
      <c r="S5360">
        <f t="shared" si="538"/>
        <v>33.224189201731633</v>
      </c>
      <c r="T5360">
        <f t="shared" si="539"/>
        <v>-2.5219641259610626E-4</v>
      </c>
      <c r="U5360">
        <f t="shared" si="540"/>
        <v>39.341060317722039</v>
      </c>
      <c r="V5360">
        <f t="shared" si="541"/>
        <v>-8.7209770821345955E-3</v>
      </c>
    </row>
    <row r="5361" spans="1:22">
      <c r="A5361" s="12">
        <f t="shared" si="547"/>
        <v>0</v>
      </c>
      <c r="B5361" t="str">
        <f>YEAR(C5361)&amp;VLOOKUP(MONTH(C5361),lookup!$G$2:$N$13,8)</f>
        <v>2022M12</v>
      </c>
      <c r="C5361" s="7">
        <f t="shared" si="545"/>
        <v>44898</v>
      </c>
      <c r="D5361" s="126">
        <v>39.959680558224193</v>
      </c>
      <c r="E5361">
        <f t="shared" si="546"/>
        <v>39.937782292639454</v>
      </c>
      <c r="F5361" s="126">
        <v>33.562377116285852</v>
      </c>
      <c r="G5361">
        <f t="shared" si="544"/>
        <v>33.522466387193724</v>
      </c>
      <c r="H5361">
        <f t="shared" si="542"/>
        <v>39.359829544156824</v>
      </c>
      <c r="I5361">
        <f t="shared" si="543"/>
        <v>33.218983142672343</v>
      </c>
      <c r="J5361">
        <f t="shared" si="537"/>
        <v>0</v>
      </c>
      <c r="K5361" s="66"/>
      <c r="L5361" s="67"/>
      <c r="M5361" s="66"/>
      <c r="N5361" s="67"/>
      <c r="O5361" s="149"/>
      <c r="P5361" s="150"/>
      <c r="Q5361" s="149"/>
      <c r="R5361" s="68"/>
      <c r="S5361">
        <f t="shared" si="538"/>
        <v>33.215854528372937</v>
      </c>
      <c r="T5361">
        <f t="shared" si="539"/>
        <v>-3.1286142994062516E-3</v>
      </c>
      <c r="U5361">
        <f t="shared" si="540"/>
        <v>39.356429087450749</v>
      </c>
      <c r="V5361">
        <f t="shared" si="541"/>
        <v>-3.4004567060748059E-3</v>
      </c>
    </row>
    <row r="5362" spans="1:22">
      <c r="A5362" s="12">
        <f t="shared" si="547"/>
        <v>0</v>
      </c>
      <c r="B5362" t="str">
        <f>YEAR(C5362)&amp;VLOOKUP(MONTH(C5362),lookup!$G$2:$N$13,8)</f>
        <v>2022M12</v>
      </c>
      <c r="C5362" s="7">
        <f t="shared" si="545"/>
        <v>44899</v>
      </c>
      <c r="D5362" s="126">
        <v>39.932463844954384</v>
      </c>
      <c r="E5362">
        <f t="shared" si="546"/>
        <v>39.922918044522845</v>
      </c>
      <c r="F5362" s="126">
        <v>33.469890407920076</v>
      </c>
      <c r="G5362">
        <f t="shared" si="544"/>
        <v>33.503942406939188</v>
      </c>
      <c r="H5362">
        <f t="shared" si="542"/>
        <v>39.377722081217961</v>
      </c>
      <c r="I5362">
        <f t="shared" si="543"/>
        <v>33.221159619291655</v>
      </c>
      <c r="J5362">
        <f t="shared" si="537"/>
        <v>0</v>
      </c>
      <c r="K5362" s="66"/>
      <c r="L5362" s="67"/>
      <c r="M5362" s="66"/>
      <c r="N5362" s="67"/>
      <c r="O5362" s="149"/>
      <c r="P5362" s="150"/>
      <c r="Q5362" s="149"/>
      <c r="R5362" s="68"/>
      <c r="S5362">
        <f t="shared" si="538"/>
        <v>33.221886787847133</v>
      </c>
      <c r="T5362">
        <f t="shared" si="539"/>
        <v>7.2716855547838577E-4</v>
      </c>
      <c r="U5362">
        <f t="shared" si="540"/>
        <v>39.375927095252528</v>
      </c>
      <c r="V5362">
        <f t="shared" si="541"/>
        <v>-1.7949859654322609E-3</v>
      </c>
    </row>
    <row r="5363" spans="1:22">
      <c r="A5363" s="12">
        <f t="shared" si="547"/>
        <v>0</v>
      </c>
      <c r="B5363" t="str">
        <f>YEAR(C5363)&amp;VLOOKUP(MONTH(C5363),lookup!$G$2:$N$13,8)</f>
        <v>2022M12</v>
      </c>
      <c r="C5363" s="7">
        <f t="shared" si="545"/>
        <v>44900</v>
      </c>
      <c r="D5363" s="126">
        <v>39.930555094619265</v>
      </c>
      <c r="E5363">
        <f t="shared" si="546"/>
        <v>39.913523399459294</v>
      </c>
      <c r="F5363" s="126">
        <v>33.389439840221399</v>
      </c>
      <c r="G5363">
        <f t="shared" si="544"/>
        <v>33.47266492644416</v>
      </c>
      <c r="H5363">
        <f t="shared" si="542"/>
        <v>39.402367260322038</v>
      </c>
      <c r="I5363">
        <f t="shared" si="543"/>
        <v>33.227532816676991</v>
      </c>
      <c r="J5363">
        <f t="shared" ref="J5363:J5426" si="548">INDEX(L:AW,MATCH(C5363,C:C,0),MATCH($J$1,$L$1:$AW$1,0))*(IF(K5363=$S$1,1,IF(M5363=$S$1,1,IF(O5363=$S$1,1,IF(Q5363=$S$1,1,0)))))</f>
        <v>0</v>
      </c>
      <c r="K5363" s="66"/>
      <c r="L5363" s="67"/>
      <c r="M5363" s="66"/>
      <c r="N5363" s="67"/>
      <c r="O5363" s="149"/>
      <c r="P5363" s="150"/>
      <c r="Q5363" s="149"/>
      <c r="R5363" s="68"/>
      <c r="S5363">
        <f t="shared" si="538"/>
        <v>33.228763504724611</v>
      </c>
      <c r="T5363">
        <f t="shared" si="539"/>
        <v>1.2306880476202764E-3</v>
      </c>
      <c r="U5363">
        <f t="shared" si="540"/>
        <v>39.402113440212233</v>
      </c>
      <c r="V5363">
        <f t="shared" si="541"/>
        <v>-2.5382010980479208E-4</v>
      </c>
    </row>
    <row r="5364" spans="1:22">
      <c r="A5364" s="12">
        <f t="shared" si="547"/>
        <v>0</v>
      </c>
      <c r="B5364" t="str">
        <f>YEAR(C5364)&amp;VLOOKUP(MONTH(C5364),lookup!$G$2:$N$13,8)</f>
        <v>2022M12</v>
      </c>
      <c r="C5364" s="7">
        <f t="shared" si="545"/>
        <v>44901</v>
      </c>
      <c r="D5364" s="126">
        <v>39.712739572968168</v>
      </c>
      <c r="E5364">
        <f t="shared" si="546"/>
        <v>39.85836221627784</v>
      </c>
      <c r="F5364" s="126">
        <v>33.174643622497555</v>
      </c>
      <c r="G5364">
        <f t="shared" si="544"/>
        <v>33.398825744179646</v>
      </c>
      <c r="H5364">
        <f t="shared" si="542"/>
        <v>39.434440317543931</v>
      </c>
      <c r="I5364">
        <f t="shared" si="543"/>
        <v>33.245413681781578</v>
      </c>
      <c r="J5364">
        <f t="shared" si="548"/>
        <v>0</v>
      </c>
      <c r="K5364" s="66"/>
      <c r="L5364" s="67"/>
      <c r="M5364" s="66"/>
      <c r="N5364" s="67"/>
      <c r="O5364" s="149"/>
      <c r="P5364" s="150"/>
      <c r="Q5364" s="149"/>
      <c r="R5364" s="68"/>
      <c r="S5364">
        <f t="shared" ref="S5364:S5427" si="549">AVERAGE(G4999+G4633+G4268+G3903+G3538)/5</f>
        <v>33.248774495248441</v>
      </c>
      <c r="T5364">
        <f t="shared" ref="T5364:T5427" si="550">S5364-I5364</f>
        <v>3.3608134668625667E-3</v>
      </c>
      <c r="U5364">
        <f t="shared" ref="U5364:U5427" si="551">AVERAGE(E4999+E4633+E4268+E3903+E3538)/5</f>
        <v>39.435295427362092</v>
      </c>
      <c r="V5364">
        <f t="shared" ref="V5364:V5427" si="552">U5364-H5364</f>
        <v>8.5510981816128151E-4</v>
      </c>
    </row>
    <row r="5365" spans="1:22">
      <c r="A5365" s="12">
        <f t="shared" si="547"/>
        <v>0</v>
      </c>
      <c r="B5365" t="str">
        <f>YEAR(C5365)&amp;VLOOKUP(MONTH(C5365),lookup!$G$2:$N$13,8)</f>
        <v>2022M12</v>
      </c>
      <c r="C5365" s="7">
        <f t="shared" si="545"/>
        <v>44902</v>
      </c>
      <c r="D5365" s="126">
        <v>39.844654284341068</v>
      </c>
      <c r="E5365">
        <f t="shared" si="546"/>
        <v>39.871851967934916</v>
      </c>
      <c r="F5365" s="126">
        <v>33.364942947489261</v>
      </c>
      <c r="G5365">
        <f t="shared" si="544"/>
        <v>33.403340534883839</v>
      </c>
      <c r="H5365">
        <f t="shared" si="542"/>
        <v>39.455623993574854</v>
      </c>
      <c r="I5365">
        <f t="shared" si="543"/>
        <v>33.254043224885983</v>
      </c>
      <c r="J5365">
        <f t="shared" si="548"/>
        <v>0</v>
      </c>
      <c r="K5365" s="66"/>
      <c r="L5365" s="67"/>
      <c r="M5365" s="66"/>
      <c r="N5365" s="67"/>
      <c r="O5365" s="149"/>
      <c r="P5365" s="150"/>
      <c r="Q5365" s="149"/>
      <c r="R5365" s="68"/>
      <c r="S5365">
        <f t="shared" si="549"/>
        <v>33.262862967841592</v>
      </c>
      <c r="T5365">
        <f t="shared" si="550"/>
        <v>8.8197429556089446E-3</v>
      </c>
      <c r="U5365">
        <f t="shared" si="551"/>
        <v>39.46776178707082</v>
      </c>
      <c r="V5365">
        <f t="shared" si="552"/>
        <v>1.2137793495966775E-2</v>
      </c>
    </row>
    <row r="5366" spans="1:22">
      <c r="A5366" s="12">
        <f t="shared" si="547"/>
        <v>0</v>
      </c>
      <c r="B5366" t="str">
        <f>YEAR(C5366)&amp;VLOOKUP(MONTH(C5366),lookup!$G$2:$N$13,8)</f>
        <v>2022M12</v>
      </c>
      <c r="C5366" s="7">
        <f t="shared" si="545"/>
        <v>44903</v>
      </c>
      <c r="D5366" s="126">
        <v>40.00458124303767</v>
      </c>
      <c r="E5366">
        <f t="shared" si="546"/>
        <v>39.873369895503103</v>
      </c>
      <c r="F5366" s="126">
        <v>33.409908269779109</v>
      </c>
      <c r="G5366">
        <f t="shared" si="544"/>
        <v>33.380755714901113</v>
      </c>
      <c r="H5366">
        <f t="shared" si="542"/>
        <v>39.477164834660677</v>
      </c>
      <c r="I5366">
        <f t="shared" si="543"/>
        <v>33.264611250517873</v>
      </c>
      <c r="J5366">
        <f t="shared" si="548"/>
        <v>0</v>
      </c>
      <c r="K5366" s="66"/>
      <c r="L5366" s="67"/>
      <c r="M5366" s="66"/>
      <c r="N5366" s="67"/>
      <c r="O5366" s="149"/>
      <c r="P5366" s="150"/>
      <c r="Q5366" s="149"/>
      <c r="R5366" s="68"/>
      <c r="S5366">
        <f t="shared" si="549"/>
        <v>33.262657340476252</v>
      </c>
      <c r="T5366">
        <f t="shared" si="550"/>
        <v>-1.9539100416210431E-3</v>
      </c>
      <c r="U5366">
        <f t="shared" si="551"/>
        <v>39.474807004124912</v>
      </c>
      <c r="V5366">
        <f t="shared" si="552"/>
        <v>-2.357830535764549E-3</v>
      </c>
    </row>
    <row r="5367" spans="1:22">
      <c r="A5367" s="12">
        <f t="shared" si="547"/>
        <v>0</v>
      </c>
      <c r="B5367" t="str">
        <f>YEAR(C5367)&amp;VLOOKUP(MONTH(C5367),lookup!$G$2:$N$13,8)</f>
        <v>2022M12</v>
      </c>
      <c r="C5367" s="7">
        <f t="shared" si="545"/>
        <v>44904</v>
      </c>
      <c r="D5367" s="126">
        <v>39.413925310232422</v>
      </c>
      <c r="E5367">
        <f t="shared" si="546"/>
        <v>39.818386652841383</v>
      </c>
      <c r="F5367" s="126">
        <v>32.935032236106892</v>
      </c>
      <c r="G5367">
        <f t="shared" si="544"/>
        <v>33.314023488225004</v>
      </c>
      <c r="H5367">
        <f t="shared" ref="H5367:H5430" si="553">IF(INDEX(D:D,MATCH(DATE(YEAR($C5367)-1,MONTH($C5367),DAY($C5367)),$C:$C,0),1)=0,0,(INDEX(E:E,MATCH(DATE(YEAR($C5367)-1,MONTH($C5367),DAY($C5367)),$C:$C,0),1)+INDEX(E:E,MATCH(DATE(YEAR($C5367)-2,MONTH($C5367),DAY($C5367)),$C:$C,0),1)+INDEX(E:E,MATCH(DATE(YEAR($C5367)-3,MONTH($C5367),DAY($C5367)),$C:$C,0),1)+INDEX(E:E,MATCH(DATE(YEAR($C5367)-4,MONTH($C5367),DAY($C5367)),$C:$C,0),1)+INDEX(E:E,MATCH(DATE(YEAR($C5367)-5,MONTH($C5367),DAY($C5367)),$C:$C,0),1))/5)</f>
        <v>39.505668386570434</v>
      </c>
      <c r="I5367">
        <f t="shared" ref="I5367:I5430" si="554">IF(INDEX(D:D,MATCH(DATE(YEAR($C5367)-1,MONTH($C5367),DAY($C5367)),$C:$C,0),1)=0,0,(INDEX(G:G,MATCH(DATE(YEAR($C5367)-1,MONTH($C5367),DAY($C5367)),$C:$C,0),1)+INDEX(G:G,MATCH(DATE(YEAR($C5367)-2,MONTH($C5367),DAY($C5367)),$C:$C,0),1)+INDEX(G:G,MATCH(DATE(YEAR($C5367)-3,MONTH($C5367),DAY($C5367)),$C:$C,0),1)+INDEX(G:G,MATCH(DATE(YEAR($C5367)-4,MONTH($C5367),DAY($C5367)),$C:$C,0),1)+INDEX(G:G,MATCH(DATE(YEAR($C5367)-5,MONTH($C5367),DAY($C5367)),$C:$C,0),1))/5)</f>
        <v>33.283148925611513</v>
      </c>
      <c r="J5367">
        <f t="shared" si="548"/>
        <v>0</v>
      </c>
      <c r="K5367" s="66"/>
      <c r="L5367" s="67"/>
      <c r="M5367" s="66"/>
      <c r="N5367" s="67"/>
      <c r="O5367" s="149"/>
      <c r="P5367" s="150"/>
      <c r="Q5367" s="149"/>
      <c r="R5367" s="68"/>
      <c r="S5367">
        <f t="shared" si="549"/>
        <v>33.286372429214829</v>
      </c>
      <c r="T5367">
        <f t="shared" si="550"/>
        <v>3.2235036033156916E-3</v>
      </c>
      <c r="U5367">
        <f t="shared" si="551"/>
        <v>39.508745124896016</v>
      </c>
      <c r="V5367">
        <f t="shared" si="552"/>
        <v>3.0767383255820846E-3</v>
      </c>
    </row>
    <row r="5368" spans="1:22">
      <c r="A5368" s="12">
        <f t="shared" si="547"/>
        <v>0</v>
      </c>
      <c r="B5368" t="str">
        <f>YEAR(C5368)&amp;VLOOKUP(MONTH(C5368),lookup!$G$2:$N$13,8)</f>
        <v>2022M12</v>
      </c>
      <c r="C5368" s="7">
        <f t="shared" si="545"/>
        <v>44905</v>
      </c>
      <c r="D5368" s="126">
        <v>39.307433849032158</v>
      </c>
      <c r="E5368">
        <f t="shared" si="546"/>
        <v>39.732784556023987</v>
      </c>
      <c r="F5368" s="126">
        <v>32.77825325586138</v>
      </c>
      <c r="G5368">
        <f t="shared" si="544"/>
        <v>33.217965495339733</v>
      </c>
      <c r="H5368">
        <f t="shared" si="553"/>
        <v>39.472735161260928</v>
      </c>
      <c r="I5368">
        <f t="shared" si="554"/>
        <v>33.241495246781078</v>
      </c>
      <c r="J5368">
        <f t="shared" si="548"/>
        <v>0</v>
      </c>
      <c r="K5368" s="66"/>
      <c r="L5368" s="67"/>
      <c r="M5368" s="66"/>
      <c r="N5368" s="67"/>
      <c r="O5368" s="149"/>
      <c r="P5368" s="150"/>
      <c r="Q5368" s="149"/>
      <c r="R5368" s="68"/>
      <c r="S5368">
        <f t="shared" si="549"/>
        <v>33.243285745670939</v>
      </c>
      <c r="T5368">
        <f t="shared" si="550"/>
        <v>1.7904988898607144E-3</v>
      </c>
      <c r="U5368">
        <f t="shared" si="551"/>
        <v>39.470697390550505</v>
      </c>
      <c r="V5368">
        <f t="shared" si="552"/>
        <v>-2.0377707104231035E-3</v>
      </c>
    </row>
    <row r="5369" spans="1:22">
      <c r="A5369" s="12">
        <f t="shared" si="547"/>
        <v>0</v>
      </c>
      <c r="B5369" t="str">
        <f>YEAR(C5369)&amp;VLOOKUP(MONTH(C5369),lookup!$G$2:$N$13,8)</f>
        <v>2022M12</v>
      </c>
      <c r="C5369" s="7">
        <f t="shared" si="545"/>
        <v>44906</v>
      </c>
      <c r="D5369" s="126">
        <v>38.995540694594823</v>
      </c>
      <c r="E5369">
        <f t="shared" si="546"/>
        <v>39.594607947878444</v>
      </c>
      <c r="F5369" s="126">
        <v>32.537038613564405</v>
      </c>
      <c r="G5369">
        <f t="shared" si="544"/>
        <v>33.082848403364892</v>
      </c>
      <c r="H5369">
        <f t="shared" si="553"/>
        <v>39.519398304674851</v>
      </c>
      <c r="I5369">
        <f t="shared" si="554"/>
        <v>33.275654017366662</v>
      </c>
      <c r="J5369">
        <f t="shared" si="548"/>
        <v>0</v>
      </c>
      <c r="K5369" s="66"/>
      <c r="L5369" s="67"/>
      <c r="M5369" s="66"/>
      <c r="N5369" s="67"/>
      <c r="O5369" s="149"/>
      <c r="P5369" s="150"/>
      <c r="Q5369" s="149"/>
      <c r="R5369" s="68"/>
      <c r="S5369">
        <f t="shared" si="549"/>
        <v>33.275586699390132</v>
      </c>
      <c r="T5369">
        <f t="shared" si="550"/>
        <v>-6.7317976530034684E-5</v>
      </c>
      <c r="U5369">
        <f t="shared" si="551"/>
        <v>39.519734697666607</v>
      </c>
      <c r="V5369">
        <f t="shared" si="552"/>
        <v>3.3639299175547421E-4</v>
      </c>
    </row>
    <row r="5370" spans="1:22">
      <c r="A5370" s="12">
        <f t="shared" si="547"/>
        <v>0</v>
      </c>
      <c r="B5370" t="str">
        <f>YEAR(C5370)&amp;VLOOKUP(MONTH(C5370),lookup!$G$2:$N$13,8)</f>
        <v>2022M12</v>
      </c>
      <c r="C5370" s="7">
        <f t="shared" si="545"/>
        <v>44907</v>
      </c>
      <c r="D5370" s="126">
        <v>39.422101553904383</v>
      </c>
      <c r="E5370">
        <f t="shared" si="546"/>
        <v>39.538490469765833</v>
      </c>
      <c r="F5370" s="126">
        <v>32.748772719696731</v>
      </c>
      <c r="G5370">
        <f t="shared" si="544"/>
        <v>33.00228930595086</v>
      </c>
      <c r="H5370">
        <f t="shared" si="553"/>
        <v>39.523223522422882</v>
      </c>
      <c r="I5370">
        <f t="shared" si="554"/>
        <v>33.27153591089759</v>
      </c>
      <c r="J5370">
        <f t="shared" si="548"/>
        <v>0</v>
      </c>
      <c r="K5370" s="66"/>
      <c r="L5370" s="67"/>
      <c r="M5370" s="66"/>
      <c r="N5370" s="67"/>
      <c r="O5370" s="149"/>
      <c r="P5370" s="150"/>
      <c r="Q5370" s="149"/>
      <c r="R5370" s="68"/>
      <c r="S5370">
        <f t="shared" si="549"/>
        <v>33.261472731604826</v>
      </c>
      <c r="T5370">
        <f t="shared" si="550"/>
        <v>-1.0063179292764346E-2</v>
      </c>
      <c r="U5370">
        <f t="shared" si="551"/>
        <v>39.508508245771203</v>
      </c>
      <c r="V5370">
        <f t="shared" si="552"/>
        <v>-1.4715276651678266E-2</v>
      </c>
    </row>
    <row r="5371" spans="1:22">
      <c r="A5371" s="12">
        <f t="shared" si="547"/>
        <v>0</v>
      </c>
      <c r="B5371" t="str">
        <f>YEAR(C5371)&amp;VLOOKUP(MONTH(C5371),lookup!$G$2:$N$13,8)</f>
        <v>2022M12</v>
      </c>
      <c r="C5371" s="7">
        <f t="shared" si="545"/>
        <v>44908</v>
      </c>
      <c r="D5371" s="126">
        <v>39.243871173509326</v>
      </c>
      <c r="E5371">
        <f t="shared" si="546"/>
        <v>39.44550746546048</v>
      </c>
      <c r="F5371" s="126">
        <v>32.872737883363499</v>
      </c>
      <c r="G5371">
        <f t="shared" si="544"/>
        <v>32.928978344970091</v>
      </c>
      <c r="H5371">
        <f t="shared" si="553"/>
        <v>39.537040923834127</v>
      </c>
      <c r="I5371">
        <f t="shared" si="554"/>
        <v>33.276301959567284</v>
      </c>
      <c r="J5371">
        <f t="shared" si="548"/>
        <v>0</v>
      </c>
      <c r="K5371" s="66"/>
      <c r="L5371" s="67"/>
      <c r="M5371" s="66"/>
      <c r="N5371" s="67"/>
      <c r="O5371" s="149"/>
      <c r="P5371" s="150"/>
      <c r="Q5371" s="149"/>
      <c r="R5371" s="68"/>
      <c r="S5371">
        <f t="shared" si="549"/>
        <v>33.2689313495124</v>
      </c>
      <c r="T5371">
        <f t="shared" si="550"/>
        <v>-7.3706100548847076E-3</v>
      </c>
      <c r="U5371">
        <f t="shared" si="551"/>
        <v>39.526852616796134</v>
      </c>
      <c r="V5371">
        <f t="shared" si="552"/>
        <v>-1.0188307037992672E-2</v>
      </c>
    </row>
    <row r="5372" spans="1:22">
      <c r="A5372" s="12">
        <f t="shared" si="547"/>
        <v>0</v>
      </c>
      <c r="B5372" t="str">
        <f>YEAR(C5372)&amp;VLOOKUP(MONTH(C5372),lookup!$G$2:$N$13,8)</f>
        <v>2022M12</v>
      </c>
      <c r="C5372" s="7">
        <f t="shared" si="545"/>
        <v>44909</v>
      </c>
      <c r="D5372" s="126">
        <v>39.280178703864259</v>
      </c>
      <c r="E5372">
        <f t="shared" si="546"/>
        <v>39.358105532877033</v>
      </c>
      <c r="F5372" s="126">
        <v>32.623397593918909</v>
      </c>
      <c r="G5372">
        <f t="shared" si="544"/>
        <v>32.828982911862241</v>
      </c>
      <c r="H5372">
        <f t="shared" si="553"/>
        <v>39.555480398898176</v>
      </c>
      <c r="I5372">
        <f t="shared" si="554"/>
        <v>33.27910648422786</v>
      </c>
      <c r="J5372">
        <f t="shared" si="548"/>
        <v>0</v>
      </c>
      <c r="K5372" s="66"/>
      <c r="L5372" s="67"/>
      <c r="M5372" s="66"/>
      <c r="N5372" s="67"/>
      <c r="O5372" s="149"/>
      <c r="P5372" s="150"/>
      <c r="Q5372" s="149"/>
      <c r="R5372" s="68"/>
      <c r="S5372">
        <f t="shared" si="549"/>
        <v>33.275949244580985</v>
      </c>
      <c r="T5372">
        <f t="shared" si="550"/>
        <v>-3.1572396468746433E-3</v>
      </c>
      <c r="U5372">
        <f t="shared" si="551"/>
        <v>39.546821578598028</v>
      </c>
      <c r="V5372">
        <f t="shared" si="552"/>
        <v>-8.6588203001483066E-3</v>
      </c>
    </row>
    <row r="5373" spans="1:22">
      <c r="A5373" s="12">
        <f t="shared" si="547"/>
        <v>0</v>
      </c>
      <c r="B5373" t="str">
        <f>YEAR(C5373)&amp;VLOOKUP(MONTH(C5373),lookup!$G$2:$N$13,8)</f>
        <v>2022M12</v>
      </c>
      <c r="C5373" s="7">
        <f t="shared" si="545"/>
        <v>44910</v>
      </c>
      <c r="D5373" s="126">
        <v>38.724095009761143</v>
      </c>
      <c r="E5373">
        <f t="shared" si="546"/>
        <v>39.230584719843186</v>
      </c>
      <c r="F5373" s="126">
        <v>32.358521344410541</v>
      </c>
      <c r="G5373">
        <f t="shared" si="544"/>
        <v>32.718038987361794</v>
      </c>
      <c r="H5373">
        <f t="shared" si="553"/>
        <v>39.559068379427096</v>
      </c>
      <c r="I5373">
        <f t="shared" si="554"/>
        <v>33.272886865179785</v>
      </c>
      <c r="J5373">
        <f t="shared" si="548"/>
        <v>0</v>
      </c>
      <c r="K5373" s="66"/>
      <c r="L5373" s="67"/>
      <c r="M5373" s="66"/>
      <c r="N5373" s="67"/>
      <c r="O5373" s="149"/>
      <c r="P5373" s="150"/>
      <c r="Q5373" s="149"/>
      <c r="R5373" s="68"/>
      <c r="S5373">
        <f t="shared" si="549"/>
        <v>33.273626771513833</v>
      </c>
      <c r="T5373">
        <f t="shared" si="550"/>
        <v>7.3990633404719119E-4</v>
      </c>
      <c r="U5373">
        <f t="shared" si="551"/>
        <v>39.556830185495365</v>
      </c>
      <c r="V5373">
        <f t="shared" si="552"/>
        <v>-2.2381939317313027E-3</v>
      </c>
    </row>
    <row r="5374" spans="1:22">
      <c r="A5374" s="12">
        <f t="shared" si="547"/>
        <v>0</v>
      </c>
      <c r="B5374" t="str">
        <f>YEAR(C5374)&amp;VLOOKUP(MONTH(C5374),lookup!$G$2:$N$13,8)</f>
        <v>2022M12</v>
      </c>
      <c r="C5374" s="7">
        <f t="shared" si="545"/>
        <v>44911</v>
      </c>
      <c r="D5374" s="126">
        <v>39.240058547761251</v>
      </c>
      <c r="E5374">
        <f t="shared" si="546"/>
        <v>39.177187442949162</v>
      </c>
      <c r="F5374" s="126">
        <v>32.582031511643841</v>
      </c>
      <c r="G5374">
        <f t="shared" si="544"/>
        <v>32.649944877960216</v>
      </c>
      <c r="H5374">
        <f t="shared" si="553"/>
        <v>39.607900400790939</v>
      </c>
      <c r="I5374">
        <f t="shared" si="554"/>
        <v>33.306372150227865</v>
      </c>
      <c r="J5374">
        <f t="shared" si="548"/>
        <v>0</v>
      </c>
      <c r="K5374" s="66"/>
      <c r="L5374" s="67"/>
      <c r="M5374" s="66"/>
      <c r="N5374" s="67"/>
      <c r="O5374" s="149"/>
      <c r="P5374" s="150"/>
      <c r="Q5374" s="149"/>
      <c r="R5374" s="68"/>
      <c r="S5374">
        <f t="shared" si="549"/>
        <v>33.296879290430368</v>
      </c>
      <c r="T5374">
        <f t="shared" si="550"/>
        <v>-9.492859797497033E-3</v>
      </c>
      <c r="U5374">
        <f t="shared" si="551"/>
        <v>39.593902705699961</v>
      </c>
      <c r="V5374">
        <f t="shared" si="552"/>
        <v>-1.3997695090978368E-2</v>
      </c>
    </row>
    <row r="5375" spans="1:22">
      <c r="A5375" s="12">
        <f t="shared" si="547"/>
        <v>0</v>
      </c>
      <c r="B5375" t="str">
        <f>YEAR(C5375)&amp;VLOOKUP(MONTH(C5375),lookup!$G$2:$N$13,8)</f>
        <v>2022M12</v>
      </c>
      <c r="C5375" s="7">
        <f t="shared" si="545"/>
        <v>44912</v>
      </c>
      <c r="D5375" s="126">
        <v>38.529323557405867</v>
      </c>
      <c r="E5375">
        <f t="shared" si="546"/>
        <v>39.083048405298427</v>
      </c>
      <c r="F5375" s="126">
        <v>32.249616158700327</v>
      </c>
      <c r="G5375">
        <f t="shared" si="544"/>
        <v>32.583154501883627</v>
      </c>
      <c r="H5375">
        <f t="shared" si="553"/>
        <v>39.612910859134601</v>
      </c>
      <c r="I5375">
        <f t="shared" si="554"/>
        <v>33.305387313808403</v>
      </c>
      <c r="J5375">
        <f t="shared" si="548"/>
        <v>0</v>
      </c>
      <c r="K5375" s="66"/>
      <c r="L5375" s="67"/>
      <c r="M5375" s="66"/>
      <c r="N5375" s="67"/>
      <c r="O5375" s="149"/>
      <c r="P5375" s="150"/>
      <c r="Q5375" s="149"/>
      <c r="R5375" s="68"/>
      <c r="S5375">
        <f t="shared" si="549"/>
        <v>33.302974015210893</v>
      </c>
      <c r="T5375">
        <f t="shared" si="550"/>
        <v>-2.4132985975100496E-3</v>
      </c>
      <c r="U5375">
        <f t="shared" si="551"/>
        <v>39.609106945336606</v>
      </c>
      <c r="V5375">
        <f t="shared" si="552"/>
        <v>-3.803913797995051E-3</v>
      </c>
    </row>
    <row r="5376" spans="1:22">
      <c r="A5376" s="12">
        <f t="shared" si="547"/>
        <v>0</v>
      </c>
      <c r="B5376" t="str">
        <f>YEAR(C5376)&amp;VLOOKUP(MONTH(C5376),lookup!$G$2:$N$13,8)</f>
        <v>2022M12</v>
      </c>
      <c r="C5376" s="7">
        <f t="shared" si="545"/>
        <v>44913</v>
      </c>
      <c r="D5376" s="126">
        <v>40.134230231007052</v>
      </c>
      <c r="E5376">
        <f t="shared" si="546"/>
        <v>39.194067235597075</v>
      </c>
      <c r="F5376" s="126">
        <v>33.309651091472816</v>
      </c>
      <c r="G5376">
        <f t="shared" si="544"/>
        <v>32.663106730924014</v>
      </c>
      <c r="H5376">
        <f t="shared" si="553"/>
        <v>39.644405214897304</v>
      </c>
      <c r="I5376">
        <f t="shared" si="554"/>
        <v>33.316695824532815</v>
      </c>
      <c r="J5376">
        <f t="shared" si="548"/>
        <v>0</v>
      </c>
      <c r="K5376" s="66"/>
      <c r="L5376" s="67"/>
      <c r="M5376" s="66"/>
      <c r="N5376" s="67"/>
      <c r="O5376" s="149"/>
      <c r="P5376" s="150"/>
      <c r="Q5376" s="149"/>
      <c r="R5376" s="68"/>
      <c r="S5376">
        <f t="shared" si="549"/>
        <v>33.31922916051083</v>
      </c>
      <c r="T5376">
        <f t="shared" si="550"/>
        <v>2.5333359780148612E-3</v>
      </c>
      <c r="U5376">
        <f t="shared" si="551"/>
        <v>39.644151761183537</v>
      </c>
      <c r="V5376">
        <f t="shared" si="552"/>
        <v>-2.5345371376772619E-4</v>
      </c>
    </row>
    <row r="5377" spans="1:22">
      <c r="A5377" s="12">
        <f t="shared" si="547"/>
        <v>0</v>
      </c>
      <c r="B5377" t="str">
        <f>YEAR(C5377)&amp;VLOOKUP(MONTH(C5377),lookup!$G$2:$N$13,8)</f>
        <v>2022M12</v>
      </c>
      <c r="C5377" s="7">
        <f t="shared" si="545"/>
        <v>44914</v>
      </c>
      <c r="D5377" s="126">
        <v>39.111893634891629</v>
      </c>
      <c r="E5377">
        <f t="shared" si="546"/>
        <v>39.190341166147491</v>
      </c>
      <c r="F5377" s="126">
        <v>32.60562439805647</v>
      </c>
      <c r="G5377">
        <f t="shared" si="544"/>
        <v>32.645133885345857</v>
      </c>
      <c r="H5377">
        <f t="shared" si="553"/>
        <v>39.660321220311481</v>
      </c>
      <c r="I5377">
        <f t="shared" si="554"/>
        <v>33.321559536641495</v>
      </c>
      <c r="J5377">
        <f t="shared" si="548"/>
        <v>0</v>
      </c>
      <c r="K5377" s="66"/>
      <c r="L5377" s="67"/>
      <c r="M5377" s="66"/>
      <c r="N5377" s="67"/>
      <c r="O5377" s="149"/>
      <c r="P5377" s="150"/>
      <c r="Q5377" s="149"/>
      <c r="R5377" s="68"/>
      <c r="S5377">
        <f t="shared" si="549"/>
        <v>33.317960985878791</v>
      </c>
      <c r="T5377">
        <f t="shared" si="550"/>
        <v>-3.5985507627032121E-3</v>
      </c>
      <c r="U5377">
        <f t="shared" si="551"/>
        <v>39.650299039113492</v>
      </c>
      <c r="V5377">
        <f t="shared" si="552"/>
        <v>-1.0022181197989255E-2</v>
      </c>
    </row>
    <row r="5378" spans="1:22">
      <c r="A5378" s="12">
        <f t="shared" si="547"/>
        <v>0</v>
      </c>
      <c r="B5378" t="str">
        <f>YEAR(C5378)&amp;VLOOKUP(MONTH(C5378),lookup!$G$2:$N$13,8)</f>
        <v>2022M12</v>
      </c>
      <c r="C5378" s="7">
        <f t="shared" si="545"/>
        <v>44915</v>
      </c>
      <c r="D5378" s="126">
        <v>39.912300887185559</v>
      </c>
      <c r="E5378">
        <f t="shared" si="546"/>
        <v>39.273655473087672</v>
      </c>
      <c r="F5378" s="126">
        <v>33.201152348922164</v>
      </c>
      <c r="G5378">
        <f t="shared" si="544"/>
        <v>32.721553841756048</v>
      </c>
      <c r="H5378">
        <f t="shared" si="553"/>
        <v>39.684643274457699</v>
      </c>
      <c r="I5378">
        <f t="shared" si="554"/>
        <v>33.333470199484807</v>
      </c>
      <c r="J5378">
        <f t="shared" si="548"/>
        <v>0</v>
      </c>
      <c r="K5378" s="66"/>
      <c r="L5378" s="67"/>
      <c r="M5378" s="66"/>
      <c r="N5378" s="67"/>
      <c r="O5378" s="149"/>
      <c r="P5378" s="150"/>
      <c r="Q5378" s="149"/>
      <c r="R5378" s="68"/>
      <c r="S5378">
        <f t="shared" si="549"/>
        <v>33.339906301131926</v>
      </c>
      <c r="T5378">
        <f t="shared" si="550"/>
        <v>6.4361016471181642E-3</v>
      </c>
      <c r="U5378">
        <f t="shared" si="551"/>
        <v>39.688436749469524</v>
      </c>
      <c r="V5378">
        <f t="shared" si="552"/>
        <v>3.7934750118253646E-3</v>
      </c>
    </row>
    <row r="5379" spans="1:22">
      <c r="A5379" s="12">
        <f t="shared" si="547"/>
        <v>0</v>
      </c>
      <c r="B5379" t="str">
        <f>YEAR(C5379)&amp;VLOOKUP(MONTH(C5379),lookup!$G$2:$N$13,8)</f>
        <v>2022M12</v>
      </c>
      <c r="C5379" s="7">
        <f t="shared" si="545"/>
        <v>44916</v>
      </c>
      <c r="D5379" s="126">
        <v>39.398213207096788</v>
      </c>
      <c r="E5379">
        <f t="shared" si="546"/>
        <v>39.339478366631525</v>
      </c>
      <c r="F5379" s="126">
        <v>32.888254660269304</v>
      </c>
      <c r="G5379">
        <f t="shared" si="544"/>
        <v>32.766668083300893</v>
      </c>
      <c r="H5379">
        <f t="shared" si="553"/>
        <v>39.731659085206672</v>
      </c>
      <c r="I5379">
        <f t="shared" si="554"/>
        <v>33.366179145954376</v>
      </c>
      <c r="J5379">
        <f t="shared" si="548"/>
        <v>0</v>
      </c>
      <c r="K5379" s="66"/>
      <c r="L5379" s="67"/>
      <c r="M5379" s="66"/>
      <c r="N5379" s="67"/>
      <c r="O5379" s="149"/>
      <c r="P5379" s="150"/>
      <c r="Q5379" s="149"/>
      <c r="R5379" s="68"/>
      <c r="S5379">
        <f t="shared" si="549"/>
        <v>33.356545730869037</v>
      </c>
      <c r="T5379">
        <f t="shared" si="550"/>
        <v>-9.6334150853394362E-3</v>
      </c>
      <c r="U5379">
        <f t="shared" si="551"/>
        <v>39.721279956312912</v>
      </c>
      <c r="V5379">
        <f t="shared" si="552"/>
        <v>-1.0379128893760026E-2</v>
      </c>
    </row>
    <row r="5380" spans="1:22">
      <c r="A5380" s="12">
        <f t="shared" si="547"/>
        <v>0</v>
      </c>
      <c r="B5380" t="str">
        <f>YEAR(C5380)&amp;VLOOKUP(MONTH(C5380),lookup!$G$2:$N$13,8)</f>
        <v>2022M12</v>
      </c>
      <c r="C5380" s="7">
        <f t="shared" si="545"/>
        <v>44917</v>
      </c>
      <c r="D5380" s="126">
        <v>39.634950781099803</v>
      </c>
      <c r="E5380">
        <f t="shared" si="546"/>
        <v>39.39455930757029</v>
      </c>
      <c r="F5380" s="126">
        <v>32.921547030932288</v>
      </c>
      <c r="G5380">
        <f t="shared" si="544"/>
        <v>32.813595383054931</v>
      </c>
      <c r="H5380">
        <f t="shared" si="553"/>
        <v>39.778331683861268</v>
      </c>
      <c r="I5380">
        <f t="shared" si="554"/>
        <v>33.399702941722694</v>
      </c>
      <c r="J5380">
        <f t="shared" si="548"/>
        <v>0</v>
      </c>
      <c r="K5380" s="66"/>
      <c r="L5380" s="67"/>
      <c r="M5380" s="66"/>
      <c r="N5380" s="67"/>
      <c r="O5380" s="149"/>
      <c r="P5380" s="150"/>
      <c r="Q5380" s="149"/>
      <c r="R5380" s="68"/>
      <c r="S5380">
        <f t="shared" si="549"/>
        <v>33.406586778488396</v>
      </c>
      <c r="T5380">
        <f t="shared" si="550"/>
        <v>6.8838367657022559E-3</v>
      </c>
      <c r="U5380">
        <f t="shared" si="551"/>
        <v>39.781508455394921</v>
      </c>
      <c r="V5380">
        <f t="shared" si="552"/>
        <v>3.1767715336528113E-3</v>
      </c>
    </row>
    <row r="5381" spans="1:22">
      <c r="A5381" s="12">
        <f t="shared" si="547"/>
        <v>0</v>
      </c>
      <c r="B5381" t="str">
        <f>YEAR(C5381)&amp;VLOOKUP(MONTH(C5381),lookup!$G$2:$N$13,8)</f>
        <v>2022M12</v>
      </c>
      <c r="C5381" s="7">
        <f t="shared" si="545"/>
        <v>44918</v>
      </c>
      <c r="D5381" s="126">
        <v>39.672592535335582</v>
      </c>
      <c r="E5381">
        <f t="shared" si="546"/>
        <v>39.54911281774617</v>
      </c>
      <c r="F5381" s="126">
        <v>33.106273648532685</v>
      </c>
      <c r="G5381">
        <f t="shared" si="544"/>
        <v>32.931718026215265</v>
      </c>
      <c r="H5381">
        <f t="shared" si="553"/>
        <v>39.804635661980157</v>
      </c>
      <c r="I5381">
        <f t="shared" si="554"/>
        <v>33.414783565560512</v>
      </c>
      <c r="J5381">
        <f t="shared" si="548"/>
        <v>0</v>
      </c>
      <c r="K5381" s="66"/>
      <c r="L5381" s="67"/>
      <c r="M5381" s="66"/>
      <c r="N5381" s="67"/>
      <c r="O5381" s="149"/>
      <c r="P5381" s="150"/>
      <c r="Q5381" s="149"/>
      <c r="R5381" s="68"/>
      <c r="S5381">
        <f t="shared" si="549"/>
        <v>33.408619937306973</v>
      </c>
      <c r="T5381">
        <f t="shared" si="550"/>
        <v>-6.1636282535388887E-3</v>
      </c>
      <c r="U5381">
        <f t="shared" si="551"/>
        <v>39.797903826891364</v>
      </c>
      <c r="V5381">
        <f t="shared" si="552"/>
        <v>-6.7318350887930478E-3</v>
      </c>
    </row>
    <row r="5382" spans="1:22">
      <c r="A5382" s="12">
        <f t="shared" si="547"/>
        <v>0</v>
      </c>
      <c r="B5382" t="str">
        <f>YEAR(C5382)&amp;VLOOKUP(MONTH(C5382),lookup!$G$2:$N$13,8)</f>
        <v>2022M12</v>
      </c>
      <c r="C5382" s="7">
        <f t="shared" si="545"/>
        <v>44919</v>
      </c>
      <c r="D5382" s="126">
        <v>40.527711766664773</v>
      </c>
      <c r="E5382">
        <f t="shared" si="546"/>
        <v>39.662381271899122</v>
      </c>
      <c r="F5382" s="126">
        <v>33.387417216002575</v>
      </c>
      <c r="G5382">
        <f t="shared" si="544"/>
        <v>32.988535143115165</v>
      </c>
      <c r="H5382">
        <f t="shared" si="553"/>
        <v>40.00884100662249</v>
      </c>
      <c r="I5382">
        <f t="shared" si="554"/>
        <v>33.554396784276904</v>
      </c>
      <c r="J5382">
        <f t="shared" si="548"/>
        <v>0</v>
      </c>
      <c r="K5382" s="66"/>
      <c r="L5382" s="67"/>
      <c r="M5382" s="66"/>
      <c r="N5382" s="67"/>
      <c r="O5382" s="149"/>
      <c r="P5382" s="150"/>
      <c r="Q5382" s="149"/>
      <c r="R5382" s="68"/>
      <c r="S5382">
        <f t="shared" si="549"/>
        <v>33.540305852508517</v>
      </c>
      <c r="T5382">
        <f t="shared" si="550"/>
        <v>-1.4090931768386383E-2</v>
      </c>
      <c r="U5382">
        <f t="shared" si="551"/>
        <v>39.97646346190264</v>
      </c>
      <c r="V5382">
        <f t="shared" si="552"/>
        <v>-3.2377544719849993E-2</v>
      </c>
    </row>
    <row r="5383" spans="1:22">
      <c r="A5383" s="12">
        <f t="shared" si="547"/>
        <v>0</v>
      </c>
      <c r="B5383" t="str">
        <f>YEAR(C5383)&amp;VLOOKUP(MONTH(C5383),lookup!$G$2:$N$13,8)</f>
        <v>2022M12</v>
      </c>
      <c r="C5383" s="7">
        <f t="shared" si="545"/>
        <v>44920</v>
      </c>
      <c r="D5383" s="126">
        <v>38.284766557092297</v>
      </c>
      <c r="E5383">
        <f t="shared" si="546"/>
        <v>39.578169202896241</v>
      </c>
      <c r="F5383" s="126">
        <v>32.554569622057421</v>
      </c>
      <c r="G5383">
        <f t="shared" si="544"/>
        <v>33.003340169908398</v>
      </c>
      <c r="H5383">
        <f t="shared" si="553"/>
        <v>39.867164360934055</v>
      </c>
      <c r="I5383">
        <f t="shared" si="554"/>
        <v>33.480250410005148</v>
      </c>
      <c r="J5383">
        <f t="shared" si="548"/>
        <v>0</v>
      </c>
      <c r="K5383" s="66"/>
      <c r="L5383" s="67"/>
      <c r="M5383" s="66"/>
      <c r="N5383" s="67"/>
      <c r="O5383" s="149"/>
      <c r="P5383" s="150"/>
      <c r="Q5383" s="149"/>
      <c r="R5383" s="68"/>
      <c r="S5383">
        <f t="shared" si="549"/>
        <v>33.503885270290176</v>
      </c>
      <c r="T5383">
        <f t="shared" si="550"/>
        <v>2.3634860285028481E-2</v>
      </c>
      <c r="U5383">
        <f t="shared" si="551"/>
        <v>39.911816392227067</v>
      </c>
      <c r="V5383">
        <f t="shared" si="552"/>
        <v>4.4652031293011873E-2</v>
      </c>
    </row>
    <row r="5384" spans="1:22">
      <c r="A5384" s="12">
        <f t="shared" si="547"/>
        <v>0</v>
      </c>
      <c r="B5384" t="str">
        <f>YEAR(C5384)&amp;VLOOKUP(MONTH(C5384),lookup!$G$2:$N$13,8)</f>
        <v>2022M12</v>
      </c>
      <c r="C5384" s="7">
        <f t="shared" si="545"/>
        <v>44921</v>
      </c>
      <c r="D5384" s="126">
        <v>40.491610824022182</v>
      </c>
      <c r="E5384">
        <f t="shared" si="546"/>
        <v>39.648781318029407</v>
      </c>
      <c r="F5384" s="126">
        <v>33.274807282908732</v>
      </c>
      <c r="G5384">
        <f t="shared" ref="G5384:G5447" si="555">AVERAGE(SUM(F5377:F5384)/8,SUM(F5379:F5384)/6)</f>
        <v>33.007300343038686</v>
      </c>
      <c r="H5384">
        <f t="shared" si="553"/>
        <v>39.933408537547898</v>
      </c>
      <c r="I5384">
        <f t="shared" si="554"/>
        <v>33.52640429224676</v>
      </c>
      <c r="J5384">
        <f t="shared" si="548"/>
        <v>0</v>
      </c>
      <c r="K5384" s="66"/>
      <c r="L5384" s="67"/>
      <c r="M5384" s="66"/>
      <c r="N5384" s="67"/>
      <c r="O5384" s="149"/>
      <c r="P5384" s="150"/>
      <c r="Q5384" s="149"/>
      <c r="R5384" s="68"/>
      <c r="S5384">
        <f t="shared" si="549"/>
        <v>33.527368904624907</v>
      </c>
      <c r="T5384">
        <f t="shared" si="550"/>
        <v>9.6461237814793321E-4</v>
      </c>
      <c r="U5384">
        <f t="shared" si="551"/>
        <v>39.92993529817285</v>
      </c>
      <c r="V5384">
        <f t="shared" si="552"/>
        <v>-3.4732393750473989E-3</v>
      </c>
    </row>
    <row r="5385" spans="1:22">
      <c r="A5385" s="12">
        <f t="shared" si="547"/>
        <v>0</v>
      </c>
      <c r="B5385" t="str">
        <f>YEAR(C5385)&amp;VLOOKUP(MONTH(C5385),lookup!$G$2:$N$13,8)</f>
        <v>2022M12</v>
      </c>
      <c r="C5385" s="7">
        <f t="shared" si="545"/>
        <v>44922</v>
      </c>
      <c r="D5385" s="126">
        <v>39.807849159240959</v>
      </c>
      <c r="E5385">
        <f t="shared" si="546"/>
        <v>39.726414867646589</v>
      </c>
      <c r="F5385" s="126">
        <v>33.101011468511089</v>
      </c>
      <c r="G5385">
        <f t="shared" si="555"/>
        <v>33.055991768962244</v>
      </c>
      <c r="H5385">
        <f t="shared" si="553"/>
        <v>39.957652389471505</v>
      </c>
      <c r="I5385">
        <f t="shared" si="554"/>
        <v>33.516042762531534</v>
      </c>
      <c r="J5385">
        <f t="shared" si="548"/>
        <v>0</v>
      </c>
      <c r="K5385" s="66"/>
      <c r="L5385" s="67"/>
      <c r="M5385" s="66"/>
      <c r="N5385" s="67"/>
      <c r="O5385" s="149"/>
      <c r="P5385" s="150"/>
      <c r="Q5385" s="149"/>
      <c r="R5385" s="68"/>
      <c r="S5385">
        <f t="shared" si="549"/>
        <v>33.516590127519407</v>
      </c>
      <c r="T5385">
        <f t="shared" si="550"/>
        <v>5.4736498787377741E-4</v>
      </c>
      <c r="U5385">
        <f t="shared" si="551"/>
        <v>39.951567875355508</v>
      </c>
      <c r="V5385">
        <f t="shared" si="552"/>
        <v>-6.0845141159973082E-3</v>
      </c>
    </row>
    <row r="5386" spans="1:22">
      <c r="A5386" s="12">
        <f t="shared" si="547"/>
        <v>0</v>
      </c>
      <c r="B5386" t="str">
        <f>YEAR(C5386)&amp;VLOOKUP(MONTH(C5386),lookup!$G$2:$N$13,8)</f>
        <v>2022M12</v>
      </c>
      <c r="C5386" s="7">
        <f t="shared" si="545"/>
        <v>44923</v>
      </c>
      <c r="D5386" s="126">
        <v>39.987668190622003</v>
      </c>
      <c r="E5386">
        <f t="shared" si="546"/>
        <v>39.760518441571548</v>
      </c>
      <c r="F5386" s="126">
        <v>33.117035400155814</v>
      </c>
      <c r="G5386">
        <f t="shared" si="555"/>
        <v>33.06702515709965</v>
      </c>
      <c r="H5386">
        <f t="shared" si="553"/>
        <v>39.993696830948473</v>
      </c>
      <c r="I5386">
        <f t="shared" si="554"/>
        <v>33.533386810190983</v>
      </c>
      <c r="J5386">
        <f t="shared" si="548"/>
        <v>0</v>
      </c>
      <c r="K5386" s="66"/>
      <c r="L5386" s="67"/>
      <c r="M5386" s="66"/>
      <c r="N5386" s="67"/>
      <c r="O5386" s="149"/>
      <c r="P5386" s="150"/>
      <c r="Q5386" s="149"/>
      <c r="R5386" s="68"/>
      <c r="S5386">
        <f t="shared" si="549"/>
        <v>33.53258130753418</v>
      </c>
      <c r="T5386">
        <f t="shared" si="550"/>
        <v>-8.0550265680301436E-4</v>
      </c>
      <c r="U5386">
        <f t="shared" si="551"/>
        <v>39.98879836547853</v>
      </c>
      <c r="V5386">
        <f t="shared" si="552"/>
        <v>-4.8984654699424368E-3</v>
      </c>
    </row>
    <row r="5387" spans="1:22">
      <c r="A5387" s="12">
        <f t="shared" si="547"/>
        <v>0</v>
      </c>
      <c r="B5387" t="str">
        <f>YEAR(C5387)&amp;VLOOKUP(MONTH(C5387),lookup!$G$2:$N$13,8)</f>
        <v>2022M12</v>
      </c>
      <c r="C5387" s="7">
        <f t="shared" si="545"/>
        <v>44924</v>
      </c>
      <c r="D5387" s="126">
        <v>39.595782521285166</v>
      </c>
      <c r="E5387">
        <f t="shared" si="546"/>
        <v>39.766465689204125</v>
      </c>
      <c r="F5387" s="126">
        <v>33.045692036705056</v>
      </c>
      <c r="G5387">
        <f t="shared" si="555"/>
        <v>33.071816525474574</v>
      </c>
      <c r="H5387">
        <f t="shared" si="553"/>
        <v>40.015437289673024</v>
      </c>
      <c r="I5387">
        <f t="shared" si="554"/>
        <v>33.547137516151729</v>
      </c>
      <c r="J5387">
        <f t="shared" si="548"/>
        <v>0</v>
      </c>
      <c r="K5387" s="66"/>
      <c r="L5387" s="67"/>
      <c r="M5387" s="66"/>
      <c r="N5387" s="67"/>
      <c r="O5387" s="149"/>
      <c r="P5387" s="150"/>
      <c r="Q5387" s="149"/>
      <c r="R5387" s="68"/>
      <c r="S5387">
        <f t="shared" si="549"/>
        <v>33.553169807193392</v>
      </c>
      <c r="T5387">
        <f t="shared" si="550"/>
        <v>6.0322910416630293E-3</v>
      </c>
      <c r="U5387">
        <f t="shared" si="551"/>
        <v>40.018649565389026</v>
      </c>
      <c r="V5387">
        <f t="shared" si="552"/>
        <v>3.2122757160024662E-3</v>
      </c>
    </row>
    <row r="5388" spans="1:22">
      <c r="A5388" s="12">
        <f t="shared" si="547"/>
        <v>0</v>
      </c>
      <c r="B5388" t="str">
        <f>YEAR(C5388)&amp;VLOOKUP(MONTH(C5388),lookup!$G$2:$N$13,8)</f>
        <v>2022M12</v>
      </c>
      <c r="C5388" s="7">
        <f t="shared" ref="C5388:C5451" si="556">C5387+1</f>
        <v>44925</v>
      </c>
      <c r="D5388" s="126">
        <v>40.176812889513471</v>
      </c>
      <c r="E5388">
        <f t="shared" si="546"/>
        <v>39.771090497884032</v>
      </c>
      <c r="F5388" s="126">
        <v>33.282880994520823</v>
      </c>
      <c r="G5388">
        <f t="shared" si="555"/>
        <v>33.085688546408711</v>
      </c>
      <c r="H5388">
        <f t="shared" si="553"/>
        <v>39.969662495900835</v>
      </c>
      <c r="I5388">
        <f t="shared" si="554"/>
        <v>33.509959566215962</v>
      </c>
      <c r="J5388">
        <f t="shared" si="548"/>
        <v>0</v>
      </c>
      <c r="K5388" s="66"/>
      <c r="L5388" s="67"/>
      <c r="M5388" s="66"/>
      <c r="N5388" s="67"/>
      <c r="O5388" s="149"/>
      <c r="P5388" s="150"/>
      <c r="Q5388" s="149"/>
      <c r="R5388" s="68"/>
      <c r="S5388">
        <f t="shared" si="549"/>
        <v>33.519887830936895</v>
      </c>
      <c r="T5388">
        <f t="shared" si="550"/>
        <v>9.9282647209335551E-3</v>
      </c>
      <c r="U5388">
        <f t="shared" si="551"/>
        <v>39.984060879918303</v>
      </c>
      <c r="V5388">
        <f t="shared" si="552"/>
        <v>1.4398384017468402E-2</v>
      </c>
    </row>
    <row r="5389" spans="1:22">
      <c r="A5389" s="12">
        <f t="shared" si="547"/>
        <v>0</v>
      </c>
      <c r="B5389" t="str">
        <f>YEAR(C5389)&amp;VLOOKUP(MONTH(C5389),lookup!$G$2:$N$13,8)</f>
        <v>2022M12</v>
      </c>
      <c r="C5389" s="7">
        <f t="shared" si="556"/>
        <v>44926</v>
      </c>
      <c r="D5389" s="126">
        <v>39.981663635392778</v>
      </c>
      <c r="E5389">
        <f t="shared" si="546"/>
        <v>39.931815531495985</v>
      </c>
      <c r="F5389" s="126">
        <v>33.274406834486037</v>
      </c>
      <c r="G5389">
        <f t="shared" si="555"/>
        <v>33.156183304899855</v>
      </c>
      <c r="H5389">
        <f t="shared" si="553"/>
        <v>40.12004636415211</v>
      </c>
      <c r="I5389">
        <f t="shared" si="554"/>
        <v>33.606466884983945</v>
      </c>
      <c r="J5389">
        <f t="shared" si="548"/>
        <v>0</v>
      </c>
      <c r="K5389" s="66"/>
      <c r="L5389" s="67"/>
      <c r="M5389" s="66"/>
      <c r="N5389" s="67"/>
      <c r="O5389" s="149"/>
      <c r="P5389" s="150"/>
      <c r="Q5389" s="149"/>
      <c r="R5389" s="68"/>
      <c r="S5389">
        <f t="shared" si="549"/>
        <v>33.605994421134618</v>
      </c>
      <c r="T5389">
        <f t="shared" si="550"/>
        <v>-4.724638493271982E-4</v>
      </c>
      <c r="U5389">
        <f t="shared" si="551"/>
        <v>40.111635930875494</v>
      </c>
      <c r="V5389">
        <f t="shared" si="552"/>
        <v>-8.4104332766159473E-3</v>
      </c>
    </row>
    <row r="5390" spans="1:22">
      <c r="A5390" s="12">
        <f t="shared" si="547"/>
        <v>0</v>
      </c>
      <c r="B5390" t="str">
        <f>YEAR(C5390)&amp;VLOOKUP(MONTH(C5390),lookup!$G$2:$N$13,8)</f>
        <v>2023M01</v>
      </c>
      <c r="C5390" s="7">
        <f t="shared" si="556"/>
        <v>44927</v>
      </c>
      <c r="D5390" s="126">
        <v>40.17457711611759</v>
      </c>
      <c r="E5390">
        <f t="shared" si="546"/>
        <v>39.883325140178073</v>
      </c>
      <c r="F5390" s="126">
        <v>33.356024490647037</v>
      </c>
      <c r="G5390">
        <f t="shared" si="555"/>
        <v>33.160989360209989</v>
      </c>
      <c r="H5390">
        <f t="shared" si="553"/>
        <v>40.075792379026709</v>
      </c>
      <c r="I5390">
        <f t="shared" si="554"/>
        <v>33.566941841135453</v>
      </c>
      <c r="J5390">
        <f t="shared" si="548"/>
        <v>0</v>
      </c>
      <c r="K5390" s="66"/>
      <c r="L5390" s="67"/>
      <c r="M5390" s="66"/>
      <c r="N5390" s="67"/>
      <c r="O5390" s="149"/>
      <c r="P5390" s="150"/>
      <c r="Q5390" s="149"/>
      <c r="R5390" s="68"/>
      <c r="S5390">
        <f t="shared" si="549"/>
        <v>33.576488162806477</v>
      </c>
      <c r="T5390">
        <f t="shared" si="550"/>
        <v>9.5463216710243159E-3</v>
      </c>
      <c r="U5390">
        <f t="shared" si="551"/>
        <v>40.087236899804473</v>
      </c>
      <c r="V5390">
        <f t="shared" si="552"/>
        <v>1.1444520777764922E-2</v>
      </c>
    </row>
    <row r="5391" spans="1:22">
      <c r="A5391" s="12">
        <f t="shared" si="547"/>
        <v>0</v>
      </c>
      <c r="B5391" t="str">
        <f>YEAR(C5391)&amp;VLOOKUP(MONTH(C5391),lookup!$G$2:$N$13,8)</f>
        <v>2023M01</v>
      </c>
      <c r="C5391" s="7">
        <f t="shared" si="556"/>
        <v>44928</v>
      </c>
      <c r="D5391" s="126">
        <v>39.835539603045135</v>
      </c>
      <c r="E5391">
        <f t="shared" si="546"/>
        <v>39.982555992533804</v>
      </c>
      <c r="F5391" s="126">
        <v>33.151838066729717</v>
      </c>
      <c r="G5391">
        <f t="shared" si="555"/>
        <v>33.202554187853558</v>
      </c>
      <c r="H5391">
        <f t="shared" si="553"/>
        <v>40.148693091921437</v>
      </c>
      <c r="I5391">
        <f t="shared" si="554"/>
        <v>33.614834824052913</v>
      </c>
      <c r="J5391">
        <f t="shared" si="548"/>
        <v>0</v>
      </c>
      <c r="K5391" s="66"/>
      <c r="L5391" s="67"/>
      <c r="M5391" s="66"/>
      <c r="N5391" s="67"/>
      <c r="O5391" s="149"/>
      <c r="P5391" s="150"/>
      <c r="Q5391" s="149"/>
      <c r="R5391" s="68"/>
      <c r="S5391">
        <f t="shared" si="549"/>
        <v>33.615519214194563</v>
      </c>
      <c r="T5391">
        <f t="shared" si="550"/>
        <v>6.8439014165022627E-4</v>
      </c>
      <c r="U5391">
        <f t="shared" si="551"/>
        <v>40.143334785278839</v>
      </c>
      <c r="V5391">
        <f t="shared" si="552"/>
        <v>-5.3583066425986203E-3</v>
      </c>
    </row>
    <row r="5392" spans="1:22">
      <c r="A5392" s="12">
        <f t="shared" si="547"/>
        <v>0</v>
      </c>
      <c r="B5392" t="str">
        <f>YEAR(C5392)&amp;VLOOKUP(MONTH(C5392),lookup!$G$2:$N$13,8)</f>
        <v>2023M01</v>
      </c>
      <c r="C5392" s="7">
        <f t="shared" si="556"/>
        <v>44929</v>
      </c>
      <c r="D5392" s="126">
        <v>40.03754895559765</v>
      </c>
      <c r="E5392">
        <f t="shared" si="546"/>
        <v>39.958333856171905</v>
      </c>
      <c r="F5392" s="126">
        <v>33.109619407046353</v>
      </c>
      <c r="G5392">
        <f t="shared" si="555"/>
        <v>33.19161194618637</v>
      </c>
      <c r="H5392">
        <f t="shared" si="553"/>
        <v>40.180057756505867</v>
      </c>
      <c r="I5392">
        <f t="shared" si="554"/>
        <v>33.63415161942121</v>
      </c>
      <c r="J5392">
        <f t="shared" si="548"/>
        <v>0</v>
      </c>
      <c r="K5392" s="66"/>
      <c r="L5392" s="67"/>
      <c r="M5392" s="66"/>
      <c r="N5392" s="67"/>
      <c r="O5392" s="149"/>
      <c r="P5392" s="150"/>
      <c r="Q5392" s="149"/>
      <c r="R5392" s="68"/>
      <c r="S5392">
        <f t="shared" si="549"/>
        <v>33.635564746337295</v>
      </c>
      <c r="T5392">
        <f t="shared" si="550"/>
        <v>1.4131269160841953E-3</v>
      </c>
      <c r="U5392">
        <f t="shared" si="551"/>
        <v>40.178160374594469</v>
      </c>
      <c r="V5392">
        <f t="shared" si="552"/>
        <v>-1.8973819113980994E-3</v>
      </c>
    </row>
    <row r="5393" spans="1:22">
      <c r="A5393" s="12">
        <f t="shared" si="547"/>
        <v>0</v>
      </c>
      <c r="B5393" t="str">
        <f>YEAR(C5393)&amp;VLOOKUP(MONTH(C5393),lookup!$G$2:$N$13,8)</f>
        <v>2023M01</v>
      </c>
      <c r="C5393" s="7">
        <f t="shared" si="556"/>
        <v>44930</v>
      </c>
      <c r="D5393" s="126">
        <v>39.806159273224416</v>
      </c>
      <c r="E5393">
        <f t="shared" si="546"/>
        <v>39.97575963429081</v>
      </c>
      <c r="F5393" s="126">
        <v>33.165986019333488</v>
      </c>
      <c r="G5393">
        <f t="shared" si="555"/>
        <v>33.205697354165139</v>
      </c>
      <c r="H5393">
        <f t="shared" si="553"/>
        <v>40.184640326339277</v>
      </c>
      <c r="I5393">
        <f t="shared" si="554"/>
        <v>33.644901069896406</v>
      </c>
      <c r="J5393">
        <f t="shared" si="548"/>
        <v>0</v>
      </c>
      <c r="K5393" s="66"/>
      <c r="L5393" s="67"/>
      <c r="M5393" s="66"/>
      <c r="N5393" s="67"/>
      <c r="O5393" s="149"/>
      <c r="P5393" s="150"/>
      <c r="Q5393" s="149"/>
      <c r="R5393" s="68"/>
      <c r="S5393">
        <f t="shared" si="549"/>
        <v>33.6501327889561</v>
      </c>
      <c r="T5393">
        <f t="shared" si="550"/>
        <v>5.2317190596937735E-3</v>
      </c>
      <c r="U5393">
        <f t="shared" si="551"/>
        <v>40.194760703646558</v>
      </c>
      <c r="V5393">
        <f t="shared" si="552"/>
        <v>1.0120377307281103E-2</v>
      </c>
    </row>
    <row r="5394" spans="1:22">
      <c r="A5394" s="12">
        <f t="shared" si="547"/>
        <v>0</v>
      </c>
      <c r="B5394" t="str">
        <f>YEAR(C5394)&amp;VLOOKUP(MONTH(C5394),lookup!$G$2:$N$13,8)</f>
        <v>2023M01</v>
      </c>
      <c r="C5394" s="7">
        <f t="shared" si="556"/>
        <v>44931</v>
      </c>
      <c r="D5394" s="126">
        <v>40.446054018205992</v>
      </c>
      <c r="E5394">
        <f t="shared" si="546"/>
        <v>40.02684550923918</v>
      </c>
      <c r="F5394" s="126">
        <v>33.495841383697439</v>
      </c>
      <c r="G5394">
        <f t="shared" si="555"/>
        <v>33.247119427234537</v>
      </c>
      <c r="H5394">
        <f t="shared" si="553"/>
        <v>40.1966555627112</v>
      </c>
      <c r="I5394">
        <f t="shared" si="554"/>
        <v>33.642705932977172</v>
      </c>
      <c r="J5394">
        <f t="shared" si="548"/>
        <v>0</v>
      </c>
      <c r="K5394" s="66"/>
      <c r="L5394" s="67"/>
      <c r="M5394" s="66"/>
      <c r="N5394" s="67"/>
      <c r="O5394" s="149"/>
      <c r="P5394" s="150"/>
      <c r="Q5394" s="149"/>
      <c r="R5394" s="68"/>
      <c r="S5394">
        <f t="shared" si="549"/>
        <v>33.653502142982134</v>
      </c>
      <c r="T5394">
        <f t="shared" si="550"/>
        <v>1.0796210004961893E-2</v>
      </c>
      <c r="U5394">
        <f t="shared" si="551"/>
        <v>40.203067004437216</v>
      </c>
      <c r="V5394">
        <f t="shared" si="552"/>
        <v>6.4114417260157097E-3</v>
      </c>
    </row>
    <row r="5395" spans="1:22">
      <c r="A5395" s="12">
        <f t="shared" si="547"/>
        <v>0</v>
      </c>
      <c r="B5395" t="str">
        <f>YEAR(C5395)&amp;VLOOKUP(MONTH(C5395),lookup!$G$2:$N$13,8)</f>
        <v>2023M01</v>
      </c>
      <c r="C5395" s="7">
        <f t="shared" si="556"/>
        <v>44932</v>
      </c>
      <c r="D5395" s="126">
        <v>40.042819422774777</v>
      </c>
      <c r="E5395">
        <f t="shared" si="546"/>
        <v>40.059881631197449</v>
      </c>
      <c r="F5395" s="126">
        <v>33.291253675881862</v>
      </c>
      <c r="G5395">
        <f t="shared" si="555"/>
        <v>33.26387093313275</v>
      </c>
      <c r="H5395">
        <f t="shared" si="553"/>
        <v>40.156308756397308</v>
      </c>
      <c r="I5395">
        <f t="shared" si="554"/>
        <v>33.592672607045969</v>
      </c>
      <c r="J5395">
        <f t="shared" si="548"/>
        <v>0</v>
      </c>
      <c r="K5395" s="66"/>
      <c r="L5395" s="67"/>
      <c r="M5395" s="66"/>
      <c r="N5395" s="67"/>
      <c r="O5395" s="149"/>
      <c r="P5395" s="150"/>
      <c r="Q5395" s="149"/>
      <c r="R5395" s="68"/>
      <c r="S5395">
        <f t="shared" si="549"/>
        <v>33.599169149634314</v>
      </c>
      <c r="T5395">
        <f t="shared" si="550"/>
        <v>6.4965425883443118E-3</v>
      </c>
      <c r="U5395">
        <f t="shared" si="551"/>
        <v>40.157365217587099</v>
      </c>
      <c r="V5395">
        <f t="shared" si="552"/>
        <v>1.0564611897905252E-3</v>
      </c>
    </row>
    <row r="5396" spans="1:22">
      <c r="A5396" s="12">
        <f t="shared" si="547"/>
        <v>0</v>
      </c>
      <c r="B5396" t="str">
        <f>YEAR(C5396)&amp;VLOOKUP(MONTH(C5396),lookup!$G$2:$N$13,8)</f>
        <v>2023M01</v>
      </c>
      <c r="C5396" s="7">
        <f t="shared" si="556"/>
        <v>44933</v>
      </c>
      <c r="D5396" s="126">
        <v>40.524135090563064</v>
      </c>
      <c r="E5396">
        <f t="shared" si="546"/>
        <v>40.110719099966843</v>
      </c>
      <c r="F5396" s="126">
        <v>33.526406040258102</v>
      </c>
      <c r="G5396">
        <f t="shared" si="555"/>
        <v>33.293289710958916</v>
      </c>
      <c r="H5396">
        <f t="shared" si="553"/>
        <v>40.164046268954856</v>
      </c>
      <c r="I5396">
        <f t="shared" si="554"/>
        <v>33.599696406396681</v>
      </c>
      <c r="J5396">
        <f t="shared" si="548"/>
        <v>0</v>
      </c>
      <c r="K5396" s="66"/>
      <c r="L5396" s="67"/>
      <c r="M5396" s="66"/>
      <c r="N5396" s="67"/>
      <c r="O5396" s="149"/>
      <c r="P5396" s="150"/>
      <c r="Q5396" s="149"/>
      <c r="R5396" s="68"/>
      <c r="S5396">
        <f t="shared" si="549"/>
        <v>33.611291025615451</v>
      </c>
      <c r="T5396">
        <f t="shared" si="550"/>
        <v>1.1594619218769253E-2</v>
      </c>
      <c r="U5396">
        <f t="shared" si="551"/>
        <v>40.180909596435498</v>
      </c>
      <c r="V5396">
        <f t="shared" si="552"/>
        <v>1.6863327480642454E-2</v>
      </c>
    </row>
    <row r="5397" spans="1:22">
      <c r="A5397" s="12">
        <f t="shared" si="547"/>
        <v>0</v>
      </c>
      <c r="B5397" t="str">
        <f>YEAR(C5397)&amp;VLOOKUP(MONTH(C5397),lookup!$G$2:$N$13,8)</f>
        <v>2023M01</v>
      </c>
      <c r="C5397" s="7">
        <f t="shared" si="556"/>
        <v>44934</v>
      </c>
      <c r="D5397" s="126">
        <v>40.103476754934221</v>
      </c>
      <c r="E5397">
        <f t="shared" si="546"/>
        <v>40.140660515928936</v>
      </c>
      <c r="F5397" s="126">
        <v>33.331044268515193</v>
      </c>
      <c r="G5397">
        <f t="shared" si="555"/>
        <v>33.311763400734527</v>
      </c>
      <c r="H5397">
        <f t="shared" si="553"/>
        <v>40.114178787361617</v>
      </c>
      <c r="I5397">
        <f t="shared" si="554"/>
        <v>33.55557051103181</v>
      </c>
      <c r="J5397">
        <f t="shared" si="548"/>
        <v>0</v>
      </c>
      <c r="K5397" s="66"/>
      <c r="L5397" s="67"/>
      <c r="M5397" s="66"/>
      <c r="N5397" s="67"/>
      <c r="O5397" s="149"/>
      <c r="P5397" s="150"/>
      <c r="Q5397" s="149"/>
      <c r="R5397" s="68"/>
      <c r="S5397">
        <f t="shared" si="549"/>
        <v>33.564002584025026</v>
      </c>
      <c r="T5397">
        <f t="shared" si="550"/>
        <v>8.4320729932159111E-3</v>
      </c>
      <c r="U5397">
        <f t="shared" si="551"/>
        <v>40.131657019115622</v>
      </c>
      <c r="V5397">
        <f t="shared" si="552"/>
        <v>1.747823175400498E-2</v>
      </c>
    </row>
    <row r="5398" spans="1:22">
      <c r="A5398" s="12">
        <f t="shared" si="547"/>
        <v>0</v>
      </c>
      <c r="B5398" t="str">
        <f>YEAR(C5398)&amp;VLOOKUP(MONTH(C5398),lookup!$G$2:$N$13,8)</f>
        <v>2023M01</v>
      </c>
      <c r="C5398" s="7">
        <f t="shared" si="556"/>
        <v>44935</v>
      </c>
      <c r="D5398" s="126">
        <v>40.346471102265404</v>
      </c>
      <c r="E5398">
        <f t="shared" si="546"/>
        <v>40.177147402285485</v>
      </c>
      <c r="F5398" s="126">
        <v>33.260214665817585</v>
      </c>
      <c r="G5398">
        <f t="shared" si="555"/>
        <v>33.318324891580289</v>
      </c>
      <c r="H5398">
        <f t="shared" si="553"/>
        <v>40.09277413447122</v>
      </c>
      <c r="I5398">
        <f t="shared" si="554"/>
        <v>33.538569590754108</v>
      </c>
      <c r="J5398">
        <f t="shared" si="548"/>
        <v>0</v>
      </c>
      <c r="K5398" s="66"/>
      <c r="L5398" s="67"/>
      <c r="M5398" s="66"/>
      <c r="N5398" s="67"/>
      <c r="O5398" s="149"/>
      <c r="P5398" s="150"/>
      <c r="Q5398" s="149"/>
      <c r="R5398" s="68"/>
      <c r="S5398">
        <f t="shared" si="549"/>
        <v>33.549614851004932</v>
      </c>
      <c r="T5398">
        <f t="shared" si="550"/>
        <v>1.104526025082464E-2</v>
      </c>
      <c r="U5398">
        <f t="shared" si="551"/>
        <v>40.111803163575246</v>
      </c>
      <c r="V5398">
        <f t="shared" si="552"/>
        <v>1.9029029104025597E-2</v>
      </c>
    </row>
    <row r="5399" spans="1:22">
      <c r="A5399" s="12">
        <f t="shared" si="547"/>
        <v>0</v>
      </c>
      <c r="B5399" t="str">
        <f>YEAR(C5399)&amp;VLOOKUP(MONTH(C5399),lookup!$G$2:$N$13,8)</f>
        <v>2023M01</v>
      </c>
      <c r="C5399" s="7">
        <f t="shared" si="556"/>
        <v>44936</v>
      </c>
      <c r="D5399" s="126">
        <v>39.759951782412344</v>
      </c>
      <c r="E5399">
        <f t="shared" si="546"/>
        <v>40.168572539261604</v>
      </c>
      <c r="F5399" s="126">
        <v>33.048296040219</v>
      </c>
      <c r="G5399">
        <f t="shared" si="555"/>
        <v>33.302046016663823</v>
      </c>
      <c r="H5399">
        <f t="shared" si="553"/>
        <v>40.085215062809496</v>
      </c>
      <c r="I5399">
        <f t="shared" si="554"/>
        <v>33.526997723837951</v>
      </c>
      <c r="J5399">
        <f t="shared" si="548"/>
        <v>0</v>
      </c>
      <c r="K5399" s="66"/>
      <c r="L5399" s="67"/>
      <c r="M5399" s="66"/>
      <c r="N5399" s="67"/>
      <c r="O5399" s="149"/>
      <c r="P5399" s="150"/>
      <c r="Q5399" s="149"/>
      <c r="R5399" s="68"/>
      <c r="S5399">
        <f t="shared" si="549"/>
        <v>33.526111260142883</v>
      </c>
      <c r="T5399">
        <f t="shared" si="550"/>
        <v>-8.8646369506761857E-4</v>
      </c>
      <c r="U5399">
        <f t="shared" si="551"/>
        <v>40.084532784910877</v>
      </c>
      <c r="V5399">
        <f t="shared" si="552"/>
        <v>-6.8227789861907695E-4</v>
      </c>
    </row>
    <row r="5400" spans="1:22">
      <c r="A5400" s="12">
        <f t="shared" si="547"/>
        <v>0</v>
      </c>
      <c r="B5400" t="str">
        <f>YEAR(C5400)&amp;VLOOKUP(MONTH(C5400),lookup!$G$2:$N$13,8)</f>
        <v>2023M01</v>
      </c>
      <c r="C5400" s="7">
        <f t="shared" si="556"/>
        <v>44937</v>
      </c>
      <c r="D5400" s="126">
        <v>40.426397173872807</v>
      </c>
      <c r="E5400">
        <f t="shared" si="546"/>
        <v>40.191237482542697</v>
      </c>
      <c r="F5400" s="126">
        <v>33.416643514393279</v>
      </c>
      <c r="G5400">
        <f t="shared" si="555"/>
        <v>33.314635200930994</v>
      </c>
      <c r="H5400">
        <f t="shared" si="553"/>
        <v>40.103231190459347</v>
      </c>
      <c r="I5400">
        <f t="shared" si="554"/>
        <v>33.534040411978523</v>
      </c>
      <c r="J5400">
        <f t="shared" si="548"/>
        <v>0</v>
      </c>
      <c r="K5400" s="66"/>
      <c r="L5400" s="67"/>
      <c r="M5400" s="66"/>
      <c r="N5400" s="67"/>
      <c r="O5400" s="149"/>
      <c r="P5400" s="150"/>
      <c r="Q5400" s="149"/>
      <c r="R5400" s="68"/>
      <c r="S5400">
        <f t="shared" si="549"/>
        <v>33.537755804244071</v>
      </c>
      <c r="T5400">
        <f t="shared" si="550"/>
        <v>3.7153922655477345E-3</v>
      </c>
      <c r="U5400">
        <f t="shared" si="551"/>
        <v>40.103732415020048</v>
      </c>
      <c r="V5400">
        <f t="shared" si="552"/>
        <v>5.0122456070056387E-4</v>
      </c>
    </row>
    <row r="5401" spans="1:22">
      <c r="A5401" s="12">
        <f t="shared" si="547"/>
        <v>0</v>
      </c>
      <c r="B5401" t="str">
        <f>YEAR(C5401)&amp;VLOOKUP(MONTH(C5401),lookup!$G$2:$N$13,8)</f>
        <v>2023M01</v>
      </c>
      <c r="C5401" s="7">
        <f t="shared" si="556"/>
        <v>44938</v>
      </c>
      <c r="D5401" s="126">
        <v>39.991757487342383</v>
      </c>
      <c r="E5401">
        <f t="shared" si="546"/>
        <v>40.198582209639042</v>
      </c>
      <c r="F5401" s="126">
        <v>33.170039585637035</v>
      </c>
      <c r="G5401">
        <f t="shared" si="555"/>
        <v>33.304787374637897</v>
      </c>
      <c r="H5401">
        <f t="shared" si="553"/>
        <v>40.110861614490112</v>
      </c>
      <c r="I5401">
        <f t="shared" si="554"/>
        <v>33.533103688429662</v>
      </c>
      <c r="J5401">
        <f t="shared" si="548"/>
        <v>0</v>
      </c>
      <c r="K5401" s="66"/>
      <c r="L5401" s="67"/>
      <c r="M5401" s="66"/>
      <c r="N5401" s="67"/>
      <c r="O5401" s="149"/>
      <c r="P5401" s="150"/>
      <c r="Q5401" s="149"/>
      <c r="R5401" s="68"/>
      <c r="S5401">
        <f t="shared" si="549"/>
        <v>33.536331601975554</v>
      </c>
      <c r="T5401">
        <f t="shared" si="550"/>
        <v>3.227913545892136E-3</v>
      </c>
      <c r="U5401">
        <f t="shared" si="551"/>
        <v>40.115253145491728</v>
      </c>
      <c r="V5401">
        <f t="shared" si="552"/>
        <v>4.3915310016160447E-3</v>
      </c>
    </row>
    <row r="5402" spans="1:22">
      <c r="A5402" s="12">
        <f t="shared" si="547"/>
        <v>0</v>
      </c>
      <c r="B5402" t="str">
        <f>YEAR(C5402)&amp;VLOOKUP(MONTH(C5402),lookup!$G$2:$N$13,8)</f>
        <v>2023M01</v>
      </c>
      <c r="C5402" s="7">
        <f t="shared" si="556"/>
        <v>44939</v>
      </c>
      <c r="D5402" s="126">
        <v>40.525562741574973</v>
      </c>
      <c r="E5402">
        <f t="shared" si="546"/>
        <v>40.203670475767254</v>
      </c>
      <c r="F5402" s="126">
        <v>33.523252068604073</v>
      </c>
      <c r="G5402">
        <f t="shared" si="555"/>
        <v>33.306237711473393</v>
      </c>
      <c r="H5402">
        <f t="shared" si="553"/>
        <v>40.1423211268324</v>
      </c>
      <c r="I5402">
        <f t="shared" si="554"/>
        <v>33.557915771908206</v>
      </c>
      <c r="J5402">
        <f t="shared" si="548"/>
        <v>0</v>
      </c>
      <c r="K5402" s="66"/>
      <c r="L5402" s="67"/>
      <c r="M5402" s="66"/>
      <c r="N5402" s="67"/>
      <c r="O5402" s="149"/>
      <c r="P5402" s="150"/>
      <c r="Q5402" s="149"/>
      <c r="R5402" s="68"/>
      <c r="S5402">
        <f t="shared" si="549"/>
        <v>33.547349334608128</v>
      </c>
      <c r="T5402">
        <f t="shared" si="550"/>
        <v>-1.056643730007778E-2</v>
      </c>
      <c r="U5402">
        <f t="shared" si="551"/>
        <v>40.129510919502742</v>
      </c>
      <c r="V5402">
        <f t="shared" si="552"/>
        <v>-1.281020732965743E-2</v>
      </c>
    </row>
    <row r="5403" spans="1:22">
      <c r="A5403" s="12">
        <f t="shared" si="547"/>
        <v>0</v>
      </c>
      <c r="B5403" t="str">
        <f>YEAR(C5403)&amp;VLOOKUP(MONTH(C5403),lookup!$G$2:$N$13,8)</f>
        <v>2023M01</v>
      </c>
      <c r="C5403" s="7">
        <f t="shared" si="556"/>
        <v>44940</v>
      </c>
      <c r="D5403" s="126">
        <v>40.26939722682755</v>
      </c>
      <c r="E5403">
        <f t="shared" si="546"/>
        <v>40.231658294511668</v>
      </c>
      <c r="F5403" s="126">
        <v>33.421221744420507</v>
      </c>
      <c r="G5403">
        <f t="shared" si="555"/>
        <v>33.321875505415839</v>
      </c>
      <c r="H5403">
        <f t="shared" si="553"/>
        <v>40.180783467504526</v>
      </c>
      <c r="I5403">
        <f t="shared" si="554"/>
        <v>33.578495996653224</v>
      </c>
      <c r="J5403">
        <f t="shared" si="548"/>
        <v>0</v>
      </c>
      <c r="K5403" s="66"/>
      <c r="L5403" s="67"/>
      <c r="M5403" s="66"/>
      <c r="N5403" s="67"/>
      <c r="O5403" s="149"/>
      <c r="P5403" s="150"/>
      <c r="Q5403" s="149"/>
      <c r="R5403" s="68"/>
      <c r="S5403">
        <f t="shared" si="549"/>
        <v>33.577331691970372</v>
      </c>
      <c r="T5403">
        <f t="shared" si="550"/>
        <v>-1.1643046828524461E-3</v>
      </c>
      <c r="U5403">
        <f t="shared" si="551"/>
        <v>40.170864646469639</v>
      </c>
      <c r="V5403">
        <f t="shared" si="552"/>
        <v>-9.9188210348870598E-3</v>
      </c>
    </row>
    <row r="5404" spans="1:22">
      <c r="A5404" s="12">
        <f t="shared" si="547"/>
        <v>0</v>
      </c>
      <c r="B5404" t="str">
        <f>YEAR(C5404)&amp;VLOOKUP(MONTH(C5404),lookup!$G$2:$N$13,8)</f>
        <v>2023M01</v>
      </c>
      <c r="C5404" s="7">
        <f t="shared" si="556"/>
        <v>44941</v>
      </c>
      <c r="D5404" s="126">
        <v>40.500370518823964</v>
      </c>
      <c r="E5404">
        <f t="shared" si="546"/>
        <v>40.242997960157851</v>
      </c>
      <c r="F5404" s="126">
        <v>33.464835913779886</v>
      </c>
      <c r="G5404">
        <f t="shared" si="555"/>
        <v>33.335079143174475</v>
      </c>
      <c r="H5404">
        <f t="shared" si="553"/>
        <v>40.218959449729667</v>
      </c>
      <c r="I5404">
        <f t="shared" si="554"/>
        <v>33.59247219890991</v>
      </c>
      <c r="J5404">
        <f t="shared" si="548"/>
        <v>0</v>
      </c>
      <c r="K5404" s="66"/>
      <c r="L5404" s="67"/>
      <c r="M5404" s="66"/>
      <c r="N5404" s="67"/>
      <c r="O5404" s="149"/>
      <c r="P5404" s="150"/>
      <c r="Q5404" s="149"/>
      <c r="R5404" s="68"/>
      <c r="S5404">
        <f t="shared" si="549"/>
        <v>33.581737482429034</v>
      </c>
      <c r="T5404">
        <f t="shared" si="550"/>
        <v>-1.0734716480875761E-2</v>
      </c>
      <c r="U5404">
        <f t="shared" si="551"/>
        <v>40.197487973321671</v>
      </c>
      <c r="V5404">
        <f t="shared" si="552"/>
        <v>-2.1471476407995738E-2</v>
      </c>
    </row>
    <row r="5405" spans="1:22">
      <c r="A5405" s="12">
        <f t="shared" si="547"/>
        <v>0</v>
      </c>
      <c r="B5405" t="str">
        <f>YEAR(C5405)&amp;VLOOKUP(MONTH(C5405),lookup!$G$2:$N$13,8)</f>
        <v>2023M01</v>
      </c>
      <c r="C5405" s="7">
        <f t="shared" si="556"/>
        <v>44942</v>
      </c>
      <c r="D5405" s="126">
        <v>39.571059494007365</v>
      </c>
      <c r="E5405">
        <f t="shared" si="546"/>
        <v>40.193980857316177</v>
      </c>
      <c r="F5405" s="126">
        <v>32.742764469401095</v>
      </c>
      <c r="G5405">
        <f t="shared" si="555"/>
        <v>33.272850691495023</v>
      </c>
      <c r="H5405">
        <f t="shared" si="553"/>
        <v>40.262131512554653</v>
      </c>
      <c r="I5405">
        <f t="shared" si="554"/>
        <v>33.621839813020713</v>
      </c>
      <c r="J5405">
        <f t="shared" si="548"/>
        <v>0</v>
      </c>
      <c r="K5405" s="66"/>
      <c r="L5405" s="67"/>
      <c r="M5405" s="66"/>
      <c r="N5405" s="67"/>
      <c r="O5405" s="149"/>
      <c r="P5405" s="150"/>
      <c r="Q5405" s="149"/>
      <c r="R5405" s="68"/>
      <c r="S5405">
        <f t="shared" si="549"/>
        <v>33.617217850457592</v>
      </c>
      <c r="T5405">
        <f t="shared" si="550"/>
        <v>-4.6219625631209738E-3</v>
      </c>
      <c r="U5405">
        <f t="shared" si="551"/>
        <v>40.248073506404566</v>
      </c>
      <c r="V5405">
        <f t="shared" si="552"/>
        <v>-1.405800615008701E-2</v>
      </c>
    </row>
    <row r="5406" spans="1:22">
      <c r="A5406" s="12">
        <f t="shared" si="547"/>
        <v>0</v>
      </c>
      <c r="B5406" t="str">
        <f>YEAR(C5406)&amp;VLOOKUP(MONTH(C5406),lookup!$G$2:$N$13,8)</f>
        <v>2023M01</v>
      </c>
      <c r="C5406" s="7">
        <f t="shared" si="556"/>
        <v>44943</v>
      </c>
      <c r="D5406" s="126">
        <v>39.972753074481211</v>
      </c>
      <c r="E5406">
        <f t="shared" si="546"/>
        <v>40.132819805630362</v>
      </c>
      <c r="F5406" s="126">
        <v>33.079678836787146</v>
      </c>
      <c r="G5406">
        <f t="shared" si="555"/>
        <v>33.233486812380107</v>
      </c>
      <c r="H5406">
        <f t="shared" si="553"/>
        <v>40.265488173433411</v>
      </c>
      <c r="I5406">
        <f t="shared" si="554"/>
        <v>33.606895446874752</v>
      </c>
      <c r="J5406">
        <f t="shared" si="548"/>
        <v>0</v>
      </c>
      <c r="K5406" s="66"/>
      <c r="L5406" s="67"/>
      <c r="M5406" s="66"/>
      <c r="N5406" s="67"/>
      <c r="O5406" s="149"/>
      <c r="P5406" s="150"/>
      <c r="Q5406" s="149"/>
      <c r="R5406" s="68"/>
      <c r="S5406">
        <f t="shared" si="549"/>
        <v>33.598620836519657</v>
      </c>
      <c r="T5406">
        <f t="shared" si="550"/>
        <v>-8.2746103550945804E-3</v>
      </c>
      <c r="U5406">
        <f t="shared" si="551"/>
        <v>40.250746953193833</v>
      </c>
      <c r="V5406">
        <f t="shared" si="552"/>
        <v>-1.4741220239578467E-2</v>
      </c>
    </row>
    <row r="5407" spans="1:22">
      <c r="A5407" s="12">
        <f t="shared" si="547"/>
        <v>0</v>
      </c>
      <c r="B5407" t="str">
        <f>YEAR(C5407)&amp;VLOOKUP(MONTH(C5407),lookup!$G$2:$N$13,8)</f>
        <v>2023M01</v>
      </c>
      <c r="C5407" s="7">
        <f t="shared" si="556"/>
        <v>44944</v>
      </c>
      <c r="D5407" s="126">
        <v>39.902717848716897</v>
      </c>
      <c r="E5407">
        <f t="shared" si="546"/>
        <v>40.134322714888945</v>
      </c>
      <c r="F5407" s="126">
        <v>32.939981729975031</v>
      </c>
      <c r="G5407">
        <f t="shared" si="555"/>
        <v>33.207545680018022</v>
      </c>
      <c r="H5407">
        <f t="shared" si="553"/>
        <v>40.274170523316315</v>
      </c>
      <c r="I5407">
        <f t="shared" si="554"/>
        <v>33.607012680678899</v>
      </c>
      <c r="J5407">
        <f t="shared" si="548"/>
        <v>0</v>
      </c>
      <c r="K5407" s="66"/>
      <c r="L5407" s="67"/>
      <c r="M5407" s="66"/>
      <c r="N5407" s="67"/>
      <c r="O5407" s="149"/>
      <c r="P5407" s="150"/>
      <c r="Q5407" s="149"/>
      <c r="R5407" s="68"/>
      <c r="S5407">
        <f t="shared" si="549"/>
        <v>33.610471764987849</v>
      </c>
      <c r="T5407">
        <f t="shared" si="550"/>
        <v>3.4590843089503664E-3</v>
      </c>
      <c r="U5407">
        <f t="shared" si="551"/>
        <v>40.275791130177581</v>
      </c>
      <c r="V5407">
        <f t="shared" si="552"/>
        <v>1.6206068612660829E-3</v>
      </c>
    </row>
    <row r="5408" spans="1:22">
      <c r="A5408" s="12">
        <f t="shared" si="547"/>
        <v>0</v>
      </c>
      <c r="B5408" t="str">
        <f>YEAR(C5408)&amp;VLOOKUP(MONTH(C5408),lookup!$G$2:$N$13,8)</f>
        <v>2023M01</v>
      </c>
      <c r="C5408" s="7">
        <f t="shared" si="556"/>
        <v>44945</v>
      </c>
      <c r="D5408" s="126">
        <v>39.898076866648239</v>
      </c>
      <c r="E5408">
        <f t="shared" si="546"/>
        <v>40.049012206110177</v>
      </c>
      <c r="F5408" s="126">
        <v>33.022403046951425</v>
      </c>
      <c r="G5408">
        <f t="shared" si="555"/>
        <v>33.14116823233185</v>
      </c>
      <c r="H5408">
        <f t="shared" si="553"/>
        <v>40.267554026373553</v>
      </c>
      <c r="I5408">
        <f t="shared" si="554"/>
        <v>33.597074049444871</v>
      </c>
      <c r="J5408">
        <f t="shared" si="548"/>
        <v>0</v>
      </c>
      <c r="K5408" s="66"/>
      <c r="L5408" s="67"/>
      <c r="M5408" s="66"/>
      <c r="N5408" s="67"/>
      <c r="O5408" s="66"/>
      <c r="P5408" s="150"/>
      <c r="Q5408" s="149"/>
      <c r="R5408" s="68"/>
      <c r="S5408">
        <f t="shared" si="549"/>
        <v>33.591326090872045</v>
      </c>
      <c r="T5408">
        <f t="shared" si="550"/>
        <v>-5.7479585728259508E-3</v>
      </c>
      <c r="U5408">
        <f t="shared" si="551"/>
        <v>40.258512366874143</v>
      </c>
      <c r="V5408">
        <f t="shared" si="552"/>
        <v>-9.0416594994096045E-3</v>
      </c>
    </row>
    <row r="5409" spans="1:22">
      <c r="A5409" s="12">
        <f t="shared" si="547"/>
        <v>0</v>
      </c>
      <c r="B5409" t="str">
        <f>YEAR(C5409)&amp;VLOOKUP(MONTH(C5409),lookup!$G$2:$N$13,8)</f>
        <v>2023M01</v>
      </c>
      <c r="C5409" s="7">
        <f t="shared" si="556"/>
        <v>44946</v>
      </c>
      <c r="D5409" s="126">
        <v>40.137369836858291</v>
      </c>
      <c r="E5409">
        <f t="shared" si="546"/>
        <v>40.047110695457491</v>
      </c>
      <c r="F5409" s="126">
        <v>33.214704280306165</v>
      </c>
      <c r="G5409">
        <f t="shared" si="555"/>
        <v>33.126749987072479</v>
      </c>
      <c r="H5409">
        <f t="shared" si="553"/>
        <v>40.264740947886153</v>
      </c>
      <c r="I5409">
        <f t="shared" si="554"/>
        <v>33.593076236000378</v>
      </c>
      <c r="J5409">
        <f t="shared" si="548"/>
        <v>0</v>
      </c>
      <c r="K5409" s="66"/>
      <c r="L5409" s="67"/>
      <c r="M5409" s="66"/>
      <c r="N5409" s="67"/>
      <c r="O5409" s="66"/>
      <c r="P5409" s="150"/>
      <c r="Q5409" s="149"/>
      <c r="R5409" s="68"/>
      <c r="S5409">
        <f t="shared" si="549"/>
        <v>33.596589038615399</v>
      </c>
      <c r="T5409">
        <f t="shared" si="550"/>
        <v>3.512802615020405E-3</v>
      </c>
      <c r="U5409">
        <f t="shared" si="551"/>
        <v>40.267726694877929</v>
      </c>
      <c r="V5409">
        <f t="shared" si="552"/>
        <v>2.985746991775784E-3</v>
      </c>
    </row>
    <row r="5410" spans="1:22">
      <c r="A5410" s="12">
        <f t="shared" si="547"/>
        <v>0</v>
      </c>
      <c r="B5410" t="str">
        <f>YEAR(C5410)&amp;VLOOKUP(MONTH(C5410),lookup!$G$2:$N$13,8)</f>
        <v>2023M01</v>
      </c>
      <c r="C5410" s="7">
        <f t="shared" si="556"/>
        <v>44947</v>
      </c>
      <c r="D5410" s="126">
        <v>40.243675036109821</v>
      </c>
      <c r="E5410">
        <f t="shared" si="546"/>
        <v>40.008101423639729</v>
      </c>
      <c r="F5410" s="126">
        <v>33.101005578651311</v>
      </c>
      <c r="G5410">
        <f t="shared" si="555"/>
        <v>33.070040386856377</v>
      </c>
      <c r="H5410">
        <f t="shared" si="553"/>
        <v>40.248700996663068</v>
      </c>
      <c r="I5410">
        <f t="shared" si="554"/>
        <v>33.567080931278348</v>
      </c>
      <c r="J5410">
        <f t="shared" si="548"/>
        <v>0</v>
      </c>
      <c r="K5410" s="66"/>
      <c r="L5410" s="67"/>
      <c r="M5410" s="66"/>
      <c r="N5410" s="67"/>
      <c r="O5410" s="66"/>
      <c r="P5410" s="150"/>
      <c r="Q5410" s="149"/>
      <c r="R5410" s="68"/>
      <c r="S5410">
        <f t="shared" si="549"/>
        <v>33.563124569761712</v>
      </c>
      <c r="T5410">
        <f t="shared" si="550"/>
        <v>-3.956361516635809E-3</v>
      </c>
      <c r="U5410">
        <f t="shared" si="551"/>
        <v>40.239745363464742</v>
      </c>
      <c r="V5410">
        <f t="shared" si="552"/>
        <v>-8.9556331983260407E-3</v>
      </c>
    </row>
    <row r="5411" spans="1:22">
      <c r="A5411" s="12">
        <f t="shared" si="547"/>
        <v>0</v>
      </c>
      <c r="B5411" t="str">
        <f>YEAR(C5411)&amp;VLOOKUP(MONTH(C5411),lookup!$G$2:$N$13,8)</f>
        <v>2023M01</v>
      </c>
      <c r="C5411" s="7">
        <f t="shared" si="556"/>
        <v>44948</v>
      </c>
      <c r="D5411" s="126">
        <v>39.697438751775074</v>
      </c>
      <c r="E5411">
        <f t="shared" si="546"/>
        <v>39.982885623762932</v>
      </c>
      <c r="F5411" s="126">
        <v>33.013201068126413</v>
      </c>
      <c r="G5411">
        <f t="shared" si="555"/>
        <v>33.067075477815116</v>
      </c>
      <c r="H5411">
        <f t="shared" si="553"/>
        <v>40.237194150965095</v>
      </c>
      <c r="I5411">
        <f t="shared" si="554"/>
        <v>33.547472555758269</v>
      </c>
      <c r="J5411">
        <f t="shared" si="548"/>
        <v>0</v>
      </c>
      <c r="K5411" s="66"/>
      <c r="L5411" s="67"/>
      <c r="M5411" s="66"/>
      <c r="N5411" s="67"/>
      <c r="O5411" s="66"/>
      <c r="P5411" s="150"/>
      <c r="Q5411" s="149"/>
      <c r="R5411" s="68"/>
      <c r="S5411">
        <f t="shared" si="549"/>
        <v>33.545259915307398</v>
      </c>
      <c r="T5411">
        <f t="shared" si="550"/>
        <v>-2.2126404508711062E-3</v>
      </c>
      <c r="U5411">
        <f t="shared" si="551"/>
        <v>40.234893249480642</v>
      </c>
      <c r="V5411">
        <f t="shared" si="552"/>
        <v>-2.3009014844532771E-3</v>
      </c>
    </row>
    <row r="5412" spans="1:22">
      <c r="A5412" s="12">
        <f t="shared" si="547"/>
        <v>0</v>
      </c>
      <c r="B5412" t="str">
        <f>YEAR(C5412)&amp;VLOOKUP(MONTH(C5412),lookup!$G$2:$N$13,8)</f>
        <v>2023M01</v>
      </c>
      <c r="C5412" s="7">
        <f t="shared" si="556"/>
        <v>44949</v>
      </c>
      <c r="D5412" s="126">
        <v>40.351591703160345</v>
      </c>
      <c r="E5412">
        <f t="shared" si="546"/>
        <v>40.005156833507215</v>
      </c>
      <c r="F5412" s="126">
        <v>33.142299488575119</v>
      </c>
      <c r="G5412">
        <f t="shared" si="555"/>
        <v>33.052135338888817</v>
      </c>
      <c r="H5412">
        <f t="shared" si="553"/>
        <v>40.253199685440975</v>
      </c>
      <c r="I5412">
        <f t="shared" si="554"/>
        <v>33.56266869422366</v>
      </c>
      <c r="J5412">
        <f t="shared" si="548"/>
        <v>0</v>
      </c>
      <c r="K5412" s="66"/>
      <c r="L5412" s="67"/>
      <c r="M5412" s="66"/>
      <c r="N5412" s="67"/>
      <c r="O5412" s="66"/>
      <c r="P5412" s="150"/>
      <c r="Q5412" s="149"/>
      <c r="R5412" s="68"/>
      <c r="S5412">
        <f t="shared" si="549"/>
        <v>33.5672600476762</v>
      </c>
      <c r="T5412">
        <f t="shared" si="550"/>
        <v>4.5913534525396926E-3</v>
      </c>
      <c r="U5412">
        <f t="shared" si="551"/>
        <v>40.256658329970946</v>
      </c>
      <c r="V5412">
        <f t="shared" si="552"/>
        <v>3.4586445299709112E-3</v>
      </c>
    </row>
    <row r="5413" spans="1:22">
      <c r="A5413" s="12">
        <f t="shared" si="547"/>
        <v>0</v>
      </c>
      <c r="B5413" t="str">
        <f>YEAR(C5413)&amp;VLOOKUP(MONTH(C5413),lookup!$G$2:$N$13,8)</f>
        <v>2023M01</v>
      </c>
      <c r="C5413" s="7">
        <f t="shared" si="556"/>
        <v>44950</v>
      </c>
      <c r="D5413" s="126">
        <v>39.697297675602464</v>
      </c>
      <c r="E5413">
        <f t="shared" si="546"/>
        <v>39.995928372097374</v>
      </c>
      <c r="F5413" s="126">
        <v>32.88182431342554</v>
      </c>
      <c r="G5413">
        <f t="shared" si="555"/>
        <v>33.055980127761217</v>
      </c>
      <c r="H5413">
        <f t="shared" si="553"/>
        <v>40.231127362149984</v>
      </c>
      <c r="I5413">
        <f t="shared" si="554"/>
        <v>33.542507146626392</v>
      </c>
      <c r="J5413">
        <f t="shared" si="548"/>
        <v>0</v>
      </c>
      <c r="K5413" s="66"/>
      <c r="L5413" s="67"/>
      <c r="M5413" s="66"/>
      <c r="N5413" s="67"/>
      <c r="O5413" s="66"/>
      <c r="P5413" s="150"/>
      <c r="Q5413" s="149"/>
      <c r="R5413" s="68"/>
      <c r="S5413">
        <f t="shared" si="549"/>
        <v>33.555820284005755</v>
      </c>
      <c r="T5413">
        <f t="shared" si="550"/>
        <v>1.3313137379363127E-2</v>
      </c>
      <c r="U5413">
        <f t="shared" si="551"/>
        <v>40.256358225954763</v>
      </c>
      <c r="V5413">
        <f t="shared" si="552"/>
        <v>2.5230863804779347E-2</v>
      </c>
    </row>
    <row r="5414" spans="1:22">
      <c r="A5414" s="12">
        <f t="shared" si="547"/>
        <v>0</v>
      </c>
      <c r="B5414" t="str">
        <f>YEAR(C5414)&amp;VLOOKUP(MONTH(C5414),lookup!$G$2:$N$13,8)</f>
        <v>2023M01</v>
      </c>
      <c r="C5414" s="7">
        <f t="shared" si="556"/>
        <v>44951</v>
      </c>
      <c r="D5414" s="126">
        <v>40.458744571231591</v>
      </c>
      <c r="E5414">
        <f t="shared" si="546"/>
        <v>40.073025149359552</v>
      </c>
      <c r="F5414" s="126">
        <v>33.198899684026912</v>
      </c>
      <c r="G5414">
        <f t="shared" si="555"/>
        <v>33.078139483803326</v>
      </c>
      <c r="H5414">
        <f t="shared" si="553"/>
        <v>40.247249438219356</v>
      </c>
      <c r="I5414">
        <f t="shared" si="554"/>
        <v>33.542821021609505</v>
      </c>
      <c r="J5414">
        <f t="shared" si="548"/>
        <v>0</v>
      </c>
      <c r="K5414" s="66"/>
      <c r="L5414" s="67"/>
      <c r="M5414" s="66"/>
      <c r="N5414" s="67"/>
      <c r="O5414" s="66"/>
      <c r="P5414" s="150"/>
      <c r="Q5414" s="149"/>
      <c r="R5414" s="68"/>
      <c r="S5414">
        <f t="shared" si="549"/>
        <v>33.557161153492359</v>
      </c>
      <c r="T5414">
        <f t="shared" si="550"/>
        <v>1.4340131882853768E-2</v>
      </c>
      <c r="U5414">
        <f t="shared" si="551"/>
        <v>40.251750460295121</v>
      </c>
      <c r="V5414">
        <f t="shared" si="552"/>
        <v>4.501022075764638E-3</v>
      </c>
    </row>
    <row r="5415" spans="1:22">
      <c r="A5415" s="12">
        <f t="shared" si="547"/>
        <v>0</v>
      </c>
      <c r="B5415" t="str">
        <f>YEAR(C5415)&amp;VLOOKUP(MONTH(C5415),lookup!$G$2:$N$13,8)</f>
        <v>2023M01</v>
      </c>
      <c r="C5415" s="7">
        <f t="shared" si="556"/>
        <v>44952</v>
      </c>
      <c r="D5415" s="126">
        <v>40.042685676565256</v>
      </c>
      <c r="E5415">
        <f t="shared" si="546"/>
        <v>40.073882791908986</v>
      </c>
      <c r="F5415" s="126">
        <v>33.196261991059892</v>
      </c>
      <c r="G5415">
        <f t="shared" si="555"/>
        <v>33.092620142683941</v>
      </c>
      <c r="H5415">
        <f t="shared" si="553"/>
        <v>40.281508885128417</v>
      </c>
      <c r="I5415">
        <f t="shared" si="554"/>
        <v>33.562145254814851</v>
      </c>
      <c r="J5415">
        <f t="shared" si="548"/>
        <v>0</v>
      </c>
      <c r="K5415" s="66"/>
      <c r="L5415" s="67"/>
      <c r="M5415" s="66"/>
      <c r="N5415" s="67"/>
      <c r="O5415" s="66"/>
      <c r="P5415" s="150"/>
      <c r="Q5415" s="149"/>
      <c r="R5415" s="68"/>
      <c r="S5415">
        <f t="shared" si="549"/>
        <v>33.555601367423989</v>
      </c>
      <c r="T5415">
        <f t="shared" si="550"/>
        <v>-6.5438873908618689E-3</v>
      </c>
      <c r="U5415">
        <f t="shared" si="551"/>
        <v>40.27517131515696</v>
      </c>
      <c r="V5415">
        <f t="shared" si="552"/>
        <v>-6.3375699714569578E-3</v>
      </c>
    </row>
    <row r="5416" spans="1:22">
      <c r="A5416" s="12">
        <f t="shared" si="547"/>
        <v>0</v>
      </c>
      <c r="B5416" t="str">
        <f>YEAR(C5416)&amp;VLOOKUP(MONTH(C5416),lookup!$G$2:$N$13,8)</f>
        <v>2023M01</v>
      </c>
      <c r="C5416" s="7">
        <f t="shared" si="556"/>
        <v>44953</v>
      </c>
      <c r="D5416" s="126">
        <v>40.465780548325391</v>
      </c>
      <c r="E5416">
        <f t="shared" si="546"/>
        <v>40.127873064698441</v>
      </c>
      <c r="F5416" s="126">
        <v>33.263197343150871</v>
      </c>
      <c r="G5416">
        <f t="shared" si="555"/>
        <v>33.121185766571372</v>
      </c>
      <c r="H5416">
        <f t="shared" si="553"/>
        <v>40.292654788105565</v>
      </c>
      <c r="I5416">
        <f t="shared" si="554"/>
        <v>33.562676881059296</v>
      </c>
      <c r="J5416">
        <f t="shared" si="548"/>
        <v>0</v>
      </c>
      <c r="K5416" s="66"/>
      <c r="L5416" s="67"/>
      <c r="M5416" s="66"/>
      <c r="N5416" s="67"/>
      <c r="O5416" s="66"/>
      <c r="P5416" s="150"/>
      <c r="Q5416" s="149"/>
      <c r="R5416" s="68"/>
      <c r="S5416">
        <f t="shared" si="549"/>
        <v>33.575491209724674</v>
      </c>
      <c r="T5416">
        <f t="shared" si="550"/>
        <v>1.2814328665378127E-2</v>
      </c>
      <c r="U5416">
        <f t="shared" si="551"/>
        <v>40.304460728837284</v>
      </c>
      <c r="V5416">
        <f t="shared" si="552"/>
        <v>1.1805940731719033E-2</v>
      </c>
    </row>
    <row r="5417" spans="1:22">
      <c r="A5417" s="12">
        <f t="shared" si="547"/>
        <v>0</v>
      </c>
      <c r="B5417" t="str">
        <f>YEAR(C5417)&amp;VLOOKUP(MONTH(C5417),lookup!$G$2:$N$13,8)</f>
        <v>2023M01</v>
      </c>
      <c r="C5417" s="7">
        <f t="shared" si="556"/>
        <v>44954</v>
      </c>
      <c r="D5417" s="126">
        <v>40.297055727557719</v>
      </c>
      <c r="E5417">
        <f t="shared" si="546"/>
        <v>40.187821514182374</v>
      </c>
      <c r="F5417" s="126">
        <v>33.36371596500728</v>
      </c>
      <c r="G5417">
        <f t="shared" si="555"/>
        <v>33.159708571605258</v>
      </c>
      <c r="H5417">
        <f t="shared" si="553"/>
        <v>40.322730499280283</v>
      </c>
      <c r="I5417">
        <f t="shared" si="554"/>
        <v>33.580588067244548</v>
      </c>
      <c r="J5417">
        <f t="shared" si="548"/>
        <v>0</v>
      </c>
      <c r="K5417" s="66"/>
      <c r="L5417" s="67"/>
      <c r="M5417" s="66"/>
      <c r="N5417" s="67"/>
      <c r="O5417" s="66"/>
      <c r="P5417" s="150"/>
      <c r="Q5417" s="149"/>
      <c r="R5417" s="68"/>
      <c r="S5417">
        <f t="shared" si="549"/>
        <v>33.576729367494487</v>
      </c>
      <c r="T5417">
        <f t="shared" si="550"/>
        <v>-3.8586997500615894E-3</v>
      </c>
      <c r="U5417">
        <f t="shared" si="551"/>
        <v>40.317331820353317</v>
      </c>
      <c r="V5417">
        <f t="shared" si="552"/>
        <v>-5.398678926965772E-3</v>
      </c>
    </row>
    <row r="5418" spans="1:22">
      <c r="A5418" s="12">
        <f t="shared" si="547"/>
        <v>0</v>
      </c>
      <c r="B5418" t="str">
        <f>YEAR(C5418)&amp;VLOOKUP(MONTH(C5418),lookup!$G$2:$N$13,8)</f>
        <v>2023M01</v>
      </c>
      <c r="C5418" s="7">
        <f t="shared" si="556"/>
        <v>44955</v>
      </c>
      <c r="D5418" s="126">
        <v>40.365419057626099</v>
      </c>
      <c r="E5418">
        <f t="shared" si="546"/>
        <v>40.19658279506595</v>
      </c>
      <c r="F5418" s="126">
        <v>33.163002144137828</v>
      </c>
      <c r="G5418">
        <f t="shared" si="555"/>
        <v>33.16530857824506</v>
      </c>
      <c r="H5418">
        <f t="shared" si="553"/>
        <v>40.32140900426041</v>
      </c>
      <c r="I5418">
        <f t="shared" si="554"/>
        <v>33.57099778668875</v>
      </c>
      <c r="J5418">
        <f t="shared" si="548"/>
        <v>0</v>
      </c>
      <c r="K5418" s="66"/>
      <c r="L5418" s="67"/>
      <c r="M5418" s="66"/>
      <c r="N5418" s="67"/>
      <c r="O5418" s="66"/>
      <c r="P5418" s="150"/>
      <c r="Q5418" s="149"/>
      <c r="R5418" s="68"/>
      <c r="S5418">
        <f t="shared" si="549"/>
        <v>33.571137161643357</v>
      </c>
      <c r="T5418">
        <f t="shared" si="550"/>
        <v>1.3937495460680793E-4</v>
      </c>
      <c r="U5418">
        <f t="shared" si="551"/>
        <v>40.318782029970428</v>
      </c>
      <c r="V5418">
        <f t="shared" si="552"/>
        <v>-2.6269742899813764E-3</v>
      </c>
    </row>
    <row r="5419" spans="1:22">
      <c r="A5419" s="12">
        <f t="shared" si="547"/>
        <v>0</v>
      </c>
      <c r="B5419" t="str">
        <f>YEAR(C5419)&amp;VLOOKUP(MONTH(C5419),lookup!$G$2:$N$13,8)</f>
        <v>2023M01</v>
      </c>
      <c r="C5419" s="7">
        <f t="shared" si="556"/>
        <v>44956</v>
      </c>
      <c r="D5419" s="126">
        <v>40.332919097829027</v>
      </c>
      <c r="E5419">
        <f t="shared" si="546"/>
        <v>40.289268768546542</v>
      </c>
      <c r="F5419" s="126">
        <v>33.367794686420872</v>
      </c>
      <c r="G5419">
        <f t="shared" si="555"/>
        <v>33.227968210471403</v>
      </c>
      <c r="H5419">
        <f t="shared" si="553"/>
        <v>40.35678217963973</v>
      </c>
      <c r="I5419">
        <f t="shared" si="554"/>
        <v>33.586106790478688</v>
      </c>
      <c r="J5419">
        <f t="shared" si="548"/>
        <v>0</v>
      </c>
      <c r="K5419" s="66"/>
      <c r="L5419" s="67"/>
      <c r="M5419" s="66"/>
      <c r="N5419" s="67"/>
      <c r="O5419" s="66"/>
      <c r="P5419" s="150"/>
      <c r="Q5419" s="149"/>
      <c r="R5419" s="68"/>
      <c r="S5419">
        <f t="shared" si="549"/>
        <v>33.574334739856567</v>
      </c>
      <c r="T5419">
        <f t="shared" si="550"/>
        <v>-1.1772050622120389E-2</v>
      </c>
      <c r="U5419">
        <f t="shared" si="551"/>
        <v>40.332443453661753</v>
      </c>
      <c r="V5419">
        <f t="shared" si="552"/>
        <v>-2.4338725977976594E-2</v>
      </c>
    </row>
    <row r="5420" spans="1:22">
      <c r="A5420" s="12">
        <f t="shared" si="547"/>
        <v>0</v>
      </c>
      <c r="B5420" t="str">
        <f>YEAR(C5420)&amp;VLOOKUP(MONTH(C5420),lookup!$G$2:$N$13,8)</f>
        <v>2023M01</v>
      </c>
      <c r="C5420" s="7">
        <f t="shared" si="556"/>
        <v>44957</v>
      </c>
      <c r="D5420" s="126">
        <v>40.754167072438001</v>
      </c>
      <c r="E5420">
        <f t="shared" si="546"/>
        <v>40.339048270893599</v>
      </c>
      <c r="F5420" s="126">
        <v>33.484662931940733</v>
      </c>
      <c r="G5420">
        <f t="shared" si="555"/>
        <v>33.273179529674579</v>
      </c>
      <c r="H5420">
        <f t="shared" si="553"/>
        <v>40.340317649360578</v>
      </c>
      <c r="I5420">
        <f t="shared" si="554"/>
        <v>33.566083296559597</v>
      </c>
      <c r="J5420">
        <f t="shared" si="548"/>
        <v>0</v>
      </c>
      <c r="K5420" s="66"/>
      <c r="L5420" s="67"/>
      <c r="M5420" s="66"/>
      <c r="N5420" s="67"/>
      <c r="O5420" s="66"/>
      <c r="P5420" s="150"/>
      <c r="Q5420" s="149"/>
      <c r="R5420" s="68"/>
      <c r="S5420">
        <f t="shared" si="549"/>
        <v>33.557088767909534</v>
      </c>
      <c r="T5420">
        <f t="shared" si="550"/>
        <v>-8.9945286500636712E-3</v>
      </c>
      <c r="U5420">
        <f t="shared" si="551"/>
        <v>40.338801268593713</v>
      </c>
      <c r="V5420">
        <f t="shared" si="552"/>
        <v>-1.5163807668656659E-3</v>
      </c>
    </row>
    <row r="5421" spans="1:22">
      <c r="A5421" s="12">
        <f t="shared" si="547"/>
        <v>0</v>
      </c>
      <c r="B5421" t="str">
        <f>YEAR(C5421)&amp;VLOOKUP(MONTH(C5421),lookup!$G$2:$N$13,8)</f>
        <v>2023M02</v>
      </c>
      <c r="C5421" s="7">
        <f t="shared" si="556"/>
        <v>44958</v>
      </c>
      <c r="D5421" s="126">
        <v>40.037320896971011</v>
      </c>
      <c r="E5421">
        <f t="shared" ref="E5421:E5484" si="557">AVERAGE(SUM(D5414:D5421)/8,SUM(D5416:D5421)/6)</f>
        <v>40.359852657262948</v>
      </c>
      <c r="F5421" s="126">
        <v>33.168297971799646</v>
      </c>
      <c r="G5421">
        <f t="shared" si="555"/>
        <v>33.288753798384604</v>
      </c>
      <c r="H5421">
        <f t="shared" si="553"/>
        <v>40.329878720100048</v>
      </c>
      <c r="I5421">
        <f t="shared" si="554"/>
        <v>33.536069733522183</v>
      </c>
      <c r="J5421">
        <f t="shared" si="548"/>
        <v>0</v>
      </c>
      <c r="K5421" s="66"/>
      <c r="L5421" s="67"/>
      <c r="M5421" s="66"/>
      <c r="N5421" s="67"/>
      <c r="O5421" s="66"/>
      <c r="P5421" s="150"/>
      <c r="Q5421" s="149"/>
      <c r="R5421" s="68"/>
      <c r="S5421">
        <f t="shared" si="549"/>
        <v>33.540102970904037</v>
      </c>
      <c r="T5421">
        <f t="shared" si="550"/>
        <v>4.0332373818543488E-3</v>
      </c>
      <c r="U5421">
        <f t="shared" si="551"/>
        <v>40.320699846313296</v>
      </c>
      <c r="V5421">
        <f t="shared" si="552"/>
        <v>-9.1788737867517511E-3</v>
      </c>
    </row>
    <row r="5422" spans="1:22">
      <c r="A5422" s="12">
        <f t="shared" si="547"/>
        <v>0</v>
      </c>
      <c r="B5422" t="str">
        <f>YEAR(C5422)&amp;VLOOKUP(MONTH(C5422),lookup!$G$2:$N$13,8)</f>
        <v>2023M02</v>
      </c>
      <c r="C5422" s="7">
        <f t="shared" si="556"/>
        <v>44959</v>
      </c>
      <c r="D5422" s="126">
        <v>40.936569825364266</v>
      </c>
      <c r="E5422">
        <f t="shared" si="557"/>
        <v>40.428949175399474</v>
      </c>
      <c r="F5422" s="126">
        <v>33.584345933503734</v>
      </c>
      <c r="G5422">
        <f t="shared" si="555"/>
        <v>33.339606571506309</v>
      </c>
      <c r="H5422">
        <f t="shared" si="553"/>
        <v>40.327875694197552</v>
      </c>
      <c r="I5422">
        <f t="shared" si="554"/>
        <v>33.543307415412343</v>
      </c>
      <c r="J5422">
        <f t="shared" si="548"/>
        <v>0</v>
      </c>
      <c r="K5422" s="66"/>
      <c r="L5422" s="67"/>
      <c r="M5422" s="66"/>
      <c r="N5422" s="67"/>
      <c r="O5422" s="66"/>
      <c r="P5422" s="150"/>
      <c r="Q5422" s="149"/>
      <c r="R5422" s="68"/>
      <c r="S5422">
        <f t="shared" si="549"/>
        <v>33.543082495765191</v>
      </c>
      <c r="T5422">
        <f t="shared" si="550"/>
        <v>-2.2491964715243284E-4</v>
      </c>
      <c r="U5422">
        <f t="shared" si="551"/>
        <v>40.337340662024168</v>
      </c>
      <c r="V5422">
        <f t="shared" si="552"/>
        <v>9.4649678266165438E-3</v>
      </c>
    </row>
    <row r="5423" spans="1:22">
      <c r="A5423" s="12">
        <f t="shared" si="547"/>
        <v>0</v>
      </c>
      <c r="B5423" t="str">
        <f>YEAR(C5423)&amp;VLOOKUP(MONTH(C5423),lookup!$G$2:$N$13,8)</f>
        <v>2023M02</v>
      </c>
      <c r="C5423" s="7">
        <f t="shared" si="556"/>
        <v>44960</v>
      </c>
      <c r="D5423" s="126">
        <v>40.380671026989731</v>
      </c>
      <c r="E5423">
        <f t="shared" si="557"/>
        <v>40.457041201420338</v>
      </c>
      <c r="F5423" s="126">
        <v>33.444172513622526</v>
      </c>
      <c r="G5423">
        <f t="shared" si="555"/>
        <v>33.361805691551083</v>
      </c>
      <c r="H5423">
        <f t="shared" si="553"/>
        <v>40.343053042206527</v>
      </c>
      <c r="I5423">
        <f t="shared" si="554"/>
        <v>33.539817286919117</v>
      </c>
      <c r="J5423">
        <f t="shared" si="548"/>
        <v>0</v>
      </c>
      <c r="K5423" s="66"/>
      <c r="L5423" s="67"/>
      <c r="M5423" s="66"/>
      <c r="N5423" s="67"/>
      <c r="O5423" s="66"/>
      <c r="P5423" s="150"/>
      <c r="Q5423" s="149"/>
      <c r="R5423" s="68"/>
      <c r="S5423">
        <f t="shared" si="549"/>
        <v>33.538110063774432</v>
      </c>
      <c r="T5423">
        <f t="shared" si="550"/>
        <v>-1.7072231446846331E-3</v>
      </c>
      <c r="U5423">
        <f t="shared" si="551"/>
        <v>40.334596475209992</v>
      </c>
      <c r="V5423">
        <f t="shared" si="552"/>
        <v>-8.4565669965357415E-3</v>
      </c>
    </row>
    <row r="5424" spans="1:22">
      <c r="A5424" s="12">
        <f t="shared" ref="A5424:A5487" si="558">IF(D5424+D5425=D5424,IF(D5424+D5425&gt;0,1,0),0)</f>
        <v>0</v>
      </c>
      <c r="B5424" t="str">
        <f>YEAR(C5424)&amp;VLOOKUP(MONTH(C5424),lookup!$G$2:$N$13,8)</f>
        <v>2023M02</v>
      </c>
      <c r="C5424" s="7">
        <f t="shared" si="556"/>
        <v>44961</v>
      </c>
      <c r="D5424" s="126">
        <v>41.200463975772287</v>
      </c>
      <c r="E5424">
        <f t="shared" si="557"/>
        <v>40.572545992147951</v>
      </c>
      <c r="F5424" s="126">
        <v>33.79803645299932</v>
      </c>
      <c r="G5424">
        <f t="shared" si="555"/>
        <v>33.448152661655065</v>
      </c>
      <c r="H5424">
        <f t="shared" si="553"/>
        <v>40.35504986329294</v>
      </c>
      <c r="I5424">
        <f t="shared" si="554"/>
        <v>33.552463309497512</v>
      </c>
      <c r="J5424">
        <f t="shared" si="548"/>
        <v>0</v>
      </c>
      <c r="K5424" s="66"/>
      <c r="L5424" s="67"/>
      <c r="M5424" s="66"/>
      <c r="N5424" s="67"/>
      <c r="O5424" s="66"/>
      <c r="P5424" s="150"/>
      <c r="Q5424" s="149"/>
      <c r="R5424" s="68"/>
      <c r="S5424">
        <f t="shared" si="549"/>
        <v>33.546197872698407</v>
      </c>
      <c r="T5424">
        <f t="shared" si="550"/>
        <v>-6.2654367991044069E-3</v>
      </c>
      <c r="U5424">
        <f t="shared" si="551"/>
        <v>40.352209613667213</v>
      </c>
      <c r="V5424">
        <f t="shared" si="552"/>
        <v>-2.8402496257271537E-3</v>
      </c>
    </row>
    <row r="5425" spans="1:22">
      <c r="A5425" s="12">
        <f t="shared" si="558"/>
        <v>0</v>
      </c>
      <c r="B5425" t="str">
        <f>YEAR(C5425)&amp;VLOOKUP(MONTH(C5425),lookup!$G$2:$N$13,8)</f>
        <v>2023M02</v>
      </c>
      <c r="C5425" s="7">
        <f t="shared" si="556"/>
        <v>44962</v>
      </c>
      <c r="D5425" s="126">
        <v>40.307845563182134</v>
      </c>
      <c r="E5425">
        <f t="shared" si="557"/>
        <v>40.571130895653901</v>
      </c>
      <c r="F5425" s="126">
        <v>33.319212178420891</v>
      </c>
      <c r="G5425">
        <f t="shared" si="555"/>
        <v>33.441322632660089</v>
      </c>
      <c r="H5425">
        <f t="shared" si="553"/>
        <v>40.347415163163518</v>
      </c>
      <c r="I5425">
        <f t="shared" si="554"/>
        <v>33.528956267689431</v>
      </c>
      <c r="J5425">
        <f t="shared" si="548"/>
        <v>0</v>
      </c>
      <c r="K5425" s="66"/>
      <c r="L5425" s="67"/>
      <c r="M5425" s="66"/>
      <c r="N5425" s="67"/>
      <c r="O5425" s="66"/>
      <c r="P5425" s="150"/>
      <c r="Q5425" s="149"/>
      <c r="R5425" s="68"/>
      <c r="S5425">
        <f t="shared" si="549"/>
        <v>33.530128246679354</v>
      </c>
      <c r="T5425">
        <f t="shared" si="550"/>
        <v>1.1719789899231614E-3</v>
      </c>
      <c r="U5425">
        <f t="shared" si="551"/>
        <v>40.346551737571261</v>
      </c>
      <c r="V5425">
        <f t="shared" si="552"/>
        <v>-8.63425592257272E-4</v>
      </c>
    </row>
    <row r="5426" spans="1:22">
      <c r="A5426" s="12">
        <f t="shared" si="558"/>
        <v>0</v>
      </c>
      <c r="B5426" t="str">
        <f>YEAR(C5426)&amp;VLOOKUP(MONTH(C5426),lookup!$G$2:$N$13,8)</f>
        <v>2023M02</v>
      </c>
      <c r="C5426" s="7">
        <f t="shared" si="556"/>
        <v>44963</v>
      </c>
      <c r="D5426" s="126">
        <v>40.789741881041863</v>
      </c>
      <c r="E5426">
        <f t="shared" si="557"/>
        <v>40.600615639501044</v>
      </c>
      <c r="F5426" s="126">
        <v>33.49782902005478</v>
      </c>
      <c r="G5426">
        <f t="shared" si="555"/>
        <v>33.463346486414395</v>
      </c>
      <c r="H5426">
        <f t="shared" si="553"/>
        <v>40.368434235705472</v>
      </c>
      <c r="I5426">
        <f t="shared" si="554"/>
        <v>33.554166466146924</v>
      </c>
      <c r="J5426">
        <f t="shared" si="548"/>
        <v>0</v>
      </c>
      <c r="K5426" s="66"/>
      <c r="L5426" s="67"/>
      <c r="M5426" s="66"/>
      <c r="N5426" s="67"/>
      <c r="O5426" s="66"/>
      <c r="P5426" s="150"/>
      <c r="Q5426" s="149"/>
      <c r="R5426" s="68"/>
      <c r="S5426">
        <f t="shared" si="549"/>
        <v>33.548248995120247</v>
      </c>
      <c r="T5426">
        <f t="shared" si="550"/>
        <v>-5.91747102667739E-3</v>
      </c>
      <c r="U5426">
        <f t="shared" si="551"/>
        <v>40.36265293525382</v>
      </c>
      <c r="V5426">
        <f t="shared" si="552"/>
        <v>-5.7813004516518163E-3</v>
      </c>
    </row>
    <row r="5427" spans="1:22">
      <c r="A5427" s="12">
        <f t="shared" si="558"/>
        <v>0</v>
      </c>
      <c r="B5427" t="str">
        <f>YEAR(C5427)&amp;VLOOKUP(MONTH(C5427),lookup!$G$2:$N$13,8)</f>
        <v>2023M02</v>
      </c>
      <c r="C5427" s="7">
        <f t="shared" si="556"/>
        <v>44964</v>
      </c>
      <c r="D5427" s="126">
        <v>40.175476531782301</v>
      </c>
      <c r="E5427">
        <f t="shared" si="557"/>
        <v>40.602288448690729</v>
      </c>
      <c r="F5427" s="126">
        <v>33.204106482695167</v>
      </c>
      <c r="G5427">
        <f t="shared" si="555"/>
        <v>33.456100016256165</v>
      </c>
      <c r="H5427">
        <f t="shared" si="553"/>
        <v>40.39036787463634</v>
      </c>
      <c r="I5427">
        <f t="shared" si="554"/>
        <v>33.562470085854343</v>
      </c>
      <c r="J5427">
        <f t="shared" ref="J5427:J5490" si="559">INDEX(L:AW,MATCH(C5427,C:C,0),MATCH($J$1,$L$1:$AW$1,0))*(IF(K5427=$S$1,1,IF(M5427=$S$1,1,IF(O5427=$S$1,1,IF(Q5427=$S$1,1,0)))))</f>
        <v>0</v>
      </c>
      <c r="K5427" s="66"/>
      <c r="L5427" s="67"/>
      <c r="M5427" s="66"/>
      <c r="N5427" s="67"/>
      <c r="O5427" s="66"/>
      <c r="P5427" s="150"/>
      <c r="Q5427" s="149"/>
      <c r="R5427" s="68"/>
      <c r="S5427">
        <f t="shared" si="549"/>
        <v>33.553248577121515</v>
      </c>
      <c r="T5427">
        <f t="shared" si="550"/>
        <v>-9.221508732828454E-3</v>
      </c>
      <c r="U5427">
        <f t="shared" si="551"/>
        <v>40.379801868424593</v>
      </c>
      <c r="V5427">
        <f t="shared" si="552"/>
        <v>-1.0566006211746526E-2</v>
      </c>
    </row>
    <row r="5428" spans="1:22">
      <c r="A5428" s="12">
        <f t="shared" si="558"/>
        <v>0</v>
      </c>
      <c r="B5428" t="str">
        <f>YEAR(C5428)&amp;VLOOKUP(MONTH(C5428),lookup!$G$2:$N$13,8)</f>
        <v>2023M02</v>
      </c>
      <c r="C5428" s="7">
        <f t="shared" si="556"/>
        <v>44965</v>
      </c>
      <c r="D5428" s="126">
        <v>41.232361385847398</v>
      </c>
      <c r="E5428">
        <f t="shared" si="557"/>
        <v>40.656824889985742</v>
      </c>
      <c r="F5428" s="126">
        <v>33.801807299691291</v>
      </c>
      <c r="G5428">
        <f t="shared" si="555"/>
        <v>33.494043319756216</v>
      </c>
      <c r="H5428">
        <f t="shared" si="553"/>
        <v>40.389760496269417</v>
      </c>
      <c r="I5428">
        <f t="shared" si="554"/>
        <v>33.553812674467814</v>
      </c>
      <c r="J5428">
        <f t="shared" si="559"/>
        <v>0</v>
      </c>
      <c r="K5428" s="66"/>
      <c r="L5428" s="67"/>
      <c r="M5428" s="66"/>
      <c r="N5428" s="67"/>
      <c r="O5428" s="66"/>
      <c r="P5428" s="150"/>
      <c r="Q5428" s="149"/>
      <c r="R5428" s="68"/>
      <c r="S5428">
        <f t="shared" ref="S5428:S5491" si="560">AVERAGE(G5063+G4697+G4332+G3967+G3602)/5</f>
        <v>33.564329644269947</v>
      </c>
      <c r="T5428">
        <f t="shared" ref="T5428:T5491" si="561">S5428-I5428</f>
        <v>1.0516969802132792E-2</v>
      </c>
      <c r="U5428">
        <f t="shared" ref="U5428:U5491" si="562">AVERAGE(E5063+E4697+E4332+E3967+E3602)/5</f>
        <v>40.395180815148237</v>
      </c>
      <c r="V5428">
        <f t="shared" ref="V5428:V5491" si="563">U5428-H5428</f>
        <v>5.4203188788193302E-3</v>
      </c>
    </row>
    <row r="5429" spans="1:22">
      <c r="A5429" s="12">
        <f t="shared" si="558"/>
        <v>0</v>
      </c>
      <c r="B5429" t="str">
        <f>YEAR(C5429)&amp;VLOOKUP(MONTH(C5429),lookup!$G$2:$N$13,8)</f>
        <v>2023M02</v>
      </c>
      <c r="C5429" s="7">
        <f t="shared" si="556"/>
        <v>44966</v>
      </c>
      <c r="D5429" s="126">
        <v>40.21890367863584</v>
      </c>
      <c r="E5429">
        <f t="shared" si="557"/>
        <v>40.654693201476974</v>
      </c>
      <c r="F5429" s="126">
        <v>33.19533265915009</v>
      </c>
      <c r="G5429">
        <f t="shared" si="555"/>
        <v>33.474996333176236</v>
      </c>
      <c r="H5429">
        <f t="shared" si="553"/>
        <v>40.428681481310868</v>
      </c>
      <c r="I5429">
        <f t="shared" si="554"/>
        <v>33.580964337118544</v>
      </c>
      <c r="J5429">
        <f t="shared" si="559"/>
        <v>0</v>
      </c>
      <c r="K5429" s="66"/>
      <c r="L5429" s="67"/>
      <c r="M5429" s="66"/>
      <c r="N5429" s="67"/>
      <c r="O5429" s="66"/>
      <c r="P5429" s="150"/>
      <c r="Q5429" s="149"/>
      <c r="R5429" s="68"/>
      <c r="S5429">
        <f t="shared" si="560"/>
        <v>33.577018341815311</v>
      </c>
      <c r="T5429">
        <f t="shared" si="561"/>
        <v>-3.9459953032334738E-3</v>
      </c>
      <c r="U5429">
        <f t="shared" si="562"/>
        <v>40.425242739068871</v>
      </c>
      <c r="V5429">
        <f t="shared" si="563"/>
        <v>-3.4387422419968061E-3</v>
      </c>
    </row>
    <row r="5430" spans="1:22">
      <c r="A5430" s="12">
        <f t="shared" si="558"/>
        <v>0</v>
      </c>
      <c r="B5430" t="str">
        <f>YEAR(C5430)&amp;VLOOKUP(MONTH(C5430),lookup!$G$2:$N$13,8)</f>
        <v>2023M02</v>
      </c>
      <c r="C5430" s="7">
        <f t="shared" si="556"/>
        <v>44967</v>
      </c>
      <c r="D5430" s="126">
        <v>41.084826072764002</v>
      </c>
      <c r="E5430">
        <f t="shared" si="557"/>
        <v>40.654322725022098</v>
      </c>
      <c r="F5430" s="126">
        <v>33.736260617113416</v>
      </c>
      <c r="G5430">
        <f t="shared" si="555"/>
        <v>33.479343014578021</v>
      </c>
      <c r="H5430">
        <f t="shared" si="553"/>
        <v>40.412738581077441</v>
      </c>
      <c r="I5430">
        <f t="shared" si="554"/>
        <v>33.560070369032672</v>
      </c>
      <c r="J5430">
        <f t="shared" si="559"/>
        <v>0</v>
      </c>
      <c r="K5430" s="66"/>
      <c r="L5430" s="67"/>
      <c r="M5430" s="66"/>
      <c r="N5430" s="67"/>
      <c r="O5430" s="66"/>
      <c r="P5430" s="150"/>
      <c r="Q5430" s="149"/>
      <c r="R5430" s="68"/>
      <c r="S5430">
        <f t="shared" si="560"/>
        <v>33.576037914559237</v>
      </c>
      <c r="T5430">
        <f t="shared" si="561"/>
        <v>1.5967545526564209E-2</v>
      </c>
      <c r="U5430">
        <f t="shared" si="562"/>
        <v>40.425711717727566</v>
      </c>
      <c r="V5430">
        <f t="shared" si="563"/>
        <v>1.2973136650124673E-2</v>
      </c>
    </row>
    <row r="5431" spans="1:22">
      <c r="A5431" s="12">
        <f t="shared" si="558"/>
        <v>0</v>
      </c>
      <c r="B5431" t="str">
        <f>YEAR(C5431)&amp;VLOOKUP(MONTH(C5431),lookup!$G$2:$N$13,8)</f>
        <v>2023M02</v>
      </c>
      <c r="C5431" s="7">
        <f t="shared" si="556"/>
        <v>44968</v>
      </c>
      <c r="D5431" s="126">
        <v>40.747051083122784</v>
      </c>
      <c r="E5431">
        <f t="shared" si="557"/>
        <v>40.71382193852547</v>
      </c>
      <c r="F5431" s="126">
        <v>33.568319835062852</v>
      </c>
      <c r="G5431">
        <f t="shared" si="555"/>
        <v>33.507861193554874</v>
      </c>
      <c r="H5431">
        <f t="shared" ref="H5431:H5494" si="564">IF(INDEX(D:D,MATCH(DATE(YEAR($C5431)-1,MONTH($C5431),DAY($C5431)),$C:$C,0),1)=0,0,(INDEX(E:E,MATCH(DATE(YEAR($C5431)-1,MONTH($C5431),DAY($C5431)),$C:$C,0),1)+INDEX(E:E,MATCH(DATE(YEAR($C5431)-2,MONTH($C5431),DAY($C5431)),$C:$C,0),1)+INDEX(E:E,MATCH(DATE(YEAR($C5431)-3,MONTH($C5431),DAY($C5431)),$C:$C,0),1)+INDEX(E:E,MATCH(DATE(YEAR($C5431)-4,MONTH($C5431),DAY($C5431)),$C:$C,0),1)+INDEX(E:E,MATCH(DATE(YEAR($C5431)-5,MONTH($C5431),DAY($C5431)),$C:$C,0),1))/5)</f>
        <v>40.424817978562793</v>
      </c>
      <c r="I5431">
        <f t="shared" ref="I5431:I5494" si="565">IF(INDEX(D:D,MATCH(DATE(YEAR($C5431)-1,MONTH($C5431),DAY($C5431)),$C:$C,0),1)=0,0,(INDEX(G:G,MATCH(DATE(YEAR($C5431)-1,MONTH($C5431),DAY($C5431)),$C:$C,0),1)+INDEX(G:G,MATCH(DATE(YEAR($C5431)-2,MONTH($C5431),DAY($C5431)),$C:$C,0),1)+INDEX(G:G,MATCH(DATE(YEAR($C5431)-3,MONTH($C5431),DAY($C5431)),$C:$C,0),1)+INDEX(G:G,MATCH(DATE(YEAR($C5431)-4,MONTH($C5431),DAY($C5431)),$C:$C,0),1)+INDEX(G:G,MATCH(DATE(YEAR($C5431)-5,MONTH($C5431),DAY($C5431)),$C:$C,0),1))/5)</f>
        <v>33.567141014591343</v>
      </c>
      <c r="J5431">
        <f t="shared" si="559"/>
        <v>0</v>
      </c>
      <c r="K5431" s="66"/>
      <c r="L5431" s="67"/>
      <c r="M5431" s="66"/>
      <c r="N5431" s="67"/>
      <c r="O5431" s="66"/>
      <c r="P5431" s="150"/>
      <c r="Q5431" s="149"/>
      <c r="R5431" s="68"/>
      <c r="S5431">
        <f t="shared" si="560"/>
        <v>33.577057422569631</v>
      </c>
      <c r="T5431">
        <f t="shared" si="561"/>
        <v>9.9164079782880776E-3</v>
      </c>
      <c r="U5431">
        <f t="shared" si="562"/>
        <v>40.43560109379321</v>
      </c>
      <c r="V5431">
        <f t="shared" si="563"/>
        <v>1.0783115230417195E-2</v>
      </c>
    </row>
    <row r="5432" spans="1:22">
      <c r="A5432" s="12">
        <f t="shared" si="558"/>
        <v>0</v>
      </c>
      <c r="B5432" t="str">
        <f>YEAR(C5432)&amp;VLOOKUP(MONTH(C5432),lookup!$G$2:$N$13,8)</f>
        <v>2023M02</v>
      </c>
      <c r="C5432" s="7">
        <f t="shared" si="556"/>
        <v>44969</v>
      </c>
      <c r="D5432" s="126">
        <v>41.26556084089551</v>
      </c>
      <c r="E5432">
        <f t="shared" si="557"/>
        <v>40.757542072583476</v>
      </c>
      <c r="F5432" s="126">
        <v>33.917912149699731</v>
      </c>
      <c r="G5432">
        <f t="shared" si="555"/>
        <v>33.550360352069056</v>
      </c>
      <c r="H5432">
        <f t="shared" si="564"/>
        <v>40.413242951567973</v>
      </c>
      <c r="I5432">
        <f t="shared" si="565"/>
        <v>33.54679855960687</v>
      </c>
      <c r="J5432">
        <f t="shared" si="559"/>
        <v>0</v>
      </c>
      <c r="K5432" s="66"/>
      <c r="L5432" s="67"/>
      <c r="M5432" s="66"/>
      <c r="N5432" s="67"/>
      <c r="O5432" s="66"/>
      <c r="P5432" s="150"/>
      <c r="Q5432" s="149"/>
      <c r="R5432" s="68"/>
      <c r="S5432">
        <f t="shared" si="560"/>
        <v>33.566440992613487</v>
      </c>
      <c r="T5432">
        <f t="shared" si="561"/>
        <v>1.96424330066165E-2</v>
      </c>
      <c r="U5432">
        <f t="shared" si="562"/>
        <v>40.427572845437027</v>
      </c>
      <c r="V5432">
        <f t="shared" si="563"/>
        <v>1.4329893869053478E-2</v>
      </c>
    </row>
    <row r="5433" spans="1:22">
      <c r="A5433" s="12">
        <f t="shared" si="558"/>
        <v>0</v>
      </c>
      <c r="B5433" t="str">
        <f>YEAR(C5433)&amp;VLOOKUP(MONTH(C5433),lookup!$G$2:$N$13,8)</f>
        <v>2023M02</v>
      </c>
      <c r="C5433" s="7">
        <f t="shared" si="556"/>
        <v>44970</v>
      </c>
      <c r="D5433" s="126">
        <v>40.618055247507641</v>
      </c>
      <c r="E5433">
        <f t="shared" si="557"/>
        <v>40.813811737497602</v>
      </c>
      <c r="F5433" s="126">
        <v>33.430524210229443</v>
      </c>
      <c r="G5433">
        <f t="shared" si="555"/>
        <v>33.576185498018283</v>
      </c>
      <c r="H5433">
        <f t="shared" si="564"/>
        <v>40.399224174470376</v>
      </c>
      <c r="I5433">
        <f t="shared" si="565"/>
        <v>33.544691763045371</v>
      </c>
      <c r="J5433">
        <f t="shared" si="559"/>
        <v>0</v>
      </c>
      <c r="K5433" s="66"/>
      <c r="L5433" s="67"/>
      <c r="M5433" s="66"/>
      <c r="N5433" s="67"/>
      <c r="O5433" s="66"/>
      <c r="P5433" s="150"/>
      <c r="Q5433" s="149"/>
      <c r="R5433" s="68"/>
      <c r="S5433">
        <f t="shared" si="560"/>
        <v>33.559650526290199</v>
      </c>
      <c r="T5433">
        <f t="shared" si="561"/>
        <v>1.4958763244827367E-2</v>
      </c>
      <c r="U5433">
        <f t="shared" si="562"/>
        <v>40.427064594748664</v>
      </c>
      <c r="V5433">
        <f t="shared" si="563"/>
        <v>2.7840420278288036E-2</v>
      </c>
    </row>
    <row r="5434" spans="1:22">
      <c r="A5434" s="12">
        <f t="shared" si="558"/>
        <v>0</v>
      </c>
      <c r="B5434" t="str">
        <f>YEAR(C5434)&amp;VLOOKUP(MONTH(C5434),lookup!$G$2:$N$13,8)</f>
        <v>2023M02</v>
      </c>
      <c r="C5434" s="7">
        <f t="shared" si="556"/>
        <v>44971</v>
      </c>
      <c r="D5434" s="126">
        <v>41.318417730077023</v>
      </c>
      <c r="E5434">
        <f t="shared" si="557"/>
        <v>40.854025340081435</v>
      </c>
      <c r="F5434" s="126">
        <v>33.927537416016982</v>
      </c>
      <c r="G5434">
        <f t="shared" si="555"/>
        <v>33.613519782459726</v>
      </c>
      <c r="H5434">
        <f t="shared" si="564"/>
        <v>40.428545368599956</v>
      </c>
      <c r="I5434">
        <f t="shared" si="565"/>
        <v>33.553287461759382</v>
      </c>
      <c r="J5434">
        <f t="shared" si="559"/>
        <v>0</v>
      </c>
      <c r="K5434" s="66"/>
      <c r="L5434" s="67"/>
      <c r="M5434" s="66"/>
      <c r="N5434" s="67"/>
      <c r="O5434" s="66"/>
      <c r="P5434" s="150"/>
      <c r="Q5434" s="149"/>
      <c r="R5434" s="68"/>
      <c r="S5434">
        <f t="shared" si="560"/>
        <v>33.560006828294853</v>
      </c>
      <c r="T5434">
        <f t="shared" si="561"/>
        <v>6.7193665354707832E-3</v>
      </c>
      <c r="U5434">
        <f t="shared" si="562"/>
        <v>40.425955617171368</v>
      </c>
      <c r="V5434">
        <f t="shared" si="563"/>
        <v>-2.5897514285873058E-3</v>
      </c>
    </row>
    <row r="5435" spans="1:22">
      <c r="A5435" s="12">
        <f t="shared" si="558"/>
        <v>0</v>
      </c>
      <c r="B5435" t="str">
        <f>YEAR(C5435)&amp;VLOOKUP(MONTH(C5435),lookup!$G$2:$N$13,8)</f>
        <v>2023M02</v>
      </c>
      <c r="C5435" s="7">
        <f t="shared" si="556"/>
        <v>44972</v>
      </c>
      <c r="D5435" s="126">
        <v>40.771141612350739</v>
      </c>
      <c r="E5435">
        <f t="shared" si="557"/>
        <v>40.937274235426536</v>
      </c>
      <c r="F5435" s="126">
        <v>33.552058358930374</v>
      </c>
      <c r="G5435">
        <f t="shared" si="555"/>
        <v>33.664993916372786</v>
      </c>
      <c r="H5435">
        <f t="shared" si="564"/>
        <v>40.446665054808072</v>
      </c>
      <c r="I5435">
        <f t="shared" si="565"/>
        <v>33.564991341373933</v>
      </c>
      <c r="J5435">
        <f t="shared" si="559"/>
        <v>0</v>
      </c>
      <c r="K5435" s="66"/>
      <c r="L5435" s="67"/>
      <c r="M5435" s="66"/>
      <c r="N5435" s="67"/>
      <c r="O5435" s="66"/>
      <c r="P5435" s="150"/>
      <c r="Q5435" s="149"/>
      <c r="R5435" s="68"/>
      <c r="S5435">
        <f t="shared" si="560"/>
        <v>33.571284735029067</v>
      </c>
      <c r="T5435">
        <f t="shared" si="561"/>
        <v>6.2933936551345937E-3</v>
      </c>
      <c r="U5435">
        <f t="shared" si="562"/>
        <v>40.449398610124213</v>
      </c>
      <c r="V5435">
        <f t="shared" si="563"/>
        <v>2.7335553161407233E-3</v>
      </c>
    </row>
    <row r="5436" spans="1:22">
      <c r="A5436" s="12">
        <f t="shared" si="558"/>
        <v>0</v>
      </c>
      <c r="B5436" t="str">
        <f>YEAR(C5436)&amp;VLOOKUP(MONTH(C5436),lookup!$G$2:$N$13,8)</f>
        <v>2023M02</v>
      </c>
      <c r="C5436" s="7">
        <f t="shared" si="556"/>
        <v>44973</v>
      </c>
      <c r="D5436" s="126">
        <v>41.252522974143787</v>
      </c>
      <c r="E5436">
        <f t="shared" si="557"/>
        <v>40.952509076476701</v>
      </c>
      <c r="F5436" s="126">
        <v>33.886389552624074</v>
      </c>
      <c r="G5436">
        <f t="shared" si="555"/>
        <v>33.682791051806973</v>
      </c>
      <c r="H5436">
        <f t="shared" si="564"/>
        <v>40.51152505211509</v>
      </c>
      <c r="I5436">
        <f t="shared" si="565"/>
        <v>33.617472694435563</v>
      </c>
      <c r="J5436">
        <f t="shared" si="559"/>
        <v>0</v>
      </c>
      <c r="K5436" s="66"/>
      <c r="L5436" s="67"/>
      <c r="M5436" s="66"/>
      <c r="N5436" s="67"/>
      <c r="O5436" s="66"/>
      <c r="P5436" s="150"/>
      <c r="Q5436" s="149"/>
      <c r="R5436" s="68"/>
      <c r="S5436">
        <f t="shared" si="560"/>
        <v>33.599259146885984</v>
      </c>
      <c r="T5436">
        <f t="shared" si="561"/>
        <v>-1.8213547549578379E-2</v>
      </c>
      <c r="U5436">
        <f t="shared" si="562"/>
        <v>40.488120339723046</v>
      </c>
      <c r="V5436">
        <f t="shared" si="563"/>
        <v>-2.3404712392043336E-2</v>
      </c>
    </row>
    <row r="5437" spans="1:22">
      <c r="A5437" s="12">
        <f t="shared" si="558"/>
        <v>0</v>
      </c>
      <c r="B5437" t="str">
        <f>YEAR(C5437)&amp;VLOOKUP(MONTH(C5437),lookup!$G$2:$N$13,8)</f>
        <v>2023M02</v>
      </c>
      <c r="C5437" s="7">
        <f t="shared" si="556"/>
        <v>44974</v>
      </c>
      <c r="D5437" s="126">
        <v>41.180170115917853</v>
      </c>
      <c r="E5437">
        <f t="shared" si="557"/>
        <v>41.048681481539759</v>
      </c>
      <c r="F5437" s="126">
        <v>33.975111346947237</v>
      </c>
      <c r="G5437">
        <f t="shared" si="555"/>
        <v>33.765426512451327</v>
      </c>
      <c r="H5437">
        <f t="shared" si="564"/>
        <v>40.571441364043466</v>
      </c>
      <c r="I5437">
        <f t="shared" si="565"/>
        <v>33.666039339157912</v>
      </c>
      <c r="J5437">
        <f t="shared" si="559"/>
        <v>0</v>
      </c>
      <c r="K5437" s="66"/>
      <c r="L5437" s="67"/>
      <c r="M5437" s="66"/>
      <c r="N5437" s="67"/>
      <c r="O5437" s="66"/>
      <c r="P5437" s="150"/>
      <c r="Q5437" s="149"/>
      <c r="R5437" s="68"/>
      <c r="S5437">
        <f t="shared" si="560"/>
        <v>33.651403451748415</v>
      </c>
      <c r="T5437">
        <f t="shared" si="561"/>
        <v>-1.4635887409497172E-2</v>
      </c>
      <c r="U5437">
        <f t="shared" si="562"/>
        <v>40.553984244568852</v>
      </c>
      <c r="V5437">
        <f t="shared" si="563"/>
        <v>-1.7457119474613592E-2</v>
      </c>
    </row>
    <row r="5438" spans="1:22">
      <c r="A5438" s="12">
        <f t="shared" si="558"/>
        <v>0</v>
      </c>
      <c r="B5438" t="str">
        <f>YEAR(C5438)&amp;VLOOKUP(MONTH(C5438),lookup!$G$2:$N$13,8)</f>
        <v>2023M02</v>
      </c>
      <c r="C5438" s="7">
        <f t="shared" si="556"/>
        <v>44975</v>
      </c>
      <c r="D5438" s="126">
        <v>41.805277450051712</v>
      </c>
      <c r="E5438">
        <f t="shared" si="557"/>
        <v>41.138686076716581</v>
      </c>
      <c r="F5438" s="126">
        <v>34.339506963803963</v>
      </c>
      <c r="G5438">
        <f t="shared" si="555"/>
        <v>33.838262310294837</v>
      </c>
      <c r="H5438">
        <f t="shared" si="564"/>
        <v>40.622352879811018</v>
      </c>
      <c r="I5438">
        <f t="shared" si="565"/>
        <v>33.704901204291922</v>
      </c>
      <c r="J5438">
        <f t="shared" si="559"/>
        <v>0</v>
      </c>
      <c r="K5438" s="66"/>
      <c r="L5438" s="67"/>
      <c r="M5438" s="66"/>
      <c r="N5438" s="67"/>
      <c r="O5438" s="66"/>
      <c r="P5438" s="150"/>
      <c r="Q5438" s="149"/>
      <c r="R5438" s="68"/>
      <c r="S5438">
        <f t="shared" si="560"/>
        <v>33.680468043150448</v>
      </c>
      <c r="T5438">
        <f t="shared" si="561"/>
        <v>-2.4433161141473647E-2</v>
      </c>
      <c r="U5438">
        <f t="shared" si="562"/>
        <v>40.592791634121518</v>
      </c>
      <c r="V5438">
        <f t="shared" si="563"/>
        <v>-2.9561245689500026E-2</v>
      </c>
    </row>
    <row r="5439" spans="1:22">
      <c r="A5439" s="12">
        <f t="shared" si="558"/>
        <v>0</v>
      </c>
      <c r="B5439" t="str">
        <f>YEAR(C5439)&amp;VLOOKUP(MONTH(C5439),lookup!$G$2:$N$13,8)</f>
        <v>2023M02</v>
      </c>
      <c r="C5439" s="7">
        <f t="shared" si="556"/>
        <v>44976</v>
      </c>
      <c r="D5439" s="126">
        <v>41.40353236904226</v>
      </c>
      <c r="E5439">
        <f t="shared" si="557"/>
        <v>41.245172583881107</v>
      </c>
      <c r="F5439" s="126">
        <v>34.068034399209914</v>
      </c>
      <c r="G5439">
        <f t="shared" si="555"/>
        <v>33.92262031963574</v>
      </c>
      <c r="H5439">
        <f t="shared" si="564"/>
        <v>40.704475084270541</v>
      </c>
      <c r="I5439">
        <f t="shared" si="565"/>
        <v>33.761391928786708</v>
      </c>
      <c r="J5439">
        <f t="shared" si="559"/>
        <v>0</v>
      </c>
      <c r="K5439" s="66"/>
      <c r="L5439" s="67"/>
      <c r="M5439" s="66"/>
      <c r="N5439" s="67"/>
      <c r="O5439" s="66"/>
      <c r="P5439" s="150"/>
      <c r="Q5439" s="149"/>
      <c r="R5439" s="68"/>
      <c r="S5439">
        <f t="shared" si="560"/>
        <v>33.739930783575275</v>
      </c>
      <c r="T5439">
        <f t="shared" si="561"/>
        <v>-2.1461145211432608E-2</v>
      </c>
      <c r="U5439">
        <f t="shared" si="562"/>
        <v>40.67180846092343</v>
      </c>
      <c r="V5439">
        <f t="shared" si="563"/>
        <v>-3.2666623347111567E-2</v>
      </c>
    </row>
    <row r="5440" spans="1:22">
      <c r="A5440" s="12">
        <f t="shared" si="558"/>
        <v>0</v>
      </c>
      <c r="B5440" t="str">
        <f>YEAR(C5440)&amp;VLOOKUP(MONTH(C5440),lookup!$G$2:$N$13,8)</f>
        <v>2023M02</v>
      </c>
      <c r="C5440" s="7">
        <f t="shared" si="556"/>
        <v>44977</v>
      </c>
      <c r="D5440" s="126">
        <v>41.820654591773746</v>
      </c>
      <c r="E5440">
        <f t="shared" si="557"/>
        <v>41.321719015119058</v>
      </c>
      <c r="F5440" s="126">
        <v>34.371331262187041</v>
      </c>
      <c r="G5440">
        <f t="shared" si="555"/>
        <v>33.98794183468037</v>
      </c>
      <c r="H5440">
        <f t="shared" si="564"/>
        <v>40.767581124092459</v>
      </c>
      <c r="I5440">
        <f t="shared" si="565"/>
        <v>33.822435420904007</v>
      </c>
      <c r="J5440">
        <f t="shared" si="559"/>
        <v>0</v>
      </c>
      <c r="K5440" s="66"/>
      <c r="L5440" s="67"/>
      <c r="M5440" s="66"/>
      <c r="N5440" s="67"/>
      <c r="O5440" s="66"/>
      <c r="P5440" s="150"/>
      <c r="Q5440" s="149"/>
      <c r="R5440" s="68"/>
      <c r="S5440">
        <f t="shared" si="560"/>
        <v>33.794317367760577</v>
      </c>
      <c r="T5440">
        <f t="shared" si="561"/>
        <v>-2.8118053143430188E-2</v>
      </c>
      <c r="U5440">
        <f t="shared" si="562"/>
        <v>40.738826164598038</v>
      </c>
      <c r="V5440">
        <f t="shared" si="563"/>
        <v>-2.8754959494420973E-2</v>
      </c>
    </row>
    <row r="5441" spans="1:22">
      <c r="A5441" s="12">
        <f t="shared" si="558"/>
        <v>0</v>
      </c>
      <c r="B5441" t="str">
        <f>YEAR(C5441)&amp;VLOOKUP(MONTH(C5441),lookup!$G$2:$N$13,8)</f>
        <v>2023M02</v>
      </c>
      <c r="C5441" s="7">
        <f t="shared" si="556"/>
        <v>44978</v>
      </c>
      <c r="D5441" s="126">
        <v>41.591404129523688</v>
      </c>
      <c r="E5441">
        <f t="shared" si="557"/>
        <v>41.450908530009471</v>
      </c>
      <c r="F5441" s="126">
        <v>34.254699134390336</v>
      </c>
      <c r="G5441">
        <f t="shared" si="555"/>
        <v>34.098006165395418</v>
      </c>
      <c r="H5441">
        <f t="shared" si="564"/>
        <v>40.865875829861928</v>
      </c>
      <c r="I5441">
        <f t="shared" si="565"/>
        <v>33.89935555048492</v>
      </c>
      <c r="J5441">
        <f t="shared" si="559"/>
        <v>0</v>
      </c>
      <c r="K5441" s="66"/>
      <c r="L5441" s="67"/>
      <c r="M5441" s="66"/>
      <c r="N5441" s="67"/>
      <c r="O5441" s="66"/>
      <c r="P5441" s="150"/>
      <c r="Q5441" s="149"/>
      <c r="R5441" s="68"/>
      <c r="S5441">
        <f t="shared" si="560"/>
        <v>33.86729184113004</v>
      </c>
      <c r="T5441">
        <f t="shared" si="561"/>
        <v>-3.2063709354879677E-2</v>
      </c>
      <c r="U5441">
        <f t="shared" si="562"/>
        <v>40.824553440906683</v>
      </c>
      <c r="V5441">
        <f t="shared" si="563"/>
        <v>-4.1322388955244094E-2</v>
      </c>
    </row>
    <row r="5442" spans="1:22">
      <c r="A5442" s="12">
        <f t="shared" si="558"/>
        <v>0</v>
      </c>
      <c r="B5442" t="str">
        <f>YEAR(C5442)&amp;VLOOKUP(MONTH(C5442),lookup!$G$2:$N$13,8)</f>
        <v>2023M02</v>
      </c>
      <c r="C5442" s="7">
        <f t="shared" si="556"/>
        <v>44979</v>
      </c>
      <c r="D5442" s="126">
        <v>41.845578980507327</v>
      </c>
      <c r="E5442">
        <f t="shared" si="557"/>
        <v>41.533277442024996</v>
      </c>
      <c r="F5442" s="126">
        <v>34.317436898765123</v>
      </c>
      <c r="G5442">
        <f t="shared" si="555"/>
        <v>34.158295495245596</v>
      </c>
      <c r="H5442">
        <f t="shared" si="564"/>
        <v>40.918149374257162</v>
      </c>
      <c r="I5442">
        <f t="shared" si="565"/>
        <v>33.942218222936887</v>
      </c>
      <c r="J5442">
        <f t="shared" si="559"/>
        <v>0</v>
      </c>
      <c r="K5442" s="66"/>
      <c r="L5442" s="67"/>
      <c r="M5442" s="66"/>
      <c r="N5442" s="67"/>
      <c r="O5442" s="66"/>
      <c r="P5442" s="150"/>
      <c r="Q5442" s="149"/>
      <c r="R5442" s="68"/>
      <c r="S5442">
        <f t="shared" si="560"/>
        <v>33.9298478340136</v>
      </c>
      <c r="T5442">
        <f t="shared" si="561"/>
        <v>-1.2370388923287123E-2</v>
      </c>
      <c r="U5442">
        <f t="shared" si="562"/>
        <v>40.901407605600568</v>
      </c>
      <c r="V5442">
        <f t="shared" si="563"/>
        <v>-1.6741768656594047E-2</v>
      </c>
    </row>
    <row r="5443" spans="1:22">
      <c r="A5443" s="12">
        <f t="shared" si="558"/>
        <v>0</v>
      </c>
      <c r="B5443" t="str">
        <f>YEAR(C5443)&amp;VLOOKUP(MONTH(C5443),lookup!$G$2:$N$13,8)</f>
        <v>2023M02</v>
      </c>
      <c r="C5443" s="7">
        <f t="shared" si="556"/>
        <v>44980</v>
      </c>
      <c r="D5443" s="126">
        <v>41.572093633116658</v>
      </c>
      <c r="E5443">
        <f t="shared" si="557"/>
        <v>41.615997236422757</v>
      </c>
      <c r="F5443" s="126">
        <v>34.249240690247198</v>
      </c>
      <c r="G5443">
        <f t="shared" si="555"/>
        <v>34.224713502894559</v>
      </c>
      <c r="H5443">
        <f t="shared" si="564"/>
        <v>40.998445176859676</v>
      </c>
      <c r="I5443">
        <f t="shared" si="565"/>
        <v>34.009395230876393</v>
      </c>
      <c r="J5443">
        <f t="shared" si="559"/>
        <v>0</v>
      </c>
      <c r="K5443" s="66"/>
      <c r="L5443" s="67"/>
      <c r="M5443" s="66"/>
      <c r="N5443" s="67"/>
      <c r="O5443" s="66"/>
      <c r="P5443" s="150"/>
      <c r="Q5443" s="149"/>
      <c r="R5443" s="68"/>
      <c r="S5443">
        <f t="shared" si="560"/>
        <v>33.988902841973257</v>
      </c>
      <c r="T5443">
        <f t="shared" si="561"/>
        <v>-2.0492388903136316E-2</v>
      </c>
      <c r="U5443">
        <f t="shared" si="562"/>
        <v>40.975981340596242</v>
      </c>
      <c r="V5443">
        <f t="shared" si="563"/>
        <v>-2.2463836263433734E-2</v>
      </c>
    </row>
    <row r="5444" spans="1:22">
      <c r="A5444" s="12">
        <f t="shared" si="558"/>
        <v>0</v>
      </c>
      <c r="B5444" t="str">
        <f>YEAR(C5444)&amp;VLOOKUP(MONTH(C5444),lookup!$G$2:$N$13,8)</f>
        <v>2023M02</v>
      </c>
      <c r="C5444" s="7">
        <f t="shared" si="556"/>
        <v>44981</v>
      </c>
      <c r="D5444" s="126">
        <v>41.994275000690706</v>
      </c>
      <c r="E5444">
        <f t="shared" si="557"/>
        <v>41.678106533968531</v>
      </c>
      <c r="F5444" s="126">
        <v>34.518753474332712</v>
      </c>
      <c r="G5444">
        <f t="shared" si="555"/>
        <v>34.279173457212082</v>
      </c>
      <c r="H5444">
        <f t="shared" si="564"/>
        <v>41.059017336977846</v>
      </c>
      <c r="I5444">
        <f t="shared" si="565"/>
        <v>34.05004807471547</v>
      </c>
      <c r="J5444">
        <f t="shared" si="559"/>
        <v>0</v>
      </c>
      <c r="K5444" s="66"/>
      <c r="L5444" s="67"/>
      <c r="M5444" s="66"/>
      <c r="N5444" s="67"/>
      <c r="O5444" s="66"/>
      <c r="P5444" s="150"/>
      <c r="Q5444" s="149"/>
      <c r="R5444" s="68"/>
      <c r="S5444">
        <f t="shared" si="560"/>
        <v>34.042540514303049</v>
      </c>
      <c r="T5444">
        <f t="shared" si="561"/>
        <v>-7.5075604124208439E-3</v>
      </c>
      <c r="U5444">
        <f t="shared" si="562"/>
        <v>41.043535505368993</v>
      </c>
      <c r="V5444">
        <f t="shared" si="563"/>
        <v>-1.5481831608852303E-2</v>
      </c>
    </row>
    <row r="5445" spans="1:22">
      <c r="A5445" s="12">
        <f t="shared" si="558"/>
        <v>0</v>
      </c>
      <c r="B5445" t="str">
        <f>YEAR(C5445)&amp;VLOOKUP(MONTH(C5445),lookup!$G$2:$N$13,8)</f>
        <v>2023M02</v>
      </c>
      <c r="C5445" s="7">
        <f t="shared" si="556"/>
        <v>44982</v>
      </c>
      <c r="D5445" s="126">
        <v>41.928235722422492</v>
      </c>
      <c r="E5445">
        <f t="shared" si="557"/>
        <v>41.768585913823422</v>
      </c>
      <c r="F5445" s="126">
        <v>34.530216715867951</v>
      </c>
      <c r="G5445">
        <f t="shared" si="555"/>
        <v>34.352382735824463</v>
      </c>
      <c r="H5445">
        <f t="shared" si="564"/>
        <v>41.127883157146435</v>
      </c>
      <c r="I5445">
        <f t="shared" si="565"/>
        <v>34.111394296895561</v>
      </c>
      <c r="J5445">
        <f t="shared" si="559"/>
        <v>0</v>
      </c>
      <c r="K5445" s="66"/>
      <c r="L5445" s="67"/>
      <c r="M5445" s="66"/>
      <c r="N5445" s="67"/>
      <c r="O5445" s="66"/>
      <c r="P5445" s="150"/>
      <c r="Q5445" s="149"/>
      <c r="R5445" s="68"/>
      <c r="S5445">
        <f t="shared" si="560"/>
        <v>34.086198978343091</v>
      </c>
      <c r="T5445">
        <f t="shared" si="561"/>
        <v>-2.5195318552469814E-2</v>
      </c>
      <c r="U5445">
        <f t="shared" si="562"/>
        <v>41.102039607425027</v>
      </c>
      <c r="V5445">
        <f t="shared" si="563"/>
        <v>-2.584354972140801E-2</v>
      </c>
    </row>
    <row r="5446" spans="1:22">
      <c r="A5446" s="12">
        <f t="shared" si="558"/>
        <v>0</v>
      </c>
      <c r="B5446" t="str">
        <f>YEAR(C5446)&amp;VLOOKUP(MONTH(C5446),lookup!$G$2:$N$13,8)</f>
        <v>2023M02</v>
      </c>
      <c r="C5446" s="7">
        <f t="shared" si="556"/>
        <v>44983</v>
      </c>
      <c r="D5446" s="126">
        <v>42.099331533710831</v>
      </c>
      <c r="E5446">
        <f t="shared" si="557"/>
        <v>41.810187372546871</v>
      </c>
      <c r="F5446" s="126">
        <v>34.564530695724763</v>
      </c>
      <c r="G5446">
        <f t="shared" si="555"/>
        <v>34.382546671864318</v>
      </c>
      <c r="H5446">
        <f t="shared" si="564"/>
        <v>41.176336195781033</v>
      </c>
      <c r="I5446">
        <f t="shared" si="565"/>
        <v>34.144711676475843</v>
      </c>
      <c r="J5446">
        <f t="shared" si="559"/>
        <v>0</v>
      </c>
      <c r="K5446" s="66"/>
      <c r="L5446" s="67"/>
      <c r="M5446" s="66"/>
      <c r="N5446" s="67"/>
      <c r="O5446" s="66"/>
      <c r="P5446" s="150"/>
      <c r="Q5446" s="149"/>
      <c r="R5446" s="68"/>
      <c r="S5446">
        <f t="shared" si="560"/>
        <v>34.130566833396927</v>
      </c>
      <c r="T5446">
        <f t="shared" si="561"/>
        <v>-1.4144843078916836E-2</v>
      </c>
      <c r="U5446">
        <f t="shared" si="562"/>
        <v>41.154608287522635</v>
      </c>
      <c r="V5446">
        <f t="shared" si="563"/>
        <v>-2.1727908258398543E-2</v>
      </c>
    </row>
    <row r="5447" spans="1:22">
      <c r="A5447" s="12">
        <f t="shared" si="558"/>
        <v>0</v>
      </c>
      <c r="B5447" t="str">
        <f>YEAR(C5447)&amp;VLOOKUP(MONTH(C5447),lookup!$G$2:$N$13,8)</f>
        <v>2023M02</v>
      </c>
      <c r="C5447" s="7">
        <f t="shared" si="556"/>
        <v>44984</v>
      </c>
      <c r="D5447" s="126">
        <v>41.41729657798119</v>
      </c>
      <c r="E5447">
        <f t="shared" si="557"/>
        <v>41.796538672977015</v>
      </c>
      <c r="F5447" s="126">
        <v>34.054353151899846</v>
      </c>
      <c r="G5447">
        <f t="shared" si="555"/>
        <v>34.364996095366564</v>
      </c>
      <c r="H5447">
        <f t="shared" si="564"/>
        <v>41.224459690239428</v>
      </c>
      <c r="I5447">
        <f t="shared" si="565"/>
        <v>34.184245566425666</v>
      </c>
      <c r="J5447">
        <f t="shared" si="559"/>
        <v>0</v>
      </c>
      <c r="K5447" s="66"/>
      <c r="L5447" s="67"/>
      <c r="M5447" s="66"/>
      <c r="N5447" s="67"/>
      <c r="O5447" s="66"/>
      <c r="P5447" s="150"/>
      <c r="Q5447" s="149"/>
      <c r="R5447" s="68"/>
      <c r="S5447">
        <f t="shared" si="560"/>
        <v>34.174194578438929</v>
      </c>
      <c r="T5447">
        <f t="shared" si="561"/>
        <v>-1.0050987986737425E-2</v>
      </c>
      <c r="U5447">
        <f t="shared" si="562"/>
        <v>41.213750639777608</v>
      </c>
      <c r="V5447">
        <f t="shared" si="563"/>
        <v>-1.0709050461819913E-2</v>
      </c>
    </row>
    <row r="5448" spans="1:22">
      <c r="A5448" s="12">
        <f t="shared" si="558"/>
        <v>0</v>
      </c>
      <c r="B5448" t="str">
        <f>YEAR(C5448)&amp;VLOOKUP(MONTH(C5448),lookup!$G$2:$N$13,8)</f>
        <v>2023M02</v>
      </c>
      <c r="C5448" s="7">
        <f t="shared" si="556"/>
        <v>44985</v>
      </c>
      <c r="D5448" s="126">
        <v>42.252780775494884</v>
      </c>
      <c r="E5448">
        <f t="shared" si="557"/>
        <v>41.857480042375222</v>
      </c>
      <c r="F5448" s="126">
        <v>34.672038255456826</v>
      </c>
      <c r="G5448">
        <f t="shared" ref="G5448:G5511" si="566">AVERAGE(SUM(F5441:F5448)/8,SUM(F5443:F5448)/6)</f>
        <v>34.413340395503567</v>
      </c>
      <c r="H5448">
        <f t="shared" si="564"/>
        <v>41.232226333621256</v>
      </c>
      <c r="I5448">
        <f t="shared" si="565"/>
        <v>34.179273314563218</v>
      </c>
      <c r="J5448">
        <f t="shared" si="559"/>
        <v>0</v>
      </c>
      <c r="K5448" s="66"/>
      <c r="L5448" s="67"/>
      <c r="M5448" s="66"/>
      <c r="N5448" s="67"/>
      <c r="O5448" s="66"/>
      <c r="P5448" s="150"/>
      <c r="Q5448" s="149"/>
      <c r="R5448" s="68"/>
      <c r="S5448">
        <f t="shared" si="560"/>
        <v>34.159581292669145</v>
      </c>
      <c r="T5448">
        <f t="shared" si="561"/>
        <v>-1.9692021894073264E-2</v>
      </c>
      <c r="U5448">
        <f t="shared" si="562"/>
        <v>41.20810798957487</v>
      </c>
      <c r="V5448">
        <f t="shared" si="563"/>
        <v>-2.4118344046385687E-2</v>
      </c>
    </row>
    <row r="5449" spans="1:22">
      <c r="A5449" s="12">
        <f t="shared" si="558"/>
        <v>0</v>
      </c>
      <c r="B5449" t="str">
        <f>YEAR(C5449)&amp;VLOOKUP(MONTH(C5449),lookup!$G$2:$N$13,8)</f>
        <v>2023M03</v>
      </c>
      <c r="C5449" s="7">
        <f t="shared" si="556"/>
        <v>44986</v>
      </c>
      <c r="D5449" s="126">
        <v>41.574028227556866</v>
      </c>
      <c r="E5449">
        <f t="shared" si="557"/>
        <v>41.856555264705641</v>
      </c>
      <c r="F5449" s="126">
        <v>34.313839191492377</v>
      </c>
      <c r="G5449">
        <f t="shared" si="566"/>
        <v>34.422419857509553</v>
      </c>
      <c r="H5449">
        <f t="shared" si="564"/>
        <v>41.084834678161528</v>
      </c>
      <c r="I5449">
        <f t="shared" si="565"/>
        <v>34.045873178902511</v>
      </c>
      <c r="J5449">
        <f t="shared" si="559"/>
        <v>0</v>
      </c>
      <c r="K5449" s="66"/>
      <c r="L5449" s="67"/>
      <c r="M5449" s="66"/>
      <c r="N5449" s="67"/>
      <c r="O5449" s="66"/>
      <c r="P5449" s="150"/>
      <c r="Q5449" s="149"/>
      <c r="R5449" s="68"/>
      <c r="S5449">
        <f t="shared" si="560"/>
        <v>34.020808216142896</v>
      </c>
      <c r="T5449">
        <f t="shared" si="561"/>
        <v>-2.5064962759614673E-2</v>
      </c>
      <c r="U5449">
        <f t="shared" si="562"/>
        <v>41.061529089891408</v>
      </c>
      <c r="V5449">
        <f t="shared" si="563"/>
        <v>-2.3305588270119415E-2</v>
      </c>
    </row>
    <row r="5450" spans="1:22">
      <c r="A5450" s="12">
        <f t="shared" si="558"/>
        <v>0</v>
      </c>
      <c r="B5450" t="str">
        <f>YEAR(C5450)&amp;VLOOKUP(MONTH(C5450),lookup!$G$2:$N$13,8)</f>
        <v>2023M03</v>
      </c>
      <c r="C5450" s="7">
        <f t="shared" si="556"/>
        <v>44987</v>
      </c>
      <c r="D5450" s="126">
        <v>42.390926056270139</v>
      </c>
      <c r="E5450">
        <f t="shared" si="557"/>
        <v>41.92369371157244</v>
      </c>
      <c r="F5450" s="126">
        <v>34.823547760416112</v>
      </c>
      <c r="G5450">
        <f t="shared" si="566"/>
        <v>34.479451310203018</v>
      </c>
      <c r="H5450">
        <f t="shared" si="564"/>
        <v>40.897658217411198</v>
      </c>
      <c r="I5450">
        <f t="shared" si="565"/>
        <v>33.847421188524052</v>
      </c>
      <c r="J5450">
        <f t="shared" si="559"/>
        <v>0</v>
      </c>
      <c r="K5450" s="66"/>
      <c r="L5450" s="67"/>
      <c r="M5450" s="66"/>
      <c r="N5450" s="67"/>
      <c r="O5450" s="66"/>
      <c r="P5450" s="150"/>
      <c r="Q5450" s="149"/>
      <c r="R5450" s="68"/>
      <c r="S5450">
        <f t="shared" si="560"/>
        <v>33.81820798946687</v>
      </c>
      <c r="T5450">
        <f t="shared" si="561"/>
        <v>-2.9213199057181782E-2</v>
      </c>
      <c r="U5450">
        <f t="shared" si="562"/>
        <v>40.864780135709488</v>
      </c>
      <c r="V5450">
        <f t="shared" si="563"/>
        <v>-3.2878081701710471E-2</v>
      </c>
    </row>
    <row r="5451" spans="1:22">
      <c r="A5451" s="12">
        <f t="shared" si="558"/>
        <v>0</v>
      </c>
      <c r="B5451" t="str">
        <f>YEAR(C5451)&amp;VLOOKUP(MONTH(C5451),lookup!$G$2:$N$13,8)</f>
        <v>2023M03</v>
      </c>
      <c r="C5451" s="7">
        <f t="shared" si="556"/>
        <v>44988</v>
      </c>
      <c r="D5451" s="126">
        <v>42.165501118507628</v>
      </c>
      <c r="E5451">
        <f t="shared" si="557"/>
        <v>41.980553795749799</v>
      </c>
      <c r="F5451" s="126">
        <v>34.7609606560058</v>
      </c>
      <c r="G5451">
        <f t="shared" si="566"/>
        <v>34.530662469741088</v>
      </c>
      <c r="H5451">
        <f t="shared" si="564"/>
        <v>40.892731896308781</v>
      </c>
      <c r="I5451">
        <f t="shared" si="565"/>
        <v>33.840558737862047</v>
      </c>
      <c r="J5451">
        <f t="shared" si="559"/>
        <v>0</v>
      </c>
      <c r="K5451" s="66"/>
      <c r="L5451" s="67"/>
      <c r="M5451" s="66"/>
      <c r="N5451" s="67"/>
      <c r="O5451" s="66"/>
      <c r="P5451" s="150"/>
      <c r="Q5451" s="149"/>
      <c r="R5451" s="68"/>
      <c r="S5451">
        <f t="shared" si="560"/>
        <v>33.828206616519566</v>
      </c>
      <c r="T5451">
        <f t="shared" si="561"/>
        <v>-1.2352121342480871E-2</v>
      </c>
      <c r="U5451">
        <f t="shared" si="562"/>
        <v>40.876372160402695</v>
      </c>
      <c r="V5451">
        <f t="shared" si="563"/>
        <v>-1.6359735906085859E-2</v>
      </c>
    </row>
    <row r="5452" spans="1:22">
      <c r="A5452" s="12">
        <f t="shared" si="558"/>
        <v>0</v>
      </c>
      <c r="B5452" t="str">
        <f>YEAR(C5452)&amp;VLOOKUP(MONTH(C5452),lookup!$G$2:$N$13,8)</f>
        <v>2023M03</v>
      </c>
      <c r="C5452" s="7">
        <f t="shared" ref="C5452:C5515" si="567">C5451+1</f>
        <v>44989</v>
      </c>
      <c r="D5452" s="126">
        <v>42.754731674966244</v>
      </c>
      <c r="E5452">
        <f t="shared" si="557"/>
        <v>42.082699016329968</v>
      </c>
      <c r="F5452" s="126">
        <v>35.091472792468778</v>
      </c>
      <c r="G5452">
        <f t="shared" si="566"/>
        <v>34.610369268519932</v>
      </c>
      <c r="H5452">
        <f t="shared" si="564"/>
        <v>40.971885442050336</v>
      </c>
      <c r="I5452">
        <f t="shared" si="565"/>
        <v>33.91504092118862</v>
      </c>
      <c r="J5452">
        <f t="shared" si="559"/>
        <v>0</v>
      </c>
      <c r="K5452" s="66"/>
      <c r="L5452" s="67"/>
      <c r="M5452" s="66"/>
      <c r="N5452" s="67"/>
      <c r="O5452" s="66"/>
      <c r="P5452" s="150"/>
      <c r="Q5452" s="149"/>
      <c r="R5452" s="68"/>
      <c r="S5452">
        <f t="shared" si="560"/>
        <v>33.881082981049531</v>
      </c>
      <c r="T5452">
        <f t="shared" si="561"/>
        <v>-3.395794013908926E-2</v>
      </c>
      <c r="U5452">
        <f t="shared" si="562"/>
        <v>40.933070417436348</v>
      </c>
      <c r="V5452">
        <f t="shared" si="563"/>
        <v>-3.8815024613988669E-2</v>
      </c>
    </row>
    <row r="5453" spans="1:22">
      <c r="A5453" s="12">
        <f t="shared" si="558"/>
        <v>0</v>
      </c>
      <c r="B5453" t="str">
        <f>YEAR(C5453)&amp;VLOOKUP(MONTH(C5453),lookup!$G$2:$N$13,8)</f>
        <v>2023M03</v>
      </c>
      <c r="C5453" s="7">
        <f t="shared" si="567"/>
        <v>44990</v>
      </c>
      <c r="D5453" s="126">
        <v>41.92365399122022</v>
      </c>
      <c r="E5453">
        <f t="shared" si="557"/>
        <v>42.124609109233077</v>
      </c>
      <c r="F5453" s="126">
        <v>34.571169835800049</v>
      </c>
      <c r="G5453">
        <f t="shared" si="566"/>
        <v>34.655996895507364</v>
      </c>
      <c r="H5453">
        <f t="shared" si="564"/>
        <v>41.0164532097956</v>
      </c>
      <c r="I5453">
        <f t="shared" si="565"/>
        <v>33.953108933451809</v>
      </c>
      <c r="J5453">
        <f t="shared" si="559"/>
        <v>0</v>
      </c>
      <c r="K5453" s="66"/>
      <c r="L5453" s="67"/>
      <c r="M5453" s="66"/>
      <c r="N5453" s="67"/>
      <c r="O5453" s="66"/>
      <c r="P5453" s="150"/>
      <c r="Q5453" s="149"/>
      <c r="R5453" s="68"/>
      <c r="S5453">
        <f t="shared" si="560"/>
        <v>33.932863664800955</v>
      </c>
      <c r="T5453">
        <f t="shared" si="561"/>
        <v>-2.0245268650853632E-2</v>
      </c>
      <c r="U5453">
        <f t="shared" si="562"/>
        <v>40.995017758613209</v>
      </c>
      <c r="V5453">
        <f t="shared" si="563"/>
        <v>-2.1435451182391319E-2</v>
      </c>
    </row>
    <row r="5454" spans="1:22">
      <c r="A5454" s="12">
        <f t="shared" si="558"/>
        <v>0</v>
      </c>
      <c r="B5454" t="str">
        <f>YEAR(C5454)&amp;VLOOKUP(MONTH(C5454),lookup!$G$2:$N$13,8)</f>
        <v>2023M03</v>
      </c>
      <c r="C5454" s="7">
        <f t="shared" si="567"/>
        <v>44991</v>
      </c>
      <c r="D5454" s="126">
        <v>42.570457356372131</v>
      </c>
      <c r="E5454">
        <f t="shared" si="557"/>
        <v>42.180527521555845</v>
      </c>
      <c r="F5454" s="126">
        <v>34.856836492623501</v>
      </c>
      <c r="G5454">
        <f t="shared" si="566"/>
        <v>34.689665860910765</v>
      </c>
      <c r="H5454">
        <f t="shared" si="564"/>
        <v>41.103855277003802</v>
      </c>
      <c r="I5454">
        <f t="shared" si="565"/>
        <v>34.037884259780732</v>
      </c>
      <c r="J5454">
        <f t="shared" si="559"/>
        <v>0</v>
      </c>
      <c r="K5454" s="66"/>
      <c r="L5454" s="67"/>
      <c r="M5454" s="66"/>
      <c r="N5454" s="67"/>
      <c r="O5454" s="66"/>
      <c r="P5454" s="150"/>
      <c r="Q5454" s="149"/>
      <c r="R5454" s="68"/>
      <c r="S5454">
        <f t="shared" si="560"/>
        <v>34.020308734333774</v>
      </c>
      <c r="T5454">
        <f t="shared" si="561"/>
        <v>-1.757552544695784E-2</v>
      </c>
      <c r="U5454">
        <f t="shared" si="562"/>
        <v>41.084756989324788</v>
      </c>
      <c r="V5454">
        <f t="shared" si="563"/>
        <v>-1.9098287679014447E-2</v>
      </c>
    </row>
    <row r="5455" spans="1:22">
      <c r="A5455" s="12">
        <f t="shared" si="558"/>
        <v>0</v>
      </c>
      <c r="B5455" t="str">
        <f>YEAR(C5455)&amp;VLOOKUP(MONTH(C5455),lookup!$G$2:$N$13,8)</f>
        <v>2023M03</v>
      </c>
      <c r="C5455" s="7">
        <f t="shared" si="567"/>
        <v>44992</v>
      </c>
      <c r="D5455" s="126">
        <v>41.915527778190153</v>
      </c>
      <c r="E5455">
        <f t="shared" si="557"/>
        <v>42.240125267455014</v>
      </c>
      <c r="F5455" s="126">
        <v>34.588327299809535</v>
      </c>
      <c r="G5455">
        <f t="shared" si="566"/>
        <v>34.745913254181545</v>
      </c>
      <c r="H5455">
        <f t="shared" si="564"/>
        <v>41.297512406177781</v>
      </c>
      <c r="I5455">
        <f t="shared" si="565"/>
        <v>34.207508980369326</v>
      </c>
      <c r="J5455">
        <f t="shared" si="559"/>
        <v>0</v>
      </c>
      <c r="K5455" s="66"/>
      <c r="L5455" s="67"/>
      <c r="M5455" s="66"/>
      <c r="N5455" s="67"/>
      <c r="O5455" s="66"/>
      <c r="P5455" s="150"/>
      <c r="Q5455" s="149"/>
      <c r="R5455" s="68"/>
      <c r="S5455">
        <f t="shared" si="560"/>
        <v>34.179563002978554</v>
      </c>
      <c r="T5455">
        <f t="shared" si="561"/>
        <v>-2.7945977390771759E-2</v>
      </c>
      <c r="U5455">
        <f t="shared" si="562"/>
        <v>41.25993271465402</v>
      </c>
      <c r="V5455">
        <f t="shared" si="563"/>
        <v>-3.7579691523760062E-2</v>
      </c>
    </row>
    <row r="5456" spans="1:22">
      <c r="A5456" s="12">
        <f t="shared" si="558"/>
        <v>0</v>
      </c>
      <c r="B5456" t="str">
        <f>YEAR(C5456)&amp;VLOOKUP(MONTH(C5456),lookup!$G$2:$N$13,8)</f>
        <v>2023M03</v>
      </c>
      <c r="C5456" s="7">
        <f t="shared" si="567"/>
        <v>44993</v>
      </c>
      <c r="D5456" s="126">
        <v>42.516605281122182</v>
      </c>
      <c r="E5456">
        <f t="shared" si="557"/>
        <v>42.267087567794391</v>
      </c>
      <c r="F5456" s="126">
        <v>34.908717194957269</v>
      </c>
      <c r="G5456">
        <f t="shared" si="566"/>
        <v>34.767803140778753</v>
      </c>
      <c r="H5456">
        <f t="shared" si="564"/>
        <v>41.499252093236862</v>
      </c>
      <c r="I5456">
        <f t="shared" si="565"/>
        <v>34.408878970091081</v>
      </c>
      <c r="J5456">
        <f t="shared" si="559"/>
        <v>0</v>
      </c>
      <c r="K5456" s="66"/>
      <c r="L5456" s="67"/>
      <c r="M5456" s="66"/>
      <c r="N5456" s="67"/>
      <c r="O5456" s="66"/>
      <c r="P5456" s="150"/>
      <c r="Q5456" s="149"/>
      <c r="R5456" s="68"/>
      <c r="S5456">
        <f t="shared" si="560"/>
        <v>34.389347747715561</v>
      </c>
      <c r="T5456">
        <f t="shared" si="561"/>
        <v>-1.9531222375519519E-2</v>
      </c>
      <c r="U5456">
        <f t="shared" si="562"/>
        <v>41.475755328575453</v>
      </c>
      <c r="V5456">
        <f t="shared" si="563"/>
        <v>-2.3496764661409486E-2</v>
      </c>
    </row>
    <row r="5457" spans="1:22">
      <c r="A5457" s="12">
        <f t="shared" si="558"/>
        <v>0</v>
      </c>
      <c r="B5457" t="str">
        <f>YEAR(C5457)&amp;VLOOKUP(MONTH(C5457),lookup!$G$2:$N$13,8)</f>
        <v>2023M03</v>
      </c>
      <c r="C5457" s="7">
        <f t="shared" si="567"/>
        <v>44994</v>
      </c>
      <c r="D5457" s="126">
        <v>41.513351241474503</v>
      </c>
      <c r="E5457">
        <f t="shared" si="557"/>
        <v>42.208949433078153</v>
      </c>
      <c r="F5457" s="126">
        <v>34.13489883292165</v>
      </c>
      <c r="G5457">
        <f t="shared" si="566"/>
        <v>34.704447549777733</v>
      </c>
      <c r="H5457">
        <f t="shared" si="564"/>
        <v>41.682864078238559</v>
      </c>
      <c r="I5457">
        <f t="shared" si="565"/>
        <v>34.563029429335316</v>
      </c>
      <c r="J5457">
        <f t="shared" si="559"/>
        <v>0</v>
      </c>
      <c r="K5457" s="66"/>
      <c r="L5457" s="67"/>
      <c r="M5457" s="66"/>
      <c r="N5457" s="67"/>
      <c r="O5457" s="66"/>
      <c r="P5457" s="150"/>
      <c r="Q5457" s="149"/>
      <c r="R5457" s="68"/>
      <c r="S5457">
        <f t="shared" si="560"/>
        <v>34.537057276384985</v>
      </c>
      <c r="T5457">
        <f t="shared" si="561"/>
        <v>-2.5972152950330951E-2</v>
      </c>
      <c r="U5457">
        <f t="shared" si="562"/>
        <v>41.649955102010537</v>
      </c>
      <c r="V5457">
        <f t="shared" si="563"/>
        <v>-3.2908976228021913E-2</v>
      </c>
    </row>
    <row r="5458" spans="1:22">
      <c r="A5458" s="12">
        <f t="shared" si="558"/>
        <v>0</v>
      </c>
      <c r="B5458" t="str">
        <f>YEAR(C5458)&amp;VLOOKUP(MONTH(C5458),lookup!$G$2:$N$13,8)</f>
        <v>2023M03</v>
      </c>
      <c r="C5458" s="7">
        <f t="shared" si="567"/>
        <v>44995</v>
      </c>
      <c r="D5458" s="126">
        <v>42.037724428103488</v>
      </c>
      <c r="E5458">
        <f t="shared" si="557"/>
        <v>42.12712372741251</v>
      </c>
      <c r="F5458" s="126">
        <v>34.527106047570989</v>
      </c>
      <c r="G5458">
        <f t="shared" si="566"/>
        <v>34.638889380650099</v>
      </c>
      <c r="H5458">
        <f t="shared" si="564"/>
        <v>41.843962536877726</v>
      </c>
      <c r="I5458">
        <f t="shared" si="565"/>
        <v>34.724479670709265</v>
      </c>
      <c r="J5458">
        <f t="shared" si="559"/>
        <v>0</v>
      </c>
      <c r="K5458" s="66"/>
      <c r="L5458" s="67"/>
      <c r="M5458" s="66"/>
      <c r="N5458" s="67"/>
      <c r="O5458" s="66"/>
      <c r="P5458" s="150"/>
      <c r="Q5458" s="149"/>
      <c r="R5458" s="68"/>
      <c r="S5458">
        <f t="shared" si="560"/>
        <v>34.70012112904714</v>
      </c>
      <c r="T5458">
        <f t="shared" si="561"/>
        <v>-2.4358541662124367E-2</v>
      </c>
      <c r="U5458">
        <f t="shared" si="562"/>
        <v>41.81935285686837</v>
      </c>
      <c r="V5458">
        <f t="shared" si="563"/>
        <v>-2.4609680009355372E-2</v>
      </c>
    </row>
    <row r="5459" spans="1:22">
      <c r="A5459" s="12">
        <f t="shared" si="558"/>
        <v>0</v>
      </c>
      <c r="B5459" t="str">
        <f>YEAR(C5459)&amp;VLOOKUP(MONTH(C5459),lookup!$G$2:$N$13,8)</f>
        <v>2023M03</v>
      </c>
      <c r="C5459" s="7">
        <f t="shared" si="567"/>
        <v>44996</v>
      </c>
      <c r="D5459" s="126">
        <v>41.898091687337875</v>
      </c>
      <c r="E5459">
        <f t="shared" si="557"/>
        <v>42.108280445974202</v>
      </c>
      <c r="F5459" s="126">
        <v>34.598821913556904</v>
      </c>
      <c r="G5459">
        <f t="shared" si="566"/>
        <v>34.63106004906011</v>
      </c>
      <c r="H5459">
        <f t="shared" si="564"/>
        <v>41.943150370222156</v>
      </c>
      <c r="I5459">
        <f t="shared" si="565"/>
        <v>34.801892438706879</v>
      </c>
      <c r="J5459">
        <f t="shared" si="559"/>
        <v>0</v>
      </c>
      <c r="K5459" s="66"/>
      <c r="L5459" s="67"/>
      <c r="M5459" s="66"/>
      <c r="N5459" s="67"/>
      <c r="O5459" s="66"/>
      <c r="P5459" s="67"/>
      <c r="Q5459" s="66"/>
      <c r="R5459" s="68"/>
      <c r="S5459">
        <f t="shared" si="560"/>
        <v>34.776471752754574</v>
      </c>
      <c r="T5459">
        <f t="shared" si="561"/>
        <v>-2.5420685952305178E-2</v>
      </c>
      <c r="U5459">
        <f t="shared" si="562"/>
        <v>41.906205468824091</v>
      </c>
      <c r="V5459">
        <f t="shared" si="563"/>
        <v>-3.694490139806561E-2</v>
      </c>
    </row>
    <row r="5460" spans="1:22">
      <c r="A5460" s="12">
        <f t="shared" si="558"/>
        <v>0</v>
      </c>
      <c r="B5460" t="str">
        <f>YEAR(C5460)&amp;VLOOKUP(MONTH(C5460),lookup!$G$2:$N$13,8)</f>
        <v>2023M03</v>
      </c>
      <c r="C5460" s="7">
        <f t="shared" si="567"/>
        <v>44997</v>
      </c>
      <c r="D5460" s="126">
        <v>42.337166659318171</v>
      </c>
      <c r="E5460">
        <f t="shared" si="557"/>
        <v>42.06274174107503</v>
      </c>
      <c r="F5460" s="126">
        <v>34.821953061760546</v>
      </c>
      <c r="G5460">
        <f t="shared" si="566"/>
        <v>34.611308113318941</v>
      </c>
      <c r="H5460">
        <f t="shared" si="564"/>
        <v>41.988361394431557</v>
      </c>
      <c r="I5460">
        <f t="shared" si="565"/>
        <v>34.846036297634441</v>
      </c>
      <c r="J5460">
        <f t="shared" si="559"/>
        <v>0</v>
      </c>
      <c r="K5460" s="66"/>
      <c r="L5460" s="67"/>
      <c r="M5460" s="66"/>
      <c r="N5460" s="67"/>
      <c r="O5460" s="66"/>
      <c r="P5460" s="67"/>
      <c r="Q5460" s="66"/>
      <c r="R5460" s="68"/>
      <c r="S5460">
        <f t="shared" si="560"/>
        <v>34.829141577632598</v>
      </c>
      <c r="T5460">
        <f t="shared" si="561"/>
        <v>-1.6894720001843666E-2</v>
      </c>
      <c r="U5460">
        <f t="shared" si="562"/>
        <v>41.973699579339353</v>
      </c>
      <c r="V5460">
        <f t="shared" si="563"/>
        <v>-1.4661815092203767E-2</v>
      </c>
    </row>
    <row r="5461" spans="1:22">
      <c r="A5461" s="12">
        <f t="shared" si="558"/>
        <v>0</v>
      </c>
      <c r="B5461" t="str">
        <f>YEAR(C5461)&amp;VLOOKUP(MONTH(C5461),lookup!$G$2:$N$13,8)</f>
        <v>2023M03</v>
      </c>
      <c r="C5461" s="7">
        <f t="shared" si="567"/>
        <v>44998</v>
      </c>
      <c r="D5461" s="126">
        <v>42.131385308841672</v>
      </c>
      <c r="E5461">
        <f t="shared" si="557"/>
        <v>42.093713075980673</v>
      </c>
      <c r="F5461" s="126">
        <v>34.681779772609261</v>
      </c>
      <c r="G5461">
        <f t="shared" si="566"/>
        <v>34.626008940436158</v>
      </c>
      <c r="H5461">
        <f t="shared" si="564"/>
        <v>42.06656910268655</v>
      </c>
      <c r="I5461">
        <f t="shared" si="565"/>
        <v>34.90254909947523</v>
      </c>
      <c r="J5461">
        <f t="shared" si="559"/>
        <v>0</v>
      </c>
      <c r="K5461" s="66"/>
      <c r="L5461" s="67"/>
      <c r="M5461" s="66"/>
      <c r="N5461" s="67"/>
      <c r="O5461" s="66"/>
      <c r="P5461" s="67"/>
      <c r="Q5461" s="66"/>
      <c r="R5461" s="68"/>
      <c r="S5461">
        <f t="shared" si="560"/>
        <v>34.87931582604979</v>
      </c>
      <c r="T5461">
        <f t="shared" si="561"/>
        <v>-2.3233273425439904E-2</v>
      </c>
      <c r="U5461">
        <f t="shared" si="562"/>
        <v>42.032155642591476</v>
      </c>
      <c r="V5461">
        <f t="shared" si="563"/>
        <v>-3.4413460095073845E-2</v>
      </c>
    </row>
    <row r="5462" spans="1:22">
      <c r="A5462" s="12">
        <f t="shared" si="558"/>
        <v>0</v>
      </c>
      <c r="B5462" t="str">
        <f>YEAR(C5462)&amp;VLOOKUP(MONTH(C5462),lookup!$G$2:$N$13,8)</f>
        <v>2023M03</v>
      </c>
      <c r="C5462" s="7">
        <f t="shared" si="567"/>
        <v>44999</v>
      </c>
      <c r="D5462" s="126">
        <v>42.868546850907897</v>
      </c>
      <c r="E5462">
        <f t="shared" si="557"/>
        <v>42.141672133537966</v>
      </c>
      <c r="F5462" s="126">
        <v>35.332758889351368</v>
      </c>
      <c r="G5462">
        <f t="shared" si="566"/>
        <v>34.691090898097826</v>
      </c>
      <c r="H5462">
        <f t="shared" si="564"/>
        <v>42.090628607870471</v>
      </c>
      <c r="I5462">
        <f t="shared" si="565"/>
        <v>34.926969074309099</v>
      </c>
      <c r="J5462">
        <f t="shared" si="559"/>
        <v>0</v>
      </c>
      <c r="K5462" s="66"/>
      <c r="L5462" s="67"/>
      <c r="M5462" s="66"/>
      <c r="N5462" s="67"/>
      <c r="O5462" s="66"/>
      <c r="P5462" s="67"/>
      <c r="Q5462" s="66"/>
      <c r="R5462" s="68"/>
      <c r="S5462">
        <f t="shared" si="560"/>
        <v>34.916687556077719</v>
      </c>
      <c r="T5462">
        <f t="shared" si="561"/>
        <v>-1.028151823138046E-2</v>
      </c>
      <c r="U5462">
        <f t="shared" si="562"/>
        <v>42.085626179143865</v>
      </c>
      <c r="V5462">
        <f t="shared" si="563"/>
        <v>-5.0024287266055012E-3</v>
      </c>
    </row>
    <row r="5463" spans="1:22">
      <c r="A5463" s="12">
        <f t="shared" si="558"/>
        <v>0</v>
      </c>
      <c r="B5463" t="str">
        <f>YEAR(C5463)&amp;VLOOKUP(MONTH(C5463),lookup!$G$2:$N$13,8)</f>
        <v>2023M03</v>
      </c>
      <c r="C5463" s="7">
        <f t="shared" si="567"/>
        <v>45000</v>
      </c>
      <c r="D5463" s="126">
        <v>41.921988256767897</v>
      </c>
      <c r="E5463">
        <f t="shared" si="557"/>
        <v>42.176128998056853</v>
      </c>
      <c r="F5463" s="126">
        <v>34.442264224838219</v>
      </c>
      <c r="G5463">
        <f t="shared" si="566"/>
        <v>34.707575738571833</v>
      </c>
      <c r="H5463">
        <f t="shared" si="564"/>
        <v>42.146924067408619</v>
      </c>
      <c r="I5463">
        <f t="shared" si="565"/>
        <v>34.966547128483867</v>
      </c>
      <c r="J5463">
        <f t="shared" si="559"/>
        <v>0</v>
      </c>
      <c r="K5463" s="66"/>
      <c r="L5463" s="67"/>
      <c r="M5463" s="66"/>
      <c r="N5463" s="67"/>
      <c r="O5463" s="66"/>
      <c r="P5463" s="67"/>
      <c r="Q5463" s="66"/>
      <c r="R5463" s="68"/>
      <c r="S5463">
        <f t="shared" si="560"/>
        <v>34.958073249247953</v>
      </c>
      <c r="T5463">
        <f t="shared" si="561"/>
        <v>-8.4738792359146942E-3</v>
      </c>
      <c r="U5463">
        <f t="shared" si="562"/>
        <v>42.12854441468594</v>
      </c>
      <c r="V5463">
        <f t="shared" si="563"/>
        <v>-1.8379652722678941E-2</v>
      </c>
    </row>
    <row r="5464" spans="1:22">
      <c r="A5464" s="12">
        <f t="shared" si="558"/>
        <v>0</v>
      </c>
      <c r="B5464" t="str">
        <f>YEAR(C5464)&amp;VLOOKUP(MONTH(C5464),lookup!$G$2:$N$13,8)</f>
        <v>2023M03</v>
      </c>
      <c r="C5464" s="7">
        <f t="shared" si="567"/>
        <v>45001</v>
      </c>
      <c r="D5464" s="126">
        <v>42.39244853003062</v>
      </c>
      <c r="E5464">
        <f t="shared" si="557"/>
        <v>42.197929542940898</v>
      </c>
      <c r="F5464" s="126">
        <v>34.859364644041953</v>
      </c>
      <c r="G5464">
        <f t="shared" si="566"/>
        <v>34.732179420512196</v>
      </c>
      <c r="H5464">
        <f t="shared" si="564"/>
        <v>42.202663496691997</v>
      </c>
      <c r="I5464">
        <f t="shared" si="565"/>
        <v>35.015818717339791</v>
      </c>
      <c r="J5464">
        <f t="shared" si="559"/>
        <v>0</v>
      </c>
      <c r="K5464" s="66"/>
      <c r="L5464" s="67"/>
      <c r="M5464" s="66"/>
      <c r="N5464" s="67"/>
      <c r="O5464" s="66"/>
      <c r="P5464" s="67"/>
      <c r="Q5464" s="66"/>
      <c r="R5464" s="68"/>
      <c r="S5464">
        <f t="shared" si="560"/>
        <v>35.004533725931189</v>
      </c>
      <c r="T5464">
        <f t="shared" si="561"/>
        <v>-1.1284991408601286E-2</v>
      </c>
      <c r="U5464">
        <f t="shared" si="562"/>
        <v>42.193847544724484</v>
      </c>
      <c r="V5464">
        <f t="shared" si="563"/>
        <v>-8.8159519675130582E-3</v>
      </c>
    </row>
    <row r="5465" spans="1:22">
      <c r="A5465" s="12">
        <f t="shared" si="558"/>
        <v>0</v>
      </c>
      <c r="B5465" t="str">
        <f>YEAR(C5465)&amp;VLOOKUP(MONTH(C5465),lookup!$G$2:$N$13,8)</f>
        <v>2023M03</v>
      </c>
      <c r="C5465" s="7">
        <f t="shared" si="567"/>
        <v>45002</v>
      </c>
      <c r="D5465" s="126">
        <v>42.320049909917763</v>
      </c>
      <c r="E5465">
        <f t="shared" si="557"/>
        <v>42.283511394933583</v>
      </c>
      <c r="F5465" s="126">
        <v>34.877261610612763</v>
      </c>
      <c r="G5465">
        <f t="shared" si="566"/>
        <v>34.801780402205893</v>
      </c>
      <c r="H5465">
        <f t="shared" si="564"/>
        <v>42.254998622605484</v>
      </c>
      <c r="I5465">
        <f t="shared" si="565"/>
        <v>35.053547497441173</v>
      </c>
      <c r="J5465">
        <f t="shared" si="559"/>
        <v>0</v>
      </c>
      <c r="K5465" s="66"/>
      <c r="L5465" s="67"/>
      <c r="M5465" s="66"/>
      <c r="N5465" s="67"/>
      <c r="O5465" s="66"/>
      <c r="P5465" s="67"/>
      <c r="Q5465" s="66"/>
      <c r="R5465" s="68"/>
      <c r="S5465">
        <f t="shared" si="560"/>
        <v>35.029874207608358</v>
      </c>
      <c r="T5465">
        <f t="shared" si="561"/>
        <v>-2.3673289832814248E-2</v>
      </c>
      <c r="U5465">
        <f t="shared" si="562"/>
        <v>42.225193435684929</v>
      </c>
      <c r="V5465">
        <f t="shared" si="563"/>
        <v>-2.9805186920555116E-2</v>
      </c>
    </row>
    <row r="5466" spans="1:22">
      <c r="A5466" s="12">
        <f t="shared" si="558"/>
        <v>0</v>
      </c>
      <c r="B5466" t="str">
        <f>YEAR(C5466)&amp;VLOOKUP(MONTH(C5466),lookup!$G$2:$N$13,8)</f>
        <v>2023M03</v>
      </c>
      <c r="C5466" s="7">
        <f t="shared" si="567"/>
        <v>45003</v>
      </c>
      <c r="D5466" s="126">
        <v>43.380962111630581</v>
      </c>
      <c r="E5466">
        <f t="shared" si="557"/>
        <v>42.454446704513401</v>
      </c>
      <c r="F5466" s="126">
        <v>35.692342537283082</v>
      </c>
      <c r="G5466">
        <f t="shared" si="566"/>
        <v>34.947140139106438</v>
      </c>
      <c r="H5466">
        <f t="shared" si="564"/>
        <v>42.240112398418546</v>
      </c>
      <c r="I5466">
        <f t="shared" si="565"/>
        <v>35.038884478046533</v>
      </c>
      <c r="J5466">
        <f t="shared" si="559"/>
        <v>0</v>
      </c>
      <c r="K5466" s="66"/>
      <c r="L5466" s="67"/>
      <c r="M5466" s="66"/>
      <c r="N5466" s="67"/>
      <c r="O5466" s="66"/>
      <c r="P5466" s="67"/>
      <c r="Q5466" s="66"/>
      <c r="R5466" s="68"/>
      <c r="S5466">
        <f t="shared" si="560"/>
        <v>35.030520656006715</v>
      </c>
      <c r="T5466">
        <f t="shared" si="561"/>
        <v>-8.3638220398185581E-3</v>
      </c>
      <c r="U5466">
        <f t="shared" si="562"/>
        <v>42.230942444546734</v>
      </c>
      <c r="V5466">
        <f t="shared" si="563"/>
        <v>-9.1699538718117424E-3</v>
      </c>
    </row>
    <row r="5467" spans="1:22">
      <c r="A5467" s="12">
        <f t="shared" si="558"/>
        <v>0</v>
      </c>
      <c r="B5467" t="str">
        <f>YEAR(C5467)&amp;VLOOKUP(MONTH(C5467),lookup!$G$2:$N$13,8)</f>
        <v>2023M03</v>
      </c>
      <c r="C5467" s="7">
        <f t="shared" si="567"/>
        <v>45004</v>
      </c>
      <c r="D5467" s="126">
        <v>42.698528619703303</v>
      </c>
      <c r="E5467">
        <f t="shared" si="557"/>
        <v>42.551735955358041</v>
      </c>
      <c r="F5467" s="126">
        <v>35.182462154429658</v>
      </c>
      <c r="G5467">
        <f t="shared" si="566"/>
        <v>35.025341185979343</v>
      </c>
      <c r="H5467">
        <f t="shared" si="564"/>
        <v>42.290624685455583</v>
      </c>
      <c r="I5467">
        <f t="shared" si="565"/>
        <v>35.074788768486449</v>
      </c>
      <c r="J5467">
        <f t="shared" si="559"/>
        <v>0</v>
      </c>
      <c r="K5467" s="66"/>
      <c r="L5467" s="67"/>
      <c r="M5467" s="66"/>
      <c r="N5467" s="67"/>
      <c r="O5467" s="66"/>
      <c r="P5467" s="67"/>
      <c r="Q5467" s="66"/>
      <c r="R5467" s="68"/>
      <c r="S5467">
        <f t="shared" si="560"/>
        <v>35.051137893055248</v>
      </c>
      <c r="T5467">
        <f t="shared" si="561"/>
        <v>-2.3650875431201257E-2</v>
      </c>
      <c r="U5467">
        <f t="shared" si="562"/>
        <v>42.259446450308857</v>
      </c>
      <c r="V5467">
        <f t="shared" si="563"/>
        <v>-3.1178235146725797E-2</v>
      </c>
    </row>
    <row r="5468" spans="1:22">
      <c r="A5468" s="12">
        <f t="shared" si="558"/>
        <v>0</v>
      </c>
      <c r="B5468" t="str">
        <f>YEAR(C5468)&amp;VLOOKUP(MONTH(C5468),lookup!$G$2:$N$13,8)</f>
        <v>2023M03</v>
      </c>
      <c r="C5468" s="7">
        <f t="shared" si="567"/>
        <v>45005</v>
      </c>
      <c r="D5468" s="126">
        <v>42.835322259775801</v>
      </c>
      <c r="E5468">
        <f t="shared" si="557"/>
        <v>42.580101964458976</v>
      </c>
      <c r="F5468" s="126">
        <v>35.157062603637655</v>
      </c>
      <c r="G5468">
        <f t="shared" si="566"/>
        <v>35.031644175203866</v>
      </c>
      <c r="H5468">
        <f t="shared" si="564"/>
        <v>42.342639689106399</v>
      </c>
      <c r="I5468">
        <f t="shared" si="565"/>
        <v>35.118984426299562</v>
      </c>
      <c r="J5468">
        <f t="shared" si="559"/>
        <v>0</v>
      </c>
      <c r="K5468" s="66"/>
      <c r="L5468" s="67"/>
      <c r="M5468" s="66"/>
      <c r="N5468" s="67"/>
      <c r="O5468" s="66"/>
      <c r="P5468" s="67"/>
      <c r="Q5468" s="66"/>
      <c r="R5468" s="68"/>
      <c r="S5468">
        <f t="shared" si="560"/>
        <v>35.099530315500246</v>
      </c>
      <c r="T5468">
        <f t="shared" si="561"/>
        <v>-1.9454110799316027E-2</v>
      </c>
      <c r="U5468">
        <f t="shared" si="562"/>
        <v>42.316227533510755</v>
      </c>
      <c r="V5468">
        <f t="shared" si="563"/>
        <v>-2.6412155595643583E-2</v>
      </c>
    </row>
    <row r="5469" spans="1:22">
      <c r="A5469" s="12">
        <f t="shared" si="558"/>
        <v>0</v>
      </c>
      <c r="B5469" t="str">
        <f>YEAR(C5469)&amp;VLOOKUP(MONTH(C5469),lookup!$G$2:$N$13,8)</f>
        <v>2023M03</v>
      </c>
      <c r="C5469" s="7">
        <f t="shared" si="567"/>
        <v>45006</v>
      </c>
      <c r="D5469" s="126">
        <v>42.809559599007599</v>
      </c>
      <c r="E5469">
        <f t="shared" si="557"/>
        <v>42.696452136114317</v>
      </c>
      <c r="F5469" s="126">
        <v>35.287748399352452</v>
      </c>
      <c r="G5469">
        <f t="shared" si="566"/>
        <v>35.139974228918163</v>
      </c>
      <c r="H5469">
        <f t="shared" si="564"/>
        <v>42.420778709209969</v>
      </c>
      <c r="I5469">
        <f t="shared" si="565"/>
        <v>35.188671725866882</v>
      </c>
      <c r="J5469">
        <f t="shared" si="559"/>
        <v>0</v>
      </c>
      <c r="K5469" s="66"/>
      <c r="L5469" s="67"/>
      <c r="M5469" s="66"/>
      <c r="N5469" s="67"/>
      <c r="O5469" s="66"/>
      <c r="P5469" s="67"/>
      <c r="Q5469" s="66"/>
      <c r="R5469" s="68"/>
      <c r="S5469">
        <f t="shared" si="560"/>
        <v>35.147256179818868</v>
      </c>
      <c r="T5469">
        <f t="shared" si="561"/>
        <v>-4.1415546048014562E-2</v>
      </c>
      <c r="U5469">
        <f t="shared" si="562"/>
        <v>42.376003114777973</v>
      </c>
      <c r="V5469">
        <f t="shared" si="563"/>
        <v>-4.4775594431996524E-2</v>
      </c>
    </row>
    <row r="5470" spans="1:22">
      <c r="A5470" s="12">
        <f t="shared" si="558"/>
        <v>0</v>
      </c>
      <c r="B5470" t="str">
        <f>YEAR(C5470)&amp;VLOOKUP(MONTH(C5470),lookup!$G$2:$N$13,8)</f>
        <v>2023M03</v>
      </c>
      <c r="C5470" s="7">
        <f t="shared" si="567"/>
        <v>45007</v>
      </c>
      <c r="D5470" s="126">
        <v>43.066488504097023</v>
      </c>
      <c r="E5470">
        <f t="shared" si="557"/>
        <v>42.764993487277501</v>
      </c>
      <c r="F5470" s="126">
        <v>35.299924236746058</v>
      </c>
      <c r="G5470">
        <f t="shared" si="566"/>
        <v>35.174635362522338</v>
      </c>
      <c r="H5470">
        <f t="shared" si="564"/>
        <v>42.47909736618444</v>
      </c>
      <c r="I5470">
        <f t="shared" si="565"/>
        <v>35.235422628970568</v>
      </c>
      <c r="J5470">
        <f t="shared" si="559"/>
        <v>0</v>
      </c>
      <c r="K5470" s="66"/>
      <c r="L5470" s="67"/>
      <c r="M5470" s="66"/>
      <c r="N5470" s="67"/>
      <c r="O5470" s="66"/>
      <c r="P5470" s="67"/>
      <c r="Q5470" s="66"/>
      <c r="R5470" s="68"/>
      <c r="S5470">
        <f t="shared" si="560"/>
        <v>35.219557638060714</v>
      </c>
      <c r="T5470">
        <f t="shared" si="561"/>
        <v>-1.5864990909854271E-2</v>
      </c>
      <c r="U5470">
        <f t="shared" si="562"/>
        <v>42.45435328085663</v>
      </c>
      <c r="V5470">
        <f t="shared" si="563"/>
        <v>-2.4744085327810694E-2</v>
      </c>
    </row>
    <row r="5471" spans="1:22">
      <c r="A5471" s="12">
        <f t="shared" si="558"/>
        <v>0</v>
      </c>
      <c r="B5471" t="str">
        <f>YEAR(C5471)&amp;VLOOKUP(MONTH(C5471),lookup!$G$2:$N$13,8)</f>
        <v>2023M03</v>
      </c>
      <c r="C5471" s="7">
        <f t="shared" si="567"/>
        <v>45008</v>
      </c>
      <c r="D5471" s="126">
        <v>42.761053598758721</v>
      </c>
      <c r="E5471">
        <f t="shared" si="557"/>
        <v>42.854185378555343</v>
      </c>
      <c r="F5471" s="126">
        <v>35.249205833658976</v>
      </c>
      <c r="G5471">
        <f t="shared" si="566"/>
        <v>35.256064564994155</v>
      </c>
      <c r="H5471">
        <f t="shared" si="564"/>
        <v>42.553052759110201</v>
      </c>
      <c r="I5471">
        <f t="shared" si="565"/>
        <v>35.295501916978509</v>
      </c>
      <c r="J5471">
        <f t="shared" si="559"/>
        <v>0</v>
      </c>
      <c r="K5471" s="66"/>
      <c r="L5471" s="67"/>
      <c r="M5471" s="66"/>
      <c r="N5471" s="67"/>
      <c r="O5471" s="66"/>
      <c r="P5471" s="67"/>
      <c r="Q5471" s="66"/>
      <c r="R5471" s="68"/>
      <c r="S5471">
        <f t="shared" si="560"/>
        <v>35.276465595245753</v>
      </c>
      <c r="T5471">
        <f t="shared" si="561"/>
        <v>-1.9036321732755823E-2</v>
      </c>
      <c r="U5471">
        <f t="shared" si="562"/>
        <v>42.530277744818157</v>
      </c>
      <c r="V5471">
        <f t="shared" si="563"/>
        <v>-2.2775014292044204E-2</v>
      </c>
    </row>
    <row r="5472" spans="1:22">
      <c r="A5472" s="12">
        <f t="shared" si="558"/>
        <v>0</v>
      </c>
      <c r="B5472" t="str">
        <f>YEAR(C5472)&amp;VLOOKUP(MONTH(C5472),lookup!$G$2:$N$13,8)</f>
        <v>2023M03</v>
      </c>
      <c r="C5472" s="7">
        <f t="shared" si="567"/>
        <v>45009</v>
      </c>
      <c r="D5472" s="126">
        <v>43.326808252913004</v>
      </c>
      <c r="E5472">
        <f t="shared" si="557"/>
        <v>42.908070039675692</v>
      </c>
      <c r="F5472" s="126">
        <v>35.607051875929706</v>
      </c>
      <c r="G5472">
        <f t="shared" si="566"/>
        <v>35.295687461874351</v>
      </c>
      <c r="H5472">
        <f t="shared" si="564"/>
        <v>42.66607628533454</v>
      </c>
      <c r="I5472">
        <f t="shared" si="565"/>
        <v>35.384942423506871</v>
      </c>
      <c r="J5472">
        <f t="shared" si="559"/>
        <v>0</v>
      </c>
      <c r="K5472" s="66"/>
      <c r="L5472" s="67"/>
      <c r="M5472" s="66"/>
      <c r="N5472" s="67"/>
      <c r="O5472" s="66"/>
      <c r="P5472" s="67"/>
      <c r="Q5472" s="66"/>
      <c r="R5472" s="68"/>
      <c r="S5472">
        <f t="shared" si="560"/>
        <v>35.359677975972332</v>
      </c>
      <c r="T5472">
        <f t="shared" si="561"/>
        <v>-2.5264447534539158E-2</v>
      </c>
      <c r="U5472">
        <f t="shared" si="562"/>
        <v>42.630297710436125</v>
      </c>
      <c r="V5472">
        <f t="shared" si="563"/>
        <v>-3.5778574898415627E-2</v>
      </c>
    </row>
    <row r="5473" spans="1:22">
      <c r="A5473" s="12">
        <f t="shared" si="558"/>
        <v>0</v>
      </c>
      <c r="B5473" t="str">
        <f>YEAR(C5473)&amp;VLOOKUP(MONTH(C5473),lookup!$G$2:$N$13,8)</f>
        <v>2023M03</v>
      </c>
      <c r="C5473" s="7">
        <f t="shared" si="567"/>
        <v>45010</v>
      </c>
      <c r="D5473" s="126">
        <v>43.002606982611766</v>
      </c>
      <c r="E5473">
        <f t="shared" si="557"/>
        <v>42.976069720294774</v>
      </c>
      <c r="F5473" s="126">
        <v>35.426206544330384</v>
      </c>
      <c r="G5473">
        <f t="shared" si="566"/>
        <v>35.350308552723433</v>
      </c>
      <c r="H5473">
        <f t="shared" si="564"/>
        <v>42.750225314973861</v>
      </c>
      <c r="I5473">
        <f t="shared" si="565"/>
        <v>35.460912015678105</v>
      </c>
      <c r="J5473">
        <f t="shared" si="559"/>
        <v>0</v>
      </c>
      <c r="K5473" s="66"/>
      <c r="L5473" s="67"/>
      <c r="M5473" s="66"/>
      <c r="N5473" s="67"/>
      <c r="O5473" s="66"/>
      <c r="P5473" s="67"/>
      <c r="Q5473" s="66"/>
      <c r="R5473" s="68"/>
      <c r="S5473">
        <f t="shared" si="560"/>
        <v>35.448161980639178</v>
      </c>
      <c r="T5473">
        <f t="shared" si="561"/>
        <v>-1.275003503892691E-2</v>
      </c>
      <c r="U5473">
        <f t="shared" si="562"/>
        <v>42.733673008108568</v>
      </c>
      <c r="V5473">
        <f t="shared" si="563"/>
        <v>-1.6552306865293076E-2</v>
      </c>
    </row>
    <row r="5474" spans="1:22">
      <c r="A5474" s="12">
        <f t="shared" si="558"/>
        <v>0</v>
      </c>
      <c r="B5474" t="str">
        <f>YEAR(C5474)&amp;VLOOKUP(MONTH(C5474),lookup!$G$2:$N$13,8)</f>
        <v>2023M03</v>
      </c>
      <c r="C5474" s="7">
        <f t="shared" si="567"/>
        <v>45011</v>
      </c>
      <c r="D5474" s="126">
        <v>43.091312730702533</v>
      </c>
      <c r="E5474">
        <f t="shared" si="557"/>
        <v>42.979299173230672</v>
      </c>
      <c r="F5474" s="126">
        <v>35.47229743062389</v>
      </c>
      <c r="G5474">
        <f t="shared" si="566"/>
        <v>35.362825302472757</v>
      </c>
      <c r="H5474">
        <f t="shared" si="564"/>
        <v>42.865501712995155</v>
      </c>
      <c r="I5474">
        <f t="shared" si="565"/>
        <v>35.556278506298874</v>
      </c>
      <c r="J5474">
        <f t="shared" si="559"/>
        <v>0</v>
      </c>
      <c r="K5474" s="66"/>
      <c r="L5474" s="67"/>
      <c r="M5474" s="66"/>
      <c r="N5474" s="67"/>
      <c r="O5474" s="66"/>
      <c r="P5474" s="67"/>
      <c r="Q5474" s="66"/>
      <c r="R5474" s="68"/>
      <c r="S5474">
        <f t="shared" si="560"/>
        <v>35.519720956300638</v>
      </c>
      <c r="T5474">
        <f t="shared" si="561"/>
        <v>-3.6557549998235572E-2</v>
      </c>
      <c r="U5474">
        <f t="shared" si="562"/>
        <v>42.823481089598765</v>
      </c>
      <c r="V5474">
        <f t="shared" si="563"/>
        <v>-4.2020623396389567E-2</v>
      </c>
    </row>
    <row r="5475" spans="1:22">
      <c r="A5475" s="12">
        <f t="shared" si="558"/>
        <v>0</v>
      </c>
      <c r="B5475" t="str">
        <f>YEAR(C5475)&amp;VLOOKUP(MONTH(C5475),lookup!$G$2:$N$13,8)</f>
        <v>2023M03</v>
      </c>
      <c r="C5475" s="7">
        <f t="shared" si="567"/>
        <v>45012</v>
      </c>
      <c r="D5475" s="126">
        <v>42.426263855803057</v>
      </c>
      <c r="E5475">
        <f t="shared" si="557"/>
        <v>42.930341313553186</v>
      </c>
      <c r="F5475" s="126">
        <v>34.951588572560198</v>
      </c>
      <c r="G5475">
        <f t="shared" si="566"/>
        <v>35.320382384706555</v>
      </c>
      <c r="H5475">
        <f t="shared" si="564"/>
        <v>42.931134582008305</v>
      </c>
      <c r="I5475">
        <f t="shared" si="565"/>
        <v>35.613527070103807</v>
      </c>
      <c r="J5475">
        <f t="shared" si="559"/>
        <v>0</v>
      </c>
      <c r="K5475" s="66"/>
      <c r="L5475" s="67"/>
      <c r="M5475" s="66"/>
      <c r="N5475" s="67"/>
      <c r="O5475" s="66"/>
      <c r="P5475" s="67"/>
      <c r="Q5475" s="66"/>
      <c r="R5475" s="68"/>
      <c r="S5475">
        <f t="shared" si="560"/>
        <v>35.59366980455551</v>
      </c>
      <c r="T5475">
        <f t="shared" si="561"/>
        <v>-1.9857265548296255E-2</v>
      </c>
      <c r="U5475">
        <f t="shared" si="562"/>
        <v>42.907044874575014</v>
      </c>
      <c r="V5475">
        <f t="shared" si="563"/>
        <v>-2.4089707433290641E-2</v>
      </c>
    </row>
    <row r="5476" spans="1:22">
      <c r="A5476" s="12">
        <f t="shared" si="558"/>
        <v>0</v>
      </c>
      <c r="B5476" t="str">
        <f>YEAR(C5476)&amp;VLOOKUP(MONTH(C5476),lookup!$G$2:$N$13,8)</f>
        <v>2023M03</v>
      </c>
      <c r="C5476" s="7">
        <f t="shared" si="567"/>
        <v>45013</v>
      </c>
      <c r="D5476" s="126">
        <v>43.664407864728034</v>
      </c>
      <c r="E5476">
        <f t="shared" si="557"/>
        <v>43.031985777248622</v>
      </c>
      <c r="F5476" s="126">
        <v>35.913839858753171</v>
      </c>
      <c r="G5476">
        <f t="shared" si="566"/>
        <v>35.418840598318539</v>
      </c>
      <c r="H5476">
        <f t="shared" si="564"/>
        <v>43.016373314785952</v>
      </c>
      <c r="I5476">
        <f t="shared" si="565"/>
        <v>35.677178481721207</v>
      </c>
      <c r="J5476">
        <f t="shared" si="559"/>
        <v>0</v>
      </c>
      <c r="K5476" s="66"/>
      <c r="L5476" s="67"/>
      <c r="M5476" s="66"/>
      <c r="N5476" s="67"/>
      <c r="O5476" s="66"/>
      <c r="P5476" s="67"/>
      <c r="Q5476" s="66"/>
      <c r="R5476" s="68"/>
      <c r="S5476">
        <f t="shared" si="560"/>
        <v>35.662248345405352</v>
      </c>
      <c r="T5476">
        <f t="shared" si="561"/>
        <v>-1.493013631585427E-2</v>
      </c>
      <c r="U5476">
        <f t="shared" si="562"/>
        <v>42.997511431589331</v>
      </c>
      <c r="V5476">
        <f t="shared" si="563"/>
        <v>-1.8861883196620965E-2</v>
      </c>
    </row>
    <row r="5477" spans="1:22">
      <c r="A5477" s="12">
        <f t="shared" si="558"/>
        <v>0</v>
      </c>
      <c r="B5477" t="str">
        <f>YEAR(C5477)&amp;VLOOKUP(MONTH(C5477),lookup!$G$2:$N$13,8)</f>
        <v>2023M03</v>
      </c>
      <c r="C5477" s="7">
        <f t="shared" si="567"/>
        <v>45014</v>
      </c>
      <c r="D5477" s="126">
        <v>43.115559909483082</v>
      </c>
      <c r="E5477">
        <f t="shared" si="557"/>
        <v>43.080652989213696</v>
      </c>
      <c r="F5477" s="126">
        <v>35.493444050182646</v>
      </c>
      <c r="G5477">
        <f t="shared" si="566"/>
        <v>35.452049761205728</v>
      </c>
      <c r="H5477">
        <f t="shared" si="564"/>
        <v>43.06244766603627</v>
      </c>
      <c r="I5477">
        <f t="shared" si="565"/>
        <v>35.722296942800043</v>
      </c>
      <c r="J5477">
        <f t="shared" si="559"/>
        <v>0</v>
      </c>
      <c r="K5477" s="66"/>
      <c r="L5477" s="67"/>
      <c r="M5477" s="66"/>
      <c r="N5477" s="67"/>
      <c r="O5477" s="66"/>
      <c r="P5477" s="67"/>
      <c r="Q5477" s="66"/>
      <c r="R5477" s="68"/>
      <c r="S5477">
        <f t="shared" si="560"/>
        <v>35.727319081820518</v>
      </c>
      <c r="T5477">
        <f t="shared" si="561"/>
        <v>5.0221390204754357E-3</v>
      </c>
      <c r="U5477">
        <f t="shared" si="562"/>
        <v>43.069637460627177</v>
      </c>
      <c r="V5477">
        <f t="shared" si="563"/>
        <v>7.1897945909071836E-3</v>
      </c>
    </row>
    <row r="5478" spans="1:22">
      <c r="A5478" s="12">
        <f t="shared" si="558"/>
        <v>0</v>
      </c>
      <c r="B5478" t="str">
        <f>YEAR(C5478)&amp;VLOOKUP(MONTH(C5478),lookup!$G$2:$N$13,8)</f>
        <v>2023M03</v>
      </c>
      <c r="C5478" s="7">
        <f t="shared" si="567"/>
        <v>45015</v>
      </c>
      <c r="D5478" s="126">
        <v>43.625579597121025</v>
      </c>
      <c r="E5478">
        <f t="shared" si="557"/>
        <v>43.140493794545037</v>
      </c>
      <c r="F5478" s="126">
        <v>35.86804888179897</v>
      </c>
      <c r="G5478">
        <f t="shared" si="566"/>
        <v>35.509307302010647</v>
      </c>
      <c r="H5478">
        <f t="shared" si="564"/>
        <v>43.153195243727076</v>
      </c>
      <c r="I5478">
        <f t="shared" si="565"/>
        <v>35.789990954145402</v>
      </c>
      <c r="J5478">
        <f t="shared" si="559"/>
        <v>0</v>
      </c>
      <c r="K5478" s="66"/>
      <c r="L5478" s="67"/>
      <c r="M5478" s="66"/>
      <c r="N5478" s="67"/>
      <c r="O5478" s="66"/>
      <c r="P5478" s="67"/>
      <c r="Q5478" s="66"/>
      <c r="R5478" s="68"/>
      <c r="S5478">
        <f t="shared" si="560"/>
        <v>35.773238574493142</v>
      </c>
      <c r="T5478">
        <f t="shared" si="561"/>
        <v>-1.6752379652260174E-2</v>
      </c>
      <c r="U5478">
        <f t="shared" si="562"/>
        <v>43.133586912357849</v>
      </c>
      <c r="V5478">
        <f t="shared" si="563"/>
        <v>-1.9608331369227017E-2</v>
      </c>
    </row>
    <row r="5479" spans="1:22">
      <c r="A5479" s="12">
        <f t="shared" si="558"/>
        <v>0</v>
      </c>
      <c r="B5479" t="str">
        <f>YEAR(C5479)&amp;VLOOKUP(MONTH(C5479),lookup!$G$2:$N$13,8)</f>
        <v>2023M03</v>
      </c>
      <c r="C5479" s="7">
        <f t="shared" si="567"/>
        <v>45016</v>
      </c>
      <c r="D5479" s="126">
        <v>43.294505037208452</v>
      </c>
      <c r="E5479">
        <f t="shared" si="557"/>
        <v>43.198159347331199</v>
      </c>
      <c r="F5479" s="126">
        <v>35.644715189343295</v>
      </c>
      <c r="G5479">
        <f t="shared" si="566"/>
        <v>35.552235690491983</v>
      </c>
      <c r="H5479">
        <f t="shared" si="564"/>
        <v>43.197457851072116</v>
      </c>
      <c r="I5479">
        <f t="shared" si="565"/>
        <v>35.833643801956484</v>
      </c>
      <c r="J5479">
        <f t="shared" si="559"/>
        <v>0</v>
      </c>
      <c r="K5479" s="66"/>
      <c r="L5479" s="67"/>
      <c r="M5479" s="66"/>
      <c r="N5479" s="67"/>
      <c r="O5479" s="66"/>
      <c r="P5479" s="67"/>
      <c r="Q5479" s="66"/>
      <c r="R5479" s="68"/>
      <c r="S5479">
        <f t="shared" si="560"/>
        <v>35.817674454928373</v>
      </c>
      <c r="T5479">
        <f t="shared" si="561"/>
        <v>-1.5969347028111258E-2</v>
      </c>
      <c r="U5479">
        <f t="shared" si="562"/>
        <v>43.179537273968968</v>
      </c>
      <c r="V5479">
        <f t="shared" si="563"/>
        <v>-1.792057710314765E-2</v>
      </c>
    </row>
    <row r="5480" spans="1:22">
      <c r="A5480" s="12">
        <f t="shared" si="558"/>
        <v>0</v>
      </c>
      <c r="B5480" t="str">
        <f>YEAR(C5480)&amp;VLOOKUP(MONTH(C5480),lookup!$G$2:$N$13,8)</f>
        <v>2023M04</v>
      </c>
      <c r="C5480" s="7">
        <f t="shared" si="567"/>
        <v>45017</v>
      </c>
      <c r="D5480" s="126">
        <v>44.03121520084116</v>
      </c>
      <c r="E5480">
        <f t="shared" si="557"/>
        <v>43.320509987421588</v>
      </c>
      <c r="F5480" s="126">
        <v>36.239868534815393</v>
      </c>
      <c r="G5480">
        <f t="shared" si="566"/>
        <v>35.655750990354974</v>
      </c>
      <c r="H5480">
        <f t="shared" si="564"/>
        <v>43.248747568133389</v>
      </c>
      <c r="I5480">
        <f t="shared" si="565"/>
        <v>35.878602150164454</v>
      </c>
      <c r="J5480">
        <f t="shared" si="559"/>
        <v>0</v>
      </c>
      <c r="K5480" s="66"/>
      <c r="L5480" s="67"/>
      <c r="M5480" s="66"/>
      <c r="O5480" s="66"/>
      <c r="P5480" s="67"/>
      <c r="Q5480" s="66"/>
      <c r="R5480" s="68"/>
      <c r="S5480">
        <f t="shared" si="560"/>
        <v>35.847945725033341</v>
      </c>
      <c r="T5480">
        <f t="shared" si="561"/>
        <v>-3.0656425131112996E-2</v>
      </c>
      <c r="U5480">
        <f t="shared" si="562"/>
        <v>43.217559201311857</v>
      </c>
      <c r="V5480">
        <f t="shared" si="563"/>
        <v>-3.1188366821531588E-2</v>
      </c>
    </row>
    <row r="5481" spans="1:22">
      <c r="A5481" s="12">
        <f t="shared" si="558"/>
        <v>0</v>
      </c>
      <c r="B5481" t="str">
        <f>YEAR(C5481)&amp;VLOOKUP(MONTH(C5481),lookup!$G$2:$N$13,8)</f>
        <v>2023M04</v>
      </c>
      <c r="C5481" s="7">
        <f t="shared" si="567"/>
        <v>45018</v>
      </c>
      <c r="D5481" s="126">
        <v>43.256732040162831</v>
      </c>
      <c r="E5481">
        <f t="shared" si="557"/>
        <v>43.405598485548524</v>
      </c>
      <c r="F5481" s="126">
        <v>35.658353211258621</v>
      </c>
      <c r="G5481">
        <f t="shared" si="566"/>
        <v>35.729157210262855</v>
      </c>
      <c r="H5481">
        <f t="shared" si="564"/>
        <v>43.317377987654822</v>
      </c>
      <c r="I5481">
        <f t="shared" si="565"/>
        <v>35.942480524209167</v>
      </c>
      <c r="J5481">
        <f t="shared" si="559"/>
        <v>0</v>
      </c>
      <c r="K5481" s="66"/>
      <c r="L5481" s="67"/>
      <c r="M5481" s="66"/>
      <c r="O5481" s="66"/>
      <c r="P5481" s="67"/>
      <c r="Q5481" s="66"/>
      <c r="R5481" s="68"/>
      <c r="S5481">
        <f t="shared" si="560"/>
        <v>35.909394384295581</v>
      </c>
      <c r="T5481">
        <f t="shared" si="561"/>
        <v>-3.3086139913585555E-2</v>
      </c>
      <c r="U5481">
        <f t="shared" si="562"/>
        <v>43.283208889526193</v>
      </c>
      <c r="V5481">
        <f t="shared" si="563"/>
        <v>-3.4169098128629116E-2</v>
      </c>
    </row>
    <row r="5482" spans="1:22">
      <c r="A5482" s="12">
        <f t="shared" si="558"/>
        <v>0</v>
      </c>
      <c r="B5482" t="str">
        <f>YEAR(C5482)&amp;VLOOKUP(MONTH(C5482),lookup!$G$2:$N$13,8)</f>
        <v>2023M04</v>
      </c>
      <c r="C5482" s="7">
        <f t="shared" si="567"/>
        <v>45019</v>
      </c>
      <c r="D5482" s="126">
        <v>43.690954299207263</v>
      </c>
      <c r="E5482">
        <f t="shared" si="557"/>
        <v>43.445288286453334</v>
      </c>
      <c r="F5482" s="126">
        <v>35.891356567271067</v>
      </c>
      <c r="G5482">
        <f t="shared" si="566"/>
        <v>35.75347479867979</v>
      </c>
      <c r="H5482">
        <f t="shared" si="564"/>
        <v>43.380835674944322</v>
      </c>
      <c r="I5482">
        <f t="shared" si="565"/>
        <v>36.002675084689017</v>
      </c>
      <c r="J5482">
        <f t="shared" si="559"/>
        <v>0</v>
      </c>
      <c r="K5482" s="66"/>
      <c r="L5482" s="67"/>
      <c r="M5482" s="66"/>
      <c r="O5482" s="66"/>
      <c r="P5482" s="67"/>
      <c r="Q5482" s="66"/>
      <c r="R5482" s="68"/>
      <c r="S5482">
        <f t="shared" si="560"/>
        <v>35.965249541617212</v>
      </c>
      <c r="T5482">
        <f t="shared" si="561"/>
        <v>-3.7425543071805123E-2</v>
      </c>
      <c r="U5482">
        <f t="shared" si="562"/>
        <v>43.341263765546856</v>
      </c>
      <c r="V5482">
        <f t="shared" si="563"/>
        <v>-3.9571909397466243E-2</v>
      </c>
    </row>
    <row r="5483" spans="1:22">
      <c r="A5483" s="12">
        <f t="shared" si="558"/>
        <v>0</v>
      </c>
      <c r="B5483" t="str">
        <f>YEAR(C5483)&amp;VLOOKUP(MONTH(C5483),lookup!$G$2:$N$13,8)</f>
        <v>2023M04</v>
      </c>
      <c r="C5483" s="7">
        <f t="shared" si="567"/>
        <v>45020</v>
      </c>
      <c r="D5483" s="126">
        <v>43.21677442155017</v>
      </c>
      <c r="E5483">
        <f t="shared" si="557"/>
        <v>43.503129739484777</v>
      </c>
      <c r="F5483" s="126">
        <v>35.631452224416307</v>
      </c>
      <c r="G5483">
        <f t="shared" si="566"/>
        <v>35.807466958106943</v>
      </c>
      <c r="H5483">
        <f t="shared" si="564"/>
        <v>43.432826718641408</v>
      </c>
      <c r="I5483">
        <f t="shared" si="565"/>
        <v>36.048429578088395</v>
      </c>
      <c r="J5483">
        <f t="shared" si="559"/>
        <v>0</v>
      </c>
      <c r="K5483" s="66"/>
      <c r="L5483" s="67"/>
      <c r="M5483" s="66"/>
      <c r="O5483" s="66"/>
      <c r="P5483" s="67"/>
      <c r="Q5483" s="66"/>
      <c r="R5483" s="68"/>
      <c r="S5483">
        <f t="shared" si="560"/>
        <v>35.999598506870839</v>
      </c>
      <c r="T5483">
        <f t="shared" si="561"/>
        <v>-4.8831071217556143E-2</v>
      </c>
      <c r="U5483">
        <f t="shared" si="562"/>
        <v>43.379186933308631</v>
      </c>
      <c r="V5483">
        <f t="shared" si="563"/>
        <v>-5.3639785332777024E-2</v>
      </c>
    </row>
    <row r="5484" spans="1:22">
      <c r="A5484" s="12">
        <f t="shared" si="558"/>
        <v>0</v>
      </c>
      <c r="B5484" t="str">
        <f>YEAR(C5484)&amp;VLOOKUP(MONTH(C5484),lookup!$G$2:$N$13,8)</f>
        <v>2023M04</v>
      </c>
      <c r="C5484" s="7">
        <f t="shared" si="567"/>
        <v>45021</v>
      </c>
      <c r="D5484" s="126">
        <v>44.212281035839204</v>
      </c>
      <c r="E5484">
        <f t="shared" si="557"/>
        <v>43.586263599239082</v>
      </c>
      <c r="F5484" s="126">
        <v>36.308700605832627</v>
      </c>
      <c r="G5484">
        <f t="shared" si="566"/>
        <v>35.868866731802207</v>
      </c>
      <c r="H5484">
        <f t="shared" si="564"/>
        <v>43.452806806340803</v>
      </c>
      <c r="I5484">
        <f t="shared" si="565"/>
        <v>36.074944687381752</v>
      </c>
      <c r="J5484">
        <f t="shared" si="559"/>
        <v>0</v>
      </c>
      <c r="K5484" s="66"/>
      <c r="L5484" s="67"/>
      <c r="M5484" s="66"/>
      <c r="O5484" s="66"/>
      <c r="P5484" s="67"/>
      <c r="Q5484" s="66"/>
      <c r="R5484" s="68"/>
      <c r="S5484">
        <f t="shared" si="560"/>
        <v>36.043159126555302</v>
      </c>
      <c r="T5484">
        <f t="shared" si="561"/>
        <v>-3.1785560826449455E-2</v>
      </c>
      <c r="U5484">
        <f t="shared" si="562"/>
        <v>43.419952770650397</v>
      </c>
      <c r="V5484">
        <f t="shared" si="563"/>
        <v>-3.2854035690405681E-2</v>
      </c>
    </row>
    <row r="5485" spans="1:22">
      <c r="A5485" s="12">
        <f t="shared" si="558"/>
        <v>0</v>
      </c>
      <c r="B5485" t="str">
        <f>YEAR(C5485)&amp;VLOOKUP(MONTH(C5485),lookup!$G$2:$N$13,8)</f>
        <v>2023M04</v>
      </c>
      <c r="C5485" s="7">
        <f t="shared" si="567"/>
        <v>45022</v>
      </c>
      <c r="D5485" s="126">
        <v>43.579623199725361</v>
      </c>
      <c r="E5485">
        <f t="shared" ref="E5485:E5548" si="568">AVERAGE(SUM(D5478:D5485)/8,SUM(D5480:D5485)/6)</f>
        <v>43.639027401755627</v>
      </c>
      <c r="F5485" s="126">
        <v>35.945871325894707</v>
      </c>
      <c r="G5485">
        <f t="shared" si="566"/>
        <v>35.92223978124683</v>
      </c>
      <c r="H5485">
        <f t="shared" si="564"/>
        <v>43.51397547690479</v>
      </c>
      <c r="I5485">
        <f t="shared" si="565"/>
        <v>36.121894054379311</v>
      </c>
      <c r="J5485">
        <f t="shared" si="559"/>
        <v>0</v>
      </c>
      <c r="K5485" s="66"/>
      <c r="L5485" s="67"/>
      <c r="M5485" s="66"/>
      <c r="O5485" s="66"/>
      <c r="P5485" s="67"/>
      <c r="Q5485" s="66"/>
      <c r="R5485" s="68"/>
      <c r="S5485">
        <f t="shared" si="560"/>
        <v>36.087804774687342</v>
      </c>
      <c r="T5485">
        <f t="shared" si="561"/>
        <v>-3.4089279691968954E-2</v>
      </c>
      <c r="U5485">
        <f t="shared" si="562"/>
        <v>43.4719368901237</v>
      </c>
      <c r="V5485">
        <f t="shared" si="563"/>
        <v>-4.2038586781089293E-2</v>
      </c>
    </row>
    <row r="5486" spans="1:22">
      <c r="A5486" s="12">
        <f t="shared" si="558"/>
        <v>0</v>
      </c>
      <c r="B5486" t="str">
        <f>YEAR(C5486)&amp;VLOOKUP(MONTH(C5486),lookup!$G$2:$N$13,8)</f>
        <v>2023M04</v>
      </c>
      <c r="C5486" s="7">
        <f t="shared" si="567"/>
        <v>45023</v>
      </c>
      <c r="D5486" s="126">
        <v>44.21346296785935</v>
      </c>
      <c r="E5486">
        <f t="shared" si="568"/>
        <v>43.690957426344958</v>
      </c>
      <c r="F5486" s="126">
        <v>36.589047379116217</v>
      </c>
      <c r="G5486">
        <f t="shared" si="566"/>
        <v>35.996400424354228</v>
      </c>
      <c r="H5486">
        <f t="shared" si="564"/>
        <v>43.54228373370573</v>
      </c>
      <c r="I5486">
        <f t="shared" si="565"/>
        <v>36.154900148472905</v>
      </c>
      <c r="J5486">
        <f t="shared" si="559"/>
        <v>0</v>
      </c>
      <c r="K5486" s="66"/>
      <c r="L5486" s="67"/>
      <c r="M5486" s="66"/>
      <c r="O5486" s="66"/>
      <c r="P5486" s="67"/>
      <c r="Q5486" s="66"/>
      <c r="R5486" s="68"/>
      <c r="S5486">
        <f t="shared" si="560"/>
        <v>36.133193524420491</v>
      </c>
      <c r="T5486">
        <f t="shared" si="561"/>
        <v>-2.1706624052413304E-2</v>
      </c>
      <c r="U5486">
        <f t="shared" si="562"/>
        <v>43.522626920923926</v>
      </c>
      <c r="V5486">
        <f t="shared" si="563"/>
        <v>-1.9656812781803978E-2</v>
      </c>
    </row>
    <row r="5487" spans="1:22">
      <c r="A5487" s="12">
        <f t="shared" si="558"/>
        <v>0</v>
      </c>
      <c r="B5487" t="str">
        <f>YEAR(C5487)&amp;VLOOKUP(MONTH(C5487),lookup!$G$2:$N$13,8)</f>
        <v>2023M04</v>
      </c>
      <c r="C5487" s="7">
        <f t="shared" si="567"/>
        <v>45024</v>
      </c>
      <c r="D5487" s="126">
        <v>43.764490303380832</v>
      </c>
      <c r="E5487">
        <f t="shared" si="568"/>
        <v>43.76264469408224</v>
      </c>
      <c r="F5487" s="126">
        <v>36.007728977500221</v>
      </c>
      <c r="G5487">
        <f t="shared" si="566"/>
        <v>36.048203433300834</v>
      </c>
      <c r="H5487">
        <f t="shared" si="564"/>
        <v>43.590190011703854</v>
      </c>
      <c r="I5487">
        <f t="shared" si="565"/>
        <v>36.191345688485306</v>
      </c>
      <c r="J5487">
        <f t="shared" si="559"/>
        <v>0</v>
      </c>
      <c r="K5487" s="66"/>
      <c r="L5487" s="67"/>
      <c r="M5487" s="66"/>
      <c r="O5487" s="66"/>
      <c r="P5487" s="67"/>
      <c r="Q5487" s="66"/>
      <c r="R5487" s="68"/>
      <c r="S5487">
        <f t="shared" si="560"/>
        <v>36.171281679193484</v>
      </c>
      <c r="T5487">
        <f t="shared" si="561"/>
        <v>-2.006400929182206E-2</v>
      </c>
      <c r="U5487">
        <f t="shared" si="562"/>
        <v>43.564319519132617</v>
      </c>
      <c r="V5487">
        <f t="shared" si="563"/>
        <v>-2.5870492571236525E-2</v>
      </c>
    </row>
    <row r="5488" spans="1:22">
      <c r="A5488" s="12">
        <f t="shared" ref="A5488:A5551" si="569">IF(D5488+D5489=D5488,IF(D5488+D5489&gt;0,1,0),0)</f>
        <v>0</v>
      </c>
      <c r="B5488" t="str">
        <f>YEAR(C5488)&amp;VLOOKUP(MONTH(C5488),lookup!$G$2:$N$13,8)</f>
        <v>2023M04</v>
      </c>
      <c r="C5488" s="7">
        <f t="shared" si="567"/>
        <v>45025</v>
      </c>
      <c r="D5488" s="126">
        <v>44.553082518180609</v>
      </c>
      <c r="E5488">
        <f t="shared" si="568"/>
        <v>43.86710541966373</v>
      </c>
      <c r="F5488" s="126">
        <v>36.717729222809069</v>
      </c>
      <c r="G5488">
        <f t="shared" si="566"/>
        <v>36.146934114261938</v>
      </c>
      <c r="H5488">
        <f t="shared" si="564"/>
        <v>43.636074039914853</v>
      </c>
      <c r="I5488">
        <f t="shared" si="565"/>
        <v>36.232489609582224</v>
      </c>
      <c r="J5488">
        <f t="shared" si="559"/>
        <v>0</v>
      </c>
      <c r="K5488" s="66"/>
      <c r="L5488" s="67"/>
      <c r="M5488" s="66"/>
      <c r="O5488" s="66"/>
      <c r="P5488" s="67"/>
      <c r="Q5488" s="66"/>
      <c r="R5488" s="68"/>
      <c r="S5488">
        <f t="shared" si="560"/>
        <v>36.207182228925689</v>
      </c>
      <c r="T5488">
        <f t="shared" si="561"/>
        <v>-2.5307380656535372E-2</v>
      </c>
      <c r="U5488">
        <f t="shared" si="562"/>
        <v>43.611687777672763</v>
      </c>
      <c r="V5488">
        <f t="shared" si="563"/>
        <v>-2.4386262242089174E-2</v>
      </c>
    </row>
    <row r="5489" spans="1:22">
      <c r="A5489" s="12">
        <f t="shared" si="569"/>
        <v>0</v>
      </c>
      <c r="B5489" t="str">
        <f>YEAR(C5489)&amp;VLOOKUP(MONTH(C5489),lookup!$G$2:$N$13,8)</f>
        <v>2023M04</v>
      </c>
      <c r="C5489" s="7">
        <f t="shared" si="567"/>
        <v>45026</v>
      </c>
      <c r="D5489" s="126">
        <v>44.441102546864762</v>
      </c>
      <c r="E5489">
        <f t="shared" si="568"/>
        <v>44.043155920108816</v>
      </c>
      <c r="F5489" s="126">
        <v>36.659528520373705</v>
      </c>
      <c r="G5489">
        <f t="shared" si="566"/>
        <v>36.295180595744746</v>
      </c>
      <c r="H5489">
        <f t="shared" si="564"/>
        <v>43.70372521408548</v>
      </c>
      <c r="I5489">
        <f t="shared" si="565"/>
        <v>36.286005782781743</v>
      </c>
      <c r="J5489">
        <f t="shared" si="559"/>
        <v>0</v>
      </c>
      <c r="K5489" s="66"/>
      <c r="L5489" s="67"/>
      <c r="M5489" s="66"/>
      <c r="O5489" s="66"/>
      <c r="P5489" s="67"/>
      <c r="Q5489" s="66"/>
      <c r="R5489" s="68"/>
      <c r="S5489">
        <f t="shared" si="560"/>
        <v>36.263266834314841</v>
      </c>
      <c r="T5489">
        <f t="shared" si="561"/>
        <v>-2.2738948466901832E-2</v>
      </c>
      <c r="U5489">
        <f t="shared" si="562"/>
        <v>43.671983851820208</v>
      </c>
      <c r="V5489">
        <f t="shared" si="563"/>
        <v>-3.1741362265272244E-2</v>
      </c>
    </row>
    <row r="5490" spans="1:22">
      <c r="A5490" s="12">
        <f t="shared" si="569"/>
        <v>0</v>
      </c>
      <c r="B5490" t="str">
        <f>YEAR(C5490)&amp;VLOOKUP(MONTH(C5490),lookup!$G$2:$N$13,8)</f>
        <v>2023M04</v>
      </c>
      <c r="C5490" s="7">
        <f t="shared" si="567"/>
        <v>45027</v>
      </c>
      <c r="D5490" s="126">
        <v>44.540304868403283</v>
      </c>
      <c r="E5490">
        <f t="shared" si="568"/>
        <v>44.123575650063906</v>
      </c>
      <c r="F5490" s="126">
        <v>36.657471108931105</v>
      </c>
      <c r="G5490">
        <f t="shared" si="566"/>
        <v>36.372126963190041</v>
      </c>
      <c r="H5490">
        <f t="shared" si="564"/>
        <v>43.750060596086392</v>
      </c>
      <c r="I5490">
        <f t="shared" si="565"/>
        <v>36.319476140999399</v>
      </c>
      <c r="J5490">
        <f t="shared" si="559"/>
        <v>0</v>
      </c>
      <c r="K5490" s="66"/>
      <c r="L5490" s="67"/>
      <c r="M5490" s="66"/>
      <c r="O5490" s="66"/>
      <c r="P5490" s="67"/>
      <c r="Q5490" s="66"/>
      <c r="R5490" s="68"/>
      <c r="S5490">
        <f t="shared" si="560"/>
        <v>36.298151595900393</v>
      </c>
      <c r="T5490">
        <f t="shared" si="561"/>
        <v>-2.1324545099005832E-2</v>
      </c>
      <c r="U5490">
        <f t="shared" si="562"/>
        <v>43.723314497035332</v>
      </c>
      <c r="V5490">
        <f t="shared" si="563"/>
        <v>-2.6746099051059957E-2</v>
      </c>
    </row>
    <row r="5491" spans="1:22">
      <c r="A5491" s="12">
        <f t="shared" si="569"/>
        <v>0</v>
      </c>
      <c r="B5491" t="str">
        <f>YEAR(C5491)&amp;VLOOKUP(MONTH(C5491),lookup!$G$2:$N$13,8)</f>
        <v>2023M04</v>
      </c>
      <c r="C5491" s="7">
        <f t="shared" si="567"/>
        <v>45028</v>
      </c>
      <c r="D5491" s="126">
        <v>44.125250692549571</v>
      </c>
      <c r="E5491">
        <f t="shared" si="568"/>
        <v>44.225824374736717</v>
      </c>
      <c r="F5491" s="126">
        <v>36.392531363320742</v>
      </c>
      <c r="G5491">
        <f t="shared" si="566"/>
        <v>36.456916079157068</v>
      </c>
      <c r="H5491">
        <f t="shared" si="564"/>
        <v>43.808879203066645</v>
      </c>
      <c r="I5491">
        <f t="shared" si="565"/>
        <v>36.366407288482748</v>
      </c>
      <c r="J5491">
        <f t="shared" ref="J5491:J5554" si="570">INDEX(L:AW,MATCH(C5491,C:C,0),MATCH($J$1,$L$1:$AW$1,0))*(IF(K5491=$S$1,1,IF(M5491=$S$1,1,IF(O5491=$S$1,1,IF(Q5491=$S$1,1,0)))))</f>
        <v>0</v>
      </c>
      <c r="K5491" s="66"/>
      <c r="L5491" s="67"/>
      <c r="M5491" s="66"/>
      <c r="O5491" s="66"/>
      <c r="P5491" s="67"/>
      <c r="Q5491" s="66"/>
      <c r="R5491" s="68"/>
      <c r="S5491">
        <f t="shared" si="560"/>
        <v>36.347794531784594</v>
      </c>
      <c r="T5491">
        <f t="shared" si="561"/>
        <v>-1.8612756698153987E-2</v>
      </c>
      <c r="U5491">
        <f t="shared" si="562"/>
        <v>43.783924415801913</v>
      </c>
      <c r="V5491">
        <f t="shared" si="563"/>
        <v>-2.4954787264732659E-2</v>
      </c>
    </row>
    <row r="5492" spans="1:22">
      <c r="A5492" s="12">
        <f t="shared" si="569"/>
        <v>0</v>
      </c>
      <c r="B5492" t="str">
        <f>YEAR(C5492)&amp;VLOOKUP(MONTH(C5492),lookup!$G$2:$N$13,8)</f>
        <v>2023M04</v>
      </c>
      <c r="C5492" s="7">
        <f t="shared" si="567"/>
        <v>45029</v>
      </c>
      <c r="D5492" s="126">
        <v>44.329497228315276</v>
      </c>
      <c r="E5492">
        <f t="shared" si="568"/>
        <v>44.242819908471134</v>
      </c>
      <c r="F5492" s="126">
        <v>36.484252287650705</v>
      </c>
      <c r="G5492">
        <f t="shared" si="566"/>
        <v>36.459155134981906</v>
      </c>
      <c r="H5492">
        <f t="shared" si="564"/>
        <v>43.883721322393171</v>
      </c>
      <c r="I5492">
        <f t="shared" si="565"/>
        <v>36.430342383222971</v>
      </c>
      <c r="J5492">
        <f t="shared" si="570"/>
        <v>0</v>
      </c>
      <c r="K5492" s="66"/>
      <c r="L5492" s="67"/>
      <c r="M5492" s="66"/>
      <c r="O5492" s="66"/>
      <c r="P5492" s="67"/>
      <c r="Q5492" s="66"/>
      <c r="R5492" s="68"/>
      <c r="S5492">
        <f t="shared" ref="S5492:S5555" si="571">AVERAGE(G5127+G4761+G4396+G4031+G3666)/5</f>
        <v>36.405205748086836</v>
      </c>
      <c r="T5492">
        <f t="shared" ref="T5492:T5555" si="572">S5492-I5492</f>
        <v>-2.513663513613551E-2</v>
      </c>
      <c r="U5492">
        <f t="shared" ref="U5492:U5555" si="573">AVERAGE(E5127+E4761+E4396+E4031+E3666)/5</f>
        <v>43.855915106193478</v>
      </c>
      <c r="V5492">
        <f t="shared" ref="V5492:V5555" si="574">U5492-H5492</f>
        <v>-2.7806216199692813E-2</v>
      </c>
    </row>
    <row r="5493" spans="1:22">
      <c r="A5493" s="12">
        <f t="shared" si="569"/>
        <v>0</v>
      </c>
      <c r="B5493" t="str">
        <f>YEAR(C5493)&amp;VLOOKUP(MONTH(C5493),lookup!$G$2:$N$13,8)</f>
        <v>2023M04</v>
      </c>
      <c r="C5493" s="7">
        <f t="shared" si="567"/>
        <v>45030</v>
      </c>
      <c r="D5493" s="126">
        <v>43.691993291973134</v>
      </c>
      <c r="E5493">
        <f t="shared" si="568"/>
        <v>44.243801621619312</v>
      </c>
      <c r="F5493" s="126">
        <v>36.027934618356092</v>
      </c>
      <c r="G5493">
        <f t="shared" si="566"/>
        <v>36.465967894165395</v>
      </c>
      <c r="H5493">
        <f t="shared" si="564"/>
        <v>43.925637840624297</v>
      </c>
      <c r="I5493">
        <f t="shared" si="565"/>
        <v>36.453981965122544</v>
      </c>
      <c r="J5493">
        <f t="shared" si="570"/>
        <v>0</v>
      </c>
      <c r="K5493" s="66"/>
      <c r="L5493" s="67"/>
      <c r="M5493" s="66"/>
      <c r="O5493" s="66"/>
      <c r="P5493" s="67"/>
      <c r="Q5493" s="66"/>
      <c r="R5493" s="68"/>
      <c r="S5493">
        <f t="shared" si="571"/>
        <v>36.445140073463072</v>
      </c>
      <c r="T5493">
        <f t="shared" si="572"/>
        <v>-8.8418916594719121E-3</v>
      </c>
      <c r="U5493">
        <f t="shared" si="573"/>
        <v>43.912457835256085</v>
      </c>
      <c r="V5493">
        <f t="shared" si="574"/>
        <v>-1.3180005368212733E-2</v>
      </c>
    </row>
    <row r="5494" spans="1:22">
      <c r="A5494" s="12">
        <f t="shared" si="569"/>
        <v>0</v>
      </c>
      <c r="B5494" t="str">
        <f>YEAR(C5494)&amp;VLOOKUP(MONTH(C5494),lookup!$G$2:$N$13,8)</f>
        <v>2023M04</v>
      </c>
      <c r="C5494" s="7">
        <f t="shared" si="567"/>
        <v>45031</v>
      </c>
      <c r="D5494" s="126">
        <v>44.618100822115466</v>
      </c>
      <c r="E5494">
        <f t="shared" si="568"/>
        <v>44.274509679504895</v>
      </c>
      <c r="F5494" s="126">
        <v>36.721519064086486</v>
      </c>
      <c r="G5494">
        <f t="shared" si="566"/>
        <v>36.474563194582487</v>
      </c>
      <c r="H5494">
        <f t="shared" si="564"/>
        <v>43.98107810190951</v>
      </c>
      <c r="I5494">
        <f t="shared" si="565"/>
        <v>36.494148033319171</v>
      </c>
      <c r="J5494">
        <f t="shared" si="570"/>
        <v>0</v>
      </c>
      <c r="K5494" s="66"/>
      <c r="L5494" s="67"/>
      <c r="M5494" s="66"/>
      <c r="O5494" s="66"/>
      <c r="P5494" s="67"/>
      <c r="Q5494" s="66"/>
      <c r="R5494" s="68"/>
      <c r="S5494">
        <f t="shared" si="571"/>
        <v>36.484763022026492</v>
      </c>
      <c r="T5494">
        <f t="shared" si="572"/>
        <v>-9.3850112926787688E-3</v>
      </c>
      <c r="U5494">
        <f t="shared" si="573"/>
        <v>43.962697431281562</v>
      </c>
      <c r="V5494">
        <f t="shared" si="574"/>
        <v>-1.8380670627948348E-2</v>
      </c>
    </row>
    <row r="5495" spans="1:22">
      <c r="A5495" s="12">
        <f t="shared" si="569"/>
        <v>0</v>
      </c>
      <c r="B5495" t="str">
        <f>YEAR(C5495)&amp;VLOOKUP(MONTH(C5495),lookup!$G$2:$N$13,8)</f>
        <v>2023M04</v>
      </c>
      <c r="C5495" s="7">
        <f t="shared" si="567"/>
        <v>45032</v>
      </c>
      <c r="D5495" s="126">
        <v>44.091185020716182</v>
      </c>
      <c r="E5495">
        <f t="shared" si="568"/>
        <v>44.265768305492635</v>
      </c>
      <c r="F5495" s="126">
        <v>36.395133632403173</v>
      </c>
      <c r="G5495">
        <f t="shared" si="566"/>
        <v>36.476743078183048</v>
      </c>
      <c r="H5495">
        <f t="shared" ref="H5495:H5558" si="575">IF(INDEX(D:D,MATCH(DATE(YEAR($C5495)-1,MONTH($C5495),DAY($C5495)),$C:$C,0),1)=0,0,(INDEX(E:E,MATCH(DATE(YEAR($C5495)-1,MONTH($C5495),DAY($C5495)),$C:$C,0),1)+INDEX(E:E,MATCH(DATE(YEAR($C5495)-2,MONTH($C5495),DAY($C5495)),$C:$C,0),1)+INDEX(E:E,MATCH(DATE(YEAR($C5495)-3,MONTH($C5495),DAY($C5495)),$C:$C,0),1)+INDEX(E:E,MATCH(DATE(YEAR($C5495)-4,MONTH($C5495),DAY($C5495)),$C:$C,0),1)+INDEX(E:E,MATCH(DATE(YEAR($C5495)-5,MONTH($C5495),DAY($C5495)),$C:$C,0),1))/5)</f>
        <v>44.04026686339985</v>
      </c>
      <c r="I5495">
        <f t="shared" ref="I5495:I5558" si="576">IF(INDEX(D:D,MATCH(DATE(YEAR($C5495)-1,MONTH($C5495),DAY($C5495)),$C:$C,0),1)=0,0,(INDEX(G:G,MATCH(DATE(YEAR($C5495)-1,MONTH($C5495),DAY($C5495)),$C:$C,0),1)+INDEX(G:G,MATCH(DATE(YEAR($C5495)-2,MONTH($C5495),DAY($C5495)),$C:$C,0),1)+INDEX(G:G,MATCH(DATE(YEAR($C5495)-3,MONTH($C5495),DAY($C5495)),$C:$C,0),1)+INDEX(G:G,MATCH(DATE(YEAR($C5495)-4,MONTH($C5495),DAY($C5495)),$C:$C,0),1)+INDEX(G:G,MATCH(DATE(YEAR($C5495)-5,MONTH($C5495),DAY($C5495)),$C:$C,0),1))/5)</f>
        <v>36.533548920994463</v>
      </c>
      <c r="J5495">
        <f t="shared" si="570"/>
        <v>0</v>
      </c>
      <c r="K5495" s="66"/>
      <c r="L5495" s="67"/>
      <c r="M5495" s="66"/>
      <c r="O5495" s="66"/>
      <c r="P5495" s="67"/>
      <c r="Q5495" s="66"/>
      <c r="R5495" s="68"/>
      <c r="S5495">
        <f t="shared" si="571"/>
        <v>36.523410735522418</v>
      </c>
      <c r="T5495">
        <f t="shared" si="572"/>
        <v>-1.013818547204437E-2</v>
      </c>
      <c r="U5495">
        <f t="shared" si="573"/>
        <v>44.019180987313987</v>
      </c>
      <c r="V5495">
        <f t="shared" si="574"/>
        <v>-2.1085876085862765E-2</v>
      </c>
    </row>
    <row r="5496" spans="1:22">
      <c r="A5496" s="12">
        <f t="shared" si="569"/>
        <v>0</v>
      </c>
      <c r="B5496" t="str">
        <f>YEAR(C5496)&amp;VLOOKUP(MONTH(C5496),lookup!$G$2:$N$13,8)</f>
        <v>2023M04</v>
      </c>
      <c r="C5496" s="7">
        <f t="shared" si="567"/>
        <v>45033</v>
      </c>
      <c r="D5496" s="126">
        <v>44.405032752098322</v>
      </c>
      <c r="E5496">
        <f t="shared" si="568"/>
        <v>44.245242518753749</v>
      </c>
      <c r="F5496" s="126">
        <v>36.505184002656314</v>
      </c>
      <c r="G5496">
        <f t="shared" si="566"/>
        <v>36.450768409733939</v>
      </c>
      <c r="H5496">
        <f t="shared" si="575"/>
        <v>44.120200547483101</v>
      </c>
      <c r="I5496">
        <f t="shared" si="576"/>
        <v>36.599590217156774</v>
      </c>
      <c r="J5496">
        <f t="shared" si="570"/>
        <v>0</v>
      </c>
      <c r="K5496" s="66"/>
      <c r="L5496" s="67"/>
      <c r="M5496" s="66"/>
      <c r="O5496" s="66"/>
      <c r="P5496" s="67"/>
      <c r="Q5496" s="66"/>
      <c r="R5496" s="68"/>
      <c r="S5496">
        <f t="shared" si="571"/>
        <v>36.586682130822837</v>
      </c>
      <c r="T5496">
        <f t="shared" si="572"/>
        <v>-1.2908086333936808E-2</v>
      </c>
      <c r="U5496">
        <f t="shared" si="573"/>
        <v>44.101699218938521</v>
      </c>
      <c r="V5496">
        <f t="shared" si="574"/>
        <v>-1.8501328544580531E-2</v>
      </c>
    </row>
    <row r="5497" spans="1:22">
      <c r="A5497" s="12">
        <f t="shared" si="569"/>
        <v>0</v>
      </c>
      <c r="B5497" t="str">
        <f>YEAR(C5497)&amp;VLOOKUP(MONTH(C5497),lookup!$G$2:$N$13,8)</f>
        <v>2023M04</v>
      </c>
      <c r="C5497" s="7">
        <f t="shared" si="567"/>
        <v>45034</v>
      </c>
      <c r="D5497" s="126">
        <v>44.323814580047532</v>
      </c>
      <c r="E5497">
        <f t="shared" si="568"/>
        <v>44.254459011452504</v>
      </c>
      <c r="F5497" s="126">
        <v>36.561970008204248</v>
      </c>
      <c r="G5497">
        <f t="shared" si="566"/>
        <v>36.458790889796973</v>
      </c>
      <c r="H5497">
        <f t="shared" si="575"/>
        <v>44.189244083526305</v>
      </c>
      <c r="I5497">
        <f t="shared" si="576"/>
        <v>36.641316232944334</v>
      </c>
      <c r="J5497">
        <f t="shared" si="570"/>
        <v>0</v>
      </c>
      <c r="K5497" s="66"/>
      <c r="L5497" s="67"/>
      <c r="M5497" s="66"/>
      <c r="O5497" s="66"/>
      <c r="P5497" s="67"/>
      <c r="Q5497" s="66"/>
      <c r="R5497" s="68"/>
      <c r="S5497">
        <f t="shared" si="571"/>
        <v>36.631979799424428</v>
      </c>
      <c r="T5497">
        <f t="shared" si="572"/>
        <v>-9.3364335199055404E-3</v>
      </c>
      <c r="U5497">
        <f t="shared" si="573"/>
        <v>44.163016441085226</v>
      </c>
      <c r="V5497">
        <f t="shared" si="574"/>
        <v>-2.6227642441078558E-2</v>
      </c>
    </row>
    <row r="5498" spans="1:22">
      <c r="A5498" s="12">
        <f t="shared" si="569"/>
        <v>0</v>
      </c>
      <c r="B5498" t="str">
        <f>YEAR(C5498)&amp;VLOOKUP(MONTH(C5498),lookup!$G$2:$N$13,8)</f>
        <v>2023M04</v>
      </c>
      <c r="C5498" s="7">
        <f t="shared" si="567"/>
        <v>45035</v>
      </c>
      <c r="D5498" s="126">
        <v>44.845079679757376</v>
      </c>
      <c r="E5498">
        <f t="shared" si="568"/>
        <v>44.316472641448968</v>
      </c>
      <c r="F5498" s="126">
        <v>36.918780483792759</v>
      </c>
      <c r="G5498">
        <f t="shared" si="566"/>
        <v>36.511333408737656</v>
      </c>
      <c r="H5498">
        <f t="shared" si="575"/>
        <v>44.250685467854723</v>
      </c>
      <c r="I5498">
        <f t="shared" si="576"/>
        <v>36.691682795784814</v>
      </c>
      <c r="J5498">
        <f t="shared" si="570"/>
        <v>0</v>
      </c>
      <c r="K5498" s="66"/>
      <c r="L5498" s="67"/>
      <c r="M5498" s="66"/>
      <c r="O5498" s="66"/>
      <c r="P5498" s="67"/>
      <c r="Q5498" s="66"/>
      <c r="R5498" s="68"/>
      <c r="S5498">
        <f t="shared" si="571"/>
        <v>36.685687705770192</v>
      </c>
      <c r="T5498">
        <f t="shared" si="572"/>
        <v>-5.995090014621951E-3</v>
      </c>
      <c r="U5498">
        <f t="shared" si="573"/>
        <v>44.242478204222515</v>
      </c>
      <c r="V5498">
        <f t="shared" si="574"/>
        <v>-8.2072636322081394E-3</v>
      </c>
    </row>
    <row r="5499" spans="1:22">
      <c r="A5499" s="12">
        <f t="shared" si="569"/>
        <v>0</v>
      </c>
      <c r="B5499" t="str">
        <f>YEAR(C5499)&amp;VLOOKUP(MONTH(C5499),lookup!$G$2:$N$13,8)</f>
        <v>2023M04</v>
      </c>
      <c r="C5499" s="7">
        <f t="shared" si="567"/>
        <v>45036</v>
      </c>
      <c r="D5499" s="126">
        <v>44.705064738144543</v>
      </c>
      <c r="E5499">
        <f t="shared" si="568"/>
        <v>44.437133639812942</v>
      </c>
      <c r="F5499" s="126">
        <v>36.883759789196048</v>
      </c>
      <c r="G5499">
        <f t="shared" si="566"/>
        <v>36.613353949591534</v>
      </c>
      <c r="H5499">
        <f t="shared" si="575"/>
        <v>44.329608477760395</v>
      </c>
      <c r="I5499">
        <f t="shared" si="576"/>
        <v>36.74373906829927</v>
      </c>
      <c r="J5499">
        <f t="shared" si="570"/>
        <v>0</v>
      </c>
      <c r="K5499" s="66"/>
      <c r="L5499" s="67"/>
      <c r="M5499" s="66"/>
      <c r="O5499" s="66"/>
      <c r="P5499" s="67"/>
      <c r="Q5499" s="66"/>
      <c r="R5499" s="68"/>
      <c r="S5499">
        <f t="shared" si="571"/>
        <v>36.730646530190405</v>
      </c>
      <c r="T5499">
        <f t="shared" si="572"/>
        <v>-1.309253810886446E-2</v>
      </c>
      <c r="U5499">
        <f t="shared" si="573"/>
        <v>44.30039300577797</v>
      </c>
      <c r="V5499">
        <f t="shared" si="574"/>
        <v>-2.9215471982425356E-2</v>
      </c>
    </row>
    <row r="5500" spans="1:22">
      <c r="A5500" s="12">
        <f t="shared" si="569"/>
        <v>0</v>
      </c>
      <c r="B5500" t="str">
        <f>YEAR(C5500)&amp;VLOOKUP(MONTH(C5500),lookup!$G$2:$N$13,8)</f>
        <v>2023M04</v>
      </c>
      <c r="C5500" s="7">
        <f t="shared" si="567"/>
        <v>45037</v>
      </c>
      <c r="D5500" s="126">
        <v>45.0640324884791</v>
      </c>
      <c r="E5500">
        <f t="shared" si="568"/>
        <v>44.520203065770147</v>
      </c>
      <c r="F5500" s="126">
        <v>37.106009757509959</v>
      </c>
      <c r="G5500">
        <f t="shared" si="566"/>
        <v>36.684254682576359</v>
      </c>
      <c r="H5500">
        <f t="shared" si="575"/>
        <v>44.434303689973966</v>
      </c>
      <c r="I5500">
        <f t="shared" si="576"/>
        <v>36.828963203448474</v>
      </c>
      <c r="J5500">
        <f t="shared" si="570"/>
        <v>0</v>
      </c>
      <c r="K5500" s="66"/>
      <c r="L5500" s="67"/>
      <c r="M5500" s="66"/>
      <c r="O5500" s="66"/>
      <c r="P5500" s="67"/>
      <c r="Q5500" s="66"/>
      <c r="R5500" s="68"/>
      <c r="S5500">
        <f t="shared" si="571"/>
        <v>36.799532167415194</v>
      </c>
      <c r="T5500">
        <f t="shared" si="572"/>
        <v>-2.9431036033280122E-2</v>
      </c>
      <c r="U5500">
        <f t="shared" si="573"/>
        <v>44.399307321843331</v>
      </c>
      <c r="V5500">
        <f t="shared" si="574"/>
        <v>-3.4996368130634892E-2</v>
      </c>
    </row>
    <row r="5501" spans="1:22">
      <c r="A5501" s="12">
        <f t="shared" si="569"/>
        <v>0</v>
      </c>
      <c r="B5501" t="str">
        <f>YEAR(C5501)&amp;VLOOKUP(MONTH(C5501),lookup!$G$2:$N$13,8)</f>
        <v>2023M04</v>
      </c>
      <c r="C5501" s="7">
        <f t="shared" si="567"/>
        <v>45038</v>
      </c>
      <c r="D5501" s="126">
        <v>44.851089226719544</v>
      </c>
      <c r="E5501">
        <f t="shared" si="568"/>
        <v>44.655971912192072</v>
      </c>
      <c r="F5501" s="126">
        <v>36.913572321297714</v>
      </c>
      <c r="G5501">
        <f t="shared" si="566"/>
        <v>36.782810263084755</v>
      </c>
      <c r="H5501">
        <f t="shared" si="575"/>
        <v>44.528745450529485</v>
      </c>
      <c r="I5501">
        <f t="shared" si="576"/>
        <v>36.894669752411758</v>
      </c>
      <c r="J5501">
        <f t="shared" si="570"/>
        <v>0</v>
      </c>
      <c r="K5501" s="66"/>
      <c r="L5501" s="67"/>
      <c r="M5501" s="66"/>
      <c r="O5501" s="66"/>
      <c r="P5501" s="67"/>
      <c r="Q5501" s="66"/>
      <c r="R5501" s="68"/>
      <c r="S5501">
        <f t="shared" si="571"/>
        <v>36.876890269112678</v>
      </c>
      <c r="T5501">
        <f t="shared" si="572"/>
        <v>-1.7779483299079857E-2</v>
      </c>
      <c r="U5501">
        <f t="shared" si="573"/>
        <v>44.493933682819907</v>
      </c>
      <c r="V5501">
        <f t="shared" si="574"/>
        <v>-3.4811767709577168E-2</v>
      </c>
    </row>
    <row r="5502" spans="1:22">
      <c r="A5502" s="12">
        <f t="shared" si="569"/>
        <v>0</v>
      </c>
      <c r="B5502" t="str">
        <f>YEAR(C5502)&amp;VLOOKUP(MONTH(C5502),lookup!$G$2:$N$13,8)</f>
        <v>2023M04</v>
      </c>
      <c r="C5502" s="7">
        <f t="shared" si="567"/>
        <v>45039</v>
      </c>
      <c r="D5502" s="126">
        <v>44.913302015198141</v>
      </c>
      <c r="E5502">
        <f t="shared" si="568"/>
        <v>44.716777758684728</v>
      </c>
      <c r="F5502" s="126">
        <v>36.93453544716504</v>
      </c>
      <c r="G5502">
        <f t="shared" si="566"/>
        <v>36.831903074069558</v>
      </c>
      <c r="H5502">
        <f t="shared" si="575"/>
        <v>44.602017084159989</v>
      </c>
      <c r="I5502">
        <f t="shared" si="576"/>
        <v>36.948940432659981</v>
      </c>
      <c r="J5502">
        <f t="shared" si="570"/>
        <v>0</v>
      </c>
      <c r="K5502" s="66"/>
      <c r="L5502" s="67"/>
      <c r="M5502" s="66"/>
      <c r="O5502" s="66"/>
      <c r="P5502" s="67"/>
      <c r="Q5502" s="66"/>
      <c r="R5502" s="68"/>
      <c r="S5502">
        <f t="shared" si="571"/>
        <v>36.937225405966387</v>
      </c>
      <c r="T5502">
        <f t="shared" si="572"/>
        <v>-1.17150266935937E-2</v>
      </c>
      <c r="U5502">
        <f t="shared" si="573"/>
        <v>44.586762264781989</v>
      </c>
      <c r="V5502">
        <f t="shared" si="574"/>
        <v>-1.5254819378000661E-2</v>
      </c>
    </row>
    <row r="5503" spans="1:22">
      <c r="A5503" s="12">
        <f t="shared" si="569"/>
        <v>0</v>
      </c>
      <c r="B5503" t="str">
        <f>YEAR(C5503)&amp;VLOOKUP(MONTH(C5503),lookup!$G$2:$N$13,8)</f>
        <v>2023M04</v>
      </c>
      <c r="C5503" s="7">
        <f t="shared" si="567"/>
        <v>45040</v>
      </c>
      <c r="D5503" s="126">
        <v>44.743674578586763</v>
      </c>
      <c r="E5503">
        <f t="shared" si="568"/>
        <v>44.792546689263247</v>
      </c>
      <c r="F5503" s="126">
        <v>36.845999100969379</v>
      </c>
      <c r="G5503">
        <f t="shared" si="566"/>
        <v>36.883751256918707</v>
      </c>
      <c r="H5503">
        <f t="shared" si="575"/>
        <v>44.687348352636569</v>
      </c>
      <c r="I5503">
        <f t="shared" si="576"/>
        <v>37.004042554050486</v>
      </c>
      <c r="J5503">
        <f t="shared" si="570"/>
        <v>0</v>
      </c>
      <c r="K5503" s="66"/>
      <c r="L5503" s="67"/>
      <c r="M5503" s="66"/>
      <c r="O5503" s="66"/>
      <c r="P5503" s="67"/>
      <c r="Q5503" s="66"/>
      <c r="R5503" s="68"/>
      <c r="S5503">
        <f t="shared" si="571"/>
        <v>36.98867626772072</v>
      </c>
      <c r="T5503">
        <f t="shared" si="572"/>
        <v>-1.5366286329765444E-2</v>
      </c>
      <c r="U5503">
        <f t="shared" si="573"/>
        <v>44.662043995059982</v>
      </c>
      <c r="V5503">
        <f t="shared" si="574"/>
        <v>-2.5304357576587222E-2</v>
      </c>
    </row>
    <row r="5504" spans="1:22">
      <c r="A5504" s="12">
        <f t="shared" si="569"/>
        <v>0</v>
      </c>
      <c r="B5504" t="str">
        <f>YEAR(C5504)&amp;VLOOKUP(MONTH(C5504),lookup!$G$2:$N$13,8)</f>
        <v>2023M04</v>
      </c>
      <c r="C5504" s="7">
        <f t="shared" si="567"/>
        <v>45041</v>
      </c>
      <c r="D5504" s="126">
        <v>44.928305942443778</v>
      </c>
      <c r="E5504">
        <f t="shared" si="568"/>
        <v>44.832186785550377</v>
      </c>
      <c r="F5504" s="126">
        <v>36.924202481769512</v>
      </c>
      <c r="G5504">
        <f t="shared" si="566"/>
        <v>36.910391745028015</v>
      </c>
      <c r="H5504">
        <f t="shared" si="575"/>
        <v>44.771823667141483</v>
      </c>
      <c r="I5504">
        <f t="shared" si="576"/>
        <v>37.055851370690803</v>
      </c>
      <c r="J5504">
        <f t="shared" si="570"/>
        <v>0</v>
      </c>
      <c r="K5504" s="66"/>
      <c r="L5504" s="67"/>
      <c r="M5504" s="66"/>
      <c r="O5504" s="66"/>
      <c r="P5504" s="67"/>
      <c r="Q5504" s="66"/>
      <c r="R5504" s="68"/>
      <c r="S5504">
        <f t="shared" si="571"/>
        <v>37.02765782510852</v>
      </c>
      <c r="T5504">
        <f t="shared" si="572"/>
        <v>-2.8193545582283264E-2</v>
      </c>
      <c r="U5504">
        <f t="shared" si="573"/>
        <v>44.730336055866495</v>
      </c>
      <c r="V5504">
        <f t="shared" si="574"/>
        <v>-4.1487611274988012E-2</v>
      </c>
    </row>
    <row r="5505" spans="1:22">
      <c r="A5505" s="12">
        <f t="shared" si="569"/>
        <v>0</v>
      </c>
      <c r="B5505" t="str">
        <f>YEAR(C5505)&amp;VLOOKUP(MONTH(C5505),lookup!$G$2:$N$13,8)</f>
        <v>2023M04</v>
      </c>
      <c r="C5505" s="7">
        <f t="shared" si="567"/>
        <v>45042</v>
      </c>
      <c r="D5505" s="126">
        <v>44.622381521817942</v>
      </c>
      <c r="E5505">
        <f t="shared" si="568"/>
        <v>44.843956951383802</v>
      </c>
      <c r="F5505" s="126">
        <v>36.699216144155841</v>
      </c>
      <c r="G5505">
        <f t="shared" si="566"/>
        <v>36.903590991438307</v>
      </c>
      <c r="H5505">
        <f t="shared" si="575"/>
        <v>44.836601216655822</v>
      </c>
      <c r="I5505">
        <f t="shared" si="576"/>
        <v>37.106641373281278</v>
      </c>
      <c r="J5505">
        <f t="shared" si="570"/>
        <v>0</v>
      </c>
      <c r="K5505" s="66"/>
      <c r="L5505" s="67"/>
      <c r="M5505" s="66"/>
      <c r="O5505" s="66"/>
      <c r="P5505" s="67"/>
      <c r="Q5505" s="66"/>
      <c r="R5505" s="68"/>
      <c r="S5505">
        <f t="shared" si="571"/>
        <v>37.086503020506456</v>
      </c>
      <c r="T5505">
        <f t="shared" si="572"/>
        <v>-2.013835277482201E-2</v>
      </c>
      <c r="U5505">
        <f t="shared" si="573"/>
        <v>44.807825822814536</v>
      </c>
      <c r="V5505">
        <f t="shared" si="574"/>
        <v>-2.8775393841286245E-2</v>
      </c>
    </row>
    <row r="5506" spans="1:22">
      <c r="A5506" s="12">
        <f t="shared" si="569"/>
        <v>0</v>
      </c>
      <c r="B5506" t="str">
        <f>YEAR(C5506)&amp;VLOOKUP(MONTH(C5506),lookup!$G$2:$N$13,8)</f>
        <v>2023M04</v>
      </c>
      <c r="C5506" s="7">
        <f t="shared" si="567"/>
        <v>45043</v>
      </c>
      <c r="D5506" s="126">
        <v>45.264355934878935</v>
      </c>
      <c r="E5506">
        <f t="shared" si="568"/>
        <v>44.886855337862229</v>
      </c>
      <c r="F5506" s="126">
        <v>37.23160608809394</v>
      </c>
      <c r="G5506">
        <f t="shared" si="566"/>
        <v>36.933608952589125</v>
      </c>
      <c r="H5506">
        <f t="shared" si="575"/>
        <v>44.891625094152417</v>
      </c>
      <c r="I5506">
        <f t="shared" si="576"/>
        <v>37.138253750315961</v>
      </c>
      <c r="J5506">
        <f t="shared" si="570"/>
        <v>0</v>
      </c>
      <c r="K5506" s="66"/>
      <c r="L5506" s="67"/>
      <c r="M5506" s="66"/>
      <c r="O5506" s="66"/>
      <c r="P5506" s="67"/>
      <c r="Q5506" s="66"/>
      <c r="R5506" s="68"/>
      <c r="S5506">
        <f t="shared" si="571"/>
        <v>37.121938279263631</v>
      </c>
      <c r="T5506">
        <f t="shared" si="572"/>
        <v>-1.6315471052330111E-2</v>
      </c>
      <c r="U5506">
        <f t="shared" si="573"/>
        <v>44.863073597727706</v>
      </c>
      <c r="V5506">
        <f t="shared" si="574"/>
        <v>-2.8551496424711331E-2</v>
      </c>
    </row>
    <row r="5507" spans="1:22">
      <c r="A5507" s="12">
        <f t="shared" si="569"/>
        <v>0</v>
      </c>
      <c r="B5507" t="str">
        <f>YEAR(C5507)&amp;VLOOKUP(MONTH(C5507),lookup!$G$2:$N$13,8)</f>
        <v>2023M04</v>
      </c>
      <c r="C5507" s="7">
        <f t="shared" si="567"/>
        <v>45044</v>
      </c>
      <c r="D5507" s="126">
        <v>44.690351998601457</v>
      </c>
      <c r="E5507">
        <f t="shared" si="568"/>
        <v>44.872541022630934</v>
      </c>
      <c r="F5507" s="126">
        <v>36.703770719105108</v>
      </c>
      <c r="G5507">
        <f t="shared" si="566"/>
        <v>36.904876168859062</v>
      </c>
      <c r="H5507">
        <f t="shared" si="575"/>
        <v>44.927471402511003</v>
      </c>
      <c r="I5507">
        <f t="shared" si="576"/>
        <v>37.162073773502399</v>
      </c>
      <c r="J5507">
        <f t="shared" si="570"/>
        <v>0</v>
      </c>
      <c r="K5507" s="66"/>
      <c r="L5507" s="67"/>
      <c r="M5507" s="66"/>
      <c r="O5507" s="66"/>
      <c r="P5507" s="67"/>
      <c r="Q5507" s="66"/>
      <c r="R5507" s="68"/>
      <c r="S5507">
        <f t="shared" si="571"/>
        <v>37.147269178673497</v>
      </c>
      <c r="T5507">
        <f t="shared" si="572"/>
        <v>-1.4804594828902395E-2</v>
      </c>
      <c r="U5507">
        <f t="shared" si="573"/>
        <v>44.911150343248366</v>
      </c>
      <c r="V5507">
        <f t="shared" si="574"/>
        <v>-1.632105926263705E-2</v>
      </c>
    </row>
    <row r="5508" spans="1:22">
      <c r="A5508" s="12">
        <f t="shared" si="569"/>
        <v>0</v>
      </c>
      <c r="B5508" t="str">
        <f>YEAR(C5508)&amp;VLOOKUP(MONTH(C5508),lookup!$G$2:$N$13,8)</f>
        <v>2023M04</v>
      </c>
      <c r="C5508" s="7">
        <f t="shared" si="567"/>
        <v>45045</v>
      </c>
      <c r="D5508" s="126">
        <v>45.508538474734785</v>
      </c>
      <c r="E5508">
        <f t="shared" si="568"/>
        <v>44.949925685066646</v>
      </c>
      <c r="F5508" s="126">
        <v>37.316765766654797</v>
      </c>
      <c r="G5508">
        <f t="shared" si="566"/>
        <v>36.949900946054754</v>
      </c>
      <c r="H5508">
        <f t="shared" si="575"/>
        <v>44.941742245925909</v>
      </c>
      <c r="I5508">
        <f t="shared" si="576"/>
        <v>37.160374429017637</v>
      </c>
      <c r="J5508">
        <f t="shared" si="570"/>
        <v>0</v>
      </c>
      <c r="K5508" s="66"/>
      <c r="L5508" s="67"/>
      <c r="M5508" s="66"/>
      <c r="O5508" s="66"/>
      <c r="P5508" s="67"/>
      <c r="Q5508" s="66"/>
      <c r="R5508" s="68"/>
      <c r="S5508">
        <f t="shared" si="571"/>
        <v>37.159078026686188</v>
      </c>
      <c r="T5508">
        <f t="shared" si="572"/>
        <v>-1.296402331448121E-3</v>
      </c>
      <c r="U5508">
        <f t="shared" si="573"/>
        <v>44.924800149211123</v>
      </c>
      <c r="V5508">
        <f t="shared" si="574"/>
        <v>-1.6942096714785748E-2</v>
      </c>
    </row>
    <row r="5509" spans="1:22">
      <c r="A5509" s="12">
        <f t="shared" si="569"/>
        <v>0</v>
      </c>
      <c r="B5509" t="str">
        <f>YEAR(C5509)&amp;VLOOKUP(MONTH(C5509),lookup!$G$2:$N$13,8)</f>
        <v>2023M04</v>
      </c>
      <c r="C5509" s="7">
        <f t="shared" si="567"/>
        <v>45046</v>
      </c>
      <c r="D5509" s="126">
        <v>45.048105530445653</v>
      </c>
      <c r="E5509">
        <f t="shared" si="568"/>
        <v>44.987608450037754</v>
      </c>
      <c r="F5509" s="126">
        <v>37.075187245393018</v>
      </c>
      <c r="G5509">
        <f t="shared" si="566"/>
        <v>36.979100890846013</v>
      </c>
      <c r="H5509">
        <f t="shared" si="575"/>
        <v>44.941848483838363</v>
      </c>
      <c r="I5509">
        <f t="shared" si="576"/>
        <v>37.1517467805621</v>
      </c>
      <c r="J5509">
        <f t="shared" si="570"/>
        <v>0</v>
      </c>
      <c r="K5509" s="66"/>
      <c r="L5509" s="67"/>
      <c r="M5509" s="66"/>
      <c r="O5509" s="66"/>
      <c r="P5509" s="67"/>
      <c r="Q5509" s="66"/>
      <c r="R5509" s="68"/>
      <c r="S5509">
        <f t="shared" si="571"/>
        <v>37.150312333156151</v>
      </c>
      <c r="T5509">
        <f t="shared" si="572"/>
        <v>-1.4344474059484469E-3</v>
      </c>
      <c r="U5509">
        <f t="shared" si="573"/>
        <v>44.945148232461676</v>
      </c>
      <c r="V5509">
        <f t="shared" si="574"/>
        <v>3.299748623312837E-3</v>
      </c>
    </row>
    <row r="5510" spans="1:22">
      <c r="A5510" s="12">
        <f t="shared" si="569"/>
        <v>0</v>
      </c>
      <c r="B5510" t="str">
        <f>YEAR(C5510)&amp;VLOOKUP(MONTH(C5510),lookup!$G$2:$N$13,8)</f>
        <v>2023M05</v>
      </c>
      <c r="C5510" s="7">
        <f t="shared" si="567"/>
        <v>45047</v>
      </c>
      <c r="D5510" s="126">
        <v>45.449644510655233</v>
      </c>
      <c r="E5510">
        <f t="shared" si="568"/>
        <v>45.064574736688115</v>
      </c>
      <c r="F5510" s="126">
        <v>37.326734845166357</v>
      </c>
      <c r="G5510">
        <f t="shared" si="566"/>
        <v>37.037157716837498</v>
      </c>
      <c r="H5510">
        <f t="shared" si="575"/>
        <v>44.972081930250383</v>
      </c>
      <c r="I5510">
        <f t="shared" si="576"/>
        <v>37.178938410726275</v>
      </c>
      <c r="J5510">
        <f t="shared" si="570"/>
        <v>0</v>
      </c>
      <c r="K5510" s="66"/>
      <c r="L5510" s="67"/>
      <c r="M5510" s="66"/>
      <c r="O5510" s="66"/>
      <c r="P5510" s="67"/>
      <c r="Q5510" s="66"/>
      <c r="R5510" s="68"/>
      <c r="S5510">
        <f t="shared" si="571"/>
        <v>37.176850268231114</v>
      </c>
      <c r="T5510">
        <f t="shared" si="572"/>
        <v>-2.0881424951610938E-3</v>
      </c>
      <c r="U5510">
        <f t="shared" si="573"/>
        <v>44.963586002178658</v>
      </c>
      <c r="V5510">
        <f t="shared" si="574"/>
        <v>-8.4959280717242791E-3</v>
      </c>
    </row>
    <row r="5511" spans="1:22">
      <c r="A5511" s="12">
        <f t="shared" si="569"/>
        <v>0</v>
      </c>
      <c r="B5511" t="str">
        <f>YEAR(C5511)&amp;VLOOKUP(MONTH(C5511),lookup!$G$2:$N$13,8)</f>
        <v>2023M05</v>
      </c>
      <c r="C5511" s="7">
        <f t="shared" si="567"/>
        <v>45048</v>
      </c>
      <c r="D5511" s="126">
        <v>44.756418542625262</v>
      </c>
      <c r="E5511">
        <f t="shared" si="568"/>
        <v>45.076540986174464</v>
      </c>
      <c r="F5511" s="126">
        <v>36.823824755069346</v>
      </c>
      <c r="G5511">
        <f t="shared" si="566"/>
        <v>37.046155871128207</v>
      </c>
      <c r="H5511">
        <f t="shared" si="575"/>
        <v>44.983825072634389</v>
      </c>
      <c r="I5511">
        <f t="shared" si="576"/>
        <v>37.193479178176474</v>
      </c>
      <c r="J5511">
        <f t="shared" si="570"/>
        <v>0</v>
      </c>
      <c r="K5511" s="66"/>
      <c r="L5511" s="67"/>
      <c r="M5511" s="66"/>
      <c r="O5511" s="66"/>
      <c r="P5511" s="67"/>
      <c r="Q5511" s="66"/>
      <c r="R5511" s="68"/>
      <c r="S5511">
        <f t="shared" si="571"/>
        <v>37.184475022491121</v>
      </c>
      <c r="T5511">
        <f t="shared" si="572"/>
        <v>-9.0041556853535099E-3</v>
      </c>
      <c r="U5511">
        <f t="shared" si="573"/>
        <v>44.982310084488098</v>
      </c>
      <c r="V5511">
        <f t="shared" si="574"/>
        <v>-1.5149881462903636E-3</v>
      </c>
    </row>
    <row r="5512" spans="1:22">
      <c r="A5512" s="12">
        <f t="shared" si="569"/>
        <v>0</v>
      </c>
      <c r="B5512" t="str">
        <f>YEAR(C5512)&amp;VLOOKUP(MONTH(C5512),lookup!$G$2:$N$13,8)</f>
        <v>2023M05</v>
      </c>
      <c r="C5512" s="7">
        <f t="shared" si="567"/>
        <v>45049</v>
      </c>
      <c r="D5512" s="126">
        <v>45.488048616821771</v>
      </c>
      <c r="E5512">
        <f t="shared" si="568"/>
        <v>45.130165960151658</v>
      </c>
      <c r="F5512" s="126">
        <v>37.355565061395339</v>
      </c>
      <c r="G5512">
        <f t="shared" ref="G5512:G5575" si="577">AVERAGE(SUM(F5505:F5512)/8,SUM(F5507:F5512)/6)</f>
        <v>37.083445946796608</v>
      </c>
      <c r="H5512">
        <f t="shared" si="575"/>
        <v>45.003329444747564</v>
      </c>
      <c r="I5512">
        <f t="shared" si="576"/>
        <v>37.209566873636639</v>
      </c>
      <c r="J5512">
        <f t="shared" si="570"/>
        <v>0</v>
      </c>
      <c r="K5512" s="66"/>
      <c r="L5512" s="67"/>
      <c r="M5512" s="66"/>
      <c r="O5512" s="66"/>
      <c r="P5512" s="67"/>
      <c r="Q5512" s="66"/>
      <c r="R5512" s="68"/>
      <c r="S5512">
        <f t="shared" si="571"/>
        <v>37.204761909100981</v>
      </c>
      <c r="T5512">
        <f t="shared" si="572"/>
        <v>-4.8049645356584847E-3</v>
      </c>
      <c r="U5512">
        <f t="shared" si="573"/>
        <v>44.994416358108602</v>
      </c>
      <c r="V5512">
        <f t="shared" si="574"/>
        <v>-8.9130866389623975E-3</v>
      </c>
    </row>
    <row r="5513" spans="1:22">
      <c r="A5513" s="12">
        <f t="shared" si="569"/>
        <v>0</v>
      </c>
      <c r="B5513" t="str">
        <f>YEAR(C5513)&amp;VLOOKUP(MONTH(C5513),lookup!$G$2:$N$13,8)</f>
        <v>2023M05</v>
      </c>
      <c r="C5513" s="7">
        <f t="shared" si="567"/>
        <v>45050</v>
      </c>
      <c r="D5513" s="126">
        <v>45.270580741562945</v>
      </c>
      <c r="E5513">
        <f t="shared" si="568"/>
        <v>45.21903080663251</v>
      </c>
      <c r="F5513" s="126">
        <v>37.352000338014953</v>
      </c>
      <c r="G5513">
        <f t="shared" si="577"/>
        <v>37.178264093821952</v>
      </c>
      <c r="H5513">
        <f t="shared" si="575"/>
        <v>45.017005085745282</v>
      </c>
      <c r="I5513">
        <f t="shared" si="576"/>
        <v>37.225991677576751</v>
      </c>
      <c r="J5513">
        <f t="shared" si="570"/>
        <v>0</v>
      </c>
      <c r="K5513" s="66"/>
      <c r="L5513" s="67"/>
      <c r="M5513" s="66"/>
      <c r="O5513" s="66"/>
      <c r="P5513" s="67"/>
      <c r="Q5513" s="66"/>
      <c r="R5513" s="68"/>
      <c r="S5513">
        <f t="shared" si="571"/>
        <v>37.226851824385662</v>
      </c>
      <c r="T5513">
        <f t="shared" si="572"/>
        <v>8.6014680891111084E-4</v>
      </c>
      <c r="U5513">
        <f t="shared" si="573"/>
        <v>45.023806900625132</v>
      </c>
      <c r="V5513">
        <f t="shared" si="574"/>
        <v>6.8018148798500988E-3</v>
      </c>
    </row>
    <row r="5514" spans="1:22">
      <c r="A5514" s="12">
        <f t="shared" si="569"/>
        <v>0</v>
      </c>
      <c r="B5514" t="str">
        <f>YEAR(C5514)&amp;VLOOKUP(MONTH(C5514),lookup!$G$2:$N$13,8)</f>
        <v>2023M05</v>
      </c>
      <c r="C5514" s="7">
        <f t="shared" si="567"/>
        <v>45051</v>
      </c>
      <c r="D5514" s="126">
        <v>45.818052106405148</v>
      </c>
      <c r="E5514">
        <f t="shared" si="568"/>
        <v>45.279429619992101</v>
      </c>
      <c r="F5514" s="126">
        <v>37.556710688234098</v>
      </c>
      <c r="G5514">
        <f t="shared" si="577"/>
        <v>37.218578541462321</v>
      </c>
      <c r="H5514">
        <f t="shared" si="575"/>
        <v>45.028498803524393</v>
      </c>
      <c r="I5514">
        <f t="shared" si="576"/>
        <v>37.240171900262894</v>
      </c>
      <c r="J5514">
        <f t="shared" si="570"/>
        <v>0</v>
      </c>
      <c r="K5514" s="66"/>
      <c r="L5514" s="67"/>
      <c r="M5514" s="66"/>
      <c r="O5514" s="66"/>
      <c r="P5514" s="67"/>
      <c r="Q5514" s="66"/>
      <c r="R5514" s="68"/>
      <c r="S5514">
        <f t="shared" si="571"/>
        <v>37.244681190060909</v>
      </c>
      <c r="T5514">
        <f t="shared" si="572"/>
        <v>4.5092897980154589E-3</v>
      </c>
      <c r="U5514">
        <f t="shared" si="573"/>
        <v>45.037327608475564</v>
      </c>
      <c r="V5514">
        <f t="shared" si="574"/>
        <v>8.8288049511717759E-3</v>
      </c>
    </row>
    <row r="5515" spans="1:22">
      <c r="A5515" s="12">
        <f t="shared" si="569"/>
        <v>0</v>
      </c>
      <c r="B5515" t="str">
        <f>YEAR(C5515)&amp;VLOOKUP(MONTH(C5515),lookup!$G$2:$N$13,8)</f>
        <v>2023M05</v>
      </c>
      <c r="C5515" s="7">
        <f t="shared" si="567"/>
        <v>45052</v>
      </c>
      <c r="D5515" s="126">
        <v>45.126624947076955</v>
      </c>
      <c r="E5515">
        <f t="shared" si="568"/>
        <v>45.313239963991094</v>
      </c>
      <c r="F5515" s="126">
        <v>37.163553948326935</v>
      </c>
      <c r="G5515">
        <f t="shared" si="577"/>
        <v>37.254678885199851</v>
      </c>
      <c r="H5515">
        <f t="shared" si="575"/>
        <v>45.065903241793777</v>
      </c>
      <c r="I5515">
        <f t="shared" si="576"/>
        <v>37.286740255033422</v>
      </c>
      <c r="J5515">
        <f t="shared" si="570"/>
        <v>0</v>
      </c>
      <c r="K5515" s="66"/>
      <c r="L5515" s="67"/>
      <c r="M5515" s="66"/>
      <c r="O5515" s="66"/>
      <c r="P5515" s="67"/>
      <c r="Q5515" s="66"/>
      <c r="R5515" s="68"/>
      <c r="S5515">
        <f t="shared" si="571"/>
        <v>37.273996725139092</v>
      </c>
      <c r="T5515">
        <f t="shared" si="572"/>
        <v>-1.2743529894329697E-2</v>
      </c>
      <c r="U5515">
        <f t="shared" si="573"/>
        <v>45.056753848405513</v>
      </c>
      <c r="V5515">
        <f t="shared" si="574"/>
        <v>-9.1493933882631495E-3</v>
      </c>
    </row>
    <row r="5516" spans="1:22">
      <c r="A5516" s="12">
        <f t="shared" si="569"/>
        <v>0</v>
      </c>
      <c r="B5516" t="str">
        <f>YEAR(C5516)&amp;VLOOKUP(MONTH(C5516),lookup!$G$2:$N$13,8)</f>
        <v>2023M05</v>
      </c>
      <c r="C5516" s="7">
        <f t="shared" ref="C5516:C5579" si="578">C5515+1</f>
        <v>45053</v>
      </c>
      <c r="D5516" s="126">
        <v>45.599308653719788</v>
      </c>
      <c r="E5516">
        <f t="shared" si="568"/>
        <v>45.331385112099703</v>
      </c>
      <c r="F5516" s="126">
        <v>37.419718071224757</v>
      </c>
      <c r="G5516">
        <f t="shared" si="577"/>
        <v>37.268862006407005</v>
      </c>
      <c r="H5516">
        <f t="shared" si="575"/>
        <v>45.078313470821733</v>
      </c>
      <c r="I5516">
        <f t="shared" si="576"/>
        <v>37.293554405556122</v>
      </c>
      <c r="J5516">
        <f t="shared" si="570"/>
        <v>0</v>
      </c>
      <c r="K5516" s="66"/>
      <c r="L5516" s="67"/>
      <c r="M5516" s="66"/>
      <c r="O5516" s="66"/>
      <c r="P5516" s="67"/>
      <c r="Q5516" s="66"/>
      <c r="R5516" s="68"/>
      <c r="S5516">
        <f t="shared" si="571"/>
        <v>37.287041460305737</v>
      </c>
      <c r="T5516">
        <f t="shared" si="572"/>
        <v>-6.5129452503853713E-3</v>
      </c>
      <c r="U5516">
        <f t="shared" si="573"/>
        <v>45.073438000231434</v>
      </c>
      <c r="V5516">
        <f t="shared" si="574"/>
        <v>-4.8754705902993578E-3</v>
      </c>
    </row>
    <row r="5517" spans="1:22">
      <c r="A5517" s="12">
        <f t="shared" si="569"/>
        <v>0</v>
      </c>
      <c r="B5517" t="str">
        <f>YEAR(C5517)&amp;VLOOKUP(MONTH(C5517),lookup!$G$2:$N$13,8)</f>
        <v>2023M05</v>
      </c>
      <c r="C5517" s="7">
        <f t="shared" si="578"/>
        <v>45054</v>
      </c>
      <c r="D5517" s="126">
        <v>44.876743903446872</v>
      </c>
      <c r="E5517">
        <f t="shared" si="568"/>
        <v>45.330702123814085</v>
      </c>
      <c r="F5517" s="126">
        <v>36.902028376206829</v>
      </c>
      <c r="G5517">
        <f t="shared" si="577"/>
        <v>37.264556545510985</v>
      </c>
      <c r="H5517">
        <f t="shared" si="575"/>
        <v>45.1222417984226</v>
      </c>
      <c r="I5517">
        <f t="shared" si="576"/>
        <v>37.336654508162454</v>
      </c>
      <c r="J5517">
        <f t="shared" si="570"/>
        <v>0</v>
      </c>
      <c r="K5517" s="66"/>
      <c r="L5517" s="67"/>
      <c r="M5517" s="66"/>
      <c r="O5517" s="66"/>
      <c r="P5517" s="67"/>
      <c r="Q5517" s="66"/>
      <c r="R5517" s="68"/>
      <c r="S5517">
        <f t="shared" si="571"/>
        <v>37.322814955408276</v>
      </c>
      <c r="T5517">
        <f t="shared" si="572"/>
        <v>-1.3839552754177475E-2</v>
      </c>
      <c r="U5517">
        <f t="shared" si="573"/>
        <v>45.105203569137267</v>
      </c>
      <c r="V5517">
        <f t="shared" si="574"/>
        <v>-1.7038229285333273E-2</v>
      </c>
    </row>
    <row r="5518" spans="1:22">
      <c r="A5518" s="12">
        <f t="shared" si="569"/>
        <v>0</v>
      </c>
      <c r="B5518" t="str">
        <f>YEAR(C5518)&amp;VLOOKUP(MONTH(C5518),lookup!$G$2:$N$13,8)</f>
        <v>2023M05</v>
      </c>
      <c r="C5518" s="7">
        <f t="shared" si="578"/>
        <v>45055</v>
      </c>
      <c r="D5518" s="126">
        <v>45.299519725047176</v>
      </c>
      <c r="E5518">
        <f t="shared" si="568"/>
        <v>45.305608583732358</v>
      </c>
      <c r="F5518" s="126">
        <v>37.126211392399505</v>
      </c>
      <c r="G5518">
        <f t="shared" si="577"/>
        <v>37.23291102396341</v>
      </c>
      <c r="H5518">
        <f t="shared" si="575"/>
        <v>45.115883676104467</v>
      </c>
      <c r="I5518">
        <f t="shared" si="576"/>
        <v>37.317452216273736</v>
      </c>
      <c r="J5518">
        <f t="shared" si="570"/>
        <v>0</v>
      </c>
      <c r="K5518" s="66"/>
      <c r="L5518" s="67"/>
      <c r="M5518" s="66"/>
      <c r="O5518" s="66"/>
      <c r="P5518" s="67"/>
      <c r="Q5518" s="66"/>
      <c r="R5518" s="68"/>
      <c r="S5518">
        <f t="shared" si="571"/>
        <v>37.324224776679969</v>
      </c>
      <c r="T5518">
        <f t="shared" si="572"/>
        <v>6.7725604062331968E-3</v>
      </c>
      <c r="U5518">
        <f t="shared" si="573"/>
        <v>45.11997097382018</v>
      </c>
      <c r="V5518">
        <f t="shared" si="574"/>
        <v>4.0872977157135892E-3</v>
      </c>
    </row>
    <row r="5519" spans="1:22">
      <c r="A5519" s="12">
        <f t="shared" si="569"/>
        <v>0</v>
      </c>
      <c r="B5519" t="str">
        <f>YEAR(C5519)&amp;VLOOKUP(MONTH(C5519),lookup!$G$2:$N$13,8)</f>
        <v>2023M05</v>
      </c>
      <c r="C5519" s="7">
        <f t="shared" si="578"/>
        <v>45056</v>
      </c>
      <c r="D5519" s="126">
        <v>44.556185916162441</v>
      </c>
      <c r="E5519">
        <f t="shared" si="568"/>
        <v>45.233561142461724</v>
      </c>
      <c r="F5519" s="126">
        <v>36.619583079778721</v>
      </c>
      <c r="G5519">
        <f t="shared" si="577"/>
        <v>37.159111147738059</v>
      </c>
      <c r="H5519">
        <f t="shared" si="575"/>
        <v>45.102516712892189</v>
      </c>
      <c r="I5519">
        <f t="shared" si="576"/>
        <v>37.306579362316164</v>
      </c>
      <c r="J5519">
        <f t="shared" si="570"/>
        <v>0</v>
      </c>
      <c r="K5519" s="66"/>
      <c r="L5519" s="67"/>
      <c r="M5519" s="66"/>
      <c r="O5519" s="66"/>
      <c r="P5519" s="67"/>
      <c r="Q5519" s="66"/>
      <c r="R5519" s="68"/>
      <c r="S5519">
        <f t="shared" si="571"/>
        <v>37.314452682415244</v>
      </c>
      <c r="T5519">
        <f t="shared" si="572"/>
        <v>7.8733200990797059E-3</v>
      </c>
      <c r="U5519">
        <f t="shared" si="573"/>
        <v>45.110114555317793</v>
      </c>
      <c r="V5519">
        <f t="shared" si="574"/>
        <v>7.5978424256035737E-3</v>
      </c>
    </row>
    <row r="5520" spans="1:22">
      <c r="A5520" s="12">
        <f t="shared" si="569"/>
        <v>0</v>
      </c>
      <c r="B5520" t="str">
        <f>YEAR(C5520)&amp;VLOOKUP(MONTH(C5520),lookup!$G$2:$N$13,8)</f>
        <v>2023M05</v>
      </c>
      <c r="C5520" s="7">
        <f t="shared" si="578"/>
        <v>45057</v>
      </c>
      <c r="D5520" s="126">
        <v>45.069666522006301</v>
      </c>
      <c r="E5520">
        <f t="shared" si="568"/>
        <v>45.145046796169183</v>
      </c>
      <c r="F5520" s="126">
        <v>36.931221440638737</v>
      </c>
      <c r="G5520">
        <f t="shared" si="577"/>
        <v>37.080465567474491</v>
      </c>
      <c r="H5520">
        <f t="shared" si="575"/>
        <v>45.085566798722787</v>
      </c>
      <c r="I5520">
        <f t="shared" si="576"/>
        <v>37.285480866168925</v>
      </c>
      <c r="J5520">
        <f t="shared" si="570"/>
        <v>0</v>
      </c>
      <c r="K5520" s="66"/>
      <c r="L5520" s="67"/>
      <c r="M5520" s="66"/>
      <c r="O5520" s="66"/>
      <c r="P5520" s="67"/>
      <c r="Q5520" s="66"/>
      <c r="R5520" s="68"/>
      <c r="S5520">
        <f t="shared" si="571"/>
        <v>37.293304514458896</v>
      </c>
      <c r="T5520">
        <f t="shared" si="572"/>
        <v>7.8236482899711746E-3</v>
      </c>
      <c r="U5520">
        <f t="shared" si="573"/>
        <v>45.094112284868295</v>
      </c>
      <c r="V5520">
        <f t="shared" si="574"/>
        <v>8.5454861455076525E-3</v>
      </c>
    </row>
    <row r="5521" spans="1:22">
      <c r="A5521" s="12">
        <f t="shared" si="569"/>
        <v>0</v>
      </c>
      <c r="B5521" t="str">
        <f>YEAR(C5521)&amp;VLOOKUP(MONTH(C5521),lookup!$G$2:$N$13,8)</f>
        <v>2023M05</v>
      </c>
      <c r="C5521" s="7">
        <f t="shared" si="578"/>
        <v>45058</v>
      </c>
      <c r="D5521" s="126">
        <v>44.470923912887272</v>
      </c>
      <c r="E5521">
        <f t="shared" si="568"/>
        <v>45.040426491527818</v>
      </c>
      <c r="F5521" s="126">
        <v>36.649922351124232</v>
      </c>
      <c r="G5521">
        <f t="shared" si="577"/>
        <v>36.9937830601936</v>
      </c>
      <c r="H5521">
        <f t="shared" si="575"/>
        <v>45.050633224481544</v>
      </c>
      <c r="I5521">
        <f t="shared" si="576"/>
        <v>37.254075502454647</v>
      </c>
      <c r="J5521">
        <f t="shared" si="570"/>
        <v>0</v>
      </c>
      <c r="K5521" s="66"/>
      <c r="L5521" s="67"/>
      <c r="M5521" s="66"/>
      <c r="O5521" s="66"/>
      <c r="P5521" s="67"/>
      <c r="Q5521" s="66"/>
      <c r="R5521" s="68"/>
      <c r="S5521">
        <f t="shared" si="571"/>
        <v>37.267947441177384</v>
      </c>
      <c r="T5521">
        <f t="shared" si="572"/>
        <v>1.3871938722736843E-2</v>
      </c>
      <c r="U5521">
        <f t="shared" si="573"/>
        <v>45.064454802899832</v>
      </c>
      <c r="V5521">
        <f t="shared" si="574"/>
        <v>1.3821578418287572E-2</v>
      </c>
    </row>
    <row r="5522" spans="1:22">
      <c r="A5522" s="12">
        <f t="shared" si="569"/>
        <v>0</v>
      </c>
      <c r="B5522" t="str">
        <f>YEAR(C5522)&amp;VLOOKUP(MONTH(C5522),lookup!$G$2:$N$13,8)</f>
        <v>2023M05</v>
      </c>
      <c r="C5522" s="7">
        <f t="shared" si="578"/>
        <v>45059</v>
      </c>
      <c r="D5522" s="126">
        <v>45.445242732782035</v>
      </c>
      <c r="E5522">
        <f t="shared" si="568"/>
        <v>45.004287078931561</v>
      </c>
      <c r="F5522" s="126">
        <v>37.190400193763423</v>
      </c>
      <c r="G5522">
        <f t="shared" si="577"/>
        <v>36.951778831167402</v>
      </c>
      <c r="H5522">
        <f t="shared" si="575"/>
        <v>45.031519793554068</v>
      </c>
      <c r="I5522">
        <f t="shared" si="576"/>
        <v>37.232160661802105</v>
      </c>
      <c r="J5522">
        <f t="shared" si="570"/>
        <v>0</v>
      </c>
      <c r="K5522" s="66"/>
      <c r="L5522" s="67"/>
      <c r="M5522" s="66"/>
      <c r="O5522" s="66"/>
      <c r="P5522" s="67"/>
      <c r="Q5522" s="66"/>
      <c r="R5522" s="68"/>
      <c r="S5522">
        <f t="shared" si="571"/>
        <v>37.24024566004001</v>
      </c>
      <c r="T5522">
        <f t="shared" si="572"/>
        <v>8.0849982379049834E-3</v>
      </c>
      <c r="U5522">
        <f t="shared" si="573"/>
        <v>45.038320461961007</v>
      </c>
      <c r="V5522">
        <f t="shared" si="574"/>
        <v>6.8006684069388257E-3</v>
      </c>
    </row>
    <row r="5523" spans="1:22">
      <c r="A5523" s="12">
        <f t="shared" si="569"/>
        <v>0</v>
      </c>
      <c r="B5523" t="str">
        <f>YEAR(C5523)&amp;VLOOKUP(MONTH(C5523),lookup!$G$2:$N$13,8)</f>
        <v>2023M05</v>
      </c>
      <c r="C5523" s="7">
        <f t="shared" si="578"/>
        <v>45060</v>
      </c>
      <c r="D5523" s="126">
        <v>44.641756529941432</v>
      </c>
      <c r="E5523">
        <f t="shared" si="568"/>
        <v>44.954400521735138</v>
      </c>
      <c r="F5523" s="126">
        <v>36.697616681761446</v>
      </c>
      <c r="G5523">
        <f t="shared" si="577"/>
        <v>36.905623444136609</v>
      </c>
      <c r="H5523">
        <f t="shared" si="575"/>
        <v>44.992767987347726</v>
      </c>
      <c r="I5523">
        <f t="shared" si="576"/>
        <v>37.193099060385848</v>
      </c>
      <c r="J5523">
        <f t="shared" si="570"/>
        <v>0</v>
      </c>
      <c r="K5523" s="66"/>
      <c r="L5523" s="67"/>
      <c r="M5523" s="66"/>
      <c r="O5523" s="66"/>
      <c r="P5523" s="67"/>
      <c r="Q5523" s="66"/>
      <c r="R5523" s="68"/>
      <c r="S5523">
        <f t="shared" si="571"/>
        <v>37.213370531586612</v>
      </c>
      <c r="T5523">
        <f t="shared" si="572"/>
        <v>2.0271471200764779E-2</v>
      </c>
      <c r="U5523">
        <f t="shared" si="573"/>
        <v>45.014685043031783</v>
      </c>
      <c r="V5523">
        <f t="shared" si="574"/>
        <v>2.1917055684056663E-2</v>
      </c>
    </row>
    <row r="5524" spans="1:22">
      <c r="A5524" s="12">
        <f t="shared" si="569"/>
        <v>0</v>
      </c>
      <c r="B5524" t="str">
        <f>YEAR(C5524)&amp;VLOOKUP(MONTH(C5524),lookup!$G$2:$N$13,8)</f>
        <v>2023M05</v>
      </c>
      <c r="C5524" s="7">
        <f t="shared" si="578"/>
        <v>45061</v>
      </c>
      <c r="D5524" s="126">
        <v>44.882556759715705</v>
      </c>
      <c r="E5524">
        <f t="shared" si="568"/>
        <v>44.874856614582256</v>
      </c>
      <c r="F5524" s="126">
        <v>36.778389749167765</v>
      </c>
      <c r="G5524">
        <f t="shared" si="577"/>
        <v>36.836555287072073</v>
      </c>
      <c r="H5524">
        <f t="shared" si="575"/>
        <v>44.972935731028478</v>
      </c>
      <c r="I5524">
        <f t="shared" si="576"/>
        <v>37.177452825954234</v>
      </c>
      <c r="J5524">
        <f t="shared" si="570"/>
        <v>0</v>
      </c>
      <c r="K5524" s="66"/>
      <c r="L5524" s="67"/>
      <c r="M5524" s="66"/>
      <c r="O5524" s="66"/>
      <c r="P5524" s="67"/>
      <c r="Q5524" s="66"/>
      <c r="R5524" s="68"/>
      <c r="S5524">
        <f t="shared" si="571"/>
        <v>37.18629701521396</v>
      </c>
      <c r="T5524">
        <f t="shared" si="572"/>
        <v>8.8441892597259653E-3</v>
      </c>
      <c r="U5524">
        <f t="shared" si="573"/>
        <v>44.984547786968228</v>
      </c>
      <c r="V5524">
        <f t="shared" si="574"/>
        <v>1.1612055939750121E-2</v>
      </c>
    </row>
    <row r="5525" spans="1:22">
      <c r="A5525" s="12">
        <f t="shared" si="569"/>
        <v>0</v>
      </c>
      <c r="B5525" t="str">
        <f>YEAR(C5525)&amp;VLOOKUP(MONTH(C5525),lookup!$G$2:$N$13,8)</f>
        <v>2023M05</v>
      </c>
      <c r="C5525" s="7">
        <f t="shared" si="578"/>
        <v>45062</v>
      </c>
      <c r="D5525" s="126">
        <v>44.760417504511629</v>
      </c>
      <c r="E5525">
        <f t="shared" si="568"/>
        <v>44.884605513677904</v>
      </c>
      <c r="F5525" s="126">
        <v>36.844248156995519</v>
      </c>
      <c r="G5525">
        <f t="shared" si="577"/>
        <v>36.85166611313943</v>
      </c>
      <c r="H5525">
        <f t="shared" si="575"/>
        <v>44.971567478569042</v>
      </c>
      <c r="I5525">
        <f t="shared" si="576"/>
        <v>37.167682417986192</v>
      </c>
      <c r="J5525">
        <f t="shared" si="570"/>
        <v>0</v>
      </c>
      <c r="K5525" s="66"/>
      <c r="L5525" s="67"/>
      <c r="M5525" s="66"/>
      <c r="O5525" s="66"/>
      <c r="P5525" s="67"/>
      <c r="Q5525" s="66"/>
      <c r="R5525" s="68"/>
      <c r="S5525">
        <f t="shared" si="571"/>
        <v>37.175590876157244</v>
      </c>
      <c r="T5525">
        <f t="shared" si="572"/>
        <v>7.9084581710517909E-3</v>
      </c>
      <c r="U5525">
        <f t="shared" si="573"/>
        <v>44.978049519601001</v>
      </c>
      <c r="V5525">
        <f t="shared" si="574"/>
        <v>6.4820410319583743E-3</v>
      </c>
    </row>
    <row r="5526" spans="1:22">
      <c r="A5526" s="12">
        <f t="shared" si="569"/>
        <v>0</v>
      </c>
      <c r="B5526" t="str">
        <f>YEAR(C5526)&amp;VLOOKUP(MONTH(C5526),lookup!$G$2:$N$13,8)</f>
        <v>2023M05</v>
      </c>
      <c r="C5526" s="7">
        <f t="shared" si="578"/>
        <v>45063</v>
      </c>
      <c r="D5526" s="126">
        <v>44.706437255519873</v>
      </c>
      <c r="E5526">
        <f t="shared" si="568"/>
        <v>44.817268753791907</v>
      </c>
      <c r="F5526" s="126">
        <v>36.592603513903633</v>
      </c>
      <c r="G5526">
        <f t="shared" si="577"/>
        <v>36.790097460172177</v>
      </c>
      <c r="H5526">
        <f t="shared" si="575"/>
        <v>44.948854087673396</v>
      </c>
      <c r="I5526">
        <f t="shared" si="576"/>
        <v>37.147296885597711</v>
      </c>
      <c r="J5526">
        <f t="shared" si="570"/>
        <v>0</v>
      </c>
      <c r="K5526" s="66"/>
      <c r="L5526" s="67"/>
      <c r="M5526" s="66"/>
      <c r="O5526" s="66"/>
      <c r="P5526" s="67"/>
      <c r="Q5526" s="66"/>
      <c r="R5526" s="68"/>
      <c r="S5526">
        <f t="shared" si="571"/>
        <v>37.162605346672748</v>
      </c>
      <c r="T5526">
        <f t="shared" si="572"/>
        <v>1.5308461075036917E-2</v>
      </c>
      <c r="U5526">
        <f t="shared" si="573"/>
        <v>44.965272824562568</v>
      </c>
      <c r="V5526">
        <f t="shared" si="574"/>
        <v>1.6418736889171726E-2</v>
      </c>
    </row>
    <row r="5527" spans="1:22">
      <c r="A5527" s="12">
        <f t="shared" si="569"/>
        <v>0</v>
      </c>
      <c r="B5527" t="str">
        <f>YEAR(C5527)&amp;VLOOKUP(MONTH(C5527),lookup!$G$2:$N$13,8)</f>
        <v>2023M05</v>
      </c>
      <c r="C5527" s="7">
        <f t="shared" si="578"/>
        <v>45064</v>
      </c>
      <c r="D5527" s="126">
        <v>44.35443500249454</v>
      </c>
      <c r="E5527">
        <f t="shared" si="568"/>
        <v>44.794951912488273</v>
      </c>
      <c r="F5527" s="126">
        <v>36.433854294584044</v>
      </c>
      <c r="G5527">
        <f t="shared" si="577"/>
        <v>36.760483739719163</v>
      </c>
      <c r="H5527">
        <f t="shared" si="575"/>
        <v>44.937545820159144</v>
      </c>
      <c r="I5527">
        <f t="shared" si="576"/>
        <v>37.126704573431319</v>
      </c>
      <c r="J5527">
        <f t="shared" si="570"/>
        <v>0</v>
      </c>
      <c r="K5527" s="66"/>
      <c r="L5527" s="67"/>
      <c r="M5527" s="66"/>
      <c r="O5527" s="66"/>
      <c r="P5527" s="67"/>
      <c r="Q5527" s="66"/>
      <c r="R5527" s="68"/>
      <c r="S5527">
        <f t="shared" si="571"/>
        <v>37.138535624637242</v>
      </c>
      <c r="T5527">
        <f t="shared" si="572"/>
        <v>1.183105120592387E-2</v>
      </c>
      <c r="U5527">
        <f t="shared" si="573"/>
        <v>44.947955286107515</v>
      </c>
      <c r="V5527">
        <f t="shared" si="574"/>
        <v>1.0409465948370666E-2</v>
      </c>
    </row>
    <row r="5528" spans="1:22">
      <c r="A5528" s="12">
        <f t="shared" si="569"/>
        <v>0</v>
      </c>
      <c r="B5528" t="str">
        <f>YEAR(C5528)&amp;VLOOKUP(MONTH(C5528),lookup!$G$2:$N$13,8)</f>
        <v>2023M05</v>
      </c>
      <c r="C5528" s="7">
        <f t="shared" si="578"/>
        <v>45065</v>
      </c>
      <c r="D5528" s="126">
        <v>45.221920672084366</v>
      </c>
      <c r="E5528">
        <f t="shared" si="568"/>
        <v>44.785857625143343</v>
      </c>
      <c r="F5528" s="126">
        <v>37.147566917977294</v>
      </c>
      <c r="G5528">
        <f t="shared" si="577"/>
        <v>36.770435892403981</v>
      </c>
      <c r="H5528">
        <f t="shared" si="575"/>
        <v>44.924823081711764</v>
      </c>
      <c r="I5528">
        <f t="shared" si="576"/>
        <v>37.112892375548697</v>
      </c>
      <c r="J5528">
        <f t="shared" si="570"/>
        <v>0</v>
      </c>
      <c r="K5528" s="66"/>
      <c r="L5528" s="67"/>
      <c r="M5528" s="66"/>
      <c r="O5528" s="66"/>
      <c r="P5528" s="67"/>
      <c r="Q5528" s="66"/>
      <c r="R5528" s="68"/>
      <c r="S5528">
        <f t="shared" si="571"/>
        <v>37.125889750802784</v>
      </c>
      <c r="T5528">
        <f t="shared" si="572"/>
        <v>1.2997375254087729E-2</v>
      </c>
      <c r="U5528">
        <f t="shared" si="573"/>
        <v>44.936050104794404</v>
      </c>
      <c r="V5528">
        <f t="shared" si="574"/>
        <v>1.1227023082639676E-2</v>
      </c>
    </row>
    <row r="5529" spans="1:22">
      <c r="A5529" s="12">
        <f t="shared" si="569"/>
        <v>0</v>
      </c>
      <c r="B5529" t="str">
        <f>YEAR(C5529)&amp;VLOOKUP(MONTH(C5529),lookup!$G$2:$N$13,8)</f>
        <v>2023M05</v>
      </c>
      <c r="C5529" s="7">
        <f t="shared" si="578"/>
        <v>45066</v>
      </c>
      <c r="D5529" s="126">
        <v>44.611435493353341</v>
      </c>
      <c r="E5529">
        <f t="shared" si="568"/>
        <v>44.792112845873469</v>
      </c>
      <c r="F5529" s="126">
        <v>36.632432393893247</v>
      </c>
      <c r="G5529">
        <f t="shared" si="577"/>
        <v>36.763910746088023</v>
      </c>
      <c r="H5529">
        <f t="shared" si="575"/>
        <v>44.902417789980269</v>
      </c>
      <c r="I5529">
        <f t="shared" si="576"/>
        <v>37.09032863088769</v>
      </c>
      <c r="J5529">
        <f t="shared" si="570"/>
        <v>0</v>
      </c>
      <c r="K5529" s="66"/>
      <c r="L5529" s="67"/>
      <c r="M5529" s="66"/>
      <c r="O5529" s="66"/>
      <c r="P5529" s="67"/>
      <c r="Q5529" s="66"/>
      <c r="R5529" s="68"/>
      <c r="S5529">
        <f t="shared" si="571"/>
        <v>37.09821157320161</v>
      </c>
      <c r="T5529">
        <f t="shared" si="572"/>
        <v>7.8829423139197274E-3</v>
      </c>
      <c r="U5529">
        <f t="shared" si="573"/>
        <v>44.90649800936901</v>
      </c>
      <c r="V5529">
        <f t="shared" si="574"/>
        <v>4.0802193887401472E-3</v>
      </c>
    </row>
    <row r="5530" spans="1:22">
      <c r="A5530" s="12">
        <f t="shared" si="569"/>
        <v>0</v>
      </c>
      <c r="B5530" t="str">
        <f>YEAR(C5530)&amp;VLOOKUP(MONTH(C5530),lookup!$G$2:$N$13,8)</f>
        <v>2023M05</v>
      </c>
      <c r="C5530" s="7">
        <f t="shared" si="578"/>
        <v>45067</v>
      </c>
      <c r="D5530" s="126">
        <v>44.988560719193501</v>
      </c>
      <c r="E5530">
        <f t="shared" si="568"/>
        <v>44.772403883314006</v>
      </c>
      <c r="F5530" s="126">
        <v>36.944070862144073</v>
      </c>
      <c r="G5530">
        <f t="shared" si="577"/>
        <v>36.762321922276506</v>
      </c>
      <c r="H5530">
        <f t="shared" si="575"/>
        <v>44.869533621845868</v>
      </c>
      <c r="I5530">
        <f t="shared" si="576"/>
        <v>37.051181405969885</v>
      </c>
      <c r="J5530">
        <f t="shared" si="570"/>
        <v>0</v>
      </c>
      <c r="K5530" s="66"/>
      <c r="L5530" s="67"/>
      <c r="M5530" s="66"/>
      <c r="O5530" s="66"/>
      <c r="P5530" s="67"/>
      <c r="Q5530" s="66"/>
      <c r="R5530" s="68"/>
      <c r="S5530">
        <f t="shared" si="571"/>
        <v>37.076990542318939</v>
      </c>
      <c r="T5530">
        <f t="shared" si="572"/>
        <v>2.5809136349053574E-2</v>
      </c>
      <c r="U5530">
        <f t="shared" si="573"/>
        <v>44.898225181919557</v>
      </c>
      <c r="V5530">
        <f t="shared" si="574"/>
        <v>2.8691560073689004E-2</v>
      </c>
    </row>
    <row r="5531" spans="1:22">
      <c r="A5531" s="12">
        <f t="shared" si="569"/>
        <v>0</v>
      </c>
      <c r="B5531" t="str">
        <f>YEAR(C5531)&amp;VLOOKUP(MONTH(C5531),lookup!$G$2:$N$13,8)</f>
        <v>2023M05</v>
      </c>
      <c r="C5531" s="7">
        <f t="shared" si="578"/>
        <v>45068</v>
      </c>
      <c r="D5531" s="126">
        <v>44.027929471922242</v>
      </c>
      <c r="E5531">
        <f t="shared" si="568"/>
        <v>44.67299902280535</v>
      </c>
      <c r="F5531" s="126">
        <v>36.142777502179143</v>
      </c>
      <c r="G5531">
        <f t="shared" si="577"/>
        <v>36.669188585651256</v>
      </c>
      <c r="H5531">
        <f t="shared" si="575"/>
        <v>44.799732925202633</v>
      </c>
      <c r="I5531">
        <f t="shared" si="576"/>
        <v>37.008185517984693</v>
      </c>
      <c r="J5531">
        <f t="shared" si="570"/>
        <v>0</v>
      </c>
      <c r="K5531" s="66"/>
      <c r="L5531" s="67"/>
      <c r="M5531" s="66"/>
      <c r="O5531" s="66"/>
      <c r="P5531" s="67"/>
      <c r="Q5531" s="66"/>
      <c r="R5531" s="68"/>
      <c r="S5531">
        <f t="shared" si="571"/>
        <v>37.031894778451125</v>
      </c>
      <c r="T5531">
        <f t="shared" si="572"/>
        <v>2.3709260466432625E-2</v>
      </c>
      <c r="U5531">
        <f t="shared" si="573"/>
        <v>44.828991766763508</v>
      </c>
      <c r="V5531">
        <f t="shared" si="574"/>
        <v>2.9258841560874771E-2</v>
      </c>
    </row>
    <row r="5532" spans="1:22">
      <c r="A5532" s="12">
        <f t="shared" si="569"/>
        <v>0</v>
      </c>
      <c r="B5532" t="str">
        <f>YEAR(C5532)&amp;VLOOKUP(MONTH(C5532),lookup!$G$2:$N$13,8)</f>
        <v>2023M05</v>
      </c>
      <c r="C5532" s="7">
        <f t="shared" si="578"/>
        <v>45069</v>
      </c>
      <c r="D5532" s="126">
        <v>44.943043533313634</v>
      </c>
      <c r="E5532">
        <f t="shared" si="568"/>
        <v>44.696496635971371</v>
      </c>
      <c r="F5532" s="126">
        <v>36.969633408639275</v>
      </c>
      <c r="G5532">
        <f t="shared" si="577"/>
        <v>36.712560472262851</v>
      </c>
      <c r="H5532">
        <f t="shared" si="575"/>
        <v>44.742105626901278</v>
      </c>
      <c r="I5532">
        <f t="shared" si="576"/>
        <v>36.954553582516098</v>
      </c>
      <c r="J5532">
        <f t="shared" si="570"/>
        <v>0</v>
      </c>
      <c r="K5532" s="66"/>
      <c r="L5532" s="67"/>
      <c r="M5532" s="66"/>
      <c r="O5532" s="66"/>
      <c r="P5532" s="67"/>
      <c r="Q5532" s="66"/>
      <c r="R5532" s="68"/>
      <c r="S5532">
        <f t="shared" si="571"/>
        <v>36.986754446191377</v>
      </c>
      <c r="T5532">
        <f t="shared" si="572"/>
        <v>3.2200863675278413E-2</v>
      </c>
      <c r="U5532">
        <f t="shared" si="573"/>
        <v>44.7785390461868</v>
      </c>
      <c r="V5532">
        <f t="shared" si="574"/>
        <v>3.6433419285522461E-2</v>
      </c>
    </row>
    <row r="5533" spans="1:22">
      <c r="A5533" s="12">
        <f t="shared" si="569"/>
        <v>0</v>
      </c>
      <c r="B5533" t="str">
        <f>YEAR(C5533)&amp;VLOOKUP(MONTH(C5533),lookup!$G$2:$N$13,8)</f>
        <v>2023M05</v>
      </c>
      <c r="C5533" s="7">
        <f t="shared" si="578"/>
        <v>45070</v>
      </c>
      <c r="D5533" s="126">
        <v>44.300408409730991</v>
      </c>
      <c r="E5533">
        <f t="shared" si="568"/>
        <v>44.663243851483955</v>
      </c>
      <c r="F5533" s="126">
        <v>36.364137550723889</v>
      </c>
      <c r="G5533">
        <f t="shared" si="577"/>
        <v>36.676743830715864</v>
      </c>
      <c r="H5533">
        <f t="shared" si="575"/>
        <v>44.65563635292208</v>
      </c>
      <c r="I5533">
        <f t="shared" si="576"/>
        <v>36.89018283002126</v>
      </c>
      <c r="J5533">
        <f t="shared" si="570"/>
        <v>0</v>
      </c>
      <c r="K5533" s="66"/>
      <c r="L5533" s="67"/>
      <c r="M5533" s="66"/>
      <c r="O5533" s="66"/>
      <c r="P5533" s="67"/>
      <c r="Q5533" s="66"/>
      <c r="R5533" s="68"/>
      <c r="S5533">
        <f t="shared" si="571"/>
        <v>36.915037072512732</v>
      </c>
      <c r="T5533">
        <f t="shared" si="572"/>
        <v>2.4854242491471723E-2</v>
      </c>
      <c r="U5533">
        <f t="shared" si="573"/>
        <v>44.687853811280164</v>
      </c>
      <c r="V5533">
        <f t="shared" si="574"/>
        <v>3.2217458358083206E-2</v>
      </c>
    </row>
    <row r="5534" spans="1:22">
      <c r="A5534" s="12">
        <f t="shared" si="569"/>
        <v>0</v>
      </c>
      <c r="B5534" t="str">
        <f>YEAR(C5534)&amp;VLOOKUP(MONTH(C5534),lookup!$G$2:$N$13,8)</f>
        <v>2023M05</v>
      </c>
      <c r="C5534" s="7">
        <f t="shared" si="578"/>
        <v>45071</v>
      </c>
      <c r="D5534" s="126">
        <v>44.675831129099208</v>
      </c>
      <c r="E5534">
        <f t="shared" si="568"/>
        <v>44.615823506667233</v>
      </c>
      <c r="F5534" s="126">
        <v>36.670539922799115</v>
      </c>
      <c r="G5534">
        <f t="shared" si="577"/>
        <v>36.641862606673655</v>
      </c>
      <c r="H5534">
        <f t="shared" si="575"/>
        <v>44.580543846866512</v>
      </c>
      <c r="I5534">
        <f t="shared" si="576"/>
        <v>36.82458741621641</v>
      </c>
      <c r="J5534">
        <f t="shared" si="570"/>
        <v>0</v>
      </c>
      <c r="K5534" s="66"/>
      <c r="L5534" s="67"/>
      <c r="M5534" s="66"/>
      <c r="O5534" s="66"/>
      <c r="P5534" s="67"/>
      <c r="Q5534" s="66"/>
      <c r="R5534" s="68"/>
      <c r="S5534">
        <f t="shared" si="571"/>
        <v>36.860444672077534</v>
      </c>
      <c r="T5534">
        <f t="shared" si="572"/>
        <v>3.5857255861124315E-2</v>
      </c>
      <c r="U5534">
        <f t="shared" si="573"/>
        <v>44.623758672511755</v>
      </c>
      <c r="V5534">
        <f t="shared" si="574"/>
        <v>4.3214825645243593E-2</v>
      </c>
    </row>
    <row r="5535" spans="1:22">
      <c r="A5535" s="12">
        <f t="shared" si="569"/>
        <v>0</v>
      </c>
      <c r="B5535" t="str">
        <f>YEAR(C5535)&amp;VLOOKUP(MONTH(C5535),lookup!$G$2:$N$13,8)</f>
        <v>2023M05</v>
      </c>
      <c r="C5535" s="7">
        <f t="shared" si="578"/>
        <v>45072</v>
      </c>
      <c r="D5535" s="126">
        <v>43.977196889676605</v>
      </c>
      <c r="E5535">
        <f t="shared" si="568"/>
        <v>44.539392907643048</v>
      </c>
      <c r="F5535" s="126">
        <v>36.206011627979485</v>
      </c>
      <c r="G5535">
        <f t="shared" si="577"/>
        <v>36.592087376184715</v>
      </c>
      <c r="H5535">
        <f t="shared" si="575"/>
        <v>44.505470976214035</v>
      </c>
      <c r="I5535">
        <f t="shared" si="576"/>
        <v>36.764338701612225</v>
      </c>
      <c r="J5535">
        <f t="shared" si="570"/>
        <v>0</v>
      </c>
      <c r="K5535" s="66"/>
      <c r="L5535" s="67"/>
      <c r="M5535" s="66"/>
      <c r="O5535" s="66"/>
      <c r="P5535" s="67"/>
      <c r="Q5535" s="66"/>
      <c r="R5535" s="68"/>
      <c r="S5535">
        <f t="shared" si="571"/>
        <v>36.807495520106691</v>
      </c>
      <c r="T5535">
        <f t="shared" si="572"/>
        <v>4.315681849446662E-2</v>
      </c>
      <c r="U5535">
        <f t="shared" si="573"/>
        <v>44.55635445126957</v>
      </c>
      <c r="V5535">
        <f t="shared" si="574"/>
        <v>5.0883475055535143E-2</v>
      </c>
    </row>
    <row r="5536" spans="1:22">
      <c r="A5536" s="12">
        <f t="shared" si="569"/>
        <v>0</v>
      </c>
      <c r="B5536" t="str">
        <f>YEAR(C5536)&amp;VLOOKUP(MONTH(C5536),lookup!$G$2:$N$13,8)</f>
        <v>2023M05</v>
      </c>
      <c r="C5536" s="7">
        <f t="shared" si="578"/>
        <v>45073</v>
      </c>
      <c r="D5536" s="126">
        <v>44.685648084642331</v>
      </c>
      <c r="E5536">
        <f t="shared" si="568"/>
        <v>44.480633151381994</v>
      </c>
      <c r="F5536" s="126">
        <v>36.617717248762546</v>
      </c>
      <c r="G5536">
        <f t="shared" si="577"/>
        <v>36.531775637410334</v>
      </c>
      <c r="H5536">
        <f t="shared" si="575"/>
        <v>44.428741446344688</v>
      </c>
      <c r="I5536">
        <f t="shared" si="576"/>
        <v>36.698990697945852</v>
      </c>
      <c r="J5536">
        <f t="shared" si="570"/>
        <v>0</v>
      </c>
      <c r="K5536" s="66"/>
      <c r="L5536" s="67"/>
      <c r="M5536" s="66"/>
      <c r="O5536" s="66"/>
      <c r="P5536" s="67"/>
      <c r="Q5536" s="66"/>
      <c r="R5536" s="68"/>
      <c r="S5536">
        <f t="shared" si="571"/>
        <v>36.728678545962723</v>
      </c>
      <c r="T5536">
        <f t="shared" si="572"/>
        <v>2.9687848016870078E-2</v>
      </c>
      <c r="U5536">
        <f t="shared" si="573"/>
        <v>44.46222167880476</v>
      </c>
      <c r="V5536">
        <f t="shared" si="574"/>
        <v>3.3480232460071591E-2</v>
      </c>
    </row>
    <row r="5537" spans="1:22">
      <c r="A5537" s="12">
        <f t="shared" si="569"/>
        <v>0</v>
      </c>
      <c r="B5537" t="str">
        <f>YEAR(C5537)&amp;VLOOKUP(MONTH(C5537),lookup!$G$2:$N$13,8)</f>
        <v>2023M05</v>
      </c>
      <c r="C5537" s="7">
        <f t="shared" si="578"/>
        <v>45074</v>
      </c>
      <c r="D5537" s="126">
        <v>44.085323973764709</v>
      </c>
      <c r="E5537">
        <f t="shared" si="568"/>
        <v>44.452534056561241</v>
      </c>
      <c r="F5537" s="126">
        <v>36.235516341161052</v>
      </c>
      <c r="G5537">
        <f t="shared" si="577"/>
        <v>36.514696620696398</v>
      </c>
      <c r="H5537">
        <f t="shared" si="575"/>
        <v>44.353358081756689</v>
      </c>
      <c r="I5537">
        <f t="shared" si="576"/>
        <v>36.626354147480754</v>
      </c>
      <c r="J5537">
        <f t="shared" si="570"/>
        <v>0</v>
      </c>
      <c r="K5537" s="66"/>
      <c r="L5537" s="67"/>
      <c r="M5537" s="66"/>
      <c r="O5537" s="66"/>
      <c r="P5537" s="67"/>
      <c r="Q5537" s="66"/>
      <c r="R5537" s="68"/>
      <c r="S5537">
        <f t="shared" si="571"/>
        <v>36.657156871183375</v>
      </c>
      <c r="T5537">
        <f t="shared" si="572"/>
        <v>3.0802723702620938E-2</v>
      </c>
      <c r="U5537">
        <f t="shared" si="573"/>
        <v>44.385649781595703</v>
      </c>
      <c r="V5537">
        <f t="shared" si="574"/>
        <v>3.2291699839014143E-2</v>
      </c>
    </row>
    <row r="5538" spans="1:22">
      <c r="A5538" s="12">
        <f t="shared" si="569"/>
        <v>0</v>
      </c>
      <c r="B5538" t="str">
        <f>YEAR(C5538)&amp;VLOOKUP(MONTH(C5538),lookup!$G$2:$N$13,8)</f>
        <v>2023M05</v>
      </c>
      <c r="C5538" s="7">
        <f t="shared" si="578"/>
        <v>45075</v>
      </c>
      <c r="D5538" s="126">
        <v>44.302306558618589</v>
      </c>
      <c r="E5538">
        <f t="shared" si="568"/>
        <v>44.356248423634057</v>
      </c>
      <c r="F5538" s="126">
        <v>36.350241453913739</v>
      </c>
      <c r="G5538">
        <f t="shared" si="577"/>
        <v>36.425966286454873</v>
      </c>
      <c r="H5538">
        <f t="shared" si="575"/>
        <v>44.287932875816679</v>
      </c>
      <c r="I5538">
        <f t="shared" si="576"/>
        <v>36.57372638310845</v>
      </c>
      <c r="J5538">
        <f t="shared" si="570"/>
        <v>0</v>
      </c>
      <c r="K5538" s="66"/>
      <c r="L5538" s="67"/>
      <c r="M5538" s="66"/>
      <c r="O5538" s="66"/>
      <c r="P5538" s="67"/>
      <c r="Q5538" s="66"/>
      <c r="R5538" s="68"/>
      <c r="S5538">
        <f t="shared" si="571"/>
        <v>36.584979693665318</v>
      </c>
      <c r="T5538">
        <f t="shared" si="572"/>
        <v>1.1253310556867291E-2</v>
      </c>
      <c r="U5538">
        <f t="shared" si="573"/>
        <v>44.303451485625288</v>
      </c>
      <c r="V5538">
        <f t="shared" si="574"/>
        <v>1.5518609808609085E-2</v>
      </c>
    </row>
    <row r="5539" spans="1:22">
      <c r="A5539" s="12">
        <f t="shared" si="569"/>
        <v>0</v>
      </c>
      <c r="B5539" t="str">
        <f>YEAR(C5539)&amp;VLOOKUP(MONTH(C5539),lookup!$G$2:$N$13,8)</f>
        <v>2023M05</v>
      </c>
      <c r="C5539" s="7">
        <f t="shared" si="578"/>
        <v>45076</v>
      </c>
      <c r="D5539" s="126">
        <v>43.298662811329677</v>
      </c>
      <c r="E5539">
        <f t="shared" si="568"/>
        <v>44.227190457480248</v>
      </c>
      <c r="F5539" s="126">
        <v>35.47923954878938</v>
      </c>
      <c r="G5539">
        <f t="shared" si="577"/>
        <v>36.310753664206814</v>
      </c>
      <c r="H5539">
        <f t="shared" si="575"/>
        <v>44.237361022401537</v>
      </c>
      <c r="I5539">
        <f t="shared" si="576"/>
        <v>36.524572233516992</v>
      </c>
      <c r="J5539">
        <f t="shared" si="570"/>
        <v>0</v>
      </c>
      <c r="K5539" s="66"/>
      <c r="L5539" s="67"/>
      <c r="M5539" s="66"/>
      <c r="O5539" s="66"/>
      <c r="P5539" s="67"/>
      <c r="Q5539" s="66"/>
      <c r="R5539" s="68"/>
      <c r="S5539">
        <f t="shared" si="571"/>
        <v>36.535813699315206</v>
      </c>
      <c r="T5539">
        <f t="shared" si="572"/>
        <v>1.1241465798214278E-2</v>
      </c>
      <c r="U5539">
        <f t="shared" si="573"/>
        <v>44.247026357743799</v>
      </c>
      <c r="V5539">
        <f t="shared" si="574"/>
        <v>9.6653353422624377E-3</v>
      </c>
    </row>
    <row r="5540" spans="1:22">
      <c r="A5540" s="12">
        <f t="shared" si="569"/>
        <v>0</v>
      </c>
      <c r="B5540" t="str">
        <f>YEAR(C5540)&amp;VLOOKUP(MONTH(C5540),lookup!$G$2:$N$13,8)</f>
        <v>2023M05</v>
      </c>
      <c r="C5540" s="7">
        <f t="shared" si="578"/>
        <v>45077</v>
      </c>
      <c r="D5540" s="126">
        <v>44.499166587543968</v>
      </c>
      <c r="E5540">
        <f t="shared" si="568"/>
        <v>44.184726103240038</v>
      </c>
      <c r="F5540" s="126">
        <v>36.511020043388882</v>
      </c>
      <c r="G5540">
        <f t="shared" si="577"/>
        <v>36.268797005594472</v>
      </c>
      <c r="H5540">
        <f t="shared" si="575"/>
        <v>44.166307904005819</v>
      </c>
      <c r="I5540">
        <f t="shared" si="576"/>
        <v>36.46782596176697</v>
      </c>
      <c r="J5540">
        <f t="shared" si="570"/>
        <v>0</v>
      </c>
      <c r="K5540" s="66"/>
      <c r="L5540" s="67"/>
      <c r="M5540" s="66"/>
      <c r="O5540" s="66"/>
      <c r="P5540" s="67"/>
      <c r="Q5540" s="66"/>
      <c r="R5540" s="68"/>
      <c r="S5540">
        <f t="shared" si="571"/>
        <v>36.481560847022159</v>
      </c>
      <c r="T5540">
        <f t="shared" si="572"/>
        <v>1.3734885255189511E-2</v>
      </c>
      <c r="U5540">
        <f t="shared" si="573"/>
        <v>44.183339443072661</v>
      </c>
      <c r="V5540">
        <f t="shared" si="574"/>
        <v>1.7031539066842072E-2</v>
      </c>
    </row>
    <row r="5541" spans="1:22">
      <c r="A5541" s="12">
        <f t="shared" si="569"/>
        <v>0</v>
      </c>
      <c r="B5541" t="str">
        <f>YEAR(C5541)&amp;VLOOKUP(MONTH(C5541),lookup!$G$2:$N$13,8)</f>
        <v>2023M06</v>
      </c>
      <c r="C5541" s="7">
        <f t="shared" si="578"/>
        <v>45078</v>
      </c>
      <c r="D5541" s="126">
        <v>43.822803100924872</v>
      </c>
      <c r="E5541">
        <f t="shared" si="568"/>
        <v>44.142009622377017</v>
      </c>
      <c r="F5541" s="126">
        <v>36.019100649569445</v>
      </c>
      <c r="G5541">
        <f t="shared" si="577"/>
        <v>36.231656284404821</v>
      </c>
      <c r="H5541">
        <f t="shared" si="575"/>
        <v>44.10182170570765</v>
      </c>
      <c r="I5541">
        <f t="shared" si="576"/>
        <v>36.406738123546553</v>
      </c>
      <c r="J5541">
        <f t="shared" si="570"/>
        <v>0</v>
      </c>
      <c r="K5541" s="66"/>
      <c r="L5541" s="67"/>
      <c r="M5541" s="66"/>
      <c r="O5541" s="148"/>
      <c r="P5541" s="67"/>
      <c r="Q5541" s="66"/>
      <c r="R5541" s="68"/>
      <c r="S5541">
        <f t="shared" si="571"/>
        <v>36.421133073553783</v>
      </c>
      <c r="T5541">
        <f t="shared" si="572"/>
        <v>1.4394950007229568E-2</v>
      </c>
      <c r="U5541">
        <f t="shared" si="573"/>
        <v>44.112312271409976</v>
      </c>
      <c r="V5541">
        <f t="shared" si="574"/>
        <v>1.0490565702326649E-2</v>
      </c>
    </row>
    <row r="5542" spans="1:22">
      <c r="A5542" s="12">
        <f t="shared" si="569"/>
        <v>0</v>
      </c>
      <c r="B5542" t="str">
        <f>YEAR(C5542)&amp;VLOOKUP(MONTH(C5542),lookup!$G$2:$N$13,8)</f>
        <v>2023M06</v>
      </c>
      <c r="C5542" s="7">
        <f t="shared" si="578"/>
        <v>45079</v>
      </c>
      <c r="D5542" s="126">
        <v>43.990633922528957</v>
      </c>
      <c r="E5542">
        <f t="shared" si="568"/>
        <v>44.041266950123592</v>
      </c>
      <c r="F5542" s="126">
        <v>35.954737759512014</v>
      </c>
      <c r="G5542">
        <f t="shared" si="577"/>
        <v>36.131670358428494</v>
      </c>
      <c r="H5542">
        <f t="shared" si="575"/>
        <v>44.057754215998088</v>
      </c>
      <c r="I5542">
        <f t="shared" si="576"/>
        <v>36.376241406902551</v>
      </c>
      <c r="J5542">
        <f t="shared" si="570"/>
        <v>0</v>
      </c>
      <c r="K5542" s="66"/>
      <c r="L5542" s="67"/>
      <c r="M5542" s="66"/>
      <c r="O5542" s="148"/>
      <c r="P5542" s="67"/>
      <c r="Q5542" s="66"/>
      <c r="R5542" s="68"/>
      <c r="S5542">
        <f t="shared" si="571"/>
        <v>36.385120770599002</v>
      </c>
      <c r="T5542">
        <f t="shared" si="572"/>
        <v>8.879363696451037E-3</v>
      </c>
      <c r="U5542">
        <f t="shared" si="573"/>
        <v>44.069550534560051</v>
      </c>
      <c r="V5542">
        <f t="shared" si="574"/>
        <v>1.1796318561962948E-2</v>
      </c>
    </row>
    <row r="5543" spans="1:22">
      <c r="A5543" s="12">
        <f t="shared" si="569"/>
        <v>0</v>
      </c>
      <c r="B5543" t="str">
        <f>YEAR(C5543)&amp;VLOOKUP(MONTH(C5543),lookup!$G$2:$N$13,8)</f>
        <v>2023M06</v>
      </c>
      <c r="C5543" s="7">
        <f t="shared" si="578"/>
        <v>45080</v>
      </c>
      <c r="D5543" s="126">
        <v>43.62692678451792</v>
      </c>
      <c r="E5543">
        <f t="shared" si="568"/>
        <v>43.981175302780606</v>
      </c>
      <c r="F5543" s="126">
        <v>35.821889138699589</v>
      </c>
      <c r="G5543">
        <f t="shared" si="577"/>
        <v>36.073193769310045</v>
      </c>
      <c r="H5543">
        <f t="shared" si="575"/>
        <v>43.99845228141983</v>
      </c>
      <c r="I5543">
        <f t="shared" si="576"/>
        <v>36.325987413593552</v>
      </c>
      <c r="J5543">
        <f t="shared" si="570"/>
        <v>0</v>
      </c>
      <c r="K5543" s="66"/>
      <c r="L5543" s="67"/>
      <c r="M5543" s="66"/>
      <c r="O5543" s="148"/>
      <c r="P5543" s="67"/>
      <c r="Q5543" s="66"/>
      <c r="R5543" s="68"/>
      <c r="S5543">
        <f t="shared" si="571"/>
        <v>36.329289185218599</v>
      </c>
      <c r="T5543">
        <f t="shared" si="572"/>
        <v>3.3017716250469675E-3</v>
      </c>
      <c r="U5543">
        <f t="shared" si="573"/>
        <v>44.000968812812985</v>
      </c>
      <c r="V5543">
        <f t="shared" si="574"/>
        <v>2.5165313931552191E-3</v>
      </c>
    </row>
    <row r="5544" spans="1:22">
      <c r="A5544" s="12">
        <f t="shared" si="569"/>
        <v>0</v>
      </c>
      <c r="B5544" t="str">
        <f>YEAR(C5544)&amp;VLOOKUP(MONTH(C5544),lookup!$G$2:$N$13,8)</f>
        <v>2023M06</v>
      </c>
      <c r="C5544" s="7">
        <f t="shared" si="578"/>
        <v>45081</v>
      </c>
      <c r="D5544" s="126">
        <v>44.235222350829993</v>
      </c>
      <c r="E5544">
        <f t="shared" si="568"/>
        <v>43.947433343768282</v>
      </c>
      <c r="F5544" s="126">
        <v>36.240581433675381</v>
      </c>
      <c r="G5544">
        <f t="shared" si="577"/>
        <v>36.040484445847234</v>
      </c>
      <c r="H5544">
        <f t="shared" si="575"/>
        <v>43.89762736007274</v>
      </c>
      <c r="I5544">
        <f t="shared" si="576"/>
        <v>36.248108764145577</v>
      </c>
      <c r="J5544">
        <f t="shared" si="570"/>
        <v>0</v>
      </c>
      <c r="K5544" s="66"/>
      <c r="L5544" s="67"/>
      <c r="M5544" s="66"/>
      <c r="O5544" s="148"/>
      <c r="P5544" s="67"/>
      <c r="Q5544" s="66"/>
      <c r="R5544" s="68"/>
      <c r="S5544">
        <f t="shared" si="571"/>
        <v>36.288163810541064</v>
      </c>
      <c r="T5544">
        <f t="shared" si="572"/>
        <v>4.0055046395487182E-2</v>
      </c>
      <c r="U5544">
        <f t="shared" si="573"/>
        <v>43.943635806745178</v>
      </c>
      <c r="V5544">
        <f t="shared" si="574"/>
        <v>4.6008446672438197E-2</v>
      </c>
    </row>
    <row r="5545" spans="1:22">
      <c r="A5545" s="12">
        <f t="shared" si="569"/>
        <v>0</v>
      </c>
      <c r="B5545" t="str">
        <f>YEAR(C5545)&amp;VLOOKUP(MONTH(C5545),lookup!$G$2:$N$13,8)</f>
        <v>2023M06</v>
      </c>
      <c r="C5545" s="7">
        <f t="shared" si="578"/>
        <v>45082</v>
      </c>
      <c r="D5545" s="126">
        <v>43.183097531234409</v>
      </c>
      <c r="E5545">
        <f t="shared" si="568"/>
        <v>43.881413751102201</v>
      </c>
      <c r="F5545" s="126">
        <v>35.279023533411134</v>
      </c>
      <c r="G5545">
        <f t="shared" si="577"/>
        <v>35.964018977414675</v>
      </c>
      <c r="H5545">
        <f t="shared" si="575"/>
        <v>43.823981361993724</v>
      </c>
      <c r="I5545">
        <f t="shared" si="576"/>
        <v>36.190703120789209</v>
      </c>
      <c r="J5545">
        <f t="shared" si="570"/>
        <v>0</v>
      </c>
      <c r="K5545" s="66"/>
      <c r="L5545" s="67"/>
      <c r="M5545" s="66"/>
      <c r="O5545" s="148"/>
      <c r="P5545" s="67"/>
      <c r="Q5545" s="66"/>
      <c r="R5545" s="68"/>
      <c r="S5545">
        <f t="shared" si="571"/>
        <v>36.213868936837983</v>
      </c>
      <c r="T5545">
        <f t="shared" si="572"/>
        <v>2.3165816048773991E-2</v>
      </c>
      <c r="U5545">
        <f t="shared" si="573"/>
        <v>43.850806490045933</v>
      </c>
      <c r="V5545">
        <f t="shared" si="574"/>
        <v>2.6825128052209379E-2</v>
      </c>
    </row>
    <row r="5546" spans="1:22">
      <c r="A5546" s="12">
        <f t="shared" si="569"/>
        <v>0</v>
      </c>
      <c r="B5546" t="str">
        <f>YEAR(C5546)&amp;VLOOKUP(MONTH(C5546),lookup!$G$2:$N$13,8)</f>
        <v>2023M06</v>
      </c>
      <c r="C5546" s="7">
        <f t="shared" si="578"/>
        <v>45083</v>
      </c>
      <c r="D5546" s="126">
        <v>43.977412512685582</v>
      </c>
      <c r="E5546">
        <f t="shared" si="568"/>
        <v>43.817628366993191</v>
      </c>
      <c r="F5546" s="126">
        <v>36.041786059270677</v>
      </c>
      <c r="G5546">
        <f t="shared" si="577"/>
        <v>35.905637683239632</v>
      </c>
      <c r="H5546">
        <f t="shared" si="575"/>
        <v>43.744750725016431</v>
      </c>
      <c r="I5546">
        <f t="shared" si="576"/>
        <v>36.121651219042789</v>
      </c>
      <c r="J5546">
        <f t="shared" si="570"/>
        <v>0</v>
      </c>
      <c r="K5546" s="66"/>
      <c r="L5546" s="67"/>
      <c r="M5546" s="66"/>
      <c r="O5546" s="148"/>
      <c r="P5546" s="67"/>
      <c r="Q5546" s="66"/>
      <c r="R5546" s="68"/>
      <c r="S5546">
        <f t="shared" si="571"/>
        <v>36.139815518605737</v>
      </c>
      <c r="T5546">
        <f t="shared" si="572"/>
        <v>1.8164299562947406E-2</v>
      </c>
      <c r="U5546">
        <f t="shared" si="573"/>
        <v>43.764809077534728</v>
      </c>
      <c r="V5546">
        <f t="shared" si="574"/>
        <v>2.0058352518297795E-2</v>
      </c>
    </row>
    <row r="5547" spans="1:22">
      <c r="A5547" s="12">
        <f t="shared" si="569"/>
        <v>0</v>
      </c>
      <c r="B5547" t="str">
        <f>YEAR(C5547)&amp;VLOOKUP(MONTH(C5547),lookup!$G$2:$N$13,8)</f>
        <v>2023M06</v>
      </c>
      <c r="C5547" s="7">
        <f t="shared" si="578"/>
        <v>45084</v>
      </c>
      <c r="D5547" s="126">
        <v>43.022426334505859</v>
      </c>
      <c r="E5547">
        <f t="shared" si="568"/>
        <v>43.733665523323445</v>
      </c>
      <c r="F5547" s="126">
        <v>35.361773562800188</v>
      </c>
      <c r="G5547">
        <f t="shared" si="577"/>
        <v>35.843518801884542</v>
      </c>
      <c r="H5547">
        <f t="shared" si="575"/>
        <v>43.634042185708068</v>
      </c>
      <c r="I5547">
        <f t="shared" si="576"/>
        <v>36.039819976226852</v>
      </c>
      <c r="J5547">
        <f t="shared" si="570"/>
        <v>0</v>
      </c>
      <c r="K5547" s="66"/>
      <c r="L5547" s="67"/>
      <c r="M5547" s="66"/>
      <c r="O5547" s="148"/>
      <c r="P5547" s="67"/>
      <c r="Q5547" s="66"/>
      <c r="R5547" s="68"/>
      <c r="S5547">
        <f t="shared" si="571"/>
        <v>36.067548011960042</v>
      </c>
      <c r="T5547">
        <f t="shared" si="572"/>
        <v>2.7728035733190382E-2</v>
      </c>
      <c r="U5547">
        <f t="shared" si="573"/>
        <v>43.672944069511253</v>
      </c>
      <c r="V5547">
        <f t="shared" si="574"/>
        <v>3.8901883803184489E-2</v>
      </c>
    </row>
    <row r="5548" spans="1:22">
      <c r="A5548" s="12">
        <f t="shared" si="569"/>
        <v>0</v>
      </c>
      <c r="B5548" t="str">
        <f>YEAR(C5548)&amp;VLOOKUP(MONTH(C5548),lookup!$G$2:$N$13,8)</f>
        <v>2023M06</v>
      </c>
      <c r="C5548" s="7">
        <f t="shared" si="578"/>
        <v>45085</v>
      </c>
      <c r="D5548" s="126">
        <v>43.657105858992743</v>
      </c>
      <c r="E5548">
        <f t="shared" si="568"/>
        <v>43.653242722494312</v>
      </c>
      <c r="F5548" s="126">
        <v>35.717321066890399</v>
      </c>
      <c r="G5548">
        <f t="shared" si="577"/>
        <v>35.774127891468247</v>
      </c>
      <c r="H5548">
        <f t="shared" si="575"/>
        <v>43.540939506507563</v>
      </c>
      <c r="I5548">
        <f t="shared" si="576"/>
        <v>35.960264794855775</v>
      </c>
      <c r="J5548">
        <f t="shared" si="570"/>
        <v>0</v>
      </c>
      <c r="K5548" s="66"/>
      <c r="L5548" s="67"/>
      <c r="M5548" s="66"/>
      <c r="O5548" s="148"/>
      <c r="P5548" s="67"/>
      <c r="Q5548" s="66"/>
      <c r="R5548" s="68"/>
      <c r="S5548">
        <f t="shared" si="571"/>
        <v>35.994384372641939</v>
      </c>
      <c r="T5548">
        <f t="shared" si="572"/>
        <v>3.4119577786164257E-2</v>
      </c>
      <c r="U5548">
        <f t="shared" si="573"/>
        <v>43.579187190442511</v>
      </c>
      <c r="V5548">
        <f t="shared" si="574"/>
        <v>3.8247683934947929E-2</v>
      </c>
    </row>
    <row r="5549" spans="1:22">
      <c r="A5549" s="12">
        <f t="shared" si="569"/>
        <v>0</v>
      </c>
      <c r="B5549" t="str">
        <f>YEAR(C5549)&amp;VLOOKUP(MONTH(C5549),lookup!$G$2:$N$13,8)</f>
        <v>2023M06</v>
      </c>
      <c r="C5549" s="7">
        <f t="shared" si="578"/>
        <v>45086</v>
      </c>
      <c r="D5549" s="126">
        <v>42.929528585679634</v>
      </c>
      <c r="E5549">
        <f t="shared" ref="E5549:E5612" si="579">AVERAGE(SUM(D5542:D5549)/8,SUM(D5544:D5549)/6)</f>
        <v>43.539296548721623</v>
      </c>
      <c r="F5549" s="126">
        <v>35.290476544734027</v>
      </c>
      <c r="G5549">
        <f t="shared" si="577"/>
        <v>35.684304502085574</v>
      </c>
      <c r="H5549">
        <f t="shared" si="575"/>
        <v>43.461258088426618</v>
      </c>
      <c r="I5549">
        <f t="shared" si="576"/>
        <v>35.900832899088847</v>
      </c>
      <c r="J5549">
        <f t="shared" si="570"/>
        <v>0</v>
      </c>
      <c r="K5549" s="66"/>
      <c r="L5549" s="67"/>
      <c r="M5549" s="66"/>
      <c r="O5549" s="148"/>
      <c r="P5549" s="67"/>
      <c r="Q5549" s="66"/>
      <c r="R5549" s="68"/>
      <c r="S5549">
        <f t="shared" si="571"/>
        <v>35.921752786943884</v>
      </c>
      <c r="T5549">
        <f t="shared" si="572"/>
        <v>2.0919887855036734E-2</v>
      </c>
      <c r="U5549">
        <f t="shared" si="573"/>
        <v>43.490279613544303</v>
      </c>
      <c r="V5549">
        <f t="shared" si="574"/>
        <v>2.9021525117684632E-2</v>
      </c>
    </row>
    <row r="5550" spans="1:22">
      <c r="A5550" s="12">
        <f t="shared" si="569"/>
        <v>0</v>
      </c>
      <c r="B5550" t="str">
        <f>YEAR(C5550)&amp;VLOOKUP(MONTH(C5550),lookup!$G$2:$N$13,8)</f>
        <v>2023M06</v>
      </c>
      <c r="C5550" s="7">
        <f t="shared" si="578"/>
        <v>45087</v>
      </c>
      <c r="D5550" s="126">
        <v>43.522967773375903</v>
      </c>
      <c r="E5550">
        <f t="shared" si="579"/>
        <v>43.450712866278394</v>
      </c>
      <c r="F5550" s="126">
        <v>35.551672957709343</v>
      </c>
      <c r="G5550">
        <f t="shared" si="577"/>
        <v>35.601703912309063</v>
      </c>
      <c r="H5550">
        <f t="shared" si="575"/>
        <v>43.371465112353469</v>
      </c>
      <c r="I5550">
        <f t="shared" si="576"/>
        <v>35.820972612024981</v>
      </c>
      <c r="J5550">
        <f t="shared" si="570"/>
        <v>0</v>
      </c>
      <c r="K5550" s="66"/>
      <c r="L5550" s="67"/>
      <c r="M5550" s="66"/>
      <c r="O5550" s="148"/>
      <c r="P5550" s="67"/>
      <c r="Q5550" s="66"/>
      <c r="R5550" s="68"/>
      <c r="S5550">
        <f t="shared" si="571"/>
        <v>35.84005420862826</v>
      </c>
      <c r="T5550">
        <f t="shared" si="572"/>
        <v>1.9081596603278683E-2</v>
      </c>
      <c r="U5550">
        <f t="shared" si="573"/>
        <v>43.395115911837152</v>
      </c>
      <c r="V5550">
        <f t="shared" si="574"/>
        <v>2.3650799483682761E-2</v>
      </c>
    </row>
    <row r="5551" spans="1:22">
      <c r="A5551" s="12">
        <f t="shared" si="569"/>
        <v>0</v>
      </c>
      <c r="B5551" t="str">
        <f>YEAR(C5551)&amp;VLOOKUP(MONTH(C5551),lookup!$G$2:$N$13,8)</f>
        <v>2023M06</v>
      </c>
      <c r="C5551" s="7">
        <f t="shared" si="578"/>
        <v>45088</v>
      </c>
      <c r="D5551" s="126">
        <v>42.789080841463601</v>
      </c>
      <c r="E5551">
        <f t="shared" si="579"/>
        <v>43.365512770689925</v>
      </c>
      <c r="F5551" s="126">
        <v>35.17281197044224</v>
      </c>
      <c r="G5551">
        <f t="shared" si="577"/>
        <v>35.552285625712244</v>
      </c>
      <c r="H5551">
        <f t="shared" si="575"/>
        <v>43.285402631637673</v>
      </c>
      <c r="I5551">
        <f t="shared" si="576"/>
        <v>35.754348002801713</v>
      </c>
      <c r="J5551">
        <f t="shared" si="570"/>
        <v>0</v>
      </c>
      <c r="K5551" s="66"/>
      <c r="L5551" s="67"/>
      <c r="M5551" s="66"/>
      <c r="O5551" s="148"/>
      <c r="P5551" s="67"/>
      <c r="Q5551" s="66"/>
      <c r="R5551" s="68"/>
      <c r="S5551">
        <f t="shared" si="571"/>
        <v>35.775721290514603</v>
      </c>
      <c r="T5551">
        <f t="shared" si="572"/>
        <v>2.1373287712890487E-2</v>
      </c>
      <c r="U5551">
        <f t="shared" si="573"/>
        <v>43.314424076033646</v>
      </c>
      <c r="V5551">
        <f t="shared" si="574"/>
        <v>2.9021444395972651E-2</v>
      </c>
    </row>
    <row r="5552" spans="1:22">
      <c r="A5552" s="12">
        <f t="shared" ref="A5552:A5615" si="580">IF(D5552+D5553=D5552,IF(D5552+D5553&gt;0,1,0),0)</f>
        <v>0</v>
      </c>
      <c r="B5552" t="str">
        <f>YEAR(C5552)&amp;VLOOKUP(MONTH(C5552),lookup!$G$2:$N$13,8)</f>
        <v>2023M06</v>
      </c>
      <c r="C5552" s="7">
        <f t="shared" si="578"/>
        <v>45089</v>
      </c>
      <c r="D5552" s="126">
        <v>43.064173207564302</v>
      </c>
      <c r="E5552">
        <f t="shared" si="579"/>
        <v>43.216218923809052</v>
      </c>
      <c r="F5552" s="126">
        <v>35.127584961527809</v>
      </c>
      <c r="G5552">
        <f t="shared" si="577"/>
        <v>35.406539921391115</v>
      </c>
      <c r="H5552">
        <f t="shared" si="575"/>
        <v>43.228288017609565</v>
      </c>
      <c r="I5552">
        <f t="shared" si="576"/>
        <v>35.707832138414368</v>
      </c>
      <c r="J5552">
        <f t="shared" si="570"/>
        <v>0</v>
      </c>
      <c r="K5552" s="66"/>
      <c r="L5552" s="67"/>
      <c r="M5552" s="66"/>
      <c r="O5552" s="148"/>
      <c r="P5552" s="67"/>
      <c r="Q5552" s="66"/>
      <c r="R5552" s="68"/>
      <c r="S5552">
        <f t="shared" si="571"/>
        <v>35.724137954688601</v>
      </c>
      <c r="T5552">
        <f t="shared" si="572"/>
        <v>1.6305816274233109E-2</v>
      </c>
      <c r="U5552">
        <f t="shared" si="573"/>
        <v>43.248985618946335</v>
      </c>
      <c r="V5552">
        <f t="shared" si="574"/>
        <v>2.0697601336770788E-2</v>
      </c>
    </row>
    <row r="5553" spans="1:22">
      <c r="A5553" s="12">
        <f t="shared" si="580"/>
        <v>0</v>
      </c>
      <c r="B5553" t="str">
        <f>YEAR(C5553)&amp;VLOOKUP(MONTH(C5553),lookup!$G$2:$N$13,8)</f>
        <v>2023M06</v>
      </c>
      <c r="C5553" s="7">
        <f t="shared" si="578"/>
        <v>45090</v>
      </c>
      <c r="D5553" s="126">
        <v>42.236094025066414</v>
      </c>
      <c r="E5553">
        <f t="shared" si="579"/>
        <v>43.091503512220257</v>
      </c>
      <c r="F5553" s="126">
        <v>34.674002366658549</v>
      </c>
      <c r="G5553">
        <f t="shared" si="577"/>
        <v>35.311411832123945</v>
      </c>
      <c r="H5553">
        <f t="shared" si="575"/>
        <v>43.165772698597756</v>
      </c>
      <c r="I5553">
        <f t="shared" si="576"/>
        <v>35.648842898392267</v>
      </c>
      <c r="J5553">
        <f t="shared" si="570"/>
        <v>0</v>
      </c>
      <c r="K5553" s="66"/>
      <c r="L5553" s="67"/>
      <c r="M5553" s="66"/>
      <c r="O5553" s="148"/>
      <c r="P5553" s="67"/>
      <c r="Q5553" s="66"/>
      <c r="R5553" s="68"/>
      <c r="S5553">
        <f t="shared" si="571"/>
        <v>35.672812516323411</v>
      </c>
      <c r="T5553">
        <f t="shared" si="572"/>
        <v>2.3969617931143716E-2</v>
      </c>
      <c r="U5553">
        <f t="shared" si="573"/>
        <v>43.189016645346001</v>
      </c>
      <c r="V5553">
        <f t="shared" si="574"/>
        <v>2.3243946748245037E-2</v>
      </c>
    </row>
    <row r="5554" spans="1:22">
      <c r="A5554" s="12">
        <f t="shared" si="580"/>
        <v>0</v>
      </c>
      <c r="B5554" t="str">
        <f>YEAR(C5554)&amp;VLOOKUP(MONTH(C5554),lookup!$G$2:$N$13,8)</f>
        <v>2023M06</v>
      </c>
      <c r="C5554" s="7">
        <f t="shared" si="578"/>
        <v>45091</v>
      </c>
      <c r="D5554" s="126">
        <v>42.702147943894857</v>
      </c>
      <c r="E5554">
        <f t="shared" si="579"/>
        <v>42.932219650412691</v>
      </c>
      <c r="F5554" s="126">
        <v>34.831060604190114</v>
      </c>
      <c r="G5554">
        <f t="shared" si="577"/>
        <v>35.161886452623051</v>
      </c>
      <c r="H5554">
        <f t="shared" si="575"/>
        <v>43.07064220737805</v>
      </c>
      <c r="I5554">
        <f t="shared" si="576"/>
        <v>35.57256374973953</v>
      </c>
      <c r="J5554">
        <f t="shared" si="570"/>
        <v>0</v>
      </c>
      <c r="K5554" s="66"/>
      <c r="L5554" s="67"/>
      <c r="M5554" s="66"/>
      <c r="O5554" s="148"/>
      <c r="P5554" s="67"/>
      <c r="Q5554" s="66"/>
      <c r="R5554" s="68"/>
      <c r="S5554">
        <f t="shared" si="571"/>
        <v>35.59062856079386</v>
      </c>
      <c r="T5554">
        <f t="shared" si="572"/>
        <v>1.8064811054330221E-2</v>
      </c>
      <c r="U5554">
        <f t="shared" si="573"/>
        <v>43.098253290931531</v>
      </c>
      <c r="V5554">
        <f t="shared" si="574"/>
        <v>2.7611083553480853E-2</v>
      </c>
    </row>
    <row r="5555" spans="1:22">
      <c r="A5555" s="12">
        <f t="shared" si="580"/>
        <v>0</v>
      </c>
      <c r="B5555" t="str">
        <f>YEAR(C5555)&amp;VLOOKUP(MONTH(C5555),lookup!$G$2:$N$13,8)</f>
        <v>2023M06</v>
      </c>
      <c r="C5555" s="7">
        <f t="shared" si="578"/>
        <v>45092</v>
      </c>
      <c r="D5555" s="126">
        <v>41.93905291730281</v>
      </c>
      <c r="E5555">
        <f t="shared" si="579"/>
        <v>42.781969172806093</v>
      </c>
      <c r="F5555" s="126">
        <v>34.525063178609848</v>
      </c>
      <c r="G5555">
        <f t="shared" si="577"/>
        <v>35.045807606434138</v>
      </c>
      <c r="H5555">
        <f t="shared" si="575"/>
        <v>42.992465829906969</v>
      </c>
      <c r="I5555">
        <f t="shared" si="576"/>
        <v>35.509151304845069</v>
      </c>
      <c r="J5555">
        <f t="shared" ref="J5555:J5618" si="581">INDEX(L:AW,MATCH(C5555,C:C,0),MATCH($J$1,$L$1:$AW$1,0))*(IF(K5555=$S$1,1,IF(M5555=$S$1,1,IF(O5555=$S$1,1,IF(Q5555=$S$1,1,0)))))</f>
        <v>0</v>
      </c>
      <c r="K5555" s="66"/>
      <c r="L5555" s="67"/>
      <c r="M5555" s="66"/>
      <c r="O5555" s="148"/>
      <c r="P5555" s="67"/>
      <c r="Q5555" s="66"/>
      <c r="R5555" s="68"/>
      <c r="S5555">
        <f t="shared" si="571"/>
        <v>35.540955201552791</v>
      </c>
      <c r="T5555">
        <f t="shared" si="572"/>
        <v>3.1803896707721435E-2</v>
      </c>
      <c r="U5555">
        <f t="shared" si="573"/>
        <v>43.031484513336828</v>
      </c>
      <c r="V5555">
        <f t="shared" si="574"/>
        <v>3.9018683429858925E-2</v>
      </c>
    </row>
    <row r="5556" spans="1:22">
      <c r="A5556" s="12">
        <f t="shared" si="580"/>
        <v>0</v>
      </c>
      <c r="B5556" t="str">
        <f>YEAR(C5556)&amp;VLOOKUP(MONTH(C5556),lookup!$G$2:$N$13,8)</f>
        <v>2023M06</v>
      </c>
      <c r="C5556" s="7">
        <f t="shared" si="578"/>
        <v>45093</v>
      </c>
      <c r="D5556" s="126">
        <v>42.569604721562925</v>
      </c>
      <c r="E5556">
        <f t="shared" si="579"/>
        <v>42.634553430732311</v>
      </c>
      <c r="F5556" s="126">
        <v>34.83981886197811</v>
      </c>
      <c r="G5556">
        <f t="shared" si="577"/>
        <v>34.931642543982846</v>
      </c>
      <c r="H5556">
        <f t="shared" si="575"/>
        <v>42.919597134922093</v>
      </c>
      <c r="I5556">
        <f t="shared" si="576"/>
        <v>35.451845511130657</v>
      </c>
      <c r="J5556">
        <f t="shared" si="581"/>
        <v>0</v>
      </c>
      <c r="K5556" s="66"/>
      <c r="L5556" s="67"/>
      <c r="M5556" s="66"/>
      <c r="O5556" s="148"/>
      <c r="P5556" s="67"/>
      <c r="Q5556" s="66"/>
      <c r="R5556" s="68"/>
      <c r="S5556">
        <f t="shared" ref="S5556:S5619" si="582">AVERAGE(G5191+G4825+G4460+G4095+G3730)/5</f>
        <v>35.467196404162166</v>
      </c>
      <c r="T5556">
        <f t="shared" ref="T5556:T5619" si="583">S5556-I5556</f>
        <v>1.5350893031509827E-2</v>
      </c>
      <c r="U5556">
        <f t="shared" ref="U5556:U5619" si="584">AVERAGE(E5191+E4825+E4460+E4095+E3730)/5</f>
        <v>42.942892868512843</v>
      </c>
      <c r="V5556">
        <f t="shared" ref="V5556:V5619" si="585">U5556-H5556</f>
        <v>2.329573359074999E-2</v>
      </c>
    </row>
    <row r="5557" spans="1:22">
      <c r="A5557" s="12">
        <f t="shared" si="580"/>
        <v>0</v>
      </c>
      <c r="B5557" t="str">
        <f>YEAR(C5557)&amp;VLOOKUP(MONTH(C5557),lookup!$G$2:$N$13,8)</f>
        <v>2023M06</v>
      </c>
      <c r="C5557" s="7">
        <f t="shared" si="578"/>
        <v>45094</v>
      </c>
      <c r="D5557" s="126">
        <v>41.89899048206653</v>
      </c>
      <c r="E5557">
        <f t="shared" si="579"/>
        <v>42.495970602640071</v>
      </c>
      <c r="F5557" s="126">
        <v>34.384801753817243</v>
      </c>
      <c r="G5557">
        <f t="shared" si="577"/>
        <v>34.809370351498472</v>
      </c>
      <c r="H5557">
        <f t="shared" si="575"/>
        <v>42.854261103867167</v>
      </c>
      <c r="I5557">
        <f t="shared" si="576"/>
        <v>35.399324275387329</v>
      </c>
      <c r="J5557">
        <f t="shared" si="581"/>
        <v>0</v>
      </c>
      <c r="K5557" s="66"/>
      <c r="L5557" s="67"/>
      <c r="M5557" s="66"/>
      <c r="O5557" s="148"/>
      <c r="P5557" s="67"/>
      <c r="Q5557" s="66"/>
      <c r="R5557" s="68"/>
      <c r="S5557">
        <f t="shared" si="582"/>
        <v>35.426313633023547</v>
      </c>
      <c r="T5557">
        <f t="shared" si="583"/>
        <v>2.6989357636217903E-2</v>
      </c>
      <c r="U5557">
        <f t="shared" si="584"/>
        <v>42.886802773637569</v>
      </c>
      <c r="V5557">
        <f t="shared" si="585"/>
        <v>3.2541669770402848E-2</v>
      </c>
    </row>
    <row r="5558" spans="1:22">
      <c r="A5558" s="12">
        <f t="shared" si="580"/>
        <v>0</v>
      </c>
      <c r="B5558" t="str">
        <f>YEAR(C5558)&amp;VLOOKUP(MONTH(C5558),lookup!$G$2:$N$13,8)</f>
        <v>2023M06</v>
      </c>
      <c r="C5558" s="7">
        <f t="shared" si="578"/>
        <v>45095</v>
      </c>
      <c r="D5558" s="126">
        <v>42.358182955342969</v>
      </c>
      <c r="E5558">
        <f t="shared" si="579"/>
        <v>42.364339030494563</v>
      </c>
      <c r="F5558" s="126">
        <v>34.602179760414487</v>
      </c>
      <c r="G5558">
        <f t="shared" si="577"/>
        <v>34.706243259908092</v>
      </c>
      <c r="H5558">
        <f t="shared" si="575"/>
        <v>42.750984777761325</v>
      </c>
      <c r="I5558">
        <f t="shared" si="576"/>
        <v>35.325454179766396</v>
      </c>
      <c r="J5558">
        <f t="shared" si="581"/>
        <v>0</v>
      </c>
      <c r="K5558" s="66"/>
      <c r="L5558" s="67"/>
      <c r="M5558" s="66"/>
      <c r="O5558" s="148"/>
      <c r="P5558" s="67"/>
      <c r="Q5558" s="66"/>
      <c r="R5558" s="68"/>
      <c r="S5558">
        <f t="shared" si="582"/>
        <v>35.354081509321688</v>
      </c>
      <c r="T5558">
        <f t="shared" si="583"/>
        <v>2.8627329555291681E-2</v>
      </c>
      <c r="U5558">
        <f t="shared" si="584"/>
        <v>42.797772988614483</v>
      </c>
      <c r="V5558">
        <f t="shared" si="585"/>
        <v>4.6788210853158319E-2</v>
      </c>
    </row>
    <row r="5559" spans="1:22">
      <c r="A5559" s="12">
        <f t="shared" si="580"/>
        <v>0</v>
      </c>
      <c r="B5559" t="str">
        <f>YEAR(C5559)&amp;VLOOKUP(MONTH(C5559),lookup!$G$2:$N$13,8)</f>
        <v>2023M06</v>
      </c>
      <c r="C5559" s="7">
        <f t="shared" si="578"/>
        <v>45096</v>
      </c>
      <c r="D5559" s="126">
        <v>41.364304271980842</v>
      </c>
      <c r="E5559">
        <f t="shared" si="579"/>
        <v>42.202641348811433</v>
      </c>
      <c r="F5559" s="126">
        <v>33.948405092053854</v>
      </c>
      <c r="G5559">
        <f t="shared" si="577"/>
        <v>34.569251390458433</v>
      </c>
      <c r="H5559">
        <f t="shared" ref="H5559:H5622" si="586">IF(INDEX(D:D,MATCH(DATE(YEAR($C5559)-1,MONTH($C5559),DAY($C5559)),$C:$C,0),1)=0,0,(INDEX(E:E,MATCH(DATE(YEAR($C5559)-1,MONTH($C5559),DAY($C5559)),$C:$C,0),1)+INDEX(E:E,MATCH(DATE(YEAR($C5559)-2,MONTH($C5559),DAY($C5559)),$C:$C,0),1)+INDEX(E:E,MATCH(DATE(YEAR($C5559)-3,MONTH($C5559),DAY($C5559)),$C:$C,0),1)+INDEX(E:E,MATCH(DATE(YEAR($C5559)-4,MONTH($C5559),DAY($C5559)),$C:$C,0),1)+INDEX(E:E,MATCH(DATE(YEAR($C5559)-5,MONTH($C5559),DAY($C5559)),$C:$C,0),1))/5)</f>
        <v>42.645687287922172</v>
      </c>
      <c r="I5559">
        <f t="shared" ref="I5559:I5622" si="587">IF(INDEX(D:D,MATCH(DATE(YEAR($C5559)-1,MONTH($C5559),DAY($C5559)),$C:$C,0),1)=0,0,(INDEX(G:G,MATCH(DATE(YEAR($C5559)-1,MONTH($C5559),DAY($C5559)),$C:$C,0),1)+INDEX(G:G,MATCH(DATE(YEAR($C5559)-2,MONTH($C5559),DAY($C5559)),$C:$C,0),1)+INDEX(G:G,MATCH(DATE(YEAR($C5559)-3,MONTH($C5559),DAY($C5559)),$C:$C,0),1)+INDEX(G:G,MATCH(DATE(YEAR($C5559)-4,MONTH($C5559),DAY($C5559)),$C:$C,0),1)+INDEX(G:G,MATCH(DATE(YEAR($C5559)-5,MONTH($C5559),DAY($C5559)),$C:$C,0),1))/5)</f>
        <v>35.239708633784957</v>
      </c>
      <c r="J5559">
        <f t="shared" si="581"/>
        <v>0</v>
      </c>
      <c r="K5559" s="66"/>
      <c r="L5559" s="67"/>
      <c r="M5559" s="66"/>
      <c r="O5559" s="148"/>
      <c r="P5559" s="67"/>
      <c r="Q5559" s="66"/>
      <c r="R5559" s="68"/>
      <c r="S5559">
        <f t="shared" si="582"/>
        <v>35.276651716862872</v>
      </c>
      <c r="T5559">
        <f t="shared" si="583"/>
        <v>3.6943083077915162E-2</v>
      </c>
      <c r="U5559">
        <f t="shared" si="584"/>
        <v>42.687751124882354</v>
      </c>
      <c r="V5559">
        <f t="shared" si="585"/>
        <v>4.2063836960181789E-2</v>
      </c>
    </row>
    <row r="5560" spans="1:22">
      <c r="A5560" s="12">
        <f t="shared" si="580"/>
        <v>0</v>
      </c>
      <c r="B5560" t="str">
        <f>YEAR(C5560)&amp;VLOOKUP(MONTH(C5560),lookup!$G$2:$N$13,8)</f>
        <v>2023M06</v>
      </c>
      <c r="C5560" s="7">
        <f t="shared" si="578"/>
        <v>45097</v>
      </c>
      <c r="D5560" s="126">
        <v>42.161669044053568</v>
      </c>
      <c r="E5560">
        <f t="shared" si="579"/>
        <v>42.101194930271902</v>
      </c>
      <c r="F5560" s="126">
        <v>34.435826534217249</v>
      </c>
      <c r="G5560">
        <f t="shared" si="577"/>
        <v>34.493080316253781</v>
      </c>
      <c r="H5560">
        <f t="shared" si="586"/>
        <v>42.570709695558968</v>
      </c>
      <c r="I5560">
        <f t="shared" si="587"/>
        <v>35.182086806145819</v>
      </c>
      <c r="J5560">
        <f t="shared" si="581"/>
        <v>0</v>
      </c>
      <c r="K5560" s="66"/>
      <c r="L5560" s="67"/>
      <c r="M5560" s="66"/>
      <c r="O5560" s="148"/>
      <c r="P5560" s="67"/>
      <c r="Q5560" s="66"/>
      <c r="R5560" s="68"/>
      <c r="S5560">
        <f t="shared" si="582"/>
        <v>35.205106768707324</v>
      </c>
      <c r="T5560">
        <f t="shared" si="583"/>
        <v>2.3019962561505736E-2</v>
      </c>
      <c r="U5560">
        <f t="shared" si="584"/>
        <v>42.605343219934106</v>
      </c>
      <c r="V5560">
        <f t="shared" si="585"/>
        <v>3.4633524375138336E-2</v>
      </c>
    </row>
    <row r="5561" spans="1:22">
      <c r="A5561" s="12">
        <f t="shared" si="580"/>
        <v>0</v>
      </c>
      <c r="B5561" t="str">
        <f>YEAR(C5561)&amp;VLOOKUP(MONTH(C5561),lookup!$G$2:$N$13,8)</f>
        <v>2023M06</v>
      </c>
      <c r="C5561" s="7">
        <f t="shared" si="578"/>
        <v>45098</v>
      </c>
      <c r="D5561" s="126">
        <v>41.515932508262196</v>
      </c>
      <c r="E5561">
        <f t="shared" si="579"/>
        <v>42.020924801384922</v>
      </c>
      <c r="F5561" s="126">
        <v>34.106927118390509</v>
      </c>
      <c r="G5561">
        <f t="shared" si="577"/>
        <v>34.422793441552088</v>
      </c>
      <c r="H5561">
        <f t="shared" si="586"/>
        <v>42.464908315222765</v>
      </c>
      <c r="I5561">
        <f t="shared" si="587"/>
        <v>35.098293080270551</v>
      </c>
      <c r="J5561">
        <f t="shared" si="581"/>
        <v>0</v>
      </c>
      <c r="K5561" s="66"/>
      <c r="L5561" s="67"/>
      <c r="M5561" s="66"/>
      <c r="O5561" s="148"/>
      <c r="P5561" s="67"/>
      <c r="Q5561" s="66"/>
      <c r="R5561" s="68"/>
      <c r="S5561">
        <f t="shared" si="582"/>
        <v>35.125325461380442</v>
      </c>
      <c r="T5561">
        <f t="shared" si="583"/>
        <v>2.703238110989048E-2</v>
      </c>
      <c r="U5561">
        <f t="shared" si="584"/>
        <v>42.499517298668252</v>
      </c>
      <c r="V5561">
        <f t="shared" si="585"/>
        <v>3.460898344548724E-2</v>
      </c>
    </row>
    <row r="5562" spans="1:22">
      <c r="A5562" s="12">
        <f t="shared" si="580"/>
        <v>0</v>
      </c>
      <c r="B5562" t="str">
        <f>YEAR(C5562)&amp;VLOOKUP(MONTH(C5562),lookup!$G$2:$N$13,8)</f>
        <v>2023M06</v>
      </c>
      <c r="C5562" s="7">
        <f t="shared" si="578"/>
        <v>45099</v>
      </c>
      <c r="D5562" s="126">
        <v>42.004795122425165</v>
      </c>
      <c r="E5562">
        <f t="shared" si="579"/>
        <v>41.930272783448252</v>
      </c>
      <c r="F5562" s="126">
        <v>34.344744885508902</v>
      </c>
      <c r="G5562">
        <f t="shared" si="577"/>
        <v>34.35114254442874</v>
      </c>
      <c r="H5562">
        <f t="shared" si="586"/>
        <v>42.389163389529458</v>
      </c>
      <c r="I5562">
        <f t="shared" si="587"/>
        <v>35.043055878385744</v>
      </c>
      <c r="J5562">
        <f t="shared" si="581"/>
        <v>0</v>
      </c>
      <c r="K5562" s="66"/>
      <c r="L5562" s="67"/>
      <c r="M5562" s="66"/>
      <c r="O5562" s="148"/>
      <c r="P5562" s="67"/>
      <c r="Q5562" s="66"/>
      <c r="R5562" s="68"/>
      <c r="S5562">
        <f t="shared" si="582"/>
        <v>35.073576938818356</v>
      </c>
      <c r="T5562">
        <f t="shared" si="583"/>
        <v>3.0521060432612046E-2</v>
      </c>
      <c r="U5562">
        <f t="shared" si="584"/>
        <v>42.434054363532127</v>
      </c>
      <c r="V5562">
        <f t="shared" si="585"/>
        <v>4.4890974002669282E-2</v>
      </c>
    </row>
    <row r="5563" spans="1:22">
      <c r="A5563" s="12">
        <f t="shared" si="580"/>
        <v>0</v>
      </c>
      <c r="B5563" t="str">
        <f>YEAR(C5563)&amp;VLOOKUP(MONTH(C5563),lookup!$G$2:$N$13,8)</f>
        <v>2023M06</v>
      </c>
      <c r="C5563" s="7">
        <f t="shared" si="578"/>
        <v>45100</v>
      </c>
      <c r="D5563" s="126">
        <v>41.488436901328726</v>
      </c>
      <c r="E5563">
        <f t="shared" si="579"/>
        <v>41.867896484055052</v>
      </c>
      <c r="F5563" s="126">
        <v>34.098831434394761</v>
      </c>
      <c r="G5563">
        <f t="shared" si="577"/>
        <v>34.300672200463424</v>
      </c>
      <c r="H5563">
        <f t="shared" si="586"/>
        <v>42.312419429369051</v>
      </c>
      <c r="I5563">
        <f t="shared" si="587"/>
        <v>34.980861382390728</v>
      </c>
      <c r="J5563">
        <f t="shared" si="581"/>
        <v>0</v>
      </c>
      <c r="K5563" s="66"/>
      <c r="L5563" s="67"/>
      <c r="M5563" s="66"/>
      <c r="O5563" s="148"/>
      <c r="P5563" s="67"/>
      <c r="Q5563" s="66"/>
      <c r="R5563" s="68"/>
      <c r="S5563">
        <f t="shared" si="582"/>
        <v>35.007284469752179</v>
      </c>
      <c r="T5563">
        <f t="shared" si="583"/>
        <v>2.6423087361450825E-2</v>
      </c>
      <c r="U5563">
        <f t="shared" si="584"/>
        <v>42.342142788300123</v>
      </c>
      <c r="V5563">
        <f t="shared" si="585"/>
        <v>2.9723358931072141E-2</v>
      </c>
    </row>
    <row r="5564" spans="1:22">
      <c r="A5564" s="12">
        <f t="shared" si="580"/>
        <v>0</v>
      </c>
      <c r="B5564" t="str">
        <f>YEAR(C5564)&amp;VLOOKUP(MONTH(C5564),lookup!$G$2:$N$13,8)</f>
        <v>2023M06</v>
      </c>
      <c r="C5564" s="7">
        <f t="shared" si="578"/>
        <v>45101</v>
      </c>
      <c r="D5564" s="126">
        <v>42.132739511961873</v>
      </c>
      <c r="E5564">
        <f t="shared" si="579"/>
        <v>41.821805454839897</v>
      </c>
      <c r="F5564" s="126">
        <v>34.402733005834463</v>
      </c>
      <c r="G5564">
        <f t="shared" si="577"/>
        <v>34.256733771572776</v>
      </c>
      <c r="H5564">
        <f t="shared" si="586"/>
        <v>42.234162123355169</v>
      </c>
      <c r="I5564">
        <f t="shared" si="587"/>
        <v>34.919708564321731</v>
      </c>
      <c r="J5564">
        <f t="shared" si="581"/>
        <v>0</v>
      </c>
      <c r="K5564" s="66"/>
      <c r="L5564" s="67"/>
      <c r="M5564" s="66"/>
      <c r="O5564" s="148"/>
      <c r="P5564" s="67"/>
      <c r="Q5564" s="66"/>
      <c r="R5564" s="68"/>
      <c r="S5564">
        <f t="shared" si="582"/>
        <v>34.948234829416528</v>
      </c>
      <c r="T5564">
        <f t="shared" si="583"/>
        <v>2.8526265094797054E-2</v>
      </c>
      <c r="U5564">
        <f t="shared" si="584"/>
        <v>42.271969425381698</v>
      </c>
      <c r="V5564">
        <f t="shared" si="585"/>
        <v>3.7807302026529044E-2</v>
      </c>
    </row>
    <row r="5565" spans="1:22">
      <c r="A5565" s="12">
        <f t="shared" si="580"/>
        <v>0</v>
      </c>
      <c r="B5565" t="str">
        <f>YEAR(C5565)&amp;VLOOKUP(MONTH(C5565),lookup!$G$2:$N$13,8)</f>
        <v>2023M06</v>
      </c>
      <c r="C5565" s="7">
        <f t="shared" si="578"/>
        <v>45102</v>
      </c>
      <c r="D5565" s="126">
        <v>41.512524629156417</v>
      </c>
      <c r="E5565">
        <f t="shared" si="579"/>
        <v>41.810003035464305</v>
      </c>
      <c r="F5565" s="126">
        <v>34.127190652983025</v>
      </c>
      <c r="G5565">
        <f t="shared" si="577"/>
        <v>34.25553187451473</v>
      </c>
      <c r="H5565">
        <f t="shared" si="586"/>
        <v>42.150531594580343</v>
      </c>
      <c r="I5565">
        <f t="shared" si="587"/>
        <v>34.852403480281843</v>
      </c>
      <c r="J5565">
        <f t="shared" si="581"/>
        <v>0</v>
      </c>
      <c r="K5565" s="66"/>
      <c r="L5565" s="67"/>
      <c r="M5565" s="66"/>
      <c r="O5565" s="148"/>
      <c r="P5565" s="67"/>
      <c r="Q5565" s="66"/>
      <c r="R5565" s="68"/>
      <c r="S5565">
        <f t="shared" si="582"/>
        <v>34.873673925958897</v>
      </c>
      <c r="T5565">
        <f t="shared" si="583"/>
        <v>2.1270445677053829E-2</v>
      </c>
      <c r="U5565">
        <f t="shared" si="584"/>
        <v>42.1823228868098</v>
      </c>
      <c r="V5565">
        <f t="shared" si="585"/>
        <v>3.1791292229456758E-2</v>
      </c>
    </row>
    <row r="5566" spans="1:22">
      <c r="A5566" s="12">
        <f t="shared" si="580"/>
        <v>0</v>
      </c>
      <c r="B5566" t="str">
        <f>YEAR(C5566)&amp;VLOOKUP(MONTH(C5566),lookup!$G$2:$N$13,8)</f>
        <v>2023M06</v>
      </c>
      <c r="C5566" s="7">
        <f t="shared" si="578"/>
        <v>45103</v>
      </c>
      <c r="D5566" s="126">
        <v>41.484649700729321</v>
      </c>
      <c r="E5566">
        <f t="shared" si="579"/>
        <v>41.698988928440606</v>
      </c>
      <c r="F5566" s="126">
        <v>33.879789387481047</v>
      </c>
      <c r="G5566">
        <f t="shared" si="577"/>
        <v>34.164046047311707</v>
      </c>
      <c r="H5566">
        <f t="shared" si="586"/>
        <v>42.07642828094604</v>
      </c>
      <c r="I5566">
        <f t="shared" si="587"/>
        <v>34.795808410849524</v>
      </c>
      <c r="J5566">
        <f t="shared" si="581"/>
        <v>0</v>
      </c>
      <c r="K5566" s="66"/>
      <c r="L5566" s="67"/>
      <c r="M5566" s="66"/>
      <c r="O5566" s="148"/>
      <c r="P5566" s="67"/>
      <c r="Q5566" s="66"/>
      <c r="R5566" s="68"/>
      <c r="S5566">
        <f t="shared" si="582"/>
        <v>34.805170981329574</v>
      </c>
      <c r="T5566">
        <f t="shared" si="583"/>
        <v>9.3625704800501808E-3</v>
      </c>
      <c r="U5566">
        <f t="shared" si="584"/>
        <v>42.096174302162552</v>
      </c>
      <c r="V5566">
        <f t="shared" si="585"/>
        <v>1.9746021216512588E-2</v>
      </c>
    </row>
    <row r="5567" spans="1:22">
      <c r="A5567" s="12">
        <f t="shared" si="580"/>
        <v>0</v>
      </c>
      <c r="B5567" t="str">
        <f>YEAR(C5567)&amp;VLOOKUP(MONTH(C5567),lookup!$G$2:$N$13,8)</f>
        <v>2023M06</v>
      </c>
      <c r="C5567" s="7">
        <f t="shared" si="578"/>
        <v>45104</v>
      </c>
      <c r="D5567" s="126">
        <v>41.061184943612517</v>
      </c>
      <c r="E5567">
        <f t="shared" si="579"/>
        <v>41.642148340030104</v>
      </c>
      <c r="F5567" s="126">
        <v>33.783305833684757</v>
      </c>
      <c r="G5567">
        <f t="shared" si="577"/>
        <v>34.126758903271494</v>
      </c>
      <c r="H5567">
        <f t="shared" si="586"/>
        <v>42.002336395393044</v>
      </c>
      <c r="I5567">
        <f t="shared" si="587"/>
        <v>34.736262835553617</v>
      </c>
      <c r="J5567">
        <f t="shared" si="581"/>
        <v>0</v>
      </c>
      <c r="K5567" s="66"/>
      <c r="L5567" s="67"/>
      <c r="M5567" s="66"/>
      <c r="O5567" s="148"/>
      <c r="P5567" s="67"/>
      <c r="Q5567" s="66"/>
      <c r="R5567" s="68"/>
      <c r="S5567">
        <f t="shared" si="582"/>
        <v>34.757945905478479</v>
      </c>
      <c r="T5567">
        <f t="shared" si="583"/>
        <v>2.1683069924861798E-2</v>
      </c>
      <c r="U5567">
        <f t="shared" si="584"/>
        <v>42.031624995741673</v>
      </c>
      <c r="V5567">
        <f t="shared" si="585"/>
        <v>2.928860034862879E-2</v>
      </c>
    </row>
    <row r="5568" spans="1:22">
      <c r="A5568" s="12">
        <f t="shared" si="580"/>
        <v>0</v>
      </c>
      <c r="B5568" t="str">
        <f>YEAR(C5568)&amp;VLOOKUP(MONTH(C5568),lookup!$G$2:$N$13,8)</f>
        <v>2023M06</v>
      </c>
      <c r="C5568" s="7">
        <f t="shared" si="578"/>
        <v>45105</v>
      </c>
      <c r="D5568" s="126">
        <v>41.705308759781175</v>
      </c>
      <c r="E5568">
        <f t="shared" si="579"/>
        <v>41.588668625376087</v>
      </c>
      <c r="F5568" s="126">
        <v>34.117633417639162</v>
      </c>
      <c r="G5568">
        <f t="shared" si="577"/>
        <v>34.087945877829554</v>
      </c>
      <c r="H5568">
        <f t="shared" si="586"/>
        <v>41.893537373438463</v>
      </c>
      <c r="I5568">
        <f t="shared" si="587"/>
        <v>34.652774763723805</v>
      </c>
      <c r="J5568">
        <f t="shared" si="581"/>
        <v>0</v>
      </c>
      <c r="K5568" s="66"/>
      <c r="L5568" s="67"/>
      <c r="M5568" s="66"/>
      <c r="O5568" s="148"/>
      <c r="P5568" s="67"/>
      <c r="Q5568" s="66"/>
      <c r="R5568" s="68"/>
      <c r="S5568">
        <f t="shared" si="582"/>
        <v>34.685683577783159</v>
      </c>
      <c r="T5568">
        <f t="shared" si="583"/>
        <v>3.2908814059354086E-2</v>
      </c>
      <c r="U5568">
        <f t="shared" si="584"/>
        <v>41.937389664873081</v>
      </c>
      <c r="V5568">
        <f t="shared" si="585"/>
        <v>4.3852291434617996E-2</v>
      </c>
    </row>
    <row r="5569" spans="1:22">
      <c r="A5569" s="12">
        <f t="shared" si="580"/>
        <v>0</v>
      </c>
      <c r="B5569" t="str">
        <f>YEAR(C5569)&amp;VLOOKUP(MONTH(C5569),lookup!$G$2:$N$13,8)</f>
        <v>2023M06</v>
      </c>
      <c r="C5569" s="7">
        <f t="shared" si="578"/>
        <v>45106</v>
      </c>
      <c r="D5569" s="126">
        <v>40.838903729150054</v>
      </c>
      <c r="E5569">
        <f t="shared" si="579"/>
        <v>41.492226562333357</v>
      </c>
      <c r="F5569" s="126">
        <v>33.59006792759233</v>
      </c>
      <c r="G5569">
        <f t="shared" si="577"/>
        <v>34.013245219504469</v>
      </c>
      <c r="H5569">
        <f t="shared" si="586"/>
        <v>41.79413862456839</v>
      </c>
      <c r="I5569">
        <f t="shared" si="587"/>
        <v>34.567805765665994</v>
      </c>
      <c r="J5569">
        <f t="shared" si="581"/>
        <v>0</v>
      </c>
      <c r="K5569" s="66"/>
      <c r="L5569" s="67"/>
      <c r="M5569" s="66"/>
      <c r="O5569" s="148"/>
      <c r="P5569" s="67"/>
      <c r="Q5569" s="66"/>
      <c r="R5569" s="68"/>
      <c r="S5569">
        <f t="shared" si="582"/>
        <v>34.603495854626921</v>
      </c>
      <c r="T5569">
        <f t="shared" si="583"/>
        <v>3.5690088960926403E-2</v>
      </c>
      <c r="U5569">
        <f t="shared" si="584"/>
        <v>41.840377631975727</v>
      </c>
      <c r="V5569">
        <f t="shared" si="585"/>
        <v>4.6239007407336885E-2</v>
      </c>
    </row>
    <row r="5570" spans="1:22">
      <c r="A5570" s="12">
        <f t="shared" si="580"/>
        <v>0</v>
      </c>
      <c r="B5570" t="str">
        <f>YEAR(C5570)&amp;VLOOKUP(MONTH(C5570),lookup!$G$2:$N$13,8)</f>
        <v>2023M06</v>
      </c>
      <c r="C5570" s="7">
        <f t="shared" si="578"/>
        <v>45107</v>
      </c>
      <c r="D5570" s="126">
        <v>41.329783131135031</v>
      </c>
      <c r="E5570">
        <f t="shared" si="579"/>
        <v>41.383125281142156</v>
      </c>
      <c r="F5570" s="126">
        <v>33.822872909989677</v>
      </c>
      <c r="G5570">
        <f t="shared" si="577"/>
        <v>33.932306546380786</v>
      </c>
      <c r="H5570">
        <f t="shared" si="586"/>
        <v>41.696647070781594</v>
      </c>
      <c r="I5570">
        <f t="shared" si="587"/>
        <v>34.493100891890919</v>
      </c>
      <c r="J5570">
        <f t="shared" si="581"/>
        <v>0</v>
      </c>
      <c r="K5570" s="66"/>
      <c r="L5570" s="67"/>
      <c r="M5570" s="66"/>
      <c r="O5570" s="148"/>
      <c r="P5570" s="67"/>
      <c r="Q5570" s="66"/>
      <c r="R5570" s="68"/>
      <c r="S5570">
        <f t="shared" si="582"/>
        <v>34.530914265627615</v>
      </c>
      <c r="T5570">
        <f t="shared" si="583"/>
        <v>3.7813373736696576E-2</v>
      </c>
      <c r="U5570">
        <f t="shared" si="584"/>
        <v>41.742913228030019</v>
      </c>
      <c r="V5570">
        <f t="shared" si="585"/>
        <v>4.6266157248425088E-2</v>
      </c>
    </row>
    <row r="5571" spans="1:22">
      <c r="A5571" s="12">
        <f t="shared" si="580"/>
        <v>0</v>
      </c>
      <c r="B5571" t="str">
        <f>YEAR(C5571)&amp;VLOOKUP(MONTH(C5571),lookup!$G$2:$N$13,8)</f>
        <v>2023M07</v>
      </c>
      <c r="C5571" s="7">
        <f t="shared" si="578"/>
        <v>45108</v>
      </c>
      <c r="D5571" s="126">
        <v>41.23516302979624</v>
      </c>
      <c r="E5571">
        <f t="shared" si="579"/>
        <v>41.344182197558027</v>
      </c>
      <c r="F5571" s="126">
        <v>33.849818510109827</v>
      </c>
      <c r="G5571">
        <f t="shared" si="577"/>
        <v>33.893628893373545</v>
      </c>
      <c r="H5571">
        <f t="shared" si="586"/>
        <v>41.590911007544676</v>
      </c>
      <c r="I5571">
        <f t="shared" si="587"/>
        <v>34.406696898350049</v>
      </c>
      <c r="J5571">
        <f t="shared" si="581"/>
        <v>0</v>
      </c>
      <c r="K5571" s="66"/>
      <c r="L5571" s="67"/>
      <c r="M5571" s="66"/>
      <c r="O5571" s="148"/>
      <c r="P5571" s="67"/>
      <c r="Q5571" s="66"/>
      <c r="R5571" s="68"/>
      <c r="S5571">
        <f t="shared" si="582"/>
        <v>34.429052181338442</v>
      </c>
      <c r="T5571">
        <f t="shared" si="583"/>
        <v>2.2355282988392844E-2</v>
      </c>
      <c r="U5571">
        <f t="shared" si="584"/>
        <v>41.620920549009547</v>
      </c>
      <c r="V5571">
        <f t="shared" si="585"/>
        <v>3.0009541464870892E-2</v>
      </c>
    </row>
    <row r="5572" spans="1:22">
      <c r="A5572" s="12">
        <f t="shared" si="580"/>
        <v>0</v>
      </c>
      <c r="B5572" t="str">
        <f>YEAR(C5572)&amp;VLOOKUP(MONTH(C5572),lookup!$G$2:$N$13,8)</f>
        <v>2023M07</v>
      </c>
      <c r="C5572" s="7">
        <f t="shared" si="578"/>
        <v>45109</v>
      </c>
      <c r="D5572" s="126">
        <v>41.34506826585536</v>
      </c>
      <c r="E5572">
        <f t="shared" si="579"/>
        <v>41.283320958436875</v>
      </c>
      <c r="F5572" s="126">
        <v>33.883891580681038</v>
      </c>
      <c r="G5572">
        <f t="shared" si="577"/>
        <v>33.861543153734786</v>
      </c>
      <c r="H5572">
        <f t="shared" si="586"/>
        <v>41.507110468737622</v>
      </c>
      <c r="I5572">
        <f t="shared" si="587"/>
        <v>34.340976707865195</v>
      </c>
      <c r="J5572">
        <f t="shared" si="581"/>
        <v>0</v>
      </c>
      <c r="K5572" s="66"/>
      <c r="L5572" s="67"/>
      <c r="M5572" s="66"/>
      <c r="O5572" s="148"/>
      <c r="P5572" s="67"/>
      <c r="Q5572" s="66"/>
      <c r="R5572" s="68"/>
      <c r="S5572">
        <f t="shared" si="582"/>
        <v>34.370524661915695</v>
      </c>
      <c r="T5572">
        <f t="shared" si="583"/>
        <v>2.9547954050499925E-2</v>
      </c>
      <c r="U5572">
        <f t="shared" si="584"/>
        <v>41.540184903564658</v>
      </c>
      <c r="V5572">
        <f t="shared" si="585"/>
        <v>3.3074434827035759E-2</v>
      </c>
    </row>
    <row r="5573" spans="1:22">
      <c r="A5573" s="12">
        <f t="shared" si="580"/>
        <v>0</v>
      </c>
      <c r="B5573" t="str">
        <f>YEAR(C5573)&amp;VLOOKUP(MONTH(C5573),lookup!$G$2:$N$13,8)</f>
        <v>2023M07</v>
      </c>
      <c r="C5573" s="7">
        <f t="shared" si="578"/>
        <v>45110</v>
      </c>
      <c r="D5573" s="126">
        <v>41.235464683316572</v>
      </c>
      <c r="E5573">
        <f t="shared" si="579"/>
        <v>41.280528023463887</v>
      </c>
      <c r="F5573" s="126">
        <v>33.970306724201912</v>
      </c>
      <c r="G5573">
        <f t="shared" si="577"/>
        <v>33.867321315729072</v>
      </c>
      <c r="H5573">
        <f t="shared" si="586"/>
        <v>41.43844398605227</v>
      </c>
      <c r="I5573">
        <f t="shared" si="587"/>
        <v>34.284488032594354</v>
      </c>
      <c r="J5573">
        <f t="shared" si="581"/>
        <v>0</v>
      </c>
      <c r="K5573" s="66"/>
      <c r="L5573" s="67"/>
      <c r="M5573" s="66"/>
      <c r="O5573" s="148"/>
      <c r="P5573" s="67"/>
      <c r="Q5573" s="66"/>
      <c r="R5573" s="68"/>
      <c r="S5573">
        <f t="shared" si="582"/>
        <v>34.305379701340435</v>
      </c>
      <c r="T5573">
        <f t="shared" si="583"/>
        <v>2.0891668746081393E-2</v>
      </c>
      <c r="U5573">
        <f t="shared" si="584"/>
        <v>41.465096550380842</v>
      </c>
      <c r="V5573">
        <f t="shared" si="585"/>
        <v>2.6652564328571771E-2</v>
      </c>
    </row>
    <row r="5574" spans="1:22">
      <c r="A5574" s="12">
        <f t="shared" si="580"/>
        <v>0</v>
      </c>
      <c r="B5574" t="str">
        <f>YEAR(C5574)&amp;VLOOKUP(MONTH(C5574),lookup!$G$2:$N$13,8)</f>
        <v>2023M07</v>
      </c>
      <c r="C5574" s="7">
        <f t="shared" si="578"/>
        <v>45111</v>
      </c>
      <c r="D5574" s="126">
        <v>41.188218467208188</v>
      </c>
      <c r="E5574">
        <f t="shared" si="579"/>
        <v>41.218910213654397</v>
      </c>
      <c r="F5574" s="126">
        <v>33.705974295809952</v>
      </c>
      <c r="G5574">
        <f t="shared" si="577"/>
        <v>33.822152945680514</v>
      </c>
      <c r="H5574">
        <f t="shared" si="586"/>
        <v>41.393455742679983</v>
      </c>
      <c r="I5574">
        <f t="shared" si="587"/>
        <v>34.240566862099016</v>
      </c>
      <c r="J5574">
        <f t="shared" si="581"/>
        <v>0</v>
      </c>
      <c r="K5574" s="66"/>
      <c r="L5574" s="67"/>
      <c r="M5574" s="66"/>
      <c r="O5574" s="148"/>
      <c r="P5574" s="67"/>
      <c r="Q5574" s="66"/>
      <c r="R5574" s="68"/>
      <c r="S5574">
        <f t="shared" si="582"/>
        <v>34.256267042423005</v>
      </c>
      <c r="T5574">
        <f t="shared" si="583"/>
        <v>1.5700180323989343E-2</v>
      </c>
      <c r="U5574">
        <f t="shared" si="584"/>
        <v>41.406030030965574</v>
      </c>
      <c r="V5574">
        <f t="shared" si="585"/>
        <v>1.2574288285591706E-2</v>
      </c>
    </row>
    <row r="5575" spans="1:22">
      <c r="A5575" s="12">
        <f t="shared" si="580"/>
        <v>0</v>
      </c>
      <c r="B5575" t="str">
        <f>YEAR(C5575)&amp;VLOOKUP(MONTH(C5575),lookup!$G$2:$N$13,8)</f>
        <v>2023M07</v>
      </c>
      <c r="C5575" s="7">
        <f t="shared" si="578"/>
        <v>45112</v>
      </c>
      <c r="D5575" s="126">
        <v>41.006412863184416</v>
      </c>
      <c r="E5575">
        <f t="shared" si="579"/>
        <v>41.229446053130509</v>
      </c>
      <c r="F5575" s="126">
        <v>33.720984934163894</v>
      </c>
      <c r="G5575">
        <f t="shared" si="577"/>
        <v>33.829167640008095</v>
      </c>
      <c r="H5575">
        <f t="shared" si="586"/>
        <v>41.356285198652301</v>
      </c>
      <c r="I5575">
        <f t="shared" si="587"/>
        <v>34.213672155578237</v>
      </c>
      <c r="J5575">
        <f t="shared" si="581"/>
        <v>0</v>
      </c>
      <c r="K5575" s="66"/>
      <c r="L5575" s="67"/>
      <c r="M5575" s="66"/>
      <c r="O5575" s="148"/>
      <c r="P5575" s="67"/>
      <c r="Q5575" s="66"/>
      <c r="R5575" s="68"/>
      <c r="S5575">
        <f t="shared" si="582"/>
        <v>34.232584780610516</v>
      </c>
      <c r="T5575">
        <f t="shared" si="583"/>
        <v>1.891262503227864E-2</v>
      </c>
      <c r="U5575">
        <f t="shared" si="584"/>
        <v>41.381433741193504</v>
      </c>
      <c r="V5575">
        <f t="shared" si="585"/>
        <v>2.5148542541202801E-2</v>
      </c>
    </row>
    <row r="5576" spans="1:22">
      <c r="A5576" s="12">
        <f t="shared" si="580"/>
        <v>0</v>
      </c>
      <c r="B5576" t="str">
        <f>YEAR(C5576)&amp;VLOOKUP(MONTH(C5576),lookup!$G$2:$N$13,8)</f>
        <v>2023M07</v>
      </c>
      <c r="C5576" s="7">
        <f t="shared" si="578"/>
        <v>45113</v>
      </c>
      <c r="D5576" s="126">
        <v>41.058161933933974</v>
      </c>
      <c r="E5576">
        <f t="shared" si="579"/>
        <v>41.166364276748297</v>
      </c>
      <c r="F5576" s="126">
        <v>33.592237046624042</v>
      </c>
      <c r="G5576">
        <f t="shared" ref="G5576:G5639" si="588">AVERAGE(SUM(F5569:F5576)/8,SUM(F5571:F5576)/6)</f>
        <v>33.77711071153918</v>
      </c>
      <c r="H5576">
        <f t="shared" si="586"/>
        <v>41.308883935966776</v>
      </c>
      <c r="I5576">
        <f t="shared" si="587"/>
        <v>34.173806348149981</v>
      </c>
      <c r="J5576">
        <f t="shared" si="581"/>
        <v>0</v>
      </c>
      <c r="K5576" s="66"/>
      <c r="L5576" s="67"/>
      <c r="M5576" s="66"/>
      <c r="O5576" s="148"/>
      <c r="P5576" s="67"/>
      <c r="Q5576" s="66"/>
      <c r="R5576" s="68"/>
      <c r="S5576">
        <f t="shared" si="582"/>
        <v>34.188556293698774</v>
      </c>
      <c r="T5576">
        <f t="shared" si="583"/>
        <v>1.4749945548793164E-2</v>
      </c>
      <c r="U5576">
        <f t="shared" si="584"/>
        <v>41.326459277506899</v>
      </c>
      <c r="V5576">
        <f t="shared" si="585"/>
        <v>1.757534154012319E-2</v>
      </c>
    </row>
    <row r="5577" spans="1:22">
      <c r="A5577" s="12">
        <f t="shared" si="580"/>
        <v>0</v>
      </c>
      <c r="B5577" t="str">
        <f>YEAR(C5577)&amp;VLOOKUP(MONTH(C5577),lookup!$G$2:$N$13,8)</f>
        <v>2023M07</v>
      </c>
      <c r="C5577" s="7">
        <f t="shared" si="578"/>
        <v>45114</v>
      </c>
      <c r="D5577" s="126">
        <v>40.926293812503999</v>
      </c>
      <c r="E5577">
        <f t="shared" si="579"/>
        <v>41.146087055516901</v>
      </c>
      <c r="F5577" s="126">
        <v>33.730653165469171</v>
      </c>
      <c r="G5577">
        <f t="shared" si="588"/>
        <v>33.775966843519761</v>
      </c>
      <c r="H5577">
        <f t="shared" si="586"/>
        <v>41.288849059989715</v>
      </c>
      <c r="I5577">
        <f t="shared" si="587"/>
        <v>34.166455471888526</v>
      </c>
      <c r="J5577">
        <f t="shared" si="581"/>
        <v>0</v>
      </c>
      <c r="K5577" s="66"/>
      <c r="L5577" s="67"/>
      <c r="M5577" s="66"/>
      <c r="O5577" s="148"/>
      <c r="P5577" s="67"/>
      <c r="Q5577" s="66"/>
      <c r="R5577" s="68"/>
      <c r="S5577">
        <f t="shared" si="582"/>
        <v>34.181905919164137</v>
      </c>
      <c r="T5577">
        <f t="shared" si="583"/>
        <v>1.5450447275611623E-2</v>
      </c>
      <c r="U5577">
        <f t="shared" si="584"/>
        <v>41.31703735919227</v>
      </c>
      <c r="V5577">
        <f t="shared" si="585"/>
        <v>2.818829920255439E-2</v>
      </c>
    </row>
    <row r="5578" spans="1:22">
      <c r="A5578" s="12">
        <f t="shared" si="580"/>
        <v>0</v>
      </c>
      <c r="B5578" t="str">
        <f>YEAR(C5578)&amp;VLOOKUP(MONTH(C5578),lookup!$G$2:$N$13,8)</f>
        <v>2023M07</v>
      </c>
      <c r="C5578" s="7">
        <f t="shared" si="578"/>
        <v>45115</v>
      </c>
      <c r="D5578" s="126">
        <v>41.427449853923662</v>
      </c>
      <c r="E5578">
        <f t="shared" si="579"/>
        <v>41.15905635803022</v>
      </c>
      <c r="F5578" s="126">
        <v>34.025351815285376</v>
      </c>
      <c r="G5578">
        <f t="shared" si="588"/>
        <v>33.800410127984435</v>
      </c>
      <c r="H5578">
        <f t="shared" si="586"/>
        <v>41.221395909320435</v>
      </c>
      <c r="I5578">
        <f t="shared" si="587"/>
        <v>34.112381337234602</v>
      </c>
      <c r="J5578">
        <f t="shared" si="581"/>
        <v>0</v>
      </c>
      <c r="K5578" s="66"/>
      <c r="L5578" s="67"/>
      <c r="M5578" s="66"/>
      <c r="O5578" s="148"/>
      <c r="P5578" s="67"/>
      <c r="Q5578" s="66"/>
      <c r="R5578" s="68"/>
      <c r="S5578">
        <f t="shared" si="582"/>
        <v>34.140642864391886</v>
      </c>
      <c r="T5578">
        <f t="shared" si="583"/>
        <v>2.8261527157283695E-2</v>
      </c>
      <c r="U5578">
        <f t="shared" si="584"/>
        <v>41.258236409363349</v>
      </c>
      <c r="V5578">
        <f t="shared" si="585"/>
        <v>3.6840500042913504E-2</v>
      </c>
    </row>
    <row r="5579" spans="1:22">
      <c r="A5579" s="12">
        <f t="shared" si="580"/>
        <v>0</v>
      </c>
      <c r="B5579" t="str">
        <f>YEAR(C5579)&amp;VLOOKUP(MONTH(C5579),lookup!$G$2:$N$13,8)</f>
        <v>2023M07</v>
      </c>
      <c r="C5579" s="7">
        <f t="shared" si="578"/>
        <v>45116</v>
      </c>
      <c r="D5579" s="126">
        <v>40.67734987296587</v>
      </c>
      <c r="E5579">
        <f t="shared" si="579"/>
        <v>41.077683468199098</v>
      </c>
      <c r="F5579" s="126">
        <v>33.501857155973283</v>
      </c>
      <c r="G5579">
        <f t="shared" si="588"/>
        <v>33.739625079331844</v>
      </c>
      <c r="H5579">
        <f t="shared" si="586"/>
        <v>41.172299468839654</v>
      </c>
      <c r="I5579">
        <f t="shared" si="587"/>
        <v>34.076466536172255</v>
      </c>
      <c r="J5579">
        <f t="shared" si="581"/>
        <v>0</v>
      </c>
      <c r="K5579" s="66"/>
      <c r="L5579" s="67"/>
      <c r="M5579" s="66"/>
      <c r="O5579" s="148"/>
      <c r="P5579" s="67"/>
      <c r="Q5579" s="66"/>
      <c r="R5579" s="68"/>
      <c r="S5579">
        <f t="shared" si="582"/>
        <v>34.099570589169012</v>
      </c>
      <c r="T5579">
        <f t="shared" si="583"/>
        <v>2.3104052996757218E-2</v>
      </c>
      <c r="U5579">
        <f t="shared" si="584"/>
        <v>41.20816575250511</v>
      </c>
      <c r="V5579">
        <f t="shared" si="585"/>
        <v>3.5866283665455967E-2</v>
      </c>
    </row>
    <row r="5580" spans="1:22">
      <c r="A5580" s="12">
        <f t="shared" si="580"/>
        <v>0</v>
      </c>
      <c r="B5580" t="str">
        <f>YEAR(C5580)&amp;VLOOKUP(MONTH(C5580),lookup!$G$2:$N$13,8)</f>
        <v>2023M07</v>
      </c>
      <c r="C5580" s="7">
        <f t="shared" ref="C5580:C5643" si="589">C5579+1</f>
        <v>45117</v>
      </c>
      <c r="D5580" s="126">
        <v>40.837622055287234</v>
      </c>
      <c r="E5580">
        <f t="shared" si="579"/>
        <v>41.016751712378507</v>
      </c>
      <c r="F5580" s="126">
        <v>33.400538309699982</v>
      </c>
      <c r="G5580">
        <f t="shared" si="588"/>
        <v>33.683962501053031</v>
      </c>
      <c r="H5580">
        <f t="shared" si="586"/>
        <v>41.085329995373598</v>
      </c>
      <c r="I5580">
        <f t="shared" si="587"/>
        <v>34.012212594090741</v>
      </c>
      <c r="J5580">
        <f t="shared" si="581"/>
        <v>0</v>
      </c>
      <c r="K5580" s="66"/>
      <c r="L5580" s="67"/>
      <c r="M5580" s="66"/>
      <c r="O5580" s="148"/>
      <c r="P5580" s="67"/>
      <c r="Q5580" s="66"/>
      <c r="R5580" s="68"/>
      <c r="S5580">
        <f t="shared" si="582"/>
        <v>34.052455710650761</v>
      </c>
      <c r="T5580">
        <f t="shared" si="583"/>
        <v>4.0243116560020553E-2</v>
      </c>
      <c r="U5580">
        <f t="shared" si="584"/>
        <v>41.135760193530984</v>
      </c>
      <c r="V5580">
        <f t="shared" si="585"/>
        <v>5.043019815738603E-2</v>
      </c>
    </row>
    <row r="5581" spans="1:22">
      <c r="A5581" s="12">
        <f t="shared" si="580"/>
        <v>0</v>
      </c>
      <c r="B5581" t="str">
        <f>YEAR(C5581)&amp;VLOOKUP(MONTH(C5581),lookup!$G$2:$N$13,8)</f>
        <v>2023M07</v>
      </c>
      <c r="C5581" s="7">
        <f t="shared" si="589"/>
        <v>45118</v>
      </c>
      <c r="D5581" s="126">
        <v>40.291240445901408</v>
      </c>
      <c r="E5581">
        <f t="shared" si="579"/>
        <v>40.898139996099808</v>
      </c>
      <c r="F5581" s="126">
        <v>33.180428856625781</v>
      </c>
      <c r="G5581">
        <f t="shared" si="588"/>
        <v>33.589548794534679</v>
      </c>
      <c r="H5581">
        <f t="shared" si="586"/>
        <v>40.997269574005188</v>
      </c>
      <c r="I5581">
        <f t="shared" si="587"/>
        <v>33.942285743014644</v>
      </c>
      <c r="J5581">
        <f t="shared" si="581"/>
        <v>0</v>
      </c>
      <c r="K5581" s="66"/>
      <c r="L5581" s="67"/>
      <c r="M5581" s="66"/>
      <c r="O5581" s="148"/>
      <c r="P5581" s="67"/>
      <c r="Q5581" s="66"/>
      <c r="R5581" s="68"/>
      <c r="S5581">
        <f t="shared" si="582"/>
        <v>33.970596035499412</v>
      </c>
      <c r="T5581">
        <f t="shared" si="583"/>
        <v>2.831029248476824E-2</v>
      </c>
      <c r="U5581">
        <f t="shared" si="584"/>
        <v>41.038194806590127</v>
      </c>
      <c r="V5581">
        <f t="shared" si="585"/>
        <v>4.0925232584939408E-2</v>
      </c>
    </row>
    <row r="5582" spans="1:22">
      <c r="A5582" s="12">
        <f t="shared" si="580"/>
        <v>0</v>
      </c>
      <c r="B5582" t="str">
        <f>YEAR(C5582)&amp;VLOOKUP(MONTH(C5582),lookup!$G$2:$N$13,8)</f>
        <v>2023M07</v>
      </c>
      <c r="C5582" s="7">
        <f t="shared" si="589"/>
        <v>45119</v>
      </c>
      <c r="D5582" s="126">
        <v>40.617497305828209</v>
      </c>
      <c r="E5582">
        <f t="shared" si="579"/>
        <v>40.825747871171416</v>
      </c>
      <c r="F5582" s="126">
        <v>33.252008388138634</v>
      </c>
      <c r="G5582">
        <f t="shared" si="588"/>
        <v>33.53282353709811</v>
      </c>
      <c r="H5582">
        <f t="shared" si="586"/>
        <v>40.922212859457169</v>
      </c>
      <c r="I5582">
        <f t="shared" si="587"/>
        <v>33.89428375230456</v>
      </c>
      <c r="J5582">
        <f t="shared" si="581"/>
        <v>0</v>
      </c>
      <c r="K5582" s="66"/>
      <c r="L5582" s="67"/>
      <c r="M5582" s="66"/>
      <c r="O5582" s="148"/>
      <c r="P5582" s="67"/>
      <c r="Q5582" s="66"/>
      <c r="R5582" s="68"/>
      <c r="S5582">
        <f t="shared" si="582"/>
        <v>33.918418968536862</v>
      </c>
      <c r="T5582">
        <f t="shared" si="583"/>
        <v>2.4135216232302525E-2</v>
      </c>
      <c r="U5582">
        <f t="shared" si="584"/>
        <v>40.955742841002959</v>
      </c>
      <c r="V5582">
        <f t="shared" si="585"/>
        <v>3.3529981545790122E-2</v>
      </c>
    </row>
    <row r="5583" spans="1:22">
      <c r="A5583" s="12">
        <f t="shared" si="580"/>
        <v>0</v>
      </c>
      <c r="B5583" t="str">
        <f>YEAR(C5583)&amp;VLOOKUP(MONTH(C5583),lookup!$G$2:$N$13,8)</f>
        <v>2023M07</v>
      </c>
      <c r="C5583" s="7">
        <f t="shared" si="589"/>
        <v>45120</v>
      </c>
      <c r="D5583" s="126">
        <v>39.901132381602466</v>
      </c>
      <c r="E5583">
        <f t="shared" si="579"/>
        <v>40.671237721830749</v>
      </c>
      <c r="F5583" s="126">
        <v>32.98792887474989</v>
      </c>
      <c r="G5583">
        <f t="shared" si="588"/>
        <v>33.425113842491463</v>
      </c>
      <c r="H5583">
        <f t="shared" si="586"/>
        <v>40.824844099094307</v>
      </c>
      <c r="I5583">
        <f t="shared" si="587"/>
        <v>33.815279204026545</v>
      </c>
      <c r="J5583">
        <f t="shared" si="581"/>
        <v>0</v>
      </c>
      <c r="K5583" s="66"/>
      <c r="L5583" s="67"/>
      <c r="M5583" s="66"/>
      <c r="O5583" s="148"/>
      <c r="P5583" s="67"/>
      <c r="Q5583" s="66"/>
      <c r="R5583" s="68"/>
      <c r="S5583">
        <f t="shared" si="582"/>
        <v>33.834039329561165</v>
      </c>
      <c r="T5583">
        <f t="shared" si="583"/>
        <v>1.8760125534619476E-2</v>
      </c>
      <c r="U5583">
        <f t="shared" si="584"/>
        <v>40.852200239381801</v>
      </c>
      <c r="V5583">
        <f t="shared" si="585"/>
        <v>2.7356140287494668E-2</v>
      </c>
    </row>
    <row r="5584" spans="1:22">
      <c r="A5584" s="12">
        <f t="shared" si="580"/>
        <v>0</v>
      </c>
      <c r="B5584" t="str">
        <f>YEAR(C5584)&amp;VLOOKUP(MONTH(C5584),lookup!$G$2:$N$13,8)</f>
        <v>2023M07</v>
      </c>
      <c r="C5584" s="7">
        <f t="shared" si="589"/>
        <v>45121</v>
      </c>
      <c r="D5584" s="126">
        <v>40.666167277485187</v>
      </c>
      <c r="E5584">
        <f t="shared" si="579"/>
        <v>40.583297841099494</v>
      </c>
      <c r="F5584" s="126">
        <v>33.279520053208074</v>
      </c>
      <c r="G5584">
        <f t="shared" si="588"/>
        <v>33.343416383563195</v>
      </c>
      <c r="H5584">
        <f t="shared" si="586"/>
        <v>40.740678864336154</v>
      </c>
      <c r="I5584">
        <f t="shared" si="587"/>
        <v>33.746566514117852</v>
      </c>
      <c r="J5584">
        <f t="shared" si="581"/>
        <v>0</v>
      </c>
      <c r="K5584" s="66"/>
      <c r="L5584" s="67"/>
      <c r="M5584" s="66"/>
      <c r="O5584" s="148"/>
      <c r="P5584" s="67"/>
      <c r="Q5584" s="66"/>
      <c r="R5584" s="68"/>
      <c r="S5584">
        <f t="shared" si="582"/>
        <v>33.773132597337622</v>
      </c>
      <c r="T5584">
        <f t="shared" si="583"/>
        <v>2.656608321976961E-2</v>
      </c>
      <c r="U5584">
        <f t="shared" si="584"/>
        <v>40.769653067454712</v>
      </c>
      <c r="V5584">
        <f t="shared" si="585"/>
        <v>2.897420311855825E-2</v>
      </c>
    </row>
    <row r="5585" spans="1:22">
      <c r="A5585" s="12">
        <f t="shared" si="580"/>
        <v>0</v>
      </c>
      <c r="B5585" t="str">
        <f>YEAR(C5585)&amp;VLOOKUP(MONTH(C5585),lookup!$G$2:$N$13,8)</f>
        <v>2023M07</v>
      </c>
      <c r="C5585" s="7">
        <f t="shared" si="589"/>
        <v>45122</v>
      </c>
      <c r="D5585" s="126">
        <v>40.226621051413829</v>
      </c>
      <c r="E5585">
        <f t="shared" si="579"/>
        <v>40.50200755840202</v>
      </c>
      <c r="F5585" s="126">
        <v>33.195135373489194</v>
      </c>
      <c r="G5585">
        <f t="shared" si="588"/>
        <v>33.284386373024105</v>
      </c>
      <c r="H5585">
        <f t="shared" si="586"/>
        <v>40.649509556572603</v>
      </c>
      <c r="I5585">
        <f t="shared" si="587"/>
        <v>33.680885482146394</v>
      </c>
      <c r="J5585">
        <f t="shared" si="581"/>
        <v>0</v>
      </c>
      <c r="K5585" s="66"/>
      <c r="L5585" s="67"/>
      <c r="M5585" s="66"/>
      <c r="O5585" s="148"/>
      <c r="P5585" s="67"/>
      <c r="Q5585" s="66"/>
      <c r="R5585" s="68"/>
      <c r="S5585">
        <f t="shared" si="582"/>
        <v>33.699430872430668</v>
      </c>
      <c r="T5585">
        <f t="shared" si="583"/>
        <v>1.8545390284273822E-2</v>
      </c>
      <c r="U5585">
        <f t="shared" si="584"/>
        <v>40.681156742244887</v>
      </c>
      <c r="V5585">
        <f t="shared" si="585"/>
        <v>3.1647185672284195E-2</v>
      </c>
    </row>
    <row r="5586" spans="1:22">
      <c r="A5586" s="12">
        <f t="shared" si="580"/>
        <v>0</v>
      </c>
      <c r="B5586" t="str">
        <f>YEAR(C5586)&amp;VLOOKUP(MONTH(C5586),lookup!$G$2:$N$13,8)</f>
        <v>2023M07</v>
      </c>
      <c r="C5586" s="7">
        <f t="shared" si="589"/>
        <v>45123</v>
      </c>
      <c r="D5586" s="126">
        <v>40.397037578860441</v>
      </c>
      <c r="E5586">
        <f t="shared" si="579"/>
        <v>40.400891418175007</v>
      </c>
      <c r="F5586" s="126">
        <v>33.219935638549927</v>
      </c>
      <c r="G5586">
        <f t="shared" si="588"/>
        <v>33.218997639382295</v>
      </c>
      <c r="H5586">
        <f t="shared" si="586"/>
        <v>40.587871350153442</v>
      </c>
      <c r="I5586">
        <f t="shared" si="587"/>
        <v>33.637919613542053</v>
      </c>
      <c r="J5586">
        <f t="shared" si="581"/>
        <v>0</v>
      </c>
      <c r="K5586" s="66"/>
      <c r="L5586" s="67"/>
      <c r="M5586" s="66"/>
      <c r="O5586" s="148"/>
      <c r="P5586" s="67"/>
      <c r="Q5586" s="66"/>
      <c r="R5586" s="68"/>
      <c r="S5586">
        <f t="shared" si="582"/>
        <v>33.658208607293162</v>
      </c>
      <c r="T5586">
        <f t="shared" si="583"/>
        <v>2.0288993751108819E-2</v>
      </c>
      <c r="U5586">
        <f t="shared" si="584"/>
        <v>40.616653810879875</v>
      </c>
      <c r="V5586">
        <f t="shared" si="585"/>
        <v>2.8782460726432646E-2</v>
      </c>
    </row>
    <row r="5587" spans="1:22">
      <c r="A5587" s="12">
        <f t="shared" si="580"/>
        <v>0</v>
      </c>
      <c r="B5587" t="str">
        <f>YEAR(C5587)&amp;VLOOKUP(MONTH(C5587),lookup!$G$2:$N$13,8)</f>
        <v>2023M07</v>
      </c>
      <c r="C5587" s="7">
        <f t="shared" si="589"/>
        <v>45124</v>
      </c>
      <c r="D5587" s="126">
        <v>39.74117110939838</v>
      </c>
      <c r="E5587">
        <f t="shared" si="579"/>
        <v>40.296541134076783</v>
      </c>
      <c r="F5587" s="126">
        <v>32.802353421868062</v>
      </c>
      <c r="G5587">
        <f t="shared" si="588"/>
        <v>33.143772369770915</v>
      </c>
      <c r="H5587">
        <f t="shared" si="586"/>
        <v>40.50186936883771</v>
      </c>
      <c r="I5587">
        <f t="shared" si="587"/>
        <v>33.5806759083071</v>
      </c>
      <c r="J5587">
        <f t="shared" si="581"/>
        <v>0</v>
      </c>
      <c r="K5587" s="66"/>
      <c r="L5587" s="67"/>
      <c r="M5587" s="66"/>
      <c r="O5587" s="148"/>
      <c r="P5587" s="67"/>
      <c r="Q5587" s="66"/>
      <c r="R5587" s="68"/>
      <c r="S5587">
        <f t="shared" si="582"/>
        <v>33.596789919616171</v>
      </c>
      <c r="T5587">
        <f t="shared" si="583"/>
        <v>1.6114011309070975E-2</v>
      </c>
      <c r="U5587">
        <f t="shared" si="584"/>
        <v>40.528288323557071</v>
      </c>
      <c r="V5587">
        <f t="shared" si="585"/>
        <v>2.6418954719360954E-2</v>
      </c>
    </row>
    <row r="5588" spans="1:22">
      <c r="A5588" s="12">
        <f t="shared" si="580"/>
        <v>0</v>
      </c>
      <c r="B5588" t="str">
        <f>YEAR(C5588)&amp;VLOOKUP(MONTH(C5588),lookup!$G$2:$N$13,8)</f>
        <v>2023M07</v>
      </c>
      <c r="C5588" s="7">
        <f t="shared" si="589"/>
        <v>45125</v>
      </c>
      <c r="D5588" s="126">
        <v>40.073870485132822</v>
      </c>
      <c r="E5588">
        <f t="shared" si="579"/>
        <v>40.203504425884184</v>
      </c>
      <c r="F5588" s="126">
        <v>32.924096959863405</v>
      </c>
      <c r="G5588">
        <f t="shared" si="588"/>
        <v>33.086668833049856</v>
      </c>
      <c r="H5588">
        <f t="shared" si="586"/>
        <v>40.412252123374309</v>
      </c>
      <c r="I5588">
        <f t="shared" si="587"/>
        <v>33.516834515761019</v>
      </c>
      <c r="J5588">
        <f t="shared" si="581"/>
        <v>0</v>
      </c>
      <c r="K5588" s="66"/>
      <c r="L5588" s="67"/>
      <c r="M5588" s="66"/>
      <c r="O5588" s="148"/>
      <c r="P5588" s="67"/>
      <c r="Q5588" s="66"/>
      <c r="R5588" s="68"/>
      <c r="S5588">
        <f t="shared" si="582"/>
        <v>33.533986195914096</v>
      </c>
      <c r="T5588">
        <f t="shared" si="583"/>
        <v>1.7151680153077109E-2</v>
      </c>
      <c r="U5588">
        <f t="shared" si="584"/>
        <v>40.440505775788544</v>
      </c>
      <c r="V5588">
        <f t="shared" si="585"/>
        <v>2.825365241423583E-2</v>
      </c>
    </row>
    <row r="5589" spans="1:22">
      <c r="A5589" s="12">
        <f t="shared" si="580"/>
        <v>0</v>
      </c>
      <c r="B5589" t="str">
        <f>YEAR(C5589)&amp;VLOOKUP(MONTH(C5589),lookup!$G$2:$N$13,8)</f>
        <v>2023M07</v>
      </c>
      <c r="C5589" s="7">
        <f t="shared" si="589"/>
        <v>45126</v>
      </c>
      <c r="D5589" s="126">
        <v>39.578732454401354</v>
      </c>
      <c r="E5589">
        <f t="shared" si="579"/>
        <v>40.132106015815339</v>
      </c>
      <c r="F5589" s="126">
        <v>32.687158384772601</v>
      </c>
      <c r="G5589">
        <f t="shared" si="588"/>
        <v>33.030775221060928</v>
      </c>
      <c r="H5589">
        <f t="shared" si="586"/>
        <v>40.333278756990829</v>
      </c>
      <c r="I5589">
        <f t="shared" si="587"/>
        <v>33.458614024850654</v>
      </c>
      <c r="J5589">
        <f t="shared" si="581"/>
        <v>0</v>
      </c>
      <c r="K5589" s="66"/>
      <c r="L5589" s="67"/>
      <c r="M5589" s="66"/>
      <c r="O5589" s="148"/>
      <c r="P5589" s="67"/>
      <c r="Q5589" s="66"/>
      <c r="R5589" s="68"/>
      <c r="S5589">
        <f t="shared" si="582"/>
        <v>33.483403431300928</v>
      </c>
      <c r="T5589">
        <f t="shared" si="583"/>
        <v>2.4789406450274498E-2</v>
      </c>
      <c r="U5589">
        <f t="shared" si="584"/>
        <v>40.368500527716094</v>
      </c>
      <c r="V5589">
        <f t="shared" si="585"/>
        <v>3.5221770725264889E-2</v>
      </c>
    </row>
    <row r="5590" spans="1:22">
      <c r="A5590" s="12">
        <f t="shared" si="580"/>
        <v>0</v>
      </c>
      <c r="B5590" t="str">
        <f>YEAR(C5590)&amp;VLOOKUP(MONTH(C5590),lookup!$G$2:$N$13,8)</f>
        <v>2023M07</v>
      </c>
      <c r="C5590" s="7">
        <f t="shared" si="589"/>
        <v>45127</v>
      </c>
      <c r="D5590" s="126">
        <v>40.127787178508775</v>
      </c>
      <c r="E5590">
        <f t="shared" si="579"/>
        <v>40.056634124609836</v>
      </c>
      <c r="F5590" s="126">
        <v>33.007507566325572</v>
      </c>
      <c r="G5590">
        <f t="shared" si="588"/>
        <v>32.992826212457395</v>
      </c>
      <c r="H5590">
        <f t="shared" si="586"/>
        <v>40.2337658790413</v>
      </c>
      <c r="I5590">
        <f t="shared" si="587"/>
        <v>33.402531790602374</v>
      </c>
      <c r="J5590">
        <f t="shared" si="581"/>
        <v>0</v>
      </c>
      <c r="K5590" s="66"/>
      <c r="L5590" s="67"/>
      <c r="M5590" s="66"/>
      <c r="O5590" s="148"/>
      <c r="P5590" s="67"/>
      <c r="Q5590" s="66"/>
      <c r="R5590" s="68"/>
      <c r="S5590">
        <f t="shared" si="582"/>
        <v>33.426927001209989</v>
      </c>
      <c r="T5590">
        <f t="shared" si="583"/>
        <v>2.439521060761507E-2</v>
      </c>
      <c r="U5590">
        <f t="shared" si="584"/>
        <v>40.279791666149038</v>
      </c>
      <c r="V5590">
        <f t="shared" si="585"/>
        <v>4.6025787107737415E-2</v>
      </c>
    </row>
    <row r="5591" spans="1:22">
      <c r="A5591" s="12">
        <f t="shared" si="580"/>
        <v>0</v>
      </c>
      <c r="B5591" t="str">
        <f>YEAR(C5591)&amp;VLOOKUP(MONTH(C5591),lookup!$G$2:$N$13,8)</f>
        <v>2023M07</v>
      </c>
      <c r="C5591" s="7">
        <f t="shared" si="589"/>
        <v>45128</v>
      </c>
      <c r="D5591" s="126">
        <v>39.454394391089807</v>
      </c>
      <c r="E5591">
        <f t="shared" si="579"/>
        <v>39.964360778509132</v>
      </c>
      <c r="F5591" s="126">
        <v>32.614431831225552</v>
      </c>
      <c r="G5591">
        <f t="shared" si="588"/>
        <v>32.921090685381827</v>
      </c>
      <c r="H5591">
        <f t="shared" si="586"/>
        <v>40.131819305608317</v>
      </c>
      <c r="I5591">
        <f t="shared" si="587"/>
        <v>33.329702662122422</v>
      </c>
      <c r="J5591">
        <f t="shared" si="581"/>
        <v>0</v>
      </c>
      <c r="K5591" s="66"/>
      <c r="L5591" s="67"/>
      <c r="M5591" s="66"/>
      <c r="O5591" s="148"/>
      <c r="P5591" s="67"/>
      <c r="Q5591" s="66"/>
      <c r="R5591" s="68"/>
      <c r="S5591">
        <f t="shared" si="582"/>
        <v>33.374892832614975</v>
      </c>
      <c r="T5591">
        <f t="shared" si="583"/>
        <v>4.519017049255325E-2</v>
      </c>
      <c r="U5591">
        <f t="shared" si="584"/>
        <v>40.185404290604595</v>
      </c>
      <c r="V5591">
        <f t="shared" si="585"/>
        <v>5.3584984996277285E-2</v>
      </c>
    </row>
    <row r="5592" spans="1:22">
      <c r="A5592" s="12">
        <f t="shared" si="580"/>
        <v>0</v>
      </c>
      <c r="B5592" t="str">
        <f>YEAR(C5592)&amp;VLOOKUP(MONTH(C5592),lookup!$G$2:$N$13,8)</f>
        <v>2023M07</v>
      </c>
      <c r="C5592" s="7">
        <f t="shared" si="589"/>
        <v>45129</v>
      </c>
      <c r="D5592" s="126">
        <v>40.115673278833754</v>
      </c>
      <c r="E5592">
        <f t="shared" si="579"/>
        <v>39.906507878591192</v>
      </c>
      <c r="F5592" s="126">
        <v>32.973088752972281</v>
      </c>
      <c r="G5592">
        <f t="shared" si="588"/>
        <v>32.881368155318945</v>
      </c>
      <c r="H5592">
        <f t="shared" si="586"/>
        <v>40.032170693911766</v>
      </c>
      <c r="I5592">
        <f t="shared" si="587"/>
        <v>33.260414482898042</v>
      </c>
      <c r="J5592">
        <f t="shared" si="581"/>
        <v>0</v>
      </c>
      <c r="K5592" s="66"/>
      <c r="L5592" s="67"/>
      <c r="M5592" s="66"/>
      <c r="O5592" s="148"/>
      <c r="P5592" s="67"/>
      <c r="Q5592" s="66"/>
      <c r="R5592" s="68"/>
      <c r="S5592">
        <f t="shared" si="582"/>
        <v>33.280477217472807</v>
      </c>
      <c r="T5592">
        <f t="shared" si="583"/>
        <v>2.0062734574764818E-2</v>
      </c>
      <c r="U5592">
        <f t="shared" si="584"/>
        <v>40.062587292407798</v>
      </c>
      <c r="V5592">
        <f t="shared" si="585"/>
        <v>3.0416598496032066E-2</v>
      </c>
    </row>
    <row r="5593" spans="1:22">
      <c r="A5593" s="12">
        <f t="shared" si="580"/>
        <v>0</v>
      </c>
      <c r="B5593" t="str">
        <f>YEAR(C5593)&amp;VLOOKUP(MONTH(C5593),lookup!$G$2:$N$13,8)</f>
        <v>2023M07</v>
      </c>
      <c r="C5593" s="7">
        <f t="shared" si="589"/>
        <v>45130</v>
      </c>
      <c r="D5593" s="126">
        <v>39.625166461356741</v>
      </c>
      <c r="E5593">
        <f t="shared" si="579"/>
        <v>39.859249912709153</v>
      </c>
      <c r="F5593" s="126">
        <v>32.84090516575634</v>
      </c>
      <c r="G5593">
        <f t="shared" si="588"/>
        <v>32.86244141265967</v>
      </c>
      <c r="H5593">
        <f t="shared" si="586"/>
        <v>39.920031115574552</v>
      </c>
      <c r="I5593">
        <f t="shared" si="587"/>
        <v>33.172587383473783</v>
      </c>
      <c r="J5593">
        <f t="shared" si="581"/>
        <v>0</v>
      </c>
      <c r="K5593" s="66"/>
      <c r="L5593" s="67"/>
      <c r="M5593" s="66"/>
      <c r="O5593" s="148"/>
      <c r="P5593" s="67"/>
      <c r="Q5593" s="66"/>
      <c r="R5593" s="68"/>
      <c r="S5593">
        <f t="shared" si="582"/>
        <v>33.2068359115558</v>
      </c>
      <c r="T5593">
        <f t="shared" si="583"/>
        <v>3.424852808201706E-2</v>
      </c>
      <c r="U5593">
        <f t="shared" si="584"/>
        <v>39.961596754244887</v>
      </c>
      <c r="V5593">
        <f t="shared" si="585"/>
        <v>4.1565638670334693E-2</v>
      </c>
    </row>
    <row r="5594" spans="1:22">
      <c r="A5594" s="12">
        <f t="shared" si="580"/>
        <v>0</v>
      </c>
      <c r="B5594" t="str">
        <f>YEAR(C5594)&amp;VLOOKUP(MONTH(C5594),lookup!$G$2:$N$13,8)</f>
        <v>2023M07</v>
      </c>
      <c r="C5594" s="7">
        <f t="shared" si="589"/>
        <v>45131</v>
      </c>
      <c r="D5594" s="126">
        <v>39.74422396499552</v>
      </c>
      <c r="E5594">
        <f t="shared" si="579"/>
        <v>39.790978518497816</v>
      </c>
      <c r="F5594" s="126">
        <v>32.784370010741284</v>
      </c>
      <c r="G5594">
        <f t="shared" si="588"/>
        <v>32.823574648494784</v>
      </c>
      <c r="H5594">
        <f t="shared" si="586"/>
        <v>39.836587955520791</v>
      </c>
      <c r="I5594">
        <f t="shared" si="587"/>
        <v>33.116928541760373</v>
      </c>
      <c r="J5594">
        <f t="shared" si="581"/>
        <v>0</v>
      </c>
      <c r="K5594" s="66"/>
      <c r="L5594" s="67"/>
      <c r="M5594" s="66"/>
      <c r="O5594" s="148"/>
      <c r="P5594" s="67"/>
      <c r="Q5594" s="66"/>
      <c r="R5594" s="68"/>
      <c r="S5594">
        <f t="shared" si="582"/>
        <v>33.151375362904574</v>
      </c>
      <c r="T5594">
        <f t="shared" si="583"/>
        <v>3.4446821144200612E-2</v>
      </c>
      <c r="U5594">
        <f t="shared" si="584"/>
        <v>39.884600796795709</v>
      </c>
      <c r="V5594">
        <f t="shared" si="585"/>
        <v>4.8012841274918117E-2</v>
      </c>
    </row>
    <row r="5595" spans="1:22">
      <c r="A5595" s="12">
        <f t="shared" si="580"/>
        <v>0</v>
      </c>
      <c r="B5595" t="str">
        <f>YEAR(C5595)&amp;VLOOKUP(MONTH(C5595),lookup!$G$2:$N$13,8)</f>
        <v>2023M07</v>
      </c>
      <c r="C5595" s="7">
        <f t="shared" si="589"/>
        <v>45132</v>
      </c>
      <c r="D5595" s="126">
        <v>38.832430580778023</v>
      </c>
      <c r="E5595">
        <f t="shared" si="579"/>
        <v>39.671990412657102</v>
      </c>
      <c r="F5595" s="126">
        <v>32.214208776832969</v>
      </c>
      <c r="G5595">
        <f t="shared" si="588"/>
        <v>32.747403140851787</v>
      </c>
      <c r="H5595">
        <f t="shared" si="586"/>
        <v>39.730427647907504</v>
      </c>
      <c r="I5595">
        <f t="shared" si="587"/>
        <v>33.047349736121852</v>
      </c>
      <c r="J5595">
        <f t="shared" si="581"/>
        <v>0</v>
      </c>
      <c r="K5595" s="66"/>
      <c r="L5595" s="67"/>
      <c r="M5595" s="66"/>
      <c r="O5595" s="148"/>
      <c r="P5595" s="67"/>
      <c r="Q5595" s="66"/>
      <c r="R5595" s="68"/>
      <c r="S5595">
        <f t="shared" si="582"/>
        <v>33.079580207111121</v>
      </c>
      <c r="T5595">
        <f t="shared" si="583"/>
        <v>3.2230470989269122E-2</v>
      </c>
      <c r="U5595">
        <f t="shared" si="584"/>
        <v>39.77380345637529</v>
      </c>
      <c r="V5595">
        <f t="shared" si="585"/>
        <v>4.3375808467786214E-2</v>
      </c>
    </row>
    <row r="5596" spans="1:22">
      <c r="A5596" s="12">
        <f t="shared" si="580"/>
        <v>0</v>
      </c>
      <c r="B5596" t="str">
        <f>YEAR(C5596)&amp;VLOOKUP(MONTH(C5596),lookup!$G$2:$N$13,8)</f>
        <v>2023M07</v>
      </c>
      <c r="C5596" s="7">
        <f t="shared" si="589"/>
        <v>45133</v>
      </c>
      <c r="D5596" s="126">
        <v>39.724496719608624</v>
      </c>
      <c r="E5596">
        <f t="shared" si="579"/>
        <v>39.616547014070157</v>
      </c>
      <c r="F5596" s="126">
        <v>32.803298182620956</v>
      </c>
      <c r="G5596">
        <f t="shared" si="588"/>
        <v>32.722835768632095</v>
      </c>
      <c r="H5596">
        <f t="shared" si="586"/>
        <v>39.640118148329726</v>
      </c>
      <c r="I5596">
        <f t="shared" si="587"/>
        <v>32.97883672916474</v>
      </c>
      <c r="J5596">
        <f t="shared" si="581"/>
        <v>0</v>
      </c>
      <c r="K5596" s="66"/>
      <c r="L5596" s="67"/>
      <c r="M5596" s="66"/>
      <c r="O5596" s="148"/>
      <c r="P5596" s="67"/>
      <c r="Q5596" s="66"/>
      <c r="R5596" s="68"/>
      <c r="S5596">
        <f t="shared" si="582"/>
        <v>33.006597159687033</v>
      </c>
      <c r="T5596">
        <f t="shared" si="583"/>
        <v>2.7760430522292268E-2</v>
      </c>
      <c r="U5596">
        <f t="shared" si="584"/>
        <v>39.677196909764902</v>
      </c>
      <c r="V5596">
        <f t="shared" si="585"/>
        <v>3.7078761435175522E-2</v>
      </c>
    </row>
    <row r="5597" spans="1:22">
      <c r="A5597" s="12">
        <f t="shared" si="580"/>
        <v>0</v>
      </c>
      <c r="B5597" t="str">
        <f>YEAR(C5597)&amp;VLOOKUP(MONTH(C5597),lookup!$G$2:$N$13,8)</f>
        <v>2023M07</v>
      </c>
      <c r="C5597" s="7">
        <f t="shared" si="589"/>
        <v>45134</v>
      </c>
      <c r="D5597" s="126">
        <v>39.103137770282785</v>
      </c>
      <c r="E5597">
        <f t="shared" si="579"/>
        <v>39.557550961245497</v>
      </c>
      <c r="F5597" s="126">
        <v>32.431996075709804</v>
      </c>
      <c r="G5597">
        <f t="shared" si="588"/>
        <v>32.691685144689345</v>
      </c>
      <c r="H5597">
        <f t="shared" si="586"/>
        <v>39.53534243420485</v>
      </c>
      <c r="I5597">
        <f t="shared" si="587"/>
        <v>32.913779381719777</v>
      </c>
      <c r="J5597">
        <f t="shared" si="581"/>
        <v>0</v>
      </c>
      <c r="K5597" s="66"/>
      <c r="L5597" s="67"/>
      <c r="M5597" s="66"/>
      <c r="O5597" s="148"/>
      <c r="P5597" s="67"/>
      <c r="Q5597" s="66"/>
      <c r="R5597" s="68"/>
      <c r="S5597">
        <f t="shared" si="582"/>
        <v>32.926799877591655</v>
      </c>
      <c r="T5597">
        <f t="shared" si="583"/>
        <v>1.3020495871877813E-2</v>
      </c>
      <c r="U5597">
        <f t="shared" si="584"/>
        <v>39.562016995793428</v>
      </c>
      <c r="V5597">
        <f t="shared" si="585"/>
        <v>2.6674561588578172E-2</v>
      </c>
    </row>
    <row r="5598" spans="1:22">
      <c r="A5598" s="12">
        <f t="shared" si="580"/>
        <v>0</v>
      </c>
      <c r="B5598" t="str">
        <f>YEAR(C5598)&amp;VLOOKUP(MONTH(C5598),lookup!$G$2:$N$13,8)</f>
        <v>2023M07</v>
      </c>
      <c r="C5598" s="7">
        <f t="shared" si="589"/>
        <v>45135</v>
      </c>
      <c r="D5598" s="126">
        <v>39.602724868738328</v>
      </c>
      <c r="E5598">
        <f t="shared" si="579"/>
        <v>39.481988866043558</v>
      </c>
      <c r="F5598" s="126">
        <v>32.744183868240675</v>
      </c>
      <c r="G5598">
        <f t="shared" si="588"/>
        <v>32.656152006498075</v>
      </c>
      <c r="H5598">
        <f t="shared" si="586"/>
        <v>39.476102039959045</v>
      </c>
      <c r="I5598">
        <f t="shared" si="587"/>
        <v>32.869511028929317</v>
      </c>
      <c r="J5598">
        <f t="shared" si="581"/>
        <v>0</v>
      </c>
      <c r="K5598" s="66"/>
      <c r="L5598" s="67"/>
      <c r="M5598" s="66"/>
      <c r="O5598" s="148"/>
      <c r="P5598" s="67"/>
      <c r="Q5598" s="66"/>
      <c r="R5598" s="68"/>
      <c r="S5598">
        <f t="shared" si="582"/>
        <v>32.884798738522093</v>
      </c>
      <c r="T5598">
        <f t="shared" si="583"/>
        <v>1.5287709592776366E-2</v>
      </c>
      <c r="U5598">
        <f t="shared" si="584"/>
        <v>39.500085808959611</v>
      </c>
      <c r="V5598">
        <f t="shared" si="585"/>
        <v>2.3983769000565758E-2</v>
      </c>
    </row>
    <row r="5599" spans="1:22">
      <c r="A5599" s="12">
        <f t="shared" si="580"/>
        <v>0</v>
      </c>
      <c r="B5599" t="str">
        <f>YEAR(C5599)&amp;VLOOKUP(MONTH(C5599),lookup!$G$2:$N$13,8)</f>
        <v>2023M07</v>
      </c>
      <c r="C5599" s="7">
        <f t="shared" si="589"/>
        <v>45136</v>
      </c>
      <c r="D5599" s="126">
        <v>38.994609208092918</v>
      </c>
      <c r="E5599">
        <f t="shared" si="579"/>
        <v>39.400705854334269</v>
      </c>
      <c r="F5599" s="126">
        <v>32.449267907818069</v>
      </c>
      <c r="G5599">
        <f t="shared" si="588"/>
        <v>32.613192823123583</v>
      </c>
      <c r="H5599">
        <f t="shared" si="586"/>
        <v>39.384051691558739</v>
      </c>
      <c r="I5599">
        <f t="shared" si="587"/>
        <v>32.817800573815234</v>
      </c>
      <c r="J5599">
        <f t="shared" si="581"/>
        <v>0</v>
      </c>
      <c r="K5599" s="66"/>
      <c r="L5599" s="67"/>
      <c r="M5599" s="66"/>
      <c r="O5599" s="148"/>
      <c r="P5599" s="67"/>
      <c r="Q5599" s="66"/>
      <c r="R5599" s="68"/>
      <c r="S5599">
        <f t="shared" si="582"/>
        <v>32.829392569115939</v>
      </c>
      <c r="T5599">
        <f t="shared" si="583"/>
        <v>1.1591995300705094E-2</v>
      </c>
      <c r="U5599">
        <f t="shared" si="584"/>
        <v>39.413880647175723</v>
      </c>
      <c r="V5599">
        <f t="shared" si="585"/>
        <v>2.9828955616984842E-2</v>
      </c>
    </row>
    <row r="5600" spans="1:22">
      <c r="A5600" s="12">
        <f t="shared" si="580"/>
        <v>0</v>
      </c>
      <c r="B5600" t="str">
        <f>YEAR(C5600)&amp;VLOOKUP(MONTH(C5600),lookup!$G$2:$N$13,8)</f>
        <v>2023M07</v>
      </c>
      <c r="C5600" s="7">
        <f t="shared" si="589"/>
        <v>45137</v>
      </c>
      <c r="D5600" s="126">
        <v>39.367730609685985</v>
      </c>
      <c r="E5600">
        <f t="shared" si="579"/>
        <v>39.322584991236738</v>
      </c>
      <c r="F5600" s="126">
        <v>32.592806782720459</v>
      </c>
      <c r="G5600">
        <f t="shared" si="588"/>
        <v>32.573461597647778</v>
      </c>
      <c r="H5600">
        <f t="shared" si="586"/>
        <v>39.307048682336692</v>
      </c>
      <c r="I5600">
        <f t="shared" si="587"/>
        <v>32.769985444380538</v>
      </c>
      <c r="J5600">
        <f t="shared" si="581"/>
        <v>0</v>
      </c>
      <c r="K5600" s="66"/>
      <c r="L5600" s="67"/>
      <c r="M5600" s="66"/>
      <c r="O5600" s="148"/>
      <c r="P5600" s="67"/>
      <c r="Q5600" s="66"/>
      <c r="R5600" s="68"/>
      <c r="S5600">
        <f t="shared" si="582"/>
        <v>32.78003052916835</v>
      </c>
      <c r="T5600">
        <f t="shared" si="583"/>
        <v>1.0045084787812186E-2</v>
      </c>
      <c r="U5600">
        <f t="shared" si="584"/>
        <v>39.333771518601004</v>
      </c>
      <c r="V5600">
        <f t="shared" si="585"/>
        <v>2.6722836264312377E-2</v>
      </c>
    </row>
    <row r="5601" spans="1:22">
      <c r="A5601" s="12">
        <f t="shared" si="580"/>
        <v>0</v>
      </c>
      <c r="B5601" t="str">
        <f>YEAR(C5601)&amp;VLOOKUP(MONTH(C5601),lookup!$G$2:$N$13,8)</f>
        <v>2023M07</v>
      </c>
      <c r="C5601" s="7">
        <f t="shared" si="589"/>
        <v>45138</v>
      </c>
      <c r="D5601" s="126">
        <v>38.792397452586606</v>
      </c>
      <c r="E5601">
        <f t="shared" si="579"/>
        <v>39.267200834172655</v>
      </c>
      <c r="F5601" s="126">
        <v>32.243131009721473</v>
      </c>
      <c r="G5601">
        <f t="shared" si="588"/>
        <v>32.538510898969641</v>
      </c>
      <c r="H5601">
        <f t="shared" si="586"/>
        <v>39.262744307288351</v>
      </c>
      <c r="I5601">
        <f t="shared" si="587"/>
        <v>32.754660972622226</v>
      </c>
      <c r="J5601">
        <f t="shared" si="581"/>
        <v>0</v>
      </c>
      <c r="K5601" s="66"/>
      <c r="L5601" s="67"/>
      <c r="M5601" s="66"/>
      <c r="O5601" s="148"/>
      <c r="P5601" s="67"/>
      <c r="Q5601" s="66"/>
      <c r="R5601" s="68"/>
      <c r="S5601">
        <f t="shared" si="582"/>
        <v>32.76124474910393</v>
      </c>
      <c r="T5601">
        <f t="shared" si="583"/>
        <v>6.5837764817047173E-3</v>
      </c>
      <c r="U5601">
        <f t="shared" si="584"/>
        <v>39.274455288803914</v>
      </c>
      <c r="V5601">
        <f t="shared" si="585"/>
        <v>1.1710981515562935E-2</v>
      </c>
    </row>
    <row r="5602" spans="1:22">
      <c r="A5602" s="12">
        <f t="shared" si="580"/>
        <v>0</v>
      </c>
      <c r="B5602" t="str">
        <f>YEAR(C5602)&amp;VLOOKUP(MONTH(C5602),lookup!$G$2:$N$13,8)</f>
        <v>2023M08</v>
      </c>
      <c r="C5602" s="7">
        <f t="shared" si="589"/>
        <v>45139</v>
      </c>
      <c r="D5602" s="126">
        <v>39.112456787135599</v>
      </c>
      <c r="E5602">
        <f t="shared" si="579"/>
        <v>39.176712057850324</v>
      </c>
      <c r="F5602" s="126">
        <v>32.364982659591263</v>
      </c>
      <c r="G5602">
        <f t="shared" si="588"/>
        <v>32.475772895936956</v>
      </c>
      <c r="H5602">
        <f t="shared" si="586"/>
        <v>39.210245680664421</v>
      </c>
      <c r="I5602">
        <f t="shared" si="587"/>
        <v>32.717129455251737</v>
      </c>
      <c r="J5602">
        <f t="shared" si="581"/>
        <v>0</v>
      </c>
      <c r="K5602" s="66"/>
      <c r="L5602" s="67"/>
      <c r="M5602" s="66"/>
      <c r="O5602" s="148"/>
      <c r="P5602" s="67"/>
      <c r="Q5602" s="66"/>
      <c r="R5602" s="68"/>
      <c r="S5602">
        <f t="shared" si="582"/>
        <v>32.710558643874265</v>
      </c>
      <c r="T5602">
        <f t="shared" si="583"/>
        <v>-6.5708113774718413E-3</v>
      </c>
      <c r="U5602">
        <f t="shared" si="584"/>
        <v>39.207713222666882</v>
      </c>
      <c r="V5602">
        <f t="shared" si="585"/>
        <v>-2.5324579975389838E-3</v>
      </c>
    </row>
    <row r="5603" spans="1:22">
      <c r="A5603" s="12">
        <f t="shared" si="580"/>
        <v>0</v>
      </c>
      <c r="B5603" t="str">
        <f>YEAR(C5603)&amp;VLOOKUP(MONTH(C5603),lookup!$G$2:$N$13,8)</f>
        <v>2023M08</v>
      </c>
      <c r="C5603" s="7">
        <f t="shared" si="589"/>
        <v>45140</v>
      </c>
      <c r="D5603" s="126">
        <v>38.707948638624522</v>
      </c>
      <c r="E5603">
        <f t="shared" si="579"/>
        <v>39.135999508827538</v>
      </c>
      <c r="F5603" s="126">
        <v>32.315008981574742</v>
      </c>
      <c r="G5603">
        <f t="shared" si="588"/>
        <v>32.472323984222065</v>
      </c>
      <c r="H5603">
        <f t="shared" si="586"/>
        <v>39.185958183968161</v>
      </c>
      <c r="I5603">
        <f t="shared" si="587"/>
        <v>32.708532404712358</v>
      </c>
      <c r="J5603">
        <f t="shared" si="581"/>
        <v>0</v>
      </c>
      <c r="K5603" s="66"/>
      <c r="L5603" s="67"/>
      <c r="M5603" s="66"/>
      <c r="O5603" s="148"/>
      <c r="P5603" s="67"/>
      <c r="Q5603" s="66"/>
      <c r="R5603" s="68"/>
      <c r="S5603">
        <f t="shared" si="582"/>
        <v>32.715093952128427</v>
      </c>
      <c r="T5603">
        <f t="shared" si="583"/>
        <v>6.5615474160694021E-3</v>
      </c>
      <c r="U5603">
        <f t="shared" si="584"/>
        <v>39.200043572638869</v>
      </c>
      <c r="V5603">
        <f t="shared" si="585"/>
        <v>1.4085388670707744E-2</v>
      </c>
    </row>
    <row r="5604" spans="1:22">
      <c r="A5604" s="12">
        <f t="shared" si="580"/>
        <v>0</v>
      </c>
      <c r="B5604" t="str">
        <f>YEAR(C5604)&amp;VLOOKUP(MONTH(C5604),lookup!$G$2:$N$13,8)</f>
        <v>2023M08</v>
      </c>
      <c r="C5604" s="7">
        <f t="shared" si="589"/>
        <v>45141</v>
      </c>
      <c r="D5604" s="126">
        <v>38.869931232933929</v>
      </c>
      <c r="E5604">
        <f t="shared" si="579"/>
        <v>39.02152302959334</v>
      </c>
      <c r="F5604" s="126">
        <v>32.096908162402059</v>
      </c>
      <c r="G5604">
        <f t="shared" si="588"/>
        <v>32.374234965805172</v>
      </c>
      <c r="H5604">
        <f t="shared" si="586"/>
        <v>39.142546606213742</v>
      </c>
      <c r="I5604">
        <f t="shared" si="587"/>
        <v>32.683695505823813</v>
      </c>
      <c r="J5604">
        <f t="shared" si="581"/>
        <v>0</v>
      </c>
      <c r="K5604" s="66"/>
      <c r="L5604" s="67"/>
      <c r="M5604" s="66"/>
      <c r="O5604" s="148"/>
      <c r="P5604" s="67"/>
      <c r="Q5604" s="66"/>
      <c r="R5604" s="68"/>
      <c r="S5604">
        <f t="shared" si="582"/>
        <v>32.695472196090101</v>
      </c>
      <c r="T5604">
        <f t="shared" si="583"/>
        <v>1.1776690266287915E-2</v>
      </c>
      <c r="U5604">
        <f t="shared" si="584"/>
        <v>39.163135300458144</v>
      </c>
      <c r="V5604">
        <f t="shared" si="585"/>
        <v>2.0588694244402461E-2</v>
      </c>
    </row>
    <row r="5605" spans="1:22">
      <c r="A5605" s="12">
        <f t="shared" si="580"/>
        <v>0</v>
      </c>
      <c r="B5605" t="str">
        <f>YEAR(C5605)&amp;VLOOKUP(MONTH(C5605),lookup!$G$2:$N$13,8)</f>
        <v>2023M08</v>
      </c>
      <c r="C5605" s="7">
        <f t="shared" si="589"/>
        <v>45142</v>
      </c>
      <c r="D5605" s="126">
        <v>38.292158974772725</v>
      </c>
      <c r="E5605">
        <f t="shared" si="579"/>
        <v>38.91229933543061</v>
      </c>
      <c r="F5605" s="126">
        <v>32.014727072500939</v>
      </c>
      <c r="G5605">
        <f t="shared" si="588"/>
        <v>32.311943916828184</v>
      </c>
      <c r="H5605">
        <f t="shared" si="586"/>
        <v>39.157200801467383</v>
      </c>
      <c r="I5605">
        <f t="shared" si="587"/>
        <v>32.69824579686199</v>
      </c>
      <c r="J5605">
        <f t="shared" si="581"/>
        <v>0</v>
      </c>
      <c r="K5605" s="66"/>
      <c r="L5605" s="67"/>
      <c r="M5605" s="66"/>
      <c r="O5605" s="148"/>
      <c r="P5605" s="67"/>
      <c r="Q5605" s="66"/>
      <c r="R5605" s="68"/>
      <c r="S5605">
        <f t="shared" si="582"/>
        <v>32.703487774180196</v>
      </c>
      <c r="T5605">
        <f t="shared" si="583"/>
        <v>5.2419773182066365E-3</v>
      </c>
      <c r="U5605">
        <f t="shared" si="584"/>
        <v>39.157350990691562</v>
      </c>
      <c r="V5605">
        <f t="shared" si="585"/>
        <v>1.5018922417908698E-4</v>
      </c>
    </row>
    <row r="5606" spans="1:22">
      <c r="A5606" s="12">
        <f t="shared" si="580"/>
        <v>0</v>
      </c>
      <c r="B5606" t="str">
        <f>YEAR(C5606)&amp;VLOOKUP(MONTH(C5606),lookup!$G$2:$N$13,8)</f>
        <v>2023M08</v>
      </c>
      <c r="C5606" s="7">
        <f t="shared" si="589"/>
        <v>45143</v>
      </c>
      <c r="D5606" s="126">
        <v>38.851891915499714</v>
      </c>
      <c r="E5606">
        <f t="shared" si="579"/>
        <v>38.822385718004341</v>
      </c>
      <c r="F5606" s="126">
        <v>32.042543943372443</v>
      </c>
      <c r="G5606">
        <f t="shared" si="588"/>
        <v>32.22223618491158</v>
      </c>
      <c r="H5606">
        <f t="shared" si="586"/>
        <v>39.117064792380269</v>
      </c>
      <c r="I5606">
        <f t="shared" si="587"/>
        <v>32.684897952357026</v>
      </c>
      <c r="J5606">
        <f t="shared" si="581"/>
        <v>0</v>
      </c>
      <c r="K5606" s="66"/>
      <c r="L5606" s="67"/>
      <c r="M5606" s="66"/>
      <c r="O5606" s="148"/>
      <c r="P5606" s="67"/>
      <c r="Q5606" s="66"/>
      <c r="R5606" s="68"/>
      <c r="S5606">
        <f t="shared" si="582"/>
        <v>32.675678622376758</v>
      </c>
      <c r="T5606">
        <f t="shared" si="583"/>
        <v>-9.2193299802687534E-3</v>
      </c>
      <c r="U5606">
        <f t="shared" si="584"/>
        <v>39.114980659224898</v>
      </c>
      <c r="V5606">
        <f t="shared" si="585"/>
        <v>-2.0841331553711484E-3</v>
      </c>
    </row>
    <row r="5607" spans="1:22">
      <c r="A5607" s="12">
        <f t="shared" si="580"/>
        <v>0</v>
      </c>
      <c r="B5607" t="str">
        <f>YEAR(C5607)&amp;VLOOKUP(MONTH(C5607),lookup!$G$2:$N$13,8)</f>
        <v>2023M08</v>
      </c>
      <c r="C5607" s="7">
        <f t="shared" si="589"/>
        <v>45144</v>
      </c>
      <c r="D5607" s="126">
        <v>38.295087870081119</v>
      </c>
      <c r="E5607">
        <f t="shared" si="579"/>
        <v>38.737223169169816</v>
      </c>
      <c r="F5607" s="126">
        <v>32.049223322277243</v>
      </c>
      <c r="G5607">
        <f t="shared" si="588"/>
        <v>32.181074424361597</v>
      </c>
      <c r="H5607">
        <f t="shared" si="586"/>
        <v>39.092271988030134</v>
      </c>
      <c r="I5607">
        <f t="shared" si="587"/>
        <v>32.665051710263597</v>
      </c>
      <c r="J5607">
        <f t="shared" si="581"/>
        <v>0</v>
      </c>
      <c r="K5607" s="66"/>
      <c r="L5607" s="67"/>
      <c r="M5607" s="66"/>
      <c r="O5607" s="148"/>
      <c r="P5607" s="67"/>
      <c r="Q5607" s="66"/>
      <c r="R5607" s="68"/>
      <c r="S5607">
        <f t="shared" si="582"/>
        <v>32.687695851332776</v>
      </c>
      <c r="T5607">
        <f t="shared" si="583"/>
        <v>2.2644141069179113E-2</v>
      </c>
      <c r="U5607">
        <f t="shared" si="584"/>
        <v>39.118485319833269</v>
      </c>
      <c r="V5607">
        <f t="shared" si="585"/>
        <v>2.6213331803134565E-2</v>
      </c>
    </row>
    <row r="5608" spans="1:22">
      <c r="A5608" s="12">
        <f t="shared" si="580"/>
        <v>0</v>
      </c>
      <c r="B5608" t="str">
        <f>YEAR(C5608)&amp;VLOOKUP(MONTH(C5608),lookup!$G$2:$N$13,8)</f>
        <v>2023M08</v>
      </c>
      <c r="C5608" s="7">
        <f t="shared" si="589"/>
        <v>45145</v>
      </c>
      <c r="D5608" s="126">
        <v>38.52461014176022</v>
      </c>
      <c r="E5608">
        <f t="shared" si="579"/>
        <v>38.635540919476504</v>
      </c>
      <c r="F5608" s="126">
        <v>31.802676379894883</v>
      </c>
      <c r="G5608">
        <f t="shared" si="588"/>
        <v>32.08483241754363</v>
      </c>
      <c r="H5608">
        <f t="shared" si="586"/>
        <v>39.050900311392262</v>
      </c>
      <c r="I5608">
        <f t="shared" si="587"/>
        <v>32.646833166253423</v>
      </c>
      <c r="J5608">
        <f t="shared" si="581"/>
        <v>0</v>
      </c>
      <c r="K5608" s="66"/>
      <c r="L5608" s="67"/>
      <c r="M5608" s="66"/>
      <c r="O5608" s="148"/>
      <c r="P5608" s="67"/>
      <c r="Q5608" s="66"/>
      <c r="R5608" s="68"/>
      <c r="S5608">
        <f t="shared" si="582"/>
        <v>32.658433092805112</v>
      </c>
      <c r="T5608">
        <f t="shared" si="583"/>
        <v>1.1599926551689066E-2</v>
      </c>
      <c r="U5608">
        <f t="shared" si="584"/>
        <v>39.067838012948286</v>
      </c>
      <c r="V5608">
        <f t="shared" si="585"/>
        <v>1.6937701556024365E-2</v>
      </c>
    </row>
    <row r="5609" spans="1:22">
      <c r="A5609" s="12">
        <f t="shared" si="580"/>
        <v>0</v>
      </c>
      <c r="B5609" t="str">
        <f>YEAR(C5609)&amp;VLOOKUP(MONTH(C5609),lookup!$G$2:$N$13,8)</f>
        <v>2023M08</v>
      </c>
      <c r="C5609" s="7">
        <f t="shared" si="589"/>
        <v>45146</v>
      </c>
      <c r="D5609" s="126">
        <v>38.256965198917911</v>
      </c>
      <c r="E5609">
        <f t="shared" si="579"/>
        <v>38.564494450313326</v>
      </c>
      <c r="F5609" s="126">
        <v>32.088427946552791</v>
      </c>
      <c r="G5609">
        <f t="shared" si="588"/>
        <v>32.056281723177094</v>
      </c>
      <c r="H5609">
        <f t="shared" si="586"/>
        <v>39.011813578411761</v>
      </c>
      <c r="I5609">
        <f t="shared" si="587"/>
        <v>32.629917271224713</v>
      </c>
      <c r="J5609">
        <f t="shared" si="581"/>
        <v>0</v>
      </c>
      <c r="K5609" s="66"/>
      <c r="L5609" s="67"/>
      <c r="M5609" s="66"/>
      <c r="O5609" s="148"/>
      <c r="P5609" s="67"/>
      <c r="Q5609" s="66"/>
      <c r="R5609" s="68"/>
      <c r="S5609">
        <f t="shared" si="582"/>
        <v>32.632967411580459</v>
      </c>
      <c r="T5609">
        <f t="shared" si="583"/>
        <v>3.0501403557465778E-3</v>
      </c>
      <c r="U5609">
        <f t="shared" si="584"/>
        <v>39.026867925677337</v>
      </c>
      <c r="V5609">
        <f t="shared" si="585"/>
        <v>1.5054347265575529E-2</v>
      </c>
    </row>
    <row r="5610" spans="1:22">
      <c r="A5610" s="12">
        <f t="shared" si="580"/>
        <v>0</v>
      </c>
      <c r="B5610" t="str">
        <f>YEAR(C5610)&amp;VLOOKUP(MONTH(C5610),lookup!$G$2:$N$13,8)</f>
        <v>2023M08</v>
      </c>
      <c r="C5610" s="7">
        <f t="shared" si="589"/>
        <v>45147</v>
      </c>
      <c r="D5610" s="126">
        <v>38.905329108046303</v>
      </c>
      <c r="E5610">
        <f t="shared" si="579"/>
        <v>38.554498793296275</v>
      </c>
      <c r="F5610" s="126">
        <v>32.233604051172463</v>
      </c>
      <c r="G5610">
        <f t="shared" si="588"/>
        <v>32.059461884215125</v>
      </c>
      <c r="H5610">
        <f t="shared" si="586"/>
        <v>38.963590149040556</v>
      </c>
      <c r="I5610">
        <f t="shared" si="587"/>
        <v>32.606029310550959</v>
      </c>
      <c r="J5610">
        <f t="shared" si="581"/>
        <v>0</v>
      </c>
      <c r="K5610" s="66"/>
      <c r="L5610" s="67"/>
      <c r="M5610" s="66"/>
      <c r="O5610" s="148"/>
      <c r="P5610" s="67"/>
      <c r="Q5610" s="66"/>
      <c r="R5610" s="68"/>
      <c r="S5610">
        <f t="shared" si="582"/>
        <v>32.623406330841291</v>
      </c>
      <c r="T5610">
        <f t="shared" si="583"/>
        <v>1.7377020290332723E-2</v>
      </c>
      <c r="U5610">
        <f t="shared" si="584"/>
        <v>38.988067165214659</v>
      </c>
      <c r="V5610">
        <f t="shared" si="585"/>
        <v>2.4477016174103028E-2</v>
      </c>
    </row>
    <row r="5611" spans="1:22">
      <c r="A5611" s="12">
        <f t="shared" si="580"/>
        <v>0</v>
      </c>
      <c r="B5611" t="str">
        <f>YEAR(C5611)&amp;VLOOKUP(MONTH(C5611),lookup!$G$2:$N$13,8)</f>
        <v>2023M08</v>
      </c>
      <c r="C5611" s="7">
        <f t="shared" si="589"/>
        <v>45148</v>
      </c>
      <c r="D5611" s="126">
        <v>38.11984866853664</v>
      </c>
      <c r="E5611">
        <f t="shared" si="579"/>
        <v>38.503383352979441</v>
      </c>
      <c r="F5611" s="126">
        <v>31.972062784591781</v>
      </c>
      <c r="G5611">
        <f t="shared" si="588"/>
        <v>32.034472389577921</v>
      </c>
      <c r="H5611">
        <f t="shared" si="586"/>
        <v>38.911723674887924</v>
      </c>
      <c r="I5611">
        <f t="shared" si="587"/>
        <v>32.582792215405675</v>
      </c>
      <c r="J5611">
        <f t="shared" si="581"/>
        <v>0</v>
      </c>
      <c r="K5611" s="66"/>
      <c r="L5611" s="67"/>
      <c r="M5611" s="66"/>
      <c r="O5611" s="148"/>
      <c r="P5611" s="67"/>
      <c r="Q5611" s="66"/>
      <c r="R5611" s="68"/>
      <c r="S5611">
        <f t="shared" si="582"/>
        <v>32.601781478608295</v>
      </c>
      <c r="T5611">
        <f t="shared" si="583"/>
        <v>1.8989263202620066E-2</v>
      </c>
      <c r="U5611">
        <f t="shared" si="584"/>
        <v>38.948164047501848</v>
      </c>
      <c r="V5611">
        <f t="shared" si="585"/>
        <v>3.644037261392441E-2</v>
      </c>
    </row>
    <row r="5612" spans="1:22">
      <c r="A5612" s="12">
        <f t="shared" si="580"/>
        <v>0</v>
      </c>
      <c r="B5612" t="str">
        <f>YEAR(C5612)&amp;VLOOKUP(MONTH(C5612),lookup!$G$2:$N$13,8)</f>
        <v>2023M08</v>
      </c>
      <c r="C5612" s="7">
        <f t="shared" si="589"/>
        <v>45149</v>
      </c>
      <c r="D5612" s="126">
        <v>38.953516339917485</v>
      </c>
      <c r="E5612">
        <f t="shared" si="579"/>
        <v>38.517076124200727</v>
      </c>
      <c r="F5612" s="126">
        <v>32.332034297269225</v>
      </c>
      <c r="G5612">
        <f t="shared" si="588"/>
        <v>32.073291969165183</v>
      </c>
      <c r="H5612">
        <f t="shared" si="586"/>
        <v>38.870149706954187</v>
      </c>
      <c r="I5612">
        <f t="shared" si="587"/>
        <v>32.561987665800416</v>
      </c>
      <c r="J5612">
        <f t="shared" si="581"/>
        <v>0</v>
      </c>
      <c r="K5612" s="66"/>
      <c r="L5612" s="67"/>
      <c r="M5612" s="66"/>
      <c r="O5612" s="148"/>
      <c r="P5612" s="67"/>
      <c r="Q5612" s="66"/>
      <c r="R5612" s="68"/>
      <c r="S5612">
        <f t="shared" si="582"/>
        <v>32.585765821063461</v>
      </c>
      <c r="T5612">
        <f t="shared" si="583"/>
        <v>2.3778155263045164E-2</v>
      </c>
      <c r="U5612">
        <f t="shared" si="584"/>
        <v>38.899152691629851</v>
      </c>
      <c r="V5612">
        <f t="shared" si="585"/>
        <v>2.9002984675663868E-2</v>
      </c>
    </row>
    <row r="5613" spans="1:22">
      <c r="A5613" s="12">
        <f t="shared" si="580"/>
        <v>0</v>
      </c>
      <c r="B5613" t="str">
        <f>YEAR(C5613)&amp;VLOOKUP(MONTH(C5613),lookup!$G$2:$N$13,8)</f>
        <v>2023M08</v>
      </c>
      <c r="C5613" s="7">
        <f t="shared" si="589"/>
        <v>45150</v>
      </c>
      <c r="D5613" s="126">
        <v>38.814798806084774</v>
      </c>
      <c r="E5613">
        <f t="shared" ref="E5613:E5676" si="590">AVERAGE(SUM(D5606:D5613)/8,SUM(D5608:D5613)/6)</f>
        <v>38.593050358324703</v>
      </c>
      <c r="F5613" s="126">
        <v>32.516455425633623</v>
      </c>
      <c r="G5613">
        <f t="shared" si="588"/>
        <v>32.143585999849009</v>
      </c>
      <c r="H5613">
        <f t="shared" si="586"/>
        <v>38.814672205749197</v>
      </c>
      <c r="I5613">
        <f t="shared" si="587"/>
        <v>32.532281581782819</v>
      </c>
      <c r="J5613">
        <f t="shared" si="581"/>
        <v>0</v>
      </c>
      <c r="K5613" s="66"/>
      <c r="L5613" s="67"/>
      <c r="M5613" s="66"/>
      <c r="O5613" s="148"/>
      <c r="P5613" s="67"/>
      <c r="Q5613" s="66"/>
      <c r="R5613" s="68"/>
      <c r="S5613">
        <f t="shared" si="582"/>
        <v>32.548089929550734</v>
      </c>
      <c r="T5613">
        <f t="shared" si="583"/>
        <v>1.580834776791562E-2</v>
      </c>
      <c r="U5613">
        <f t="shared" si="584"/>
        <v>38.842723029904548</v>
      </c>
      <c r="V5613">
        <f t="shared" si="585"/>
        <v>2.805082415535054E-2</v>
      </c>
    </row>
    <row r="5614" spans="1:22">
      <c r="A5614" s="12">
        <f t="shared" si="580"/>
        <v>0</v>
      </c>
      <c r="B5614" t="str">
        <f>YEAR(C5614)&amp;VLOOKUP(MONTH(C5614),lookup!$G$2:$N$13,8)</f>
        <v>2023M08</v>
      </c>
      <c r="C5614" s="7">
        <f t="shared" si="589"/>
        <v>45151</v>
      </c>
      <c r="D5614" s="126">
        <v>38.475049728184956</v>
      </c>
      <c r="E5614">
        <f t="shared" si="590"/>
        <v>38.565367687152929</v>
      </c>
      <c r="F5614" s="126">
        <v>32.060692531752949</v>
      </c>
      <c r="G5614">
        <f t="shared" si="588"/>
        <v>32.166221632610956</v>
      </c>
      <c r="H5614">
        <f t="shared" si="586"/>
        <v>38.763870845333443</v>
      </c>
      <c r="I5614">
        <f t="shared" si="587"/>
        <v>32.502370553320723</v>
      </c>
      <c r="J5614">
        <f t="shared" si="581"/>
        <v>0</v>
      </c>
      <c r="K5614" s="66"/>
      <c r="L5614" s="67"/>
      <c r="M5614" s="66"/>
      <c r="O5614" s="148"/>
      <c r="P5614" s="67"/>
      <c r="Q5614" s="66"/>
      <c r="R5614" s="68"/>
      <c r="S5614">
        <f t="shared" si="582"/>
        <v>32.533725459718497</v>
      </c>
      <c r="T5614">
        <f t="shared" si="583"/>
        <v>3.1354906397773163E-2</v>
      </c>
      <c r="U5614">
        <f t="shared" si="584"/>
        <v>38.805041331437351</v>
      </c>
      <c r="V5614">
        <f t="shared" si="585"/>
        <v>4.1170486103908388E-2</v>
      </c>
    </row>
    <row r="5615" spans="1:22">
      <c r="A5615" s="12">
        <f t="shared" si="580"/>
        <v>0</v>
      </c>
      <c r="B5615" t="str">
        <f>YEAR(C5615)&amp;VLOOKUP(MONTH(C5615),lookup!$G$2:$N$13,8)</f>
        <v>2023M08</v>
      </c>
      <c r="C5615" s="7">
        <f t="shared" si="589"/>
        <v>45152</v>
      </c>
      <c r="D5615" s="126">
        <v>38.017205255355158</v>
      </c>
      <c r="E5615">
        <f t="shared" si="590"/>
        <v>38.528020028435662</v>
      </c>
      <c r="F5615" s="126">
        <v>31.861073650217307</v>
      </c>
      <c r="G5615">
        <f t="shared" si="588"/>
        <v>32.135516086745923</v>
      </c>
      <c r="H5615">
        <f t="shared" si="586"/>
        <v>38.718451097464914</v>
      </c>
      <c r="I5615">
        <f t="shared" si="587"/>
        <v>32.479334329153765</v>
      </c>
      <c r="J5615">
        <f t="shared" si="581"/>
        <v>0</v>
      </c>
      <c r="K5615" s="66"/>
      <c r="L5615" s="67"/>
      <c r="M5615" s="66"/>
      <c r="O5615" s="148"/>
      <c r="P5615" s="67"/>
      <c r="Q5615" s="66"/>
      <c r="R5615" s="68"/>
      <c r="S5615">
        <f t="shared" si="582"/>
        <v>32.511034912094196</v>
      </c>
      <c r="T5615">
        <f t="shared" si="583"/>
        <v>3.1700582940430877E-2</v>
      </c>
      <c r="U5615">
        <f t="shared" si="584"/>
        <v>38.761015047054613</v>
      </c>
      <c r="V5615">
        <f t="shared" si="585"/>
        <v>4.256394958969878E-2</v>
      </c>
    </row>
    <row r="5616" spans="1:22">
      <c r="A5616" s="12">
        <f t="shared" ref="A5616:A5679" si="591">IF(D5616+D5617=D5616,IF(D5616+D5617&gt;0,1,0),0)</f>
        <v>0</v>
      </c>
      <c r="B5616" t="str">
        <f>YEAR(C5616)&amp;VLOOKUP(MONTH(C5616),lookup!$G$2:$N$13,8)</f>
        <v>2023M08</v>
      </c>
      <c r="C5616" s="7">
        <f t="shared" si="589"/>
        <v>45153</v>
      </c>
      <c r="D5616" s="126">
        <v>38.494471762526771</v>
      </c>
      <c r="E5616">
        <f t="shared" si="590"/>
        <v>38.491898267606942</v>
      </c>
      <c r="F5616" s="126">
        <v>32.122151955166572</v>
      </c>
      <c r="G5616">
        <f t="shared" si="588"/>
        <v>32.146195635533246</v>
      </c>
      <c r="H5616">
        <f t="shared" si="586"/>
        <v>38.658583067920354</v>
      </c>
      <c r="I5616">
        <f t="shared" si="587"/>
        <v>32.441029580343738</v>
      </c>
      <c r="J5616">
        <f t="shared" si="581"/>
        <v>0</v>
      </c>
      <c r="K5616" s="66"/>
      <c r="L5616" s="67"/>
      <c r="M5616" s="66"/>
      <c r="O5616" s="148"/>
      <c r="P5616" s="67"/>
      <c r="Q5616" s="66"/>
      <c r="R5616" s="68"/>
      <c r="S5616">
        <f t="shared" si="582"/>
        <v>32.45817889461464</v>
      </c>
      <c r="T5616">
        <f t="shared" si="583"/>
        <v>1.7149314270902494E-2</v>
      </c>
      <c r="U5616">
        <f t="shared" si="584"/>
        <v>38.684059454434568</v>
      </c>
      <c r="V5616">
        <f t="shared" si="585"/>
        <v>2.54763865142138E-2</v>
      </c>
    </row>
    <row r="5617" spans="1:22">
      <c r="A5617" s="12">
        <f t="shared" si="591"/>
        <v>0</v>
      </c>
      <c r="B5617" t="str">
        <f>YEAR(C5617)&amp;VLOOKUP(MONTH(C5617),lookup!$G$2:$N$13,8)</f>
        <v>2023M08</v>
      </c>
      <c r="C5617" s="7">
        <f t="shared" si="589"/>
        <v>45154</v>
      </c>
      <c r="D5617" s="126">
        <v>37.996885385394243</v>
      </c>
      <c r="E5617">
        <f t="shared" si="590"/>
        <v>38.465396338999845</v>
      </c>
      <c r="F5617" s="126">
        <v>31.792406351214414</v>
      </c>
      <c r="G5617">
        <f t="shared" si="588"/>
        <v>32.112722916376491</v>
      </c>
      <c r="H5617">
        <f t="shared" si="586"/>
        <v>38.585604708471053</v>
      </c>
      <c r="I5617">
        <f t="shared" si="587"/>
        <v>32.38561188418381</v>
      </c>
      <c r="J5617">
        <f t="shared" si="581"/>
        <v>0</v>
      </c>
      <c r="K5617" s="66"/>
      <c r="L5617" s="67"/>
      <c r="M5617" s="66"/>
      <c r="O5617" s="148"/>
      <c r="P5617" s="67"/>
      <c r="Q5617" s="66"/>
      <c r="R5617" s="68"/>
      <c r="S5617">
        <f t="shared" si="582"/>
        <v>32.417257807074911</v>
      </c>
      <c r="T5617">
        <f t="shared" si="583"/>
        <v>3.1645922891101463E-2</v>
      </c>
      <c r="U5617">
        <f t="shared" si="584"/>
        <v>38.620640824470151</v>
      </c>
      <c r="V5617">
        <f t="shared" si="585"/>
        <v>3.5036115999098172E-2</v>
      </c>
    </row>
    <row r="5618" spans="1:22">
      <c r="A5618" s="12">
        <f t="shared" si="591"/>
        <v>0</v>
      </c>
      <c r="B5618" t="str">
        <f>YEAR(C5618)&amp;VLOOKUP(MONTH(C5618),lookup!$G$2:$N$13,8)</f>
        <v>2023M08</v>
      </c>
      <c r="C5618" s="7">
        <f t="shared" si="589"/>
        <v>45155</v>
      </c>
      <c r="D5618" s="126">
        <v>38.192433066460019</v>
      </c>
      <c r="E5618">
        <f t="shared" si="590"/>
        <v>38.35741673027924</v>
      </c>
      <c r="F5618" s="126">
        <v>31.887974065031884</v>
      </c>
      <c r="G5618">
        <f t="shared" si="588"/>
        <v>32.054116022889588</v>
      </c>
      <c r="H5618">
        <f t="shared" si="586"/>
        <v>38.513069069152834</v>
      </c>
      <c r="I5618">
        <f t="shared" si="587"/>
        <v>32.339115527127163</v>
      </c>
      <c r="J5618">
        <f t="shared" si="581"/>
        <v>0</v>
      </c>
      <c r="K5618" s="66"/>
      <c r="L5618" s="67"/>
      <c r="M5618" s="66"/>
      <c r="O5618" s="148"/>
      <c r="P5618" s="67"/>
      <c r="Q5618" s="66"/>
      <c r="R5618" s="68"/>
      <c r="S5618">
        <f t="shared" si="582"/>
        <v>32.357539058205695</v>
      </c>
      <c r="T5618">
        <f t="shared" si="583"/>
        <v>1.8423531078532562E-2</v>
      </c>
      <c r="U5618">
        <f t="shared" si="584"/>
        <v>38.54260723422172</v>
      </c>
      <c r="V5618">
        <f t="shared" si="585"/>
        <v>2.9538165068885291E-2</v>
      </c>
    </row>
    <row r="5619" spans="1:22">
      <c r="A5619" s="12">
        <f t="shared" si="591"/>
        <v>0</v>
      </c>
      <c r="B5619" t="str">
        <f>YEAR(C5619)&amp;VLOOKUP(MONTH(C5619),lookup!$G$2:$N$13,8)</f>
        <v>2023M08</v>
      </c>
      <c r="C5619" s="7">
        <f t="shared" si="589"/>
        <v>45156</v>
      </c>
      <c r="D5619" s="126">
        <v>38.244523176336905</v>
      </c>
      <c r="E5619">
        <f t="shared" si="590"/>
        <v>38.317685917871103</v>
      </c>
      <c r="F5619" s="126">
        <v>32.10939739977217</v>
      </c>
      <c r="G5619">
        <f t="shared" si="588"/>
        <v>32.028777934183239</v>
      </c>
      <c r="H5619">
        <f t="shared" si="586"/>
        <v>38.495757033672056</v>
      </c>
      <c r="I5619">
        <f t="shared" si="587"/>
        <v>32.341598074890484</v>
      </c>
      <c r="J5619">
        <f t="shared" ref="J5619:J5682" si="592">INDEX(L:AW,MATCH(C5619,C:C,0),MATCH($J$1,$L$1:$AW$1,0))*(IF(K5619=$S$1,1,IF(M5619=$S$1,1,IF(O5619=$S$1,1,IF(Q5619=$S$1,1,0)))))</f>
        <v>0</v>
      </c>
      <c r="K5619" s="66"/>
      <c r="L5619" s="67"/>
      <c r="M5619" s="66"/>
      <c r="O5619" s="148"/>
      <c r="P5619" s="67"/>
      <c r="Q5619" s="66"/>
      <c r="R5619" s="68"/>
      <c r="S5619">
        <f t="shared" si="582"/>
        <v>32.343029363546819</v>
      </c>
      <c r="T5619">
        <f t="shared" si="583"/>
        <v>1.4312886563345728E-3</v>
      </c>
      <c r="U5619">
        <f t="shared" si="584"/>
        <v>38.502284855247957</v>
      </c>
      <c r="V5619">
        <f t="shared" si="585"/>
        <v>6.5278215759008162E-3</v>
      </c>
    </row>
    <row r="5620" spans="1:22">
      <c r="A5620" s="12">
        <f t="shared" si="591"/>
        <v>0</v>
      </c>
      <c r="B5620" t="str">
        <f>YEAR(C5620)&amp;VLOOKUP(MONTH(C5620),lookup!$G$2:$N$13,8)</f>
        <v>2023M08</v>
      </c>
      <c r="C5620" s="7">
        <f t="shared" si="589"/>
        <v>45157</v>
      </c>
      <c r="D5620" s="126">
        <v>38.791544841926026</v>
      </c>
      <c r="E5620">
        <f t="shared" si="590"/>
        <v>38.333937292058394</v>
      </c>
      <c r="F5620" s="126">
        <v>32.401538624391151</v>
      </c>
      <c r="G5620">
        <f t="shared" si="588"/>
        <v>32.061525795681547</v>
      </c>
      <c r="H5620">
        <f t="shared" si="586"/>
        <v>38.435294414592015</v>
      </c>
      <c r="I5620">
        <f t="shared" si="587"/>
        <v>32.309271622265896</v>
      </c>
      <c r="J5620">
        <f t="shared" si="592"/>
        <v>0</v>
      </c>
      <c r="K5620" s="66"/>
      <c r="L5620" s="67"/>
      <c r="M5620" s="66"/>
      <c r="O5620" s="148"/>
      <c r="P5620" s="67"/>
      <c r="Q5620" s="66"/>
      <c r="R5620" s="68"/>
      <c r="S5620">
        <f t="shared" ref="S5620:S5683" si="593">AVERAGE(G5255+G4889+G4524+G4159+G3794)/5</f>
        <v>32.32322468036574</v>
      </c>
      <c r="T5620">
        <f t="shared" ref="T5620:T5683" si="594">S5620-I5620</f>
        <v>1.3953058099843929E-2</v>
      </c>
      <c r="U5620">
        <f t="shared" ref="U5620:U5683" si="595">AVERAGE(E5255+E4889+E4524+E4159+E3794)/5</f>
        <v>38.457884709235522</v>
      </c>
      <c r="V5620">
        <f t="shared" ref="V5620:V5683" si="596">U5620-H5620</f>
        <v>2.2590294643507036E-2</v>
      </c>
    </row>
    <row r="5621" spans="1:22">
      <c r="A5621" s="12">
        <f t="shared" si="591"/>
        <v>0</v>
      </c>
      <c r="B5621" t="str">
        <f>YEAR(C5621)&amp;VLOOKUP(MONTH(C5621),lookup!$G$2:$N$13,8)</f>
        <v>2023M08</v>
      </c>
      <c r="C5621" s="7">
        <f t="shared" si="589"/>
        <v>45158</v>
      </c>
      <c r="D5621" s="126">
        <v>38.190041670463195</v>
      </c>
      <c r="E5621">
        <f t="shared" si="590"/>
        <v>38.309293005674384</v>
      </c>
      <c r="F5621" s="126">
        <v>32.150166905047683</v>
      </c>
      <c r="G5621">
        <f t="shared" si="588"/>
        <v>32.062723867714126</v>
      </c>
      <c r="H5621">
        <f t="shared" si="586"/>
        <v>38.415934593974768</v>
      </c>
      <c r="I5621">
        <f t="shared" si="587"/>
        <v>32.307593938032142</v>
      </c>
      <c r="J5621">
        <f t="shared" si="592"/>
        <v>0</v>
      </c>
      <c r="K5621" s="66"/>
      <c r="L5621" s="67"/>
      <c r="M5621" s="66"/>
      <c r="O5621" s="148"/>
      <c r="P5621" s="67"/>
      <c r="Q5621" s="66"/>
      <c r="R5621" s="68"/>
      <c r="S5621">
        <f t="shared" si="593"/>
        <v>32.300531194877109</v>
      </c>
      <c r="T5621">
        <f t="shared" si="594"/>
        <v>-7.0627431550320807E-3</v>
      </c>
      <c r="U5621">
        <f t="shared" si="595"/>
        <v>38.418789575570564</v>
      </c>
      <c r="V5621">
        <f t="shared" si="596"/>
        <v>2.8549815957958913E-3</v>
      </c>
    </row>
    <row r="5622" spans="1:22">
      <c r="A5622" s="12">
        <f t="shared" si="591"/>
        <v>0</v>
      </c>
      <c r="B5622" t="str">
        <f>YEAR(C5622)&amp;VLOOKUP(MONTH(C5622),lookup!$G$2:$N$13,8)</f>
        <v>2023M08</v>
      </c>
      <c r="C5622" s="7">
        <f t="shared" si="589"/>
        <v>45159</v>
      </c>
      <c r="D5622" s="126">
        <v>38.039592160013143</v>
      </c>
      <c r="E5622">
        <f t="shared" si="590"/>
        <v>38.244170274120847</v>
      </c>
      <c r="F5622" s="126">
        <v>31.796989848550893</v>
      </c>
      <c r="G5622">
        <f t="shared" si="588"/>
        <v>32.01914560779602</v>
      </c>
      <c r="H5622">
        <f t="shared" si="586"/>
        <v>38.402008379340067</v>
      </c>
      <c r="I5622">
        <f t="shared" si="587"/>
        <v>32.329231079893177</v>
      </c>
      <c r="J5622">
        <f t="shared" si="592"/>
        <v>0</v>
      </c>
      <c r="K5622" s="66"/>
      <c r="L5622" s="67"/>
      <c r="M5622" s="66"/>
      <c r="O5622" s="148"/>
      <c r="P5622" s="67"/>
      <c r="Q5622" s="66"/>
      <c r="R5622" s="68"/>
      <c r="S5622">
        <f t="shared" si="593"/>
        <v>32.317241849989045</v>
      </c>
      <c r="T5622">
        <f t="shared" si="594"/>
        <v>-1.1989229904131093E-2</v>
      </c>
      <c r="U5622">
        <f t="shared" si="595"/>
        <v>38.397629814338053</v>
      </c>
      <c r="V5622">
        <f t="shared" si="596"/>
        <v>-4.3785650020140565E-3</v>
      </c>
    </row>
    <row r="5623" spans="1:22">
      <c r="A5623" s="12">
        <f t="shared" si="591"/>
        <v>0</v>
      </c>
      <c r="B5623" t="str">
        <f>YEAR(C5623)&amp;VLOOKUP(MONTH(C5623),lookup!$G$2:$N$13,8)</f>
        <v>2023M08</v>
      </c>
      <c r="C5623" s="7">
        <f t="shared" si="589"/>
        <v>45160</v>
      </c>
      <c r="D5623" s="126">
        <v>38.079052382414154</v>
      </c>
      <c r="E5623">
        <f t="shared" si="590"/>
        <v>38.254882969313684</v>
      </c>
      <c r="F5623" s="126">
        <v>32.039755155772532</v>
      </c>
      <c r="G5623">
        <f t="shared" si="588"/>
        <v>32.050925602273068</v>
      </c>
      <c r="H5623">
        <f t="shared" ref="H5623:H5686" si="597">IF(INDEX(D:D,MATCH(DATE(YEAR($C5623)-1,MONTH($C5623),DAY($C5623)),$C:$C,0),1)=0,0,(INDEX(E:E,MATCH(DATE(YEAR($C5623)-1,MONTH($C5623),DAY($C5623)),$C:$C,0),1)+INDEX(E:E,MATCH(DATE(YEAR($C5623)-2,MONTH($C5623),DAY($C5623)),$C:$C,0),1)+INDEX(E:E,MATCH(DATE(YEAR($C5623)-3,MONTH($C5623),DAY($C5623)),$C:$C,0),1)+INDEX(E:E,MATCH(DATE(YEAR($C5623)-4,MONTH($C5623),DAY($C5623)),$C:$C,0),1)+INDEX(E:E,MATCH(DATE(YEAR($C5623)-5,MONTH($C5623),DAY($C5623)),$C:$C,0),1))/5)</f>
        <v>38.41263750564849</v>
      </c>
      <c r="I5623">
        <f t="shared" ref="I5623:I5686" si="598">IF(INDEX(D:D,MATCH(DATE(YEAR($C5623)-1,MONTH($C5623),DAY($C5623)),$C:$C,0),1)=0,0,(INDEX(G:G,MATCH(DATE(YEAR($C5623)-1,MONTH($C5623),DAY($C5623)),$C:$C,0),1)+INDEX(G:G,MATCH(DATE(YEAR($C5623)-2,MONTH($C5623),DAY($C5623)),$C:$C,0),1)+INDEX(G:G,MATCH(DATE(YEAR($C5623)-3,MONTH($C5623),DAY($C5623)),$C:$C,0),1)+INDEX(G:G,MATCH(DATE(YEAR($C5623)-4,MONTH($C5623),DAY($C5623)),$C:$C,0),1)+INDEX(G:G,MATCH(DATE(YEAR($C5623)-5,MONTH($C5623),DAY($C5623)),$C:$C,0),1))/5)</f>
        <v>32.356593906320263</v>
      </c>
      <c r="J5623">
        <f t="shared" si="592"/>
        <v>0</v>
      </c>
      <c r="K5623" s="66"/>
      <c r="L5623" s="67"/>
      <c r="M5623" s="66"/>
      <c r="O5623" s="148"/>
      <c r="P5623" s="67"/>
      <c r="Q5623" s="66"/>
      <c r="R5623" s="68"/>
      <c r="S5623">
        <f t="shared" si="593"/>
        <v>32.342587684733765</v>
      </c>
      <c r="T5623">
        <f t="shared" si="594"/>
        <v>-1.4006221586498668E-2</v>
      </c>
      <c r="U5623">
        <f t="shared" si="595"/>
        <v>38.40792566183984</v>
      </c>
      <c r="V5623">
        <f t="shared" si="596"/>
        <v>-4.7118438086499737E-3</v>
      </c>
    </row>
    <row r="5624" spans="1:22">
      <c r="A5624" s="12">
        <f t="shared" si="591"/>
        <v>0</v>
      </c>
      <c r="B5624" t="str">
        <f>YEAR(C5624)&amp;VLOOKUP(MONTH(C5624),lookup!$G$2:$N$13,8)</f>
        <v>2023M08</v>
      </c>
      <c r="C5624" s="7">
        <f t="shared" si="589"/>
        <v>45161</v>
      </c>
      <c r="D5624" s="126">
        <v>38.356849785982909</v>
      </c>
      <c r="E5624">
        <f t="shared" si="590"/>
        <v>38.259982989073272</v>
      </c>
      <c r="F5624" s="126">
        <v>32.154823862040693</v>
      </c>
      <c r="G5624">
        <f t="shared" si="588"/>
        <v>32.075205079536772</v>
      </c>
      <c r="H5624">
        <f t="shared" si="597"/>
        <v>38.415206555540891</v>
      </c>
      <c r="I5624">
        <f t="shared" si="598"/>
        <v>32.391971500883194</v>
      </c>
      <c r="J5624">
        <f t="shared" si="592"/>
        <v>0</v>
      </c>
      <c r="K5624" s="66"/>
      <c r="L5624" s="67"/>
      <c r="M5624" s="66"/>
      <c r="O5624" s="148"/>
      <c r="P5624" s="67"/>
      <c r="Q5624" s="66"/>
      <c r="R5624" s="68"/>
      <c r="S5624">
        <f t="shared" si="593"/>
        <v>32.381172263656403</v>
      </c>
      <c r="T5624">
        <f t="shared" si="594"/>
        <v>-1.0799237226791547E-2</v>
      </c>
      <c r="U5624">
        <f t="shared" si="595"/>
        <v>38.414253965445937</v>
      </c>
      <c r="V5624">
        <f t="shared" si="596"/>
        <v>-9.5259009495407554E-4</v>
      </c>
    </row>
    <row r="5625" spans="1:22">
      <c r="A5625" s="12">
        <f t="shared" si="591"/>
        <v>0</v>
      </c>
      <c r="B5625" t="str">
        <f>YEAR(C5625)&amp;VLOOKUP(MONTH(C5625),lookup!$G$2:$N$13,8)</f>
        <v>2023M08</v>
      </c>
      <c r="C5625" s="7">
        <f t="shared" si="589"/>
        <v>45162</v>
      </c>
      <c r="D5625" s="126">
        <v>38.031959631474422</v>
      </c>
      <c r="E5625">
        <f t="shared" si="590"/>
        <v>38.244461500714742</v>
      </c>
      <c r="F5625" s="126">
        <v>31.991787519363442</v>
      </c>
      <c r="G5625">
        <f t="shared" si="588"/>
        <v>32.077865579178692</v>
      </c>
      <c r="H5625">
        <f t="shared" si="597"/>
        <v>38.399711299292029</v>
      </c>
      <c r="I5625">
        <f t="shared" si="598"/>
        <v>32.399313537871478</v>
      </c>
      <c r="J5625">
        <f t="shared" si="592"/>
        <v>0</v>
      </c>
      <c r="K5625" s="66"/>
      <c r="L5625" s="67"/>
      <c r="M5625" s="66"/>
      <c r="O5625" s="148"/>
      <c r="P5625" s="67"/>
      <c r="Q5625" s="66"/>
      <c r="R5625" s="68"/>
      <c r="S5625">
        <f t="shared" si="593"/>
        <v>32.396383823817402</v>
      </c>
      <c r="T5625">
        <f t="shared" si="594"/>
        <v>-2.9297140540762712E-3</v>
      </c>
      <c r="U5625">
        <f t="shared" si="595"/>
        <v>38.411039111591052</v>
      </c>
      <c r="V5625">
        <f t="shared" si="596"/>
        <v>1.1327812299022355E-2</v>
      </c>
    </row>
    <row r="5626" spans="1:22">
      <c r="A5626" s="12">
        <f t="shared" si="591"/>
        <v>0</v>
      </c>
      <c r="B5626" t="str">
        <f>YEAR(C5626)&amp;VLOOKUP(MONTH(C5626),lookup!$G$2:$N$13,8)</f>
        <v>2023M08</v>
      </c>
      <c r="C5626" s="7">
        <f t="shared" si="589"/>
        <v>45163</v>
      </c>
      <c r="D5626" s="126">
        <v>38.102988425823924</v>
      </c>
      <c r="E5626">
        <f t="shared" si="590"/>
        <v>38.181491509333142</v>
      </c>
      <c r="F5626" s="126">
        <v>32.039254447199937</v>
      </c>
      <c r="G5626">
        <f t="shared" si="588"/>
        <v>32.057130254964918</v>
      </c>
      <c r="H5626">
        <f t="shared" si="597"/>
        <v>38.410012451673595</v>
      </c>
      <c r="I5626">
        <f t="shared" si="598"/>
        <v>32.436351722272242</v>
      </c>
      <c r="J5626">
        <f t="shared" si="592"/>
        <v>0</v>
      </c>
      <c r="K5626" s="66"/>
      <c r="L5626" s="67"/>
      <c r="M5626" s="66"/>
      <c r="O5626" s="148"/>
      <c r="P5626" s="67"/>
      <c r="Q5626" s="66"/>
      <c r="R5626" s="68"/>
      <c r="S5626">
        <f t="shared" si="593"/>
        <v>32.421202776553308</v>
      </c>
      <c r="T5626">
        <f t="shared" si="594"/>
        <v>-1.5148945718934215E-2</v>
      </c>
      <c r="U5626">
        <f t="shared" si="595"/>
        <v>38.399962950664992</v>
      </c>
      <c r="V5626">
        <f t="shared" si="596"/>
        <v>-1.0049501008602135E-2</v>
      </c>
    </row>
    <row r="5627" spans="1:22">
      <c r="A5627" s="12">
        <f t="shared" si="591"/>
        <v>0</v>
      </c>
      <c r="B5627" t="str">
        <f>YEAR(C5627)&amp;VLOOKUP(MONTH(C5627),lookup!$G$2:$N$13,8)</f>
        <v>2023M08</v>
      </c>
      <c r="C5627" s="7">
        <f t="shared" si="589"/>
        <v>45164</v>
      </c>
      <c r="D5627" s="126">
        <v>38.367808048605283</v>
      </c>
      <c r="E5627">
        <f t="shared" si="590"/>
        <v>38.204010678695099</v>
      </c>
      <c r="F5627" s="126">
        <v>32.260707198088411</v>
      </c>
      <c r="G5627">
        <f t="shared" si="588"/>
        <v>32.075798808446422</v>
      </c>
      <c r="H5627">
        <f t="shared" si="597"/>
        <v>38.405482709683383</v>
      </c>
      <c r="I5627">
        <f t="shared" si="598"/>
        <v>32.454983914812018</v>
      </c>
      <c r="J5627">
        <f t="shared" si="592"/>
        <v>0</v>
      </c>
      <c r="K5627" s="66"/>
      <c r="L5627" s="67"/>
      <c r="M5627" s="66"/>
      <c r="O5627" s="148"/>
      <c r="P5627" s="67"/>
      <c r="Q5627" s="66"/>
      <c r="R5627" s="68"/>
      <c r="S5627">
        <f t="shared" si="593"/>
        <v>32.45591042591942</v>
      </c>
      <c r="T5627">
        <f t="shared" si="594"/>
        <v>9.2651110740149534E-4</v>
      </c>
      <c r="U5627">
        <f t="shared" si="595"/>
        <v>38.422821565353516</v>
      </c>
      <c r="V5627">
        <f t="shared" si="596"/>
        <v>1.7338855670132602E-2</v>
      </c>
    </row>
    <row r="5628" spans="1:22">
      <c r="A5628" s="12">
        <f t="shared" si="591"/>
        <v>0</v>
      </c>
      <c r="B5628" t="str">
        <f>YEAR(C5628)&amp;VLOOKUP(MONTH(C5628),lookup!$G$2:$N$13,8)</f>
        <v>2023M08</v>
      </c>
      <c r="C5628" s="7">
        <f t="shared" si="589"/>
        <v>45165</v>
      </c>
      <c r="D5628" s="126">
        <v>38.095491800770951</v>
      </c>
      <c r="E5628">
        <f t="shared" si="590"/>
        <v>38.165165667019387</v>
      </c>
      <c r="F5628" s="126">
        <v>32.09324282874352</v>
      </c>
      <c r="G5628">
        <f t="shared" si="588"/>
        <v>32.081218069567825</v>
      </c>
      <c r="H5628">
        <f t="shared" si="597"/>
        <v>38.392109101133272</v>
      </c>
      <c r="I5628">
        <f t="shared" si="598"/>
        <v>32.457170510874583</v>
      </c>
      <c r="J5628">
        <f t="shared" si="592"/>
        <v>0</v>
      </c>
      <c r="K5628" s="66"/>
      <c r="L5628" s="67"/>
      <c r="M5628" s="66"/>
      <c r="O5628" s="148"/>
      <c r="P5628" s="67"/>
      <c r="Q5628" s="66"/>
      <c r="R5628" s="68"/>
      <c r="S5628">
        <f t="shared" si="593"/>
        <v>32.464737165663408</v>
      </c>
      <c r="T5628">
        <f t="shared" si="594"/>
        <v>7.5666547888246782E-3</v>
      </c>
      <c r="U5628">
        <f t="shared" si="595"/>
        <v>38.40493455421354</v>
      </c>
      <c r="V5628">
        <f t="shared" si="596"/>
        <v>1.2825453080267835E-2</v>
      </c>
    </row>
    <row r="5629" spans="1:22">
      <c r="A5629" s="12">
        <f t="shared" si="591"/>
        <v>0</v>
      </c>
      <c r="B5629" t="str">
        <f>YEAR(C5629)&amp;VLOOKUP(MONTH(C5629),lookup!$G$2:$N$13,8)</f>
        <v>2023M08</v>
      </c>
      <c r="C5629" s="7">
        <f t="shared" si="589"/>
        <v>45166</v>
      </c>
      <c r="D5629" s="126">
        <v>38.307211858449165</v>
      </c>
      <c r="E5629">
        <f t="shared" si="590"/>
        <v>38.191502093438096</v>
      </c>
      <c r="F5629" s="126">
        <v>32.233016422529815</v>
      </c>
      <c r="G5629">
        <f t="shared" si="588"/>
        <v>32.102501269973558</v>
      </c>
      <c r="H5629">
        <f t="shared" si="597"/>
        <v>38.368385187712114</v>
      </c>
      <c r="I5629">
        <f t="shared" si="598"/>
        <v>32.461639424442581</v>
      </c>
      <c r="J5629">
        <f t="shared" si="592"/>
        <v>0</v>
      </c>
      <c r="K5629" s="66"/>
      <c r="L5629" s="67"/>
      <c r="M5629" s="66"/>
      <c r="O5629" s="148"/>
      <c r="P5629" s="67"/>
      <c r="Q5629" s="66"/>
      <c r="R5629" s="68"/>
      <c r="S5629">
        <f t="shared" si="593"/>
        <v>32.455772861205233</v>
      </c>
      <c r="T5629">
        <f t="shared" si="594"/>
        <v>-5.8665632373475773E-3</v>
      </c>
      <c r="U5629">
        <f t="shared" si="595"/>
        <v>38.37749942453263</v>
      </c>
      <c r="V5629">
        <f t="shared" si="596"/>
        <v>9.1142368205154867E-3</v>
      </c>
    </row>
    <row r="5630" spans="1:22">
      <c r="A5630" s="12">
        <f t="shared" si="591"/>
        <v>0</v>
      </c>
      <c r="B5630" t="str">
        <f>YEAR(C5630)&amp;VLOOKUP(MONTH(C5630),lookup!$G$2:$N$13,8)</f>
        <v>2023M08</v>
      </c>
      <c r="C5630" s="7">
        <f t="shared" si="589"/>
        <v>45167</v>
      </c>
      <c r="D5630" s="126">
        <v>38.165405755310438</v>
      </c>
      <c r="E5630">
        <f t="shared" si="590"/>
        <v>38.183411773921463</v>
      </c>
      <c r="F5630" s="126">
        <v>32.196213730331102</v>
      </c>
      <c r="G5630">
        <f t="shared" si="588"/>
        <v>32.130901918275697</v>
      </c>
      <c r="H5630">
        <f t="shared" si="597"/>
        <v>38.370186358379229</v>
      </c>
      <c r="I5630">
        <f t="shared" si="598"/>
        <v>32.469304337427005</v>
      </c>
      <c r="J5630">
        <f t="shared" si="592"/>
        <v>0</v>
      </c>
      <c r="K5630" s="66"/>
      <c r="L5630" s="67"/>
      <c r="M5630" s="66"/>
      <c r="O5630" s="148"/>
      <c r="P5630" s="67"/>
      <c r="Q5630" s="66"/>
      <c r="R5630" s="68"/>
      <c r="S5630">
        <f t="shared" si="593"/>
        <v>32.460893568744815</v>
      </c>
      <c r="T5630">
        <f t="shared" si="594"/>
        <v>-8.4107686821894845E-3</v>
      </c>
      <c r="U5630">
        <f t="shared" si="595"/>
        <v>38.361834421144088</v>
      </c>
      <c r="V5630">
        <f t="shared" si="596"/>
        <v>-8.3519372351403831E-3</v>
      </c>
    </row>
    <row r="5631" spans="1:22">
      <c r="A5631" s="12">
        <f t="shared" si="591"/>
        <v>0</v>
      </c>
      <c r="B5631" t="str">
        <f>YEAR(C5631)&amp;VLOOKUP(MONTH(C5631),lookup!$G$2:$N$13,8)</f>
        <v>2023M08</v>
      </c>
      <c r="C5631" s="7">
        <f t="shared" si="589"/>
        <v>45168</v>
      </c>
      <c r="D5631" s="126">
        <v>38.133326240109533</v>
      </c>
      <c r="E5631">
        <f t="shared" si="590"/>
        <v>38.195251107413689</v>
      </c>
      <c r="F5631" s="126">
        <v>32.101928714617706</v>
      </c>
      <c r="G5631">
        <f t="shared" si="588"/>
        <v>32.143966198641365</v>
      </c>
      <c r="H5631">
        <f t="shared" si="597"/>
        <v>38.360205413577077</v>
      </c>
      <c r="I5631">
        <f t="shared" si="598"/>
        <v>32.485380087220051</v>
      </c>
      <c r="J5631">
        <f t="shared" si="592"/>
        <v>0</v>
      </c>
      <c r="K5631" s="66"/>
      <c r="L5631" s="67"/>
      <c r="M5631" s="66"/>
      <c r="O5631" s="148"/>
      <c r="P5631" s="67"/>
      <c r="Q5631" s="66"/>
      <c r="R5631" s="68"/>
      <c r="S5631">
        <f t="shared" si="593"/>
        <v>32.479318274613931</v>
      </c>
      <c r="T5631">
        <f t="shared" si="594"/>
        <v>-6.0618126061200428E-3</v>
      </c>
      <c r="U5631">
        <f t="shared" si="595"/>
        <v>38.366063654913617</v>
      </c>
      <c r="V5631">
        <f t="shared" si="596"/>
        <v>5.8582413365400043E-3</v>
      </c>
    </row>
    <row r="5632" spans="1:22">
      <c r="A5632" s="12">
        <f t="shared" si="591"/>
        <v>0</v>
      </c>
      <c r="B5632" t="str">
        <f>YEAR(C5632)&amp;VLOOKUP(MONTH(C5632),lookup!$G$2:$N$13,8)</f>
        <v>2023M08</v>
      </c>
      <c r="C5632" s="7">
        <f t="shared" si="589"/>
        <v>45169</v>
      </c>
      <c r="D5632" s="126">
        <v>38.237599143290097</v>
      </c>
      <c r="E5632">
        <f t="shared" si="590"/>
        <v>38.199015502034236</v>
      </c>
      <c r="F5632" s="126">
        <v>32.268921756822145</v>
      </c>
      <c r="G5632">
        <f t="shared" si="588"/>
        <v>32.170236259533738</v>
      </c>
      <c r="H5632">
        <f t="shared" si="597"/>
        <v>38.360571947469637</v>
      </c>
      <c r="I5632">
        <f t="shared" si="598"/>
        <v>32.488951721752066</v>
      </c>
      <c r="J5632">
        <f t="shared" si="592"/>
        <v>0</v>
      </c>
      <c r="K5632" s="66"/>
      <c r="L5632" s="67"/>
      <c r="M5632" s="66"/>
      <c r="O5632" s="148"/>
      <c r="P5632" s="67"/>
      <c r="Q5632" s="66"/>
      <c r="R5632" s="68"/>
      <c r="S5632">
        <f t="shared" si="593"/>
        <v>32.495534974821503</v>
      </c>
      <c r="T5632">
        <f t="shared" si="594"/>
        <v>6.5832530694365232E-3</v>
      </c>
      <c r="U5632">
        <f t="shared" si="595"/>
        <v>38.368618177732309</v>
      </c>
      <c r="V5632">
        <f t="shared" si="596"/>
        <v>8.0462302626713722E-3</v>
      </c>
    </row>
    <row r="5633" spans="1:22">
      <c r="A5633" s="12">
        <f t="shared" si="591"/>
        <v>0</v>
      </c>
      <c r="B5633" t="str">
        <f>YEAR(C5633)&amp;VLOOKUP(MONTH(C5633),lookup!$G$2:$N$13,8)</f>
        <v>2023M09</v>
      </c>
      <c r="C5633" s="7">
        <f t="shared" si="589"/>
        <v>45170</v>
      </c>
      <c r="D5633" s="126">
        <v>38.002099625326785</v>
      </c>
      <c r="E5633">
        <f t="shared" si="590"/>
        <v>38.16667354971014</v>
      </c>
      <c r="F5633" s="126">
        <v>32.024627851929125</v>
      </c>
      <c r="G5633">
        <f t="shared" si="588"/>
        <v>32.152615501472482</v>
      </c>
      <c r="H5633">
        <f t="shared" si="597"/>
        <v>38.32069960028165</v>
      </c>
      <c r="I5633">
        <f t="shared" si="598"/>
        <v>32.473963664411016</v>
      </c>
      <c r="J5633">
        <f t="shared" si="592"/>
        <v>0</v>
      </c>
      <c r="K5633" s="66"/>
      <c r="L5633" s="67"/>
      <c r="M5633" s="66"/>
      <c r="O5633" s="148"/>
      <c r="P5633" s="67"/>
      <c r="Q5633" s="148"/>
      <c r="R5633" s="67"/>
      <c r="S5633">
        <f t="shared" si="593"/>
        <v>32.480298048833603</v>
      </c>
      <c r="T5633">
        <f t="shared" si="594"/>
        <v>6.3343844225869361E-3</v>
      </c>
      <c r="U5633">
        <f t="shared" si="595"/>
        <v>38.333432158826923</v>
      </c>
      <c r="V5633">
        <f t="shared" si="596"/>
        <v>1.2732558545273776E-2</v>
      </c>
    </row>
    <row r="5634" spans="1:22">
      <c r="A5634" s="12">
        <f t="shared" si="591"/>
        <v>0</v>
      </c>
      <c r="B5634" t="str">
        <f>YEAR(C5634)&amp;VLOOKUP(MONTH(C5634),lookup!$G$2:$N$13,8)</f>
        <v>2023M09</v>
      </c>
      <c r="C5634" s="7">
        <f t="shared" si="589"/>
        <v>45171</v>
      </c>
      <c r="D5634" s="126">
        <v>37.852025430888837</v>
      </c>
      <c r="E5634">
        <f t="shared" si="590"/>
        <v>38.13069949836985</v>
      </c>
      <c r="F5634" s="126">
        <v>31.930554477798985</v>
      </c>
      <c r="G5634">
        <f t="shared" si="588"/>
        <v>32.132264390806213</v>
      </c>
      <c r="H5634">
        <f t="shared" si="597"/>
        <v>38.331407109931078</v>
      </c>
      <c r="I5634">
        <f t="shared" si="598"/>
        <v>32.490982404611358</v>
      </c>
      <c r="J5634">
        <f t="shared" si="592"/>
        <v>0</v>
      </c>
      <c r="K5634" s="66"/>
      <c r="L5634" s="67"/>
      <c r="M5634" s="66"/>
      <c r="O5634" s="148"/>
      <c r="P5634" s="67"/>
      <c r="Q5634" s="148"/>
      <c r="R5634" s="67"/>
      <c r="S5634">
        <f t="shared" si="593"/>
        <v>32.47821606356375</v>
      </c>
      <c r="T5634">
        <f t="shared" si="594"/>
        <v>-1.2766341047608876E-2</v>
      </c>
      <c r="U5634">
        <f t="shared" si="595"/>
        <v>38.320062055563113</v>
      </c>
      <c r="V5634">
        <f t="shared" si="596"/>
        <v>-1.1345054367964735E-2</v>
      </c>
    </row>
    <row r="5635" spans="1:22">
      <c r="A5635" s="12">
        <f t="shared" si="591"/>
        <v>0</v>
      </c>
      <c r="B5635" t="str">
        <f>YEAR(C5635)&amp;VLOOKUP(MONTH(C5635),lookup!$G$2:$N$13,8)</f>
        <v>2023M09</v>
      </c>
      <c r="C5635" s="7">
        <f t="shared" si="589"/>
        <v>45172</v>
      </c>
      <c r="D5635" s="126">
        <v>38.419389929960928</v>
      </c>
      <c r="E5635">
        <f t="shared" si="590"/>
        <v>38.143271538580564</v>
      </c>
      <c r="F5635" s="126">
        <v>32.499446662084075</v>
      </c>
      <c r="G5635">
        <f t="shared" si="588"/>
        <v>32.169388127268789</v>
      </c>
      <c r="H5635">
        <f t="shared" si="597"/>
        <v>38.335299192735349</v>
      </c>
      <c r="I5635">
        <f t="shared" si="598"/>
        <v>32.507341123862481</v>
      </c>
      <c r="J5635">
        <f t="shared" si="592"/>
        <v>0</v>
      </c>
      <c r="K5635" s="66"/>
      <c r="L5635" s="67"/>
      <c r="M5635" s="66"/>
      <c r="O5635" s="148"/>
      <c r="P5635" s="67"/>
      <c r="Q5635" s="148"/>
      <c r="R5635" s="67"/>
      <c r="S5635">
        <f t="shared" si="593"/>
        <v>32.497240849790039</v>
      </c>
      <c r="T5635">
        <f t="shared" si="594"/>
        <v>-1.0100274072442517E-2</v>
      </c>
      <c r="U5635">
        <f t="shared" si="595"/>
        <v>38.324805595773419</v>
      </c>
      <c r="V5635">
        <f t="shared" si="596"/>
        <v>-1.0493596961929086E-2</v>
      </c>
    </row>
    <row r="5636" spans="1:22">
      <c r="A5636" s="12">
        <f t="shared" si="591"/>
        <v>0</v>
      </c>
      <c r="B5636" t="str">
        <f>YEAR(C5636)&amp;VLOOKUP(MONTH(C5636),lookup!$G$2:$N$13,8)</f>
        <v>2023M09</v>
      </c>
      <c r="C5636" s="7">
        <f t="shared" si="589"/>
        <v>45173</v>
      </c>
      <c r="D5636" s="126">
        <v>37.812709300620838</v>
      </c>
      <c r="E5636">
        <f t="shared" si="590"/>
        <v>38.096206261097038</v>
      </c>
      <c r="F5636" s="126">
        <v>31.90579999122788</v>
      </c>
      <c r="G5636">
        <f t="shared" si="588"/>
        <v>32.133471804998791</v>
      </c>
      <c r="H5636">
        <f t="shared" si="597"/>
        <v>38.318540661110767</v>
      </c>
      <c r="I5636">
        <f t="shared" si="598"/>
        <v>32.506141640314581</v>
      </c>
      <c r="J5636">
        <f t="shared" si="592"/>
        <v>0</v>
      </c>
      <c r="K5636" s="66"/>
      <c r="L5636" s="67"/>
      <c r="M5636" s="66"/>
      <c r="O5636" s="148"/>
      <c r="P5636" s="67"/>
      <c r="Q5636" s="148"/>
      <c r="R5636" s="67"/>
      <c r="S5636">
        <f t="shared" si="593"/>
        <v>32.51803293921806</v>
      </c>
      <c r="T5636">
        <f t="shared" si="594"/>
        <v>1.1891298903478287E-2</v>
      </c>
      <c r="U5636">
        <f t="shared" si="595"/>
        <v>38.335302693593043</v>
      </c>
      <c r="V5636">
        <f t="shared" si="596"/>
        <v>1.6762032482276368E-2</v>
      </c>
    </row>
    <row r="5637" spans="1:22">
      <c r="A5637" s="12">
        <f t="shared" si="591"/>
        <v>0</v>
      </c>
      <c r="B5637" t="str">
        <f>YEAR(C5637)&amp;VLOOKUP(MONTH(C5637),lookup!$G$2:$N$13,8)</f>
        <v>2023M09</v>
      </c>
      <c r="C5637" s="7">
        <f t="shared" si="589"/>
        <v>45174</v>
      </c>
      <c r="D5637" s="126">
        <v>38.371033839954784</v>
      </c>
      <c r="E5637">
        <f t="shared" si="590"/>
        <v>38.120004101594915</v>
      </c>
      <c r="F5637" s="126">
        <v>32.398253833877931</v>
      </c>
      <c r="G5637">
        <f t="shared" si="588"/>
        <v>32.168492903146401</v>
      </c>
      <c r="H5637">
        <f t="shared" si="597"/>
        <v>38.304421846088388</v>
      </c>
      <c r="I5637">
        <f t="shared" si="598"/>
        <v>32.502814292538439</v>
      </c>
      <c r="J5637">
        <f t="shared" si="592"/>
        <v>0</v>
      </c>
      <c r="K5637" s="66"/>
      <c r="L5637" s="67"/>
      <c r="M5637" s="66"/>
      <c r="O5637" s="148"/>
      <c r="P5637" s="67"/>
      <c r="Q5637" s="148"/>
      <c r="R5637" s="67"/>
      <c r="S5637">
        <f t="shared" si="593"/>
        <v>32.485407917498577</v>
      </c>
      <c r="T5637">
        <f t="shared" si="594"/>
        <v>-1.7406375039861643E-2</v>
      </c>
      <c r="U5637">
        <f t="shared" si="595"/>
        <v>38.287243026180583</v>
      </c>
      <c r="V5637">
        <f t="shared" si="596"/>
        <v>-1.7178819907805121E-2</v>
      </c>
    </row>
    <row r="5638" spans="1:22">
      <c r="A5638" s="12">
        <f t="shared" si="591"/>
        <v>0</v>
      </c>
      <c r="B5638" t="str">
        <f>YEAR(C5638)&amp;VLOOKUP(MONTH(C5638),lookup!$G$2:$N$13,8)</f>
        <v>2023M09</v>
      </c>
      <c r="C5638" s="7">
        <f t="shared" si="589"/>
        <v>45175</v>
      </c>
      <c r="D5638" s="126">
        <v>38.324370725163938</v>
      </c>
      <c r="E5638">
        <f t="shared" si="590"/>
        <v>38.137170377366914</v>
      </c>
      <c r="F5638" s="126">
        <v>32.341855301896409</v>
      </c>
      <c r="G5638">
        <f t="shared" si="588"/>
        <v>32.183673296792094</v>
      </c>
      <c r="H5638">
        <f t="shared" si="597"/>
        <v>38.295411694733666</v>
      </c>
      <c r="I5638">
        <f t="shared" si="598"/>
        <v>32.512517387459546</v>
      </c>
      <c r="J5638">
        <f t="shared" si="592"/>
        <v>0</v>
      </c>
      <c r="K5638" s="66"/>
      <c r="L5638" s="67"/>
      <c r="M5638" s="66"/>
      <c r="O5638" s="148"/>
      <c r="P5638" s="67"/>
      <c r="Q5638" s="148"/>
      <c r="R5638" s="67"/>
      <c r="S5638">
        <f t="shared" si="593"/>
        <v>32.506320227510777</v>
      </c>
      <c r="T5638">
        <f t="shared" si="594"/>
        <v>-6.1971599487691265E-3</v>
      </c>
      <c r="U5638">
        <f t="shared" si="595"/>
        <v>38.294561712656289</v>
      </c>
      <c r="V5638">
        <f t="shared" si="596"/>
        <v>-8.4998207737640996E-4</v>
      </c>
    </row>
    <row r="5639" spans="1:22">
      <c r="A5639" s="12">
        <f t="shared" si="591"/>
        <v>0</v>
      </c>
      <c r="B5639" t="str">
        <f>YEAR(C5639)&amp;VLOOKUP(MONTH(C5639),lookup!$G$2:$N$13,8)</f>
        <v>2023M09</v>
      </c>
      <c r="C5639" s="7">
        <f t="shared" si="589"/>
        <v>45176</v>
      </c>
      <c r="D5639" s="126">
        <v>38.256646487225964</v>
      </c>
      <c r="E5639">
        <f t="shared" si="590"/>
        <v>38.166090131303285</v>
      </c>
      <c r="F5639" s="126">
        <v>32.299054647433366</v>
      </c>
      <c r="G5639">
        <f t="shared" si="588"/>
        <v>32.218862567218423</v>
      </c>
      <c r="H5639">
        <f t="shared" si="597"/>
        <v>38.286373806621519</v>
      </c>
      <c r="I5639">
        <f t="shared" si="598"/>
        <v>32.511704730419325</v>
      </c>
      <c r="J5639">
        <f t="shared" si="592"/>
        <v>0</v>
      </c>
      <c r="K5639" s="66"/>
      <c r="L5639" s="67"/>
      <c r="M5639" s="66"/>
      <c r="O5639" s="148"/>
      <c r="P5639" s="67"/>
      <c r="Q5639" s="148"/>
      <c r="R5639" s="67"/>
      <c r="S5639">
        <f t="shared" si="593"/>
        <v>32.504634526851021</v>
      </c>
      <c r="T5639">
        <f t="shared" si="594"/>
        <v>-7.0702035683041231E-3</v>
      </c>
      <c r="U5639">
        <f t="shared" si="595"/>
        <v>38.280569741154871</v>
      </c>
      <c r="V5639">
        <f t="shared" si="596"/>
        <v>-5.804065466648467E-3</v>
      </c>
    </row>
    <row r="5640" spans="1:22">
      <c r="A5640" s="12">
        <f t="shared" si="591"/>
        <v>0</v>
      </c>
      <c r="B5640" t="str">
        <f>YEAR(C5640)&amp;VLOOKUP(MONTH(C5640),lookup!$G$2:$N$13,8)</f>
        <v>2023M09</v>
      </c>
      <c r="C5640" s="7">
        <f t="shared" si="589"/>
        <v>45177</v>
      </c>
      <c r="D5640" s="126">
        <v>37.732729874684537</v>
      </c>
      <c r="E5640">
        <f t="shared" si="590"/>
        <v>38.124594505665073</v>
      </c>
      <c r="F5640" s="126">
        <v>31.80851538204551</v>
      </c>
      <c r="G5640">
        <f t="shared" ref="G5640:G5703" si="599">AVERAGE(SUM(F5633:F5640)/8,SUM(F5635:F5640)/6)</f>
        <v>32.179917244148754</v>
      </c>
      <c r="H5640">
        <f t="shared" si="597"/>
        <v>38.282140884635865</v>
      </c>
      <c r="I5640">
        <f t="shared" si="598"/>
        <v>32.528066499592889</v>
      </c>
      <c r="J5640">
        <f t="shared" si="592"/>
        <v>0</v>
      </c>
      <c r="K5640" s="66"/>
      <c r="L5640" s="67"/>
      <c r="M5640" s="66"/>
      <c r="O5640" s="148"/>
      <c r="P5640" s="67"/>
      <c r="Q5640" s="148"/>
      <c r="R5640" s="67"/>
      <c r="S5640">
        <f t="shared" si="593"/>
        <v>32.516841664490713</v>
      </c>
      <c r="T5640">
        <f t="shared" si="594"/>
        <v>-1.1224835102176201E-2</v>
      </c>
      <c r="U5640">
        <f t="shared" si="595"/>
        <v>38.282106316571756</v>
      </c>
      <c r="V5640">
        <f t="shared" si="596"/>
        <v>-3.4568064108952967E-5</v>
      </c>
    </row>
    <row r="5641" spans="1:22">
      <c r="A5641" s="12">
        <f t="shared" si="591"/>
        <v>0</v>
      </c>
      <c r="B5641" t="str">
        <f>YEAR(C5641)&amp;VLOOKUP(MONTH(C5641),lookup!$G$2:$N$13,8)</f>
        <v>2023M09</v>
      </c>
      <c r="C5641" s="7">
        <f t="shared" si="589"/>
        <v>45178</v>
      </c>
      <c r="D5641" s="126">
        <v>37.977295641823353</v>
      </c>
      <c r="E5641">
        <f t="shared" si="590"/>
        <v>38.08620306601798</v>
      </c>
      <c r="F5641" s="126">
        <v>31.996699837990132</v>
      </c>
      <c r="G5641">
        <f t="shared" si="599"/>
        <v>32.136276174603076</v>
      </c>
      <c r="H5641">
        <f t="shared" si="597"/>
        <v>38.299622230251586</v>
      </c>
      <c r="I5641">
        <f t="shared" si="598"/>
        <v>32.556240000306801</v>
      </c>
      <c r="J5641">
        <f t="shared" si="592"/>
        <v>0</v>
      </c>
      <c r="K5641" s="66"/>
      <c r="L5641" s="67"/>
      <c r="M5641" s="66"/>
      <c r="O5641" s="148"/>
      <c r="P5641" s="67"/>
      <c r="Q5641" s="148"/>
      <c r="R5641" s="67"/>
      <c r="S5641">
        <f t="shared" si="593"/>
        <v>32.542249392019947</v>
      </c>
      <c r="T5641">
        <f t="shared" si="594"/>
        <v>-1.3990608286853501E-2</v>
      </c>
      <c r="U5641">
        <f t="shared" si="595"/>
        <v>38.287892291571403</v>
      </c>
      <c r="V5641">
        <f t="shared" si="596"/>
        <v>-1.1729938680183238E-2</v>
      </c>
    </row>
    <row r="5642" spans="1:22">
      <c r="A5642" s="12">
        <f t="shared" si="591"/>
        <v>0</v>
      </c>
      <c r="B5642" t="str">
        <f>YEAR(C5642)&amp;VLOOKUP(MONTH(C5642),lookup!$G$2:$N$13,8)</f>
        <v>2023M09</v>
      </c>
      <c r="C5642" s="7">
        <f t="shared" si="589"/>
        <v>45179</v>
      </c>
      <c r="D5642" s="126">
        <v>37.301647632233269</v>
      </c>
      <c r="E5642">
        <f t="shared" si="590"/>
        <v>38.00921598123638</v>
      </c>
      <c r="F5642" s="126">
        <v>31.46732911796115</v>
      </c>
      <c r="G5642">
        <f t="shared" si="599"/>
        <v>32.070785350174319</v>
      </c>
      <c r="H5642">
        <f t="shared" si="597"/>
        <v>38.323814577861</v>
      </c>
      <c r="I5642">
        <f t="shared" si="598"/>
        <v>32.582590187739967</v>
      </c>
      <c r="J5642">
        <f t="shared" si="592"/>
        <v>0</v>
      </c>
      <c r="K5642" s="66"/>
      <c r="L5642" s="67"/>
      <c r="M5642" s="66"/>
      <c r="O5642" s="148"/>
      <c r="P5642" s="67"/>
      <c r="Q5642" s="148"/>
      <c r="R5642" s="67"/>
      <c r="S5642">
        <f t="shared" si="593"/>
        <v>32.566316664837302</v>
      </c>
      <c r="T5642">
        <f t="shared" si="594"/>
        <v>-1.627352290266515E-2</v>
      </c>
      <c r="U5642">
        <f t="shared" si="595"/>
        <v>38.313158024102087</v>
      </c>
      <c r="V5642">
        <f t="shared" si="596"/>
        <v>-1.065655375891339E-2</v>
      </c>
    </row>
    <row r="5643" spans="1:22">
      <c r="A5643" s="12">
        <f t="shared" si="591"/>
        <v>0</v>
      </c>
      <c r="B5643" t="str">
        <f>YEAR(C5643)&amp;VLOOKUP(MONTH(C5643),lookup!$G$2:$N$13,8)</f>
        <v>2023M09</v>
      </c>
      <c r="C5643" s="7">
        <f t="shared" si="589"/>
        <v>45180</v>
      </c>
      <c r="D5643" s="126">
        <v>37.277594659025979</v>
      </c>
      <c r="E5643">
        <f t="shared" si="590"/>
        <v>37.846733845058878</v>
      </c>
      <c r="F5643" s="126">
        <v>31.36011456899255</v>
      </c>
      <c r="G5643">
        <f t="shared" si="599"/>
        <v>31.913065488948984</v>
      </c>
      <c r="H5643">
        <f t="shared" si="597"/>
        <v>38.317111619805274</v>
      </c>
      <c r="I5643">
        <f t="shared" si="598"/>
        <v>32.595027366506471</v>
      </c>
      <c r="J5643">
        <f t="shared" si="592"/>
        <v>0</v>
      </c>
      <c r="K5643" s="66"/>
      <c r="L5643" s="67"/>
      <c r="M5643" s="66"/>
      <c r="O5643" s="148"/>
      <c r="P5643" s="67"/>
      <c r="Q5643" s="148"/>
      <c r="R5643" s="67"/>
      <c r="S5643">
        <f t="shared" si="593"/>
        <v>32.615126402375438</v>
      </c>
      <c r="T5643">
        <f t="shared" si="594"/>
        <v>2.0099035868966553E-2</v>
      </c>
      <c r="U5643">
        <f t="shared" si="595"/>
        <v>38.344081850929925</v>
      </c>
      <c r="V5643">
        <f t="shared" si="596"/>
        <v>2.6970231124650468E-2</v>
      </c>
    </row>
    <row r="5644" spans="1:22">
      <c r="A5644" s="12">
        <f t="shared" si="591"/>
        <v>0</v>
      </c>
      <c r="B5644" t="str">
        <f>YEAR(C5644)&amp;VLOOKUP(MONTH(C5644),lookup!$G$2:$N$13,8)</f>
        <v>2023M09</v>
      </c>
      <c r="C5644" s="7">
        <f t="shared" ref="C5644:C5707" si="600">C5643+1</f>
        <v>45181</v>
      </c>
      <c r="D5644" s="126">
        <v>36.992137028278314</v>
      </c>
      <c r="E5644">
        <f t="shared" si="590"/>
        <v>37.684428603297007</v>
      </c>
      <c r="F5644" s="126">
        <v>31.332151999978979</v>
      </c>
      <c r="G5644">
        <f t="shared" si="599"/>
        <v>31.793070547669473</v>
      </c>
      <c r="H5644">
        <f t="shared" si="597"/>
        <v>38.335832083736776</v>
      </c>
      <c r="I5644">
        <f t="shared" si="598"/>
        <v>32.614450572253688</v>
      </c>
      <c r="J5644">
        <f t="shared" si="592"/>
        <v>0</v>
      </c>
      <c r="K5644" s="66"/>
      <c r="L5644" s="67"/>
      <c r="M5644" s="66"/>
      <c r="O5644" s="148"/>
      <c r="P5644" s="67"/>
      <c r="Q5644" s="148"/>
      <c r="R5644" s="67"/>
      <c r="S5644">
        <f t="shared" si="593"/>
        <v>32.605644049777347</v>
      </c>
      <c r="T5644">
        <f t="shared" si="594"/>
        <v>-8.806522476341172E-3</v>
      </c>
      <c r="U5644">
        <f t="shared" si="595"/>
        <v>38.330899281253629</v>
      </c>
      <c r="V5644">
        <f t="shared" si="596"/>
        <v>-4.9328024831467587E-3</v>
      </c>
    </row>
    <row r="5645" spans="1:22">
      <c r="A5645" s="12">
        <f t="shared" si="591"/>
        <v>0</v>
      </c>
      <c r="B5645" t="str">
        <f>YEAR(C5645)&amp;VLOOKUP(MONTH(C5645),lookup!$G$2:$N$13,8)</f>
        <v>2023M09</v>
      </c>
      <c r="C5645" s="7">
        <f t="shared" si="600"/>
        <v>45182</v>
      </c>
      <c r="D5645" s="126">
        <v>37.162874045036347</v>
      </c>
      <c r="E5645">
        <f t="shared" si="590"/>
        <v>37.517770912598799</v>
      </c>
      <c r="F5645" s="126">
        <v>31.279990017326408</v>
      </c>
      <c r="G5645">
        <f t="shared" si="599"/>
        <v>31.638257006626091</v>
      </c>
      <c r="H5645">
        <f t="shared" si="597"/>
        <v>38.340374242205677</v>
      </c>
      <c r="I5645">
        <f t="shared" si="598"/>
        <v>32.635754037102188</v>
      </c>
      <c r="J5645">
        <f t="shared" si="592"/>
        <v>0</v>
      </c>
      <c r="K5645" s="66"/>
      <c r="L5645" s="67"/>
      <c r="M5645" s="66"/>
      <c r="O5645" s="148"/>
      <c r="P5645" s="67"/>
      <c r="Q5645" s="148"/>
      <c r="R5645" s="67"/>
      <c r="S5645">
        <f t="shared" si="593"/>
        <v>32.650799196946934</v>
      </c>
      <c r="T5645">
        <f t="shared" si="594"/>
        <v>1.5045159844746081E-2</v>
      </c>
      <c r="U5645">
        <f t="shared" si="595"/>
        <v>38.361046602473905</v>
      </c>
      <c r="V5645">
        <f t="shared" si="596"/>
        <v>2.0672360268228829E-2</v>
      </c>
    </row>
    <row r="5646" spans="1:22">
      <c r="A5646" s="12">
        <f t="shared" si="591"/>
        <v>0</v>
      </c>
      <c r="B5646" t="str">
        <f>YEAR(C5646)&amp;VLOOKUP(MONTH(C5646),lookup!$G$2:$N$13,8)</f>
        <v>2023M09</v>
      </c>
      <c r="C5646" s="7">
        <f t="shared" si="600"/>
        <v>45183</v>
      </c>
      <c r="D5646" s="126">
        <v>37.311464430235752</v>
      </c>
      <c r="E5646">
        <f t="shared" si="590"/>
        <v>37.41935881546172</v>
      </c>
      <c r="F5646" s="126">
        <v>31.598156322001945</v>
      </c>
      <c r="G5646">
        <f t="shared" si="599"/>
        <v>31.574245898712391</v>
      </c>
      <c r="H5646">
        <f t="shared" si="597"/>
        <v>38.357208025838418</v>
      </c>
      <c r="I5646">
        <f t="shared" si="598"/>
        <v>32.651494973717377</v>
      </c>
      <c r="J5646">
        <f t="shared" si="592"/>
        <v>0</v>
      </c>
      <c r="K5646" s="66"/>
      <c r="L5646" s="67"/>
      <c r="M5646" s="66"/>
      <c r="O5646" s="148"/>
      <c r="P5646" s="67"/>
      <c r="Q5646" s="148"/>
      <c r="R5646" s="67"/>
      <c r="S5646">
        <f t="shared" si="593"/>
        <v>32.639040903317934</v>
      </c>
      <c r="T5646">
        <f t="shared" si="594"/>
        <v>-1.2454070399442685E-2</v>
      </c>
      <c r="U5646">
        <f t="shared" si="595"/>
        <v>38.34788906744329</v>
      </c>
      <c r="V5646">
        <f t="shared" si="596"/>
        <v>-9.318958395127197E-3</v>
      </c>
    </row>
    <row r="5647" spans="1:22">
      <c r="A5647" s="12">
        <f t="shared" si="591"/>
        <v>0</v>
      </c>
      <c r="B5647" t="str">
        <f>YEAR(C5647)&amp;VLOOKUP(MONTH(C5647),lookup!$G$2:$N$13,8)</f>
        <v>2023M09</v>
      </c>
      <c r="C5647" s="7">
        <f t="shared" si="600"/>
        <v>45184</v>
      </c>
      <c r="D5647" s="126">
        <v>37.815453131999043</v>
      </c>
      <c r="E5647">
        <f t="shared" si="590"/>
        <v>37.378297354941346</v>
      </c>
      <c r="F5647" s="126">
        <v>31.899454953838891</v>
      </c>
      <c r="G5647">
        <f t="shared" si="599"/>
        <v>31.541167177516805</v>
      </c>
      <c r="H5647">
        <f t="shared" si="597"/>
        <v>38.374545825669088</v>
      </c>
      <c r="I5647">
        <f t="shared" si="598"/>
        <v>32.67994291165288</v>
      </c>
      <c r="J5647">
        <f t="shared" si="592"/>
        <v>0</v>
      </c>
      <c r="K5647" s="66"/>
      <c r="L5647" s="67"/>
      <c r="M5647" s="66"/>
      <c r="O5647" s="148"/>
      <c r="P5647" s="67"/>
      <c r="Q5647" s="148"/>
      <c r="R5647" s="67"/>
      <c r="S5647">
        <f t="shared" si="593"/>
        <v>32.68612977281164</v>
      </c>
      <c r="T5647">
        <f t="shared" si="594"/>
        <v>6.1868611587598821E-3</v>
      </c>
      <c r="U5647">
        <f t="shared" si="595"/>
        <v>38.38586594072477</v>
      </c>
      <c r="V5647">
        <f t="shared" si="596"/>
        <v>1.1320115055681867E-2</v>
      </c>
    </row>
    <row r="5648" spans="1:22">
      <c r="A5648" s="12">
        <f t="shared" si="591"/>
        <v>0</v>
      </c>
      <c r="B5648" t="str">
        <f>YEAR(C5648)&amp;VLOOKUP(MONTH(C5648),lookup!$G$2:$N$13,8)</f>
        <v>2023M09</v>
      </c>
      <c r="C5648" s="7">
        <f t="shared" si="600"/>
        <v>45185</v>
      </c>
      <c r="D5648" s="126">
        <v>38.009208026808274</v>
      </c>
      <c r="E5648">
        <f t="shared" si="590"/>
        <v>37.454540605663666</v>
      </c>
      <c r="F5648" s="126">
        <v>32.21045253666113</v>
      </c>
      <c r="G5648">
        <f t="shared" si="599"/>
        <v>31.628215201238611</v>
      </c>
      <c r="H5648">
        <f t="shared" si="597"/>
        <v>38.381199402035335</v>
      </c>
      <c r="I5648">
        <f t="shared" si="598"/>
        <v>32.691483522243644</v>
      </c>
      <c r="J5648">
        <f t="shared" si="592"/>
        <v>0</v>
      </c>
      <c r="K5648" s="66"/>
      <c r="L5648" s="67"/>
      <c r="M5648" s="66"/>
      <c r="O5648" s="148"/>
      <c r="P5648" s="67"/>
      <c r="Q5648" s="148"/>
      <c r="R5648" s="67"/>
      <c r="S5648">
        <f t="shared" si="593"/>
        <v>32.677352143529731</v>
      </c>
      <c r="T5648">
        <f t="shared" si="594"/>
        <v>-1.4131378713912568E-2</v>
      </c>
      <c r="U5648">
        <f t="shared" si="595"/>
        <v>38.36974915921941</v>
      </c>
      <c r="V5648">
        <f t="shared" si="596"/>
        <v>-1.1450242815925549E-2</v>
      </c>
    </row>
    <row r="5649" spans="1:22">
      <c r="A5649" s="12">
        <f t="shared" si="591"/>
        <v>0</v>
      </c>
      <c r="B5649" t="str">
        <f>YEAR(C5649)&amp;VLOOKUP(MONTH(C5649),lookup!$G$2:$N$13,8)</f>
        <v>2023M09</v>
      </c>
      <c r="C5649" s="7">
        <f t="shared" si="600"/>
        <v>45186</v>
      </c>
      <c r="D5649" s="126">
        <v>38.225464982159849</v>
      </c>
      <c r="E5649">
        <f t="shared" si="590"/>
        <v>37.54904038302918</v>
      </c>
      <c r="F5649" s="126">
        <v>32.300907189472959</v>
      </c>
      <c r="G5649">
        <f t="shared" si="599"/>
        <v>31.72562754574632</v>
      </c>
      <c r="H5649">
        <f t="shared" si="597"/>
        <v>38.395558840300033</v>
      </c>
      <c r="I5649">
        <f t="shared" si="598"/>
        <v>32.710972787925655</v>
      </c>
      <c r="J5649">
        <f t="shared" si="592"/>
        <v>0</v>
      </c>
      <c r="K5649" s="66"/>
      <c r="L5649" s="67"/>
      <c r="M5649" s="66"/>
      <c r="O5649" s="148"/>
      <c r="P5649" s="67"/>
      <c r="Q5649" s="148"/>
      <c r="R5649" s="67"/>
      <c r="S5649">
        <f t="shared" si="593"/>
        <v>32.705080162967718</v>
      </c>
      <c r="T5649">
        <f t="shared" si="594"/>
        <v>-5.892624957937187E-3</v>
      </c>
      <c r="U5649">
        <f t="shared" si="595"/>
        <v>38.390338294882575</v>
      </c>
      <c r="V5649">
        <f t="shared" si="596"/>
        <v>-5.220545417458311E-3</v>
      </c>
    </row>
    <row r="5650" spans="1:22">
      <c r="A5650" s="12">
        <f t="shared" si="591"/>
        <v>0</v>
      </c>
      <c r="B5650" t="str">
        <f>YEAR(C5650)&amp;VLOOKUP(MONTH(C5650),lookup!$G$2:$N$13,8)</f>
        <v>2023M09</v>
      </c>
      <c r="C5650" s="7">
        <f t="shared" si="600"/>
        <v>45187</v>
      </c>
      <c r="D5650" s="126">
        <v>37.757114492014146</v>
      </c>
      <c r="E5650">
        <f t="shared" si="590"/>
        <v>37.641255183743475</v>
      </c>
      <c r="F5650" s="126">
        <v>31.997000283087822</v>
      </c>
      <c r="G5650">
        <f t="shared" si="599"/>
        <v>31.814136017159139</v>
      </c>
      <c r="H5650">
        <f t="shared" si="597"/>
        <v>38.429847541510227</v>
      </c>
      <c r="I5650">
        <f t="shared" si="598"/>
        <v>32.744224536302802</v>
      </c>
      <c r="J5650">
        <f t="shared" si="592"/>
        <v>0</v>
      </c>
      <c r="K5650" s="66"/>
      <c r="L5650" s="67"/>
      <c r="M5650" s="66"/>
      <c r="O5650" s="148"/>
      <c r="P5650" s="67"/>
      <c r="Q5650" s="148"/>
      <c r="R5650" s="67"/>
      <c r="S5650">
        <f t="shared" si="593"/>
        <v>32.718698335346261</v>
      </c>
      <c r="T5650">
        <f t="shared" si="594"/>
        <v>-2.5526200956541345E-2</v>
      </c>
      <c r="U5650">
        <f t="shared" si="595"/>
        <v>38.405077891143335</v>
      </c>
      <c r="V5650">
        <f t="shared" si="596"/>
        <v>-2.4769650366891938E-2</v>
      </c>
    </row>
    <row r="5651" spans="1:22">
      <c r="A5651" s="12">
        <f t="shared" si="591"/>
        <v>0</v>
      </c>
      <c r="B5651" t="str">
        <f>YEAR(C5651)&amp;VLOOKUP(MONTH(C5651),lookup!$G$2:$N$13,8)</f>
        <v>2023M09</v>
      </c>
      <c r="C5651" s="7">
        <f t="shared" si="600"/>
        <v>45188</v>
      </c>
      <c r="D5651" s="126">
        <v>38.301732593659189</v>
      </c>
      <c r="E5651">
        <f t="shared" si="590"/>
        <v>37.800168683709956</v>
      </c>
      <c r="F5651" s="126">
        <v>32.415944819711065</v>
      </c>
      <c r="G5651">
        <f t="shared" si="599"/>
        <v>31.974788308027769</v>
      </c>
      <c r="H5651">
        <f t="shared" si="597"/>
        <v>38.480735344842351</v>
      </c>
      <c r="I5651">
        <f t="shared" si="598"/>
        <v>32.794037476099305</v>
      </c>
      <c r="J5651">
        <f t="shared" si="592"/>
        <v>0</v>
      </c>
      <c r="K5651" s="66"/>
      <c r="L5651" s="67"/>
      <c r="M5651" s="66"/>
      <c r="O5651" s="148"/>
      <c r="P5651" s="67"/>
      <c r="Q5651" s="148"/>
      <c r="R5651" s="67"/>
      <c r="S5651">
        <f t="shared" si="593"/>
        <v>32.767490077677998</v>
      </c>
      <c r="T5651">
        <f t="shared" si="594"/>
        <v>-2.6547398421307378E-2</v>
      </c>
      <c r="U5651">
        <f t="shared" si="595"/>
        <v>38.452740970828295</v>
      </c>
      <c r="V5651">
        <f t="shared" si="596"/>
        <v>-2.7994374014056689E-2</v>
      </c>
    </row>
    <row r="5652" spans="1:22">
      <c r="A5652" s="12">
        <f t="shared" si="591"/>
        <v>0</v>
      </c>
      <c r="B5652" t="str">
        <f>YEAR(C5652)&amp;VLOOKUP(MONTH(C5652),lookup!$G$2:$N$13,8)</f>
        <v>2023M09</v>
      </c>
      <c r="C5652" s="7">
        <f t="shared" si="600"/>
        <v>45189</v>
      </c>
      <c r="D5652" s="126">
        <v>37.916220626778973</v>
      </c>
      <c r="E5652">
        <f t="shared" si="590"/>
        <v>37.908320258328182</v>
      </c>
      <c r="F5652" s="126">
        <v>32.201951278411144</v>
      </c>
      <c r="G5652">
        <f t="shared" si="599"/>
        <v>32.079467009297211</v>
      </c>
      <c r="H5652">
        <f t="shared" si="597"/>
        <v>38.510980219861302</v>
      </c>
      <c r="I5652">
        <f t="shared" si="598"/>
        <v>32.824177844551059</v>
      </c>
      <c r="J5652">
        <f t="shared" si="592"/>
        <v>0</v>
      </c>
      <c r="K5652" s="66"/>
      <c r="L5652" s="67"/>
      <c r="M5652" s="66"/>
      <c r="O5652" s="148"/>
      <c r="P5652" s="67"/>
      <c r="Q5652" s="148"/>
      <c r="R5652" s="67"/>
      <c r="S5652">
        <f t="shared" si="593"/>
        <v>32.80755877518267</v>
      </c>
      <c r="T5652">
        <f t="shared" si="594"/>
        <v>-1.661906936838875E-2</v>
      </c>
      <c r="U5652">
        <f t="shared" si="595"/>
        <v>38.497698814795001</v>
      </c>
      <c r="V5652">
        <f t="shared" si="596"/>
        <v>-1.3281405066301488E-2</v>
      </c>
    </row>
    <row r="5653" spans="1:22">
      <c r="A5653" s="12">
        <f t="shared" si="591"/>
        <v>0</v>
      </c>
      <c r="B5653" t="str">
        <f>YEAR(C5653)&amp;VLOOKUP(MONTH(C5653),lookup!$G$2:$N$13,8)</f>
        <v>2023M09</v>
      </c>
      <c r="C5653" s="7">
        <f t="shared" si="600"/>
        <v>45190</v>
      </c>
      <c r="D5653" s="126">
        <v>38.08581249671645</v>
      </c>
      <c r="E5653">
        <f t="shared" si="590"/>
        <v>37.98853385861797</v>
      </c>
      <c r="F5653" s="126">
        <v>32.230255152816483</v>
      </c>
      <c r="G5653">
        <f t="shared" si="599"/>
        <v>32.166425263513474</v>
      </c>
      <c r="H5653">
        <f t="shared" si="597"/>
        <v>38.543201698550021</v>
      </c>
      <c r="I5653">
        <f t="shared" si="598"/>
        <v>32.856023440373008</v>
      </c>
      <c r="J5653">
        <f t="shared" si="592"/>
        <v>0</v>
      </c>
      <c r="K5653" s="66"/>
      <c r="L5653" s="67"/>
      <c r="M5653" s="66"/>
      <c r="O5653" s="148"/>
      <c r="P5653" s="67"/>
      <c r="Q5653" s="148"/>
      <c r="R5653" s="67"/>
      <c r="S5653">
        <f t="shared" si="593"/>
        <v>32.840232476471257</v>
      </c>
      <c r="T5653">
        <f t="shared" si="594"/>
        <v>-1.5790963901750388E-2</v>
      </c>
      <c r="U5653">
        <f t="shared" si="595"/>
        <v>38.525723208507003</v>
      </c>
      <c r="V5653">
        <f t="shared" si="596"/>
        <v>-1.7478490043018269E-2</v>
      </c>
    </row>
    <row r="5654" spans="1:22">
      <c r="A5654" s="12">
        <f t="shared" si="591"/>
        <v>0</v>
      </c>
      <c r="B5654" t="str">
        <f>YEAR(C5654)&amp;VLOOKUP(MONTH(C5654),lookup!$G$2:$N$13,8)</f>
        <v>2023M09</v>
      </c>
      <c r="C5654" s="7">
        <f t="shared" si="600"/>
        <v>45191</v>
      </c>
      <c r="D5654" s="126">
        <v>36.27162920235849</v>
      </c>
      <c r="E5654">
        <f t="shared" si="590"/>
        <v>37.778745921504822</v>
      </c>
      <c r="F5654" s="126">
        <v>30.620289613597858</v>
      </c>
      <c r="G5654">
        <f t="shared" si="599"/>
        <v>31.97279501731628</v>
      </c>
      <c r="H5654">
        <f t="shared" si="597"/>
        <v>38.598347201094747</v>
      </c>
      <c r="I5654">
        <f t="shared" si="598"/>
        <v>32.89776651443001</v>
      </c>
      <c r="J5654">
        <f t="shared" si="592"/>
        <v>0</v>
      </c>
      <c r="K5654" s="66"/>
      <c r="L5654" s="67"/>
      <c r="M5654" s="66"/>
      <c r="O5654" s="148"/>
      <c r="P5654" s="67"/>
      <c r="Q5654" s="148"/>
      <c r="R5654" s="67"/>
      <c r="S5654">
        <f t="shared" si="593"/>
        <v>32.883823784267307</v>
      </c>
      <c r="T5654">
        <f t="shared" si="594"/>
        <v>-1.3942730162703754E-2</v>
      </c>
      <c r="U5654">
        <f t="shared" si="595"/>
        <v>38.581952004548953</v>
      </c>
      <c r="V5654">
        <f t="shared" si="596"/>
        <v>-1.6395196545794022E-2</v>
      </c>
    </row>
    <row r="5655" spans="1:22">
      <c r="A5655" s="12">
        <f t="shared" si="591"/>
        <v>0</v>
      </c>
      <c r="B5655" t="str">
        <f>YEAR(C5655)&amp;VLOOKUP(MONTH(C5655),lookup!$G$2:$N$13,8)</f>
        <v>2023M09</v>
      </c>
      <c r="C5655" s="7">
        <f t="shared" si="600"/>
        <v>45192</v>
      </c>
      <c r="D5655" s="126">
        <v>38.680585859151222</v>
      </c>
      <c r="E5655">
        <f t="shared" si="590"/>
        <v>37.870743456701113</v>
      </c>
      <c r="F5655" s="126">
        <v>32.76795202146014</v>
      </c>
      <c r="G5655">
        <f t="shared" si="599"/>
        <v>32.065996486708201</v>
      </c>
      <c r="H5655">
        <f t="shared" si="597"/>
        <v>38.644279804604459</v>
      </c>
      <c r="I5655">
        <f t="shared" si="598"/>
        <v>32.943482960947371</v>
      </c>
      <c r="J5655">
        <f t="shared" si="592"/>
        <v>0</v>
      </c>
      <c r="K5655" s="66"/>
      <c r="L5655" s="67"/>
      <c r="M5655" s="66"/>
      <c r="O5655" s="148"/>
      <c r="P5655" s="67"/>
      <c r="Q5655" s="148"/>
      <c r="R5655" s="67"/>
      <c r="S5655">
        <f t="shared" si="593"/>
        <v>32.919624883827865</v>
      </c>
      <c r="T5655">
        <f t="shared" si="594"/>
        <v>-2.3858077119506049E-2</v>
      </c>
      <c r="U5655">
        <f t="shared" si="595"/>
        <v>38.617574724691643</v>
      </c>
      <c r="V5655">
        <f t="shared" si="596"/>
        <v>-2.6705079912815677E-2</v>
      </c>
    </row>
    <row r="5656" spans="1:22">
      <c r="A5656" s="12">
        <f t="shared" si="591"/>
        <v>0</v>
      </c>
      <c r="B5656" t="str">
        <f>YEAR(C5656)&amp;VLOOKUP(MONTH(C5656),lookup!$G$2:$N$13,8)</f>
        <v>2023M09</v>
      </c>
      <c r="C5656" s="7">
        <f t="shared" si="600"/>
        <v>45193</v>
      </c>
      <c r="D5656" s="126">
        <v>38.090862570942242</v>
      </c>
      <c r="E5656">
        <f t="shared" si="590"/>
        <v>37.903659205620166</v>
      </c>
      <c r="F5656" s="126">
        <v>32.468946657117286</v>
      </c>
      <c r="G5656">
        <f t="shared" si="599"/>
        <v>32.121481233739168</v>
      </c>
      <c r="H5656">
        <f t="shared" si="597"/>
        <v>38.652511594374538</v>
      </c>
      <c r="I5656">
        <f t="shared" si="598"/>
        <v>32.944192653849576</v>
      </c>
      <c r="J5656">
        <f t="shared" si="592"/>
        <v>0</v>
      </c>
      <c r="K5656" s="66"/>
      <c r="L5656" s="67"/>
      <c r="M5656" s="66"/>
      <c r="O5656" s="148"/>
      <c r="P5656" s="67"/>
      <c r="Q5656" s="148"/>
      <c r="R5656" s="67"/>
      <c r="S5656">
        <f t="shared" si="593"/>
        <v>32.944795236340909</v>
      </c>
      <c r="T5656">
        <f t="shared" si="594"/>
        <v>6.0258249133227082E-4</v>
      </c>
      <c r="U5656">
        <f t="shared" si="595"/>
        <v>38.6516497343517</v>
      </c>
      <c r="V5656">
        <f t="shared" si="596"/>
        <v>-8.6186002283739072E-4</v>
      </c>
    </row>
    <row r="5657" spans="1:22">
      <c r="A5657" s="12">
        <f t="shared" si="591"/>
        <v>0</v>
      </c>
      <c r="B5657" t="str">
        <f>YEAR(C5657)&amp;VLOOKUP(MONTH(C5657),lookup!$G$2:$N$13,8)</f>
        <v>2023M09</v>
      </c>
      <c r="C5657" s="7">
        <f t="shared" si="600"/>
        <v>45194</v>
      </c>
      <c r="D5657" s="126">
        <v>38.265105705714099</v>
      </c>
      <c r="E5657">
        <f t="shared" si="590"/>
        <v>37.903084510180214</v>
      </c>
      <c r="F5657" s="126">
        <v>32.355221129239659</v>
      </c>
      <c r="G5657">
        <f t="shared" si="599"/>
        <v>32.119815547435309</v>
      </c>
      <c r="H5657">
        <f t="shared" si="597"/>
        <v>38.670889848322069</v>
      </c>
      <c r="I5657">
        <f t="shared" si="598"/>
        <v>32.964039218535454</v>
      </c>
      <c r="J5657">
        <f t="shared" si="592"/>
        <v>0</v>
      </c>
      <c r="K5657" s="66"/>
      <c r="L5657" s="67"/>
      <c r="M5657" s="66"/>
      <c r="O5657" s="148"/>
      <c r="P5657" s="67"/>
      <c r="Q5657" s="148"/>
      <c r="R5657" s="67"/>
      <c r="S5657">
        <f t="shared" si="593"/>
        <v>32.94767841096386</v>
      </c>
      <c r="T5657">
        <f t="shared" si="594"/>
        <v>-1.6360807571594194E-2</v>
      </c>
      <c r="U5657">
        <f t="shared" si="595"/>
        <v>38.654441267832887</v>
      </c>
      <c r="V5657">
        <f t="shared" si="596"/>
        <v>-1.6448580489182518E-2</v>
      </c>
    </row>
    <row r="5658" spans="1:22">
      <c r="A5658" s="12">
        <f t="shared" si="591"/>
        <v>0</v>
      </c>
      <c r="B5658" t="str">
        <f>YEAR(C5658)&amp;VLOOKUP(MONTH(C5658),lookup!$G$2:$N$13,8)</f>
        <v>2023M09</v>
      </c>
      <c r="C5658" s="7">
        <f t="shared" si="600"/>
        <v>45195</v>
      </c>
      <c r="D5658" s="126">
        <v>37.887144736683339</v>
      </c>
      <c r="E5658">
        <f t="shared" si="590"/>
        <v>37.908788409630745</v>
      </c>
      <c r="F5658" s="126">
        <v>32.24658763025937</v>
      </c>
      <c r="G5658">
        <f t="shared" si="599"/>
        <v>32.13913445262088</v>
      </c>
      <c r="H5658">
        <f t="shared" si="597"/>
        <v>38.695862707786709</v>
      </c>
      <c r="I5658">
        <f t="shared" si="598"/>
        <v>32.982534509945012</v>
      </c>
      <c r="J5658">
        <f t="shared" si="592"/>
        <v>0</v>
      </c>
      <c r="K5658" s="66"/>
      <c r="L5658" s="67"/>
      <c r="M5658" s="66"/>
      <c r="O5658" s="148"/>
      <c r="P5658" s="67"/>
      <c r="Q5658" s="148"/>
      <c r="R5658" s="67"/>
      <c r="S5658">
        <f t="shared" si="593"/>
        <v>32.975305119936749</v>
      </c>
      <c r="T5658">
        <f t="shared" si="594"/>
        <v>-7.229390008262726E-3</v>
      </c>
      <c r="U5658">
        <f t="shared" si="595"/>
        <v>38.687220953081265</v>
      </c>
      <c r="V5658">
        <f t="shared" si="596"/>
        <v>-8.641754705443816E-3</v>
      </c>
    </row>
    <row r="5659" spans="1:22">
      <c r="A5659" s="12">
        <f t="shared" si="591"/>
        <v>0</v>
      </c>
      <c r="B5659" t="str">
        <f>YEAR(C5659)&amp;VLOOKUP(MONTH(C5659),lookup!$G$2:$N$13,8)</f>
        <v>2023M09</v>
      </c>
      <c r="C5659" s="7">
        <f t="shared" si="600"/>
        <v>45196</v>
      </c>
      <c r="D5659" s="126">
        <v>38.515353060672759</v>
      </c>
      <c r="E5659">
        <f t="shared" si="590"/>
        <v>37.957934735815442</v>
      </c>
      <c r="F5659" s="126">
        <v>32.657200940577681</v>
      </c>
      <c r="G5659">
        <f t="shared" si="599"/>
        <v>32.18979177582181</v>
      </c>
      <c r="H5659">
        <f t="shared" si="597"/>
        <v>38.709681741997215</v>
      </c>
      <c r="I5659">
        <f t="shared" si="598"/>
        <v>32.993514620137873</v>
      </c>
      <c r="J5659">
        <f t="shared" si="592"/>
        <v>0</v>
      </c>
      <c r="K5659" s="66"/>
      <c r="L5659" s="67"/>
      <c r="M5659" s="66"/>
      <c r="O5659" s="148"/>
      <c r="P5659" s="67"/>
      <c r="Q5659" s="148"/>
      <c r="R5659" s="67"/>
      <c r="S5659">
        <f t="shared" si="593"/>
        <v>32.98721258980089</v>
      </c>
      <c r="T5659">
        <f t="shared" si="594"/>
        <v>-6.3020303369825115E-3</v>
      </c>
      <c r="U5659">
        <f t="shared" si="595"/>
        <v>38.701228981495902</v>
      </c>
      <c r="V5659">
        <f t="shared" si="596"/>
        <v>-8.4527605013136053E-3</v>
      </c>
    </row>
    <row r="5660" spans="1:22">
      <c r="A5660" s="12">
        <f t="shared" si="591"/>
        <v>0</v>
      </c>
      <c r="B5660" t="str">
        <f>YEAR(C5660)&amp;VLOOKUP(MONTH(C5660),lookup!$G$2:$N$13,8)</f>
        <v>2023M09</v>
      </c>
      <c r="C5660" s="7">
        <f t="shared" si="600"/>
        <v>45197</v>
      </c>
      <c r="D5660" s="126">
        <v>37.984323089243013</v>
      </c>
      <c r="E5660">
        <f t="shared" si="590"/>
        <v>38.104915630293156</v>
      </c>
      <c r="F5660" s="126">
        <v>32.30287322545098</v>
      </c>
      <c r="G5660">
        <f t="shared" si="599"/>
        <v>32.336314698499564</v>
      </c>
      <c r="H5660">
        <f t="shared" si="597"/>
        <v>38.726172779197668</v>
      </c>
      <c r="I5660">
        <f t="shared" si="598"/>
        <v>33.008088948594526</v>
      </c>
      <c r="J5660">
        <f t="shared" si="592"/>
        <v>0</v>
      </c>
      <c r="K5660" s="66"/>
      <c r="L5660" s="67"/>
      <c r="M5660" s="66"/>
      <c r="O5660" s="148"/>
      <c r="P5660" s="67"/>
      <c r="Q5660" s="148"/>
      <c r="R5660" s="67"/>
      <c r="S5660">
        <f t="shared" si="593"/>
        <v>33.009473923350434</v>
      </c>
      <c r="T5660">
        <f t="shared" si="594"/>
        <v>1.3849747559078196E-3</v>
      </c>
      <c r="U5660">
        <f t="shared" si="595"/>
        <v>38.725641384562422</v>
      </c>
      <c r="V5660">
        <f t="shared" si="596"/>
        <v>-5.3139463524587427E-4</v>
      </c>
    </row>
    <row r="5661" spans="1:22">
      <c r="A5661" s="12">
        <f t="shared" si="591"/>
        <v>0</v>
      </c>
      <c r="B5661" t="str">
        <f>YEAR(C5661)&amp;VLOOKUP(MONTH(C5661),lookup!$G$2:$N$13,8)</f>
        <v>2023M09</v>
      </c>
      <c r="C5661" s="7">
        <f t="shared" si="600"/>
        <v>45198</v>
      </c>
      <c r="D5661" s="126">
        <v>38.166142189942576</v>
      </c>
      <c r="E5661">
        <f t="shared" si="590"/>
        <v>38.067065930352399</v>
      </c>
      <c r="F5661" s="126">
        <v>32.385541550659973</v>
      </c>
      <c r="G5661">
        <f t="shared" si="599"/>
        <v>32.314152559131429</v>
      </c>
      <c r="H5661">
        <f t="shared" si="597"/>
        <v>38.731514563370055</v>
      </c>
      <c r="I5661">
        <f t="shared" si="598"/>
        <v>33.00591602518044</v>
      </c>
      <c r="J5661">
        <f t="shared" si="592"/>
        <v>0</v>
      </c>
      <c r="K5661" s="66"/>
      <c r="L5661" s="67"/>
      <c r="M5661" s="66"/>
      <c r="O5661" s="148"/>
      <c r="P5661" s="67"/>
      <c r="Q5661" s="148"/>
      <c r="R5661" s="67"/>
      <c r="S5661">
        <f t="shared" si="593"/>
        <v>33.005104988893969</v>
      </c>
      <c r="T5661">
        <f t="shared" si="594"/>
        <v>-8.1103628647127834E-4</v>
      </c>
      <c r="U5661">
        <f t="shared" si="595"/>
        <v>38.730662135223227</v>
      </c>
      <c r="V5661">
        <f t="shared" si="596"/>
        <v>-8.5242814682828794E-4</v>
      </c>
    </row>
    <row r="5662" spans="1:22">
      <c r="A5662" s="12">
        <f t="shared" si="591"/>
        <v>0</v>
      </c>
      <c r="B5662" t="str">
        <f>YEAR(C5662)&amp;VLOOKUP(MONTH(C5662),lookup!$G$2:$N$13,8)</f>
        <v>2023M09</v>
      </c>
      <c r="C5662" s="7">
        <f t="shared" si="600"/>
        <v>45199</v>
      </c>
      <c r="D5662" s="126">
        <v>38.156066456774646</v>
      </c>
      <c r="E5662">
        <f t="shared" si="590"/>
        <v>38.190276915906111</v>
      </c>
      <c r="F5662" s="126">
        <v>32.548672134974332</v>
      </c>
      <c r="G5662">
        <f t="shared" si="599"/>
        <v>32.44132025653888</v>
      </c>
      <c r="H5662">
        <f t="shared" si="597"/>
        <v>38.736798404671696</v>
      </c>
      <c r="I5662">
        <f t="shared" si="598"/>
        <v>33.009392620619259</v>
      </c>
      <c r="J5662">
        <f t="shared" si="592"/>
        <v>0</v>
      </c>
      <c r="K5662" s="66"/>
      <c r="L5662" s="67"/>
      <c r="M5662" s="66"/>
      <c r="O5662" s="148"/>
      <c r="P5662" s="67"/>
      <c r="Q5662" s="148"/>
      <c r="R5662" s="67"/>
      <c r="S5662">
        <f t="shared" si="593"/>
        <v>33.01479337627903</v>
      </c>
      <c r="T5662">
        <f t="shared" si="594"/>
        <v>5.4007556597710504E-3</v>
      </c>
      <c r="U5662">
        <f t="shared" si="595"/>
        <v>38.738849594296447</v>
      </c>
      <c r="V5662">
        <f t="shared" si="596"/>
        <v>2.0511896247512595E-3</v>
      </c>
    </row>
    <row r="5663" spans="1:22">
      <c r="A5663" s="12">
        <f t="shared" si="591"/>
        <v>0</v>
      </c>
      <c r="B5663" t="str">
        <f>YEAR(C5663)&amp;VLOOKUP(MONTH(C5663),lookup!$G$2:$N$13,8)</f>
        <v>2023M10</v>
      </c>
      <c r="C5663" s="7">
        <f t="shared" si="600"/>
        <v>45200</v>
      </c>
      <c r="D5663" s="126">
        <v>38.072358176420479</v>
      </c>
      <c r="E5663">
        <f t="shared" si="590"/>
        <v>38.136200391627639</v>
      </c>
      <c r="F5663" s="126">
        <v>32.249409038154951</v>
      </c>
      <c r="G5663">
        <f t="shared" si="599"/>
        <v>32.400093645825244</v>
      </c>
      <c r="H5663">
        <f t="shared" si="597"/>
        <v>38.680965184135928</v>
      </c>
      <c r="I5663">
        <f t="shared" si="598"/>
        <v>32.952947233525649</v>
      </c>
      <c r="J5663">
        <f t="shared" si="592"/>
        <v>0</v>
      </c>
      <c r="K5663" s="66"/>
      <c r="L5663" s="67"/>
      <c r="M5663" s="66"/>
      <c r="O5663" s="148"/>
      <c r="P5663" s="67"/>
      <c r="Q5663" s="148"/>
      <c r="R5663" s="67"/>
      <c r="S5663">
        <f t="shared" si="593"/>
        <v>32.973272138314243</v>
      </c>
      <c r="T5663">
        <f t="shared" si="594"/>
        <v>2.0324904788594722E-2</v>
      </c>
      <c r="U5663">
        <f t="shared" si="595"/>
        <v>38.704249202219827</v>
      </c>
      <c r="V5663">
        <f t="shared" si="596"/>
        <v>2.3284018083899127E-2</v>
      </c>
    </row>
    <row r="5664" spans="1:22">
      <c r="A5664" s="12">
        <f t="shared" si="591"/>
        <v>0</v>
      </c>
      <c r="B5664" t="str">
        <f>YEAR(C5664)&amp;VLOOKUP(MONTH(C5664),lookup!$G$2:$N$13,8)</f>
        <v>2023M10</v>
      </c>
      <c r="C5664" s="7">
        <f t="shared" si="600"/>
        <v>45201</v>
      </c>
      <c r="D5664" s="126">
        <v>37.463131000510899</v>
      </c>
      <c r="E5664">
        <f t="shared" si="590"/>
        <v>38.061632690461309</v>
      </c>
      <c r="F5664" s="126">
        <v>31.888952866271101</v>
      </c>
      <c r="G5664">
        <f t="shared" si="599"/>
        <v>32.334041136898335</v>
      </c>
      <c r="H5664">
        <f t="shared" si="597"/>
        <v>38.664006676282362</v>
      </c>
      <c r="I5664">
        <f t="shared" si="598"/>
        <v>32.942232335764174</v>
      </c>
      <c r="J5664">
        <f t="shared" si="592"/>
        <v>0</v>
      </c>
      <c r="K5664" s="66"/>
      <c r="L5664" s="67"/>
      <c r="M5664" s="66"/>
      <c r="O5664" s="148"/>
      <c r="P5664" s="67"/>
      <c r="Q5664" s="148"/>
      <c r="R5664" s="67"/>
      <c r="S5664">
        <f t="shared" si="593"/>
        <v>32.956646213642749</v>
      </c>
      <c r="T5664">
        <f t="shared" si="594"/>
        <v>1.441387787857451E-2</v>
      </c>
      <c r="U5664">
        <f t="shared" si="595"/>
        <v>38.679152364835588</v>
      </c>
      <c r="V5664">
        <f t="shared" si="596"/>
        <v>1.5145688553225511E-2</v>
      </c>
    </row>
    <row r="5665" spans="1:22">
      <c r="A5665" s="12">
        <f t="shared" si="591"/>
        <v>0</v>
      </c>
      <c r="B5665" t="str">
        <f>YEAR(C5665)&amp;VLOOKUP(MONTH(C5665),lookup!$G$2:$N$13,8)</f>
        <v>2023M10</v>
      </c>
      <c r="C5665" s="7">
        <f t="shared" si="600"/>
        <v>45202</v>
      </c>
      <c r="D5665" s="126">
        <v>38.260900625650365</v>
      </c>
      <c r="E5665">
        <f t="shared" si="590"/>
        <v>38.040165503372123</v>
      </c>
      <c r="F5665" s="126">
        <v>32.448803511134308</v>
      </c>
      <c r="G5665">
        <f t="shared" si="599"/>
        <v>32.322523583313142</v>
      </c>
      <c r="H5665">
        <f t="shared" si="597"/>
        <v>38.635611497427178</v>
      </c>
      <c r="I5665">
        <f t="shared" si="598"/>
        <v>32.911121093531804</v>
      </c>
      <c r="J5665">
        <f t="shared" si="592"/>
        <v>0</v>
      </c>
      <c r="K5665" s="66"/>
      <c r="L5665" s="67"/>
      <c r="M5665" s="66"/>
      <c r="O5665" s="148"/>
      <c r="P5665" s="67"/>
      <c r="Q5665" s="148"/>
      <c r="R5665" s="67"/>
      <c r="S5665">
        <f t="shared" si="593"/>
        <v>32.913113819855688</v>
      </c>
      <c r="T5665">
        <f t="shared" si="594"/>
        <v>1.9927263238841419E-3</v>
      </c>
      <c r="U5665">
        <f t="shared" si="595"/>
        <v>38.636636365664039</v>
      </c>
      <c r="V5665">
        <f t="shared" si="596"/>
        <v>1.0248682368612094E-3</v>
      </c>
    </row>
    <row r="5666" spans="1:22">
      <c r="A5666" s="12">
        <f t="shared" si="591"/>
        <v>0</v>
      </c>
      <c r="B5666" t="str">
        <f>YEAR(C5666)&amp;VLOOKUP(MONTH(C5666),lookup!$G$2:$N$13,8)</f>
        <v>2023M10</v>
      </c>
      <c r="C5666" s="7">
        <f t="shared" si="600"/>
        <v>45203</v>
      </c>
      <c r="D5666" s="126">
        <v>37.451990987004336</v>
      </c>
      <c r="E5666">
        <f t="shared" si="590"/>
        <v>37.968607385497307</v>
      </c>
      <c r="F5666" s="126">
        <v>31.823535594732515</v>
      </c>
      <c r="G5666">
        <f t="shared" si="599"/>
        <v>32.256138028532838</v>
      </c>
      <c r="H5666">
        <f t="shared" si="597"/>
        <v>38.575063510813209</v>
      </c>
      <c r="I5666">
        <f t="shared" si="598"/>
        <v>32.852941063763055</v>
      </c>
      <c r="J5666">
        <f t="shared" si="592"/>
        <v>0</v>
      </c>
      <c r="K5666" s="66"/>
      <c r="L5666" s="67"/>
      <c r="M5666" s="66"/>
      <c r="O5666" s="148"/>
      <c r="P5666" s="67"/>
      <c r="Q5666" s="148"/>
      <c r="R5666" s="67"/>
      <c r="S5666">
        <f t="shared" si="593"/>
        <v>32.890389598808071</v>
      </c>
      <c r="T5666">
        <f t="shared" si="594"/>
        <v>3.7448535045015774E-2</v>
      </c>
      <c r="U5666">
        <f t="shared" si="595"/>
        <v>38.612667704073104</v>
      </c>
      <c r="V5666">
        <f t="shared" si="596"/>
        <v>3.7604193259895169E-2</v>
      </c>
    </row>
    <row r="5667" spans="1:22">
      <c r="A5667" s="12">
        <f t="shared" si="591"/>
        <v>0</v>
      </c>
      <c r="B5667" t="str">
        <f>YEAR(C5667)&amp;VLOOKUP(MONTH(C5667),lookup!$G$2:$N$13,8)</f>
        <v>2023M10</v>
      </c>
      <c r="C5667" s="7">
        <f t="shared" si="600"/>
        <v>45204</v>
      </c>
      <c r="D5667" s="126">
        <v>38.087419374852736</v>
      </c>
      <c r="E5667">
        <f t="shared" si="590"/>
        <v>37.935301295542729</v>
      </c>
      <c r="F5667" s="126">
        <v>32.18921735065512</v>
      </c>
      <c r="G5667">
        <f t="shared" si="599"/>
        <v>32.210528704162272</v>
      </c>
      <c r="H5667">
        <f t="shared" si="597"/>
        <v>38.546387539795496</v>
      </c>
      <c r="I5667">
        <f t="shared" si="598"/>
        <v>32.825349353155318</v>
      </c>
      <c r="J5667">
        <f t="shared" si="592"/>
        <v>0</v>
      </c>
      <c r="K5667" s="66"/>
      <c r="L5667" s="67"/>
      <c r="M5667" s="66"/>
      <c r="O5667" s="148"/>
      <c r="P5667" s="67"/>
      <c r="Q5667" s="148"/>
      <c r="R5667" s="67"/>
      <c r="S5667">
        <f t="shared" si="593"/>
        <v>32.845300992097776</v>
      </c>
      <c r="T5667">
        <f t="shared" si="594"/>
        <v>1.9951638942458771E-2</v>
      </c>
      <c r="U5667">
        <f t="shared" si="595"/>
        <v>38.567740123975668</v>
      </c>
      <c r="V5667">
        <f t="shared" si="596"/>
        <v>2.1352584180171164E-2</v>
      </c>
    </row>
    <row r="5668" spans="1:22">
      <c r="A5668" s="12">
        <f t="shared" si="591"/>
        <v>0</v>
      </c>
      <c r="B5668" t="str">
        <f>YEAR(C5668)&amp;VLOOKUP(MONTH(C5668),lookup!$G$2:$N$13,8)</f>
        <v>2023M10</v>
      </c>
      <c r="C5668" s="7">
        <f t="shared" si="600"/>
        <v>45205</v>
      </c>
      <c r="D5668" s="126">
        <v>37.507039579731604</v>
      </c>
      <c r="E5668">
        <f t="shared" si="590"/>
        <v>37.851385503111345</v>
      </c>
      <c r="F5668" s="126">
        <v>31.955219642355999</v>
      </c>
      <c r="G5668">
        <f t="shared" si="599"/>
        <v>32.13934598083398</v>
      </c>
      <c r="H5668">
        <f t="shared" si="597"/>
        <v>38.51155137066015</v>
      </c>
      <c r="I5668">
        <f t="shared" si="598"/>
        <v>32.800868453553491</v>
      </c>
      <c r="J5668">
        <f t="shared" si="592"/>
        <v>0</v>
      </c>
      <c r="K5668" s="66"/>
      <c r="L5668" s="67"/>
      <c r="M5668" s="66"/>
      <c r="O5668" s="148"/>
      <c r="P5668" s="67"/>
      <c r="Q5668" s="148"/>
      <c r="R5668" s="67"/>
      <c r="S5668">
        <f t="shared" si="593"/>
        <v>32.820925387298551</v>
      </c>
      <c r="T5668">
        <f t="shared" si="594"/>
        <v>2.0056933745060235E-2</v>
      </c>
      <c r="U5668">
        <f t="shared" si="595"/>
        <v>38.535487866614787</v>
      </c>
      <c r="V5668">
        <f t="shared" si="596"/>
        <v>2.3936495954636428E-2</v>
      </c>
    </row>
    <row r="5669" spans="1:22">
      <c r="A5669" s="12">
        <f t="shared" si="591"/>
        <v>0</v>
      </c>
      <c r="B5669" t="str">
        <f>YEAR(C5669)&amp;VLOOKUP(MONTH(C5669),lookup!$G$2:$N$13,8)</f>
        <v>2023M10</v>
      </c>
      <c r="C5669" s="7">
        <f t="shared" si="600"/>
        <v>45206</v>
      </c>
      <c r="D5669" s="126">
        <v>38.723973861092176</v>
      </c>
      <c r="E5669">
        <f t="shared" si="590"/>
        <v>37.94055128961417</v>
      </c>
      <c r="F5669" s="126">
        <v>32.704719925751832</v>
      </c>
      <c r="G5669">
        <f t="shared" si="599"/>
        <v>32.197237203243624</v>
      </c>
      <c r="H5669">
        <f t="shared" si="597"/>
        <v>38.500636231032686</v>
      </c>
      <c r="I5669">
        <f t="shared" si="598"/>
        <v>32.794265647667928</v>
      </c>
      <c r="J5669">
        <f t="shared" si="592"/>
        <v>0</v>
      </c>
      <c r="K5669" s="66"/>
      <c r="L5669" s="67"/>
      <c r="M5669" s="66"/>
      <c r="O5669" s="148"/>
      <c r="P5669" s="67"/>
      <c r="Q5669" s="148"/>
      <c r="R5669" s="67"/>
      <c r="S5669">
        <f t="shared" si="593"/>
        <v>32.789306471307484</v>
      </c>
      <c r="T5669">
        <f t="shared" si="594"/>
        <v>-4.959176360443962E-3</v>
      </c>
      <c r="U5669">
        <f t="shared" si="595"/>
        <v>38.49701627960885</v>
      </c>
      <c r="V5669">
        <f t="shared" si="596"/>
        <v>-3.6199514238361985E-3</v>
      </c>
    </row>
    <row r="5670" spans="1:22">
      <c r="A5670" s="12">
        <f t="shared" si="591"/>
        <v>0</v>
      </c>
      <c r="B5670" t="str">
        <f>YEAR(C5670)&amp;VLOOKUP(MONTH(C5670),lookup!$G$2:$N$13,8)</f>
        <v>2023M10</v>
      </c>
      <c r="C5670" s="7">
        <f t="shared" si="600"/>
        <v>45207</v>
      </c>
      <c r="D5670" s="126">
        <v>37.82749523490692</v>
      </c>
      <c r="E5670">
        <f t="shared" si="590"/>
        <v>37.950379274447101</v>
      </c>
      <c r="F5670" s="126">
        <v>32.247246937343185</v>
      </c>
      <c r="G5670">
        <f t="shared" si="599"/>
        <v>32.208255967647681</v>
      </c>
      <c r="H5670">
        <f t="shared" si="597"/>
        <v>38.493094011514756</v>
      </c>
      <c r="I5670">
        <f t="shared" si="598"/>
        <v>32.787319765896527</v>
      </c>
      <c r="J5670">
        <f t="shared" si="592"/>
        <v>0</v>
      </c>
      <c r="K5670" s="66"/>
      <c r="L5670" s="67"/>
      <c r="M5670" s="66"/>
      <c r="O5670" s="148"/>
      <c r="P5670" s="67"/>
      <c r="Q5670" s="148"/>
      <c r="R5670" s="67"/>
      <c r="S5670">
        <f t="shared" si="593"/>
        <v>32.788748616282575</v>
      </c>
      <c r="T5670">
        <f t="shared" si="594"/>
        <v>1.4288503860484525E-3</v>
      </c>
      <c r="U5670">
        <f t="shared" si="595"/>
        <v>38.496155489225558</v>
      </c>
      <c r="V5670">
        <f t="shared" si="596"/>
        <v>3.0614777108013413E-3</v>
      </c>
    </row>
    <row r="5671" spans="1:22">
      <c r="A5671" s="12">
        <f t="shared" si="591"/>
        <v>0</v>
      </c>
      <c r="B5671" t="str">
        <f>YEAR(C5671)&amp;VLOOKUP(MONTH(C5671),lookup!$G$2:$N$13,8)</f>
        <v>2023M10</v>
      </c>
      <c r="C5671" s="7">
        <f t="shared" si="600"/>
        <v>45208</v>
      </c>
      <c r="D5671" s="126">
        <v>38.318187919004082</v>
      </c>
      <c r="E5671">
        <f t="shared" si="590"/>
        <v>37.970517574471387</v>
      </c>
      <c r="F5671" s="126">
        <v>32.420725740595124</v>
      </c>
      <c r="G5671">
        <f t="shared" si="599"/>
        <v>32.216623447338598</v>
      </c>
      <c r="H5671">
        <f t="shared" si="597"/>
        <v>38.499634606970773</v>
      </c>
      <c r="I5671">
        <f t="shared" si="598"/>
        <v>32.79346198090002</v>
      </c>
      <c r="J5671">
        <f t="shared" si="592"/>
        <v>0</v>
      </c>
      <c r="K5671" s="66"/>
      <c r="L5671" s="67"/>
      <c r="M5671" s="66"/>
      <c r="O5671" s="148"/>
      <c r="P5671" s="67"/>
      <c r="Q5671" s="148"/>
      <c r="R5671" s="67"/>
      <c r="S5671">
        <f t="shared" si="593"/>
        <v>32.806036030524538</v>
      </c>
      <c r="T5671">
        <f t="shared" si="594"/>
        <v>1.257404962451858E-2</v>
      </c>
      <c r="U5671">
        <f t="shared" si="595"/>
        <v>38.510369821072331</v>
      </c>
      <c r="V5671">
        <f t="shared" si="596"/>
        <v>1.0735214101558199E-2</v>
      </c>
    </row>
    <row r="5672" spans="1:22">
      <c r="A5672" s="12">
        <f t="shared" si="591"/>
        <v>0</v>
      </c>
      <c r="B5672" t="str">
        <f>YEAR(C5672)&amp;VLOOKUP(MONTH(C5672),lookup!$G$2:$N$13,8)</f>
        <v>2023M10</v>
      </c>
      <c r="C5672" s="7">
        <f t="shared" si="600"/>
        <v>45209</v>
      </c>
      <c r="D5672" s="126">
        <v>37.950529457874339</v>
      </c>
      <c r="E5672">
        <f t="shared" si="590"/>
        <v>38.042524850629107</v>
      </c>
      <c r="F5672" s="126">
        <v>32.24166796807684</v>
      </c>
      <c r="G5672">
        <f t="shared" si="599"/>
        <v>32.273512505646814</v>
      </c>
      <c r="H5672">
        <f t="shared" si="597"/>
        <v>38.518181532604331</v>
      </c>
      <c r="I5672">
        <f t="shared" si="598"/>
        <v>32.809994989583281</v>
      </c>
      <c r="J5672">
        <f t="shared" si="592"/>
        <v>0</v>
      </c>
      <c r="K5672" s="66"/>
      <c r="L5672" s="67"/>
      <c r="M5672" s="66"/>
      <c r="O5672" s="148"/>
      <c r="P5672" s="67"/>
      <c r="Q5672" s="148"/>
      <c r="R5672" s="67"/>
      <c r="S5672">
        <f t="shared" si="593"/>
        <v>32.791745946849936</v>
      </c>
      <c r="T5672">
        <f t="shared" si="594"/>
        <v>-1.8249042733344822E-2</v>
      </c>
      <c r="U5672">
        <f t="shared" si="595"/>
        <v>38.498971005339982</v>
      </c>
      <c r="V5672">
        <f t="shared" si="596"/>
        <v>-1.9210527264348798E-2</v>
      </c>
    </row>
    <row r="5673" spans="1:22">
      <c r="A5673" s="12">
        <f t="shared" si="591"/>
        <v>0</v>
      </c>
      <c r="B5673" t="str">
        <f>YEAR(C5673)&amp;VLOOKUP(MONTH(C5673),lookup!$G$2:$N$13,8)</f>
        <v>2023M10</v>
      </c>
      <c r="C5673" s="7">
        <f t="shared" si="600"/>
        <v>45210</v>
      </c>
      <c r="D5673" s="126">
        <v>38.571564698522494</v>
      </c>
      <c r="E5673">
        <f t="shared" si="590"/>
        <v>38.10228679882276</v>
      </c>
      <c r="F5673" s="126">
        <v>32.636884563432353</v>
      </c>
      <c r="G5673">
        <f t="shared" si="599"/>
        <v>32.322573172480219</v>
      </c>
      <c r="H5673">
        <f t="shared" si="597"/>
        <v>38.519187304823959</v>
      </c>
      <c r="I5673">
        <f t="shared" si="598"/>
        <v>32.812493054660365</v>
      </c>
      <c r="J5673">
        <f t="shared" si="592"/>
        <v>0</v>
      </c>
      <c r="K5673" s="66"/>
      <c r="L5673" s="67"/>
      <c r="M5673" s="66"/>
      <c r="O5673" s="148"/>
      <c r="P5673" s="67"/>
      <c r="Q5673" s="148"/>
      <c r="R5673" s="67"/>
      <c r="S5673">
        <f t="shared" si="593"/>
        <v>32.811975362190367</v>
      </c>
      <c r="T5673">
        <f t="shared" si="594"/>
        <v>-5.1769246999811003E-4</v>
      </c>
      <c r="U5673">
        <f t="shared" si="595"/>
        <v>38.516328583622546</v>
      </c>
      <c r="V5673">
        <f t="shared" si="596"/>
        <v>-2.8587212014130614E-3</v>
      </c>
    </row>
    <row r="5674" spans="1:22">
      <c r="A5674" s="12">
        <f t="shared" si="591"/>
        <v>0</v>
      </c>
      <c r="B5674" t="str">
        <f>YEAR(C5674)&amp;VLOOKUP(MONTH(C5674),lookup!$G$2:$N$13,8)</f>
        <v>2023M10</v>
      </c>
      <c r="C5674" s="7">
        <f t="shared" si="600"/>
        <v>45211</v>
      </c>
      <c r="D5674" s="126">
        <v>37.706174726620603</v>
      </c>
      <c r="E5674">
        <f t="shared" si="590"/>
        <v>38.134767878122858</v>
      </c>
      <c r="F5674" s="126">
        <v>32.02406766020755</v>
      </c>
      <c r="G5674">
        <f t="shared" si="599"/>
        <v>32.340843761393359</v>
      </c>
      <c r="H5674">
        <f t="shared" si="597"/>
        <v>38.550878827705688</v>
      </c>
      <c r="I5674">
        <f t="shared" si="598"/>
        <v>32.841712536296335</v>
      </c>
      <c r="J5674">
        <f t="shared" si="592"/>
        <v>0</v>
      </c>
      <c r="K5674" s="66"/>
      <c r="L5674" s="67"/>
      <c r="M5674" s="66"/>
      <c r="O5674" s="148"/>
      <c r="P5674" s="67"/>
      <c r="Q5674" s="148"/>
      <c r="R5674" s="67"/>
      <c r="S5674">
        <f t="shared" si="593"/>
        <v>32.830698353289222</v>
      </c>
      <c r="T5674">
        <f t="shared" si="594"/>
        <v>-1.1014183007112877E-2</v>
      </c>
      <c r="U5674">
        <f t="shared" si="595"/>
        <v>38.540853215325875</v>
      </c>
      <c r="V5674">
        <f t="shared" si="596"/>
        <v>-1.0025612379813253E-2</v>
      </c>
    </row>
    <row r="5675" spans="1:22">
      <c r="A5675" s="12">
        <f t="shared" si="591"/>
        <v>0</v>
      </c>
      <c r="B5675" t="str">
        <f>YEAR(C5675)&amp;VLOOKUP(MONTH(C5675),lookup!$G$2:$N$13,8)</f>
        <v>2023M10</v>
      </c>
      <c r="C5675" s="7">
        <f t="shared" si="600"/>
        <v>45212</v>
      </c>
      <c r="D5675" s="126">
        <v>38.001946554711651</v>
      </c>
      <c r="E5675">
        <f t="shared" si="590"/>
        <v>38.069256884665663</v>
      </c>
      <c r="F5675" s="126">
        <v>32.226461808818108</v>
      </c>
      <c r="G5675">
        <f t="shared" si="599"/>
        <v>32.303316696950745</v>
      </c>
      <c r="H5675">
        <f t="shared" si="597"/>
        <v>38.58522388326363</v>
      </c>
      <c r="I5675">
        <f t="shared" si="598"/>
        <v>32.871279752387252</v>
      </c>
      <c r="J5675">
        <f t="shared" si="592"/>
        <v>0</v>
      </c>
      <c r="K5675" s="66"/>
      <c r="L5675" s="67"/>
      <c r="M5675" s="66"/>
      <c r="O5675" s="148"/>
      <c r="P5675" s="67"/>
      <c r="Q5675" s="148"/>
      <c r="R5675" s="67"/>
      <c r="S5675">
        <f t="shared" si="593"/>
        <v>32.86994098504978</v>
      </c>
      <c r="T5675">
        <f t="shared" si="594"/>
        <v>-1.3387673374722908E-3</v>
      </c>
      <c r="U5675">
        <f t="shared" si="595"/>
        <v>38.582683149382888</v>
      </c>
      <c r="V5675">
        <f t="shared" si="596"/>
        <v>-2.5407338807426072E-3</v>
      </c>
    </row>
    <row r="5676" spans="1:22">
      <c r="A5676" s="12">
        <f t="shared" si="591"/>
        <v>0</v>
      </c>
      <c r="B5676" t="str">
        <f>YEAR(C5676)&amp;VLOOKUP(MONTH(C5676),lookup!$G$2:$N$13,8)</f>
        <v>2023M10</v>
      </c>
      <c r="C5676" s="7">
        <f t="shared" si="600"/>
        <v>45213</v>
      </c>
      <c r="D5676" s="126">
        <v>37.919434799377157</v>
      </c>
      <c r="E5676">
        <f t="shared" si="590"/>
        <v>38.102693216266033</v>
      </c>
      <c r="F5676" s="126">
        <v>32.136862959268711</v>
      </c>
      <c r="G5676">
        <f t="shared" si="599"/>
        <v>32.30547073941824</v>
      </c>
      <c r="H5676">
        <f t="shared" si="597"/>
        <v>38.613393749919553</v>
      </c>
      <c r="I5676">
        <f t="shared" si="598"/>
        <v>32.899766007413135</v>
      </c>
      <c r="J5676">
        <f t="shared" si="592"/>
        <v>0</v>
      </c>
      <c r="K5676" s="66"/>
      <c r="L5676" s="67"/>
      <c r="M5676" s="66"/>
      <c r="O5676" s="148"/>
      <c r="P5676" s="67"/>
      <c r="Q5676" s="148"/>
      <c r="R5676" s="67"/>
      <c r="S5676">
        <f t="shared" si="593"/>
        <v>32.900306953441699</v>
      </c>
      <c r="T5676">
        <f t="shared" si="594"/>
        <v>5.4094602856480378E-4</v>
      </c>
      <c r="U5676">
        <f t="shared" si="595"/>
        <v>38.612475229375875</v>
      </c>
      <c r="V5676">
        <f t="shared" si="596"/>
        <v>-9.1852054367791425E-4</v>
      </c>
    </row>
    <row r="5677" spans="1:22">
      <c r="A5677" s="12">
        <f t="shared" si="591"/>
        <v>0</v>
      </c>
      <c r="B5677" t="str">
        <f>YEAR(C5677)&amp;VLOOKUP(MONTH(C5677),lookup!$G$2:$N$13,8)</f>
        <v>2023M10</v>
      </c>
      <c r="C5677" s="7">
        <f t="shared" si="600"/>
        <v>45214</v>
      </c>
      <c r="D5677" s="126">
        <v>38.512518872287146</v>
      </c>
      <c r="E5677">
        <f t="shared" ref="E5677:E5740" si="601">AVERAGE(SUM(D5670:D5677)/8,SUM(D5672:D5677)/6)</f>
        <v>38.105671525572639</v>
      </c>
      <c r="F5677" s="126">
        <v>32.603764761821949</v>
      </c>
      <c r="G5677">
        <f t="shared" si="599"/>
        <v>32.31441429344153</v>
      </c>
      <c r="H5677">
        <f t="shared" si="597"/>
        <v>38.636563010327507</v>
      </c>
      <c r="I5677">
        <f t="shared" si="598"/>
        <v>32.913162140893817</v>
      </c>
      <c r="J5677">
        <f t="shared" si="592"/>
        <v>0</v>
      </c>
      <c r="K5677" s="66"/>
      <c r="L5677" s="67"/>
      <c r="M5677" s="66"/>
      <c r="O5677" s="148"/>
      <c r="P5677" s="67"/>
      <c r="Q5677" s="148"/>
      <c r="R5677" s="67"/>
      <c r="S5677">
        <f t="shared" si="593"/>
        <v>32.89850783638984</v>
      </c>
      <c r="T5677">
        <f t="shared" si="594"/>
        <v>-1.4654304503977755E-2</v>
      </c>
      <c r="U5677">
        <f t="shared" si="595"/>
        <v>38.618099633973472</v>
      </c>
      <c r="V5677">
        <f t="shared" si="596"/>
        <v>-1.8463376354034722E-2</v>
      </c>
    </row>
    <row r="5678" spans="1:22">
      <c r="A5678" s="12">
        <f t="shared" si="591"/>
        <v>0</v>
      </c>
      <c r="B5678" t="str">
        <f>YEAR(C5678)&amp;VLOOKUP(MONTH(C5678),lookup!$G$2:$N$13,8)</f>
        <v>2023M10</v>
      </c>
      <c r="C5678" s="7">
        <f t="shared" si="600"/>
        <v>45215</v>
      </c>
      <c r="D5678" s="126">
        <v>37.600289625051744</v>
      </c>
      <c r="E5678">
        <f t="shared" si="601"/>
        <v>38.062284522221475</v>
      </c>
      <c r="F5678" s="126">
        <v>31.883775444644915</v>
      </c>
      <c r="G5678">
        <f t="shared" si="599"/>
        <v>32.261872948195226</v>
      </c>
      <c r="H5678">
        <f t="shared" si="597"/>
        <v>38.65148030068908</v>
      </c>
      <c r="I5678">
        <f t="shared" si="598"/>
        <v>32.93254819152213</v>
      </c>
      <c r="J5678">
        <f t="shared" si="592"/>
        <v>0</v>
      </c>
      <c r="K5678" s="66"/>
      <c r="L5678" s="67"/>
      <c r="M5678" s="66"/>
      <c r="O5678" s="148"/>
      <c r="P5678" s="67"/>
      <c r="Q5678" s="148"/>
      <c r="R5678" s="67"/>
      <c r="S5678">
        <f t="shared" si="593"/>
        <v>32.935270278600825</v>
      </c>
      <c r="T5678">
        <f t="shared" si="594"/>
        <v>2.7220870786948126E-3</v>
      </c>
      <c r="U5678">
        <f t="shared" si="595"/>
        <v>38.65324184565177</v>
      </c>
      <c r="V5678">
        <f t="shared" si="596"/>
        <v>1.7615449626902091E-3</v>
      </c>
    </row>
    <row r="5679" spans="1:22">
      <c r="A5679" s="12">
        <f t="shared" si="591"/>
        <v>0</v>
      </c>
      <c r="B5679" t="str">
        <f>YEAR(C5679)&amp;VLOOKUP(MONTH(C5679),lookup!$G$2:$N$13,8)</f>
        <v>2023M10</v>
      </c>
      <c r="C5679" s="7">
        <f t="shared" si="600"/>
        <v>45216</v>
      </c>
      <c r="D5679" s="126">
        <v>38.369388646128883</v>
      </c>
      <c r="E5679">
        <f t="shared" si="601"/>
        <v>38.04863656330064</v>
      </c>
      <c r="F5679" s="126">
        <v>32.430557947598892</v>
      </c>
      <c r="G5679">
        <f t="shared" si="599"/>
        <v>32.245293576480179</v>
      </c>
      <c r="H5679">
        <f t="shared" si="597"/>
        <v>38.702784947264057</v>
      </c>
      <c r="I5679">
        <f t="shared" si="598"/>
        <v>32.976621989087029</v>
      </c>
      <c r="J5679">
        <f t="shared" si="592"/>
        <v>0</v>
      </c>
      <c r="K5679" s="66"/>
      <c r="L5679" s="67"/>
      <c r="M5679" s="66"/>
      <c r="O5679" s="148"/>
      <c r="P5679" s="67"/>
      <c r="Q5679" s="148"/>
      <c r="R5679" s="67"/>
      <c r="S5679">
        <f t="shared" si="593"/>
        <v>32.954207040616836</v>
      </c>
      <c r="T5679">
        <f t="shared" si="594"/>
        <v>-2.2414948470192542E-2</v>
      </c>
      <c r="U5679">
        <f t="shared" si="595"/>
        <v>38.681179842406237</v>
      </c>
      <c r="V5679">
        <f t="shared" si="596"/>
        <v>-2.1605104857819413E-2</v>
      </c>
    </row>
    <row r="5680" spans="1:22">
      <c r="A5680" s="12">
        <f t="shared" ref="A5680:A5743" si="602">IF(D5680+D5681=D5680,IF(D5680+D5681&gt;0,1,0),0)</f>
        <v>0</v>
      </c>
      <c r="B5680" t="str">
        <f>YEAR(C5680)&amp;VLOOKUP(MONTH(C5680),lookup!$G$2:$N$13,8)</f>
        <v>2023M10</v>
      </c>
      <c r="C5680" s="7">
        <f t="shared" si="600"/>
        <v>45217</v>
      </c>
      <c r="D5680" s="126">
        <v>38.060247731818279</v>
      </c>
      <c r="E5680">
        <f t="shared" si="601"/>
        <v>38.085000039188607</v>
      </c>
      <c r="F5680" s="126">
        <v>32.280501017134476</v>
      </c>
      <c r="G5680">
        <f t="shared" si="599"/>
        <v>32.269090088456849</v>
      </c>
      <c r="H5680">
        <f t="shared" si="597"/>
        <v>38.715966919761208</v>
      </c>
      <c r="I5680">
        <f t="shared" si="598"/>
        <v>32.983518055508</v>
      </c>
      <c r="J5680">
        <f t="shared" si="592"/>
        <v>0</v>
      </c>
      <c r="K5680" s="66"/>
      <c r="L5680" s="67"/>
      <c r="M5680" s="66"/>
      <c r="O5680" s="148"/>
      <c r="P5680" s="67"/>
      <c r="Q5680" s="148"/>
      <c r="R5680" s="67"/>
      <c r="S5680">
        <f t="shared" si="593"/>
        <v>32.977904471978704</v>
      </c>
      <c r="T5680">
        <f t="shared" si="594"/>
        <v>-5.6135835292963066E-3</v>
      </c>
      <c r="U5680">
        <f t="shared" si="595"/>
        <v>38.704145588352176</v>
      </c>
      <c r="V5680">
        <f t="shared" si="596"/>
        <v>-1.1821331409031188E-2</v>
      </c>
    </row>
    <row r="5681" spans="1:22">
      <c r="A5681" s="12">
        <f t="shared" si="602"/>
        <v>0</v>
      </c>
      <c r="B5681" t="str">
        <f>YEAR(C5681)&amp;VLOOKUP(MONTH(C5681),lookup!$G$2:$N$13,8)</f>
        <v>2023M10</v>
      </c>
      <c r="C5681" s="7">
        <f t="shared" si="600"/>
        <v>45218</v>
      </c>
      <c r="D5681" s="126">
        <v>38.516746744301045</v>
      </c>
      <c r="E5681">
        <f t="shared" si="601"/>
        <v>38.124473932848879</v>
      </c>
      <c r="F5681" s="126">
        <v>32.647955732613177</v>
      </c>
      <c r="G5681">
        <f t="shared" si="599"/>
        <v>32.304906530180247</v>
      </c>
      <c r="H5681">
        <f t="shared" si="597"/>
        <v>38.739621540490212</v>
      </c>
      <c r="I5681">
        <f t="shared" si="598"/>
        <v>33.003896626629704</v>
      </c>
      <c r="J5681">
        <f t="shared" si="592"/>
        <v>0</v>
      </c>
      <c r="K5681" s="66"/>
      <c r="L5681" s="67"/>
      <c r="M5681" s="66"/>
      <c r="O5681" s="148"/>
      <c r="P5681" s="67"/>
      <c r="Q5681" s="148"/>
      <c r="R5681" s="67"/>
      <c r="S5681">
        <f t="shared" si="593"/>
        <v>32.998251619457278</v>
      </c>
      <c r="T5681">
        <f t="shared" si="594"/>
        <v>-5.6450071724256645E-3</v>
      </c>
      <c r="U5681">
        <f t="shared" si="595"/>
        <v>38.730405843482707</v>
      </c>
      <c r="V5681">
        <f t="shared" si="596"/>
        <v>-9.2156970075052413E-3</v>
      </c>
    </row>
    <row r="5682" spans="1:22">
      <c r="A5682" s="12">
        <f t="shared" si="602"/>
        <v>0</v>
      </c>
      <c r="B5682" t="str">
        <f>YEAR(C5682)&amp;VLOOKUP(MONTH(C5682),lookup!$G$2:$N$13,8)</f>
        <v>2023M10</v>
      </c>
      <c r="C5682" s="7">
        <f t="shared" si="600"/>
        <v>45219</v>
      </c>
      <c r="D5682" s="126">
        <v>37.930519786061815</v>
      </c>
      <c r="E5682">
        <f t="shared" si="601"/>
        <v>38.139419247954351</v>
      </c>
      <c r="F5682" s="126">
        <v>32.032497724353334</v>
      </c>
      <c r="G5682">
        <f t="shared" si="599"/>
        <v>32.29673630627974</v>
      </c>
      <c r="H5682">
        <f t="shared" si="597"/>
        <v>38.780345950270757</v>
      </c>
      <c r="I5682">
        <f t="shared" si="598"/>
        <v>33.036361615512909</v>
      </c>
      <c r="J5682">
        <f t="shared" si="592"/>
        <v>0</v>
      </c>
      <c r="K5682" s="66"/>
      <c r="L5682" s="67"/>
      <c r="M5682" s="66"/>
      <c r="O5682" s="148"/>
      <c r="P5682" s="67"/>
      <c r="Q5682" s="148"/>
      <c r="R5682" s="67"/>
      <c r="S5682">
        <f t="shared" si="593"/>
        <v>33.017904571014569</v>
      </c>
      <c r="T5682">
        <f t="shared" si="594"/>
        <v>-1.8457044498340736E-2</v>
      </c>
      <c r="U5682">
        <f t="shared" si="595"/>
        <v>38.758439819687922</v>
      </c>
      <c r="V5682">
        <f t="shared" si="596"/>
        <v>-2.1906130582834749E-2</v>
      </c>
    </row>
    <row r="5683" spans="1:22">
      <c r="A5683" s="12">
        <f t="shared" si="602"/>
        <v>0</v>
      </c>
      <c r="B5683" t="str">
        <f>YEAR(C5683)&amp;VLOOKUP(MONTH(C5683),lookup!$G$2:$N$13,8)</f>
        <v>2023M10</v>
      </c>
      <c r="C5683" s="7">
        <f t="shared" si="600"/>
        <v>45220</v>
      </c>
      <c r="D5683" s="126">
        <v>38.842125057218446</v>
      </c>
      <c r="E5683">
        <f t="shared" si="601"/>
        <v>38.219397586438632</v>
      </c>
      <c r="F5683" s="126">
        <v>32.918608309549448</v>
      </c>
      <c r="G5683">
        <f t="shared" si="599"/>
        <v>32.366232424886078</v>
      </c>
      <c r="H5683">
        <f t="shared" si="597"/>
        <v>38.804064966792296</v>
      </c>
      <c r="I5683">
        <f t="shared" si="598"/>
        <v>33.058731210597315</v>
      </c>
      <c r="J5683">
        <f t="shared" ref="J5683:J5746" si="603">INDEX(L:AW,MATCH(C5683,C:C,0),MATCH($J$1,$L$1:$AW$1,0))*(IF(K5683=$S$1,1,IF(M5683=$S$1,1,IF(O5683=$S$1,1,IF(Q5683=$S$1,1,0)))))</f>
        <v>0</v>
      </c>
      <c r="K5683" s="66"/>
      <c r="L5683" s="67"/>
      <c r="M5683" s="66"/>
      <c r="O5683" s="148"/>
      <c r="P5683" s="67"/>
      <c r="Q5683" s="148"/>
      <c r="R5683" s="67"/>
      <c r="S5683">
        <f t="shared" si="593"/>
        <v>33.062181477672468</v>
      </c>
      <c r="T5683">
        <f t="shared" si="594"/>
        <v>3.4502670751521691E-3</v>
      </c>
      <c r="U5683">
        <f t="shared" si="595"/>
        <v>38.804037117051735</v>
      </c>
      <c r="V5683">
        <f t="shared" si="596"/>
        <v>-2.784974056169176E-5</v>
      </c>
    </row>
    <row r="5684" spans="1:22">
      <c r="A5684" s="12">
        <f t="shared" si="602"/>
        <v>0</v>
      </c>
      <c r="B5684" t="str">
        <f>YEAR(C5684)&amp;VLOOKUP(MONTH(C5684),lookup!$G$2:$N$13,8)</f>
        <v>2023M10</v>
      </c>
      <c r="C5684" s="7">
        <f t="shared" si="600"/>
        <v>45221</v>
      </c>
      <c r="D5684" s="126">
        <v>37.952843782987699</v>
      </c>
      <c r="E5684">
        <f t="shared" si="601"/>
        <v>38.250865161075623</v>
      </c>
      <c r="F5684" s="126">
        <v>32.218678995908597</v>
      </c>
      <c r="G5684">
        <f t="shared" si="599"/>
        <v>32.399254556448042</v>
      </c>
      <c r="H5684">
        <f t="shared" si="597"/>
        <v>38.827678817022928</v>
      </c>
      <c r="I5684">
        <f t="shared" si="598"/>
        <v>33.074649367106019</v>
      </c>
      <c r="J5684">
        <f t="shared" si="603"/>
        <v>0</v>
      </c>
      <c r="K5684" s="66"/>
      <c r="L5684" s="67"/>
      <c r="M5684" s="66"/>
      <c r="O5684" s="148"/>
      <c r="P5684" s="67"/>
      <c r="Q5684" s="148"/>
      <c r="R5684" s="67"/>
      <c r="S5684">
        <f t="shared" ref="S5684:S5747" si="604">AVERAGE(G5319+G4953+G4588+G4223+G3858)/5</f>
        <v>33.071254801346662</v>
      </c>
      <c r="T5684">
        <f t="shared" ref="T5684:T5747" si="605">S5684-I5684</f>
        <v>-3.3945657593577039E-3</v>
      </c>
      <c r="U5684">
        <f t="shared" ref="U5684:U5747" si="606">AVERAGE(E5319+E4953+E4588+E4223+E3858)/5</f>
        <v>38.823556419707131</v>
      </c>
      <c r="V5684">
        <f t="shared" ref="V5684:V5747" si="607">U5684-H5684</f>
        <v>-4.1223973157968885E-3</v>
      </c>
    </row>
    <row r="5685" spans="1:22">
      <c r="A5685" s="12">
        <f t="shared" si="602"/>
        <v>0</v>
      </c>
      <c r="B5685" t="str">
        <f>YEAR(C5685)&amp;VLOOKUP(MONTH(C5685),lookup!$G$2:$N$13,8)</f>
        <v>2023M10</v>
      </c>
      <c r="C5685" s="7">
        <f t="shared" si="600"/>
        <v>45222</v>
      </c>
      <c r="D5685" s="126">
        <v>38.60442515302681</v>
      </c>
      <c r="E5685">
        <f t="shared" si="601"/>
        <v>38.276195679196675</v>
      </c>
      <c r="F5685" s="126">
        <v>32.654910967046696</v>
      </c>
      <c r="G5685">
        <f t="shared" si="599"/>
        <v>32.421147279228578</v>
      </c>
      <c r="H5685">
        <f t="shared" si="597"/>
        <v>38.854633630154432</v>
      </c>
      <c r="I5685">
        <f t="shared" si="598"/>
        <v>33.089655592510532</v>
      </c>
      <c r="J5685">
        <f t="shared" si="603"/>
        <v>0</v>
      </c>
      <c r="K5685" s="66"/>
      <c r="L5685" s="67"/>
      <c r="M5685" s="66"/>
      <c r="O5685" s="148"/>
      <c r="P5685" s="67"/>
      <c r="Q5685" s="148"/>
      <c r="R5685" s="67"/>
      <c r="S5685">
        <f t="shared" si="604"/>
        <v>33.095250245521171</v>
      </c>
      <c r="T5685">
        <f t="shared" si="605"/>
        <v>5.5946530106396608E-3</v>
      </c>
      <c r="U5685">
        <f t="shared" si="606"/>
        <v>38.855601639274639</v>
      </c>
      <c r="V5685">
        <f t="shared" si="607"/>
        <v>9.6800912020711394E-4</v>
      </c>
    </row>
    <row r="5686" spans="1:22">
      <c r="A5686" s="12">
        <f t="shared" si="602"/>
        <v>0</v>
      </c>
      <c r="B5686" t="str">
        <f>YEAR(C5686)&amp;VLOOKUP(MONTH(C5686),lookup!$G$2:$N$13,8)</f>
        <v>2023M10</v>
      </c>
      <c r="C5686" s="7">
        <f t="shared" si="600"/>
        <v>45223</v>
      </c>
      <c r="D5686" s="126">
        <v>38.038717081544348</v>
      </c>
      <c r="E5686">
        <f t="shared" si="601"/>
        <v>38.301803174371301</v>
      </c>
      <c r="F5686" s="126">
        <v>32.250249327506204</v>
      </c>
      <c r="G5686">
        <f t="shared" si="599"/>
        <v>32.441530922771719</v>
      </c>
      <c r="H5686">
        <f t="shared" si="597"/>
        <v>38.877157722446668</v>
      </c>
      <c r="I5686">
        <f t="shared" si="598"/>
        <v>33.107852015995874</v>
      </c>
      <c r="J5686">
        <f t="shared" si="603"/>
        <v>0</v>
      </c>
      <c r="K5686" s="66"/>
      <c r="L5686" s="67"/>
      <c r="M5686" s="66"/>
      <c r="O5686" s="148"/>
      <c r="P5686" s="67"/>
      <c r="Q5686" s="148"/>
      <c r="R5686" s="67"/>
      <c r="S5686">
        <f t="shared" si="604"/>
        <v>33.102973401013145</v>
      </c>
      <c r="T5686">
        <f t="shared" si="605"/>
        <v>-4.8786149827293457E-3</v>
      </c>
      <c r="U5686">
        <f t="shared" si="606"/>
        <v>38.87024853067895</v>
      </c>
      <c r="V5686">
        <f t="shared" si="607"/>
        <v>-6.9091917677184256E-3</v>
      </c>
    </row>
    <row r="5687" spans="1:22">
      <c r="A5687" s="12">
        <f t="shared" si="602"/>
        <v>0</v>
      </c>
      <c r="B5687" t="str">
        <f>YEAR(C5687)&amp;VLOOKUP(MONTH(C5687),lookup!$G$2:$N$13,8)</f>
        <v>2023M10</v>
      </c>
      <c r="C5687" s="7">
        <f t="shared" si="600"/>
        <v>45224</v>
      </c>
      <c r="D5687" s="126">
        <v>38.271880311319492</v>
      </c>
      <c r="E5687">
        <f t="shared" si="601"/>
        <v>38.275303367363918</v>
      </c>
      <c r="F5687" s="126">
        <v>32.358335770786425</v>
      </c>
      <c r="G5687">
        <f t="shared" si="599"/>
        <v>32.412882039902044</v>
      </c>
      <c r="H5687">
        <f t="shared" ref="H5687:H5750" si="608">IF(INDEX(D:D,MATCH(DATE(YEAR($C5687)-1,MONTH($C5687),DAY($C5687)),$C:$C,0),1)=0,0,(INDEX(E:E,MATCH(DATE(YEAR($C5687)-1,MONTH($C5687),DAY($C5687)),$C:$C,0),1)+INDEX(E:E,MATCH(DATE(YEAR($C5687)-2,MONTH($C5687),DAY($C5687)),$C:$C,0),1)+INDEX(E:E,MATCH(DATE(YEAR($C5687)-3,MONTH($C5687),DAY($C5687)),$C:$C,0),1)+INDEX(E:E,MATCH(DATE(YEAR($C5687)-4,MONTH($C5687),DAY($C5687)),$C:$C,0),1)+INDEX(E:E,MATCH(DATE(YEAR($C5687)-5,MONTH($C5687),DAY($C5687)),$C:$C,0),1))/5)</f>
        <v>38.916032251900141</v>
      </c>
      <c r="I5687">
        <f t="shared" ref="I5687:I5750" si="609">IF(INDEX(D:D,MATCH(DATE(YEAR($C5687)-1,MONTH($C5687),DAY($C5687)),$C:$C,0),1)=0,0,(INDEX(G:G,MATCH(DATE(YEAR($C5687)-1,MONTH($C5687),DAY($C5687)),$C:$C,0),1)+INDEX(G:G,MATCH(DATE(YEAR($C5687)-2,MONTH($C5687),DAY($C5687)),$C:$C,0),1)+INDEX(G:G,MATCH(DATE(YEAR($C5687)-3,MONTH($C5687),DAY($C5687)),$C:$C,0),1)+INDEX(G:G,MATCH(DATE(YEAR($C5687)-4,MONTH($C5687),DAY($C5687)),$C:$C,0),1)+INDEX(G:G,MATCH(DATE(YEAR($C5687)-5,MONTH($C5687),DAY($C5687)),$C:$C,0),1))/5)</f>
        <v>33.139184242575894</v>
      </c>
      <c r="J5687">
        <f t="shared" si="603"/>
        <v>0</v>
      </c>
      <c r="K5687" s="66"/>
      <c r="L5687" s="67"/>
      <c r="M5687" s="66"/>
      <c r="O5687" s="148"/>
      <c r="P5687" s="67"/>
      <c r="Q5687" s="148"/>
      <c r="R5687" s="67"/>
      <c r="S5687">
        <f t="shared" si="604"/>
        <v>33.125878593788386</v>
      </c>
      <c r="T5687">
        <f t="shared" si="605"/>
        <v>-1.3305648787508062E-2</v>
      </c>
      <c r="U5687">
        <f t="shared" si="606"/>
        <v>38.896457822598812</v>
      </c>
      <c r="V5687">
        <f t="shared" si="607"/>
        <v>-1.9574429301329133E-2</v>
      </c>
    </row>
    <row r="5688" spans="1:22">
      <c r="A5688" s="12">
        <f t="shared" si="602"/>
        <v>0</v>
      </c>
      <c r="B5688" t="str">
        <f>YEAR(C5688)&amp;VLOOKUP(MONTH(C5688),lookup!$G$2:$N$13,8)</f>
        <v>2023M10</v>
      </c>
      <c r="C5688" s="7">
        <f t="shared" si="600"/>
        <v>45225</v>
      </c>
      <c r="D5688" s="126">
        <v>38.219519737722344</v>
      </c>
      <c r="E5688">
        <f t="shared" si="601"/>
        <v>38.309341197037966</v>
      </c>
      <c r="F5688" s="126">
        <v>32.389429230840427</v>
      </c>
      <c r="G5688">
        <f t="shared" si="599"/>
        <v>32.449434345465917</v>
      </c>
      <c r="H5688">
        <f t="shared" si="608"/>
        <v>38.949896145346415</v>
      </c>
      <c r="I5688">
        <f t="shared" si="609"/>
        <v>33.162934071782288</v>
      </c>
      <c r="J5688">
        <f t="shared" si="603"/>
        <v>0</v>
      </c>
      <c r="K5688" s="66"/>
      <c r="L5688" s="67"/>
      <c r="M5688" s="66"/>
      <c r="O5688" s="148"/>
      <c r="P5688" s="67"/>
      <c r="Q5688" s="148"/>
      <c r="R5688" s="67"/>
      <c r="S5688">
        <f t="shared" si="604"/>
        <v>33.161918430172832</v>
      </c>
      <c r="T5688">
        <f t="shared" si="605"/>
        <v>-1.0156416094559972E-3</v>
      </c>
      <c r="U5688">
        <f t="shared" si="606"/>
        <v>38.945179017965849</v>
      </c>
      <c r="V5688">
        <f t="shared" si="607"/>
        <v>-4.7171273805659553E-3</v>
      </c>
    </row>
    <row r="5689" spans="1:22">
      <c r="A5689" s="12">
        <f t="shared" si="602"/>
        <v>0</v>
      </c>
      <c r="B5689" t="str">
        <f>YEAR(C5689)&amp;VLOOKUP(MONTH(C5689),lookup!$G$2:$N$13,8)</f>
        <v>2023M10</v>
      </c>
      <c r="C5689" s="7">
        <f t="shared" si="600"/>
        <v>45226</v>
      </c>
      <c r="D5689" s="126">
        <v>38.580152127915092</v>
      </c>
      <c r="E5689">
        <f t="shared" si="601"/>
        <v>38.2914729560719</v>
      </c>
      <c r="F5689" s="126">
        <v>32.599181641453498</v>
      </c>
      <c r="G5689">
        <f t="shared" si="599"/>
        <v>32.41976707576044</v>
      </c>
      <c r="H5689">
        <f t="shared" si="608"/>
        <v>38.98970720737281</v>
      </c>
      <c r="I5689">
        <f t="shared" si="609"/>
        <v>33.188715783274361</v>
      </c>
      <c r="J5689">
        <f t="shared" si="603"/>
        <v>0</v>
      </c>
      <c r="K5689" s="66"/>
      <c r="L5689" s="67"/>
      <c r="M5689" s="66"/>
      <c r="O5689" s="148"/>
      <c r="P5689" s="67"/>
      <c r="Q5689" s="148"/>
      <c r="R5689" s="67"/>
      <c r="S5689">
        <f t="shared" si="604"/>
        <v>33.181172717468243</v>
      </c>
      <c r="T5689">
        <f t="shared" si="605"/>
        <v>-7.5430658061179656E-3</v>
      </c>
      <c r="U5689">
        <f t="shared" si="606"/>
        <v>38.975793862442856</v>
      </c>
      <c r="V5689">
        <f t="shared" si="607"/>
        <v>-1.3913344929953553E-2</v>
      </c>
    </row>
    <row r="5690" spans="1:22">
      <c r="A5690" s="12">
        <f t="shared" si="602"/>
        <v>0</v>
      </c>
      <c r="B5690" t="str">
        <f>YEAR(C5690)&amp;VLOOKUP(MONTH(C5690),lookup!$G$2:$N$13,8)</f>
        <v>2023M10</v>
      </c>
      <c r="C5690" s="7">
        <f t="shared" si="600"/>
        <v>45227</v>
      </c>
      <c r="D5690" s="126">
        <v>38.307485397957521</v>
      </c>
      <c r="E5690">
        <f t="shared" si="601"/>
        <v>38.344586774729535</v>
      </c>
      <c r="F5690" s="126">
        <v>32.414333749645415</v>
      </c>
      <c r="G5690">
        <f t="shared" si="599"/>
        <v>32.459936390152599</v>
      </c>
      <c r="H5690">
        <f t="shared" si="608"/>
        <v>38.992865426092038</v>
      </c>
      <c r="I5690">
        <f t="shared" si="609"/>
        <v>33.181487784679597</v>
      </c>
      <c r="J5690">
        <f t="shared" si="603"/>
        <v>0</v>
      </c>
      <c r="K5690" s="66"/>
      <c r="L5690" s="67"/>
      <c r="M5690" s="66"/>
      <c r="O5690" s="148"/>
      <c r="P5690" s="67"/>
      <c r="Q5690" s="148"/>
      <c r="R5690" s="67"/>
      <c r="S5690">
        <f t="shared" si="604"/>
        <v>33.190176198243591</v>
      </c>
      <c r="T5690">
        <f t="shared" si="605"/>
        <v>8.6884135639948568E-3</v>
      </c>
      <c r="U5690">
        <f t="shared" si="606"/>
        <v>38.996750905500711</v>
      </c>
      <c r="V5690">
        <f t="shared" si="607"/>
        <v>3.8854794086731204E-3</v>
      </c>
    </row>
    <row r="5691" spans="1:22">
      <c r="A5691" s="12">
        <f t="shared" si="602"/>
        <v>0</v>
      </c>
      <c r="B5691" t="str">
        <f>YEAR(C5691)&amp;VLOOKUP(MONTH(C5691),lookup!$G$2:$N$13,8)</f>
        <v>2023M10</v>
      </c>
      <c r="C5691" s="7">
        <f t="shared" si="600"/>
        <v>45228</v>
      </c>
      <c r="D5691" s="126">
        <v>38.958094988137745</v>
      </c>
      <c r="E5691">
        <f t="shared" si="601"/>
        <v>38.381307381671235</v>
      </c>
      <c r="F5691" s="126">
        <v>32.943514364419968</v>
      </c>
      <c r="G5691">
        <f t="shared" si="599"/>
        <v>32.485543301696445</v>
      </c>
      <c r="H5691">
        <f t="shared" si="608"/>
        <v>39.012905718674986</v>
      </c>
      <c r="I5691">
        <f t="shared" si="609"/>
        <v>33.194407054412359</v>
      </c>
      <c r="J5691">
        <f t="shared" si="603"/>
        <v>0</v>
      </c>
      <c r="K5691" s="66"/>
      <c r="L5691" s="67"/>
      <c r="M5691" s="66"/>
      <c r="O5691" s="148"/>
      <c r="P5691" s="67"/>
      <c r="Q5691" s="148"/>
      <c r="R5691" s="67"/>
      <c r="S5691">
        <f t="shared" si="604"/>
        <v>33.189493170632872</v>
      </c>
      <c r="T5691">
        <f t="shared" si="605"/>
        <v>-4.9138837794870938E-3</v>
      </c>
      <c r="U5691">
        <f t="shared" si="606"/>
        <v>39.001850187392265</v>
      </c>
      <c r="V5691">
        <f t="shared" si="607"/>
        <v>-1.1055531282721631E-2</v>
      </c>
    </row>
    <row r="5692" spans="1:22">
      <c r="A5692" s="12">
        <f t="shared" si="602"/>
        <v>0</v>
      </c>
      <c r="B5692" t="str">
        <f>YEAR(C5692)&amp;VLOOKUP(MONTH(C5692),lookup!$G$2:$N$13,8)</f>
        <v>2023M10</v>
      </c>
      <c r="C5692" s="7">
        <f t="shared" si="600"/>
        <v>45229</v>
      </c>
      <c r="D5692" s="126">
        <v>38.471721535632412</v>
      </c>
      <c r="E5692">
        <f t="shared" si="601"/>
        <v>38.449820945718869</v>
      </c>
      <c r="F5692" s="126">
        <v>32.42788129641955</v>
      </c>
      <c r="G5692">
        <f t="shared" si="599"/>
        <v>32.513421109554486</v>
      </c>
      <c r="H5692">
        <f t="shared" si="608"/>
        <v>39.051933533534296</v>
      </c>
      <c r="I5692">
        <f t="shared" si="609"/>
        <v>33.217982701159556</v>
      </c>
      <c r="J5692">
        <f t="shared" si="603"/>
        <v>0</v>
      </c>
      <c r="K5692" s="66"/>
      <c r="L5692" s="67"/>
      <c r="M5692" s="66"/>
      <c r="O5692" s="148"/>
      <c r="P5692" s="67"/>
      <c r="Q5692" s="148"/>
      <c r="R5692" s="67"/>
      <c r="S5692">
        <f t="shared" si="604"/>
        <v>33.210121266968443</v>
      </c>
      <c r="T5692">
        <f t="shared" si="605"/>
        <v>-7.8614341911134034E-3</v>
      </c>
      <c r="U5692">
        <f t="shared" si="606"/>
        <v>39.039235240668475</v>
      </c>
      <c r="V5692">
        <f t="shared" si="607"/>
        <v>-1.2698292865820804E-2</v>
      </c>
    </row>
    <row r="5693" spans="1:22">
      <c r="A5693" s="12">
        <f t="shared" si="602"/>
        <v>0</v>
      </c>
      <c r="B5693" t="str">
        <f>YEAR(C5693)&amp;VLOOKUP(MONTH(C5693),lookup!$G$2:$N$13,8)</f>
        <v>2023M10</v>
      </c>
      <c r="C5693" s="7">
        <f t="shared" si="600"/>
        <v>45230</v>
      </c>
      <c r="D5693" s="126">
        <v>38.701441938079419</v>
      </c>
      <c r="E5693">
        <f t="shared" si="601"/>
        <v>38.491681297014651</v>
      </c>
      <c r="F5693" s="126">
        <v>32.75089939501855</v>
      </c>
      <c r="G5693">
        <f t="shared" si="599"/>
        <v>32.552134021655405</v>
      </c>
      <c r="H5693">
        <f t="shared" si="608"/>
        <v>39.057077731291898</v>
      </c>
      <c r="I5693">
        <f t="shared" si="609"/>
        <v>33.216098787657906</v>
      </c>
      <c r="J5693">
        <f t="shared" si="603"/>
        <v>0</v>
      </c>
      <c r="K5693" s="66"/>
      <c r="L5693" s="67"/>
      <c r="M5693" s="66"/>
      <c r="O5693" s="148"/>
      <c r="P5693" s="67"/>
      <c r="Q5693" s="148"/>
      <c r="R5693" s="67"/>
      <c r="S5693">
        <f t="shared" si="604"/>
        <v>33.214696229412461</v>
      </c>
      <c r="T5693">
        <f t="shared" si="605"/>
        <v>-1.4025582454451069E-3</v>
      </c>
      <c r="U5693">
        <f t="shared" si="606"/>
        <v>39.05298422939223</v>
      </c>
      <c r="V5693">
        <f t="shared" si="607"/>
        <v>-4.0935018996677286E-3</v>
      </c>
    </row>
    <row r="5694" spans="1:22">
      <c r="A5694" s="12">
        <f t="shared" si="602"/>
        <v>0</v>
      </c>
      <c r="B5694" t="str">
        <f>YEAR(C5694)&amp;VLOOKUP(MONTH(C5694),lookup!$G$2:$N$13,8)</f>
        <v>2023M11</v>
      </c>
      <c r="C5694" s="7">
        <f t="shared" si="600"/>
        <v>45231</v>
      </c>
      <c r="D5694" s="126">
        <v>37.877865684899476</v>
      </c>
      <c r="E5694">
        <f t="shared" si="601"/>
        <v>38.453156913655775</v>
      </c>
      <c r="F5694" s="126">
        <v>31.991381654379602</v>
      </c>
      <c r="G5694">
        <f t="shared" si="599"/>
        <v>32.502784160713261</v>
      </c>
      <c r="H5694">
        <f t="shared" si="608"/>
        <v>39.063340102341193</v>
      </c>
      <c r="I5694">
        <f t="shared" si="609"/>
        <v>33.219481321096566</v>
      </c>
      <c r="J5694">
        <f t="shared" si="603"/>
        <v>0</v>
      </c>
      <c r="K5694" s="66"/>
      <c r="L5694" s="67"/>
      <c r="M5694" s="66"/>
      <c r="O5694" s="148"/>
      <c r="P5694" s="67"/>
      <c r="Q5694" s="148"/>
      <c r="R5694" s="67"/>
      <c r="S5694">
        <f t="shared" si="604"/>
        <v>33.218488911485046</v>
      </c>
      <c r="T5694">
        <f t="shared" si="605"/>
        <v>-9.9240961151991769E-4</v>
      </c>
      <c r="U5694">
        <f t="shared" si="606"/>
        <v>39.06060080345371</v>
      </c>
      <c r="V5694">
        <f t="shared" si="607"/>
        <v>-2.7392988874836988E-3</v>
      </c>
    </row>
    <row r="5695" spans="1:22">
      <c r="A5695" s="12">
        <f t="shared" si="602"/>
        <v>0</v>
      </c>
      <c r="B5695" t="str">
        <f>YEAR(C5695)&amp;VLOOKUP(MONTH(C5695),lookup!$G$2:$N$13,8)</f>
        <v>2023M11</v>
      </c>
      <c r="C5695" s="7">
        <f t="shared" si="600"/>
        <v>45232</v>
      </c>
      <c r="D5695" s="126">
        <v>38.099987071136056</v>
      </c>
      <c r="E5695">
        <f t="shared" si="601"/>
        <v>38.402399831412723</v>
      </c>
      <c r="F5695" s="126">
        <v>32.124170715792971</v>
      </c>
      <c r="G5695">
        <f t="shared" si="599"/>
        <v>32.448564600971125</v>
      </c>
      <c r="H5695">
        <f t="shared" si="608"/>
        <v>39.045493253652559</v>
      </c>
      <c r="I5695">
        <f t="shared" si="609"/>
        <v>33.185929001038261</v>
      </c>
      <c r="J5695">
        <f t="shared" si="603"/>
        <v>0</v>
      </c>
      <c r="K5695" s="66"/>
      <c r="L5695" s="67"/>
      <c r="M5695" s="66"/>
      <c r="O5695" s="148"/>
      <c r="P5695" s="67"/>
      <c r="Q5695" s="148"/>
      <c r="R5695" s="67"/>
      <c r="S5695">
        <f t="shared" si="604"/>
        <v>33.204205860249616</v>
      </c>
      <c r="T5695">
        <f t="shared" si="605"/>
        <v>1.827685921135469E-2</v>
      </c>
      <c r="U5695">
        <f t="shared" si="606"/>
        <v>39.056642381482263</v>
      </c>
      <c r="V5695">
        <f t="shared" si="607"/>
        <v>1.1149127829703787E-2</v>
      </c>
    </row>
    <row r="5696" spans="1:22">
      <c r="A5696" s="12">
        <f t="shared" si="602"/>
        <v>0</v>
      </c>
      <c r="B5696" t="str">
        <f>YEAR(C5696)&amp;VLOOKUP(MONTH(C5696),lookup!$G$2:$N$13,8)</f>
        <v>2023M11</v>
      </c>
      <c r="C5696" s="7">
        <f t="shared" si="600"/>
        <v>45233</v>
      </c>
      <c r="D5696" s="126">
        <v>38.110000084949874</v>
      </c>
      <c r="E5696">
        <f t="shared" si="601"/>
        <v>38.379097743697145</v>
      </c>
      <c r="F5696" s="126">
        <v>32.21227560106194</v>
      </c>
      <c r="G5696">
        <f t="shared" si="599"/>
        <v>32.420654320061345</v>
      </c>
      <c r="H5696">
        <f t="shared" si="608"/>
        <v>39.009231126931375</v>
      </c>
      <c r="I5696">
        <f t="shared" si="609"/>
        <v>33.15515598925036</v>
      </c>
      <c r="J5696">
        <f t="shared" si="603"/>
        <v>0</v>
      </c>
      <c r="K5696" s="66"/>
      <c r="L5696" s="67"/>
      <c r="M5696" s="66"/>
      <c r="O5696" s="148"/>
      <c r="P5696" s="67"/>
      <c r="Q5696" s="148"/>
      <c r="R5696" s="67"/>
      <c r="S5696">
        <f t="shared" si="604"/>
        <v>33.170544406684527</v>
      </c>
      <c r="T5696">
        <f t="shared" si="605"/>
        <v>1.5388417434166968E-2</v>
      </c>
      <c r="U5696">
        <f t="shared" si="606"/>
        <v>39.026908512081789</v>
      </c>
      <c r="V5696">
        <f t="shared" si="607"/>
        <v>1.7677385150413727E-2</v>
      </c>
    </row>
    <row r="5697" spans="1:22">
      <c r="A5697" s="12">
        <f t="shared" si="602"/>
        <v>0</v>
      </c>
      <c r="B5697" t="str">
        <f>YEAR(C5697)&amp;VLOOKUP(MONTH(C5697),lookup!$G$2:$N$13,8)</f>
        <v>2023M11</v>
      </c>
      <c r="C5697" s="7">
        <f t="shared" si="600"/>
        <v>45234</v>
      </c>
      <c r="D5697" s="126">
        <v>38.49647351861595</v>
      </c>
      <c r="E5697">
        <f t="shared" si="601"/>
        <v>38.335399374822465</v>
      </c>
      <c r="F5697" s="126">
        <v>32.41213180003033</v>
      </c>
      <c r="G5697">
        <f t="shared" si="599"/>
        <v>32.364681824606606</v>
      </c>
      <c r="H5697">
        <f t="shared" si="608"/>
        <v>38.982197275450631</v>
      </c>
      <c r="I5697">
        <f t="shared" si="609"/>
        <v>33.117678695969182</v>
      </c>
      <c r="J5697">
        <f t="shared" si="603"/>
        <v>0</v>
      </c>
      <c r="K5697" s="66"/>
      <c r="L5697" s="67"/>
      <c r="M5697" s="66"/>
      <c r="O5697" s="148"/>
      <c r="P5697" s="67"/>
      <c r="Q5697" s="148"/>
      <c r="R5697" s="67"/>
      <c r="S5697">
        <f t="shared" si="604"/>
        <v>33.143812700529743</v>
      </c>
      <c r="T5697">
        <f t="shared" si="605"/>
        <v>2.6134004560560697E-2</v>
      </c>
      <c r="U5697">
        <f t="shared" si="606"/>
        <v>39.00512951137209</v>
      </c>
      <c r="V5697">
        <f t="shared" si="607"/>
        <v>2.293223592145921E-2</v>
      </c>
    </row>
    <row r="5698" spans="1:22">
      <c r="A5698" s="12">
        <f t="shared" si="602"/>
        <v>0</v>
      </c>
      <c r="B5698" t="str">
        <f>YEAR(C5698)&amp;VLOOKUP(MONTH(C5698),lookup!$G$2:$N$13,8)</f>
        <v>2023M11</v>
      </c>
      <c r="C5698" s="7">
        <f t="shared" si="600"/>
        <v>45235</v>
      </c>
      <c r="D5698" s="126">
        <v>38.015261179639452</v>
      </c>
      <c r="E5698">
        <f t="shared" si="601"/>
        <v>38.279096998178169</v>
      </c>
      <c r="F5698" s="126">
        <v>32.145393595686798</v>
      </c>
      <c r="G5698">
        <f t="shared" si="599"/>
        <v>32.32433242325645</v>
      </c>
      <c r="H5698">
        <f t="shared" si="608"/>
        <v>38.948019345675689</v>
      </c>
      <c r="I5698">
        <f t="shared" si="609"/>
        <v>33.083380462030469</v>
      </c>
      <c r="J5698">
        <f t="shared" si="603"/>
        <v>0</v>
      </c>
      <c r="K5698" s="66"/>
      <c r="L5698" s="67"/>
      <c r="M5698" s="66"/>
      <c r="O5698" s="148"/>
      <c r="P5698" s="67"/>
      <c r="Q5698" s="148"/>
      <c r="R5698" s="67"/>
      <c r="S5698">
        <f t="shared" si="604"/>
        <v>33.095554721963779</v>
      </c>
      <c r="T5698">
        <f t="shared" si="605"/>
        <v>1.2174259933310339E-2</v>
      </c>
      <c r="U5698">
        <f t="shared" si="606"/>
        <v>38.960674725811472</v>
      </c>
      <c r="V5698">
        <f t="shared" si="607"/>
        <v>1.2655380135782934E-2</v>
      </c>
    </row>
    <row r="5699" spans="1:22">
      <c r="A5699" s="12">
        <f t="shared" si="602"/>
        <v>0</v>
      </c>
      <c r="B5699" t="str">
        <f>YEAR(C5699)&amp;VLOOKUP(MONTH(C5699),lookup!$G$2:$N$13,8)</f>
        <v>2023M11</v>
      </c>
      <c r="C5699" s="7">
        <f t="shared" si="600"/>
        <v>45236</v>
      </c>
      <c r="D5699" s="126">
        <v>38.434200363018348</v>
      </c>
      <c r="E5699">
        <f t="shared" si="601"/>
        <v>38.224083452853122</v>
      </c>
      <c r="F5699" s="126">
        <v>32.353960624365776</v>
      </c>
      <c r="G5699">
        <f t="shared" si="599"/>
        <v>32.254407083615334</v>
      </c>
      <c r="H5699">
        <f t="shared" si="608"/>
        <v>38.914903248224391</v>
      </c>
      <c r="I5699">
        <f t="shared" si="609"/>
        <v>33.043605899909053</v>
      </c>
      <c r="J5699">
        <f t="shared" si="603"/>
        <v>0</v>
      </c>
      <c r="K5699" s="66"/>
      <c r="L5699" s="67"/>
      <c r="M5699" s="66"/>
      <c r="O5699" s="148"/>
      <c r="P5699" s="67"/>
      <c r="Q5699" s="148"/>
      <c r="R5699" s="67"/>
      <c r="S5699">
        <f t="shared" si="604"/>
        <v>33.058159771901479</v>
      </c>
      <c r="T5699">
        <f t="shared" si="605"/>
        <v>1.4553871992426082E-2</v>
      </c>
      <c r="U5699">
        <f t="shared" si="606"/>
        <v>38.928165869493007</v>
      </c>
      <c r="V5699">
        <f t="shared" si="607"/>
        <v>1.3262621268616215E-2</v>
      </c>
    </row>
    <row r="5700" spans="1:22">
      <c r="A5700" s="12">
        <f t="shared" si="602"/>
        <v>0</v>
      </c>
      <c r="B5700" t="str">
        <f>YEAR(C5700)&amp;VLOOKUP(MONTH(C5700),lookup!$G$2:$N$13,8)</f>
        <v>2023M11</v>
      </c>
      <c r="C5700" s="7">
        <f t="shared" si="600"/>
        <v>45237</v>
      </c>
      <c r="D5700" s="126">
        <v>38.119828430317412</v>
      </c>
      <c r="E5700">
        <f t="shared" si="601"/>
        <v>38.22225369588908</v>
      </c>
      <c r="F5700" s="126">
        <v>32.161562607501224</v>
      </c>
      <c r="G5700">
        <f t="shared" si="599"/>
        <v>32.251943911651409</v>
      </c>
      <c r="H5700">
        <f t="shared" si="608"/>
        <v>38.92581563096654</v>
      </c>
      <c r="I5700">
        <f t="shared" si="609"/>
        <v>33.03862306325162</v>
      </c>
      <c r="J5700">
        <f t="shared" si="603"/>
        <v>0</v>
      </c>
      <c r="K5700" s="66"/>
      <c r="L5700" s="67"/>
      <c r="M5700" s="66"/>
      <c r="O5700" s="148"/>
      <c r="P5700" s="67"/>
      <c r="Q5700" s="148"/>
      <c r="R5700" s="67"/>
      <c r="S5700">
        <f t="shared" si="604"/>
        <v>33.042866754678343</v>
      </c>
      <c r="T5700">
        <f t="shared" si="605"/>
        <v>4.2436914267227621E-3</v>
      </c>
      <c r="U5700">
        <f t="shared" si="606"/>
        <v>38.922273820289874</v>
      </c>
      <c r="V5700">
        <f t="shared" si="607"/>
        <v>-3.541810676665591E-3</v>
      </c>
    </row>
    <row r="5701" spans="1:22">
      <c r="A5701" s="12">
        <f t="shared" si="602"/>
        <v>0</v>
      </c>
      <c r="B5701" t="str">
        <f>YEAR(C5701)&amp;VLOOKUP(MONTH(C5701),lookup!$G$2:$N$13,8)</f>
        <v>2023M11</v>
      </c>
      <c r="C5701" s="7">
        <f t="shared" si="600"/>
        <v>45238</v>
      </c>
      <c r="D5701" s="126">
        <v>38.373528676100499</v>
      </c>
      <c r="E5701">
        <f t="shared" si="601"/>
        <v>38.224554250762445</v>
      </c>
      <c r="F5701" s="126">
        <v>32.26043881959972</v>
      </c>
      <c r="G5701">
        <f t="shared" si="599"/>
        <v>32.232645801004963</v>
      </c>
      <c r="H5701">
        <f t="shared" si="608"/>
        <v>38.903920561558202</v>
      </c>
      <c r="I5701">
        <f t="shared" si="609"/>
        <v>33.015103517136978</v>
      </c>
      <c r="J5701">
        <f t="shared" si="603"/>
        <v>0</v>
      </c>
      <c r="K5701" s="66"/>
      <c r="L5701" s="67"/>
      <c r="M5701" s="66"/>
      <c r="O5701" s="148"/>
      <c r="P5701" s="67"/>
      <c r="Q5701" s="148"/>
      <c r="R5701" s="67"/>
      <c r="S5701">
        <f t="shared" si="604"/>
        <v>33.027616237865949</v>
      </c>
      <c r="T5701">
        <f t="shared" si="605"/>
        <v>1.2512720728970805E-2</v>
      </c>
      <c r="U5701">
        <f t="shared" si="606"/>
        <v>38.914414865989166</v>
      </c>
      <c r="V5701">
        <f t="shared" si="607"/>
        <v>1.0494304430963552E-2</v>
      </c>
    </row>
    <row r="5702" spans="1:22">
      <c r="A5702" s="12">
        <f t="shared" si="602"/>
        <v>0</v>
      </c>
      <c r="B5702" t="str">
        <f>YEAR(C5702)&amp;VLOOKUP(MONTH(C5702),lookup!$G$2:$N$13,8)</f>
        <v>2023M11</v>
      </c>
      <c r="C5702" s="7">
        <f t="shared" si="600"/>
        <v>45239</v>
      </c>
      <c r="D5702" s="126">
        <v>38.02876352442933</v>
      </c>
      <c r="E5702">
        <f t="shared" si="601"/>
        <v>38.22721565235635</v>
      </c>
      <c r="F5702" s="126">
        <v>32.054066929625066</v>
      </c>
      <c r="G5702">
        <f t="shared" si="599"/>
        <v>32.22337957475473</v>
      </c>
      <c r="H5702">
        <f t="shared" si="608"/>
        <v>38.919634023657267</v>
      </c>
      <c r="I5702">
        <f t="shared" si="609"/>
        <v>33.011845998783016</v>
      </c>
      <c r="J5702">
        <f t="shared" si="603"/>
        <v>0</v>
      </c>
      <c r="K5702" s="66"/>
      <c r="L5702" s="67"/>
      <c r="M5702" s="66"/>
      <c r="O5702" s="148"/>
      <c r="P5702" s="67"/>
      <c r="Q5702" s="148"/>
      <c r="R5702" s="67"/>
      <c r="S5702">
        <f t="shared" si="604"/>
        <v>33.001793463548893</v>
      </c>
      <c r="T5702">
        <f t="shared" si="605"/>
        <v>-1.0052535234123638E-2</v>
      </c>
      <c r="U5702">
        <f t="shared" si="606"/>
        <v>38.902093077697153</v>
      </c>
      <c r="V5702">
        <f t="shared" si="607"/>
        <v>-1.7540945960114129E-2</v>
      </c>
    </row>
    <row r="5703" spans="1:22">
      <c r="A5703" s="12">
        <f t="shared" si="602"/>
        <v>0</v>
      </c>
      <c r="B5703" t="str">
        <f>YEAR(C5703)&amp;VLOOKUP(MONTH(C5703),lookup!$G$2:$N$13,8)</f>
        <v>2023M11</v>
      </c>
      <c r="C5703" s="7">
        <f t="shared" si="600"/>
        <v>45240</v>
      </c>
      <c r="D5703" s="126">
        <v>38.62694137003303</v>
      </c>
      <c r="E5703">
        <f t="shared" si="601"/>
        <v>38.27102261698883</v>
      </c>
      <c r="F5703" s="126">
        <v>32.540457252457315</v>
      </c>
      <c r="G5703">
        <f t="shared" si="599"/>
        <v>32.260091270998501</v>
      </c>
      <c r="H5703">
        <f t="shared" si="608"/>
        <v>38.940915919191788</v>
      </c>
      <c r="I5703">
        <f t="shared" si="609"/>
        <v>33.034770209852638</v>
      </c>
      <c r="J5703">
        <f t="shared" si="603"/>
        <v>0</v>
      </c>
      <c r="K5703" s="66"/>
      <c r="L5703" s="67"/>
      <c r="M5703" s="66"/>
      <c r="O5703" s="148"/>
      <c r="P5703" s="67"/>
      <c r="Q5703" s="148"/>
      <c r="R5703" s="67"/>
      <c r="S5703">
        <f t="shared" si="604"/>
        <v>33.014787928013504</v>
      </c>
      <c r="T5703">
        <f t="shared" si="605"/>
        <v>-1.9982281839133975E-2</v>
      </c>
      <c r="U5703">
        <f t="shared" si="606"/>
        <v>38.921146015601913</v>
      </c>
      <c r="V5703">
        <f t="shared" si="607"/>
        <v>-1.9769903589875071E-2</v>
      </c>
    </row>
    <row r="5704" spans="1:22">
      <c r="A5704" s="12">
        <f t="shared" si="602"/>
        <v>0</v>
      </c>
      <c r="B5704" t="str">
        <f>YEAR(C5704)&amp;VLOOKUP(MONTH(C5704),lookup!$G$2:$N$13,8)</f>
        <v>2023M11</v>
      </c>
      <c r="C5704" s="7">
        <f t="shared" si="600"/>
        <v>45241</v>
      </c>
      <c r="D5704" s="126">
        <v>38.443365598004753</v>
      </c>
      <c r="E5704">
        <f t="shared" si="601"/>
        <v>38.327533329751873</v>
      </c>
      <c r="F5704" s="126">
        <v>32.329941527261518</v>
      </c>
      <c r="G5704">
        <f t="shared" ref="G5704:G5767" si="610">AVERAGE(SUM(F5697:F5704)/8,SUM(F5699:F5704)/6)</f>
        <v>32.282824385683874</v>
      </c>
      <c r="H5704">
        <f t="shared" si="608"/>
        <v>38.987602083282951</v>
      </c>
      <c r="I5704">
        <f t="shared" si="609"/>
        <v>33.053904369277419</v>
      </c>
      <c r="J5704">
        <f t="shared" si="603"/>
        <v>0</v>
      </c>
      <c r="K5704" s="66"/>
      <c r="L5704" s="67"/>
      <c r="M5704" s="66"/>
      <c r="O5704" s="148"/>
      <c r="P5704" s="67"/>
      <c r="Q5704" s="148"/>
      <c r="R5704" s="67"/>
      <c r="S5704">
        <f t="shared" si="604"/>
        <v>33.037195364708808</v>
      </c>
      <c r="T5704">
        <f t="shared" si="605"/>
        <v>-1.6709004568610908E-2</v>
      </c>
      <c r="U5704">
        <f t="shared" si="606"/>
        <v>38.956307326770052</v>
      </c>
      <c r="V5704">
        <f t="shared" si="607"/>
        <v>-3.1294756512899369E-2</v>
      </c>
    </row>
    <row r="5705" spans="1:22">
      <c r="A5705" s="12">
        <f t="shared" si="602"/>
        <v>0</v>
      </c>
      <c r="B5705" t="str">
        <f>YEAR(C5705)&amp;VLOOKUP(MONTH(C5705),lookup!$G$2:$N$13,8)</f>
        <v>2023M11</v>
      </c>
      <c r="C5705" s="7">
        <f t="shared" si="600"/>
        <v>45242</v>
      </c>
      <c r="D5705" s="126">
        <v>38.391478157704654</v>
      </c>
      <c r="E5705">
        <f t="shared" si="601"/>
        <v>38.317410935918772</v>
      </c>
      <c r="F5705" s="126">
        <v>32.299255267367457</v>
      </c>
      <c r="G5705">
        <f t="shared" si="610"/>
        <v>32.271210822642587</v>
      </c>
      <c r="H5705">
        <f t="shared" si="608"/>
        <v>39.016318756531675</v>
      </c>
      <c r="I5705">
        <f t="shared" si="609"/>
        <v>33.076706698852831</v>
      </c>
      <c r="J5705">
        <f t="shared" si="603"/>
        <v>0</v>
      </c>
      <c r="K5705" s="66"/>
      <c r="L5705" s="67"/>
      <c r="M5705" s="66"/>
      <c r="O5705" s="148"/>
      <c r="P5705" s="67"/>
      <c r="Q5705" s="148"/>
      <c r="R5705" s="67"/>
      <c r="S5705">
        <f t="shared" si="604"/>
        <v>33.053558708837343</v>
      </c>
      <c r="T5705">
        <f t="shared" si="605"/>
        <v>-2.3147990015488062E-2</v>
      </c>
      <c r="U5705">
        <f t="shared" si="606"/>
        <v>38.989544445277311</v>
      </c>
      <c r="V5705">
        <f t="shared" si="607"/>
        <v>-2.6774311254364136E-2</v>
      </c>
    </row>
    <row r="5706" spans="1:22">
      <c r="A5706" s="12">
        <f t="shared" si="602"/>
        <v>0</v>
      </c>
      <c r="B5706" t="str">
        <f>YEAR(C5706)&amp;VLOOKUP(MONTH(C5706),lookup!$G$2:$N$13,8)</f>
        <v>2023M11</v>
      </c>
      <c r="C5706" s="7">
        <f t="shared" si="600"/>
        <v>45243</v>
      </c>
      <c r="D5706" s="126">
        <v>38.293018000694367</v>
      </c>
      <c r="E5706">
        <f t="shared" si="601"/>
        <v>38.349203201432786</v>
      </c>
      <c r="F5706" s="126">
        <v>32.158535576144438</v>
      </c>
      <c r="G5706">
        <f t="shared" si="610"/>
        <v>32.271779943808113</v>
      </c>
      <c r="H5706">
        <f t="shared" si="608"/>
        <v>39.04835241081966</v>
      </c>
      <c r="I5706">
        <f t="shared" si="609"/>
        <v>33.095001161080731</v>
      </c>
      <c r="J5706">
        <f t="shared" si="603"/>
        <v>0</v>
      </c>
      <c r="K5706" s="66"/>
      <c r="L5706" s="67"/>
      <c r="M5706" s="66"/>
      <c r="O5706" s="148"/>
      <c r="P5706" s="67"/>
      <c r="Q5706" s="148"/>
      <c r="R5706" s="67"/>
      <c r="S5706">
        <f t="shared" si="604"/>
        <v>33.077963976798863</v>
      </c>
      <c r="T5706">
        <f t="shared" si="605"/>
        <v>-1.7037184281868178E-2</v>
      </c>
      <c r="U5706">
        <f t="shared" si="606"/>
        <v>39.024319349052888</v>
      </c>
      <c r="V5706">
        <f t="shared" si="607"/>
        <v>-2.4033061766772335E-2</v>
      </c>
    </row>
    <row r="5707" spans="1:22">
      <c r="A5707" s="12">
        <f t="shared" si="602"/>
        <v>0</v>
      </c>
      <c r="B5707" t="str">
        <f>YEAR(C5707)&amp;VLOOKUP(MONTH(C5707),lookup!$G$2:$N$13,8)</f>
        <v>2023M11</v>
      </c>
      <c r="C5707" s="7">
        <f t="shared" si="600"/>
        <v>45244</v>
      </c>
      <c r="D5707" s="126">
        <v>38.588458002259912</v>
      </c>
      <c r="E5707">
        <f t="shared" si="601"/>
        <v>38.37675508106534</v>
      </c>
      <c r="F5707" s="126">
        <v>32.40219236585326</v>
      </c>
      <c r="G5707">
        <f t="shared" si="610"/>
        <v>32.286607223172211</v>
      </c>
      <c r="H5707">
        <f t="shared" si="608"/>
        <v>39.096224844135726</v>
      </c>
      <c r="I5707">
        <f t="shared" si="609"/>
        <v>33.128736926925754</v>
      </c>
      <c r="J5707">
        <f t="shared" si="603"/>
        <v>0</v>
      </c>
      <c r="K5707" s="66"/>
      <c r="L5707" s="67"/>
      <c r="M5707" s="66"/>
      <c r="O5707" s="148"/>
      <c r="P5707" s="67"/>
      <c r="Q5707" s="148"/>
      <c r="R5707" s="67"/>
      <c r="S5707">
        <f t="shared" si="604"/>
        <v>33.103265040631022</v>
      </c>
      <c r="T5707">
        <f t="shared" si="605"/>
        <v>-2.5471886294731405E-2</v>
      </c>
      <c r="U5707">
        <f t="shared" si="606"/>
        <v>39.062647754869715</v>
      </c>
      <c r="V5707">
        <f t="shared" si="607"/>
        <v>-3.3577089266010773E-2</v>
      </c>
    </row>
    <row r="5708" spans="1:22">
      <c r="A5708" s="12">
        <f t="shared" si="602"/>
        <v>0</v>
      </c>
      <c r="B5708" t="str">
        <f>YEAR(C5708)&amp;VLOOKUP(MONTH(C5708),lookup!$G$2:$N$13,8)</f>
        <v>2023M11</v>
      </c>
      <c r="C5708" s="7">
        <f t="shared" ref="C5708:C5771" si="611">C5707+1</f>
        <v>45245</v>
      </c>
      <c r="D5708" s="126">
        <v>38.522220575570202</v>
      </c>
      <c r="E5708">
        <f t="shared" si="601"/>
        <v>38.443026011072035</v>
      </c>
      <c r="F5708" s="126">
        <v>32.393688307148778</v>
      </c>
      <c r="G5708">
        <f t="shared" si="610"/>
        <v>32.329416860860498</v>
      </c>
      <c r="H5708">
        <f t="shared" si="608"/>
        <v>39.129225855766911</v>
      </c>
      <c r="I5708">
        <f t="shared" si="609"/>
        <v>33.144457225923659</v>
      </c>
      <c r="J5708">
        <f t="shared" si="603"/>
        <v>0</v>
      </c>
      <c r="K5708" s="66"/>
      <c r="L5708" s="67"/>
      <c r="M5708" s="66"/>
      <c r="O5708" s="148"/>
      <c r="P5708" s="67"/>
      <c r="Q5708" s="148"/>
      <c r="R5708" s="67"/>
      <c r="S5708">
        <f t="shared" si="604"/>
        <v>33.142005658965218</v>
      </c>
      <c r="T5708">
        <f t="shared" si="605"/>
        <v>-2.451566958441731E-3</v>
      </c>
      <c r="U5708">
        <f t="shared" si="606"/>
        <v>39.121020735512545</v>
      </c>
      <c r="V5708">
        <f t="shared" si="607"/>
        <v>-8.2051202543667046E-3</v>
      </c>
    </row>
    <row r="5709" spans="1:22">
      <c r="A5709" s="12">
        <f t="shared" si="602"/>
        <v>0</v>
      </c>
      <c r="B5709" t="str">
        <f>YEAR(C5709)&amp;VLOOKUP(MONTH(C5709),lookup!$G$2:$N$13,8)</f>
        <v>2023M11</v>
      </c>
      <c r="C5709" s="7">
        <f t="shared" si="611"/>
        <v>45246</v>
      </c>
      <c r="D5709" s="126">
        <v>38.881927635308664</v>
      </c>
      <c r="E5709">
        <f t="shared" si="601"/>
        <v>38.496049801462192</v>
      </c>
      <c r="F5709" s="126">
        <v>32.68628971745332</v>
      </c>
      <c r="G5709">
        <f t="shared" si="610"/>
        <v>32.368185247392674</v>
      </c>
      <c r="H5709">
        <f t="shared" si="608"/>
        <v>39.138482807206842</v>
      </c>
      <c r="I5709">
        <f t="shared" si="609"/>
        <v>33.14090429658593</v>
      </c>
      <c r="J5709">
        <f t="shared" si="603"/>
        <v>0</v>
      </c>
      <c r="K5709" s="66"/>
      <c r="L5709" s="67"/>
      <c r="M5709" s="66"/>
      <c r="O5709" s="148"/>
      <c r="P5709" s="67"/>
      <c r="Q5709" s="148"/>
      <c r="R5709" s="67"/>
      <c r="S5709">
        <f t="shared" si="604"/>
        <v>33.129128851547975</v>
      </c>
      <c r="T5709">
        <f t="shared" si="605"/>
        <v>-1.1775445037955024E-2</v>
      </c>
      <c r="U5709">
        <f t="shared" si="606"/>
        <v>39.119286200940451</v>
      </c>
      <c r="V5709">
        <f t="shared" si="607"/>
        <v>-1.9196606266390859E-2</v>
      </c>
    </row>
    <row r="5710" spans="1:22">
      <c r="A5710" s="12">
        <f t="shared" si="602"/>
        <v>0</v>
      </c>
      <c r="B5710" t="str">
        <f>YEAR(C5710)&amp;VLOOKUP(MONTH(C5710),lookup!$G$2:$N$13,8)</f>
        <v>2023M11</v>
      </c>
      <c r="C5710" s="7">
        <f t="shared" si="611"/>
        <v>45247</v>
      </c>
      <c r="D5710" s="126">
        <v>38.544075801742132</v>
      </c>
      <c r="E5710">
        <f t="shared" si="601"/>
        <v>38.536649335772353</v>
      </c>
      <c r="F5710" s="126">
        <v>32.389626218604469</v>
      </c>
      <c r="G5710">
        <f t="shared" si="610"/>
        <v>32.394131427232473</v>
      </c>
      <c r="H5710">
        <f t="shared" si="608"/>
        <v>39.197837231453732</v>
      </c>
      <c r="I5710">
        <f t="shared" si="609"/>
        <v>33.183933201485637</v>
      </c>
      <c r="J5710">
        <f t="shared" si="603"/>
        <v>0</v>
      </c>
      <c r="K5710" s="66"/>
      <c r="L5710" s="67"/>
      <c r="M5710" s="66"/>
      <c r="O5710" s="148"/>
      <c r="P5710" s="67"/>
      <c r="Q5710" s="148"/>
      <c r="R5710" s="67"/>
      <c r="S5710">
        <f t="shared" si="604"/>
        <v>33.161533131850817</v>
      </c>
      <c r="T5710">
        <f t="shared" si="605"/>
        <v>-2.2400069634819886E-2</v>
      </c>
      <c r="U5710">
        <f t="shared" si="606"/>
        <v>39.168919031687054</v>
      </c>
      <c r="V5710">
        <f t="shared" si="607"/>
        <v>-2.8918199766678754E-2</v>
      </c>
    </row>
    <row r="5711" spans="1:22">
      <c r="A5711" s="12">
        <f t="shared" si="602"/>
        <v>0</v>
      </c>
      <c r="B5711" t="str">
        <f>YEAR(C5711)&amp;VLOOKUP(MONTH(C5711),lookup!$G$2:$N$13,8)</f>
        <v>2023M11</v>
      </c>
      <c r="C5711" s="7">
        <f t="shared" si="611"/>
        <v>45248</v>
      </c>
      <c r="D5711" s="126">
        <v>39.15164253410029</v>
      </c>
      <c r="E5711">
        <f t="shared" si="601"/>
        <v>38.632790189892859</v>
      </c>
      <c r="F5711" s="126">
        <v>32.924011457992783</v>
      </c>
      <c r="G5711">
        <f t="shared" si="610"/>
        <v>32.470166580963877</v>
      </c>
      <c r="H5711">
        <f t="shared" si="608"/>
        <v>39.219104775171161</v>
      </c>
      <c r="I5711">
        <f t="shared" si="609"/>
        <v>33.187649243795036</v>
      </c>
      <c r="J5711">
        <f t="shared" si="603"/>
        <v>0</v>
      </c>
      <c r="K5711" s="66"/>
      <c r="L5711" s="67"/>
      <c r="M5711" s="66"/>
      <c r="O5711" s="148"/>
      <c r="P5711" s="67"/>
      <c r="Q5711" s="148"/>
      <c r="R5711" s="67"/>
      <c r="S5711">
        <f t="shared" si="604"/>
        <v>33.188736774146534</v>
      </c>
      <c r="T5711">
        <f t="shared" si="605"/>
        <v>1.0875303514978896E-3</v>
      </c>
      <c r="U5711">
        <f t="shared" si="606"/>
        <v>39.209945227603797</v>
      </c>
      <c r="V5711">
        <f t="shared" si="607"/>
        <v>-9.1595475673642568E-3</v>
      </c>
    </row>
    <row r="5712" spans="1:22">
      <c r="A5712" s="12">
        <f t="shared" si="602"/>
        <v>0</v>
      </c>
      <c r="B5712" t="str">
        <f>YEAR(C5712)&amp;VLOOKUP(MONTH(C5712),lookup!$G$2:$N$13,8)</f>
        <v>2023M11</v>
      </c>
      <c r="C5712" s="7">
        <f t="shared" si="611"/>
        <v>45249</v>
      </c>
      <c r="D5712" s="126">
        <v>38.821724038321868</v>
      </c>
      <c r="E5712">
        <f t="shared" si="601"/>
        <v>38.700496428881635</v>
      </c>
      <c r="F5712" s="126">
        <v>32.636798115417029</v>
      </c>
      <c r="G5712">
        <f t="shared" si="610"/>
        <v>32.529200329329655</v>
      </c>
      <c r="H5712">
        <f t="shared" si="608"/>
        <v>39.230003778050033</v>
      </c>
      <c r="I5712">
        <f t="shared" si="609"/>
        <v>33.189113654266968</v>
      </c>
      <c r="J5712">
        <f t="shared" si="603"/>
        <v>0</v>
      </c>
      <c r="K5712" s="66"/>
      <c r="L5712" s="67"/>
      <c r="M5712" s="66"/>
      <c r="O5712" s="148"/>
      <c r="P5712" s="67"/>
      <c r="Q5712" s="148"/>
      <c r="R5712" s="67"/>
      <c r="S5712">
        <f t="shared" si="604"/>
        <v>33.174082208338866</v>
      </c>
      <c r="T5712">
        <f t="shared" si="605"/>
        <v>-1.5031445928102016E-2</v>
      </c>
      <c r="U5712">
        <f t="shared" si="606"/>
        <v>39.212914183068804</v>
      </c>
      <c r="V5712">
        <f t="shared" si="607"/>
        <v>-1.7089594981229084E-2</v>
      </c>
    </row>
    <row r="5713" spans="1:22">
      <c r="A5713" s="12">
        <f t="shared" si="602"/>
        <v>0</v>
      </c>
      <c r="B5713" t="str">
        <f>YEAR(C5713)&amp;VLOOKUP(MONTH(C5713),lookup!$G$2:$N$13,8)</f>
        <v>2023M11</v>
      </c>
      <c r="C5713" s="7">
        <f t="shared" si="611"/>
        <v>45250</v>
      </c>
      <c r="D5713" s="126">
        <v>39.24013530395397</v>
      </c>
      <c r="E5713">
        <f t="shared" si="601"/>
        <v>38.807843942330059</v>
      </c>
      <c r="F5713" s="126">
        <v>32.870163238944187</v>
      </c>
      <c r="G5713">
        <f t="shared" si="610"/>
        <v>32.603879650310773</v>
      </c>
      <c r="H5713">
        <f t="shared" si="608"/>
        <v>39.252474979080077</v>
      </c>
      <c r="I5713">
        <f t="shared" si="609"/>
        <v>33.192500725560741</v>
      </c>
      <c r="J5713">
        <f t="shared" si="603"/>
        <v>0</v>
      </c>
      <c r="K5713" s="66"/>
      <c r="L5713" s="67"/>
      <c r="M5713" s="66"/>
      <c r="O5713" s="148"/>
      <c r="P5713" s="67"/>
      <c r="Q5713" s="148"/>
      <c r="R5713" s="67"/>
      <c r="S5713">
        <f t="shared" si="604"/>
        <v>33.194352173807502</v>
      </c>
      <c r="T5713">
        <f t="shared" si="605"/>
        <v>1.8514482467608673E-3</v>
      </c>
      <c r="U5713">
        <f t="shared" si="606"/>
        <v>39.245571461772634</v>
      </c>
      <c r="V5713">
        <f t="shared" si="607"/>
        <v>-6.9035173074425416E-3</v>
      </c>
    </row>
    <row r="5714" spans="1:22">
      <c r="A5714" s="12">
        <f t="shared" si="602"/>
        <v>0</v>
      </c>
      <c r="B5714" t="str">
        <f>YEAR(C5714)&amp;VLOOKUP(MONTH(C5714),lookup!$G$2:$N$13,8)</f>
        <v>2023M11</v>
      </c>
      <c r="C5714" s="7">
        <f t="shared" si="611"/>
        <v>45251</v>
      </c>
      <c r="D5714" s="126">
        <v>38.612943279189402</v>
      </c>
      <c r="E5714">
        <f t="shared" si="601"/>
        <v>38.835399497537594</v>
      </c>
      <c r="F5714" s="126">
        <v>32.415622863993832</v>
      </c>
      <c r="G5714">
        <f t="shared" si="610"/>
        <v>32.621775485538443</v>
      </c>
      <c r="H5714">
        <f t="shared" si="608"/>
        <v>39.274783268359968</v>
      </c>
      <c r="I5714">
        <f t="shared" si="609"/>
        <v>33.204356404404578</v>
      </c>
      <c r="J5714">
        <f t="shared" si="603"/>
        <v>0</v>
      </c>
      <c r="K5714" s="66"/>
      <c r="L5714" s="67"/>
      <c r="M5714" s="66"/>
      <c r="O5714" s="148"/>
      <c r="P5714" s="67"/>
      <c r="Q5714" s="148"/>
      <c r="R5714" s="67"/>
      <c r="S5714">
        <f t="shared" si="604"/>
        <v>33.178197420279332</v>
      </c>
      <c r="T5714">
        <f t="shared" si="605"/>
        <v>-2.6158984125245865E-2</v>
      </c>
      <c r="U5714">
        <f t="shared" si="606"/>
        <v>39.244234118071589</v>
      </c>
      <c r="V5714">
        <f t="shared" si="607"/>
        <v>-3.0549150288379678E-2</v>
      </c>
    </row>
    <row r="5715" spans="1:22">
      <c r="A5715" s="12">
        <f t="shared" si="602"/>
        <v>0</v>
      </c>
      <c r="B5715" t="str">
        <f>YEAR(C5715)&amp;VLOOKUP(MONTH(C5715),lookup!$G$2:$N$13,8)</f>
        <v>2023M11</v>
      </c>
      <c r="C5715" s="7">
        <f t="shared" si="611"/>
        <v>45252</v>
      </c>
      <c r="D5715" s="126">
        <v>39.418225824389879</v>
      </c>
      <c r="E5715">
        <f t="shared" si="601"/>
        <v>38.931951502177483</v>
      </c>
      <c r="F5715" s="126">
        <v>33.082117946083613</v>
      </c>
      <c r="G5715">
        <f t="shared" si="610"/>
        <v>32.697256520022037</v>
      </c>
      <c r="H5715">
        <f t="shared" si="608"/>
        <v>39.286228769635592</v>
      </c>
      <c r="I5715">
        <f t="shared" si="609"/>
        <v>33.201785511304202</v>
      </c>
      <c r="J5715">
        <f t="shared" si="603"/>
        <v>0</v>
      </c>
      <c r="K5715" s="66"/>
      <c r="L5715" s="67"/>
      <c r="M5715" s="66"/>
      <c r="O5715" s="148"/>
      <c r="P5715" s="67"/>
      <c r="Q5715" s="148"/>
      <c r="R5715" s="67"/>
      <c r="S5715">
        <f t="shared" si="604"/>
        <v>33.205404154932182</v>
      </c>
      <c r="T5715">
        <f t="shared" si="605"/>
        <v>3.6186436279805889E-3</v>
      </c>
      <c r="U5715">
        <f t="shared" si="606"/>
        <v>39.280002854234041</v>
      </c>
      <c r="V5715">
        <f t="shared" si="607"/>
        <v>-6.2259154015507079E-3</v>
      </c>
    </row>
    <row r="5716" spans="1:22">
      <c r="A5716" s="12">
        <f t="shared" si="602"/>
        <v>0</v>
      </c>
      <c r="B5716" t="str">
        <f>YEAR(C5716)&amp;VLOOKUP(MONTH(C5716),lookup!$G$2:$N$13,8)</f>
        <v>2023M11</v>
      </c>
      <c r="C5716" s="7">
        <f t="shared" si="611"/>
        <v>45253</v>
      </c>
      <c r="D5716" s="126">
        <v>38.655162635034337</v>
      </c>
      <c r="E5716">
        <f t="shared" si="601"/>
        <v>38.949517617001682</v>
      </c>
      <c r="F5716" s="126">
        <v>32.411432144649218</v>
      </c>
      <c r="G5716">
        <f t="shared" si="610"/>
        <v>32.700182670369543</v>
      </c>
      <c r="H5716">
        <f t="shared" si="608"/>
        <v>39.275556485631611</v>
      </c>
      <c r="I5716">
        <f t="shared" si="609"/>
        <v>33.181245976484938</v>
      </c>
      <c r="J5716">
        <f t="shared" si="603"/>
        <v>0</v>
      </c>
      <c r="K5716" s="66"/>
      <c r="L5716" s="67"/>
      <c r="M5716" s="66"/>
      <c r="O5716" s="148"/>
      <c r="P5716" s="67"/>
      <c r="Q5716" s="148"/>
      <c r="R5716" s="67"/>
      <c r="S5716">
        <f t="shared" si="604"/>
        <v>33.188358171140422</v>
      </c>
      <c r="T5716">
        <f t="shared" si="605"/>
        <v>7.112194655483961E-3</v>
      </c>
      <c r="U5716">
        <f t="shared" si="606"/>
        <v>39.278182059468591</v>
      </c>
      <c r="V5716">
        <f t="shared" si="607"/>
        <v>2.6255738369798109E-3</v>
      </c>
    </row>
    <row r="5717" spans="1:22">
      <c r="A5717" s="12">
        <f t="shared" si="602"/>
        <v>0</v>
      </c>
      <c r="B5717" t="str">
        <f>YEAR(C5717)&amp;VLOOKUP(MONTH(C5717),lookup!$G$2:$N$13,8)</f>
        <v>2023M11</v>
      </c>
      <c r="C5717" s="7">
        <f t="shared" si="611"/>
        <v>45254</v>
      </c>
      <c r="D5717" s="126">
        <v>39.626059190371194</v>
      </c>
      <c r="E5717">
        <f t="shared" si="601"/>
        <v>39.035560560549001</v>
      </c>
      <c r="F5717" s="126">
        <v>33.174590267777994</v>
      </c>
      <c r="G5717">
        <f t="shared" si="610"/>
        <v>32.751583022246933</v>
      </c>
      <c r="H5717">
        <f t="shared" si="608"/>
        <v>39.329867623651658</v>
      </c>
      <c r="I5717">
        <f t="shared" si="609"/>
        <v>33.218886165570318</v>
      </c>
      <c r="J5717">
        <f t="shared" si="603"/>
        <v>0</v>
      </c>
      <c r="K5717" s="66"/>
      <c r="L5717" s="67"/>
      <c r="M5717" s="66"/>
      <c r="O5717" s="148"/>
      <c r="P5717" s="67"/>
      <c r="Q5717" s="148"/>
      <c r="R5717" s="67"/>
      <c r="S5717">
        <f t="shared" si="604"/>
        <v>33.203230562507642</v>
      </c>
      <c r="T5717">
        <f t="shared" si="605"/>
        <v>-1.5655603062675993E-2</v>
      </c>
      <c r="U5717">
        <f t="shared" si="606"/>
        <v>39.305522957845639</v>
      </c>
      <c r="V5717">
        <f t="shared" si="607"/>
        <v>-2.434466580601935E-2</v>
      </c>
    </row>
    <row r="5718" spans="1:22">
      <c r="A5718" s="12">
        <f t="shared" si="602"/>
        <v>0</v>
      </c>
      <c r="B5718" t="str">
        <f>YEAR(C5718)&amp;VLOOKUP(MONTH(C5718),lookup!$G$2:$N$13,8)</f>
        <v>2023M11</v>
      </c>
      <c r="C5718" s="7">
        <f t="shared" si="611"/>
        <v>45255</v>
      </c>
      <c r="D5718" s="126">
        <v>39.111121858726534</v>
      </c>
      <c r="E5718">
        <f t="shared" si="601"/>
        <v>39.095117424144249</v>
      </c>
      <c r="F5718" s="126">
        <v>32.839968661268131</v>
      </c>
      <c r="G5718">
        <f t="shared" si="610"/>
        <v>32.796660303734342</v>
      </c>
      <c r="H5718">
        <f t="shared" si="608"/>
        <v>39.365661168251521</v>
      </c>
      <c r="I5718">
        <f t="shared" si="609"/>
        <v>33.235874824525048</v>
      </c>
      <c r="J5718">
        <f t="shared" si="603"/>
        <v>0</v>
      </c>
      <c r="K5718" s="66"/>
      <c r="L5718" s="67"/>
      <c r="M5718" s="66"/>
      <c r="O5718" s="148"/>
      <c r="P5718" s="67"/>
      <c r="Q5718" s="148"/>
      <c r="R5718" s="67"/>
      <c r="S5718">
        <f t="shared" si="604"/>
        <v>33.234794101427362</v>
      </c>
      <c r="T5718">
        <f t="shared" si="605"/>
        <v>-1.0807230976865867E-3</v>
      </c>
      <c r="U5718">
        <f t="shared" si="606"/>
        <v>39.358419093738249</v>
      </c>
      <c r="V5718">
        <f t="shared" si="607"/>
        <v>-7.2420745132717457E-3</v>
      </c>
    </row>
    <row r="5719" spans="1:22">
      <c r="A5719" s="12">
        <f t="shared" si="602"/>
        <v>0</v>
      </c>
      <c r="B5719" t="str">
        <f>YEAR(C5719)&amp;VLOOKUP(MONTH(C5719),lookup!$G$2:$N$13,8)</f>
        <v>2023M11</v>
      </c>
      <c r="C5719" s="7">
        <f t="shared" si="611"/>
        <v>45256</v>
      </c>
      <c r="D5719" s="126">
        <v>39.345802669156811</v>
      </c>
      <c r="E5719">
        <f t="shared" si="601"/>
        <v>39.11605804635218</v>
      </c>
      <c r="F5719" s="126">
        <v>32.993158327178961</v>
      </c>
      <c r="G5719">
        <f t="shared" si="610"/>
        <v>32.811231573744706</v>
      </c>
      <c r="H5719">
        <f t="shared" si="608"/>
        <v>39.399280326518287</v>
      </c>
      <c r="I5719">
        <f t="shared" si="609"/>
        <v>33.245171261223845</v>
      </c>
      <c r="J5719">
        <f t="shared" si="603"/>
        <v>0</v>
      </c>
      <c r="K5719" s="66"/>
      <c r="L5719" s="67"/>
      <c r="M5719" s="66"/>
      <c r="O5719" s="148"/>
      <c r="P5719" s="67"/>
      <c r="Q5719" s="148"/>
      <c r="R5719" s="67"/>
      <c r="S5719">
        <f t="shared" si="604"/>
        <v>33.246733018068142</v>
      </c>
      <c r="T5719">
        <f t="shared" si="605"/>
        <v>1.5617568442962693E-3</v>
      </c>
      <c r="U5719">
        <f t="shared" si="606"/>
        <v>39.391760346318193</v>
      </c>
      <c r="V5719">
        <f t="shared" si="607"/>
        <v>-7.5199802000938121E-3</v>
      </c>
    </row>
    <row r="5720" spans="1:22">
      <c r="A5720" s="12">
        <f t="shared" si="602"/>
        <v>0</v>
      </c>
      <c r="B5720" t="str">
        <f>YEAR(C5720)&amp;VLOOKUP(MONTH(C5720),lookup!$G$2:$N$13,8)</f>
        <v>2023M11</v>
      </c>
      <c r="C5720" s="7">
        <f t="shared" si="611"/>
        <v>45257</v>
      </c>
      <c r="D5720" s="126">
        <v>38.744909248541603</v>
      </c>
      <c r="E5720">
        <f t="shared" si="601"/>
        <v>39.122254286103598</v>
      </c>
      <c r="F5720" s="126">
        <v>32.367684448817336</v>
      </c>
      <c r="G5720">
        <f t="shared" si="610"/>
        <v>32.790417101650853</v>
      </c>
      <c r="H5720">
        <f t="shared" si="608"/>
        <v>39.403142734027128</v>
      </c>
      <c r="I5720">
        <f t="shared" si="609"/>
        <v>33.243591821344296</v>
      </c>
      <c r="J5720">
        <f t="shared" si="603"/>
        <v>0</v>
      </c>
      <c r="K5720" s="66"/>
      <c r="L5720" s="67"/>
      <c r="M5720" s="66"/>
      <c r="O5720" s="148"/>
      <c r="P5720" s="67"/>
      <c r="Q5720" s="148"/>
      <c r="R5720" s="67"/>
      <c r="S5720">
        <f t="shared" si="604"/>
        <v>33.263378324581154</v>
      </c>
      <c r="T5720">
        <f t="shared" si="605"/>
        <v>1.9786503236858266E-2</v>
      </c>
      <c r="U5720">
        <f t="shared" si="606"/>
        <v>39.420813102141764</v>
      </c>
      <c r="V5720">
        <f t="shared" si="607"/>
        <v>1.7670368114636403E-2</v>
      </c>
    </row>
    <row r="5721" spans="1:22">
      <c r="A5721" s="12">
        <f t="shared" si="602"/>
        <v>0</v>
      </c>
      <c r="B5721" t="str">
        <f>YEAR(C5721)&amp;VLOOKUP(MONTH(C5721),lookup!$G$2:$N$13,8)</f>
        <v>2023M11</v>
      </c>
      <c r="C5721" s="7">
        <f t="shared" si="611"/>
        <v>45258</v>
      </c>
      <c r="D5721" s="126">
        <v>39.287488927225404</v>
      </c>
      <c r="E5721">
        <f t="shared" si="601"/>
        <v>39.114319146127691</v>
      </c>
      <c r="F5721" s="126">
        <v>32.950909721141322</v>
      </c>
      <c r="G5721">
        <f t="shared" si="610"/>
        <v>32.784529738042977</v>
      </c>
      <c r="H5721">
        <f t="shared" si="608"/>
        <v>39.445890887672569</v>
      </c>
      <c r="I5721">
        <f t="shared" si="609"/>
        <v>33.263821115023646</v>
      </c>
      <c r="J5721">
        <f t="shared" si="603"/>
        <v>0</v>
      </c>
      <c r="K5721" s="66"/>
      <c r="L5721" s="67"/>
      <c r="M5721" s="66"/>
      <c r="O5721" s="148"/>
      <c r="P5721" s="67"/>
      <c r="Q5721" s="148"/>
      <c r="R5721" s="67"/>
      <c r="S5721">
        <f t="shared" si="604"/>
        <v>33.264382893338507</v>
      </c>
      <c r="T5721">
        <f t="shared" si="605"/>
        <v>5.6177831486081686E-4</v>
      </c>
      <c r="U5721">
        <f t="shared" si="606"/>
        <v>39.439959319504638</v>
      </c>
      <c r="V5721">
        <f t="shared" si="607"/>
        <v>-5.9315681679308341E-3</v>
      </c>
    </row>
    <row r="5722" spans="1:22">
      <c r="A5722" s="12">
        <f t="shared" si="602"/>
        <v>0</v>
      </c>
      <c r="B5722" t="str">
        <f>YEAR(C5722)&amp;VLOOKUP(MONTH(C5722),lookup!$G$2:$N$13,8)</f>
        <v>2023M11</v>
      </c>
      <c r="C5722" s="7">
        <f t="shared" si="611"/>
        <v>45259</v>
      </c>
      <c r="D5722" s="126">
        <v>39.061720095615534</v>
      </c>
      <c r="E5722">
        <f t="shared" si="601"/>
        <v>39.176247485536088</v>
      </c>
      <c r="F5722" s="126">
        <v>32.498166570924248</v>
      </c>
      <c r="G5722">
        <f t="shared" si="610"/>
        <v>32.796916588582391</v>
      </c>
      <c r="H5722">
        <f t="shared" si="608"/>
        <v>39.496378771955058</v>
      </c>
      <c r="I5722">
        <f t="shared" si="609"/>
        <v>33.298212836202694</v>
      </c>
      <c r="J5722">
        <f t="shared" si="603"/>
        <v>0</v>
      </c>
      <c r="K5722" s="66"/>
      <c r="L5722" s="67"/>
      <c r="M5722" s="66"/>
      <c r="O5722" s="148"/>
      <c r="P5722" s="67"/>
      <c r="Q5722" s="148"/>
      <c r="R5722" s="67"/>
      <c r="S5722">
        <f t="shared" si="604"/>
        <v>33.297356071255898</v>
      </c>
      <c r="T5722">
        <f t="shared" si="605"/>
        <v>-8.5676494679631787E-4</v>
      </c>
      <c r="U5722">
        <f t="shared" si="606"/>
        <v>39.489067976204211</v>
      </c>
      <c r="V5722">
        <f t="shared" si="607"/>
        <v>-7.3107957508469212E-3</v>
      </c>
    </row>
    <row r="5723" spans="1:22">
      <c r="A5723" s="12">
        <f t="shared" si="602"/>
        <v>0</v>
      </c>
      <c r="B5723" t="str">
        <f>YEAR(C5723)&amp;VLOOKUP(MONTH(C5723),lookup!$G$2:$N$13,8)</f>
        <v>2023M11</v>
      </c>
      <c r="C5723" s="7">
        <f t="shared" si="611"/>
        <v>45260</v>
      </c>
      <c r="D5723" s="126">
        <v>38.999046699010847</v>
      </c>
      <c r="E5723">
        <f t="shared" si="601"/>
        <v>39.097797749253203</v>
      </c>
      <c r="F5723" s="126">
        <v>32.705381172964472</v>
      </c>
      <c r="G5723">
        <f t="shared" si="610"/>
        <v>32.734269782361309</v>
      </c>
      <c r="H5723">
        <f t="shared" si="608"/>
        <v>39.521258457616455</v>
      </c>
      <c r="I5723">
        <f t="shared" si="609"/>
        <v>33.301181176509331</v>
      </c>
      <c r="J5723">
        <f t="shared" si="603"/>
        <v>0</v>
      </c>
      <c r="K5723" s="66"/>
      <c r="L5723" s="67"/>
      <c r="M5723" s="66"/>
      <c r="O5723" s="148"/>
      <c r="P5723" s="67"/>
      <c r="Q5723" s="148"/>
      <c r="R5723" s="67"/>
      <c r="S5723">
        <f t="shared" si="604"/>
        <v>33.30922493267682</v>
      </c>
      <c r="T5723">
        <f t="shared" si="605"/>
        <v>8.043756167488425E-3</v>
      </c>
      <c r="U5723">
        <f t="shared" si="606"/>
        <v>39.523940199308164</v>
      </c>
      <c r="V5723">
        <f t="shared" si="607"/>
        <v>2.6817416917097603E-3</v>
      </c>
    </row>
    <row r="5724" spans="1:22">
      <c r="A5724" s="12">
        <f t="shared" si="602"/>
        <v>0</v>
      </c>
      <c r="B5724" t="str">
        <f>YEAR(C5724)&amp;VLOOKUP(MONTH(C5724),lookup!$G$2:$N$13,8)</f>
        <v>2023M12</v>
      </c>
      <c r="C5724" s="7">
        <f t="shared" si="611"/>
        <v>45261</v>
      </c>
      <c r="D5724" s="126">
        <v>38.71569418011542</v>
      </c>
      <c r="E5724">
        <f t="shared" si="601"/>
        <v>39.068628664269838</v>
      </c>
      <c r="F5724" s="126">
        <v>32.210224672551675</v>
      </c>
      <c r="G5724">
        <f t="shared" si="610"/>
        <v>32.669215649628839</v>
      </c>
      <c r="H5724">
        <f t="shared" si="608"/>
        <v>39.534357894650292</v>
      </c>
      <c r="I5724">
        <f t="shared" si="609"/>
        <v>33.307963897829701</v>
      </c>
      <c r="J5724">
        <f t="shared" si="603"/>
        <v>0</v>
      </c>
      <c r="K5724" s="156"/>
      <c r="L5724" s="69"/>
      <c r="M5724" s="66"/>
      <c r="O5724" s="148"/>
      <c r="P5724" s="67"/>
      <c r="Q5724" s="148"/>
      <c r="R5724" s="67"/>
      <c r="S5724">
        <f t="shared" si="604"/>
        <v>33.307435524815062</v>
      </c>
      <c r="T5724">
        <f t="shared" si="605"/>
        <v>-5.2837301463881658E-4</v>
      </c>
      <c r="U5724">
        <f t="shared" si="606"/>
        <v>39.530333816273107</v>
      </c>
      <c r="V5724">
        <f t="shared" si="607"/>
        <v>-4.024078377184992E-3</v>
      </c>
    </row>
    <row r="5725" spans="1:22">
      <c r="A5725" s="12">
        <f t="shared" si="602"/>
        <v>0</v>
      </c>
      <c r="B5725" t="str">
        <f>YEAR(C5725)&amp;VLOOKUP(MONTH(C5725),lookup!$G$2:$N$13,8)</f>
        <v>2023M12</v>
      </c>
      <c r="C5725" s="7">
        <f t="shared" si="611"/>
        <v>45262</v>
      </c>
      <c r="D5725" s="126">
        <v>38.799608577680502</v>
      </c>
      <c r="E5725">
        <f t="shared" si="601"/>
        <v>38.971459326686983</v>
      </c>
      <c r="F5725" s="126">
        <v>32.478224686545687</v>
      </c>
      <c r="G5725">
        <f t="shared" si="610"/>
        <v>32.58278166408239</v>
      </c>
      <c r="H5725">
        <f t="shared" si="608"/>
        <v>39.53774777991071</v>
      </c>
      <c r="I5725">
        <f t="shared" si="609"/>
        <v>33.294389866925123</v>
      </c>
      <c r="J5725">
        <f t="shared" si="603"/>
        <v>0</v>
      </c>
      <c r="K5725" s="156"/>
      <c r="L5725" s="69"/>
      <c r="M5725" s="66"/>
      <c r="O5725" s="148"/>
      <c r="P5725" s="67"/>
      <c r="Q5725" s="148"/>
      <c r="R5725" s="67"/>
      <c r="S5725">
        <f t="shared" si="604"/>
        <v>33.29765159866416</v>
      </c>
      <c r="T5725">
        <f t="shared" si="605"/>
        <v>3.2617317390375433E-3</v>
      </c>
      <c r="U5725">
        <f t="shared" si="606"/>
        <v>39.530072182488269</v>
      </c>
      <c r="V5725">
        <f t="shared" si="607"/>
        <v>-7.6755974224411716E-3</v>
      </c>
    </row>
    <row r="5726" spans="1:22">
      <c r="A5726" s="12">
        <f t="shared" si="602"/>
        <v>0</v>
      </c>
      <c r="B5726" t="str">
        <f>YEAR(C5726)&amp;VLOOKUP(MONTH(C5726),lookup!$G$2:$N$13,8)</f>
        <v>2023M12</v>
      </c>
      <c r="C5726" s="7">
        <f t="shared" si="611"/>
        <v>45263</v>
      </c>
      <c r="D5726" s="126">
        <v>38.99527040798408</v>
      </c>
      <c r="E5726">
        <f t="shared" si="601"/>
        <v>38.985082040969118</v>
      </c>
      <c r="F5726" s="126">
        <v>32.502139368698863</v>
      </c>
      <c r="G5726">
        <f t="shared" si="610"/>
        <v>32.572871909953605</v>
      </c>
      <c r="H5726">
        <f t="shared" si="608"/>
        <v>39.545960358723462</v>
      </c>
      <c r="I5726">
        <f t="shared" si="609"/>
        <v>33.290182045965665</v>
      </c>
      <c r="J5726">
        <f t="shared" si="603"/>
        <v>0</v>
      </c>
      <c r="K5726" s="156"/>
      <c r="L5726" s="69"/>
      <c r="M5726" s="66"/>
      <c r="O5726" s="148"/>
      <c r="P5726" s="67"/>
      <c r="Q5726" s="148"/>
      <c r="R5726" s="67"/>
      <c r="S5726">
        <f t="shared" si="604"/>
        <v>33.293727958588079</v>
      </c>
      <c r="T5726">
        <f t="shared" si="605"/>
        <v>3.5459126224139936E-3</v>
      </c>
      <c r="U5726">
        <f t="shared" si="606"/>
        <v>39.543882448311628</v>
      </c>
      <c r="V5726">
        <f t="shared" si="607"/>
        <v>-2.0779104118346936E-3</v>
      </c>
    </row>
    <row r="5727" spans="1:22">
      <c r="A5727" s="12">
        <f t="shared" si="602"/>
        <v>0</v>
      </c>
      <c r="B5727" t="str">
        <f>YEAR(C5727)&amp;VLOOKUP(MONTH(C5727),lookup!$G$2:$N$13,8)</f>
        <v>2023M12</v>
      </c>
      <c r="C5727" s="7">
        <f t="shared" si="611"/>
        <v>45264</v>
      </c>
      <c r="D5727" s="126">
        <v>38.384315129810517</v>
      </c>
      <c r="E5727">
        <f t="shared" si="601"/>
        <v>38.849724586642068</v>
      </c>
      <c r="F5727" s="126">
        <v>32.068762881383194</v>
      </c>
      <c r="G5727">
        <f t="shared" si="610"/>
        <v>32.441584957944848</v>
      </c>
      <c r="H5727">
        <f t="shared" si="608"/>
        <v>39.552715137292047</v>
      </c>
      <c r="I5727">
        <f t="shared" si="609"/>
        <v>33.288489878967738</v>
      </c>
      <c r="J5727">
        <f t="shared" si="603"/>
        <v>0</v>
      </c>
      <c r="K5727" s="156"/>
      <c r="L5727" s="69"/>
      <c r="M5727" s="66"/>
      <c r="O5727" s="148"/>
      <c r="P5727" s="67"/>
      <c r="Q5727" s="148"/>
      <c r="R5727" s="67"/>
      <c r="S5727">
        <f t="shared" si="604"/>
        <v>33.28277125159746</v>
      </c>
      <c r="T5727">
        <f t="shared" si="605"/>
        <v>-5.7186273702782842E-3</v>
      </c>
      <c r="U5727">
        <f t="shared" si="606"/>
        <v>39.541377114355136</v>
      </c>
      <c r="V5727">
        <f t="shared" si="607"/>
        <v>-1.1338022936911329E-2</v>
      </c>
    </row>
    <row r="5728" spans="1:22">
      <c r="A5728" s="12">
        <f t="shared" si="602"/>
        <v>0</v>
      </c>
      <c r="B5728" t="str">
        <f>YEAR(C5728)&amp;VLOOKUP(MONTH(C5728),lookup!$G$2:$N$13,8)</f>
        <v>2023M12</v>
      </c>
      <c r="C5728" s="7">
        <f t="shared" si="611"/>
        <v>45265</v>
      </c>
      <c r="D5728" s="126">
        <v>39.101556287634736</v>
      </c>
      <c r="E5728">
        <f t="shared" si="601"/>
        <v>38.875334709253657</v>
      </c>
      <c r="F5728" s="126">
        <v>32.579947915421293</v>
      </c>
      <c r="G5728">
        <f t="shared" si="610"/>
        <v>32.46166653664902</v>
      </c>
      <c r="H5728">
        <f t="shared" si="608"/>
        <v>39.572242233292556</v>
      </c>
      <c r="I5728">
        <f t="shared" si="609"/>
        <v>33.291151329283252</v>
      </c>
      <c r="J5728">
        <f t="shared" si="603"/>
        <v>0</v>
      </c>
      <c r="K5728" s="156"/>
      <c r="L5728" s="69"/>
      <c r="M5728" s="66"/>
      <c r="O5728" s="148"/>
      <c r="P5728" s="67"/>
      <c r="Q5728" s="148"/>
      <c r="R5728" s="67"/>
      <c r="S5728">
        <f t="shared" si="604"/>
        <v>33.277873884785471</v>
      </c>
      <c r="T5728">
        <f t="shared" si="605"/>
        <v>-1.3277444497781232E-2</v>
      </c>
      <c r="U5728">
        <f t="shared" si="606"/>
        <v>39.553652664294461</v>
      </c>
      <c r="V5728">
        <f t="shared" si="607"/>
        <v>-1.8589568998095274E-2</v>
      </c>
    </row>
    <row r="5729" spans="1:22">
      <c r="A5729" s="12">
        <f t="shared" si="602"/>
        <v>0</v>
      </c>
      <c r="B5729" t="str">
        <f>YEAR(C5729)&amp;VLOOKUP(MONTH(C5729),lookup!$G$2:$N$13,8)</f>
        <v>2023M12</v>
      </c>
      <c r="C5729" s="7">
        <f t="shared" si="611"/>
        <v>45266</v>
      </c>
      <c r="D5729" s="126">
        <v>38.974943651969738</v>
      </c>
      <c r="E5729">
        <f t="shared" si="601"/>
        <v>38.853792042296753</v>
      </c>
      <c r="F5729" s="126">
        <v>32.595474092460201</v>
      </c>
      <c r="G5729">
        <f t="shared" si="610"/>
        <v>32.430292886481091</v>
      </c>
      <c r="H5729">
        <f t="shared" si="608"/>
        <v>39.57775518963706</v>
      </c>
      <c r="I5729">
        <f t="shared" si="609"/>
        <v>33.286786476073317</v>
      </c>
      <c r="J5729">
        <f t="shared" si="603"/>
        <v>0</v>
      </c>
      <c r="K5729" s="156"/>
      <c r="L5729" s="69"/>
      <c r="M5729" s="66"/>
      <c r="O5729" s="148"/>
      <c r="P5729" s="67"/>
      <c r="Q5729" s="148"/>
      <c r="R5729" s="67"/>
      <c r="S5729">
        <f t="shared" si="604"/>
        <v>33.288114568424746</v>
      </c>
      <c r="T5729">
        <f t="shared" si="605"/>
        <v>1.3280923514287224E-3</v>
      </c>
      <c r="U5729">
        <f t="shared" si="606"/>
        <v>39.575064050910058</v>
      </c>
      <c r="V5729">
        <f t="shared" si="607"/>
        <v>-2.6911387270018849E-3</v>
      </c>
    </row>
    <row r="5730" spans="1:22">
      <c r="A5730" s="12">
        <f t="shared" si="602"/>
        <v>0</v>
      </c>
      <c r="B5730" t="str">
        <f>YEAR(C5730)&amp;VLOOKUP(MONTH(C5730),lookup!$G$2:$N$13,8)</f>
        <v>2023M12</v>
      </c>
      <c r="C5730" s="7">
        <f t="shared" si="611"/>
        <v>45267</v>
      </c>
      <c r="D5730" s="126">
        <v>39.233221836616195</v>
      </c>
      <c r="E5730">
        <f t="shared" si="601"/>
        <v>38.90763820581769</v>
      </c>
      <c r="F5730" s="126">
        <v>32.678324385244444</v>
      </c>
      <c r="G5730">
        <f t="shared" si="610"/>
        <v>32.480561059267167</v>
      </c>
      <c r="H5730">
        <f t="shared" si="608"/>
        <v>39.589153823872302</v>
      </c>
      <c r="I5730">
        <f t="shared" si="609"/>
        <v>33.288215176401621</v>
      </c>
      <c r="J5730">
        <f t="shared" si="603"/>
        <v>0</v>
      </c>
      <c r="K5730" s="156"/>
      <c r="L5730" s="69"/>
      <c r="M5730" s="66"/>
      <c r="O5730" s="148"/>
      <c r="P5730" s="67"/>
      <c r="Q5730" s="148"/>
      <c r="R5730" s="67"/>
      <c r="S5730">
        <f t="shared" si="604"/>
        <v>33.30095104564451</v>
      </c>
      <c r="T5730">
        <f t="shared" si="605"/>
        <v>1.2735869242888498E-2</v>
      </c>
      <c r="U5730">
        <f t="shared" si="606"/>
        <v>39.601930030188967</v>
      </c>
      <c r="V5730">
        <f t="shared" si="607"/>
        <v>1.277620631666565E-2</v>
      </c>
    </row>
    <row r="5731" spans="1:22">
      <c r="A5731" s="12">
        <f t="shared" si="602"/>
        <v>0</v>
      </c>
      <c r="B5731" t="str">
        <f>YEAR(C5731)&amp;VLOOKUP(MONTH(C5731),lookup!$G$2:$N$13,8)</f>
        <v>2023M12</v>
      </c>
      <c r="C5731" s="7">
        <f t="shared" si="611"/>
        <v>45268</v>
      </c>
      <c r="D5731" s="126">
        <v>38.990211595342423</v>
      </c>
      <c r="E5731">
        <f t="shared" si="601"/>
        <v>38.922969596643583</v>
      </c>
      <c r="F5731" s="126">
        <v>32.587500931188174</v>
      </c>
      <c r="G5731">
        <f t="shared" si="610"/>
        <v>32.482299897876359</v>
      </c>
      <c r="H5731">
        <f t="shared" si="608"/>
        <v>39.60977912035208</v>
      </c>
      <c r="I5731">
        <f t="shared" si="609"/>
        <v>33.297802809934666</v>
      </c>
      <c r="J5731">
        <f t="shared" si="603"/>
        <v>0</v>
      </c>
      <c r="K5731" s="156"/>
      <c r="L5731" s="69"/>
      <c r="M5731" s="66"/>
      <c r="O5731" s="148"/>
      <c r="P5731" s="67"/>
      <c r="Q5731" s="148"/>
      <c r="R5731" s="67"/>
      <c r="S5731">
        <f t="shared" si="604"/>
        <v>33.297678510011295</v>
      </c>
      <c r="T5731">
        <f t="shared" si="605"/>
        <v>-1.2429992337104068E-4</v>
      </c>
      <c r="U5731">
        <f t="shared" si="606"/>
        <v>39.608524792918459</v>
      </c>
      <c r="V5731">
        <f t="shared" si="607"/>
        <v>-1.254327433620972E-3</v>
      </c>
    </row>
    <row r="5732" spans="1:22">
      <c r="A5732" s="12">
        <f t="shared" si="602"/>
        <v>0</v>
      </c>
      <c r="B5732" t="str">
        <f>YEAR(C5732)&amp;VLOOKUP(MONTH(C5732),lookup!$G$2:$N$13,8)</f>
        <v>2023M12</v>
      </c>
      <c r="C5732" s="7">
        <f t="shared" si="611"/>
        <v>45269</v>
      </c>
      <c r="D5732" s="126">
        <v>39.493528442712368</v>
      </c>
      <c r="E5732">
        <f t="shared" si="601"/>
        <v>39.013105740949911</v>
      </c>
      <c r="F5732" s="126">
        <v>32.84470080486836</v>
      </c>
      <c r="G5732">
        <f t="shared" si="610"/>
        <v>32.550501442493612</v>
      </c>
      <c r="H5732">
        <f t="shared" si="608"/>
        <v>39.616550221095622</v>
      </c>
      <c r="I5732">
        <f t="shared" si="609"/>
        <v>33.292918932112165</v>
      </c>
      <c r="J5732">
        <f t="shared" si="603"/>
        <v>0</v>
      </c>
      <c r="K5732" s="156"/>
      <c r="L5732" s="69"/>
      <c r="M5732" s="66"/>
      <c r="O5732" s="148"/>
      <c r="P5732" s="67"/>
      <c r="Q5732" s="148"/>
      <c r="R5732" s="67"/>
      <c r="S5732">
        <f t="shared" si="604"/>
        <v>33.29782103791905</v>
      </c>
      <c r="T5732">
        <f t="shared" si="605"/>
        <v>4.9021058068845491E-3</v>
      </c>
      <c r="U5732">
        <f t="shared" si="606"/>
        <v>39.618894051325256</v>
      </c>
      <c r="V5732">
        <f t="shared" si="607"/>
        <v>2.3438302296341362E-3</v>
      </c>
    </row>
    <row r="5733" spans="1:22">
      <c r="A5733" s="12">
        <f t="shared" si="602"/>
        <v>0</v>
      </c>
      <c r="B5733" t="str">
        <f>YEAR(C5733)&amp;VLOOKUP(MONTH(C5733),lookup!$G$2:$N$13,8)</f>
        <v>2023M12</v>
      </c>
      <c r="C5733" s="7">
        <f t="shared" si="611"/>
        <v>45270</v>
      </c>
      <c r="D5733" s="126">
        <v>39.494817837365133</v>
      </c>
      <c r="E5733">
        <f t="shared" si="601"/>
        <v>39.149098211976415</v>
      </c>
      <c r="F5733" s="126">
        <v>33.096873337475486</v>
      </c>
      <c r="G5733">
        <f t="shared" si="610"/>
        <v>32.674842854517749</v>
      </c>
      <c r="H5733">
        <f t="shared" si="608"/>
        <v>39.610236493272595</v>
      </c>
      <c r="I5733">
        <f t="shared" si="609"/>
        <v>33.270657561409188</v>
      </c>
      <c r="J5733">
        <f t="shared" si="603"/>
        <v>0</v>
      </c>
      <c r="K5733" s="156"/>
      <c r="L5733" s="69"/>
      <c r="M5733" s="66"/>
      <c r="O5733" s="148"/>
      <c r="P5733" s="67"/>
      <c r="Q5733" s="148"/>
      <c r="R5733" s="67"/>
      <c r="S5733">
        <f t="shared" si="604"/>
        <v>33.280679909774065</v>
      </c>
      <c r="T5733">
        <f t="shared" si="605"/>
        <v>1.0022348364877587E-2</v>
      </c>
      <c r="U5733">
        <f t="shared" si="606"/>
        <v>39.615920696942574</v>
      </c>
      <c r="V5733">
        <f t="shared" si="607"/>
        <v>5.6842036699791265E-3</v>
      </c>
    </row>
    <row r="5734" spans="1:22">
      <c r="A5734" s="12">
        <f t="shared" si="602"/>
        <v>0</v>
      </c>
      <c r="B5734" t="str">
        <f>YEAR(C5734)&amp;VLOOKUP(MONTH(C5734),lookup!$G$2:$N$13,8)</f>
        <v>2023M12</v>
      </c>
      <c r="C5734" s="7">
        <f t="shared" si="611"/>
        <v>45271</v>
      </c>
      <c r="D5734" s="126">
        <v>39.32995135774123</v>
      </c>
      <c r="E5734">
        <f t="shared" si="601"/>
        <v>39.189048693845116</v>
      </c>
      <c r="F5734" s="126">
        <v>32.634983375348838</v>
      </c>
      <c r="G5734">
        <f t="shared" si="610"/>
        <v>32.687731893260661</v>
      </c>
      <c r="H5734">
        <f t="shared" si="608"/>
        <v>39.612420107372351</v>
      </c>
      <c r="I5734">
        <f t="shared" si="609"/>
        <v>33.263520271556658</v>
      </c>
      <c r="J5734">
        <f t="shared" si="603"/>
        <v>0</v>
      </c>
      <c r="K5734" s="156"/>
      <c r="L5734" s="69"/>
      <c r="M5734" s="66"/>
      <c r="O5734" s="148"/>
      <c r="P5734" s="67"/>
      <c r="Q5734" s="148"/>
      <c r="R5734" s="67"/>
      <c r="S5734">
        <f t="shared" si="604"/>
        <v>33.259090359017122</v>
      </c>
      <c r="T5734">
        <f t="shared" si="605"/>
        <v>-4.4299125395355077E-3</v>
      </c>
      <c r="U5734">
        <f t="shared" si="606"/>
        <v>39.603416120272257</v>
      </c>
      <c r="V5734">
        <f t="shared" si="607"/>
        <v>-9.0039871000939797E-3</v>
      </c>
    </row>
    <row r="5735" spans="1:22">
      <c r="A5735" s="12">
        <f t="shared" si="602"/>
        <v>0</v>
      </c>
      <c r="B5735" t="str">
        <f>YEAR(C5735)&amp;VLOOKUP(MONTH(C5735),lookup!$G$2:$N$13,8)</f>
        <v>2023M12</v>
      </c>
      <c r="C5735" s="7">
        <f t="shared" si="611"/>
        <v>45272</v>
      </c>
      <c r="D5735" s="126">
        <v>39.501640528602934</v>
      </c>
      <c r="E5735">
        <f t="shared" si="601"/>
        <v>39.302772937655739</v>
      </c>
      <c r="F5735" s="126">
        <v>33.107912360519386</v>
      </c>
      <c r="G5735">
        <f t="shared" si="610"/>
        <v>32.795381924711606</v>
      </c>
      <c r="H5735">
        <f t="shared" si="608"/>
        <v>39.63132279978187</v>
      </c>
      <c r="I5735">
        <f t="shared" si="609"/>
        <v>33.265191268356752</v>
      </c>
      <c r="J5735">
        <f t="shared" si="603"/>
        <v>0</v>
      </c>
      <c r="K5735" s="156"/>
      <c r="L5735" s="69"/>
      <c r="M5735" s="66"/>
      <c r="O5735" s="148"/>
      <c r="P5735" s="67"/>
      <c r="Q5735" s="148"/>
      <c r="R5735" s="67"/>
      <c r="S5735">
        <f t="shared" si="604"/>
        <v>33.249639628867726</v>
      </c>
      <c r="T5735">
        <f t="shared" si="605"/>
        <v>-1.5551639489025604E-2</v>
      </c>
      <c r="U5735">
        <f t="shared" si="606"/>
        <v>39.610531482449097</v>
      </c>
      <c r="V5735">
        <f t="shared" si="607"/>
        <v>-2.0791317332772508E-2</v>
      </c>
    </row>
    <row r="5736" spans="1:22">
      <c r="A5736" s="12">
        <f t="shared" si="602"/>
        <v>0</v>
      </c>
      <c r="B5736" t="str">
        <f>YEAR(C5736)&amp;VLOOKUP(MONTH(C5736),lookup!$G$2:$N$13,8)</f>
        <v>2023M12</v>
      </c>
      <c r="C5736" s="7">
        <f t="shared" si="611"/>
        <v>45273</v>
      </c>
      <c r="D5736" s="126">
        <v>39.414259694030527</v>
      </c>
      <c r="E5736">
        <f t="shared" si="601"/>
        <v>39.337403388673337</v>
      </c>
      <c r="F5736" s="126">
        <v>32.706135616853963</v>
      </c>
      <c r="G5736">
        <f t="shared" si="610"/>
        <v>32.805586258685274</v>
      </c>
      <c r="H5736">
        <f t="shared" si="608"/>
        <v>39.626841061479787</v>
      </c>
      <c r="I5736">
        <f t="shared" si="609"/>
        <v>33.25730304845672</v>
      </c>
      <c r="J5736">
        <f t="shared" si="603"/>
        <v>0</v>
      </c>
      <c r="K5736" s="156"/>
      <c r="L5736" s="69"/>
      <c r="M5736" s="66"/>
      <c r="O5736" s="148"/>
      <c r="P5736" s="67"/>
      <c r="Q5736" s="148"/>
      <c r="R5736" s="67"/>
      <c r="S5736">
        <f t="shared" si="604"/>
        <v>33.246714398343805</v>
      </c>
      <c r="T5736">
        <f t="shared" si="605"/>
        <v>-1.0588650112914877E-2</v>
      </c>
      <c r="U5736">
        <f t="shared" si="606"/>
        <v>39.610808518574942</v>
      </c>
      <c r="V5736">
        <f t="shared" si="607"/>
        <v>-1.603254290484557E-2</v>
      </c>
    </row>
    <row r="5737" spans="1:22">
      <c r="A5737" s="12">
        <f t="shared" si="602"/>
        <v>0</v>
      </c>
      <c r="B5737" t="str">
        <f>YEAR(C5737)&amp;VLOOKUP(MONTH(C5737),lookup!$G$2:$N$13,8)</f>
        <v>2023M12</v>
      </c>
      <c r="C5737" s="7">
        <f t="shared" si="611"/>
        <v>45274</v>
      </c>
      <c r="D5737" s="126">
        <v>39.354569003418419</v>
      </c>
      <c r="E5737">
        <f t="shared" si="601"/>
        <v>39.391493090478548</v>
      </c>
      <c r="F5737" s="126">
        <v>32.903572793465791</v>
      </c>
      <c r="G5737">
        <f t="shared" si="610"/>
        <v>32.851181749354595</v>
      </c>
      <c r="H5737">
        <f t="shared" si="608"/>
        <v>39.633942259839344</v>
      </c>
      <c r="I5737">
        <f t="shared" si="609"/>
        <v>33.243279329404011</v>
      </c>
      <c r="J5737">
        <f t="shared" si="603"/>
        <v>0</v>
      </c>
      <c r="K5737" s="156"/>
      <c r="L5737" s="69"/>
      <c r="M5737" s="66"/>
      <c r="O5737" s="148"/>
      <c r="P5737" s="67"/>
      <c r="Q5737" s="148"/>
      <c r="R5737" s="67"/>
      <c r="S5737">
        <f t="shared" si="604"/>
        <v>33.233312600908341</v>
      </c>
      <c r="T5737">
        <f t="shared" si="605"/>
        <v>-9.9667284956694857E-3</v>
      </c>
      <c r="U5737">
        <f t="shared" si="606"/>
        <v>39.613874896712446</v>
      </c>
      <c r="V5737">
        <f t="shared" si="607"/>
        <v>-2.0067363126898385E-2</v>
      </c>
    </row>
    <row r="5738" spans="1:22">
      <c r="A5738" s="12">
        <f t="shared" si="602"/>
        <v>0</v>
      </c>
      <c r="B5738" t="str">
        <f>YEAR(C5738)&amp;VLOOKUP(MONTH(C5738),lookup!$G$2:$N$13,8)</f>
        <v>2023M12</v>
      </c>
      <c r="C5738" s="7">
        <f t="shared" si="611"/>
        <v>45275</v>
      </c>
      <c r="D5738" s="126">
        <v>39.430225504829828</v>
      </c>
      <c r="E5738">
        <f t="shared" si="601"/>
        <v>39.398530574918354</v>
      </c>
      <c r="F5738" s="126">
        <v>32.707116356504557</v>
      </c>
      <c r="G5738">
        <f t="shared" si="610"/>
        <v>32.841515876861372</v>
      </c>
      <c r="H5738">
        <f t="shared" si="608"/>
        <v>39.613824097128699</v>
      </c>
      <c r="I5738">
        <f t="shared" si="609"/>
        <v>33.218343877984424</v>
      </c>
      <c r="J5738">
        <f t="shared" si="603"/>
        <v>0</v>
      </c>
      <c r="K5738" s="156"/>
      <c r="L5738" s="69"/>
      <c r="M5738" s="66"/>
      <c r="O5738" s="148"/>
      <c r="P5738" s="67"/>
      <c r="Q5738" s="148"/>
      <c r="R5738" s="67"/>
      <c r="S5738">
        <f t="shared" si="604"/>
        <v>33.210806466649075</v>
      </c>
      <c r="T5738">
        <f t="shared" si="605"/>
        <v>-7.5374113353490202E-3</v>
      </c>
      <c r="U5738">
        <f t="shared" si="606"/>
        <v>39.599279841512136</v>
      </c>
      <c r="V5738">
        <f t="shared" si="607"/>
        <v>-1.4544255616563362E-2</v>
      </c>
    </row>
    <row r="5739" spans="1:22">
      <c r="A5739" s="12">
        <f t="shared" si="602"/>
        <v>0</v>
      </c>
      <c r="B5739" t="str">
        <f>YEAR(C5739)&amp;VLOOKUP(MONTH(C5739),lookup!$G$2:$N$13,8)</f>
        <v>2023M12</v>
      </c>
      <c r="C5739" s="7">
        <f t="shared" si="611"/>
        <v>45276</v>
      </c>
      <c r="D5739" s="126">
        <v>39.659398148584415</v>
      </c>
      <c r="E5739">
        <f t="shared" si="601"/>
        <v>39.454069760430926</v>
      </c>
      <c r="F5739" s="126">
        <v>33.133299952772042</v>
      </c>
      <c r="G5739">
        <f t="shared" si="610"/>
        <v>32.878663866985079</v>
      </c>
      <c r="H5739">
        <f t="shared" si="608"/>
        <v>39.625355565991839</v>
      </c>
      <c r="I5739">
        <f t="shared" si="609"/>
        <v>33.21514317766993</v>
      </c>
      <c r="J5739">
        <f t="shared" si="603"/>
        <v>0</v>
      </c>
      <c r="K5739" s="156"/>
      <c r="L5739" s="69"/>
      <c r="M5739" s="66"/>
      <c r="O5739" s="148"/>
      <c r="P5739" s="67"/>
      <c r="Q5739" s="148"/>
      <c r="R5739" s="67"/>
      <c r="S5739">
        <f t="shared" si="604"/>
        <v>33.199380706003538</v>
      </c>
      <c r="T5739">
        <f t="shared" si="605"/>
        <v>-1.5762471666391775E-2</v>
      </c>
      <c r="U5739">
        <f t="shared" si="606"/>
        <v>39.602182302290039</v>
      </c>
      <c r="V5739">
        <f t="shared" si="607"/>
        <v>-2.317326370179984E-2</v>
      </c>
    </row>
    <row r="5740" spans="1:22">
      <c r="A5740" s="12">
        <f t="shared" si="602"/>
        <v>0</v>
      </c>
      <c r="B5740" t="str">
        <f>YEAR(C5740)&amp;VLOOKUP(MONTH(C5740),lookup!$G$2:$N$13,8)</f>
        <v>2023M12</v>
      </c>
      <c r="C5740" s="7">
        <f t="shared" si="611"/>
        <v>45277</v>
      </c>
      <c r="D5740" s="126">
        <v>39.698904268722757</v>
      </c>
      <c r="E5740">
        <f t="shared" si="601"/>
        <v>39.497651825471692</v>
      </c>
      <c r="F5740" s="126">
        <v>32.927731786680773</v>
      </c>
      <c r="G5740">
        <f t="shared" si="610"/>
        <v>32.908249004292678</v>
      </c>
      <c r="H5740">
        <f t="shared" si="608"/>
        <v>39.619663028925473</v>
      </c>
      <c r="I5740">
        <f t="shared" si="609"/>
        <v>33.209180183694926</v>
      </c>
      <c r="J5740">
        <f t="shared" si="603"/>
        <v>0</v>
      </c>
      <c r="K5740" s="156"/>
      <c r="L5740" s="69"/>
      <c r="M5740" s="66"/>
      <c r="O5740" s="148"/>
      <c r="P5740" s="67"/>
      <c r="Q5740" s="148"/>
      <c r="R5740" s="67"/>
      <c r="S5740">
        <f t="shared" si="604"/>
        <v>33.199223245529609</v>
      </c>
      <c r="T5740">
        <f t="shared" si="605"/>
        <v>-9.9569381653168421E-3</v>
      </c>
      <c r="U5740">
        <f t="shared" si="606"/>
        <v>39.605125834940544</v>
      </c>
      <c r="V5740">
        <f t="shared" si="607"/>
        <v>-1.4537193984928365E-2</v>
      </c>
    </row>
    <row r="5741" spans="1:22">
      <c r="A5741" s="12">
        <f t="shared" si="602"/>
        <v>0</v>
      </c>
      <c r="B5741" t="str">
        <f>YEAR(C5741)&amp;VLOOKUP(MONTH(C5741),lookup!$G$2:$N$13,8)</f>
        <v>2023M12</v>
      </c>
      <c r="C5741" s="7">
        <f t="shared" si="611"/>
        <v>45278</v>
      </c>
      <c r="D5741" s="126">
        <v>39.751682886774333</v>
      </c>
      <c r="E5741">
        <f t="shared" ref="E5741:E5804" si="612">AVERAGE(SUM(D5734:D5741)/8,SUM(D5736:D5741)/6)</f>
        <v>39.534542754240718</v>
      </c>
      <c r="F5741" s="126">
        <v>33.229382238460289</v>
      </c>
      <c r="G5741">
        <f t="shared" si="610"/>
        <v>32.926653300432633</v>
      </c>
      <c r="H5741">
        <f t="shared" si="608"/>
        <v>39.646374194382688</v>
      </c>
      <c r="I5741">
        <f t="shared" si="609"/>
        <v>33.214646890127597</v>
      </c>
      <c r="J5741">
        <f t="shared" si="603"/>
        <v>0</v>
      </c>
      <c r="K5741" s="156"/>
      <c r="L5741" s="69"/>
      <c r="M5741" s="66"/>
      <c r="O5741" s="148"/>
      <c r="P5741" s="67"/>
      <c r="Q5741" s="148"/>
      <c r="R5741" s="67"/>
      <c r="S5741">
        <f t="shared" si="604"/>
        <v>33.211506859587487</v>
      </c>
      <c r="T5741">
        <f t="shared" si="605"/>
        <v>-3.140030540109251E-3</v>
      </c>
      <c r="U5741">
        <f t="shared" si="606"/>
        <v>39.63373754898933</v>
      </c>
      <c r="V5741">
        <f t="shared" si="607"/>
        <v>-1.2636645393357071E-2</v>
      </c>
    </row>
    <row r="5742" spans="1:22">
      <c r="A5742" s="12">
        <f t="shared" si="602"/>
        <v>0</v>
      </c>
      <c r="B5742" t="str">
        <f>YEAR(C5742)&amp;VLOOKUP(MONTH(C5742),lookup!$G$2:$N$13,8)</f>
        <v>2023M12</v>
      </c>
      <c r="C5742" s="7">
        <f t="shared" si="611"/>
        <v>45279</v>
      </c>
      <c r="D5742" s="126">
        <v>39.930810782818064</v>
      </c>
      <c r="E5742">
        <f t="shared" si="612"/>
        <v>39.615142392373656</v>
      </c>
      <c r="F5742" s="126">
        <v>33.09452446310025</v>
      </c>
      <c r="G5742">
        <f t="shared" si="610"/>
        <v>32.987740355604288</v>
      </c>
      <c r="H5742">
        <f t="shared" si="608"/>
        <v>39.666353892425477</v>
      </c>
      <c r="I5742">
        <f t="shared" si="609"/>
        <v>33.220678358842065</v>
      </c>
      <c r="J5742">
        <f t="shared" si="603"/>
        <v>0</v>
      </c>
      <c r="K5742" s="156"/>
      <c r="L5742" s="69"/>
      <c r="M5742" s="66"/>
      <c r="O5742" s="148"/>
      <c r="P5742" s="67"/>
      <c r="Q5742" s="148"/>
      <c r="R5742" s="67"/>
      <c r="S5742">
        <f t="shared" si="604"/>
        <v>33.217237572372177</v>
      </c>
      <c r="T5742">
        <f t="shared" si="605"/>
        <v>-3.4407864698877688E-3</v>
      </c>
      <c r="U5742">
        <f t="shared" si="606"/>
        <v>39.655537874525052</v>
      </c>
      <c r="V5742">
        <f t="shared" si="607"/>
        <v>-1.0816017900424413E-2</v>
      </c>
    </row>
    <row r="5743" spans="1:22">
      <c r="A5743" s="12">
        <f t="shared" si="602"/>
        <v>0</v>
      </c>
      <c r="B5743" t="str">
        <f>YEAR(C5743)&amp;VLOOKUP(MONTH(C5743),lookup!$G$2:$N$13,8)</f>
        <v>2023M12</v>
      </c>
      <c r="C5743" s="7">
        <f t="shared" si="611"/>
        <v>45280</v>
      </c>
      <c r="D5743" s="126">
        <v>39.788328955396814</v>
      </c>
      <c r="E5743">
        <f t="shared" si="612"/>
        <v>39.669207081713139</v>
      </c>
      <c r="F5743" s="126">
        <v>33.243829889898223</v>
      </c>
      <c r="G5743">
        <f t="shared" si="610"/>
        <v>33.024589959226503</v>
      </c>
      <c r="H5743">
        <f t="shared" si="608"/>
        <v>39.688817535052657</v>
      </c>
      <c r="I5743">
        <f t="shared" si="609"/>
        <v>33.233315241071509</v>
      </c>
      <c r="J5743">
        <f t="shared" si="603"/>
        <v>0</v>
      </c>
      <c r="K5743" s="156"/>
      <c r="L5743" s="69"/>
      <c r="M5743" s="66"/>
      <c r="O5743" s="148"/>
      <c r="P5743" s="67"/>
      <c r="Q5743" s="148"/>
      <c r="R5743" s="67"/>
      <c r="S5743">
        <f t="shared" si="604"/>
        <v>33.243814002073449</v>
      </c>
      <c r="T5743">
        <f t="shared" si="605"/>
        <v>1.0498761001940693E-2</v>
      </c>
      <c r="U5743">
        <f t="shared" si="606"/>
        <v>39.693898736619161</v>
      </c>
      <c r="V5743">
        <f t="shared" si="607"/>
        <v>5.0812015665044896E-3</v>
      </c>
    </row>
    <row r="5744" spans="1:22">
      <c r="A5744" s="12">
        <f t="shared" ref="A5744:A5807" si="613">IF(D5744+D5745=D5744,IF(D5744+D5745&gt;0,1,0),0)</f>
        <v>0</v>
      </c>
      <c r="B5744" t="str">
        <f>YEAR(C5744)&amp;VLOOKUP(MONTH(C5744),lookup!$G$2:$N$13,8)</f>
        <v>2023M12</v>
      </c>
      <c r="C5744" s="7">
        <f t="shared" si="611"/>
        <v>45281</v>
      </c>
      <c r="D5744" s="126">
        <v>39.657378682655654</v>
      </c>
      <c r="E5744">
        <f t="shared" si="612"/>
        <v>39.703331449987687</v>
      </c>
      <c r="F5744" s="126">
        <v>32.856822926121701</v>
      </c>
      <c r="G5744">
        <f t="shared" si="610"/>
        <v>33.046483463523828</v>
      </c>
      <c r="H5744">
        <f t="shared" si="608"/>
        <v>39.742646930358795</v>
      </c>
      <c r="I5744">
        <f t="shared" si="609"/>
        <v>33.270875734574133</v>
      </c>
      <c r="J5744">
        <f t="shared" si="603"/>
        <v>0</v>
      </c>
      <c r="K5744" s="156"/>
      <c r="L5744" s="69"/>
      <c r="M5744" s="66"/>
      <c r="O5744" s="148"/>
      <c r="P5744" s="67"/>
      <c r="Q5744" s="148"/>
      <c r="R5744" s="67"/>
      <c r="S5744">
        <f t="shared" si="604"/>
        <v>33.253446763842248</v>
      </c>
      <c r="T5744">
        <f t="shared" si="605"/>
        <v>-1.7428970731884874E-2</v>
      </c>
      <c r="U5744">
        <f t="shared" si="606"/>
        <v>39.719952858702797</v>
      </c>
      <c r="V5744">
        <f t="shared" si="607"/>
        <v>-2.2694071655998016E-2</v>
      </c>
    </row>
    <row r="5745" spans="1:22">
      <c r="A5745" s="12">
        <f t="shared" si="613"/>
        <v>0</v>
      </c>
      <c r="B5745" t="str">
        <f>YEAR(C5745)&amp;VLOOKUP(MONTH(C5745),lookup!$G$2:$N$13,8)</f>
        <v>2023M12</v>
      </c>
      <c r="C5745" s="7">
        <f t="shared" si="611"/>
        <v>45282</v>
      </c>
      <c r="D5745" s="126">
        <v>39.911089625061578</v>
      </c>
      <c r="E5745">
        <f t="shared" si="612"/>
        <v>39.75908827854682</v>
      </c>
      <c r="F5745" s="126">
        <v>33.341540420663627</v>
      </c>
      <c r="G5745">
        <f t="shared" si="610"/>
        <v>33.091209812548001</v>
      </c>
      <c r="H5745">
        <f t="shared" si="608"/>
        <v>39.779436949869684</v>
      </c>
      <c r="I5745">
        <f t="shared" si="609"/>
        <v>33.295841815040262</v>
      </c>
      <c r="J5745">
        <f t="shared" si="603"/>
        <v>0</v>
      </c>
      <c r="K5745" s="156"/>
      <c r="L5745" s="69"/>
      <c r="M5745" s="66"/>
      <c r="O5745" s="148"/>
      <c r="P5745" s="67"/>
      <c r="Q5745" s="148"/>
      <c r="R5745" s="67"/>
      <c r="S5745">
        <f t="shared" si="604"/>
        <v>33.306047280011349</v>
      </c>
      <c r="T5745">
        <f t="shared" si="605"/>
        <v>1.0205464971086542E-2</v>
      </c>
      <c r="U5745">
        <f t="shared" si="606"/>
        <v>39.78475499791422</v>
      </c>
      <c r="V5745">
        <f t="shared" si="607"/>
        <v>5.3180480445362832E-3</v>
      </c>
    </row>
    <row r="5746" spans="1:22">
      <c r="A5746" s="12">
        <f t="shared" si="613"/>
        <v>0</v>
      </c>
      <c r="B5746" t="str">
        <f>YEAR(C5746)&amp;VLOOKUP(MONTH(C5746),lookup!$G$2:$N$13,8)</f>
        <v>2023M12</v>
      </c>
      <c r="C5746" s="7">
        <f t="shared" si="611"/>
        <v>45283</v>
      </c>
      <c r="D5746" s="126">
        <v>39.632450650259408</v>
      </c>
      <c r="E5746">
        <f t="shared" si="612"/>
        <v>39.766189548597552</v>
      </c>
      <c r="F5746" s="126">
        <v>32.714472901798388</v>
      </c>
      <c r="G5746">
        <f t="shared" si="610"/>
        <v>33.073898022888663</v>
      </c>
      <c r="H5746">
        <f t="shared" si="608"/>
        <v>39.821427168949384</v>
      </c>
      <c r="I5746">
        <f t="shared" si="609"/>
        <v>33.323727042184863</v>
      </c>
      <c r="J5746">
        <f t="shared" si="603"/>
        <v>0</v>
      </c>
      <c r="K5746" s="156"/>
      <c r="L5746" s="69"/>
      <c r="M5746" s="66"/>
      <c r="O5746" s="148"/>
      <c r="P5746" s="67"/>
      <c r="Q5746" s="148"/>
      <c r="R5746" s="67"/>
      <c r="S5746">
        <f t="shared" si="604"/>
        <v>33.326329226173684</v>
      </c>
      <c r="T5746">
        <f t="shared" si="605"/>
        <v>2.6021839888201725E-3</v>
      </c>
      <c r="U5746">
        <f t="shared" si="606"/>
        <v>39.819075629455554</v>
      </c>
      <c r="V5746">
        <f t="shared" si="607"/>
        <v>-2.351539493830046E-3</v>
      </c>
    </row>
    <row r="5747" spans="1:22">
      <c r="A5747" s="12">
        <f t="shared" si="613"/>
        <v>0</v>
      </c>
      <c r="B5747" t="str">
        <f>YEAR(C5747)&amp;VLOOKUP(MONTH(C5747),lookup!$G$2:$N$13,8)</f>
        <v>2023M12</v>
      </c>
      <c r="C5747" s="7">
        <f t="shared" si="611"/>
        <v>45284</v>
      </c>
      <c r="D5747" s="126">
        <v>40.663937056382871</v>
      </c>
      <c r="E5747">
        <f t="shared" si="612"/>
        <v>39.904994411135661</v>
      </c>
      <c r="F5747" s="126">
        <v>33.670361618187606</v>
      </c>
      <c r="G5747">
        <f t="shared" si="610"/>
        <v>33.144212658621072</v>
      </c>
      <c r="H5747">
        <f t="shared" si="608"/>
        <v>40.00629760772167</v>
      </c>
      <c r="I5747">
        <f t="shared" si="609"/>
        <v>33.43878860665891</v>
      </c>
      <c r="J5747">
        <f t="shared" ref="J5747:J5810" si="614">INDEX(L:AW,MATCH(C5747,C:C,0),MATCH($J$1,$L$1:$AW$1,0))*(IF(K5747=$S$1,1,IF(M5747=$S$1,1,IF(O5747=$S$1,1,IF(Q5747=$S$1,1,0)))))</f>
        <v>0</v>
      </c>
      <c r="K5747" s="156"/>
      <c r="L5747" s="69"/>
      <c r="M5747" s="66"/>
      <c r="O5747" s="148"/>
      <c r="P5747" s="67"/>
      <c r="Q5747" s="148"/>
      <c r="R5747" s="67"/>
      <c r="S5747">
        <f t="shared" si="604"/>
        <v>33.404789034554753</v>
      </c>
      <c r="T5747">
        <f t="shared" si="605"/>
        <v>-3.3999572104157494E-2</v>
      </c>
      <c r="U5747">
        <f t="shared" si="606"/>
        <v>39.940310002097206</v>
      </c>
      <c r="V5747">
        <f t="shared" si="607"/>
        <v>-6.5987605624464152E-2</v>
      </c>
    </row>
    <row r="5748" spans="1:22">
      <c r="A5748" s="12">
        <f t="shared" si="613"/>
        <v>0</v>
      </c>
      <c r="B5748" t="str">
        <f>YEAR(C5748)&amp;VLOOKUP(MONTH(C5748),lookup!$G$2:$N$13,8)</f>
        <v>2023M12</v>
      </c>
      <c r="C5748" s="7">
        <f t="shared" si="611"/>
        <v>45285</v>
      </c>
      <c r="D5748" s="126">
        <v>38.924821339935832</v>
      </c>
      <c r="E5748">
        <f t="shared" si="612"/>
        <v>39.772781774512964</v>
      </c>
      <c r="F5748" s="126">
        <v>32.569530164236006</v>
      </c>
      <c r="G5748">
        <f t="shared" si="610"/>
        <v>33.078075532312923</v>
      </c>
      <c r="H5748">
        <f t="shared" si="608"/>
        <v>39.860729022881443</v>
      </c>
      <c r="I5748">
        <f t="shared" si="609"/>
        <v>33.379020432294602</v>
      </c>
      <c r="J5748">
        <f t="shared" si="614"/>
        <v>0</v>
      </c>
      <c r="K5748" s="156"/>
      <c r="L5748" s="69"/>
      <c r="M5748" s="66"/>
      <c r="O5748" s="148"/>
      <c r="P5748" s="67"/>
      <c r="Q5748" s="148"/>
      <c r="R5748" s="67"/>
      <c r="S5748">
        <f t="shared" ref="S5748:S5811" si="615">AVERAGE(G5383+G5017+G4652+G4287+G3922)/5</f>
        <v>33.412992624706654</v>
      </c>
      <c r="T5748">
        <f t="shared" ref="T5748:T5811" si="616">S5748-I5748</f>
        <v>3.3972192412051072E-2</v>
      </c>
      <c r="U5748">
        <f t="shared" ref="U5748:U5811" si="617">AVERAGE(E5383+E5017+E4652+E4287+E3922)/5</f>
        <v>39.934344237967018</v>
      </c>
      <c r="V5748">
        <f t="shared" ref="V5748:V5811" si="618">U5748-H5748</f>
        <v>7.3615215085574448E-2</v>
      </c>
    </row>
    <row r="5749" spans="1:22">
      <c r="A5749" s="12">
        <f t="shared" si="613"/>
        <v>0</v>
      </c>
      <c r="B5749" t="str">
        <f>YEAR(C5749)&amp;VLOOKUP(MONTH(C5749),lookup!$G$2:$N$13,8)</f>
        <v>2023M12</v>
      </c>
      <c r="C5749" s="7">
        <f t="shared" si="611"/>
        <v>45286</v>
      </c>
      <c r="D5749" s="126">
        <v>40.507076419480484</v>
      </c>
      <c r="E5749">
        <f t="shared" si="612"/>
        <v>39.879889492314078</v>
      </c>
      <c r="F5749" s="126">
        <v>33.586745502052004</v>
      </c>
      <c r="G5749">
        <f t="shared" si="610"/>
        <v>33.12898703730022</v>
      </c>
      <c r="H5749">
        <f t="shared" si="608"/>
        <v>39.931556261186529</v>
      </c>
      <c r="I5749">
        <f t="shared" si="609"/>
        <v>33.417926362410363</v>
      </c>
      <c r="J5749">
        <f t="shared" si="614"/>
        <v>0</v>
      </c>
      <c r="K5749" s="156"/>
      <c r="L5749" s="69"/>
      <c r="M5749" s="66"/>
      <c r="O5749" s="148"/>
      <c r="P5749" s="67"/>
      <c r="Q5749" s="148"/>
      <c r="R5749" s="67"/>
      <c r="S5749">
        <f t="shared" si="615"/>
        <v>33.41059344448086</v>
      </c>
      <c r="T5749">
        <f t="shared" si="616"/>
        <v>-7.3329179295029689E-3</v>
      </c>
      <c r="U5749">
        <f t="shared" si="617"/>
        <v>39.917468646151761</v>
      </c>
      <c r="V5749">
        <f t="shared" si="618"/>
        <v>-1.4087615034767964E-2</v>
      </c>
    </row>
    <row r="5750" spans="1:22">
      <c r="A5750" s="12">
        <f t="shared" si="613"/>
        <v>0</v>
      </c>
      <c r="B5750" t="str">
        <f>YEAR(C5750)&amp;VLOOKUP(MONTH(C5750),lookup!$G$2:$N$13,8)</f>
        <v>2023M12</v>
      </c>
      <c r="C5750" s="7">
        <f t="shared" si="611"/>
        <v>45287</v>
      </c>
      <c r="D5750" s="126">
        <v>40.241781976319857</v>
      </c>
      <c r="E5750">
        <f t="shared" si="612"/>
        <v>39.94802546637996</v>
      </c>
      <c r="F5750" s="126">
        <v>33.119098469799809</v>
      </c>
      <c r="G5750">
        <f t="shared" si="610"/>
        <v>33.152379208025451</v>
      </c>
      <c r="H5750">
        <f t="shared" si="608"/>
        <v>39.971940323050134</v>
      </c>
      <c r="I5750">
        <f t="shared" si="609"/>
        <v>33.422005071726424</v>
      </c>
      <c r="J5750">
        <f t="shared" si="614"/>
        <v>0</v>
      </c>
      <c r="K5750" s="156"/>
      <c r="L5750" s="69"/>
      <c r="M5750" s="66"/>
      <c r="O5750" s="148"/>
      <c r="P5750" s="67"/>
      <c r="Q5750" s="148"/>
      <c r="R5750" s="67"/>
      <c r="S5750">
        <f t="shared" si="615"/>
        <v>33.427984566508954</v>
      </c>
      <c r="T5750">
        <f t="shared" si="616"/>
        <v>5.9794947825295708E-3</v>
      </c>
      <c r="U5750">
        <f t="shared" si="617"/>
        <v>39.960747980558445</v>
      </c>
      <c r="V5750">
        <f t="shared" si="618"/>
        <v>-1.1192342491689544E-2</v>
      </c>
    </row>
    <row r="5751" spans="1:22">
      <c r="A5751" s="12">
        <f t="shared" si="613"/>
        <v>0</v>
      </c>
      <c r="B5751" t="str">
        <f>YEAR(C5751)&amp;VLOOKUP(MONTH(C5751),lookup!$G$2:$N$13,8)</f>
        <v>2023M12</v>
      </c>
      <c r="C5751" s="7">
        <f t="shared" si="611"/>
        <v>45288</v>
      </c>
      <c r="D5751" s="126">
        <v>40.219956212853575</v>
      </c>
      <c r="E5751">
        <f t="shared" si="612"/>
        <v>40.000741052286998</v>
      </c>
      <c r="F5751" s="126">
        <v>33.520649397122881</v>
      </c>
      <c r="G5751">
        <f t="shared" si="610"/>
        <v>33.184606175265266</v>
      </c>
      <c r="H5751">
        <f t="shared" ref="H5751:H5814" si="619">IF(INDEX(D:D,MATCH(DATE(YEAR($C5751)-1,MONTH($C5751),DAY($C5751)),$C:$C,0),1)=0,0,(INDEX(E:E,MATCH(DATE(YEAR($C5751)-1,MONTH($C5751),DAY($C5751)),$C:$C,0),1)+INDEX(E:E,MATCH(DATE(YEAR($C5751)-2,MONTH($C5751),DAY($C5751)),$C:$C,0),1)+INDEX(E:E,MATCH(DATE(YEAR($C5751)-3,MONTH($C5751),DAY($C5751)),$C:$C,0),1)+INDEX(E:E,MATCH(DATE(YEAR($C5751)-4,MONTH($C5751),DAY($C5751)),$C:$C,0),1)+INDEX(E:E,MATCH(DATE(YEAR($C5751)-5,MONTH($C5751),DAY($C5751)),$C:$C,0),1))/5)</f>
        <v>40.023372905015108</v>
      </c>
      <c r="I5751">
        <f t="shared" ref="I5751:I5814" si="620">IF(INDEX(D:D,MATCH(DATE(YEAR($C5751)-1,MONTH($C5751),DAY($C5751)),$C:$C,0),1)=0,0,(INDEX(G:G,MATCH(DATE(YEAR($C5751)-1,MONTH($C5751),DAY($C5751)),$C:$C,0),1)+INDEX(G:G,MATCH(DATE(YEAR($C5751)-2,MONTH($C5751),DAY($C5751)),$C:$C,0),1)+INDEX(G:G,MATCH(DATE(YEAR($C5751)-3,MONTH($C5751),DAY($C5751)),$C:$C,0),1)+INDEX(G:G,MATCH(DATE(YEAR($C5751)-4,MONTH($C5751),DAY($C5751)),$C:$C,0),1)+INDEX(G:G,MATCH(DATE(YEAR($C5751)-5,MONTH($C5751),DAY($C5751)),$C:$C,0),1))/5)</f>
        <v>33.451896717153325</v>
      </c>
      <c r="J5751">
        <f t="shared" si="614"/>
        <v>0</v>
      </c>
      <c r="K5751" s="156"/>
      <c r="L5751" s="69"/>
      <c r="M5751" s="66"/>
      <c r="O5751" s="148"/>
      <c r="P5751" s="67"/>
      <c r="Q5751" s="148"/>
      <c r="R5751" s="67"/>
      <c r="S5751">
        <f t="shared" si="615"/>
        <v>33.435209650319486</v>
      </c>
      <c r="T5751">
        <f t="shared" si="616"/>
        <v>-1.6687066833839026E-2</v>
      </c>
      <c r="U5751">
        <f t="shared" si="617"/>
        <v>40.001050955003294</v>
      </c>
      <c r="V5751">
        <f t="shared" si="618"/>
        <v>-2.2321950011814806E-2</v>
      </c>
    </row>
    <row r="5752" spans="1:22">
      <c r="A5752" s="12">
        <f t="shared" si="613"/>
        <v>0</v>
      </c>
      <c r="B5752" t="str">
        <f>YEAR(C5752)&amp;VLOOKUP(MONTH(C5752),lookup!$G$2:$N$13,8)</f>
        <v>2023M12</v>
      </c>
      <c r="C5752" s="7">
        <f t="shared" si="611"/>
        <v>45289</v>
      </c>
      <c r="D5752" s="126">
        <v>39.871731108493165</v>
      </c>
      <c r="E5752">
        <f t="shared" si="612"/>
        <v>40.034078117087986</v>
      </c>
      <c r="F5752" s="126">
        <v>32.9213303382178</v>
      </c>
      <c r="G5752">
        <f t="shared" si="610"/>
        <v>33.205876008222887</v>
      </c>
      <c r="H5752">
        <f t="shared" si="619"/>
        <v>40.052851149073405</v>
      </c>
      <c r="I5752">
        <f t="shared" si="620"/>
        <v>33.470130436044549</v>
      </c>
      <c r="J5752">
        <f t="shared" si="614"/>
        <v>0</v>
      </c>
      <c r="K5752" s="156"/>
      <c r="L5752" s="69"/>
      <c r="M5752" s="66"/>
      <c r="O5752" s="148"/>
      <c r="P5752" s="67"/>
      <c r="Q5752" s="148"/>
      <c r="R5752" s="67"/>
      <c r="S5752">
        <f t="shared" si="615"/>
        <v>33.470843572840018</v>
      </c>
      <c r="T5752">
        <f t="shared" si="616"/>
        <v>7.1313679546847197E-4</v>
      </c>
      <c r="U5752">
        <f t="shared" si="617"/>
        <v>40.047452992182663</v>
      </c>
      <c r="V5752">
        <f t="shared" si="618"/>
        <v>-5.3981568907417454E-3</v>
      </c>
    </row>
    <row r="5753" spans="1:22">
      <c r="A5753" s="12">
        <f t="shared" si="613"/>
        <v>0</v>
      </c>
      <c r="B5753" t="str">
        <f>YEAR(C5753)&amp;VLOOKUP(MONTH(C5753),lookup!$G$2:$N$13,8)</f>
        <v>2023M12</v>
      </c>
      <c r="C5753" s="7">
        <f t="shared" si="611"/>
        <v>45290</v>
      </c>
      <c r="D5753" s="126">
        <v>40.337994464863279</v>
      </c>
      <c r="E5753">
        <f t="shared" si="612"/>
        <v>40.033597786948967</v>
      </c>
      <c r="F5753" s="126">
        <v>33.549629035220072</v>
      </c>
      <c r="G5753">
        <f t="shared" si="610"/>
        <v>33.208820498052035</v>
      </c>
      <c r="H5753">
        <f t="shared" si="619"/>
        <v>40.02109801352141</v>
      </c>
      <c r="I5753">
        <f t="shared" si="620"/>
        <v>33.448911448019587</v>
      </c>
      <c r="J5753">
        <f t="shared" si="614"/>
        <v>0</v>
      </c>
      <c r="K5753" s="156"/>
      <c r="L5753" s="69"/>
      <c r="M5753" s="66"/>
      <c r="O5753" s="148"/>
      <c r="P5753" s="67"/>
      <c r="Q5753" s="148"/>
      <c r="R5753" s="67"/>
      <c r="S5753">
        <f t="shared" si="615"/>
        <v>33.460309548936188</v>
      </c>
      <c r="T5753">
        <f t="shared" si="616"/>
        <v>1.1398100916601095E-2</v>
      </c>
      <c r="U5753">
        <f t="shared" si="617"/>
        <v>40.043735513027862</v>
      </c>
      <c r="V5753">
        <f t="shared" si="618"/>
        <v>2.2637499506451775E-2</v>
      </c>
    </row>
    <row r="5754" spans="1:22">
      <c r="A5754" s="12">
        <f t="shared" si="613"/>
        <v>0</v>
      </c>
      <c r="B5754" t="str">
        <f>YEAR(C5754)&amp;VLOOKUP(MONTH(C5754),lookup!$G$2:$N$13,8)</f>
        <v>2023M12</v>
      </c>
      <c r="C5754" s="7">
        <f t="shared" si="611"/>
        <v>45291</v>
      </c>
      <c r="D5754" s="126">
        <v>39.705472618794644</v>
      </c>
      <c r="E5754">
        <f t="shared" si="612"/>
        <v>40.103215933220653</v>
      </c>
      <c r="F5754" s="126">
        <v>32.77560367509129</v>
      </c>
      <c r="G5754">
        <f t="shared" si="610"/>
        <v>33.229813963954122</v>
      </c>
      <c r="H5754">
        <f t="shared" si="619"/>
        <v>40.183322766782865</v>
      </c>
      <c r="I5754">
        <f t="shared" si="620"/>
        <v>33.541838407853348</v>
      </c>
      <c r="J5754">
        <f t="shared" si="614"/>
        <v>0</v>
      </c>
      <c r="K5754" s="156"/>
      <c r="L5754" s="69"/>
      <c r="M5754" s="66"/>
      <c r="O5754" s="148"/>
      <c r="P5754" s="67"/>
      <c r="Q5754" s="148"/>
      <c r="R5754" s="67"/>
      <c r="S5754">
        <f t="shared" si="615"/>
        <v>33.511568276646798</v>
      </c>
      <c r="T5754">
        <f t="shared" si="616"/>
        <v>-3.0270131206549422E-2</v>
      </c>
      <c r="U5754">
        <f t="shared" si="617"/>
        <v>40.129708044626284</v>
      </c>
      <c r="V5754">
        <f t="shared" si="618"/>
        <v>-5.3614722156581252E-2</v>
      </c>
    </row>
    <row r="5755" spans="1:22">
      <c r="A5755" s="12">
        <f t="shared" si="613"/>
        <v>0</v>
      </c>
      <c r="B5755" t="str">
        <f>YEAR(C5755)&amp;VLOOKUP(MONTH(C5755),lookup!$G$2:$N$13,8)</f>
        <v>2024M01</v>
      </c>
      <c r="C5755" s="7">
        <f t="shared" si="611"/>
        <v>45292</v>
      </c>
      <c r="D5755" s="126">
        <v>40.266795629513489</v>
      </c>
      <c r="E5755">
        <f t="shared" si="612"/>
        <v>40.058371194877395</v>
      </c>
      <c r="F5755" s="126">
        <v>33.438765458344214</v>
      </c>
      <c r="G5755">
        <f t="shared" si="610"/>
        <v>33.203007533654926</v>
      </c>
      <c r="H5755">
        <f t="shared" si="619"/>
        <v>40.140637718533128</v>
      </c>
      <c r="I5755">
        <f t="shared" si="620"/>
        <v>33.518347747904372</v>
      </c>
      <c r="J5755">
        <f t="shared" si="614"/>
        <v>0</v>
      </c>
      <c r="K5755" s="156"/>
      <c r="L5755" s="69"/>
      <c r="M5755" s="66"/>
      <c r="O5755" s="148"/>
      <c r="P5755" s="68"/>
      <c r="Q5755" s="148"/>
      <c r="R5755" s="155"/>
      <c r="S5755">
        <f t="shared" si="615"/>
        <v>33.534463827505746</v>
      </c>
      <c r="T5755">
        <f t="shared" si="616"/>
        <v>1.6116079601374622E-2</v>
      </c>
      <c r="U5755">
        <f t="shared" si="617"/>
        <v>40.161127222734365</v>
      </c>
      <c r="V5755">
        <f t="shared" si="618"/>
        <v>2.0489504201236741E-2</v>
      </c>
    </row>
    <row r="5756" spans="1:22">
      <c r="A5756" s="12">
        <f t="shared" si="613"/>
        <v>0</v>
      </c>
      <c r="B5756" t="str">
        <f>YEAR(C5756)&amp;VLOOKUP(MONTH(C5756),lookup!$G$2:$N$13,8)</f>
        <v>2024M01</v>
      </c>
      <c r="C5756" s="7">
        <f t="shared" si="611"/>
        <v>45293</v>
      </c>
      <c r="D5756" s="126">
        <v>39.920352789275171</v>
      </c>
      <c r="E5756">
        <f t="shared" si="612"/>
        <v>40.093806144874044</v>
      </c>
      <c r="F5756" s="126">
        <v>32.945213489457736</v>
      </c>
      <c r="G5756">
        <f t="shared" si="610"/>
        <v>33.211997326452774</v>
      </c>
      <c r="H5756">
        <f t="shared" si="619"/>
        <v>40.228586339600582</v>
      </c>
      <c r="I5756">
        <f t="shared" si="620"/>
        <v>33.569935942169664</v>
      </c>
      <c r="J5756">
        <f t="shared" si="614"/>
        <v>0</v>
      </c>
      <c r="K5756" s="156"/>
      <c r="L5756" s="69"/>
      <c r="M5756" s="66"/>
      <c r="O5756" s="148"/>
      <c r="P5756" s="68"/>
      <c r="Q5756" s="148"/>
      <c r="R5756" s="155"/>
      <c r="S5756">
        <f t="shared" si="615"/>
        <v>33.560830637832872</v>
      </c>
      <c r="T5756">
        <f t="shared" si="616"/>
        <v>-9.1053043367921305E-3</v>
      </c>
      <c r="U5756">
        <f t="shared" si="617"/>
        <v>40.206727977772168</v>
      </c>
      <c r="V5756">
        <f t="shared" si="618"/>
        <v>-2.1858361828414274E-2</v>
      </c>
    </row>
    <row r="5757" spans="1:22">
      <c r="A5757" s="12">
        <f t="shared" si="613"/>
        <v>0</v>
      </c>
      <c r="B5757" t="str">
        <f>YEAR(C5757)&amp;VLOOKUP(MONTH(C5757),lookup!$G$2:$N$13,8)</f>
        <v>2024M01</v>
      </c>
      <c r="C5757" s="7">
        <f t="shared" si="611"/>
        <v>45294</v>
      </c>
      <c r="D5757" s="126">
        <v>40.417993610739863</v>
      </c>
      <c r="E5757">
        <f t="shared" si="612"/>
        <v>40.104741585818282</v>
      </c>
      <c r="F5757" s="126">
        <v>33.56402416234102</v>
      </c>
      <c r="G5757">
        <f t="shared" si="610"/>
        <v>33.214191806489019</v>
      </c>
      <c r="H5757">
        <f t="shared" si="619"/>
        <v>40.238736738560121</v>
      </c>
      <c r="I5757">
        <f t="shared" si="620"/>
        <v>33.576283572152477</v>
      </c>
      <c r="J5757">
        <f t="shared" si="614"/>
        <v>0</v>
      </c>
      <c r="K5757" s="156"/>
      <c r="L5757" s="69"/>
      <c r="M5757" s="66"/>
      <c r="O5757" s="148"/>
      <c r="P5757" s="68"/>
      <c r="Q5757" s="148"/>
      <c r="R5757" s="155"/>
      <c r="S5757">
        <f t="shared" si="615"/>
        <v>33.569186904373886</v>
      </c>
      <c r="T5757">
        <f t="shared" si="616"/>
        <v>-7.0966677785904153E-3</v>
      </c>
      <c r="U5757">
        <f t="shared" si="617"/>
        <v>40.226791777931929</v>
      </c>
      <c r="V5757">
        <f t="shared" si="618"/>
        <v>-1.1944960628191836E-2</v>
      </c>
    </row>
    <row r="5758" spans="1:22">
      <c r="A5758" s="12">
        <f t="shared" si="613"/>
        <v>0</v>
      </c>
      <c r="B5758" t="str">
        <f>YEAR(C5758)&amp;VLOOKUP(MONTH(C5758),lookup!$G$2:$N$13,8)</f>
        <v>2024M01</v>
      </c>
      <c r="C5758" s="7">
        <f t="shared" si="611"/>
        <v>45295</v>
      </c>
      <c r="D5758" s="126">
        <v>39.937223174230951</v>
      </c>
      <c r="E5758">
        <f t="shared" si="612"/>
        <v>40.091164332832541</v>
      </c>
      <c r="F5758" s="126">
        <v>32.880024184469818</v>
      </c>
      <c r="G5758">
        <f t="shared" si="610"/>
        <v>33.195807484176896</v>
      </c>
      <c r="H5758">
        <f t="shared" si="619"/>
        <v>40.24167177890363</v>
      </c>
      <c r="I5758">
        <f t="shared" si="620"/>
        <v>33.585538548126571</v>
      </c>
      <c r="J5758">
        <f t="shared" si="614"/>
        <v>0</v>
      </c>
      <c r="K5758" s="156"/>
      <c r="L5758" s="69"/>
      <c r="M5758" s="66"/>
      <c r="O5758" s="148"/>
      <c r="P5758" s="68"/>
      <c r="Q5758" s="148"/>
      <c r="R5758" s="155"/>
      <c r="S5758">
        <f t="shared" si="615"/>
        <v>33.581236869815172</v>
      </c>
      <c r="T5758">
        <f t="shared" si="616"/>
        <v>-4.3016783113998258E-3</v>
      </c>
      <c r="U5758">
        <f t="shared" si="617"/>
        <v>40.244140075587538</v>
      </c>
      <c r="V5758">
        <f t="shared" si="618"/>
        <v>2.4682966839080223E-3</v>
      </c>
    </row>
    <row r="5759" spans="1:22">
      <c r="A5759" s="12">
        <f t="shared" si="613"/>
        <v>0</v>
      </c>
      <c r="B5759" t="str">
        <f>YEAR(C5759)&amp;VLOOKUP(MONTH(C5759),lookup!$G$2:$N$13,8)</f>
        <v>2024M01</v>
      </c>
      <c r="C5759" s="7">
        <f t="shared" si="611"/>
        <v>45296</v>
      </c>
      <c r="D5759" s="126">
        <v>40.416627034516779</v>
      </c>
      <c r="E5759">
        <f t="shared" si="612"/>
        <v>40.110008973324284</v>
      </c>
      <c r="F5759" s="126">
        <v>33.603997149542458</v>
      </c>
      <c r="G5759">
        <f t="shared" si="610"/>
        <v>33.205547394896648</v>
      </c>
      <c r="H5759">
        <f t="shared" si="619"/>
        <v>40.25471736385439</v>
      </c>
      <c r="I5759">
        <f t="shared" si="620"/>
        <v>33.587226271116336</v>
      </c>
      <c r="J5759">
        <f t="shared" si="614"/>
        <v>0</v>
      </c>
      <c r="K5759" s="156"/>
      <c r="L5759" s="69"/>
      <c r="M5759" s="66"/>
      <c r="O5759" s="148"/>
      <c r="P5759" s="68"/>
      <c r="Q5759" s="148"/>
      <c r="R5759" s="155"/>
      <c r="S5759">
        <f t="shared" si="615"/>
        <v>33.597797041867125</v>
      </c>
      <c r="T5759">
        <f t="shared" si="616"/>
        <v>1.0570770750788938E-2</v>
      </c>
      <c r="U5759">
        <f t="shared" si="617"/>
        <v>40.259690984262626</v>
      </c>
      <c r="V5759">
        <f t="shared" si="618"/>
        <v>4.9736204082364566E-3</v>
      </c>
    </row>
    <row r="5760" spans="1:22">
      <c r="A5760" s="12">
        <f t="shared" si="613"/>
        <v>0</v>
      </c>
      <c r="B5760" t="str">
        <f>YEAR(C5760)&amp;VLOOKUP(MONTH(C5760),lookup!$G$2:$N$13,8)</f>
        <v>2024M01</v>
      </c>
      <c r="C5760" s="7">
        <f t="shared" si="611"/>
        <v>45297</v>
      </c>
      <c r="D5760" s="126">
        <v>40.191075229448394</v>
      </c>
      <c r="E5760">
        <f t="shared" si="612"/>
        <v>40.170434865105136</v>
      </c>
      <c r="F5760" s="126">
        <v>33.067519418021305</v>
      </c>
      <c r="G5760">
        <f t="shared" si="610"/>
        <v>33.23901052429521</v>
      </c>
      <c r="H5760">
        <f t="shared" si="619"/>
        <v>40.224062099548767</v>
      </c>
      <c r="I5760">
        <f t="shared" si="620"/>
        <v>33.547214059938121</v>
      </c>
      <c r="J5760">
        <f t="shared" si="614"/>
        <v>0</v>
      </c>
      <c r="K5760" s="156"/>
      <c r="L5760" s="69"/>
      <c r="M5760" s="66"/>
      <c r="O5760" s="148"/>
      <c r="P5760" s="68"/>
      <c r="Q5760" s="148"/>
      <c r="R5760" s="155"/>
      <c r="S5760">
        <f t="shared" si="615"/>
        <v>33.578549612385366</v>
      </c>
      <c r="T5760">
        <f t="shared" si="616"/>
        <v>3.1335552447245618E-2</v>
      </c>
      <c r="U5760">
        <f t="shared" si="617"/>
        <v>40.250832533510483</v>
      </c>
      <c r="V5760">
        <f t="shared" si="618"/>
        <v>2.6770433961715412E-2</v>
      </c>
    </row>
    <row r="5761" spans="1:22">
      <c r="A5761" s="12">
        <f t="shared" si="613"/>
        <v>0</v>
      </c>
      <c r="B5761" t="str">
        <f>YEAR(C5761)&amp;VLOOKUP(MONTH(C5761),lookup!$G$2:$N$13,8)</f>
        <v>2024M01</v>
      </c>
      <c r="C5761" s="7">
        <f t="shared" si="611"/>
        <v>45298</v>
      </c>
      <c r="D5761" s="126">
        <v>40.213287523834175</v>
      </c>
      <c r="E5761">
        <f t="shared" si="612"/>
        <v>40.158181672484204</v>
      </c>
      <c r="F5761" s="126">
        <v>33.386730299407553</v>
      </c>
      <c r="G5761">
        <f t="shared" si="610"/>
        <v>33.224493090062204</v>
      </c>
      <c r="H5761">
        <f t="shared" si="619"/>
        <v>40.235429463311071</v>
      </c>
      <c r="I5761">
        <f t="shared" si="620"/>
        <v>33.557197961507349</v>
      </c>
      <c r="J5761">
        <f t="shared" si="614"/>
        <v>0</v>
      </c>
      <c r="K5761" s="156"/>
      <c r="L5761" s="69"/>
      <c r="M5761" s="66"/>
      <c r="O5761" s="148"/>
      <c r="P5761" s="68"/>
      <c r="Q5761" s="148"/>
      <c r="R5761" s="155"/>
      <c r="S5761">
        <f t="shared" si="615"/>
        <v>33.562455833041561</v>
      </c>
      <c r="T5761">
        <f t="shared" si="616"/>
        <v>5.2578715342121995E-3</v>
      </c>
      <c r="U5761">
        <f t="shared" si="617"/>
        <v>40.248281604519619</v>
      </c>
      <c r="V5761">
        <f t="shared" si="618"/>
        <v>1.2852141208547607E-2</v>
      </c>
    </row>
    <row r="5762" spans="1:22">
      <c r="A5762" s="12">
        <f t="shared" si="613"/>
        <v>0</v>
      </c>
      <c r="B5762" t="str">
        <f>YEAR(C5762)&amp;VLOOKUP(MONTH(C5762),lookup!$G$2:$N$13,8)</f>
        <v>2024M01</v>
      </c>
      <c r="C5762" s="7">
        <f t="shared" si="611"/>
        <v>45299</v>
      </c>
      <c r="D5762" s="126">
        <v>39.787083180697138</v>
      </c>
      <c r="E5762">
        <f t="shared" si="612"/>
        <v>40.152176531888273</v>
      </c>
      <c r="F5762" s="126">
        <v>32.642078295967202</v>
      </c>
      <c r="G5762">
        <f t="shared" si="610"/>
        <v>33.190886487742738</v>
      </c>
      <c r="H5762">
        <f t="shared" si="619"/>
        <v>40.19976935766929</v>
      </c>
      <c r="I5762">
        <f t="shared" si="620"/>
        <v>33.524590397133707</v>
      </c>
      <c r="J5762">
        <f t="shared" si="614"/>
        <v>0</v>
      </c>
      <c r="K5762" s="156"/>
      <c r="L5762" s="69"/>
      <c r="M5762" s="66"/>
      <c r="O5762" s="148"/>
      <c r="P5762" s="68"/>
      <c r="Q5762" s="148"/>
      <c r="R5762" s="155"/>
      <c r="S5762">
        <f t="shared" si="615"/>
        <v>33.551904559930158</v>
      </c>
      <c r="T5762">
        <f t="shared" si="616"/>
        <v>2.7314162796450603E-2</v>
      </c>
      <c r="U5762">
        <f t="shared" si="617"/>
        <v>40.234171553434443</v>
      </c>
      <c r="V5762">
        <f t="shared" si="618"/>
        <v>3.4402195765153465E-2</v>
      </c>
    </row>
    <row r="5763" spans="1:22">
      <c r="A5763" s="12">
        <f t="shared" si="613"/>
        <v>0</v>
      </c>
      <c r="B5763" t="str">
        <f>YEAR(C5763)&amp;VLOOKUP(MONTH(C5763),lookup!$G$2:$N$13,8)</f>
        <v>2024M01</v>
      </c>
      <c r="C5763" s="7">
        <f t="shared" si="611"/>
        <v>45300</v>
      </c>
      <c r="D5763" s="126">
        <v>39.935061766263132</v>
      </c>
      <c r="E5763">
        <f t="shared" si="612"/>
        <v>40.09119884506206</v>
      </c>
      <c r="F5763" s="126">
        <v>33.212983851386355</v>
      </c>
      <c r="G5763">
        <f t="shared" si="610"/>
        <v>33.147521778061645</v>
      </c>
      <c r="H5763">
        <f t="shared" si="619"/>
        <v>40.203183659459505</v>
      </c>
      <c r="I5763">
        <f t="shared" si="620"/>
        <v>33.526336207263753</v>
      </c>
      <c r="J5763">
        <f t="shared" si="614"/>
        <v>0</v>
      </c>
      <c r="K5763" s="156"/>
      <c r="L5763" s="69"/>
      <c r="M5763" s="66"/>
      <c r="O5763" s="148"/>
      <c r="P5763" s="68"/>
      <c r="Q5763" s="148"/>
      <c r="R5763" s="155"/>
      <c r="S5763">
        <f t="shared" si="615"/>
        <v>33.534280364896624</v>
      </c>
      <c r="T5763">
        <f t="shared" si="616"/>
        <v>7.9441576328704855E-3</v>
      </c>
      <c r="U5763">
        <f t="shared" si="617"/>
        <v>40.220754245713906</v>
      </c>
      <c r="V5763">
        <f t="shared" si="618"/>
        <v>1.7570586254400666E-2</v>
      </c>
    </row>
    <row r="5764" spans="1:22">
      <c r="A5764" s="12">
        <f t="shared" si="613"/>
        <v>0</v>
      </c>
      <c r="B5764" t="str">
        <f>YEAR(C5764)&amp;VLOOKUP(MONTH(C5764),lookup!$G$2:$N$13,8)</f>
        <v>2024M01</v>
      </c>
      <c r="C5764" s="7">
        <f t="shared" si="611"/>
        <v>45301</v>
      </c>
      <c r="D5764" s="126">
        <v>39.520039521145875</v>
      </c>
      <c r="E5764">
        <f t="shared" si="612"/>
        <v>40.031413961380224</v>
      </c>
      <c r="F5764" s="126">
        <v>32.507568443226944</v>
      </c>
      <c r="G5764">
        <f t="shared" si="610"/>
        <v>33.089130984235318</v>
      </c>
      <c r="H5764">
        <f t="shared" si="619"/>
        <v>40.18861918067406</v>
      </c>
      <c r="I5764">
        <f t="shared" si="620"/>
        <v>33.508614539824627</v>
      </c>
      <c r="J5764">
        <f t="shared" si="614"/>
        <v>0</v>
      </c>
      <c r="K5764" s="156"/>
      <c r="L5764" s="69"/>
      <c r="M5764" s="66"/>
      <c r="O5764" s="148"/>
      <c r="P5764" s="68"/>
      <c r="Q5764" s="148"/>
      <c r="R5764" s="155"/>
      <c r="S5764">
        <f t="shared" si="615"/>
        <v>33.52309026603281</v>
      </c>
      <c r="T5764">
        <f t="shared" si="616"/>
        <v>1.4475726208182493E-2</v>
      </c>
      <c r="U5764">
        <f t="shared" si="617"/>
        <v>40.201938031727778</v>
      </c>
      <c r="V5764">
        <f t="shared" si="618"/>
        <v>1.3318851053718106E-2</v>
      </c>
    </row>
    <row r="5765" spans="1:22">
      <c r="A5765" s="12">
        <f t="shared" si="613"/>
        <v>0</v>
      </c>
      <c r="B5765" t="str">
        <f>YEAR(C5765)&amp;VLOOKUP(MONTH(C5765),lookup!$G$2:$N$13,8)</f>
        <v>2024M01</v>
      </c>
      <c r="C5765" s="7">
        <f t="shared" si="611"/>
        <v>45302</v>
      </c>
      <c r="D5765" s="126">
        <v>40.074691695169278</v>
      </c>
      <c r="E5765">
        <f t="shared" si="612"/>
        <v>39.981462980044768</v>
      </c>
      <c r="F5765" s="126">
        <v>33.213531640482188</v>
      </c>
      <c r="G5765">
        <f t="shared" si="610"/>
        <v>33.034686409197448</v>
      </c>
      <c r="H5765">
        <f t="shared" si="619"/>
        <v>40.206442501757351</v>
      </c>
      <c r="I5765">
        <f t="shared" si="620"/>
        <v>33.51491661657461</v>
      </c>
      <c r="J5765">
        <f t="shared" si="614"/>
        <v>0</v>
      </c>
      <c r="K5765" s="156"/>
      <c r="L5765" s="69"/>
      <c r="M5765" s="66"/>
      <c r="O5765" s="148"/>
      <c r="P5765" s="68"/>
      <c r="Q5765" s="148"/>
      <c r="R5765" s="155"/>
      <c r="S5765">
        <f t="shared" si="615"/>
        <v>33.51785599793849</v>
      </c>
      <c r="T5765">
        <f t="shared" si="616"/>
        <v>2.9393813638805E-3</v>
      </c>
      <c r="U5765">
        <f t="shared" si="617"/>
        <v>40.205807870911471</v>
      </c>
      <c r="V5765">
        <f t="shared" si="618"/>
        <v>-6.3463084588022411E-4</v>
      </c>
    </row>
    <row r="5766" spans="1:22">
      <c r="A5766" s="12">
        <f t="shared" si="613"/>
        <v>0</v>
      </c>
      <c r="B5766" t="str">
        <f>YEAR(C5766)&amp;VLOOKUP(MONTH(C5766),lookup!$G$2:$N$13,8)</f>
        <v>2024M01</v>
      </c>
      <c r="C5766" s="7">
        <f t="shared" si="611"/>
        <v>45303</v>
      </c>
      <c r="D5766" s="126">
        <v>39.704506102821178</v>
      </c>
      <c r="E5766">
        <f t="shared" si="612"/>
        <v>39.926370735862733</v>
      </c>
      <c r="F5766" s="126">
        <v>32.617385741439008</v>
      </c>
      <c r="G5766">
        <f t="shared" si="610"/>
        <v>32.980760366792836</v>
      </c>
      <c r="H5766">
        <f t="shared" si="619"/>
        <v>40.229463173712325</v>
      </c>
      <c r="I5766">
        <f t="shared" si="620"/>
        <v>33.523543734813984</v>
      </c>
      <c r="J5766">
        <f t="shared" si="614"/>
        <v>0</v>
      </c>
      <c r="K5766" s="156"/>
      <c r="L5766" s="69"/>
      <c r="M5766" s="66"/>
      <c r="O5766" s="148"/>
      <c r="P5766" s="68"/>
      <c r="Q5766" s="148"/>
      <c r="R5766" s="155"/>
      <c r="S5766">
        <f t="shared" si="615"/>
        <v>33.528503365578423</v>
      </c>
      <c r="T5766">
        <f t="shared" si="616"/>
        <v>4.9596307644392823E-3</v>
      </c>
      <c r="U5766">
        <f t="shared" si="617"/>
        <v>40.231236761179005</v>
      </c>
      <c r="V5766">
        <f t="shared" si="618"/>
        <v>1.7735874666797713E-3</v>
      </c>
    </row>
    <row r="5767" spans="1:22">
      <c r="A5767" s="12">
        <f t="shared" si="613"/>
        <v>0</v>
      </c>
      <c r="B5767" t="str">
        <f>YEAR(C5767)&amp;VLOOKUP(MONTH(C5767),lookup!$G$2:$N$13,8)</f>
        <v>2024M01</v>
      </c>
      <c r="C5767" s="7">
        <f t="shared" si="611"/>
        <v>45304</v>
      </c>
      <c r="D5767" s="126">
        <v>40.705470350096164</v>
      </c>
      <c r="E5767">
        <f t="shared" si="612"/>
        <v>39.985438678608276</v>
      </c>
      <c r="F5767" s="126">
        <v>33.751688778047146</v>
      </c>
      <c r="G5767">
        <f t="shared" si="610"/>
        <v>33.020404300127673</v>
      </c>
      <c r="H5767">
        <f t="shared" si="619"/>
        <v>40.247865332582499</v>
      </c>
      <c r="I5767">
        <f t="shared" si="620"/>
        <v>33.537156377726816</v>
      </c>
      <c r="J5767">
        <f t="shared" si="614"/>
        <v>0</v>
      </c>
      <c r="K5767" s="156"/>
      <c r="L5767" s="69"/>
      <c r="M5767" s="66"/>
      <c r="O5767" s="148"/>
      <c r="P5767" s="68"/>
      <c r="Q5767" s="148"/>
      <c r="R5767" s="155"/>
      <c r="S5767">
        <f t="shared" si="615"/>
        <v>33.528410752599797</v>
      </c>
      <c r="T5767">
        <f t="shared" si="616"/>
        <v>-8.7456251270197072E-3</v>
      </c>
      <c r="U5767">
        <f t="shared" si="617"/>
        <v>40.237480762194778</v>
      </c>
      <c r="V5767">
        <f t="shared" si="618"/>
        <v>-1.0384570387721226E-2</v>
      </c>
    </row>
    <row r="5768" spans="1:22">
      <c r="A5768" s="12">
        <f t="shared" si="613"/>
        <v>0</v>
      </c>
      <c r="B5768" t="str">
        <f>YEAR(C5768)&amp;VLOOKUP(MONTH(C5768),lookup!$G$2:$N$13,8)</f>
        <v>2024M01</v>
      </c>
      <c r="C5768" s="7">
        <f t="shared" si="611"/>
        <v>45305</v>
      </c>
      <c r="D5768" s="126">
        <v>39.754951281047838</v>
      </c>
      <c r="E5768">
        <f t="shared" si="612"/>
        <v>39.955503273529132</v>
      </c>
      <c r="F5768" s="126">
        <v>32.657568819782284</v>
      </c>
      <c r="G5768">
        <f t="shared" ref="G5768:G5831" si="621">AVERAGE(SUM(F5761:F5768)/8,SUM(F5763:F5768)/6)</f>
        <v>32.996073264722327</v>
      </c>
      <c r="H5768">
        <f t="shared" si="619"/>
        <v>40.280010517175306</v>
      </c>
      <c r="I5768">
        <f t="shared" si="620"/>
        <v>33.550504420068499</v>
      </c>
      <c r="J5768">
        <f t="shared" si="614"/>
        <v>0</v>
      </c>
      <c r="K5768" s="156"/>
      <c r="L5768" s="69"/>
      <c r="M5768" s="66"/>
      <c r="O5768" s="148"/>
      <c r="P5768" s="68"/>
      <c r="Q5768" s="148"/>
      <c r="R5768" s="155"/>
      <c r="S5768">
        <f t="shared" si="615"/>
        <v>33.544589193083809</v>
      </c>
      <c r="T5768">
        <f t="shared" si="616"/>
        <v>-5.9152269846904915E-3</v>
      </c>
      <c r="U5768">
        <f t="shared" si="617"/>
        <v>40.262362631381187</v>
      </c>
      <c r="V5768">
        <f t="shared" si="618"/>
        <v>-1.7647885794119134E-2</v>
      </c>
    </row>
    <row r="5769" spans="1:22">
      <c r="A5769" s="12">
        <f t="shared" si="613"/>
        <v>0</v>
      </c>
      <c r="B5769" t="str">
        <f>YEAR(C5769)&amp;VLOOKUP(MONTH(C5769),lookup!$G$2:$N$13,8)</f>
        <v>2024M01</v>
      </c>
      <c r="C5769" s="7">
        <f t="shared" si="611"/>
        <v>45306</v>
      </c>
      <c r="D5769" s="126">
        <v>40.202518068241332</v>
      </c>
      <c r="E5769">
        <f t="shared" si="612"/>
        <v>39.977118207719421</v>
      </c>
      <c r="F5769" s="126">
        <v>33.248111350191074</v>
      </c>
      <c r="G5769">
        <f t="shared" si="621"/>
        <v>32.990336871963358</v>
      </c>
      <c r="H5769">
        <f t="shared" si="619"/>
        <v>40.312678243610328</v>
      </c>
      <c r="I5769">
        <f t="shared" si="620"/>
        <v>33.566549904267731</v>
      </c>
      <c r="J5769">
        <f t="shared" si="614"/>
        <v>0</v>
      </c>
      <c r="K5769" s="156"/>
      <c r="L5769" s="69"/>
      <c r="M5769" s="66"/>
      <c r="O5769" s="148"/>
      <c r="P5769" s="68"/>
      <c r="Q5769" s="148"/>
      <c r="R5769" s="155"/>
      <c r="S5769">
        <f t="shared" si="615"/>
        <v>33.5561840718089</v>
      </c>
      <c r="T5769">
        <f t="shared" si="616"/>
        <v>-1.0365832458830937E-2</v>
      </c>
      <c r="U5769">
        <f t="shared" si="617"/>
        <v>40.287628913527442</v>
      </c>
      <c r="V5769">
        <f t="shared" si="618"/>
        <v>-2.5049330082886456E-2</v>
      </c>
    </row>
    <row r="5770" spans="1:22">
      <c r="A5770" s="12">
        <f t="shared" si="613"/>
        <v>0</v>
      </c>
      <c r="B5770" t="str">
        <f>YEAR(C5770)&amp;VLOOKUP(MONTH(C5770),lookup!$G$2:$N$13,8)</f>
        <v>2024M01</v>
      </c>
      <c r="C5770" s="7">
        <f t="shared" si="611"/>
        <v>45307</v>
      </c>
      <c r="D5770" s="126">
        <v>39.677585640982031</v>
      </c>
      <c r="E5770">
        <f t="shared" si="612"/>
        <v>39.983403454806911</v>
      </c>
      <c r="F5770" s="126">
        <v>32.540858945309623</v>
      </c>
      <c r="G5770">
        <f t="shared" si="621"/>
        <v>32.986784871054148</v>
      </c>
      <c r="H5770">
        <f t="shared" si="619"/>
        <v>40.351420196840166</v>
      </c>
      <c r="I5770">
        <f t="shared" si="620"/>
        <v>33.583431640556995</v>
      </c>
      <c r="J5770">
        <f t="shared" si="614"/>
        <v>0</v>
      </c>
      <c r="K5770" s="156"/>
      <c r="L5770" s="69"/>
      <c r="M5770" s="66"/>
      <c r="O5770" s="148"/>
      <c r="P5770" s="68"/>
      <c r="Q5770" s="148"/>
      <c r="R5770" s="155"/>
      <c r="S5770">
        <f t="shared" si="615"/>
        <v>33.569352308343085</v>
      </c>
      <c r="T5770">
        <f t="shared" si="616"/>
        <v>-1.4079332213910334E-2</v>
      </c>
      <c r="U5770">
        <f t="shared" si="617"/>
        <v>40.325979765363513</v>
      </c>
      <c r="V5770">
        <f t="shared" si="618"/>
        <v>-2.5440431476653202E-2</v>
      </c>
    </row>
    <row r="5771" spans="1:22">
      <c r="A5771" s="12">
        <f t="shared" si="613"/>
        <v>0</v>
      </c>
      <c r="B5771" t="str">
        <f>YEAR(C5771)&amp;VLOOKUP(MONTH(C5771),lookup!$G$2:$N$13,8)</f>
        <v>2024M01</v>
      </c>
      <c r="C5771" s="7">
        <f t="shared" si="611"/>
        <v>45308</v>
      </c>
      <c r="D5771" s="126">
        <v>40.075743076220455</v>
      </c>
      <c r="E5771">
        <f t="shared" si="612"/>
        <v>39.99228365176684</v>
      </c>
      <c r="F5771" s="126">
        <v>33.189394490414877</v>
      </c>
      <c r="G5771">
        <f t="shared" si="621"/>
        <v>32.983299106821157</v>
      </c>
      <c r="H5771">
        <f t="shared" si="619"/>
        <v>40.33717273819336</v>
      </c>
      <c r="I5771">
        <f t="shared" si="620"/>
        <v>33.562412036803295</v>
      </c>
      <c r="J5771">
        <f t="shared" si="614"/>
        <v>0</v>
      </c>
      <c r="K5771" s="156"/>
      <c r="L5771" s="69"/>
      <c r="M5771" s="66"/>
      <c r="O5771" s="148"/>
      <c r="P5771" s="68"/>
      <c r="Q5771" s="148"/>
      <c r="R5771" s="155"/>
      <c r="S5771">
        <f t="shared" si="615"/>
        <v>33.563105486588832</v>
      </c>
      <c r="T5771">
        <f t="shared" si="616"/>
        <v>6.9344978553687042E-4</v>
      </c>
      <c r="U5771">
        <f t="shared" si="617"/>
        <v>40.32809592548729</v>
      </c>
      <c r="V5771">
        <f t="shared" si="618"/>
        <v>-9.0768127060698589E-3</v>
      </c>
    </row>
    <row r="5772" spans="1:22">
      <c r="A5772" s="12">
        <f t="shared" si="613"/>
        <v>0</v>
      </c>
      <c r="B5772" t="str">
        <f>YEAR(C5772)&amp;VLOOKUP(MONTH(C5772),lookup!$G$2:$N$13,8)</f>
        <v>2024M01</v>
      </c>
      <c r="C5772" s="7">
        <f t="shared" ref="C5772:C5835" si="622">C5771+1</f>
        <v>45309</v>
      </c>
      <c r="D5772" s="126">
        <v>39.128304381051109</v>
      </c>
      <c r="E5772">
        <f t="shared" si="612"/>
        <v>39.91978339536341</v>
      </c>
      <c r="F5772" s="126">
        <v>32.039248636158248</v>
      </c>
      <c r="G5772">
        <f t="shared" si="621"/>
        <v>32.905851026772631</v>
      </c>
      <c r="H5772">
        <f t="shared" si="619"/>
        <v>40.341133644968373</v>
      </c>
      <c r="I5772">
        <f t="shared" si="620"/>
        <v>33.551190932814187</v>
      </c>
      <c r="J5772">
        <f t="shared" si="614"/>
        <v>0</v>
      </c>
      <c r="K5772" s="156"/>
      <c r="L5772" s="69"/>
      <c r="M5772" s="66"/>
      <c r="O5772" s="148"/>
      <c r="P5772" s="68"/>
      <c r="Q5772" s="148"/>
      <c r="R5772" s="155"/>
      <c r="S5772">
        <f t="shared" si="615"/>
        <v>33.555799528598996</v>
      </c>
      <c r="T5772">
        <f t="shared" si="616"/>
        <v>4.6085957848092107E-3</v>
      </c>
      <c r="U5772">
        <f t="shared" si="617"/>
        <v>40.340494371353678</v>
      </c>
      <c r="V5772">
        <f t="shared" si="618"/>
        <v>-6.3927361469495736E-4</v>
      </c>
    </row>
    <row r="5773" spans="1:22">
      <c r="A5773" s="12">
        <f t="shared" si="613"/>
        <v>0</v>
      </c>
      <c r="B5773" t="str">
        <f>YEAR(C5773)&amp;VLOOKUP(MONTH(C5773),lookup!$G$2:$N$13,8)</f>
        <v>2024M01</v>
      </c>
      <c r="C5773" s="7">
        <f t="shared" si="622"/>
        <v>45310</v>
      </c>
      <c r="D5773" s="126">
        <v>39.915441636005234</v>
      </c>
      <c r="E5773">
        <f t="shared" si="612"/>
        <v>39.843994540491416</v>
      </c>
      <c r="F5773" s="126">
        <v>33.22358482028433</v>
      </c>
      <c r="G5773">
        <f t="shared" si="621"/>
        <v>32.86247068736337</v>
      </c>
      <c r="H5773">
        <f t="shared" si="619"/>
        <v>40.331764928978728</v>
      </c>
      <c r="I5773">
        <f t="shared" si="620"/>
        <v>33.539917541842527</v>
      </c>
      <c r="J5773">
        <f t="shared" si="614"/>
        <v>0</v>
      </c>
      <c r="K5773" s="156"/>
      <c r="L5773" s="69"/>
      <c r="M5773" s="66"/>
      <c r="O5773" s="148"/>
      <c r="P5773" s="68"/>
      <c r="Q5773" s="148"/>
      <c r="R5773" s="155"/>
      <c r="S5773">
        <f t="shared" si="615"/>
        <v>33.537000505050479</v>
      </c>
      <c r="T5773">
        <f t="shared" si="616"/>
        <v>-2.9170367920485774E-3</v>
      </c>
      <c r="U5773">
        <f t="shared" si="617"/>
        <v>40.324514238618505</v>
      </c>
      <c r="V5773">
        <f t="shared" si="618"/>
        <v>-7.2506903602231887E-3</v>
      </c>
    </row>
    <row r="5774" spans="1:22">
      <c r="A5774" s="12">
        <f t="shared" si="613"/>
        <v>0</v>
      </c>
      <c r="B5774" t="str">
        <f>YEAR(C5774)&amp;VLOOKUP(MONTH(C5774),lookup!$G$2:$N$13,8)</f>
        <v>2024M01</v>
      </c>
      <c r="C5774" s="7">
        <f t="shared" si="622"/>
        <v>45311</v>
      </c>
      <c r="D5774" s="126">
        <v>39.738092402279378</v>
      </c>
      <c r="E5774">
        <f t="shared" si="612"/>
        <v>39.844688777643512</v>
      </c>
      <c r="F5774" s="126">
        <v>32.514573176160724</v>
      </c>
      <c r="G5774">
        <f t="shared" si="621"/>
        <v>32.844128598398342</v>
      </c>
      <c r="H5774">
        <f t="shared" si="619"/>
        <v>40.321129373046027</v>
      </c>
      <c r="I5774">
        <f t="shared" si="620"/>
        <v>33.526908801371157</v>
      </c>
      <c r="J5774">
        <f t="shared" si="614"/>
        <v>0</v>
      </c>
      <c r="K5774" s="156"/>
      <c r="L5774" s="69"/>
      <c r="M5774" s="66"/>
      <c r="O5774" s="148"/>
      <c r="P5774" s="68"/>
      <c r="Q5774" s="148"/>
      <c r="R5774" s="155"/>
      <c r="S5774">
        <f t="shared" si="615"/>
        <v>33.535066725716923</v>
      </c>
      <c r="T5774">
        <f t="shared" si="616"/>
        <v>8.1579243457667872E-3</v>
      </c>
      <c r="U5774">
        <f t="shared" si="617"/>
        <v>40.327122519199598</v>
      </c>
      <c r="V5774">
        <f t="shared" si="618"/>
        <v>5.9931461535711605E-3</v>
      </c>
    </row>
    <row r="5775" spans="1:22">
      <c r="A5775" s="12">
        <f t="shared" si="613"/>
        <v>0</v>
      </c>
      <c r="B5775" t="str">
        <f>YEAR(C5775)&amp;VLOOKUP(MONTH(C5775),lookup!$G$2:$N$13,8)</f>
        <v>2024M01</v>
      </c>
      <c r="C5775" s="7">
        <f t="shared" si="622"/>
        <v>45312</v>
      </c>
      <c r="D5775" s="126">
        <v>39.958090093804763</v>
      </c>
      <c r="E5775">
        <f t="shared" si="612"/>
        <v>39.777608513755588</v>
      </c>
      <c r="F5775" s="126">
        <v>33.043064719284729</v>
      </c>
      <c r="G5775">
        <f t="shared" si="621"/>
        <v>32.782752375483497</v>
      </c>
      <c r="H5775">
        <f t="shared" si="619"/>
        <v>40.309235898813164</v>
      </c>
      <c r="I5775">
        <f t="shared" si="620"/>
        <v>33.500114741691078</v>
      </c>
      <c r="J5775">
        <f t="shared" si="614"/>
        <v>0</v>
      </c>
      <c r="K5775" s="156"/>
      <c r="L5775" s="69"/>
      <c r="M5775" s="66"/>
      <c r="O5775" s="148"/>
      <c r="P5775" s="68"/>
      <c r="Q5775" s="148"/>
      <c r="R5775" s="155"/>
      <c r="S5775">
        <f t="shared" si="615"/>
        <v>33.496721684562324</v>
      </c>
      <c r="T5775">
        <f t="shared" si="616"/>
        <v>-3.3930571287541511E-3</v>
      </c>
      <c r="U5775">
        <f t="shared" si="617"/>
        <v>40.298855163515682</v>
      </c>
      <c r="V5775">
        <f t="shared" si="618"/>
        <v>-1.0380735297481181E-2</v>
      </c>
    </row>
    <row r="5776" spans="1:22">
      <c r="A5776" s="12">
        <f t="shared" si="613"/>
        <v>0</v>
      </c>
      <c r="B5776" t="str">
        <f>YEAR(C5776)&amp;VLOOKUP(MONTH(C5776),lookup!$G$2:$N$13,8)</f>
        <v>2024M01</v>
      </c>
      <c r="C5776" s="7">
        <f t="shared" si="622"/>
        <v>45313</v>
      </c>
      <c r="D5776" s="126">
        <v>39.815524456782086</v>
      </c>
      <c r="E5776">
        <f t="shared" si="612"/>
        <v>39.792889238555645</v>
      </c>
      <c r="F5776" s="126">
        <v>32.617624798522499</v>
      </c>
      <c r="G5776">
        <f t="shared" si="621"/>
        <v>32.786653028589164</v>
      </c>
      <c r="H5776">
        <f t="shared" si="619"/>
        <v>40.286169639694563</v>
      </c>
      <c r="I5776">
        <f t="shared" si="620"/>
        <v>33.476972886616956</v>
      </c>
      <c r="J5776">
        <f t="shared" si="614"/>
        <v>0</v>
      </c>
      <c r="K5776" s="156"/>
      <c r="L5776" s="69"/>
      <c r="M5776" s="66"/>
      <c r="O5776" s="148"/>
      <c r="P5776" s="68"/>
      <c r="Q5776" s="148"/>
      <c r="R5776" s="155"/>
      <c r="S5776">
        <f t="shared" si="615"/>
        <v>33.47944671179701</v>
      </c>
      <c r="T5776">
        <f t="shared" si="616"/>
        <v>2.4738251800542344E-3</v>
      </c>
      <c r="U5776">
        <f t="shared" si="617"/>
        <v>40.282442368066981</v>
      </c>
      <c r="V5776">
        <f t="shared" si="618"/>
        <v>-3.7272716275822404E-3</v>
      </c>
    </row>
    <row r="5777" spans="1:22">
      <c r="A5777" s="12">
        <f t="shared" si="613"/>
        <v>0</v>
      </c>
      <c r="B5777" t="str">
        <f>YEAR(C5777)&amp;VLOOKUP(MONTH(C5777),lookup!$G$2:$N$13,8)</f>
        <v>2024M01</v>
      </c>
      <c r="C5777" s="7">
        <f t="shared" si="622"/>
        <v>45314</v>
      </c>
      <c r="D5777" s="126">
        <v>40.258637776327696</v>
      </c>
      <c r="E5777">
        <f t="shared" si="612"/>
        <v>39.811637945319987</v>
      </c>
      <c r="F5777" s="126">
        <v>33.343763692849059</v>
      </c>
      <c r="G5777">
        <f t="shared" si="621"/>
        <v>32.805495400208144</v>
      </c>
      <c r="H5777">
        <f t="shared" si="619"/>
        <v>40.300429036495061</v>
      </c>
      <c r="I5777">
        <f t="shared" si="620"/>
        <v>33.480249288051525</v>
      </c>
      <c r="J5777">
        <f t="shared" si="614"/>
        <v>0</v>
      </c>
      <c r="K5777" s="156"/>
      <c r="L5777" s="69"/>
      <c r="M5777" s="66"/>
      <c r="O5777" s="148"/>
      <c r="P5777" s="68"/>
      <c r="Q5777" s="148"/>
      <c r="R5777" s="155"/>
      <c r="S5777">
        <f t="shared" si="615"/>
        <v>33.482160045264052</v>
      </c>
      <c r="T5777">
        <f t="shared" si="616"/>
        <v>1.9107572125278693E-3</v>
      </c>
      <c r="U5777">
        <f t="shared" si="617"/>
        <v>40.302704816932156</v>
      </c>
      <c r="V5777">
        <f t="shared" si="618"/>
        <v>2.2757804370954204E-3</v>
      </c>
    </row>
    <row r="5778" spans="1:22">
      <c r="A5778" s="12">
        <f t="shared" si="613"/>
        <v>0</v>
      </c>
      <c r="B5778" t="str">
        <f>YEAR(C5778)&amp;VLOOKUP(MONTH(C5778),lookup!$G$2:$N$13,8)</f>
        <v>2024M01</v>
      </c>
      <c r="C5778" s="7">
        <f t="shared" si="622"/>
        <v>45315</v>
      </c>
      <c r="D5778" s="126">
        <v>39.694731099952136</v>
      </c>
      <c r="E5778">
        <f t="shared" si="612"/>
        <v>39.85991176308071</v>
      </c>
      <c r="F5778" s="126">
        <v>32.507558832891924</v>
      </c>
      <c r="G5778">
        <f t="shared" si="621"/>
        <v>32.842439992909831</v>
      </c>
      <c r="H5778">
        <f t="shared" si="619"/>
        <v>40.270191402799455</v>
      </c>
      <c r="I5778">
        <f t="shared" si="620"/>
        <v>33.460782163948736</v>
      </c>
      <c r="J5778">
        <f t="shared" si="614"/>
        <v>0</v>
      </c>
      <c r="K5778" s="156"/>
      <c r="L5778" s="69"/>
      <c r="M5778" s="66"/>
      <c r="O5778" s="148"/>
      <c r="P5778" s="68"/>
      <c r="Q5778" s="148"/>
      <c r="R5778" s="155"/>
      <c r="S5778">
        <f t="shared" si="615"/>
        <v>33.473155050207417</v>
      </c>
      <c r="T5778">
        <f t="shared" si="616"/>
        <v>1.2372886258681604E-2</v>
      </c>
      <c r="U5778">
        <f t="shared" si="617"/>
        <v>40.292407261543303</v>
      </c>
      <c r="V5778">
        <f t="shared" si="618"/>
        <v>2.2215858743848571E-2</v>
      </c>
    </row>
    <row r="5779" spans="1:22">
      <c r="A5779" s="12">
        <f t="shared" si="613"/>
        <v>0</v>
      </c>
      <c r="B5779" t="str">
        <f>YEAR(C5779)&amp;VLOOKUP(MONTH(C5779),lookup!$G$2:$N$13,8)</f>
        <v>2024M01</v>
      </c>
      <c r="C5779" s="7">
        <f t="shared" si="622"/>
        <v>45316</v>
      </c>
      <c r="D5779" s="126">
        <v>40.320398099559249</v>
      </c>
      <c r="E5779">
        <f t="shared" si="612"/>
        <v>39.908949074002209</v>
      </c>
      <c r="F5779" s="126">
        <v>33.397788191133749</v>
      </c>
      <c r="G5779">
        <f t="shared" si="621"/>
        <v>32.869981546775556</v>
      </c>
      <c r="H5779">
        <f t="shared" si="619"/>
        <v>40.288510311448206</v>
      </c>
      <c r="I5779">
        <f t="shared" si="620"/>
        <v>33.453754260545189</v>
      </c>
      <c r="J5779">
        <f t="shared" si="614"/>
        <v>0</v>
      </c>
      <c r="K5779" s="156"/>
      <c r="L5779" s="69"/>
      <c r="M5779" s="66"/>
      <c r="O5779" s="148"/>
      <c r="P5779" s="68"/>
      <c r="Q5779" s="148"/>
      <c r="R5779" s="155"/>
      <c r="S5779">
        <f t="shared" si="615"/>
        <v>33.469165147425279</v>
      </c>
      <c r="T5779">
        <f t="shared" si="616"/>
        <v>1.5410886880090402E-2</v>
      </c>
      <c r="U5779">
        <f t="shared" si="617"/>
        <v>40.292030569160204</v>
      </c>
      <c r="V5779">
        <f t="shared" si="618"/>
        <v>3.5202577119974876E-3</v>
      </c>
    </row>
    <row r="5780" spans="1:22">
      <c r="A5780" s="12">
        <f t="shared" si="613"/>
        <v>0</v>
      </c>
      <c r="B5780" t="str">
        <f>YEAR(C5780)&amp;VLOOKUP(MONTH(C5780),lookup!$G$2:$N$13,8)</f>
        <v>2024M01</v>
      </c>
      <c r="C5780" s="7">
        <f t="shared" si="622"/>
        <v>45317</v>
      </c>
      <c r="D5780" s="126">
        <v>40.265241790345939</v>
      </c>
      <c r="E5780">
        <f t="shared" si="612"/>
        <v>40.023936777755353</v>
      </c>
      <c r="F5780" s="126">
        <v>33.040586454142833</v>
      </c>
      <c r="G5780">
        <f t="shared" si="621"/>
        <v>32.976399600231431</v>
      </c>
      <c r="H5780">
        <f t="shared" si="619"/>
        <v>40.322116311020899</v>
      </c>
      <c r="I5780">
        <f t="shared" si="620"/>
        <v>33.47877347796927</v>
      </c>
      <c r="J5780">
        <f t="shared" si="614"/>
        <v>0</v>
      </c>
      <c r="K5780" s="156"/>
      <c r="L5780" s="69"/>
      <c r="M5780" s="66"/>
      <c r="O5780" s="148"/>
      <c r="P5780" s="68"/>
      <c r="Q5780" s="148"/>
      <c r="R5780" s="155"/>
      <c r="S5780">
        <f t="shared" si="615"/>
        <v>33.471576400970314</v>
      </c>
      <c r="T5780">
        <f t="shared" si="616"/>
        <v>-7.19707699895622E-3</v>
      </c>
      <c r="U5780">
        <f t="shared" si="617"/>
        <v>40.311581153854547</v>
      </c>
      <c r="V5780">
        <f t="shared" si="618"/>
        <v>-1.0535157166351894E-2</v>
      </c>
    </row>
    <row r="5781" spans="1:22">
      <c r="A5781" s="12">
        <f t="shared" si="613"/>
        <v>0</v>
      </c>
      <c r="B5781" t="str">
        <f>YEAR(C5781)&amp;VLOOKUP(MONTH(C5781),lookup!$G$2:$N$13,8)</f>
        <v>2024M01</v>
      </c>
      <c r="C5781" s="7">
        <f t="shared" si="622"/>
        <v>45318</v>
      </c>
      <c r="D5781" s="126">
        <v>40.376901802163765</v>
      </c>
      <c r="E5781">
        <f t="shared" si="612"/>
        <v>40.087679013836848</v>
      </c>
      <c r="F5781" s="126">
        <v>33.337769246383694</v>
      </c>
      <c r="G5781">
        <f t="shared" si="621"/>
        <v>33.008094837454223</v>
      </c>
      <c r="H5781">
        <f t="shared" si="619"/>
        <v>40.323391090126805</v>
      </c>
      <c r="I5781">
        <f t="shared" si="620"/>
        <v>33.468693622029981</v>
      </c>
      <c r="J5781">
        <f t="shared" si="614"/>
        <v>0</v>
      </c>
      <c r="K5781" s="156"/>
      <c r="L5781" s="69"/>
      <c r="M5781" s="66"/>
      <c r="O5781" s="148"/>
      <c r="P5781" s="68"/>
      <c r="Q5781" s="148"/>
      <c r="R5781" s="155"/>
      <c r="S5781">
        <f t="shared" si="615"/>
        <v>33.482637300392639</v>
      </c>
      <c r="T5781">
        <f t="shared" si="616"/>
        <v>1.3943678362657863E-2</v>
      </c>
      <c r="U5781">
        <f t="shared" si="617"/>
        <v>40.335047407980085</v>
      </c>
      <c r="V5781">
        <f t="shared" si="618"/>
        <v>1.1656317853280029E-2</v>
      </c>
    </row>
    <row r="5782" spans="1:22">
      <c r="A5782" s="12">
        <f t="shared" si="613"/>
        <v>0</v>
      </c>
      <c r="B5782" t="str">
        <f>YEAR(C5782)&amp;VLOOKUP(MONTH(C5782),lookup!$G$2:$N$13,8)</f>
        <v>2024M01</v>
      </c>
      <c r="C5782" s="7">
        <f t="shared" si="622"/>
        <v>45319</v>
      </c>
      <c r="D5782" s="126">
        <v>40.190653733817335</v>
      </c>
      <c r="E5782">
        <f t="shared" si="612"/>
        <v>40.147224870144235</v>
      </c>
      <c r="F5782" s="126">
        <v>33.005382595692403</v>
      </c>
      <c r="G5782">
        <f t="shared" si="621"/>
        <v>33.071083575939113</v>
      </c>
      <c r="H5782">
        <f t="shared" si="619"/>
        <v>40.353320458727289</v>
      </c>
      <c r="I5782">
        <f t="shared" si="620"/>
        <v>33.48399149201056</v>
      </c>
      <c r="J5782">
        <f t="shared" si="614"/>
        <v>0</v>
      </c>
      <c r="K5782" s="156"/>
      <c r="L5782" s="69"/>
      <c r="M5782" s="66"/>
      <c r="O5782" s="148"/>
      <c r="P5782" s="68"/>
      <c r="Q5782" s="148"/>
      <c r="R5782" s="155"/>
      <c r="S5782">
        <f t="shared" si="615"/>
        <v>33.479989619124424</v>
      </c>
      <c r="T5782">
        <f t="shared" si="616"/>
        <v>-4.0018728861355157E-3</v>
      </c>
      <c r="U5782">
        <f t="shared" si="617"/>
        <v>40.346276567851653</v>
      </c>
      <c r="V5782">
        <f t="shared" si="618"/>
        <v>-7.0438908756358387E-3</v>
      </c>
    </row>
    <row r="5783" spans="1:22">
      <c r="A5783" s="12">
        <f t="shared" si="613"/>
        <v>0</v>
      </c>
      <c r="B5783" t="str">
        <f>YEAR(C5783)&amp;VLOOKUP(MONTH(C5783),lookup!$G$2:$N$13,8)</f>
        <v>2024M01</v>
      </c>
      <c r="C5783" s="7">
        <f t="shared" si="622"/>
        <v>45320</v>
      </c>
      <c r="D5783" s="126">
        <v>40.412821388022479</v>
      </c>
      <c r="E5783">
        <f t="shared" si="612"/>
        <v>40.18849421034075</v>
      </c>
      <c r="F5783" s="126">
        <v>33.31361487061632</v>
      </c>
      <c r="G5783">
        <f t="shared" si="621"/>
        <v>33.085480558544603</v>
      </c>
      <c r="H5783">
        <f t="shared" si="619"/>
        <v>40.353692434354215</v>
      </c>
      <c r="I5783">
        <f t="shared" si="620"/>
        <v>33.478735178412826</v>
      </c>
      <c r="J5783">
        <f t="shared" si="614"/>
        <v>0</v>
      </c>
      <c r="K5783" s="156"/>
      <c r="L5783" s="69"/>
      <c r="M5783" s="66"/>
      <c r="O5783" s="148"/>
      <c r="P5783" s="68"/>
      <c r="Q5783" s="148"/>
      <c r="R5783" s="155"/>
      <c r="S5783">
        <f t="shared" si="615"/>
        <v>33.476986893719662</v>
      </c>
      <c r="T5783">
        <f t="shared" si="616"/>
        <v>-1.7482846931642371E-3</v>
      </c>
      <c r="U5783">
        <f t="shared" si="617"/>
        <v>40.345348496683492</v>
      </c>
      <c r="V5783">
        <f t="shared" si="618"/>
        <v>-8.3439376707232782E-3</v>
      </c>
    </row>
    <row r="5784" spans="1:22">
      <c r="A5784" s="12">
        <f t="shared" si="613"/>
        <v>0</v>
      </c>
      <c r="B5784" t="str">
        <f>YEAR(C5784)&amp;VLOOKUP(MONTH(C5784),lookup!$G$2:$N$13,8)</f>
        <v>2024M01</v>
      </c>
      <c r="C5784" s="7">
        <f t="shared" si="622"/>
        <v>45321</v>
      </c>
      <c r="D5784" s="126">
        <v>40.104356550507006</v>
      </c>
      <c r="E5784">
        <f t="shared" si="612"/>
        <v>40.240681670411455</v>
      </c>
      <c r="F5784" s="126">
        <v>32.782318310959923</v>
      </c>
      <c r="G5784">
        <f t="shared" si="621"/>
        <v>33.118670526244273</v>
      </c>
      <c r="H5784">
        <f t="shared" si="619"/>
        <v>40.405983675745524</v>
      </c>
      <c r="I5784">
        <f t="shared" si="620"/>
        <v>33.507299501449857</v>
      </c>
      <c r="J5784">
        <f t="shared" si="614"/>
        <v>0</v>
      </c>
      <c r="K5784" s="156"/>
      <c r="L5784" s="69"/>
      <c r="M5784" s="66"/>
      <c r="O5784" s="148"/>
      <c r="P5784" s="68"/>
      <c r="Q5784" s="148"/>
      <c r="R5784" s="155"/>
      <c r="S5784">
        <f t="shared" si="615"/>
        <v>33.488168101549832</v>
      </c>
      <c r="T5784">
        <f t="shared" si="616"/>
        <v>-1.913139990002577E-2</v>
      </c>
      <c r="U5784">
        <f t="shared" si="617"/>
        <v>40.371389486923086</v>
      </c>
      <c r="V5784">
        <f t="shared" si="618"/>
        <v>-3.4594188822438809E-2</v>
      </c>
    </row>
    <row r="5785" spans="1:22">
      <c r="A5785" s="12">
        <f t="shared" si="613"/>
        <v>0</v>
      </c>
      <c r="B5785" t="str">
        <f>YEAR(C5785)&amp;VLOOKUP(MONTH(C5785),lookup!$G$2:$N$13,8)</f>
        <v>2024M01</v>
      </c>
      <c r="C5785" s="7">
        <f t="shared" si="622"/>
        <v>45322</v>
      </c>
      <c r="D5785" s="126">
        <v>40.283596361205525</v>
      </c>
      <c r="E5785">
        <f t="shared" si="612"/>
        <v>40.239174770436847</v>
      </c>
      <c r="F5785" s="126">
        <v>33.265995660618877</v>
      </c>
      <c r="G5785">
        <f t="shared" si="621"/>
        <v>33.10282731335365</v>
      </c>
      <c r="H5785">
        <f t="shared" si="619"/>
        <v>40.395723291018371</v>
      </c>
      <c r="I5785">
        <f t="shared" si="620"/>
        <v>33.49736448093207</v>
      </c>
      <c r="J5785">
        <f t="shared" si="614"/>
        <v>0</v>
      </c>
      <c r="K5785" s="156"/>
      <c r="L5785" s="69"/>
      <c r="M5785" s="66"/>
      <c r="O5785" s="148"/>
      <c r="P5785" s="68"/>
      <c r="Q5785" s="148"/>
      <c r="R5785" s="155"/>
      <c r="S5785">
        <f t="shared" si="615"/>
        <v>33.488329158566799</v>
      </c>
      <c r="T5785">
        <f t="shared" si="616"/>
        <v>-9.03532236527127E-3</v>
      </c>
      <c r="U5785">
        <f t="shared" si="617"/>
        <v>40.392499151470801</v>
      </c>
      <c r="V5785">
        <f t="shared" si="618"/>
        <v>-3.2241395475693935E-3</v>
      </c>
    </row>
    <row r="5786" spans="1:22">
      <c r="A5786" s="12">
        <f t="shared" si="613"/>
        <v>0</v>
      </c>
      <c r="B5786" t="str">
        <f>YEAR(C5786)&amp;VLOOKUP(MONTH(C5786),lookup!$G$2:$N$13,8)</f>
        <v>2024M02</v>
      </c>
      <c r="C5786" s="7">
        <f t="shared" si="622"/>
        <v>45323</v>
      </c>
      <c r="D5786" s="126">
        <v>40.108488913131296</v>
      </c>
      <c r="E5786">
        <f t="shared" si="612"/>
        <v>40.251971893992646</v>
      </c>
      <c r="F5786" s="126">
        <v>32.909988458243852</v>
      </c>
      <c r="G5786">
        <f t="shared" si="621"/>
        <v>33.117095998613237</v>
      </c>
      <c r="H5786">
        <f t="shared" si="619"/>
        <v>40.381989062247705</v>
      </c>
      <c r="I5786">
        <f t="shared" si="620"/>
        <v>33.464915464322459</v>
      </c>
      <c r="J5786">
        <f t="shared" si="614"/>
        <v>0</v>
      </c>
      <c r="K5786" s="156"/>
      <c r="L5786" s="69"/>
      <c r="M5786" s="66"/>
      <c r="O5786" s="148"/>
      <c r="P5786" s="68"/>
      <c r="Q5786" s="148"/>
      <c r="R5786" s="155"/>
      <c r="S5786">
        <f t="shared" si="615"/>
        <v>33.467852116566924</v>
      </c>
      <c r="T5786">
        <f t="shared" si="616"/>
        <v>2.9366522444647103E-3</v>
      </c>
      <c r="U5786">
        <f t="shared" si="617"/>
        <v>40.36930208094072</v>
      </c>
      <c r="V5786">
        <f t="shared" si="618"/>
        <v>-1.2686981306984535E-2</v>
      </c>
    </row>
    <row r="5787" spans="1:22">
      <c r="A5787" s="12">
        <f t="shared" si="613"/>
        <v>0</v>
      </c>
      <c r="B5787" t="str">
        <f>YEAR(C5787)&amp;VLOOKUP(MONTH(C5787),lookup!$G$2:$N$13,8)</f>
        <v>2024M02</v>
      </c>
      <c r="C5787" s="7">
        <f t="shared" si="622"/>
        <v>45324</v>
      </c>
      <c r="D5787" s="126">
        <v>40.569861768868449</v>
      </c>
      <c r="E5787">
        <f t="shared" si="612"/>
        <v>40.283643370549868</v>
      </c>
      <c r="F5787" s="126">
        <v>33.501577466895803</v>
      </c>
      <c r="G5787">
        <f t="shared" si="621"/>
        <v>33.137233513391038</v>
      </c>
      <c r="H5787">
        <f t="shared" si="619"/>
        <v>40.407286186889237</v>
      </c>
      <c r="I5787">
        <f t="shared" si="620"/>
        <v>33.495080223647577</v>
      </c>
      <c r="J5787">
        <f t="shared" si="614"/>
        <v>0</v>
      </c>
      <c r="K5787" s="156"/>
      <c r="L5787" s="69"/>
      <c r="M5787" s="66"/>
      <c r="O5787" s="148"/>
      <c r="P5787" s="68"/>
      <c r="Q5787" s="148"/>
      <c r="R5787" s="155"/>
      <c r="S5787">
        <f t="shared" si="615"/>
        <v>33.488545550371555</v>
      </c>
      <c r="T5787">
        <f t="shared" si="616"/>
        <v>-6.5346732760218629E-3</v>
      </c>
      <c r="U5787">
        <f t="shared" si="617"/>
        <v>40.407791340777734</v>
      </c>
      <c r="V5787">
        <f t="shared" si="618"/>
        <v>5.0515388849703413E-4</v>
      </c>
    </row>
    <row r="5788" spans="1:22">
      <c r="A5788" s="12">
        <f t="shared" si="613"/>
        <v>0</v>
      </c>
      <c r="B5788" t="str">
        <f>YEAR(C5788)&amp;VLOOKUP(MONTH(C5788),lookup!$G$2:$N$13,8)</f>
        <v>2024M02</v>
      </c>
      <c r="C5788" s="7">
        <f t="shared" si="622"/>
        <v>45325</v>
      </c>
      <c r="D5788" s="126">
        <v>40.272400819691384</v>
      </c>
      <c r="E5788">
        <f t="shared" si="612"/>
        <v>40.290903067040126</v>
      </c>
      <c r="F5788" s="126">
        <v>33.013028841257182</v>
      </c>
      <c r="G5788">
        <f t="shared" si="621"/>
        <v>33.13614834971608</v>
      </c>
      <c r="H5788">
        <f t="shared" si="619"/>
        <v>40.40901411509482</v>
      </c>
      <c r="I5788">
        <f t="shared" si="620"/>
        <v>33.482630767399733</v>
      </c>
      <c r="J5788">
        <f t="shared" si="614"/>
        <v>0</v>
      </c>
      <c r="K5788" s="156"/>
      <c r="L5788" s="69"/>
      <c r="M5788" s="66"/>
      <c r="O5788" s="148"/>
      <c r="P5788" s="68"/>
      <c r="Q5788" s="148"/>
      <c r="R5788" s="155"/>
      <c r="S5788">
        <f t="shared" si="615"/>
        <v>33.475916152870255</v>
      </c>
      <c r="T5788">
        <f t="shared" si="616"/>
        <v>-6.7146145294785242E-3</v>
      </c>
      <c r="U5788">
        <f t="shared" si="617"/>
        <v>40.391942043783715</v>
      </c>
      <c r="V5788">
        <f t="shared" si="618"/>
        <v>-1.7072071311105219E-2</v>
      </c>
    </row>
    <row r="5789" spans="1:22">
      <c r="A5789" s="12">
        <f t="shared" si="613"/>
        <v>0</v>
      </c>
      <c r="B5789" t="str">
        <f>YEAR(C5789)&amp;VLOOKUP(MONTH(C5789),lookup!$G$2:$N$13,8)</f>
        <v>2024M02</v>
      </c>
      <c r="C5789" s="7">
        <f t="shared" si="622"/>
        <v>45326</v>
      </c>
      <c r="D5789" s="126">
        <v>40.758158383982853</v>
      </c>
      <c r="E5789">
        <f t="shared" si="612"/>
        <v>40.343509686400523</v>
      </c>
      <c r="F5789" s="126">
        <v>33.577643995936519</v>
      </c>
      <c r="G5789">
        <f t="shared" si="621"/>
        <v>33.173142948673153</v>
      </c>
      <c r="H5789">
        <f t="shared" si="619"/>
        <v>40.446523539849252</v>
      </c>
      <c r="I5789">
        <f t="shared" si="620"/>
        <v>33.513059753623018</v>
      </c>
      <c r="J5789">
        <f t="shared" si="614"/>
        <v>0</v>
      </c>
      <c r="K5789" s="156"/>
      <c r="L5789" s="69"/>
      <c r="M5789" s="66"/>
      <c r="O5789" s="148"/>
      <c r="P5789" s="68"/>
      <c r="Q5789" s="148"/>
      <c r="R5789" s="155"/>
      <c r="S5789">
        <f t="shared" si="615"/>
        <v>33.498683964720939</v>
      </c>
      <c r="T5789">
        <f t="shared" si="616"/>
        <v>-1.4375788902079023E-2</v>
      </c>
      <c r="U5789">
        <f t="shared" si="617"/>
        <v>40.434985774856955</v>
      </c>
      <c r="V5789">
        <f t="shared" si="618"/>
        <v>-1.1537764992297639E-2</v>
      </c>
    </row>
    <row r="5790" spans="1:22">
      <c r="A5790" s="12">
        <f t="shared" si="613"/>
        <v>0</v>
      </c>
      <c r="B5790" t="str">
        <f>YEAR(C5790)&amp;VLOOKUP(MONTH(C5790),lookup!$G$2:$N$13,8)</f>
        <v>2024M02</v>
      </c>
      <c r="C5790" s="7">
        <f t="shared" si="622"/>
        <v>45327</v>
      </c>
      <c r="D5790" s="126">
        <v>40.396281524981525</v>
      </c>
      <c r="E5790">
        <f t="shared" si="612"/>
        <v>40.380688504554492</v>
      </c>
      <c r="F5790" s="126">
        <v>33.087759247944824</v>
      </c>
      <c r="G5790">
        <f t="shared" si="621"/>
        <v>33.203744900854332</v>
      </c>
      <c r="H5790">
        <f t="shared" si="619"/>
        <v>40.443871316081932</v>
      </c>
      <c r="I5790">
        <f t="shared" si="620"/>
        <v>33.497485137411125</v>
      </c>
      <c r="J5790">
        <f t="shared" si="614"/>
        <v>0</v>
      </c>
      <c r="K5790" s="156"/>
      <c r="L5790" s="69"/>
      <c r="M5790" s="66"/>
      <c r="O5790" s="148"/>
      <c r="P5790" s="68"/>
      <c r="Q5790" s="148"/>
      <c r="R5790" s="155"/>
      <c r="S5790">
        <f t="shared" si="615"/>
        <v>33.504788997732668</v>
      </c>
      <c r="T5790">
        <f t="shared" si="616"/>
        <v>7.3038603215422881E-3</v>
      </c>
      <c r="U5790">
        <f t="shared" si="617"/>
        <v>40.444907360423521</v>
      </c>
      <c r="V5790">
        <f t="shared" si="618"/>
        <v>1.0360443415891041E-3</v>
      </c>
    </row>
    <row r="5791" spans="1:22">
      <c r="A5791" s="12">
        <f t="shared" si="613"/>
        <v>0</v>
      </c>
      <c r="B5791" t="str">
        <f>YEAR(C5791)&amp;VLOOKUP(MONTH(C5791),lookup!$G$2:$N$13,8)</f>
        <v>2024M02</v>
      </c>
      <c r="C5791" s="7">
        <f t="shared" si="622"/>
        <v>45328</v>
      </c>
      <c r="D5791" s="126">
        <v>40.734407898315041</v>
      </c>
      <c r="E5791">
        <f t="shared" si="612"/>
        <v>40.43835528954024</v>
      </c>
      <c r="F5791" s="126">
        <v>33.533707749738326</v>
      </c>
      <c r="G5791">
        <f t="shared" si="621"/>
        <v>33.239810046559413</v>
      </c>
      <c r="H5791">
        <f t="shared" si="619"/>
        <v>40.476316002313418</v>
      </c>
      <c r="I5791">
        <f t="shared" si="620"/>
        <v>33.529380714316815</v>
      </c>
      <c r="J5791">
        <f t="shared" si="614"/>
        <v>0</v>
      </c>
      <c r="K5791" s="156"/>
      <c r="L5791" s="69"/>
      <c r="M5791" s="66"/>
      <c r="O5791" s="148"/>
      <c r="P5791" s="68"/>
      <c r="Q5791" s="148"/>
      <c r="R5791" s="155"/>
      <c r="S5791">
        <f t="shared" si="615"/>
        <v>33.516245518856977</v>
      </c>
      <c r="T5791">
        <f t="shared" si="616"/>
        <v>-1.3135195459838656E-2</v>
      </c>
      <c r="U5791">
        <f t="shared" si="617"/>
        <v>40.465008201756525</v>
      </c>
      <c r="V5791">
        <f t="shared" si="618"/>
        <v>-1.1307800556892289E-2</v>
      </c>
    </row>
    <row r="5792" spans="1:22">
      <c r="A5792" s="12">
        <f t="shared" si="613"/>
        <v>0</v>
      </c>
      <c r="B5792" t="str">
        <f>YEAR(C5792)&amp;VLOOKUP(MONTH(C5792),lookup!$G$2:$N$13,8)</f>
        <v>2024M02</v>
      </c>
      <c r="C5792" s="7">
        <f t="shared" si="622"/>
        <v>45329</v>
      </c>
      <c r="D5792" s="126">
        <v>40.563615615656872</v>
      </c>
      <c r="E5792">
        <f t="shared" si="612"/>
        <v>40.50498620632257</v>
      </c>
      <c r="F5792" s="126">
        <v>33.272685174644238</v>
      </c>
      <c r="G5792">
        <f t="shared" si="621"/>
        <v>33.300682701906382</v>
      </c>
      <c r="H5792">
        <f t="shared" si="619"/>
        <v>40.501830178973343</v>
      </c>
      <c r="I5792">
        <f t="shared" si="620"/>
        <v>33.541845595304274</v>
      </c>
      <c r="J5792">
        <f t="shared" si="614"/>
        <v>0</v>
      </c>
      <c r="K5792" s="156"/>
      <c r="L5792" s="69"/>
      <c r="M5792" s="66"/>
      <c r="O5792" s="148"/>
      <c r="P5792" s="68"/>
      <c r="Q5792" s="148"/>
      <c r="R5792" s="155"/>
      <c r="S5792">
        <f t="shared" si="615"/>
        <v>33.538847462442831</v>
      </c>
      <c r="T5792">
        <f t="shared" si="616"/>
        <v>-2.9981328614425706E-3</v>
      </c>
      <c r="U5792">
        <f t="shared" si="617"/>
        <v>40.494641654160276</v>
      </c>
      <c r="V5792">
        <f t="shared" si="618"/>
        <v>-7.1885248130669765E-3</v>
      </c>
    </row>
    <row r="5793" spans="1:22">
      <c r="A5793" s="12">
        <f t="shared" si="613"/>
        <v>0</v>
      </c>
      <c r="B5793" t="str">
        <f>YEAR(C5793)&amp;VLOOKUP(MONTH(C5793),lookup!$G$2:$N$13,8)</f>
        <v>2024M02</v>
      </c>
      <c r="C5793" s="7">
        <f t="shared" si="622"/>
        <v>45330</v>
      </c>
      <c r="D5793" s="126">
        <v>40.486908476046899</v>
      </c>
      <c r="E5793">
        <f t="shared" si="612"/>
        <v>40.510780439098362</v>
      </c>
      <c r="F5793" s="126">
        <v>33.244925504738148</v>
      </c>
      <c r="G5793">
        <f t="shared" si="621"/>
        <v>33.2779781536507</v>
      </c>
      <c r="H5793">
        <f t="shared" si="619"/>
        <v>40.512181984714005</v>
      </c>
      <c r="I5793">
        <f t="shared" si="620"/>
        <v>33.540376591717845</v>
      </c>
      <c r="J5793">
        <f t="shared" si="614"/>
        <v>0</v>
      </c>
      <c r="K5793" s="156"/>
      <c r="L5793" s="69"/>
      <c r="M5793" s="66"/>
      <c r="O5793" s="148"/>
      <c r="P5793" s="68"/>
      <c r="Q5793" s="148"/>
      <c r="R5793" s="155"/>
      <c r="S5793">
        <f t="shared" si="615"/>
        <v>33.55000523985192</v>
      </c>
      <c r="T5793">
        <f t="shared" si="616"/>
        <v>9.6286481340754904E-3</v>
      </c>
      <c r="U5793">
        <f t="shared" si="617"/>
        <v>40.516479347640086</v>
      </c>
      <c r="V5793">
        <f t="shared" si="618"/>
        <v>4.297362926081405E-3</v>
      </c>
    </row>
    <row r="5794" spans="1:22">
      <c r="A5794" s="12">
        <f t="shared" si="613"/>
        <v>0</v>
      </c>
      <c r="B5794" t="str">
        <f>YEAR(C5794)&amp;VLOOKUP(MONTH(C5794),lookup!$G$2:$N$13,8)</f>
        <v>2024M02</v>
      </c>
      <c r="C5794" s="7">
        <f t="shared" si="622"/>
        <v>45331</v>
      </c>
      <c r="D5794" s="126">
        <v>40.154185536820385</v>
      </c>
      <c r="E5794">
        <f t="shared" si="612"/>
        <v>40.503785204506343</v>
      </c>
      <c r="F5794" s="126">
        <v>32.948671772832732</v>
      </c>
      <c r="G5794">
        <f t="shared" si="621"/>
        <v>33.275032771777134</v>
      </c>
      <c r="H5794">
        <f t="shared" si="619"/>
        <v>40.561391106926166</v>
      </c>
      <c r="I5794">
        <f t="shared" si="620"/>
        <v>33.574534521969767</v>
      </c>
      <c r="J5794">
        <f t="shared" si="614"/>
        <v>0</v>
      </c>
      <c r="K5794" s="156"/>
      <c r="L5794" s="69"/>
      <c r="M5794" s="66"/>
      <c r="O5794" s="148"/>
      <c r="P5794" s="68"/>
      <c r="Q5794" s="148"/>
      <c r="R5794" s="155"/>
      <c r="S5794">
        <f t="shared" si="615"/>
        <v>33.56390106917506</v>
      </c>
      <c r="T5794">
        <f t="shared" si="616"/>
        <v>-1.0633452794706955E-2</v>
      </c>
      <c r="U5794">
        <f t="shared" si="617"/>
        <v>40.549796731198136</v>
      </c>
      <c r="V5794">
        <f t="shared" si="618"/>
        <v>-1.159437572803057E-2</v>
      </c>
    </row>
    <row r="5795" spans="1:22">
      <c r="A5795" s="12">
        <f t="shared" si="613"/>
        <v>0</v>
      </c>
      <c r="B5795" t="str">
        <f>YEAR(C5795)&amp;VLOOKUP(MONTH(C5795),lookup!$G$2:$N$13,8)</f>
        <v>2024M02</v>
      </c>
      <c r="C5795" s="7">
        <f t="shared" si="622"/>
        <v>45332</v>
      </c>
      <c r="D5795" s="126">
        <v>41.084795076932075</v>
      </c>
      <c r="E5795">
        <f t="shared" si="612"/>
        <v>40.56318826067276</v>
      </c>
      <c r="F5795" s="126">
        <v>33.860858164110503</v>
      </c>
      <c r="G5795">
        <f t="shared" si="621"/>
        <v>33.32108899603422</v>
      </c>
      <c r="H5795">
        <f t="shared" si="619"/>
        <v>40.537130091179094</v>
      </c>
      <c r="I5795">
        <f t="shared" si="620"/>
        <v>33.551130389659718</v>
      </c>
      <c r="J5795">
        <f t="shared" si="614"/>
        <v>0</v>
      </c>
      <c r="K5795" s="156"/>
      <c r="L5795" s="69"/>
      <c r="M5795" s="66"/>
      <c r="O5795" s="148"/>
      <c r="P5795" s="68"/>
      <c r="Q5795" s="148"/>
      <c r="R5795" s="155"/>
      <c r="S5795">
        <f t="shared" si="615"/>
        <v>33.566636896413961</v>
      </c>
      <c r="T5795">
        <f t="shared" si="616"/>
        <v>1.5506506754242366E-2</v>
      </c>
      <c r="U5795">
        <f t="shared" si="617"/>
        <v>40.548888462080683</v>
      </c>
      <c r="V5795">
        <f t="shared" si="618"/>
        <v>1.1758370901588933E-2</v>
      </c>
    </row>
    <row r="5796" spans="1:22">
      <c r="A5796" s="12">
        <f t="shared" si="613"/>
        <v>0</v>
      </c>
      <c r="B5796" t="str">
        <f>YEAR(C5796)&amp;VLOOKUP(MONTH(C5796),lookup!$G$2:$N$13,8)</f>
        <v>2024M02</v>
      </c>
      <c r="C5796" s="7">
        <f t="shared" si="622"/>
        <v>45333</v>
      </c>
      <c r="D5796" s="126">
        <v>40.270613303510103</v>
      </c>
      <c r="E5796">
        <f t="shared" si="612"/>
        <v>40.552604189122142</v>
      </c>
      <c r="F5796" s="126">
        <v>32.930698255107934</v>
      </c>
      <c r="G5796">
        <f t="shared" si="621"/>
        <v>33.302854918330148</v>
      </c>
      <c r="H5796">
        <f t="shared" si="619"/>
        <v>40.562170677961248</v>
      </c>
      <c r="I5796">
        <f t="shared" si="620"/>
        <v>33.562630324313361</v>
      </c>
      <c r="J5796">
        <f t="shared" si="614"/>
        <v>0</v>
      </c>
      <c r="K5796" s="156"/>
      <c r="L5796" s="69"/>
      <c r="M5796" s="66"/>
      <c r="O5796" s="148"/>
      <c r="P5796" s="68"/>
      <c r="Q5796" s="148"/>
      <c r="R5796" s="155"/>
      <c r="S5796">
        <f t="shared" si="615"/>
        <v>33.56539670765055</v>
      </c>
      <c r="T5796">
        <f t="shared" si="616"/>
        <v>2.7663833371889268E-3</v>
      </c>
      <c r="U5796">
        <f t="shared" si="617"/>
        <v>40.566326164199367</v>
      </c>
      <c r="V5796">
        <f t="shared" si="618"/>
        <v>4.1554862381190105E-3</v>
      </c>
    </row>
    <row r="5797" spans="1:22">
      <c r="A5797" s="12">
        <f t="shared" si="613"/>
        <v>0</v>
      </c>
      <c r="B5797" t="str">
        <f>YEAR(C5797)&amp;VLOOKUP(MONTH(C5797),lookup!$G$2:$N$13,8)</f>
        <v>2024M02</v>
      </c>
      <c r="C5797" s="7">
        <f t="shared" si="622"/>
        <v>45334</v>
      </c>
      <c r="D5797" s="126">
        <v>40.836496247256761</v>
      </c>
      <c r="E5797">
        <f t="shared" si="612"/>
        <v>40.566007667988572</v>
      </c>
      <c r="F5797" s="126">
        <v>33.647383056606913</v>
      </c>
      <c r="G5797">
        <f t="shared" si="621"/>
        <v>33.316686551861096</v>
      </c>
      <c r="H5797">
        <f t="shared" si="619"/>
        <v>40.559330419162848</v>
      </c>
      <c r="I5797">
        <f t="shared" si="620"/>
        <v>33.552760683343365</v>
      </c>
      <c r="J5797">
        <f t="shared" si="614"/>
        <v>0</v>
      </c>
      <c r="K5797" s="156"/>
      <c r="L5797" s="69"/>
      <c r="M5797" s="66"/>
      <c r="O5797" s="148"/>
      <c r="P5797" s="68"/>
      <c r="Q5797" s="148"/>
      <c r="R5797" s="155"/>
      <c r="S5797">
        <f t="shared" si="615"/>
        <v>33.575421771770664</v>
      </c>
      <c r="T5797">
        <f t="shared" si="616"/>
        <v>2.2661088427298637E-2</v>
      </c>
      <c r="U5797">
        <f t="shared" si="617"/>
        <v>40.573100480822283</v>
      </c>
      <c r="V5797">
        <f t="shared" si="618"/>
        <v>1.3770061659435839E-2</v>
      </c>
    </row>
    <row r="5798" spans="1:22">
      <c r="A5798" s="12">
        <f t="shared" si="613"/>
        <v>0</v>
      </c>
      <c r="B5798" t="str">
        <f>YEAR(C5798)&amp;VLOOKUP(MONTH(C5798),lookup!$G$2:$N$13,8)</f>
        <v>2024M02</v>
      </c>
      <c r="C5798" s="7">
        <f t="shared" si="622"/>
        <v>45335</v>
      </c>
      <c r="D5798" s="126">
        <v>40.20305938259061</v>
      </c>
      <c r="E5798">
        <f t="shared" si="612"/>
        <v>40.523884931333612</v>
      </c>
      <c r="F5798" s="126">
        <v>32.87210594341343</v>
      </c>
      <c r="G5798">
        <f t="shared" si="621"/>
        <v>33.269826617725315</v>
      </c>
      <c r="H5798">
        <f t="shared" si="619"/>
        <v>40.555360792351628</v>
      </c>
      <c r="I5798">
        <f t="shared" si="620"/>
        <v>33.554979542483601</v>
      </c>
      <c r="J5798">
        <f t="shared" si="614"/>
        <v>0</v>
      </c>
      <c r="K5798" s="156"/>
      <c r="L5798" s="69"/>
      <c r="M5798" s="66"/>
      <c r="O5798" s="148"/>
      <c r="P5798" s="68"/>
      <c r="Q5798" s="148"/>
      <c r="R5798" s="155"/>
      <c r="S5798">
        <f t="shared" si="615"/>
        <v>33.559977284537197</v>
      </c>
      <c r="T5798">
        <f t="shared" si="616"/>
        <v>4.9977420535967099E-3</v>
      </c>
      <c r="U5798">
        <f t="shared" si="617"/>
        <v>40.575098859669872</v>
      </c>
      <c r="V5798">
        <f t="shared" si="618"/>
        <v>1.9738067318243679E-2</v>
      </c>
    </row>
    <row r="5799" spans="1:22">
      <c r="A5799" s="12">
        <f t="shared" si="613"/>
        <v>0</v>
      </c>
      <c r="B5799" t="str">
        <f>YEAR(C5799)&amp;VLOOKUP(MONTH(C5799),lookup!$G$2:$N$13,8)</f>
        <v>2024M02</v>
      </c>
      <c r="C5799" s="7">
        <f t="shared" si="622"/>
        <v>45336</v>
      </c>
      <c r="D5799" s="126">
        <v>41.168149854631089</v>
      </c>
      <c r="E5799">
        <f t="shared" si="612"/>
        <v>40.607763918485389</v>
      </c>
      <c r="F5799" s="126">
        <v>33.94022206897327</v>
      </c>
      <c r="G5799">
        <f t="shared" si="621"/>
        <v>33.353175143030427</v>
      </c>
      <c r="H5799">
        <f t="shared" si="619"/>
        <v>40.583674966915446</v>
      </c>
      <c r="I5799">
        <f t="shared" si="620"/>
        <v>33.564497270747701</v>
      </c>
      <c r="J5799">
        <f t="shared" si="614"/>
        <v>0</v>
      </c>
      <c r="K5799" s="156"/>
      <c r="L5799" s="69"/>
      <c r="M5799" s="66"/>
      <c r="O5799" s="148"/>
      <c r="P5799" s="68"/>
      <c r="Q5799" s="148"/>
      <c r="R5799" s="155"/>
      <c r="S5799">
        <f t="shared" si="615"/>
        <v>33.56597218344362</v>
      </c>
      <c r="T5799">
        <f t="shared" si="616"/>
        <v>1.4749126959188175E-3</v>
      </c>
      <c r="U5799">
        <f t="shared" si="617"/>
        <v>40.571190797058016</v>
      </c>
      <c r="V5799">
        <f t="shared" si="618"/>
        <v>-1.2484169857430061E-2</v>
      </c>
    </row>
    <row r="5800" spans="1:22">
      <c r="A5800" s="12">
        <f t="shared" si="613"/>
        <v>0</v>
      </c>
      <c r="B5800" t="str">
        <f>YEAR(C5800)&amp;VLOOKUP(MONTH(C5800),lookup!$G$2:$N$13,8)</f>
        <v>2024M02</v>
      </c>
      <c r="C5800" s="7">
        <f t="shared" si="622"/>
        <v>45337</v>
      </c>
      <c r="D5800" s="126">
        <v>40.395199848405298</v>
      </c>
      <c r="E5800">
        <f t="shared" si="612"/>
        <v>40.617322458997577</v>
      </c>
      <c r="F5800" s="126">
        <v>33.057650184905356</v>
      </c>
      <c r="G5800">
        <f t="shared" si="621"/>
        <v>33.348816990511139</v>
      </c>
      <c r="H5800">
        <f t="shared" si="619"/>
        <v>40.615208844722687</v>
      </c>
      <c r="I5800">
        <f t="shared" si="620"/>
        <v>33.58301436905095</v>
      </c>
      <c r="J5800">
        <f t="shared" si="614"/>
        <v>0</v>
      </c>
      <c r="K5800" s="156"/>
      <c r="L5800" s="69"/>
      <c r="M5800" s="66"/>
      <c r="O5800" s="148"/>
      <c r="P5800" s="68"/>
      <c r="Q5800" s="148"/>
      <c r="R5800" s="155"/>
      <c r="S5800">
        <f t="shared" si="615"/>
        <v>33.584569783038901</v>
      </c>
      <c r="T5800">
        <f t="shared" si="616"/>
        <v>1.5554139879512263E-3</v>
      </c>
      <c r="U5800">
        <f t="shared" si="617"/>
        <v>40.612598358026375</v>
      </c>
      <c r="V5800">
        <f t="shared" si="618"/>
        <v>-2.6104866963123641E-3</v>
      </c>
    </row>
    <row r="5801" spans="1:22">
      <c r="A5801" s="12">
        <f t="shared" si="613"/>
        <v>0</v>
      </c>
      <c r="B5801" t="str">
        <f>YEAR(C5801)&amp;VLOOKUP(MONTH(C5801),lookup!$G$2:$N$13,8)</f>
        <v>2024M02</v>
      </c>
      <c r="C5801" s="7">
        <f t="shared" si="622"/>
        <v>45338</v>
      </c>
      <c r="D5801" s="126">
        <v>41.63507945908124</v>
      </c>
      <c r="E5801">
        <f t="shared" si="612"/>
        <v>40.734940177282979</v>
      </c>
      <c r="F5801" s="126">
        <v>34.295918591372534</v>
      </c>
      <c r="G5801">
        <f t="shared" si="621"/>
        <v>33.450759094030957</v>
      </c>
      <c r="H5801">
        <f t="shared" si="619"/>
        <v>40.67667124826886</v>
      </c>
      <c r="I5801">
        <f t="shared" si="620"/>
        <v>33.631532699416184</v>
      </c>
      <c r="J5801">
        <f t="shared" si="614"/>
        <v>0</v>
      </c>
      <c r="K5801" s="156"/>
      <c r="L5801" s="69"/>
      <c r="M5801" s="66"/>
      <c r="O5801" s="148"/>
      <c r="P5801" s="68"/>
      <c r="Q5801" s="148"/>
      <c r="R5801" s="155"/>
      <c r="S5801">
        <f t="shared" si="615"/>
        <v>33.611838129202837</v>
      </c>
      <c r="T5801">
        <f t="shared" si="616"/>
        <v>-1.9694570213346196E-2</v>
      </c>
      <c r="U5801">
        <f t="shared" si="617"/>
        <v>40.64970735541668</v>
      </c>
      <c r="V5801">
        <f t="shared" si="618"/>
        <v>-2.6963892852180038E-2</v>
      </c>
    </row>
    <row r="5802" spans="1:22">
      <c r="A5802" s="12">
        <f t="shared" si="613"/>
        <v>0</v>
      </c>
      <c r="B5802" t="str">
        <f>YEAR(C5802)&amp;VLOOKUP(MONTH(C5802),lookup!$G$2:$N$13,8)</f>
        <v>2024M02</v>
      </c>
      <c r="C5802" s="7">
        <f t="shared" si="622"/>
        <v>45339</v>
      </c>
      <c r="D5802" s="126">
        <v>40.859014222551529</v>
      </c>
      <c r="E5802">
        <f t="shared" si="612"/>
        <v>40.828025380061298</v>
      </c>
      <c r="F5802" s="126">
        <v>33.476739358533095</v>
      </c>
      <c r="G5802">
        <f t="shared" si="621"/>
        <v>33.529266743422653</v>
      </c>
      <c r="H5802">
        <f t="shared" si="619"/>
        <v>40.743009006964556</v>
      </c>
      <c r="I5802">
        <f t="shared" si="620"/>
        <v>33.689843642871004</v>
      </c>
      <c r="J5802">
        <f t="shared" si="614"/>
        <v>0</v>
      </c>
      <c r="K5802" s="156"/>
      <c r="L5802" s="69"/>
      <c r="M5802" s="66"/>
      <c r="O5802" s="148"/>
      <c r="P5802" s="68"/>
      <c r="Q5802" s="148"/>
      <c r="R5802" s="155"/>
      <c r="S5802">
        <f t="shared" si="615"/>
        <v>33.666556222889696</v>
      </c>
      <c r="T5802">
        <f t="shared" si="616"/>
        <v>-2.3287419981308233E-2</v>
      </c>
      <c r="U5802">
        <f t="shared" si="617"/>
        <v>40.715885811341245</v>
      </c>
      <c r="V5802">
        <f t="shared" si="618"/>
        <v>-2.7123195623310892E-2</v>
      </c>
    </row>
    <row r="5803" spans="1:22">
      <c r="A5803" s="12">
        <f t="shared" si="613"/>
        <v>0</v>
      </c>
      <c r="B5803" t="str">
        <f>YEAR(C5803)&amp;VLOOKUP(MONTH(C5803),lookup!$G$2:$N$13,8)</f>
        <v>2024M02</v>
      </c>
      <c r="C5803" s="7">
        <f t="shared" si="622"/>
        <v>45340</v>
      </c>
      <c r="D5803" s="126">
        <v>41.603800235485309</v>
      </c>
      <c r="E5803">
        <f t="shared" si="612"/>
        <v>40.924405201489918</v>
      </c>
      <c r="F5803" s="126">
        <v>34.22841869727494</v>
      </c>
      <c r="G5803">
        <f t="shared" si="621"/>
        <v>33.600658913467768</v>
      </c>
      <c r="H5803">
        <f t="shared" si="619"/>
        <v>40.802622444424777</v>
      </c>
      <c r="I5803">
        <f t="shared" si="620"/>
        <v>33.732395842721907</v>
      </c>
      <c r="J5803">
        <f t="shared" si="614"/>
        <v>0</v>
      </c>
      <c r="K5803" s="156"/>
      <c r="L5803" s="69"/>
      <c r="M5803" s="66"/>
      <c r="O5803" s="148"/>
      <c r="P5803" s="68"/>
      <c r="Q5803" s="148"/>
      <c r="R5803" s="155"/>
      <c r="S5803">
        <f t="shared" si="615"/>
        <v>33.71440084568993</v>
      </c>
      <c r="T5803">
        <f t="shared" si="616"/>
        <v>-1.7994997031976823E-2</v>
      </c>
      <c r="U5803">
        <f t="shared" si="617"/>
        <v>40.778919009275079</v>
      </c>
      <c r="V5803">
        <f t="shared" si="618"/>
        <v>-2.3703435149698748E-2</v>
      </c>
    </row>
    <row r="5804" spans="1:22">
      <c r="A5804" s="12">
        <f t="shared" si="613"/>
        <v>0</v>
      </c>
      <c r="B5804" t="str">
        <f>YEAR(C5804)&amp;VLOOKUP(MONTH(C5804),lookup!$G$2:$N$13,8)</f>
        <v>2024M02</v>
      </c>
      <c r="C5804" s="7">
        <f t="shared" si="622"/>
        <v>45341</v>
      </c>
      <c r="D5804" s="126">
        <v>40.689078528378452</v>
      </c>
      <c r="E5804">
        <f t="shared" si="612"/>
        <v>40.991060873526507</v>
      </c>
      <c r="F5804" s="126">
        <v>33.308477716959906</v>
      </c>
      <c r="G5804">
        <f t="shared" si="621"/>
        <v>33.660634444295724</v>
      </c>
      <c r="H5804">
        <f t="shared" si="619"/>
        <v>40.89289606310988</v>
      </c>
      <c r="I5804">
        <f t="shared" si="620"/>
        <v>33.799513702356279</v>
      </c>
      <c r="J5804">
        <f t="shared" si="614"/>
        <v>0</v>
      </c>
      <c r="K5804" s="156"/>
      <c r="L5804" s="69"/>
      <c r="M5804" s="66"/>
      <c r="O5804" s="148"/>
      <c r="P5804" s="68"/>
      <c r="Q5804" s="148"/>
      <c r="R5804" s="155"/>
      <c r="S5804">
        <f t="shared" si="615"/>
        <v>33.773487557366579</v>
      </c>
      <c r="T5804">
        <f t="shared" si="616"/>
        <v>-2.6026144989700128E-2</v>
      </c>
      <c r="U5804">
        <f t="shared" si="617"/>
        <v>40.851343519131113</v>
      </c>
      <c r="V5804">
        <f t="shared" si="618"/>
        <v>-4.1552543978767176E-2</v>
      </c>
    </row>
    <row r="5805" spans="1:22">
      <c r="A5805" s="12">
        <f t="shared" si="613"/>
        <v>0</v>
      </c>
      <c r="B5805" t="str">
        <f>YEAR(C5805)&amp;VLOOKUP(MONTH(C5805),lookup!$G$2:$N$13,8)</f>
        <v>2024M02</v>
      </c>
      <c r="C5805" s="7">
        <f t="shared" si="622"/>
        <v>45342</v>
      </c>
      <c r="D5805" s="126">
        <v>41.729508697007667</v>
      </c>
      <c r="E5805">
        <f t="shared" ref="E5805:E5868" si="623">AVERAGE(SUM(D5798:D5805)/8,SUM(D5800:D5805)/6)</f>
        <v>41.09365405516732</v>
      </c>
      <c r="F5805" s="126">
        <v>34.304368373498939</v>
      </c>
      <c r="G5805">
        <f t="shared" si="621"/>
        <v>33.732041551978611</v>
      </c>
      <c r="H5805">
        <f t="shared" si="619"/>
        <v>40.958140387163589</v>
      </c>
      <c r="I5805">
        <f t="shared" si="620"/>
        <v>33.86006926367493</v>
      </c>
      <c r="J5805">
        <f t="shared" si="614"/>
        <v>0</v>
      </c>
      <c r="K5805" s="156"/>
      <c r="L5805" s="69"/>
      <c r="M5805" s="66"/>
      <c r="O5805" s="148"/>
      <c r="P5805" s="68"/>
      <c r="Q5805" s="148"/>
      <c r="R5805" s="155"/>
      <c r="S5805">
        <f t="shared" si="615"/>
        <v>33.831552554965981</v>
      </c>
      <c r="T5805">
        <f t="shared" si="616"/>
        <v>-2.8516708708949068E-2</v>
      </c>
      <c r="U5805">
        <f t="shared" si="617"/>
        <v>40.931685693185571</v>
      </c>
      <c r="V5805">
        <f t="shared" si="618"/>
        <v>-2.6454693978017474E-2</v>
      </c>
    </row>
    <row r="5806" spans="1:22">
      <c r="A5806" s="12">
        <f t="shared" si="613"/>
        <v>0</v>
      </c>
      <c r="B5806" t="str">
        <f>YEAR(C5806)&amp;VLOOKUP(MONTH(C5806),lookup!$G$2:$N$13,8)</f>
        <v>2024M02</v>
      </c>
      <c r="C5806" s="7">
        <f t="shared" si="622"/>
        <v>45343</v>
      </c>
      <c r="D5806" s="126">
        <v>41.215184910101577</v>
      </c>
      <c r="E5806">
        <f t="shared" si="623"/>
        <v>41.225243989111448</v>
      </c>
      <c r="F5806" s="126">
        <v>33.78214854327188</v>
      </c>
      <c r="G5806">
        <f t="shared" si="621"/>
        <v>33.849294077666983</v>
      </c>
      <c r="H5806">
        <f t="shared" si="619"/>
        <v>41.056744889949918</v>
      </c>
      <c r="I5806">
        <f t="shared" si="620"/>
        <v>33.940859292896498</v>
      </c>
      <c r="J5806">
        <f t="shared" si="614"/>
        <v>0</v>
      </c>
      <c r="K5806" s="156"/>
      <c r="L5806" s="69"/>
      <c r="M5806" s="66"/>
      <c r="O5806" s="148"/>
      <c r="P5806" s="68"/>
      <c r="Q5806" s="148"/>
      <c r="R5806" s="155"/>
      <c r="S5806">
        <f t="shared" si="615"/>
        <v>33.908150820116866</v>
      </c>
      <c r="T5806">
        <f t="shared" si="616"/>
        <v>-3.2708472779631848E-2</v>
      </c>
      <c r="U5806">
        <f t="shared" si="617"/>
        <v>41.010184980367299</v>
      </c>
      <c r="V5806">
        <f t="shared" si="618"/>
        <v>-4.6559909582619241E-2</v>
      </c>
    </row>
    <row r="5807" spans="1:22">
      <c r="A5807" s="12">
        <f t="shared" si="613"/>
        <v>0</v>
      </c>
      <c r="B5807" t="str">
        <f>YEAR(C5807)&amp;VLOOKUP(MONTH(C5807),lookup!$G$2:$N$13,8)</f>
        <v>2024M02</v>
      </c>
      <c r="C5807" s="7">
        <f t="shared" si="622"/>
        <v>45344</v>
      </c>
      <c r="D5807" s="126">
        <v>41.460151765488376</v>
      </c>
      <c r="E5807">
        <f t="shared" si="623"/>
        <v>41.22891680074062</v>
      </c>
      <c r="F5807" s="126">
        <v>34.053314607521422</v>
      </c>
      <c r="G5807">
        <f t="shared" si="621"/>
        <v>33.836145362671978</v>
      </c>
      <c r="H5807">
        <f t="shared" si="619"/>
        <v>41.106396177288069</v>
      </c>
      <c r="I5807">
        <f t="shared" si="620"/>
        <v>33.977718591385326</v>
      </c>
      <c r="J5807">
        <f t="shared" si="614"/>
        <v>0</v>
      </c>
      <c r="K5807" s="156"/>
      <c r="L5807" s="69"/>
      <c r="M5807" s="66"/>
      <c r="O5807" s="148"/>
      <c r="P5807" s="68"/>
      <c r="Q5807" s="148"/>
      <c r="R5807" s="155"/>
      <c r="S5807">
        <f t="shared" si="615"/>
        <v>33.966541669321373</v>
      </c>
      <c r="T5807">
        <f t="shared" si="616"/>
        <v>-1.1176922063953043E-2</v>
      </c>
      <c r="U5807">
        <f t="shared" si="617"/>
        <v>41.092537149338192</v>
      </c>
      <c r="V5807">
        <f t="shared" si="618"/>
        <v>-1.3859027949877145E-2</v>
      </c>
    </row>
    <row r="5808" spans="1:22">
      <c r="A5808" s="12">
        <f t="shared" ref="A5808:A5871" si="624">IF(D5808+D5809=D5808,IF(D5808+D5809&gt;0,1,0),0)</f>
        <v>0</v>
      </c>
      <c r="B5808" t="str">
        <f>YEAR(C5808)&amp;VLOOKUP(MONTH(C5808),lookup!$G$2:$N$13,8)</f>
        <v>2024M02</v>
      </c>
      <c r="C5808" s="7">
        <f t="shared" si="622"/>
        <v>45345</v>
      </c>
      <c r="D5808" s="126">
        <v>41.086459117816176</v>
      </c>
      <c r="E5808">
        <f t="shared" si="623"/>
        <v>41.29107424635086</v>
      </c>
      <c r="F5808" s="126">
        <v>33.827509937649516</v>
      </c>
      <c r="G5808">
        <f t="shared" si="621"/>
        <v>33.913492478811527</v>
      </c>
      <c r="H5808">
        <f t="shared" si="619"/>
        <v>41.194576450188833</v>
      </c>
      <c r="I5808">
        <f t="shared" si="620"/>
        <v>34.052901095966</v>
      </c>
      <c r="J5808">
        <f t="shared" si="614"/>
        <v>0</v>
      </c>
      <c r="K5808" s="156"/>
      <c r="L5808" s="69"/>
      <c r="M5808" s="66"/>
      <c r="O5808" s="148"/>
      <c r="P5808" s="68"/>
      <c r="Q5808" s="148"/>
      <c r="R5808" s="155"/>
      <c r="S5808">
        <f t="shared" si="615"/>
        <v>34.0281583990634</v>
      </c>
      <c r="T5808">
        <f t="shared" si="616"/>
        <v>-2.4742696902599448E-2</v>
      </c>
      <c r="U5808">
        <f t="shared" si="617"/>
        <v>41.163173670954087</v>
      </c>
      <c r="V5808">
        <f t="shared" si="618"/>
        <v>-3.1402779234745992E-2</v>
      </c>
    </row>
    <row r="5809" spans="1:22">
      <c r="A5809" s="12">
        <f t="shared" si="624"/>
        <v>0</v>
      </c>
      <c r="B5809" t="str">
        <f>YEAR(C5809)&amp;VLOOKUP(MONTH(C5809),lookup!$G$2:$N$13,8)</f>
        <v>2024M02</v>
      </c>
      <c r="C5809" s="7">
        <f t="shared" si="622"/>
        <v>45346</v>
      </c>
      <c r="D5809" s="126">
        <v>41.499460221333067</v>
      </c>
      <c r="E5809">
        <f t="shared" si="623"/>
        <v>41.273903042812243</v>
      </c>
      <c r="F5809" s="126">
        <v>34.266587409991956</v>
      </c>
      <c r="G5809">
        <f t="shared" si="621"/>
        <v>33.914840006034993</v>
      </c>
      <c r="H5809">
        <f t="shared" si="619"/>
        <v>41.245839490146253</v>
      </c>
      <c r="I5809">
        <f t="shared" si="620"/>
        <v>34.087539400537892</v>
      </c>
      <c r="J5809">
        <f t="shared" si="614"/>
        <v>0</v>
      </c>
      <c r="K5809" s="156"/>
      <c r="L5809" s="69"/>
      <c r="M5809" s="66"/>
      <c r="O5809" s="148"/>
      <c r="P5809" s="68"/>
      <c r="Q5809" s="148"/>
      <c r="R5809" s="155"/>
      <c r="S5809">
        <f t="shared" si="615"/>
        <v>34.067098580784446</v>
      </c>
      <c r="T5809">
        <f t="shared" si="616"/>
        <v>-2.0440819753446249E-2</v>
      </c>
      <c r="U5809">
        <f t="shared" si="617"/>
        <v>41.217321981057424</v>
      </c>
      <c r="V5809">
        <f t="shared" si="618"/>
        <v>-2.8517509088828774E-2</v>
      </c>
    </row>
    <row r="5810" spans="1:22">
      <c r="A5810" s="12">
        <f t="shared" si="624"/>
        <v>0</v>
      </c>
      <c r="B5810" t="str">
        <f>YEAR(C5810)&amp;VLOOKUP(MONTH(C5810),lookup!$G$2:$N$13,8)</f>
        <v>2024M02</v>
      </c>
      <c r="C5810" s="7">
        <f t="shared" si="622"/>
        <v>45347</v>
      </c>
      <c r="D5810" s="126">
        <v>41.246005073868261</v>
      </c>
      <c r="E5810">
        <f t="shared" si="623"/>
        <v>41.344500516477027</v>
      </c>
      <c r="F5810" s="126">
        <v>33.777216542725263</v>
      </c>
      <c r="G5810">
        <f t="shared" si="621"/>
        <v>33.972681398860786</v>
      </c>
      <c r="H5810">
        <f t="shared" si="619"/>
        <v>41.328130098692569</v>
      </c>
      <c r="I5810">
        <f t="shared" si="620"/>
        <v>34.159142918312341</v>
      </c>
      <c r="J5810">
        <f t="shared" si="614"/>
        <v>0</v>
      </c>
      <c r="K5810" s="156"/>
      <c r="L5810" s="69"/>
      <c r="M5810" s="66"/>
      <c r="O5810" s="148"/>
      <c r="P5810" s="68"/>
      <c r="Q5810" s="148"/>
      <c r="R5810" s="155"/>
      <c r="S5810">
        <f t="shared" si="615"/>
        <v>34.130065363983519</v>
      </c>
      <c r="T5810">
        <f t="shared" si="616"/>
        <v>-2.9077554328821975E-2</v>
      </c>
      <c r="U5810">
        <f t="shared" si="617"/>
        <v>41.296411192117723</v>
      </c>
      <c r="V5810">
        <f t="shared" si="618"/>
        <v>-3.1718906574845107E-2</v>
      </c>
    </row>
    <row r="5811" spans="1:22">
      <c r="A5811" s="12">
        <f t="shared" si="624"/>
        <v>0</v>
      </c>
      <c r="B5811" t="str">
        <f>YEAR(C5811)&amp;VLOOKUP(MONTH(C5811),lookup!$G$2:$N$13,8)</f>
        <v>2024M02</v>
      </c>
      <c r="C5811" s="7">
        <f t="shared" si="622"/>
        <v>45348</v>
      </c>
      <c r="D5811" s="126">
        <v>41.587658185578462</v>
      </c>
      <c r="E5811">
        <f t="shared" si="623"/>
        <v>41.331670762405409</v>
      </c>
      <c r="F5811" s="126">
        <v>34.182146557315171</v>
      </c>
      <c r="G5811">
        <f t="shared" si="621"/>
        <v>33.959604238764648</v>
      </c>
      <c r="H5811">
        <f t="shared" si="619"/>
        <v>41.394207560479742</v>
      </c>
      <c r="I5811">
        <f t="shared" si="620"/>
        <v>34.209878245837899</v>
      </c>
      <c r="J5811">
        <f t="shared" ref="J5811:J5813" si="625">INDEX(L:AW,MATCH(C5811,C:C,0),MATCH($J$1,$L$1:$AW$1,0))*(IF(K5811=$S$1,1,IF(M5811=$S$1,1,IF(O5811=$S$1,1,IF(Q5811=$S$1,1,0)))))</f>
        <v>0</v>
      </c>
      <c r="K5811" s="156"/>
      <c r="L5811" s="69"/>
      <c r="M5811" s="66"/>
      <c r="O5811" s="148"/>
      <c r="P5811" s="68"/>
      <c r="Q5811" s="148"/>
      <c r="R5811" s="155"/>
      <c r="S5811">
        <f t="shared" si="615"/>
        <v>34.183284128351808</v>
      </c>
      <c r="T5811">
        <f t="shared" si="616"/>
        <v>-2.6594117486091307E-2</v>
      </c>
      <c r="U5811">
        <f t="shared" si="617"/>
        <v>41.356582364007025</v>
      </c>
      <c r="V5811">
        <f t="shared" si="618"/>
        <v>-3.7625196472717448E-2</v>
      </c>
    </row>
    <row r="5812" spans="1:22">
      <c r="A5812" s="12">
        <f t="shared" si="624"/>
        <v>0</v>
      </c>
      <c r="B5812" t="str">
        <f>YEAR(C5812)&amp;VLOOKUP(MONTH(C5812),lookup!$G$2:$N$13,8)</f>
        <v>2024M02</v>
      </c>
      <c r="C5812" s="7">
        <f t="shared" si="622"/>
        <v>45349</v>
      </c>
      <c r="D5812" s="126">
        <v>41.107125953212737</v>
      </c>
      <c r="E5812">
        <f t="shared" si="623"/>
        <v>41.348793813383487</v>
      </c>
      <c r="F5812" s="126">
        <v>33.63115270826647</v>
      </c>
      <c r="G5812">
        <f t="shared" si="621"/>
        <v>33.96718843947086</v>
      </c>
      <c r="H5812">
        <f t="shared" si="619"/>
        <v>41.457961147567048</v>
      </c>
      <c r="I5812">
        <f t="shared" si="620"/>
        <v>34.264154575401449</v>
      </c>
      <c r="J5812">
        <f t="shared" si="625"/>
        <v>0</v>
      </c>
      <c r="K5812" s="156"/>
      <c r="L5812" s="69"/>
      <c r="M5812" s="66"/>
      <c r="O5812" s="148"/>
      <c r="P5812" s="68"/>
      <c r="Q5812" s="148"/>
      <c r="R5812" s="155"/>
      <c r="S5812">
        <f t="shared" ref="S5812:S5875" si="626">AVERAGE(G5447+G5081+G4716+G4351+G3986)/5</f>
        <v>34.233922049721571</v>
      </c>
      <c r="T5812">
        <f t="shared" ref="T5812:T5875" si="627">S5812-I5812</f>
        <v>-3.0232525679878108E-2</v>
      </c>
      <c r="U5812">
        <f t="shared" ref="U5812:U5875" si="628">AVERAGE(E5447+E5081+E4716+E4351+E3986)/5</f>
        <v>41.425876125885424</v>
      </c>
      <c r="V5812">
        <f t="shared" ref="V5812:V5875" si="629">U5812-H5812</f>
        <v>-3.2085021681623971E-2</v>
      </c>
    </row>
    <row r="5813" spans="1:22">
      <c r="A5813" s="12">
        <f t="shared" si="624"/>
        <v>0</v>
      </c>
      <c r="B5813" t="str">
        <f>YEAR(C5813)&amp;VLOOKUP(MONTH(C5813),lookup!$G$2:$N$13,8)</f>
        <v>2024M02</v>
      </c>
      <c r="C5813" s="7">
        <f t="shared" si="622"/>
        <v>45350</v>
      </c>
      <c r="D5813" s="126">
        <v>41.7492490900527</v>
      </c>
      <c r="E5813">
        <f t="shared" si="623"/>
        <v>41.374119031662495</v>
      </c>
      <c r="F5813" s="126">
        <v>34.300343504464685</v>
      </c>
      <c r="G5813">
        <f t="shared" si="621"/>
        <v>33.98752262656815</v>
      </c>
      <c r="H5813">
        <f t="shared" si="619"/>
        <v>41.520957459171726</v>
      </c>
      <c r="I5813">
        <f t="shared" si="620"/>
        <v>34.31740866185401</v>
      </c>
      <c r="J5813">
        <f t="shared" si="625"/>
        <v>0</v>
      </c>
      <c r="K5813" s="156"/>
      <c r="L5813" s="69"/>
      <c r="M5813" s="66"/>
      <c r="O5813" s="148"/>
      <c r="P5813" s="68"/>
      <c r="Q5813" s="148"/>
      <c r="R5813" s="155"/>
      <c r="S5813">
        <f t="shared" si="626"/>
        <v>34.290502911759958</v>
      </c>
      <c r="T5813">
        <f t="shared" si="627"/>
        <v>-2.6905750094051939E-2</v>
      </c>
      <c r="U5813">
        <f t="shared" si="628"/>
        <v>41.484705539758444</v>
      </c>
      <c r="V5813">
        <f t="shared" si="629"/>
        <v>-3.6251919413281541E-2</v>
      </c>
    </row>
    <row r="5814" spans="1:22">
      <c r="A5814" s="12">
        <f t="shared" si="624"/>
        <v>0</v>
      </c>
      <c r="B5814" t="str">
        <f>YEAR(C5814)&amp;VLOOKUP(MONTH(C5814),lookup!$G$2:$N$13,8)</f>
        <v>2024M02</v>
      </c>
      <c r="C5814" s="7">
        <f t="shared" si="622"/>
        <v>45351</v>
      </c>
      <c r="D5814" s="126">
        <v>41.526892054515208</v>
      </c>
      <c r="E5814">
        <f t="shared" si="623"/>
        <v>41.430303472913266</v>
      </c>
      <c r="F5814" s="126">
        <v>33.963011050859492</v>
      </c>
      <c r="G5814">
        <f t="shared" si="621"/>
        <v>34.010118292726546</v>
      </c>
      <c r="H5814">
        <f t="shared" si="619"/>
        <v>41.5703075493348</v>
      </c>
      <c r="I5814">
        <f t="shared" si="620"/>
        <v>34.357328448355574</v>
      </c>
      <c r="K5814" s="66"/>
      <c r="M5814" s="66"/>
      <c r="Q5814" s="148"/>
      <c r="R5814" s="155"/>
      <c r="S5814">
        <f t="shared" si="626"/>
        <v>34.328825363115982</v>
      </c>
      <c r="T5814">
        <f t="shared" si="627"/>
        <v>-2.8503085239591996E-2</v>
      </c>
      <c r="U5814">
        <f t="shared" si="628"/>
        <v>41.538565651708531</v>
      </c>
      <c r="V5814">
        <f t="shared" si="629"/>
        <v>-3.1741897626268667E-2</v>
      </c>
    </row>
    <row r="5815" spans="1:22">
      <c r="A5815" s="12">
        <f t="shared" si="624"/>
        <v>0</v>
      </c>
      <c r="B5815" t="str">
        <f>YEAR(C5815)&amp;VLOOKUP(MONTH(C5815),lookup!$G$2:$N$13,8)</f>
        <v>2024M03</v>
      </c>
      <c r="C5815" s="7">
        <f t="shared" si="622"/>
        <v>45352</v>
      </c>
      <c r="D5815" s="126">
        <v>42.282477248735923</v>
      </c>
      <c r="E5815">
        <f t="shared" si="623"/>
        <v>41.546950234566481</v>
      </c>
      <c r="F5815" s="126">
        <v>34.863858494895652</v>
      </c>
      <c r="G5815">
        <f t="shared" si="621"/>
        <v>34.110549876096073</v>
      </c>
      <c r="H5815">
        <f t="shared" ref="H5815:H5878" si="630">IF(INDEX(D:D,MATCH(DATE(YEAR($C5815)-1,MONTH($C5815),DAY($C5815)),$C:$C,0),1)=0,0,(INDEX(E:E,MATCH(DATE(YEAR($C5815)-1,MONTH($C5815),DAY($C5815)),$C:$C,0),1)+INDEX(E:E,MATCH(DATE(YEAR($C5815)-2,MONTH($C5815),DAY($C5815)),$C:$C,0),1)+INDEX(E:E,MATCH(DATE(YEAR($C5815)-3,MONTH($C5815),DAY($C5815)),$C:$C,0),1)+INDEX(E:E,MATCH(DATE(YEAR($C5815)-4,MONTH($C5815),DAY($C5815)),$C:$C,0),1)+INDEX(E:E,MATCH(DATE(YEAR($C5815)-5,MONTH($C5815),DAY($C5815)),$C:$C,0),1))/5)</f>
        <v>41.577617361022476</v>
      </c>
      <c r="I5815">
        <f t="shared" ref="I5815:I5878" si="631">IF(INDEX(D:D,MATCH(DATE(YEAR($C5815)-1,MONTH($C5815),DAY($C5815)),$C:$C,0),1)=0,0,(INDEX(G:G,MATCH(DATE(YEAR($C5815)-1,MONTH($C5815),DAY($C5815)),$C:$C,0),1)+INDEX(G:G,MATCH(DATE(YEAR($C5815)-2,MONTH($C5815),DAY($C5815)),$C:$C,0),1)+INDEX(G:G,MATCH(DATE(YEAR($C5815)-3,MONTH($C5815),DAY($C5815)),$C:$C,0),1)+INDEX(G:G,MATCH(DATE(YEAR($C5815)-4,MONTH($C5815),DAY($C5815)),$C:$C,0),1)+INDEX(G:G,MATCH(DATE(YEAR($C5815)-5,MONTH($C5815),DAY($C5815)),$C:$C,0),1))/5)</f>
        <v>34.368454243477757</v>
      </c>
      <c r="J5815">
        <f t="shared" ref="J5815:J5878" si="632">INDEX(L:AW,MATCH(C5815,C:C,0),MATCH($J$1,$L$1:$AW$1,0))*(IF(K5815=$S$1,1,IF(M5815=$S$1,1,IF(O5815=$S$1,1,IF(Q5815=$S$1,1,0)))))</f>
        <v>0</v>
      </c>
      <c r="K5815" s="156"/>
      <c r="L5815" s="69"/>
      <c r="M5815" s="66"/>
      <c r="O5815" s="148"/>
      <c r="P5815" s="68"/>
      <c r="Q5815" s="148"/>
      <c r="R5815" s="155"/>
      <c r="S5815">
        <f t="shared" si="626"/>
        <v>34.40635242369153</v>
      </c>
      <c r="T5815">
        <f t="shared" si="627"/>
        <v>3.7898180213773003E-2</v>
      </c>
      <c r="U5815">
        <f t="shared" si="628"/>
        <v>41.621465929013354</v>
      </c>
      <c r="V5815">
        <f t="shared" si="629"/>
        <v>4.3848567990877996E-2</v>
      </c>
    </row>
    <row r="5816" spans="1:22">
      <c r="A5816" s="12">
        <f t="shared" si="624"/>
        <v>0</v>
      </c>
      <c r="B5816" t="str">
        <f>YEAR(C5816)&amp;VLOOKUP(MONTH(C5816),lookup!$G$2:$N$13,8)</f>
        <v>2024M03</v>
      </c>
      <c r="C5816" s="7">
        <f t="shared" si="622"/>
        <v>45353</v>
      </c>
      <c r="D5816" s="126">
        <v>41.518573800629518</v>
      </c>
      <c r="E5816">
        <f t="shared" si="623"/>
        <v>41.596671462805745</v>
      </c>
      <c r="F5816" s="126">
        <v>34.051198281620565</v>
      </c>
      <c r="G5816">
        <f t="shared" si="621"/>
        <v>34.147362209168868</v>
      </c>
      <c r="H5816">
        <f t="shared" si="630"/>
        <v>41.670987752525029</v>
      </c>
      <c r="I5816">
        <f t="shared" si="631"/>
        <v>34.448868558700269</v>
      </c>
      <c r="J5816">
        <f t="shared" si="632"/>
        <v>0</v>
      </c>
      <c r="K5816" s="156"/>
      <c r="L5816" s="69"/>
      <c r="M5816" s="66"/>
      <c r="O5816" s="148"/>
      <c r="P5816" s="68"/>
      <c r="Q5816" s="148"/>
      <c r="R5816" s="155"/>
      <c r="S5816">
        <f t="shared" si="626"/>
        <v>34.467683223591024</v>
      </c>
      <c r="T5816">
        <f t="shared" si="627"/>
        <v>1.8814664890754784E-2</v>
      </c>
      <c r="U5816">
        <f t="shared" si="628"/>
        <v>41.686373741360491</v>
      </c>
      <c r="V5816">
        <f t="shared" si="629"/>
        <v>1.5385988835461717E-2</v>
      </c>
    </row>
    <row r="5817" spans="1:22">
      <c r="A5817" s="12">
        <f t="shared" si="624"/>
        <v>0</v>
      </c>
      <c r="B5817" t="str">
        <f>YEAR(C5817)&amp;VLOOKUP(MONTH(C5817),lookup!$G$2:$N$13,8)</f>
        <v>2024M03</v>
      </c>
      <c r="C5817" s="7">
        <f t="shared" si="622"/>
        <v>45354</v>
      </c>
      <c r="D5817" s="126">
        <v>41.993141190495571</v>
      </c>
      <c r="E5817">
        <f t="shared" si="623"/>
        <v>41.661316773788158</v>
      </c>
      <c r="F5817" s="126">
        <v>34.591465249147909</v>
      </c>
      <c r="G5817">
        <f t="shared" si="621"/>
        <v>34.201776965102184</v>
      </c>
      <c r="H5817">
        <f t="shared" si="630"/>
        <v>41.717743813978061</v>
      </c>
      <c r="I5817">
        <f t="shared" si="631"/>
        <v>34.492658496716352</v>
      </c>
      <c r="J5817">
        <f t="shared" si="632"/>
        <v>0</v>
      </c>
      <c r="K5817" s="156"/>
      <c r="L5817" s="69"/>
      <c r="M5817" s="66"/>
      <c r="O5817" s="148"/>
      <c r="P5817" s="68"/>
      <c r="Q5817" s="148"/>
      <c r="R5817" s="155"/>
      <c r="S5817">
        <f t="shared" si="626"/>
        <v>34.519272808036654</v>
      </c>
      <c r="T5817">
        <f t="shared" si="627"/>
        <v>2.6614311320301454E-2</v>
      </c>
      <c r="U5817">
        <f t="shared" si="628"/>
        <v>41.752885606015703</v>
      </c>
      <c r="V5817">
        <f t="shared" si="629"/>
        <v>3.5141792037642006E-2</v>
      </c>
    </row>
    <row r="5818" spans="1:22">
      <c r="A5818" s="12">
        <f t="shared" si="624"/>
        <v>0</v>
      </c>
      <c r="B5818" t="str">
        <f>YEAR(C5818)&amp;VLOOKUP(MONTH(C5818),lookup!$G$2:$N$13,8)</f>
        <v>2024M03</v>
      </c>
      <c r="C5818" s="7">
        <f t="shared" si="622"/>
        <v>45355</v>
      </c>
      <c r="D5818" s="126">
        <v>41.241937962542629</v>
      </c>
      <c r="E5818">
        <f t="shared" si="623"/>
        <v>41.67229691344113</v>
      </c>
      <c r="F5818" s="126">
        <v>33.747627861714662</v>
      </c>
      <c r="G5818">
        <f t="shared" si="621"/>
        <v>34.209633935326366</v>
      </c>
      <c r="H5818">
        <f t="shared" si="630"/>
        <v>41.807266151702784</v>
      </c>
      <c r="I5818">
        <f t="shared" si="631"/>
        <v>34.567287379926931</v>
      </c>
      <c r="J5818">
        <f t="shared" si="632"/>
        <v>0</v>
      </c>
      <c r="K5818" s="156"/>
      <c r="L5818" s="69"/>
      <c r="M5818" s="66"/>
      <c r="O5818" s="148"/>
      <c r="P5818" s="68"/>
      <c r="Q5818" s="148"/>
      <c r="R5818" s="155"/>
      <c r="S5818">
        <f t="shared" si="626"/>
        <v>34.576188112324033</v>
      </c>
      <c r="T5818">
        <f t="shared" si="627"/>
        <v>8.9007323971017627E-3</v>
      </c>
      <c r="U5818">
        <f t="shared" si="628"/>
        <v>41.814217440023548</v>
      </c>
      <c r="V5818">
        <f t="shared" si="629"/>
        <v>6.9512883207636378E-3</v>
      </c>
    </row>
    <row r="5819" spans="1:22">
      <c r="A5819" s="12">
        <f t="shared" si="624"/>
        <v>0</v>
      </c>
      <c r="B5819" t="str">
        <f>YEAR(C5819)&amp;VLOOKUP(MONTH(C5819),lookup!$G$2:$N$13,8)</f>
        <v>2024M03</v>
      </c>
      <c r="C5819" s="7">
        <f t="shared" si="622"/>
        <v>45356</v>
      </c>
      <c r="D5819" s="126">
        <v>42.290911272234169</v>
      </c>
      <c r="E5819">
        <f t="shared" si="623"/>
        <v>41.761388746538906</v>
      </c>
      <c r="F5819" s="126">
        <v>34.845167535964855</v>
      </c>
      <c r="G5819">
        <f t="shared" si="621"/>
        <v>34.296474749116996</v>
      </c>
      <c r="H5819">
        <f t="shared" si="630"/>
        <v>41.85183612593039</v>
      </c>
      <c r="I5819">
        <f t="shared" si="631"/>
        <v>34.607696420788663</v>
      </c>
      <c r="J5819">
        <f t="shared" si="632"/>
        <v>0</v>
      </c>
      <c r="K5819" s="156"/>
      <c r="L5819" s="69"/>
      <c r="M5819" s="66"/>
      <c r="O5819" s="148"/>
      <c r="P5819" s="68"/>
      <c r="Q5819" s="148"/>
      <c r="R5819" s="155"/>
      <c r="S5819">
        <f t="shared" si="626"/>
        <v>34.620063397725197</v>
      </c>
      <c r="T5819">
        <f t="shared" si="627"/>
        <v>1.2366976936533547E-2</v>
      </c>
      <c r="U5819">
        <f t="shared" si="628"/>
        <v>41.87060493228423</v>
      </c>
      <c r="V5819">
        <f t="shared" si="629"/>
        <v>1.8768806353840262E-2</v>
      </c>
    </row>
    <row r="5820" spans="1:22">
      <c r="A5820" s="12">
        <f t="shared" si="624"/>
        <v>0</v>
      </c>
      <c r="B5820" t="str">
        <f>YEAR(C5820)&amp;VLOOKUP(MONTH(C5820),lookup!$G$2:$N$13,8)</f>
        <v>2024M03</v>
      </c>
      <c r="C5820" s="7">
        <f t="shared" si="622"/>
        <v>45357</v>
      </c>
      <c r="D5820" s="126">
        <v>41.388114665970122</v>
      </c>
      <c r="E5820">
        <f t="shared" si="623"/>
        <v>41.767385758707491</v>
      </c>
      <c r="F5820" s="126">
        <v>33.868791040224345</v>
      </c>
      <c r="G5820">
        <f t="shared" si="621"/>
        <v>34.30347547731143</v>
      </c>
      <c r="H5820">
        <f t="shared" si="630"/>
        <v>41.914610890221539</v>
      </c>
      <c r="I5820">
        <f t="shared" si="631"/>
        <v>34.661995542771919</v>
      </c>
      <c r="J5820">
        <f t="shared" si="632"/>
        <v>0</v>
      </c>
      <c r="K5820" s="156"/>
      <c r="L5820" s="69"/>
      <c r="M5820" s="66"/>
      <c r="O5820" s="148"/>
      <c r="P5820" s="68"/>
      <c r="Q5820" s="148"/>
      <c r="R5820" s="155"/>
      <c r="S5820">
        <f t="shared" si="626"/>
        <v>34.676575780282327</v>
      </c>
      <c r="T5820">
        <f t="shared" si="627"/>
        <v>1.4580237510408267E-2</v>
      </c>
      <c r="U5820">
        <f t="shared" si="628"/>
        <v>41.927821756138499</v>
      </c>
      <c r="V5820">
        <f t="shared" si="629"/>
        <v>1.3210865916960302E-2</v>
      </c>
    </row>
    <row r="5821" spans="1:22">
      <c r="A5821" s="12">
        <f t="shared" si="624"/>
        <v>0</v>
      </c>
      <c r="B5821" t="str">
        <f>YEAR(C5821)&amp;VLOOKUP(MONTH(C5821),lookup!$G$2:$N$13,8)</f>
        <v>2024M03</v>
      </c>
      <c r="C5821" s="7">
        <f t="shared" si="622"/>
        <v>45358</v>
      </c>
      <c r="D5821" s="126">
        <v>42.502275108247048</v>
      </c>
      <c r="E5821">
        <f t="shared" si="623"/>
        <v>41.832766373137225</v>
      </c>
      <c r="F5821" s="126">
        <v>34.957946482983914</v>
      </c>
      <c r="G5821">
        <f t="shared" si="621"/>
        <v>34.352416329142898</v>
      </c>
      <c r="H5821">
        <f t="shared" si="630"/>
        <v>41.969286210794095</v>
      </c>
      <c r="I5821">
        <f t="shared" si="631"/>
        <v>34.706475710207435</v>
      </c>
      <c r="J5821">
        <f t="shared" si="632"/>
        <v>0</v>
      </c>
      <c r="K5821" s="156"/>
      <c r="L5821" s="69"/>
      <c r="M5821" s="66"/>
      <c r="O5821" s="148"/>
      <c r="P5821" s="68"/>
      <c r="Q5821" s="148"/>
      <c r="R5821" s="155"/>
      <c r="S5821">
        <f t="shared" si="626"/>
        <v>34.709379762841465</v>
      </c>
      <c r="T5821">
        <f t="shared" si="627"/>
        <v>2.9040526340295969E-3</v>
      </c>
      <c r="U5821">
        <f t="shared" si="628"/>
        <v>41.972735904045614</v>
      </c>
      <c r="V5821">
        <f t="shared" si="629"/>
        <v>3.4496932515182266E-3</v>
      </c>
    </row>
    <row r="5822" spans="1:22">
      <c r="A5822" s="12">
        <f t="shared" si="624"/>
        <v>0</v>
      </c>
      <c r="B5822" t="str">
        <f>YEAR(C5822)&amp;VLOOKUP(MONTH(C5822),lookup!$G$2:$N$13,8)</f>
        <v>2024M03</v>
      </c>
      <c r="C5822" s="7">
        <f t="shared" si="622"/>
        <v>45359</v>
      </c>
      <c r="D5822" s="126">
        <v>41.674386427267272</v>
      </c>
      <c r="E5822">
        <f t="shared" si="623"/>
        <v>41.85496915698738</v>
      </c>
      <c r="F5822" s="126">
        <v>34.213257184987391</v>
      </c>
      <c r="G5822">
        <f t="shared" si="621"/>
        <v>34.381561621139795</v>
      </c>
      <c r="H5822">
        <f t="shared" si="630"/>
        <v>42.013053068089462</v>
      </c>
      <c r="I5822">
        <f t="shared" si="631"/>
        <v>34.744446023743116</v>
      </c>
      <c r="J5822">
        <f t="shared" si="632"/>
        <v>0</v>
      </c>
      <c r="K5822" s="156"/>
      <c r="L5822" s="69"/>
      <c r="M5822" s="66"/>
      <c r="O5822" s="148"/>
      <c r="P5822" s="68"/>
      <c r="Q5822" s="148"/>
      <c r="R5822" s="155"/>
      <c r="S5822">
        <f t="shared" si="626"/>
        <v>34.744010085838511</v>
      </c>
      <c r="T5822">
        <f t="shared" si="627"/>
        <v>-4.3593790460505488E-4</v>
      </c>
      <c r="U5822">
        <f t="shared" si="628"/>
        <v>42.016848725863426</v>
      </c>
      <c r="V5822">
        <f t="shared" si="629"/>
        <v>3.7956577739635122E-3</v>
      </c>
    </row>
    <row r="5823" spans="1:22">
      <c r="A5823" s="12">
        <f t="shared" si="624"/>
        <v>0</v>
      </c>
      <c r="B5823" t="str">
        <f>YEAR(C5823)&amp;VLOOKUP(MONTH(C5823),lookup!$G$2:$N$13,8)</f>
        <v>2024M03</v>
      </c>
      <c r="C5823" s="7">
        <f t="shared" si="622"/>
        <v>45360</v>
      </c>
      <c r="D5823" s="126">
        <v>42.58936101799577</v>
      </c>
      <c r="E5823">
        <f t="shared" si="623"/>
        <v>41.923834378191131</v>
      </c>
      <c r="F5823" s="126">
        <v>34.977113369154416</v>
      </c>
      <c r="G5823">
        <f t="shared" si="621"/>
        <v>34.420777394114843</v>
      </c>
      <c r="H5823">
        <f t="shared" si="630"/>
        <v>42.057647332412628</v>
      </c>
      <c r="I5823">
        <f t="shared" si="631"/>
        <v>34.774104179200592</v>
      </c>
      <c r="J5823">
        <f t="shared" si="632"/>
        <v>0</v>
      </c>
      <c r="K5823" s="156"/>
      <c r="L5823" s="69"/>
      <c r="M5823" s="66"/>
      <c r="O5823" s="148"/>
      <c r="P5823" s="68"/>
      <c r="Q5823" s="148"/>
      <c r="R5823" s="155"/>
      <c r="S5823">
        <f t="shared" si="626"/>
        <v>34.76179154045181</v>
      </c>
      <c r="T5823">
        <f t="shared" si="627"/>
        <v>-1.2312638748781524E-2</v>
      </c>
      <c r="U5823">
        <f t="shared" si="628"/>
        <v>42.040584150486907</v>
      </c>
      <c r="V5823">
        <f t="shared" si="629"/>
        <v>-1.7063181925720983E-2</v>
      </c>
    </row>
    <row r="5824" spans="1:22">
      <c r="A5824" s="12">
        <f t="shared" si="624"/>
        <v>0</v>
      </c>
      <c r="B5824" t="str">
        <f>YEAR(C5824)&amp;VLOOKUP(MONTH(C5824),lookup!$G$2:$N$13,8)</f>
        <v>2024M03</v>
      </c>
      <c r="C5824" s="7">
        <f t="shared" si="622"/>
        <v>45361</v>
      </c>
      <c r="D5824" s="126">
        <v>41.832231647520949</v>
      </c>
      <c r="E5824">
        <f t="shared" si="623"/>
        <v>41.992629134036704</v>
      </c>
      <c r="F5824" s="126">
        <v>34.310199786232495</v>
      </c>
      <c r="G5824">
        <f t="shared" si="621"/>
        <v>34.483845981862906</v>
      </c>
      <c r="H5824">
        <f t="shared" si="630"/>
        <v>42.074854605051939</v>
      </c>
      <c r="I5824">
        <f t="shared" si="631"/>
        <v>34.79663252311385</v>
      </c>
      <c r="J5824">
        <f t="shared" si="632"/>
        <v>0</v>
      </c>
      <c r="K5824" s="156"/>
      <c r="L5824" s="69"/>
      <c r="M5824" s="66"/>
      <c r="O5824" s="148"/>
      <c r="P5824" s="68"/>
      <c r="Q5824" s="148"/>
      <c r="R5824" s="155"/>
      <c r="S5824">
        <f t="shared" si="626"/>
        <v>34.795746021862847</v>
      </c>
      <c r="T5824">
        <f t="shared" si="627"/>
        <v>-8.8650125100286914E-4</v>
      </c>
      <c r="U5824">
        <f t="shared" si="628"/>
        <v>42.075900970077626</v>
      </c>
      <c r="V5824">
        <f t="shared" si="629"/>
        <v>1.0463650256866686E-3</v>
      </c>
    </row>
    <row r="5825" spans="1:22">
      <c r="A5825" s="12">
        <f t="shared" si="624"/>
        <v>0</v>
      </c>
      <c r="B5825" t="str">
        <f>YEAR(C5825)&amp;VLOOKUP(MONTH(C5825),lookup!$G$2:$N$13,8)</f>
        <v>2024M03</v>
      </c>
      <c r="C5825" s="7">
        <f t="shared" si="622"/>
        <v>45362</v>
      </c>
      <c r="D5825" s="126">
        <v>42.735644145189497</v>
      </c>
      <c r="E5825">
        <f t="shared" si="623"/>
        <v>42.076096641451358</v>
      </c>
      <c r="F5825" s="126">
        <v>35.165918351988353</v>
      </c>
      <c r="G5825">
        <f t="shared" si="621"/>
        <v>34.546478535459059</v>
      </c>
      <c r="H5825">
        <f t="shared" si="630"/>
        <v>42.129427466569503</v>
      </c>
      <c r="I5825">
        <f t="shared" si="631"/>
        <v>34.83789889604364</v>
      </c>
      <c r="J5825">
        <f t="shared" si="632"/>
        <v>0</v>
      </c>
      <c r="K5825" s="156"/>
      <c r="L5825" s="69"/>
      <c r="M5825" s="66"/>
      <c r="O5825" s="148"/>
      <c r="P5825" s="68"/>
      <c r="Q5825" s="148"/>
      <c r="R5825" s="155"/>
      <c r="S5825">
        <f t="shared" si="626"/>
        <v>34.834229035961819</v>
      </c>
      <c r="T5825">
        <f t="shared" si="627"/>
        <v>-3.6698600818212412E-3</v>
      </c>
      <c r="U5825">
        <f t="shared" si="628"/>
        <v>42.118571579030835</v>
      </c>
      <c r="V5825">
        <f t="shared" si="629"/>
        <v>-1.085588753866773E-2</v>
      </c>
    </row>
    <row r="5826" spans="1:22">
      <c r="A5826" s="12">
        <f t="shared" si="624"/>
        <v>0</v>
      </c>
      <c r="B5826" t="str">
        <f>YEAR(C5826)&amp;VLOOKUP(MONTH(C5826),lookup!$G$2:$N$13,8)</f>
        <v>2024M03</v>
      </c>
      <c r="C5826" s="7">
        <f t="shared" si="622"/>
        <v>45363</v>
      </c>
      <c r="D5826" s="126">
        <v>41.774091720362186</v>
      </c>
      <c r="E5826">
        <f t="shared" si="623"/>
        <v>42.14152100584775</v>
      </c>
      <c r="F5826" s="126">
        <v>34.239058623388779</v>
      </c>
      <c r="G5826">
        <f t="shared" si="621"/>
        <v>34.608048589994056</v>
      </c>
      <c r="H5826">
        <f t="shared" si="630"/>
        <v>42.153282148154339</v>
      </c>
      <c r="I5826">
        <f t="shared" si="631"/>
        <v>34.866920744432505</v>
      </c>
      <c r="J5826">
        <f t="shared" si="632"/>
        <v>0</v>
      </c>
      <c r="K5826" s="156"/>
      <c r="L5826" s="69"/>
      <c r="M5826" s="66"/>
      <c r="O5826" s="148"/>
      <c r="P5826" s="68"/>
      <c r="Q5826" s="148"/>
      <c r="R5826" s="155"/>
      <c r="S5826">
        <f t="shared" si="626"/>
        <v>34.878256324167943</v>
      </c>
      <c r="T5826">
        <f t="shared" si="627"/>
        <v>1.1335579735437307E-2</v>
      </c>
      <c r="U5826">
        <f t="shared" si="628"/>
        <v>42.169572263467835</v>
      </c>
      <c r="V5826">
        <f t="shared" si="629"/>
        <v>1.6290115313495335E-2</v>
      </c>
    </row>
    <row r="5827" spans="1:22">
      <c r="A5827" s="12">
        <f t="shared" si="624"/>
        <v>0</v>
      </c>
      <c r="B5827" t="str">
        <f>YEAR(C5827)&amp;VLOOKUP(MONTH(C5827),lookup!$G$2:$N$13,8)</f>
        <v>2024M03</v>
      </c>
      <c r="C5827" s="7">
        <f t="shared" si="622"/>
        <v>45364</v>
      </c>
      <c r="D5827" s="126">
        <v>43.031964719011341</v>
      </c>
      <c r="E5827">
        <f t="shared" si="623"/>
        <v>42.23197764716835</v>
      </c>
      <c r="F5827" s="126">
        <v>35.409662781240286</v>
      </c>
      <c r="G5827">
        <f t="shared" si="621"/>
        <v>34.680972567678481</v>
      </c>
      <c r="H5827">
        <f t="shared" si="630"/>
        <v>42.223095111885705</v>
      </c>
      <c r="I5827">
        <f t="shared" si="631"/>
        <v>34.919774861632405</v>
      </c>
      <c r="J5827">
        <f t="shared" si="632"/>
        <v>0</v>
      </c>
      <c r="K5827" s="156"/>
      <c r="L5827" s="69"/>
      <c r="M5827" s="66"/>
      <c r="O5827" s="148"/>
      <c r="P5827" s="68"/>
      <c r="Q5827" s="148"/>
      <c r="R5827" s="155"/>
      <c r="S5827">
        <f t="shared" si="626"/>
        <v>34.929324099984385</v>
      </c>
      <c r="T5827">
        <f t="shared" si="627"/>
        <v>9.5492383519797386E-3</v>
      </c>
      <c r="U5827">
        <f t="shared" si="628"/>
        <v>42.229334809776475</v>
      </c>
      <c r="V5827">
        <f t="shared" si="629"/>
        <v>6.2396978907699463E-3</v>
      </c>
    </row>
    <row r="5828" spans="1:22">
      <c r="A5828" s="12">
        <f t="shared" si="624"/>
        <v>0</v>
      </c>
      <c r="B5828" t="str">
        <f>YEAR(C5828)&amp;VLOOKUP(MONTH(C5828),lookup!$G$2:$N$13,8)</f>
        <v>2024M03</v>
      </c>
      <c r="C5828" s="7">
        <f t="shared" si="622"/>
        <v>45365</v>
      </c>
      <c r="D5828" s="126">
        <v>41.972809401681246</v>
      </c>
      <c r="E5828">
        <f t="shared" si="623"/>
        <v>42.293389649351454</v>
      </c>
      <c r="F5828" s="126">
        <v>34.365438281896807</v>
      </c>
      <c r="G5828">
        <f t="shared" si="621"/>
        <v>34.724694778358788</v>
      </c>
      <c r="H5828">
        <f t="shared" si="630"/>
        <v>42.245630213796694</v>
      </c>
      <c r="I5828">
        <f t="shared" si="631"/>
        <v>34.946194276757566</v>
      </c>
      <c r="J5828">
        <f t="shared" si="632"/>
        <v>0</v>
      </c>
      <c r="K5828" s="156"/>
      <c r="L5828" s="69"/>
      <c r="M5828" s="66"/>
      <c r="O5828" s="148"/>
      <c r="P5828" s="68"/>
      <c r="Q5828" s="148"/>
      <c r="R5828" s="155"/>
      <c r="S5828">
        <f t="shared" si="626"/>
        <v>34.953321099943658</v>
      </c>
      <c r="T5828">
        <f t="shared" si="627"/>
        <v>7.1268231860912579E-3</v>
      </c>
      <c r="U5828">
        <f t="shared" si="628"/>
        <v>42.257594206381739</v>
      </c>
      <c r="V5828">
        <f t="shared" si="629"/>
        <v>1.1963992585044991E-2</v>
      </c>
    </row>
    <row r="5829" spans="1:22">
      <c r="A5829" s="12">
        <f t="shared" si="624"/>
        <v>0</v>
      </c>
      <c r="B5829" t="str">
        <f>YEAR(C5829)&amp;VLOOKUP(MONTH(C5829),lookup!$G$2:$N$13,8)</f>
        <v>2024M03</v>
      </c>
      <c r="C5829" s="7">
        <f t="shared" si="622"/>
        <v>45366</v>
      </c>
      <c r="D5829" s="126">
        <v>42.885829250162338</v>
      </c>
      <c r="E5829">
        <f t="shared" si="623"/>
        <v>42.342067469235047</v>
      </c>
      <c r="F5829" s="126">
        <v>35.259722141990814</v>
      </c>
      <c r="G5829">
        <f t="shared" si="621"/>
        <v>34.767106488116426</v>
      </c>
      <c r="H5829">
        <f t="shared" si="630"/>
        <v>42.291290751291726</v>
      </c>
      <c r="I5829">
        <f t="shared" si="631"/>
        <v>34.97782064342303</v>
      </c>
      <c r="J5829">
        <f t="shared" si="632"/>
        <v>0</v>
      </c>
      <c r="K5829" s="156"/>
      <c r="L5829" s="69"/>
      <c r="M5829" s="66"/>
      <c r="O5829" s="148"/>
      <c r="P5829" s="68"/>
      <c r="Q5829" s="148"/>
      <c r="R5829" s="155"/>
      <c r="S5829">
        <f t="shared" si="626"/>
        <v>34.98728413904324</v>
      </c>
      <c r="T5829">
        <f t="shared" si="627"/>
        <v>9.4634956202099829E-3</v>
      </c>
      <c r="U5829">
        <f t="shared" si="628"/>
        <v>42.30303533135092</v>
      </c>
      <c r="V5829">
        <f t="shared" si="629"/>
        <v>1.1744580059193765E-2</v>
      </c>
    </row>
    <row r="5830" spans="1:22">
      <c r="A5830" s="12">
        <f t="shared" si="624"/>
        <v>0</v>
      </c>
      <c r="B5830" t="str">
        <f>YEAR(C5830)&amp;VLOOKUP(MONTH(C5830),lookup!$G$2:$N$13,8)</f>
        <v>2024M03</v>
      </c>
      <c r="C5830" s="7">
        <f t="shared" si="622"/>
        <v>45367</v>
      </c>
      <c r="D5830" s="126">
        <v>42.506040094611308</v>
      </c>
      <c r="E5830">
        <f t="shared" si="623"/>
        <v>42.450196527368242</v>
      </c>
      <c r="F5830" s="126">
        <v>34.872007205822229</v>
      </c>
      <c r="G5830">
        <f t="shared" si="621"/>
        <v>34.85509564938441</v>
      </c>
      <c r="H5830">
        <f t="shared" si="630"/>
        <v>42.331886935035868</v>
      </c>
      <c r="I5830">
        <f t="shared" si="631"/>
        <v>35.012446481162456</v>
      </c>
      <c r="J5830">
        <f t="shared" si="632"/>
        <v>0</v>
      </c>
      <c r="K5830" s="156"/>
      <c r="L5830" s="69"/>
      <c r="M5830" s="66"/>
      <c r="O5830" s="148"/>
      <c r="P5830" s="68"/>
      <c r="Q5830" s="148"/>
      <c r="R5830" s="155"/>
      <c r="S5830">
        <f t="shared" si="626"/>
        <v>35.033672192576361</v>
      </c>
      <c r="T5830">
        <f t="shared" si="627"/>
        <v>2.1225711413904946E-2</v>
      </c>
      <c r="U5830">
        <f t="shared" si="628"/>
        <v>42.357221175159495</v>
      </c>
      <c r="V5830">
        <f t="shared" si="629"/>
        <v>2.5334240123626728E-2</v>
      </c>
    </row>
    <row r="5831" spans="1:22">
      <c r="A5831" s="12">
        <f t="shared" si="624"/>
        <v>0</v>
      </c>
      <c r="B5831" t="str">
        <f>YEAR(C5831)&amp;VLOOKUP(MONTH(C5831),lookup!$G$2:$N$13,8)</f>
        <v>2024M03</v>
      </c>
      <c r="C5831" s="7">
        <f t="shared" si="622"/>
        <v>45368</v>
      </c>
      <c r="D5831" s="126">
        <v>43.226316992423698</v>
      </c>
      <c r="E5831">
        <f t="shared" si="623"/>
        <v>42.53089567970617</v>
      </c>
      <c r="F5831" s="126">
        <v>35.60166204412868</v>
      </c>
      <c r="G5831">
        <f t="shared" si="621"/>
        <v>34.930441915915324</v>
      </c>
      <c r="H5831">
        <f t="shared" si="630"/>
        <v>42.395296580360466</v>
      </c>
      <c r="I5831">
        <f t="shared" si="631"/>
        <v>35.06487536854894</v>
      </c>
      <c r="J5831">
        <f t="shared" si="632"/>
        <v>0</v>
      </c>
      <c r="K5831" s="156"/>
      <c r="L5831" s="69"/>
      <c r="M5831" s="66"/>
      <c r="O5831" s="148"/>
      <c r="P5831" s="68"/>
      <c r="Q5831" s="148"/>
      <c r="R5831" s="155"/>
      <c r="S5831">
        <f t="shared" si="626"/>
        <v>35.0931610947694</v>
      </c>
      <c r="T5831">
        <f t="shared" si="627"/>
        <v>2.8285726220460106E-2</v>
      </c>
      <c r="U5831">
        <f t="shared" si="628"/>
        <v>42.428791854287567</v>
      </c>
      <c r="V5831">
        <f t="shared" si="629"/>
        <v>3.3495273927101721E-2</v>
      </c>
    </row>
    <row r="5832" spans="1:22">
      <c r="A5832" s="12">
        <f t="shared" si="624"/>
        <v>0</v>
      </c>
      <c r="B5832" t="str">
        <f>YEAR(C5832)&amp;VLOOKUP(MONTH(C5832),lookup!$G$2:$N$13,8)</f>
        <v>2024M03</v>
      </c>
      <c r="C5832" s="7">
        <f t="shared" si="622"/>
        <v>45369</v>
      </c>
      <c r="D5832" s="126">
        <v>42.436450722313467</v>
      </c>
      <c r="E5832">
        <f t="shared" si="623"/>
        <v>42.623855955376641</v>
      </c>
      <c r="F5832" s="126">
        <v>34.802187647712259</v>
      </c>
      <c r="G5832">
        <f t="shared" ref="G5832:G5895" si="633">AVERAGE(SUM(F5825:F5832)/8,SUM(F5827:F5832)/6)</f>
        <v>35.008118575951436</v>
      </c>
      <c r="H5832">
        <f t="shared" si="630"/>
        <v>42.451083463533166</v>
      </c>
      <c r="I5832">
        <f t="shared" si="631"/>
        <v>35.114262674270044</v>
      </c>
      <c r="J5832">
        <f t="shared" si="632"/>
        <v>0</v>
      </c>
      <c r="K5832" s="156"/>
      <c r="L5832" s="69"/>
      <c r="M5832" s="66"/>
      <c r="O5832" s="148"/>
      <c r="P5832" s="68"/>
      <c r="Q5832" s="148"/>
      <c r="R5832" s="155"/>
      <c r="S5832">
        <f t="shared" si="626"/>
        <v>35.139336564022322</v>
      </c>
      <c r="T5832">
        <f t="shared" si="627"/>
        <v>2.5073889752277978E-2</v>
      </c>
      <c r="U5832">
        <f t="shared" si="628"/>
        <v>42.481498191924274</v>
      </c>
      <c r="V5832">
        <f t="shared" si="629"/>
        <v>3.0414728391107815E-2</v>
      </c>
    </row>
    <row r="5833" spans="1:22">
      <c r="A5833" s="12">
        <f t="shared" si="624"/>
        <v>0</v>
      </c>
      <c r="B5833" t="str">
        <f>YEAR(C5833)&amp;VLOOKUP(MONTH(C5833),lookup!$G$2:$N$13,8)</f>
        <v>2024M03</v>
      </c>
      <c r="C5833" s="7">
        <f t="shared" si="622"/>
        <v>45370</v>
      </c>
      <c r="D5833" s="126">
        <v>43.236564314294213</v>
      </c>
      <c r="E5833">
        <f t="shared" si="623"/>
        <v>42.672213432219266</v>
      </c>
      <c r="F5833" s="126">
        <v>35.549446598708428</v>
      </c>
      <c r="G5833">
        <f t="shared" si="633"/>
        <v>35.043737742827119</v>
      </c>
      <c r="H5833">
        <f t="shared" si="630"/>
        <v>42.536829864740255</v>
      </c>
      <c r="I5833">
        <f t="shared" si="631"/>
        <v>35.183619327375922</v>
      </c>
      <c r="J5833">
        <f t="shared" si="632"/>
        <v>0</v>
      </c>
      <c r="K5833" s="156"/>
      <c r="L5833" s="69"/>
      <c r="M5833" s="66"/>
      <c r="O5833" s="148"/>
      <c r="P5833" s="68"/>
      <c r="Q5833" s="148"/>
      <c r="R5833" s="155"/>
      <c r="S5833">
        <f t="shared" si="626"/>
        <v>35.19105096672503</v>
      </c>
      <c r="T5833">
        <f t="shared" si="627"/>
        <v>7.4316393491073995E-3</v>
      </c>
      <c r="U5833">
        <f t="shared" si="628"/>
        <v>42.550906285998607</v>
      </c>
      <c r="V5833">
        <f t="shared" si="629"/>
        <v>1.4076421258351957E-2</v>
      </c>
    </row>
    <row r="5834" spans="1:22">
      <c r="A5834" s="12">
        <f t="shared" si="624"/>
        <v>0</v>
      </c>
      <c r="B5834" t="str">
        <f>YEAR(C5834)&amp;VLOOKUP(MONTH(C5834),lookup!$G$2:$N$13,8)</f>
        <v>2024M03</v>
      </c>
      <c r="C5834" s="7">
        <f t="shared" si="622"/>
        <v>45371</v>
      </c>
      <c r="D5834" s="126">
        <v>42.455630456101268</v>
      </c>
      <c r="E5834">
        <f t="shared" si="623"/>
        <v>42.755044691071291</v>
      </c>
      <c r="F5834" s="126">
        <v>34.768970270339587</v>
      </c>
      <c r="G5834">
        <f t="shared" si="633"/>
        <v>35.110484886465116</v>
      </c>
      <c r="H5834">
        <f t="shared" si="630"/>
        <v>42.593864819427061</v>
      </c>
      <c r="I5834">
        <f t="shared" si="631"/>
        <v>35.225610247118311</v>
      </c>
      <c r="J5834">
        <f t="shared" si="632"/>
        <v>0</v>
      </c>
      <c r="K5834" s="156"/>
      <c r="L5834" s="69"/>
      <c r="M5834" s="66"/>
      <c r="O5834" s="148"/>
      <c r="P5834" s="68"/>
      <c r="Q5834" s="148"/>
      <c r="R5834" s="155"/>
      <c r="S5834">
        <f t="shared" si="626"/>
        <v>35.260628363360304</v>
      </c>
      <c r="T5834">
        <f t="shared" si="627"/>
        <v>3.5018116241992914E-2</v>
      </c>
      <c r="U5834">
        <f t="shared" si="628"/>
        <v>42.630724009398818</v>
      </c>
      <c r="V5834">
        <f t="shared" si="629"/>
        <v>3.6859189971757189E-2</v>
      </c>
    </row>
    <row r="5835" spans="1:22">
      <c r="A5835" s="12">
        <f t="shared" si="624"/>
        <v>0</v>
      </c>
      <c r="B5835" t="str">
        <f>YEAR(C5835)&amp;VLOOKUP(MONTH(C5835),lookup!$G$2:$N$13,8)</f>
        <v>2024M03</v>
      </c>
      <c r="C5835" s="7">
        <f t="shared" si="622"/>
        <v>45372</v>
      </c>
      <c r="D5835" s="126">
        <v>43.396548625193994</v>
      </c>
      <c r="E5835">
        <f t="shared" si="623"/>
        <v>42.820391133127018</v>
      </c>
      <c r="F5835" s="126">
        <v>35.663379538182049</v>
      </c>
      <c r="G5835">
        <f t="shared" si="633"/>
        <v>35.159980300123237</v>
      </c>
      <c r="H5835">
        <f t="shared" si="630"/>
        <v>42.702336436914116</v>
      </c>
      <c r="I5835">
        <f t="shared" si="631"/>
        <v>35.32592140869734</v>
      </c>
      <c r="J5835">
        <f t="shared" si="632"/>
        <v>0</v>
      </c>
      <c r="K5835" s="156"/>
      <c r="L5835" s="69"/>
      <c r="M5835" s="66"/>
      <c r="O5835" s="148"/>
      <c r="P5835" s="68"/>
      <c r="Q5835" s="148"/>
      <c r="R5835" s="155"/>
      <c r="S5835">
        <f t="shared" si="626"/>
        <v>35.34390844050597</v>
      </c>
      <c r="T5835">
        <f t="shared" si="627"/>
        <v>1.7987031808630149E-2</v>
      </c>
      <c r="U5835">
        <f t="shared" si="628"/>
        <v>42.729570792692257</v>
      </c>
      <c r="V5835">
        <f t="shared" si="629"/>
        <v>2.723435577814115E-2</v>
      </c>
    </row>
    <row r="5836" spans="1:22">
      <c r="A5836" s="12">
        <f t="shared" si="624"/>
        <v>0</v>
      </c>
      <c r="B5836" t="str">
        <f>YEAR(C5836)&amp;VLOOKUP(MONTH(C5836),lookup!$G$2:$N$13,8)</f>
        <v>2024M03</v>
      </c>
      <c r="C5836" s="7">
        <f t="shared" ref="C5836:C5899" si="634">C5835+1</f>
        <v>45373</v>
      </c>
      <c r="D5836" s="126">
        <v>42.725434275793447</v>
      </c>
      <c r="E5836">
        <f t="shared" si="623"/>
        <v>42.885713036190864</v>
      </c>
      <c r="F5836" s="126">
        <v>35.084004181214652</v>
      </c>
      <c r="G5836">
        <f t="shared" si="633"/>
        <v>35.222557083446645</v>
      </c>
      <c r="H5836">
        <f t="shared" si="630"/>
        <v>42.769642097565146</v>
      </c>
      <c r="I5836">
        <f t="shared" si="631"/>
        <v>35.375149451543066</v>
      </c>
      <c r="J5836">
        <f t="shared" si="632"/>
        <v>0</v>
      </c>
      <c r="K5836" s="156"/>
      <c r="L5836" s="69"/>
      <c r="M5836" s="66"/>
      <c r="O5836" s="148"/>
      <c r="P5836" s="68"/>
      <c r="Q5836" s="148"/>
      <c r="R5836" s="155"/>
      <c r="S5836">
        <f t="shared" si="626"/>
        <v>35.403046607166033</v>
      </c>
      <c r="T5836">
        <f t="shared" si="627"/>
        <v>2.7897155622966352E-2</v>
      </c>
      <c r="U5836">
        <f t="shared" si="628"/>
        <v>42.802444498780673</v>
      </c>
      <c r="V5836">
        <f t="shared" si="629"/>
        <v>3.28024012155268E-2</v>
      </c>
    </row>
    <row r="5837" spans="1:22">
      <c r="A5837" s="12">
        <f t="shared" si="624"/>
        <v>0</v>
      </c>
      <c r="B5837" t="str">
        <f>YEAR(C5837)&amp;VLOOKUP(MONTH(C5837),lookup!$G$2:$N$13,8)</f>
        <v>2024M03</v>
      </c>
      <c r="C5837" s="7">
        <f t="shared" si="634"/>
        <v>45374</v>
      </c>
      <c r="D5837" s="126">
        <v>43.919705620194996</v>
      </c>
      <c r="E5837">
        <f t="shared" si="623"/>
        <v>43.008112694965511</v>
      </c>
      <c r="F5837" s="126">
        <v>36.069320802407695</v>
      </c>
      <c r="G5837">
        <f t="shared" si="633"/>
        <v>35.312128562912619</v>
      </c>
      <c r="H5837">
        <f t="shared" si="630"/>
        <v>42.85714520254124</v>
      </c>
      <c r="I5837">
        <f t="shared" si="631"/>
        <v>35.44913668170836</v>
      </c>
      <c r="J5837">
        <f t="shared" si="632"/>
        <v>0</v>
      </c>
      <c r="K5837" s="156"/>
      <c r="L5837" s="69"/>
      <c r="M5837" s="66"/>
      <c r="O5837" s="148"/>
      <c r="P5837" s="68"/>
      <c r="Q5837" s="148"/>
      <c r="R5837" s="155"/>
      <c r="S5837">
        <f t="shared" si="626"/>
        <v>35.482139572922257</v>
      </c>
      <c r="T5837">
        <f t="shared" si="627"/>
        <v>3.3002891213897101E-2</v>
      </c>
      <c r="U5837">
        <f t="shared" si="628"/>
        <v>42.897441778045753</v>
      </c>
      <c r="V5837">
        <f t="shared" si="629"/>
        <v>4.0296575504513044E-2</v>
      </c>
    </row>
    <row r="5838" spans="1:22">
      <c r="A5838" s="12">
        <f t="shared" si="624"/>
        <v>0</v>
      </c>
      <c r="B5838" t="str">
        <f>YEAR(C5838)&amp;VLOOKUP(MONTH(C5838),lookup!$G$2:$N$13,8)</f>
        <v>2024M03</v>
      </c>
      <c r="C5838" s="7">
        <f t="shared" si="634"/>
        <v>45375</v>
      </c>
      <c r="D5838" s="126">
        <v>42.517122805811724</v>
      </c>
      <c r="E5838">
        <f t="shared" si="623"/>
        <v>43.015528038040387</v>
      </c>
      <c r="F5838" s="126">
        <v>35.013903661514391</v>
      </c>
      <c r="G5838">
        <f t="shared" si="633"/>
        <v>35.338640092543557</v>
      </c>
      <c r="H5838">
        <f t="shared" si="630"/>
        <v>42.949210184607608</v>
      </c>
      <c r="I5838">
        <f t="shared" si="631"/>
        <v>35.518448845197867</v>
      </c>
      <c r="J5838">
        <f t="shared" si="632"/>
        <v>0</v>
      </c>
      <c r="K5838" s="156"/>
      <c r="L5838" s="69"/>
      <c r="M5838" s="66"/>
      <c r="O5838" s="148"/>
      <c r="P5838" s="68"/>
      <c r="Q5838" s="148"/>
      <c r="R5838" s="155"/>
      <c r="S5838">
        <f t="shared" si="626"/>
        <v>35.541063328324377</v>
      </c>
      <c r="T5838">
        <f t="shared" si="627"/>
        <v>2.2614483126510265E-2</v>
      </c>
      <c r="U5838">
        <f t="shared" si="628"/>
        <v>42.976951496183041</v>
      </c>
      <c r="V5838">
        <f t="shared" si="629"/>
        <v>2.7741311575432803E-2</v>
      </c>
    </row>
    <row r="5839" spans="1:22">
      <c r="A5839" s="12">
        <f t="shared" si="624"/>
        <v>0</v>
      </c>
      <c r="B5839" t="str">
        <f>YEAR(C5839)&amp;VLOOKUP(MONTH(C5839),lookup!$G$2:$N$13,8)</f>
        <v>2024M03</v>
      </c>
      <c r="C5839" s="7">
        <f t="shared" si="634"/>
        <v>45376</v>
      </c>
      <c r="D5839" s="126">
        <v>43.385543238778396</v>
      </c>
      <c r="E5839">
        <f t="shared" si="623"/>
        <v>43.037894588811241</v>
      </c>
      <c r="F5839" s="126">
        <v>35.508891662207262</v>
      </c>
      <c r="G5839">
        <f t="shared" si="633"/>
        <v>35.329462365631699</v>
      </c>
      <c r="H5839">
        <f t="shared" si="630"/>
        <v>43.022085502232777</v>
      </c>
      <c r="I5839">
        <f t="shared" si="631"/>
        <v>35.579526799426262</v>
      </c>
      <c r="J5839">
        <f t="shared" si="632"/>
        <v>0</v>
      </c>
      <c r="K5839" s="156"/>
      <c r="L5839" s="69"/>
      <c r="M5839" s="66"/>
      <c r="O5839" s="148"/>
      <c r="P5839" s="68"/>
      <c r="Q5839" s="148"/>
      <c r="R5839" s="155"/>
      <c r="S5839">
        <f t="shared" si="626"/>
        <v>35.603194390961669</v>
      </c>
      <c r="T5839">
        <f t="shared" si="627"/>
        <v>2.3667591535406984E-2</v>
      </c>
      <c r="U5839">
        <f t="shared" si="628"/>
        <v>43.048185172134012</v>
      </c>
      <c r="V5839">
        <f t="shared" si="629"/>
        <v>2.6099669901235245E-2</v>
      </c>
    </row>
    <row r="5840" spans="1:22">
      <c r="A5840" s="12">
        <f t="shared" si="624"/>
        <v>0</v>
      </c>
      <c r="B5840" t="str">
        <f>YEAR(C5840)&amp;VLOOKUP(MONTH(C5840),lookup!$G$2:$N$13,8)</f>
        <v>2024M03</v>
      </c>
      <c r="C5840" s="7">
        <f t="shared" si="634"/>
        <v>45377</v>
      </c>
      <c r="D5840" s="126">
        <v>42.53457828460084</v>
      </c>
      <c r="E5840">
        <f t="shared" si="623"/>
        <v>43.050606547162502</v>
      </c>
      <c r="F5840" s="126">
        <v>34.977248423652753</v>
      </c>
      <c r="G5840">
        <f t="shared" si="633"/>
        <v>35.35776017690408</v>
      </c>
      <c r="H5840">
        <f t="shared" si="630"/>
        <v>43.121401572200668</v>
      </c>
      <c r="I5840">
        <f t="shared" si="631"/>
        <v>35.663071802362126</v>
      </c>
      <c r="J5840">
        <f t="shared" si="632"/>
        <v>0</v>
      </c>
      <c r="K5840" s="156"/>
      <c r="L5840" s="69"/>
      <c r="M5840" s="66"/>
      <c r="O5840" s="148"/>
      <c r="P5840" s="68"/>
      <c r="Q5840" s="148"/>
      <c r="R5840" s="155"/>
      <c r="S5840">
        <f t="shared" si="626"/>
        <v>35.66583700686158</v>
      </c>
      <c r="T5840">
        <f t="shared" si="627"/>
        <v>2.7652044994539438E-3</v>
      </c>
      <c r="U5840">
        <f t="shared" si="628"/>
        <v>43.127392853200909</v>
      </c>
      <c r="V5840">
        <f t="shared" si="629"/>
        <v>5.9912810002415995E-3</v>
      </c>
    </row>
    <row r="5841" spans="1:22">
      <c r="A5841" s="12">
        <f t="shared" si="624"/>
        <v>0</v>
      </c>
      <c r="B5841" t="str">
        <f>YEAR(C5841)&amp;VLOOKUP(MONTH(C5841),lookup!$G$2:$N$13,8)</f>
        <v>2024M03</v>
      </c>
      <c r="C5841" s="7">
        <f t="shared" si="634"/>
        <v>45378</v>
      </c>
      <c r="D5841" s="126">
        <v>43.844997191664447</v>
      </c>
      <c r="E5841">
        <f t="shared" si="623"/>
        <v>43.126004315870681</v>
      </c>
      <c r="F5841" s="126">
        <v>35.936128126795978</v>
      </c>
      <c r="G5841">
        <f t="shared" si="633"/>
        <v>35.404656821460705</v>
      </c>
      <c r="H5841">
        <f t="shared" si="630"/>
        <v>43.151332687293049</v>
      </c>
      <c r="I5841">
        <f t="shared" si="631"/>
        <v>35.688672029566519</v>
      </c>
      <c r="J5841">
        <f t="shared" si="632"/>
        <v>0</v>
      </c>
      <c r="K5841" s="156"/>
      <c r="L5841" s="69"/>
      <c r="M5841" s="66"/>
      <c r="O5841" s="148"/>
      <c r="P5841" s="68"/>
      <c r="Q5841" s="148"/>
      <c r="R5841" s="155"/>
      <c r="S5841">
        <f t="shared" si="626"/>
        <v>35.7291549445643</v>
      </c>
      <c r="T5841">
        <f t="shared" si="627"/>
        <v>4.048291499778145E-2</v>
      </c>
      <c r="U5841">
        <f t="shared" si="628"/>
        <v>43.194893217284253</v>
      </c>
      <c r="V5841">
        <f t="shared" si="629"/>
        <v>4.3560529991204078E-2</v>
      </c>
    </row>
    <row r="5842" spans="1:22">
      <c r="A5842" s="12">
        <f t="shared" si="624"/>
        <v>0</v>
      </c>
      <c r="B5842" t="str">
        <f>YEAR(C5842)&amp;VLOOKUP(MONTH(C5842),lookup!$G$2:$N$13,8)</f>
        <v>2024M03</v>
      </c>
      <c r="C5842" s="7">
        <f t="shared" si="634"/>
        <v>45379</v>
      </c>
      <c r="D5842" s="126">
        <v>42.540081035915819</v>
      </c>
      <c r="E5842">
        <f t="shared" si="623"/>
        <v>43.115836373785953</v>
      </c>
      <c r="F5842" s="126">
        <v>35.011294215671484</v>
      </c>
      <c r="G5842">
        <f t="shared" si="633"/>
        <v>35.413742904248693</v>
      </c>
      <c r="H5842">
        <f t="shared" si="630"/>
        <v>43.240652886046277</v>
      </c>
      <c r="I5842">
        <f t="shared" si="631"/>
        <v>35.762513555096255</v>
      </c>
      <c r="J5842">
        <f t="shared" si="632"/>
        <v>0</v>
      </c>
      <c r="K5842" s="156"/>
      <c r="L5842" s="69"/>
      <c r="M5842" s="66"/>
      <c r="O5842" s="148"/>
      <c r="P5842" s="68"/>
      <c r="Q5842" s="148"/>
      <c r="R5842" s="155"/>
      <c r="S5842">
        <f t="shared" si="626"/>
        <v>35.786587616120315</v>
      </c>
      <c r="T5842">
        <f t="shared" si="627"/>
        <v>2.407406102405929E-2</v>
      </c>
      <c r="U5842">
        <f t="shared" si="628"/>
        <v>43.27026487848908</v>
      </c>
      <c r="V5842">
        <f t="shared" si="629"/>
        <v>2.9611992442802659E-2</v>
      </c>
    </row>
    <row r="5843" spans="1:22">
      <c r="A5843" s="12">
        <f t="shared" si="624"/>
        <v>0</v>
      </c>
      <c r="B5843" t="str">
        <f>YEAR(C5843)&amp;VLOOKUP(MONTH(C5843),lookup!$G$2:$N$13,8)</f>
        <v>2024M03</v>
      </c>
      <c r="C5843" s="7">
        <f t="shared" si="634"/>
        <v>45380</v>
      </c>
      <c r="D5843" s="126">
        <v>43.717749688604478</v>
      </c>
      <c r="E5843">
        <f t="shared" si="623"/>
        <v>43.119081779283235</v>
      </c>
      <c r="F5843" s="126">
        <v>35.923334124765844</v>
      </c>
      <c r="G5843">
        <f t="shared" si="633"/>
        <v>35.417824509440024</v>
      </c>
      <c r="H5843">
        <f t="shared" si="630"/>
        <v>43.283286875576643</v>
      </c>
      <c r="I5843">
        <f t="shared" si="631"/>
        <v>35.801411941208528</v>
      </c>
      <c r="J5843">
        <f t="shared" si="632"/>
        <v>0</v>
      </c>
      <c r="K5843" s="156"/>
      <c r="L5843" s="69"/>
      <c r="M5843" s="66"/>
      <c r="O5843" s="148"/>
      <c r="P5843" s="68"/>
      <c r="Q5843" s="148"/>
      <c r="R5843" s="155"/>
      <c r="S5843">
        <f t="shared" si="626"/>
        <v>35.824260438023948</v>
      </c>
      <c r="T5843">
        <f t="shared" si="627"/>
        <v>2.284849681542056E-2</v>
      </c>
      <c r="U5843">
        <f t="shared" si="628"/>
        <v>43.315466381600935</v>
      </c>
      <c r="V5843">
        <f t="shared" si="629"/>
        <v>3.2179506024291982E-2</v>
      </c>
    </row>
    <row r="5844" spans="1:22">
      <c r="A5844" s="12">
        <f t="shared" si="624"/>
        <v>0</v>
      </c>
      <c r="B5844" t="str">
        <f>YEAR(C5844)&amp;VLOOKUP(MONTH(C5844),lookup!$G$2:$N$13,8)</f>
        <v>2024M03</v>
      </c>
      <c r="C5844" s="7">
        <f t="shared" si="634"/>
        <v>45381</v>
      </c>
      <c r="D5844" s="126">
        <v>42.676174605763919</v>
      </c>
      <c r="E5844">
        <f t="shared" si="623"/>
        <v>43.129257366569078</v>
      </c>
      <c r="F5844" s="126">
        <v>35.074626334486247</v>
      </c>
      <c r="G5844">
        <f t="shared" si="633"/>
        <v>35.422298616767151</v>
      </c>
      <c r="H5844">
        <f t="shared" si="630"/>
        <v>43.368599982777006</v>
      </c>
      <c r="I5844">
        <f t="shared" si="631"/>
        <v>35.865720404094709</v>
      </c>
      <c r="J5844">
        <f t="shared" si="632"/>
        <v>0</v>
      </c>
      <c r="K5844" s="156"/>
      <c r="L5844" s="69"/>
      <c r="M5844" s="66"/>
      <c r="O5844" s="148"/>
      <c r="P5844" s="68"/>
      <c r="Q5844" s="148"/>
      <c r="R5844" s="155"/>
      <c r="S5844">
        <f t="shared" si="626"/>
        <v>35.884873821643154</v>
      </c>
      <c r="T5844">
        <f t="shared" si="627"/>
        <v>1.9153417548444907E-2</v>
      </c>
      <c r="U5844">
        <f t="shared" si="628"/>
        <v>43.386527266846272</v>
      </c>
      <c r="V5844">
        <f t="shared" si="629"/>
        <v>1.7927284069266136E-2</v>
      </c>
    </row>
    <row r="5845" spans="1:22">
      <c r="A5845" s="12">
        <f t="shared" si="624"/>
        <v>0</v>
      </c>
      <c r="B5845" t="str">
        <f>YEAR(C5845)&amp;VLOOKUP(MONTH(C5845),lookup!$G$2:$N$13,8)</f>
        <v>2024M03</v>
      </c>
      <c r="C5845" s="7">
        <f t="shared" si="634"/>
        <v>45382</v>
      </c>
      <c r="D5845" s="126">
        <v>43.019106968611538</v>
      </c>
      <c r="E5845">
        <f t="shared" si="623"/>
        <v>43.042433594997874</v>
      </c>
      <c r="F5845" s="126">
        <v>35.295844396921503</v>
      </c>
      <c r="G5845">
        <f t="shared" si="633"/>
        <v>35.356202402650453</v>
      </c>
      <c r="H5845">
        <f t="shared" si="630"/>
        <v>43.412827542604738</v>
      </c>
      <c r="I5845">
        <f t="shared" si="631"/>
        <v>35.909049168125527</v>
      </c>
      <c r="J5845">
        <f t="shared" si="632"/>
        <v>0</v>
      </c>
      <c r="K5845" s="156"/>
      <c r="L5845" s="69"/>
      <c r="M5845" s="66"/>
      <c r="O5845" s="148"/>
      <c r="P5845" s="68"/>
      <c r="Q5845" s="148"/>
      <c r="R5845" s="155"/>
      <c r="S5845">
        <f t="shared" si="626"/>
        <v>35.93508618814559</v>
      </c>
      <c r="T5845">
        <f t="shared" si="627"/>
        <v>2.6037020020062585E-2</v>
      </c>
      <c r="U5845">
        <f t="shared" si="628"/>
        <v>43.445598222213675</v>
      </c>
      <c r="V5845">
        <f t="shared" si="629"/>
        <v>3.2770679608937314E-2</v>
      </c>
    </row>
    <row r="5846" spans="1:22">
      <c r="A5846" s="12">
        <f t="shared" si="624"/>
        <v>0</v>
      </c>
      <c r="B5846" t="str">
        <f>YEAR(C5846)&amp;VLOOKUP(MONTH(C5846),lookup!$G$2:$N$13,8)</f>
        <v>2024M04</v>
      </c>
      <c r="C5846" s="7">
        <f t="shared" si="634"/>
        <v>45383</v>
      </c>
      <c r="D5846" s="126">
        <v>42.431407125143878</v>
      </c>
      <c r="E5846">
        <f t="shared" si="623"/>
        <v>43.028478768334715</v>
      </c>
      <c r="F5846" s="126">
        <v>34.874368566049696</v>
      </c>
      <c r="G5846">
        <f t="shared" si="633"/>
        <v>35.338908137716984</v>
      </c>
      <c r="H5846">
        <f t="shared" si="630"/>
        <v>43.481625509317816</v>
      </c>
      <c r="I5846">
        <f t="shared" si="631"/>
        <v>35.970307267364582</v>
      </c>
      <c r="J5846">
        <f t="shared" si="632"/>
        <v>0</v>
      </c>
      <c r="K5846" s="156"/>
      <c r="L5846" s="69"/>
      <c r="M5846" s="156"/>
      <c r="N5846" s="157"/>
      <c r="O5846" s="148"/>
      <c r="Q5846" s="148"/>
      <c r="R5846" s="155"/>
      <c r="S5846">
        <f t="shared" si="626"/>
        <v>36.005973095747621</v>
      </c>
      <c r="T5846">
        <f t="shared" si="627"/>
        <v>3.5665828383038445E-2</v>
      </c>
      <c r="U5846">
        <f t="shared" si="628"/>
        <v>43.516729290079198</v>
      </c>
      <c r="V5846">
        <f t="shared" si="629"/>
        <v>3.5103780761382097E-2</v>
      </c>
    </row>
    <row r="5847" spans="1:22">
      <c r="A5847" s="12">
        <f t="shared" si="624"/>
        <v>0</v>
      </c>
      <c r="B5847" t="str">
        <f>YEAR(C5847)&amp;VLOOKUP(MONTH(C5847),lookup!$G$2:$N$13,8)</f>
        <v>2024M04</v>
      </c>
      <c r="C5847" s="7">
        <f t="shared" si="634"/>
        <v>45384</v>
      </c>
      <c r="D5847" s="126">
        <v>43.812241758706882</v>
      </c>
      <c r="E5847">
        <f t="shared" si="623"/>
        <v>43.052417806417111</v>
      </c>
      <c r="F5847" s="126">
        <v>35.975848737240014</v>
      </c>
      <c r="G5847">
        <f t="shared" si="633"/>
        <v>35.37140300577687</v>
      </c>
      <c r="H5847">
        <f t="shared" si="630"/>
        <v>43.567277806392113</v>
      </c>
      <c r="I5847">
        <f t="shared" si="631"/>
        <v>36.050364359999904</v>
      </c>
      <c r="J5847">
        <f t="shared" si="632"/>
        <v>0</v>
      </c>
      <c r="K5847" s="156"/>
      <c r="L5847" s="69"/>
      <c r="M5847" s="156"/>
      <c r="N5847" s="157"/>
      <c r="O5847" s="148"/>
      <c r="P5847" s="68"/>
      <c r="Q5847" s="148"/>
      <c r="R5847" s="155"/>
      <c r="S5847">
        <f t="shared" si="626"/>
        <v>36.068044506443641</v>
      </c>
      <c r="T5847">
        <f t="shared" si="627"/>
        <v>1.7680146443737499E-2</v>
      </c>
      <c r="U5847">
        <f t="shared" si="628"/>
        <v>43.593525015527007</v>
      </c>
      <c r="V5847">
        <f t="shared" si="629"/>
        <v>2.6247209134893978E-2</v>
      </c>
    </row>
    <row r="5848" spans="1:22">
      <c r="A5848" s="12">
        <f t="shared" si="624"/>
        <v>0</v>
      </c>
      <c r="B5848" t="str">
        <f>YEAR(C5848)&amp;VLOOKUP(MONTH(C5848),lookup!$G$2:$N$13,8)</f>
        <v>2024M04</v>
      </c>
      <c r="C5848" s="7">
        <f t="shared" si="634"/>
        <v>45385</v>
      </c>
      <c r="D5848" s="126">
        <v>43.201095236307836</v>
      </c>
      <c r="E5848">
        <f t="shared" si="623"/>
        <v>43.149159632598135</v>
      </c>
      <c r="F5848" s="126">
        <v>35.544113108650997</v>
      </c>
      <c r="G5848">
        <f t="shared" si="633"/>
        <v>35.451233623004221</v>
      </c>
      <c r="H5848">
        <f t="shared" si="630"/>
        <v>43.640495294388657</v>
      </c>
      <c r="I5848">
        <f t="shared" si="631"/>
        <v>36.117768291382518</v>
      </c>
      <c r="J5848">
        <f t="shared" si="632"/>
        <v>0</v>
      </c>
      <c r="K5848" s="156"/>
      <c r="L5848" s="69"/>
      <c r="M5848" s="156"/>
      <c r="N5848" s="157"/>
      <c r="O5848" s="148"/>
      <c r="P5848" s="68"/>
      <c r="Q5848" s="148"/>
      <c r="R5848" s="155"/>
      <c r="S5848">
        <f t="shared" si="626"/>
        <v>36.129376423404629</v>
      </c>
      <c r="T5848">
        <f t="shared" si="627"/>
        <v>1.1608132022111306E-2</v>
      </c>
      <c r="U5848">
        <f t="shared" si="628"/>
        <v>43.648914064397374</v>
      </c>
      <c r="V5848">
        <f t="shared" si="629"/>
        <v>8.4187700087170469E-3</v>
      </c>
    </row>
    <row r="5849" spans="1:22">
      <c r="A5849" s="12">
        <f t="shared" si="624"/>
        <v>0</v>
      </c>
      <c r="B5849" t="str">
        <f>YEAR(C5849)&amp;VLOOKUP(MONTH(C5849),lookup!$G$2:$N$13,8)</f>
        <v>2024M04</v>
      </c>
      <c r="C5849" s="7">
        <f t="shared" si="634"/>
        <v>45386</v>
      </c>
      <c r="D5849" s="126">
        <v>43.760491484388304</v>
      </c>
      <c r="E5849">
        <f t="shared" si="623"/>
        <v>43.147439842208691</v>
      </c>
      <c r="F5849" s="126">
        <v>35.900984487189</v>
      </c>
      <c r="G5849">
        <f t="shared" si="633"/>
        <v>35.447174675730707</v>
      </c>
      <c r="H5849">
        <f t="shared" si="630"/>
        <v>43.708725314555053</v>
      </c>
      <c r="I5849">
        <f t="shared" si="631"/>
        <v>36.179262925560792</v>
      </c>
      <c r="J5849">
        <f t="shared" si="632"/>
        <v>0</v>
      </c>
      <c r="K5849" s="156"/>
      <c r="L5849" s="69"/>
      <c r="M5849" s="156"/>
      <c r="N5849" s="157"/>
      <c r="O5849" s="148"/>
      <c r="P5849" s="68"/>
      <c r="Q5849" s="148"/>
      <c r="R5849" s="155"/>
      <c r="S5849">
        <f t="shared" si="626"/>
        <v>36.192102906903834</v>
      </c>
      <c r="T5849">
        <f t="shared" si="627"/>
        <v>1.2839981343041984E-2</v>
      </c>
      <c r="U5849">
        <f t="shared" si="628"/>
        <v>43.724003906042299</v>
      </c>
      <c r="V5849">
        <f t="shared" si="629"/>
        <v>1.5278591487245308E-2</v>
      </c>
    </row>
    <row r="5850" spans="1:22">
      <c r="A5850" s="12">
        <f t="shared" si="624"/>
        <v>0</v>
      </c>
      <c r="B5850" t="str">
        <f>YEAR(C5850)&amp;VLOOKUP(MONTH(C5850),lookup!$G$2:$N$13,8)</f>
        <v>2024M04</v>
      </c>
      <c r="C5850" s="7">
        <f t="shared" si="634"/>
        <v>45387</v>
      </c>
      <c r="D5850" s="126">
        <v>42.912231693019827</v>
      </c>
      <c r="E5850">
        <f t="shared" si="623"/>
        <v>43.190370682215686</v>
      </c>
      <c r="F5850" s="126">
        <v>35.304236427123165</v>
      </c>
      <c r="G5850">
        <f t="shared" si="633"/>
        <v>35.484617738332851</v>
      </c>
      <c r="H5850">
        <f t="shared" si="630"/>
        <v>43.766310019437832</v>
      </c>
      <c r="I5850">
        <f t="shared" si="631"/>
        <v>36.238045738074007</v>
      </c>
      <c r="J5850">
        <f t="shared" si="632"/>
        <v>0</v>
      </c>
      <c r="K5850" s="156"/>
      <c r="L5850" s="69"/>
      <c r="M5850" s="156"/>
      <c r="N5850" s="157"/>
      <c r="O5850" s="148"/>
      <c r="P5850" s="68"/>
      <c r="Q5850" s="148"/>
      <c r="R5850" s="155"/>
      <c r="S5850">
        <f t="shared" si="626"/>
        <v>36.259640990925924</v>
      </c>
      <c r="T5850">
        <f t="shared" si="627"/>
        <v>2.1595252851916769E-2</v>
      </c>
      <c r="U5850">
        <f t="shared" si="628"/>
        <v>43.789156328268845</v>
      </c>
      <c r="V5850">
        <f t="shared" si="629"/>
        <v>2.2846308831013573E-2</v>
      </c>
    </row>
    <row r="5851" spans="1:22">
      <c r="A5851" s="12">
        <f t="shared" si="624"/>
        <v>0</v>
      </c>
      <c r="B5851" t="str">
        <f>YEAR(C5851)&amp;VLOOKUP(MONTH(C5851),lookup!$G$2:$N$13,8)</f>
        <v>2024M04</v>
      </c>
      <c r="C5851" s="7">
        <f t="shared" si="634"/>
        <v>45388</v>
      </c>
      <c r="D5851" s="126">
        <v>43.759428935097283</v>
      </c>
      <c r="E5851">
        <f t="shared" si="623"/>
        <v>43.25466913232863</v>
      </c>
      <c r="F5851" s="126">
        <v>35.875097381420652</v>
      </c>
      <c r="G5851">
        <f t="shared" si="633"/>
        <v>35.529874023915369</v>
      </c>
      <c r="H5851">
        <f t="shared" si="630"/>
        <v>43.833575176154106</v>
      </c>
      <c r="I5851">
        <f t="shared" si="631"/>
        <v>36.291836783745573</v>
      </c>
      <c r="J5851">
        <f t="shared" si="632"/>
        <v>0</v>
      </c>
      <c r="K5851" s="156"/>
      <c r="L5851" s="69"/>
      <c r="M5851" s="156"/>
      <c r="N5851" s="157"/>
      <c r="O5851" s="148"/>
      <c r="P5851" s="68"/>
      <c r="Q5851" s="148"/>
      <c r="R5851" s="155"/>
      <c r="S5851">
        <f t="shared" si="626"/>
        <v>36.30889042804283</v>
      </c>
      <c r="T5851">
        <f t="shared" si="627"/>
        <v>1.7053644297256199E-2</v>
      </c>
      <c r="U5851">
        <f t="shared" si="628"/>
        <v>43.843938315556159</v>
      </c>
      <c r="V5851">
        <f t="shared" si="629"/>
        <v>1.0363139402052468E-2</v>
      </c>
    </row>
    <row r="5852" spans="1:22">
      <c r="A5852" s="12">
        <f t="shared" si="624"/>
        <v>0</v>
      </c>
      <c r="B5852" t="str">
        <f>YEAR(C5852)&amp;VLOOKUP(MONTH(C5852),lookup!$G$2:$N$13,8)</f>
        <v>2024M04</v>
      </c>
      <c r="C5852" s="7">
        <f t="shared" si="634"/>
        <v>45389</v>
      </c>
      <c r="D5852" s="126">
        <v>43.291993492447922</v>
      </c>
      <c r="E5852">
        <f t="shared" si="623"/>
        <v>43.364873343355058</v>
      </c>
      <c r="F5852" s="126">
        <v>35.562941526290558</v>
      </c>
      <c r="G5852">
        <f t="shared" si="633"/>
        <v>35.617774803423217</v>
      </c>
      <c r="H5852">
        <f t="shared" si="630"/>
        <v>43.870817096083428</v>
      </c>
      <c r="I5852">
        <f t="shared" si="631"/>
        <v>36.340572560030139</v>
      </c>
      <c r="J5852">
        <f t="shared" si="632"/>
        <v>0</v>
      </c>
      <c r="K5852" s="156"/>
      <c r="L5852" s="69"/>
      <c r="M5852" s="156"/>
      <c r="N5852" s="157"/>
      <c r="O5852" s="148"/>
      <c r="P5852" s="68"/>
      <c r="Q5852" s="148"/>
      <c r="R5852" s="155"/>
      <c r="S5852">
        <f t="shared" si="626"/>
        <v>36.358426787110787</v>
      </c>
      <c r="T5852">
        <f t="shared" si="627"/>
        <v>1.7854227080647433E-2</v>
      </c>
      <c r="U5852">
        <f t="shared" si="628"/>
        <v>43.897791881217081</v>
      </c>
      <c r="V5852">
        <f t="shared" si="629"/>
        <v>2.6974785133653256E-2</v>
      </c>
    </row>
    <row r="5853" spans="1:22">
      <c r="A5853" s="12">
        <f t="shared" si="624"/>
        <v>0</v>
      </c>
      <c r="B5853" t="str">
        <f>YEAR(C5853)&amp;VLOOKUP(MONTH(C5853),lookup!$G$2:$N$13,8)</f>
        <v>2024M04</v>
      </c>
      <c r="C5853" s="7">
        <f t="shared" si="634"/>
        <v>45390</v>
      </c>
      <c r="D5853" s="126">
        <v>43.688134676780152</v>
      </c>
      <c r="E5853">
        <f t="shared" si="623"/>
        <v>43.396345318288368</v>
      </c>
      <c r="F5853" s="126">
        <v>35.867088974484076</v>
      </c>
      <c r="G5853">
        <f t="shared" si="633"/>
        <v>35.644414275957885</v>
      </c>
      <c r="H5853">
        <f t="shared" si="630"/>
        <v>43.925530535250388</v>
      </c>
      <c r="I5853">
        <f t="shared" si="631"/>
        <v>36.379105863030347</v>
      </c>
      <c r="J5853">
        <f t="shared" si="632"/>
        <v>0</v>
      </c>
      <c r="K5853" s="156"/>
      <c r="L5853" s="69"/>
      <c r="M5853" s="156"/>
      <c r="N5853" s="157"/>
      <c r="O5853" s="148"/>
      <c r="P5853" s="68"/>
      <c r="Q5853" s="148"/>
      <c r="R5853" s="155"/>
      <c r="S5853">
        <f t="shared" si="626"/>
        <v>36.401017240461329</v>
      </c>
      <c r="T5853">
        <f t="shared" si="627"/>
        <v>2.1911377430981815E-2</v>
      </c>
      <c r="U5853">
        <f t="shared" si="628"/>
        <v>43.948006414666835</v>
      </c>
      <c r="V5853">
        <f t="shared" si="629"/>
        <v>2.2475879416447242E-2</v>
      </c>
    </row>
    <row r="5854" spans="1:22">
      <c r="A5854" s="12">
        <f t="shared" si="624"/>
        <v>0</v>
      </c>
      <c r="B5854" t="str">
        <f>YEAR(C5854)&amp;VLOOKUP(MONTH(C5854),lookup!$G$2:$N$13,8)</f>
        <v>2024M04</v>
      </c>
      <c r="C5854" s="7">
        <f t="shared" si="634"/>
        <v>45391</v>
      </c>
      <c r="D5854" s="126">
        <v>43.123591809130211</v>
      </c>
      <c r="E5854">
        <f t="shared" si="623"/>
        <v>43.433148242106043</v>
      </c>
      <c r="F5854" s="126">
        <v>35.453421019387562</v>
      </c>
      <c r="G5854">
        <f t="shared" si="633"/>
        <v>35.673047380186212</v>
      </c>
      <c r="H5854">
        <f t="shared" si="630"/>
        <v>43.988642696554379</v>
      </c>
      <c r="I5854">
        <f t="shared" si="631"/>
        <v>36.439605384862851</v>
      </c>
      <c r="J5854">
        <f t="shared" si="632"/>
        <v>0</v>
      </c>
      <c r="K5854" s="156"/>
      <c r="L5854" s="69"/>
      <c r="M5854" s="156"/>
      <c r="N5854" s="157"/>
      <c r="O5854" s="148"/>
      <c r="P5854" s="68"/>
      <c r="Q5854" s="148"/>
      <c r="R5854" s="155"/>
      <c r="S5854">
        <f t="shared" si="626"/>
        <v>36.48031853940234</v>
      </c>
      <c r="T5854">
        <f t="shared" si="627"/>
        <v>4.0713154539488983E-2</v>
      </c>
      <c r="U5854">
        <f t="shared" si="628"/>
        <v>44.040033554290588</v>
      </c>
      <c r="V5854">
        <f t="shared" si="629"/>
        <v>5.1390857736208773E-2</v>
      </c>
    </row>
    <row r="5855" spans="1:22">
      <c r="A5855" s="12">
        <f t="shared" si="624"/>
        <v>0</v>
      </c>
      <c r="B5855" t="str">
        <f>YEAR(C5855)&amp;VLOOKUP(MONTH(C5855),lookup!$G$2:$N$13,8)</f>
        <v>2024M04</v>
      </c>
      <c r="C5855" s="7">
        <f t="shared" si="634"/>
        <v>45392</v>
      </c>
      <c r="D5855" s="126">
        <v>43.427319345507307</v>
      </c>
      <c r="E5855">
        <f t="shared" si="623"/>
        <v>43.381326246374321</v>
      </c>
      <c r="F5855" s="126">
        <v>35.563599303475037</v>
      </c>
      <c r="G5855">
        <f t="shared" si="633"/>
        <v>35.619166358599742</v>
      </c>
      <c r="H5855">
        <f t="shared" si="630"/>
        <v>44.077861911435768</v>
      </c>
      <c r="I5855">
        <f t="shared" si="631"/>
        <v>36.510344115837668</v>
      </c>
      <c r="J5855">
        <f t="shared" si="632"/>
        <v>0</v>
      </c>
      <c r="K5855" s="156"/>
      <c r="L5855" s="69"/>
      <c r="M5855" s="156"/>
      <c r="N5855" s="157"/>
      <c r="O5855" s="148"/>
      <c r="P5855" s="68"/>
      <c r="Q5855" s="148"/>
      <c r="R5855" s="155"/>
      <c r="S5855">
        <f t="shared" si="626"/>
        <v>36.53418422131405</v>
      </c>
      <c r="T5855">
        <f t="shared" si="627"/>
        <v>2.3840105476381268E-2</v>
      </c>
      <c r="U5855">
        <f t="shared" si="628"/>
        <v>44.103126486746866</v>
      </c>
      <c r="V5855">
        <f t="shared" si="629"/>
        <v>2.526457531109827E-2</v>
      </c>
    </row>
    <row r="5856" spans="1:22">
      <c r="A5856" s="12">
        <f t="shared" si="624"/>
        <v>0</v>
      </c>
      <c r="B5856" t="str">
        <f>YEAR(C5856)&amp;VLOOKUP(MONTH(C5856),lookup!$G$2:$N$13,8)</f>
        <v>2024M04</v>
      </c>
      <c r="C5856" s="7">
        <f t="shared" si="634"/>
        <v>45393</v>
      </c>
      <c r="D5856" s="126">
        <v>42.991144007195508</v>
      </c>
      <c r="E5856">
        <f t="shared" si="623"/>
        <v>43.3747803207361</v>
      </c>
      <c r="F5856" s="126">
        <v>35.31801704084431</v>
      </c>
      <c r="G5856">
        <f t="shared" si="633"/>
        <v>35.606183738838581</v>
      </c>
      <c r="H5856">
        <f t="shared" si="630"/>
        <v>44.121590493542215</v>
      </c>
      <c r="I5856">
        <f t="shared" si="631"/>
        <v>36.544917934791705</v>
      </c>
      <c r="J5856">
        <f t="shared" si="632"/>
        <v>0</v>
      </c>
      <c r="K5856" s="156"/>
      <c r="L5856" s="69"/>
      <c r="M5856" s="156"/>
      <c r="N5856" s="157"/>
      <c r="O5856" s="148"/>
      <c r="P5856" s="68"/>
      <c r="Q5856" s="148"/>
      <c r="R5856" s="155"/>
      <c r="S5856">
        <f t="shared" si="626"/>
        <v>36.567295557364339</v>
      </c>
      <c r="T5856">
        <f t="shared" si="627"/>
        <v>2.2377622572633982E-2</v>
      </c>
      <c r="U5856">
        <f t="shared" si="628"/>
        <v>44.152205213805857</v>
      </c>
      <c r="V5856">
        <f t="shared" si="629"/>
        <v>3.0614720263642425E-2</v>
      </c>
    </row>
    <row r="5857" spans="1:22">
      <c r="A5857" s="12">
        <f t="shared" si="624"/>
        <v>0</v>
      </c>
      <c r="B5857" t="str">
        <f>YEAR(C5857)&amp;VLOOKUP(MONTH(C5857),lookup!$G$2:$N$13,8)</f>
        <v>2024M04</v>
      </c>
      <c r="C5857" s="7">
        <f t="shared" si="634"/>
        <v>45394</v>
      </c>
      <c r="D5857" s="126">
        <v>43.965582019440404</v>
      </c>
      <c r="E5857">
        <f t="shared" si="623"/>
        <v>43.404777902872127</v>
      </c>
      <c r="F5857" s="126">
        <v>35.888464915915442</v>
      </c>
      <c r="G5857">
        <f t="shared" si="633"/>
        <v>35.606515226841879</v>
      </c>
      <c r="H5857">
        <f t="shared" si="630"/>
        <v>44.196608075705569</v>
      </c>
      <c r="I5857">
        <f t="shared" si="631"/>
        <v>36.605684213322021</v>
      </c>
      <c r="J5857">
        <f t="shared" si="632"/>
        <v>0</v>
      </c>
      <c r="K5857" s="156"/>
      <c r="L5857" s="69"/>
      <c r="M5857" s="156"/>
      <c r="N5857" s="157"/>
      <c r="O5857" s="148"/>
      <c r="P5857" s="68"/>
      <c r="Q5857" s="148"/>
      <c r="R5857" s="155"/>
      <c r="S5857">
        <f t="shared" si="626"/>
        <v>36.624514336541907</v>
      </c>
      <c r="T5857">
        <f t="shared" si="627"/>
        <v>1.8830123219885309E-2</v>
      </c>
      <c r="U5857">
        <f t="shared" si="628"/>
        <v>44.225562965035287</v>
      </c>
      <c r="V5857">
        <f t="shared" si="629"/>
        <v>2.8954889329718014E-2</v>
      </c>
    </row>
    <row r="5858" spans="1:22">
      <c r="A5858" s="12">
        <f t="shared" si="624"/>
        <v>0</v>
      </c>
      <c r="B5858" t="str">
        <f>YEAR(C5858)&amp;VLOOKUP(MONTH(C5858),lookup!$G$2:$N$13,8)</f>
        <v>2024M04</v>
      </c>
      <c r="C5858" s="7">
        <f t="shared" si="634"/>
        <v>45395</v>
      </c>
      <c r="D5858" s="126">
        <v>43.504113872498891</v>
      </c>
      <c r="E5858">
        <f t="shared" si="623"/>
        <v>43.459447237427142</v>
      </c>
      <c r="F5858" s="126">
        <v>35.756203246794897</v>
      </c>
      <c r="G5858">
        <f t="shared" si="633"/>
        <v>35.650868296446724</v>
      </c>
      <c r="H5858">
        <f t="shared" si="630"/>
        <v>44.252517464915506</v>
      </c>
      <c r="I5858">
        <f t="shared" si="631"/>
        <v>36.649778778971388</v>
      </c>
      <c r="J5858">
        <f t="shared" si="632"/>
        <v>0</v>
      </c>
      <c r="K5858" s="156"/>
      <c r="L5858" s="69"/>
      <c r="M5858" s="156"/>
      <c r="N5858" s="157"/>
      <c r="O5858" s="148"/>
      <c r="P5858" s="68"/>
      <c r="Q5858" s="148"/>
      <c r="R5858" s="155"/>
      <c r="S5858">
        <f t="shared" si="626"/>
        <v>36.657752744071864</v>
      </c>
      <c r="T5858">
        <f t="shared" si="627"/>
        <v>7.9739651004757661E-3</v>
      </c>
      <c r="U5858">
        <f t="shared" si="628"/>
        <v>44.264108043922818</v>
      </c>
      <c r="V5858">
        <f t="shared" si="629"/>
        <v>1.1590579007311419E-2</v>
      </c>
    </row>
    <row r="5859" spans="1:22">
      <c r="A5859" s="12">
        <f t="shared" si="624"/>
        <v>0</v>
      </c>
      <c r="B5859" t="str">
        <f>YEAR(C5859)&amp;VLOOKUP(MONTH(C5859),lookup!$G$2:$N$13,8)</f>
        <v>2024M04</v>
      </c>
      <c r="C5859" s="7">
        <f t="shared" si="634"/>
        <v>45396</v>
      </c>
      <c r="D5859" s="126">
        <v>44.010649147147809</v>
      </c>
      <c r="E5859">
        <f t="shared" si="623"/>
        <v>43.502024706544276</v>
      </c>
      <c r="F5859" s="126">
        <v>36.152229932761564</v>
      </c>
      <c r="G5859">
        <f t="shared" si="633"/>
        <v>35.691950827428656</v>
      </c>
      <c r="H5859">
        <f t="shared" si="630"/>
        <v>44.292480886068397</v>
      </c>
      <c r="I5859">
        <f t="shared" si="631"/>
        <v>36.677553615836608</v>
      </c>
      <c r="J5859">
        <f t="shared" si="632"/>
        <v>0</v>
      </c>
      <c r="K5859" s="156"/>
      <c r="L5859" s="69"/>
      <c r="M5859" s="156"/>
      <c r="N5859" s="157"/>
      <c r="O5859" s="148"/>
      <c r="P5859" s="68"/>
      <c r="Q5859" s="148"/>
      <c r="R5859" s="155"/>
      <c r="S5859">
        <f t="shared" si="626"/>
        <v>36.683153996189631</v>
      </c>
      <c r="T5859">
        <f t="shared" si="627"/>
        <v>5.6003803530231266E-3</v>
      </c>
      <c r="U5859">
        <f t="shared" si="628"/>
        <v>44.306485842568193</v>
      </c>
      <c r="V5859">
        <f t="shared" si="629"/>
        <v>1.4004956499796606E-2</v>
      </c>
    </row>
    <row r="5860" spans="1:22">
      <c r="A5860" s="12">
        <f t="shared" si="624"/>
        <v>0</v>
      </c>
      <c r="B5860" t="str">
        <f>YEAR(C5860)&amp;VLOOKUP(MONTH(C5860),lookup!$G$2:$N$13,8)</f>
        <v>2024M04</v>
      </c>
      <c r="C5860" s="7">
        <f t="shared" si="634"/>
        <v>45397</v>
      </c>
      <c r="D5860" s="126">
        <v>43.031127911411915</v>
      </c>
      <c r="E5860">
        <f t="shared" si="623"/>
        <v>43.478015282919664</v>
      </c>
      <c r="F5860" s="126">
        <v>35.297434550712815</v>
      </c>
      <c r="G5860">
        <f t="shared" si="633"/>
        <v>35.662357769065487</v>
      </c>
      <c r="H5860">
        <f t="shared" si="630"/>
        <v>44.336002787517423</v>
      </c>
      <c r="I5860">
        <f t="shared" si="631"/>
        <v>36.701994963103274</v>
      </c>
      <c r="J5860">
        <f t="shared" si="632"/>
        <v>0</v>
      </c>
      <c r="K5860" s="156"/>
      <c r="L5860" s="69"/>
      <c r="M5860" s="156"/>
      <c r="N5860" s="157"/>
      <c r="O5860" s="148"/>
      <c r="P5860" s="68"/>
      <c r="Q5860" s="148"/>
      <c r="R5860" s="155"/>
      <c r="S5860">
        <f t="shared" si="626"/>
        <v>36.705597187304647</v>
      </c>
      <c r="T5860">
        <f t="shared" si="627"/>
        <v>3.6022242013729056E-3</v>
      </c>
      <c r="U5860">
        <f t="shared" si="628"/>
        <v>44.335859633684265</v>
      </c>
      <c r="V5860">
        <f t="shared" si="629"/>
        <v>-1.4315383315732788E-4</v>
      </c>
    </row>
    <row r="5861" spans="1:22">
      <c r="A5861" s="12">
        <f t="shared" si="624"/>
        <v>0</v>
      </c>
      <c r="B5861" t="str">
        <f>YEAR(C5861)&amp;VLOOKUP(MONTH(C5861),lookup!$G$2:$N$13,8)</f>
        <v>2024M04</v>
      </c>
      <c r="C5861" s="7">
        <f t="shared" si="634"/>
        <v>45398</v>
      </c>
      <c r="D5861" s="126">
        <v>43.847541007458382</v>
      </c>
      <c r="E5861">
        <f t="shared" si="623"/>
        <v>43.522996650416317</v>
      </c>
      <c r="F5861" s="126">
        <v>35.981721488235102</v>
      </c>
      <c r="G5861">
        <f t="shared" si="633"/>
        <v>35.704365816571595</v>
      </c>
      <c r="H5861">
        <f t="shared" si="630"/>
        <v>44.385260241608982</v>
      </c>
      <c r="I5861">
        <f t="shared" si="631"/>
        <v>36.73942918116272</v>
      </c>
      <c r="J5861">
        <f t="shared" si="632"/>
        <v>0</v>
      </c>
      <c r="K5861" s="156"/>
      <c r="L5861" s="69"/>
      <c r="M5861" s="156"/>
      <c r="N5861" s="157"/>
      <c r="O5861" s="148"/>
      <c r="P5861" s="68"/>
      <c r="Q5861" s="148"/>
      <c r="R5861" s="155"/>
      <c r="S5861">
        <f t="shared" si="626"/>
        <v>36.743118509802898</v>
      </c>
      <c r="T5861">
        <f t="shared" si="627"/>
        <v>3.6893286401777914E-3</v>
      </c>
      <c r="U5861">
        <f t="shared" si="628"/>
        <v>44.396947852015494</v>
      </c>
      <c r="V5861">
        <f t="shared" si="629"/>
        <v>1.168761040651134E-2</v>
      </c>
    </row>
    <row r="5862" spans="1:22">
      <c r="A5862" s="12">
        <f t="shared" si="624"/>
        <v>0</v>
      </c>
      <c r="B5862" t="str">
        <f>YEAR(C5862)&amp;VLOOKUP(MONTH(C5862),lookup!$G$2:$N$13,8)</f>
        <v>2024M04</v>
      </c>
      <c r="C5862" s="7">
        <f t="shared" si="634"/>
        <v>45399</v>
      </c>
      <c r="D5862" s="126">
        <v>43.112838569622994</v>
      </c>
      <c r="E5862">
        <f t="shared" si="623"/>
        <v>43.532465786482732</v>
      </c>
      <c r="F5862" s="126">
        <v>35.385778993229444</v>
      </c>
      <c r="G5862">
        <f t="shared" si="633"/>
        <v>35.705785019302141</v>
      </c>
      <c r="H5862">
        <f t="shared" si="630"/>
        <v>44.441768059432988</v>
      </c>
      <c r="I5862">
        <f t="shared" si="631"/>
        <v>36.780806084216962</v>
      </c>
      <c r="J5862">
        <f t="shared" si="632"/>
        <v>0</v>
      </c>
      <c r="K5862" s="156"/>
      <c r="L5862" s="69"/>
      <c r="M5862" s="156"/>
      <c r="N5862" s="157"/>
      <c r="O5862" s="148"/>
      <c r="P5862" s="68"/>
      <c r="Q5862" s="148"/>
      <c r="R5862" s="155"/>
      <c r="S5862">
        <f t="shared" si="626"/>
        <v>36.789999590236576</v>
      </c>
      <c r="T5862">
        <f t="shared" si="627"/>
        <v>9.193506019613551E-3</v>
      </c>
      <c r="U5862">
        <f t="shared" si="628"/>
        <v>44.45136886441297</v>
      </c>
      <c r="V5862">
        <f t="shared" si="629"/>
        <v>9.6008049799820583E-3</v>
      </c>
    </row>
    <row r="5863" spans="1:22">
      <c r="A5863" s="12">
        <f t="shared" si="624"/>
        <v>0</v>
      </c>
      <c r="B5863" t="str">
        <f>YEAR(C5863)&amp;VLOOKUP(MONTH(C5863),lookup!$G$2:$N$13,8)</f>
        <v>2024M04</v>
      </c>
      <c r="C5863" s="7">
        <f t="shared" si="634"/>
        <v>45400</v>
      </c>
      <c r="D5863" s="126">
        <v>43.779600403565667</v>
      </c>
      <c r="E5863">
        <f t="shared" si="623"/>
        <v>43.538984884621819</v>
      </c>
      <c r="F5863" s="126">
        <v>35.942392954034098</v>
      </c>
      <c r="G5863">
        <f t="shared" si="633"/>
        <v>35.733953625638641</v>
      </c>
      <c r="H5863">
        <f t="shared" si="630"/>
        <v>44.500857875414283</v>
      </c>
      <c r="I5863">
        <f t="shared" si="631"/>
        <v>36.818436709524413</v>
      </c>
      <c r="J5863">
        <f t="shared" si="632"/>
        <v>0</v>
      </c>
      <c r="K5863" s="156"/>
      <c r="L5863" s="69"/>
      <c r="M5863" s="156"/>
      <c r="N5863" s="157"/>
      <c r="O5863" s="148"/>
      <c r="P5863" s="68"/>
      <c r="Q5863" s="148"/>
      <c r="R5863" s="155"/>
      <c r="S5863">
        <f t="shared" si="626"/>
        <v>36.842671618962967</v>
      </c>
      <c r="T5863">
        <f t="shared" si="627"/>
        <v>2.4234909438554553E-2</v>
      </c>
      <c r="U5863">
        <f t="shared" si="628"/>
        <v>44.530764568067632</v>
      </c>
      <c r="V5863">
        <f t="shared" si="629"/>
        <v>2.9906692653348443E-2</v>
      </c>
    </row>
    <row r="5864" spans="1:22">
      <c r="A5864" s="12">
        <f t="shared" si="624"/>
        <v>0</v>
      </c>
      <c r="B5864" t="str">
        <f>YEAR(C5864)&amp;VLOOKUP(MONTH(C5864),lookup!$G$2:$N$13,8)</f>
        <v>2024M04</v>
      </c>
      <c r="C5864" s="7">
        <f t="shared" si="634"/>
        <v>45401</v>
      </c>
      <c r="D5864" s="126">
        <v>43.482814608862874</v>
      </c>
      <c r="E5864">
        <f t="shared" si="623"/>
        <v>43.567939358589697</v>
      </c>
      <c r="F5864" s="126">
        <v>35.775943830585298</v>
      </c>
      <c r="G5864">
        <f t="shared" si="633"/>
        <v>35.764219098646649</v>
      </c>
      <c r="H5864">
        <f t="shared" si="630"/>
        <v>44.562662382814338</v>
      </c>
      <c r="I5864">
        <f t="shared" si="631"/>
        <v>36.866985469643978</v>
      </c>
      <c r="J5864">
        <f t="shared" si="632"/>
        <v>0</v>
      </c>
      <c r="K5864" s="156"/>
      <c r="L5864" s="69"/>
      <c r="M5864" s="156"/>
      <c r="N5864" s="157"/>
      <c r="O5864" s="148"/>
      <c r="P5864" s="68"/>
      <c r="Q5864" s="148"/>
      <c r="R5864" s="155"/>
      <c r="S5864">
        <f t="shared" si="626"/>
        <v>36.895059251084646</v>
      </c>
      <c r="T5864">
        <f t="shared" si="627"/>
        <v>2.8073781440667744E-2</v>
      </c>
      <c r="U5864">
        <f t="shared" si="628"/>
        <v>44.600822554937203</v>
      </c>
      <c r="V5864">
        <f t="shared" si="629"/>
        <v>3.8160172122864822E-2</v>
      </c>
    </row>
    <row r="5865" spans="1:22">
      <c r="A5865" s="12">
        <f t="shared" si="624"/>
        <v>0</v>
      </c>
      <c r="B5865" t="str">
        <f>YEAR(C5865)&amp;VLOOKUP(MONTH(C5865),lookup!$G$2:$N$13,8)</f>
        <v>2024M04</v>
      </c>
      <c r="C5865" s="7">
        <f t="shared" si="634"/>
        <v>45402</v>
      </c>
      <c r="D5865" s="126">
        <v>44.192820012095972</v>
      </c>
      <c r="E5865">
        <f t="shared" si="623"/>
        <v>43.597322638543012</v>
      </c>
      <c r="F5865" s="126">
        <v>36.233885156838653</v>
      </c>
      <c r="G5865">
        <f t="shared" si="633"/>
        <v>35.792612465710775</v>
      </c>
      <c r="H5865">
        <f t="shared" si="630"/>
        <v>44.645322264701726</v>
      </c>
      <c r="I5865">
        <f t="shared" si="631"/>
        <v>36.922851917420964</v>
      </c>
      <c r="J5865">
        <f t="shared" si="632"/>
        <v>0</v>
      </c>
      <c r="K5865" s="156"/>
      <c r="L5865" s="69"/>
      <c r="M5865" s="156"/>
      <c r="N5865" s="157"/>
      <c r="O5865" s="148"/>
      <c r="P5865" s="68"/>
      <c r="Q5865" s="148"/>
      <c r="R5865" s="155"/>
      <c r="S5865">
        <f t="shared" si="626"/>
        <v>36.957217559002672</v>
      </c>
      <c r="T5865">
        <f t="shared" si="627"/>
        <v>3.4365641581707962E-2</v>
      </c>
      <c r="U5865">
        <f t="shared" si="628"/>
        <v>44.687545508081314</v>
      </c>
      <c r="V5865">
        <f t="shared" si="629"/>
        <v>4.2223243379588382E-2</v>
      </c>
    </row>
    <row r="5866" spans="1:22">
      <c r="A5866" s="12">
        <f t="shared" si="624"/>
        <v>0</v>
      </c>
      <c r="B5866" t="str">
        <f>YEAR(C5866)&amp;VLOOKUP(MONTH(C5866),lookup!$G$2:$N$13,8)</f>
        <v>2024M04</v>
      </c>
      <c r="C5866" s="7">
        <f t="shared" si="634"/>
        <v>45403</v>
      </c>
      <c r="D5866" s="126">
        <v>43.711661501839004</v>
      </c>
      <c r="E5866">
        <f t="shared" si="623"/>
        <v>43.667005497912363</v>
      </c>
      <c r="F5866" s="126">
        <v>35.962632094329862</v>
      </c>
      <c r="G5866">
        <f t="shared" si="633"/>
        <v>35.860947397316465</v>
      </c>
      <c r="H5866">
        <f t="shared" si="630"/>
        <v>44.744064910575339</v>
      </c>
      <c r="I5866">
        <f t="shared" si="631"/>
        <v>37.002474977022331</v>
      </c>
      <c r="J5866">
        <f t="shared" si="632"/>
        <v>0</v>
      </c>
      <c r="K5866" s="156"/>
      <c r="L5866" s="69"/>
      <c r="M5866" s="156"/>
      <c r="N5866" s="157"/>
      <c r="O5866" s="148"/>
      <c r="P5866" s="68"/>
      <c r="Q5866" s="148"/>
      <c r="R5866" s="155"/>
      <c r="S5866">
        <f t="shared" si="626"/>
        <v>37.043769129167934</v>
      </c>
      <c r="T5866">
        <f t="shared" si="627"/>
        <v>4.1294152145603391E-2</v>
      </c>
      <c r="U5866">
        <f t="shared" si="628"/>
        <v>44.801415403365603</v>
      </c>
      <c r="V5866">
        <f t="shared" si="629"/>
        <v>5.7350492790263274E-2</v>
      </c>
    </row>
    <row r="5867" spans="1:22">
      <c r="A5867" s="12">
        <f t="shared" si="624"/>
        <v>0</v>
      </c>
      <c r="B5867" t="str">
        <f>YEAR(C5867)&amp;VLOOKUP(MONTH(C5867),lookup!$G$2:$N$13,8)</f>
        <v>2024M04</v>
      </c>
      <c r="C5867" s="7">
        <f t="shared" si="634"/>
        <v>45404</v>
      </c>
      <c r="D5867" s="126">
        <v>44.076888541653055</v>
      </c>
      <c r="E5867">
        <f t="shared" si="623"/>
        <v>43.690257754585161</v>
      </c>
      <c r="F5867" s="126">
        <v>36.106729233171855</v>
      </c>
      <c r="G5867">
        <f t="shared" si="633"/>
        <v>35.868520915670175</v>
      </c>
      <c r="H5867">
        <f t="shared" si="630"/>
        <v>44.841841135465202</v>
      </c>
      <c r="I5867">
        <f t="shared" si="631"/>
        <v>37.068764948445732</v>
      </c>
      <c r="J5867">
        <f t="shared" si="632"/>
        <v>0</v>
      </c>
      <c r="K5867" s="156"/>
      <c r="L5867" s="69"/>
      <c r="M5867" s="156"/>
      <c r="N5867" s="157"/>
      <c r="O5867" s="148"/>
      <c r="P5867" s="68"/>
      <c r="Q5867" s="148"/>
      <c r="R5867" s="155"/>
      <c r="S5867">
        <f t="shared" si="626"/>
        <v>37.101774608306236</v>
      </c>
      <c r="T5867">
        <f t="shared" si="627"/>
        <v>3.3009659860503859E-2</v>
      </c>
      <c r="U5867">
        <f t="shared" si="628"/>
        <v>44.884241845171836</v>
      </c>
      <c r="V5867">
        <f t="shared" si="629"/>
        <v>4.2400709706633677E-2</v>
      </c>
    </row>
    <row r="5868" spans="1:22">
      <c r="A5868" s="12">
        <f t="shared" si="624"/>
        <v>0</v>
      </c>
      <c r="B5868" t="str">
        <f>YEAR(C5868)&amp;VLOOKUP(MONTH(C5868),lookup!$G$2:$N$13,8)</f>
        <v>2024M04</v>
      </c>
      <c r="C5868" s="7">
        <f t="shared" si="634"/>
        <v>45405</v>
      </c>
      <c r="D5868" s="126">
        <v>43.875271950172383</v>
      </c>
      <c r="E5868">
        <f t="shared" si="623"/>
        <v>43.806552872053473</v>
      </c>
      <c r="F5868" s="126">
        <v>36.037948958943055</v>
      </c>
      <c r="G5868">
        <f t="shared" si="633"/>
        <v>35.969150563327361</v>
      </c>
      <c r="H5868">
        <f t="shared" si="630"/>
        <v>44.910304955266426</v>
      </c>
      <c r="I5868">
        <f t="shared" si="631"/>
        <v>37.118893804264246</v>
      </c>
      <c r="J5868">
        <f t="shared" si="632"/>
        <v>0</v>
      </c>
      <c r="K5868" s="156"/>
      <c r="L5868" s="69"/>
      <c r="M5868" s="156"/>
      <c r="N5868" s="157"/>
      <c r="O5868" s="148"/>
      <c r="P5868" s="68"/>
      <c r="Q5868" s="148"/>
      <c r="R5868" s="155"/>
      <c r="S5868">
        <f t="shared" si="626"/>
        <v>37.148681672711859</v>
      </c>
      <c r="T5868">
        <f t="shared" si="627"/>
        <v>2.9787868447613164E-2</v>
      </c>
      <c r="U5868">
        <f t="shared" si="628"/>
        <v>44.956457413575585</v>
      </c>
      <c r="V5868">
        <f t="shared" si="629"/>
        <v>4.6152458309158817E-2</v>
      </c>
    </row>
    <row r="5869" spans="1:22">
      <c r="A5869" s="12">
        <f t="shared" si="624"/>
        <v>0</v>
      </c>
      <c r="B5869" t="str">
        <f>YEAR(C5869)&amp;VLOOKUP(MONTH(C5869),lookup!$G$2:$N$13,8)</f>
        <v>2024M04</v>
      </c>
      <c r="C5869" s="7">
        <f t="shared" si="634"/>
        <v>45406</v>
      </c>
      <c r="D5869" s="126">
        <v>44.234385105368517</v>
      </c>
      <c r="E5869">
        <f t="shared" ref="E5869:E5932" si="635">AVERAGE(SUM(D5862:D5869)/8,SUM(D5864:D5869)/6)</f>
        <v>43.868629353323094</v>
      </c>
      <c r="F5869" s="126">
        <v>36.257924547224093</v>
      </c>
      <c r="G5869">
        <f t="shared" si="633"/>
        <v>36.012707553946676</v>
      </c>
      <c r="H5869">
        <f t="shared" si="630"/>
        <v>44.993925980857568</v>
      </c>
      <c r="I5869">
        <f t="shared" si="631"/>
        <v>37.172729484745183</v>
      </c>
      <c r="J5869">
        <f t="shared" si="632"/>
        <v>0</v>
      </c>
      <c r="K5869" s="156"/>
      <c r="L5869" s="69"/>
      <c r="M5869" s="156"/>
      <c r="N5869" s="157"/>
      <c r="O5869" s="148"/>
      <c r="P5869" s="68"/>
      <c r="Q5869" s="148"/>
      <c r="R5869" s="155"/>
      <c r="S5869">
        <f t="shared" si="626"/>
        <v>37.181492404097682</v>
      </c>
      <c r="T5869">
        <f t="shared" si="627"/>
        <v>8.7629193524989546E-3</v>
      </c>
      <c r="U5869">
        <f t="shared" si="628"/>
        <v>45.013090056208753</v>
      </c>
      <c r="V5869">
        <f t="shared" si="629"/>
        <v>1.9164075351184806E-2</v>
      </c>
    </row>
    <row r="5870" spans="1:22">
      <c r="A5870" s="12">
        <f t="shared" si="624"/>
        <v>0</v>
      </c>
      <c r="B5870" t="str">
        <f>YEAR(C5870)&amp;VLOOKUP(MONTH(C5870),lookup!$G$2:$N$13,8)</f>
        <v>2024M04</v>
      </c>
      <c r="C5870" s="7">
        <f t="shared" si="634"/>
        <v>45407</v>
      </c>
      <c r="D5870" s="126">
        <v>43.992344621656905</v>
      </c>
      <c r="E5870">
        <f t="shared" si="635"/>
        <v>43.966059315974718</v>
      </c>
      <c r="F5870" s="126">
        <v>36.083377323545626</v>
      </c>
      <c r="G5870">
        <f t="shared" si="633"/>
        <v>36.081926907338129</v>
      </c>
      <c r="H5870">
        <f t="shared" si="630"/>
        <v>45.062678954609545</v>
      </c>
      <c r="I5870">
        <f t="shared" si="631"/>
        <v>37.209348221636503</v>
      </c>
      <c r="J5870">
        <f t="shared" si="632"/>
        <v>0</v>
      </c>
      <c r="K5870" s="156"/>
      <c r="L5870" s="69"/>
      <c r="M5870" s="156"/>
      <c r="N5870" s="157"/>
      <c r="O5870" s="148"/>
      <c r="P5870" s="68"/>
      <c r="Q5870" s="148"/>
      <c r="R5870" s="155"/>
      <c r="S5870">
        <f t="shared" si="626"/>
        <v>37.21674196740743</v>
      </c>
      <c r="T5870">
        <f t="shared" si="627"/>
        <v>7.3937457709263299E-3</v>
      </c>
      <c r="U5870">
        <f t="shared" si="628"/>
        <v>45.077416749856106</v>
      </c>
      <c r="V5870">
        <f t="shared" si="629"/>
        <v>1.4737795246560381E-2</v>
      </c>
    </row>
    <row r="5871" spans="1:22">
      <c r="A5871" s="12">
        <f t="shared" si="624"/>
        <v>0</v>
      </c>
      <c r="B5871" t="str">
        <f>YEAR(C5871)&amp;VLOOKUP(MONTH(C5871),lookup!$G$2:$N$13,8)</f>
        <v>2024M04</v>
      </c>
      <c r="C5871" s="7">
        <f t="shared" si="634"/>
        <v>45408</v>
      </c>
      <c r="D5871" s="126">
        <v>44.344108247331235</v>
      </c>
      <c r="E5871">
        <f t="shared" si="635"/>
        <v>44.013948409146337</v>
      </c>
      <c r="F5871" s="126">
        <v>36.500562912963986</v>
      </c>
      <c r="G5871">
        <f t="shared" si="633"/>
        <v>36.139035676115029</v>
      </c>
      <c r="H5871">
        <f t="shared" si="630"/>
        <v>45.10989064088502</v>
      </c>
      <c r="I5871">
        <f t="shared" si="631"/>
        <v>37.241968180547033</v>
      </c>
      <c r="J5871">
        <f t="shared" si="632"/>
        <v>0</v>
      </c>
      <c r="K5871" s="156"/>
      <c r="L5871" s="69"/>
      <c r="M5871" s="156"/>
      <c r="N5871" s="157"/>
      <c r="O5871" s="148"/>
      <c r="P5871" s="68"/>
      <c r="Q5871" s="148"/>
      <c r="R5871" s="155"/>
      <c r="S5871">
        <f t="shared" si="626"/>
        <v>37.244869065758088</v>
      </c>
      <c r="T5871">
        <f t="shared" si="627"/>
        <v>2.9008852110550265E-3</v>
      </c>
      <c r="U5871">
        <f t="shared" si="628"/>
        <v>45.117359795951721</v>
      </c>
      <c r="V5871">
        <f t="shared" si="629"/>
        <v>7.4691550667012052E-3</v>
      </c>
    </row>
    <row r="5872" spans="1:22">
      <c r="A5872" s="12">
        <f t="shared" ref="A5872:A5935" si="636">IF(D5872+D5873=D5872,IF(D5872+D5873&gt;0,1,0),0)</f>
        <v>0</v>
      </c>
      <c r="B5872" t="str">
        <f>YEAR(C5872)&amp;VLOOKUP(MONTH(C5872),lookup!$G$2:$N$13,8)</f>
        <v>2024M04</v>
      </c>
      <c r="C5872" s="7">
        <f t="shared" si="634"/>
        <v>45409</v>
      </c>
      <c r="D5872" s="126">
        <v>43.916797766373257</v>
      </c>
      <c r="E5872">
        <f t="shared" si="635"/>
        <v>44.058167045201927</v>
      </c>
      <c r="F5872" s="126">
        <v>36.007760016007246</v>
      </c>
      <c r="G5872">
        <f t="shared" si="633"/>
        <v>36.157284847843677</v>
      </c>
      <c r="H5872">
        <f t="shared" si="630"/>
        <v>45.158265215021459</v>
      </c>
      <c r="I5872">
        <f t="shared" si="631"/>
        <v>37.267644905385282</v>
      </c>
      <c r="J5872">
        <f t="shared" si="632"/>
        <v>0</v>
      </c>
      <c r="K5872" s="156"/>
      <c r="L5872" s="69"/>
      <c r="M5872" s="156"/>
      <c r="N5872" s="157"/>
      <c r="O5872" s="148"/>
      <c r="P5872" s="68"/>
      <c r="Q5872" s="148"/>
      <c r="R5872" s="155"/>
      <c r="S5872">
        <f t="shared" si="626"/>
        <v>37.246293116259004</v>
      </c>
      <c r="T5872">
        <f t="shared" si="627"/>
        <v>-2.135178912627822E-2</v>
      </c>
      <c r="U5872">
        <f t="shared" si="628"/>
        <v>45.142809126043105</v>
      </c>
      <c r="V5872">
        <f t="shared" si="629"/>
        <v>-1.5456088978353932E-2</v>
      </c>
    </row>
    <row r="5873" spans="1:22">
      <c r="A5873" s="12">
        <f t="shared" si="636"/>
        <v>0</v>
      </c>
      <c r="B5873" t="str">
        <f>YEAR(C5873)&amp;VLOOKUP(MONTH(C5873),lookup!$G$2:$N$13,8)</f>
        <v>2024M04</v>
      </c>
      <c r="C5873" s="7">
        <f t="shared" si="634"/>
        <v>45410</v>
      </c>
      <c r="D5873" s="126">
        <v>44.611935679964631</v>
      </c>
      <c r="E5873">
        <f t="shared" si="635"/>
        <v>44.128949035969683</v>
      </c>
      <c r="F5873" s="126">
        <v>36.525986681786478</v>
      </c>
      <c r="G5873">
        <f t="shared" si="633"/>
        <v>36.210479313870799</v>
      </c>
      <c r="H5873">
        <f t="shared" si="630"/>
        <v>45.169115428331736</v>
      </c>
      <c r="I5873">
        <f t="shared" si="631"/>
        <v>37.267173101129536</v>
      </c>
      <c r="J5873">
        <f t="shared" si="632"/>
        <v>0</v>
      </c>
      <c r="K5873" s="156"/>
      <c r="L5873" s="69"/>
      <c r="M5873" s="156"/>
      <c r="N5873" s="157"/>
      <c r="O5873" s="148"/>
      <c r="P5873" s="68"/>
      <c r="Q5873" s="148"/>
      <c r="R5873" s="155"/>
      <c r="S5873">
        <f t="shared" si="626"/>
        <v>37.266779285551578</v>
      </c>
      <c r="T5873">
        <f t="shared" si="627"/>
        <v>-3.9381557795792332E-4</v>
      </c>
      <c r="U5873">
        <f t="shared" si="628"/>
        <v>45.169684189255108</v>
      </c>
      <c r="V5873">
        <f t="shared" si="629"/>
        <v>5.6876092337176942E-4</v>
      </c>
    </row>
    <row r="5874" spans="1:22">
      <c r="A5874" s="12">
        <f t="shared" si="636"/>
        <v>0</v>
      </c>
      <c r="B5874" t="str">
        <f>YEAR(C5874)&amp;VLOOKUP(MONTH(C5874),lookup!$G$2:$N$13,8)</f>
        <v>2024M04</v>
      </c>
      <c r="C5874" s="7">
        <f t="shared" si="634"/>
        <v>45411</v>
      </c>
      <c r="D5874" s="126">
        <v>43.807329473110165</v>
      </c>
      <c r="E5874">
        <f t="shared" si="635"/>
        <v>44.129266411085609</v>
      </c>
      <c r="F5874" s="126">
        <v>35.798322791369799</v>
      </c>
      <c r="G5874">
        <f t="shared" si="633"/>
        <v>36.180241135138033</v>
      </c>
      <c r="H5874">
        <f t="shared" si="630"/>
        <v>45.190183339484236</v>
      </c>
      <c r="I5874">
        <f t="shared" si="631"/>
        <v>37.268841576424059</v>
      </c>
      <c r="J5874">
        <f t="shared" si="632"/>
        <v>0</v>
      </c>
      <c r="K5874" s="156"/>
      <c r="L5874" s="69"/>
      <c r="M5874" s="156"/>
      <c r="N5874" s="157"/>
      <c r="O5874" s="148"/>
      <c r="P5874" s="68"/>
      <c r="Q5874" s="148"/>
      <c r="R5874" s="155"/>
      <c r="S5874">
        <f t="shared" si="626"/>
        <v>37.260335830586072</v>
      </c>
      <c r="T5874">
        <f t="shared" si="627"/>
        <v>-8.505745837986467E-3</v>
      </c>
      <c r="U5874">
        <f t="shared" si="628"/>
        <v>45.186383165890177</v>
      </c>
      <c r="V5874">
        <f t="shared" si="629"/>
        <v>-3.8001735940582648E-3</v>
      </c>
    </row>
    <row r="5875" spans="1:22">
      <c r="A5875" s="12">
        <f t="shared" si="636"/>
        <v>0</v>
      </c>
      <c r="B5875" t="str">
        <f>YEAR(C5875)&amp;VLOOKUP(MONTH(C5875),lookup!$G$2:$N$13,8)</f>
        <v>2024M04</v>
      </c>
      <c r="C5875" s="7">
        <f t="shared" si="634"/>
        <v>45412</v>
      </c>
      <c r="D5875" s="126">
        <v>44.528753450426457</v>
      </c>
      <c r="E5875">
        <f t="shared" si="635"/>
        <v>44.182038663305448</v>
      </c>
      <c r="F5875" s="126">
        <v>36.356165087469222</v>
      </c>
      <c r="G5875">
        <f t="shared" si="633"/>
        <v>36.204017587718702</v>
      </c>
      <c r="H5875">
        <f t="shared" si="630"/>
        <v>45.197598953095294</v>
      </c>
      <c r="I5875">
        <f t="shared" si="631"/>
        <v>37.269046267145498</v>
      </c>
      <c r="J5875">
        <f t="shared" si="632"/>
        <v>0</v>
      </c>
      <c r="K5875" s="156"/>
      <c r="L5875" s="69"/>
      <c r="M5875" s="156"/>
      <c r="N5875" s="157"/>
      <c r="O5875" s="148"/>
      <c r="P5875" s="68"/>
      <c r="Q5875" s="148"/>
      <c r="R5875" s="155"/>
      <c r="S5875">
        <f t="shared" si="626"/>
        <v>37.284176575311072</v>
      </c>
      <c r="T5875">
        <f t="shared" si="627"/>
        <v>1.5130308165574036E-2</v>
      </c>
      <c r="U5875">
        <f t="shared" si="628"/>
        <v>45.212297259430798</v>
      </c>
      <c r="V5875">
        <f t="shared" si="629"/>
        <v>1.469830633550373E-2</v>
      </c>
    </row>
    <row r="5876" spans="1:22">
      <c r="A5876" s="12">
        <f t="shared" si="636"/>
        <v>0</v>
      </c>
      <c r="B5876" t="str">
        <f>YEAR(C5876)&amp;VLOOKUP(MONTH(C5876),lookup!$G$2:$N$13,8)</f>
        <v>2024M05</v>
      </c>
      <c r="C5876" s="7">
        <f t="shared" si="634"/>
        <v>45413</v>
      </c>
      <c r="D5876" s="126">
        <v>43.978939212257558</v>
      </c>
      <c r="E5876">
        <f t="shared" si="635"/>
        <v>44.187400749735822</v>
      </c>
      <c r="F5876" s="126">
        <v>35.998084048634254</v>
      </c>
      <c r="G5876">
        <f t="shared" si="633"/>
        <v>36.194418257915125</v>
      </c>
      <c r="H5876">
        <f t="shared" si="630"/>
        <v>45.234725462753929</v>
      </c>
      <c r="I5876">
        <f t="shared" si="631"/>
        <v>37.30077251277536</v>
      </c>
      <c r="J5876">
        <f t="shared" si="632"/>
        <v>0</v>
      </c>
      <c r="K5876" s="156"/>
      <c r="L5876" s="69"/>
      <c r="M5876" s="156"/>
      <c r="N5876" s="157"/>
      <c r="O5876" s="148"/>
      <c r="P5876" s="68"/>
      <c r="Q5876" s="148"/>
      <c r="R5876" s="155"/>
      <c r="S5876">
        <f t="shared" ref="S5876:S5939" si="637">AVERAGE(G5511+G5145+G4780+G4415+G4050)/5</f>
        <v>37.298257902173603</v>
      </c>
      <c r="T5876">
        <f t="shared" ref="T5876:T5939" si="638">S5876-I5876</f>
        <v>-2.5146106017572833E-3</v>
      </c>
      <c r="U5876">
        <f t="shared" ref="U5876:U5939" si="639">AVERAGE(E5511+E5145+E4780+E4415+E4050)/5</f>
        <v>45.233754800337849</v>
      </c>
      <c r="V5876">
        <f t="shared" ref="V5876:V5939" si="640">U5876-H5876</f>
        <v>-9.7066241607990378E-4</v>
      </c>
    </row>
    <row r="5877" spans="1:22">
      <c r="A5877" s="12">
        <f t="shared" si="636"/>
        <v>0</v>
      </c>
      <c r="B5877" t="str">
        <f>YEAR(C5877)&amp;VLOOKUP(MONTH(C5877),lookup!$G$2:$N$13,8)</f>
        <v>2024M05</v>
      </c>
      <c r="C5877" s="7">
        <f t="shared" si="634"/>
        <v>45414</v>
      </c>
      <c r="D5877" s="126">
        <v>44.802464901359116</v>
      </c>
      <c r="E5877">
        <f t="shared" si="635"/>
        <v>44.261102124820894</v>
      </c>
      <c r="F5877" s="126">
        <v>36.696308663766594</v>
      </c>
      <c r="G5877">
        <f t="shared" si="633"/>
        <v>36.238129411099251</v>
      </c>
      <c r="H5877">
        <f t="shared" si="630"/>
        <v>45.239192517219166</v>
      </c>
      <c r="I5877">
        <f t="shared" si="631"/>
        <v>37.309670876654003</v>
      </c>
      <c r="J5877">
        <f t="shared" si="632"/>
        <v>0</v>
      </c>
      <c r="K5877" s="156"/>
      <c r="L5877" s="69"/>
      <c r="M5877" s="156"/>
      <c r="N5877" s="157"/>
      <c r="O5877" s="148"/>
      <c r="P5877" s="68"/>
      <c r="Q5877" s="148"/>
      <c r="R5877" s="155"/>
      <c r="S5877">
        <f t="shared" si="637"/>
        <v>37.319742018039825</v>
      </c>
      <c r="T5877">
        <f t="shared" si="638"/>
        <v>1.0071141385822102E-2</v>
      </c>
      <c r="U5877">
        <f t="shared" si="639"/>
        <v>45.247959346046109</v>
      </c>
      <c r="V5877">
        <f t="shared" si="640"/>
        <v>8.7668288269426853E-3</v>
      </c>
    </row>
    <row r="5878" spans="1:22">
      <c r="A5878" s="12">
        <f t="shared" si="636"/>
        <v>0</v>
      </c>
      <c r="B5878" t="str">
        <f>YEAR(C5878)&amp;VLOOKUP(MONTH(C5878),lookup!$G$2:$N$13,8)</f>
        <v>2024M05</v>
      </c>
      <c r="C5878" s="7">
        <f t="shared" si="634"/>
        <v>45415</v>
      </c>
      <c r="D5878" s="126">
        <v>44.1985148318537</v>
      </c>
      <c r="E5878">
        <f t="shared" si="635"/>
        <v>44.297464185081552</v>
      </c>
      <c r="F5878" s="126">
        <v>36.225984807931887</v>
      </c>
      <c r="G5878">
        <f t="shared" si="633"/>
        <v>36.26522777820044</v>
      </c>
      <c r="H5878">
        <f t="shared" si="630"/>
        <v>45.258723841802571</v>
      </c>
      <c r="I5878">
        <f t="shared" si="631"/>
        <v>37.326831750650989</v>
      </c>
      <c r="J5878">
        <f t="shared" si="632"/>
        <v>0</v>
      </c>
      <c r="K5878" s="156"/>
      <c r="L5878" s="69"/>
      <c r="M5878" s="156"/>
      <c r="N5878" s="157"/>
      <c r="O5878" s="148"/>
      <c r="P5878" s="68"/>
      <c r="Q5878" s="148"/>
      <c r="R5878" s="155"/>
      <c r="S5878">
        <f t="shared" si="637"/>
        <v>37.352349656735427</v>
      </c>
      <c r="T5878">
        <f t="shared" si="638"/>
        <v>2.551790608443838E-2</v>
      </c>
      <c r="U5878">
        <f t="shared" si="639"/>
        <v>45.288118741744711</v>
      </c>
      <c r="V5878">
        <f t="shared" si="640"/>
        <v>2.9394899942140285E-2</v>
      </c>
    </row>
    <row r="5879" spans="1:22">
      <c r="A5879" s="12">
        <f t="shared" si="636"/>
        <v>0</v>
      </c>
      <c r="B5879" t="str">
        <f>YEAR(C5879)&amp;VLOOKUP(MONTH(C5879),lookup!$G$2:$N$13,8)</f>
        <v>2024M05</v>
      </c>
      <c r="C5879" s="7">
        <f t="shared" si="634"/>
        <v>45416</v>
      </c>
      <c r="D5879" s="126">
        <v>45.254103904534787</v>
      </c>
      <c r="E5879">
        <f t="shared" si="635"/>
        <v>44.407852932370957</v>
      </c>
      <c r="F5879" s="126">
        <v>36.936736205301372</v>
      </c>
      <c r="G5879">
        <f t="shared" si="633"/>
        <v>36.326717735931105</v>
      </c>
      <c r="H5879">
        <f t="shared" ref="H5879:H5942" si="641">IF(INDEX(D:D,MATCH(DATE(YEAR($C5879)-1,MONTH($C5879),DAY($C5879)),$C:$C,0),1)=0,0,(INDEX(E:E,MATCH(DATE(YEAR($C5879)-1,MONTH($C5879),DAY($C5879)),$C:$C,0),1)+INDEX(E:E,MATCH(DATE(YEAR($C5879)-2,MONTH($C5879),DAY($C5879)),$C:$C,0),1)+INDEX(E:E,MATCH(DATE(YEAR($C5879)-3,MONTH($C5879),DAY($C5879)),$C:$C,0),1)+INDEX(E:E,MATCH(DATE(YEAR($C5879)-4,MONTH($C5879),DAY($C5879)),$C:$C,0),1)+INDEX(E:E,MATCH(DATE(YEAR($C5879)-5,MONTH($C5879),DAY($C5879)),$C:$C,0),1))/5)</f>
        <v>45.289875872166462</v>
      </c>
      <c r="I5879">
        <f t="shared" ref="I5879:I5942" si="642">IF(INDEX(D:D,MATCH(DATE(YEAR($C5879)-1,MONTH($C5879),DAY($C5879)),$C:$C,0),1)=0,0,(INDEX(G:G,MATCH(DATE(YEAR($C5879)-1,MONTH($C5879),DAY($C5879)),$C:$C,0),1)+INDEX(G:G,MATCH(DATE(YEAR($C5879)-2,MONTH($C5879),DAY($C5879)),$C:$C,0),1)+INDEX(G:G,MATCH(DATE(YEAR($C5879)-3,MONTH($C5879),DAY($C5879)),$C:$C,0),1)+INDEX(G:G,MATCH(DATE(YEAR($C5879)-4,MONTH($C5879),DAY($C5879)),$C:$C,0),1)+INDEX(G:G,MATCH(DATE(YEAR($C5879)-5,MONTH($C5879),DAY($C5879)),$C:$C,0),1))/5)</f>
        <v>37.360324798781463</v>
      </c>
      <c r="J5879">
        <f t="shared" ref="J5879:J5942" si="643">INDEX(L:AW,MATCH(C5879,C:C,0),MATCH($J$1,$L$1:$AW$1,0))*(IF(K5879=$S$1,1,IF(M5879=$S$1,1,IF(O5879=$S$1,1,IF(Q5879=$S$1,1,0)))))</f>
        <v>0</v>
      </c>
      <c r="K5879" s="156"/>
      <c r="L5879" s="69"/>
      <c r="M5879" s="156"/>
      <c r="N5879" s="157"/>
      <c r="O5879" s="148"/>
      <c r="P5879" s="68"/>
      <c r="Q5879" s="148"/>
      <c r="R5879" s="155"/>
      <c r="S5879">
        <f t="shared" si="637"/>
        <v>37.376340447986124</v>
      </c>
      <c r="T5879">
        <f t="shared" si="638"/>
        <v>1.6015649204661031E-2</v>
      </c>
      <c r="U5879">
        <f t="shared" si="639"/>
        <v>45.307868313599876</v>
      </c>
      <c r="V5879">
        <f t="shared" si="640"/>
        <v>1.7992441433413831E-2</v>
      </c>
    </row>
    <row r="5880" spans="1:22">
      <c r="A5880" s="12">
        <f t="shared" si="636"/>
        <v>0</v>
      </c>
      <c r="B5880" t="str">
        <f>YEAR(C5880)&amp;VLOOKUP(MONTH(C5880),lookup!$G$2:$N$13,8)</f>
        <v>2024M05</v>
      </c>
      <c r="C5880" s="7">
        <f t="shared" si="634"/>
        <v>45417</v>
      </c>
      <c r="D5880" s="126">
        <v>44.273575646131434</v>
      </c>
      <c r="E5880">
        <f t="shared" si="635"/>
        <v>44.469005397607617</v>
      </c>
      <c r="F5880" s="126">
        <v>36.305782388036405</v>
      </c>
      <c r="G5880">
        <f t="shared" si="633"/>
        <v>36.387632433905139</v>
      </c>
      <c r="H5880">
        <f t="shared" si="641"/>
        <v>45.300097228046752</v>
      </c>
      <c r="I5880">
        <f t="shared" si="642"/>
        <v>37.370107635865324</v>
      </c>
      <c r="J5880">
        <f t="shared" si="643"/>
        <v>0</v>
      </c>
      <c r="K5880" s="156"/>
      <c r="L5880" s="69"/>
      <c r="M5880" s="156"/>
      <c r="N5880" s="157"/>
      <c r="O5880" s="148"/>
      <c r="P5880" s="68"/>
      <c r="Q5880" s="148"/>
      <c r="R5880" s="155"/>
      <c r="S5880">
        <f t="shared" si="637"/>
        <v>37.386304478721215</v>
      </c>
      <c r="T5880">
        <f t="shared" si="638"/>
        <v>1.6196842855890736E-2</v>
      </c>
      <c r="U5880">
        <f t="shared" si="639"/>
        <v>45.317073576120364</v>
      </c>
      <c r="V5880">
        <f t="shared" si="640"/>
        <v>1.6976348073612257E-2</v>
      </c>
    </row>
    <row r="5881" spans="1:22">
      <c r="A5881" s="12">
        <f t="shared" si="636"/>
        <v>0</v>
      </c>
      <c r="B5881" t="str">
        <f>YEAR(C5881)&amp;VLOOKUP(MONTH(C5881),lookup!$G$2:$N$13,8)</f>
        <v>2024M05</v>
      </c>
      <c r="C5881" s="7">
        <f t="shared" si="634"/>
        <v>45418</v>
      </c>
      <c r="D5881" s="126">
        <v>45.197676043076697</v>
      </c>
      <c r="E5881">
        <f t="shared" si="635"/>
        <v>44.561357719689639</v>
      </c>
      <c r="F5881" s="126">
        <v>36.875231833698152</v>
      </c>
      <c r="G5881">
        <f t="shared" si="633"/>
        <v>36.452715818085366</v>
      </c>
      <c r="H5881">
        <f t="shared" si="641"/>
        <v>45.330554135297433</v>
      </c>
      <c r="I5881">
        <f t="shared" si="642"/>
        <v>37.410245609683443</v>
      </c>
      <c r="J5881">
        <f t="shared" si="643"/>
        <v>0</v>
      </c>
      <c r="K5881" s="156"/>
      <c r="L5881" s="69"/>
      <c r="M5881" s="156"/>
      <c r="N5881" s="157"/>
      <c r="O5881" s="148"/>
      <c r="P5881" s="68"/>
      <c r="Q5881" s="148"/>
      <c r="R5881" s="155"/>
      <c r="S5881">
        <f t="shared" si="637"/>
        <v>37.404286779175472</v>
      </c>
      <c r="T5881">
        <f t="shared" si="638"/>
        <v>-5.9588305079714132E-3</v>
      </c>
      <c r="U5881">
        <f t="shared" si="639"/>
        <v>45.326009241789606</v>
      </c>
      <c r="V5881">
        <f t="shared" si="640"/>
        <v>-4.5448935078269415E-3</v>
      </c>
    </row>
    <row r="5882" spans="1:22">
      <c r="A5882" s="12">
        <f t="shared" si="636"/>
        <v>0</v>
      </c>
      <c r="B5882" t="str">
        <f>YEAR(C5882)&amp;VLOOKUP(MONTH(C5882),lookup!$G$2:$N$13,8)</f>
        <v>2024M05</v>
      </c>
      <c r="C5882" s="7">
        <f t="shared" si="634"/>
        <v>45419</v>
      </c>
      <c r="D5882" s="126">
        <v>44.098139022701872</v>
      </c>
      <c r="E5882">
        <f t="shared" si="635"/>
        <v>44.58946663407616</v>
      </c>
      <c r="F5882" s="126">
        <v>36.172760456118048</v>
      </c>
      <c r="G5882">
        <f t="shared" si="633"/>
        <v>36.490674539422443</v>
      </c>
      <c r="H5882">
        <f t="shared" si="641"/>
        <v>45.338567218188246</v>
      </c>
      <c r="I5882">
        <f t="shared" si="642"/>
        <v>37.415414112479709</v>
      </c>
      <c r="J5882">
        <f t="shared" si="643"/>
        <v>0</v>
      </c>
      <c r="K5882" s="156"/>
      <c r="L5882" s="69"/>
      <c r="M5882" s="156"/>
      <c r="N5882" s="157"/>
      <c r="O5882" s="148"/>
      <c r="P5882" s="68"/>
      <c r="Q5882" s="148"/>
      <c r="R5882" s="155"/>
      <c r="S5882">
        <f t="shared" si="637"/>
        <v>37.420482802339805</v>
      </c>
      <c r="T5882">
        <f t="shared" si="638"/>
        <v>5.0686898600957875E-3</v>
      </c>
      <c r="U5882">
        <f t="shared" si="639"/>
        <v>45.346554561257697</v>
      </c>
      <c r="V5882">
        <f t="shared" si="640"/>
        <v>7.9873430694519243E-3</v>
      </c>
    </row>
    <row r="5883" spans="1:22">
      <c r="A5883" s="12">
        <f t="shared" si="636"/>
        <v>0</v>
      </c>
      <c r="B5883" t="str">
        <f>YEAR(C5883)&amp;VLOOKUP(MONTH(C5883),lookup!$G$2:$N$13,8)</f>
        <v>2024M05</v>
      </c>
      <c r="C5883" s="7">
        <f t="shared" si="634"/>
        <v>45420</v>
      </c>
      <c r="D5883" s="126">
        <v>45.374811620973723</v>
      </c>
      <c r="E5883">
        <f t="shared" si="635"/>
        <v>44.690040829703236</v>
      </c>
      <c r="F5883" s="126">
        <v>37.052490954983668</v>
      </c>
      <c r="G5883">
        <f t="shared" si="633"/>
        <v>36.563876763743529</v>
      </c>
      <c r="H5883">
        <f t="shared" si="641"/>
        <v>45.363799029812768</v>
      </c>
      <c r="I5883">
        <f t="shared" si="642"/>
        <v>37.439347701420857</v>
      </c>
      <c r="J5883">
        <f t="shared" si="643"/>
        <v>0</v>
      </c>
      <c r="K5883" s="156"/>
      <c r="L5883" s="69"/>
      <c r="M5883" s="156"/>
      <c r="N5883" s="157"/>
      <c r="O5883" s="148"/>
      <c r="P5883" s="68"/>
      <c r="Q5883" s="148"/>
      <c r="R5883" s="155"/>
      <c r="S5883">
        <f t="shared" si="637"/>
        <v>37.42544118456361</v>
      </c>
      <c r="T5883">
        <f t="shared" si="638"/>
        <v>-1.3906516857247198E-2</v>
      </c>
      <c r="U5883">
        <f t="shared" si="639"/>
        <v>45.350968741512034</v>
      </c>
      <c r="V5883">
        <f t="shared" si="640"/>
        <v>-1.2830288300733628E-2</v>
      </c>
    </row>
    <row r="5884" spans="1:22">
      <c r="A5884" s="12">
        <f t="shared" si="636"/>
        <v>0</v>
      </c>
      <c r="B5884" t="str">
        <f>YEAR(C5884)&amp;VLOOKUP(MONTH(C5884),lookup!$G$2:$N$13,8)</f>
        <v>2024M05</v>
      </c>
      <c r="C5884" s="7">
        <f t="shared" si="634"/>
        <v>45421</v>
      </c>
      <c r="D5884" s="126">
        <v>44.288003028792929</v>
      </c>
      <c r="E5884">
        <f t="shared" si="635"/>
        <v>44.716814667981637</v>
      </c>
      <c r="F5884" s="126">
        <v>36.262672245314107</v>
      </c>
      <c r="G5884">
        <f t="shared" si="633"/>
        <v>36.583470812484535</v>
      </c>
      <c r="H5884">
        <f t="shared" si="641"/>
        <v>45.345069525235019</v>
      </c>
      <c r="I5884">
        <f t="shared" si="642"/>
        <v>37.412471210971532</v>
      </c>
      <c r="J5884">
        <f t="shared" si="643"/>
        <v>0</v>
      </c>
      <c r="K5884" s="156"/>
      <c r="L5884" s="69"/>
      <c r="M5884" s="156"/>
      <c r="N5884" s="157"/>
      <c r="O5884" s="148"/>
      <c r="P5884" s="68"/>
      <c r="Q5884" s="148"/>
      <c r="R5884" s="155"/>
      <c r="S5884">
        <f t="shared" si="637"/>
        <v>37.382273856911198</v>
      </c>
      <c r="T5884">
        <f t="shared" si="638"/>
        <v>-3.0197354060334192E-2</v>
      </c>
      <c r="U5884">
        <f t="shared" si="639"/>
        <v>45.313671064877269</v>
      </c>
      <c r="V5884">
        <f t="shared" si="640"/>
        <v>-3.1398460357749514E-2</v>
      </c>
    </row>
    <row r="5885" spans="1:22">
      <c r="A5885" s="12">
        <f t="shared" si="636"/>
        <v>0</v>
      </c>
      <c r="B5885" t="str">
        <f>YEAR(C5885)&amp;VLOOKUP(MONTH(C5885),lookup!$G$2:$N$13,8)</f>
        <v>2024M05</v>
      </c>
      <c r="C5885" s="7">
        <f t="shared" si="634"/>
        <v>45422</v>
      </c>
      <c r="D5885" s="126">
        <v>45.231799862232677</v>
      </c>
      <c r="E5885">
        <f t="shared" si="635"/>
        <v>44.741789432844385</v>
      </c>
      <c r="F5885" s="126">
        <v>36.89187707118743</v>
      </c>
      <c r="G5885">
        <f t="shared" si="633"/>
        <v>36.591955576772179</v>
      </c>
      <c r="H5885">
        <f t="shared" si="641"/>
        <v>45.304348316638517</v>
      </c>
      <c r="I5885">
        <f t="shared" si="642"/>
        <v>37.375444020280554</v>
      </c>
      <c r="J5885">
        <f t="shared" si="643"/>
        <v>0</v>
      </c>
      <c r="K5885" s="156"/>
      <c r="L5885" s="69"/>
      <c r="M5885" s="156"/>
      <c r="N5885" s="157"/>
      <c r="O5885" s="148"/>
      <c r="P5885" s="68"/>
      <c r="Q5885" s="148"/>
      <c r="R5885" s="155"/>
      <c r="S5885">
        <f t="shared" si="637"/>
        <v>37.34534108249197</v>
      </c>
      <c r="T5885">
        <f t="shared" si="638"/>
        <v>-3.0102937788583972E-2</v>
      </c>
      <c r="U5885">
        <f t="shared" si="639"/>
        <v>45.274830857182188</v>
      </c>
      <c r="V5885">
        <f t="shared" si="640"/>
        <v>-2.951745945632922E-2</v>
      </c>
    </row>
    <row r="5886" spans="1:22">
      <c r="A5886" s="12">
        <f t="shared" si="636"/>
        <v>0</v>
      </c>
      <c r="B5886" t="str">
        <f>YEAR(C5886)&amp;VLOOKUP(MONTH(C5886),lookup!$G$2:$N$13,8)</f>
        <v>2024M05</v>
      </c>
      <c r="C5886" s="7">
        <f t="shared" si="634"/>
        <v>45423</v>
      </c>
      <c r="D5886" s="126">
        <v>44.952892634583236</v>
      </c>
      <c r="E5886">
        <f t="shared" si="635"/>
        <v>44.84554779455263</v>
      </c>
      <c r="F5886" s="126">
        <v>36.820640663977002</v>
      </c>
      <c r="G5886">
        <f t="shared" si="633"/>
        <v>36.672026424103379</v>
      </c>
      <c r="H5886">
        <f t="shared" si="641"/>
        <v>45.269348900123248</v>
      </c>
      <c r="I5886">
        <f t="shared" si="642"/>
        <v>37.34084757800543</v>
      </c>
      <c r="J5886">
        <f t="shared" si="643"/>
        <v>0</v>
      </c>
      <c r="K5886" s="156"/>
      <c r="L5886" s="69"/>
      <c r="M5886" s="156"/>
      <c r="N5886" s="157"/>
      <c r="O5886" s="148"/>
      <c r="P5886" s="68"/>
      <c r="Q5886" s="148"/>
      <c r="R5886" s="155"/>
      <c r="S5886">
        <f t="shared" si="637"/>
        <v>37.315851919385899</v>
      </c>
      <c r="T5886">
        <f t="shared" si="638"/>
        <v>-2.4995658619531014E-2</v>
      </c>
      <c r="U5886">
        <f t="shared" si="639"/>
        <v>45.238663207518549</v>
      </c>
      <c r="V5886">
        <f t="shared" si="640"/>
        <v>-3.0685692604699E-2</v>
      </c>
    </row>
    <row r="5887" spans="1:22">
      <c r="A5887" s="12">
        <f t="shared" si="636"/>
        <v>0</v>
      </c>
      <c r="B5887" t="str">
        <f>YEAR(C5887)&amp;VLOOKUP(MONTH(C5887),lookup!$G$2:$N$13,8)</f>
        <v>2024M05</v>
      </c>
      <c r="C5887" s="7">
        <f t="shared" si="634"/>
        <v>45424</v>
      </c>
      <c r="D5887" s="126">
        <v>45.740725007420991</v>
      </c>
      <c r="E5887">
        <f t="shared" si="635"/>
        <v>44.921215693845049</v>
      </c>
      <c r="F5887" s="126">
        <v>37.361043707717023</v>
      </c>
      <c r="G5887">
        <f t="shared" si="633"/>
        <v>36.739029965839265</v>
      </c>
      <c r="H5887">
        <f t="shared" si="641"/>
        <v>45.202378665803771</v>
      </c>
      <c r="I5887">
        <f t="shared" si="642"/>
        <v>37.285960658773412</v>
      </c>
      <c r="J5887">
        <f t="shared" si="643"/>
        <v>0</v>
      </c>
      <c r="K5887" s="156"/>
      <c r="L5887" s="69"/>
      <c r="M5887" s="156"/>
      <c r="N5887" s="157"/>
      <c r="O5887" s="148"/>
      <c r="P5887" s="68"/>
      <c r="Q5887" s="148"/>
      <c r="R5887" s="155"/>
      <c r="S5887">
        <f t="shared" si="637"/>
        <v>37.27094656930818</v>
      </c>
      <c r="T5887">
        <f t="shared" si="638"/>
        <v>-1.5014089465232416E-2</v>
      </c>
      <c r="U5887">
        <f t="shared" si="639"/>
        <v>45.191262036690162</v>
      </c>
      <c r="V5887">
        <f t="shared" si="640"/>
        <v>-1.1116629113608667E-2</v>
      </c>
    </row>
    <row r="5888" spans="1:22">
      <c r="A5888" s="12">
        <f t="shared" si="636"/>
        <v>0</v>
      </c>
      <c r="B5888" t="str">
        <f>YEAR(C5888)&amp;VLOOKUP(MONTH(C5888),lookup!$G$2:$N$13,8)</f>
        <v>2024M05</v>
      </c>
      <c r="C5888" s="7">
        <f t="shared" si="634"/>
        <v>45425</v>
      </c>
      <c r="D5888" s="126">
        <v>44.509719163658936</v>
      </c>
      <c r="E5888">
        <f t="shared" si="635"/>
        <v>44.970273008770278</v>
      </c>
      <c r="F5888" s="126">
        <v>36.409636206732294</v>
      </c>
      <c r="G5888">
        <f t="shared" si="633"/>
        <v>36.765260475392274</v>
      </c>
      <c r="H5888">
        <f t="shared" si="641"/>
        <v>45.169107293829299</v>
      </c>
      <c r="I5888">
        <f t="shared" si="642"/>
        <v>37.250182870739579</v>
      </c>
      <c r="J5888">
        <f t="shared" si="643"/>
        <v>0</v>
      </c>
      <c r="K5888" s="156"/>
      <c r="L5888" s="69"/>
      <c r="M5888" s="156"/>
      <c r="N5888" s="157"/>
      <c r="O5888" s="148"/>
      <c r="P5888" s="68"/>
      <c r="Q5888" s="148"/>
      <c r="R5888" s="155"/>
      <c r="S5888">
        <f t="shared" si="637"/>
        <v>37.232869645432316</v>
      </c>
      <c r="T5888">
        <f t="shared" si="638"/>
        <v>-1.7313225307262314E-2</v>
      </c>
      <c r="U5888">
        <f t="shared" si="639"/>
        <v>45.149931848414589</v>
      </c>
      <c r="V5888">
        <f t="shared" si="640"/>
        <v>-1.9175445414710168E-2</v>
      </c>
    </row>
    <row r="5889" spans="1:22">
      <c r="A5889" s="12">
        <f t="shared" si="636"/>
        <v>0</v>
      </c>
      <c r="B5889" t="str">
        <f>YEAR(C5889)&amp;VLOOKUP(MONTH(C5889),lookup!$G$2:$N$13,8)</f>
        <v>2024M05</v>
      </c>
      <c r="C5889" s="7">
        <f t="shared" si="634"/>
        <v>45426</v>
      </c>
      <c r="D5889" s="126">
        <v>45.108164509422494</v>
      </c>
      <c r="E5889">
        <f t="shared" si="635"/>
        <v>44.942457945287615</v>
      </c>
      <c r="F5889" s="126">
        <v>36.814107201353252</v>
      </c>
      <c r="G5889">
        <f t="shared" si="633"/>
        <v>36.741574873068181</v>
      </c>
      <c r="H5889">
        <f t="shared" si="641"/>
        <v>45.109960739840986</v>
      </c>
      <c r="I5889">
        <f t="shared" si="642"/>
        <v>37.196964938700361</v>
      </c>
      <c r="J5889">
        <f t="shared" si="643"/>
        <v>0</v>
      </c>
      <c r="K5889" s="156"/>
      <c r="L5889" s="69"/>
      <c r="M5889" s="156"/>
      <c r="N5889" s="157"/>
      <c r="O5889" s="148"/>
      <c r="P5889" s="68"/>
      <c r="Q5889" s="148"/>
      <c r="R5889" s="155"/>
      <c r="S5889">
        <f t="shared" si="637"/>
        <v>37.179634231271947</v>
      </c>
      <c r="T5889">
        <f t="shared" si="638"/>
        <v>-1.7330707428413916E-2</v>
      </c>
      <c r="U5889">
        <f t="shared" si="639"/>
        <v>45.093571788735822</v>
      </c>
      <c r="V5889">
        <f t="shared" si="640"/>
        <v>-1.6388951105163585E-2</v>
      </c>
    </row>
    <row r="5890" spans="1:22">
      <c r="A5890" s="12">
        <f t="shared" si="636"/>
        <v>0</v>
      </c>
      <c r="B5890" t="str">
        <f>YEAR(C5890)&amp;VLOOKUP(MONTH(C5890),lookup!$G$2:$N$13,8)</f>
        <v>2024M05</v>
      </c>
      <c r="C5890" s="7">
        <f t="shared" si="634"/>
        <v>45427</v>
      </c>
      <c r="D5890" s="126">
        <v>44.288426446042784</v>
      </c>
      <c r="E5890">
        <f t="shared" si="635"/>
        <v>44.954386194017246</v>
      </c>
      <c r="F5890" s="126">
        <v>36.272409149373352</v>
      </c>
      <c r="G5890">
        <f t="shared" si="633"/>
        <v>36.748614325068246</v>
      </c>
      <c r="H5890">
        <f t="shared" si="641"/>
        <v>45.068676133891628</v>
      </c>
      <c r="I5890">
        <f t="shared" si="642"/>
        <v>37.163305642317532</v>
      </c>
      <c r="J5890">
        <f t="shared" si="643"/>
        <v>0</v>
      </c>
      <c r="K5890" s="156"/>
      <c r="L5890" s="69"/>
      <c r="M5890" s="156"/>
      <c r="N5890" s="157"/>
      <c r="O5890" s="148"/>
      <c r="P5890" s="68"/>
      <c r="Q5890" s="148"/>
      <c r="R5890" s="155"/>
      <c r="S5890">
        <f t="shared" si="637"/>
        <v>37.177538745902474</v>
      </c>
      <c r="T5890">
        <f t="shared" si="638"/>
        <v>1.4233103584942342E-2</v>
      </c>
      <c r="U5890">
        <f t="shared" si="639"/>
        <v>45.084892471887237</v>
      </c>
      <c r="V5890">
        <f t="shared" si="640"/>
        <v>1.6216337995608399E-2</v>
      </c>
    </row>
    <row r="5891" spans="1:22">
      <c r="A5891" s="12">
        <f t="shared" si="636"/>
        <v>0</v>
      </c>
      <c r="B5891" t="str">
        <f>YEAR(C5891)&amp;VLOOKUP(MONTH(C5891),lookup!$G$2:$N$13,8)</f>
        <v>2024M05</v>
      </c>
      <c r="C5891" s="7">
        <f t="shared" si="634"/>
        <v>45428</v>
      </c>
      <c r="D5891" s="126">
        <v>44.625772118270419</v>
      </c>
      <c r="E5891">
        <f t="shared" si="635"/>
        <v>44.857068913101429</v>
      </c>
      <c r="F5891" s="126">
        <v>36.400593057087271</v>
      </c>
      <c r="G5891">
        <f t="shared" si="633"/>
        <v>36.666930371941376</v>
      </c>
      <c r="H5891">
        <f t="shared" si="641"/>
        <v>45.067435007043343</v>
      </c>
      <c r="I5891">
        <f t="shared" si="642"/>
        <v>37.1594289378383</v>
      </c>
      <c r="J5891">
        <f t="shared" si="643"/>
        <v>0</v>
      </c>
      <c r="K5891" s="156"/>
      <c r="L5891" s="69"/>
      <c r="M5891" s="156"/>
      <c r="N5891" s="157"/>
      <c r="O5891" s="148"/>
      <c r="P5891" s="68"/>
      <c r="Q5891" s="148"/>
      <c r="R5891" s="155"/>
      <c r="S5891">
        <f t="shared" si="637"/>
        <v>37.145143627952265</v>
      </c>
      <c r="T5891">
        <f t="shared" si="638"/>
        <v>-1.428530988603427E-2</v>
      </c>
      <c r="U5891">
        <f t="shared" si="639"/>
        <v>45.053218889856169</v>
      </c>
      <c r="V5891">
        <f t="shared" si="640"/>
        <v>-1.4216117187174859E-2</v>
      </c>
    </row>
    <row r="5892" spans="1:22">
      <c r="A5892" s="12">
        <f t="shared" si="636"/>
        <v>0</v>
      </c>
      <c r="B5892" t="str">
        <f>YEAR(C5892)&amp;VLOOKUP(MONTH(C5892),lookup!$G$2:$N$13,8)</f>
        <v>2024M05</v>
      </c>
      <c r="C5892" s="7">
        <f t="shared" si="634"/>
        <v>45429</v>
      </c>
      <c r="D5892" s="126">
        <v>44.541095377892994</v>
      </c>
      <c r="E5892">
        <f t="shared" si="635"/>
        <v>44.838570746862665</v>
      </c>
      <c r="F5892" s="126">
        <v>36.55691296619338</v>
      </c>
      <c r="G5892">
        <f t="shared" si="633"/>
        <v>36.663343108847698</v>
      </c>
      <c r="H5892">
        <f t="shared" si="641"/>
        <v>45.017113091457112</v>
      </c>
      <c r="I5892">
        <f t="shared" si="642"/>
        <v>37.114804758284883</v>
      </c>
      <c r="J5892">
        <f t="shared" si="643"/>
        <v>0</v>
      </c>
      <c r="K5892" s="156"/>
      <c r="L5892" s="69"/>
      <c r="M5892" s="156"/>
      <c r="N5892" s="157"/>
      <c r="O5892" s="148"/>
      <c r="P5892" s="68"/>
      <c r="Q5892" s="148"/>
      <c r="R5892" s="155"/>
      <c r="S5892">
        <f t="shared" si="637"/>
        <v>37.120674390724993</v>
      </c>
      <c r="T5892">
        <f t="shared" si="638"/>
        <v>5.8696324401097399E-3</v>
      </c>
      <c r="U5892">
        <f t="shared" si="639"/>
        <v>45.027180994442411</v>
      </c>
      <c r="V5892">
        <f t="shared" si="640"/>
        <v>1.006790298529836E-2</v>
      </c>
    </row>
    <row r="5893" spans="1:22">
      <c r="A5893" s="12">
        <f t="shared" si="636"/>
        <v>0</v>
      </c>
      <c r="B5893" t="str">
        <f>YEAR(C5893)&amp;VLOOKUP(MONTH(C5893),lookup!$G$2:$N$13,8)</f>
        <v>2024M05</v>
      </c>
      <c r="C5893" s="7">
        <f t="shared" si="634"/>
        <v>45430</v>
      </c>
      <c r="D5893" s="126">
        <v>45.09717143779671</v>
      </c>
      <c r="E5893">
        <f t="shared" si="635"/>
        <v>44.776527006200062</v>
      </c>
      <c r="F5893" s="126">
        <v>36.745804036490661</v>
      </c>
      <c r="G5893">
        <f t="shared" si="633"/>
        <v>36.602943571576944</v>
      </c>
      <c r="H5893">
        <f t="shared" si="641"/>
        <v>45.003324612284892</v>
      </c>
      <c r="I5893">
        <f t="shared" si="642"/>
        <v>37.094416525392717</v>
      </c>
      <c r="J5893">
        <f t="shared" si="643"/>
        <v>0</v>
      </c>
      <c r="K5893" s="156"/>
      <c r="L5893" s="69"/>
      <c r="M5893" s="156"/>
      <c r="N5893" s="157"/>
      <c r="O5893" s="148"/>
      <c r="P5893" s="68"/>
      <c r="Q5893" s="148"/>
      <c r="R5893" s="155"/>
      <c r="S5893">
        <f t="shared" si="637"/>
        <v>37.096882331291376</v>
      </c>
      <c r="T5893">
        <f t="shared" si="638"/>
        <v>2.4658058986588571E-3</v>
      </c>
      <c r="U5893">
        <f t="shared" si="639"/>
        <v>45.002008347652335</v>
      </c>
      <c r="V5893">
        <f t="shared" si="640"/>
        <v>-1.3162646325568517E-3</v>
      </c>
    </row>
    <row r="5894" spans="1:22">
      <c r="A5894" s="12">
        <f t="shared" si="636"/>
        <v>0</v>
      </c>
      <c r="B5894" t="str">
        <f>YEAR(C5894)&amp;VLOOKUP(MONTH(C5894),lookup!$G$2:$N$13,8)</f>
        <v>2024M05</v>
      </c>
      <c r="C5894" s="7">
        <f t="shared" si="634"/>
        <v>45431</v>
      </c>
      <c r="D5894" s="126">
        <v>44.476148340213129</v>
      </c>
      <c r="E5894">
        <f t="shared" si="635"/>
        <v>44.743932919181447</v>
      </c>
      <c r="F5894" s="126">
        <v>36.46786654434559</v>
      </c>
      <c r="G5894">
        <f t="shared" si="633"/>
        <v>36.585747717234426</v>
      </c>
      <c r="H5894">
        <f t="shared" si="641"/>
        <v>44.972896925860063</v>
      </c>
      <c r="I5894">
        <f t="shared" si="642"/>
        <v>37.073243378823854</v>
      </c>
      <c r="J5894">
        <f t="shared" si="643"/>
        <v>0</v>
      </c>
      <c r="K5894" s="156"/>
      <c r="L5894" s="69"/>
      <c r="M5894" s="156"/>
      <c r="N5894" s="157"/>
      <c r="O5894" s="148"/>
      <c r="P5894" s="68"/>
      <c r="Q5894" s="148"/>
      <c r="R5894" s="155"/>
      <c r="S5894">
        <f t="shared" si="637"/>
        <v>37.071513930126272</v>
      </c>
      <c r="T5894">
        <f t="shared" si="638"/>
        <v>-1.7294486975814038E-3</v>
      </c>
      <c r="U5894">
        <f t="shared" si="639"/>
        <v>44.974486521589995</v>
      </c>
      <c r="V5894">
        <f t="shared" si="640"/>
        <v>1.589595729932114E-3</v>
      </c>
    </row>
    <row r="5895" spans="1:22">
      <c r="A5895" s="12">
        <f t="shared" si="636"/>
        <v>0</v>
      </c>
      <c r="B5895" t="str">
        <f>YEAR(C5895)&amp;VLOOKUP(MONTH(C5895),lookup!$G$2:$N$13,8)</f>
        <v>2024M05</v>
      </c>
      <c r="C5895" s="7">
        <f t="shared" si="634"/>
        <v>45432</v>
      </c>
      <c r="D5895" s="126">
        <v>44.905476913505147</v>
      </c>
      <c r="E5895">
        <f t="shared" si="635"/>
        <v>44.674839280318594</v>
      </c>
      <c r="F5895" s="126">
        <v>36.61374727518718</v>
      </c>
      <c r="G5895">
        <f t="shared" si="633"/>
        <v>36.522345029687472</v>
      </c>
      <c r="H5895">
        <f t="shared" si="641"/>
        <v>44.948200598746212</v>
      </c>
      <c r="I5895">
        <f t="shared" si="642"/>
        <v>37.047794084910173</v>
      </c>
      <c r="J5895">
        <f t="shared" si="643"/>
        <v>0</v>
      </c>
      <c r="K5895" s="156"/>
      <c r="L5895" s="69"/>
      <c r="M5895" s="156"/>
      <c r="N5895" s="157"/>
      <c r="O5895" s="148"/>
      <c r="P5895" s="68"/>
      <c r="Q5895" s="148"/>
      <c r="R5895" s="155"/>
      <c r="S5895">
        <f t="shared" si="637"/>
        <v>37.040942680816656</v>
      </c>
      <c r="T5895">
        <f t="shared" si="638"/>
        <v>-6.8514040935170328E-3</v>
      </c>
      <c r="U5895">
        <f t="shared" si="639"/>
        <v>44.936897563083527</v>
      </c>
      <c r="V5895">
        <f t="shared" si="640"/>
        <v>-1.130303566268509E-2</v>
      </c>
    </row>
    <row r="5896" spans="1:22">
      <c r="A5896" s="12">
        <f t="shared" si="636"/>
        <v>0</v>
      </c>
      <c r="B5896" t="str">
        <f>YEAR(C5896)&amp;VLOOKUP(MONTH(C5896),lookup!$G$2:$N$13,8)</f>
        <v>2024M05</v>
      </c>
      <c r="C5896" s="7">
        <f t="shared" si="634"/>
        <v>45433</v>
      </c>
      <c r="D5896" s="126">
        <v>43.991487703718164</v>
      </c>
      <c r="E5896">
        <f t="shared" si="635"/>
        <v>44.61770491887858</v>
      </c>
      <c r="F5896" s="126">
        <v>36.049748061572593</v>
      </c>
      <c r="G5896">
        <f t="shared" ref="G5896:G5959" si="644">AVERAGE(SUM(F5889:F5896)/8,SUM(F5891:F5896)/6)</f>
        <v>36.481296929964927</v>
      </c>
      <c r="H5896">
        <f t="shared" si="641"/>
        <v>44.90460217146083</v>
      </c>
      <c r="I5896">
        <f t="shared" si="642"/>
        <v>37.009789767917539</v>
      </c>
      <c r="J5896">
        <f t="shared" si="643"/>
        <v>0</v>
      </c>
      <c r="K5896" s="156"/>
      <c r="L5896" s="69"/>
      <c r="M5896" s="156"/>
      <c r="N5896" s="157"/>
      <c r="O5896" s="148"/>
      <c r="P5896" s="68"/>
      <c r="Q5896" s="148"/>
      <c r="R5896" s="155"/>
      <c r="S5896">
        <f t="shared" si="637"/>
        <v>36.986202119768883</v>
      </c>
      <c r="T5896">
        <f t="shared" si="638"/>
        <v>-2.358764814865566E-2</v>
      </c>
      <c r="U5896">
        <f t="shared" si="639"/>
        <v>44.873657738172447</v>
      </c>
      <c r="V5896">
        <f t="shared" si="640"/>
        <v>-3.0944433288382811E-2</v>
      </c>
    </row>
    <row r="5897" spans="1:22">
      <c r="A5897" s="12">
        <f t="shared" si="636"/>
        <v>0</v>
      </c>
      <c r="B5897" t="str">
        <f>YEAR(C5897)&amp;VLOOKUP(MONTH(C5897),lookup!$G$2:$N$13,8)</f>
        <v>2024M05</v>
      </c>
      <c r="C5897" s="7">
        <f t="shared" si="634"/>
        <v>45434</v>
      </c>
      <c r="D5897" s="126">
        <v>45.067789694866647</v>
      </c>
      <c r="E5897">
        <f t="shared" si="635"/>
        <v>44.652016291018519</v>
      </c>
      <c r="F5897" s="126">
        <v>36.802388837317949</v>
      </c>
      <c r="G5897">
        <f t="shared" si="644"/>
        <v>36.514047513898603</v>
      </c>
      <c r="H5897">
        <f t="shared" si="641"/>
        <v>44.817882759940481</v>
      </c>
      <c r="I5897">
        <f t="shared" si="642"/>
        <v>36.945491238987529</v>
      </c>
      <c r="J5897">
        <f t="shared" si="643"/>
        <v>0</v>
      </c>
      <c r="K5897" s="156"/>
      <c r="L5897" s="69"/>
      <c r="M5897" s="156"/>
      <c r="N5897" s="157"/>
      <c r="O5897" s="148"/>
      <c r="P5897" s="68"/>
      <c r="Q5897" s="148"/>
      <c r="R5897" s="155"/>
      <c r="S5897">
        <f t="shared" si="637"/>
        <v>36.957734831478263</v>
      </c>
      <c r="T5897">
        <f t="shared" si="638"/>
        <v>1.224359249073359E-2</v>
      </c>
      <c r="U5897">
        <f t="shared" si="639"/>
        <v>44.82522344682264</v>
      </c>
      <c r="V5897">
        <f t="shared" si="640"/>
        <v>7.3406868821592752E-3</v>
      </c>
    </row>
    <row r="5898" spans="1:22">
      <c r="A5898" s="12">
        <f t="shared" si="636"/>
        <v>0</v>
      </c>
      <c r="B5898" t="str">
        <f>YEAR(C5898)&amp;VLOOKUP(MONTH(C5898),lookup!$G$2:$N$13,8)</f>
        <v>2024M05</v>
      </c>
      <c r="C5898" s="7">
        <f t="shared" si="634"/>
        <v>45435</v>
      </c>
      <c r="D5898" s="126">
        <v>43.776522018474978</v>
      </c>
      <c r="E5898">
        <f t="shared" si="635"/>
        <v>44.556307817677364</v>
      </c>
      <c r="F5898" s="126">
        <v>35.866766074926268</v>
      </c>
      <c r="G5898">
        <f t="shared" si="644"/>
        <v>36.431182580806741</v>
      </c>
      <c r="H5898">
        <f t="shared" si="641"/>
        <v>44.773212528768241</v>
      </c>
      <c r="I5898">
        <f t="shared" si="642"/>
        <v>36.910478129824</v>
      </c>
      <c r="J5898">
        <f t="shared" si="643"/>
        <v>0</v>
      </c>
      <c r="K5898" s="156"/>
      <c r="L5898" s="69"/>
      <c r="M5898" s="156"/>
      <c r="N5898" s="157"/>
      <c r="O5898" s="148"/>
      <c r="P5898" s="68"/>
      <c r="Q5898" s="148"/>
      <c r="R5898" s="155"/>
      <c r="S5898">
        <f t="shared" si="637"/>
        <v>36.89071529688583</v>
      </c>
      <c r="T5898">
        <f t="shared" si="638"/>
        <v>-1.976283293817005E-2</v>
      </c>
      <c r="U5898">
        <f t="shared" si="639"/>
        <v>44.752649995595519</v>
      </c>
      <c r="V5898">
        <f t="shared" si="640"/>
        <v>-2.0562533172721942E-2</v>
      </c>
    </row>
    <row r="5899" spans="1:22">
      <c r="A5899" s="12">
        <f t="shared" si="636"/>
        <v>0</v>
      </c>
      <c r="B5899" t="str">
        <f>YEAR(C5899)&amp;VLOOKUP(MONTH(C5899),lookup!$G$2:$N$13,8)</f>
        <v>2024M05</v>
      </c>
      <c r="C5899" s="7">
        <f t="shared" si="634"/>
        <v>45436</v>
      </c>
      <c r="D5899" s="126">
        <v>44.018764570715689</v>
      </c>
      <c r="E5899">
        <f t="shared" si="635"/>
        <v>44.428502607031774</v>
      </c>
      <c r="F5899" s="126">
        <v>35.890491258779612</v>
      </c>
      <c r="G5899">
        <f t="shared" si="644"/>
        <v>36.328025153603257</v>
      </c>
      <c r="H5899">
        <f t="shared" si="641"/>
        <v>44.690513336125491</v>
      </c>
      <c r="I5899">
        <f t="shared" si="642"/>
        <v>36.84603901920029</v>
      </c>
      <c r="J5899">
        <f t="shared" si="643"/>
        <v>0</v>
      </c>
      <c r="K5899" s="156"/>
      <c r="L5899" s="69"/>
      <c r="M5899" s="156"/>
      <c r="N5899" s="157"/>
      <c r="O5899" s="148"/>
      <c r="P5899" s="68"/>
      <c r="Q5899" s="148"/>
      <c r="R5899" s="155"/>
      <c r="S5899">
        <f t="shared" si="637"/>
        <v>36.838383310543158</v>
      </c>
      <c r="T5899">
        <f t="shared" si="638"/>
        <v>-7.6557086571327204E-3</v>
      </c>
      <c r="U5899">
        <f t="shared" si="639"/>
        <v>44.679873578717036</v>
      </c>
      <c r="V5899">
        <f t="shared" si="640"/>
        <v>-1.0639757408455353E-2</v>
      </c>
    </row>
    <row r="5900" spans="1:22">
      <c r="A5900" s="12">
        <f t="shared" si="636"/>
        <v>0</v>
      </c>
      <c r="B5900" t="str">
        <f>YEAR(C5900)&amp;VLOOKUP(MONTH(C5900),lookup!$G$2:$N$13,8)</f>
        <v>2024M05</v>
      </c>
      <c r="C5900" s="7">
        <f t="shared" ref="C5900:C5963" si="645">C5899+1</f>
        <v>45437</v>
      </c>
      <c r="D5900" s="126">
        <v>43.998994410675827</v>
      </c>
      <c r="E5900">
        <f t="shared" si="635"/>
        <v>44.354858469119264</v>
      </c>
      <c r="F5900" s="126">
        <v>36.106573850775348</v>
      </c>
      <c r="G5900">
        <f t="shared" si="644"/>
        <v>36.269771234425448</v>
      </c>
      <c r="H5900">
        <f t="shared" si="641"/>
        <v>44.620723879685933</v>
      </c>
      <c r="I5900">
        <f t="shared" si="642"/>
        <v>36.786448617857673</v>
      </c>
      <c r="J5900">
        <f t="shared" si="643"/>
        <v>0</v>
      </c>
      <c r="K5900" s="156"/>
      <c r="L5900" s="69"/>
      <c r="M5900" s="156"/>
      <c r="N5900" s="157"/>
      <c r="O5900" s="148"/>
      <c r="P5900" s="68"/>
      <c r="Q5900" s="148"/>
      <c r="R5900" s="155"/>
      <c r="S5900">
        <f t="shared" si="637"/>
        <v>36.773114204999828</v>
      </c>
      <c r="T5900">
        <f t="shared" si="638"/>
        <v>-1.3334412857844313E-2</v>
      </c>
      <c r="U5900">
        <f t="shared" si="639"/>
        <v>44.601291755980824</v>
      </c>
      <c r="V5900">
        <f t="shared" si="640"/>
        <v>-1.9432123705108495E-2</v>
      </c>
    </row>
    <row r="5901" spans="1:22">
      <c r="A5901" s="12">
        <f t="shared" si="636"/>
        <v>0</v>
      </c>
      <c r="B5901" t="str">
        <f>YEAR(C5901)&amp;VLOOKUP(MONTH(C5901),lookup!$G$2:$N$13,8)</f>
        <v>2024M05</v>
      </c>
      <c r="C5901" s="7">
        <f t="shared" si="645"/>
        <v>45438</v>
      </c>
      <c r="D5901" s="126">
        <v>44.593964644822861</v>
      </c>
      <c r="E5901">
        <f t="shared" si="635"/>
        <v>44.297448688834869</v>
      </c>
      <c r="F5901" s="126">
        <v>36.528659151755463</v>
      </c>
      <c r="G5901">
        <f t="shared" si="644"/>
        <v>36.249109002176851</v>
      </c>
      <c r="H5901">
        <f t="shared" si="641"/>
        <v>44.535480547100512</v>
      </c>
      <c r="I5901">
        <f t="shared" si="642"/>
        <v>36.719679874690378</v>
      </c>
      <c r="J5901">
        <f t="shared" si="643"/>
        <v>0</v>
      </c>
      <c r="K5901" s="156"/>
      <c r="L5901" s="69"/>
      <c r="M5901" s="156"/>
      <c r="N5901" s="157"/>
      <c r="O5901" s="148"/>
      <c r="P5901" s="68"/>
      <c r="Q5901" s="148"/>
      <c r="R5901" s="155"/>
      <c r="S5901">
        <f t="shared" si="637"/>
        <v>36.705143542885402</v>
      </c>
      <c r="T5901">
        <f t="shared" si="638"/>
        <v>-1.4536331804976044E-2</v>
      </c>
      <c r="U5901">
        <f t="shared" si="639"/>
        <v>44.518838834682654</v>
      </c>
      <c r="V5901">
        <f t="shared" si="640"/>
        <v>-1.6641712417857946E-2</v>
      </c>
    </row>
    <row r="5902" spans="1:22">
      <c r="A5902" s="12">
        <f t="shared" si="636"/>
        <v>0</v>
      </c>
      <c r="B5902" t="str">
        <f>YEAR(C5902)&amp;VLOOKUP(MONTH(C5902),lookup!$G$2:$N$13,8)</f>
        <v>2024M05</v>
      </c>
      <c r="C5902" s="7">
        <f t="shared" si="645"/>
        <v>45439</v>
      </c>
      <c r="D5902" s="126">
        <v>43.487953519987798</v>
      </c>
      <c r="E5902">
        <f t="shared" si="635"/>
        <v>44.19372533059326</v>
      </c>
      <c r="F5902" s="126">
        <v>35.592932933320512</v>
      </c>
      <c r="G5902">
        <f t="shared" si="644"/>
        <v>36.156357724133443</v>
      </c>
      <c r="H5902">
        <f t="shared" si="641"/>
        <v>44.459574518933273</v>
      </c>
      <c r="I5902">
        <f t="shared" si="642"/>
        <v>36.653120710115388</v>
      </c>
      <c r="J5902">
        <f t="shared" si="643"/>
        <v>0</v>
      </c>
      <c r="K5902" s="156"/>
      <c r="L5902" s="69"/>
      <c r="M5902" s="156"/>
      <c r="N5902" s="157"/>
      <c r="O5902" s="148"/>
      <c r="P5902" s="68"/>
      <c r="Q5902" s="148"/>
      <c r="R5902" s="155"/>
      <c r="S5902">
        <f t="shared" si="637"/>
        <v>36.629447138605393</v>
      </c>
      <c r="T5902">
        <f t="shared" si="638"/>
        <v>-2.3673571509995384E-2</v>
      </c>
      <c r="U5902">
        <f t="shared" si="639"/>
        <v>44.435224335646602</v>
      </c>
      <c r="V5902">
        <f t="shared" si="640"/>
        <v>-2.4350183286671268E-2</v>
      </c>
    </row>
    <row r="5903" spans="1:22">
      <c r="A5903" s="12">
        <f t="shared" si="636"/>
        <v>0</v>
      </c>
      <c r="B5903" t="str">
        <f>YEAR(C5903)&amp;VLOOKUP(MONTH(C5903),lookup!$G$2:$N$13,8)</f>
        <v>2024M05</v>
      </c>
      <c r="C5903" s="7">
        <f t="shared" si="645"/>
        <v>45440</v>
      </c>
      <c r="D5903" s="126">
        <v>44.069217647932305</v>
      </c>
      <c r="E5903">
        <f t="shared" si="635"/>
        <v>44.058244789250423</v>
      </c>
      <c r="F5903" s="126">
        <v>36.00802558814069</v>
      </c>
      <c r="G5903">
        <f t="shared" si="644"/>
        <v>36.052303181261607</v>
      </c>
      <c r="H5903">
        <f t="shared" si="641"/>
        <v>44.390481106651613</v>
      </c>
      <c r="I5903">
        <f t="shared" si="642"/>
        <v>36.585466705780377</v>
      </c>
      <c r="J5903">
        <f t="shared" si="643"/>
        <v>0</v>
      </c>
      <c r="K5903" s="156"/>
      <c r="L5903" s="69"/>
      <c r="M5903" s="156"/>
      <c r="N5903" s="157"/>
      <c r="O5903" s="148"/>
      <c r="P5903" s="68"/>
      <c r="Q5903" s="148"/>
      <c r="R5903" s="155"/>
      <c r="S5903">
        <f t="shared" si="637"/>
        <v>36.554890121228347</v>
      </c>
      <c r="T5903">
        <f t="shared" si="638"/>
        <v>-3.0576584552029829E-2</v>
      </c>
      <c r="U5903">
        <f t="shared" si="639"/>
        <v>44.354006912683211</v>
      </c>
      <c r="V5903">
        <f t="shared" si="640"/>
        <v>-3.6474193968402346E-2</v>
      </c>
    </row>
    <row r="5904" spans="1:22">
      <c r="A5904" s="12">
        <f t="shared" si="636"/>
        <v>0</v>
      </c>
      <c r="B5904" t="str">
        <f>YEAR(C5904)&amp;VLOOKUP(MONTH(C5904),lookup!$G$2:$N$13,8)</f>
        <v>2024M05</v>
      </c>
      <c r="C5904" s="7">
        <f t="shared" si="645"/>
        <v>45441</v>
      </c>
      <c r="D5904" s="126">
        <v>43.344496854520081</v>
      </c>
      <c r="E5904">
        <f t="shared" si="635"/>
        <v>43.981805764179306</v>
      </c>
      <c r="F5904" s="126">
        <v>35.440510948774595</v>
      </c>
      <c r="G5904">
        <f t="shared" si="644"/>
        <v>35.978704601199091</v>
      </c>
      <c r="H5904">
        <f t="shared" si="641"/>
        <v>44.323582508564378</v>
      </c>
      <c r="I5904">
        <f t="shared" si="642"/>
        <v>36.534181921335701</v>
      </c>
      <c r="J5904">
        <f t="shared" si="643"/>
        <v>0</v>
      </c>
      <c r="K5904" s="156"/>
      <c r="L5904" s="69"/>
      <c r="M5904" s="156"/>
      <c r="N5904" s="157"/>
      <c r="O5904" s="148"/>
      <c r="P5904" s="68"/>
      <c r="Q5904" s="148"/>
      <c r="R5904" s="155"/>
      <c r="S5904">
        <f t="shared" si="637"/>
        <v>36.500743665092315</v>
      </c>
      <c r="T5904">
        <f t="shared" si="638"/>
        <v>-3.3438256243385922E-2</v>
      </c>
      <c r="U5904">
        <f t="shared" si="639"/>
        <v>44.288625760374828</v>
      </c>
      <c r="V5904">
        <f t="shared" si="640"/>
        <v>-3.4956748189550524E-2</v>
      </c>
    </row>
    <row r="5905" spans="1:22">
      <c r="A5905" s="12">
        <f t="shared" si="636"/>
        <v>0</v>
      </c>
      <c r="B5905" t="str">
        <f>YEAR(C5905)&amp;VLOOKUP(MONTH(C5905),lookup!$G$2:$N$13,8)</f>
        <v>2024M05</v>
      </c>
      <c r="C5905" s="7">
        <f t="shared" si="645"/>
        <v>45442</v>
      </c>
      <c r="D5905" s="126">
        <v>44.065804573447245</v>
      </c>
      <c r="E5905">
        <f t="shared" si="635"/>
        <v>43.92310169431822</v>
      </c>
      <c r="F5905" s="126">
        <v>36.025016827386061</v>
      </c>
      <c r="G5905">
        <f t="shared" si="644"/>
        <v>35.941329314628888</v>
      </c>
      <c r="H5905">
        <f t="shared" si="641"/>
        <v>44.263679113808202</v>
      </c>
      <c r="I5905">
        <f t="shared" si="642"/>
        <v>36.472406824526914</v>
      </c>
      <c r="J5905">
        <f t="shared" si="643"/>
        <v>0</v>
      </c>
      <c r="K5905" s="156"/>
      <c r="L5905" s="69"/>
      <c r="M5905" s="156"/>
      <c r="N5905" s="157"/>
      <c r="O5905" s="148"/>
      <c r="P5905" s="68"/>
      <c r="Q5905" s="148"/>
      <c r="R5905" s="155"/>
      <c r="S5905">
        <f t="shared" si="637"/>
        <v>36.44650837110207</v>
      </c>
      <c r="T5905">
        <f t="shared" si="638"/>
        <v>-2.5898453424844092E-2</v>
      </c>
      <c r="U5905">
        <f t="shared" si="639"/>
        <v>44.232098053924275</v>
      </c>
      <c r="V5905">
        <f t="shared" si="640"/>
        <v>-3.1581059883926343E-2</v>
      </c>
    </row>
    <row r="5906" spans="1:22">
      <c r="A5906" s="12">
        <f t="shared" si="636"/>
        <v>0</v>
      </c>
      <c r="B5906" t="str">
        <f>YEAR(C5906)&amp;VLOOKUP(MONTH(C5906),lookup!$G$2:$N$13,8)</f>
        <v>2024M05</v>
      </c>
      <c r="C5906" s="7">
        <f t="shared" si="645"/>
        <v>45443</v>
      </c>
      <c r="D5906" s="126">
        <v>43.036051722272056</v>
      </c>
      <c r="E5906">
        <f t="shared" si="635"/>
        <v>43.796577076771896</v>
      </c>
      <c r="F5906" s="126">
        <v>35.3003880677323</v>
      </c>
      <c r="G5906">
        <f t="shared" si="644"/>
        <v>35.838748540592341</v>
      </c>
      <c r="H5906">
        <f t="shared" si="641"/>
        <v>44.202986708642442</v>
      </c>
      <c r="I5906">
        <f t="shared" si="642"/>
        <v>36.425533392066392</v>
      </c>
      <c r="J5906">
        <f t="shared" si="643"/>
        <v>0</v>
      </c>
      <c r="K5906" s="156"/>
      <c r="L5906" s="69"/>
      <c r="M5906" s="156"/>
      <c r="N5906" s="157"/>
      <c r="O5906" s="148"/>
      <c r="P5906" s="68"/>
      <c r="Q5906" s="148"/>
      <c r="R5906" s="155"/>
      <c r="S5906">
        <f t="shared" si="637"/>
        <v>36.408515156131713</v>
      </c>
      <c r="T5906">
        <f t="shared" si="638"/>
        <v>-1.7018235934678216E-2</v>
      </c>
      <c r="U5906">
        <f t="shared" si="639"/>
        <v>44.184698300796057</v>
      </c>
      <c r="V5906">
        <f t="shared" si="640"/>
        <v>-1.8288407846384303E-2</v>
      </c>
    </row>
    <row r="5907" spans="1:22">
      <c r="A5907" s="12">
        <f t="shared" si="636"/>
        <v>0</v>
      </c>
      <c r="B5907" t="str">
        <f>YEAR(C5907)&amp;VLOOKUP(MONTH(C5907),lookup!$G$2:$N$13,8)</f>
        <v>2024M06</v>
      </c>
      <c r="C5907" s="7">
        <f t="shared" si="645"/>
        <v>45444</v>
      </c>
      <c r="D5907" s="126">
        <v>44.229521542087681</v>
      </c>
      <c r="E5907">
        <f t="shared" si="635"/>
        <v>43.779379128921377</v>
      </c>
      <c r="F5907" s="126">
        <v>36.037817032364657</v>
      </c>
      <c r="G5907">
        <f t="shared" si="644"/>
        <v>35.80705289149217</v>
      </c>
      <c r="H5907">
        <f t="shared" si="641"/>
        <v>44.159618866717572</v>
      </c>
      <c r="I5907">
        <f t="shared" si="642"/>
        <v>36.378131555241552</v>
      </c>
      <c r="J5907">
        <f t="shared" si="643"/>
        <v>0</v>
      </c>
      <c r="K5907" s="156"/>
      <c r="L5907" s="69"/>
      <c r="M5907" s="156"/>
      <c r="N5907" s="157"/>
      <c r="O5907" s="148"/>
      <c r="P5907" s="68"/>
      <c r="Q5907" s="148"/>
      <c r="R5907" s="155"/>
      <c r="S5907">
        <f t="shared" si="637"/>
        <v>36.347788603591901</v>
      </c>
      <c r="T5907">
        <f t="shared" si="638"/>
        <v>-3.0342951649650729E-2</v>
      </c>
      <c r="U5907">
        <f t="shared" si="639"/>
        <v>44.125633144771925</v>
      </c>
      <c r="V5907">
        <f t="shared" si="640"/>
        <v>-3.398572194564764E-2</v>
      </c>
    </row>
    <row r="5908" spans="1:22">
      <c r="A5908" s="12">
        <f t="shared" si="636"/>
        <v>0</v>
      </c>
      <c r="B5908" t="str">
        <f>YEAR(C5908)&amp;VLOOKUP(MONTH(C5908),lookup!$G$2:$N$13,8)</f>
        <v>2024M06</v>
      </c>
      <c r="C5908" s="7">
        <f t="shared" si="645"/>
        <v>45445</v>
      </c>
      <c r="D5908" s="126">
        <v>43.504396964254092</v>
      </c>
      <c r="E5908">
        <f t="shared" si="635"/>
        <v>43.749837075542217</v>
      </c>
      <c r="F5908" s="126">
        <v>35.686215054675621</v>
      </c>
      <c r="G5908">
        <f t="shared" si="644"/>
        <v>35.788553976848867</v>
      </c>
      <c r="H5908">
        <f t="shared" si="641"/>
        <v>44.108696690383084</v>
      </c>
      <c r="I5908">
        <f t="shared" si="642"/>
        <v>36.337298333309263</v>
      </c>
      <c r="J5908">
        <f t="shared" si="643"/>
        <v>0</v>
      </c>
      <c r="K5908" s="156"/>
      <c r="L5908" s="69"/>
      <c r="M5908" s="156"/>
      <c r="N5908" s="157"/>
      <c r="O5908" s="148"/>
      <c r="P5908" s="68"/>
      <c r="Q5908" s="148"/>
      <c r="R5908" s="155"/>
      <c r="S5908">
        <f t="shared" si="637"/>
        <v>36.312509531578655</v>
      </c>
      <c r="T5908">
        <f t="shared" si="638"/>
        <v>-2.4788801730608157E-2</v>
      </c>
      <c r="U5908">
        <f t="shared" si="639"/>
        <v>44.084627095820736</v>
      </c>
      <c r="V5908">
        <f t="shared" si="640"/>
        <v>-2.4069594562348584E-2</v>
      </c>
    </row>
    <row r="5909" spans="1:22">
      <c r="A5909" s="12">
        <f t="shared" si="636"/>
        <v>0</v>
      </c>
      <c r="B5909" t="str">
        <f>YEAR(C5909)&amp;VLOOKUP(MONTH(C5909),lookup!$G$2:$N$13,8)</f>
        <v>2024M06</v>
      </c>
      <c r="C5909" s="7">
        <f t="shared" si="645"/>
        <v>45446</v>
      </c>
      <c r="D5909" s="126">
        <v>43.706865856150884</v>
      </c>
      <c r="E5909">
        <f t="shared" si="635"/>
        <v>43.664197418601759</v>
      </c>
      <c r="F5909" s="126">
        <v>35.530029875722391</v>
      </c>
      <c r="G5909">
        <f t="shared" si="644"/>
        <v>35.686306671061942</v>
      </c>
      <c r="H5909">
        <f t="shared" si="641"/>
        <v>44.080748238224487</v>
      </c>
      <c r="I5909">
        <f t="shared" si="642"/>
        <v>36.309058866449107</v>
      </c>
      <c r="J5909">
        <f t="shared" si="643"/>
        <v>0</v>
      </c>
      <c r="K5909" s="156"/>
      <c r="L5909" s="69"/>
      <c r="M5909" s="156"/>
      <c r="N5909" s="157"/>
      <c r="O5909" s="148"/>
      <c r="P5909" s="68"/>
      <c r="Q5909" s="148"/>
      <c r="R5909" s="155"/>
      <c r="S5909">
        <f t="shared" si="637"/>
        <v>36.28548033397206</v>
      </c>
      <c r="T5909">
        <f t="shared" si="638"/>
        <v>-2.357853247704611E-2</v>
      </c>
      <c r="U5909">
        <f t="shared" si="639"/>
        <v>44.051126642084412</v>
      </c>
      <c r="V5909">
        <f t="shared" si="640"/>
        <v>-2.9621596140074757E-2</v>
      </c>
    </row>
    <row r="5910" spans="1:22">
      <c r="A5910" s="12">
        <f t="shared" si="636"/>
        <v>0</v>
      </c>
      <c r="B5910" t="str">
        <f>YEAR(C5910)&amp;VLOOKUP(MONTH(C5910),lookup!$G$2:$N$13,8)</f>
        <v>2024M06</v>
      </c>
      <c r="C5910" s="7">
        <f t="shared" si="645"/>
        <v>45447</v>
      </c>
      <c r="D5910" s="126">
        <v>42.937716312550187</v>
      </c>
      <c r="E5910">
        <f t="shared" si="635"/>
        <v>43.59590921463942</v>
      </c>
      <c r="F5910" s="126">
        <v>35.164530746338585</v>
      </c>
      <c r="G5910">
        <f t="shared" si="644"/>
        <v>35.636533184172571</v>
      </c>
      <c r="H5910">
        <f t="shared" si="641"/>
        <v>43.993093586277382</v>
      </c>
      <c r="I5910">
        <f t="shared" si="642"/>
        <v>36.235964459619147</v>
      </c>
      <c r="J5910">
        <f t="shared" si="643"/>
        <v>0</v>
      </c>
      <c r="K5910" s="156"/>
      <c r="L5910" s="69"/>
      <c r="M5910" s="156"/>
      <c r="N5910" s="157"/>
      <c r="O5910" s="148"/>
      <c r="P5910" s="68"/>
      <c r="Q5910" s="148"/>
      <c r="R5910" s="155"/>
      <c r="S5910">
        <f t="shared" si="637"/>
        <v>36.212303614189146</v>
      </c>
      <c r="T5910">
        <f t="shared" si="638"/>
        <v>-2.3660845430001132E-2</v>
      </c>
      <c r="U5910">
        <f t="shared" si="639"/>
        <v>43.968330264883704</v>
      </c>
      <c r="V5910">
        <f t="shared" si="640"/>
        <v>-2.4763321393677984E-2</v>
      </c>
    </row>
    <row r="5911" spans="1:22">
      <c r="A5911" s="12">
        <f t="shared" si="636"/>
        <v>0</v>
      </c>
      <c r="B5911" t="str">
        <f>YEAR(C5911)&amp;VLOOKUP(MONTH(C5911),lookup!$G$2:$N$13,8)</f>
        <v>2024M06</v>
      </c>
      <c r="C5911" s="7">
        <f t="shared" si="645"/>
        <v>45448</v>
      </c>
      <c r="D5911" s="126">
        <v>43.505146114574032</v>
      </c>
      <c r="E5911">
        <f t="shared" si="635"/>
        <v>43.513933205565095</v>
      </c>
      <c r="F5911" s="126">
        <v>35.415595848111124</v>
      </c>
      <c r="G5911">
        <f t="shared" si="644"/>
        <v>35.54872124381447</v>
      </c>
      <c r="H5911">
        <f t="shared" si="641"/>
        <v>43.940410638905938</v>
      </c>
      <c r="I5911">
        <f t="shared" si="642"/>
        <v>36.191056749004112</v>
      </c>
      <c r="J5911">
        <f t="shared" si="643"/>
        <v>0</v>
      </c>
      <c r="K5911" s="156"/>
      <c r="L5911" s="69"/>
      <c r="M5911" s="156"/>
      <c r="N5911" s="157"/>
      <c r="O5911" s="148"/>
      <c r="P5911" s="68"/>
      <c r="Q5911" s="148"/>
      <c r="R5911" s="155"/>
      <c r="S5911">
        <f t="shared" si="637"/>
        <v>36.16350865187961</v>
      </c>
      <c r="T5911">
        <f t="shared" si="638"/>
        <v>-2.754809712450168E-2</v>
      </c>
      <c r="U5911">
        <f t="shared" si="639"/>
        <v>43.910224836130325</v>
      </c>
      <c r="V5911">
        <f t="shared" si="640"/>
        <v>-3.0185802775612558E-2</v>
      </c>
    </row>
    <row r="5912" spans="1:22">
      <c r="A5912" s="12">
        <f t="shared" si="636"/>
        <v>0</v>
      </c>
      <c r="B5912" t="str">
        <f>YEAR(C5912)&amp;VLOOKUP(MONTH(C5912),lookup!$G$2:$N$13,8)</f>
        <v>2024M06</v>
      </c>
      <c r="C5912" s="7">
        <f t="shared" si="645"/>
        <v>45449</v>
      </c>
      <c r="D5912" s="126">
        <v>42.93540054978147</v>
      </c>
      <c r="E5912">
        <f t="shared" si="635"/>
        <v>43.479977088811381</v>
      </c>
      <c r="F5912" s="126">
        <v>35.16013378588724</v>
      </c>
      <c r="G5912">
        <f t="shared" si="644"/>
        <v>35.519509814313594</v>
      </c>
      <c r="H5912">
        <f t="shared" si="641"/>
        <v>43.868227601241259</v>
      </c>
      <c r="I5912">
        <f t="shared" si="642"/>
        <v>36.122977956074259</v>
      </c>
      <c r="J5912">
        <f t="shared" si="643"/>
        <v>0</v>
      </c>
      <c r="K5912" s="156"/>
      <c r="L5912" s="69"/>
      <c r="M5912" s="156"/>
      <c r="N5912" s="157"/>
      <c r="O5912" s="148"/>
      <c r="P5912" s="68"/>
      <c r="Q5912" s="148"/>
      <c r="R5912" s="155"/>
      <c r="S5912">
        <f t="shared" si="637"/>
        <v>36.09011492459036</v>
      </c>
      <c r="T5912">
        <f t="shared" si="638"/>
        <v>-3.2863031483898908E-2</v>
      </c>
      <c r="U5912">
        <f t="shared" si="639"/>
        <v>43.823217732569887</v>
      </c>
      <c r="V5912">
        <f t="shared" si="640"/>
        <v>-4.5009868671371578E-2</v>
      </c>
    </row>
    <row r="5913" spans="1:22">
      <c r="A5913" s="12">
        <f t="shared" si="636"/>
        <v>0</v>
      </c>
      <c r="B5913" t="str">
        <f>YEAR(C5913)&amp;VLOOKUP(MONTH(C5913),lookup!$G$2:$N$13,8)</f>
        <v>2024M06</v>
      </c>
      <c r="C5913" s="7">
        <f t="shared" si="645"/>
        <v>45450</v>
      </c>
      <c r="D5913" s="126">
        <v>43.249234062498864</v>
      </c>
      <c r="E5913">
        <f t="shared" si="635"/>
        <v>43.347250808578039</v>
      </c>
      <c r="F5913" s="126">
        <v>35.231421405953498</v>
      </c>
      <c r="G5913">
        <f t="shared" si="644"/>
        <v>35.402710464939787</v>
      </c>
      <c r="H5913">
        <f t="shared" si="641"/>
        <v>43.767804039589826</v>
      </c>
      <c r="I5913">
        <f t="shared" si="642"/>
        <v>36.049904168458923</v>
      </c>
      <c r="J5913">
        <f t="shared" si="643"/>
        <v>0</v>
      </c>
      <c r="K5913" s="156"/>
      <c r="L5913" s="69"/>
      <c r="M5913" s="156"/>
      <c r="N5913" s="157"/>
      <c r="O5913" s="148"/>
      <c r="P5913" s="68"/>
      <c r="Q5913" s="148"/>
      <c r="R5913" s="155"/>
      <c r="S5913">
        <f t="shared" si="637"/>
        <v>36.018545341936147</v>
      </c>
      <c r="T5913">
        <f t="shared" si="638"/>
        <v>-3.135882652277644E-2</v>
      </c>
      <c r="U5913">
        <f t="shared" si="639"/>
        <v>43.73039247029898</v>
      </c>
      <c r="V5913">
        <f t="shared" si="640"/>
        <v>-3.7411569290846103E-2</v>
      </c>
    </row>
    <row r="5914" spans="1:22">
      <c r="A5914" s="12">
        <f t="shared" si="636"/>
        <v>0</v>
      </c>
      <c r="B5914" t="str">
        <f>YEAR(C5914)&amp;VLOOKUP(MONTH(C5914),lookup!$G$2:$N$13,8)</f>
        <v>2024M06</v>
      </c>
      <c r="C5914" s="7">
        <f t="shared" si="645"/>
        <v>45451</v>
      </c>
      <c r="D5914" s="126">
        <v>43.04683732915894</v>
      </c>
      <c r="E5914">
        <f t="shared" si="635"/>
        <v>43.309794939417216</v>
      </c>
      <c r="F5914" s="126">
        <v>35.24629038443409</v>
      </c>
      <c r="G5914">
        <f t="shared" si="644"/>
        <v>35.362668970546856</v>
      </c>
      <c r="H5914">
        <f t="shared" si="641"/>
        <v>43.672426321261398</v>
      </c>
      <c r="I5914">
        <f t="shared" si="642"/>
        <v>35.964323550280696</v>
      </c>
      <c r="J5914">
        <f t="shared" si="643"/>
        <v>0</v>
      </c>
      <c r="K5914" s="156"/>
      <c r="L5914" s="69"/>
      <c r="M5914" s="156"/>
      <c r="N5914" s="157"/>
      <c r="O5914" s="148"/>
      <c r="P5914" s="68"/>
      <c r="Q5914" s="148"/>
      <c r="R5914" s="155"/>
      <c r="S5914">
        <f t="shared" si="637"/>
        <v>35.926811461183405</v>
      </c>
      <c r="T5914">
        <f t="shared" si="638"/>
        <v>-3.7512089097290868E-2</v>
      </c>
      <c r="U5914">
        <f t="shared" si="639"/>
        <v>43.6236636764976</v>
      </c>
      <c r="V5914">
        <f t="shared" si="640"/>
        <v>-4.876264476379788E-2</v>
      </c>
    </row>
    <row r="5915" spans="1:22">
      <c r="A5915" s="12">
        <f t="shared" si="636"/>
        <v>0</v>
      </c>
      <c r="B5915" t="str">
        <f>YEAR(C5915)&amp;VLOOKUP(MONTH(C5915),lookup!$G$2:$N$13,8)</f>
        <v>2024M06</v>
      </c>
      <c r="C5915" s="7">
        <f t="shared" si="645"/>
        <v>45452</v>
      </c>
      <c r="D5915" s="126">
        <v>43.108654104557885</v>
      </c>
      <c r="E5915">
        <f t="shared" si="635"/>
        <v>43.189889745272176</v>
      </c>
      <c r="F5915" s="126">
        <v>35.098951040071086</v>
      </c>
      <c r="G5915">
        <f t="shared" si="644"/>
        <v>35.268066609724229</v>
      </c>
      <c r="H5915">
        <f t="shared" si="641"/>
        <v>43.574457560767918</v>
      </c>
      <c r="I5915">
        <f t="shared" si="642"/>
        <v>35.890824084694273</v>
      </c>
      <c r="J5915">
        <f t="shared" si="643"/>
        <v>0</v>
      </c>
      <c r="K5915" s="156"/>
      <c r="L5915" s="69"/>
      <c r="M5915" s="156"/>
      <c r="N5915" s="157"/>
      <c r="O5915" s="156"/>
      <c r="P5915" s="158"/>
      <c r="Q5915" s="148"/>
      <c r="R5915" s="155"/>
      <c r="S5915">
        <f t="shared" si="637"/>
        <v>35.855127271893537</v>
      </c>
      <c r="T5915">
        <f t="shared" si="638"/>
        <v>-3.5696812800736666E-2</v>
      </c>
      <c r="U5915">
        <f t="shared" si="639"/>
        <v>43.536730186063949</v>
      </c>
      <c r="V5915">
        <f t="shared" si="640"/>
        <v>-3.7727374703969474E-2</v>
      </c>
    </row>
    <row r="5916" spans="1:22">
      <c r="A5916" s="12">
        <f t="shared" si="636"/>
        <v>0</v>
      </c>
      <c r="B5916" t="str">
        <f>YEAR(C5916)&amp;VLOOKUP(MONTH(C5916),lookup!$G$2:$N$13,8)</f>
        <v>2024M06</v>
      </c>
      <c r="C5916" s="7">
        <f t="shared" si="645"/>
        <v>45453</v>
      </c>
      <c r="D5916" s="126">
        <v>42.529870146100755</v>
      </c>
      <c r="E5916">
        <f t="shared" si="635"/>
        <v>43.094994638600141</v>
      </c>
      <c r="F5916" s="126">
        <v>34.743512155916925</v>
      </c>
      <c r="G5916">
        <f t="shared" si="644"/>
        <v>35.174062796016678</v>
      </c>
      <c r="H5916">
        <f t="shared" si="641"/>
        <v>43.490987981223689</v>
      </c>
      <c r="I5916">
        <f t="shared" si="642"/>
        <v>35.814169796205761</v>
      </c>
      <c r="J5916">
        <f t="shared" si="643"/>
        <v>0</v>
      </c>
      <c r="K5916" s="156"/>
      <c r="L5916" s="69"/>
      <c r="M5916" s="156"/>
      <c r="N5916" s="157"/>
      <c r="O5916" s="156"/>
      <c r="P5916" s="158"/>
      <c r="Q5916" s="148"/>
      <c r="R5916" s="155"/>
      <c r="S5916">
        <f t="shared" si="637"/>
        <v>35.790659575003247</v>
      </c>
      <c r="T5916">
        <f t="shared" si="638"/>
        <v>-2.3510221202514003E-2</v>
      </c>
      <c r="U5916">
        <f t="shared" si="639"/>
        <v>43.453794892021072</v>
      </c>
      <c r="V5916">
        <f t="shared" si="640"/>
        <v>-3.7193089202617102E-2</v>
      </c>
    </row>
    <row r="5917" spans="1:22">
      <c r="A5917" s="12">
        <f t="shared" si="636"/>
        <v>0</v>
      </c>
      <c r="B5917" t="str">
        <f>YEAR(C5917)&amp;VLOOKUP(MONTH(C5917),lookup!$G$2:$N$13,8)</f>
        <v>2024M06</v>
      </c>
      <c r="C5917" s="7">
        <f t="shared" si="645"/>
        <v>45454</v>
      </c>
      <c r="D5917" s="126">
        <v>42.948639131944304</v>
      </c>
      <c r="E5917">
        <f t="shared" si="635"/>
        <v>43.001229886451426</v>
      </c>
      <c r="F5917" s="126">
        <v>35.070447940069307</v>
      </c>
      <c r="G5917">
        <f t="shared" si="644"/>
        <v>35.116576599368216</v>
      </c>
      <c r="H5917">
        <f t="shared" si="641"/>
        <v>43.401523471195127</v>
      </c>
      <c r="I5917">
        <f t="shared" si="642"/>
        <v>35.748221934347079</v>
      </c>
      <c r="J5917">
        <f t="shared" si="643"/>
        <v>0</v>
      </c>
      <c r="K5917" s="156"/>
      <c r="L5917" s="69"/>
      <c r="M5917" s="156"/>
      <c r="N5917" s="157"/>
      <c r="O5917" s="156"/>
      <c r="P5917" s="158"/>
      <c r="Q5917" s="148"/>
      <c r="R5917" s="155"/>
      <c r="S5917">
        <f t="shared" si="637"/>
        <v>35.701720921355545</v>
      </c>
      <c r="T5917">
        <f t="shared" si="638"/>
        <v>-4.6501012991534196E-2</v>
      </c>
      <c r="U5917">
        <f t="shared" si="639"/>
        <v>43.355001135091264</v>
      </c>
      <c r="V5917">
        <f t="shared" si="640"/>
        <v>-4.6522336103862472E-2</v>
      </c>
    </row>
    <row r="5918" spans="1:22">
      <c r="A5918" s="12">
        <f t="shared" si="636"/>
        <v>0</v>
      </c>
      <c r="B5918" t="str">
        <f>YEAR(C5918)&amp;VLOOKUP(MONTH(C5918),lookup!$G$2:$N$13,8)</f>
        <v>2024M06</v>
      </c>
      <c r="C5918" s="7">
        <f t="shared" si="645"/>
        <v>45455</v>
      </c>
      <c r="D5918" s="126">
        <v>42.217354571669929</v>
      </c>
      <c r="E5918">
        <f t="shared" si="635"/>
        <v>42.89637011280378</v>
      </c>
      <c r="F5918" s="126">
        <v>34.454818508158148</v>
      </c>
      <c r="G5918">
        <f t="shared" si="644"/>
        <v>35.013443311337838</v>
      </c>
      <c r="H5918">
        <f t="shared" si="641"/>
        <v>43.322940388522582</v>
      </c>
      <c r="I5918">
        <f t="shared" si="642"/>
        <v>35.681146274480156</v>
      </c>
      <c r="J5918">
        <f t="shared" si="643"/>
        <v>0</v>
      </c>
      <c r="K5918" s="156"/>
      <c r="L5918" s="69"/>
      <c r="M5918" s="156"/>
      <c r="N5918" s="157"/>
      <c r="O5918" s="156"/>
      <c r="P5918" s="158"/>
      <c r="Q5918" s="148"/>
      <c r="R5918" s="155"/>
      <c r="S5918">
        <f t="shared" si="637"/>
        <v>35.631041874638086</v>
      </c>
      <c r="T5918">
        <f t="shared" si="638"/>
        <v>-5.0104399842069824E-2</v>
      </c>
      <c r="U5918">
        <f t="shared" si="639"/>
        <v>43.264180385170235</v>
      </c>
      <c r="V5918">
        <f t="shared" si="640"/>
        <v>-5.8760003352347212E-2</v>
      </c>
    </row>
    <row r="5919" spans="1:22">
      <c r="A5919" s="12">
        <f t="shared" si="636"/>
        <v>0</v>
      </c>
      <c r="B5919" t="str">
        <f>YEAR(C5919)&amp;VLOOKUP(MONTH(C5919),lookup!$G$2:$N$13,8)</f>
        <v>2024M06</v>
      </c>
      <c r="C5919" s="7">
        <f t="shared" si="645"/>
        <v>45456</v>
      </c>
      <c r="D5919" s="126">
        <v>42.86142544487646</v>
      </c>
      <c r="E5919">
        <f t="shared" si="635"/>
        <v>42.823820186145809</v>
      </c>
      <c r="F5919" s="126">
        <v>34.993207012509245</v>
      </c>
      <c r="G5919">
        <f t="shared" si="644"/>
        <v>34.967192809659039</v>
      </c>
      <c r="H5919">
        <f t="shared" si="641"/>
        <v>43.22755268284304</v>
      </c>
      <c r="I5919">
        <f t="shared" si="642"/>
        <v>35.59424502920875</v>
      </c>
      <c r="J5919">
        <f t="shared" si="643"/>
        <v>0</v>
      </c>
      <c r="K5919" s="156"/>
      <c r="L5919" s="69"/>
      <c r="M5919" s="156"/>
      <c r="N5919" s="157"/>
      <c r="O5919" s="156"/>
      <c r="P5919" s="158"/>
      <c r="Q5919" s="148"/>
      <c r="R5919" s="155"/>
      <c r="S5919">
        <f t="shared" si="637"/>
        <v>35.540449797731256</v>
      </c>
      <c r="T5919">
        <f t="shared" si="638"/>
        <v>-5.3795231477494099E-2</v>
      </c>
      <c r="U5919">
        <f t="shared" si="639"/>
        <v>43.171437169171938</v>
      </c>
      <c r="V5919">
        <f t="shared" si="640"/>
        <v>-5.6115513671102235E-2</v>
      </c>
    </row>
    <row r="5920" spans="1:22">
      <c r="A5920" s="12">
        <f t="shared" si="636"/>
        <v>0</v>
      </c>
      <c r="B5920" t="str">
        <f>YEAR(C5920)&amp;VLOOKUP(MONTH(C5920),lookup!$G$2:$N$13,8)</f>
        <v>2024M06</v>
      </c>
      <c r="C5920" s="7">
        <f t="shared" si="645"/>
        <v>45457</v>
      </c>
      <c r="D5920" s="126">
        <v>42.217308813575549</v>
      </c>
      <c r="E5920">
        <f t="shared" si="635"/>
        <v>42.70981207633433</v>
      </c>
      <c r="F5920" s="126">
        <v>34.495584045573594</v>
      </c>
      <c r="G5920">
        <f t="shared" si="644"/>
        <v>34.863099589317727</v>
      </c>
      <c r="H5920">
        <f t="shared" si="641"/>
        <v>43.123955353493656</v>
      </c>
      <c r="I5920">
        <f t="shared" si="642"/>
        <v>35.510813211701574</v>
      </c>
      <c r="J5920">
        <f t="shared" si="643"/>
        <v>0</v>
      </c>
      <c r="K5920" s="156"/>
      <c r="L5920" s="69"/>
      <c r="M5920" s="156"/>
      <c r="N5920" s="157"/>
      <c r="O5920" s="156"/>
      <c r="P5920" s="158"/>
      <c r="Q5920" s="148"/>
      <c r="R5920" s="155"/>
      <c r="S5920">
        <f t="shared" si="637"/>
        <v>35.469200270727868</v>
      </c>
      <c r="T5920">
        <f t="shared" si="638"/>
        <v>-4.1612940973706714E-2</v>
      </c>
      <c r="U5920">
        <f t="shared" si="639"/>
        <v>43.073415183002979</v>
      </c>
      <c r="V5920">
        <f t="shared" si="640"/>
        <v>-5.0540170490677383E-2</v>
      </c>
    </row>
    <row r="5921" spans="1:22">
      <c r="A5921" s="12">
        <f t="shared" si="636"/>
        <v>0</v>
      </c>
      <c r="B5921" t="str">
        <f>YEAR(C5921)&amp;VLOOKUP(MONTH(C5921),lookup!$G$2:$N$13,8)</f>
        <v>2024M06</v>
      </c>
      <c r="C5921" s="7">
        <f t="shared" si="645"/>
        <v>45458</v>
      </c>
      <c r="D5921" s="126">
        <v>42.616627782309351</v>
      </c>
      <c r="E5921">
        <f t="shared" si="635"/>
        <v>42.629271990301774</v>
      </c>
      <c r="F5921" s="126">
        <v>34.737051956874076</v>
      </c>
      <c r="G5921">
        <f t="shared" si="644"/>
        <v>34.802043241817181</v>
      </c>
      <c r="H5921">
        <f t="shared" si="641"/>
        <v>43.016712230967471</v>
      </c>
      <c r="I5921">
        <f t="shared" si="642"/>
        <v>35.418990808635819</v>
      </c>
      <c r="J5921">
        <f t="shared" si="643"/>
        <v>0</v>
      </c>
      <c r="K5921" s="156"/>
      <c r="L5921" s="69"/>
      <c r="M5921" s="156"/>
      <c r="N5921" s="157"/>
      <c r="O5921" s="156"/>
      <c r="P5921" s="158"/>
      <c r="Q5921" s="148"/>
      <c r="R5921" s="155"/>
      <c r="S5921">
        <f t="shared" si="637"/>
        <v>35.382519067726292</v>
      </c>
      <c r="T5921">
        <f t="shared" si="638"/>
        <v>-3.6471740909526318E-2</v>
      </c>
      <c r="U5921">
        <f t="shared" si="639"/>
        <v>42.97167642740061</v>
      </c>
      <c r="V5921">
        <f t="shared" si="640"/>
        <v>-4.5035803566861432E-2</v>
      </c>
    </row>
    <row r="5922" spans="1:22">
      <c r="A5922" s="12">
        <f t="shared" si="636"/>
        <v>0</v>
      </c>
      <c r="B5922" t="str">
        <f>YEAR(C5922)&amp;VLOOKUP(MONTH(C5922),lookup!$G$2:$N$13,8)</f>
        <v>2024M06</v>
      </c>
      <c r="C5922" s="7">
        <f t="shared" si="645"/>
        <v>45459</v>
      </c>
      <c r="D5922" s="126">
        <v>41.998090117530936</v>
      </c>
      <c r="E5922">
        <f t="shared" si="635"/>
        <v>42.519410287194198</v>
      </c>
      <c r="F5922" s="126">
        <v>34.35781804686026</v>
      </c>
      <c r="G5922">
        <f t="shared" si="644"/>
        <v>34.714372544964093</v>
      </c>
      <c r="H5922">
        <f t="shared" si="641"/>
        <v>42.931879101924736</v>
      </c>
      <c r="I5922">
        <f t="shared" si="642"/>
        <v>35.358034613227026</v>
      </c>
      <c r="J5922">
        <f t="shared" si="643"/>
        <v>0</v>
      </c>
      <c r="K5922" s="156"/>
      <c r="L5922" s="69"/>
      <c r="M5922" s="156"/>
      <c r="N5922" s="157"/>
      <c r="O5922" s="156"/>
      <c r="P5922" s="158"/>
      <c r="Q5922" s="148"/>
      <c r="R5922" s="155"/>
      <c r="S5922">
        <f t="shared" si="637"/>
        <v>35.315007026749846</v>
      </c>
      <c r="T5922">
        <f t="shared" si="638"/>
        <v>-4.302758647718008E-2</v>
      </c>
      <c r="U5922">
        <f t="shared" si="639"/>
        <v>42.883987979575842</v>
      </c>
      <c r="V5922">
        <f t="shared" si="640"/>
        <v>-4.7891122348893589E-2</v>
      </c>
    </row>
    <row r="5923" spans="1:22">
      <c r="A5923" s="12">
        <f t="shared" si="636"/>
        <v>0</v>
      </c>
      <c r="B5923" t="str">
        <f>YEAR(C5923)&amp;VLOOKUP(MONTH(C5923),lookup!$G$2:$N$13,8)</f>
        <v>2024M06</v>
      </c>
      <c r="C5923" s="7">
        <f t="shared" si="645"/>
        <v>45460</v>
      </c>
      <c r="D5923" s="126">
        <v>42.081819421965484</v>
      </c>
      <c r="E5923">
        <f t="shared" si="635"/>
        <v>42.382998143700604</v>
      </c>
      <c r="F5923" s="126">
        <v>34.188603964914947</v>
      </c>
      <c r="G5923">
        <f t="shared" si="644"/>
        <v>34.583988854837301</v>
      </c>
      <c r="H5923">
        <f t="shared" si="641"/>
        <v>42.838860215551435</v>
      </c>
      <c r="I5923">
        <f t="shared" si="642"/>
        <v>35.275790230457361</v>
      </c>
      <c r="J5923">
        <f t="shared" si="643"/>
        <v>0</v>
      </c>
      <c r="K5923" s="156"/>
      <c r="L5923" s="69"/>
      <c r="M5923" s="156"/>
      <c r="N5923" s="157"/>
      <c r="O5923" s="156"/>
      <c r="P5923" s="158"/>
      <c r="Q5923" s="148"/>
      <c r="R5923" s="155"/>
      <c r="S5923">
        <f t="shared" si="637"/>
        <v>35.242128877713149</v>
      </c>
      <c r="T5923">
        <f t="shared" si="638"/>
        <v>-3.3661352744211115E-2</v>
      </c>
      <c r="U5923">
        <f t="shared" si="639"/>
        <v>42.79351785172166</v>
      </c>
      <c r="V5923">
        <f t="shared" si="640"/>
        <v>-4.5342363829774968E-2</v>
      </c>
    </row>
    <row r="5924" spans="1:22">
      <c r="A5924" s="12">
        <f t="shared" si="636"/>
        <v>0</v>
      </c>
      <c r="B5924" t="str">
        <f>YEAR(C5924)&amp;VLOOKUP(MONTH(C5924),lookup!$G$2:$N$13,8)</f>
        <v>2024M06</v>
      </c>
      <c r="C5924" s="7">
        <f t="shared" si="645"/>
        <v>45461</v>
      </c>
      <c r="D5924" s="126">
        <v>41.981384549830565</v>
      </c>
      <c r="E5924">
        <f t="shared" si="635"/>
        <v>42.329053625447102</v>
      </c>
      <c r="F5924" s="126">
        <v>34.326317570463651</v>
      </c>
      <c r="G5924">
        <f t="shared" si="644"/>
        <v>34.547205781771929</v>
      </c>
      <c r="H5924">
        <f t="shared" si="641"/>
        <v>42.732317160604261</v>
      </c>
      <c r="I5924">
        <f t="shared" si="642"/>
        <v>35.202353729417055</v>
      </c>
      <c r="J5924">
        <f t="shared" si="643"/>
        <v>0</v>
      </c>
      <c r="K5924" s="156"/>
      <c r="L5924" s="69"/>
      <c r="M5924" s="156"/>
      <c r="N5924" s="157"/>
      <c r="O5924" s="156"/>
      <c r="P5924" s="158"/>
      <c r="Q5924" s="148"/>
      <c r="R5924" s="155"/>
      <c r="S5924">
        <f t="shared" si="637"/>
        <v>35.157009432649787</v>
      </c>
      <c r="T5924">
        <f t="shared" si="638"/>
        <v>-4.5344296767268588E-2</v>
      </c>
      <c r="U5924">
        <f t="shared" si="639"/>
        <v>42.67816165659174</v>
      </c>
      <c r="V5924">
        <f t="shared" si="640"/>
        <v>-5.4155504012520339E-2</v>
      </c>
    </row>
    <row r="5925" spans="1:22">
      <c r="A5925" s="12">
        <f t="shared" si="636"/>
        <v>0</v>
      </c>
      <c r="B5925" t="str">
        <f>YEAR(C5925)&amp;VLOOKUP(MONTH(C5925),lookup!$G$2:$N$13,8)</f>
        <v>2024M06</v>
      </c>
      <c r="C5925" s="7">
        <f t="shared" si="645"/>
        <v>45462</v>
      </c>
      <c r="D5925" s="126">
        <v>42.046133813349797</v>
      </c>
      <c r="E5925">
        <f t="shared" si="635"/>
        <v>42.204706073741058</v>
      </c>
      <c r="F5925" s="126">
        <v>34.202368745863097</v>
      </c>
      <c r="G5925">
        <f t="shared" si="644"/>
        <v>34.427047643246866</v>
      </c>
      <c r="H5925">
        <f t="shared" si="641"/>
        <v>42.61284256099826</v>
      </c>
      <c r="I5925">
        <f t="shared" si="642"/>
        <v>35.102650028921097</v>
      </c>
      <c r="J5925">
        <f t="shared" si="643"/>
        <v>0</v>
      </c>
      <c r="K5925" s="156"/>
      <c r="L5925" s="69"/>
      <c r="M5925" s="156"/>
      <c r="N5925" s="157"/>
      <c r="O5925" s="156"/>
      <c r="P5925" s="158"/>
      <c r="Q5925" s="148"/>
      <c r="R5925" s="155"/>
      <c r="S5925">
        <f t="shared" si="637"/>
        <v>35.074851662889365</v>
      </c>
      <c r="T5925">
        <f t="shared" si="638"/>
        <v>-2.7798366031731803E-2</v>
      </c>
      <c r="U5925">
        <f t="shared" si="639"/>
        <v>42.578865862368517</v>
      </c>
      <c r="V5925">
        <f t="shared" si="640"/>
        <v>-3.3976698629743396E-2</v>
      </c>
    </row>
    <row r="5926" spans="1:22">
      <c r="A5926" s="12">
        <f t="shared" si="636"/>
        <v>0</v>
      </c>
      <c r="B5926" t="str">
        <f>YEAR(C5926)&amp;VLOOKUP(MONTH(C5926),lookup!$G$2:$N$13,8)</f>
        <v>2024M06</v>
      </c>
      <c r="C5926" s="7">
        <f t="shared" si="645"/>
        <v>45463</v>
      </c>
      <c r="D5926" s="126">
        <v>42.04558702868556</v>
      </c>
      <c r="E5926">
        <f t="shared" si="635"/>
        <v>42.179660453563699</v>
      </c>
      <c r="F5926" s="126">
        <v>34.376427367867706</v>
      </c>
      <c r="G5926">
        <f t="shared" si="644"/>
        <v>34.412218473836546</v>
      </c>
      <c r="H5926">
        <f t="shared" si="641"/>
        <v>42.525603077687137</v>
      </c>
      <c r="I5926">
        <f t="shared" si="642"/>
        <v>35.035745206928922</v>
      </c>
      <c r="J5926">
        <f t="shared" si="643"/>
        <v>0</v>
      </c>
      <c r="K5926" s="156"/>
      <c r="L5926" s="69"/>
      <c r="M5926" s="156"/>
      <c r="N5926" s="157"/>
      <c r="O5926" s="156"/>
      <c r="P5926" s="158"/>
      <c r="Q5926" s="148"/>
      <c r="R5926" s="155"/>
      <c r="S5926">
        <f t="shared" si="637"/>
        <v>35.010448476273986</v>
      </c>
      <c r="T5926">
        <f t="shared" si="638"/>
        <v>-2.5296730654936539E-2</v>
      </c>
      <c r="U5926">
        <f t="shared" si="639"/>
        <v>42.490266585470991</v>
      </c>
      <c r="V5926">
        <f t="shared" si="640"/>
        <v>-3.5336492216146098E-2</v>
      </c>
    </row>
    <row r="5927" spans="1:22">
      <c r="A5927" s="12">
        <f t="shared" si="636"/>
        <v>0</v>
      </c>
      <c r="B5927" t="str">
        <f>YEAR(C5927)&amp;VLOOKUP(MONTH(C5927),lookup!$G$2:$N$13,8)</f>
        <v>2024M06</v>
      </c>
      <c r="C5927" s="7">
        <f t="shared" si="645"/>
        <v>45464</v>
      </c>
      <c r="D5927" s="126">
        <v>42.002970113525407</v>
      </c>
      <c r="E5927">
        <f t="shared" si="635"/>
        <v>42.07486885628893</v>
      </c>
      <c r="F5927" s="126">
        <v>34.166654884274074</v>
      </c>
      <c r="G5927">
        <f t="shared" si="644"/>
        <v>34.31302587643853</v>
      </c>
      <c r="H5927">
        <f t="shared" si="641"/>
        <v>42.439172528543885</v>
      </c>
      <c r="I5927">
        <f t="shared" si="642"/>
        <v>34.971125683876018</v>
      </c>
      <c r="J5927">
        <f t="shared" si="643"/>
        <v>0</v>
      </c>
      <c r="K5927" s="156"/>
      <c r="L5927" s="69"/>
      <c r="M5927" s="156"/>
      <c r="N5927" s="157"/>
      <c r="O5927" s="156"/>
      <c r="P5927" s="158"/>
      <c r="Q5927" s="148"/>
      <c r="R5927" s="155"/>
      <c r="S5927">
        <f t="shared" si="637"/>
        <v>34.951616067802227</v>
      </c>
      <c r="T5927">
        <f t="shared" si="638"/>
        <v>-1.9509616073790426E-2</v>
      </c>
      <c r="U5927">
        <f t="shared" si="639"/>
        <v>42.418803259096748</v>
      </c>
      <c r="V5927">
        <f t="shared" si="640"/>
        <v>-2.0369269447137128E-2</v>
      </c>
    </row>
    <row r="5928" spans="1:22">
      <c r="A5928" s="12">
        <f t="shared" si="636"/>
        <v>0</v>
      </c>
      <c r="B5928" t="str">
        <f>YEAR(C5928)&amp;VLOOKUP(MONTH(C5928),lookup!$G$2:$N$13,8)</f>
        <v>2024M06</v>
      </c>
      <c r="C5928" s="7">
        <f t="shared" si="645"/>
        <v>45465</v>
      </c>
      <c r="D5928" s="126">
        <v>41.97175884268853</v>
      </c>
      <c r="E5928">
        <f t="shared" si="635"/>
        <v>42.057327710204966</v>
      </c>
      <c r="F5928" s="126">
        <v>34.279023601046781</v>
      </c>
      <c r="G5928">
        <f t="shared" si="644"/>
        <v>34.292924644837811</v>
      </c>
      <c r="H5928">
        <f t="shared" si="641"/>
        <v>42.355257519461119</v>
      </c>
      <c r="I5928">
        <f t="shared" si="642"/>
        <v>34.905149008183741</v>
      </c>
      <c r="J5928">
        <f t="shared" si="643"/>
        <v>0</v>
      </c>
      <c r="K5928" s="156"/>
      <c r="L5928" s="69"/>
      <c r="M5928" s="156"/>
      <c r="N5928" s="157"/>
      <c r="O5928" s="156"/>
      <c r="P5928" s="158"/>
      <c r="Q5928" s="148"/>
      <c r="R5928" s="155"/>
      <c r="S5928">
        <f t="shared" si="637"/>
        <v>34.889660173078383</v>
      </c>
      <c r="T5928">
        <f t="shared" si="638"/>
        <v>-1.5488835105358589E-2</v>
      </c>
      <c r="U5928">
        <f t="shared" si="639"/>
        <v>42.330229873583789</v>
      </c>
      <c r="V5928">
        <f t="shared" si="640"/>
        <v>-2.5027645877329974E-2</v>
      </c>
    </row>
    <row r="5929" spans="1:22">
      <c r="A5929" s="12">
        <f t="shared" si="636"/>
        <v>0</v>
      </c>
      <c r="B5929" t="str">
        <f>YEAR(C5929)&amp;VLOOKUP(MONTH(C5929),lookup!$G$2:$N$13,8)</f>
        <v>2024M06</v>
      </c>
      <c r="C5929" s="7">
        <f t="shared" si="645"/>
        <v>45466</v>
      </c>
      <c r="D5929" s="126">
        <v>41.973502504430272</v>
      </c>
      <c r="E5929">
        <f t="shared" si="635"/>
        <v>42.008105970542914</v>
      </c>
      <c r="F5929" s="126">
        <v>34.173479398577918</v>
      </c>
      <c r="G5929">
        <f t="shared" si="644"/>
        <v>34.256440979416212</v>
      </c>
      <c r="H5929">
        <f t="shared" si="641"/>
        <v>42.282724584730637</v>
      </c>
      <c r="I5929">
        <f t="shared" si="642"/>
        <v>34.849978241765427</v>
      </c>
      <c r="J5929">
        <f t="shared" si="643"/>
        <v>0</v>
      </c>
      <c r="K5929" s="156"/>
      <c r="L5929" s="69"/>
      <c r="M5929" s="156"/>
      <c r="N5929" s="157"/>
      <c r="O5929" s="156"/>
      <c r="P5929" s="158"/>
      <c r="Q5929" s="148"/>
      <c r="R5929" s="155"/>
      <c r="S5929">
        <f t="shared" si="637"/>
        <v>34.834247366397072</v>
      </c>
      <c r="T5929">
        <f t="shared" si="638"/>
        <v>-1.5730875368355157E-2</v>
      </c>
      <c r="U5929">
        <f t="shared" si="639"/>
        <v>42.271210770124618</v>
      </c>
      <c r="V5929">
        <f t="shared" si="640"/>
        <v>-1.1513814606018968E-2</v>
      </c>
    </row>
    <row r="5930" spans="1:22">
      <c r="A5930" s="12">
        <f t="shared" si="636"/>
        <v>0</v>
      </c>
      <c r="B5930" t="str">
        <f>YEAR(C5930)&amp;VLOOKUP(MONTH(C5930),lookup!$G$2:$N$13,8)</f>
        <v>2024M06</v>
      </c>
      <c r="C5930" s="7">
        <f t="shared" si="645"/>
        <v>45467</v>
      </c>
      <c r="D5930" s="126">
        <v>41.413727175691363</v>
      </c>
      <c r="E5930">
        <f t="shared" si="635"/>
        <v>41.924278505499679</v>
      </c>
      <c r="F5930" s="126">
        <v>33.754608231856643</v>
      </c>
      <c r="G5930">
        <f t="shared" si="644"/>
        <v>34.171097921094571</v>
      </c>
      <c r="H5930">
        <f t="shared" si="641"/>
        <v>42.207035605894795</v>
      </c>
      <c r="I5930">
        <f t="shared" si="642"/>
        <v>34.787521011950041</v>
      </c>
      <c r="J5930">
        <f t="shared" si="643"/>
        <v>0</v>
      </c>
      <c r="K5930" s="156"/>
      <c r="L5930" s="69"/>
      <c r="M5930" s="156"/>
      <c r="N5930" s="157"/>
      <c r="O5930" s="156"/>
      <c r="P5930" s="158"/>
      <c r="Q5930" s="148"/>
      <c r="R5930" s="155"/>
      <c r="S5930">
        <f t="shared" si="637"/>
        <v>34.780210695707275</v>
      </c>
      <c r="T5930">
        <f t="shared" si="638"/>
        <v>-7.3103162427656798E-3</v>
      </c>
      <c r="U5930">
        <f t="shared" si="639"/>
        <v>42.191947682265223</v>
      </c>
      <c r="V5930">
        <f t="shared" si="640"/>
        <v>-1.5087923629572231E-2</v>
      </c>
    </row>
    <row r="5931" spans="1:22">
      <c r="A5931" s="12">
        <f t="shared" si="636"/>
        <v>0</v>
      </c>
      <c r="B5931" t="str">
        <f>YEAR(C5931)&amp;VLOOKUP(MONTH(C5931),lookup!$G$2:$N$13,8)</f>
        <v>2024M06</v>
      </c>
      <c r="C5931" s="7">
        <f t="shared" si="645"/>
        <v>45468</v>
      </c>
      <c r="D5931" s="126">
        <v>41.82174539948624</v>
      </c>
      <c r="E5931">
        <f t="shared" si="635"/>
        <v>41.889324844606094</v>
      </c>
      <c r="F5931" s="126">
        <v>34.071792795160306</v>
      </c>
      <c r="G5931">
        <f t="shared" si="644"/>
        <v>34.152915893759669</v>
      </c>
      <c r="H5931">
        <f t="shared" si="641"/>
        <v>42.148317501360495</v>
      </c>
      <c r="I5931">
        <f t="shared" si="642"/>
        <v>34.74755678456804</v>
      </c>
      <c r="J5931">
        <f t="shared" si="643"/>
        <v>0</v>
      </c>
      <c r="K5931" s="156"/>
      <c r="L5931" s="69"/>
      <c r="M5931" s="156"/>
      <c r="N5931" s="157"/>
      <c r="O5931" s="156"/>
      <c r="P5931" s="158"/>
      <c r="Q5931" s="148"/>
      <c r="R5931" s="155"/>
      <c r="S5931">
        <f t="shared" si="637"/>
        <v>34.713265741649188</v>
      </c>
      <c r="T5931">
        <f t="shared" si="638"/>
        <v>-3.4291042918852099E-2</v>
      </c>
      <c r="U5931">
        <f t="shared" si="639"/>
        <v>42.110798990388481</v>
      </c>
      <c r="V5931">
        <f t="shared" si="640"/>
        <v>-3.751851097201353E-2</v>
      </c>
    </row>
    <row r="5932" spans="1:22">
      <c r="A5932" s="12">
        <f t="shared" si="636"/>
        <v>0</v>
      </c>
      <c r="B5932" t="str">
        <f>YEAR(C5932)&amp;VLOOKUP(MONTH(C5932),lookup!$G$2:$N$13,8)</f>
        <v>2024M06</v>
      </c>
      <c r="C5932" s="7">
        <f t="shared" si="645"/>
        <v>45469</v>
      </c>
      <c r="D5932" s="126">
        <v>41.403091698794917</v>
      </c>
      <c r="E5932">
        <f t="shared" si="635"/>
        <v>41.799640263925482</v>
      </c>
      <c r="F5932" s="126">
        <v>33.800162260829687</v>
      </c>
      <c r="G5932">
        <f t="shared" si="644"/>
        <v>34.072009094654376</v>
      </c>
      <c r="H5932">
        <f t="shared" si="641"/>
        <v>42.069657776434973</v>
      </c>
      <c r="I5932">
        <f t="shared" si="642"/>
        <v>34.688750280877954</v>
      </c>
      <c r="J5932">
        <f t="shared" si="643"/>
        <v>0</v>
      </c>
      <c r="K5932" s="156"/>
      <c r="L5932" s="69"/>
      <c r="M5932" s="156"/>
      <c r="N5932" s="157"/>
      <c r="O5932" s="156"/>
      <c r="P5932" s="158"/>
      <c r="Q5932" s="148"/>
      <c r="R5932" s="155"/>
      <c r="S5932">
        <f t="shared" si="637"/>
        <v>34.669299355787267</v>
      </c>
      <c r="T5932">
        <f t="shared" si="638"/>
        <v>-1.9450925090687576E-2</v>
      </c>
      <c r="U5932">
        <f t="shared" si="639"/>
        <v>42.042081888856501</v>
      </c>
      <c r="V5932">
        <f t="shared" si="640"/>
        <v>-2.7575887578471736E-2</v>
      </c>
    </row>
    <row r="5933" spans="1:22">
      <c r="A5933" s="12">
        <f t="shared" si="636"/>
        <v>0</v>
      </c>
      <c r="B5933" t="str">
        <f>YEAR(C5933)&amp;VLOOKUP(MONTH(C5933),lookup!$G$2:$N$13,8)</f>
        <v>2024M06</v>
      </c>
      <c r="C5933" s="7">
        <f t="shared" si="645"/>
        <v>45470</v>
      </c>
      <c r="D5933" s="126">
        <v>41.439894328284524</v>
      </c>
      <c r="E5933">
        <f t="shared" ref="E5933:E5996" si="646">AVERAGE(SUM(D5926:D5933)/8,SUM(D5928:D5933)/6)</f>
        <v>41.714827314005497</v>
      </c>
      <c r="F5933" s="126">
        <v>33.768005042206731</v>
      </c>
      <c r="G5933">
        <f t="shared" si="644"/>
        <v>34.01164054300358</v>
      </c>
      <c r="H5933">
        <f t="shared" si="641"/>
        <v>41.99458127851635</v>
      </c>
      <c r="I5933">
        <f t="shared" si="642"/>
        <v>34.630627592019046</v>
      </c>
      <c r="J5933">
        <f t="shared" si="643"/>
        <v>0</v>
      </c>
      <c r="K5933" s="156"/>
      <c r="L5933" s="69"/>
      <c r="M5933" s="156"/>
      <c r="N5933" s="157"/>
      <c r="O5933" s="156"/>
      <c r="P5933" s="158"/>
      <c r="Q5933" s="148"/>
      <c r="R5933" s="155"/>
      <c r="S5933">
        <f t="shared" si="637"/>
        <v>34.609047052914981</v>
      </c>
      <c r="T5933">
        <f t="shared" si="638"/>
        <v>-2.1580539104064655E-2</v>
      </c>
      <c r="U5933">
        <f t="shared" si="639"/>
        <v>41.965706881062928</v>
      </c>
      <c r="V5933">
        <f t="shared" si="640"/>
        <v>-2.8874397453421352E-2</v>
      </c>
    </row>
    <row r="5934" spans="1:22">
      <c r="A5934" s="12">
        <f t="shared" si="636"/>
        <v>0</v>
      </c>
      <c r="B5934" t="str">
        <f>YEAR(C5934)&amp;VLOOKUP(MONTH(C5934),lookup!$G$2:$N$13,8)</f>
        <v>2024M06</v>
      </c>
      <c r="C5934" s="7">
        <f t="shared" si="645"/>
        <v>45471</v>
      </c>
      <c r="D5934" s="126">
        <v>41.239111059591195</v>
      </c>
      <c r="E5934">
        <f t="shared" si="646"/>
        <v>41.603368584012323</v>
      </c>
      <c r="F5934" s="126">
        <v>33.625515129557314</v>
      </c>
      <c r="G5934">
        <f t="shared" si="644"/>
        <v>33.910249488818394</v>
      </c>
      <c r="H5934">
        <f t="shared" si="641"/>
        <v>41.900575540564631</v>
      </c>
      <c r="I5934">
        <f t="shared" si="642"/>
        <v>34.562568890189297</v>
      </c>
      <c r="J5934">
        <f t="shared" si="643"/>
        <v>0</v>
      </c>
      <c r="K5934" s="156"/>
      <c r="L5934" s="69"/>
      <c r="M5934" s="156"/>
      <c r="N5934" s="157"/>
      <c r="O5934" s="156"/>
      <c r="P5934" s="158"/>
      <c r="Q5934" s="148"/>
      <c r="R5934" s="155"/>
      <c r="S5934">
        <f t="shared" si="637"/>
        <v>34.536535578560461</v>
      </c>
      <c r="T5934">
        <f t="shared" si="638"/>
        <v>-2.6033311628836486E-2</v>
      </c>
      <c r="U5934">
        <f t="shared" si="639"/>
        <v>41.870303882000869</v>
      </c>
      <c r="V5934">
        <f t="shared" si="640"/>
        <v>-3.0271658563762571E-2</v>
      </c>
    </row>
    <row r="5935" spans="1:22">
      <c r="A5935" s="12">
        <f t="shared" si="636"/>
        <v>0</v>
      </c>
      <c r="B5935" t="str">
        <f>YEAR(C5935)&amp;VLOOKUP(MONTH(C5935),lookup!$G$2:$N$13,8)</f>
        <v>2024M06</v>
      </c>
      <c r="C5935" s="7">
        <f t="shared" si="645"/>
        <v>45472</v>
      </c>
      <c r="D5935" s="126">
        <v>41.49170390005667</v>
      </c>
      <c r="E5935">
        <f t="shared" si="646"/>
        <v>41.531264561972733</v>
      </c>
      <c r="F5935" s="126">
        <v>33.88494902254147</v>
      </c>
      <c r="G5935">
        <f t="shared" si="644"/>
        <v>33.868598674457068</v>
      </c>
      <c r="H5935">
        <f t="shared" si="641"/>
        <v>41.808047255029166</v>
      </c>
      <c r="I5935">
        <f t="shared" si="642"/>
        <v>34.485042915692794</v>
      </c>
      <c r="J5935">
        <f t="shared" si="643"/>
        <v>0</v>
      </c>
      <c r="K5935" s="156"/>
      <c r="L5935" s="69"/>
      <c r="M5935" s="156"/>
      <c r="N5935" s="157"/>
      <c r="O5935" s="156"/>
      <c r="P5935" s="158"/>
      <c r="Q5935" s="148"/>
      <c r="R5935" s="155"/>
      <c r="S5935">
        <f t="shared" si="637"/>
        <v>34.458528193139692</v>
      </c>
      <c r="T5935">
        <f t="shared" si="638"/>
        <v>-2.6514722553102388E-2</v>
      </c>
      <c r="U5935">
        <f t="shared" si="639"/>
        <v>41.769846579225501</v>
      </c>
      <c r="V5935">
        <f t="shared" si="640"/>
        <v>-3.8200675803665263E-2</v>
      </c>
    </row>
    <row r="5936" spans="1:22">
      <c r="A5936" s="12">
        <f t="shared" ref="A5936:A5999" si="647">IF(D5936+D5937=D5936,IF(D5936+D5937&gt;0,1,0),0)</f>
        <v>0</v>
      </c>
      <c r="B5936" t="str">
        <f>YEAR(C5936)&amp;VLOOKUP(MONTH(C5936),lookup!$G$2:$N$13,8)</f>
        <v>2024M06</v>
      </c>
      <c r="C5936" s="7">
        <f t="shared" si="645"/>
        <v>45473</v>
      </c>
      <c r="D5936" s="126">
        <v>41.261787181694793</v>
      </c>
      <c r="E5936">
        <f t="shared" si="646"/>
        <v>41.474229666994233</v>
      </c>
      <c r="F5936" s="126">
        <v>33.586783177996743</v>
      </c>
      <c r="G5936">
        <f t="shared" si="644"/>
        <v>33.811348226861448</v>
      </c>
      <c r="H5936">
        <f t="shared" si="641"/>
        <v>41.71066431921728</v>
      </c>
      <c r="I5936">
        <f t="shared" si="642"/>
        <v>34.413775801972427</v>
      </c>
      <c r="J5936">
        <f t="shared" si="643"/>
        <v>0</v>
      </c>
      <c r="K5936" s="156"/>
      <c r="L5936" s="69"/>
      <c r="M5936" s="156"/>
      <c r="N5936" s="157"/>
      <c r="O5936" s="156"/>
      <c r="P5936" s="158"/>
      <c r="Q5936" s="148"/>
      <c r="R5936" s="155"/>
      <c r="S5936">
        <f t="shared" si="637"/>
        <v>34.378127431937727</v>
      </c>
      <c r="T5936">
        <f t="shared" si="638"/>
        <v>-3.5648370034699894E-2</v>
      </c>
      <c r="U5936">
        <f t="shared" si="639"/>
        <v>41.674919004157665</v>
      </c>
      <c r="V5936">
        <f t="shared" si="640"/>
        <v>-3.5745315059614313E-2</v>
      </c>
    </row>
    <row r="5937" spans="1:22">
      <c r="A5937" s="12">
        <f t="shared" si="647"/>
        <v>0</v>
      </c>
      <c r="B5937" t="str">
        <f>YEAR(C5937)&amp;VLOOKUP(MONTH(C5937),lookup!$G$2:$N$13,8)</f>
        <v>2024M07</v>
      </c>
      <c r="C5937" s="7">
        <f t="shared" si="645"/>
        <v>45474</v>
      </c>
      <c r="D5937" s="126">
        <v>41.076183005075613</v>
      </c>
      <c r="E5937">
        <f t="shared" si="646"/>
        <v>41.356016998750349</v>
      </c>
      <c r="F5937" s="126">
        <v>33.624626594462384</v>
      </c>
      <c r="G5937">
        <f t="shared" si="644"/>
        <v>33.739781076546066</v>
      </c>
      <c r="H5937">
        <f t="shared" si="641"/>
        <v>41.624610035593342</v>
      </c>
      <c r="I5937">
        <f t="shared" si="642"/>
        <v>34.342862981894442</v>
      </c>
      <c r="J5937">
        <f t="shared" si="643"/>
        <v>0</v>
      </c>
      <c r="K5937" s="156"/>
      <c r="L5937" s="69"/>
      <c r="M5937" s="156"/>
      <c r="N5937" s="157"/>
      <c r="O5937" s="156"/>
      <c r="P5937" s="158"/>
      <c r="Q5937" s="148"/>
      <c r="R5937" s="155"/>
      <c r="S5937">
        <f t="shared" si="637"/>
        <v>34.329907740567911</v>
      </c>
      <c r="T5937">
        <f t="shared" si="638"/>
        <v>-1.2955241326530142E-2</v>
      </c>
      <c r="U5937">
        <f t="shared" si="639"/>
        <v>41.599937297237929</v>
      </c>
      <c r="V5937">
        <f t="shared" si="640"/>
        <v>-2.467273835541306E-2</v>
      </c>
    </row>
    <row r="5938" spans="1:22">
      <c r="A5938" s="12">
        <f t="shared" si="647"/>
        <v>0</v>
      </c>
      <c r="B5938" t="str">
        <f>YEAR(C5938)&amp;VLOOKUP(MONTH(C5938),lookup!$G$2:$N$13,8)</f>
        <v>2024M07</v>
      </c>
      <c r="C5938" s="7">
        <f t="shared" si="645"/>
        <v>45475</v>
      </c>
      <c r="D5938" s="126">
        <v>41.095459896824202</v>
      </c>
      <c r="E5938">
        <f t="shared" si="646"/>
        <v>41.31048931032359</v>
      </c>
      <c r="F5938" s="126">
        <v>33.474060542544699</v>
      </c>
      <c r="G5938">
        <f t="shared" si="644"/>
        <v>33.695071702773653</v>
      </c>
      <c r="H5938">
        <f t="shared" si="641"/>
        <v>41.562515174255566</v>
      </c>
      <c r="I5938">
        <f t="shared" si="642"/>
        <v>34.297521854054786</v>
      </c>
      <c r="J5938">
        <f t="shared" si="643"/>
        <v>0</v>
      </c>
      <c r="K5938" s="156"/>
      <c r="L5938" s="69"/>
      <c r="M5938" s="156"/>
      <c r="N5938" s="157"/>
      <c r="O5938" s="156"/>
      <c r="P5938" s="158"/>
      <c r="Q5938" s="148"/>
      <c r="R5938" s="155"/>
      <c r="S5938">
        <f t="shared" si="637"/>
        <v>34.288815869298787</v>
      </c>
      <c r="T5938">
        <f t="shared" si="638"/>
        <v>-8.705984755998486E-3</v>
      </c>
      <c r="U5938">
        <f t="shared" si="639"/>
        <v>41.550425080487443</v>
      </c>
      <c r="V5938">
        <f t="shared" si="640"/>
        <v>-1.2090093768122756E-2</v>
      </c>
    </row>
    <row r="5939" spans="1:22">
      <c r="A5939" s="12">
        <f t="shared" si="647"/>
        <v>0</v>
      </c>
      <c r="B5939" t="str">
        <f>YEAR(C5939)&amp;VLOOKUP(MONTH(C5939),lookup!$G$2:$N$13,8)</f>
        <v>2024M07</v>
      </c>
      <c r="C5939" s="7">
        <f t="shared" si="645"/>
        <v>45476</v>
      </c>
      <c r="D5939" s="126">
        <v>41.249807468535998</v>
      </c>
      <c r="E5939">
        <f t="shared" si="646"/>
        <v>41.258902617993492</v>
      </c>
      <c r="F5939" s="126">
        <v>33.653369466742497</v>
      </c>
      <c r="G5939">
        <f t="shared" si="644"/>
        <v>33.659367280125522</v>
      </c>
      <c r="H5939">
        <f t="shared" si="641"/>
        <v>41.513817948543092</v>
      </c>
      <c r="I5939">
        <f t="shared" si="642"/>
        <v>34.26047106935831</v>
      </c>
      <c r="J5939">
        <f t="shared" si="643"/>
        <v>0</v>
      </c>
      <c r="K5939" s="156"/>
      <c r="L5939" s="69"/>
      <c r="M5939" s="156"/>
      <c r="N5939" s="157"/>
      <c r="O5939" s="156"/>
      <c r="P5939" s="158"/>
      <c r="Q5939" s="148"/>
      <c r="R5939" s="155"/>
      <c r="S5939">
        <f t="shared" si="637"/>
        <v>34.255489237475288</v>
      </c>
      <c r="T5939">
        <f t="shared" si="638"/>
        <v>-4.9818318830219255E-3</v>
      </c>
      <c r="U5939">
        <f t="shared" si="639"/>
        <v>41.504525017422679</v>
      </c>
      <c r="V5939">
        <f t="shared" si="640"/>
        <v>-9.2929311204130727E-3</v>
      </c>
    </row>
    <row r="5940" spans="1:22">
      <c r="A5940" s="12">
        <f t="shared" si="647"/>
        <v>0</v>
      </c>
      <c r="B5940" t="str">
        <f>YEAR(C5940)&amp;VLOOKUP(MONTH(C5940),lookup!$G$2:$N$13,8)</f>
        <v>2024M07</v>
      </c>
      <c r="C5940" s="7">
        <f t="shared" si="645"/>
        <v>45477</v>
      </c>
      <c r="D5940" s="126">
        <v>41.153037295808126</v>
      </c>
      <c r="E5940">
        <f t="shared" si="646"/>
        <v>41.236101404158234</v>
      </c>
      <c r="F5940" s="126">
        <v>33.730242867253132</v>
      </c>
      <c r="G5940">
        <f t="shared" si="644"/>
        <v>33.663724629501644</v>
      </c>
      <c r="H5940">
        <f t="shared" si="641"/>
        <v>41.482691782027246</v>
      </c>
      <c r="I5940">
        <f t="shared" si="642"/>
        <v>34.232885131747501</v>
      </c>
      <c r="J5940">
        <f t="shared" si="643"/>
        <v>0</v>
      </c>
      <c r="K5940" s="156"/>
      <c r="L5940" s="69"/>
      <c r="M5940" s="156"/>
      <c r="N5940" s="157"/>
      <c r="O5940" s="156"/>
      <c r="P5940" s="158"/>
      <c r="Q5940" s="148"/>
      <c r="R5940" s="155"/>
      <c r="S5940">
        <f t="shared" ref="S5940:S6003" si="648">AVERAGE(G5575+G5209+G4844+G4479+G4114)/5</f>
        <v>34.235923775354237</v>
      </c>
      <c r="T5940">
        <f t="shared" ref="T5940:T6003" si="649">S5940-I5940</f>
        <v>3.0386436067360023E-3</v>
      </c>
      <c r="U5940">
        <f t="shared" ref="U5940:U6003" si="650">AVERAGE(E5575+E5209+E4844+E4479+E4114)/5</f>
        <v>41.487980422484611</v>
      </c>
      <c r="V5940">
        <f t="shared" ref="V5940:V6003" si="651">U5940-H5940</f>
        <v>5.2886404573655454E-3</v>
      </c>
    </row>
    <row r="5941" spans="1:22">
      <c r="A5941" s="12">
        <f t="shared" si="647"/>
        <v>0</v>
      </c>
      <c r="B5941" t="str">
        <f>YEAR(C5941)&amp;VLOOKUP(MONTH(C5941),lookup!$G$2:$N$13,8)</f>
        <v>2024M07</v>
      </c>
      <c r="C5941" s="7">
        <f t="shared" si="645"/>
        <v>45478</v>
      </c>
      <c r="D5941" s="126">
        <v>40.925657209089799</v>
      </c>
      <c r="E5941">
        <f t="shared" si="646"/>
        <v>41.156791026627985</v>
      </c>
      <c r="F5941" s="126">
        <v>33.362071769724345</v>
      </c>
      <c r="G5941">
        <f t="shared" si="644"/>
        <v>33.594780695570066</v>
      </c>
      <c r="H5941">
        <f t="shared" si="641"/>
        <v>41.470017902053542</v>
      </c>
      <c r="I5941">
        <f t="shared" si="642"/>
        <v>34.226959633607883</v>
      </c>
      <c r="J5941">
        <f t="shared" si="643"/>
        <v>0</v>
      </c>
      <c r="K5941" s="156"/>
      <c r="L5941" s="69"/>
      <c r="M5941" s="156"/>
      <c r="N5941" s="157"/>
      <c r="O5941" s="156"/>
      <c r="P5941" s="158"/>
      <c r="Q5941" s="148"/>
      <c r="R5941" s="155"/>
      <c r="S5941">
        <f t="shared" si="648"/>
        <v>34.218174923742254</v>
      </c>
      <c r="T5941">
        <f t="shared" si="649"/>
        <v>-8.7847098656297362E-3</v>
      </c>
      <c r="U5941">
        <f t="shared" si="650"/>
        <v>41.458077380737066</v>
      </c>
      <c r="V5941">
        <f t="shared" si="651"/>
        <v>-1.1940521316475383E-2</v>
      </c>
    </row>
    <row r="5942" spans="1:22">
      <c r="A5942" s="12">
        <f t="shared" si="647"/>
        <v>0</v>
      </c>
      <c r="B5942" t="str">
        <f>YEAR(C5942)&amp;VLOOKUP(MONTH(C5942),lookup!$G$2:$N$13,8)</f>
        <v>2024M07</v>
      </c>
      <c r="C5942" s="7">
        <f t="shared" si="645"/>
        <v>45479</v>
      </c>
      <c r="D5942" s="126">
        <v>41.315160193678118</v>
      </c>
      <c r="E5942">
        <f t="shared" si="646"/>
        <v>41.165991848507034</v>
      </c>
      <c r="F5942" s="126">
        <v>33.72684649952668</v>
      </c>
      <c r="G5942">
        <f t="shared" si="644"/>
        <v>33.612785849653974</v>
      </c>
      <c r="H5942">
        <f t="shared" si="641"/>
        <v>41.434093930771212</v>
      </c>
      <c r="I5942">
        <f t="shared" si="642"/>
        <v>34.198528627179954</v>
      </c>
      <c r="J5942">
        <f t="shared" si="643"/>
        <v>0</v>
      </c>
      <c r="K5942" s="156"/>
      <c r="L5942" s="69"/>
      <c r="M5942" s="156"/>
      <c r="N5942" s="157"/>
      <c r="O5942" s="156"/>
      <c r="P5942" s="158"/>
      <c r="Q5942" s="148"/>
      <c r="R5942" s="155"/>
      <c r="S5942">
        <f t="shared" si="648"/>
        <v>34.208126625427262</v>
      </c>
      <c r="T5942">
        <f t="shared" si="649"/>
        <v>9.5979982473082259E-3</v>
      </c>
      <c r="U5942">
        <f t="shared" si="650"/>
        <v>41.438472522668278</v>
      </c>
      <c r="V5942">
        <f t="shared" si="651"/>
        <v>4.3785918970655757E-3</v>
      </c>
    </row>
    <row r="5943" spans="1:22">
      <c r="A5943" s="12">
        <f t="shared" si="647"/>
        <v>0</v>
      </c>
      <c r="B5943" t="str">
        <f>YEAR(C5943)&amp;VLOOKUP(MONTH(C5943),lookup!$G$2:$N$13,8)</f>
        <v>2024M07</v>
      </c>
      <c r="C5943" s="7">
        <f t="shared" si="645"/>
        <v>45480</v>
      </c>
      <c r="D5943" s="126">
        <v>40.9893689266761</v>
      </c>
      <c r="E5943">
        <f t="shared" si="646"/>
        <v>41.127361406137453</v>
      </c>
      <c r="F5943" s="126">
        <v>33.53144496913557</v>
      </c>
      <c r="G5943">
        <f t="shared" si="644"/>
        <v>33.582926710872208</v>
      </c>
      <c r="H5943">
        <f t="shared" ref="H5943:H6006" si="652">IF(INDEX(D:D,MATCH(DATE(YEAR($C5943)-1,MONTH($C5943),DAY($C5943)),$C:$C,0),1)=0,0,(INDEX(E:E,MATCH(DATE(YEAR($C5943)-1,MONTH($C5943),DAY($C5943)),$C:$C,0),1)+INDEX(E:E,MATCH(DATE(YEAR($C5943)-2,MONTH($C5943),DAY($C5943)),$C:$C,0),1)+INDEX(E:E,MATCH(DATE(YEAR($C5943)-3,MONTH($C5943),DAY($C5943)),$C:$C,0),1)+INDEX(E:E,MATCH(DATE(YEAR($C5943)-4,MONTH($C5943),DAY($C5943)),$C:$C,0),1)+INDEX(E:E,MATCH(DATE(YEAR($C5943)-5,MONTH($C5943),DAY($C5943)),$C:$C,0),1))/5)</f>
        <v>41.408099163594287</v>
      </c>
      <c r="I5943">
        <f t="shared" ref="I5943:I6006" si="653">IF(INDEX(D:D,MATCH(DATE(YEAR($C5943)-1,MONTH($C5943),DAY($C5943)),$C:$C,0),1)=0,0,(INDEX(G:G,MATCH(DATE(YEAR($C5943)-1,MONTH($C5943),DAY($C5943)),$C:$C,0),1)+INDEX(G:G,MATCH(DATE(YEAR($C5943)-2,MONTH($C5943),DAY($C5943)),$C:$C,0),1)+INDEX(G:G,MATCH(DATE(YEAR($C5943)-3,MONTH($C5943),DAY($C5943)),$C:$C,0),1)+INDEX(G:G,MATCH(DATE(YEAR($C5943)-4,MONTH($C5943),DAY($C5943)),$C:$C,0),1)+INDEX(G:G,MATCH(DATE(YEAR($C5943)-5,MONTH($C5943),DAY($C5943)),$C:$C,0),1))/5)</f>
        <v>34.190671697598397</v>
      </c>
      <c r="J5943">
        <f t="shared" ref="J5943:J6006" si="654">INDEX(L:AW,MATCH(C5943,C:C,0),MATCH($J$1,$L$1:$AW$1,0))*(IF(K5943=$S$1,1,IF(M5943=$S$1,1,IF(O5943=$S$1,1,IF(Q5943=$S$1,1,0)))))</f>
        <v>0</v>
      </c>
      <c r="K5943" s="156"/>
      <c r="L5943" s="69"/>
      <c r="M5943" s="156"/>
      <c r="N5943" s="157"/>
      <c r="O5943" s="156"/>
      <c r="P5943" s="158"/>
      <c r="Q5943" s="148"/>
      <c r="R5943" s="155"/>
      <c r="S5943">
        <f t="shared" si="648"/>
        <v>34.190003280040074</v>
      </c>
      <c r="T5943">
        <f t="shared" si="649"/>
        <v>-6.684175583231422E-4</v>
      </c>
      <c r="U5943">
        <f t="shared" si="650"/>
        <v>41.405855759474733</v>
      </c>
      <c r="V5943">
        <f t="shared" si="651"/>
        <v>-2.2434041195538157E-3</v>
      </c>
    </row>
    <row r="5944" spans="1:22">
      <c r="A5944" s="12">
        <f t="shared" si="647"/>
        <v>0</v>
      </c>
      <c r="B5944" t="str">
        <f>YEAR(C5944)&amp;VLOOKUP(MONTH(C5944),lookup!$G$2:$N$13,8)</f>
        <v>2024M07</v>
      </c>
      <c r="C5944" s="7">
        <f t="shared" si="645"/>
        <v>45481</v>
      </c>
      <c r="D5944" s="126">
        <v>40.466386294586037</v>
      </c>
      <c r="E5944">
        <f t="shared" si="646"/>
        <v>41.025226050506639</v>
      </c>
      <c r="F5944" s="126">
        <v>33.160638180643396</v>
      </c>
      <c r="G5944">
        <f t="shared" si="644"/>
        <v>33.530174118379179</v>
      </c>
      <c r="H5944">
        <f t="shared" si="652"/>
        <v>41.352334356078728</v>
      </c>
      <c r="I5944">
        <f t="shared" si="653"/>
        <v>34.149474610038318</v>
      </c>
      <c r="J5944">
        <f t="shared" si="654"/>
        <v>0</v>
      </c>
      <c r="K5944" s="156"/>
      <c r="L5944" s="69"/>
      <c r="M5944" s="156"/>
      <c r="N5944" s="157"/>
      <c r="O5944" s="156"/>
      <c r="P5944" s="158"/>
      <c r="Q5944" s="148"/>
      <c r="R5944" s="155"/>
      <c r="S5944">
        <f t="shared" si="648"/>
        <v>34.145780430055666</v>
      </c>
      <c r="T5944">
        <f t="shared" si="649"/>
        <v>-3.6941799826522015E-3</v>
      </c>
      <c r="U5944">
        <f t="shared" si="650"/>
        <v>41.34418199688416</v>
      </c>
      <c r="V5944">
        <f t="shared" si="651"/>
        <v>-8.1523591945682483E-3</v>
      </c>
    </row>
    <row r="5945" spans="1:22">
      <c r="A5945" s="12">
        <f t="shared" si="647"/>
        <v>0</v>
      </c>
      <c r="B5945" t="str">
        <f>YEAR(C5945)&amp;VLOOKUP(MONTH(C5945),lookup!$G$2:$N$13,8)</f>
        <v>2024M07</v>
      </c>
      <c r="C5945" s="7">
        <f t="shared" si="645"/>
        <v>45482</v>
      </c>
      <c r="D5945" s="126">
        <v>40.656351747744274</v>
      </c>
      <c r="E5945">
        <f t="shared" si="646"/>
        <v>40.949531953524115</v>
      </c>
      <c r="F5945" s="126">
        <v>33.149906514086723</v>
      </c>
      <c r="G5945">
        <f t="shared" si="644"/>
        <v>33.458548867301054</v>
      </c>
      <c r="H5945">
        <f t="shared" si="652"/>
        <v>41.304546747316842</v>
      </c>
      <c r="I5945">
        <f t="shared" si="653"/>
        <v>34.117870344105896</v>
      </c>
      <c r="J5945">
        <f t="shared" si="654"/>
        <v>0</v>
      </c>
      <c r="K5945" s="156"/>
      <c r="L5945" s="69"/>
      <c r="M5945" s="156"/>
      <c r="N5945" s="157"/>
      <c r="O5945" s="156"/>
      <c r="P5945" s="158"/>
      <c r="Q5945" s="148"/>
      <c r="R5945" s="155"/>
      <c r="S5945">
        <f t="shared" si="648"/>
        <v>34.101231559449936</v>
      </c>
      <c r="T5945">
        <f t="shared" si="649"/>
        <v>-1.6638784655960137E-2</v>
      </c>
      <c r="U5945">
        <f t="shared" si="650"/>
        <v>41.284582908919383</v>
      </c>
      <c r="V5945">
        <f t="shared" si="651"/>
        <v>-1.9963838397458744E-2</v>
      </c>
    </row>
    <row r="5946" spans="1:22">
      <c r="A5946" s="12">
        <f t="shared" si="647"/>
        <v>0</v>
      </c>
      <c r="B5946" t="str">
        <f>YEAR(C5946)&amp;VLOOKUP(MONTH(C5946),lookup!$G$2:$N$13,8)</f>
        <v>2024M07</v>
      </c>
      <c r="C5946" s="7">
        <f t="shared" si="645"/>
        <v>45483</v>
      </c>
      <c r="D5946" s="126">
        <v>40.793183062950305</v>
      </c>
      <c r="E5946">
        <f t="shared" si="646"/>
        <v>40.900651798668846</v>
      </c>
      <c r="F5946" s="126">
        <v>33.331904772653431</v>
      </c>
      <c r="G5946">
        <f t="shared" si="644"/>
        <v>33.41646929046621</v>
      </c>
      <c r="H5946">
        <f t="shared" si="652"/>
        <v>41.21930781503481</v>
      </c>
      <c r="I5946">
        <f t="shared" si="653"/>
        <v>34.05239018127439</v>
      </c>
      <c r="J5946">
        <f t="shared" si="654"/>
        <v>0</v>
      </c>
      <c r="K5946" s="156"/>
      <c r="L5946" s="69"/>
      <c r="M5946" s="156"/>
      <c r="N5946" s="157"/>
      <c r="O5946" s="156"/>
      <c r="P5946" s="158"/>
      <c r="Q5946" s="148"/>
      <c r="R5946" s="155"/>
      <c r="S5946">
        <f t="shared" si="648"/>
        <v>34.026609877466555</v>
      </c>
      <c r="T5946">
        <f t="shared" si="649"/>
        <v>-2.5780303807835026E-2</v>
      </c>
      <c r="U5946">
        <f t="shared" si="650"/>
        <v>41.185130453757459</v>
      </c>
      <c r="V5946">
        <f t="shared" si="651"/>
        <v>-3.4177361277350826E-2</v>
      </c>
    </row>
    <row r="5947" spans="1:22">
      <c r="A5947" s="12">
        <f t="shared" si="647"/>
        <v>0</v>
      </c>
      <c r="B5947" t="str">
        <f>YEAR(C5947)&amp;VLOOKUP(MONTH(C5947),lookup!$G$2:$N$13,8)</f>
        <v>2024M07</v>
      </c>
      <c r="C5947" s="7">
        <f t="shared" si="645"/>
        <v>45484</v>
      </c>
      <c r="D5947" s="126">
        <v>40.474266216220016</v>
      </c>
      <c r="E5947">
        <f t="shared" si="646"/>
        <v>40.814564554326623</v>
      </c>
      <c r="F5947" s="126">
        <v>33.051892500587002</v>
      </c>
      <c r="G5947">
        <f t="shared" si="644"/>
        <v>33.35302870765338</v>
      </c>
      <c r="H5947">
        <f t="shared" si="652"/>
        <v>41.119594626095974</v>
      </c>
      <c r="I5947">
        <f t="shared" si="653"/>
        <v>33.975606447779036</v>
      </c>
      <c r="J5947">
        <f t="shared" si="654"/>
        <v>0</v>
      </c>
      <c r="K5947" s="156"/>
      <c r="L5947" s="69"/>
      <c r="M5947" s="156"/>
      <c r="N5947" s="157"/>
      <c r="O5947" s="156"/>
      <c r="P5947" s="158"/>
      <c r="Q5947" s="148"/>
      <c r="R5947" s="155"/>
      <c r="S5947">
        <f t="shared" si="648"/>
        <v>33.950042397309815</v>
      </c>
      <c r="T5947">
        <f t="shared" si="649"/>
        <v>-2.5564050469220945E-2</v>
      </c>
      <c r="U5947">
        <f t="shared" si="650"/>
        <v>41.084382526461482</v>
      </c>
      <c r="V5947">
        <f t="shared" si="651"/>
        <v>-3.5212099634492233E-2</v>
      </c>
    </row>
    <row r="5948" spans="1:22">
      <c r="A5948" s="12">
        <f t="shared" si="647"/>
        <v>0</v>
      </c>
      <c r="B5948" t="str">
        <f>YEAR(C5948)&amp;VLOOKUP(MONTH(C5948),lookup!$G$2:$N$13,8)</f>
        <v>2024M07</v>
      </c>
      <c r="C5948" s="7">
        <f t="shared" si="645"/>
        <v>45485</v>
      </c>
      <c r="D5948" s="126">
        <v>40.196436403002856</v>
      </c>
      <c r="E5948">
        <f t="shared" si="646"/>
        <v>40.661550015970022</v>
      </c>
      <c r="F5948" s="126">
        <v>32.899969557237732</v>
      </c>
      <c r="G5948">
        <f t="shared" si="644"/>
        <v>33.232230213920005</v>
      </c>
      <c r="H5948">
        <f t="shared" si="652"/>
        <v>41.038056354370781</v>
      </c>
      <c r="I5948">
        <f t="shared" si="653"/>
        <v>33.919440286080047</v>
      </c>
      <c r="J5948">
        <f t="shared" si="654"/>
        <v>0</v>
      </c>
      <c r="K5948" s="156"/>
      <c r="L5948" s="69"/>
      <c r="M5948" s="156"/>
      <c r="N5948" s="157"/>
      <c r="O5948" s="156"/>
      <c r="P5948" s="158"/>
      <c r="Q5948" s="148"/>
      <c r="R5948" s="155"/>
      <c r="S5948">
        <f t="shared" si="648"/>
        <v>33.88817880720979</v>
      </c>
      <c r="T5948">
        <f t="shared" si="649"/>
        <v>-3.1261478870256099E-2</v>
      </c>
      <c r="U5948">
        <f t="shared" si="650"/>
        <v>40.992862292433493</v>
      </c>
      <c r="V5948">
        <f t="shared" si="651"/>
        <v>-4.5194061937287699E-2</v>
      </c>
    </row>
    <row r="5949" spans="1:22">
      <c r="A5949" s="12">
        <f t="shared" si="647"/>
        <v>0</v>
      </c>
      <c r="B5949" t="str">
        <f>YEAR(C5949)&amp;VLOOKUP(MONTH(C5949),lookup!$G$2:$N$13,8)</f>
        <v>2024M07</v>
      </c>
      <c r="C5949" s="7">
        <f t="shared" si="645"/>
        <v>45486</v>
      </c>
      <c r="D5949" s="126">
        <v>40.740664983723562</v>
      </c>
      <c r="E5949">
        <f t="shared" si="646"/>
        <v>40.629262673305249</v>
      </c>
      <c r="F5949" s="126">
        <v>33.303864794583383</v>
      </c>
      <c r="G5949">
        <f t="shared" si="644"/>
        <v>33.209627263427677</v>
      </c>
      <c r="H5949">
        <f t="shared" si="652"/>
        <v>40.937290022072219</v>
      </c>
      <c r="I5949">
        <f t="shared" si="653"/>
        <v>33.843169533299587</v>
      </c>
      <c r="J5949">
        <f t="shared" si="654"/>
        <v>0</v>
      </c>
      <c r="K5949" s="156"/>
      <c r="L5949" s="69"/>
      <c r="M5949" s="156"/>
      <c r="N5949" s="157"/>
      <c r="O5949" s="156"/>
      <c r="P5949" s="158"/>
      <c r="Q5949" s="148"/>
      <c r="R5949" s="155"/>
      <c r="S5949">
        <f t="shared" si="648"/>
        <v>33.81419652484972</v>
      </c>
      <c r="T5949">
        <f t="shared" si="649"/>
        <v>-2.8973008449867166E-2</v>
      </c>
      <c r="U5949">
        <f t="shared" si="650"/>
        <v>40.900114369717627</v>
      </c>
      <c r="V5949">
        <f t="shared" si="651"/>
        <v>-3.7175652354591193E-2</v>
      </c>
    </row>
    <row r="5950" spans="1:22">
      <c r="A5950" s="12">
        <f t="shared" si="647"/>
        <v>0</v>
      </c>
      <c r="B5950" t="str">
        <f>YEAR(C5950)&amp;VLOOKUP(MONTH(C5950),lookup!$G$2:$N$13,8)</f>
        <v>2024M07</v>
      </c>
      <c r="C5950" s="7">
        <f t="shared" si="645"/>
        <v>45487</v>
      </c>
      <c r="D5950" s="126">
        <v>40.333682412617449</v>
      </c>
      <c r="E5950">
        <f t="shared" si="646"/>
        <v>40.556861655158244</v>
      </c>
      <c r="F5950" s="126">
        <v>33.030879289128684</v>
      </c>
      <c r="G5950">
        <f t="shared" si="644"/>
        <v>33.155316071818241</v>
      </c>
      <c r="H5950">
        <f t="shared" si="652"/>
        <v>40.842686462022186</v>
      </c>
      <c r="I5950">
        <f t="shared" si="653"/>
        <v>33.764631414059963</v>
      </c>
      <c r="J5950">
        <f t="shared" si="654"/>
        <v>0</v>
      </c>
      <c r="K5950" s="156"/>
      <c r="L5950" s="69"/>
      <c r="M5950" s="156"/>
      <c r="N5950" s="157"/>
      <c r="O5950" s="156"/>
      <c r="P5950" s="158"/>
      <c r="Q5950" s="148"/>
      <c r="R5950" s="155"/>
      <c r="S5950">
        <f t="shared" si="648"/>
        <v>33.738445288074949</v>
      </c>
      <c r="T5950">
        <f t="shared" si="649"/>
        <v>-2.6186125985013575E-2</v>
      </c>
      <c r="U5950">
        <f t="shared" si="650"/>
        <v>40.808033159370481</v>
      </c>
      <c r="V5950">
        <f t="shared" si="651"/>
        <v>-3.4653302651705076E-2</v>
      </c>
    </row>
    <row r="5951" spans="1:22">
      <c r="A5951" s="12">
        <f t="shared" si="647"/>
        <v>0</v>
      </c>
      <c r="B5951" t="str">
        <f>YEAR(C5951)&amp;VLOOKUP(MONTH(C5951),lookup!$G$2:$N$13,8)</f>
        <v>2024M07</v>
      </c>
      <c r="C5951" s="7">
        <f t="shared" si="645"/>
        <v>45488</v>
      </c>
      <c r="D5951" s="126">
        <v>40.071478430317477</v>
      </c>
      <c r="E5951">
        <f t="shared" si="646"/>
        <v>40.450754056016933</v>
      </c>
      <c r="F5951" s="126">
        <v>32.787593175043533</v>
      </c>
      <c r="G5951">
        <f t="shared" si="644"/>
        <v>33.078632556433888</v>
      </c>
      <c r="H5951">
        <f t="shared" si="652"/>
        <v>40.752073274547627</v>
      </c>
      <c r="I5951">
        <f t="shared" si="653"/>
        <v>33.700089849625471</v>
      </c>
      <c r="J5951">
        <f t="shared" si="654"/>
        <v>0</v>
      </c>
      <c r="K5951" s="156"/>
      <c r="L5951" s="69"/>
      <c r="M5951" s="156"/>
      <c r="N5951" s="157"/>
      <c r="O5951" s="156"/>
      <c r="P5951" s="158"/>
      <c r="Q5951" s="148"/>
      <c r="R5951" s="155"/>
      <c r="S5951">
        <f t="shared" si="648"/>
        <v>33.676792958288182</v>
      </c>
      <c r="T5951">
        <f t="shared" si="649"/>
        <v>-2.3296891337288628E-2</v>
      </c>
      <c r="U5951">
        <f t="shared" si="650"/>
        <v>40.71662420401978</v>
      </c>
      <c r="V5951">
        <f t="shared" si="651"/>
        <v>-3.5449070527846516E-2</v>
      </c>
    </row>
    <row r="5952" spans="1:22">
      <c r="A5952" s="12">
        <f t="shared" si="647"/>
        <v>0</v>
      </c>
      <c r="B5952" t="str">
        <f>YEAR(C5952)&amp;VLOOKUP(MONTH(C5952),lookup!$G$2:$N$13,8)</f>
        <v>2024M07</v>
      </c>
      <c r="C5952" s="7">
        <f t="shared" si="645"/>
        <v>45489</v>
      </c>
      <c r="D5952" s="126">
        <v>39.969804114078372</v>
      </c>
      <c r="E5952">
        <f t="shared" si="646"/>
        <v>40.351102757329215</v>
      </c>
      <c r="F5952" s="126">
        <v>32.893762412883277</v>
      </c>
      <c r="G5952">
        <f t="shared" si="644"/>
        <v>33.0254409576347</v>
      </c>
      <c r="H5952">
        <f t="shared" si="652"/>
        <v>40.677130918623142</v>
      </c>
      <c r="I5952">
        <f t="shared" si="653"/>
        <v>33.650455188299496</v>
      </c>
      <c r="J5952">
        <f t="shared" si="654"/>
        <v>0</v>
      </c>
      <c r="K5952" s="156"/>
      <c r="L5952" s="69"/>
      <c r="M5952" s="156"/>
      <c r="N5952" s="157"/>
      <c r="O5952" s="156"/>
      <c r="P5952" s="158"/>
      <c r="Q5952" s="148"/>
      <c r="R5952" s="155"/>
      <c r="S5952">
        <f t="shared" si="648"/>
        <v>33.62288999587215</v>
      </c>
      <c r="T5952">
        <f t="shared" si="649"/>
        <v>-2.7565192427346119E-2</v>
      </c>
      <c r="U5952">
        <f t="shared" si="650"/>
        <v>40.637638749477716</v>
      </c>
      <c r="V5952">
        <f t="shared" si="651"/>
        <v>-3.9492169145425748E-2</v>
      </c>
    </row>
    <row r="5953" spans="1:22">
      <c r="A5953" s="12">
        <f t="shared" si="647"/>
        <v>0</v>
      </c>
      <c r="B5953" t="str">
        <f>YEAR(C5953)&amp;VLOOKUP(MONTH(C5953),lookup!$G$2:$N$13,8)</f>
        <v>2024M07</v>
      </c>
      <c r="C5953" s="7">
        <f t="shared" si="645"/>
        <v>45490</v>
      </c>
      <c r="D5953" s="126">
        <v>39.991771566382354</v>
      </c>
      <c r="E5953">
        <f t="shared" si="646"/>
        <v>40.269358608507616</v>
      </c>
      <c r="F5953" s="126">
        <v>32.6930988204317</v>
      </c>
      <c r="G5953">
        <f t="shared" si="644"/>
        <v>32.966991003434991</v>
      </c>
      <c r="H5953">
        <f t="shared" si="652"/>
        <v>40.589983504712563</v>
      </c>
      <c r="I5953">
        <f t="shared" si="653"/>
        <v>33.590108891669203</v>
      </c>
      <c r="J5953">
        <f t="shared" si="654"/>
        <v>0</v>
      </c>
      <c r="K5953" s="156"/>
      <c r="L5953" s="69"/>
      <c r="M5953" s="156"/>
      <c r="N5953" s="157"/>
      <c r="O5953" s="156"/>
      <c r="P5953" s="158"/>
      <c r="Q5953" s="148"/>
      <c r="R5953" s="155"/>
      <c r="S5953">
        <f t="shared" si="648"/>
        <v>33.570137086683808</v>
      </c>
      <c r="T5953">
        <f t="shared" si="649"/>
        <v>-1.9971804985395636E-2</v>
      </c>
      <c r="U5953">
        <f t="shared" si="650"/>
        <v>40.557279038183054</v>
      </c>
      <c r="V5953">
        <f t="shared" si="651"/>
        <v>-3.2704466529509091E-2</v>
      </c>
    </row>
    <row r="5954" spans="1:22">
      <c r="A5954" s="12">
        <f t="shared" si="647"/>
        <v>0</v>
      </c>
      <c r="B5954" t="str">
        <f>YEAR(C5954)&amp;VLOOKUP(MONTH(C5954),lookup!$G$2:$N$13,8)</f>
        <v>2024M07</v>
      </c>
      <c r="C5954" s="7">
        <f t="shared" si="645"/>
        <v>45491</v>
      </c>
      <c r="D5954" s="126">
        <v>39.686220828414491</v>
      </c>
      <c r="E5954">
        <f t="shared" si="646"/>
        <v>40.157655504300095</v>
      </c>
      <c r="F5954" s="126">
        <v>32.648122884534409</v>
      </c>
      <c r="G5954">
        <f t="shared" si="644"/>
        <v>32.903267412702277</v>
      </c>
      <c r="H5954">
        <f t="shared" si="652"/>
        <v>40.495763853546912</v>
      </c>
      <c r="I5954">
        <f t="shared" si="653"/>
        <v>33.523651464634575</v>
      </c>
      <c r="J5954">
        <f t="shared" si="654"/>
        <v>0</v>
      </c>
      <c r="K5954" s="156"/>
      <c r="L5954" s="69"/>
      <c r="M5954" s="156"/>
      <c r="N5954" s="157"/>
      <c r="O5954" s="156"/>
      <c r="P5954" s="158"/>
      <c r="Q5954" s="148"/>
      <c r="R5954" s="155"/>
      <c r="S5954">
        <f t="shared" si="648"/>
        <v>33.4971543658991</v>
      </c>
      <c r="T5954">
        <f t="shared" si="649"/>
        <v>-2.6497098735475788E-2</v>
      </c>
      <c r="U5954">
        <f t="shared" si="650"/>
        <v>40.46319769855242</v>
      </c>
      <c r="V5954">
        <f t="shared" si="651"/>
        <v>-3.2566154994491114E-2</v>
      </c>
    </row>
    <row r="5955" spans="1:22">
      <c r="A5955" s="12">
        <f t="shared" si="647"/>
        <v>0</v>
      </c>
      <c r="B5955" t="str">
        <f>YEAR(C5955)&amp;VLOOKUP(MONTH(C5955),lookup!$G$2:$N$13,8)</f>
        <v>2024M07</v>
      </c>
      <c r="C5955" s="7">
        <f t="shared" si="645"/>
        <v>45492</v>
      </c>
      <c r="D5955" s="126">
        <v>39.723011996758764</v>
      </c>
      <c r="E5955">
        <f t="shared" si="646"/>
        <v>40.02589770000337</v>
      </c>
      <c r="F5955" s="126">
        <v>32.548642863324659</v>
      </c>
      <c r="G5955">
        <f t="shared" si="644"/>
        <v>32.808879149435157</v>
      </c>
      <c r="H5955">
        <f t="shared" si="652"/>
        <v>40.41537758378545</v>
      </c>
      <c r="I5955">
        <f t="shared" si="653"/>
        <v>33.462236716281652</v>
      </c>
      <c r="J5955">
        <f t="shared" si="654"/>
        <v>0</v>
      </c>
      <c r="K5955" s="156"/>
      <c r="L5955" s="69"/>
      <c r="M5955" s="156"/>
      <c r="N5955" s="157"/>
      <c r="O5955" s="156"/>
      <c r="P5955" s="158"/>
      <c r="Q5955" s="148"/>
      <c r="R5955" s="155"/>
      <c r="S5955">
        <f t="shared" si="648"/>
        <v>33.449768319471197</v>
      </c>
      <c r="T5955">
        <f t="shared" si="649"/>
        <v>-1.2468396810454863E-2</v>
      </c>
      <c r="U5955">
        <f t="shared" si="650"/>
        <v>40.386732878223441</v>
      </c>
      <c r="V5955">
        <f t="shared" si="651"/>
        <v>-2.864470556200871E-2</v>
      </c>
    </row>
    <row r="5956" spans="1:22">
      <c r="A5956" s="12">
        <f t="shared" si="647"/>
        <v>0</v>
      </c>
      <c r="B5956" t="str">
        <f>YEAR(C5956)&amp;VLOOKUP(MONTH(C5956),lookup!$G$2:$N$13,8)</f>
        <v>2024M07</v>
      </c>
      <c r="C5956" s="7">
        <f t="shared" si="645"/>
        <v>45493</v>
      </c>
      <c r="D5956" s="126">
        <v>39.77136074573464</v>
      </c>
      <c r="E5956">
        <f t="shared" si="646"/>
        <v>39.952470332517201</v>
      </c>
      <c r="F5956" s="126">
        <v>32.779151779554311</v>
      </c>
      <c r="G5956">
        <f t="shared" si="644"/>
        <v>32.780350745865405</v>
      </c>
      <c r="H5956">
        <f t="shared" si="652"/>
        <v>40.313997656723522</v>
      </c>
      <c r="I5956">
        <f t="shared" si="653"/>
        <v>33.406367326827571</v>
      </c>
      <c r="J5956">
        <f t="shared" si="654"/>
        <v>0</v>
      </c>
      <c r="K5956" s="156"/>
      <c r="L5956" s="69"/>
      <c r="M5956" s="156"/>
      <c r="N5956" s="157"/>
      <c r="O5956" s="156"/>
      <c r="P5956" s="158"/>
      <c r="Q5956" s="148"/>
      <c r="R5956" s="155"/>
      <c r="S5956">
        <f t="shared" si="648"/>
        <v>33.368527084267946</v>
      </c>
      <c r="T5956">
        <f t="shared" si="649"/>
        <v>-3.7840242559624926E-2</v>
      </c>
      <c r="U5956">
        <f t="shared" si="650"/>
        <v>40.264973285783789</v>
      </c>
      <c r="V5956">
        <f t="shared" si="651"/>
        <v>-4.902437093973333E-2</v>
      </c>
    </row>
    <row r="5957" spans="1:22">
      <c r="A5957" s="12">
        <f t="shared" si="647"/>
        <v>0</v>
      </c>
      <c r="B5957" t="str">
        <f>YEAR(C5957)&amp;VLOOKUP(MONTH(C5957),lookup!$G$2:$N$13,8)</f>
        <v>2024M07</v>
      </c>
      <c r="C5957" s="7">
        <f t="shared" si="645"/>
        <v>45494</v>
      </c>
      <c r="D5957" s="126">
        <v>39.953673521749693</v>
      </c>
      <c r="E5957">
        <f t="shared" si="646"/>
        <v>39.893466290429856</v>
      </c>
      <c r="F5957" s="126">
        <v>32.78732067507228</v>
      </c>
      <c r="G5957">
        <f t="shared" si="644"/>
        <v>32.748044030065032</v>
      </c>
      <c r="H5957">
        <f t="shared" si="652"/>
        <v>40.195554760656293</v>
      </c>
      <c r="I5957">
        <f t="shared" si="653"/>
        <v>33.315489585099449</v>
      </c>
      <c r="J5957">
        <f t="shared" si="654"/>
        <v>0</v>
      </c>
      <c r="K5957" s="156"/>
      <c r="L5957" s="69"/>
      <c r="M5957" s="156"/>
      <c r="N5957" s="157"/>
      <c r="O5957" s="156"/>
      <c r="P5957" s="158"/>
      <c r="Q5957" s="148"/>
      <c r="R5957" s="155"/>
      <c r="S5957">
        <f t="shared" si="648"/>
        <v>33.297616375173938</v>
      </c>
      <c r="T5957">
        <f t="shared" si="649"/>
        <v>-1.7873209925511446E-2</v>
      </c>
      <c r="U5957">
        <f t="shared" si="650"/>
        <v>40.16721275086546</v>
      </c>
      <c r="V5957">
        <f t="shared" si="651"/>
        <v>-2.8342009790833345E-2</v>
      </c>
    </row>
    <row r="5958" spans="1:22">
      <c r="A5958" s="12">
        <f t="shared" si="647"/>
        <v>0</v>
      </c>
      <c r="B5958" t="str">
        <f>YEAR(C5958)&amp;VLOOKUP(MONTH(C5958),lookup!$G$2:$N$13,8)</f>
        <v>2024M07</v>
      </c>
      <c r="C5958" s="7">
        <f t="shared" si="645"/>
        <v>45495</v>
      </c>
      <c r="D5958" s="126">
        <v>39.221322751270669</v>
      </c>
      <c r="E5958">
        <f t="shared" si="646"/>
        <v>39.761570364695032</v>
      </c>
      <c r="F5958" s="126">
        <v>32.249091963574749</v>
      </c>
      <c r="G5958">
        <f t="shared" si="644"/>
        <v>32.645459784775525</v>
      </c>
      <c r="H5958">
        <f t="shared" si="652"/>
        <v>40.098768813263</v>
      </c>
      <c r="I5958">
        <f t="shared" si="653"/>
        <v>33.245338942451326</v>
      </c>
      <c r="J5958">
        <f t="shared" si="654"/>
        <v>0</v>
      </c>
      <c r="K5958" s="156"/>
      <c r="L5958" s="69"/>
      <c r="M5958" s="156"/>
      <c r="N5958" s="157"/>
      <c r="O5958" s="156"/>
      <c r="P5958" s="158"/>
      <c r="Q5958" s="148"/>
      <c r="R5958" s="155"/>
      <c r="S5958">
        <f t="shared" si="648"/>
        <v>33.220315306248459</v>
      </c>
      <c r="T5958">
        <f t="shared" si="649"/>
        <v>-2.5023636202867294E-2</v>
      </c>
      <c r="U5958">
        <f t="shared" si="650"/>
        <v>40.060939860620223</v>
      </c>
      <c r="V5958">
        <f t="shared" si="651"/>
        <v>-3.7828952642776414E-2</v>
      </c>
    </row>
    <row r="5959" spans="1:22">
      <c r="A5959" s="12">
        <f t="shared" si="647"/>
        <v>0</v>
      </c>
      <c r="B5959" t="str">
        <f>YEAR(C5959)&amp;VLOOKUP(MONTH(C5959),lookup!$G$2:$N$13,8)</f>
        <v>2024M07</v>
      </c>
      <c r="C5959" s="7">
        <f t="shared" si="645"/>
        <v>45496</v>
      </c>
      <c r="D5959" s="126">
        <v>39.490251258445149</v>
      </c>
      <c r="E5959">
        <f t="shared" si="646"/>
        <v>39.683450307458244</v>
      </c>
      <c r="F5959" s="126">
        <v>32.334728926853906</v>
      </c>
      <c r="G5959">
        <f t="shared" si="644"/>
        <v>32.587291611465531</v>
      </c>
      <c r="H5959">
        <f t="shared" si="652"/>
        <v>39.994557531518048</v>
      </c>
      <c r="I5959">
        <f t="shared" si="653"/>
        <v>33.165464148175076</v>
      </c>
      <c r="J5959">
        <f t="shared" si="654"/>
        <v>0</v>
      </c>
      <c r="K5959" s="156"/>
      <c r="L5959" s="69"/>
      <c r="M5959" s="156"/>
      <c r="N5959" s="157"/>
      <c r="O5959" s="156"/>
      <c r="P5959" s="158"/>
      <c r="Q5959" s="148"/>
      <c r="R5959" s="155"/>
      <c r="S5959">
        <f t="shared" si="648"/>
        <v>33.139911384049825</v>
      </c>
      <c r="T5959">
        <f t="shared" si="649"/>
        <v>-2.5552764125251315E-2</v>
      </c>
      <c r="U5959">
        <f t="shared" si="650"/>
        <v>39.953612804423486</v>
      </c>
      <c r="V5959">
        <f t="shared" si="651"/>
        <v>-4.0944727094561983E-2</v>
      </c>
    </row>
    <row r="5960" spans="1:22">
      <c r="A5960" s="12">
        <f t="shared" si="647"/>
        <v>0</v>
      </c>
      <c r="B5960" t="str">
        <f>YEAR(C5960)&amp;VLOOKUP(MONTH(C5960),lookup!$G$2:$N$13,8)</f>
        <v>2024M07</v>
      </c>
      <c r="C5960" s="7">
        <f t="shared" si="645"/>
        <v>45497</v>
      </c>
      <c r="D5960" s="126">
        <v>39.053402844613665</v>
      </c>
      <c r="E5960">
        <f t="shared" si="646"/>
        <v>39.573440396133307</v>
      </c>
      <c r="F5960" s="126">
        <v>32.10959007773571</v>
      </c>
      <c r="G5960">
        <f t="shared" ref="G5960:G6023" si="655">AVERAGE(SUM(F5953:F5960)/8,SUM(F5955:F5960)/6)</f>
        <v>32.493403106618906</v>
      </c>
      <c r="H5960">
        <f t="shared" si="652"/>
        <v>39.901029211143509</v>
      </c>
      <c r="I5960">
        <f t="shared" si="653"/>
        <v>33.102376545250863</v>
      </c>
      <c r="J5960">
        <f t="shared" si="654"/>
        <v>0</v>
      </c>
      <c r="K5960" s="156"/>
      <c r="L5960" s="69"/>
      <c r="M5960" s="156"/>
      <c r="N5960" s="157"/>
      <c r="O5960" s="156"/>
      <c r="P5960" s="158"/>
      <c r="Q5960" s="148"/>
      <c r="R5960" s="155"/>
      <c r="S5960">
        <f t="shared" si="648"/>
        <v>33.075592194350833</v>
      </c>
      <c r="T5960">
        <f t="shared" si="649"/>
        <v>-2.6784350900030063E-2</v>
      </c>
      <c r="U5960">
        <f t="shared" si="650"/>
        <v>39.860998753485354</v>
      </c>
      <c r="V5960">
        <f t="shared" si="651"/>
        <v>-4.0030457658154717E-2</v>
      </c>
    </row>
    <row r="5961" spans="1:22">
      <c r="A5961" s="12">
        <f t="shared" si="647"/>
        <v>0</v>
      </c>
      <c r="B5961" t="str">
        <f>YEAR(C5961)&amp;VLOOKUP(MONTH(C5961),lookup!$G$2:$N$13,8)</f>
        <v>2024M07</v>
      </c>
      <c r="C5961" s="7">
        <f t="shared" si="645"/>
        <v>45498</v>
      </c>
      <c r="D5961" s="126">
        <v>39.510198794656809</v>
      </c>
      <c r="E5961">
        <f t="shared" si="646"/>
        <v>39.525607664391956</v>
      </c>
      <c r="F5961" s="126">
        <v>32.446798379705335</v>
      </c>
      <c r="G5961">
        <f t="shared" si="655"/>
        <v>32.469522288771898</v>
      </c>
      <c r="H5961">
        <f t="shared" si="652"/>
        <v>39.791659869668543</v>
      </c>
      <c r="I5961">
        <f t="shared" si="653"/>
        <v>33.027889205289419</v>
      </c>
      <c r="J5961">
        <f t="shared" si="654"/>
        <v>0</v>
      </c>
      <c r="K5961" s="156"/>
      <c r="L5961" s="69"/>
      <c r="M5961" s="156"/>
      <c r="N5961" s="157"/>
      <c r="O5961" s="156"/>
      <c r="P5961" s="158"/>
      <c r="Q5961" s="148"/>
      <c r="R5961" s="155"/>
      <c r="S5961">
        <f t="shared" si="648"/>
        <v>32.993068201801449</v>
      </c>
      <c r="T5961">
        <f t="shared" si="649"/>
        <v>-3.4821003487969904E-2</v>
      </c>
      <c r="U5961">
        <f t="shared" si="650"/>
        <v>39.741787860986236</v>
      </c>
      <c r="V5961">
        <f t="shared" si="651"/>
        <v>-4.9872008682307012E-2</v>
      </c>
    </row>
    <row r="5962" spans="1:22">
      <c r="A5962" s="12">
        <f t="shared" si="647"/>
        <v>0</v>
      </c>
      <c r="B5962" t="str">
        <f>YEAR(C5962)&amp;VLOOKUP(MONTH(C5962),lookup!$G$2:$N$13,8)</f>
        <v>2024M07</v>
      </c>
      <c r="C5962" s="7">
        <f t="shared" si="645"/>
        <v>45499</v>
      </c>
      <c r="D5962" s="126">
        <v>38.803272240399593</v>
      </c>
      <c r="E5962">
        <f t="shared" si="646"/>
        <v>39.389749335529771</v>
      </c>
      <c r="F5962" s="126">
        <v>31.950711537768658</v>
      </c>
      <c r="G5962">
        <f t="shared" si="655"/>
        <v>32.356897392783566</v>
      </c>
      <c r="H5962">
        <f t="shared" si="652"/>
        <v>39.700491477491767</v>
      </c>
      <c r="I5962">
        <f t="shared" si="653"/>
        <v>32.962902704701527</v>
      </c>
      <c r="J5962">
        <f t="shared" si="654"/>
        <v>0</v>
      </c>
      <c r="K5962" s="156"/>
      <c r="L5962" s="69"/>
      <c r="M5962" s="156"/>
      <c r="N5962" s="157"/>
      <c r="O5962" s="156"/>
      <c r="P5962" s="158"/>
      <c r="Q5962" s="148"/>
      <c r="R5962" s="155"/>
      <c r="S5962">
        <f t="shared" si="648"/>
        <v>32.940710084578043</v>
      </c>
      <c r="T5962">
        <f t="shared" si="649"/>
        <v>-2.2192620123483664E-2</v>
      </c>
      <c r="U5962">
        <f t="shared" si="650"/>
        <v>39.666814311251031</v>
      </c>
      <c r="V5962">
        <f t="shared" si="651"/>
        <v>-3.3677166240735801E-2</v>
      </c>
    </row>
    <row r="5963" spans="1:22">
      <c r="A5963" s="12">
        <f t="shared" si="647"/>
        <v>0</v>
      </c>
      <c r="B5963" t="str">
        <f>YEAR(C5963)&amp;VLOOKUP(MONTH(C5963),lookup!$G$2:$N$13,8)</f>
        <v>2024M07</v>
      </c>
      <c r="C5963" s="7">
        <f t="shared" si="645"/>
        <v>45500</v>
      </c>
      <c r="D5963" s="126">
        <v>39.555896726687038</v>
      </c>
      <c r="E5963">
        <f t="shared" si="646"/>
        <v>39.346156564895075</v>
      </c>
      <c r="F5963" s="126">
        <v>32.471182085458373</v>
      </c>
      <c r="G5963">
        <f t="shared" si="655"/>
        <v>32.325711211699101</v>
      </c>
      <c r="H5963">
        <f t="shared" si="652"/>
        <v>39.60613468716879</v>
      </c>
      <c r="I5963">
        <f t="shared" si="653"/>
        <v>32.903481337641622</v>
      </c>
      <c r="J5963">
        <f t="shared" si="654"/>
        <v>0</v>
      </c>
      <c r="K5963" s="156"/>
      <c r="L5963" s="69"/>
      <c r="M5963" s="156"/>
      <c r="N5963" s="157"/>
      <c r="O5963" s="156"/>
      <c r="P5963" s="158"/>
      <c r="Q5963" s="148"/>
      <c r="R5963" s="155"/>
      <c r="S5963">
        <f t="shared" si="648"/>
        <v>32.864672766337414</v>
      </c>
      <c r="T5963">
        <f t="shared" si="649"/>
        <v>-3.8808571304208783E-2</v>
      </c>
      <c r="U5963">
        <f t="shared" si="650"/>
        <v>39.553388246926957</v>
      </c>
      <c r="V5963">
        <f t="shared" si="651"/>
        <v>-5.274644024183317E-2</v>
      </c>
    </row>
    <row r="5964" spans="1:22">
      <c r="A5964" s="12">
        <f t="shared" si="647"/>
        <v>0</v>
      </c>
      <c r="B5964" t="str">
        <f>YEAR(C5964)&amp;VLOOKUP(MONTH(C5964),lookup!$G$2:$N$13,8)</f>
        <v>2024M07</v>
      </c>
      <c r="C5964" s="7">
        <f t="shared" ref="C5964:C6027" si="656">C5963+1</f>
        <v>45501</v>
      </c>
      <c r="D5964" s="126">
        <v>38.984661530681855</v>
      </c>
      <c r="E5964">
        <f t="shared" si="646"/>
        <v>39.277266095571875</v>
      </c>
      <c r="F5964" s="126">
        <v>32.249556484965744</v>
      </c>
      <c r="G5964">
        <f t="shared" si="655"/>
        <v>32.29265021590323</v>
      </c>
      <c r="H5964">
        <f t="shared" si="652"/>
        <v>39.540870534358135</v>
      </c>
      <c r="I5964">
        <f t="shared" si="653"/>
        <v>32.860983734302749</v>
      </c>
      <c r="J5964">
        <f t="shared" si="654"/>
        <v>0</v>
      </c>
      <c r="K5964" s="156"/>
      <c r="L5964" s="69"/>
      <c r="M5964" s="156"/>
      <c r="N5964" s="157"/>
      <c r="O5964" s="156"/>
      <c r="P5964" s="158"/>
      <c r="Q5964" s="148"/>
      <c r="R5964" s="155"/>
      <c r="S5964">
        <f t="shared" si="648"/>
        <v>32.832775633847561</v>
      </c>
      <c r="T5964">
        <f t="shared" si="649"/>
        <v>-2.8208100455188401E-2</v>
      </c>
      <c r="U5964">
        <f t="shared" si="650"/>
        <v>39.50237209218254</v>
      </c>
      <c r="V5964">
        <f t="shared" si="651"/>
        <v>-3.8498442175594505E-2</v>
      </c>
    </row>
    <row r="5965" spans="1:22">
      <c r="A5965" s="12">
        <f t="shared" si="647"/>
        <v>0</v>
      </c>
      <c r="B5965" t="str">
        <f>YEAR(C5965)&amp;VLOOKUP(MONTH(C5965),lookup!$G$2:$N$13,8)</f>
        <v>2024M07</v>
      </c>
      <c r="C5965" s="7">
        <f t="shared" si="656"/>
        <v>45502</v>
      </c>
      <c r="D5965" s="126">
        <v>39.026371895037123</v>
      </c>
      <c r="E5965">
        <f t="shared" si="646"/>
        <v>39.180653130285009</v>
      </c>
      <c r="F5965" s="126">
        <v>32.028449192551491</v>
      </c>
      <c r="G5965">
        <f t="shared" si="655"/>
        <v>32.21969743705381</v>
      </c>
      <c r="H5965">
        <f t="shared" si="652"/>
        <v>39.456898295294522</v>
      </c>
      <c r="I5965">
        <f t="shared" si="653"/>
        <v>32.813551761491631</v>
      </c>
      <c r="J5965">
        <f t="shared" si="654"/>
        <v>0</v>
      </c>
      <c r="K5965" s="156"/>
      <c r="L5965" s="69"/>
      <c r="M5965" s="156"/>
      <c r="N5965" s="157"/>
      <c r="O5965" s="156"/>
      <c r="P5965" s="158"/>
      <c r="Q5965" s="148"/>
      <c r="R5965" s="155"/>
      <c r="S5965">
        <f t="shared" si="648"/>
        <v>32.783937226799047</v>
      </c>
      <c r="T5965">
        <f t="shared" si="649"/>
        <v>-2.9614534692584016E-2</v>
      </c>
      <c r="U5965">
        <f t="shared" si="650"/>
        <v>39.415264866752395</v>
      </c>
      <c r="V5965">
        <f t="shared" si="651"/>
        <v>-4.1633428542127149E-2</v>
      </c>
    </row>
    <row r="5966" spans="1:22">
      <c r="A5966" s="12">
        <f t="shared" si="647"/>
        <v>0</v>
      </c>
      <c r="B5966" t="str">
        <f>YEAR(C5966)&amp;VLOOKUP(MONTH(C5966),lookup!$G$2:$N$13,8)</f>
        <v>2024M07</v>
      </c>
      <c r="C5966" s="7">
        <f t="shared" si="656"/>
        <v>45503</v>
      </c>
      <c r="D5966" s="126">
        <v>39.123541579286425</v>
      </c>
      <c r="E5966">
        <f t="shared" si="646"/>
        <v>39.180386701592056</v>
      </c>
      <c r="F5966" s="126">
        <v>32.387708813921478</v>
      </c>
      <c r="G5966">
        <f t="shared" si="655"/>
        <v>32.251537551549305</v>
      </c>
      <c r="H5966">
        <f t="shared" si="652"/>
        <v>39.392358222240794</v>
      </c>
      <c r="I5966">
        <f t="shared" si="653"/>
        <v>32.777574357918276</v>
      </c>
      <c r="J5966">
        <f t="shared" si="654"/>
        <v>0</v>
      </c>
      <c r="K5966" s="156"/>
      <c r="L5966" s="69"/>
      <c r="M5966" s="156"/>
      <c r="N5966" s="157"/>
      <c r="O5966" s="156"/>
      <c r="P5966" s="158"/>
      <c r="Q5966" s="148"/>
      <c r="R5966" s="155"/>
      <c r="S5966">
        <f t="shared" si="648"/>
        <v>32.758841502333219</v>
      </c>
      <c r="T5966">
        <f t="shared" si="649"/>
        <v>-1.8732855585056996E-2</v>
      </c>
      <c r="U5966">
        <f t="shared" si="650"/>
        <v>39.356737587677777</v>
      </c>
      <c r="V5966">
        <f t="shared" si="651"/>
        <v>-3.5620634563017006E-2</v>
      </c>
    </row>
    <row r="5967" spans="1:22">
      <c r="A5967" s="12">
        <f t="shared" si="647"/>
        <v>0</v>
      </c>
      <c r="B5967" t="str">
        <f>YEAR(C5967)&amp;VLOOKUP(MONTH(C5967),lookup!$G$2:$N$13,8)</f>
        <v>2024M07</v>
      </c>
      <c r="C5967" s="7">
        <f t="shared" si="656"/>
        <v>45504</v>
      </c>
      <c r="D5967" s="126">
        <v>39.325498640757658</v>
      </c>
      <c r="E5967">
        <f t="shared" si="646"/>
        <v>39.154697983494984</v>
      </c>
      <c r="F5967" s="126">
        <v>32.362503638761204</v>
      </c>
      <c r="G5967">
        <f t="shared" si="655"/>
        <v>32.24624890929816</v>
      </c>
      <c r="H5967">
        <f t="shared" si="652"/>
        <v>39.344586208769179</v>
      </c>
      <c r="I5967">
        <f t="shared" si="653"/>
        <v>32.759852604311646</v>
      </c>
      <c r="J5967">
        <f t="shared" si="654"/>
        <v>0</v>
      </c>
      <c r="K5967" s="156"/>
      <c r="L5967" s="69"/>
      <c r="M5967" s="156"/>
      <c r="N5967" s="157"/>
      <c r="O5967" s="156"/>
      <c r="P5967" s="158"/>
      <c r="Q5967" s="148"/>
      <c r="R5967" s="155"/>
      <c r="S5967">
        <f t="shared" si="648"/>
        <v>32.733469549574373</v>
      </c>
      <c r="T5967">
        <f t="shared" si="649"/>
        <v>-2.6383054737273426E-2</v>
      </c>
      <c r="U5967">
        <f t="shared" si="650"/>
        <v>39.310281842807399</v>
      </c>
      <c r="V5967">
        <f t="shared" si="651"/>
        <v>-3.4304365961780547E-2</v>
      </c>
    </row>
    <row r="5968" spans="1:22">
      <c r="A5968" s="12">
        <f t="shared" si="647"/>
        <v>0</v>
      </c>
      <c r="B5968" t="str">
        <f>YEAR(C5968)&amp;VLOOKUP(MONTH(C5968),lookup!$G$2:$N$13,8)</f>
        <v>2024M08</v>
      </c>
      <c r="C5968" s="7">
        <f t="shared" si="656"/>
        <v>45505</v>
      </c>
      <c r="D5968" s="126">
        <v>39.088876924731494</v>
      </c>
      <c r="E5968">
        <f t="shared" si="646"/>
        <v>39.18071550386334</v>
      </c>
      <c r="F5968" s="126">
        <v>32.235226203848974</v>
      </c>
      <c r="G5968">
        <f t="shared" si="655"/>
        <v>32.277810722686937</v>
      </c>
      <c r="H5968">
        <f t="shared" si="652"/>
        <v>39.291551699026044</v>
      </c>
      <c r="I5968">
        <f t="shared" si="653"/>
        <v>32.720912777435302</v>
      </c>
      <c r="J5968">
        <f t="shared" si="654"/>
        <v>0</v>
      </c>
      <c r="K5968" s="156"/>
      <c r="L5968" s="69"/>
      <c r="M5968" s="156"/>
      <c r="N5968" s="157"/>
      <c r="O5968" s="156"/>
      <c r="P5968" s="158"/>
      <c r="Q5968" s="148"/>
      <c r="R5968" s="155"/>
      <c r="S5968">
        <f t="shared" si="648"/>
        <v>32.712079273395581</v>
      </c>
      <c r="T5968">
        <f t="shared" si="649"/>
        <v>-8.8335040397211628E-3</v>
      </c>
      <c r="U5968">
        <f t="shared" si="650"/>
        <v>39.269897612292539</v>
      </c>
      <c r="V5968">
        <f t="shared" si="651"/>
        <v>-2.1654086733505551E-2</v>
      </c>
    </row>
    <row r="5969" spans="1:22">
      <c r="A5969" s="12">
        <f t="shared" si="647"/>
        <v>0</v>
      </c>
      <c r="B5969" t="str">
        <f>YEAR(C5969)&amp;VLOOKUP(MONTH(C5969),lookup!$G$2:$N$13,8)</f>
        <v>2024M08</v>
      </c>
      <c r="C5969" s="7">
        <f t="shared" si="656"/>
        <v>45506</v>
      </c>
      <c r="D5969" s="126">
        <v>38.87952337955538</v>
      </c>
      <c r="E5969">
        <f t="shared" si="646"/>
        <v>39.084933844825194</v>
      </c>
      <c r="F5969" s="126">
        <v>31.90497551438796</v>
      </c>
      <c r="G5969">
        <f t="shared" si="655"/>
        <v>32.196762912682068</v>
      </c>
      <c r="H5969">
        <f t="shared" si="652"/>
        <v>39.258062424508566</v>
      </c>
      <c r="I5969">
        <f t="shared" si="653"/>
        <v>32.712308515825569</v>
      </c>
      <c r="J5969">
        <f t="shared" si="654"/>
        <v>0</v>
      </c>
      <c r="K5969" s="156"/>
      <c r="L5969" s="69"/>
      <c r="M5969" s="156"/>
      <c r="N5969" s="157"/>
      <c r="O5969" s="156"/>
      <c r="P5969" s="158"/>
      <c r="Q5969" s="148"/>
      <c r="R5969" s="155"/>
      <c r="S5969">
        <f t="shared" si="648"/>
        <v>32.693232848870352</v>
      </c>
      <c r="T5969">
        <f t="shared" si="649"/>
        <v>-1.907566695521723E-2</v>
      </c>
      <c r="U5969">
        <f t="shared" si="650"/>
        <v>39.238283874636252</v>
      </c>
      <c r="V5969">
        <f t="shared" si="651"/>
        <v>-1.9778549872313533E-2</v>
      </c>
    </row>
    <row r="5970" spans="1:22">
      <c r="A5970" s="12">
        <f t="shared" si="647"/>
        <v>0</v>
      </c>
      <c r="B5970" t="str">
        <f>YEAR(C5970)&amp;VLOOKUP(MONTH(C5970),lookup!$G$2:$N$13,8)</f>
        <v>2024M08</v>
      </c>
      <c r="C5970" s="7">
        <f t="shared" si="656"/>
        <v>45507</v>
      </c>
      <c r="D5970" s="126">
        <v>38.998601640128754</v>
      </c>
      <c r="E5970">
        <f t="shared" si="646"/>
        <v>39.098303608095513</v>
      </c>
      <c r="F5970" s="126">
        <v>32.16938460137883</v>
      </c>
      <c r="G5970">
        <f t="shared" si="655"/>
        <v>32.203748988858791</v>
      </c>
      <c r="H5970">
        <f t="shared" si="652"/>
        <v>39.204852313640025</v>
      </c>
      <c r="I5970">
        <f t="shared" si="653"/>
        <v>32.670978503909438</v>
      </c>
      <c r="J5970">
        <f t="shared" si="654"/>
        <v>0</v>
      </c>
      <c r="K5970" s="156"/>
      <c r="L5970" s="69"/>
      <c r="M5970" s="156"/>
      <c r="N5970" s="157"/>
      <c r="O5970" s="156"/>
      <c r="P5970" s="158"/>
      <c r="Q5970" s="148"/>
      <c r="R5970" s="155"/>
      <c r="S5970">
        <f t="shared" si="648"/>
        <v>32.66837647489475</v>
      </c>
      <c r="T5970">
        <f t="shared" si="649"/>
        <v>-2.6020290146888669E-3</v>
      </c>
      <c r="U5970">
        <f t="shared" si="650"/>
        <v>39.190877237678642</v>
      </c>
      <c r="V5970">
        <f t="shared" si="651"/>
        <v>-1.3975075961383254E-2</v>
      </c>
    </row>
    <row r="5971" spans="1:22">
      <c r="A5971" s="12">
        <f t="shared" si="647"/>
        <v>0</v>
      </c>
      <c r="B5971" t="str">
        <f>YEAR(C5971)&amp;VLOOKUP(MONTH(C5971),lookup!$G$2:$N$13,8)</f>
        <v>2024M08</v>
      </c>
      <c r="C5971" s="7">
        <f t="shared" si="656"/>
        <v>45508</v>
      </c>
      <c r="D5971" s="126">
        <v>38.806952479797481</v>
      </c>
      <c r="E5971">
        <f t="shared" si="646"/>
        <v>39.033209641394947</v>
      </c>
      <c r="F5971" s="126">
        <v>31.948190749190911</v>
      </c>
      <c r="G5971">
        <f t="shared" si="655"/>
        <v>32.164373826728692</v>
      </c>
      <c r="H5971">
        <f t="shared" si="652"/>
        <v>39.183591400026799</v>
      </c>
      <c r="I5971">
        <f t="shared" si="653"/>
        <v>32.660657728858936</v>
      </c>
      <c r="J5971">
        <f t="shared" si="654"/>
        <v>0</v>
      </c>
      <c r="K5971" s="156"/>
      <c r="L5971" s="69"/>
      <c r="M5971" s="156"/>
      <c r="N5971" s="157"/>
      <c r="O5971" s="156"/>
      <c r="P5971" s="158"/>
      <c r="Q5971" s="148"/>
      <c r="R5971" s="155"/>
      <c r="S5971">
        <f t="shared" si="648"/>
        <v>32.642022851575689</v>
      </c>
      <c r="T5971">
        <f t="shared" si="649"/>
        <v>-1.863487728324742E-2</v>
      </c>
      <c r="U5971">
        <f t="shared" si="650"/>
        <v>39.162299644966119</v>
      </c>
      <c r="V5971">
        <f t="shared" si="651"/>
        <v>-2.1291755060680373E-2</v>
      </c>
    </row>
    <row r="5972" spans="1:22">
      <c r="A5972" s="12">
        <f t="shared" si="647"/>
        <v>0</v>
      </c>
      <c r="B5972" t="str">
        <f>YEAR(C5972)&amp;VLOOKUP(MONTH(C5972),lookup!$G$2:$N$13,8)</f>
        <v>2024M08</v>
      </c>
      <c r="C5972" s="7">
        <f t="shared" si="656"/>
        <v>45509</v>
      </c>
      <c r="D5972" s="126">
        <v>38.5135748988614</v>
      </c>
      <c r="E5972">
        <f t="shared" si="646"/>
        <v>38.952936170204083</v>
      </c>
      <c r="F5972" s="126">
        <v>31.781394977613523</v>
      </c>
      <c r="G5972">
        <f t="shared" si="655"/>
        <v>32.084587579493515</v>
      </c>
      <c r="H5972">
        <f t="shared" si="652"/>
        <v>39.130000058566466</v>
      </c>
      <c r="I5972">
        <f t="shared" si="653"/>
        <v>32.62733329003904</v>
      </c>
      <c r="J5972">
        <f t="shared" si="654"/>
        <v>0</v>
      </c>
      <c r="K5972" s="156"/>
      <c r="L5972" s="69"/>
      <c r="M5972" s="156"/>
      <c r="N5972" s="157"/>
      <c r="O5972" s="156"/>
      <c r="P5972" s="158"/>
      <c r="Q5972" s="148"/>
      <c r="R5972" s="155"/>
      <c r="S5972">
        <f t="shared" si="648"/>
        <v>32.618770305198019</v>
      </c>
      <c r="T5972">
        <f t="shared" si="649"/>
        <v>-8.5629848410206932E-3</v>
      </c>
      <c r="U5972">
        <f t="shared" si="650"/>
        <v>39.114432447007779</v>
      </c>
      <c r="V5972">
        <f t="shared" si="651"/>
        <v>-1.5567611558687133E-2</v>
      </c>
    </row>
    <row r="5973" spans="1:22">
      <c r="A5973" s="12">
        <f t="shared" si="647"/>
        <v>0</v>
      </c>
      <c r="B5973" t="str">
        <f>YEAR(C5973)&amp;VLOOKUP(MONTH(C5973),lookup!$G$2:$N$13,8)</f>
        <v>2024M08</v>
      </c>
      <c r="C5973" s="7">
        <f t="shared" si="656"/>
        <v>45510</v>
      </c>
      <c r="D5973" s="126">
        <v>38.699872843226451</v>
      </c>
      <c r="E5973">
        <f t="shared" si="646"/>
        <v>38.880394496338312</v>
      </c>
      <c r="F5973" s="126">
        <v>31.98130210241132</v>
      </c>
      <c r="G5973">
        <f t="shared" si="655"/>
        <v>32.049874091663924</v>
      </c>
      <c r="H5973">
        <f t="shared" si="652"/>
        <v>39.082833895293611</v>
      </c>
      <c r="I5973">
        <f t="shared" si="653"/>
        <v>32.593327494622521</v>
      </c>
      <c r="J5973">
        <f t="shared" si="654"/>
        <v>0</v>
      </c>
      <c r="K5973" s="156"/>
      <c r="L5973" s="69"/>
      <c r="M5973" s="156"/>
      <c r="N5973" s="157"/>
      <c r="O5973" s="156"/>
      <c r="P5973" s="158"/>
      <c r="Q5973" s="148"/>
      <c r="R5973" s="155"/>
      <c r="S5973">
        <f t="shared" si="648"/>
        <v>32.570115206523553</v>
      </c>
      <c r="T5973">
        <f t="shared" si="649"/>
        <v>-2.3212288098967804E-2</v>
      </c>
      <c r="U5973">
        <f t="shared" si="650"/>
        <v>39.052725962584873</v>
      </c>
      <c r="V5973">
        <f t="shared" si="651"/>
        <v>-3.0107932708737906E-2</v>
      </c>
    </row>
    <row r="5974" spans="1:22">
      <c r="A5974" s="12">
        <f t="shared" si="647"/>
        <v>0</v>
      </c>
      <c r="B5974" t="str">
        <f>YEAR(C5974)&amp;VLOOKUP(MONTH(C5974),lookup!$G$2:$N$13,8)</f>
        <v>2024M08</v>
      </c>
      <c r="C5974" s="7">
        <f t="shared" si="656"/>
        <v>45511</v>
      </c>
      <c r="D5974" s="126">
        <v>38.578027192945257</v>
      </c>
      <c r="E5974">
        <f t="shared" si="646"/>
        <v>38.803729036209802</v>
      </c>
      <c r="F5974" s="126">
        <v>31.934360274278937</v>
      </c>
      <c r="G5974">
        <f t="shared" si="655"/>
        <v>31.996467647138772</v>
      </c>
      <c r="H5974">
        <f t="shared" si="652"/>
        <v>39.016133273253239</v>
      </c>
      <c r="I5974">
        <f t="shared" si="653"/>
        <v>32.54906037793063</v>
      </c>
      <c r="J5974">
        <f t="shared" si="654"/>
        <v>0</v>
      </c>
      <c r="K5974" s="156"/>
      <c r="L5974" s="69"/>
      <c r="M5974" s="156"/>
      <c r="N5974" s="157"/>
      <c r="O5974" s="156"/>
      <c r="P5974" s="158"/>
      <c r="Q5974" s="148"/>
      <c r="R5974" s="155"/>
      <c r="S5974">
        <f t="shared" si="648"/>
        <v>32.538003371618132</v>
      </c>
      <c r="T5974">
        <f t="shared" si="649"/>
        <v>-1.1057006312498174E-2</v>
      </c>
      <c r="U5974">
        <f t="shared" si="650"/>
        <v>38.995288258631348</v>
      </c>
      <c r="V5974">
        <f t="shared" si="651"/>
        <v>-2.0845014621890812E-2</v>
      </c>
    </row>
    <row r="5975" spans="1:22">
      <c r="A5975" s="12">
        <f t="shared" si="647"/>
        <v>0</v>
      </c>
      <c r="B5975" t="str">
        <f>YEAR(C5975)&amp;VLOOKUP(MONTH(C5975),lookup!$G$2:$N$13,8)</f>
        <v>2024M08</v>
      </c>
      <c r="C5975" s="7">
        <f t="shared" si="656"/>
        <v>45512</v>
      </c>
      <c r="D5975" s="126">
        <v>38.369439810495827</v>
      </c>
      <c r="E5975">
        <f t="shared" si="646"/>
        <v>38.701468395230137</v>
      </c>
      <c r="F5975" s="126">
        <v>31.718228891576906</v>
      </c>
      <c r="G5975">
        <f t="shared" si="655"/>
        <v>31.940638256872159</v>
      </c>
      <c r="H5975">
        <f t="shared" si="652"/>
        <v>38.97216647579441</v>
      </c>
      <c r="I5975">
        <f t="shared" si="653"/>
        <v>32.529137509418945</v>
      </c>
      <c r="J5975">
        <f t="shared" si="654"/>
        <v>0</v>
      </c>
      <c r="K5975" s="156"/>
      <c r="L5975" s="69"/>
      <c r="M5975" s="156"/>
      <c r="N5975" s="157"/>
      <c r="O5975" s="156"/>
      <c r="P5975" s="158"/>
      <c r="Q5975" s="148"/>
      <c r="R5975" s="155"/>
      <c r="S5975">
        <f t="shared" si="648"/>
        <v>32.528847956921666</v>
      </c>
      <c r="T5975">
        <f t="shared" si="649"/>
        <v>-2.895524972785779E-4</v>
      </c>
      <c r="U5975">
        <f t="shared" si="650"/>
        <v>38.961405473280067</v>
      </c>
      <c r="V5975">
        <f t="shared" si="651"/>
        <v>-1.0761002514342977E-2</v>
      </c>
    </row>
    <row r="5976" spans="1:22">
      <c r="A5976" s="12">
        <f t="shared" si="647"/>
        <v>0</v>
      </c>
      <c r="B5976" t="str">
        <f>YEAR(C5976)&amp;VLOOKUP(MONTH(C5976),lookup!$G$2:$N$13,8)</f>
        <v>2024M08</v>
      </c>
      <c r="C5976" s="7">
        <f t="shared" si="656"/>
        <v>45513</v>
      </c>
      <c r="D5976" s="126">
        <v>38.453425584980373</v>
      </c>
      <c r="E5976">
        <f t="shared" si="646"/>
        <v>38.616321348566672</v>
      </c>
      <c r="F5976" s="126">
        <v>31.891007289592384</v>
      </c>
      <c r="G5976">
        <f t="shared" si="655"/>
        <v>31.895926465415585</v>
      </c>
      <c r="H5976">
        <f t="shared" si="652"/>
        <v>38.920100922997598</v>
      </c>
      <c r="I5976">
        <f t="shared" si="653"/>
        <v>32.503204589885272</v>
      </c>
      <c r="J5976">
        <f t="shared" si="654"/>
        <v>0</v>
      </c>
      <c r="K5976" s="156"/>
      <c r="L5976" s="69"/>
      <c r="M5976" s="156"/>
      <c r="N5976" s="157"/>
      <c r="O5976" s="156"/>
      <c r="P5976" s="158"/>
      <c r="Q5976" s="148"/>
      <c r="R5976" s="155"/>
      <c r="S5976">
        <f t="shared" si="648"/>
        <v>32.499568827310839</v>
      </c>
      <c r="T5976">
        <f t="shared" si="649"/>
        <v>-3.635762574432988E-3</v>
      </c>
      <c r="U5976">
        <f t="shared" si="650"/>
        <v>38.90871211406575</v>
      </c>
      <c r="V5976">
        <f t="shared" si="651"/>
        <v>-1.1388808931847905E-2</v>
      </c>
    </row>
    <row r="5977" spans="1:22">
      <c r="A5977" s="12">
        <f t="shared" si="647"/>
        <v>0</v>
      </c>
      <c r="B5977" t="str">
        <f>YEAR(C5977)&amp;VLOOKUP(MONTH(C5977),lookup!$G$2:$N$13,8)</f>
        <v>2024M08</v>
      </c>
      <c r="C5977" s="7">
        <f t="shared" si="656"/>
        <v>45514</v>
      </c>
      <c r="D5977" s="126">
        <v>38.67050153137194</v>
      </c>
      <c r="E5977">
        <f t="shared" si="646"/>
        <v>38.591886570686405</v>
      </c>
      <c r="F5977" s="126">
        <v>32.059858711633296</v>
      </c>
      <c r="G5977">
        <f t="shared" si="655"/>
        <v>31.914912328780282</v>
      </c>
      <c r="H5977">
        <f t="shared" si="652"/>
        <v>38.879017709830904</v>
      </c>
      <c r="I5977">
        <f t="shared" si="653"/>
        <v>32.487680159349622</v>
      </c>
      <c r="J5977">
        <f t="shared" si="654"/>
        <v>0</v>
      </c>
      <c r="K5977" s="156"/>
      <c r="L5977" s="69"/>
      <c r="M5977" s="156"/>
      <c r="N5977" s="157"/>
      <c r="O5977" s="156"/>
      <c r="P5977" s="158"/>
      <c r="Q5977" s="148"/>
      <c r="R5977" s="155"/>
      <c r="S5977">
        <f t="shared" si="648"/>
        <v>32.484405649651329</v>
      </c>
      <c r="T5977">
        <f t="shared" si="649"/>
        <v>-3.2745096982935706E-3</v>
      </c>
      <c r="U5977">
        <f t="shared" si="650"/>
        <v>38.861287594062944</v>
      </c>
      <c r="V5977">
        <f t="shared" si="651"/>
        <v>-1.7730115767960797E-2</v>
      </c>
    </row>
    <row r="5978" spans="1:22">
      <c r="A5978" s="12">
        <f t="shared" si="647"/>
        <v>0</v>
      </c>
      <c r="B5978" t="str">
        <f>YEAR(C5978)&amp;VLOOKUP(MONTH(C5978),lookup!$G$2:$N$13,8)</f>
        <v>2024M08</v>
      </c>
      <c r="C5978" s="7">
        <f t="shared" si="656"/>
        <v>45515</v>
      </c>
      <c r="D5978" s="126">
        <v>38.380349102368832</v>
      </c>
      <c r="E5978">
        <f t="shared" si="646"/>
        <v>38.542143637368696</v>
      </c>
      <c r="F5978" s="126">
        <v>31.885746093928606</v>
      </c>
      <c r="G5978">
        <f t="shared" si="655"/>
        <v>31.905880848424239</v>
      </c>
      <c r="H5978">
        <f t="shared" si="652"/>
        <v>38.82885814109919</v>
      </c>
      <c r="I5978">
        <f t="shared" si="653"/>
        <v>32.461522626735892</v>
      </c>
      <c r="J5978">
        <f t="shared" si="654"/>
        <v>0</v>
      </c>
      <c r="K5978" s="156"/>
      <c r="L5978" s="69"/>
      <c r="M5978" s="156"/>
      <c r="N5978" s="157"/>
      <c r="O5978" s="156"/>
      <c r="P5978" s="158"/>
      <c r="Q5978" s="148"/>
      <c r="R5978" s="155"/>
      <c r="S5978">
        <f t="shared" si="648"/>
        <v>32.468186347781874</v>
      </c>
      <c r="T5978">
        <f t="shared" si="649"/>
        <v>6.6637210459816743E-3</v>
      </c>
      <c r="U5978">
        <f t="shared" si="650"/>
        <v>38.831569777959224</v>
      </c>
      <c r="V5978">
        <f t="shared" si="651"/>
        <v>2.7116368600346163E-3</v>
      </c>
    </row>
    <row r="5979" spans="1:22">
      <c r="A5979" s="12">
        <f t="shared" si="647"/>
        <v>0</v>
      </c>
      <c r="B5979" t="str">
        <f>YEAR(C5979)&amp;VLOOKUP(MONTH(C5979),lookup!$G$2:$N$13,8)</f>
        <v>2024M08</v>
      </c>
      <c r="C5979" s="7">
        <f t="shared" si="656"/>
        <v>45516</v>
      </c>
      <c r="D5979" s="126">
        <v>38.651786701485001</v>
      </c>
      <c r="E5979">
        <f t="shared" si="646"/>
        <v>38.528438597745712</v>
      </c>
      <c r="F5979" s="126">
        <v>31.992313992453767</v>
      </c>
      <c r="G5979">
        <f t="shared" si="655"/>
        <v>31.909556208631706</v>
      </c>
      <c r="H5979">
        <f t="shared" si="652"/>
        <v>38.801742420652246</v>
      </c>
      <c r="I5979">
        <f t="shared" si="653"/>
        <v>32.453892338694985</v>
      </c>
      <c r="J5979">
        <f t="shared" si="654"/>
        <v>0</v>
      </c>
      <c r="K5979" s="156"/>
      <c r="L5979" s="69"/>
      <c r="M5979" s="156"/>
      <c r="N5979" s="157"/>
      <c r="O5979" s="156"/>
      <c r="P5979" s="158"/>
      <c r="Q5979" s="148"/>
      <c r="R5979" s="155"/>
      <c r="S5979">
        <f t="shared" si="648"/>
        <v>32.451443035792792</v>
      </c>
      <c r="T5979">
        <f t="shared" si="649"/>
        <v>-2.449302902192585E-3</v>
      </c>
      <c r="U5979">
        <f t="shared" si="650"/>
        <v>38.781168066038056</v>
      </c>
      <c r="V5979">
        <f t="shared" si="651"/>
        <v>-2.0574354614190327E-2</v>
      </c>
    </row>
    <row r="5980" spans="1:22">
      <c r="A5980" s="12">
        <f t="shared" si="647"/>
        <v>0</v>
      </c>
      <c r="B5980" t="str">
        <f>YEAR(C5980)&amp;VLOOKUP(MONTH(C5980),lookup!$G$2:$N$13,8)</f>
        <v>2024M08</v>
      </c>
      <c r="C5980" s="7">
        <f t="shared" si="656"/>
        <v>45517</v>
      </c>
      <c r="D5980" s="126">
        <v>38.244648622023931</v>
      </c>
      <c r="E5980">
        <f t="shared" si="646"/>
        <v>38.483849157866594</v>
      </c>
      <c r="F5980" s="126">
        <v>31.748160334193106</v>
      </c>
      <c r="G5980">
        <f t="shared" si="655"/>
        <v>31.891962381744111</v>
      </c>
      <c r="H5980">
        <f t="shared" si="652"/>
        <v>38.739911390658662</v>
      </c>
      <c r="I5980">
        <f t="shared" si="653"/>
        <v>32.420769719311224</v>
      </c>
      <c r="J5980">
        <f t="shared" si="654"/>
        <v>0</v>
      </c>
      <c r="K5980" s="156"/>
      <c r="L5980" s="69"/>
      <c r="M5980" s="156"/>
      <c r="N5980" s="157"/>
      <c r="O5980" s="156"/>
      <c r="P5980" s="158"/>
      <c r="Q5980" s="148"/>
      <c r="R5980" s="155"/>
      <c r="S5980">
        <f t="shared" si="648"/>
        <v>32.417772390540591</v>
      </c>
      <c r="T5980">
        <f t="shared" si="649"/>
        <v>-2.9973287706326346E-3</v>
      </c>
      <c r="U5980">
        <f t="shared" si="650"/>
        <v>38.731175691283546</v>
      </c>
      <c r="V5980">
        <f t="shared" si="651"/>
        <v>-8.7356993751157574E-3</v>
      </c>
    </row>
    <row r="5981" spans="1:22">
      <c r="A5981" s="12">
        <f t="shared" si="647"/>
        <v>0</v>
      </c>
      <c r="B5981" t="str">
        <f>YEAR(C5981)&amp;VLOOKUP(MONTH(C5981),lookup!$G$2:$N$13,8)</f>
        <v>2024M08</v>
      </c>
      <c r="C5981" s="7">
        <f t="shared" si="656"/>
        <v>45518</v>
      </c>
      <c r="D5981" s="126">
        <v>38.141869902883421</v>
      </c>
      <c r="E5981">
        <f t="shared" si="646"/>
        <v>38.430009815127455</v>
      </c>
      <c r="F5981" s="126">
        <v>31.476014917750064</v>
      </c>
      <c r="G5981">
        <f t="shared" si="655"/>
        <v>31.840197434883876</v>
      </c>
      <c r="H5981">
        <f t="shared" si="652"/>
        <v>38.681319700083051</v>
      </c>
      <c r="I5981">
        <f t="shared" si="653"/>
        <v>32.38206921499868</v>
      </c>
      <c r="J5981">
        <f t="shared" si="654"/>
        <v>0</v>
      </c>
      <c r="K5981" s="156"/>
      <c r="L5981" s="69"/>
      <c r="M5981" s="156"/>
      <c r="N5981" s="157"/>
      <c r="O5981" s="156"/>
      <c r="P5981" s="158"/>
      <c r="Q5981" s="148"/>
      <c r="R5981" s="155"/>
      <c r="S5981">
        <f t="shared" si="648"/>
        <v>32.378262804984885</v>
      </c>
      <c r="T5981">
        <f t="shared" si="649"/>
        <v>-3.8064100137944479E-3</v>
      </c>
      <c r="U5981">
        <f t="shared" si="650"/>
        <v>38.66182806155274</v>
      </c>
      <c r="V5981">
        <f t="shared" si="651"/>
        <v>-1.9491638530311661E-2</v>
      </c>
    </row>
    <row r="5982" spans="1:22">
      <c r="A5982" s="12">
        <f t="shared" si="647"/>
        <v>0</v>
      </c>
      <c r="B5982" t="str">
        <f>YEAR(C5982)&amp;VLOOKUP(MONTH(C5982),lookup!$G$2:$N$13,8)</f>
        <v>2024M08</v>
      </c>
      <c r="C5982" s="7">
        <f t="shared" si="656"/>
        <v>45519</v>
      </c>
      <c r="D5982" s="126">
        <v>38.239828718832086</v>
      </c>
      <c r="E5982">
        <f t="shared" si="646"/>
        <v>38.391072671649688</v>
      </c>
      <c r="F5982" s="126">
        <v>31.934191818362095</v>
      </c>
      <c r="G5982">
        <f t="shared" si="655"/>
        <v>31.843785617119885</v>
      </c>
      <c r="H5982">
        <f t="shared" si="652"/>
        <v>38.614954637100382</v>
      </c>
      <c r="I5982">
        <f t="shared" si="653"/>
        <v>32.343779573836855</v>
      </c>
      <c r="J5982">
        <f t="shared" si="654"/>
        <v>0</v>
      </c>
      <c r="K5982" s="156"/>
      <c r="L5982" s="69"/>
      <c r="M5982" s="156"/>
      <c r="N5982" s="157"/>
      <c r="O5982" s="156"/>
      <c r="P5982" s="158"/>
      <c r="Q5982" s="148"/>
      <c r="R5982" s="155"/>
      <c r="S5982">
        <f t="shared" si="648"/>
        <v>32.32138876530805</v>
      </c>
      <c r="T5982">
        <f t="shared" si="649"/>
        <v>-2.2390808528804484E-2</v>
      </c>
      <c r="U5982">
        <f t="shared" si="650"/>
        <v>38.588496901238898</v>
      </c>
      <c r="V5982">
        <f t="shared" si="651"/>
        <v>-2.6457735861484366E-2</v>
      </c>
    </row>
    <row r="5983" spans="1:22">
      <c r="A5983" s="12">
        <f t="shared" si="647"/>
        <v>0</v>
      </c>
      <c r="B5983" t="str">
        <f>YEAR(C5983)&amp;VLOOKUP(MONTH(C5983),lookup!$G$2:$N$13,8)</f>
        <v>2024M08</v>
      </c>
      <c r="C5983" s="7">
        <f t="shared" si="656"/>
        <v>45520</v>
      </c>
      <c r="D5983" s="126">
        <v>37.997820363327094</v>
      </c>
      <c r="E5983">
        <f t="shared" si="646"/>
        <v>38.311789692197905</v>
      </c>
      <c r="F5983" s="126">
        <v>31.484834439483425</v>
      </c>
      <c r="G5983">
        <f t="shared" si="655"/>
        <v>31.781279774518218</v>
      </c>
      <c r="H5983">
        <f t="shared" si="652"/>
        <v>38.529218971931869</v>
      </c>
      <c r="I5983">
        <f t="shared" si="653"/>
        <v>32.270516694830164</v>
      </c>
      <c r="J5983">
        <f t="shared" si="654"/>
        <v>0</v>
      </c>
      <c r="K5983" s="156"/>
      <c r="L5983" s="69"/>
      <c r="M5983" s="156"/>
      <c r="N5983" s="157"/>
      <c r="O5983" s="156"/>
      <c r="P5983" s="158"/>
      <c r="Q5983" s="148"/>
      <c r="R5983" s="155"/>
      <c r="S5983">
        <f t="shared" si="648"/>
        <v>32.259561076340503</v>
      </c>
      <c r="T5983">
        <f t="shared" si="649"/>
        <v>-1.0955618489660424E-2</v>
      </c>
      <c r="U5983">
        <f t="shared" si="650"/>
        <v>38.504001179120721</v>
      </c>
      <c r="V5983">
        <f t="shared" si="651"/>
        <v>-2.5217792811147888E-2</v>
      </c>
    </row>
    <row r="5984" spans="1:22">
      <c r="A5984" s="12">
        <f t="shared" si="647"/>
        <v>0</v>
      </c>
      <c r="B5984" t="str">
        <f>YEAR(C5984)&amp;VLOOKUP(MONTH(C5984),lookup!$G$2:$N$13,8)</f>
        <v>2024M08</v>
      </c>
      <c r="C5984" s="7">
        <f t="shared" si="656"/>
        <v>45521</v>
      </c>
      <c r="D5984" s="126">
        <v>38.22312162204399</v>
      </c>
      <c r="E5984">
        <f t="shared" si="646"/>
        <v>38.284293404487315</v>
      </c>
      <c r="F5984" s="126">
        <v>31.925155560195382</v>
      </c>
      <c r="G5984">
        <f t="shared" si="655"/>
        <v>31.786698163619803</v>
      </c>
      <c r="H5984">
        <f t="shared" si="652"/>
        <v>38.448430175466534</v>
      </c>
      <c r="I5984">
        <f t="shared" si="653"/>
        <v>32.220886420487773</v>
      </c>
      <c r="J5984">
        <f t="shared" si="654"/>
        <v>0</v>
      </c>
      <c r="K5984" s="156"/>
      <c r="L5984" s="69"/>
      <c r="M5984" s="156"/>
      <c r="N5984" s="157"/>
      <c r="O5984" s="156"/>
      <c r="P5984" s="158"/>
      <c r="Q5984" s="148"/>
      <c r="R5984" s="155"/>
      <c r="S5984">
        <f t="shared" si="648"/>
        <v>32.210824864412231</v>
      </c>
      <c r="T5984">
        <f t="shared" si="649"/>
        <v>-1.0061556075541489E-2</v>
      </c>
      <c r="U5984">
        <f t="shared" si="650"/>
        <v>38.428971090603376</v>
      </c>
      <c r="V5984">
        <f t="shared" si="651"/>
        <v>-1.9459084863157727E-2</v>
      </c>
    </row>
    <row r="5985" spans="1:22">
      <c r="A5985" s="12">
        <f t="shared" si="647"/>
        <v>0</v>
      </c>
      <c r="B5985" t="str">
        <f>YEAR(C5985)&amp;VLOOKUP(MONTH(C5985),lookup!$G$2:$N$13,8)</f>
        <v>2024M08</v>
      </c>
      <c r="C5985" s="7">
        <f t="shared" si="656"/>
        <v>45522</v>
      </c>
      <c r="D5985" s="126">
        <v>38.387955424721774</v>
      </c>
      <c r="E5985">
        <f t="shared" si="646"/>
        <v>38.244648333091405</v>
      </c>
      <c r="F5985" s="126">
        <v>31.909976890663174</v>
      </c>
      <c r="G5985">
        <f t="shared" si="655"/>
        <v>31.770469124659954</v>
      </c>
      <c r="H5985">
        <f t="shared" si="652"/>
        <v>38.40696606884071</v>
      </c>
      <c r="I5985">
        <f t="shared" si="653"/>
        <v>32.198018505703587</v>
      </c>
      <c r="J5985">
        <f t="shared" si="654"/>
        <v>0</v>
      </c>
      <c r="K5985" s="156"/>
      <c r="L5985" s="69"/>
      <c r="M5985" s="156"/>
      <c r="N5985" s="157"/>
      <c r="O5985" s="156"/>
      <c r="P5985" s="158"/>
      <c r="Q5985" s="148"/>
      <c r="R5985" s="155"/>
      <c r="S5985">
        <f t="shared" si="648"/>
        <v>32.201293173788159</v>
      </c>
      <c r="T5985">
        <f t="shared" si="649"/>
        <v>3.2746680845718856E-3</v>
      </c>
      <c r="U5985">
        <f t="shared" si="650"/>
        <v>38.404244383911319</v>
      </c>
      <c r="V5985">
        <f t="shared" si="651"/>
        <v>-2.721684929390733E-3</v>
      </c>
    </row>
    <row r="5986" spans="1:22">
      <c r="A5986" s="12">
        <f t="shared" si="647"/>
        <v>0</v>
      </c>
      <c r="B5986" t="str">
        <f>YEAR(C5986)&amp;VLOOKUP(MONTH(C5986),lookup!$G$2:$N$13,8)</f>
        <v>2024M08</v>
      </c>
      <c r="C5986" s="7">
        <f t="shared" si="656"/>
        <v>45523</v>
      </c>
      <c r="D5986" s="126">
        <v>37.826215791609371</v>
      </c>
      <c r="E5986">
        <f t="shared" si="646"/>
        <v>38.175145598634401</v>
      </c>
      <c r="F5986" s="126">
        <v>31.557465794934647</v>
      </c>
      <c r="G5986">
        <f t="shared" si="655"/>
        <v>31.734060394367962</v>
      </c>
      <c r="H5986">
        <f t="shared" si="652"/>
        <v>38.366389026291642</v>
      </c>
      <c r="I5986">
        <f t="shared" si="653"/>
        <v>32.179521363127307</v>
      </c>
      <c r="J5986">
        <f t="shared" si="654"/>
        <v>0</v>
      </c>
      <c r="K5986" s="156"/>
      <c r="L5986" s="69"/>
      <c r="M5986" s="156"/>
      <c r="N5986" s="157"/>
      <c r="O5986" s="156"/>
      <c r="P5986" s="158"/>
      <c r="Q5986" s="148"/>
      <c r="R5986" s="155"/>
      <c r="S5986">
        <f t="shared" si="648"/>
        <v>32.170066143594013</v>
      </c>
      <c r="T5986">
        <f t="shared" si="649"/>
        <v>-9.4552195332937572E-3</v>
      </c>
      <c r="U5986">
        <f t="shared" si="650"/>
        <v>38.349758715542563</v>
      </c>
      <c r="V5986">
        <f t="shared" si="651"/>
        <v>-1.6630310749079058E-2</v>
      </c>
    </row>
    <row r="5987" spans="1:22">
      <c r="A5987" s="12">
        <f t="shared" si="647"/>
        <v>0</v>
      </c>
      <c r="B5987" t="str">
        <f>YEAR(C5987)&amp;VLOOKUP(MONTH(C5987),lookup!$G$2:$N$13,8)</f>
        <v>2024M08</v>
      </c>
      <c r="C5987" s="7">
        <f t="shared" si="656"/>
        <v>45524</v>
      </c>
      <c r="D5987" s="126">
        <v>38.222323607613461</v>
      </c>
      <c r="E5987">
        <f t="shared" si="646"/>
        <v>38.155008630661598</v>
      </c>
      <c r="F5987" s="126">
        <v>31.738870844865644</v>
      </c>
      <c r="G5987">
        <f t="shared" si="655"/>
        <v>31.740124858236669</v>
      </c>
      <c r="H5987">
        <f t="shared" si="652"/>
        <v>38.342780798244135</v>
      </c>
      <c r="I5987">
        <f t="shared" si="653"/>
        <v>32.174044955938591</v>
      </c>
      <c r="J5987">
        <f t="shared" si="654"/>
        <v>0</v>
      </c>
      <c r="K5987" s="156"/>
      <c r="L5987" s="69"/>
      <c r="M5987" s="156"/>
      <c r="N5987" s="157"/>
      <c r="O5987" s="156"/>
      <c r="P5987" s="158"/>
      <c r="Q5987" s="148"/>
      <c r="R5987" s="155"/>
      <c r="S5987">
        <f t="shared" si="648"/>
        <v>32.165260504220015</v>
      </c>
      <c r="T5987">
        <f t="shared" si="649"/>
        <v>-8.7844517185757809E-3</v>
      </c>
      <c r="U5987">
        <f t="shared" si="650"/>
        <v>38.322163564330722</v>
      </c>
      <c r="V5987">
        <f t="shared" si="651"/>
        <v>-2.0617233913412747E-2</v>
      </c>
    </row>
    <row r="5988" spans="1:22">
      <c r="A5988" s="12">
        <f t="shared" si="647"/>
        <v>0</v>
      </c>
      <c r="B5988" t="str">
        <f>YEAR(C5988)&amp;VLOOKUP(MONTH(C5988),lookup!$G$2:$N$13,8)</f>
        <v>2024M08</v>
      </c>
      <c r="C5988" s="7">
        <f t="shared" si="656"/>
        <v>45525</v>
      </c>
      <c r="D5988" s="126">
        <v>37.984925959520766</v>
      </c>
      <c r="E5988">
        <f t="shared" si="646"/>
        <v>38.117534067645863</v>
      </c>
      <c r="F5988" s="126">
        <v>31.824850500684246</v>
      </c>
      <c r="G5988">
        <f t="shared" si="655"/>
        <v>31.735806217169213</v>
      </c>
      <c r="H5988">
        <f t="shared" si="652"/>
        <v>38.332400742479976</v>
      </c>
      <c r="I5988">
        <f t="shared" si="653"/>
        <v>32.189826053564367</v>
      </c>
      <c r="J5988">
        <f t="shared" si="654"/>
        <v>0</v>
      </c>
      <c r="K5988" s="156"/>
      <c r="L5988" s="69"/>
      <c r="M5988" s="156"/>
      <c r="N5988" s="157"/>
      <c r="O5988" s="156"/>
      <c r="P5988" s="158"/>
      <c r="Q5988" s="148"/>
      <c r="R5988" s="155"/>
      <c r="S5988">
        <f t="shared" si="648"/>
        <v>32.200877258502324</v>
      </c>
      <c r="T5988">
        <f t="shared" si="649"/>
        <v>1.1051204937956527E-2</v>
      </c>
      <c r="U5988">
        <f t="shared" si="650"/>
        <v>38.334581900237431</v>
      </c>
      <c r="V5988">
        <f t="shared" si="651"/>
        <v>2.1811577574553098E-3</v>
      </c>
    </row>
    <row r="5989" spans="1:22">
      <c r="A5989" s="12">
        <f t="shared" si="647"/>
        <v>0</v>
      </c>
      <c r="B5989" t="str">
        <f>YEAR(C5989)&amp;VLOOKUP(MONTH(C5989),lookup!$G$2:$N$13,8)</f>
        <v>2024M08</v>
      </c>
      <c r="C5989" s="7">
        <f t="shared" si="656"/>
        <v>45526</v>
      </c>
      <c r="D5989" s="126">
        <v>37.971690310985068</v>
      </c>
      <c r="E5989">
        <f t="shared" si="646"/>
        <v>38.104720338790386</v>
      </c>
      <c r="F5989" s="126">
        <v>31.556479473334566</v>
      </c>
      <c r="G5989">
        <f t="shared" si="655"/>
        <v>31.746805671380837</v>
      </c>
      <c r="H5989">
        <f t="shared" si="652"/>
        <v>38.349698291672993</v>
      </c>
      <c r="I5989">
        <f t="shared" si="653"/>
        <v>32.22447561929841</v>
      </c>
      <c r="J5989">
        <f t="shared" si="654"/>
        <v>0</v>
      </c>
      <c r="K5989" s="156"/>
      <c r="L5989" s="69"/>
      <c r="M5989" s="156"/>
      <c r="N5989" s="157"/>
      <c r="O5989" s="156"/>
      <c r="P5989" s="158"/>
      <c r="Q5989" s="148"/>
      <c r="R5989" s="155"/>
      <c r="S5989">
        <f t="shared" si="648"/>
        <v>32.230396020993481</v>
      </c>
      <c r="T5989">
        <f t="shared" si="649"/>
        <v>5.9204016950715754E-3</v>
      </c>
      <c r="U5989">
        <f t="shared" si="650"/>
        <v>38.346518994170658</v>
      </c>
      <c r="V5989">
        <f t="shared" si="651"/>
        <v>-3.1792975023350323E-3</v>
      </c>
    </row>
    <row r="5990" spans="1:22">
      <c r="A5990" s="12">
        <f t="shared" si="647"/>
        <v>0</v>
      </c>
      <c r="B5990" t="str">
        <f>YEAR(C5990)&amp;VLOOKUP(MONTH(C5990),lookup!$G$2:$N$13,8)</f>
        <v>2024M08</v>
      </c>
      <c r="C5990" s="7">
        <f t="shared" si="656"/>
        <v>45527</v>
      </c>
      <c r="D5990" s="126">
        <v>38.006353982669168</v>
      </c>
      <c r="E5990">
        <f t="shared" si="646"/>
        <v>38.072064197832304</v>
      </c>
      <c r="F5990" s="126">
        <v>31.954947296290449</v>
      </c>
      <c r="G5990">
        <f t="shared" si="655"/>
        <v>31.750585533425948</v>
      </c>
      <c r="H5990">
        <f t="shared" si="652"/>
        <v>38.366184543928966</v>
      </c>
      <c r="I5990">
        <f t="shared" si="653"/>
        <v>32.264540835846077</v>
      </c>
      <c r="J5990">
        <f t="shared" si="654"/>
        <v>0</v>
      </c>
      <c r="K5990" s="156"/>
      <c r="L5990" s="69"/>
      <c r="M5990" s="156"/>
      <c r="N5990" s="157"/>
      <c r="O5990" s="156"/>
      <c r="P5990" s="158"/>
      <c r="Q5990" s="148"/>
      <c r="R5990" s="155"/>
      <c r="S5990">
        <f t="shared" si="648"/>
        <v>32.264946784145067</v>
      </c>
      <c r="T5990">
        <f t="shared" si="649"/>
        <v>4.0594829899021079E-4</v>
      </c>
      <c r="U5990">
        <f t="shared" si="650"/>
        <v>38.358922917941314</v>
      </c>
      <c r="V5990">
        <f t="shared" si="651"/>
        <v>-7.2616259876525646E-3</v>
      </c>
    </row>
    <row r="5991" spans="1:22">
      <c r="A5991" s="12">
        <f t="shared" si="647"/>
        <v>0</v>
      </c>
      <c r="B5991" t="str">
        <f>YEAR(C5991)&amp;VLOOKUP(MONTH(C5991),lookup!$G$2:$N$13,8)</f>
        <v>2024M08</v>
      </c>
      <c r="C5991" s="7">
        <f t="shared" si="656"/>
        <v>45528</v>
      </c>
      <c r="D5991" s="126">
        <v>38.024112484621043</v>
      </c>
      <c r="E5991">
        <f t="shared" si="646"/>
        <v>38.043387210404781</v>
      </c>
      <c r="F5991" s="126">
        <v>31.655831843421538</v>
      </c>
      <c r="G5991">
        <f t="shared" si="655"/>
        <v>31.740094117235277</v>
      </c>
      <c r="H5991">
        <f t="shared" si="652"/>
        <v>38.361613416848996</v>
      </c>
      <c r="I5991">
        <f t="shared" si="653"/>
        <v>32.282376695959684</v>
      </c>
      <c r="J5991">
        <f t="shared" si="654"/>
        <v>0</v>
      </c>
      <c r="K5991" s="156"/>
      <c r="L5991" s="69"/>
      <c r="M5991" s="156"/>
      <c r="N5991" s="157"/>
      <c r="O5991" s="156"/>
      <c r="P5991" s="158"/>
      <c r="Q5991" s="148"/>
      <c r="R5991" s="155"/>
      <c r="S5991">
        <f t="shared" si="648"/>
        <v>32.286032190615778</v>
      </c>
      <c r="T5991">
        <f t="shared" si="649"/>
        <v>3.6554946560940493E-3</v>
      </c>
      <c r="U5991">
        <f t="shared" si="650"/>
        <v>38.349556339020467</v>
      </c>
      <c r="V5991">
        <f t="shared" si="651"/>
        <v>-1.2057077828529827E-2</v>
      </c>
    </row>
    <row r="5992" spans="1:22">
      <c r="A5992" s="12">
        <f t="shared" si="647"/>
        <v>0</v>
      </c>
      <c r="B5992" t="str">
        <f>YEAR(C5992)&amp;VLOOKUP(MONTH(C5992),lookup!$G$2:$N$13,8)</f>
        <v>2024M08</v>
      </c>
      <c r="C5992" s="7">
        <f t="shared" si="656"/>
        <v>45529</v>
      </c>
      <c r="D5992" s="126">
        <v>38.167514737462163</v>
      </c>
      <c r="E5992">
        <f t="shared" si="646"/>
        <v>38.06835335893949</v>
      </c>
      <c r="F5992" s="126">
        <v>32.087491585471099</v>
      </c>
      <c r="G5992">
        <f t="shared" si="655"/>
        <v>31.794408934693045</v>
      </c>
      <c r="H5992">
        <f t="shared" si="652"/>
        <v>38.364961777524108</v>
      </c>
      <c r="I5992">
        <f t="shared" si="653"/>
        <v>32.311781695541114</v>
      </c>
      <c r="J5992">
        <f t="shared" si="654"/>
        <v>0</v>
      </c>
      <c r="K5992" s="156"/>
      <c r="L5992" s="69"/>
      <c r="M5992" s="156"/>
      <c r="N5992" s="157"/>
      <c r="O5992" s="156"/>
      <c r="P5992" s="158"/>
      <c r="Q5992" s="148"/>
      <c r="R5992" s="155"/>
      <c r="S5992">
        <f t="shared" si="648"/>
        <v>32.323456791073376</v>
      </c>
      <c r="T5992">
        <f t="shared" si="649"/>
        <v>1.1675095532261537E-2</v>
      </c>
      <c r="U5992">
        <f t="shared" si="650"/>
        <v>38.376109532329792</v>
      </c>
      <c r="V5992">
        <f t="shared" si="651"/>
        <v>1.1147754805683974E-2</v>
      </c>
    </row>
    <row r="5993" spans="1:22">
      <c r="A5993" s="12">
        <f t="shared" si="647"/>
        <v>0</v>
      </c>
      <c r="B5993" t="str">
        <f>YEAR(C5993)&amp;VLOOKUP(MONTH(C5993),lookup!$G$2:$N$13,8)</f>
        <v>2024M08</v>
      </c>
      <c r="C5993" s="7">
        <f t="shared" si="656"/>
        <v>45530</v>
      </c>
      <c r="D5993" s="126">
        <v>37.919606319942972</v>
      </c>
      <c r="E5993">
        <f t="shared" si="646"/>
        <v>38.0138550992516</v>
      </c>
      <c r="F5993" s="126">
        <v>31.710078310730726</v>
      </c>
      <c r="G5993">
        <f t="shared" si="655"/>
        <v>31.779515895602692</v>
      </c>
      <c r="H5993">
        <f t="shared" si="652"/>
        <v>38.366914295284431</v>
      </c>
      <c r="I5993">
        <f t="shared" si="653"/>
        <v>32.332388566719757</v>
      </c>
      <c r="J5993">
        <f t="shared" si="654"/>
        <v>0</v>
      </c>
      <c r="K5993" s="156"/>
      <c r="L5993" s="69"/>
      <c r="M5993" s="156"/>
      <c r="N5993" s="157"/>
      <c r="O5993" s="156"/>
      <c r="P5993" s="158"/>
      <c r="Q5993" s="148"/>
      <c r="R5993" s="155"/>
      <c r="S5993">
        <f t="shared" si="648"/>
        <v>32.338112263064914</v>
      </c>
      <c r="T5993">
        <f t="shared" si="649"/>
        <v>5.7236963451572365E-3</v>
      </c>
      <c r="U5993">
        <f t="shared" si="650"/>
        <v>38.359781943554559</v>
      </c>
      <c r="V5993">
        <f t="shared" si="651"/>
        <v>-7.132351729872255E-3</v>
      </c>
    </row>
    <row r="5994" spans="1:22">
      <c r="A5994" s="12">
        <f t="shared" si="647"/>
        <v>0</v>
      </c>
      <c r="B5994" t="str">
        <f>YEAR(C5994)&amp;VLOOKUP(MONTH(C5994),lookup!$G$2:$N$13,8)</f>
        <v>2024M08</v>
      </c>
      <c r="C5994" s="7">
        <f t="shared" si="656"/>
        <v>45531</v>
      </c>
      <c r="D5994" s="126">
        <v>37.52768032883386</v>
      </c>
      <c r="E5994">
        <f t="shared" si="646"/>
        <v>37.957092830270888</v>
      </c>
      <c r="F5994" s="126">
        <v>31.523774611565674</v>
      </c>
      <c r="G5994">
        <f t="shared" si="655"/>
        <v>31.752320539215582</v>
      </c>
      <c r="H5994">
        <f t="shared" si="652"/>
        <v>38.350739402741581</v>
      </c>
      <c r="I5994">
        <f t="shared" si="653"/>
        <v>32.337214433137802</v>
      </c>
      <c r="J5994">
        <f t="shared" si="654"/>
        <v>0</v>
      </c>
      <c r="K5994" s="156"/>
      <c r="L5994" s="69"/>
      <c r="M5994" s="156"/>
      <c r="N5994" s="157"/>
      <c r="O5994" s="156"/>
      <c r="P5994" s="158"/>
      <c r="Q5994" s="148"/>
      <c r="R5994" s="155"/>
      <c r="S5994">
        <f t="shared" si="648"/>
        <v>32.336696507392631</v>
      </c>
      <c r="T5994">
        <f t="shared" si="649"/>
        <v>-5.1792574517151024E-4</v>
      </c>
      <c r="U5994">
        <f t="shared" si="650"/>
        <v>38.349147015045176</v>
      </c>
      <c r="V5994">
        <f t="shared" si="651"/>
        <v>-1.5923876964052397E-3</v>
      </c>
    </row>
    <row r="5995" spans="1:22">
      <c r="A5995" s="12">
        <f t="shared" si="647"/>
        <v>0</v>
      </c>
      <c r="B5995" t="str">
        <f>YEAR(C5995)&amp;VLOOKUP(MONTH(C5995),lookup!$G$2:$N$13,8)</f>
        <v>2024M08</v>
      </c>
      <c r="C5995" s="7">
        <f t="shared" si="656"/>
        <v>45532</v>
      </c>
      <c r="D5995" s="126">
        <v>37.875311457067134</v>
      </c>
      <c r="E5995">
        <f t="shared" si="646"/>
        <v>37.927372999701916</v>
      </c>
      <c r="F5995" s="126">
        <v>31.652376055736116</v>
      </c>
      <c r="G5995">
        <f t="shared" si="655"/>
        <v>31.754905996761785</v>
      </c>
      <c r="H5995">
        <f t="shared" si="652"/>
        <v>38.347986222232088</v>
      </c>
      <c r="I5995">
        <f t="shared" si="653"/>
        <v>32.355550131646446</v>
      </c>
      <c r="J5995">
        <f t="shared" si="654"/>
        <v>0</v>
      </c>
      <c r="K5995" s="156"/>
      <c r="L5995" s="69"/>
      <c r="M5995" s="156"/>
      <c r="N5995" s="157"/>
      <c r="O5995" s="156"/>
      <c r="P5995" s="158"/>
      <c r="Q5995" s="148"/>
      <c r="R5995" s="155"/>
      <c r="S5995">
        <f t="shared" si="648"/>
        <v>32.353488052404522</v>
      </c>
      <c r="T5995">
        <f t="shared" si="649"/>
        <v>-2.0620792419236977E-3</v>
      </c>
      <c r="U5995">
        <f t="shared" si="650"/>
        <v>38.338132875367322</v>
      </c>
      <c r="V5995">
        <f t="shared" si="651"/>
        <v>-9.8533468647659106E-3</v>
      </c>
    </row>
    <row r="5996" spans="1:22">
      <c r="A5996" s="12">
        <f t="shared" si="647"/>
        <v>0</v>
      </c>
      <c r="B5996" t="str">
        <f>YEAR(C5996)&amp;VLOOKUP(MONTH(C5996),lookup!$G$2:$N$13,8)</f>
        <v>2024M08</v>
      </c>
      <c r="C5996" s="7">
        <f t="shared" si="656"/>
        <v>45533</v>
      </c>
      <c r="D5996" s="126">
        <v>37.987246808716655</v>
      </c>
      <c r="E5996">
        <f t="shared" si="646"/>
        <v>37.925925788280615</v>
      </c>
      <c r="F5996" s="126">
        <v>32.030153097601278</v>
      </c>
      <c r="G5996">
        <f t="shared" si="655"/>
        <v>31.77400455917833</v>
      </c>
      <c r="H5996">
        <f t="shared" si="652"/>
        <v>38.342765440505296</v>
      </c>
      <c r="I5996">
        <f t="shared" si="653"/>
        <v>32.360719532512654</v>
      </c>
      <c r="J5996">
        <f t="shared" si="654"/>
        <v>0</v>
      </c>
      <c r="K5996" s="156"/>
      <c r="L5996" s="69"/>
      <c r="M5996" s="156"/>
      <c r="N5996" s="157"/>
      <c r="O5996" s="156"/>
      <c r="P5996" s="158"/>
      <c r="Q5996" s="148"/>
      <c r="R5996" s="155"/>
      <c r="S5996">
        <f t="shared" si="648"/>
        <v>32.359153550239597</v>
      </c>
      <c r="T5996">
        <f t="shared" si="649"/>
        <v>-1.5659822730569317E-3</v>
      </c>
      <c r="U5996">
        <f t="shared" si="650"/>
        <v>38.337703885491734</v>
      </c>
      <c r="V5996">
        <f t="shared" si="651"/>
        <v>-5.0615550135617582E-3</v>
      </c>
    </row>
    <row r="5997" spans="1:22">
      <c r="A5997" s="12">
        <f t="shared" si="647"/>
        <v>0</v>
      </c>
      <c r="B5997" t="str">
        <f>YEAR(C5997)&amp;VLOOKUP(MONTH(C5997),lookup!$G$2:$N$13,8)</f>
        <v>2024M08</v>
      </c>
      <c r="C5997" s="7">
        <f t="shared" si="656"/>
        <v>45534</v>
      </c>
      <c r="D5997" s="126">
        <v>37.951822072977315</v>
      </c>
      <c r="E5997">
        <f t="shared" ref="E5997:E6060" si="657">AVERAGE(SUM(D5990:D5997)/8,SUM(D5992:D5997)/6)</f>
        <v>37.918659822434819</v>
      </c>
      <c r="F5997" s="126">
        <v>31.834286473417656</v>
      </c>
      <c r="G5997">
        <f t="shared" si="655"/>
        <v>31.806238715849865</v>
      </c>
      <c r="H5997">
        <f t="shared" si="652"/>
        <v>38.336775814576399</v>
      </c>
      <c r="I5997">
        <f t="shared" si="653"/>
        <v>32.375189774023617</v>
      </c>
      <c r="J5997">
        <f t="shared" si="654"/>
        <v>0</v>
      </c>
      <c r="K5997" s="156"/>
      <c r="L5997" s="69"/>
      <c r="M5997" s="156"/>
      <c r="N5997" s="157"/>
      <c r="O5997" s="156"/>
      <c r="P5997" s="158"/>
      <c r="Q5997" s="148"/>
      <c r="R5997" s="155"/>
      <c r="S5997">
        <f t="shared" si="648"/>
        <v>32.385070417893346</v>
      </c>
      <c r="T5997">
        <f t="shared" si="649"/>
        <v>9.8806438697280896E-3</v>
      </c>
      <c r="U5997">
        <f t="shared" si="650"/>
        <v>38.33797718272001</v>
      </c>
      <c r="V5997">
        <f t="shared" si="651"/>
        <v>1.201368143611603E-3</v>
      </c>
    </row>
    <row r="5998" spans="1:22">
      <c r="A5998" s="12">
        <f t="shared" si="647"/>
        <v>0</v>
      </c>
      <c r="B5998" t="str">
        <f>YEAR(C5998)&amp;VLOOKUP(MONTH(C5998),lookup!$G$2:$N$13,8)</f>
        <v>2024M08</v>
      </c>
      <c r="C5998" s="7">
        <f t="shared" si="656"/>
        <v>45535</v>
      </c>
      <c r="D5998" s="126">
        <v>37.849161244871276</v>
      </c>
      <c r="E5998">
        <f t="shared" si="657"/>
        <v>37.882305818606547</v>
      </c>
      <c r="F5998" s="126">
        <v>31.86848424523221</v>
      </c>
      <c r="G5998">
        <f t="shared" si="655"/>
        <v>31.782584163472151</v>
      </c>
      <c r="H5998">
        <f t="shared" si="652"/>
        <v>38.333485675591454</v>
      </c>
      <c r="I5998">
        <f t="shared" si="653"/>
        <v>32.382627628759323</v>
      </c>
      <c r="J5998">
        <f t="shared" si="654"/>
        <v>0</v>
      </c>
      <c r="K5998" s="156"/>
      <c r="L5998" s="69"/>
      <c r="M5998" s="156"/>
      <c r="N5998" s="157"/>
      <c r="O5998" s="156"/>
      <c r="P5998" s="158"/>
      <c r="Q5998" s="148"/>
      <c r="R5998" s="155"/>
      <c r="S5998">
        <f t="shared" si="648"/>
        <v>32.367089432674923</v>
      </c>
      <c r="T5998">
        <f t="shared" si="649"/>
        <v>-1.5538196084399658E-2</v>
      </c>
      <c r="U5998">
        <f t="shared" si="650"/>
        <v>38.30790523762753</v>
      </c>
      <c r="V5998">
        <f t="shared" si="651"/>
        <v>-2.5580437963924396E-2</v>
      </c>
    </row>
    <row r="5999" spans="1:22">
      <c r="A5999" s="12">
        <f t="shared" si="647"/>
        <v>0</v>
      </c>
      <c r="B5999" t="str">
        <f>YEAR(C5999)&amp;VLOOKUP(MONTH(C5999),lookup!$G$2:$N$13,8)</f>
        <v>2024M09</v>
      </c>
      <c r="C5999" s="7">
        <f t="shared" si="656"/>
        <v>45536</v>
      </c>
      <c r="D5999" s="126">
        <v>37.909417771624149</v>
      </c>
      <c r="E5999">
        <f t="shared" si="657"/>
        <v>37.874288353351005</v>
      </c>
      <c r="F5999" s="126">
        <v>31.72490056457189</v>
      </c>
      <c r="G5999">
        <f t="shared" si="655"/>
        <v>31.788136146364153</v>
      </c>
      <c r="H5999">
        <f t="shared" si="652"/>
        <v>38.279749324477713</v>
      </c>
      <c r="I5999">
        <f t="shared" si="653"/>
        <v>32.350962873689767</v>
      </c>
      <c r="J5999">
        <f t="shared" si="654"/>
        <v>0</v>
      </c>
      <c r="K5999" s="156"/>
      <c r="L5999" s="69"/>
      <c r="M5999" s="156"/>
      <c r="N5999" s="157"/>
      <c r="O5999" s="156"/>
      <c r="P5999" s="158"/>
      <c r="Q5999" s="148"/>
      <c r="R5999" s="155"/>
      <c r="S5999">
        <f t="shared" si="648"/>
        <v>32.339399924021748</v>
      </c>
      <c r="T5999">
        <f t="shared" si="649"/>
        <v>-1.1562949668018518E-2</v>
      </c>
      <c r="U5999">
        <f t="shared" si="650"/>
        <v>38.260228279923446</v>
      </c>
      <c r="V5999">
        <f t="shared" si="651"/>
        <v>-1.9521044554267064E-2</v>
      </c>
    </row>
    <row r="6000" spans="1:22">
      <c r="A6000" s="12">
        <f t="shared" ref="A6000:A6063" si="658">IF(D6000+D6001=D6000,IF(D6000+D6001&gt;0,1,0),0)</f>
        <v>0</v>
      </c>
      <c r="B6000" t="str">
        <f>YEAR(C6000)&amp;VLOOKUP(MONTH(C6000),lookup!$G$2:$N$13,8)</f>
        <v>2024M09</v>
      </c>
      <c r="C6000" s="7">
        <f t="shared" si="656"/>
        <v>45537</v>
      </c>
      <c r="D6000" s="126">
        <v>37.929638416237616</v>
      </c>
      <c r="E6000">
        <f t="shared" si="657"/>
        <v>37.892917590558113</v>
      </c>
      <c r="F6000" s="126">
        <v>31.922664265425865</v>
      </c>
      <c r="G6000">
        <f t="shared" si="655"/>
        <v>31.811075243349674</v>
      </c>
      <c r="H6000">
        <f t="shared" si="652"/>
        <v>38.27335401004018</v>
      </c>
      <c r="I6000">
        <f t="shared" si="653"/>
        <v>32.355503684224836</v>
      </c>
      <c r="J6000">
        <f t="shared" si="654"/>
        <v>0</v>
      </c>
      <c r="K6000" s="156"/>
      <c r="L6000" s="69"/>
      <c r="M6000" s="156"/>
      <c r="N6000" s="157"/>
      <c r="O6000" s="156"/>
      <c r="P6000" s="158"/>
      <c r="Q6000" s="148"/>
      <c r="R6000" s="155"/>
      <c r="S6000">
        <f t="shared" si="648"/>
        <v>32.363778938376683</v>
      </c>
      <c r="T6000">
        <f t="shared" si="649"/>
        <v>8.2752541518473777E-3</v>
      </c>
      <c r="U6000">
        <f t="shared" si="650"/>
        <v>38.270058877644658</v>
      </c>
      <c r="V6000">
        <f t="shared" si="651"/>
        <v>-3.2951323955217049E-3</v>
      </c>
    </row>
    <row r="6001" spans="1:22">
      <c r="A6001" s="12">
        <f t="shared" si="658"/>
        <v>0</v>
      </c>
      <c r="B6001" t="str">
        <f>YEAR(C6001)&amp;VLOOKUP(MONTH(C6001),lookup!$G$2:$N$13,8)</f>
        <v>2024M09</v>
      </c>
      <c r="C6001" s="7">
        <f t="shared" si="656"/>
        <v>45538</v>
      </c>
      <c r="D6001" s="126">
        <v>37.549206907586786</v>
      </c>
      <c r="E6001">
        <f t="shared" si="657"/>
        <v>37.842592248162489</v>
      </c>
      <c r="F6001" s="126">
        <v>31.403220752016743</v>
      </c>
      <c r="G6001">
        <f t="shared" si="655"/>
        <v>31.771133703953438</v>
      </c>
      <c r="H6001">
        <f t="shared" si="652"/>
        <v>38.278837700123532</v>
      </c>
      <c r="I6001">
        <f t="shared" si="653"/>
        <v>32.374040308935584</v>
      </c>
      <c r="J6001">
        <f t="shared" si="654"/>
        <v>0</v>
      </c>
      <c r="K6001" s="156"/>
      <c r="L6001" s="69"/>
      <c r="M6001" s="156"/>
      <c r="N6001" s="157"/>
      <c r="O6001" s="156"/>
      <c r="P6001" s="158"/>
      <c r="Q6001" s="148"/>
      <c r="R6001" s="155"/>
      <c r="S6001">
        <f t="shared" si="648"/>
        <v>32.37778186860605</v>
      </c>
      <c r="T6001">
        <f t="shared" si="649"/>
        <v>3.741559670466188E-3</v>
      </c>
      <c r="U6001">
        <f t="shared" si="650"/>
        <v>38.274273979226763</v>
      </c>
      <c r="V6001">
        <f t="shared" si="651"/>
        <v>-4.5637208967690412E-3</v>
      </c>
    </row>
    <row r="6002" spans="1:22">
      <c r="A6002" s="12">
        <f t="shared" si="658"/>
        <v>0</v>
      </c>
      <c r="B6002" t="str">
        <f>YEAR(C6002)&amp;VLOOKUP(MONTH(C6002),lookup!$G$2:$N$13,8)</f>
        <v>2024M09</v>
      </c>
      <c r="C6002" s="7">
        <f t="shared" si="656"/>
        <v>45539</v>
      </c>
      <c r="D6002" s="126">
        <v>37.557399075036237</v>
      </c>
      <c r="E6002">
        <f t="shared" si="657"/>
        <v>37.808629025326773</v>
      </c>
      <c r="F6002" s="126">
        <v>31.617097931188013</v>
      </c>
      <c r="G6002">
        <f t="shared" si="655"/>
        <v>31.742545147562062</v>
      </c>
      <c r="H6002">
        <f t="shared" si="652"/>
        <v>38.250721966457192</v>
      </c>
      <c r="I6002">
        <f t="shared" si="653"/>
        <v>32.362498161798669</v>
      </c>
      <c r="J6002">
        <f t="shared" si="654"/>
        <v>0</v>
      </c>
      <c r="K6002" s="156"/>
      <c r="L6002" s="69"/>
      <c r="M6002" s="156"/>
      <c r="N6002" s="157"/>
      <c r="O6002" s="156"/>
      <c r="P6002" s="158"/>
      <c r="Q6002" s="148"/>
      <c r="R6002" s="155"/>
      <c r="S6002">
        <f t="shared" si="648"/>
        <v>32.365107111538023</v>
      </c>
      <c r="T6002">
        <f t="shared" si="649"/>
        <v>2.608949739354216E-3</v>
      </c>
      <c r="U6002">
        <f t="shared" si="650"/>
        <v>38.247835156428238</v>
      </c>
      <c r="V6002">
        <f t="shared" si="651"/>
        <v>-2.8868100289543008E-3</v>
      </c>
    </row>
    <row r="6003" spans="1:22">
      <c r="A6003" s="12">
        <f t="shared" si="658"/>
        <v>0</v>
      </c>
      <c r="B6003" t="str">
        <f>YEAR(C6003)&amp;VLOOKUP(MONTH(C6003),lookup!$G$2:$N$13,8)</f>
        <v>2024M09</v>
      </c>
      <c r="C6003" s="7">
        <f t="shared" si="656"/>
        <v>45540</v>
      </c>
      <c r="D6003" s="126">
        <v>37.334477426358781</v>
      </c>
      <c r="E6003">
        <f t="shared" si="657"/>
        <v>37.723381511189288</v>
      </c>
      <c r="F6003" s="126">
        <v>31.24568625225255</v>
      </c>
      <c r="G6003">
        <f t="shared" si="655"/>
        <v>31.66807701641391</v>
      </c>
      <c r="H6003">
        <f t="shared" si="652"/>
        <v>38.241407355167254</v>
      </c>
      <c r="I6003">
        <f t="shared" si="653"/>
        <v>32.36263687420535</v>
      </c>
      <c r="J6003">
        <f t="shared" si="654"/>
        <v>0</v>
      </c>
      <c r="K6003" s="156"/>
      <c r="L6003" s="69"/>
      <c r="M6003" s="156"/>
      <c r="N6003" s="157"/>
      <c r="O6003" s="156"/>
      <c r="P6003" s="158"/>
      <c r="Q6003" s="148"/>
      <c r="R6003" s="155"/>
      <c r="S6003">
        <f t="shared" si="648"/>
        <v>32.363104135218691</v>
      </c>
      <c r="T6003">
        <f t="shared" si="649"/>
        <v>4.672610133411581E-4</v>
      </c>
      <c r="U6003">
        <f t="shared" si="650"/>
        <v>38.234483846322085</v>
      </c>
      <c r="V6003">
        <f t="shared" si="651"/>
        <v>-6.923508845169124E-3</v>
      </c>
    </row>
    <row r="6004" spans="1:22">
      <c r="A6004" s="12">
        <f t="shared" si="658"/>
        <v>0</v>
      </c>
      <c r="B6004" t="str">
        <f>YEAR(C6004)&amp;VLOOKUP(MONTH(C6004),lookup!$G$2:$N$13,8)</f>
        <v>2024M09</v>
      </c>
      <c r="C6004" s="7">
        <f t="shared" si="656"/>
        <v>45541</v>
      </c>
      <c r="D6004" s="126">
        <v>37.535838126800037</v>
      </c>
      <c r="E6004">
        <f t="shared" si="657"/>
        <v>37.669058208730235</v>
      </c>
      <c r="F6004" s="126">
        <v>31.618209623138657</v>
      </c>
      <c r="G6004">
        <f t="shared" si="655"/>
        <v>31.6214743307522</v>
      </c>
      <c r="H6004">
        <f t="shared" si="652"/>
        <v>38.23357722498217</v>
      </c>
      <c r="I6004">
        <f t="shared" si="653"/>
        <v>32.373636881353256</v>
      </c>
      <c r="J6004">
        <f t="shared" si="654"/>
        <v>0</v>
      </c>
      <c r="K6004" s="156"/>
      <c r="L6004" s="69"/>
      <c r="M6004" s="156"/>
      <c r="N6004" s="157"/>
      <c r="O6004" s="156"/>
      <c r="P6004" s="158"/>
      <c r="Q6004" s="148"/>
      <c r="R6004" s="155"/>
      <c r="S6004">
        <f t="shared" ref="S6004:S6067" si="659">AVERAGE(G5639+G5273+G4908+G4543+G4178)/5</f>
        <v>32.392269193583772</v>
      </c>
      <c r="T6004">
        <f t="shared" ref="T6004:T6067" si="660">S6004-I6004</f>
        <v>1.8632312230515424E-2</v>
      </c>
      <c r="U6004">
        <f t="shared" ref="U6004:U6067" si="661">AVERAGE(E5639+E5273+E4908+E4543+E4178)/5</f>
        <v>38.250106717262639</v>
      </c>
      <c r="V6004">
        <f t="shared" ref="V6004:V6067" si="662">U6004-H6004</f>
        <v>1.6529492280469071E-2</v>
      </c>
    </row>
    <row r="6005" spans="1:22">
      <c r="A6005" s="12">
        <f t="shared" si="658"/>
        <v>0</v>
      </c>
      <c r="B6005" t="str">
        <f>YEAR(C6005)&amp;VLOOKUP(MONTH(C6005),lookup!$G$2:$N$13,8)</f>
        <v>2024M09</v>
      </c>
      <c r="C6005" s="7">
        <f t="shared" si="656"/>
        <v>45542</v>
      </c>
      <c r="D6005" s="126">
        <v>38.206633900570786</v>
      </c>
      <c r="E6005">
        <f t="shared" si="657"/>
        <v>37.70975195870038</v>
      </c>
      <c r="F6005" s="126">
        <v>31.945656186313602</v>
      </c>
      <c r="G6005">
        <f t="shared" si="655"/>
        <v>31.64683123962001</v>
      </c>
      <c r="H6005">
        <f t="shared" si="652"/>
        <v>38.236468763701943</v>
      </c>
      <c r="I6005">
        <f t="shared" si="653"/>
        <v>32.382482402904678</v>
      </c>
      <c r="J6005">
        <f t="shared" si="654"/>
        <v>0</v>
      </c>
      <c r="K6005" s="156"/>
      <c r="L6005" s="69"/>
      <c r="M6005" s="156"/>
      <c r="N6005" s="157"/>
      <c r="O6005" s="156"/>
      <c r="P6005" s="158"/>
      <c r="Q6005" s="148"/>
      <c r="R6005" s="155"/>
      <c r="S6005">
        <f t="shared" si="659"/>
        <v>32.382688277605141</v>
      </c>
      <c r="T6005">
        <f t="shared" si="660"/>
        <v>2.058747004625161E-4</v>
      </c>
      <c r="U6005">
        <f t="shared" si="661"/>
        <v>38.232607263738728</v>
      </c>
      <c r="V6005">
        <f t="shared" si="662"/>
        <v>-3.8614999632144986E-3</v>
      </c>
    </row>
    <row r="6006" spans="1:22">
      <c r="A6006" s="12">
        <f t="shared" si="658"/>
        <v>0</v>
      </c>
      <c r="B6006" t="str">
        <f>YEAR(C6006)&amp;VLOOKUP(MONTH(C6006),lookup!$G$2:$N$13,8)</f>
        <v>2024M09</v>
      </c>
      <c r="C6006" s="7">
        <f t="shared" si="656"/>
        <v>45543</v>
      </c>
      <c r="D6006" s="126">
        <v>37.951783431439004</v>
      </c>
      <c r="E6006">
        <f t="shared" si="657"/>
        <v>37.718011263294301</v>
      </c>
      <c r="F6006" s="126">
        <v>32.013596549611016</v>
      </c>
      <c r="G6006">
        <f t="shared" si="655"/>
        <v>31.663478448992443</v>
      </c>
      <c r="H6006">
        <f t="shared" si="652"/>
        <v>38.228942930975435</v>
      </c>
      <c r="I6006">
        <f t="shared" si="653"/>
        <v>32.394577352676848</v>
      </c>
      <c r="J6006">
        <f t="shared" si="654"/>
        <v>0</v>
      </c>
      <c r="K6006" s="156"/>
      <c r="L6006" s="69"/>
      <c r="M6006" s="156"/>
      <c r="N6006" s="157"/>
      <c r="O6006" s="156"/>
      <c r="P6006" s="158"/>
      <c r="Q6006" s="148"/>
      <c r="R6006" s="155"/>
      <c r="S6006">
        <f t="shared" si="659"/>
        <v>32.384141308782645</v>
      </c>
      <c r="T6006">
        <f t="shared" si="660"/>
        <v>-1.0436043894202385E-2</v>
      </c>
      <c r="U6006">
        <f t="shared" si="661"/>
        <v>38.216368817343444</v>
      </c>
      <c r="V6006">
        <f t="shared" si="662"/>
        <v>-1.2574113631991679E-2</v>
      </c>
    </row>
    <row r="6007" spans="1:22">
      <c r="A6007" s="12">
        <f t="shared" si="658"/>
        <v>0</v>
      </c>
      <c r="B6007" t="str">
        <f>YEAR(C6007)&amp;VLOOKUP(MONTH(C6007),lookup!$G$2:$N$13,8)</f>
        <v>2024M09</v>
      </c>
      <c r="C6007" s="7">
        <f t="shared" si="656"/>
        <v>45544</v>
      </c>
      <c r="D6007" s="126">
        <v>37.832490310925834</v>
      </c>
      <c r="E6007">
        <f t="shared" si="657"/>
        <v>37.73681024727891</v>
      </c>
      <c r="F6007" s="126">
        <v>31.552200794330655</v>
      </c>
      <c r="G6007">
        <f t="shared" si="655"/>
        <v>31.66509971687853</v>
      </c>
      <c r="H6007">
        <f t="shared" ref="H6007:H6070" si="663">IF(INDEX(D:D,MATCH(DATE(YEAR($C6007)-1,MONTH($C6007),DAY($C6007)),$C:$C,0),1)=0,0,(INDEX(E:E,MATCH(DATE(YEAR($C6007)-1,MONTH($C6007),DAY($C6007)),$C:$C,0),1)+INDEX(E:E,MATCH(DATE(YEAR($C6007)-2,MONTH($C6007),DAY($C6007)),$C:$C,0),1)+INDEX(E:E,MATCH(DATE(YEAR($C6007)-3,MONTH($C6007),DAY($C6007)),$C:$C,0),1)+INDEX(E:E,MATCH(DATE(YEAR($C6007)-4,MONTH($C6007),DAY($C6007)),$C:$C,0),1)+INDEX(E:E,MATCH(DATE(YEAR($C6007)-5,MONTH($C6007),DAY($C6007)),$C:$C,0),1))/5)</f>
        <v>38.228770354100078</v>
      </c>
      <c r="I6007">
        <f t="shared" ref="I6007:I6070" si="664">IF(INDEX(D:D,MATCH(DATE(YEAR($C6007)-1,MONTH($C6007),DAY($C6007)),$C:$C,0),1)=0,0,(INDEX(G:G,MATCH(DATE(YEAR($C6007)-1,MONTH($C6007),DAY($C6007)),$C:$C,0),1)+INDEX(G:G,MATCH(DATE(YEAR($C6007)-2,MONTH($C6007),DAY($C6007)),$C:$C,0),1)+INDEX(G:G,MATCH(DATE(YEAR($C6007)-3,MONTH($C6007),DAY($C6007)),$C:$C,0),1)+INDEX(G:G,MATCH(DATE(YEAR($C6007)-4,MONTH($C6007),DAY($C6007)),$C:$C,0),1)+INDEX(G:G,MATCH(DATE(YEAR($C6007)-5,MONTH($C6007),DAY($C6007)),$C:$C,0),1))/5)</f>
        <v>32.404382717628337</v>
      </c>
      <c r="J6007">
        <f t="shared" ref="J6007:J6070" si="665">INDEX(L:AW,MATCH(C6007,C:C,0),MATCH($J$1,$L$1:$AW$1,0))*(IF(K6007=$S$1,1,IF(M6007=$S$1,1,IF(O6007=$S$1,1,IF(Q6007=$S$1,1,0)))))</f>
        <v>0</v>
      </c>
      <c r="K6007" s="156"/>
      <c r="L6007" s="69"/>
      <c r="M6007" s="156"/>
      <c r="N6007" s="157"/>
      <c r="O6007" s="156"/>
      <c r="P6007" s="158"/>
      <c r="Q6007" s="148"/>
      <c r="R6007" s="155"/>
      <c r="S6007">
        <f t="shared" si="659"/>
        <v>32.397633046739536</v>
      </c>
      <c r="T6007">
        <f t="shared" si="660"/>
        <v>-6.7496708888015178E-3</v>
      </c>
      <c r="U6007">
        <f t="shared" si="661"/>
        <v>38.223522911114927</v>
      </c>
      <c r="V6007">
        <f t="shared" si="662"/>
        <v>-5.2474429851514515E-3</v>
      </c>
    </row>
    <row r="6008" spans="1:22">
      <c r="A6008" s="12">
        <f t="shared" si="658"/>
        <v>0</v>
      </c>
      <c r="B6008" t="str">
        <f>YEAR(C6008)&amp;VLOOKUP(MONTH(C6008),lookup!$G$2:$N$13,8)</f>
        <v>2024M09</v>
      </c>
      <c r="C6008" s="7">
        <f t="shared" si="656"/>
        <v>45545</v>
      </c>
      <c r="D6008" s="126">
        <v>37.831009983495733</v>
      </c>
      <c r="E6008">
        <f t="shared" si="657"/>
        <v>37.75344687927084</v>
      </c>
      <c r="F6008" s="126">
        <v>31.954718050002793</v>
      </c>
      <c r="G6008">
        <f t="shared" si="655"/>
        <v>31.695238088315811</v>
      </c>
      <c r="H6008">
        <f t="shared" si="663"/>
        <v>38.24025331091039</v>
      </c>
      <c r="I6008">
        <f t="shared" si="664"/>
        <v>32.41968421504599</v>
      </c>
      <c r="J6008">
        <f t="shared" si="665"/>
        <v>0</v>
      </c>
      <c r="K6008" s="156"/>
      <c r="L6008" s="69"/>
      <c r="M6008" s="156"/>
      <c r="N6008" s="157"/>
      <c r="O6008" s="156"/>
      <c r="P6008" s="158"/>
      <c r="Q6008" s="148"/>
      <c r="R6008" s="155"/>
      <c r="S6008">
        <f t="shared" si="659"/>
        <v>32.388289580376977</v>
      </c>
      <c r="T6008">
        <f t="shared" si="660"/>
        <v>-3.1394634669013044E-2</v>
      </c>
      <c r="U6008">
        <f t="shared" si="661"/>
        <v>38.2044554323301</v>
      </c>
      <c r="V6008">
        <f t="shared" si="662"/>
        <v>-3.5797878580289932E-2</v>
      </c>
    </row>
    <row r="6009" spans="1:22">
      <c r="A6009" s="12">
        <f t="shared" si="658"/>
        <v>0</v>
      </c>
      <c r="B6009" t="str">
        <f>YEAR(C6009)&amp;VLOOKUP(MONTH(C6009),lookup!$G$2:$N$13,8)</f>
        <v>2024M09</v>
      </c>
      <c r="C6009" s="7">
        <f t="shared" si="656"/>
        <v>45546</v>
      </c>
      <c r="D6009" s="126">
        <v>37.813908058254256</v>
      </c>
      <c r="E6009">
        <f t="shared" si="657"/>
        <v>37.809943253845503</v>
      </c>
      <c r="F6009" s="126">
        <v>31.546529712190274</v>
      </c>
      <c r="G6009">
        <f t="shared" si="655"/>
        <v>31.729265186654807</v>
      </c>
      <c r="H6009">
        <f t="shared" si="663"/>
        <v>38.18913941445804</v>
      </c>
      <c r="I6009">
        <f t="shared" si="664"/>
        <v>32.388615158113865</v>
      </c>
      <c r="J6009">
        <f t="shared" si="665"/>
        <v>0</v>
      </c>
      <c r="K6009" s="156"/>
      <c r="L6009" s="69"/>
      <c r="M6009" s="156"/>
      <c r="N6009" s="157"/>
      <c r="O6009" s="156"/>
      <c r="P6009" s="158"/>
      <c r="Q6009" s="148"/>
      <c r="R6009" s="155"/>
      <c r="S6009">
        <f t="shared" si="659"/>
        <v>32.372394135980365</v>
      </c>
      <c r="T6009">
        <f t="shared" si="660"/>
        <v>-1.6221022133500185E-2</v>
      </c>
      <c r="U6009">
        <f t="shared" si="661"/>
        <v>38.167423779010775</v>
      </c>
      <c r="V6009">
        <f t="shared" si="662"/>
        <v>-2.1715635447264958E-2</v>
      </c>
    </row>
    <row r="6010" spans="1:22">
      <c r="A6010" s="12">
        <f t="shared" si="658"/>
        <v>0</v>
      </c>
      <c r="B6010" t="str">
        <f>YEAR(C6010)&amp;VLOOKUP(MONTH(C6010),lookup!$G$2:$N$13,8)</f>
        <v>2024M09</v>
      </c>
      <c r="C6010" s="7">
        <f t="shared" si="656"/>
        <v>45547</v>
      </c>
      <c r="D6010" s="126">
        <v>37.464262425968585</v>
      </c>
      <c r="E6010">
        <f t="shared" si="657"/>
        <v>37.798157571542824</v>
      </c>
      <c r="F6010" s="126">
        <v>31.594252540502922</v>
      </c>
      <c r="G6010">
        <f t="shared" si="655"/>
        <v>31.725840926184006</v>
      </c>
      <c r="H6010">
        <f t="shared" si="663"/>
        <v>38.174476672531817</v>
      </c>
      <c r="I6010">
        <f t="shared" si="664"/>
        <v>32.381709117855465</v>
      </c>
      <c r="J6010">
        <f t="shared" si="665"/>
        <v>0</v>
      </c>
      <c r="K6010" s="156"/>
      <c r="L6010" s="69"/>
      <c r="M6010" s="156"/>
      <c r="N6010" s="157"/>
      <c r="O6010" s="156"/>
      <c r="P6010" s="158"/>
      <c r="Q6010" s="148"/>
      <c r="R6010" s="155"/>
      <c r="S6010">
        <f t="shared" si="659"/>
        <v>32.359772747435485</v>
      </c>
      <c r="T6010">
        <f t="shared" si="660"/>
        <v>-2.1936370419979312E-2</v>
      </c>
      <c r="U6010">
        <f t="shared" si="661"/>
        <v>38.147036764985124</v>
      </c>
      <c r="V6010">
        <f t="shared" si="662"/>
        <v>-2.7439907546693121E-2</v>
      </c>
    </row>
    <row r="6011" spans="1:22">
      <c r="A6011" s="12">
        <f t="shared" si="658"/>
        <v>0</v>
      </c>
      <c r="B6011" t="str">
        <f>YEAR(C6011)&amp;VLOOKUP(MONTH(C6011),lookup!$G$2:$N$13,8)</f>
        <v>2024M09</v>
      </c>
      <c r="C6011" s="7">
        <f t="shared" si="656"/>
        <v>45548</v>
      </c>
      <c r="D6011" s="126">
        <v>37.845794263945109</v>
      </c>
      <c r="E6011">
        <f t="shared" si="657"/>
        <v>37.800044904173163</v>
      </c>
      <c r="F6011" s="126">
        <v>31.683122502910351</v>
      </c>
      <c r="G6011">
        <f t="shared" si="655"/>
        <v>31.731302884899854</v>
      </c>
      <c r="H6011">
        <f t="shared" si="663"/>
        <v>38.145184362037334</v>
      </c>
      <c r="I6011">
        <f t="shared" si="664"/>
        <v>32.370623711898887</v>
      </c>
      <c r="J6011">
        <f t="shared" si="665"/>
        <v>0</v>
      </c>
      <c r="K6011" s="156"/>
      <c r="L6011" s="69"/>
      <c r="M6011" s="156"/>
      <c r="N6011" s="157"/>
      <c r="O6011" s="156"/>
      <c r="P6011" s="158"/>
      <c r="Q6011" s="148"/>
      <c r="R6011" s="155"/>
      <c r="S6011">
        <f t="shared" si="659"/>
        <v>32.35620306463251</v>
      </c>
      <c r="T6011">
        <f t="shared" si="660"/>
        <v>-1.4420647266376818E-2</v>
      </c>
      <c r="U6011">
        <f t="shared" si="661"/>
        <v>38.12706388970814</v>
      </c>
      <c r="V6011">
        <f t="shared" si="662"/>
        <v>-1.8120472329194115E-2</v>
      </c>
    </row>
    <row r="6012" spans="1:22">
      <c r="A6012" s="12">
        <f t="shared" si="658"/>
        <v>0</v>
      </c>
      <c r="B6012" t="str">
        <f>YEAR(C6012)&amp;VLOOKUP(MONTH(C6012),lookup!$G$2:$N$13,8)</f>
        <v>2024M09</v>
      </c>
      <c r="C6012" s="7">
        <f t="shared" si="656"/>
        <v>45549</v>
      </c>
      <c r="D6012" s="126">
        <v>38.115594460194217</v>
      </c>
      <c r="E6012">
        <f t="shared" si="657"/>
        <v>37.849930594073236</v>
      </c>
      <c r="F6012" s="126">
        <v>32.172328721857987</v>
      </c>
      <c r="G6012">
        <f t="shared" si="655"/>
        <v>31.779163009590391</v>
      </c>
      <c r="H6012">
        <f t="shared" si="663"/>
        <v>38.137733754989995</v>
      </c>
      <c r="I6012">
        <f t="shared" si="664"/>
        <v>32.368953035304159</v>
      </c>
      <c r="J6012">
        <f t="shared" si="665"/>
        <v>0</v>
      </c>
      <c r="K6012" s="156"/>
      <c r="L6012" s="69"/>
      <c r="M6012" s="156"/>
      <c r="N6012" s="157"/>
      <c r="O6012" s="156"/>
      <c r="P6012" s="158"/>
      <c r="Q6012" s="148"/>
      <c r="R6012" s="155"/>
      <c r="S6012">
        <f t="shared" si="659"/>
        <v>32.371013382827464</v>
      </c>
      <c r="T6012">
        <f t="shared" si="660"/>
        <v>2.0603475233045287E-3</v>
      </c>
      <c r="U6012">
        <f t="shared" si="661"/>
        <v>38.13986383234252</v>
      </c>
      <c r="V6012">
        <f t="shared" si="662"/>
        <v>2.1300773525254613E-3</v>
      </c>
    </row>
    <row r="6013" spans="1:22">
      <c r="A6013" s="12">
        <f t="shared" si="658"/>
        <v>0</v>
      </c>
      <c r="B6013" t="str">
        <f>YEAR(C6013)&amp;VLOOKUP(MONTH(C6013),lookup!$G$2:$N$13,8)</f>
        <v>2024M09</v>
      </c>
      <c r="C6013" s="7">
        <f t="shared" si="656"/>
        <v>45550</v>
      </c>
      <c r="D6013" s="126">
        <v>38.533717331832392</v>
      </c>
      <c r="E6013">
        <f t="shared" si="657"/>
        <v>37.928808893602636</v>
      </c>
      <c r="F6013" s="126">
        <v>32.296219205920252</v>
      </c>
      <c r="G6013">
        <f t="shared" si="655"/>
        <v>31.863074732614933</v>
      </c>
      <c r="H6013">
        <f t="shared" si="663"/>
        <v>38.144097069489959</v>
      </c>
      <c r="I6013">
        <f t="shared" si="664"/>
        <v>32.386361071422748</v>
      </c>
      <c r="J6013">
        <f t="shared" si="665"/>
        <v>0</v>
      </c>
      <c r="K6013" s="156"/>
      <c r="L6013" s="69"/>
      <c r="M6013" s="156"/>
      <c r="N6013" s="157"/>
      <c r="O6013" s="156"/>
      <c r="P6013" s="158"/>
      <c r="Q6013" s="156"/>
      <c r="R6013" s="155"/>
      <c r="S6013">
        <f t="shared" si="659"/>
        <v>32.398503001889836</v>
      </c>
      <c r="T6013">
        <f t="shared" si="660"/>
        <v>1.2141930467088002E-2</v>
      </c>
      <c r="U6013">
        <f t="shared" si="661"/>
        <v>38.152049876296289</v>
      </c>
      <c r="V6013">
        <f t="shared" si="662"/>
        <v>7.9528068063297042E-3</v>
      </c>
    </row>
    <row r="6014" spans="1:22">
      <c r="A6014" s="12">
        <f t="shared" si="658"/>
        <v>0</v>
      </c>
      <c r="B6014" t="str">
        <f>YEAR(C6014)&amp;VLOOKUP(MONTH(C6014),lookup!$G$2:$N$13,8)</f>
        <v>2024M09</v>
      </c>
      <c r="C6014" s="7">
        <f t="shared" si="656"/>
        <v>45551</v>
      </c>
      <c r="D6014" s="126">
        <v>38.106378746701878</v>
      </c>
      <c r="E6014">
        <f t="shared" si="657"/>
        <v>37.961418497740411</v>
      </c>
      <c r="F6014" s="126">
        <v>32.123902269366667</v>
      </c>
      <c r="G6014">
        <f t="shared" si="655"/>
        <v>31.884067525046657</v>
      </c>
      <c r="H6014">
        <f t="shared" si="663"/>
        <v>38.162385133759713</v>
      </c>
      <c r="I6014">
        <f t="shared" si="664"/>
        <v>32.41268873597604</v>
      </c>
      <c r="J6014">
        <f t="shared" si="665"/>
        <v>0</v>
      </c>
      <c r="K6014" s="156"/>
      <c r="L6014" s="69"/>
      <c r="M6014" s="156"/>
      <c r="N6014" s="157"/>
      <c r="O6014" s="156"/>
      <c r="P6014" s="158"/>
      <c r="Q6014" s="156"/>
      <c r="R6014" s="155"/>
      <c r="S6014">
        <f t="shared" si="659"/>
        <v>32.439992338401041</v>
      </c>
      <c r="T6014">
        <f t="shared" si="660"/>
        <v>2.7303602425000406E-2</v>
      </c>
      <c r="U6014">
        <f t="shared" si="661"/>
        <v>38.188699494122488</v>
      </c>
      <c r="V6014">
        <f t="shared" si="662"/>
        <v>2.6314360362775346E-2</v>
      </c>
    </row>
    <row r="6015" spans="1:22">
      <c r="A6015" s="12">
        <f t="shared" si="658"/>
        <v>0</v>
      </c>
      <c r="B6015" t="str">
        <f>YEAR(C6015)&amp;VLOOKUP(MONTH(C6015),lookup!$G$2:$N$13,8)</f>
        <v>2024M09</v>
      </c>
      <c r="C6015" s="7">
        <f t="shared" si="656"/>
        <v>45552</v>
      </c>
      <c r="D6015" s="126">
        <v>38.589052648797924</v>
      </c>
      <c r="E6015">
        <f t="shared" si="657"/>
        <v>38.073299026402722</v>
      </c>
      <c r="F6015" s="126">
        <v>32.331030852166833</v>
      </c>
      <c r="G6015">
        <f t="shared" si="655"/>
        <v>31.998119498659463</v>
      </c>
      <c r="H6015">
        <f t="shared" si="663"/>
        <v>38.204757665646547</v>
      </c>
      <c r="I6015">
        <f t="shared" si="664"/>
        <v>32.458196967840102</v>
      </c>
      <c r="J6015">
        <f t="shared" si="665"/>
        <v>0</v>
      </c>
      <c r="K6015" s="156"/>
      <c r="L6015" s="69"/>
      <c r="M6015" s="156"/>
      <c r="N6015" s="157"/>
      <c r="O6015" s="156"/>
      <c r="P6015" s="158"/>
      <c r="Q6015" s="156"/>
      <c r="R6015" s="155"/>
      <c r="S6015">
        <f t="shared" si="659"/>
        <v>32.466498393054344</v>
      </c>
      <c r="T6015">
        <f t="shared" si="660"/>
        <v>8.3014252142419309E-3</v>
      </c>
      <c r="U6015">
        <f t="shared" si="661"/>
        <v>38.211797649465723</v>
      </c>
      <c r="V6015">
        <f t="shared" si="662"/>
        <v>7.0399838191761432E-3</v>
      </c>
    </row>
    <row r="6016" spans="1:22">
      <c r="A6016" s="12">
        <f t="shared" si="658"/>
        <v>0</v>
      </c>
      <c r="B6016" t="str">
        <f>YEAR(C6016)&amp;VLOOKUP(MONTH(C6016),lookup!$G$2:$N$13,8)</f>
        <v>2024M09</v>
      </c>
      <c r="C6016" s="7">
        <f t="shared" si="656"/>
        <v>45553</v>
      </c>
      <c r="D6016" s="126">
        <v>38.504242164510259</v>
      </c>
      <c r="E6016">
        <f t="shared" si="657"/>
        <v>38.202041015927932</v>
      </c>
      <c r="F6016" s="126">
        <v>32.479668445445299</v>
      </c>
      <c r="G6016">
        <f t="shared" si="655"/>
        <v>32.104713557119823</v>
      </c>
      <c r="H6016">
        <f t="shared" si="663"/>
        <v>38.252024140046856</v>
      </c>
      <c r="I6016">
        <f t="shared" si="664"/>
        <v>32.507267169271721</v>
      </c>
      <c r="J6016">
        <f t="shared" si="665"/>
        <v>0</v>
      </c>
      <c r="K6016" s="156"/>
      <c r="L6016" s="69"/>
      <c r="M6016" s="156"/>
      <c r="N6016" s="157"/>
      <c r="O6016" s="156"/>
      <c r="P6016" s="158"/>
      <c r="Q6016" s="156"/>
      <c r="R6016" s="155"/>
      <c r="S6016">
        <f t="shared" si="659"/>
        <v>32.544716393415484</v>
      </c>
      <c r="T6016">
        <f t="shared" si="660"/>
        <v>3.7449224143763615E-2</v>
      </c>
      <c r="U6016">
        <f t="shared" si="661"/>
        <v>38.293367091433296</v>
      </c>
      <c r="V6016">
        <f t="shared" si="662"/>
        <v>4.1342951386440063E-2</v>
      </c>
    </row>
    <row r="6017" spans="1:22">
      <c r="A6017" s="12">
        <f t="shared" si="658"/>
        <v>0</v>
      </c>
      <c r="B6017" t="str">
        <f>YEAR(C6017)&amp;VLOOKUP(MONTH(C6017),lookup!$G$2:$N$13,8)</f>
        <v>2024M09</v>
      </c>
      <c r="C6017" s="7">
        <f t="shared" si="656"/>
        <v>45554</v>
      </c>
      <c r="D6017" s="126">
        <v>38.84162523181169</v>
      </c>
      <c r="E6017">
        <f t="shared" si="657"/>
        <v>38.349259253264151</v>
      </c>
      <c r="F6017" s="126">
        <v>32.523663673063986</v>
      </c>
      <c r="G6017">
        <f t="shared" si="655"/>
        <v>32.235829527187235</v>
      </c>
      <c r="H6017">
        <f t="shared" si="663"/>
        <v>38.336832586232113</v>
      </c>
      <c r="I6017">
        <f t="shared" si="664"/>
        <v>32.587097408721988</v>
      </c>
      <c r="J6017">
        <f t="shared" si="665"/>
        <v>0</v>
      </c>
      <c r="K6017" s="156"/>
      <c r="L6017" s="69"/>
      <c r="M6017" s="156"/>
      <c r="N6017" s="157"/>
      <c r="O6017" s="156"/>
      <c r="P6017" s="158"/>
      <c r="Q6017" s="156"/>
      <c r="R6017" s="155"/>
      <c r="S6017">
        <f t="shared" si="659"/>
        <v>32.613831463288264</v>
      </c>
      <c r="T6017">
        <f t="shared" si="660"/>
        <v>2.67340545662762E-2</v>
      </c>
      <c r="U6017">
        <f t="shared" si="661"/>
        <v>38.362137297533778</v>
      </c>
      <c r="V6017">
        <f t="shared" si="662"/>
        <v>2.5304711301664895E-2</v>
      </c>
    </row>
    <row r="6018" spans="1:22">
      <c r="A6018" s="12">
        <f t="shared" si="658"/>
        <v>0</v>
      </c>
      <c r="B6018" t="str">
        <f>YEAR(C6018)&amp;VLOOKUP(MONTH(C6018),lookup!$G$2:$N$13,8)</f>
        <v>2024M09</v>
      </c>
      <c r="C6018" s="7">
        <f t="shared" si="656"/>
        <v>45555</v>
      </c>
      <c r="D6018" s="126">
        <v>38.493555746142547</v>
      </c>
      <c r="E6018">
        <f t="shared" si="657"/>
        <v>38.445086859604061</v>
      </c>
      <c r="F6018" s="126">
        <v>32.441190038360226</v>
      </c>
      <c r="G6018">
        <f t="shared" si="655"/>
        <v>32.311168230511825</v>
      </c>
      <c r="H6018">
        <f t="shared" si="663"/>
        <v>38.39184881382478</v>
      </c>
      <c r="I6018">
        <f t="shared" si="664"/>
        <v>32.644062824843772</v>
      </c>
      <c r="J6018">
        <f t="shared" si="665"/>
        <v>0</v>
      </c>
      <c r="K6018" s="156"/>
      <c r="L6018" s="69"/>
      <c r="M6018" s="156"/>
      <c r="N6018" s="157"/>
      <c r="O6018" s="156"/>
      <c r="P6018" s="158"/>
      <c r="Q6018" s="156"/>
      <c r="R6018" s="155"/>
      <c r="S6018">
        <f t="shared" si="659"/>
        <v>32.672821398426926</v>
      </c>
      <c r="T6018">
        <f t="shared" si="660"/>
        <v>2.8758573583154146E-2</v>
      </c>
      <c r="U6018">
        <f t="shared" si="661"/>
        <v>38.422834057609407</v>
      </c>
      <c r="V6018">
        <f t="shared" si="662"/>
        <v>3.0985243784627414E-2</v>
      </c>
    </row>
    <row r="6019" spans="1:22">
      <c r="A6019" s="12">
        <f t="shared" si="658"/>
        <v>0</v>
      </c>
      <c r="B6019" t="str">
        <f>YEAR(C6019)&amp;VLOOKUP(MONTH(C6019),lookup!$G$2:$N$13,8)</f>
        <v>2024M09</v>
      </c>
      <c r="C6019" s="7">
        <f t="shared" si="656"/>
        <v>45556</v>
      </c>
      <c r="D6019" s="126">
        <v>39.098320601808254</v>
      </c>
      <c r="E6019">
        <f t="shared" si="657"/>
        <v>38.570420028218493</v>
      </c>
      <c r="F6019" s="126">
        <v>32.729767153514914</v>
      </c>
      <c r="G6019">
        <f t="shared" si="655"/>
        <v>32.412712516807503</v>
      </c>
      <c r="H6019">
        <f t="shared" si="663"/>
        <v>38.452623074061023</v>
      </c>
      <c r="I6019">
        <f t="shared" si="664"/>
        <v>32.698915220771866</v>
      </c>
      <c r="J6019">
        <f t="shared" si="665"/>
        <v>0</v>
      </c>
      <c r="K6019" s="156"/>
      <c r="L6019" s="69"/>
      <c r="M6019" s="156"/>
      <c r="N6019" s="157"/>
      <c r="O6019" s="156"/>
      <c r="P6019" s="158"/>
      <c r="Q6019" s="156"/>
      <c r="R6019" s="155"/>
      <c r="S6019">
        <f t="shared" si="659"/>
        <v>32.671608497553102</v>
      </c>
      <c r="T6019">
        <f t="shared" si="660"/>
        <v>-2.7306723218764262E-2</v>
      </c>
      <c r="U6019">
        <f t="shared" si="661"/>
        <v>38.424522867569593</v>
      </c>
      <c r="V6019">
        <f t="shared" si="662"/>
        <v>-2.8100206491430413E-2</v>
      </c>
    </row>
    <row r="6020" spans="1:22">
      <c r="A6020" s="12">
        <f t="shared" si="658"/>
        <v>0</v>
      </c>
      <c r="B6020" t="str">
        <f>YEAR(C6020)&amp;VLOOKUP(MONTH(C6020),lookup!$G$2:$N$13,8)</f>
        <v>2024M09</v>
      </c>
      <c r="C6020" s="7">
        <f t="shared" si="656"/>
        <v>45557</v>
      </c>
      <c r="D6020" s="126">
        <v>38.909911969822659</v>
      </c>
      <c r="E6020">
        <f t="shared" si="657"/>
        <v>38.687025974497004</v>
      </c>
      <c r="F6020" s="126">
        <v>32.883918137690756</v>
      </c>
      <c r="G6020">
        <f t="shared" si="655"/>
        <v>32.520521510990726</v>
      </c>
      <c r="H6020">
        <f t="shared" si="663"/>
        <v>38.471728864313057</v>
      </c>
      <c r="I6020">
        <f t="shared" si="664"/>
        <v>32.71184583650377</v>
      </c>
      <c r="J6020">
        <f t="shared" si="665"/>
        <v>0</v>
      </c>
      <c r="K6020" s="156"/>
      <c r="L6020" s="69"/>
      <c r="M6020" s="156"/>
      <c r="N6020" s="157"/>
      <c r="O6020" s="156"/>
      <c r="P6020" s="158"/>
      <c r="Q6020" s="156"/>
      <c r="R6020" s="155"/>
      <c r="S6020">
        <f t="shared" si="659"/>
        <v>32.73729042448997</v>
      </c>
      <c r="T6020">
        <f t="shared" si="660"/>
        <v>2.5444587986200418E-2</v>
      </c>
      <c r="U6020">
        <f t="shared" si="661"/>
        <v>38.500757530440062</v>
      </c>
      <c r="V6020">
        <f t="shared" si="662"/>
        <v>2.9028666127004499E-2</v>
      </c>
    </row>
    <row r="6021" spans="1:22">
      <c r="A6021" s="12">
        <f t="shared" si="658"/>
        <v>0</v>
      </c>
      <c r="B6021" t="str">
        <f>YEAR(C6021)&amp;VLOOKUP(MONTH(C6021),lookup!$G$2:$N$13,8)</f>
        <v>2024M09</v>
      </c>
      <c r="C6021" s="7">
        <f t="shared" si="656"/>
        <v>45558</v>
      </c>
      <c r="D6021" s="126">
        <v>39.062501742717004</v>
      </c>
      <c r="E6021">
        <f t="shared" si="657"/>
        <v>38.759529091337214</v>
      </c>
      <c r="F6021" s="126">
        <v>32.694425521829046</v>
      </c>
      <c r="G6021">
        <f t="shared" si="655"/>
        <v>32.575692294873548</v>
      </c>
      <c r="H6021">
        <f t="shared" si="663"/>
        <v>38.547167961976712</v>
      </c>
      <c r="I6021">
        <f t="shared" si="664"/>
        <v>32.780120892255376</v>
      </c>
      <c r="J6021">
        <f t="shared" si="665"/>
        <v>0</v>
      </c>
      <c r="K6021" s="156"/>
      <c r="L6021" s="69"/>
      <c r="M6021" s="156"/>
      <c r="N6021" s="157"/>
      <c r="O6021" s="156"/>
      <c r="P6021" s="158"/>
      <c r="Q6021" s="156"/>
      <c r="R6021" s="155"/>
      <c r="S6021">
        <f t="shared" si="659"/>
        <v>32.797780967864824</v>
      </c>
      <c r="T6021">
        <f t="shared" si="660"/>
        <v>1.7660075609448711E-2</v>
      </c>
      <c r="U6021">
        <f t="shared" si="661"/>
        <v>38.559366268894834</v>
      </c>
      <c r="V6021">
        <f t="shared" si="662"/>
        <v>1.2198306918122626E-2</v>
      </c>
    </row>
    <row r="6022" spans="1:22">
      <c r="A6022" s="12">
        <f t="shared" si="658"/>
        <v>0</v>
      </c>
      <c r="B6022" t="str">
        <f>YEAR(C6022)&amp;VLOOKUP(MONTH(C6022),lookup!$G$2:$N$13,8)</f>
        <v>2024M09</v>
      </c>
      <c r="C6022" s="7">
        <f t="shared" si="656"/>
        <v>45559</v>
      </c>
      <c r="D6022" s="126">
        <v>38.504566950896098</v>
      </c>
      <c r="E6022">
        <f t="shared" si="657"/>
        <v>38.784442919631509</v>
      </c>
      <c r="F6022" s="126">
        <v>32.466925877785442</v>
      </c>
      <c r="G6022">
        <f t="shared" si="655"/>
        <v>32.596069389761396</v>
      </c>
      <c r="H6022">
        <f t="shared" si="663"/>
        <v>38.579284163756135</v>
      </c>
      <c r="I6022">
        <f t="shared" si="664"/>
        <v>32.81224710583151</v>
      </c>
      <c r="J6022">
        <f t="shared" si="665"/>
        <v>0</v>
      </c>
      <c r="K6022" s="156"/>
      <c r="L6022" s="69"/>
      <c r="M6022" s="156"/>
      <c r="N6022" s="157"/>
      <c r="O6022" s="156"/>
      <c r="P6022" s="158"/>
      <c r="Q6022" s="156"/>
      <c r="R6022" s="155"/>
      <c r="S6022">
        <f t="shared" si="659"/>
        <v>32.812539837015244</v>
      </c>
      <c r="T6022">
        <f t="shared" si="660"/>
        <v>2.9273118373396301E-4</v>
      </c>
      <c r="U6022">
        <f t="shared" si="661"/>
        <v>38.581822902034808</v>
      </c>
      <c r="V6022">
        <f t="shared" si="662"/>
        <v>2.538738278673236E-3</v>
      </c>
    </row>
    <row r="6023" spans="1:22">
      <c r="A6023" s="12">
        <f t="shared" si="658"/>
        <v>0</v>
      </c>
      <c r="B6023" t="str">
        <f>YEAR(C6023)&amp;VLOOKUP(MONTH(C6023),lookup!$G$2:$N$13,8)</f>
        <v>2024M09</v>
      </c>
      <c r="C6023" s="7">
        <f t="shared" si="656"/>
        <v>45560</v>
      </c>
      <c r="D6023" s="126">
        <v>39.072093715835223</v>
      </c>
      <c r="E6023">
        <f t="shared" si="657"/>
        <v>38.833838693323301</v>
      </c>
      <c r="F6023" s="126">
        <v>32.695357986754971</v>
      </c>
      <c r="G6023">
        <f t="shared" si="655"/>
        <v>32.633147695147407</v>
      </c>
      <c r="H6023">
        <f t="shared" si="663"/>
        <v>38.606667802217999</v>
      </c>
      <c r="I6023">
        <f t="shared" si="664"/>
        <v>32.837217573852648</v>
      </c>
      <c r="J6023">
        <f t="shared" si="665"/>
        <v>0</v>
      </c>
      <c r="K6023" s="156"/>
      <c r="L6023" s="69"/>
      <c r="M6023" s="156"/>
      <c r="N6023" s="157"/>
      <c r="O6023" s="156"/>
      <c r="P6023" s="158"/>
      <c r="Q6023" s="156"/>
      <c r="R6023" s="155"/>
      <c r="S6023">
        <f t="shared" si="659"/>
        <v>32.83852754789477</v>
      </c>
      <c r="T6023">
        <f t="shared" si="660"/>
        <v>1.3099740421225192E-3</v>
      </c>
      <c r="U6023">
        <f t="shared" si="661"/>
        <v>38.605033517905539</v>
      </c>
      <c r="V6023">
        <f t="shared" si="662"/>
        <v>-1.6342843124590445E-3</v>
      </c>
    </row>
    <row r="6024" spans="1:22">
      <c r="A6024" s="12">
        <f t="shared" si="658"/>
        <v>0</v>
      </c>
      <c r="B6024" t="str">
        <f>YEAR(C6024)&amp;VLOOKUP(MONTH(C6024),lookup!$G$2:$N$13,8)</f>
        <v>2024M09</v>
      </c>
      <c r="C6024" s="7">
        <f t="shared" si="656"/>
        <v>45561</v>
      </c>
      <c r="D6024" s="126">
        <v>38.88274288446226</v>
      </c>
      <c r="E6024">
        <f t="shared" si="657"/>
        <v>38.889927249846941</v>
      </c>
      <c r="F6024" s="126">
        <v>32.790715240861317</v>
      </c>
      <c r="G6024">
        <f t="shared" ref="G6024:G6087" si="666">AVERAGE(SUM(F6017:F6024)/8,SUM(F6019:F6024)/6)</f>
        <v>32.681715220069329</v>
      </c>
      <c r="H6024">
        <f t="shared" si="663"/>
        <v>38.628260998604638</v>
      </c>
      <c r="I6024">
        <f t="shared" si="664"/>
        <v>32.858749217720423</v>
      </c>
      <c r="J6024">
        <f t="shared" si="665"/>
        <v>0</v>
      </c>
      <c r="K6024" s="156"/>
      <c r="L6024" s="69"/>
      <c r="M6024" s="156"/>
      <c r="N6024" s="157"/>
      <c r="O6024" s="156"/>
      <c r="P6024" s="158"/>
      <c r="Q6024" s="156"/>
      <c r="R6024" s="155"/>
      <c r="S6024">
        <f t="shared" si="659"/>
        <v>32.861136598472307</v>
      </c>
      <c r="T6024">
        <f t="shared" si="660"/>
        <v>2.3873807518839385E-3</v>
      </c>
      <c r="U6024">
        <f t="shared" si="661"/>
        <v>38.628254842565902</v>
      </c>
      <c r="V6024">
        <f t="shared" si="662"/>
        <v>-6.1560387365489078E-6</v>
      </c>
    </row>
    <row r="6025" spans="1:22">
      <c r="A6025" s="12">
        <f t="shared" si="658"/>
        <v>0</v>
      </c>
      <c r="B6025" t="str">
        <f>YEAR(C6025)&amp;VLOOKUP(MONTH(C6025),lookup!$G$2:$N$13,8)</f>
        <v>2024M09</v>
      </c>
      <c r="C6025" s="7">
        <f t="shared" si="656"/>
        <v>45562</v>
      </c>
      <c r="D6025" s="126">
        <v>38.962670235834217</v>
      </c>
      <c r="E6025">
        <f t="shared" si="657"/>
        <v>38.886188365433846</v>
      </c>
      <c r="F6025" s="126">
        <v>32.639939295319948</v>
      </c>
      <c r="G6025">
        <f t="shared" si="666"/>
        <v>32.681496791610748</v>
      </c>
      <c r="H6025">
        <f t="shared" si="663"/>
        <v>38.647858480031893</v>
      </c>
      <c r="I6025">
        <f t="shared" si="664"/>
        <v>32.87714137678897</v>
      </c>
      <c r="J6025">
        <f t="shared" si="665"/>
        <v>0</v>
      </c>
      <c r="K6025" s="156"/>
      <c r="L6025" s="69"/>
      <c r="M6025" s="156"/>
      <c r="N6025" s="157"/>
      <c r="O6025" s="156"/>
      <c r="P6025" s="158"/>
      <c r="Q6025" s="156"/>
      <c r="R6025" s="155"/>
      <c r="S6025">
        <f t="shared" si="659"/>
        <v>32.903787969334743</v>
      </c>
      <c r="T6025">
        <f t="shared" si="660"/>
        <v>2.6646592545773728E-2</v>
      </c>
      <c r="U6025">
        <f t="shared" si="661"/>
        <v>38.674383608887624</v>
      </c>
      <c r="V6025">
        <f t="shared" si="662"/>
        <v>2.6525128855730884E-2</v>
      </c>
    </row>
    <row r="6026" spans="1:22">
      <c r="A6026" s="12">
        <f t="shared" si="658"/>
        <v>0</v>
      </c>
      <c r="B6026" t="str">
        <f>YEAR(C6026)&amp;VLOOKUP(MONTH(C6026),lookup!$G$2:$N$13,8)</f>
        <v>2024M09</v>
      </c>
      <c r="C6026" s="7">
        <f t="shared" si="656"/>
        <v>45563</v>
      </c>
      <c r="D6026" s="126">
        <v>38.774399156348395</v>
      </c>
      <c r="E6026">
        <f t="shared" si="657"/>
        <v>38.892448344115522</v>
      </c>
      <c r="F6026" s="126">
        <v>32.677596346406276</v>
      </c>
      <c r="G6026">
        <f t="shared" si="666"/>
        <v>32.679078703256579</v>
      </c>
      <c r="H6026">
        <f t="shared" si="663"/>
        <v>38.68139580693466</v>
      </c>
      <c r="I6026">
        <f t="shared" si="664"/>
        <v>32.908752860279165</v>
      </c>
      <c r="J6026">
        <f t="shared" si="665"/>
        <v>0</v>
      </c>
      <c r="K6026" s="156"/>
      <c r="L6026" s="69"/>
      <c r="M6026" s="156"/>
      <c r="N6026" s="157"/>
      <c r="O6026" s="156"/>
      <c r="P6026" s="158"/>
      <c r="Q6026" s="156"/>
      <c r="R6026" s="155"/>
      <c r="S6026">
        <f t="shared" si="659"/>
        <v>32.894528239479563</v>
      </c>
      <c r="T6026">
        <f t="shared" si="660"/>
        <v>-1.4224620799602405E-2</v>
      </c>
      <c r="U6026">
        <f t="shared" si="661"/>
        <v>38.662176186690303</v>
      </c>
      <c r="V6026">
        <f t="shared" si="662"/>
        <v>-1.9219620244356861E-2</v>
      </c>
    </row>
    <row r="6027" spans="1:22">
      <c r="A6027" s="12">
        <f t="shared" si="658"/>
        <v>0</v>
      </c>
      <c r="B6027" t="str">
        <f>YEAR(C6027)&amp;VLOOKUP(MONTH(C6027),lookup!$G$2:$N$13,8)</f>
        <v>2024M09</v>
      </c>
      <c r="C6027" s="7">
        <f t="shared" si="656"/>
        <v>45564</v>
      </c>
      <c r="D6027" s="126">
        <v>39.127798962291386</v>
      </c>
      <c r="E6027">
        <f t="shared" si="657"/>
        <v>38.89973217661025</v>
      </c>
      <c r="F6027" s="126">
        <v>32.827000236413788</v>
      </c>
      <c r="G6027">
        <f t="shared" si="666"/>
        <v>32.69620366381983</v>
      </c>
      <c r="H6027">
        <f t="shared" si="663"/>
        <v>38.658864311264196</v>
      </c>
      <c r="I6027">
        <f t="shared" si="664"/>
        <v>32.890329722820766</v>
      </c>
      <c r="J6027">
        <f t="shared" si="665"/>
        <v>0</v>
      </c>
      <c r="K6027" s="156"/>
      <c r="L6027" s="69"/>
      <c r="M6027" s="156"/>
      <c r="N6027" s="157"/>
      <c r="O6027" s="156"/>
      <c r="P6027" s="158"/>
      <c r="Q6027" s="156"/>
      <c r="R6027" s="155"/>
      <c r="S6027">
        <f t="shared" si="659"/>
        <v>32.903810432110632</v>
      </c>
      <c r="T6027">
        <f t="shared" si="660"/>
        <v>1.3480709289865445E-2</v>
      </c>
      <c r="U6027">
        <f t="shared" si="661"/>
        <v>38.672741235519233</v>
      </c>
      <c r="V6027">
        <f t="shared" si="662"/>
        <v>1.3876924255036727E-2</v>
      </c>
    </row>
    <row r="6028" spans="1:22">
      <c r="A6028" s="12">
        <f t="shared" si="658"/>
        <v>0</v>
      </c>
      <c r="B6028" t="str">
        <f>YEAR(C6028)&amp;VLOOKUP(MONTH(C6028),lookup!$G$2:$N$13,8)</f>
        <v>2024M09</v>
      </c>
      <c r="C6028" s="7">
        <f t="shared" ref="C6028:C6091" si="667">C6027+1</f>
        <v>45565</v>
      </c>
      <c r="D6028" s="126">
        <v>38.766491587746593</v>
      </c>
      <c r="E6028">
        <f t="shared" si="657"/>
        <v>38.912595455801373</v>
      </c>
      <c r="F6028" s="126">
        <v>32.604537113963573</v>
      </c>
      <c r="G6028">
        <f t="shared" si="666"/>
        <v>32.690209952851717</v>
      </c>
      <c r="H6028">
        <f t="shared" si="663"/>
        <v>38.675439603137917</v>
      </c>
      <c r="I6028">
        <f t="shared" si="664"/>
        <v>32.903709578846843</v>
      </c>
      <c r="J6028">
        <f t="shared" si="665"/>
        <v>0</v>
      </c>
      <c r="K6028" s="156"/>
      <c r="L6028" s="69"/>
      <c r="M6028" s="156"/>
      <c r="N6028" s="157"/>
      <c r="O6028" s="156"/>
      <c r="P6028" s="158"/>
      <c r="Q6028" s="156"/>
      <c r="R6028" s="155"/>
      <c r="S6028">
        <f t="shared" si="659"/>
        <v>32.872464918426125</v>
      </c>
      <c r="T6028">
        <f t="shared" si="660"/>
        <v>-3.1244660420718162E-2</v>
      </c>
      <c r="U6028">
        <f t="shared" si="661"/>
        <v>38.636583572950435</v>
      </c>
      <c r="V6028">
        <f t="shared" si="662"/>
        <v>-3.8856030187481849E-2</v>
      </c>
    </row>
    <row r="6029" spans="1:22">
      <c r="A6029" s="12">
        <f t="shared" si="658"/>
        <v>0</v>
      </c>
      <c r="B6029" t="str">
        <f>YEAR(C6029)&amp;VLOOKUP(MONTH(C6029),lookup!$G$2:$N$13,8)</f>
        <v>2024M10</v>
      </c>
      <c r="C6029" s="7">
        <f t="shared" si="667"/>
        <v>45566</v>
      </c>
      <c r="D6029" s="126">
        <v>38.993874778840549</v>
      </c>
      <c r="E6029">
        <f t="shared" si="657"/>
        <v>38.901788025809537</v>
      </c>
      <c r="F6029" s="126">
        <v>32.673308554487626</v>
      </c>
      <c r="G6029">
        <f t="shared" si="666"/>
        <v>32.687052689703933</v>
      </c>
      <c r="H6029">
        <f t="shared" si="663"/>
        <v>38.604966211815579</v>
      </c>
      <c r="I6029">
        <f t="shared" si="664"/>
        <v>32.840219645391812</v>
      </c>
      <c r="J6029">
        <f t="shared" si="665"/>
        <v>0</v>
      </c>
      <c r="K6029" s="156"/>
      <c r="L6029" s="69"/>
      <c r="M6029" s="156"/>
      <c r="N6029" s="157"/>
      <c r="O6029" s="156"/>
      <c r="P6029" s="158"/>
      <c r="Q6029" s="156"/>
      <c r="R6029" s="155"/>
      <c r="S6029">
        <f t="shared" si="659"/>
        <v>32.820451073880172</v>
      </c>
      <c r="T6029">
        <f t="shared" si="660"/>
        <v>-1.9768571511640687E-2</v>
      </c>
      <c r="U6029">
        <f t="shared" si="661"/>
        <v>38.582877139483529</v>
      </c>
      <c r="V6029">
        <f t="shared" si="662"/>
        <v>-2.2089072332050819E-2</v>
      </c>
    </row>
    <row r="6030" spans="1:22">
      <c r="A6030" s="12">
        <f t="shared" si="658"/>
        <v>0</v>
      </c>
      <c r="B6030" t="str">
        <f>YEAR(C6030)&amp;VLOOKUP(MONTH(C6030),lookup!$G$2:$N$13,8)</f>
        <v>2024M10</v>
      </c>
      <c r="C6030" s="7">
        <f t="shared" si="667"/>
        <v>45567</v>
      </c>
      <c r="D6030" s="126">
        <v>38.639326951332549</v>
      </c>
      <c r="E6030">
        <f t="shared" si="657"/>
        <v>38.889925864742665</v>
      </c>
      <c r="F6030" s="126">
        <v>32.519143429516781</v>
      </c>
      <c r="G6030">
        <f t="shared" si="666"/>
        <v>32.667685302408429</v>
      </c>
      <c r="H6030">
        <f t="shared" si="663"/>
        <v>38.563787048946935</v>
      </c>
      <c r="I6030">
        <f t="shared" si="664"/>
        <v>32.804566234778221</v>
      </c>
      <c r="J6030">
        <f t="shared" si="665"/>
        <v>0</v>
      </c>
      <c r="K6030" s="156"/>
      <c r="L6030" s="69"/>
      <c r="M6030" s="156"/>
      <c r="N6030" s="157"/>
      <c r="O6030" s="156"/>
      <c r="P6030" s="158"/>
      <c r="Q6030" s="156"/>
      <c r="R6030" s="155"/>
      <c r="S6030">
        <f t="shared" si="659"/>
        <v>32.775749168551023</v>
      </c>
      <c r="T6030">
        <f t="shared" si="660"/>
        <v>-2.881706622719804E-2</v>
      </c>
      <c r="U6030">
        <f t="shared" si="661"/>
        <v>38.529253914295161</v>
      </c>
      <c r="V6030">
        <f t="shared" si="662"/>
        <v>-3.4533134651773878E-2</v>
      </c>
    </row>
    <row r="6031" spans="1:22">
      <c r="A6031" s="12">
        <f t="shared" si="658"/>
        <v>0</v>
      </c>
      <c r="B6031" t="str">
        <f>YEAR(C6031)&amp;VLOOKUP(MONTH(C6031),lookup!$G$2:$N$13,8)</f>
        <v>2024M10</v>
      </c>
      <c r="C6031" s="7">
        <f t="shared" si="667"/>
        <v>45568</v>
      </c>
      <c r="D6031" s="126">
        <v>38.682438792816001</v>
      </c>
      <c r="E6031">
        <f t="shared" si="657"/>
        <v>38.842219811802451</v>
      </c>
      <c r="F6031" s="126">
        <v>32.37356347441672</v>
      </c>
      <c r="G6031">
        <f t="shared" si="666"/>
        <v>32.625375160312025</v>
      </c>
      <c r="H6031">
        <f t="shared" si="663"/>
        <v>38.525952241114119</v>
      </c>
      <c r="I6031">
        <f t="shared" si="664"/>
        <v>32.768605478915639</v>
      </c>
      <c r="J6031">
        <f t="shared" si="665"/>
        <v>0</v>
      </c>
      <c r="K6031" s="156"/>
      <c r="L6031" s="69"/>
      <c r="M6031" s="156"/>
      <c r="N6031" s="157"/>
      <c r="O6031" s="156"/>
      <c r="P6031" s="158"/>
      <c r="Q6031" s="156"/>
      <c r="R6031" s="155"/>
      <c r="S6031">
        <f t="shared" si="659"/>
        <v>32.740657331148874</v>
      </c>
      <c r="T6031">
        <f t="shared" si="660"/>
        <v>-2.7948147766764464E-2</v>
      </c>
      <c r="U6031">
        <f t="shared" si="661"/>
        <v>38.496056813956464</v>
      </c>
      <c r="V6031">
        <f t="shared" si="662"/>
        <v>-2.9895427157654808E-2</v>
      </c>
    </row>
    <row r="6032" spans="1:22">
      <c r="A6032" s="12">
        <f t="shared" si="658"/>
        <v>0</v>
      </c>
      <c r="B6032" t="str">
        <f>YEAR(C6032)&amp;VLOOKUP(MONTH(C6032),lookup!$G$2:$N$13,8)</f>
        <v>2024M10</v>
      </c>
      <c r="C6032" s="7">
        <f t="shared" si="667"/>
        <v>45569</v>
      </c>
      <c r="D6032" s="126">
        <v>39.07782564765737</v>
      </c>
      <c r="E6032">
        <f t="shared" si="657"/>
        <v>38.879698025444561</v>
      </c>
      <c r="F6032" s="126">
        <v>32.938508680004446</v>
      </c>
      <c r="G6032">
        <f t="shared" si="666"/>
        <v>32.656354944724981</v>
      </c>
      <c r="H6032">
        <f t="shared" si="663"/>
        <v>38.451457189628833</v>
      </c>
      <c r="I6032">
        <f t="shared" si="664"/>
        <v>32.697036243011112</v>
      </c>
      <c r="J6032">
        <f t="shared" si="665"/>
        <v>0</v>
      </c>
      <c r="K6032" s="156"/>
      <c r="L6032" s="69"/>
      <c r="M6032" s="156"/>
      <c r="N6032" s="157"/>
      <c r="O6032" s="156"/>
      <c r="P6032" s="158"/>
      <c r="Q6032" s="156"/>
      <c r="R6032" s="155"/>
      <c r="S6032">
        <f t="shared" si="659"/>
        <v>32.680832695040408</v>
      </c>
      <c r="T6032">
        <f t="shared" si="660"/>
        <v>-1.6203547970704335E-2</v>
      </c>
      <c r="U6032">
        <f t="shared" si="661"/>
        <v>38.437856482346241</v>
      </c>
      <c r="V6032">
        <f t="shared" si="662"/>
        <v>-1.3600707282591884E-2</v>
      </c>
    </row>
    <row r="6033" spans="1:22">
      <c r="A6033" s="12">
        <f t="shared" si="658"/>
        <v>0</v>
      </c>
      <c r="B6033" t="str">
        <f>YEAR(C6033)&amp;VLOOKUP(MONTH(C6033),lookup!$G$2:$N$13,8)</f>
        <v>2024M10</v>
      </c>
      <c r="C6033" s="7">
        <f t="shared" si="667"/>
        <v>45570</v>
      </c>
      <c r="D6033" s="126">
        <v>39.448037680906083</v>
      </c>
      <c r="E6033">
        <f t="shared" si="657"/>
        <v>38.936720050646116</v>
      </c>
      <c r="F6033" s="126">
        <v>33.001522770226515</v>
      </c>
      <c r="G6033">
        <f t="shared" si="666"/>
        <v>32.693497456391043</v>
      </c>
      <c r="H6033">
        <f t="shared" si="663"/>
        <v>38.41859656390794</v>
      </c>
      <c r="I6033">
        <f t="shared" si="664"/>
        <v>32.660805065836414</v>
      </c>
      <c r="J6033">
        <f t="shared" si="665"/>
        <v>0</v>
      </c>
      <c r="K6033" s="156"/>
      <c r="L6033" s="69"/>
      <c r="M6033" s="156"/>
      <c r="N6033" s="157"/>
      <c r="O6033" s="156"/>
      <c r="P6033" s="158"/>
      <c r="Q6033" s="156"/>
      <c r="R6033" s="155"/>
      <c r="S6033">
        <f t="shared" si="659"/>
        <v>32.641905382421022</v>
      </c>
      <c r="T6033">
        <f t="shared" si="660"/>
        <v>-1.8899683415391166E-2</v>
      </c>
      <c r="U6033">
        <f t="shared" si="661"/>
        <v>38.393378598582046</v>
      </c>
      <c r="V6033">
        <f t="shared" si="662"/>
        <v>-2.5217965325893488E-2</v>
      </c>
    </row>
    <row r="6034" spans="1:22">
      <c r="A6034" s="12">
        <f t="shared" si="658"/>
        <v>0</v>
      </c>
      <c r="B6034" t="str">
        <f>YEAR(C6034)&amp;VLOOKUP(MONTH(C6034),lookup!$G$2:$N$13,8)</f>
        <v>2024M10</v>
      </c>
      <c r="C6034" s="7">
        <f t="shared" si="667"/>
        <v>45571</v>
      </c>
      <c r="D6034" s="126">
        <v>39.171421486252555</v>
      </c>
      <c r="E6034">
        <f t="shared" si="657"/>
        <v>38.995278104473947</v>
      </c>
      <c r="F6034" s="126">
        <v>32.990428018727044</v>
      </c>
      <c r="G6034">
        <f t="shared" si="666"/>
        <v>32.74520701130804</v>
      </c>
      <c r="H6034">
        <f t="shared" si="663"/>
        <v>38.363023300989653</v>
      </c>
      <c r="I6034">
        <f t="shared" si="664"/>
        <v>32.617852493212332</v>
      </c>
      <c r="J6034">
        <f t="shared" si="665"/>
        <v>0</v>
      </c>
      <c r="K6034" s="156"/>
      <c r="L6034" s="69"/>
      <c r="M6034" s="156"/>
      <c r="N6034" s="157"/>
      <c r="O6034" s="156"/>
      <c r="P6034" s="158"/>
      <c r="Q6034" s="156"/>
      <c r="R6034" s="155"/>
      <c r="S6034">
        <f t="shared" si="659"/>
        <v>32.616797608173968</v>
      </c>
      <c r="T6034">
        <f t="shared" si="660"/>
        <v>-1.0548850383642616E-3</v>
      </c>
      <c r="U6034">
        <f t="shared" si="661"/>
        <v>38.368596879806674</v>
      </c>
      <c r="V6034">
        <f t="shared" si="662"/>
        <v>5.5735788170210299E-3</v>
      </c>
    </row>
    <row r="6035" spans="1:22">
      <c r="A6035" s="12">
        <f t="shared" si="658"/>
        <v>0</v>
      </c>
      <c r="B6035" t="str">
        <f>YEAR(C6035)&amp;VLOOKUP(MONTH(C6035),lookup!$G$2:$N$13,8)</f>
        <v>2024M10</v>
      </c>
      <c r="C6035" s="7">
        <f t="shared" si="667"/>
        <v>45572</v>
      </c>
      <c r="D6035" s="126">
        <v>39.090038517919275</v>
      </c>
      <c r="E6035">
        <f t="shared" si="657"/>
        <v>39.000931721623921</v>
      </c>
      <c r="F6035" s="126">
        <v>32.775760105146823</v>
      </c>
      <c r="G6035">
        <f t="shared" si="666"/>
        <v>32.750542132325457</v>
      </c>
      <c r="H6035">
        <f t="shared" si="663"/>
        <v>38.371716885598943</v>
      </c>
      <c r="I6035">
        <f t="shared" si="664"/>
        <v>32.62189266258018</v>
      </c>
      <c r="J6035">
        <f t="shared" si="665"/>
        <v>0</v>
      </c>
      <c r="K6035" s="156"/>
      <c r="L6035" s="69"/>
      <c r="M6035" s="156"/>
      <c r="N6035" s="157"/>
      <c r="O6035" s="156"/>
      <c r="P6035" s="158"/>
      <c r="Q6035" s="156"/>
      <c r="R6035" s="155"/>
      <c r="S6035">
        <f t="shared" si="659"/>
        <v>32.626664710493529</v>
      </c>
      <c r="T6035">
        <f t="shared" si="660"/>
        <v>4.7720479133488425E-3</v>
      </c>
      <c r="U6035">
        <f t="shared" si="661"/>
        <v>38.374106249689646</v>
      </c>
      <c r="V6035">
        <f t="shared" si="662"/>
        <v>2.3893640907033387E-3</v>
      </c>
    </row>
    <row r="6036" spans="1:22">
      <c r="A6036" s="12">
        <f t="shared" si="658"/>
        <v>0</v>
      </c>
      <c r="B6036" t="str">
        <f>YEAR(C6036)&amp;VLOOKUP(MONTH(C6036),lookup!$G$2:$N$13,8)</f>
        <v>2024M10</v>
      </c>
      <c r="C6036" s="7">
        <f t="shared" si="667"/>
        <v>45573</v>
      </c>
      <c r="D6036" s="126">
        <v>39.213824129422413</v>
      </c>
      <c r="E6036">
        <f t="shared" si="657"/>
        <v>39.076764770319478</v>
      </c>
      <c r="F6036" s="126">
        <v>33.061176082032176</v>
      </c>
      <c r="G6036">
        <f t="shared" si="666"/>
        <v>32.824251455539354</v>
      </c>
      <c r="H6036">
        <f t="shared" si="663"/>
        <v>38.375406176360698</v>
      </c>
      <c r="I6036">
        <f t="shared" si="664"/>
        <v>32.628640990163284</v>
      </c>
      <c r="J6036">
        <f t="shared" si="665"/>
        <v>0</v>
      </c>
      <c r="K6036" s="156"/>
      <c r="L6036" s="69"/>
      <c r="M6036" s="156"/>
      <c r="N6036" s="157"/>
      <c r="O6036" s="156"/>
      <c r="P6036" s="158"/>
      <c r="Q6036" s="156"/>
      <c r="R6036" s="155"/>
      <c r="S6036">
        <f t="shared" si="659"/>
        <v>32.635832437846055</v>
      </c>
      <c r="T6036">
        <f t="shared" si="660"/>
        <v>7.191447682771468E-3</v>
      </c>
      <c r="U6036">
        <f t="shared" si="661"/>
        <v>38.386287390935784</v>
      </c>
      <c r="V6036">
        <f t="shared" si="662"/>
        <v>1.0881214575086062E-2</v>
      </c>
    </row>
    <row r="6037" spans="1:22">
      <c r="A6037" s="12">
        <f t="shared" si="658"/>
        <v>0</v>
      </c>
      <c r="B6037" t="str">
        <f>YEAR(C6037)&amp;VLOOKUP(MONTH(C6037),lookup!$G$2:$N$13,8)</f>
        <v>2024M10</v>
      </c>
      <c r="C6037" s="7">
        <f t="shared" si="667"/>
        <v>45574</v>
      </c>
      <c r="D6037" s="126">
        <v>39.122779035763514</v>
      </c>
      <c r="E6037">
        <f t="shared" si="657"/>
        <v>39.121516306622794</v>
      </c>
      <c r="F6037" s="126">
        <v>32.779876574384659</v>
      </c>
      <c r="G6037">
        <f t="shared" si="666"/>
        <v>32.864771381780258</v>
      </c>
      <c r="H6037">
        <f t="shared" si="663"/>
        <v>38.37875414804018</v>
      </c>
      <c r="I6037">
        <f t="shared" si="664"/>
        <v>32.628340918562742</v>
      </c>
      <c r="J6037">
        <f t="shared" si="665"/>
        <v>0</v>
      </c>
      <c r="K6037" s="156"/>
      <c r="L6037" s="69"/>
      <c r="M6037" s="156"/>
      <c r="N6037" s="157"/>
      <c r="O6037" s="156"/>
      <c r="P6037" s="158"/>
      <c r="Q6037" s="156"/>
      <c r="R6037" s="155"/>
      <c r="S6037">
        <f t="shared" si="659"/>
        <v>32.634728623686229</v>
      </c>
      <c r="T6037">
        <f t="shared" si="660"/>
        <v>6.3877051234868532E-3</v>
      </c>
      <c r="U6037">
        <f t="shared" si="661"/>
        <v>38.387648191303846</v>
      </c>
      <c r="V6037">
        <f t="shared" si="662"/>
        <v>8.8940432636661626E-3</v>
      </c>
    </row>
    <row r="6038" spans="1:22">
      <c r="A6038" s="12">
        <f t="shared" si="658"/>
        <v>0</v>
      </c>
      <c r="B6038" t="str">
        <f>YEAR(C6038)&amp;VLOOKUP(MONTH(C6038),lookup!$G$2:$N$13,8)</f>
        <v>2024M10</v>
      </c>
      <c r="C6038" s="7">
        <f t="shared" si="667"/>
        <v>45575</v>
      </c>
      <c r="D6038" s="126">
        <v>39.069822258637046</v>
      </c>
      <c r="E6038">
        <f t="shared" si="657"/>
        <v>39.147755314244293</v>
      </c>
      <c r="F6038" s="126">
        <v>32.931398625566821</v>
      </c>
      <c r="G6038">
        <f t="shared" si="666"/>
        <v>32.88994482699691</v>
      </c>
      <c r="H6038">
        <f t="shared" si="663"/>
        <v>38.415732882989985</v>
      </c>
      <c r="I6038">
        <f t="shared" si="664"/>
        <v>32.661268814141827</v>
      </c>
      <c r="J6038">
        <f t="shared" si="665"/>
        <v>0</v>
      </c>
      <c r="K6038" s="156"/>
      <c r="L6038" s="69"/>
      <c r="M6038" s="156"/>
      <c r="N6038" s="157"/>
      <c r="O6038" s="156"/>
      <c r="P6038" s="158"/>
      <c r="Q6038" s="156"/>
      <c r="R6038" s="155"/>
      <c r="S6038">
        <f t="shared" si="659"/>
        <v>32.669485282274955</v>
      </c>
      <c r="T6038">
        <f t="shared" si="660"/>
        <v>8.2164681331278189E-3</v>
      </c>
      <c r="U6038">
        <f t="shared" si="661"/>
        <v>38.423851349557857</v>
      </c>
      <c r="V6038">
        <f t="shared" si="662"/>
        <v>8.1184665678719625E-3</v>
      </c>
    </row>
    <row r="6039" spans="1:22">
      <c r="A6039" s="12">
        <f t="shared" si="658"/>
        <v>0</v>
      </c>
      <c r="B6039" t="str">
        <f>YEAR(C6039)&amp;VLOOKUP(MONTH(C6039),lookup!$G$2:$N$13,8)</f>
        <v>2024M10</v>
      </c>
      <c r="C6039" s="7">
        <f t="shared" si="667"/>
        <v>45576</v>
      </c>
      <c r="D6039" s="126">
        <v>39.016744245230861</v>
      </c>
      <c r="E6039">
        <f t="shared" si="657"/>
        <v>39.13270828538063</v>
      </c>
      <c r="F6039" s="126">
        <v>32.680390989152819</v>
      </c>
      <c r="G6039">
        <f t="shared" si="666"/>
        <v>32.882360564911778</v>
      </c>
      <c r="H6039">
        <f t="shared" si="663"/>
        <v>38.422068418402652</v>
      </c>
      <c r="I6039">
        <f t="shared" si="664"/>
        <v>32.667313054039326</v>
      </c>
      <c r="J6039">
        <f t="shared" si="665"/>
        <v>0</v>
      </c>
      <c r="K6039" s="156"/>
      <c r="L6039" s="69"/>
      <c r="M6039" s="156"/>
      <c r="N6039" s="157"/>
      <c r="O6039" s="156"/>
      <c r="P6039" s="158"/>
      <c r="Q6039" s="156"/>
      <c r="R6039" s="155"/>
      <c r="S6039">
        <f t="shared" si="659"/>
        <v>32.673808182902825</v>
      </c>
      <c r="T6039">
        <f t="shared" si="660"/>
        <v>6.4951288634986781E-3</v>
      </c>
      <c r="U6039">
        <f t="shared" si="661"/>
        <v>38.432481258425334</v>
      </c>
      <c r="V6039">
        <f t="shared" si="662"/>
        <v>1.041284002268128E-2</v>
      </c>
    </row>
    <row r="6040" spans="1:22">
      <c r="A6040" s="12">
        <f t="shared" si="658"/>
        <v>0</v>
      </c>
      <c r="B6040" t="str">
        <f>YEAR(C6040)&amp;VLOOKUP(MONTH(C6040),lookup!$G$2:$N$13,8)</f>
        <v>2024M10</v>
      </c>
      <c r="C6040" s="7">
        <f t="shared" si="667"/>
        <v>45577</v>
      </c>
      <c r="D6040" s="126">
        <v>39.233957468648363</v>
      </c>
      <c r="E6040">
        <f t="shared" si="657"/>
        <v>39.147677856058877</v>
      </c>
      <c r="F6040" s="126">
        <v>33.025003490421923</v>
      </c>
      <c r="G6040">
        <f t="shared" si="666"/>
        <v>32.890647779870775</v>
      </c>
      <c r="H6040">
        <f t="shared" si="663"/>
        <v>38.452873208605766</v>
      </c>
      <c r="I6040">
        <f t="shared" si="664"/>
        <v>32.694843263539134</v>
      </c>
      <c r="J6040">
        <f t="shared" si="665"/>
        <v>0</v>
      </c>
      <c r="K6040" s="156"/>
      <c r="L6040" s="69"/>
      <c r="M6040" s="156"/>
      <c r="N6040" s="157"/>
      <c r="O6040" s="156"/>
      <c r="P6040" s="158"/>
      <c r="Q6040" s="156"/>
      <c r="R6040" s="155"/>
      <c r="S6040">
        <f t="shared" si="659"/>
        <v>32.704681637882416</v>
      </c>
      <c r="T6040">
        <f t="shared" si="660"/>
        <v>9.8383743432819415E-3</v>
      </c>
      <c r="U6040">
        <f t="shared" si="661"/>
        <v>38.458182079051731</v>
      </c>
      <c r="V6040">
        <f t="shared" si="662"/>
        <v>5.3088704459653968E-3</v>
      </c>
    </row>
    <row r="6041" spans="1:22">
      <c r="A6041" s="12">
        <f t="shared" si="658"/>
        <v>0</v>
      </c>
      <c r="B6041" t="str">
        <f>YEAR(C6041)&amp;VLOOKUP(MONTH(C6041),lookup!$G$2:$N$13,8)</f>
        <v>2024M10</v>
      </c>
      <c r="C6041" s="7">
        <f t="shared" si="667"/>
        <v>45578</v>
      </c>
      <c r="D6041" s="126">
        <v>39.18565999022514</v>
      </c>
      <c r="E6041">
        <f t="shared" si="657"/>
        <v>39.139247706416811</v>
      </c>
      <c r="F6041" s="126">
        <v>32.816951361994313</v>
      </c>
      <c r="G6041">
        <f t="shared" si="666"/>
        <v>32.88254467159355</v>
      </c>
      <c r="H6041">
        <f t="shared" si="663"/>
        <v>38.466258693865079</v>
      </c>
      <c r="I6041">
        <f t="shared" si="664"/>
        <v>32.711314053809801</v>
      </c>
      <c r="J6041">
        <f t="shared" si="665"/>
        <v>0</v>
      </c>
      <c r="K6041" s="156"/>
      <c r="L6041" s="69"/>
      <c r="M6041" s="156"/>
      <c r="N6041" s="157"/>
      <c r="O6041" s="156"/>
      <c r="P6041" s="158"/>
      <c r="Q6041" s="156"/>
      <c r="R6041" s="155"/>
      <c r="S6041">
        <f t="shared" si="659"/>
        <v>32.719874266158399</v>
      </c>
      <c r="T6041">
        <f t="shared" si="660"/>
        <v>8.5602123485983839E-3</v>
      </c>
      <c r="U6041">
        <f t="shared" si="661"/>
        <v>38.479777233680444</v>
      </c>
      <c r="V6041">
        <f t="shared" si="662"/>
        <v>1.3518539815365216E-2</v>
      </c>
    </row>
    <row r="6042" spans="1:22">
      <c r="A6042" s="12">
        <f t="shared" si="658"/>
        <v>0</v>
      </c>
      <c r="B6042" t="str">
        <f>YEAR(C6042)&amp;VLOOKUP(MONTH(C6042),lookup!$G$2:$N$13,8)</f>
        <v>2024M10</v>
      </c>
      <c r="C6042" s="7">
        <f t="shared" si="667"/>
        <v>45579</v>
      </c>
      <c r="D6042" s="126">
        <v>39.067883102403208</v>
      </c>
      <c r="E6042">
        <f t="shared" si="657"/>
        <v>39.120614805174625</v>
      </c>
      <c r="F6042" s="126">
        <v>32.880265745656786</v>
      </c>
      <c r="G6042">
        <f t="shared" si="666"/>
        <v>32.860583668162043</v>
      </c>
      <c r="H6042">
        <f t="shared" si="663"/>
        <v>38.495061152907162</v>
      </c>
      <c r="I6042">
        <f t="shared" si="664"/>
        <v>32.733134608974559</v>
      </c>
      <c r="J6042">
        <f t="shared" si="665"/>
        <v>0</v>
      </c>
      <c r="K6042" s="156"/>
      <c r="L6042" s="69"/>
      <c r="M6042" s="156"/>
      <c r="N6042" s="157"/>
      <c r="O6042" s="156"/>
      <c r="P6042" s="158"/>
      <c r="Q6042" s="156"/>
      <c r="R6042" s="155"/>
      <c r="S6042">
        <f t="shared" si="659"/>
        <v>32.745394824171953</v>
      </c>
      <c r="T6042">
        <f t="shared" si="660"/>
        <v>1.226021519739362E-2</v>
      </c>
      <c r="U6042">
        <f t="shared" si="661"/>
        <v>38.508587418533544</v>
      </c>
      <c r="V6042">
        <f t="shared" si="662"/>
        <v>1.3526265626381928E-2</v>
      </c>
    </row>
    <row r="6043" spans="1:22">
      <c r="A6043" s="12">
        <f t="shared" si="658"/>
        <v>0</v>
      </c>
      <c r="B6043" t="str">
        <f>YEAR(C6043)&amp;VLOOKUP(MONTH(C6043),lookup!$G$2:$N$13,8)</f>
        <v>2024M10</v>
      </c>
      <c r="C6043" s="7">
        <f t="shared" si="667"/>
        <v>45580</v>
      </c>
      <c r="D6043" s="126">
        <v>39.076085162907454</v>
      </c>
      <c r="E6043">
        <f t="shared" si="657"/>
        <v>39.115851564415053</v>
      </c>
      <c r="F6043" s="126">
        <v>32.746421862595021</v>
      </c>
      <c r="G6043">
        <f t="shared" si="666"/>
        <v>32.855962135353423</v>
      </c>
      <c r="H6043">
        <f t="shared" si="663"/>
        <v>38.534524335216524</v>
      </c>
      <c r="I6043">
        <f t="shared" si="664"/>
        <v>32.764211014092922</v>
      </c>
      <c r="J6043">
        <f t="shared" si="665"/>
        <v>0</v>
      </c>
      <c r="K6043" s="156"/>
      <c r="L6043" s="69"/>
      <c r="M6043" s="156"/>
      <c r="N6043" s="157"/>
      <c r="O6043" s="156"/>
      <c r="P6043" s="158"/>
      <c r="Q6043" s="156"/>
      <c r="R6043" s="155"/>
      <c r="S6043">
        <f t="shared" si="659"/>
        <v>32.769549470551411</v>
      </c>
      <c r="T6043">
        <f t="shared" si="660"/>
        <v>5.3384564584888494E-3</v>
      </c>
      <c r="U6043">
        <f t="shared" si="661"/>
        <v>38.53894016472519</v>
      </c>
      <c r="V6043">
        <f t="shared" si="662"/>
        <v>4.415829508666036E-3</v>
      </c>
    </row>
    <row r="6044" spans="1:22">
      <c r="A6044" s="12">
        <f t="shared" si="658"/>
        <v>0</v>
      </c>
      <c r="B6044" t="str">
        <f>YEAR(C6044)&amp;VLOOKUP(MONTH(C6044),lookup!$G$2:$N$13,8)</f>
        <v>2024M10</v>
      </c>
      <c r="C6044" s="7">
        <f t="shared" si="667"/>
        <v>45581</v>
      </c>
      <c r="D6044" s="126">
        <v>39.468445617034021</v>
      </c>
      <c r="E6044">
        <f t="shared" si="657"/>
        <v>39.164984020590524</v>
      </c>
      <c r="F6044" s="126">
        <v>33.185112199307916</v>
      </c>
      <c r="G6044">
        <f t="shared" si="666"/>
        <v>32.884850940494914</v>
      </c>
      <c r="H6044">
        <f t="shared" si="663"/>
        <v>38.537755214044708</v>
      </c>
      <c r="I6044">
        <f t="shared" si="664"/>
        <v>32.768294987223847</v>
      </c>
      <c r="J6044">
        <f t="shared" si="665"/>
        <v>0</v>
      </c>
      <c r="K6044" s="156"/>
      <c r="L6044" s="69"/>
      <c r="M6044" s="156"/>
      <c r="N6044" s="157"/>
      <c r="O6044" s="156"/>
      <c r="P6044" s="158"/>
      <c r="Q6044" s="156"/>
      <c r="R6044" s="155"/>
      <c r="S6044">
        <f t="shared" si="659"/>
        <v>32.780660339366406</v>
      </c>
      <c r="T6044">
        <f t="shared" si="660"/>
        <v>1.2365352142559516E-2</v>
      </c>
      <c r="U6044">
        <f t="shared" si="661"/>
        <v>38.555232650280459</v>
      </c>
      <c r="V6044">
        <f t="shared" si="662"/>
        <v>1.7477436235751043E-2</v>
      </c>
    </row>
    <row r="6045" spans="1:22">
      <c r="A6045" s="12">
        <f t="shared" si="658"/>
        <v>0</v>
      </c>
      <c r="B6045" t="str">
        <f>YEAR(C6045)&amp;VLOOKUP(MONTH(C6045),lookup!$G$2:$N$13,8)</f>
        <v>2024M10</v>
      </c>
      <c r="C6045" s="7">
        <f t="shared" si="667"/>
        <v>45582</v>
      </c>
      <c r="D6045" s="126">
        <v>39.566974092697919</v>
      </c>
      <c r="E6045">
        <f t="shared" si="657"/>
        <v>39.238598698937842</v>
      </c>
      <c r="F6045" s="126">
        <v>33.150450520854221</v>
      </c>
      <c r="G6045">
        <f t="shared" si="666"/>
        <v>32.947183439791047</v>
      </c>
      <c r="H6045">
        <f t="shared" si="663"/>
        <v>38.594526403966753</v>
      </c>
      <c r="I6045">
        <f t="shared" si="664"/>
        <v>32.81913936461406</v>
      </c>
      <c r="J6045">
        <f t="shared" si="665"/>
        <v>0</v>
      </c>
      <c r="K6045" s="156"/>
      <c r="L6045" s="69"/>
      <c r="M6045" s="156"/>
      <c r="N6045" s="157"/>
      <c r="O6045" s="156"/>
      <c r="P6045" s="158"/>
      <c r="Q6045" s="156"/>
      <c r="R6045" s="155"/>
      <c r="S6045">
        <f t="shared" si="659"/>
        <v>32.832029569817493</v>
      </c>
      <c r="T6045">
        <f t="shared" si="660"/>
        <v>1.2890205203433425E-2</v>
      </c>
      <c r="U6045">
        <f t="shared" si="661"/>
        <v>38.606636228064659</v>
      </c>
      <c r="V6045">
        <f t="shared" si="662"/>
        <v>1.2109824097905175E-2</v>
      </c>
    </row>
    <row r="6046" spans="1:22">
      <c r="A6046" s="12">
        <f t="shared" si="658"/>
        <v>0</v>
      </c>
      <c r="B6046" t="str">
        <f>YEAR(C6046)&amp;VLOOKUP(MONTH(C6046),lookup!$G$2:$N$13,8)</f>
        <v>2024M10</v>
      </c>
      <c r="C6046" s="7">
        <f t="shared" si="667"/>
        <v>45583</v>
      </c>
      <c r="D6046" s="126">
        <v>39.5217925394562</v>
      </c>
      <c r="E6046">
        <f t="shared" si="657"/>
        <v>39.290833097389694</v>
      </c>
      <c r="F6046" s="126">
        <v>33.268453333024432</v>
      </c>
      <c r="G6046">
        <f t="shared" si="666"/>
        <v>32.988536845890692</v>
      </c>
      <c r="H6046">
        <f t="shared" si="663"/>
        <v>38.615458828576422</v>
      </c>
      <c r="I6046">
        <f t="shared" si="664"/>
        <v>32.833792715618358</v>
      </c>
      <c r="J6046">
        <f t="shared" si="665"/>
        <v>0</v>
      </c>
      <c r="K6046" s="156"/>
      <c r="L6046" s="69"/>
      <c r="M6046" s="156"/>
      <c r="N6046" s="157"/>
      <c r="O6046" s="156"/>
      <c r="P6046" s="158"/>
      <c r="Q6046" s="156"/>
      <c r="R6046" s="155"/>
      <c r="S6046">
        <f t="shared" si="659"/>
        <v>32.84998392191536</v>
      </c>
      <c r="T6046">
        <f t="shared" si="660"/>
        <v>1.619120629700177E-2</v>
      </c>
      <c r="U6046">
        <f t="shared" si="661"/>
        <v>38.634770290965911</v>
      </c>
      <c r="V6046">
        <f t="shared" si="662"/>
        <v>1.9311462389488554E-2</v>
      </c>
    </row>
    <row r="6047" spans="1:22">
      <c r="A6047" s="12">
        <f t="shared" si="658"/>
        <v>0</v>
      </c>
      <c r="B6047" t="str">
        <f>YEAR(C6047)&amp;VLOOKUP(MONTH(C6047),lookup!$G$2:$N$13,8)</f>
        <v>2024M10</v>
      </c>
      <c r="C6047" s="7">
        <f t="shared" si="667"/>
        <v>45584</v>
      </c>
      <c r="D6047" s="126">
        <v>39.723949781753198</v>
      </c>
      <c r="E6047">
        <f t="shared" si="657"/>
        <v>39.379890926049676</v>
      </c>
      <c r="F6047" s="126">
        <v>33.292971998912272</v>
      </c>
      <c r="G6047">
        <f t="shared" si="666"/>
        <v>33.066491545410486</v>
      </c>
      <c r="H6047">
        <f t="shared" si="663"/>
        <v>38.652674777777534</v>
      </c>
      <c r="I6047">
        <f t="shared" si="664"/>
        <v>32.862936809014954</v>
      </c>
      <c r="J6047">
        <f t="shared" si="665"/>
        <v>0</v>
      </c>
      <c r="K6047" s="156"/>
      <c r="L6047" s="69"/>
      <c r="M6047" s="156"/>
      <c r="N6047" s="157"/>
      <c r="O6047" s="156"/>
      <c r="P6047" s="158"/>
      <c r="Q6047" s="156"/>
      <c r="R6047" s="155"/>
      <c r="S6047">
        <f t="shared" si="659"/>
        <v>32.871107919081481</v>
      </c>
      <c r="T6047">
        <f t="shared" si="660"/>
        <v>8.1711100665273761E-3</v>
      </c>
      <c r="U6047">
        <f t="shared" si="661"/>
        <v>38.664520988610249</v>
      </c>
      <c r="V6047">
        <f t="shared" si="662"/>
        <v>1.1846210832715087E-2</v>
      </c>
    </row>
    <row r="6048" spans="1:22">
      <c r="A6048" s="12">
        <f t="shared" si="658"/>
        <v>0</v>
      </c>
      <c r="B6048" t="str">
        <f>YEAR(C6048)&amp;VLOOKUP(MONTH(C6048),lookup!$G$2:$N$13,8)</f>
        <v>2024M10</v>
      </c>
      <c r="C6048" s="7">
        <f t="shared" si="667"/>
        <v>45585</v>
      </c>
      <c r="D6048" s="126">
        <v>39.495188577650588</v>
      </c>
      <c r="E6048">
        <f t="shared" si="657"/>
        <v>39.431826659966269</v>
      </c>
      <c r="F6048" s="126">
        <v>33.247442047850697</v>
      </c>
      <c r="G6048">
        <f t="shared" si="666"/>
        <v>33.110991980432608</v>
      </c>
      <c r="H6048">
        <f t="shared" si="663"/>
        <v>38.692749699742969</v>
      </c>
      <c r="I6048">
        <f t="shared" si="664"/>
        <v>32.893908811117527</v>
      </c>
      <c r="J6048">
        <f t="shared" si="665"/>
        <v>0</v>
      </c>
      <c r="K6048" s="156"/>
      <c r="L6048" s="69"/>
      <c r="M6048" s="156"/>
      <c r="N6048" s="157"/>
      <c r="O6048" s="156"/>
      <c r="P6048" s="158"/>
      <c r="Q6048" s="156"/>
      <c r="R6048" s="155"/>
      <c r="S6048">
        <f t="shared" si="659"/>
        <v>32.905249581810239</v>
      </c>
      <c r="T6048">
        <f t="shared" si="660"/>
        <v>1.1340770692711999E-2</v>
      </c>
      <c r="U6048">
        <f t="shared" si="661"/>
        <v>38.707234859906499</v>
      </c>
      <c r="V6048">
        <f t="shared" si="662"/>
        <v>1.4485160163530963E-2</v>
      </c>
    </row>
    <row r="6049" spans="1:22">
      <c r="A6049" s="12">
        <f t="shared" si="658"/>
        <v>0</v>
      </c>
      <c r="B6049" t="str">
        <f>YEAR(C6049)&amp;VLOOKUP(MONTH(C6049),lookup!$G$2:$N$13,8)</f>
        <v>2024M10</v>
      </c>
      <c r="C6049" s="7">
        <f t="shared" si="667"/>
        <v>45586</v>
      </c>
      <c r="D6049" s="126">
        <v>39.429452789209435</v>
      </c>
      <c r="E6049">
        <f t="shared" si="657"/>
        <v>39.476511012094619</v>
      </c>
      <c r="F6049" s="126">
        <v>32.976954547546711</v>
      </c>
      <c r="G6049">
        <f t="shared" si="666"/>
        <v>33.14020323660894</v>
      </c>
      <c r="H6049">
        <f t="shared" si="663"/>
        <v>38.716400465050548</v>
      </c>
      <c r="I6049">
        <f t="shared" si="664"/>
        <v>32.912617712849922</v>
      </c>
      <c r="J6049">
        <f t="shared" si="665"/>
        <v>0</v>
      </c>
      <c r="K6049" s="156"/>
      <c r="L6049" s="69"/>
      <c r="M6049" s="156"/>
      <c r="N6049" s="157"/>
      <c r="O6049" s="156"/>
      <c r="P6049" s="158"/>
      <c r="Q6049" s="156"/>
      <c r="R6049" s="155"/>
      <c r="S6049">
        <f t="shared" si="659"/>
        <v>32.926575826721646</v>
      </c>
      <c r="T6049">
        <f t="shared" si="660"/>
        <v>1.3958113871723299E-2</v>
      </c>
      <c r="U6049">
        <f t="shared" si="661"/>
        <v>38.731426768372728</v>
      </c>
      <c r="V6049">
        <f t="shared" si="662"/>
        <v>1.5026303322180468E-2</v>
      </c>
    </row>
    <row r="6050" spans="1:22">
      <c r="A6050" s="12">
        <f t="shared" si="658"/>
        <v>0</v>
      </c>
      <c r="B6050" t="str">
        <f>YEAR(C6050)&amp;VLOOKUP(MONTH(C6050),lookup!$G$2:$N$13,8)</f>
        <v>2024M10</v>
      </c>
      <c r="C6050" s="7">
        <f t="shared" si="667"/>
        <v>45587</v>
      </c>
      <c r="D6050" s="126">
        <v>39.202506164695585</v>
      </c>
      <c r="E6050">
        <f t="shared" si="657"/>
        <v>39.462763332459687</v>
      </c>
      <c r="F6050" s="126">
        <v>32.952909771644059</v>
      </c>
      <c r="G6050">
        <f t="shared" si="666"/>
        <v>33.125393285927821</v>
      </c>
      <c r="H6050">
        <f t="shared" si="663"/>
        <v>38.744958849515356</v>
      </c>
      <c r="I6050">
        <f t="shared" si="664"/>
        <v>32.936360012463147</v>
      </c>
      <c r="J6050">
        <f t="shared" si="665"/>
        <v>0</v>
      </c>
      <c r="K6050" s="156"/>
      <c r="L6050" s="69"/>
      <c r="M6050" s="156"/>
      <c r="N6050" s="157"/>
      <c r="O6050" s="156"/>
      <c r="P6050" s="158"/>
      <c r="Q6050" s="156"/>
      <c r="R6050" s="155"/>
      <c r="S6050">
        <f t="shared" si="659"/>
        <v>32.943360799426841</v>
      </c>
      <c r="T6050">
        <f t="shared" si="660"/>
        <v>7.0007869636938835E-3</v>
      </c>
      <c r="U6050">
        <f t="shared" si="661"/>
        <v>38.756358395827931</v>
      </c>
      <c r="V6050">
        <f t="shared" si="662"/>
        <v>1.1399546312574671E-2</v>
      </c>
    </row>
    <row r="6051" spans="1:22">
      <c r="A6051" s="12">
        <f t="shared" si="658"/>
        <v>0</v>
      </c>
      <c r="B6051" t="str">
        <f>YEAR(C6051)&amp;VLOOKUP(MONTH(C6051),lookup!$G$2:$N$13,8)</f>
        <v>2024M10</v>
      </c>
      <c r="C6051" s="7">
        <f t="shared" si="667"/>
        <v>45588</v>
      </c>
      <c r="D6051" s="126">
        <v>39.506710833852438</v>
      </c>
      <c r="E6051">
        <f t="shared" si="657"/>
        <v>39.484655498656622</v>
      </c>
      <c r="F6051" s="126">
        <v>33.01265386311421</v>
      </c>
      <c r="G6051">
        <f t="shared" si="666"/>
        <v>33.130549731148605</v>
      </c>
      <c r="H6051">
        <f t="shared" si="663"/>
        <v>38.758834000938919</v>
      </c>
      <c r="I6051">
        <f t="shared" si="664"/>
        <v>32.939119618955431</v>
      </c>
      <c r="J6051">
        <f t="shared" si="665"/>
        <v>0</v>
      </c>
      <c r="K6051" s="156"/>
      <c r="L6051" s="69"/>
      <c r="M6051" s="156"/>
      <c r="N6051" s="157"/>
      <c r="O6051" s="156"/>
      <c r="P6051" s="158"/>
      <c r="Q6051" s="156"/>
      <c r="R6051" s="155"/>
      <c r="S6051">
        <f t="shared" si="659"/>
        <v>32.944113219877025</v>
      </c>
      <c r="T6051">
        <f t="shared" si="660"/>
        <v>4.9936009215940658E-3</v>
      </c>
      <c r="U6051">
        <f t="shared" si="661"/>
        <v>38.766105528880068</v>
      </c>
      <c r="V6051">
        <f t="shared" si="662"/>
        <v>7.2715279411497136E-3</v>
      </c>
    </row>
    <row r="6052" spans="1:22">
      <c r="A6052" s="12">
        <f t="shared" si="658"/>
        <v>0</v>
      </c>
      <c r="B6052" t="str">
        <f>YEAR(C6052)&amp;VLOOKUP(MONTH(C6052),lookup!$G$2:$N$13,8)</f>
        <v>2024M10</v>
      </c>
      <c r="C6052" s="7">
        <f t="shared" si="667"/>
        <v>45589</v>
      </c>
      <c r="D6052" s="126">
        <v>39.664320412868818</v>
      </c>
      <c r="E6052">
        <f t="shared" si="657"/>
        <v>39.508774996180684</v>
      </c>
      <c r="F6052" s="126">
        <v>33.390210459274691</v>
      </c>
      <c r="G6052">
        <f t="shared" si="666"/>
        <v>33.153514799584052</v>
      </c>
      <c r="H6052">
        <f t="shared" si="663"/>
        <v>38.783777532379318</v>
      </c>
      <c r="I6052">
        <f t="shared" si="664"/>
        <v>32.959478960921018</v>
      </c>
      <c r="J6052">
        <f t="shared" si="665"/>
        <v>0</v>
      </c>
      <c r="K6052" s="156"/>
      <c r="L6052" s="69"/>
      <c r="M6052" s="156"/>
      <c r="N6052" s="157"/>
      <c r="O6052" s="156"/>
      <c r="P6052" s="158"/>
      <c r="Q6052" s="156"/>
      <c r="R6052" s="155"/>
      <c r="S6052">
        <f t="shared" si="659"/>
        <v>32.957561449331159</v>
      </c>
      <c r="T6052">
        <f t="shared" si="660"/>
        <v>-1.9175115898590889E-3</v>
      </c>
      <c r="U6052">
        <f t="shared" si="661"/>
        <v>38.78172287624669</v>
      </c>
      <c r="V6052">
        <f t="shared" si="662"/>
        <v>-2.0546561326284518E-3</v>
      </c>
    </row>
    <row r="6053" spans="1:22">
      <c r="A6053" s="12">
        <f t="shared" si="658"/>
        <v>0</v>
      </c>
      <c r="B6053" t="str">
        <f>YEAR(C6053)&amp;VLOOKUP(MONTH(C6053),lookup!$G$2:$N$13,8)</f>
        <v>2024M10</v>
      </c>
      <c r="C6053" s="7">
        <f t="shared" si="667"/>
        <v>45590</v>
      </c>
      <c r="D6053" s="126">
        <v>39.859132888117536</v>
      </c>
      <c r="E6053">
        <f t="shared" si="657"/>
        <v>39.53830017975811</v>
      </c>
      <c r="F6053" s="126">
        <v>33.33768989837143</v>
      </c>
      <c r="G6053">
        <f t="shared" si="666"/>
        <v>33.168943752300478</v>
      </c>
      <c r="H6053">
        <f t="shared" si="663"/>
        <v>38.794577279344061</v>
      </c>
      <c r="I6053">
        <f t="shared" si="664"/>
        <v>32.963925802554385</v>
      </c>
      <c r="J6053">
        <f t="shared" si="665"/>
        <v>0</v>
      </c>
      <c r="K6053" s="156"/>
      <c r="L6053" s="69"/>
      <c r="M6053" s="156"/>
      <c r="N6053" s="157"/>
      <c r="O6053" s="156"/>
      <c r="P6053" s="158"/>
      <c r="Q6053" s="156"/>
      <c r="R6053" s="155"/>
      <c r="S6053">
        <f t="shared" si="659"/>
        <v>32.98550508951071</v>
      </c>
      <c r="T6053">
        <f t="shared" si="660"/>
        <v>2.1579286956324495E-2</v>
      </c>
      <c r="U6053">
        <f t="shared" si="661"/>
        <v>38.819730682534839</v>
      </c>
      <c r="V6053">
        <f t="shared" si="662"/>
        <v>2.5153403190778079E-2</v>
      </c>
    </row>
    <row r="6054" spans="1:22">
      <c r="A6054" s="12">
        <f t="shared" si="658"/>
        <v>0</v>
      </c>
      <c r="B6054" t="str">
        <f>YEAR(C6054)&amp;VLOOKUP(MONTH(C6054),lookup!$G$2:$N$13,8)</f>
        <v>2024M10</v>
      </c>
      <c r="C6054" s="7">
        <f t="shared" si="667"/>
        <v>45591</v>
      </c>
      <c r="D6054" s="126">
        <v>40.246844847890273</v>
      </c>
      <c r="E6054">
        <f t="shared" si="657"/>
        <v>39.646253971555204</v>
      </c>
      <c r="F6054" s="126">
        <v>33.861128393086588</v>
      </c>
      <c r="G6054">
        <f t="shared" si="666"/>
        <v>33.257126472324018</v>
      </c>
      <c r="H6054">
        <f t="shared" si="663"/>
        <v>38.833198233328673</v>
      </c>
      <c r="I6054">
        <f t="shared" si="664"/>
        <v>32.992272892663117</v>
      </c>
      <c r="J6054">
        <f t="shared" si="665"/>
        <v>0</v>
      </c>
      <c r="K6054" s="156"/>
      <c r="L6054" s="69"/>
      <c r="M6054" s="156"/>
      <c r="N6054" s="157"/>
      <c r="O6054" s="156"/>
      <c r="P6054" s="158"/>
      <c r="Q6054" s="156"/>
      <c r="R6054" s="155"/>
      <c r="S6054">
        <f t="shared" si="659"/>
        <v>32.996594106305089</v>
      </c>
      <c r="T6054">
        <f t="shared" si="660"/>
        <v>4.3212136419725766E-3</v>
      </c>
      <c r="U6054">
        <f t="shared" si="661"/>
        <v>38.839884743450916</v>
      </c>
      <c r="V6054">
        <f t="shared" si="662"/>
        <v>6.6865101222433054E-3</v>
      </c>
    </row>
    <row r="6055" spans="1:22">
      <c r="A6055" s="12">
        <f t="shared" si="658"/>
        <v>0</v>
      </c>
      <c r="B6055" t="str">
        <f>YEAR(C6055)&amp;VLOOKUP(MONTH(C6055),lookup!$G$2:$N$13,8)</f>
        <v>2024M10</v>
      </c>
      <c r="C6055" s="7">
        <f t="shared" si="667"/>
        <v>45592</v>
      </c>
      <c r="D6055" s="126">
        <v>40.062346429282641</v>
      </c>
      <c r="E6055">
        <f t="shared" si="657"/>
        <v>39.720144898698564</v>
      </c>
      <c r="F6055" s="126">
        <v>33.488613205634785</v>
      </c>
      <c r="G6055">
        <f t="shared" si="666"/>
        <v>33.311992269251519</v>
      </c>
      <c r="H6055">
        <f t="shared" si="663"/>
        <v>38.86015766314825</v>
      </c>
      <c r="I6055">
        <f t="shared" si="664"/>
        <v>33.009623238073061</v>
      </c>
      <c r="J6055">
        <f t="shared" si="665"/>
        <v>0</v>
      </c>
      <c r="K6055" s="156"/>
      <c r="L6055" s="69"/>
      <c r="M6055" s="156"/>
      <c r="N6055" s="157"/>
      <c r="O6055" s="156"/>
      <c r="P6055" s="158"/>
      <c r="Q6055" s="156"/>
      <c r="R6055" s="155"/>
      <c r="S6055">
        <f t="shared" si="659"/>
        <v>33.016222616456758</v>
      </c>
      <c r="T6055">
        <f t="shared" si="660"/>
        <v>6.5993783836972852E-3</v>
      </c>
      <c r="U6055">
        <f t="shared" si="661"/>
        <v>38.873766255303252</v>
      </c>
      <c r="V6055">
        <f t="shared" si="662"/>
        <v>1.3608592155001986E-2</v>
      </c>
    </row>
    <row r="6056" spans="1:22">
      <c r="A6056" s="12">
        <f t="shared" si="658"/>
        <v>0</v>
      </c>
      <c r="B6056" t="str">
        <f>YEAR(C6056)&amp;VLOOKUP(MONTH(C6056),lookup!$G$2:$N$13,8)</f>
        <v>2024M10</v>
      </c>
      <c r="C6056" s="7">
        <f t="shared" si="667"/>
        <v>45593</v>
      </c>
      <c r="D6056" s="126">
        <v>40.060008464969833</v>
      </c>
      <c r="E6056">
        <f t="shared" si="657"/>
        <v>39.826904666678864</v>
      </c>
      <c r="F6056" s="126">
        <v>33.580833701540158</v>
      </c>
      <c r="G6056">
        <f t="shared" si="666"/>
        <v>33.38515624176511</v>
      </c>
      <c r="H6056">
        <f t="shared" si="663"/>
        <v>38.867258445498265</v>
      </c>
      <c r="I6056">
        <f t="shared" si="664"/>
        <v>33.005689972553483</v>
      </c>
      <c r="J6056">
        <f t="shared" si="665"/>
        <v>0</v>
      </c>
      <c r="K6056" s="156"/>
      <c r="L6056" s="69"/>
      <c r="M6056" s="156"/>
      <c r="N6056" s="157"/>
      <c r="O6056" s="156"/>
      <c r="P6056" s="158"/>
      <c r="Q6056" s="156"/>
      <c r="R6056" s="155"/>
      <c r="S6056">
        <f t="shared" si="659"/>
        <v>33.019357286370678</v>
      </c>
      <c r="T6056">
        <f t="shared" si="660"/>
        <v>1.3667313817194326E-2</v>
      </c>
      <c r="U6056">
        <f t="shared" si="661"/>
        <v>38.879199259415223</v>
      </c>
      <c r="V6056">
        <f t="shared" si="662"/>
        <v>1.1940813916957893E-2</v>
      </c>
    </row>
    <row r="6057" spans="1:22">
      <c r="A6057" s="12">
        <f t="shared" si="658"/>
        <v>0</v>
      </c>
      <c r="B6057" t="str">
        <f>YEAR(C6057)&amp;VLOOKUP(MONTH(C6057),lookup!$G$2:$N$13,8)</f>
        <v>2024M10</v>
      </c>
      <c r="C6057" s="7">
        <f t="shared" si="667"/>
        <v>45594</v>
      </c>
      <c r="D6057" s="126">
        <v>40.16478209090009</v>
      </c>
      <c r="E6057">
        <f t="shared" si="657"/>
        <v>39.927702019455168</v>
      </c>
      <c r="F6057" s="126">
        <v>33.658982509955841</v>
      </c>
      <c r="G6057">
        <f t="shared" si="666"/>
        <v>33.481643709985818</v>
      </c>
      <c r="H6057">
        <f t="shared" si="663"/>
        <v>38.899046263863511</v>
      </c>
      <c r="I6057">
        <f t="shared" si="664"/>
        <v>33.030942404264046</v>
      </c>
      <c r="J6057">
        <f t="shared" si="665"/>
        <v>0</v>
      </c>
      <c r="K6057" s="156"/>
      <c r="L6057" s="69"/>
      <c r="M6057" s="156"/>
      <c r="N6057" s="157"/>
      <c r="O6057" s="156"/>
      <c r="P6057" s="158"/>
      <c r="Q6057" s="156"/>
      <c r="R6057" s="155"/>
      <c r="S6057">
        <f t="shared" si="659"/>
        <v>33.028027089734614</v>
      </c>
      <c r="T6057">
        <f t="shared" si="660"/>
        <v>-2.9153145294316118E-3</v>
      </c>
      <c r="U6057">
        <f t="shared" si="661"/>
        <v>38.910530466047035</v>
      </c>
      <c r="V6057">
        <f t="shared" si="662"/>
        <v>1.1484202183524417E-2</v>
      </c>
    </row>
    <row r="6058" spans="1:22">
      <c r="A6058" s="12">
        <f t="shared" si="658"/>
        <v>0</v>
      </c>
      <c r="B6058" t="str">
        <f>YEAR(C6058)&amp;VLOOKUP(MONTH(C6058),lookup!$G$2:$N$13,8)</f>
        <v>2024M10</v>
      </c>
      <c r="C6058" s="7">
        <f t="shared" si="667"/>
        <v>45595</v>
      </c>
      <c r="D6058" s="126">
        <v>39.982541051656519</v>
      </c>
      <c r="E6058">
        <f t="shared" si="657"/>
        <v>40.002972586455869</v>
      </c>
      <c r="F6058" s="126">
        <v>33.498141286278525</v>
      </c>
      <c r="G6058">
        <f t="shared" si="666"/>
        <v>33.524714915234128</v>
      </c>
      <c r="H6058">
        <f t="shared" si="663"/>
        <v>38.949161608843625</v>
      </c>
      <c r="I6058">
        <f t="shared" si="664"/>
        <v>33.056665650051478</v>
      </c>
      <c r="J6058">
        <f t="shared" si="665"/>
        <v>0</v>
      </c>
      <c r="K6058" s="156"/>
      <c r="L6058" s="69"/>
      <c r="M6058" s="156"/>
      <c r="N6058" s="157"/>
      <c r="O6058" s="156"/>
      <c r="P6058" s="158"/>
      <c r="Q6058" s="156"/>
      <c r="R6058" s="155"/>
      <c r="S6058">
        <f t="shared" si="659"/>
        <v>33.06773509372367</v>
      </c>
      <c r="T6058">
        <f t="shared" si="660"/>
        <v>1.1069443672191426E-2</v>
      </c>
      <c r="U6058">
        <f t="shared" si="661"/>
        <v>38.958187967962758</v>
      </c>
      <c r="V6058">
        <f t="shared" si="662"/>
        <v>9.0263591191330761E-3</v>
      </c>
    </row>
    <row r="6059" spans="1:22">
      <c r="A6059" s="12">
        <f t="shared" si="658"/>
        <v>0</v>
      </c>
      <c r="B6059" t="str">
        <f>YEAR(C6059)&amp;VLOOKUP(MONTH(C6059),lookup!$G$2:$N$13,8)</f>
        <v>2024M10</v>
      </c>
      <c r="C6059" s="7">
        <f t="shared" si="667"/>
        <v>45596</v>
      </c>
      <c r="D6059" s="126">
        <v>40.078725698806714</v>
      </c>
      <c r="E6059">
        <f t="shared" si="657"/>
        <v>40.057022916406282</v>
      </c>
      <c r="F6059" s="126">
        <v>33.553042960365872</v>
      </c>
      <c r="G6059">
        <f t="shared" si="666"/>
        <v>33.576435322311895</v>
      </c>
      <c r="H6059">
        <f t="shared" si="663"/>
        <v>38.971223845240829</v>
      </c>
      <c r="I6059">
        <f t="shared" si="664"/>
        <v>33.073827200700435</v>
      </c>
      <c r="J6059">
        <f t="shared" si="665"/>
        <v>0</v>
      </c>
      <c r="K6059" s="156"/>
      <c r="L6059" s="69"/>
      <c r="M6059" s="156"/>
      <c r="N6059" s="157"/>
      <c r="O6059" s="156"/>
      <c r="P6059" s="158"/>
      <c r="Q6059" s="156"/>
      <c r="R6059" s="155"/>
      <c r="S6059">
        <f t="shared" si="659"/>
        <v>33.058915234380365</v>
      </c>
      <c r="T6059">
        <f t="shared" si="660"/>
        <v>-1.4911966320070746E-2</v>
      </c>
      <c r="U6059">
        <f t="shared" si="661"/>
        <v>38.96098784678081</v>
      </c>
      <c r="V6059">
        <f t="shared" si="662"/>
        <v>-1.0235998460018436E-2</v>
      </c>
    </row>
    <row r="6060" spans="1:22">
      <c r="A6060" s="12">
        <f t="shared" si="658"/>
        <v>0</v>
      </c>
      <c r="B6060" t="str">
        <f>YEAR(C6060)&amp;VLOOKUP(MONTH(C6060),lookup!$G$2:$N$13,8)</f>
        <v>2024M11</v>
      </c>
      <c r="C6060" s="7">
        <f t="shared" si="667"/>
        <v>45597</v>
      </c>
      <c r="D6060" s="126">
        <v>40.129578259731339</v>
      </c>
      <c r="E6060">
        <f t="shared" si="657"/>
        <v>40.076329316155281</v>
      </c>
      <c r="F6060" s="126">
        <v>33.638549309189955</v>
      </c>
      <c r="G6060">
        <f t="shared" si="666"/>
        <v>33.573408243440213</v>
      </c>
      <c r="H6060">
        <f t="shared" si="663"/>
        <v>38.963428739582682</v>
      </c>
      <c r="I6060">
        <f t="shared" si="664"/>
        <v>33.059761475664189</v>
      </c>
      <c r="J6060">
        <f t="shared" si="665"/>
        <v>0</v>
      </c>
      <c r="K6060" s="156"/>
      <c r="L6060" s="69"/>
      <c r="M6060" s="156"/>
      <c r="N6060" s="157"/>
      <c r="O6060" s="156"/>
      <c r="P6060" s="158"/>
      <c r="Q6060" s="156"/>
      <c r="R6060" s="155"/>
      <c r="S6060">
        <f t="shared" si="659"/>
        <v>33.048189988085895</v>
      </c>
      <c r="T6060">
        <f t="shared" si="660"/>
        <v>-1.1571487578294182E-2</v>
      </c>
      <c r="U6060">
        <f t="shared" si="661"/>
        <v>38.953793245075111</v>
      </c>
      <c r="V6060">
        <f t="shared" si="662"/>
        <v>-9.6354945075702858E-3</v>
      </c>
    </row>
    <row r="6061" spans="1:22">
      <c r="A6061" s="12">
        <f t="shared" si="658"/>
        <v>0</v>
      </c>
      <c r="B6061" t="str">
        <f>YEAR(C6061)&amp;VLOOKUP(MONTH(C6061),lookup!$G$2:$N$13,8)</f>
        <v>2024M11</v>
      </c>
      <c r="C6061" s="7">
        <f t="shared" si="667"/>
        <v>45598</v>
      </c>
      <c r="D6061" s="126">
        <v>40.188069563736221</v>
      </c>
      <c r="E6061">
        <f t="shared" ref="E6061:E6124" si="668">AVERAGE(SUM(D6054:D6061)/8,SUM(D6056:D6061)/6)</f>
        <v>40.107364786252582</v>
      </c>
      <c r="F6061" s="126">
        <v>33.576108504087536</v>
      </c>
      <c r="G6061">
        <f t="shared" si="666"/>
        <v>33.595600681168527</v>
      </c>
      <c r="H6061">
        <f t="shared" si="663"/>
        <v>38.943099303520498</v>
      </c>
      <c r="I6061">
        <f t="shared" si="664"/>
        <v>33.025109221856724</v>
      </c>
      <c r="J6061">
        <f t="shared" si="665"/>
        <v>0</v>
      </c>
      <c r="K6061" s="156"/>
      <c r="L6061" s="69"/>
      <c r="M6061" s="156"/>
      <c r="N6061" s="157"/>
      <c r="O6061" s="156"/>
      <c r="P6061" s="158"/>
      <c r="Q6061" s="156"/>
      <c r="R6061" s="155"/>
      <c r="S6061">
        <f t="shared" si="659"/>
        <v>33.016450590101236</v>
      </c>
      <c r="T6061">
        <f t="shared" si="660"/>
        <v>-8.6586317554875336E-3</v>
      </c>
      <c r="U6061">
        <f t="shared" si="661"/>
        <v>38.936584328948229</v>
      </c>
      <c r="V6061">
        <f t="shared" si="662"/>
        <v>-6.5149745722692387E-3</v>
      </c>
    </row>
    <row r="6062" spans="1:22">
      <c r="A6062" s="12">
        <f t="shared" si="658"/>
        <v>0</v>
      </c>
      <c r="B6062" t="str">
        <f>YEAR(C6062)&amp;VLOOKUP(MONTH(C6062),lookup!$G$2:$N$13,8)</f>
        <v>2024M11</v>
      </c>
      <c r="C6062" s="7">
        <f t="shared" si="667"/>
        <v>45599</v>
      </c>
      <c r="D6062" s="126">
        <v>40.138543111240118</v>
      </c>
      <c r="E6062">
        <f t="shared" si="668"/>
        <v>40.107140481567804</v>
      </c>
      <c r="F6062" s="126">
        <v>33.60968490981174</v>
      </c>
      <c r="G6062">
        <f t="shared" si="666"/>
        <v>33.582289730819809</v>
      </c>
      <c r="H6062">
        <f t="shared" si="663"/>
        <v>38.907507436403854</v>
      </c>
      <c r="I6062">
        <f t="shared" si="664"/>
        <v>32.990898280580502</v>
      </c>
      <c r="J6062">
        <f t="shared" si="665"/>
        <v>0</v>
      </c>
      <c r="K6062" s="156"/>
      <c r="L6062" s="69"/>
      <c r="M6062" s="156"/>
      <c r="N6062" s="157"/>
      <c r="O6062" s="156"/>
      <c r="P6062" s="158"/>
      <c r="Q6062" s="156"/>
      <c r="R6062" s="155"/>
      <c r="S6062">
        <f t="shared" si="659"/>
        <v>32.970311448924164</v>
      </c>
      <c r="T6062">
        <f t="shared" si="660"/>
        <v>-2.0586831656338234E-2</v>
      </c>
      <c r="U6062">
        <f t="shared" si="661"/>
        <v>38.89174165586936</v>
      </c>
      <c r="V6062">
        <f t="shared" si="662"/>
        <v>-1.5765780534493956E-2</v>
      </c>
    </row>
    <row r="6063" spans="1:22">
      <c r="A6063" s="12">
        <f t="shared" si="658"/>
        <v>0</v>
      </c>
      <c r="B6063" t="str">
        <f>YEAR(C6063)&amp;VLOOKUP(MONTH(C6063),lookup!$G$2:$N$13,8)</f>
        <v>2024M11</v>
      </c>
      <c r="C6063" s="7">
        <f t="shared" si="667"/>
        <v>45600</v>
      </c>
      <c r="D6063" s="126">
        <v>40.236671617435107</v>
      </c>
      <c r="E6063">
        <f t="shared" si="668"/>
        <v>40.124026599705246</v>
      </c>
      <c r="F6063" s="126">
        <v>33.624573017713516</v>
      </c>
      <c r="G6063">
        <f t="shared" si="666"/>
        <v>33.587919761387866</v>
      </c>
      <c r="H6063">
        <f t="shared" si="663"/>
        <v>38.861861731974756</v>
      </c>
      <c r="I6063">
        <f t="shared" si="664"/>
        <v>32.934457556639302</v>
      </c>
      <c r="J6063">
        <f t="shared" si="665"/>
        <v>0</v>
      </c>
      <c r="K6063" s="156"/>
      <c r="L6063" s="69"/>
      <c r="M6063" s="156"/>
      <c r="N6063" s="157"/>
      <c r="O6063" s="156"/>
      <c r="P6063" s="158"/>
      <c r="Q6063" s="156"/>
      <c r="R6063" s="155"/>
      <c r="S6063">
        <f t="shared" si="659"/>
        <v>32.922171924439354</v>
      </c>
      <c r="T6063">
        <f t="shared" si="660"/>
        <v>-1.2285632199947827E-2</v>
      </c>
      <c r="U6063">
        <f t="shared" si="661"/>
        <v>38.846371387979737</v>
      </c>
      <c r="V6063">
        <f t="shared" si="662"/>
        <v>-1.5490343995018918E-2</v>
      </c>
    </row>
    <row r="6064" spans="1:22">
      <c r="A6064" s="12">
        <f t="shared" ref="A6064:A6127" si="669">IF(D6064+D6065=D6064,IF(D6064+D6065&gt;0,1,0),0)</f>
        <v>0</v>
      </c>
      <c r="B6064" t="str">
        <f>YEAR(C6064)&amp;VLOOKUP(MONTH(C6064),lookup!$G$2:$N$13,8)</f>
        <v>2024M11</v>
      </c>
      <c r="C6064" s="7">
        <f t="shared" si="667"/>
        <v>45601</v>
      </c>
      <c r="D6064" s="126">
        <v>40.206559470711724</v>
      </c>
      <c r="E6064">
        <f t="shared" si="668"/>
        <v>40.151854239152058</v>
      </c>
      <c r="F6064" s="126">
        <v>33.621802691317633</v>
      </c>
      <c r="G6064">
        <f t="shared" si="666"/>
        <v>33.600785440335557</v>
      </c>
      <c r="H6064">
        <f t="shared" si="663"/>
        <v>38.823438360488545</v>
      </c>
      <c r="I6064">
        <f t="shared" si="664"/>
        <v>32.898981066411565</v>
      </c>
      <c r="J6064">
        <f t="shared" si="665"/>
        <v>0</v>
      </c>
      <c r="K6064" s="156"/>
      <c r="L6064" s="69"/>
      <c r="M6064" s="156"/>
      <c r="N6064" s="157"/>
      <c r="O6064" s="156"/>
      <c r="P6064" s="158"/>
      <c r="Q6064" s="156"/>
      <c r="R6064" s="155"/>
      <c r="S6064">
        <f t="shared" si="659"/>
        <v>32.869377535751156</v>
      </c>
      <c r="T6064">
        <f t="shared" si="660"/>
        <v>-2.960353066040966E-2</v>
      </c>
      <c r="U6064">
        <f t="shared" si="661"/>
        <v>38.799444172268224</v>
      </c>
      <c r="V6064">
        <f t="shared" si="662"/>
        <v>-2.3994188220321178E-2</v>
      </c>
    </row>
    <row r="6065" spans="1:22">
      <c r="A6065" s="12">
        <f t="shared" si="669"/>
        <v>0</v>
      </c>
      <c r="B6065" t="str">
        <f>YEAR(C6065)&amp;VLOOKUP(MONTH(C6065),lookup!$G$2:$N$13,8)</f>
        <v>2024M11</v>
      </c>
      <c r="C6065" s="7">
        <f t="shared" si="667"/>
        <v>45602</v>
      </c>
      <c r="D6065" s="126">
        <v>40.374657776663568</v>
      </c>
      <c r="E6065">
        <f t="shared" si="668"/>
        <v>40.189632476000341</v>
      </c>
      <c r="F6065" s="126">
        <v>33.689052604225417</v>
      </c>
      <c r="G6065">
        <f t="shared" si="666"/>
        <v>33.613998958215703</v>
      </c>
      <c r="H6065">
        <f t="shared" si="663"/>
        <v>38.776991522823756</v>
      </c>
      <c r="I6065">
        <f t="shared" si="664"/>
        <v>32.844355163325545</v>
      </c>
      <c r="J6065">
        <f t="shared" si="665"/>
        <v>0</v>
      </c>
      <c r="K6065" s="156"/>
      <c r="L6065" s="69"/>
      <c r="M6065" s="156"/>
      <c r="N6065" s="157"/>
      <c r="O6065" s="156"/>
      <c r="P6065" s="158"/>
      <c r="Q6065" s="156"/>
      <c r="R6065" s="155"/>
      <c r="S6065">
        <f t="shared" si="659"/>
        <v>32.846799280425429</v>
      </c>
      <c r="T6065">
        <f t="shared" si="660"/>
        <v>2.4441170998841244E-3</v>
      </c>
      <c r="U6065">
        <f t="shared" si="661"/>
        <v>38.78369518121508</v>
      </c>
      <c r="V6065">
        <f t="shared" si="662"/>
        <v>6.7036583913235859E-3</v>
      </c>
    </row>
    <row r="6066" spans="1:22">
      <c r="A6066" s="12">
        <f t="shared" si="669"/>
        <v>0</v>
      </c>
      <c r="B6066" t="str">
        <f>YEAR(C6066)&amp;VLOOKUP(MONTH(C6066),lookup!$G$2:$N$13,8)</f>
        <v>2024M11</v>
      </c>
      <c r="C6066" s="7">
        <f t="shared" si="667"/>
        <v>45603</v>
      </c>
      <c r="D6066" s="126">
        <v>40.519957693793181</v>
      </c>
      <c r="E6066">
        <f t="shared" si="668"/>
        <v>40.255752635639034</v>
      </c>
      <c r="F6066" s="126">
        <v>33.829547215057694</v>
      </c>
      <c r="G6066">
        <f t="shared" si="666"/>
        <v>33.650628320920049</v>
      </c>
      <c r="H6066">
        <f t="shared" si="663"/>
        <v>38.78234847536514</v>
      </c>
      <c r="I6066">
        <f t="shared" si="664"/>
        <v>32.835232494809645</v>
      </c>
      <c r="J6066">
        <f t="shared" si="665"/>
        <v>0</v>
      </c>
      <c r="K6066" s="156"/>
      <c r="L6066" s="69"/>
      <c r="M6066" s="156"/>
      <c r="N6066" s="157"/>
      <c r="O6066" s="156"/>
      <c r="P6066" s="158"/>
      <c r="Q6066" s="156"/>
      <c r="R6066" s="155"/>
      <c r="S6066">
        <f t="shared" si="659"/>
        <v>32.821814027207587</v>
      </c>
      <c r="T6066">
        <f t="shared" si="660"/>
        <v>-1.3418467602058115E-2</v>
      </c>
      <c r="U6066">
        <f t="shared" si="661"/>
        <v>38.770762441693229</v>
      </c>
      <c r="V6066">
        <f t="shared" si="662"/>
        <v>-1.1586033671910911E-2</v>
      </c>
    </row>
    <row r="6067" spans="1:22">
      <c r="A6067" s="12">
        <f t="shared" si="669"/>
        <v>0</v>
      </c>
      <c r="B6067" t="str">
        <f>YEAR(C6067)&amp;VLOOKUP(MONTH(C6067),lookup!$G$2:$N$13,8)</f>
        <v>2024M11</v>
      </c>
      <c r="C6067" s="7">
        <f t="shared" si="667"/>
        <v>45604</v>
      </c>
      <c r="D6067" s="126">
        <v>40.471360506024006</v>
      </c>
      <c r="E6067">
        <f t="shared" si="668"/>
        <v>40.303899889614101</v>
      </c>
      <c r="F6067" s="126">
        <v>33.82538693251162</v>
      </c>
      <c r="G6067">
        <f t="shared" si="666"/>
        <v>33.688423021547827</v>
      </c>
      <c r="H6067">
        <f t="shared" si="663"/>
        <v>38.755139286353085</v>
      </c>
      <c r="I6067">
        <f t="shared" si="664"/>
        <v>32.803342225012997</v>
      </c>
      <c r="J6067">
        <f t="shared" si="665"/>
        <v>0</v>
      </c>
      <c r="K6067" s="156"/>
      <c r="L6067" s="69"/>
      <c r="M6067" s="156"/>
      <c r="N6067" s="157"/>
      <c r="O6067" s="156"/>
      <c r="P6067" s="158"/>
      <c r="Q6067" s="156"/>
      <c r="R6067" s="155"/>
      <c r="S6067">
        <f t="shared" si="659"/>
        <v>32.795192288213222</v>
      </c>
      <c r="T6067">
        <f t="shared" si="660"/>
        <v>-8.1499367997750483E-3</v>
      </c>
      <c r="U6067">
        <f t="shared" si="661"/>
        <v>38.754587724407074</v>
      </c>
      <c r="V6067">
        <f t="shared" si="662"/>
        <v>-5.5156194601124753E-4</v>
      </c>
    </row>
    <row r="6068" spans="1:22">
      <c r="A6068" s="12">
        <f t="shared" si="669"/>
        <v>0</v>
      </c>
      <c r="B6068" t="str">
        <f>YEAR(C6068)&amp;VLOOKUP(MONTH(C6068),lookup!$G$2:$N$13,8)</f>
        <v>2024M11</v>
      </c>
      <c r="C6068" s="7">
        <f t="shared" si="667"/>
        <v>45605</v>
      </c>
      <c r="D6068" s="126">
        <v>40.482431237279648</v>
      </c>
      <c r="E6068">
        <f t="shared" si="668"/>
        <v>40.354610544547491</v>
      </c>
      <c r="F6068" s="126">
        <v>33.71931650291959</v>
      </c>
      <c r="G6068">
        <f t="shared" si="666"/>
        <v>33.702606937248248</v>
      </c>
      <c r="H6068">
        <f t="shared" si="663"/>
        <v>38.780481181613567</v>
      </c>
      <c r="I6068">
        <f t="shared" si="664"/>
        <v>32.807986940266183</v>
      </c>
      <c r="J6068">
        <f t="shared" si="665"/>
        <v>0</v>
      </c>
      <c r="K6068" s="156"/>
      <c r="L6068" s="69"/>
      <c r="M6068" s="156"/>
      <c r="N6068" s="157"/>
      <c r="O6068" s="156"/>
      <c r="P6068" s="158"/>
      <c r="Q6068" s="156"/>
      <c r="R6068" s="155"/>
      <c r="S6068">
        <f t="shared" ref="S6068:S6131" si="670">AVERAGE(G5703+G5337+G4972+G4607+G4242)/5</f>
        <v>32.813086409400285</v>
      </c>
      <c r="T6068">
        <f t="shared" ref="T6068:T6131" si="671">S6068-I6068</f>
        <v>5.0994691341017528E-3</v>
      </c>
      <c r="U6068">
        <f t="shared" ref="U6068:U6131" si="672">AVERAGE(E5703+E5337+E4972+E4607+E4242)/5</f>
        <v>38.781693837605062</v>
      </c>
      <c r="V6068">
        <f t="shared" ref="V6068:V6131" si="673">U6068-H6068</f>
        <v>1.2126559914946711E-3</v>
      </c>
    </row>
    <row r="6069" spans="1:22">
      <c r="A6069" s="12">
        <f t="shared" si="669"/>
        <v>0</v>
      </c>
      <c r="B6069" t="str">
        <f>YEAR(C6069)&amp;VLOOKUP(MONTH(C6069),lookup!$G$2:$N$13,8)</f>
        <v>2024M11</v>
      </c>
      <c r="C6069" s="7">
        <f t="shared" si="667"/>
        <v>45606</v>
      </c>
      <c r="D6069" s="126">
        <v>40.62963678132148</v>
      </c>
      <c r="E6069">
        <f t="shared" si="668"/>
        <v>40.414955592637099</v>
      </c>
      <c r="F6069" s="126">
        <v>33.971539623465603</v>
      </c>
      <c r="G6069">
        <f t="shared" si="666"/>
        <v>33.75623526602206</v>
      </c>
      <c r="H6069">
        <f t="shared" si="663"/>
        <v>38.807936197541792</v>
      </c>
      <c r="I6069">
        <f t="shared" si="664"/>
        <v>32.83767663901294</v>
      </c>
      <c r="J6069">
        <f t="shared" si="665"/>
        <v>0</v>
      </c>
      <c r="K6069" s="156"/>
      <c r="L6069" s="69"/>
      <c r="M6069" s="156"/>
      <c r="N6069" s="157"/>
      <c r="O6069" s="156"/>
      <c r="P6069" s="158"/>
      <c r="Q6069" s="156"/>
      <c r="R6069" s="155"/>
      <c r="S6069">
        <f t="shared" si="670"/>
        <v>32.831134359998657</v>
      </c>
      <c r="T6069">
        <f t="shared" si="671"/>
        <v>-6.542279014283281E-3</v>
      </c>
      <c r="U6069">
        <f t="shared" si="672"/>
        <v>38.815057545992623</v>
      </c>
      <c r="V6069">
        <f t="shared" si="673"/>
        <v>7.1213484508305669E-3</v>
      </c>
    </row>
    <row r="6070" spans="1:22">
      <c r="A6070" s="12">
        <f t="shared" si="669"/>
        <v>0</v>
      </c>
      <c r="B6070" t="str">
        <f>YEAR(C6070)&amp;VLOOKUP(MONTH(C6070),lookup!$G$2:$N$13,8)</f>
        <v>2024M11</v>
      </c>
      <c r="C6070" s="7">
        <f t="shared" si="667"/>
        <v>45607</v>
      </c>
      <c r="D6070" s="126">
        <v>40.613863919164316</v>
      </c>
      <c r="E6070">
        <f t="shared" si="668"/>
        <v>40.478605180503422</v>
      </c>
      <c r="F6070" s="126">
        <v>33.85382950935383</v>
      </c>
      <c r="G6070">
        <f t="shared" si="666"/>
        <v>33.790829871663121</v>
      </c>
      <c r="H6070">
        <f t="shared" si="663"/>
        <v>38.857038053993605</v>
      </c>
      <c r="I6070">
        <f t="shared" si="664"/>
        <v>32.854311951038753</v>
      </c>
      <c r="J6070">
        <f t="shared" si="665"/>
        <v>0</v>
      </c>
      <c r="K6070" s="156"/>
      <c r="L6070" s="69"/>
      <c r="M6070" s="156"/>
      <c r="N6070" s="157"/>
      <c r="O6070" s="156"/>
      <c r="P6070" s="158"/>
      <c r="Q6070" s="156"/>
      <c r="R6070" s="155"/>
      <c r="S6070">
        <f t="shared" si="670"/>
        <v>32.858352521354917</v>
      </c>
      <c r="T6070">
        <f t="shared" si="671"/>
        <v>4.0405703161638939E-3</v>
      </c>
      <c r="U6070">
        <f t="shared" si="672"/>
        <v>38.858936840535172</v>
      </c>
      <c r="V6070">
        <f t="shared" si="673"/>
        <v>1.8987865415667216E-3</v>
      </c>
    </row>
    <row r="6071" spans="1:22">
      <c r="A6071" s="12">
        <f t="shared" si="669"/>
        <v>0</v>
      </c>
      <c r="B6071" t="str">
        <f>YEAR(C6071)&amp;VLOOKUP(MONTH(C6071),lookup!$G$2:$N$13,8)</f>
        <v>2024M11</v>
      </c>
      <c r="C6071" s="7">
        <f t="shared" si="667"/>
        <v>45608</v>
      </c>
      <c r="D6071" s="126">
        <v>40.490366479876471</v>
      </c>
      <c r="E6071">
        <f t="shared" si="668"/>
        <v>40.50410350134041</v>
      </c>
      <c r="F6071" s="126">
        <v>33.765995064804628</v>
      </c>
      <c r="G6071">
        <f t="shared" si="666"/>
        <v>33.80608062132125</v>
      </c>
      <c r="H6071">
        <f t="shared" ref="H6071:H6134" si="674">IF(INDEX(D:D,MATCH(DATE(YEAR($C6071)-1,MONTH($C6071),DAY($C6071)),$C:$C,0),1)=0,0,(INDEX(E:E,MATCH(DATE(YEAR($C6071)-1,MONTH($C6071),DAY($C6071)),$C:$C,0),1)+INDEX(E:E,MATCH(DATE(YEAR($C6071)-2,MONTH($C6071),DAY($C6071)),$C:$C,0),1)+INDEX(E:E,MATCH(DATE(YEAR($C6071)-3,MONTH($C6071),DAY($C6071)),$C:$C,0),1)+INDEX(E:E,MATCH(DATE(YEAR($C6071)-4,MONTH($C6071),DAY($C6071)),$C:$C,0),1)+INDEX(E:E,MATCH(DATE(YEAR($C6071)-5,MONTH($C6071),DAY($C6071)),$C:$C,0),1))/5)</f>
        <v>38.898142937207396</v>
      </c>
      <c r="I6071">
        <f t="shared" ref="I6071:I6134" si="675">IF(INDEX(D:D,MATCH(DATE(YEAR($C6071)-1,MONTH($C6071),DAY($C6071)),$C:$C,0),1)=0,0,(INDEX(G:G,MATCH(DATE(YEAR($C6071)-1,MONTH($C6071),DAY($C6071)),$C:$C,0),1)+INDEX(G:G,MATCH(DATE(YEAR($C6071)-2,MONTH($C6071),DAY($C6071)),$C:$C,0),1)+INDEX(G:G,MATCH(DATE(YEAR($C6071)-3,MONTH($C6071),DAY($C6071)),$C:$C,0),1)+INDEX(G:G,MATCH(DATE(YEAR($C6071)-4,MONTH($C6071),DAY($C6071)),$C:$C,0),1)+INDEX(G:G,MATCH(DATE(YEAR($C6071)-5,MONTH($C6071),DAY($C6071)),$C:$C,0),1))/5)</f>
        <v>32.888838445690531</v>
      </c>
      <c r="J6071">
        <f t="shared" ref="J6071:J6134" si="676">INDEX(L:AW,MATCH(C6071,C:C,0),MATCH($J$1,$L$1:$AW$1,0))*(IF(K6071=$S$1,1,IF(M6071=$S$1,1,IF(O6071=$S$1,1,IF(Q6071=$S$1,1,0)))))</f>
        <v>0</v>
      </c>
      <c r="K6071" s="156"/>
      <c r="L6071" s="69"/>
      <c r="M6071" s="156"/>
      <c r="N6071" s="157"/>
      <c r="O6071" s="156"/>
      <c r="P6071" s="158"/>
      <c r="Q6071" s="156"/>
      <c r="R6071" s="155"/>
      <c r="S6071">
        <f t="shared" si="670"/>
        <v>32.884710509190803</v>
      </c>
      <c r="T6071">
        <f t="shared" si="671"/>
        <v>-4.1279364997279799E-3</v>
      </c>
      <c r="U6071">
        <f t="shared" si="672"/>
        <v>38.904976333776077</v>
      </c>
      <c r="V6071">
        <f t="shared" si="673"/>
        <v>6.8333965686804277E-3</v>
      </c>
    </row>
    <row r="6072" spans="1:22">
      <c r="A6072" s="12">
        <f t="shared" si="669"/>
        <v>0</v>
      </c>
      <c r="B6072" t="str">
        <f>YEAR(C6072)&amp;VLOOKUP(MONTH(C6072),lookup!$G$2:$N$13,8)</f>
        <v>2024M11</v>
      </c>
      <c r="C6072" s="7">
        <f t="shared" si="667"/>
        <v>45609</v>
      </c>
      <c r="D6072" s="126">
        <v>40.881684382257177</v>
      </c>
      <c r="E6072">
        <f t="shared" si="668"/>
        <v>40.576442699017335</v>
      </c>
      <c r="F6072" s="126">
        <v>34.093161984844933</v>
      </c>
      <c r="G6072">
        <f t="shared" si="666"/>
        <v>33.857508474648974</v>
      </c>
      <c r="H6072">
        <f t="shared" si="674"/>
        <v>38.933335214084309</v>
      </c>
      <c r="I6072">
        <f t="shared" si="675"/>
        <v>32.904598562559009</v>
      </c>
      <c r="J6072">
        <f t="shared" si="676"/>
        <v>0</v>
      </c>
      <c r="K6072" s="156"/>
      <c r="L6072" s="69"/>
      <c r="M6072" s="156"/>
      <c r="N6072" s="157"/>
      <c r="O6072" s="156"/>
      <c r="P6072" s="158"/>
      <c r="Q6072" s="156"/>
      <c r="R6072" s="155"/>
      <c r="S6072">
        <f t="shared" si="670"/>
        <v>32.910971924747479</v>
      </c>
      <c r="T6072">
        <f t="shared" si="671"/>
        <v>6.3733621884694003E-3</v>
      </c>
      <c r="U6072">
        <f t="shared" si="672"/>
        <v>38.941672865567817</v>
      </c>
      <c r="V6072">
        <f t="shared" si="673"/>
        <v>8.3376514835080684E-3</v>
      </c>
    </row>
    <row r="6073" spans="1:22">
      <c r="A6073" s="12">
        <f t="shared" si="669"/>
        <v>0</v>
      </c>
      <c r="B6073" t="str">
        <f>YEAR(C6073)&amp;VLOOKUP(MONTH(C6073),lookup!$G$2:$N$13,8)</f>
        <v>2024M11</v>
      </c>
      <c r="C6073" s="7">
        <f t="shared" si="667"/>
        <v>45610</v>
      </c>
      <c r="D6073" s="126">
        <v>40.560514870395082</v>
      </c>
      <c r="E6073">
        <f t="shared" si="668"/>
        <v>40.595488297739806</v>
      </c>
      <c r="F6073" s="126">
        <v>33.818483883045054</v>
      </c>
      <c r="G6073">
        <f t="shared" si="666"/>
        <v>33.865022675452984</v>
      </c>
      <c r="H6073">
        <f t="shared" si="674"/>
        <v>38.988695753261375</v>
      </c>
      <c r="I6073">
        <f t="shared" si="675"/>
        <v>32.944733839175264</v>
      </c>
      <c r="J6073">
        <f t="shared" si="676"/>
        <v>0</v>
      </c>
      <c r="K6073" s="156"/>
      <c r="L6073" s="69"/>
      <c r="M6073" s="156"/>
      <c r="N6073" s="157"/>
      <c r="O6073" s="156"/>
      <c r="P6073" s="158"/>
      <c r="Q6073" s="156"/>
      <c r="R6073" s="155"/>
      <c r="S6073">
        <f t="shared" si="670"/>
        <v>32.947683408486689</v>
      </c>
      <c r="T6073">
        <f t="shared" si="671"/>
        <v>2.9495693114256483E-3</v>
      </c>
      <c r="U6073">
        <f t="shared" si="672"/>
        <v>38.999912752907306</v>
      </c>
      <c r="V6073">
        <f t="shared" si="673"/>
        <v>1.121699964593148E-2</v>
      </c>
    </row>
    <row r="6074" spans="1:22">
      <c r="A6074" s="12">
        <f t="shared" si="669"/>
        <v>0</v>
      </c>
      <c r="B6074" t="str">
        <f>YEAR(C6074)&amp;VLOOKUP(MONTH(C6074),lookup!$G$2:$N$13,8)</f>
        <v>2024M11</v>
      </c>
      <c r="C6074" s="7">
        <f t="shared" si="667"/>
        <v>45611</v>
      </c>
      <c r="D6074" s="126">
        <v>40.774576776002455</v>
      </c>
      <c r="E6074">
        <f t="shared" si="668"/>
        <v>40.635747451938116</v>
      </c>
      <c r="F6074" s="126">
        <v>33.912768443073951</v>
      </c>
      <c r="G6074">
        <f t="shared" si="666"/>
        <v>33.886344997216867</v>
      </c>
      <c r="H6074">
        <f t="shared" si="674"/>
        <v>39.015556909568474</v>
      </c>
      <c r="I6074">
        <f t="shared" si="675"/>
        <v>32.955521276517928</v>
      </c>
      <c r="J6074">
        <f t="shared" si="676"/>
        <v>0</v>
      </c>
      <c r="K6074" s="156"/>
      <c r="L6074" s="69"/>
      <c r="M6074" s="156"/>
      <c r="N6074" s="157"/>
      <c r="O6074" s="156"/>
      <c r="P6074" s="158"/>
      <c r="Q6074" s="156"/>
      <c r="R6074" s="155"/>
      <c r="S6074">
        <f t="shared" si="670"/>
        <v>32.956898850509461</v>
      </c>
      <c r="T6074">
        <f t="shared" si="671"/>
        <v>1.3775739915331542E-3</v>
      </c>
      <c r="U6074">
        <f t="shared" si="672"/>
        <v>39.022973184953777</v>
      </c>
      <c r="V6074">
        <f t="shared" si="673"/>
        <v>7.4162753853030949E-3</v>
      </c>
    </row>
    <row r="6075" spans="1:22">
      <c r="A6075" s="12">
        <f t="shared" si="669"/>
        <v>0</v>
      </c>
      <c r="B6075" t="str">
        <f>YEAR(C6075)&amp;VLOOKUP(MONTH(C6075),lookup!$G$2:$N$13,8)</f>
        <v>2024M11</v>
      </c>
      <c r="C6075" s="7">
        <f t="shared" si="667"/>
        <v>45612</v>
      </c>
      <c r="D6075" s="126">
        <v>40.908491989366048</v>
      </c>
      <c r="E6075">
        <f t="shared" si="668"/>
        <v>40.686306103650708</v>
      </c>
      <c r="F6075" s="126">
        <v>34.009642395551609</v>
      </c>
      <c r="G6075">
        <f t="shared" si="666"/>
        <v>33.90103619466403</v>
      </c>
      <c r="H6075">
        <f t="shared" si="674"/>
        <v>39.043211969304856</v>
      </c>
      <c r="I6075">
        <f t="shared" si="675"/>
        <v>32.965521080050863</v>
      </c>
      <c r="J6075">
        <f t="shared" si="676"/>
        <v>0</v>
      </c>
      <c r="K6075" s="156"/>
      <c r="L6075" s="69"/>
      <c r="M6075" s="156"/>
      <c r="N6075" s="157"/>
      <c r="O6075" s="156"/>
      <c r="P6075" s="158"/>
      <c r="Q6075" s="156"/>
      <c r="R6075" s="155"/>
      <c r="S6075">
        <f t="shared" si="670"/>
        <v>32.974390125253699</v>
      </c>
      <c r="T6075">
        <f t="shared" si="671"/>
        <v>8.8690452028359346E-3</v>
      </c>
      <c r="U6075">
        <f t="shared" si="672"/>
        <v>39.054686962934852</v>
      </c>
      <c r="V6075">
        <f t="shared" si="673"/>
        <v>1.1474993629995822E-2</v>
      </c>
    </row>
    <row r="6076" spans="1:22">
      <c r="A6076" s="12">
        <f t="shared" si="669"/>
        <v>0</v>
      </c>
      <c r="B6076" t="str">
        <f>YEAR(C6076)&amp;VLOOKUP(MONTH(C6076),lookup!$G$2:$N$13,8)</f>
        <v>2024M11</v>
      </c>
      <c r="C6076" s="7">
        <f t="shared" si="667"/>
        <v>45613</v>
      </c>
      <c r="D6076" s="126">
        <v>41.303056459342557</v>
      </c>
      <c r="E6076">
        <f t="shared" si="668"/>
        <v>40.795027891711158</v>
      </c>
      <c r="F6076" s="126">
        <v>34.4003557434866</v>
      </c>
      <c r="G6076">
        <f t="shared" si="666"/>
        <v>33.989145000043877</v>
      </c>
      <c r="H6076">
        <f t="shared" si="674"/>
        <v>39.087048232771465</v>
      </c>
      <c r="I6076">
        <f t="shared" si="675"/>
        <v>32.998529050655399</v>
      </c>
      <c r="J6076">
        <f t="shared" si="676"/>
        <v>0</v>
      </c>
      <c r="K6076" s="156"/>
      <c r="L6076" s="69"/>
      <c r="M6076" s="156"/>
      <c r="N6076" s="157"/>
      <c r="O6076" s="156"/>
      <c r="P6076" s="158"/>
      <c r="Q6076" s="156"/>
      <c r="R6076" s="155"/>
      <c r="S6076">
        <f t="shared" si="670"/>
        <v>33.010513012676419</v>
      </c>
      <c r="T6076">
        <f t="shared" si="671"/>
        <v>1.1983962021020034E-2</v>
      </c>
      <c r="U6076">
        <f t="shared" si="672"/>
        <v>39.109952411082517</v>
      </c>
      <c r="V6076">
        <f t="shared" si="673"/>
        <v>2.2904178311051737E-2</v>
      </c>
    </row>
    <row r="6077" spans="1:22">
      <c r="A6077" s="12">
        <f t="shared" si="669"/>
        <v>0</v>
      </c>
      <c r="B6077" t="str">
        <f>YEAR(C6077)&amp;VLOOKUP(MONTH(C6077),lookup!$G$2:$N$13,8)</f>
        <v>2024M11</v>
      </c>
      <c r="C6077" s="7">
        <f t="shared" si="667"/>
        <v>45614</v>
      </c>
      <c r="D6077" s="126">
        <v>40.338506968119042</v>
      </c>
      <c r="E6077">
        <f t="shared" si="668"/>
        <v>40.764177319072893</v>
      </c>
      <c r="F6077" s="126">
        <v>33.48695969771336</v>
      </c>
      <c r="G6077">
        <f t="shared" si="666"/>
        <v>33.935605807426754</v>
      </c>
      <c r="H6077">
        <f t="shared" si="674"/>
        <v>39.121153865659572</v>
      </c>
      <c r="I6077">
        <f t="shared" si="675"/>
        <v>33.009259915363785</v>
      </c>
      <c r="J6077">
        <f t="shared" si="676"/>
        <v>0</v>
      </c>
      <c r="K6077" s="156"/>
      <c r="L6077" s="69"/>
      <c r="M6077" s="156"/>
      <c r="N6077" s="157"/>
      <c r="O6077" s="156"/>
      <c r="P6077" s="158"/>
      <c r="Q6077" s="156"/>
      <c r="R6077" s="155"/>
      <c r="S6077">
        <f t="shared" si="670"/>
        <v>33.021569388694083</v>
      </c>
      <c r="T6077">
        <f t="shared" si="671"/>
        <v>1.2309473330297749E-2</v>
      </c>
      <c r="U6077">
        <f t="shared" si="672"/>
        <v>39.132722216521884</v>
      </c>
      <c r="V6077">
        <f t="shared" si="673"/>
        <v>1.1568350862312116E-2</v>
      </c>
    </row>
    <row r="6078" spans="1:22">
      <c r="A6078" s="12">
        <f t="shared" si="669"/>
        <v>0</v>
      </c>
      <c r="B6078" t="str">
        <f>YEAR(C6078)&amp;VLOOKUP(MONTH(C6078),lookup!$G$2:$N$13,8)</f>
        <v>2024M11</v>
      </c>
      <c r="C6078" s="7">
        <f t="shared" si="667"/>
        <v>45615</v>
      </c>
      <c r="D6078" s="126">
        <v>41.005875835548174</v>
      </c>
      <c r="E6078">
        <f t="shared" si="668"/>
        <v>40.799027351621135</v>
      </c>
      <c r="F6078" s="126">
        <v>34.153543440559623</v>
      </c>
      <c r="G6078">
        <f t="shared" si="666"/>
        <v>33.959369716103339</v>
      </c>
      <c r="H6078">
        <f t="shared" si="674"/>
        <v>39.145991915038003</v>
      </c>
      <c r="I6078">
        <f t="shared" si="675"/>
        <v>33.028903379041672</v>
      </c>
      <c r="J6078">
        <f t="shared" si="676"/>
        <v>0</v>
      </c>
      <c r="K6078" s="156"/>
      <c r="L6078" s="69"/>
      <c r="M6078" s="156"/>
      <c r="N6078" s="157"/>
      <c r="O6078" s="156"/>
      <c r="P6078" s="158"/>
      <c r="Q6078" s="156"/>
      <c r="R6078" s="155"/>
      <c r="S6078">
        <f t="shared" si="670"/>
        <v>33.038423468808169</v>
      </c>
      <c r="T6078">
        <f t="shared" si="671"/>
        <v>9.5200897664966533E-3</v>
      </c>
      <c r="U6078">
        <f t="shared" si="672"/>
        <v>39.167903070666</v>
      </c>
      <c r="V6078">
        <f t="shared" si="673"/>
        <v>2.1911155627996948E-2</v>
      </c>
    </row>
    <row r="6079" spans="1:22">
      <c r="A6079" s="12">
        <f t="shared" si="669"/>
        <v>0</v>
      </c>
      <c r="B6079" t="str">
        <f>YEAR(C6079)&amp;VLOOKUP(MONTH(C6079),lookup!$G$2:$N$13,8)</f>
        <v>2024M11</v>
      </c>
      <c r="C6079" s="7">
        <f t="shared" si="667"/>
        <v>45616</v>
      </c>
      <c r="D6079" s="126">
        <v>40.436685738299317</v>
      </c>
      <c r="E6079">
        <f t="shared" si="668"/>
        <v>40.785353210931248</v>
      </c>
      <c r="F6079" s="126">
        <v>33.592514054303507</v>
      </c>
      <c r="G6079">
        <f t="shared" si="666"/>
        <v>33.929696333885218</v>
      </c>
      <c r="H6079">
        <f t="shared" si="674"/>
        <v>39.17971941552905</v>
      </c>
      <c r="I6079">
        <f t="shared" si="675"/>
        <v>33.038448801275237</v>
      </c>
      <c r="J6079">
        <f t="shared" si="676"/>
        <v>0</v>
      </c>
      <c r="K6079" s="156"/>
      <c r="L6079" s="69"/>
      <c r="M6079" s="156"/>
      <c r="N6079" s="157"/>
      <c r="O6079" s="156"/>
      <c r="P6079" s="158"/>
      <c r="Q6079" s="156"/>
      <c r="R6079" s="155"/>
      <c r="S6079">
        <f t="shared" si="670"/>
        <v>33.036871904817644</v>
      </c>
      <c r="T6079">
        <f t="shared" si="671"/>
        <v>-1.5768964575926248E-3</v>
      </c>
      <c r="U6079">
        <f t="shared" si="672"/>
        <v>39.178931954989523</v>
      </c>
      <c r="V6079">
        <f t="shared" si="673"/>
        <v>-7.874605395272738E-4</v>
      </c>
    </row>
    <row r="6080" spans="1:22">
      <c r="A6080" s="12">
        <f t="shared" si="669"/>
        <v>0</v>
      </c>
      <c r="B6080" t="str">
        <f>YEAR(C6080)&amp;VLOOKUP(MONTH(C6080),lookup!$G$2:$N$13,8)</f>
        <v>2024M11</v>
      </c>
      <c r="C6080" s="7">
        <f t="shared" si="667"/>
        <v>45617</v>
      </c>
      <c r="D6080" s="126">
        <v>40.520661499207641</v>
      </c>
      <c r="E6080">
        <f t="shared" si="668"/>
        <v>40.741629674341084</v>
      </c>
      <c r="F6080" s="126">
        <v>33.547457168893693</v>
      </c>
      <c r="G6080">
        <f t="shared" si="666"/>
        <v>33.865147176706571</v>
      </c>
      <c r="H6080">
        <f t="shared" si="674"/>
        <v>39.205251552994618</v>
      </c>
      <c r="I6080">
        <f t="shared" si="675"/>
        <v>33.055577134283219</v>
      </c>
      <c r="J6080">
        <f t="shared" si="676"/>
        <v>0</v>
      </c>
      <c r="K6080" s="156"/>
      <c r="L6080" s="69"/>
      <c r="M6080" s="156"/>
      <c r="N6080" s="157"/>
      <c r="O6080" s="156"/>
      <c r="P6080" s="158"/>
      <c r="Q6080" s="156"/>
      <c r="R6080" s="155"/>
      <c r="S6080">
        <f t="shared" si="670"/>
        <v>33.068928739542741</v>
      </c>
      <c r="T6080">
        <f t="shared" si="671"/>
        <v>1.3351605259522614E-2</v>
      </c>
      <c r="U6080">
        <f t="shared" si="672"/>
        <v>39.22703381800757</v>
      </c>
      <c r="V6080">
        <f t="shared" si="673"/>
        <v>2.1782265012951996E-2</v>
      </c>
    </row>
    <row r="6081" spans="1:22">
      <c r="A6081" s="12">
        <f t="shared" si="669"/>
        <v>0</v>
      </c>
      <c r="B6081" t="str">
        <f>YEAR(C6081)&amp;VLOOKUP(MONTH(C6081),lookup!$G$2:$N$13,8)</f>
        <v>2024M11</v>
      </c>
      <c r="C6081" s="7">
        <f t="shared" si="667"/>
        <v>45618</v>
      </c>
      <c r="D6081" s="126">
        <v>40.363237029084885</v>
      </c>
      <c r="E6081">
        <f t="shared" si="668"/>
        <v>40.683861895902439</v>
      </c>
      <c r="F6081" s="126">
        <v>33.535452671692823</v>
      </c>
      <c r="G6081">
        <f t="shared" si="666"/>
        <v>33.807941915675499</v>
      </c>
      <c r="H6081">
        <f t="shared" si="674"/>
        <v>39.23793520349524</v>
      </c>
      <c r="I6081">
        <f t="shared" si="675"/>
        <v>33.070831280612659</v>
      </c>
      <c r="J6081">
        <f t="shared" si="676"/>
        <v>0</v>
      </c>
      <c r="K6081" s="156"/>
      <c r="L6081" s="69"/>
      <c r="M6081" s="156"/>
      <c r="N6081" s="157"/>
      <c r="O6081" s="156"/>
      <c r="P6081" s="158"/>
      <c r="Q6081" s="156"/>
      <c r="R6081" s="155"/>
      <c r="S6081">
        <f t="shared" si="670"/>
        <v>33.078176049479659</v>
      </c>
      <c r="T6081">
        <f t="shared" si="671"/>
        <v>7.3447688670000844E-3</v>
      </c>
      <c r="U6081">
        <f t="shared" si="672"/>
        <v>39.25219443956049</v>
      </c>
      <c r="V6081">
        <f t="shared" si="673"/>
        <v>1.4259236065250036E-2</v>
      </c>
    </row>
    <row r="6082" spans="1:22">
      <c r="A6082" s="12">
        <f t="shared" si="669"/>
        <v>0</v>
      </c>
      <c r="B6082" t="str">
        <f>YEAR(C6082)&amp;VLOOKUP(MONTH(C6082),lookup!$G$2:$N$13,8)</f>
        <v>2024M11</v>
      </c>
      <c r="C6082" s="7">
        <f t="shared" si="667"/>
        <v>45619</v>
      </c>
      <c r="D6082" s="126">
        <v>40.968050615712173</v>
      </c>
      <c r="E6082">
        <f t="shared" si="668"/>
        <v>40.668036857248431</v>
      </c>
      <c r="F6082" s="126">
        <v>33.974232466970641</v>
      </c>
      <c r="G6082">
        <f t="shared" si="666"/>
        <v>33.776273144126044</v>
      </c>
      <c r="H6082">
        <f t="shared" si="674"/>
        <v>39.241497545056269</v>
      </c>
      <c r="I6082">
        <f t="shared" si="675"/>
        <v>33.060998049877085</v>
      </c>
      <c r="J6082">
        <f t="shared" si="676"/>
        <v>0</v>
      </c>
      <c r="K6082" s="156"/>
      <c r="L6082" s="69"/>
      <c r="M6082" s="156"/>
      <c r="N6082" s="157"/>
      <c r="O6082" s="156"/>
      <c r="P6082" s="158"/>
      <c r="Q6082" s="156"/>
      <c r="R6082" s="155"/>
      <c r="S6082">
        <f t="shared" si="670"/>
        <v>33.079993872323151</v>
      </c>
      <c r="T6082">
        <f t="shared" si="671"/>
        <v>1.8995822446065347E-2</v>
      </c>
      <c r="U6082">
        <f t="shared" si="672"/>
        <v>39.266517829644314</v>
      </c>
      <c r="V6082">
        <f t="shared" si="673"/>
        <v>2.5020284588045172E-2</v>
      </c>
    </row>
    <row r="6083" spans="1:22">
      <c r="A6083" s="12">
        <f t="shared" si="669"/>
        <v>0</v>
      </c>
      <c r="B6083" t="str">
        <f>YEAR(C6083)&amp;VLOOKUP(MONTH(C6083),lookup!$G$2:$N$13,8)</f>
        <v>2024M11</v>
      </c>
      <c r="C6083" s="7">
        <f t="shared" si="667"/>
        <v>45620</v>
      </c>
      <c r="D6083" s="126">
        <v>40.287915518493534</v>
      </c>
      <c r="E6083">
        <f t="shared" si="668"/>
        <v>40.625034873683433</v>
      </c>
      <c r="F6083" s="126">
        <v>33.497943219479346</v>
      </c>
      <c r="G6083">
        <f t="shared" si="666"/>
        <v>33.745207239102029</v>
      </c>
      <c r="H6083">
        <f t="shared" si="674"/>
        <v>39.295138761208214</v>
      </c>
      <c r="I6083">
        <f t="shared" si="675"/>
        <v>33.096951981500055</v>
      </c>
      <c r="J6083">
        <f t="shared" si="676"/>
        <v>0</v>
      </c>
      <c r="K6083" s="156"/>
      <c r="L6083" s="69"/>
      <c r="M6083" s="156"/>
      <c r="N6083" s="157"/>
      <c r="O6083" s="156"/>
      <c r="P6083" s="158"/>
      <c r="Q6083" s="156"/>
      <c r="R6083" s="155"/>
      <c r="S6083">
        <f t="shared" si="670"/>
        <v>33.113212330690871</v>
      </c>
      <c r="T6083">
        <f t="shared" si="671"/>
        <v>1.6260349190815759E-2</v>
      </c>
      <c r="U6083">
        <f t="shared" si="672"/>
        <v>39.324062332115012</v>
      </c>
      <c r="V6083">
        <f t="shared" si="673"/>
        <v>2.8923570906798091E-2</v>
      </c>
    </row>
    <row r="6084" spans="1:22">
      <c r="A6084" s="12">
        <f t="shared" si="669"/>
        <v>0</v>
      </c>
      <c r="B6084" t="str">
        <f>YEAR(C6084)&amp;VLOOKUP(MONTH(C6084),lookup!$G$2:$N$13,8)</f>
        <v>2024M11</v>
      </c>
      <c r="C6084" s="7">
        <f t="shared" si="667"/>
        <v>45621</v>
      </c>
      <c r="D6084" s="126">
        <v>41.174827677058289</v>
      </c>
      <c r="E6084">
        <f t="shared" si="668"/>
        <v>40.631099894916517</v>
      </c>
      <c r="F6084" s="126">
        <v>34.083221401894981</v>
      </c>
      <c r="G6084">
        <f t="shared" si="666"/>
        <v>33.71952617286383</v>
      </c>
      <c r="H6084">
        <f t="shared" si="674"/>
        <v>39.33403320722848</v>
      </c>
      <c r="I6084">
        <f t="shared" si="675"/>
        <v>33.115601962685659</v>
      </c>
      <c r="J6084">
        <f t="shared" si="676"/>
        <v>0</v>
      </c>
      <c r="K6084" s="156"/>
      <c r="L6084" s="69"/>
      <c r="M6084" s="156"/>
      <c r="N6084" s="157"/>
      <c r="O6084" s="156"/>
      <c r="P6084" s="158"/>
      <c r="Q6084" s="156"/>
      <c r="R6084" s="155"/>
      <c r="S6084">
        <f t="shared" si="670"/>
        <v>33.127759175762755</v>
      </c>
      <c r="T6084">
        <f t="shared" si="671"/>
        <v>1.2157213077095719E-2</v>
      </c>
      <c r="U6084">
        <f t="shared" si="672"/>
        <v>39.351364363573694</v>
      </c>
      <c r="V6084">
        <f t="shared" si="673"/>
        <v>1.7331156345214538E-2</v>
      </c>
    </row>
    <row r="6085" spans="1:22">
      <c r="A6085" s="12">
        <f t="shared" si="669"/>
        <v>0</v>
      </c>
      <c r="B6085" t="str">
        <f>YEAR(C6085)&amp;VLOOKUP(MONTH(C6085),lookup!$G$2:$N$13,8)</f>
        <v>2024M11</v>
      </c>
      <c r="C6085" s="7">
        <f t="shared" si="667"/>
        <v>45622</v>
      </c>
      <c r="D6085" s="126">
        <v>40.635418915932441</v>
      </c>
      <c r="E6085">
        <f t="shared" si="668"/>
        <v>40.666217989790944</v>
      </c>
      <c r="F6085" s="126">
        <v>33.780971842322877</v>
      </c>
      <c r="G6085">
        <f t="shared" si="666"/>
        <v>33.753606747570203</v>
      </c>
      <c r="H6085">
        <f t="shared" si="674"/>
        <v>39.366575503442199</v>
      </c>
      <c r="I6085">
        <f t="shared" si="675"/>
        <v>33.128574532094099</v>
      </c>
      <c r="J6085">
        <f t="shared" si="676"/>
        <v>0</v>
      </c>
      <c r="K6085" s="156"/>
      <c r="L6085" s="69"/>
      <c r="M6085" s="156"/>
      <c r="N6085" s="157"/>
      <c r="O6085" s="156"/>
      <c r="P6085" s="158"/>
      <c r="Q6085" s="156"/>
      <c r="R6085" s="155"/>
      <c r="S6085">
        <f t="shared" si="670"/>
        <v>33.135418877445247</v>
      </c>
      <c r="T6085">
        <f t="shared" si="671"/>
        <v>6.8443453511477514E-3</v>
      </c>
      <c r="U6085">
        <f t="shared" si="672"/>
        <v>39.381326515374461</v>
      </c>
      <c r="V6085">
        <f t="shared" si="673"/>
        <v>1.4751011932261804E-2</v>
      </c>
    </row>
    <row r="6086" spans="1:22">
      <c r="A6086" s="12">
        <f t="shared" si="669"/>
        <v>0</v>
      </c>
      <c r="B6086" t="str">
        <f>YEAR(C6086)&amp;VLOOKUP(MONTH(C6086),lookup!$G$2:$N$13,8)</f>
        <v>2024M11</v>
      </c>
      <c r="C6086" s="7">
        <f t="shared" si="667"/>
        <v>45623</v>
      </c>
      <c r="D6086" s="126">
        <v>41.082780111294305</v>
      </c>
      <c r="E6086">
        <f t="shared" si="668"/>
        <v>40.717867724698962</v>
      </c>
      <c r="F6086" s="126">
        <v>33.879115927144667</v>
      </c>
      <c r="G6086">
        <f t="shared" si="666"/>
        <v>33.764093257836016</v>
      </c>
      <c r="H6086">
        <f t="shared" si="674"/>
        <v>39.373893540034871</v>
      </c>
      <c r="I6086">
        <f t="shared" si="675"/>
        <v>33.125450850853426</v>
      </c>
      <c r="J6086">
        <f t="shared" si="676"/>
        <v>0</v>
      </c>
      <c r="K6086" s="156"/>
      <c r="L6086" s="69"/>
      <c r="M6086" s="156"/>
      <c r="N6086" s="157"/>
      <c r="O6086" s="156"/>
      <c r="P6086" s="158"/>
      <c r="Q6086" s="156"/>
      <c r="R6086" s="155"/>
      <c r="S6086">
        <f t="shared" si="670"/>
        <v>33.138076067255739</v>
      </c>
      <c r="T6086">
        <f t="shared" si="671"/>
        <v>1.2625216402312844E-2</v>
      </c>
      <c r="U6086">
        <f t="shared" si="672"/>
        <v>39.391885784072684</v>
      </c>
      <c r="V6086">
        <f t="shared" si="673"/>
        <v>1.7992244037813521E-2</v>
      </c>
    </row>
    <row r="6087" spans="1:22">
      <c r="A6087" s="12">
        <f t="shared" si="669"/>
        <v>0</v>
      </c>
      <c r="B6087" t="str">
        <f>YEAR(C6087)&amp;VLOOKUP(MONTH(C6087),lookup!$G$2:$N$13,8)</f>
        <v>2024M11</v>
      </c>
      <c r="C6087" s="7">
        <f t="shared" si="667"/>
        <v>45624</v>
      </c>
      <c r="D6087" s="126">
        <v>40.600944787297585</v>
      </c>
      <c r="E6087">
        <f t="shared" si="668"/>
        <v>40.747942895112416</v>
      </c>
      <c r="F6087" s="126">
        <v>33.802184250708002</v>
      </c>
      <c r="G6087">
        <f t="shared" si="666"/>
        <v>33.799425276695899</v>
      </c>
      <c r="H6087">
        <f t="shared" si="674"/>
        <v>39.400721695038129</v>
      </c>
      <c r="I6087">
        <f t="shared" si="675"/>
        <v>33.135226488664209</v>
      </c>
      <c r="J6087">
        <f t="shared" si="676"/>
        <v>0</v>
      </c>
      <c r="K6087" s="156"/>
      <c r="L6087" s="69"/>
      <c r="M6087" s="156"/>
      <c r="N6087" s="157"/>
      <c r="O6087" s="156"/>
      <c r="P6087" s="158"/>
      <c r="Q6087" s="156"/>
      <c r="R6087" s="155"/>
      <c r="S6087">
        <f t="shared" si="670"/>
        <v>33.151779962729719</v>
      </c>
      <c r="T6087">
        <f t="shared" si="671"/>
        <v>1.6553474065510443E-2</v>
      </c>
      <c r="U6087">
        <f t="shared" si="672"/>
        <v>39.429254984169177</v>
      </c>
      <c r="V6087">
        <f t="shared" si="673"/>
        <v>2.8533289131047468E-2</v>
      </c>
    </row>
    <row r="6088" spans="1:22">
      <c r="A6088" s="12">
        <f t="shared" si="669"/>
        <v>0</v>
      </c>
      <c r="B6088" t="str">
        <f>YEAR(C6088)&amp;VLOOKUP(MONTH(C6088),lookup!$G$2:$N$13,8)</f>
        <v>2024M11</v>
      </c>
      <c r="C6088" s="7">
        <f t="shared" si="667"/>
        <v>45625</v>
      </c>
      <c r="D6088" s="126">
        <v>40.529612445033024</v>
      </c>
      <c r="E6088">
        <f t="shared" si="668"/>
        <v>40.711965815003239</v>
      </c>
      <c r="F6088" s="126">
        <v>33.572388551940463</v>
      </c>
      <c r="G6088">
        <f t="shared" ref="G6088:G6151" si="677">AVERAGE(SUM(F6081:F6088)/8,SUM(F6083:F6088)/6)</f>
        <v>33.767496495217138</v>
      </c>
      <c r="H6088">
        <f t="shared" si="674"/>
        <v>39.449069910770007</v>
      </c>
      <c r="I6088">
        <f t="shared" si="675"/>
        <v>33.161063237251803</v>
      </c>
      <c r="J6088">
        <f t="shared" si="676"/>
        <v>0</v>
      </c>
      <c r="K6088" s="156"/>
      <c r="L6088" s="69"/>
      <c r="M6088" s="156"/>
      <c r="N6088" s="157"/>
      <c r="O6088" s="156"/>
      <c r="P6088" s="158"/>
      <c r="Q6088" s="156"/>
      <c r="R6088" s="155"/>
      <c r="S6088">
        <f t="shared" si="670"/>
        <v>33.150395238800598</v>
      </c>
      <c r="T6088">
        <f t="shared" si="671"/>
        <v>-1.0667998451204141E-2</v>
      </c>
      <c r="U6088">
        <f t="shared" si="672"/>
        <v>39.443027656771278</v>
      </c>
      <c r="V6088">
        <f t="shared" si="673"/>
        <v>-6.0422539987285973E-3</v>
      </c>
    </row>
    <row r="6089" spans="1:22">
      <c r="A6089" s="12">
        <f t="shared" si="669"/>
        <v>0</v>
      </c>
      <c r="B6089" t="str">
        <f>YEAR(C6089)&amp;VLOOKUP(MONTH(C6089),lookup!$G$2:$N$13,8)</f>
        <v>2024M11</v>
      </c>
      <c r="C6089" s="7">
        <f t="shared" si="667"/>
        <v>45626</v>
      </c>
      <c r="D6089" s="126">
        <v>41.285422424414257</v>
      </c>
      <c r="E6089">
        <f t="shared" si="668"/>
        <v>40.852727977704717</v>
      </c>
      <c r="F6089" s="126">
        <v>34.21497726255199</v>
      </c>
      <c r="G6089">
        <f t="shared" si="677"/>
        <v>33.869719619068562</v>
      </c>
      <c r="H6089">
        <f t="shared" si="674"/>
        <v>39.451715410727353</v>
      </c>
      <c r="I6089">
        <f t="shared" si="675"/>
        <v>33.14971294487647</v>
      </c>
      <c r="J6089">
        <f t="shared" si="676"/>
        <v>0</v>
      </c>
      <c r="K6089" s="156"/>
      <c r="L6089" s="69"/>
      <c r="M6089" s="156"/>
      <c r="N6089" s="157"/>
      <c r="O6089" s="156"/>
      <c r="P6089" s="158"/>
      <c r="Q6089" s="156"/>
      <c r="R6089" s="155"/>
      <c r="S6089">
        <f t="shared" si="670"/>
        <v>33.13819017139955</v>
      </c>
      <c r="T6089">
        <f t="shared" si="671"/>
        <v>-1.1522773476919212E-2</v>
      </c>
      <c r="U6089">
        <f t="shared" si="672"/>
        <v>39.445135626557764</v>
      </c>
      <c r="V6089">
        <f t="shared" si="673"/>
        <v>-6.5797841695882653E-3</v>
      </c>
    </row>
    <row r="6090" spans="1:22">
      <c r="A6090" s="12">
        <f t="shared" si="669"/>
        <v>0</v>
      </c>
      <c r="B6090" t="str">
        <f>YEAR(C6090)&amp;VLOOKUP(MONTH(C6090),lookup!$G$2:$N$13,8)</f>
        <v>2024M12</v>
      </c>
      <c r="C6090" s="7">
        <f t="shared" si="667"/>
        <v>45627</v>
      </c>
      <c r="D6090" s="126">
        <v>41.164919452227601</v>
      </c>
      <c r="E6090">
        <f t="shared" si="668"/>
        <v>40.864206594584374</v>
      </c>
      <c r="F6090" s="126">
        <v>34.041675737800475</v>
      </c>
      <c r="G6090">
        <f t="shared" si="677"/>
        <v>33.870472684820882</v>
      </c>
      <c r="H6090">
        <f t="shared" si="674"/>
        <v>39.446541413797874</v>
      </c>
      <c r="I6090">
        <f t="shared" si="675"/>
        <v>33.133525901032463</v>
      </c>
      <c r="J6090">
        <f t="shared" si="676"/>
        <v>0</v>
      </c>
      <c r="K6090" s="165"/>
      <c r="L6090" s="69"/>
      <c r="M6090" s="156"/>
      <c r="N6090" s="157"/>
      <c r="O6090" s="156"/>
      <c r="P6090" s="158"/>
      <c r="Q6090" s="156"/>
      <c r="R6090" s="155"/>
      <c r="S6090">
        <f t="shared" si="670"/>
        <v>33.100566020500835</v>
      </c>
      <c r="T6090">
        <f t="shared" si="671"/>
        <v>-3.2959880531628016E-2</v>
      </c>
      <c r="U6090">
        <f t="shared" si="672"/>
        <v>39.415595647364626</v>
      </c>
      <c r="V6090">
        <f t="shared" si="673"/>
        <v>-3.0945766433248423E-2</v>
      </c>
    </row>
    <row r="6091" spans="1:22">
      <c r="A6091" s="12">
        <f t="shared" si="669"/>
        <v>0</v>
      </c>
      <c r="B6091" t="str">
        <f>YEAR(C6091)&amp;VLOOKUP(MONTH(C6091),lookup!$G$2:$N$13,8)</f>
        <v>2024M12</v>
      </c>
      <c r="C6091" s="7">
        <f t="shared" si="667"/>
        <v>45628</v>
      </c>
      <c r="D6091" s="126">
        <v>40.638383479941005</v>
      </c>
      <c r="E6091">
        <f t="shared" si="668"/>
        <v>40.886357889175557</v>
      </c>
      <c r="F6091" s="126">
        <v>33.545182807785466</v>
      </c>
      <c r="G6091">
        <f t="shared" si="677"/>
        <v>33.853776072878567</v>
      </c>
      <c r="H6091">
        <f t="shared" si="674"/>
        <v>39.418557772644348</v>
      </c>
      <c r="I6091">
        <f t="shared" si="675"/>
        <v>33.091071536632278</v>
      </c>
      <c r="J6091">
        <f t="shared" si="676"/>
        <v>0</v>
      </c>
      <c r="K6091" s="165"/>
      <c r="L6091" s="69"/>
      <c r="M6091" s="156"/>
      <c r="N6091" s="157"/>
      <c r="O6091" s="156"/>
      <c r="P6091" s="158"/>
      <c r="Q6091" s="156"/>
      <c r="R6091" s="155"/>
      <c r="S6091">
        <f t="shared" si="670"/>
        <v>33.087186561092707</v>
      </c>
      <c r="T6091">
        <f t="shared" si="671"/>
        <v>-3.8849755395702346E-3</v>
      </c>
      <c r="U6091">
        <f t="shared" si="672"/>
        <v>39.419999444135648</v>
      </c>
      <c r="V6091">
        <f t="shared" si="673"/>
        <v>1.4416714912997008E-3</v>
      </c>
    </row>
    <row r="6092" spans="1:22">
      <c r="A6092" s="12">
        <f t="shared" si="669"/>
        <v>0</v>
      </c>
      <c r="B6092" t="str">
        <f>YEAR(C6092)&amp;VLOOKUP(MONTH(C6092),lookup!$G$2:$N$13,8)</f>
        <v>2024M12</v>
      </c>
      <c r="C6092" s="7">
        <f t="shared" ref="C6092:C6155" si="678">C6091+1</f>
        <v>45629</v>
      </c>
      <c r="D6092" s="126">
        <v>41.099658625836241</v>
      </c>
      <c r="E6092">
        <f t="shared" si="668"/>
        <v>40.883066366352665</v>
      </c>
      <c r="F6092" s="126">
        <v>33.988442442541682</v>
      </c>
      <c r="G6092">
        <f t="shared" si="677"/>
        <v>33.856962930868733</v>
      </c>
      <c r="H6092">
        <f t="shared" si="674"/>
        <v>39.424032295104858</v>
      </c>
      <c r="I6092">
        <f t="shared" si="675"/>
        <v>33.083399532915102</v>
      </c>
      <c r="J6092">
        <f t="shared" si="676"/>
        <v>0</v>
      </c>
      <c r="K6092" s="165"/>
      <c r="L6092" s="69"/>
      <c r="M6092" s="156"/>
      <c r="N6092" s="157"/>
      <c r="O6092" s="156"/>
      <c r="P6092" s="158"/>
      <c r="Q6092" s="156"/>
      <c r="R6092" s="155"/>
      <c r="S6092">
        <f t="shared" si="670"/>
        <v>33.054629707655202</v>
      </c>
      <c r="T6092">
        <f t="shared" si="671"/>
        <v>-2.8769825259900017E-2</v>
      </c>
      <c r="U6092">
        <f t="shared" si="672"/>
        <v>39.396165431118199</v>
      </c>
      <c r="V6092">
        <f t="shared" si="673"/>
        <v>-2.7866863986659496E-2</v>
      </c>
    </row>
    <row r="6093" spans="1:22">
      <c r="A6093" s="12">
        <f t="shared" si="669"/>
        <v>0</v>
      </c>
      <c r="B6093" t="str">
        <f>YEAR(C6093)&amp;VLOOKUP(MONTH(C6093),lookup!$G$2:$N$13,8)</f>
        <v>2024M12</v>
      </c>
      <c r="C6093" s="7">
        <f t="shared" si="678"/>
        <v>45630</v>
      </c>
      <c r="D6093" s="126">
        <v>40.397875515508218</v>
      </c>
      <c r="E6093">
        <f t="shared" si="668"/>
        <v>40.851297464510381</v>
      </c>
      <c r="F6093" s="126">
        <v>33.370067023097747</v>
      </c>
      <c r="G6093">
        <f t="shared" si="677"/>
        <v>33.795271610699643</v>
      </c>
      <c r="H6093">
        <f t="shared" si="674"/>
        <v>39.404530604431784</v>
      </c>
      <c r="I6093">
        <f t="shared" si="675"/>
        <v>33.056643538974583</v>
      </c>
      <c r="J6093">
        <f t="shared" si="676"/>
        <v>0</v>
      </c>
      <c r="K6093" s="165"/>
      <c r="L6093" s="69"/>
      <c r="M6093" s="156"/>
      <c r="N6093" s="157"/>
      <c r="O6093" s="156"/>
      <c r="P6093" s="158"/>
      <c r="Q6093" s="156"/>
      <c r="R6093" s="155"/>
      <c r="S6093">
        <f t="shared" si="670"/>
        <v>33.054844941287222</v>
      </c>
      <c r="T6093">
        <f t="shared" si="671"/>
        <v>-1.7985976873617915E-3</v>
      </c>
      <c r="U6093">
        <f t="shared" si="672"/>
        <v>39.408319301960354</v>
      </c>
      <c r="V6093">
        <f t="shared" si="673"/>
        <v>3.7886975285701396E-3</v>
      </c>
    </row>
    <row r="6094" spans="1:22">
      <c r="A6094" s="12">
        <f t="shared" si="669"/>
        <v>0</v>
      </c>
      <c r="B6094" t="str">
        <f>YEAR(C6094)&amp;VLOOKUP(MONTH(C6094),lookup!$G$2:$N$13,8)</f>
        <v>2024M12</v>
      </c>
      <c r="C6094" s="7">
        <f t="shared" si="678"/>
        <v>45631</v>
      </c>
      <c r="D6094" s="126">
        <v>41.245963478005237</v>
      </c>
      <c r="E6094">
        <f t="shared" si="668"/>
        <v>40.921192344344163</v>
      </c>
      <c r="F6094" s="126">
        <v>34.041819002122566</v>
      </c>
      <c r="G6094">
        <f t="shared" si="677"/>
        <v>33.8445597570676</v>
      </c>
      <c r="H6094">
        <f t="shared" si="674"/>
        <v>39.425029941945745</v>
      </c>
      <c r="I6094">
        <f t="shared" si="675"/>
        <v>33.061866889685987</v>
      </c>
      <c r="J6094">
        <f t="shared" si="676"/>
        <v>0</v>
      </c>
      <c r="K6094" s="165"/>
      <c r="L6094" s="69"/>
      <c r="M6094" s="156"/>
      <c r="N6094" s="157"/>
      <c r="O6094" s="156"/>
      <c r="P6094" s="158"/>
      <c r="Q6094" s="156"/>
      <c r="R6094" s="155"/>
      <c r="S6094">
        <f t="shared" si="670"/>
        <v>33.059963313747247</v>
      </c>
      <c r="T6094">
        <f t="shared" si="671"/>
        <v>-1.903575938740687E-3</v>
      </c>
      <c r="U6094">
        <f t="shared" si="672"/>
        <v>39.426364307731774</v>
      </c>
      <c r="V6094">
        <f t="shared" si="673"/>
        <v>1.3343657860289682E-3</v>
      </c>
    </row>
    <row r="6095" spans="1:22">
      <c r="A6095" s="12">
        <f t="shared" si="669"/>
        <v>0</v>
      </c>
      <c r="B6095" t="str">
        <f>YEAR(C6095)&amp;VLOOKUP(MONTH(C6095),lookup!$G$2:$N$13,8)</f>
        <v>2024M12</v>
      </c>
      <c r="C6095" s="7">
        <f t="shared" si="678"/>
        <v>45632</v>
      </c>
      <c r="D6095" s="126">
        <v>40.983864280611108</v>
      </c>
      <c r="E6095">
        <f t="shared" si="668"/>
        <v>40.91999496735933</v>
      </c>
      <c r="F6095" s="126">
        <v>33.954136196523926</v>
      </c>
      <c r="G6095">
        <f t="shared" si="677"/>
        <v>33.832319998178761</v>
      </c>
      <c r="H6095">
        <f t="shared" si="674"/>
        <v>39.418023209822486</v>
      </c>
      <c r="I6095">
        <f t="shared" si="675"/>
        <v>33.043867384942914</v>
      </c>
      <c r="J6095">
        <f t="shared" si="676"/>
        <v>0</v>
      </c>
      <c r="K6095" s="165"/>
      <c r="L6095" s="69"/>
      <c r="M6095" s="156"/>
      <c r="N6095" s="157"/>
      <c r="O6095" s="156"/>
      <c r="P6095" s="158"/>
      <c r="Q6095" s="156"/>
      <c r="R6095" s="155"/>
      <c r="S6095">
        <f t="shared" si="670"/>
        <v>33.065084268981352</v>
      </c>
      <c r="T6095">
        <f t="shared" si="671"/>
        <v>2.1216884038437911E-2</v>
      </c>
      <c r="U6095">
        <f t="shared" si="672"/>
        <v>39.445741047130205</v>
      </c>
      <c r="V6095">
        <f t="shared" si="673"/>
        <v>2.7717837307719151E-2</v>
      </c>
    </row>
    <row r="6096" spans="1:22">
      <c r="A6096" s="12">
        <f t="shared" si="669"/>
        <v>0</v>
      </c>
      <c r="B6096" t="str">
        <f>YEAR(C6096)&amp;VLOOKUP(MONTH(C6096),lookup!$G$2:$N$13,8)</f>
        <v>2024M12</v>
      </c>
      <c r="C6096" s="7">
        <f t="shared" si="678"/>
        <v>45633</v>
      </c>
      <c r="D6096" s="126">
        <v>40.294974443978667</v>
      </c>
      <c r="E6096">
        <f t="shared" si="668"/>
        <v>40.832834674939349</v>
      </c>
      <c r="F6096" s="126">
        <v>33.014923010062098</v>
      </c>
      <c r="G6096">
        <f t="shared" si="677"/>
        <v>33.711915674499835</v>
      </c>
      <c r="H6096">
        <f t="shared" si="674"/>
        <v>39.435662791144964</v>
      </c>
      <c r="I6096">
        <f t="shared" si="675"/>
        <v>33.053251357879304</v>
      </c>
      <c r="J6096">
        <f t="shared" si="676"/>
        <v>0</v>
      </c>
      <c r="K6096" s="165"/>
      <c r="L6096" s="69"/>
      <c r="M6096" s="156"/>
      <c r="N6096" s="157"/>
      <c r="O6096" s="156"/>
      <c r="P6096" s="158"/>
      <c r="Q6096" s="156"/>
      <c r="R6096" s="155"/>
      <c r="S6096">
        <f t="shared" si="670"/>
        <v>33.068107494001481</v>
      </c>
      <c r="T6096">
        <f t="shared" si="671"/>
        <v>1.4856136122176622E-2</v>
      </c>
      <c r="U6096">
        <f t="shared" si="672"/>
        <v>39.452909785847588</v>
      </c>
      <c r="V6096">
        <f t="shared" si="673"/>
        <v>1.7246994702624363E-2</v>
      </c>
    </row>
    <row r="6097" spans="1:22">
      <c r="A6097" s="12">
        <f t="shared" si="669"/>
        <v>0</v>
      </c>
      <c r="B6097" t="str">
        <f>YEAR(C6097)&amp;VLOOKUP(MONTH(C6097),lookup!$G$2:$N$13,8)</f>
        <v>2024M12</v>
      </c>
      <c r="C6097" s="7">
        <f t="shared" si="678"/>
        <v>45634</v>
      </c>
      <c r="D6097" s="126">
        <v>40.489370536012842</v>
      </c>
      <c r="E6097">
        <f t="shared" si="668"/>
        <v>40.770663686586914</v>
      </c>
      <c r="F6097" s="126">
        <v>33.558616025764302</v>
      </c>
      <c r="G6097">
        <f t="shared" si="677"/>
        <v>33.67201253203217</v>
      </c>
      <c r="H6097">
        <f t="shared" si="674"/>
        <v>39.454467698794851</v>
      </c>
      <c r="I6097">
        <f t="shared" si="675"/>
        <v>33.063714829928315</v>
      </c>
      <c r="J6097">
        <f t="shared" si="676"/>
        <v>0</v>
      </c>
      <c r="K6097" s="165"/>
      <c r="L6097" s="69"/>
      <c r="M6097" s="156"/>
      <c r="N6097" s="157"/>
      <c r="O6097" s="156"/>
      <c r="P6097" s="158"/>
      <c r="Q6097" s="156"/>
      <c r="R6097" s="155"/>
      <c r="S6097">
        <f t="shared" si="670"/>
        <v>33.083909130880542</v>
      </c>
      <c r="T6097">
        <f t="shared" si="671"/>
        <v>2.019430095222674E-2</v>
      </c>
      <c r="U6097">
        <f t="shared" si="672"/>
        <v>39.486352516087258</v>
      </c>
      <c r="V6097">
        <f t="shared" si="673"/>
        <v>3.1884817292407774E-2</v>
      </c>
    </row>
    <row r="6098" spans="1:22">
      <c r="A6098" s="12">
        <f t="shared" si="669"/>
        <v>0</v>
      </c>
      <c r="B6098" t="str">
        <f>YEAR(C6098)&amp;VLOOKUP(MONTH(C6098),lookup!$G$2:$N$13,8)</f>
        <v>2024M12</v>
      </c>
      <c r="C6098" s="7">
        <f t="shared" si="678"/>
        <v>45635</v>
      </c>
      <c r="D6098" s="126">
        <v>40.933015077128836</v>
      </c>
      <c r="E6098">
        <f t="shared" si="668"/>
        <v>40.742282700750962</v>
      </c>
      <c r="F6098" s="126">
        <v>33.529768833500647</v>
      </c>
      <c r="G6098">
        <f t="shared" si="677"/>
        <v>33.601795549760013</v>
      </c>
      <c r="H6098">
        <f t="shared" si="674"/>
        <v>39.473012037325269</v>
      </c>
      <c r="I6098">
        <f t="shared" si="675"/>
        <v>33.065660579738442</v>
      </c>
      <c r="J6098">
        <f t="shared" si="676"/>
        <v>0</v>
      </c>
      <c r="K6098" s="165"/>
      <c r="L6098" s="69"/>
      <c r="M6098" s="156"/>
      <c r="N6098" s="157"/>
      <c r="O6098" s="156"/>
      <c r="P6098" s="158"/>
      <c r="Q6098" s="156"/>
      <c r="R6098" s="155"/>
      <c r="S6098">
        <f t="shared" si="670"/>
        <v>33.101141913518596</v>
      </c>
      <c r="T6098">
        <f t="shared" si="671"/>
        <v>3.54813337801545E-2</v>
      </c>
      <c r="U6098">
        <f t="shared" si="672"/>
        <v>39.511977948451445</v>
      </c>
      <c r="V6098">
        <f t="shared" si="673"/>
        <v>3.8965911126176422E-2</v>
      </c>
    </row>
    <row r="6099" spans="1:22">
      <c r="A6099" s="12">
        <f t="shared" si="669"/>
        <v>0</v>
      </c>
      <c r="B6099" t="str">
        <f>YEAR(C6099)&amp;VLOOKUP(MONTH(C6099),lookup!$G$2:$N$13,8)</f>
        <v>2024M12</v>
      </c>
      <c r="C6099" s="7">
        <f t="shared" si="678"/>
        <v>45636</v>
      </c>
      <c r="D6099" s="126">
        <v>40.47106589350377</v>
      </c>
      <c r="E6099">
        <f t="shared" si="668"/>
        <v>40.737924549764926</v>
      </c>
      <c r="F6099" s="126">
        <v>33.477105245971849</v>
      </c>
      <c r="G6099">
        <f t="shared" si="677"/>
        <v>33.606460554052831</v>
      </c>
      <c r="H6099">
        <f t="shared" si="674"/>
        <v>39.489173325417987</v>
      </c>
      <c r="I6099">
        <f t="shared" si="675"/>
        <v>33.07190796657666</v>
      </c>
      <c r="J6099">
        <f t="shared" si="676"/>
        <v>0</v>
      </c>
      <c r="K6099" s="165"/>
      <c r="L6099" s="69"/>
      <c r="M6099" s="156"/>
      <c r="N6099" s="157"/>
      <c r="O6099" s="156"/>
      <c r="P6099" s="158"/>
      <c r="Q6099" s="156"/>
      <c r="R6099" s="155"/>
      <c r="S6099">
        <f t="shared" si="670"/>
        <v>33.084226212495409</v>
      </c>
      <c r="T6099">
        <f t="shared" si="671"/>
        <v>1.2318245918748971E-2</v>
      </c>
      <c r="U6099">
        <f t="shared" si="672"/>
        <v>39.511427696040435</v>
      </c>
      <c r="V6099">
        <f t="shared" si="673"/>
        <v>2.2254370622448505E-2</v>
      </c>
    </row>
    <row r="6100" spans="1:22">
      <c r="A6100" s="12">
        <f t="shared" si="669"/>
        <v>0</v>
      </c>
      <c r="B6100" t="str">
        <f>YEAR(C6100)&amp;VLOOKUP(MONTH(C6100),lookup!$G$2:$N$13,8)</f>
        <v>2024M12</v>
      </c>
      <c r="C6100" s="7">
        <f t="shared" si="678"/>
        <v>45637</v>
      </c>
      <c r="D6100" s="126">
        <v>41.357263616912192</v>
      </c>
      <c r="E6100">
        <f t="shared" si="668"/>
        <v>40.763299873282762</v>
      </c>
      <c r="F6100" s="126">
        <v>33.9563523989803</v>
      </c>
      <c r="G6100">
        <f t="shared" si="677"/>
        <v>33.597332709401726</v>
      </c>
      <c r="H6100">
        <f t="shared" si="674"/>
        <v>39.492796361511431</v>
      </c>
      <c r="I6100">
        <f t="shared" si="675"/>
        <v>33.061632706639976</v>
      </c>
      <c r="J6100">
        <f t="shared" si="676"/>
        <v>0</v>
      </c>
      <c r="K6100" s="165"/>
      <c r="L6100" s="69"/>
      <c r="M6100" s="156"/>
      <c r="N6100" s="157"/>
      <c r="O6100" s="156"/>
      <c r="P6100" s="158"/>
      <c r="Q6100" s="156"/>
      <c r="R6100" s="155"/>
      <c r="S6100">
        <f t="shared" si="670"/>
        <v>33.07969519333021</v>
      </c>
      <c r="T6100">
        <f t="shared" si="671"/>
        <v>1.806248669023347E-2</v>
      </c>
      <c r="U6100">
        <f t="shared" si="672"/>
        <v>39.513270586539036</v>
      </c>
      <c r="V6100">
        <f t="shared" si="673"/>
        <v>2.0474225027605542E-2</v>
      </c>
    </row>
    <row r="6101" spans="1:22">
      <c r="A6101" s="12">
        <f t="shared" si="669"/>
        <v>0</v>
      </c>
      <c r="B6101" t="str">
        <f>YEAR(C6101)&amp;VLOOKUP(MONTH(C6101),lookup!$G$2:$N$13,8)</f>
        <v>2024M12</v>
      </c>
      <c r="C6101" s="7">
        <f t="shared" si="678"/>
        <v>45638</v>
      </c>
      <c r="D6101" s="126">
        <v>40.361370933437833</v>
      </c>
      <c r="E6101">
        <f t="shared" si="668"/>
        <v>40.709143891305587</v>
      </c>
      <c r="F6101" s="126">
        <v>33.347515293961045</v>
      </c>
      <c r="G6101">
        <f t="shared" si="677"/>
        <v>33.545371484450442</v>
      </c>
      <c r="H6101">
        <f t="shared" si="674"/>
        <v>39.522838408249278</v>
      </c>
      <c r="I6101">
        <f t="shared" si="675"/>
        <v>33.07913501333644</v>
      </c>
      <c r="J6101">
        <f t="shared" si="676"/>
        <v>0</v>
      </c>
      <c r="K6101" s="165"/>
      <c r="L6101" s="69"/>
      <c r="M6101" s="156"/>
      <c r="N6101" s="157"/>
      <c r="O6101" s="156"/>
      <c r="P6101" s="158"/>
      <c r="Q6101" s="156"/>
      <c r="R6101" s="155"/>
      <c r="S6101">
        <f t="shared" si="670"/>
        <v>33.078898023031023</v>
      </c>
      <c r="T6101">
        <f t="shared" si="671"/>
        <v>-2.3699030541735056E-4</v>
      </c>
      <c r="U6101">
        <f t="shared" si="672"/>
        <v>39.52871333220196</v>
      </c>
      <c r="V6101">
        <f t="shared" si="673"/>
        <v>5.8749239526818542E-3</v>
      </c>
    </row>
    <row r="6102" spans="1:22">
      <c r="A6102" s="12">
        <f t="shared" si="669"/>
        <v>0</v>
      </c>
      <c r="B6102" t="str">
        <f>YEAR(C6102)&amp;VLOOKUP(MONTH(C6102),lookup!$G$2:$N$13,8)</f>
        <v>2024M12</v>
      </c>
      <c r="C6102" s="7">
        <f t="shared" si="678"/>
        <v>45639</v>
      </c>
      <c r="D6102" s="126">
        <v>41.493737258692271</v>
      </c>
      <c r="E6102">
        <f t="shared" si="668"/>
        <v>40.824526653824663</v>
      </c>
      <c r="F6102" s="126">
        <v>34.046847522509907</v>
      </c>
      <c r="G6102">
        <f t="shared" si="677"/>
        <v>33.631679476345298</v>
      </c>
      <c r="H6102">
        <f t="shared" si="674"/>
        <v>39.526149274245739</v>
      </c>
      <c r="I6102">
        <f t="shared" si="675"/>
        <v>33.074824480947782</v>
      </c>
      <c r="J6102">
        <f t="shared" si="676"/>
        <v>0</v>
      </c>
      <c r="K6102" s="165"/>
      <c r="L6102" s="69"/>
      <c r="M6102" s="156"/>
      <c r="N6102" s="157"/>
      <c r="O6102" s="156"/>
      <c r="P6102" s="158"/>
      <c r="Q6102" s="156"/>
      <c r="R6102" s="155"/>
      <c r="S6102">
        <f t="shared" si="670"/>
        <v>33.083947828259511</v>
      </c>
      <c r="T6102">
        <f t="shared" si="671"/>
        <v>9.1233473117284802E-3</v>
      </c>
      <c r="U6102">
        <f t="shared" si="672"/>
        <v>39.542243667173501</v>
      </c>
      <c r="V6102">
        <f t="shared" si="673"/>
        <v>1.6094392927762158E-2</v>
      </c>
    </row>
    <row r="6103" spans="1:22">
      <c r="A6103" s="12">
        <f t="shared" si="669"/>
        <v>0</v>
      </c>
      <c r="B6103" t="str">
        <f>YEAR(C6103)&amp;VLOOKUP(MONTH(C6103),lookup!$G$2:$N$13,8)</f>
        <v>2024M12</v>
      </c>
      <c r="C6103" s="7">
        <f t="shared" si="678"/>
        <v>45640</v>
      </c>
      <c r="D6103" s="126">
        <v>40.93240119680997</v>
      </c>
      <c r="E6103">
        <f t="shared" si="668"/>
        <v>40.858229432820181</v>
      </c>
      <c r="F6103" s="126">
        <v>33.797410727346268</v>
      </c>
      <c r="G6103">
        <f t="shared" si="677"/>
        <v>33.641783692986863</v>
      </c>
      <c r="H6103">
        <f t="shared" si="674"/>
        <v>39.544830643783712</v>
      </c>
      <c r="I6103">
        <f t="shared" si="675"/>
        <v>33.073915470133613</v>
      </c>
      <c r="J6103">
        <f t="shared" si="676"/>
        <v>0</v>
      </c>
      <c r="K6103" s="165"/>
      <c r="L6103" s="69"/>
      <c r="M6103" s="156"/>
      <c r="N6103" s="157"/>
      <c r="O6103" s="156"/>
      <c r="P6103" s="158"/>
      <c r="Q6103" s="156"/>
      <c r="R6103" s="155"/>
      <c r="S6103">
        <f t="shared" si="670"/>
        <v>33.064155516564391</v>
      </c>
      <c r="T6103">
        <f t="shared" si="671"/>
        <v>-9.7599535692225459E-3</v>
      </c>
      <c r="U6103">
        <f t="shared" si="672"/>
        <v>39.536648527361713</v>
      </c>
      <c r="V6103">
        <f t="shared" si="673"/>
        <v>-8.1821164219988418E-3</v>
      </c>
    </row>
    <row r="6104" spans="1:22">
      <c r="A6104" s="12">
        <f t="shared" si="669"/>
        <v>0</v>
      </c>
      <c r="B6104" t="str">
        <f>YEAR(C6104)&amp;VLOOKUP(MONTH(C6104),lookup!$G$2:$N$13,8)</f>
        <v>2024M12</v>
      </c>
      <c r="C6104" s="7">
        <f t="shared" si="678"/>
        <v>45641</v>
      </c>
      <c r="D6104" s="126">
        <v>41.528261523151116</v>
      </c>
      <c r="E6104">
        <f t="shared" si="668"/>
        <v>40.984913745770314</v>
      </c>
      <c r="F6104" s="126">
        <v>34.084013374320875</v>
      </c>
      <c r="G6104">
        <f t="shared" si="677"/>
        <v>33.754788885821384</v>
      </c>
      <c r="H6104">
        <f t="shared" si="674"/>
        <v>39.525688620371504</v>
      </c>
      <c r="I6104">
        <f t="shared" si="675"/>
        <v>33.049504142999645</v>
      </c>
      <c r="J6104">
        <f t="shared" si="676"/>
        <v>0</v>
      </c>
      <c r="K6104" s="165"/>
      <c r="L6104" s="69"/>
      <c r="M6104" s="156"/>
      <c r="N6104" s="157"/>
      <c r="O6104" s="156"/>
      <c r="P6104" s="158"/>
      <c r="Q6104" s="156"/>
      <c r="R6104" s="155"/>
      <c r="S6104">
        <f t="shared" si="670"/>
        <v>33.05458244074773</v>
      </c>
      <c r="T6104">
        <f t="shared" si="671"/>
        <v>5.0782977480849922E-3</v>
      </c>
      <c r="U6104">
        <f t="shared" si="672"/>
        <v>39.53965256718827</v>
      </c>
      <c r="V6104">
        <f t="shared" si="673"/>
        <v>1.3963946816765826E-2</v>
      </c>
    </row>
    <row r="6105" spans="1:22">
      <c r="A6105" s="12">
        <f t="shared" si="669"/>
        <v>0</v>
      </c>
      <c r="B6105" t="str">
        <f>YEAR(C6105)&amp;VLOOKUP(MONTH(C6105),lookup!$G$2:$N$13,8)</f>
        <v>2024M12</v>
      </c>
      <c r="C6105" s="7">
        <f t="shared" si="678"/>
        <v>45642</v>
      </c>
      <c r="D6105" s="126">
        <v>40.958831805251727</v>
      </c>
      <c r="E6105">
        <f t="shared" si="668"/>
        <v>41.054902234410079</v>
      </c>
      <c r="F6105" s="126">
        <v>33.817690047235949</v>
      </c>
      <c r="G6105">
        <f t="shared" si="677"/>
        <v>33.799363078935372</v>
      </c>
      <c r="H6105">
        <f t="shared" si="674"/>
        <v>39.552146375511263</v>
      </c>
      <c r="I6105">
        <f t="shared" si="675"/>
        <v>33.056726090533814</v>
      </c>
      <c r="J6105">
        <f t="shared" si="676"/>
        <v>0</v>
      </c>
      <c r="K6105" s="165"/>
      <c r="L6105" s="69"/>
      <c r="M6105" s="156"/>
      <c r="N6105" s="157"/>
      <c r="O6105" s="156"/>
      <c r="P6105" s="158"/>
      <c r="Q6105" s="156"/>
      <c r="R6105" s="155"/>
      <c r="S6105">
        <f t="shared" si="670"/>
        <v>33.057829352081704</v>
      </c>
      <c r="T6105">
        <f t="shared" si="671"/>
        <v>1.1032615478896446E-3</v>
      </c>
      <c r="U6105">
        <f t="shared" si="672"/>
        <v>39.554874805617636</v>
      </c>
      <c r="V6105">
        <f t="shared" si="673"/>
        <v>2.7284301063730254E-3</v>
      </c>
    </row>
    <row r="6106" spans="1:22">
      <c r="A6106" s="12">
        <f t="shared" si="669"/>
        <v>0</v>
      </c>
      <c r="B6106" t="str">
        <f>YEAR(C6106)&amp;VLOOKUP(MONTH(C6106),lookup!$G$2:$N$13,8)</f>
        <v>2024M12</v>
      </c>
      <c r="C6106" s="7">
        <f t="shared" si="678"/>
        <v>45643</v>
      </c>
      <c r="D6106" s="126">
        <v>41.433306265047257</v>
      </c>
      <c r="E6106">
        <f t="shared" si="668"/>
        <v>41.092507320999559</v>
      </c>
      <c r="F6106" s="126">
        <v>33.961370155077155</v>
      </c>
      <c r="G6106">
        <f t="shared" si="677"/>
        <v>33.826756307875307</v>
      </c>
      <c r="H6106">
        <f t="shared" si="674"/>
        <v>39.550584192072421</v>
      </c>
      <c r="I6106">
        <f t="shared" si="675"/>
        <v>33.054428215031706</v>
      </c>
      <c r="J6106">
        <f t="shared" si="676"/>
        <v>0</v>
      </c>
      <c r="K6106" s="165"/>
      <c r="L6106" s="69"/>
      <c r="M6106" s="156"/>
      <c r="N6106" s="157"/>
      <c r="O6106" s="156"/>
      <c r="P6106" s="158"/>
      <c r="Q6106" s="156"/>
      <c r="R6106" s="155"/>
      <c r="S6106">
        <f t="shared" si="670"/>
        <v>33.052382057012451</v>
      </c>
      <c r="T6106">
        <f t="shared" si="671"/>
        <v>-2.0461580192545625E-3</v>
      </c>
      <c r="U6106">
        <f t="shared" si="672"/>
        <v>39.556637533806693</v>
      </c>
      <c r="V6106">
        <f t="shared" si="673"/>
        <v>6.0533417342725215E-3</v>
      </c>
    </row>
    <row r="6107" spans="1:22">
      <c r="A6107" s="12">
        <f t="shared" si="669"/>
        <v>0</v>
      </c>
      <c r="B6107" t="str">
        <f>YEAR(C6107)&amp;VLOOKUP(MONTH(C6107),lookup!$G$2:$N$13,8)</f>
        <v>2024M12</v>
      </c>
      <c r="C6107" s="7">
        <f t="shared" si="678"/>
        <v>45644</v>
      </c>
      <c r="D6107" s="126">
        <v>41.065969382227102</v>
      </c>
      <c r="E6107">
        <f t="shared" si="668"/>
        <v>41.188405326443878</v>
      </c>
      <c r="F6107" s="126">
        <v>33.808594915655526</v>
      </c>
      <c r="G6107">
        <f t="shared" si="677"/>
        <v>33.885897714038414</v>
      </c>
      <c r="H6107">
        <f t="shared" si="674"/>
        <v>39.591477945259768</v>
      </c>
      <c r="I6107">
        <f t="shared" si="675"/>
        <v>33.071512533360632</v>
      </c>
      <c r="J6107">
        <f t="shared" si="676"/>
        <v>0</v>
      </c>
      <c r="K6107" s="165"/>
      <c r="L6107" s="69"/>
      <c r="M6107" s="156"/>
      <c r="N6107" s="157"/>
      <c r="O6107" s="156"/>
      <c r="P6107" s="158"/>
      <c r="Q6107" s="156"/>
      <c r="R6107" s="155"/>
      <c r="S6107">
        <f t="shared" si="670"/>
        <v>33.087238010916266</v>
      </c>
      <c r="T6107">
        <f t="shared" si="671"/>
        <v>1.5725477555633915E-2</v>
      </c>
      <c r="U6107">
        <f t="shared" si="672"/>
        <v>39.611938500119393</v>
      </c>
      <c r="V6107">
        <f t="shared" si="673"/>
        <v>2.0460554859624835E-2</v>
      </c>
    </row>
    <row r="6108" spans="1:22">
      <c r="A6108" s="12">
        <f t="shared" si="669"/>
        <v>0</v>
      </c>
      <c r="B6108" t="str">
        <f>YEAR(C6108)&amp;VLOOKUP(MONTH(C6108),lookup!$G$2:$N$13,8)</f>
        <v>2024M12</v>
      </c>
      <c r="C6108" s="7">
        <f t="shared" si="678"/>
        <v>45645</v>
      </c>
      <c r="D6108" s="126">
        <v>41.546058142998582</v>
      </c>
      <c r="E6108">
        <f t="shared" si="668"/>
        <v>41.20456505801647</v>
      </c>
      <c r="F6108" s="126">
        <v>34.005773109088842</v>
      </c>
      <c r="G6108">
        <f t="shared" si="677"/>
        <v>33.885563640635112</v>
      </c>
      <c r="H6108">
        <f t="shared" si="674"/>
        <v>39.622009304129897</v>
      </c>
      <c r="I6108">
        <f t="shared" si="675"/>
        <v>33.08708422827052</v>
      </c>
      <c r="J6108">
        <f t="shared" si="676"/>
        <v>0</v>
      </c>
      <c r="K6108" s="165"/>
      <c r="L6108" s="69"/>
      <c r="M6108" s="156"/>
      <c r="N6108" s="157"/>
      <c r="O6108" s="156"/>
      <c r="P6108" s="158"/>
      <c r="Q6108" s="156"/>
      <c r="R6108" s="155"/>
      <c r="S6108">
        <f t="shared" si="670"/>
        <v>33.097710913128388</v>
      </c>
      <c r="T6108">
        <f t="shared" si="671"/>
        <v>1.062668485786844E-2</v>
      </c>
      <c r="U6108">
        <f t="shared" si="672"/>
        <v>39.637238123667814</v>
      </c>
      <c r="V6108">
        <f t="shared" si="673"/>
        <v>1.5228819537917104E-2</v>
      </c>
    </row>
    <row r="6109" spans="1:22">
      <c r="A6109" s="12">
        <f t="shared" si="669"/>
        <v>0</v>
      </c>
      <c r="B6109" t="str">
        <f>YEAR(C6109)&amp;VLOOKUP(MONTH(C6109),lookup!$G$2:$N$13,8)</f>
        <v>2024M12</v>
      </c>
      <c r="C6109" s="7">
        <f t="shared" si="678"/>
        <v>45646</v>
      </c>
      <c r="D6109" s="126">
        <v>40.901098082763937</v>
      </c>
      <c r="E6109">
        <f t="shared" si="668"/>
        <v>41.235689412012185</v>
      </c>
      <c r="F6109" s="126">
        <v>33.77166583397608</v>
      </c>
      <c r="G6109">
        <f t="shared" si="677"/>
        <v>33.909927641605201</v>
      </c>
      <c r="H6109">
        <f t="shared" si="674"/>
        <v>39.648819783489344</v>
      </c>
      <c r="I6109">
        <f t="shared" si="675"/>
        <v>33.102496143408487</v>
      </c>
      <c r="J6109">
        <f t="shared" si="676"/>
        <v>0</v>
      </c>
      <c r="K6109" s="165"/>
      <c r="L6109" s="69"/>
      <c r="M6109" s="156"/>
      <c r="N6109" s="157"/>
      <c r="O6109" s="156"/>
      <c r="P6109" s="158"/>
      <c r="Q6109" s="156"/>
      <c r="R6109" s="155"/>
      <c r="S6109">
        <f t="shared" si="670"/>
        <v>33.108992909210336</v>
      </c>
      <c r="T6109">
        <f t="shared" si="671"/>
        <v>6.4967658018488805E-3</v>
      </c>
      <c r="U6109">
        <f t="shared" si="672"/>
        <v>39.662471149257463</v>
      </c>
      <c r="V6109">
        <f t="shared" si="673"/>
        <v>1.3651365768119206E-2</v>
      </c>
    </row>
    <row r="6110" spans="1:22">
      <c r="A6110" s="12">
        <f t="shared" si="669"/>
        <v>0</v>
      </c>
      <c r="B6110" t="str">
        <f>YEAR(C6110)&amp;VLOOKUP(MONTH(C6110),lookup!$G$2:$N$13,8)</f>
        <v>2024M12</v>
      </c>
      <c r="C6110" s="7">
        <f t="shared" si="678"/>
        <v>45647</v>
      </c>
      <c r="D6110" s="126">
        <v>41.537608317983185</v>
      </c>
      <c r="E6110">
        <f t="shared" si="668"/>
        <v>41.23921025278721</v>
      </c>
      <c r="F6110" s="126">
        <v>33.912869845484892</v>
      </c>
      <c r="G6110">
        <f t="shared" si="677"/>
        <v>33.887292076054806</v>
      </c>
      <c r="H6110">
        <f t="shared" si="674"/>
        <v>39.698329799622229</v>
      </c>
      <c r="I6110">
        <f t="shared" si="675"/>
        <v>33.135444728251187</v>
      </c>
      <c r="J6110">
        <f t="shared" si="676"/>
        <v>0</v>
      </c>
      <c r="K6110" s="165"/>
      <c r="L6110" s="69"/>
      <c r="M6110" s="156"/>
      <c r="N6110" s="157"/>
      <c r="O6110" s="156"/>
      <c r="P6110" s="158"/>
      <c r="Q6110" s="156"/>
      <c r="R6110" s="155"/>
      <c r="S6110">
        <f t="shared" si="670"/>
        <v>33.150840818758603</v>
      </c>
      <c r="T6110">
        <f t="shared" si="671"/>
        <v>1.5396090507415749E-2</v>
      </c>
      <c r="U6110">
        <f t="shared" si="672"/>
        <v>39.716630504960861</v>
      </c>
      <c r="V6110">
        <f t="shared" si="673"/>
        <v>1.8300705338631928E-2</v>
      </c>
    </row>
    <row r="6111" spans="1:22">
      <c r="A6111" s="12">
        <f t="shared" si="669"/>
        <v>0</v>
      </c>
      <c r="B6111" t="str">
        <f>YEAR(C6111)&amp;VLOOKUP(MONTH(C6111),lookup!$G$2:$N$13,8)</f>
        <v>2024M12</v>
      </c>
      <c r="C6111" s="7">
        <f t="shared" si="678"/>
        <v>45648</v>
      </c>
      <c r="D6111" s="126">
        <v>40.882601819702217</v>
      </c>
      <c r="E6111">
        <f t="shared" si="668"/>
        <v>41.229745292922175</v>
      </c>
      <c r="F6111" s="126">
        <v>33.765970668842016</v>
      </c>
      <c r="G6111">
        <f t="shared" si="677"/>
        <v>33.881017124198792</v>
      </c>
      <c r="H6111">
        <f t="shared" si="674"/>
        <v>39.722328645104071</v>
      </c>
      <c r="I6111">
        <f t="shared" si="675"/>
        <v>33.150020813738323</v>
      </c>
      <c r="J6111">
        <f t="shared" si="676"/>
        <v>0</v>
      </c>
      <c r="K6111" s="165"/>
      <c r="L6111" s="69"/>
      <c r="M6111" s="156"/>
      <c r="N6111" s="157"/>
      <c r="O6111" s="156"/>
      <c r="P6111" s="158"/>
      <c r="Q6111" s="156"/>
      <c r="R6111" s="155"/>
      <c r="S6111">
        <f t="shared" si="670"/>
        <v>33.152598973319108</v>
      </c>
      <c r="T6111">
        <f t="shared" si="671"/>
        <v>2.5781595807856661E-3</v>
      </c>
      <c r="U6111">
        <f t="shared" si="672"/>
        <v>39.732311025036971</v>
      </c>
      <c r="V6111">
        <f t="shared" si="673"/>
        <v>9.9823799329001872E-3</v>
      </c>
    </row>
    <row r="6112" spans="1:22">
      <c r="A6112" s="12">
        <f t="shared" si="669"/>
        <v>0</v>
      </c>
      <c r="B6112" t="str">
        <f>YEAR(C6112)&amp;VLOOKUP(MONTH(C6112),lookup!$G$2:$N$13,8)</f>
        <v>2024M12</v>
      </c>
      <c r="C6112" s="7">
        <f t="shared" si="678"/>
        <v>45649</v>
      </c>
      <c r="D6112" s="126">
        <v>41.33248172341272</v>
      </c>
      <c r="E6112">
        <f t="shared" si="668"/>
        <v>41.209107010302318</v>
      </c>
      <c r="F6112" s="126">
        <v>33.731938701227563</v>
      </c>
      <c r="G6112">
        <f t="shared" si="677"/>
        <v>33.839893169309661</v>
      </c>
      <c r="H6112">
        <f t="shared" si="674"/>
        <v>39.765573266565966</v>
      </c>
      <c r="I6112">
        <f t="shared" si="675"/>
        <v>33.17362131796235</v>
      </c>
      <c r="J6112">
        <f t="shared" si="676"/>
        <v>0</v>
      </c>
      <c r="K6112" s="165"/>
      <c r="L6112" s="69"/>
      <c r="M6112" s="156"/>
      <c r="N6112" s="157"/>
      <c r="O6112" s="156"/>
      <c r="P6112" s="158"/>
      <c r="Q6112" s="156"/>
      <c r="R6112" s="155"/>
      <c r="S6112">
        <f t="shared" si="670"/>
        <v>33.221790488531965</v>
      </c>
      <c r="T6112">
        <f t="shared" si="671"/>
        <v>4.8169170569615005E-2</v>
      </c>
      <c r="U6112">
        <f t="shared" si="672"/>
        <v>39.837737666940122</v>
      </c>
      <c r="V6112">
        <f t="shared" si="673"/>
        <v>7.2164400374155946E-2</v>
      </c>
    </row>
    <row r="6113" spans="1:22">
      <c r="A6113" s="12">
        <f t="shared" si="669"/>
        <v>0</v>
      </c>
      <c r="B6113" t="str">
        <f>YEAR(C6113)&amp;VLOOKUP(MONTH(C6113),lookup!$G$2:$N$13,8)</f>
        <v>2024M12</v>
      </c>
      <c r="C6113" s="7">
        <f t="shared" si="678"/>
        <v>45650</v>
      </c>
      <c r="D6113" s="126">
        <v>41.698481282779376</v>
      </c>
      <c r="E6113">
        <f t="shared" si="668"/>
        <v>41.308044427693815</v>
      </c>
      <c r="F6113" s="126">
        <v>34.055672862960186</v>
      </c>
      <c r="G6113">
        <f t="shared" si="677"/>
        <v>33.875356924234481</v>
      </c>
      <c r="H6113">
        <f t="shared" si="674"/>
        <v>39.92637896339518</v>
      </c>
      <c r="I6113">
        <f t="shared" si="675"/>
        <v>33.267153484016106</v>
      </c>
      <c r="J6113">
        <f t="shared" si="676"/>
        <v>0</v>
      </c>
      <c r="K6113" s="165"/>
      <c r="L6113" s="69"/>
      <c r="M6113" s="156"/>
      <c r="N6113" s="157"/>
      <c r="O6113" s="156"/>
      <c r="P6113" s="158"/>
      <c r="Q6113" s="156"/>
      <c r="R6113" s="155"/>
      <c r="S6113">
        <f t="shared" si="670"/>
        <v>33.240342622811497</v>
      </c>
      <c r="T6113">
        <f t="shared" si="671"/>
        <v>-2.6810861204609182E-2</v>
      </c>
      <c r="U6113">
        <f t="shared" si="672"/>
        <v>39.87611494233289</v>
      </c>
      <c r="V6113">
        <f t="shared" si="673"/>
        <v>-5.0264021062289999E-2</v>
      </c>
    </row>
    <row r="6114" spans="1:22">
      <c r="A6114" s="12">
        <f t="shared" si="669"/>
        <v>0</v>
      </c>
      <c r="B6114" t="str">
        <f>YEAR(C6114)&amp;VLOOKUP(MONTH(C6114),lookup!$G$2:$N$13,8)</f>
        <v>2024M12</v>
      </c>
      <c r="C6114" s="7">
        <f t="shared" si="678"/>
        <v>45651</v>
      </c>
      <c r="D6114" s="126">
        <v>40.34595924875746</v>
      </c>
      <c r="E6114">
        <f t="shared" si="668"/>
        <v>41.140076997988942</v>
      </c>
      <c r="F6114" s="126">
        <v>33.513012232030519</v>
      </c>
      <c r="G6114">
        <f t="shared" si="677"/>
        <v>33.806271147622539</v>
      </c>
      <c r="H6114">
        <f t="shared" si="674"/>
        <v>39.785657313446741</v>
      </c>
      <c r="I6114">
        <f t="shared" si="675"/>
        <v>33.209331435758102</v>
      </c>
      <c r="J6114">
        <f t="shared" si="676"/>
        <v>0</v>
      </c>
      <c r="K6114" s="165"/>
      <c r="L6114" s="69"/>
      <c r="M6114" s="156"/>
      <c r="N6114" s="157"/>
      <c r="O6114" s="156"/>
      <c r="P6114" s="158"/>
      <c r="Q6114" s="156"/>
      <c r="R6114" s="155"/>
      <c r="S6114">
        <f t="shared" si="670"/>
        <v>33.225833219233216</v>
      </c>
      <c r="T6114">
        <f t="shared" si="671"/>
        <v>1.6501783475113996E-2</v>
      </c>
      <c r="U6114">
        <f t="shared" si="672"/>
        <v>39.817507041625142</v>
      </c>
      <c r="V6114">
        <f t="shared" si="673"/>
        <v>3.1849728178400483E-2</v>
      </c>
    </row>
    <row r="6115" spans="1:22">
      <c r="A6115" s="12">
        <f t="shared" si="669"/>
        <v>0</v>
      </c>
      <c r="B6115" t="str">
        <f>YEAR(C6115)&amp;VLOOKUP(MONTH(C6115),lookup!$G$2:$N$13,8)</f>
        <v>2024M12</v>
      </c>
      <c r="C6115" s="7">
        <f t="shared" si="678"/>
        <v>45652</v>
      </c>
      <c r="D6115" s="126">
        <v>41.781371341098335</v>
      </c>
      <c r="E6115">
        <f t="shared" si="668"/>
        <v>41.25814572527959</v>
      </c>
      <c r="F6115" s="126">
        <v>34.2597980284432</v>
      </c>
      <c r="G6115">
        <f t="shared" si="677"/>
        <v>33.875149025044031</v>
      </c>
      <c r="H6115">
        <f t="shared" si="674"/>
        <v>39.845717079686537</v>
      </c>
      <c r="I6115">
        <f t="shared" si="675"/>
        <v>33.233958171788771</v>
      </c>
      <c r="J6115">
        <f t="shared" si="676"/>
        <v>0</v>
      </c>
      <c r="K6115" s="165"/>
      <c r="L6115" s="69"/>
      <c r="M6115" s="156"/>
      <c r="N6115" s="157"/>
      <c r="O6115" s="156"/>
      <c r="P6115" s="158"/>
      <c r="Q6115" s="156"/>
      <c r="R6115" s="155"/>
      <c r="S6115">
        <f t="shared" si="670"/>
        <v>33.243449438315949</v>
      </c>
      <c r="T6115">
        <f t="shared" si="671"/>
        <v>9.4912665271777996E-3</v>
      </c>
      <c r="U6115">
        <f t="shared" si="672"/>
        <v>39.874791670809728</v>
      </c>
      <c r="V6115">
        <f t="shared" si="673"/>
        <v>2.9074591123190885E-2</v>
      </c>
    </row>
    <row r="6116" spans="1:22">
      <c r="A6116" s="12">
        <f t="shared" si="669"/>
        <v>0</v>
      </c>
      <c r="B6116" t="str">
        <f>YEAR(C6116)&amp;VLOOKUP(MONTH(C6116),lookup!$G$2:$N$13,8)</f>
        <v>2024M12</v>
      </c>
      <c r="C6116" s="7">
        <f t="shared" si="678"/>
        <v>45653</v>
      </c>
      <c r="D6116" s="126">
        <v>41.814364940385886</v>
      </c>
      <c r="E6116">
        <f t="shared" si="668"/>
        <v>41.297977951983185</v>
      </c>
      <c r="F6116" s="126">
        <v>34.050206810914482</v>
      </c>
      <c r="G6116">
        <f t="shared" si="677"/>
        <v>33.889370878527259</v>
      </c>
      <c r="H6116">
        <f t="shared" si="674"/>
        <v>39.901510723224852</v>
      </c>
      <c r="I6116">
        <f t="shared" si="675"/>
        <v>33.247208228718137</v>
      </c>
      <c r="J6116">
        <f t="shared" si="676"/>
        <v>0</v>
      </c>
      <c r="K6116" s="165"/>
      <c r="L6116" s="69"/>
      <c r="M6116" s="156"/>
      <c r="N6116" s="157"/>
      <c r="O6116" s="156"/>
      <c r="P6116" s="158"/>
      <c r="Q6116" s="156"/>
      <c r="R6116" s="155"/>
      <c r="S6116">
        <f t="shared" si="670"/>
        <v>33.260326693112454</v>
      </c>
      <c r="T6116">
        <f t="shared" si="671"/>
        <v>1.3118464394317186E-2</v>
      </c>
      <c r="U6116">
        <f t="shared" si="672"/>
        <v>39.922181917724494</v>
      </c>
      <c r="V6116">
        <f t="shared" si="673"/>
        <v>2.0671194499641388E-2</v>
      </c>
    </row>
    <row r="6117" spans="1:22">
      <c r="A6117" s="12">
        <f t="shared" si="669"/>
        <v>0</v>
      </c>
      <c r="B6117" t="str">
        <f>YEAR(C6117)&amp;VLOOKUP(MONTH(C6117),lookup!$G$2:$N$13,8)</f>
        <v>2024M12</v>
      </c>
      <c r="C6117" s="7">
        <f t="shared" si="678"/>
        <v>45654</v>
      </c>
      <c r="D6117" s="126">
        <v>41.702472992613949</v>
      </c>
      <c r="E6117">
        <f t="shared" si="668"/>
        <v>41.416386481591459</v>
      </c>
      <c r="F6117" s="126">
        <v>34.222577739841014</v>
      </c>
      <c r="G6117">
        <f t="shared" si="677"/>
        <v>33.955603461893745</v>
      </c>
      <c r="H6117">
        <f t="shared" si="674"/>
        <v>39.951324582521309</v>
      </c>
      <c r="I6117">
        <f t="shared" si="675"/>
        <v>33.279220437573777</v>
      </c>
      <c r="J6117">
        <f t="shared" si="676"/>
        <v>0</v>
      </c>
      <c r="K6117" s="165"/>
      <c r="L6117" s="69"/>
      <c r="M6117" s="156"/>
      <c r="N6117" s="157"/>
      <c r="O6117" s="156"/>
      <c r="P6117" s="158"/>
      <c r="Q6117" s="156"/>
      <c r="R6117" s="155"/>
      <c r="S6117">
        <f t="shared" si="670"/>
        <v>33.29045664035722</v>
      </c>
      <c r="T6117">
        <f t="shared" si="671"/>
        <v>1.1236202783443616E-2</v>
      </c>
      <c r="U6117">
        <f t="shared" si="672"/>
        <v>39.968033432830872</v>
      </c>
      <c r="V6117">
        <f t="shared" si="673"/>
        <v>1.6708850309562706E-2</v>
      </c>
    </row>
    <row r="6118" spans="1:22">
      <c r="A6118" s="12">
        <f t="shared" si="669"/>
        <v>0</v>
      </c>
      <c r="B6118" t="str">
        <f>YEAR(C6118)&amp;VLOOKUP(MONTH(C6118),lookup!$G$2:$N$13,8)</f>
        <v>2024M12</v>
      </c>
      <c r="C6118" s="7">
        <f t="shared" si="678"/>
        <v>45655</v>
      </c>
      <c r="D6118" s="126">
        <v>41.649045447247659</v>
      </c>
      <c r="E6118">
        <f t="shared" si="668"/>
        <v>41.449731612490069</v>
      </c>
      <c r="F6118" s="126">
        <v>34.023653740566843</v>
      </c>
      <c r="G6118">
        <f t="shared" si="677"/>
        <v>33.986837041947965</v>
      </c>
      <c r="H6118">
        <f t="shared" si="674"/>
        <v>39.97462103924812</v>
      </c>
      <c r="I6118">
        <f t="shared" si="675"/>
        <v>33.290701777236748</v>
      </c>
      <c r="J6118">
        <f t="shared" si="676"/>
        <v>0</v>
      </c>
      <c r="K6118" s="165"/>
      <c r="L6118" s="69"/>
      <c r="M6118" s="156"/>
      <c r="N6118" s="157"/>
      <c r="O6118" s="156"/>
      <c r="P6118" s="158"/>
      <c r="Q6118" s="156"/>
      <c r="R6118" s="155"/>
      <c r="S6118">
        <f t="shared" si="670"/>
        <v>33.279644274202568</v>
      </c>
      <c r="T6118">
        <f t="shared" si="671"/>
        <v>-1.1057503034180627E-2</v>
      </c>
      <c r="U6118">
        <f t="shared" si="672"/>
        <v>39.963872201668643</v>
      </c>
      <c r="V6118">
        <f t="shared" si="673"/>
        <v>-1.0748837579477311E-2</v>
      </c>
    </row>
    <row r="6119" spans="1:22">
      <c r="A6119" s="12">
        <f t="shared" si="669"/>
        <v>0</v>
      </c>
      <c r="B6119" t="str">
        <f>YEAR(C6119)&amp;VLOOKUP(MONTH(C6119),lookup!$G$2:$N$13,8)</f>
        <v>2024M12</v>
      </c>
      <c r="C6119" s="7">
        <f t="shared" si="678"/>
        <v>45656</v>
      </c>
      <c r="D6119" s="126">
        <v>41.49288836065498</v>
      </c>
      <c r="E6119">
        <f t="shared" si="668"/>
        <v>41.470741777789257</v>
      </c>
      <c r="F6119" s="126">
        <v>34.083783064819528</v>
      </c>
      <c r="G6119">
        <f t="shared" si="677"/>
        <v>34.009042833518173</v>
      </c>
      <c r="H6119">
        <f t="shared" si="674"/>
        <v>39.942159663898167</v>
      </c>
      <c r="I6119">
        <f t="shared" si="675"/>
        <v>33.271020577472804</v>
      </c>
      <c r="J6119">
        <f t="shared" si="676"/>
        <v>0</v>
      </c>
      <c r="K6119" s="165"/>
      <c r="L6119" s="69"/>
      <c r="M6119" s="156"/>
      <c r="N6119" s="157"/>
      <c r="O6119" s="156"/>
      <c r="P6119" s="158"/>
      <c r="Q6119" s="156"/>
      <c r="R6119" s="155"/>
      <c r="S6119">
        <f t="shared" si="670"/>
        <v>33.300566137036569</v>
      </c>
      <c r="T6119">
        <f t="shared" si="671"/>
        <v>2.9545559563764812E-2</v>
      </c>
      <c r="U6119">
        <f t="shared" si="672"/>
        <v>39.995632815342596</v>
      </c>
      <c r="V6119">
        <f t="shared" si="673"/>
        <v>5.3473151444428879E-2</v>
      </c>
    </row>
    <row r="6120" spans="1:22">
      <c r="A6120" s="12">
        <f t="shared" si="669"/>
        <v>0</v>
      </c>
      <c r="B6120" t="str">
        <f>YEAR(C6120)&amp;VLOOKUP(MONTH(C6120),lookup!$G$2:$N$13,8)</f>
        <v>2024M12</v>
      </c>
      <c r="C6120" s="7">
        <f t="shared" si="678"/>
        <v>45657</v>
      </c>
      <c r="D6120" s="126">
        <v>42.044724352342769</v>
      </c>
      <c r="E6120">
        <f t="shared" si="668"/>
        <v>41.65682070072949</v>
      </c>
      <c r="F6120" s="126">
        <v>34.312746601547168</v>
      </c>
      <c r="G6120">
        <f t="shared" si="677"/>
        <v>34.1119878580812</v>
      </c>
      <c r="H6120">
        <f t="shared" si="674"/>
        <v>40.081392544221572</v>
      </c>
      <c r="I6120">
        <f t="shared" si="675"/>
        <v>33.344935219941348</v>
      </c>
      <c r="J6120">
        <f t="shared" si="676"/>
        <v>0</v>
      </c>
      <c r="K6120" s="165"/>
      <c r="L6120" s="69"/>
      <c r="M6120" s="156"/>
      <c r="N6120" s="157"/>
      <c r="O6120" s="156"/>
      <c r="P6120" s="158"/>
      <c r="Q6120" s="156"/>
      <c r="R6120" s="155"/>
      <c r="S6120">
        <f t="shared" si="670"/>
        <v>33.331874176602362</v>
      </c>
      <c r="T6120">
        <f t="shared" si="671"/>
        <v>-1.3061043338986167E-2</v>
      </c>
      <c r="U6120">
        <f t="shared" si="672"/>
        <v>40.065041419043837</v>
      </c>
      <c r="V6120">
        <f t="shared" si="673"/>
        <v>-1.6351125177735071E-2</v>
      </c>
    </row>
    <row r="6121" spans="1:22">
      <c r="A6121" s="12">
        <f t="shared" si="669"/>
        <v>0</v>
      </c>
      <c r="B6121" t="str">
        <f>YEAR(C6121)&amp;VLOOKUP(MONTH(C6121),lookup!$G$2:$N$13,8)</f>
        <v>2025M01</v>
      </c>
      <c r="C6121" s="7">
        <f t="shared" si="678"/>
        <v>45658</v>
      </c>
      <c r="D6121" s="126">
        <v>41.452380841131962</v>
      </c>
      <c r="E6121">
        <f t="shared" si="668"/>
        <v>41.614023548129325</v>
      </c>
      <c r="F6121" s="126">
        <v>33.988623990901857</v>
      </c>
      <c r="G6121">
        <f t="shared" si="677"/>
        <v>34.085199467115778</v>
      </c>
      <c r="H6121">
        <f t="shared" si="674"/>
        <v>40.034853836579018</v>
      </c>
      <c r="I6121">
        <f t="shared" si="675"/>
        <v>33.316719308063</v>
      </c>
      <c r="J6121">
        <f t="shared" si="676"/>
        <v>0</v>
      </c>
      <c r="K6121" s="165"/>
      <c r="M6121" s="156"/>
      <c r="N6121" s="157"/>
      <c r="O6121" s="156"/>
      <c r="P6121" s="158"/>
      <c r="Q6121" s="156"/>
      <c r="R6121" s="155"/>
      <c r="S6121">
        <f t="shared" si="670"/>
        <v>33.336115786180109</v>
      </c>
      <c r="T6121">
        <f t="shared" si="671"/>
        <v>1.9396478117108984E-2</v>
      </c>
      <c r="U6121">
        <f t="shared" si="672"/>
        <v>40.061225509671104</v>
      </c>
      <c r="V6121">
        <f t="shared" si="673"/>
        <v>2.6371673092086212E-2</v>
      </c>
    </row>
    <row r="6122" spans="1:22">
      <c r="A6122" s="12">
        <f t="shared" si="669"/>
        <v>0</v>
      </c>
      <c r="B6122" t="str">
        <f>YEAR(C6122)&amp;VLOOKUP(MONTH(C6122),lookup!$G$2:$N$13,8)</f>
        <v>2025M01</v>
      </c>
      <c r="C6122" s="7">
        <f t="shared" si="678"/>
        <v>45659</v>
      </c>
      <c r="D6122" s="126">
        <v>41.462992613291526</v>
      </c>
      <c r="E6122">
        <f t="shared" si="668"/>
        <v>41.65455710615484</v>
      </c>
      <c r="F6122" s="126">
        <v>33.827078422461703</v>
      </c>
      <c r="G6122">
        <f t="shared" si="677"/>
        <v>34.086234571646656</v>
      </c>
      <c r="H6122">
        <f t="shared" si="674"/>
        <v>40.102930041970666</v>
      </c>
      <c r="I6122">
        <f t="shared" si="675"/>
        <v>33.353534056045611</v>
      </c>
      <c r="J6122">
        <f t="shared" si="676"/>
        <v>0</v>
      </c>
      <c r="K6122" s="165"/>
      <c r="M6122" s="156"/>
      <c r="N6122" s="157"/>
      <c r="O6122" s="156"/>
      <c r="P6122" s="158"/>
      <c r="Q6122" s="156"/>
      <c r="R6122" s="155"/>
      <c r="S6122">
        <f t="shared" si="670"/>
        <v>33.357138077612333</v>
      </c>
      <c r="T6122">
        <f t="shared" si="671"/>
        <v>3.6040215667227926E-3</v>
      </c>
      <c r="U6122">
        <f t="shared" si="672"/>
        <v>40.109272791902114</v>
      </c>
      <c r="V6122">
        <f t="shared" si="673"/>
        <v>6.3427499314485658E-3</v>
      </c>
    </row>
    <row r="6123" spans="1:22">
      <c r="A6123" s="12">
        <f t="shared" si="669"/>
        <v>0</v>
      </c>
      <c r="B6123" t="str">
        <f>YEAR(C6123)&amp;VLOOKUP(MONTH(C6123),lookup!$G$2:$N$13,8)</f>
        <v>2025M01</v>
      </c>
      <c r="C6123" s="7">
        <f t="shared" si="678"/>
        <v>45660</v>
      </c>
      <c r="D6123" s="126">
        <v>40.998373384701026</v>
      </c>
      <c r="E6123">
        <f t="shared" si="668"/>
        <v>41.546944766553935</v>
      </c>
      <c r="F6123" s="126">
        <v>33.646719985675787</v>
      </c>
      <c r="G6123">
        <f t="shared" si="677"/>
        <v>33.999929047793266</v>
      </c>
      <c r="H6123">
        <f t="shared" si="674"/>
        <v>40.116373325257925</v>
      </c>
      <c r="I6123">
        <f t="shared" si="675"/>
        <v>33.362046297057489</v>
      </c>
      <c r="J6123">
        <f t="shared" si="676"/>
        <v>0</v>
      </c>
      <c r="K6123" s="165"/>
      <c r="M6123" s="156"/>
      <c r="N6123" s="157"/>
      <c r="O6123" s="156"/>
      <c r="P6123" s="158"/>
      <c r="Q6123" s="156"/>
      <c r="R6123" s="155"/>
      <c r="S6123">
        <f t="shared" si="670"/>
        <v>33.364168646687212</v>
      </c>
      <c r="T6123">
        <f t="shared" si="671"/>
        <v>2.1223496297224642E-3</v>
      </c>
      <c r="U6123">
        <f t="shared" si="672"/>
        <v>40.118963978836312</v>
      </c>
      <c r="V6123">
        <f t="shared" si="673"/>
        <v>2.5906535783875029E-3</v>
      </c>
    </row>
    <row r="6124" spans="1:22">
      <c r="A6124" s="12">
        <f t="shared" si="669"/>
        <v>0</v>
      </c>
      <c r="B6124" t="str">
        <f>YEAR(C6124)&amp;VLOOKUP(MONTH(C6124),lookup!$G$2:$N$13,8)</f>
        <v>2025M01</v>
      </c>
      <c r="C6124" s="7">
        <f t="shared" si="678"/>
        <v>45661</v>
      </c>
      <c r="D6124" s="126">
        <v>41.606423543917259</v>
      </c>
      <c r="E6124">
        <f t="shared" si="668"/>
        <v>41.530396603997119</v>
      </c>
      <c r="F6124" s="126">
        <v>33.920423009074895</v>
      </c>
      <c r="G6124">
        <f t="shared" si="677"/>
        <v>33.983214999220621</v>
      </c>
      <c r="H6124">
        <f t="shared" si="674"/>
        <v>40.119980837776176</v>
      </c>
      <c r="I6124">
        <f t="shared" si="675"/>
        <v>33.371287406594362</v>
      </c>
      <c r="J6124">
        <f t="shared" si="676"/>
        <v>0</v>
      </c>
      <c r="K6124" s="165"/>
      <c r="M6124" s="156"/>
      <c r="N6124" s="157"/>
      <c r="O6124" s="156"/>
      <c r="P6124" s="158"/>
      <c r="Q6124" s="156"/>
      <c r="R6124" s="155"/>
      <c r="S6124">
        <f t="shared" si="670"/>
        <v>33.375310943753767</v>
      </c>
      <c r="T6124">
        <f t="shared" si="671"/>
        <v>4.0235371594050662E-3</v>
      </c>
      <c r="U6124">
        <f t="shared" si="672"/>
        <v>40.125088001442464</v>
      </c>
      <c r="V6124">
        <f t="shared" si="673"/>
        <v>5.1071636662882725E-3</v>
      </c>
    </row>
    <row r="6125" spans="1:22">
      <c r="A6125" s="12">
        <f t="shared" si="669"/>
        <v>0</v>
      </c>
      <c r="B6125" t="str">
        <f>YEAR(C6125)&amp;VLOOKUP(MONTH(C6125),lookup!$G$2:$N$13,8)</f>
        <v>2025M01</v>
      </c>
      <c r="C6125" s="7">
        <f t="shared" si="678"/>
        <v>45662</v>
      </c>
      <c r="D6125" s="126">
        <v>40.645003960513954</v>
      </c>
      <c r="E6125">
        <f t="shared" ref="E6125:E6188" si="679">AVERAGE(SUM(D6118:D6125)/8,SUM(D6120:D6125)/6)</f>
        <v>41.393647756145782</v>
      </c>
      <c r="F6125" s="126">
        <v>33.268243091956329</v>
      </c>
      <c r="G6125">
        <f t="shared" si="677"/>
        <v>33.855607419322567</v>
      </c>
      <c r="H6125">
        <f t="shared" si="674"/>
        <v>40.130331556023904</v>
      </c>
      <c r="I6125">
        <f t="shared" si="675"/>
        <v>33.373024587616861</v>
      </c>
      <c r="J6125">
        <f t="shared" si="676"/>
        <v>0</v>
      </c>
      <c r="K6125" s="165"/>
      <c r="M6125" s="156"/>
      <c r="N6125" s="157"/>
      <c r="O6125" s="156"/>
      <c r="P6125" s="158"/>
      <c r="Q6125" s="156"/>
      <c r="R6125" s="155"/>
      <c r="S6125">
        <f t="shared" si="670"/>
        <v>33.379224809912479</v>
      </c>
      <c r="T6125">
        <f t="shared" si="671"/>
        <v>6.2002222956181186E-3</v>
      </c>
      <c r="U6125">
        <f t="shared" si="672"/>
        <v>40.1447599748793</v>
      </c>
      <c r="V6125">
        <f t="shared" si="673"/>
        <v>1.4428418855395364E-2</v>
      </c>
    </row>
    <row r="6126" spans="1:22">
      <c r="A6126" s="12">
        <f t="shared" si="669"/>
        <v>0</v>
      </c>
      <c r="B6126" t="str">
        <f>YEAR(C6126)&amp;VLOOKUP(MONTH(C6126),lookup!$G$2:$N$13,8)</f>
        <v>2025M01</v>
      </c>
      <c r="C6126" s="7">
        <f t="shared" si="678"/>
        <v>45663</v>
      </c>
      <c r="D6126" s="126">
        <v>41.548046751474565</v>
      </c>
      <c r="E6126">
        <f t="shared" si="679"/>
        <v>41.34594553758761</v>
      </c>
      <c r="F6126" s="126">
        <v>33.861628997129387</v>
      </c>
      <c r="G6126">
        <f t="shared" si="677"/>
        <v>33.807887739156243</v>
      </c>
      <c r="H6126">
        <f t="shared" si="674"/>
        <v>40.124596765309249</v>
      </c>
      <c r="I6126">
        <f t="shared" si="675"/>
        <v>33.351239558644878</v>
      </c>
      <c r="J6126">
        <f t="shared" si="676"/>
        <v>0</v>
      </c>
      <c r="K6126" s="165"/>
      <c r="M6126" s="156"/>
      <c r="N6126" s="157"/>
      <c r="O6126" s="156"/>
      <c r="P6126" s="158"/>
      <c r="Q6126" s="156"/>
      <c r="R6126" s="155"/>
      <c r="S6126">
        <f t="shared" si="670"/>
        <v>33.348929134159768</v>
      </c>
      <c r="T6126">
        <f t="shared" si="671"/>
        <v>-2.3104244851097633E-3</v>
      </c>
      <c r="U6126">
        <f t="shared" si="672"/>
        <v>40.123152635685315</v>
      </c>
      <c r="V6126">
        <f t="shared" si="673"/>
        <v>-1.4441296239340318E-3</v>
      </c>
    </row>
    <row r="6127" spans="1:22">
      <c r="A6127" s="12">
        <f t="shared" si="669"/>
        <v>0</v>
      </c>
      <c r="B6127" t="str">
        <f>YEAR(C6127)&amp;VLOOKUP(MONTH(C6127),lookup!$G$2:$N$13,8)</f>
        <v>2025M01</v>
      </c>
      <c r="C6127" s="7">
        <f t="shared" si="678"/>
        <v>45664</v>
      </c>
      <c r="D6127" s="126">
        <v>40.574973995939146</v>
      </c>
      <c r="E6127">
        <f t="shared" si="679"/>
        <v>41.215458652693471</v>
      </c>
      <c r="F6127" s="126">
        <v>33.141537001358778</v>
      </c>
      <c r="G6127">
        <f t="shared" si="677"/>
        <v>33.678406777728028</v>
      </c>
      <c r="H6127">
        <f t="shared" si="674"/>
        <v>40.120467988230658</v>
      </c>
      <c r="I6127">
        <f t="shared" si="675"/>
        <v>33.349555018190792</v>
      </c>
      <c r="J6127">
        <f t="shared" si="676"/>
        <v>0</v>
      </c>
      <c r="K6127" s="165"/>
      <c r="M6127" s="156"/>
      <c r="N6127" s="157"/>
      <c r="O6127" s="156"/>
      <c r="P6127" s="158"/>
      <c r="Q6127" s="156"/>
      <c r="R6127" s="155"/>
      <c r="S6127">
        <f t="shared" si="670"/>
        <v>33.344294947890837</v>
      </c>
      <c r="T6127">
        <f t="shared" si="671"/>
        <v>-5.2600702999541227E-3</v>
      </c>
      <c r="U6127">
        <f t="shared" si="672"/>
        <v>40.12457765328336</v>
      </c>
      <c r="V6127">
        <f t="shared" si="673"/>
        <v>4.1096650527023826E-3</v>
      </c>
    </row>
    <row r="6128" spans="1:22">
      <c r="A6128" s="12">
        <f t="shared" ref="A6128:A6191" si="680">IF(D6128+D6129=D6128,IF(D6128+D6129&gt;0,1,0),0)</f>
        <v>0</v>
      </c>
      <c r="B6128" t="str">
        <f>YEAR(C6128)&amp;VLOOKUP(MONTH(C6128),lookup!$G$2:$N$13,8)</f>
        <v>2025M01</v>
      </c>
      <c r="C6128" s="7">
        <f t="shared" si="678"/>
        <v>45665</v>
      </c>
      <c r="D6128" s="126">
        <v>41.207801589704182</v>
      </c>
      <c r="E6128">
        <f t="shared" si="679"/>
        <v>41.14188506139628</v>
      </c>
      <c r="F6128" s="126">
        <v>33.570032772454311</v>
      </c>
      <c r="G6128">
        <f t="shared" si="677"/>
        <v>33.610566692575773</v>
      </c>
      <c r="H6128">
        <f t="shared" si="674"/>
        <v>40.096163740710629</v>
      </c>
      <c r="I6128">
        <f t="shared" si="675"/>
        <v>33.320675523049502</v>
      </c>
      <c r="J6128">
        <f t="shared" si="676"/>
        <v>0</v>
      </c>
      <c r="K6128" s="165"/>
      <c r="M6128" s="156"/>
      <c r="N6128" s="157"/>
      <c r="O6128" s="156"/>
      <c r="P6128" s="158"/>
      <c r="Q6128" s="156"/>
      <c r="R6128" s="155"/>
      <c r="S6128">
        <f t="shared" si="670"/>
        <v>33.316434427921635</v>
      </c>
      <c r="T6128">
        <f t="shared" si="671"/>
        <v>-4.2410951278668563E-3</v>
      </c>
      <c r="U6128">
        <f t="shared" si="672"/>
        <v>40.088169027283676</v>
      </c>
      <c r="V6128">
        <f t="shared" si="673"/>
        <v>-7.9947134269531261E-3</v>
      </c>
    </row>
    <row r="6129" spans="1:22">
      <c r="A6129" s="12">
        <f t="shared" si="680"/>
        <v>0</v>
      </c>
      <c r="B6129" t="str">
        <f>YEAR(C6129)&amp;VLOOKUP(MONTH(C6129),lookup!$G$2:$N$13,8)</f>
        <v>2025M01</v>
      </c>
      <c r="C6129" s="7">
        <f t="shared" si="678"/>
        <v>45666</v>
      </c>
      <c r="D6129" s="126">
        <v>40.683571199974736</v>
      </c>
      <c r="E6129">
        <f t="shared" si="679"/>
        <v>41.067600943430094</v>
      </c>
      <c r="F6129" s="126">
        <v>33.233699757718433</v>
      </c>
      <c r="G6129">
        <f t="shared" si="677"/>
        <v>33.528965575672032</v>
      </c>
      <c r="H6129">
        <f t="shared" si="674"/>
        <v>40.07789581830059</v>
      </c>
      <c r="I6129">
        <f t="shared" si="675"/>
        <v>33.309802568457918</v>
      </c>
      <c r="J6129">
        <f t="shared" si="676"/>
        <v>0</v>
      </c>
      <c r="K6129" s="165"/>
      <c r="M6129" s="156"/>
      <c r="N6129" s="157"/>
      <c r="O6129" s="156"/>
      <c r="P6129" s="158"/>
      <c r="Q6129" s="156"/>
      <c r="R6129" s="155"/>
      <c r="S6129">
        <f t="shared" si="670"/>
        <v>33.297026875655341</v>
      </c>
      <c r="T6129">
        <f t="shared" si="671"/>
        <v>-1.277569280257751E-2</v>
      </c>
      <c r="U6129">
        <f t="shared" si="672"/>
        <v>40.068207388855981</v>
      </c>
      <c r="V6129">
        <f t="shared" si="673"/>
        <v>-9.6884294446084596E-3</v>
      </c>
    </row>
    <row r="6130" spans="1:22">
      <c r="A6130" s="12">
        <f t="shared" si="680"/>
        <v>0</v>
      </c>
      <c r="B6130" t="str">
        <f>YEAR(C6130)&amp;VLOOKUP(MONTH(C6130),lookup!$G$2:$N$13,8)</f>
        <v>2025M01</v>
      </c>
      <c r="C6130" s="7">
        <f t="shared" si="678"/>
        <v>45667</v>
      </c>
      <c r="D6130" s="126">
        <v>41.102892982974495</v>
      </c>
      <c r="E6130">
        <f t="shared" si="679"/>
        <v>41.003133836456712</v>
      </c>
      <c r="F6130" s="126">
        <v>33.550897065566943</v>
      </c>
      <c r="G6130">
        <f t="shared" si="677"/>
        <v>33.480910412240448</v>
      </c>
      <c r="H6130">
        <f t="shared" si="674"/>
        <v>40.05317356519749</v>
      </c>
      <c r="I6130">
        <f t="shared" si="675"/>
        <v>33.279295374463871</v>
      </c>
      <c r="J6130">
        <f t="shared" si="676"/>
        <v>0</v>
      </c>
      <c r="K6130" s="165"/>
      <c r="M6130" s="156"/>
      <c r="N6130" s="157"/>
      <c r="O6130" s="156"/>
      <c r="P6130" s="158"/>
      <c r="Q6130" s="156"/>
      <c r="R6130" s="155"/>
      <c r="S6130">
        <f t="shared" si="670"/>
        <v>33.269871049978995</v>
      </c>
      <c r="T6130">
        <f t="shared" si="671"/>
        <v>-9.4243244848755126E-3</v>
      </c>
      <c r="U6130">
        <f t="shared" si="672"/>
        <v>40.049609282104399</v>
      </c>
      <c r="V6130">
        <f t="shared" si="673"/>
        <v>-3.5642830930910918E-3</v>
      </c>
    </row>
    <row r="6131" spans="1:22">
      <c r="A6131" s="12">
        <f t="shared" si="680"/>
        <v>0</v>
      </c>
      <c r="B6131" t="str">
        <f>YEAR(C6131)&amp;VLOOKUP(MONTH(C6131),lookup!$G$2:$N$13,8)</f>
        <v>2025M01</v>
      </c>
      <c r="C6131" s="7">
        <f t="shared" si="678"/>
        <v>45668</v>
      </c>
      <c r="D6131" s="126">
        <v>41.032092113487884</v>
      </c>
      <c r="E6131">
        <f t="shared" si="679"/>
        <v>41.037498603087059</v>
      </c>
      <c r="F6131" s="126">
        <v>33.543270658742799</v>
      </c>
      <c r="G6131">
        <f t="shared" si="677"/>
        <v>33.497363793206006</v>
      </c>
      <c r="H6131">
        <f t="shared" si="674"/>
        <v>40.054776901606495</v>
      </c>
      <c r="I6131">
        <f t="shared" si="675"/>
        <v>33.269449505468558</v>
      </c>
      <c r="J6131">
        <f t="shared" si="676"/>
        <v>0</v>
      </c>
      <c r="K6131" s="165"/>
      <c r="M6131" s="156"/>
      <c r="N6131" s="157"/>
      <c r="O6131" s="156"/>
      <c r="P6131" s="158"/>
      <c r="Q6131" s="156"/>
      <c r="R6131" s="155"/>
      <c r="S6131">
        <f t="shared" si="670"/>
        <v>33.26127386456966</v>
      </c>
      <c r="T6131">
        <f t="shared" si="671"/>
        <v>-8.1756408988979956E-3</v>
      </c>
      <c r="U6131">
        <f t="shared" si="672"/>
        <v>40.048780256538237</v>
      </c>
      <c r="V6131">
        <f t="shared" si="673"/>
        <v>-5.996645068258033E-3</v>
      </c>
    </row>
    <row r="6132" spans="1:22">
      <c r="A6132" s="12">
        <f t="shared" si="680"/>
        <v>0</v>
      </c>
      <c r="B6132" t="str">
        <f>YEAR(C6132)&amp;VLOOKUP(MONTH(C6132),lookup!$G$2:$N$13,8)</f>
        <v>2025M01</v>
      </c>
      <c r="C6132" s="7">
        <f t="shared" si="678"/>
        <v>45669</v>
      </c>
      <c r="D6132" s="126">
        <v>41.056825514791207</v>
      </c>
      <c r="E6132">
        <f t="shared" si="679"/>
        <v>40.962213623209728</v>
      </c>
      <c r="F6132" s="126">
        <v>33.426949576080879</v>
      </c>
      <c r="G6132">
        <f t="shared" si="677"/>
        <v>33.430298418556504</v>
      </c>
      <c r="H6132">
        <f t="shared" si="674"/>
        <v>40.048475614490833</v>
      </c>
      <c r="I6132">
        <f t="shared" si="675"/>
        <v>33.254344668546608</v>
      </c>
      <c r="J6132">
        <f t="shared" si="676"/>
        <v>0</v>
      </c>
      <c r="K6132" s="165"/>
      <c r="M6132" s="156"/>
      <c r="N6132" s="157"/>
      <c r="O6132" s="156"/>
      <c r="P6132" s="158"/>
      <c r="Q6132" s="156"/>
      <c r="R6132" s="155"/>
      <c r="S6132">
        <f t="shared" ref="S6132:S6195" si="681">AVERAGE(G5767+G5401+G5036+G4671+G4306)/5</f>
        <v>33.264502716094363</v>
      </c>
      <c r="T6132">
        <f t="shared" ref="T6132:T6195" si="682">S6132-I6132</f>
        <v>1.0158047547754734E-2</v>
      </c>
      <c r="U6132">
        <f t="shared" ref="U6132:U6195" si="683">AVERAGE(E5767+E5401+E5036+E4671+E4306)/5</f>
        <v>40.065256937064518</v>
      </c>
      <c r="V6132">
        <f t="shared" ref="V6132:V6195" si="684">U6132-H6132</f>
        <v>1.6781322573685031E-2</v>
      </c>
    </row>
    <row r="6133" spans="1:22">
      <c r="A6133" s="12">
        <f t="shared" si="680"/>
        <v>0</v>
      </c>
      <c r="B6133" t="str">
        <f>YEAR(C6133)&amp;VLOOKUP(MONTH(C6133),lookup!$G$2:$N$13,8)</f>
        <v>2025M01</v>
      </c>
      <c r="C6133" s="7">
        <f t="shared" si="678"/>
        <v>45670</v>
      </c>
      <c r="D6133" s="126">
        <v>40.840867782188404</v>
      </c>
      <c r="E6133">
        <f t="shared" si="679"/>
        <v>40.996612927585154</v>
      </c>
      <c r="F6133" s="126">
        <v>33.270557071674425</v>
      </c>
      <c r="G6133">
        <f t="shared" si="677"/>
        <v>33.441194714815182</v>
      </c>
      <c r="H6133">
        <f t="shared" si="674"/>
        <v>40.076659160677899</v>
      </c>
      <c r="I6133">
        <f t="shared" si="675"/>
        <v>33.273538408588486</v>
      </c>
      <c r="J6133">
        <f t="shared" si="676"/>
        <v>0</v>
      </c>
      <c r="K6133" s="165"/>
      <c r="M6133" s="156"/>
      <c r="N6133" s="157"/>
      <c r="O6133" s="156"/>
      <c r="P6133" s="158"/>
      <c r="Q6133" s="156"/>
      <c r="R6133" s="155"/>
      <c r="S6133">
        <f t="shared" si="681"/>
        <v>33.266312433384336</v>
      </c>
      <c r="T6133">
        <f t="shared" si="682"/>
        <v>-7.2259752041503589E-3</v>
      </c>
      <c r="U6133">
        <f t="shared" si="683"/>
        <v>40.067533070924853</v>
      </c>
      <c r="V6133">
        <f t="shared" si="684"/>
        <v>-9.1260897530460738E-3</v>
      </c>
    </row>
    <row r="6134" spans="1:22">
      <c r="A6134" s="12">
        <f t="shared" si="680"/>
        <v>0</v>
      </c>
      <c r="B6134" t="str">
        <f>YEAR(C6134)&amp;VLOOKUP(MONTH(C6134),lookup!$G$2:$N$13,8)</f>
        <v>2025M01</v>
      </c>
      <c r="C6134" s="7">
        <f t="shared" si="678"/>
        <v>45671</v>
      </c>
      <c r="D6134" s="126">
        <v>41.442726188817879</v>
      </c>
      <c r="E6134">
        <f t="shared" si="679"/>
        <v>41.009607442345256</v>
      </c>
      <c r="F6134" s="126">
        <v>33.763118256905628</v>
      </c>
      <c r="G6134">
        <f t="shared" si="677"/>
        <v>33.451128250588809</v>
      </c>
      <c r="H6134">
        <f t="shared" si="674"/>
        <v>40.090778520467865</v>
      </c>
      <c r="I6134">
        <f t="shared" si="675"/>
        <v>33.275355219157518</v>
      </c>
      <c r="J6134">
        <f t="shared" si="676"/>
        <v>0</v>
      </c>
      <c r="K6134" s="165"/>
      <c r="M6134" s="156"/>
      <c r="N6134" s="157"/>
      <c r="O6134" s="156"/>
      <c r="P6134" s="158"/>
      <c r="Q6134" s="156"/>
      <c r="R6134" s="155"/>
      <c r="S6134">
        <f t="shared" si="681"/>
        <v>33.278414523005225</v>
      </c>
      <c r="T6134">
        <f t="shared" si="682"/>
        <v>3.0593038477064738E-3</v>
      </c>
      <c r="U6134">
        <f t="shared" si="683"/>
        <v>40.103109670447893</v>
      </c>
      <c r="V6134">
        <f t="shared" si="684"/>
        <v>1.2331149980028044E-2</v>
      </c>
    </row>
    <row r="6135" spans="1:22">
      <c r="A6135" s="12">
        <f t="shared" si="680"/>
        <v>0</v>
      </c>
      <c r="B6135" t="str">
        <f>YEAR(C6135)&amp;VLOOKUP(MONTH(C6135),lookup!$G$2:$N$13,8)</f>
        <v>2025M01</v>
      </c>
      <c r="C6135" s="7">
        <f t="shared" si="678"/>
        <v>45672</v>
      </c>
      <c r="D6135" s="126">
        <v>41.44667995243401</v>
      </c>
      <c r="E6135">
        <f t="shared" si="679"/>
        <v>41.127681460664455</v>
      </c>
      <c r="F6135" s="126">
        <v>33.826754413099032</v>
      </c>
      <c r="G6135">
        <f t="shared" si="677"/>
        <v>33.543375560104295</v>
      </c>
      <c r="H6135">
        <f t="shared" ref="H6135:H6198" si="685">IF(INDEX(D:D,MATCH(DATE(YEAR($C6135)-1,MONTH($C6135),DAY($C6135)),$C:$C,0),1)=0,0,(INDEX(E:E,MATCH(DATE(YEAR($C6135)-1,MONTH($C6135),DAY($C6135)),$C:$C,0),1)+INDEX(E:E,MATCH(DATE(YEAR($C6135)-2,MONTH($C6135),DAY($C6135)),$C:$C,0),1)+INDEX(E:E,MATCH(DATE(YEAR($C6135)-3,MONTH($C6135),DAY($C6135)),$C:$C,0),1)+INDEX(E:E,MATCH(DATE(YEAR($C6135)-4,MONTH($C6135),DAY($C6135)),$C:$C,0),1)+INDEX(E:E,MATCH(DATE(YEAR($C6135)-5,MONTH($C6135),DAY($C6135)),$C:$C,0),1))/5)</f>
        <v>40.130426933660019</v>
      </c>
      <c r="I6135">
        <f t="shared" ref="I6135:I6198" si="686">IF(INDEX(D:D,MATCH(DATE(YEAR($C6135)-1,MONTH($C6135),DAY($C6135)),$C:$C,0),1)=0,0,(INDEX(G:G,MATCH(DATE(YEAR($C6135)-1,MONTH($C6135),DAY($C6135)),$C:$C,0),1)+INDEX(G:G,MATCH(DATE(YEAR($C6135)-2,MONTH($C6135),DAY($C6135)),$C:$C,0),1)+INDEX(G:G,MATCH(DATE(YEAR($C6135)-3,MONTH($C6135),DAY($C6135)),$C:$C,0),1)+INDEX(G:G,MATCH(DATE(YEAR($C6135)-4,MONTH($C6135),DAY($C6135)),$C:$C,0),1)+INDEX(G:G,MATCH(DATE(YEAR($C6135)-5,MONTH($C6135),DAY($C6135)),$C:$C,0),1))/5)</f>
        <v>33.291421083015777</v>
      </c>
      <c r="J6135">
        <f t="shared" ref="J6135:J6198" si="687">INDEX(L:AW,MATCH(C6135,C:C,0),MATCH($J$1,$L$1:$AW$1,0))*(IF(K6135=$S$1,1,IF(M6135=$S$1,1,IF(O6135=$S$1,1,IF(Q6135=$S$1,1,0)))))</f>
        <v>0</v>
      </c>
      <c r="K6135" s="165"/>
      <c r="M6135" s="156"/>
      <c r="N6135" s="157"/>
      <c r="O6135" s="156"/>
      <c r="P6135" s="158"/>
      <c r="Q6135" s="156"/>
      <c r="R6135" s="155"/>
      <c r="S6135">
        <f t="shared" si="681"/>
        <v>33.291844949637756</v>
      </c>
      <c r="T6135">
        <f t="shared" si="682"/>
        <v>4.2386662197912983E-4</v>
      </c>
      <c r="U6135">
        <f t="shared" si="683"/>
        <v>40.132363707650399</v>
      </c>
      <c r="V6135">
        <f t="shared" si="684"/>
        <v>1.9367739903799475E-3</v>
      </c>
    </row>
    <row r="6136" spans="1:22">
      <c r="A6136" s="12">
        <f t="shared" si="680"/>
        <v>0</v>
      </c>
      <c r="B6136" t="str">
        <f>YEAR(C6136)&amp;VLOOKUP(MONTH(C6136),lookup!$G$2:$N$13,8)</f>
        <v>2025M01</v>
      </c>
      <c r="C6136" s="7">
        <f t="shared" si="678"/>
        <v>45673</v>
      </c>
      <c r="D6136" s="126">
        <v>41.482675459919811</v>
      </c>
      <c r="E6136">
        <f t="shared" si="679"/>
        <v>41.176509617298379</v>
      </c>
      <c r="F6136" s="126">
        <v>33.704517995308507</v>
      </c>
      <c r="G6136">
        <f t="shared" si="677"/>
        <v>33.564582630677805</v>
      </c>
      <c r="H6136">
        <f t="shared" si="685"/>
        <v>40.14800071855872</v>
      </c>
      <c r="I6136">
        <f t="shared" si="686"/>
        <v>33.293478591515772</v>
      </c>
      <c r="J6136">
        <f t="shared" si="687"/>
        <v>0</v>
      </c>
      <c r="K6136" s="165"/>
      <c r="M6136" s="156"/>
      <c r="N6136" s="157"/>
      <c r="O6136" s="156"/>
      <c r="P6136" s="158"/>
      <c r="Q6136" s="156"/>
      <c r="R6136" s="155"/>
      <c r="S6136">
        <f t="shared" si="681"/>
        <v>33.287908269728064</v>
      </c>
      <c r="T6136">
        <f t="shared" si="682"/>
        <v>-5.5703217877081102E-3</v>
      </c>
      <c r="U6136">
        <f t="shared" si="683"/>
        <v>40.146960118619923</v>
      </c>
      <c r="V6136">
        <f t="shared" si="684"/>
        <v>-1.0405999387970155E-3</v>
      </c>
    </row>
    <row r="6137" spans="1:22">
      <c r="A6137" s="12">
        <f t="shared" si="680"/>
        <v>0</v>
      </c>
      <c r="B6137" t="str">
        <f>YEAR(C6137)&amp;VLOOKUP(MONTH(C6137),lookup!$G$2:$N$13,8)</f>
        <v>2025M01</v>
      </c>
      <c r="C6137" s="7">
        <f t="shared" si="678"/>
        <v>45674</v>
      </c>
      <c r="D6137" s="126">
        <v>41.138735691367344</v>
      </c>
      <c r="E6137">
        <f t="shared" si="679"/>
        <v>41.213844362833704</v>
      </c>
      <c r="F6137" s="126">
        <v>33.553933747300128</v>
      </c>
      <c r="G6137">
        <f t="shared" si="677"/>
        <v>33.585485845739782</v>
      </c>
      <c r="H6137">
        <f t="shared" si="685"/>
        <v>40.143804720988825</v>
      </c>
      <c r="I6137">
        <f t="shared" si="686"/>
        <v>33.279342044119538</v>
      </c>
      <c r="J6137">
        <f t="shared" si="687"/>
        <v>0</v>
      </c>
      <c r="K6137" s="165"/>
      <c r="M6137" s="156"/>
      <c r="N6137" s="157"/>
      <c r="O6137" s="156"/>
      <c r="P6137" s="158"/>
      <c r="Q6137" s="156"/>
      <c r="R6137" s="155"/>
      <c r="S6137">
        <f t="shared" si="681"/>
        <v>33.260810608147651</v>
      </c>
      <c r="T6137">
        <f t="shared" si="682"/>
        <v>-1.8531435971887333E-2</v>
      </c>
      <c r="U6137">
        <f t="shared" si="683"/>
        <v>40.127593184054831</v>
      </c>
      <c r="V6137">
        <f t="shared" si="684"/>
        <v>-1.6211536933994353E-2</v>
      </c>
    </row>
    <row r="6138" spans="1:22">
      <c r="A6138" s="12">
        <f t="shared" si="680"/>
        <v>0</v>
      </c>
      <c r="B6138" t="str">
        <f>YEAR(C6138)&amp;VLOOKUP(MONTH(C6138),lookup!$G$2:$N$13,8)</f>
        <v>2025M01</v>
      </c>
      <c r="C6138" s="7">
        <f t="shared" si="678"/>
        <v>45675</v>
      </c>
      <c r="D6138" s="126">
        <v>42.134373539328749</v>
      </c>
      <c r="E6138">
        <f t="shared" si="679"/>
        <v>41.368107566317306</v>
      </c>
      <c r="F6138" s="126">
        <v>34.219871027331912</v>
      </c>
      <c r="G6138">
        <f t="shared" si="677"/>
        <v>33.693373505954341</v>
      </c>
      <c r="H6138">
        <f t="shared" si="685"/>
        <v>40.128533039521244</v>
      </c>
      <c r="I6138">
        <f t="shared" si="686"/>
        <v>33.251013785890414</v>
      </c>
      <c r="J6138">
        <f t="shared" si="687"/>
        <v>0</v>
      </c>
      <c r="K6138" s="165"/>
      <c r="M6138" s="156"/>
      <c r="N6138" s="157"/>
      <c r="O6138" s="156"/>
      <c r="P6138" s="158"/>
      <c r="Q6138" s="156"/>
      <c r="R6138" s="155"/>
      <c r="S6138">
        <f t="shared" si="681"/>
        <v>33.24041067481641</v>
      </c>
      <c r="T6138">
        <f t="shared" si="682"/>
        <v>-1.0603111074004801E-2</v>
      </c>
      <c r="U6138">
        <f t="shared" si="683"/>
        <v>40.112055370499895</v>
      </c>
      <c r="V6138">
        <f t="shared" si="684"/>
        <v>-1.6477669021348618E-2</v>
      </c>
    </row>
    <row r="6139" spans="1:22">
      <c r="A6139" s="12">
        <f t="shared" si="680"/>
        <v>0</v>
      </c>
      <c r="B6139" t="str">
        <f>YEAR(C6139)&amp;VLOOKUP(MONTH(C6139),lookup!$G$2:$N$13,8)</f>
        <v>2025M01</v>
      </c>
      <c r="C6139" s="7">
        <f t="shared" si="678"/>
        <v>45676</v>
      </c>
      <c r="D6139" s="126">
        <v>41.385959735283954</v>
      </c>
      <c r="E6139">
        <f t="shared" si="679"/>
        <v>41.435648622104189</v>
      </c>
      <c r="F6139" s="126">
        <v>33.755912336503982</v>
      </c>
      <c r="G6139">
        <f t="shared" si="677"/>
        <v>33.747109882883549</v>
      </c>
      <c r="H6139">
        <f t="shared" si="685"/>
        <v>40.102243959104364</v>
      </c>
      <c r="I6139">
        <f t="shared" si="686"/>
        <v>33.230052222071222</v>
      </c>
      <c r="J6139">
        <f t="shared" si="687"/>
        <v>0</v>
      </c>
      <c r="K6139" s="165"/>
      <c r="M6139" s="156"/>
      <c r="N6139" s="157"/>
      <c r="O6139" s="156"/>
      <c r="P6139" s="158"/>
      <c r="Q6139" s="156"/>
      <c r="R6139" s="155"/>
      <c r="S6139">
        <f t="shared" si="681"/>
        <v>33.220464005219128</v>
      </c>
      <c r="T6139">
        <f t="shared" si="682"/>
        <v>-9.5882168520944333E-3</v>
      </c>
      <c r="U6139">
        <f t="shared" si="683"/>
        <v>40.097114321542549</v>
      </c>
      <c r="V6139">
        <f t="shared" si="684"/>
        <v>-5.1296375618150591E-3</v>
      </c>
    </row>
    <row r="6140" spans="1:22">
      <c r="A6140" s="12">
        <f t="shared" si="680"/>
        <v>0</v>
      </c>
      <c r="B6140" t="str">
        <f>YEAR(C6140)&amp;VLOOKUP(MONTH(C6140),lookup!$G$2:$N$13,8)</f>
        <v>2025M01</v>
      </c>
      <c r="C6140" s="7">
        <f t="shared" si="678"/>
        <v>45677</v>
      </c>
      <c r="D6140" s="126">
        <v>41.254753794632528</v>
      </c>
      <c r="E6140">
        <f t="shared" si="679"/>
        <v>41.432354773412158</v>
      </c>
      <c r="F6140" s="126">
        <v>33.403185701200655</v>
      </c>
      <c r="G6140">
        <f t="shared" si="677"/>
        <v>33.715630261061449</v>
      </c>
      <c r="H6140">
        <f t="shared" si="685"/>
        <v>40.090740873258447</v>
      </c>
      <c r="I6140">
        <f t="shared" si="686"/>
        <v>33.209422431821487</v>
      </c>
      <c r="J6140">
        <f t="shared" si="687"/>
        <v>0</v>
      </c>
      <c r="K6140" s="165"/>
      <c r="M6140" s="156"/>
      <c r="N6140" s="157"/>
      <c r="O6140" s="156"/>
      <c r="P6140" s="158"/>
      <c r="Q6140" s="156"/>
      <c r="R6140" s="155"/>
      <c r="S6140">
        <f t="shared" si="681"/>
        <v>33.190484938446687</v>
      </c>
      <c r="T6140">
        <f t="shared" si="682"/>
        <v>-1.8937493374799885E-2</v>
      </c>
      <c r="U6140">
        <f t="shared" si="683"/>
        <v>40.071103456112994</v>
      </c>
      <c r="V6140">
        <f t="shared" si="684"/>
        <v>-1.9637417145453639E-2</v>
      </c>
    </row>
    <row r="6141" spans="1:22">
      <c r="A6141" s="12">
        <f t="shared" si="680"/>
        <v>0</v>
      </c>
      <c r="B6141" t="str">
        <f>YEAR(C6141)&amp;VLOOKUP(MONTH(C6141),lookup!$G$2:$N$13,8)</f>
        <v>2025M01</v>
      </c>
      <c r="C6141" s="7">
        <f t="shared" si="678"/>
        <v>45678</v>
      </c>
      <c r="D6141" s="126">
        <v>41.157749707444438</v>
      </c>
      <c r="E6141">
        <f t="shared" si="679"/>
        <v>41.42808237332487</v>
      </c>
      <c r="F6141" s="126">
        <v>33.562002895597907</v>
      </c>
      <c r="G6141">
        <f t="shared" si="677"/>
        <v>33.711782998598238</v>
      </c>
      <c r="H6141">
        <f t="shared" si="685"/>
        <v>40.073682337046939</v>
      </c>
      <c r="I6141">
        <f t="shared" si="686"/>
        <v>33.182536075532227</v>
      </c>
      <c r="J6141">
        <f t="shared" si="687"/>
        <v>0</v>
      </c>
      <c r="K6141" s="165"/>
      <c r="M6141" s="156"/>
      <c r="N6141" s="157"/>
      <c r="O6141" s="156"/>
      <c r="P6141" s="158"/>
      <c r="Q6141" s="156"/>
      <c r="R6141" s="155"/>
      <c r="S6141">
        <f t="shared" si="681"/>
        <v>33.179632801880516</v>
      </c>
      <c r="T6141">
        <f t="shared" si="682"/>
        <v>-2.903273651710947E-3</v>
      </c>
      <c r="U6141">
        <f t="shared" si="683"/>
        <v>40.075017624116406</v>
      </c>
      <c r="V6141">
        <f t="shared" si="684"/>
        <v>1.3352870694660623E-3</v>
      </c>
    </row>
    <row r="6142" spans="1:22">
      <c r="A6142" s="12">
        <f t="shared" si="680"/>
        <v>0</v>
      </c>
      <c r="B6142" t="str">
        <f>YEAR(C6142)&amp;VLOOKUP(MONTH(C6142),lookup!$G$2:$N$13,8)</f>
        <v>2025M01</v>
      </c>
      <c r="C6142" s="7">
        <f t="shared" si="678"/>
        <v>45679</v>
      </c>
      <c r="D6142" s="126">
        <v>41.857168777187731</v>
      </c>
      <c r="E6142">
        <f t="shared" si="679"/>
        <v>41.485192811536976</v>
      </c>
      <c r="F6142" s="126">
        <v>33.961321120768794</v>
      </c>
      <c r="G6142">
        <f t="shared" si="677"/>
        <v>33.745570938044715</v>
      </c>
      <c r="H6142">
        <f t="shared" si="685"/>
        <v>40.07370173576863</v>
      </c>
      <c r="I6142">
        <f t="shared" si="686"/>
        <v>33.176565994892215</v>
      </c>
      <c r="J6142">
        <f t="shared" si="687"/>
        <v>0</v>
      </c>
      <c r="K6142" s="165"/>
      <c r="M6142" s="156"/>
      <c r="N6142" s="157"/>
      <c r="O6142" s="156"/>
      <c r="P6142" s="158"/>
      <c r="Q6142" s="156"/>
      <c r="R6142" s="155"/>
      <c r="S6142">
        <f t="shared" si="681"/>
        <v>33.179399124801286</v>
      </c>
      <c r="T6142">
        <f t="shared" si="682"/>
        <v>2.8331299090709194E-3</v>
      </c>
      <c r="U6142">
        <f t="shared" si="683"/>
        <v>40.076853163355892</v>
      </c>
      <c r="V6142">
        <f t="shared" si="684"/>
        <v>3.1514275872623898E-3</v>
      </c>
    </row>
    <row r="6143" spans="1:22">
      <c r="A6143" s="12">
        <f t="shared" si="680"/>
        <v>0</v>
      </c>
      <c r="B6143" t="str">
        <f>YEAR(C6143)&amp;VLOOKUP(MONTH(C6143),lookup!$G$2:$N$13,8)</f>
        <v>2025M01</v>
      </c>
      <c r="C6143" s="7">
        <f t="shared" si="678"/>
        <v>45680</v>
      </c>
      <c r="D6143" s="126">
        <v>41.305240238869501</v>
      </c>
      <c r="E6143">
        <f t="shared" si="679"/>
        <v>41.490228208397703</v>
      </c>
      <c r="F6143" s="126">
        <v>33.44029254466929</v>
      </c>
      <c r="G6143">
        <f t="shared" si="677"/>
        <v>33.711946971048619</v>
      </c>
      <c r="H6143">
        <f t="shared" si="685"/>
        <v>40.079031624867667</v>
      </c>
      <c r="I6143">
        <f t="shared" si="686"/>
        <v>33.174500339803501</v>
      </c>
      <c r="J6143">
        <f t="shared" si="687"/>
        <v>0</v>
      </c>
      <c r="K6143" s="165"/>
      <c r="M6143" s="156"/>
      <c r="N6143" s="157"/>
      <c r="O6143" s="156"/>
      <c r="P6143" s="158"/>
      <c r="Q6143" s="156"/>
      <c r="R6143" s="155"/>
      <c r="S6143">
        <f t="shared" si="681"/>
        <v>33.183744951741588</v>
      </c>
      <c r="T6143">
        <f t="shared" si="682"/>
        <v>9.2446119380866776E-3</v>
      </c>
      <c r="U6143">
        <f t="shared" si="683"/>
        <v>40.095676825478847</v>
      </c>
      <c r="V6143">
        <f t="shared" si="684"/>
        <v>1.6645200611179689E-2</v>
      </c>
    </row>
    <row r="6144" spans="1:22">
      <c r="A6144" s="12">
        <f t="shared" si="680"/>
        <v>0</v>
      </c>
      <c r="B6144" t="str">
        <f>YEAR(C6144)&amp;VLOOKUP(MONTH(C6144),lookup!$G$2:$N$13,8)</f>
        <v>2025M01</v>
      </c>
      <c r="C6144" s="7">
        <f t="shared" si="678"/>
        <v>45681</v>
      </c>
      <c r="D6144" s="126">
        <v>41.267724596011242</v>
      </c>
      <c r="E6144">
        <f t="shared" si="679"/>
        <v>41.404573034126955</v>
      </c>
      <c r="F6144" s="126">
        <v>33.624649089605711</v>
      </c>
      <c r="G6144">
        <f t="shared" si="677"/>
        <v>33.657353336298343</v>
      </c>
      <c r="H6144">
        <f t="shared" si="685"/>
        <v>40.071615274453031</v>
      </c>
      <c r="I6144">
        <f t="shared" si="686"/>
        <v>33.172141023257389</v>
      </c>
      <c r="J6144">
        <f t="shared" si="687"/>
        <v>0</v>
      </c>
      <c r="K6144" s="165"/>
      <c r="M6144" s="156"/>
      <c r="N6144" s="157"/>
      <c r="O6144" s="156"/>
      <c r="P6144" s="158"/>
      <c r="Q6144" s="156"/>
      <c r="R6144" s="155"/>
      <c r="S6144">
        <f t="shared" si="681"/>
        <v>33.18291883880935</v>
      </c>
      <c r="T6144">
        <f t="shared" si="682"/>
        <v>1.0777815551961112E-2</v>
      </c>
      <c r="U6144">
        <f t="shared" si="683"/>
        <v>40.087039616019581</v>
      </c>
      <c r="V6144">
        <f t="shared" si="684"/>
        <v>1.5424341566550481E-2</v>
      </c>
    </row>
    <row r="6145" spans="1:22">
      <c r="A6145" s="12">
        <f t="shared" si="680"/>
        <v>0</v>
      </c>
      <c r="B6145" t="str">
        <f>YEAR(C6145)&amp;VLOOKUP(MONTH(C6145),lookup!$G$2:$N$13,8)</f>
        <v>2025M01</v>
      </c>
      <c r="C6145" s="7">
        <f t="shared" si="678"/>
        <v>45682</v>
      </c>
      <c r="D6145" s="126">
        <v>41.558903707003715</v>
      </c>
      <c r="E6145">
        <f t="shared" si="679"/>
        <v>41.445245532747542</v>
      </c>
      <c r="F6145" s="126">
        <v>33.786650184124014</v>
      </c>
      <c r="G6145">
        <f t="shared" si="677"/>
        <v>33.6744596009015</v>
      </c>
      <c r="H6145">
        <f t="shared" si="685"/>
        <v>40.098938713760013</v>
      </c>
      <c r="I6145">
        <f t="shared" si="686"/>
        <v>33.171939823137677</v>
      </c>
      <c r="J6145">
        <f t="shared" si="687"/>
        <v>0</v>
      </c>
      <c r="K6145" s="165"/>
      <c r="M6145" s="156"/>
      <c r="N6145" s="157"/>
      <c r="O6145" s="156"/>
      <c r="P6145" s="158"/>
      <c r="Q6145" s="156"/>
      <c r="R6145" s="155"/>
      <c r="S6145">
        <f t="shared" si="681"/>
        <v>33.200358813326268</v>
      </c>
      <c r="T6145">
        <f t="shared" si="682"/>
        <v>2.8418990188590953E-2</v>
      </c>
      <c r="U6145">
        <f t="shared" si="683"/>
        <v>40.13440404897959</v>
      </c>
      <c r="V6145">
        <f t="shared" si="684"/>
        <v>3.5465335219576843E-2</v>
      </c>
    </row>
    <row r="6146" spans="1:22">
      <c r="A6146" s="12">
        <f t="shared" si="680"/>
        <v>0</v>
      </c>
      <c r="B6146" t="str">
        <f>YEAR(C6146)&amp;VLOOKUP(MONTH(C6146),lookup!$G$2:$N$13,8)</f>
        <v>2025M01</v>
      </c>
      <c r="C6146" s="7">
        <f t="shared" si="678"/>
        <v>45683</v>
      </c>
      <c r="D6146" s="126">
        <v>41.061484170198888</v>
      </c>
      <c r="E6146">
        <f t="shared" si="679"/>
        <v>41.362084145140791</v>
      </c>
      <c r="F6146" s="126">
        <v>33.76988180290067</v>
      </c>
      <c r="G6146">
        <f t="shared" si="677"/>
        <v>33.676893282849555</v>
      </c>
      <c r="H6146">
        <f t="shared" si="685"/>
        <v>40.14511073465583</v>
      </c>
      <c r="I6146">
        <f t="shared" si="686"/>
        <v>33.210452022101336</v>
      </c>
      <c r="J6146">
        <f t="shared" si="687"/>
        <v>0</v>
      </c>
      <c r="K6146" s="165"/>
      <c r="M6146" s="156"/>
      <c r="N6146" s="157"/>
      <c r="O6146" s="156"/>
      <c r="P6146" s="158"/>
      <c r="Q6146" s="156"/>
      <c r="R6146" s="155"/>
      <c r="S6146">
        <f t="shared" si="681"/>
        <v>33.212447095698757</v>
      </c>
      <c r="T6146">
        <f t="shared" si="682"/>
        <v>1.9950735974205713E-3</v>
      </c>
      <c r="U6146">
        <f t="shared" si="683"/>
        <v>40.155969755008279</v>
      </c>
      <c r="V6146">
        <f t="shared" si="684"/>
        <v>1.0859020352448567E-2</v>
      </c>
    </row>
    <row r="6147" spans="1:22">
      <c r="A6147" s="12">
        <f t="shared" si="680"/>
        <v>0</v>
      </c>
      <c r="B6147" t="str">
        <f>YEAR(C6147)&amp;VLOOKUP(MONTH(C6147),lookup!$G$2:$N$13,8)</f>
        <v>2025M01</v>
      </c>
      <c r="C6147" s="7">
        <f t="shared" si="678"/>
        <v>45684</v>
      </c>
      <c r="D6147" s="126">
        <v>40.919801173013795</v>
      </c>
      <c r="E6147">
        <f t="shared" si="679"/>
        <v>41.313120190463025</v>
      </c>
      <c r="F6147" s="126">
        <v>33.47862847162439</v>
      </c>
      <c r="G6147">
        <f t="shared" si="677"/>
        <v>33.652615172630121</v>
      </c>
      <c r="H6147">
        <f t="shared" si="685"/>
        <v>40.155111491712894</v>
      </c>
      <c r="I6147">
        <f t="shared" si="686"/>
        <v>33.204216542113578</v>
      </c>
      <c r="J6147">
        <f t="shared" si="687"/>
        <v>0</v>
      </c>
      <c r="K6147" s="165"/>
      <c r="M6147" s="156"/>
      <c r="N6147" s="157"/>
      <c r="O6147" s="156"/>
      <c r="P6147" s="158"/>
      <c r="Q6147" s="156"/>
      <c r="R6147" s="155"/>
      <c r="S6147">
        <f t="shared" si="681"/>
        <v>33.219584240045492</v>
      </c>
      <c r="T6147">
        <f t="shared" si="682"/>
        <v>1.5367697931914392E-2</v>
      </c>
      <c r="U6147">
        <f t="shared" si="683"/>
        <v>40.17253170192965</v>
      </c>
      <c r="V6147">
        <f t="shared" si="684"/>
        <v>1.7420210216755549E-2</v>
      </c>
    </row>
    <row r="6148" spans="1:22">
      <c r="A6148" s="12">
        <f t="shared" si="680"/>
        <v>0</v>
      </c>
      <c r="B6148" t="str">
        <f>YEAR(C6148)&amp;VLOOKUP(MONTH(C6148),lookup!$G$2:$N$13,8)</f>
        <v>2025M01</v>
      </c>
      <c r="C6148" s="7">
        <f t="shared" si="678"/>
        <v>45685</v>
      </c>
      <c r="D6148" s="126">
        <v>41.359052709297387</v>
      </c>
      <c r="E6148">
        <f t="shared" si="679"/>
        <v>41.278129200305372</v>
      </c>
      <c r="F6148" s="126">
        <v>33.534658179237184</v>
      </c>
      <c r="G6148">
        <f t="shared" si="677"/>
        <v>33.625276957379768</v>
      </c>
      <c r="H6148">
        <f t="shared" si="685"/>
        <v>40.191565282702072</v>
      </c>
      <c r="I6148">
        <f t="shared" si="686"/>
        <v>33.231290673938403</v>
      </c>
      <c r="J6148">
        <f t="shared" si="687"/>
        <v>0</v>
      </c>
      <c r="K6148" s="165"/>
      <c r="M6148" s="156"/>
      <c r="N6148" s="157"/>
      <c r="O6148" s="156"/>
      <c r="P6148" s="158"/>
      <c r="Q6148" s="156"/>
      <c r="R6148" s="155"/>
      <c r="S6148">
        <f t="shared" si="681"/>
        <v>33.230920588604178</v>
      </c>
      <c r="T6148">
        <f t="shared" si="682"/>
        <v>-3.7008533422522305E-4</v>
      </c>
      <c r="U6148">
        <f t="shared" si="683"/>
        <v>40.196489852378065</v>
      </c>
      <c r="V6148">
        <f t="shared" si="684"/>
        <v>4.9245696759925295E-3</v>
      </c>
    </row>
    <row r="6149" spans="1:22">
      <c r="A6149" s="12">
        <f t="shared" si="680"/>
        <v>0</v>
      </c>
      <c r="B6149" t="str">
        <f>YEAR(C6149)&amp;VLOOKUP(MONTH(C6149),lookup!$G$2:$N$13,8)</f>
        <v>2025M01</v>
      </c>
      <c r="C6149" s="7">
        <f t="shared" si="678"/>
        <v>45686</v>
      </c>
      <c r="D6149" s="126">
        <v>41.197956454999876</v>
      </c>
      <c r="E6149">
        <f t="shared" si="679"/>
        <v>41.271701806705124</v>
      </c>
      <c r="F6149" s="126">
        <v>33.547876804749151</v>
      </c>
      <c r="G6149">
        <f t="shared" si="677"/>
        <v>33.633359431708371</v>
      </c>
      <c r="H6149">
        <f t="shared" si="685"/>
        <v>40.206586046225496</v>
      </c>
      <c r="I6149">
        <f t="shared" si="686"/>
        <v>33.233788874625297</v>
      </c>
      <c r="J6149">
        <f t="shared" si="687"/>
        <v>0</v>
      </c>
      <c r="K6149" s="165"/>
      <c r="M6149" s="156"/>
      <c r="N6149" s="157"/>
      <c r="O6149" s="156"/>
      <c r="P6149" s="158"/>
      <c r="Q6149" s="156"/>
      <c r="R6149" s="155"/>
      <c r="S6149">
        <f t="shared" si="681"/>
        <v>33.235667167789678</v>
      </c>
      <c r="T6149">
        <f t="shared" si="682"/>
        <v>1.8782931643812617E-3</v>
      </c>
      <c r="U6149">
        <f t="shared" si="683"/>
        <v>40.214303123605475</v>
      </c>
      <c r="V6149">
        <f t="shared" si="684"/>
        <v>7.7170773799792869E-3</v>
      </c>
    </row>
    <row r="6150" spans="1:22">
      <c r="A6150" s="12">
        <f t="shared" si="680"/>
        <v>0</v>
      </c>
      <c r="B6150" t="str">
        <f>YEAR(C6150)&amp;VLOOKUP(MONTH(C6150),lookup!$G$2:$N$13,8)</f>
        <v>2025M01</v>
      </c>
      <c r="C6150" s="7">
        <f t="shared" si="678"/>
        <v>45687</v>
      </c>
      <c r="D6150" s="126">
        <v>41.639441105516759</v>
      </c>
      <c r="E6150">
        <f t="shared" si="679"/>
        <v>41.289070203017815</v>
      </c>
      <c r="F6150" s="126">
        <v>33.754415437160553</v>
      </c>
      <c r="G6150">
        <f t="shared" si="677"/>
        <v>33.631241688779099</v>
      </c>
      <c r="H6150">
        <f t="shared" si="685"/>
        <v>40.267434507124037</v>
      </c>
      <c r="I6150">
        <f t="shared" si="686"/>
        <v>33.267330494134974</v>
      </c>
      <c r="J6150">
        <f t="shared" si="687"/>
        <v>0</v>
      </c>
      <c r="K6150" s="165"/>
      <c r="M6150" s="156"/>
      <c r="N6150" s="157"/>
      <c r="O6150" s="156"/>
      <c r="P6150" s="158"/>
      <c r="Q6150" s="156"/>
      <c r="R6150" s="155"/>
      <c r="S6150">
        <f t="shared" si="681"/>
        <v>33.271909439354509</v>
      </c>
      <c r="T6150">
        <f t="shared" si="682"/>
        <v>4.5789452195350577E-3</v>
      </c>
      <c r="U6150">
        <f t="shared" si="683"/>
        <v>40.277141945949026</v>
      </c>
      <c r="V6150">
        <f t="shared" si="684"/>
        <v>9.7074388249893673E-3</v>
      </c>
    </row>
    <row r="6151" spans="1:22">
      <c r="A6151" s="12">
        <f t="shared" si="680"/>
        <v>0</v>
      </c>
      <c r="B6151" t="str">
        <f>YEAR(C6151)&amp;VLOOKUP(MONTH(C6151),lookup!$G$2:$N$13,8)</f>
        <v>2025M01</v>
      </c>
      <c r="C6151" s="7">
        <f t="shared" si="678"/>
        <v>45688</v>
      </c>
      <c r="D6151" s="126">
        <v>41.082167281035801</v>
      </c>
      <c r="E6151">
        <f t="shared" si="679"/>
        <v>41.235400107655884</v>
      </c>
      <c r="F6151" s="126">
        <v>33.468099960747189</v>
      </c>
      <c r="G6151">
        <f t="shared" si="677"/>
        <v>33.606433800335893</v>
      </c>
      <c r="H6151">
        <f t="shared" si="685"/>
        <v>40.29032198596601</v>
      </c>
      <c r="I6151">
        <f t="shared" si="686"/>
        <v>33.289987025560421</v>
      </c>
      <c r="J6151">
        <f t="shared" si="687"/>
        <v>0</v>
      </c>
      <c r="K6151" s="165"/>
      <c r="M6151" s="156"/>
      <c r="N6151" s="157"/>
      <c r="O6151" s="156"/>
      <c r="P6151" s="158"/>
      <c r="Q6151" s="156"/>
      <c r="R6151" s="155"/>
      <c r="S6151">
        <f t="shared" si="681"/>
        <v>33.297203004124825</v>
      </c>
      <c r="T6151">
        <f t="shared" si="682"/>
        <v>7.2159785644032581E-3</v>
      </c>
      <c r="U6151">
        <f t="shared" si="683"/>
        <v>40.299034127062541</v>
      </c>
      <c r="V6151">
        <f t="shared" si="684"/>
        <v>8.7121410965309565E-3</v>
      </c>
    </row>
    <row r="6152" spans="1:22">
      <c r="A6152" s="12">
        <f t="shared" si="680"/>
        <v>0</v>
      </c>
      <c r="B6152" t="str">
        <f>YEAR(C6152)&amp;VLOOKUP(MONTH(C6152),lookup!$G$2:$N$13,8)</f>
        <v>2025M02</v>
      </c>
      <c r="C6152" s="7">
        <f t="shared" si="678"/>
        <v>45689</v>
      </c>
      <c r="D6152" s="126">
        <v>41.825712543170091</v>
      </c>
      <c r="E6152">
        <f t="shared" si="679"/>
        <v>41.333960052100913</v>
      </c>
      <c r="F6152" s="126">
        <v>33.836567596985148</v>
      </c>
      <c r="G6152">
        <f t="shared" ref="G6152:G6215" si="688">AVERAGE(SUM(F6145:F6152)/8,SUM(F6147:F6152)/6)</f>
        <v>33.625235856554156</v>
      </c>
      <c r="H6152">
        <f t="shared" si="685"/>
        <v>40.315881985643401</v>
      </c>
      <c r="I6152">
        <f t="shared" si="686"/>
        <v>33.297381205622365</v>
      </c>
      <c r="J6152">
        <f t="shared" si="687"/>
        <v>0</v>
      </c>
      <c r="K6152" s="165"/>
      <c r="M6152" s="156"/>
      <c r="N6152" s="157"/>
      <c r="O6152" s="156"/>
      <c r="P6152" s="158"/>
      <c r="Q6152" s="156"/>
      <c r="R6152" s="155"/>
      <c r="S6152">
        <f t="shared" si="681"/>
        <v>33.307095945790991</v>
      </c>
      <c r="T6152">
        <f t="shared" si="682"/>
        <v>9.714740168625724E-3</v>
      </c>
      <c r="U6152">
        <f t="shared" si="683"/>
        <v>40.32607043765266</v>
      </c>
      <c r="V6152">
        <f t="shared" si="684"/>
        <v>1.0188452009259663E-2</v>
      </c>
    </row>
    <row r="6153" spans="1:22">
      <c r="A6153" s="12">
        <f t="shared" si="680"/>
        <v>0</v>
      </c>
      <c r="B6153" t="str">
        <f>YEAR(C6153)&amp;VLOOKUP(MONTH(C6153),lookup!$G$2:$N$13,8)</f>
        <v>2025M02</v>
      </c>
      <c r="C6153" s="7">
        <f t="shared" si="678"/>
        <v>45690</v>
      </c>
      <c r="D6153" s="126">
        <v>41.352543437466572</v>
      </c>
      <c r="E6153">
        <f t="shared" si="679"/>
        <v>41.357124390625906</v>
      </c>
      <c r="F6153" s="126">
        <v>33.67655534614974</v>
      </c>
      <c r="G6153">
        <f t="shared" si="688"/>
        <v>33.63484883539121</v>
      </c>
      <c r="H6153">
        <f t="shared" si="685"/>
        <v>40.339384587391457</v>
      </c>
      <c r="I6153">
        <f t="shared" si="686"/>
        <v>33.323801173691358</v>
      </c>
      <c r="J6153">
        <f t="shared" si="687"/>
        <v>0</v>
      </c>
      <c r="K6153" s="165"/>
      <c r="M6153" s="156"/>
      <c r="N6153" s="157"/>
      <c r="O6153" s="156"/>
      <c r="P6153" s="158"/>
      <c r="Q6153" s="156"/>
      <c r="R6153" s="155"/>
      <c r="S6153">
        <f t="shared" si="681"/>
        <v>33.312955236751257</v>
      </c>
      <c r="T6153">
        <f t="shared" si="682"/>
        <v>-1.0845936940100387E-2</v>
      </c>
      <c r="U6153">
        <f t="shared" si="683"/>
        <v>40.336301700400313</v>
      </c>
      <c r="V6153">
        <f t="shared" si="684"/>
        <v>-3.0828869911445622E-3</v>
      </c>
    </row>
    <row r="6154" spans="1:22">
      <c r="A6154" s="12">
        <f t="shared" si="680"/>
        <v>0</v>
      </c>
      <c r="B6154" t="str">
        <f>YEAR(C6154)&amp;VLOOKUP(MONTH(C6154),lookup!$G$2:$N$13,8)</f>
        <v>2025M02</v>
      </c>
      <c r="C6154" s="7">
        <f t="shared" si="678"/>
        <v>45691</v>
      </c>
      <c r="D6154" s="126">
        <v>41.733547515691612</v>
      </c>
      <c r="E6154">
        <f t="shared" si="679"/>
        <v>41.430336250252054</v>
      </c>
      <c r="F6154" s="126">
        <v>33.791347948228122</v>
      </c>
      <c r="G6154">
        <f t="shared" si="688"/>
        <v>33.657581283556752</v>
      </c>
      <c r="H6154">
        <f t="shared" si="685"/>
        <v>40.358992176915578</v>
      </c>
      <c r="I6154">
        <f t="shared" si="686"/>
        <v>33.324109675289698</v>
      </c>
      <c r="J6154">
        <f t="shared" si="687"/>
        <v>0</v>
      </c>
      <c r="K6154" s="165"/>
      <c r="M6154" s="156"/>
      <c r="N6154" s="157"/>
      <c r="O6154" s="156"/>
      <c r="P6154" s="158"/>
      <c r="Q6154" s="156"/>
      <c r="R6154" s="155"/>
      <c r="S6154">
        <f t="shared" si="681"/>
        <v>33.339054913282986</v>
      </c>
      <c r="T6154">
        <f t="shared" si="682"/>
        <v>1.4945237993288174E-2</v>
      </c>
      <c r="U6154">
        <f t="shared" si="683"/>
        <v>40.377043429974108</v>
      </c>
      <c r="V6154">
        <f t="shared" si="684"/>
        <v>1.8051253058530392E-2</v>
      </c>
    </row>
    <row r="6155" spans="1:22">
      <c r="A6155" s="12">
        <f t="shared" si="680"/>
        <v>0</v>
      </c>
      <c r="B6155" t="str">
        <f>YEAR(C6155)&amp;VLOOKUP(MONTH(C6155),lookup!$G$2:$N$13,8)</f>
        <v>2025M02</v>
      </c>
      <c r="C6155" s="7">
        <f t="shared" si="678"/>
        <v>45692</v>
      </c>
      <c r="D6155" s="126">
        <v>41.298469970179241</v>
      </c>
      <c r="E6155">
        <f t="shared" si="679"/>
        <v>41.462379176339837</v>
      </c>
      <c r="F6155" s="126">
        <v>33.65718436463672</v>
      </c>
      <c r="G6155">
        <f t="shared" si="688"/>
        <v>33.677849990193991</v>
      </c>
      <c r="H6155">
        <f t="shared" si="685"/>
        <v>40.411682153111926</v>
      </c>
      <c r="I6155">
        <f t="shared" si="686"/>
        <v>33.370700096205859</v>
      </c>
      <c r="J6155">
        <f t="shared" si="687"/>
        <v>0</v>
      </c>
      <c r="K6155" s="165"/>
      <c r="M6155" s="156"/>
      <c r="N6155" s="157"/>
      <c r="O6155" s="156"/>
      <c r="P6155" s="158"/>
      <c r="Q6155" s="156"/>
      <c r="R6155" s="155"/>
      <c r="S6155">
        <f t="shared" si="681"/>
        <v>33.377041726523601</v>
      </c>
      <c r="T6155">
        <f t="shared" si="682"/>
        <v>6.3416303177419309E-3</v>
      </c>
      <c r="U6155">
        <f t="shared" si="683"/>
        <v>40.424858419476465</v>
      </c>
      <c r="V6155">
        <f t="shared" si="684"/>
        <v>1.3176266364538947E-2</v>
      </c>
    </row>
    <row r="6156" spans="1:22">
      <c r="A6156" s="12">
        <f t="shared" si="680"/>
        <v>0</v>
      </c>
      <c r="B6156" t="str">
        <f>YEAR(C6156)&amp;VLOOKUP(MONTH(C6156),lookup!$G$2:$N$13,8)</f>
        <v>2025M02</v>
      </c>
      <c r="C6156" s="7">
        <f t="shared" ref="C6156:C6219" si="689">C6155+1</f>
        <v>45693</v>
      </c>
      <c r="D6156" s="126">
        <v>41.786812188137688</v>
      </c>
      <c r="E6156">
        <f t="shared" si="679"/>
        <v>41.501395067319102</v>
      </c>
      <c r="F6156" s="126">
        <v>33.690521923938206</v>
      </c>
      <c r="G6156">
        <f t="shared" si="688"/>
        <v>33.682267014802605</v>
      </c>
      <c r="H6156">
        <f t="shared" si="685"/>
        <v>40.423539355836063</v>
      </c>
      <c r="I6156">
        <f t="shared" si="686"/>
        <v>33.368371860403059</v>
      </c>
      <c r="J6156">
        <f t="shared" si="687"/>
        <v>0</v>
      </c>
      <c r="K6156" s="165"/>
      <c r="M6156" s="156"/>
      <c r="N6156" s="157"/>
      <c r="O6156" s="156"/>
      <c r="P6156" s="158"/>
      <c r="Q6156" s="156"/>
      <c r="R6156" s="155"/>
      <c r="S6156">
        <f t="shared" si="681"/>
        <v>33.370176393099129</v>
      </c>
      <c r="T6156">
        <f t="shared" si="682"/>
        <v>1.8045326960702823E-3</v>
      </c>
      <c r="U6156">
        <f t="shared" si="683"/>
        <v>40.428106243558737</v>
      </c>
      <c r="V6156">
        <f t="shared" si="684"/>
        <v>4.5668877226745508E-3</v>
      </c>
    </row>
    <row r="6157" spans="1:22">
      <c r="A6157" s="12">
        <f t="shared" si="680"/>
        <v>0</v>
      </c>
      <c r="B6157" t="str">
        <f>YEAR(C6157)&amp;VLOOKUP(MONTH(C6157),lookup!$G$2:$N$13,8)</f>
        <v>2025M02</v>
      </c>
      <c r="C6157" s="7">
        <f t="shared" si="689"/>
        <v>45694</v>
      </c>
      <c r="D6157" s="126">
        <v>41.346041256853766</v>
      </c>
      <c r="E6157">
        <f t="shared" si="679"/>
        <v>41.532639865419803</v>
      </c>
      <c r="F6157" s="126">
        <v>33.733122354250874</v>
      </c>
      <c r="G6157">
        <f t="shared" si="688"/>
        <v>33.715930061105105</v>
      </c>
      <c r="H6157">
        <f t="shared" si="685"/>
        <v>40.445310992885069</v>
      </c>
      <c r="I6157">
        <f t="shared" si="686"/>
        <v>33.387716359309827</v>
      </c>
      <c r="J6157">
        <f t="shared" si="687"/>
        <v>0</v>
      </c>
      <c r="K6157" s="165"/>
      <c r="M6157" s="156"/>
      <c r="N6157" s="157"/>
      <c r="O6157" s="156"/>
      <c r="P6157" s="158"/>
      <c r="Q6157" s="156"/>
      <c r="R6157" s="155"/>
      <c r="S6157">
        <f t="shared" si="681"/>
        <v>33.396386178408498</v>
      </c>
      <c r="T6157">
        <f t="shared" si="682"/>
        <v>8.6698190986709278E-3</v>
      </c>
      <c r="U6157">
        <f t="shared" si="683"/>
        <v>40.459884594120822</v>
      </c>
      <c r="V6157">
        <f t="shared" si="684"/>
        <v>1.4573601235753131E-2</v>
      </c>
    </row>
    <row r="6158" spans="1:22">
      <c r="A6158" s="12">
        <f t="shared" si="680"/>
        <v>0</v>
      </c>
      <c r="B6158" t="str">
        <f>YEAR(C6158)&amp;VLOOKUP(MONTH(C6158),lookup!$G$2:$N$13,8)</f>
        <v>2025M02</v>
      </c>
      <c r="C6158" s="7">
        <f t="shared" si="689"/>
        <v>45695</v>
      </c>
      <c r="D6158" s="126">
        <v>41.686057812409132</v>
      </c>
      <c r="E6158">
        <f t="shared" si="679"/>
        <v>41.523915515370497</v>
      </c>
      <c r="F6158" s="126">
        <v>33.625364531064371</v>
      </c>
      <c r="G6158">
        <f t="shared" si="688"/>
        <v>33.690264123980697</v>
      </c>
      <c r="H6158">
        <f t="shared" si="685"/>
        <v>40.467407680771835</v>
      </c>
      <c r="I6158">
        <f t="shared" si="686"/>
        <v>33.397935017238311</v>
      </c>
      <c r="J6158">
        <f t="shared" si="687"/>
        <v>0</v>
      </c>
      <c r="K6158" s="165"/>
      <c r="M6158" s="156"/>
      <c r="N6158" s="157"/>
      <c r="O6158" s="156"/>
      <c r="P6158" s="158"/>
      <c r="Q6158" s="156"/>
      <c r="R6158" s="155"/>
      <c r="S6158">
        <f t="shared" si="681"/>
        <v>33.389311048866354</v>
      </c>
      <c r="T6158">
        <f t="shared" si="682"/>
        <v>-8.6239683719568916E-3</v>
      </c>
      <c r="U6158">
        <f t="shared" si="683"/>
        <v>40.466631906171415</v>
      </c>
      <c r="V6158">
        <f t="shared" si="684"/>
        <v>-7.7577460042022039E-4</v>
      </c>
    </row>
    <row r="6159" spans="1:22">
      <c r="A6159" s="12">
        <f t="shared" si="680"/>
        <v>0</v>
      </c>
      <c r="B6159" t="str">
        <f>YEAR(C6159)&amp;VLOOKUP(MONTH(C6159),lookup!$G$2:$N$13,8)</f>
        <v>2025M02</v>
      </c>
      <c r="C6159" s="7">
        <f t="shared" si="689"/>
        <v>45696</v>
      </c>
      <c r="D6159" s="126">
        <v>41.330909748705061</v>
      </c>
      <c r="E6159">
        <f t="shared" si="679"/>
        <v>41.537659112203031</v>
      </c>
      <c r="F6159" s="126">
        <v>33.551257161878269</v>
      </c>
      <c r="G6159">
        <f t="shared" si="688"/>
        <v>33.685019933695429</v>
      </c>
      <c r="H6159">
        <f t="shared" si="685"/>
        <v>40.473241831504332</v>
      </c>
      <c r="I6159">
        <f t="shared" si="686"/>
        <v>33.387271061432294</v>
      </c>
      <c r="J6159">
        <f t="shared" si="687"/>
        <v>0</v>
      </c>
      <c r="K6159" s="165"/>
      <c r="M6159" s="156"/>
      <c r="N6159" s="157"/>
      <c r="O6159" s="156"/>
      <c r="P6159" s="158"/>
      <c r="Q6159" s="156"/>
      <c r="R6159" s="155"/>
      <c r="S6159">
        <f t="shared" si="681"/>
        <v>33.391616650772903</v>
      </c>
      <c r="T6159">
        <f t="shared" si="682"/>
        <v>4.345589340609024E-3</v>
      </c>
      <c r="U6159">
        <f t="shared" si="683"/>
        <v>40.479297115083398</v>
      </c>
      <c r="V6159">
        <f t="shared" si="684"/>
        <v>6.0552835790659287E-3</v>
      </c>
    </row>
    <row r="6160" spans="1:22">
      <c r="A6160" s="12">
        <f t="shared" si="680"/>
        <v>0</v>
      </c>
      <c r="B6160" t="str">
        <f>YEAR(C6160)&amp;VLOOKUP(MONTH(C6160),lookup!$G$2:$N$13,8)</f>
        <v>2025M02</v>
      </c>
      <c r="C6160" s="7">
        <f t="shared" si="689"/>
        <v>45697</v>
      </c>
      <c r="D6160" s="126">
        <v>41.663807451591403</v>
      </c>
      <c r="E6160">
        <f t="shared" si="679"/>
        <v>41.521728371971015</v>
      </c>
      <c r="F6160" s="126">
        <v>33.710613857711564</v>
      </c>
      <c r="G6160">
        <f t="shared" si="688"/>
        <v>33.670419984114446</v>
      </c>
      <c r="H6160">
        <f t="shared" si="685"/>
        <v>40.490465153109668</v>
      </c>
      <c r="I6160">
        <f t="shared" si="686"/>
        <v>33.398440706251606</v>
      </c>
      <c r="J6160">
        <f t="shared" si="687"/>
        <v>0</v>
      </c>
      <c r="K6160" s="165"/>
      <c r="M6160" s="156"/>
      <c r="N6160" s="157"/>
      <c r="O6160" s="156"/>
      <c r="P6160" s="158"/>
      <c r="Q6160" s="156"/>
      <c r="R6160" s="155"/>
      <c r="S6160">
        <f t="shared" si="681"/>
        <v>33.403193420193631</v>
      </c>
      <c r="T6160">
        <f t="shared" si="682"/>
        <v>4.7527139420253661E-3</v>
      </c>
      <c r="U6160">
        <f t="shared" si="683"/>
        <v>40.500132462740176</v>
      </c>
      <c r="V6160">
        <f t="shared" si="684"/>
        <v>9.667309630508214E-3</v>
      </c>
    </row>
    <row r="6161" spans="1:22">
      <c r="A6161" s="12">
        <f t="shared" si="680"/>
        <v>0</v>
      </c>
      <c r="B6161" t="str">
        <f>YEAR(C6161)&amp;VLOOKUP(MONTH(C6161),lookup!$G$2:$N$13,8)</f>
        <v>2025M02</v>
      </c>
      <c r="C6161" s="7">
        <f t="shared" si="689"/>
        <v>45698</v>
      </c>
      <c r="D6161" s="126">
        <v>41.236697823748983</v>
      </c>
      <c r="E6161">
        <f t="shared" si="679"/>
        <v>41.509340342244478</v>
      </c>
      <c r="F6161" s="126">
        <v>33.452881395880176</v>
      </c>
      <c r="G6161">
        <f t="shared" si="688"/>
        <v>33.639415114826221</v>
      </c>
      <c r="H6161">
        <f t="shared" si="685"/>
        <v>40.48829999654761</v>
      </c>
      <c r="I6161">
        <f t="shared" si="686"/>
        <v>33.388556249719741</v>
      </c>
      <c r="J6161">
        <f t="shared" si="687"/>
        <v>0</v>
      </c>
      <c r="K6161" s="165"/>
      <c r="M6161" s="156"/>
      <c r="N6161" s="157"/>
      <c r="O6161" s="156"/>
      <c r="P6161" s="158"/>
      <c r="Q6161" s="156"/>
      <c r="R6161" s="155"/>
      <c r="S6161">
        <f t="shared" si="681"/>
        <v>33.386622585487679</v>
      </c>
      <c r="T6161">
        <f t="shared" si="682"/>
        <v>-1.9336642320624264E-3</v>
      </c>
      <c r="U6161">
        <f t="shared" si="683"/>
        <v>40.488571019509195</v>
      </c>
      <c r="V6161">
        <f t="shared" si="684"/>
        <v>2.7102296158432182E-4</v>
      </c>
    </row>
    <row r="6162" spans="1:22">
      <c r="A6162" s="12">
        <f t="shared" si="680"/>
        <v>0</v>
      </c>
      <c r="B6162" t="str">
        <f>YEAR(C6162)&amp;VLOOKUP(MONTH(C6162),lookup!$G$2:$N$13,8)</f>
        <v>2025M02</v>
      </c>
      <c r="C6162" s="7">
        <f t="shared" si="689"/>
        <v>45699</v>
      </c>
      <c r="D6162" s="126">
        <v>41.891983296367549</v>
      </c>
      <c r="E6162">
        <f t="shared" si="679"/>
        <v>41.528006837555871</v>
      </c>
      <c r="F6162" s="126">
        <v>33.946528674033196</v>
      </c>
      <c r="G6162">
        <f t="shared" si="688"/>
        <v>33.670447806030289</v>
      </c>
      <c r="H6162">
        <f t="shared" si="685"/>
        <v>40.496315375971754</v>
      </c>
      <c r="I6162">
        <f t="shared" si="686"/>
        <v>33.389559837945853</v>
      </c>
      <c r="J6162">
        <f t="shared" si="687"/>
        <v>0</v>
      </c>
      <c r="K6162" s="165"/>
      <c r="M6162" s="156"/>
      <c r="N6162" s="157"/>
      <c r="O6162" s="156"/>
      <c r="P6162" s="158"/>
      <c r="Q6162" s="156"/>
      <c r="R6162" s="155"/>
      <c r="S6162">
        <f t="shared" si="681"/>
        <v>33.389275655746268</v>
      </c>
      <c r="T6162">
        <f t="shared" si="682"/>
        <v>-2.8418219958581403E-4</v>
      </c>
      <c r="U6162">
        <f t="shared" si="683"/>
        <v>40.495554410838579</v>
      </c>
      <c r="V6162">
        <f t="shared" si="684"/>
        <v>-7.6096513317480685E-4</v>
      </c>
    </row>
    <row r="6163" spans="1:22">
      <c r="A6163" s="12">
        <f t="shared" si="680"/>
        <v>0</v>
      </c>
      <c r="B6163" t="str">
        <f>YEAR(C6163)&amp;VLOOKUP(MONTH(C6163),lookup!$G$2:$N$13,8)</f>
        <v>2025M02</v>
      </c>
      <c r="C6163" s="7">
        <f t="shared" si="689"/>
        <v>45700</v>
      </c>
      <c r="D6163" s="126">
        <v>41.252214826260669</v>
      </c>
      <c r="E6163">
        <f t="shared" si="679"/>
        <v>41.517297021844868</v>
      </c>
      <c r="F6163" s="126">
        <v>33.431735449367842</v>
      </c>
      <c r="G6163">
        <f t="shared" si="688"/>
        <v>33.631241673419069</v>
      </c>
      <c r="H6163">
        <f t="shared" si="685"/>
        <v>40.490528375990749</v>
      </c>
      <c r="I6163">
        <f t="shared" si="686"/>
        <v>33.375114399021797</v>
      </c>
      <c r="J6163">
        <f t="shared" si="687"/>
        <v>0</v>
      </c>
      <c r="K6163" s="165"/>
      <c r="M6163" s="156"/>
      <c r="N6163" s="157"/>
      <c r="O6163" s="156"/>
      <c r="P6163" s="158"/>
      <c r="Q6163" s="156"/>
      <c r="R6163" s="155"/>
      <c r="S6163">
        <f t="shared" si="681"/>
        <v>33.365384124801473</v>
      </c>
      <c r="T6163">
        <f t="shared" si="682"/>
        <v>-9.73027422032402E-3</v>
      </c>
      <c r="U6163">
        <f t="shared" si="683"/>
        <v>40.480875380002701</v>
      </c>
      <c r="V6163">
        <f t="shared" si="684"/>
        <v>-9.6529959880484739E-3</v>
      </c>
    </row>
    <row r="6164" spans="1:22">
      <c r="A6164" s="12">
        <f t="shared" si="680"/>
        <v>0</v>
      </c>
      <c r="B6164" t="str">
        <f>YEAR(C6164)&amp;VLOOKUP(MONTH(C6164),lookup!$G$2:$N$13,8)</f>
        <v>2025M02</v>
      </c>
      <c r="C6164" s="7">
        <f t="shared" si="689"/>
        <v>45701</v>
      </c>
      <c r="D6164" s="126">
        <v>41.904951412067767</v>
      </c>
      <c r="E6164">
        <f t="shared" si="679"/>
        <v>41.542921856645393</v>
      </c>
      <c r="F6164" s="126">
        <v>33.926954814479181</v>
      </c>
      <c r="G6164">
        <f t="shared" si="688"/>
        <v>33.671151252695779</v>
      </c>
      <c r="H6164">
        <f t="shared" si="685"/>
        <v>40.472391245667282</v>
      </c>
      <c r="I6164">
        <f t="shared" si="686"/>
        <v>33.365551411937723</v>
      </c>
      <c r="J6164">
        <f t="shared" si="687"/>
        <v>0</v>
      </c>
      <c r="K6164" s="165"/>
      <c r="M6164" s="156"/>
      <c r="N6164" s="157"/>
      <c r="O6164" s="156"/>
      <c r="P6164" s="158"/>
      <c r="Q6164" s="156"/>
      <c r="R6164" s="155"/>
      <c r="S6164">
        <f t="shared" si="681"/>
        <v>33.375632846700817</v>
      </c>
      <c r="T6164">
        <f t="shared" si="682"/>
        <v>1.0081434763094421E-2</v>
      </c>
      <c r="U6164">
        <f t="shared" si="683"/>
        <v>40.486272284534493</v>
      </c>
      <c r="V6164">
        <f t="shared" si="684"/>
        <v>1.3881038867211259E-2</v>
      </c>
    </row>
    <row r="6165" spans="1:22">
      <c r="A6165" s="12">
        <f t="shared" si="680"/>
        <v>0</v>
      </c>
      <c r="B6165" t="str">
        <f>YEAR(C6165)&amp;VLOOKUP(MONTH(C6165),lookup!$G$2:$N$13,8)</f>
        <v>2025M02</v>
      </c>
      <c r="C6165" s="7">
        <f t="shared" si="689"/>
        <v>45702</v>
      </c>
      <c r="D6165" s="126">
        <v>41.397993397901587</v>
      </c>
      <c r="E6165">
        <f t="shared" si="679"/>
        <v>41.551759169560583</v>
      </c>
      <c r="F6165" s="126">
        <v>33.586721911082456</v>
      </c>
      <c r="G6165">
        <f t="shared" si="688"/>
        <v>33.664956620764769</v>
      </c>
      <c r="H6165">
        <f t="shared" si="685"/>
        <v>40.506799174908693</v>
      </c>
      <c r="I6165">
        <f t="shared" si="686"/>
        <v>33.381624790893184</v>
      </c>
      <c r="J6165">
        <f t="shared" si="687"/>
        <v>0</v>
      </c>
      <c r="K6165" s="165"/>
      <c r="M6165" s="156"/>
      <c r="N6165" s="157"/>
      <c r="O6165" s="156"/>
      <c r="P6165" s="158"/>
      <c r="Q6165" s="156"/>
      <c r="R6165" s="155"/>
      <c r="S6165">
        <f t="shared" si="681"/>
        <v>33.387996576260981</v>
      </c>
      <c r="T6165">
        <f t="shared" si="682"/>
        <v>6.3717853677971448E-3</v>
      </c>
      <c r="U6165">
        <f t="shared" si="683"/>
        <v>40.517516229466224</v>
      </c>
      <c r="V6165">
        <f t="shared" si="684"/>
        <v>1.0717054557531469E-2</v>
      </c>
    </row>
    <row r="6166" spans="1:22">
      <c r="A6166" s="12">
        <f t="shared" si="680"/>
        <v>0</v>
      </c>
      <c r="B6166" t="str">
        <f>YEAR(C6166)&amp;VLOOKUP(MONTH(C6166),lookup!$G$2:$N$13,8)</f>
        <v>2025M02</v>
      </c>
      <c r="C6166" s="7">
        <f t="shared" si="689"/>
        <v>45703</v>
      </c>
      <c r="D6166" s="126">
        <v>42.057704374868777</v>
      </c>
      <c r="E6166">
        <f t="shared" si="679"/>
        <v>41.607811823320766</v>
      </c>
      <c r="F6166" s="126">
        <v>34.024126072114697</v>
      </c>
      <c r="G6166">
        <f t="shared" si="688"/>
        <v>33.716005234947346</v>
      </c>
      <c r="H6166">
        <f t="shared" si="685"/>
        <v>40.536776495231557</v>
      </c>
      <c r="I6166">
        <f t="shared" si="686"/>
        <v>33.396735989055635</v>
      </c>
      <c r="J6166">
        <f t="shared" si="687"/>
        <v>0</v>
      </c>
      <c r="K6166" s="165"/>
      <c r="M6166" s="156"/>
      <c r="N6166" s="157"/>
      <c r="O6166" s="156"/>
      <c r="P6166" s="158"/>
      <c r="Q6166" s="156"/>
      <c r="R6166" s="155"/>
      <c r="S6166">
        <f t="shared" si="681"/>
        <v>33.422859967394288</v>
      </c>
      <c r="T6166">
        <f t="shared" si="682"/>
        <v>2.6123978338652876E-2</v>
      </c>
      <c r="U6166">
        <f t="shared" si="683"/>
        <v>40.565877297070529</v>
      </c>
      <c r="V6166">
        <f t="shared" si="684"/>
        <v>2.910080183897179E-2</v>
      </c>
    </row>
    <row r="6167" spans="1:22">
      <c r="A6167" s="12">
        <f t="shared" si="680"/>
        <v>0</v>
      </c>
      <c r="B6167" t="str">
        <f>YEAR(C6167)&amp;VLOOKUP(MONTH(C6167),lookup!$G$2:$N$13,8)</f>
        <v>2025M02</v>
      </c>
      <c r="C6167" s="7">
        <f t="shared" si="689"/>
        <v>45704</v>
      </c>
      <c r="D6167" s="126">
        <v>41.664873768926924</v>
      </c>
      <c r="E6167">
        <f t="shared" si="679"/>
        <v>41.664365903349449</v>
      </c>
      <c r="F6167" s="126">
        <v>33.87749078400909</v>
      </c>
      <c r="G6167">
        <f t="shared" si="688"/>
        <v>33.771778952007935</v>
      </c>
      <c r="H6167">
        <f t="shared" si="685"/>
        <v>40.59588815813273</v>
      </c>
      <c r="I6167">
        <f t="shared" si="686"/>
        <v>33.446113964694476</v>
      </c>
      <c r="J6167">
        <f t="shared" si="687"/>
        <v>0</v>
      </c>
      <c r="K6167" s="165"/>
      <c r="M6167" s="156"/>
      <c r="N6167" s="157"/>
      <c r="O6167" s="156"/>
      <c r="P6167" s="158"/>
      <c r="Q6167" s="156"/>
      <c r="R6167" s="155"/>
      <c r="S6167">
        <f t="shared" si="681"/>
        <v>33.465670969195351</v>
      </c>
      <c r="T6167">
        <f t="shared" si="682"/>
        <v>1.9557004500875053E-2</v>
      </c>
      <c r="U6167">
        <f t="shared" si="683"/>
        <v>40.620758764302899</v>
      </c>
      <c r="V6167">
        <f t="shared" si="684"/>
        <v>2.487060617016823E-2</v>
      </c>
    </row>
    <row r="6168" spans="1:22">
      <c r="A6168" s="12">
        <f t="shared" si="680"/>
        <v>0</v>
      </c>
      <c r="B6168" t="str">
        <f>YEAR(C6168)&amp;VLOOKUP(MONTH(C6168),lookup!$G$2:$N$13,8)</f>
        <v>2025M02</v>
      </c>
      <c r="C6168" s="7">
        <f t="shared" si="689"/>
        <v>45705</v>
      </c>
      <c r="D6168" s="126">
        <v>41.91256868876178</v>
      </c>
      <c r="E6168">
        <f t="shared" si="679"/>
        <v>41.681628930038798</v>
      </c>
      <c r="F6168" s="126">
        <v>33.889601464792186</v>
      </c>
      <c r="G6168">
        <f t="shared" si="688"/>
        <v>33.778221743347046</v>
      </c>
      <c r="H6168">
        <f t="shared" si="685"/>
        <v>40.66711644093882</v>
      </c>
      <c r="I6168">
        <f t="shared" si="686"/>
        <v>33.505485481305534</v>
      </c>
      <c r="J6168">
        <f t="shared" si="687"/>
        <v>0</v>
      </c>
      <c r="K6168" s="165"/>
      <c r="M6168" s="156"/>
      <c r="N6168" s="157"/>
      <c r="O6168" s="156"/>
      <c r="P6168" s="158"/>
      <c r="Q6168" s="156"/>
      <c r="R6168" s="155"/>
      <c r="S6168">
        <f t="shared" si="681"/>
        <v>33.526449274650865</v>
      </c>
      <c r="T6168">
        <f t="shared" si="682"/>
        <v>2.0963793345330828E-2</v>
      </c>
      <c r="U6168">
        <f t="shared" si="683"/>
        <v>40.696764902616131</v>
      </c>
      <c r="V6168">
        <f t="shared" si="684"/>
        <v>2.9648461677311388E-2</v>
      </c>
    </row>
    <row r="6169" spans="1:22">
      <c r="A6169" s="12">
        <f t="shared" si="680"/>
        <v>0</v>
      </c>
      <c r="B6169" t="str">
        <f>YEAR(C6169)&amp;VLOOKUP(MONTH(C6169),lookup!$G$2:$N$13,8)</f>
        <v>2025M02</v>
      </c>
      <c r="C6169" s="7">
        <f t="shared" si="689"/>
        <v>45706</v>
      </c>
      <c r="D6169" s="126">
        <v>41.568164532684314</v>
      </c>
      <c r="E6169">
        <f t="shared" si="679"/>
        <v>41.72867474154922</v>
      </c>
      <c r="F6169" s="126">
        <v>33.664922742217897</v>
      </c>
      <c r="G6169">
        <f t="shared" si="688"/>
        <v>33.810906601897329</v>
      </c>
      <c r="H6169">
        <f t="shared" si="685"/>
        <v>40.738469256801189</v>
      </c>
      <c r="I6169">
        <f t="shared" si="686"/>
        <v>33.559011431251548</v>
      </c>
      <c r="J6169">
        <f t="shared" si="687"/>
        <v>0</v>
      </c>
      <c r="K6169" s="165"/>
      <c r="M6169" s="156"/>
      <c r="N6169" s="157"/>
      <c r="O6169" s="156"/>
      <c r="P6169" s="158"/>
      <c r="Q6169" s="156"/>
      <c r="R6169" s="155"/>
      <c r="S6169">
        <f t="shared" si="681"/>
        <v>33.575282357036116</v>
      </c>
      <c r="T6169">
        <f t="shared" si="682"/>
        <v>1.627092578456768E-2</v>
      </c>
      <c r="U6169">
        <f t="shared" si="683"/>
        <v>40.758116072598227</v>
      </c>
      <c r="V6169">
        <f t="shared" si="684"/>
        <v>1.9646815797038641E-2</v>
      </c>
    </row>
    <row r="6170" spans="1:22">
      <c r="A6170" s="12">
        <f t="shared" si="680"/>
        <v>0</v>
      </c>
      <c r="B6170" t="str">
        <f>YEAR(C6170)&amp;VLOOKUP(MONTH(C6170),lookup!$G$2:$N$13,8)</f>
        <v>2025M02</v>
      </c>
      <c r="C6170" s="7">
        <f t="shared" si="689"/>
        <v>45707</v>
      </c>
      <c r="D6170" s="126">
        <v>41.938401955027608</v>
      </c>
      <c r="E6170">
        <f t="shared" si="679"/>
        <v>41.734363452962128</v>
      </c>
      <c r="F6170" s="126">
        <v>33.941918131837937</v>
      </c>
      <c r="G6170">
        <f t="shared" si="688"/>
        <v>33.811865386123351</v>
      </c>
      <c r="H6170">
        <f t="shared" si="685"/>
        <v>40.820965918009904</v>
      </c>
      <c r="I6170">
        <f t="shared" si="686"/>
        <v>33.618180103893998</v>
      </c>
      <c r="J6170">
        <f t="shared" si="687"/>
        <v>0</v>
      </c>
      <c r="K6170" s="165"/>
      <c r="M6170" s="156"/>
      <c r="N6170" s="157"/>
      <c r="O6170" s="156"/>
      <c r="P6170" s="158"/>
      <c r="Q6170" s="156"/>
      <c r="R6170" s="155"/>
      <c r="S6170">
        <f t="shared" si="681"/>
        <v>33.642090475960252</v>
      </c>
      <c r="T6170">
        <f t="shared" si="682"/>
        <v>2.3910372066254126E-2</v>
      </c>
      <c r="U6170">
        <f t="shared" si="683"/>
        <v>40.854126573003448</v>
      </c>
      <c r="V6170">
        <f t="shared" si="684"/>
        <v>3.316065499354437E-2</v>
      </c>
    </row>
    <row r="6171" spans="1:22">
      <c r="A6171" s="12">
        <f t="shared" si="680"/>
        <v>0</v>
      </c>
      <c r="B6171" t="str">
        <f>YEAR(C6171)&amp;VLOOKUP(MONTH(C6171),lookup!$G$2:$N$13,8)</f>
        <v>2025M02</v>
      </c>
      <c r="C6171" s="7">
        <f t="shared" si="689"/>
        <v>45708</v>
      </c>
      <c r="D6171" s="126">
        <v>41.759920925273228</v>
      </c>
      <c r="E6171">
        <f t="shared" si="679"/>
        <v>41.796255711431385</v>
      </c>
      <c r="F6171" s="126">
        <v>33.830955913654329</v>
      </c>
      <c r="G6171">
        <f t="shared" si="688"/>
        <v>33.857169498688911</v>
      </c>
      <c r="H6171">
        <f t="shared" si="685"/>
        <v>40.895890553229052</v>
      </c>
      <c r="I6171">
        <f t="shared" si="686"/>
        <v>33.683671487678147</v>
      </c>
      <c r="J6171">
        <f t="shared" si="687"/>
        <v>0</v>
      </c>
      <c r="K6171" s="165"/>
      <c r="M6171" s="156"/>
      <c r="N6171" s="157"/>
      <c r="O6171" s="156"/>
      <c r="P6171" s="158"/>
      <c r="Q6171" s="156"/>
      <c r="R6171" s="155"/>
      <c r="S6171">
        <f t="shared" si="681"/>
        <v>33.716244269828927</v>
      </c>
      <c r="T6171">
        <f t="shared" si="682"/>
        <v>3.2572782150779744E-2</v>
      </c>
      <c r="U6171">
        <f t="shared" si="683"/>
        <v>40.93128669884792</v>
      </c>
      <c r="V6171">
        <f t="shared" si="684"/>
        <v>3.5396145618868502E-2</v>
      </c>
    </row>
    <row r="6172" spans="1:22">
      <c r="A6172" s="12">
        <f t="shared" si="680"/>
        <v>0</v>
      </c>
      <c r="B6172" t="str">
        <f>YEAR(C6172)&amp;VLOOKUP(MONTH(C6172),lookup!$G$2:$N$13,8)</f>
        <v>2025M02</v>
      </c>
      <c r="C6172" s="7">
        <f t="shared" si="689"/>
        <v>45709</v>
      </c>
      <c r="D6172" s="126">
        <v>42.093659908651283</v>
      </c>
      <c r="E6172">
        <f t="shared" si="679"/>
        <v>41.811046286949733</v>
      </c>
      <c r="F6172" s="126">
        <v>34.201477874418629</v>
      </c>
      <c r="G6172">
        <f t="shared" si="688"/>
        <v>33.889106506793787</v>
      </c>
      <c r="H6172">
        <f t="shared" si="685"/>
        <v>41.003684511408622</v>
      </c>
      <c r="I6172">
        <f t="shared" si="686"/>
        <v>33.770965608751567</v>
      </c>
      <c r="J6172">
        <f t="shared" si="687"/>
        <v>0</v>
      </c>
      <c r="K6172" s="165"/>
      <c r="M6172" s="156"/>
      <c r="N6172" s="157"/>
      <c r="O6172" s="156"/>
      <c r="P6172" s="158"/>
      <c r="Q6172" s="156"/>
      <c r="R6172" s="155"/>
      <c r="S6172">
        <f t="shared" si="681"/>
        <v>33.775388366344963</v>
      </c>
      <c r="T6172">
        <f t="shared" si="682"/>
        <v>4.4227575933959429E-3</v>
      </c>
      <c r="U6172">
        <f t="shared" si="683"/>
        <v>41.014885817015021</v>
      </c>
      <c r="V6172">
        <f t="shared" si="684"/>
        <v>1.1201305606398648E-2</v>
      </c>
    </row>
    <row r="6173" spans="1:22">
      <c r="A6173" s="12">
        <f t="shared" si="680"/>
        <v>0</v>
      </c>
      <c r="B6173" t="str">
        <f>YEAR(C6173)&amp;VLOOKUP(MONTH(C6173),lookup!$G$2:$N$13,8)</f>
        <v>2025M02</v>
      </c>
      <c r="C6173" s="7">
        <f t="shared" si="689"/>
        <v>45710</v>
      </c>
      <c r="D6173" s="126">
        <v>42.528373967137938</v>
      </c>
      <c r="E6173">
        <f t="shared" si="679"/>
        <v>41.953653422377926</v>
      </c>
      <c r="F6173" s="126">
        <v>34.39229144304209</v>
      </c>
      <c r="G6173">
        <f t="shared" si="688"/>
        <v>33.982354657460682</v>
      </c>
      <c r="H6173">
        <f t="shared" si="685"/>
        <v>41.045218627368016</v>
      </c>
      <c r="I6173">
        <f t="shared" si="686"/>
        <v>33.798623154378944</v>
      </c>
      <c r="J6173">
        <f t="shared" si="687"/>
        <v>0</v>
      </c>
      <c r="K6173" s="165"/>
      <c r="M6173" s="156"/>
      <c r="N6173" s="157"/>
      <c r="O6173" s="156"/>
      <c r="P6173" s="158"/>
      <c r="Q6173" s="156"/>
      <c r="R6173" s="155"/>
      <c r="S6173">
        <f t="shared" si="681"/>
        <v>33.830029173678625</v>
      </c>
      <c r="T6173">
        <f t="shared" si="682"/>
        <v>3.1406019299680565E-2</v>
      </c>
      <c r="U6173">
        <f t="shared" si="683"/>
        <v>41.07415438468275</v>
      </c>
      <c r="V6173">
        <f t="shared" si="684"/>
        <v>2.893575731473419E-2</v>
      </c>
    </row>
    <row r="6174" spans="1:22">
      <c r="A6174" s="12">
        <f t="shared" si="680"/>
        <v>0</v>
      </c>
      <c r="B6174" t="str">
        <f>YEAR(C6174)&amp;VLOOKUP(MONTH(C6174),lookup!$G$2:$N$13,8)</f>
        <v>2025M02</v>
      </c>
      <c r="C6174" s="7">
        <f t="shared" si="689"/>
        <v>45711</v>
      </c>
      <c r="D6174" s="126">
        <v>42.627696765976118</v>
      </c>
      <c r="E6174">
        <f t="shared" si="679"/>
        <v>42.048871953256658</v>
      </c>
      <c r="F6174" s="126">
        <v>34.669693464152758</v>
      </c>
      <c r="G6174">
        <f t="shared" si="688"/>
        <v>34.087710286076444</v>
      </c>
      <c r="H6174">
        <f t="shared" si="685"/>
        <v>41.122101122797048</v>
      </c>
      <c r="I6174">
        <f t="shared" si="686"/>
        <v>33.868055472111017</v>
      </c>
      <c r="J6174">
        <f t="shared" si="687"/>
        <v>0</v>
      </c>
      <c r="K6174" s="165"/>
      <c r="M6174" s="156"/>
      <c r="N6174" s="157"/>
      <c r="O6174" s="156"/>
      <c r="P6174" s="158"/>
      <c r="Q6174" s="156"/>
      <c r="R6174" s="155"/>
      <c r="S6174">
        <f t="shared" si="681"/>
        <v>33.86463724832187</v>
      </c>
      <c r="T6174">
        <f t="shared" si="682"/>
        <v>-3.4182237891471345E-3</v>
      </c>
      <c r="U6174">
        <f t="shared" si="683"/>
        <v>41.11992434625364</v>
      </c>
      <c r="V6174">
        <f t="shared" si="684"/>
        <v>-2.1767765434077546E-3</v>
      </c>
    </row>
    <row r="6175" spans="1:22">
      <c r="A6175" s="12">
        <f t="shared" si="680"/>
        <v>0</v>
      </c>
      <c r="B6175" t="str">
        <f>YEAR(C6175)&amp;VLOOKUP(MONTH(C6175),lookup!$G$2:$N$13,8)</f>
        <v>2025M02</v>
      </c>
      <c r="C6175" s="7">
        <f t="shared" si="689"/>
        <v>45712</v>
      </c>
      <c r="D6175" s="126">
        <v>42.313915091920038</v>
      </c>
      <c r="E6175">
        <f t="shared" si="679"/>
        <v>42.151582915880034</v>
      </c>
      <c r="F6175" s="126">
        <v>34.13075858728606</v>
      </c>
      <c r="G6175">
        <f t="shared" si="688"/>
        <v>34.142359177536932</v>
      </c>
      <c r="H6175">
        <f t="shared" si="685"/>
        <v>41.160863714851622</v>
      </c>
      <c r="I6175">
        <f t="shared" si="686"/>
        <v>33.895970058938815</v>
      </c>
      <c r="J6175">
        <f t="shared" si="687"/>
        <v>0</v>
      </c>
      <c r="K6175" s="165"/>
      <c r="M6175" s="156"/>
      <c r="N6175" s="157"/>
      <c r="O6175" s="156"/>
      <c r="P6175" s="158"/>
      <c r="Q6175" s="156"/>
      <c r="R6175" s="155"/>
      <c r="S6175">
        <f t="shared" si="681"/>
        <v>33.921706263685927</v>
      </c>
      <c r="T6175">
        <f t="shared" si="682"/>
        <v>2.5736204747111913E-2</v>
      </c>
      <c r="U6175">
        <f t="shared" si="683"/>
        <v>41.190283826283078</v>
      </c>
      <c r="V6175">
        <f t="shared" si="684"/>
        <v>2.9420111431456064E-2</v>
      </c>
    </row>
    <row r="6176" spans="1:22">
      <c r="A6176" s="12">
        <f t="shared" si="680"/>
        <v>0</v>
      </c>
      <c r="B6176" t="str">
        <f>YEAR(C6176)&amp;VLOOKUP(MONTH(C6176),lookup!$G$2:$N$13,8)</f>
        <v>2025M02</v>
      </c>
      <c r="C6176" s="7">
        <f t="shared" si="689"/>
        <v>45713</v>
      </c>
      <c r="D6176" s="126">
        <v>42.437414117158745</v>
      </c>
      <c r="E6176">
        <f t="shared" si="679"/>
        <v>42.22597010199911</v>
      </c>
      <c r="F6176" s="126">
        <v>34.481274112768048</v>
      </c>
      <c r="G6176">
        <f t="shared" si="688"/>
        <v>34.224285049779603</v>
      </c>
      <c r="H6176">
        <f t="shared" si="685"/>
        <v>41.240098608828916</v>
      </c>
      <c r="I6176">
        <f t="shared" si="686"/>
        <v>33.965425673737229</v>
      </c>
      <c r="J6176">
        <f t="shared" si="687"/>
        <v>0</v>
      </c>
      <c r="K6176" s="165"/>
      <c r="M6176" s="156"/>
      <c r="N6176" s="157"/>
      <c r="O6176" s="156"/>
      <c r="P6176" s="158"/>
      <c r="Q6176" s="156"/>
      <c r="R6176" s="155"/>
      <c r="S6176">
        <f t="shared" si="681"/>
        <v>33.971310919549708</v>
      </c>
      <c r="T6176">
        <f t="shared" si="682"/>
        <v>5.8852458124789564E-3</v>
      </c>
      <c r="U6176">
        <f t="shared" si="683"/>
        <v>41.24679134167539</v>
      </c>
      <c r="V6176">
        <f t="shared" si="684"/>
        <v>6.6927328464743141E-3</v>
      </c>
    </row>
    <row r="6177" spans="1:22">
      <c r="A6177" s="12">
        <f t="shared" si="680"/>
        <v>0</v>
      </c>
      <c r="B6177" t="str">
        <f>YEAR(C6177)&amp;VLOOKUP(MONTH(C6177),lookup!$G$2:$N$13,8)</f>
        <v>2025M02</v>
      </c>
      <c r="C6177" s="7">
        <f t="shared" si="689"/>
        <v>45714</v>
      </c>
      <c r="D6177" s="126">
        <v>42.606651673943318</v>
      </c>
      <c r="E6177">
        <f t="shared" si="679"/>
        <v>42.361436444050298</v>
      </c>
      <c r="F6177" s="126">
        <v>34.410660708005516</v>
      </c>
      <c r="G6177">
        <f t="shared" si="688"/>
        <v>34.31920240550393</v>
      </c>
      <c r="H6177">
        <f t="shared" si="685"/>
        <v>41.292736829892796</v>
      </c>
      <c r="I6177">
        <f t="shared" si="686"/>
        <v>34.003937824243778</v>
      </c>
      <c r="J6177">
        <f t="shared" si="687"/>
        <v>0</v>
      </c>
      <c r="K6177" s="165"/>
      <c r="M6177" s="156"/>
      <c r="N6177" s="157"/>
      <c r="O6177" s="156"/>
      <c r="P6177" s="158"/>
      <c r="Q6177" s="156"/>
      <c r="R6177" s="155"/>
      <c r="S6177">
        <f t="shared" si="681"/>
        <v>34.011285804531838</v>
      </c>
      <c r="T6177">
        <f t="shared" si="682"/>
        <v>7.3479802880598299E-3</v>
      </c>
      <c r="U6177">
        <f t="shared" si="683"/>
        <v>41.30467445397619</v>
      </c>
      <c r="V6177">
        <f t="shared" si="684"/>
        <v>1.1937624083394383E-2</v>
      </c>
    </row>
    <row r="6178" spans="1:22">
      <c r="A6178" s="12">
        <f t="shared" si="680"/>
        <v>0</v>
      </c>
      <c r="B6178" t="str">
        <f>YEAR(C6178)&amp;VLOOKUP(MONTH(C6178),lookup!$G$2:$N$13,8)</f>
        <v>2025M02</v>
      </c>
      <c r="C6178" s="7">
        <f t="shared" si="689"/>
        <v>45715</v>
      </c>
      <c r="D6178" s="126">
        <v>42.795970345454343</v>
      </c>
      <c r="E6178">
        <f t="shared" si="679"/>
        <v>42.473560338185564</v>
      </c>
      <c r="F6178" s="126">
        <v>34.875427323918366</v>
      </c>
      <c r="G6178">
        <f t="shared" si="688"/>
        <v>34.433709184133932</v>
      </c>
      <c r="H6178">
        <f t="shared" si="685"/>
        <v>41.334029735743833</v>
      </c>
      <c r="I6178">
        <f t="shared" si="686"/>
        <v>34.038008214912153</v>
      </c>
      <c r="J6178">
        <f t="shared" si="687"/>
        <v>0</v>
      </c>
      <c r="K6178" s="165"/>
      <c r="M6178" s="156"/>
      <c r="N6178" s="157"/>
      <c r="O6178" s="156"/>
      <c r="P6178" s="158"/>
      <c r="Q6178" s="156"/>
      <c r="R6178" s="155"/>
      <c r="S6178">
        <f t="shared" si="681"/>
        <v>34.042213236506214</v>
      </c>
      <c r="T6178">
        <f t="shared" si="682"/>
        <v>4.205021594060554E-3</v>
      </c>
      <c r="U6178">
        <f t="shared" si="683"/>
        <v>41.336160328783187</v>
      </c>
      <c r="V6178">
        <f t="shared" si="684"/>
        <v>2.1305930393538119E-3</v>
      </c>
    </row>
    <row r="6179" spans="1:22">
      <c r="A6179" s="12">
        <f t="shared" si="680"/>
        <v>0</v>
      </c>
      <c r="B6179" t="str">
        <f>YEAR(C6179)&amp;VLOOKUP(MONTH(C6179),lookup!$G$2:$N$13,8)</f>
        <v>2025M02</v>
      </c>
      <c r="C6179" s="7">
        <f t="shared" si="689"/>
        <v>45716</v>
      </c>
      <c r="D6179" s="126">
        <v>42.605072935117875</v>
      </c>
      <c r="E6179">
        <f t="shared" si="679"/>
        <v>42.532773919465853</v>
      </c>
      <c r="F6179" s="126">
        <v>34.413260099312822</v>
      </c>
      <c r="G6179">
        <f t="shared" si="688"/>
        <v>34.471850583760144</v>
      </c>
      <c r="H6179">
        <f t="shared" si="685"/>
        <v>41.384600522076113</v>
      </c>
      <c r="I6179">
        <f t="shared" si="686"/>
        <v>34.078787846627669</v>
      </c>
      <c r="J6179">
        <f t="shared" si="687"/>
        <v>0</v>
      </c>
      <c r="K6179" s="165"/>
      <c r="M6179" s="156"/>
      <c r="N6179" s="157"/>
      <c r="O6179" s="156"/>
      <c r="P6179" s="158"/>
      <c r="Q6179" s="156"/>
      <c r="R6179" s="155"/>
      <c r="S6179">
        <f t="shared" si="681"/>
        <v>34.089652970657269</v>
      </c>
      <c r="T6179">
        <f t="shared" si="682"/>
        <v>1.0865124029599826E-2</v>
      </c>
      <c r="U6179">
        <f t="shared" si="683"/>
        <v>41.407409688005096</v>
      </c>
      <c r="V6179">
        <f t="shared" si="684"/>
        <v>2.2809165928983077E-2</v>
      </c>
    </row>
    <row r="6180" spans="1:22">
      <c r="A6180" s="12">
        <f t="shared" si="680"/>
        <v>0</v>
      </c>
      <c r="B6180" t="str">
        <f>YEAR(C6180)&amp;VLOOKUP(MONTH(C6180),lookup!$G$2:$N$13,8)</f>
        <v>2025M03</v>
      </c>
      <c r="C6180" s="7">
        <f t="shared" si="689"/>
        <v>45717</v>
      </c>
      <c r="D6180" s="126">
        <v>42.79631422813204</v>
      </c>
      <c r="E6180">
        <f t="shared" si="679"/>
        <v>42.590741269613062</v>
      </c>
      <c r="F6180" s="126">
        <v>34.889562297499026</v>
      </c>
      <c r="G6180">
        <f t="shared" si="688"/>
        <v>34.533178262981529</v>
      </c>
      <c r="H6180">
        <f t="shared" si="685"/>
        <v>41.469605794115758</v>
      </c>
      <c r="I6180">
        <f t="shared" si="686"/>
        <v>34.151184060094138</v>
      </c>
      <c r="J6180">
        <f t="shared" si="687"/>
        <v>0</v>
      </c>
      <c r="K6180" s="165"/>
      <c r="M6180" s="156"/>
      <c r="N6180" s="157"/>
      <c r="O6180" s="156"/>
      <c r="P6180" s="158"/>
      <c r="Q6180" s="156"/>
      <c r="R6180" s="155"/>
      <c r="S6180">
        <f t="shared" si="681"/>
        <v>34.151184060094138</v>
      </c>
      <c r="T6180">
        <f t="shared" si="682"/>
        <v>0</v>
      </c>
      <c r="U6180">
        <f t="shared" si="683"/>
        <v>41.469605794115758</v>
      </c>
      <c r="V6180">
        <f t="shared" si="684"/>
        <v>0</v>
      </c>
    </row>
    <row r="6181" spans="1:22">
      <c r="A6181" s="12">
        <f t="shared" si="680"/>
        <v>0</v>
      </c>
      <c r="B6181" t="str">
        <f>YEAR(C6181)&amp;VLOOKUP(MONTH(C6181),lookup!$G$2:$N$13,8)</f>
        <v>2025M03</v>
      </c>
      <c r="C6181" s="7">
        <f t="shared" si="689"/>
        <v>45718</v>
      </c>
      <c r="D6181" s="126">
        <v>43.033400282217954</v>
      </c>
      <c r="E6181">
        <f t="shared" si="679"/>
        <v>42.682262513497051</v>
      </c>
      <c r="F6181" s="126">
        <v>34.826946982127645</v>
      </c>
      <c r="G6181">
        <f t="shared" si="688"/>
        <v>34.618359933744507</v>
      </c>
      <c r="H6181">
        <f t="shared" si="685"/>
        <v>41.54249955264865</v>
      </c>
      <c r="I6181">
        <f t="shared" si="686"/>
        <v>34.212468952256138</v>
      </c>
      <c r="J6181">
        <f t="shared" si="687"/>
        <v>0</v>
      </c>
      <c r="K6181" s="165"/>
      <c r="M6181" s="156"/>
      <c r="N6181" s="157"/>
      <c r="O6181" s="156"/>
      <c r="P6181" s="158"/>
      <c r="Q6181" s="156"/>
      <c r="R6181" s="155"/>
      <c r="S6181">
        <f t="shared" si="681"/>
        <v>34.212468952256138</v>
      </c>
      <c r="T6181">
        <f t="shared" si="682"/>
        <v>0</v>
      </c>
      <c r="U6181">
        <f t="shared" si="683"/>
        <v>41.54249955264865</v>
      </c>
      <c r="V6181">
        <f t="shared" si="684"/>
        <v>0</v>
      </c>
    </row>
    <row r="6182" spans="1:22">
      <c r="A6182" s="12">
        <f t="shared" si="680"/>
        <v>0</v>
      </c>
      <c r="B6182" t="str">
        <f>YEAR(C6182)&amp;VLOOKUP(MONTH(C6182),lookup!$G$2:$N$13,8)</f>
        <v>2025M03</v>
      </c>
      <c r="C6182" s="7">
        <f t="shared" si="689"/>
        <v>45719</v>
      </c>
      <c r="D6182" s="126">
        <v>42.771012262947558</v>
      </c>
      <c r="E6182">
        <f t="shared" si="679"/>
        <v>42.719019577540166</v>
      </c>
      <c r="F6182" s="126">
        <v>34.85174418987755</v>
      </c>
      <c r="G6182">
        <f t="shared" si="688"/>
        <v>34.660610610528096</v>
      </c>
      <c r="H6182">
        <f t="shared" si="685"/>
        <v>41.598170704298184</v>
      </c>
      <c r="I6182">
        <f t="shared" si="686"/>
        <v>34.258569408475736</v>
      </c>
      <c r="J6182">
        <f t="shared" si="687"/>
        <v>0</v>
      </c>
      <c r="K6182" s="165"/>
      <c r="M6182" s="156"/>
      <c r="N6182" s="157"/>
      <c r="O6182" s="156"/>
      <c r="P6182" s="158"/>
      <c r="Q6182" s="156"/>
      <c r="R6182" s="155"/>
      <c r="S6182">
        <f t="shared" si="681"/>
        <v>34.258569408475736</v>
      </c>
      <c r="T6182">
        <f t="shared" si="682"/>
        <v>0</v>
      </c>
      <c r="U6182">
        <f t="shared" si="683"/>
        <v>41.598170704298184</v>
      </c>
      <c r="V6182">
        <f t="shared" si="684"/>
        <v>0</v>
      </c>
    </row>
    <row r="6183" spans="1:22">
      <c r="A6183" s="12">
        <f t="shared" si="680"/>
        <v>0</v>
      </c>
      <c r="B6183" t="str">
        <f>YEAR(C6183)&amp;VLOOKUP(MONTH(C6183),lookup!$G$2:$N$13,8)</f>
        <v>2025M03</v>
      </c>
      <c r="C6183" s="7">
        <f t="shared" si="689"/>
        <v>45720</v>
      </c>
      <c r="D6183" s="126">
        <v>42.706382662151938</v>
      </c>
      <c r="E6183">
        <f t="shared" si="679"/>
        <v>42.751859716363711</v>
      </c>
      <c r="F6183" s="126">
        <v>34.528842643310753</v>
      </c>
      <c r="G6183">
        <f t="shared" si="688"/>
        <v>34.695339358638407</v>
      </c>
      <c r="H6183">
        <f t="shared" si="685"/>
        <v>41.675176322031895</v>
      </c>
      <c r="I6183">
        <f t="shared" si="686"/>
        <v>34.324096734166623</v>
      </c>
      <c r="J6183">
        <f t="shared" si="687"/>
        <v>0</v>
      </c>
      <c r="K6183" s="165"/>
      <c r="M6183" s="156"/>
      <c r="N6183" s="157"/>
      <c r="O6183" s="156"/>
      <c r="P6183" s="158"/>
      <c r="Q6183" s="156"/>
      <c r="R6183" s="155"/>
      <c r="S6183">
        <f t="shared" si="681"/>
        <v>34.324096734166623</v>
      </c>
      <c r="T6183">
        <f t="shared" si="682"/>
        <v>0</v>
      </c>
      <c r="U6183">
        <f t="shared" si="683"/>
        <v>41.675176322031895</v>
      </c>
      <c r="V6183">
        <f t="shared" si="684"/>
        <v>0</v>
      </c>
    </row>
    <row r="6184" spans="1:22">
      <c r="A6184" s="12">
        <f t="shared" si="680"/>
        <v>0</v>
      </c>
      <c r="B6184" t="str">
        <f>YEAR(C6184)&amp;VLOOKUP(MONTH(C6184),lookup!$G$2:$N$13,8)</f>
        <v>2025M03</v>
      </c>
      <c r="C6184" s="7">
        <f t="shared" si="689"/>
        <v>45721</v>
      </c>
      <c r="D6184" s="126">
        <v>43.551497507559567</v>
      </c>
      <c r="E6184">
        <f t="shared" si="679"/>
        <v>42.884450525105862</v>
      </c>
      <c r="F6184" s="126">
        <v>35.492105337462235</v>
      </c>
      <c r="G6184">
        <f t="shared" si="688"/>
        <v>34.80990614464379</v>
      </c>
      <c r="H6184">
        <f t="shared" si="685"/>
        <v>41.738995393138921</v>
      </c>
      <c r="I6184">
        <f t="shared" si="686"/>
        <v>34.382098730786865</v>
      </c>
      <c r="J6184">
        <f t="shared" si="687"/>
        <v>0</v>
      </c>
      <c r="K6184" s="165"/>
      <c r="M6184" s="156"/>
      <c r="N6184" s="157"/>
      <c r="O6184" s="156"/>
      <c r="P6184" s="158"/>
      <c r="Q6184" s="156"/>
      <c r="R6184" s="155"/>
      <c r="S6184">
        <f t="shared" si="681"/>
        <v>34.382098730786865</v>
      </c>
      <c r="T6184">
        <f t="shared" si="682"/>
        <v>0</v>
      </c>
      <c r="U6184">
        <f t="shared" si="683"/>
        <v>41.738995393138921</v>
      </c>
      <c r="V6184">
        <f t="shared" si="684"/>
        <v>0</v>
      </c>
    </row>
    <row r="6185" spans="1:22">
      <c r="A6185" s="12">
        <f t="shared" si="680"/>
        <v>0</v>
      </c>
      <c r="B6185" t="str">
        <f>YEAR(C6185)&amp;VLOOKUP(MONTH(C6185),lookup!$G$2:$N$13,8)</f>
        <v>2025M03</v>
      </c>
      <c r="C6185" s="7">
        <f t="shared" si="689"/>
        <v>45722</v>
      </c>
      <c r="D6185" s="126">
        <v>43.047450597198626</v>
      </c>
      <c r="E6185">
        <f t="shared" si="679"/>
        <v>42.948865262982714</v>
      </c>
      <c r="F6185" s="126">
        <v>34.902429869386829</v>
      </c>
      <c r="G6185">
        <f t="shared" si="688"/>
        <v>34.881405864736287</v>
      </c>
      <c r="H6185">
        <f t="shared" si="685"/>
        <v>41.795384435974498</v>
      </c>
      <c r="I6185">
        <f t="shared" si="686"/>
        <v>34.432164814553154</v>
      </c>
      <c r="J6185">
        <f t="shared" si="687"/>
        <v>0</v>
      </c>
      <c r="K6185" s="165"/>
      <c r="M6185" s="156"/>
      <c r="N6185" s="157"/>
      <c r="O6185" s="156"/>
      <c r="P6185" s="158"/>
      <c r="Q6185" s="156"/>
      <c r="R6185" s="155"/>
      <c r="S6185">
        <f t="shared" si="681"/>
        <v>34.432164814553154</v>
      </c>
      <c r="T6185">
        <f t="shared" si="682"/>
        <v>0</v>
      </c>
      <c r="U6185">
        <f t="shared" si="683"/>
        <v>41.795384435974498</v>
      </c>
      <c r="V6185">
        <f t="shared" si="684"/>
        <v>0</v>
      </c>
    </row>
    <row r="6186" spans="1:22">
      <c r="A6186" s="12">
        <f t="shared" si="680"/>
        <v>0</v>
      </c>
      <c r="B6186" t="str">
        <f>YEAR(C6186)&amp;VLOOKUP(MONTH(C6186),lookup!$G$2:$N$13,8)</f>
        <v>2025M03</v>
      </c>
      <c r="C6186" s="7">
        <f t="shared" si="689"/>
        <v>45723</v>
      </c>
      <c r="D6186" s="126">
        <v>43.541130733029007</v>
      </c>
      <c r="E6186">
        <f t="shared" si="679"/>
        <v>43.057505829280885</v>
      </c>
      <c r="F6186" s="126">
        <v>35.528948374936931</v>
      </c>
      <c r="G6186">
        <f t="shared" si="688"/>
        <v>34.97553310354477</v>
      </c>
      <c r="H6186">
        <f t="shared" si="685"/>
        <v>41.861844562695879</v>
      </c>
      <c r="I6186">
        <f t="shared" si="686"/>
        <v>34.483102393498719</v>
      </c>
      <c r="J6186">
        <f t="shared" si="687"/>
        <v>0</v>
      </c>
      <c r="K6186" s="165"/>
      <c r="M6186" s="156"/>
      <c r="N6186" s="157"/>
      <c r="O6186" s="156"/>
      <c r="P6186" s="158"/>
      <c r="Q6186" s="156"/>
      <c r="R6186" s="155"/>
      <c r="S6186">
        <f t="shared" si="681"/>
        <v>34.483102393498719</v>
      </c>
      <c r="T6186">
        <f t="shared" si="682"/>
        <v>0</v>
      </c>
      <c r="U6186">
        <f t="shared" si="683"/>
        <v>41.861844562695879</v>
      </c>
      <c r="V6186">
        <f t="shared" si="684"/>
        <v>0</v>
      </c>
    </row>
    <row r="6187" spans="1:22">
      <c r="A6187" s="12">
        <f t="shared" si="680"/>
        <v>0</v>
      </c>
      <c r="B6187" t="str">
        <f>YEAR(C6187)&amp;VLOOKUP(MONTH(C6187),lookup!$G$2:$N$13,8)</f>
        <v>2025M03</v>
      </c>
      <c r="C6187" s="7">
        <f t="shared" si="689"/>
        <v>45724</v>
      </c>
      <c r="D6187" s="126">
        <v>43.704114420957417</v>
      </c>
      <c r="E6187">
        <f t="shared" si="679"/>
        <v>43.18208876704081</v>
      </c>
      <c r="F6187" s="126">
        <v>35.43826685128672</v>
      </c>
      <c r="G6187">
        <f t="shared" si="688"/>
        <v>35.090539347973063</v>
      </c>
      <c r="H6187">
        <f t="shared" si="685"/>
        <v>41.911994743577637</v>
      </c>
      <c r="I6187">
        <f t="shared" si="686"/>
        <v>34.528375690119198</v>
      </c>
      <c r="J6187">
        <f t="shared" si="687"/>
        <v>0</v>
      </c>
      <c r="K6187" s="165"/>
      <c r="M6187" s="156"/>
      <c r="N6187" s="157"/>
      <c r="O6187" s="156"/>
      <c r="P6187" s="158"/>
      <c r="Q6187" s="156"/>
      <c r="R6187" s="155"/>
      <c r="S6187">
        <f t="shared" si="681"/>
        <v>34.528375690119198</v>
      </c>
      <c r="T6187">
        <f t="shared" si="682"/>
        <v>0</v>
      </c>
      <c r="U6187">
        <f t="shared" si="683"/>
        <v>41.911994743577637</v>
      </c>
      <c r="V6187">
        <f t="shared" si="684"/>
        <v>0</v>
      </c>
    </row>
    <row r="6188" spans="1:22">
      <c r="A6188" s="12">
        <f t="shared" si="680"/>
        <v>0</v>
      </c>
      <c r="B6188" t="str">
        <f>YEAR(C6188)&amp;VLOOKUP(MONTH(C6188),lookup!$G$2:$N$13,8)</f>
        <v>2025M03</v>
      </c>
      <c r="C6188" s="7">
        <f t="shared" si="689"/>
        <v>45725</v>
      </c>
      <c r="D6188" s="126">
        <v>43.635471240547318</v>
      </c>
      <c r="E6188">
        <f t="shared" si="679"/>
        <v>43.306574328450075</v>
      </c>
      <c r="F6188" s="126">
        <v>35.567625358842484</v>
      </c>
      <c r="G6188">
        <f t="shared" si="688"/>
        <v>35.192575053387444</v>
      </c>
      <c r="H6188">
        <f t="shared" si="685"/>
        <v>41.954938767424338</v>
      </c>
      <c r="I6188">
        <f t="shared" si="686"/>
        <v>34.55364181987607</v>
      </c>
      <c r="J6188">
        <f t="shared" si="687"/>
        <v>0</v>
      </c>
      <c r="K6188" s="165"/>
      <c r="M6188" s="156"/>
      <c r="N6188" s="157"/>
      <c r="O6188" s="156"/>
      <c r="P6188" s="158"/>
      <c r="Q6188" s="156"/>
      <c r="R6188" s="155"/>
      <c r="S6188">
        <f t="shared" si="681"/>
        <v>34.55364181987607</v>
      </c>
      <c r="T6188">
        <f t="shared" si="682"/>
        <v>0</v>
      </c>
      <c r="U6188">
        <f t="shared" si="683"/>
        <v>41.954938767424338</v>
      </c>
      <c r="V6188">
        <f t="shared" si="684"/>
        <v>0</v>
      </c>
    </row>
    <row r="6189" spans="1:22">
      <c r="A6189" s="12">
        <f t="shared" si="680"/>
        <v>0</v>
      </c>
      <c r="B6189" t="str">
        <f>YEAR(C6189)&amp;VLOOKUP(MONTH(C6189),lookup!$G$2:$N$13,8)</f>
        <v>2025M03</v>
      </c>
      <c r="C6189" s="7">
        <f t="shared" si="689"/>
        <v>45726</v>
      </c>
      <c r="D6189" s="126">
        <v>43.830307127843099</v>
      </c>
      <c r="E6189">
        <f t="shared" ref="E6189:E6252" si="690">AVERAGE(SUM(D6182:D6189)/8,SUM(D6184:D6189)/6)</f>
        <v>43.450041378442577</v>
      </c>
      <c r="F6189" s="126">
        <v>35.561635984476538</v>
      </c>
      <c r="G6189">
        <f t="shared" si="688"/>
        <v>35.324559227798062</v>
      </c>
      <c r="H6189">
        <f t="shared" si="685"/>
        <v>41.986603032025357</v>
      </c>
      <c r="I6189">
        <f t="shared" si="686"/>
        <v>34.587984886262198</v>
      </c>
      <c r="J6189">
        <f t="shared" si="687"/>
        <v>0</v>
      </c>
      <c r="K6189" s="165"/>
      <c r="M6189" s="156"/>
      <c r="N6189" s="157"/>
      <c r="O6189" s="156"/>
      <c r="P6189" s="158"/>
      <c r="Q6189" s="156"/>
      <c r="R6189" s="155"/>
      <c r="S6189">
        <f t="shared" si="681"/>
        <v>34.587984886262198</v>
      </c>
      <c r="T6189">
        <f t="shared" si="682"/>
        <v>0</v>
      </c>
      <c r="U6189">
        <f t="shared" si="683"/>
        <v>41.986603032025357</v>
      </c>
      <c r="V6189">
        <f t="shared" si="684"/>
        <v>0</v>
      </c>
    </row>
    <row r="6190" spans="1:22">
      <c r="A6190" s="12">
        <f t="shared" si="680"/>
        <v>0</v>
      </c>
      <c r="B6190" t="str">
        <f>YEAR(C6190)&amp;VLOOKUP(MONTH(C6190),lookup!$G$2:$N$13,8)</f>
        <v>2025M03</v>
      </c>
      <c r="C6190" s="7">
        <f t="shared" si="689"/>
        <v>45727</v>
      </c>
      <c r="D6190" s="126">
        <v>43.660285572080745</v>
      </c>
      <c r="E6190">
        <f t="shared" si="690"/>
        <v>43.514686632306834</v>
      </c>
      <c r="F6190" s="126">
        <v>35.56839679026082</v>
      </c>
      <c r="G6190">
        <f t="shared" si="688"/>
        <v>35.375707636388569</v>
      </c>
      <c r="H6190">
        <f t="shared" si="685"/>
        <v>42.053054373712506</v>
      </c>
      <c r="I6190">
        <f t="shared" si="686"/>
        <v>34.641098404844229</v>
      </c>
      <c r="J6190">
        <f t="shared" si="687"/>
        <v>0</v>
      </c>
      <c r="K6190" s="165"/>
      <c r="M6190" s="156"/>
      <c r="N6190" s="157"/>
      <c r="O6190" s="156"/>
      <c r="P6190" s="158"/>
      <c r="Q6190" s="156"/>
      <c r="R6190" s="155"/>
      <c r="S6190">
        <f t="shared" si="681"/>
        <v>34.641098404844229</v>
      </c>
      <c r="T6190">
        <f t="shared" si="682"/>
        <v>0</v>
      </c>
      <c r="U6190">
        <f t="shared" si="683"/>
        <v>42.053054373712506</v>
      </c>
      <c r="V6190">
        <f t="shared" si="684"/>
        <v>0</v>
      </c>
    </row>
    <row r="6191" spans="1:22">
      <c r="A6191" s="12">
        <f t="shared" si="680"/>
        <v>0</v>
      </c>
      <c r="B6191" t="str">
        <f>YEAR(C6191)&amp;VLOOKUP(MONTH(C6191),lookup!$G$2:$N$13,8)</f>
        <v>2025M03</v>
      </c>
      <c r="C6191" s="7">
        <f t="shared" si="689"/>
        <v>45728</v>
      </c>
      <c r="D6191" s="126">
        <v>43.797022692301766</v>
      </c>
      <c r="E6191">
        <f t="shared" si="690"/>
        <v>43.64531597544979</v>
      </c>
      <c r="F6191" s="126">
        <v>35.498420533793691</v>
      </c>
      <c r="G6191">
        <f t="shared" si="688"/>
        <v>35.485972143244325</v>
      </c>
      <c r="H6191">
        <f t="shared" si="685"/>
        <v>42.09174207473545</v>
      </c>
      <c r="I6191">
        <f t="shared" si="686"/>
        <v>34.682153737073676</v>
      </c>
      <c r="J6191">
        <f t="shared" si="687"/>
        <v>0</v>
      </c>
      <c r="K6191" s="165"/>
      <c r="M6191" s="156"/>
      <c r="N6191" s="157"/>
      <c r="O6191" s="156"/>
      <c r="P6191" s="158"/>
      <c r="Q6191" s="156"/>
      <c r="R6191" s="155"/>
      <c r="S6191">
        <f t="shared" si="681"/>
        <v>34.682153737073676</v>
      </c>
      <c r="T6191">
        <f t="shared" si="682"/>
        <v>0</v>
      </c>
      <c r="U6191">
        <f t="shared" si="683"/>
        <v>42.09174207473545</v>
      </c>
      <c r="V6191">
        <f t="shared" si="684"/>
        <v>0</v>
      </c>
    </row>
    <row r="6192" spans="1:22">
      <c r="A6192" s="12">
        <f t="shared" ref="A6192:A6255" si="691">IF(D6192+D6193=D6192,IF(D6192+D6193&gt;0,1,0),0)</f>
        <v>0</v>
      </c>
      <c r="B6192" t="str">
        <f>YEAR(C6192)&amp;VLOOKUP(MONTH(C6192),lookup!$G$2:$N$13,8)</f>
        <v>2025M03</v>
      </c>
      <c r="C6192" s="7">
        <f t="shared" si="689"/>
        <v>45729</v>
      </c>
      <c r="D6192" s="126">
        <v>43.631046894296411</v>
      </c>
      <c r="E6192">
        <f t="shared" si="690"/>
        <v>43.657780825559797</v>
      </c>
      <c r="F6192" s="126">
        <v>35.545613210172753</v>
      </c>
      <c r="G6192">
        <f t="shared" si="688"/>
        <v>35.490705121558378</v>
      </c>
      <c r="H6192">
        <f t="shared" si="685"/>
        <v>42.169550518398573</v>
      </c>
      <c r="I6192">
        <f t="shared" si="686"/>
        <v>34.741197235498461</v>
      </c>
      <c r="J6192">
        <f t="shared" si="687"/>
        <v>0</v>
      </c>
      <c r="K6192" s="165"/>
      <c r="M6192" s="156"/>
      <c r="N6192" s="157"/>
      <c r="O6192" s="156"/>
      <c r="P6192" s="158"/>
      <c r="Q6192" s="156"/>
      <c r="R6192" s="155"/>
      <c r="S6192">
        <f t="shared" si="681"/>
        <v>34.741197235498461</v>
      </c>
      <c r="T6192">
        <f t="shared" si="682"/>
        <v>0</v>
      </c>
      <c r="U6192">
        <f t="shared" si="683"/>
        <v>42.169550518398573</v>
      </c>
      <c r="V6192">
        <f t="shared" si="684"/>
        <v>0</v>
      </c>
    </row>
    <row r="6193" spans="1:22">
      <c r="A6193" s="12">
        <f t="shared" si="691"/>
        <v>0</v>
      </c>
      <c r="B6193" t="str">
        <f>YEAR(C6193)&amp;VLOOKUP(MONTH(C6193),lookup!$G$2:$N$13,8)</f>
        <v>2025M03</v>
      </c>
      <c r="C6193" s="7">
        <f t="shared" si="689"/>
        <v>45730</v>
      </c>
      <c r="D6193" s="126">
        <v>43.89460974408712</v>
      </c>
      <c r="E6193">
        <f t="shared" si="690"/>
        <v>43.726602882501133</v>
      </c>
      <c r="F6193" s="126">
        <v>35.616747811642249</v>
      </c>
      <c r="G6193">
        <f t="shared" si="688"/>
        <v>35.550223406312313</v>
      </c>
      <c r="H6193">
        <f t="shared" si="685"/>
        <v>42.20772013436688</v>
      </c>
      <c r="I6193">
        <f t="shared" si="686"/>
        <v>34.779828245940038</v>
      </c>
      <c r="J6193">
        <f t="shared" si="687"/>
        <v>0</v>
      </c>
      <c r="K6193" s="165"/>
      <c r="M6193" s="156"/>
      <c r="N6193" s="157"/>
      <c r="O6193" s="156"/>
      <c r="P6193" s="158"/>
      <c r="Q6193" s="156"/>
      <c r="R6193" s="155"/>
      <c r="S6193">
        <f t="shared" si="681"/>
        <v>34.779828245940038</v>
      </c>
      <c r="T6193">
        <f t="shared" si="682"/>
        <v>0</v>
      </c>
      <c r="U6193">
        <f t="shared" si="683"/>
        <v>42.20772013436688</v>
      </c>
      <c r="V6193">
        <f t="shared" si="684"/>
        <v>0</v>
      </c>
    </row>
    <row r="6194" spans="1:22">
      <c r="A6194" s="12">
        <f t="shared" si="691"/>
        <v>0</v>
      </c>
      <c r="B6194" t="str">
        <f>YEAR(C6194)&amp;VLOOKUP(MONTH(C6194),lookup!$G$2:$N$13,8)</f>
        <v>2025M03</v>
      </c>
      <c r="C6194" s="7">
        <f t="shared" si="689"/>
        <v>45731</v>
      </c>
      <c r="D6194" s="126">
        <v>43.979092123682804</v>
      </c>
      <c r="E6194">
        <f t="shared" si="690"/>
        <v>43.782610543011614</v>
      </c>
      <c r="F6194" s="126">
        <v>35.747657567158804</v>
      </c>
      <c r="G6194">
        <f t="shared" si="688"/>
        <v>35.578895414852532</v>
      </c>
      <c r="H6194">
        <f t="shared" si="685"/>
        <v>42.258043616157366</v>
      </c>
      <c r="I6194">
        <f t="shared" si="686"/>
        <v>34.816107099465739</v>
      </c>
      <c r="J6194">
        <f t="shared" si="687"/>
        <v>0</v>
      </c>
      <c r="K6194" s="165"/>
      <c r="M6194" s="156"/>
      <c r="N6194" s="157"/>
      <c r="O6194" s="156"/>
      <c r="P6194" s="158"/>
      <c r="Q6194" s="156"/>
      <c r="R6194" s="155"/>
      <c r="S6194">
        <f t="shared" si="681"/>
        <v>34.816107099465739</v>
      </c>
      <c r="T6194">
        <f t="shared" si="682"/>
        <v>0</v>
      </c>
      <c r="U6194">
        <f t="shared" si="683"/>
        <v>42.258043616157366</v>
      </c>
      <c r="V6194">
        <f t="shared" si="684"/>
        <v>0</v>
      </c>
    </row>
    <row r="6195" spans="1:22">
      <c r="A6195" s="12">
        <f t="shared" si="691"/>
        <v>0</v>
      </c>
      <c r="B6195" t="str">
        <f>YEAR(C6195)&amp;VLOOKUP(MONTH(C6195),lookup!$G$2:$N$13,8)</f>
        <v>2025M03</v>
      </c>
      <c r="C6195" s="7">
        <f t="shared" si="689"/>
        <v>45732</v>
      </c>
      <c r="D6195" s="126">
        <v>44.391808123338748</v>
      </c>
      <c r="E6195">
        <f t="shared" si="690"/>
        <v>43.872383149035095</v>
      </c>
      <c r="F6195" s="126">
        <v>36.066900803862872</v>
      </c>
      <c r="G6195">
        <f t="shared" si="688"/>
        <v>35.66029043850407</v>
      </c>
      <c r="H6195">
        <f t="shared" si="685"/>
        <v>42.312881140445768</v>
      </c>
      <c r="I6195">
        <f t="shared" si="686"/>
        <v>34.863788010226621</v>
      </c>
      <c r="J6195">
        <f t="shared" si="687"/>
        <v>0</v>
      </c>
      <c r="K6195" s="165"/>
      <c r="M6195" s="156"/>
      <c r="N6195" s="157"/>
      <c r="O6195" s="156"/>
      <c r="P6195" s="158"/>
      <c r="Q6195" s="156"/>
      <c r="R6195" s="155"/>
      <c r="S6195">
        <f t="shared" si="681"/>
        <v>34.863788010226621</v>
      </c>
      <c r="T6195">
        <f t="shared" si="682"/>
        <v>0</v>
      </c>
      <c r="U6195">
        <f t="shared" si="683"/>
        <v>42.312881140445768</v>
      </c>
      <c r="V6195">
        <f t="shared" si="684"/>
        <v>0</v>
      </c>
    </row>
    <row r="6196" spans="1:22">
      <c r="A6196" s="12">
        <f t="shared" si="691"/>
        <v>0</v>
      </c>
      <c r="B6196" t="str">
        <f>YEAR(C6196)&amp;VLOOKUP(MONTH(C6196),lookup!$G$2:$N$13,8)</f>
        <v>2025M03</v>
      </c>
      <c r="C6196" s="7">
        <f t="shared" si="689"/>
        <v>45733</v>
      </c>
      <c r="D6196" s="126">
        <v>43.840420459642345</v>
      </c>
      <c r="E6196">
        <f t="shared" si="690"/>
        <v>43.900203715858666</v>
      </c>
      <c r="F6196" s="126">
        <v>35.644677462185548</v>
      </c>
      <c r="G6196">
        <f t="shared" si="688"/>
        <v>35.671462917623401</v>
      </c>
      <c r="H6196">
        <f t="shared" si="685"/>
        <v>42.384212746512858</v>
      </c>
      <c r="I6196">
        <f t="shared" si="686"/>
        <v>34.923980635844117</v>
      </c>
      <c r="J6196">
        <f t="shared" si="687"/>
        <v>0</v>
      </c>
      <c r="K6196" s="165"/>
      <c r="M6196" s="156"/>
      <c r="N6196" s="157"/>
      <c r="O6196" s="156"/>
      <c r="P6196" s="158"/>
      <c r="Q6196" s="156"/>
      <c r="R6196" s="155"/>
      <c r="S6196">
        <f t="shared" ref="S6196:S6210" si="692">AVERAGE(G5831+G5465+G5100+G4735+G4370)/5</f>
        <v>34.923980635844117</v>
      </c>
      <c r="T6196">
        <f t="shared" ref="T6196:T6210" si="693">S6196-I6196</f>
        <v>0</v>
      </c>
      <c r="U6196">
        <f t="shared" ref="U6196:U6210" si="694">AVERAGE(E5831+E5465+E5100+E4735+E4370)/5</f>
        <v>42.384212746512858</v>
      </c>
      <c r="V6196">
        <f t="shared" ref="V6196:V6210" si="695">U6196-H6196</f>
        <v>0</v>
      </c>
    </row>
    <row r="6197" spans="1:22">
      <c r="A6197" s="12">
        <f t="shared" si="691"/>
        <v>0</v>
      </c>
      <c r="B6197" t="str">
        <f>YEAR(C6197)&amp;VLOOKUP(MONTH(C6197),lookup!$G$2:$N$13,8)</f>
        <v>2025M03</v>
      </c>
      <c r="C6197" s="7">
        <f t="shared" si="689"/>
        <v>45734</v>
      </c>
      <c r="D6197" s="126">
        <v>44.293919621586205</v>
      </c>
      <c r="E6197">
        <f t="shared" si="690"/>
        <v>43.970587574157989</v>
      </c>
      <c r="F6197" s="126">
        <v>35.895579541624393</v>
      </c>
      <c r="G6197">
        <f t="shared" si="688"/>
        <v>35.72543097393104</v>
      </c>
      <c r="H6197">
        <f t="shared" si="685"/>
        <v>42.459283472808522</v>
      </c>
      <c r="I6197">
        <f t="shared" si="686"/>
        <v>34.989689494732104</v>
      </c>
      <c r="J6197">
        <f t="shared" si="687"/>
        <v>0</v>
      </c>
      <c r="K6197" s="165"/>
      <c r="M6197" s="156"/>
      <c r="N6197" s="157"/>
      <c r="O6197" s="156"/>
      <c r="P6197" s="158"/>
      <c r="Q6197" s="156"/>
      <c r="R6197" s="155"/>
      <c r="S6197">
        <f t="shared" si="692"/>
        <v>34.989689494732104</v>
      </c>
      <c r="T6197">
        <f t="shared" si="693"/>
        <v>0</v>
      </c>
      <c r="U6197">
        <f t="shared" si="694"/>
        <v>42.459283472808522</v>
      </c>
      <c r="V6197">
        <f t="shared" si="695"/>
        <v>0</v>
      </c>
    </row>
    <row r="6198" spans="1:22">
      <c r="A6198" s="12">
        <f t="shared" si="691"/>
        <v>0</v>
      </c>
      <c r="B6198" t="str">
        <f>YEAR(C6198)&amp;VLOOKUP(MONTH(C6198),lookup!$G$2:$N$13,8)</f>
        <v>2025M03</v>
      </c>
      <c r="C6198" s="7">
        <f t="shared" si="689"/>
        <v>45735</v>
      </c>
      <c r="D6198" s="126">
        <v>44.085756588912304</v>
      </c>
      <c r="E6198">
        <f t="shared" si="690"/>
        <v>44.035071987261283</v>
      </c>
      <c r="F6198" s="126">
        <v>35.870979983228565</v>
      </c>
      <c r="G6198">
        <f t="shared" si="688"/>
        <v>35.771456321246177</v>
      </c>
      <c r="H6198">
        <f t="shared" si="685"/>
        <v>42.543744491161966</v>
      </c>
      <c r="I6198">
        <f t="shared" si="686"/>
        <v>35.056736300835404</v>
      </c>
      <c r="J6198">
        <f t="shared" si="687"/>
        <v>0</v>
      </c>
      <c r="K6198" s="165"/>
      <c r="M6198" s="156"/>
      <c r="N6198" s="157"/>
      <c r="O6198" s="156"/>
      <c r="P6198" s="158"/>
      <c r="Q6198" s="156"/>
      <c r="R6198" s="155"/>
      <c r="S6198">
        <f t="shared" si="692"/>
        <v>35.056736300835404</v>
      </c>
      <c r="T6198">
        <f t="shared" si="693"/>
        <v>0</v>
      </c>
      <c r="U6198">
        <f t="shared" si="694"/>
        <v>42.543744491161966</v>
      </c>
      <c r="V6198">
        <f t="shared" si="695"/>
        <v>0</v>
      </c>
    </row>
    <row r="6199" spans="1:22">
      <c r="A6199" s="12">
        <f t="shared" si="691"/>
        <v>0</v>
      </c>
      <c r="B6199" t="str">
        <f>YEAR(C6199)&amp;VLOOKUP(MONTH(C6199),lookup!$G$2:$N$13,8)</f>
        <v>2025M03</v>
      </c>
      <c r="C6199" s="7">
        <f t="shared" si="689"/>
        <v>45736</v>
      </c>
      <c r="D6199" s="126">
        <v>44.062905412816356</v>
      </c>
      <c r="E6199">
        <f t="shared" si="690"/>
        <v>44.065714296354216</v>
      </c>
      <c r="F6199" s="126">
        <v>35.709765191295183</v>
      </c>
      <c r="G6199">
        <f t="shared" si="688"/>
        <v>35.792416810644426</v>
      </c>
      <c r="H6199">
        <f t="shared" ref="H6199:H6262" si="696">IF(INDEX(D:D,MATCH(DATE(YEAR($C6199)-1,MONTH($C6199),DAY($C6199)),$C:$C,0),1)=0,0,(INDEX(E:E,MATCH(DATE(YEAR($C6199)-1,MONTH($C6199),DAY($C6199)),$C:$C,0),1)+INDEX(E:E,MATCH(DATE(YEAR($C6199)-2,MONTH($C6199),DAY($C6199)),$C:$C,0),1)+INDEX(E:E,MATCH(DATE(YEAR($C6199)-3,MONTH($C6199),DAY($C6199)),$C:$C,0),1)+INDEX(E:E,MATCH(DATE(YEAR($C6199)-4,MONTH($C6199),DAY($C6199)),$C:$C,0),1)+INDEX(E:E,MATCH(DATE(YEAR($C6199)-5,MONTH($C6199),DAY($C6199)),$C:$C,0),1))/5)</f>
        <v>42.608942478181007</v>
      </c>
      <c r="I6199">
        <f t="shared" ref="I6199:I6262" si="697">IF(INDEX(D:D,MATCH(DATE(YEAR($C6199)-1,MONTH($C6199),DAY($C6199)),$C:$C,0),1)=0,0,(INDEX(G:G,MATCH(DATE(YEAR($C6199)-1,MONTH($C6199),DAY($C6199)),$C:$C,0),1)+INDEX(G:G,MATCH(DATE(YEAR($C6199)-2,MONTH($C6199),DAY($C6199)),$C:$C,0),1)+INDEX(G:G,MATCH(DATE(YEAR($C6199)-3,MONTH($C6199),DAY($C6199)),$C:$C,0),1)+INDEX(G:G,MATCH(DATE(YEAR($C6199)-4,MONTH($C6199),DAY($C6199)),$C:$C,0),1)+INDEX(G:G,MATCH(DATE(YEAR($C6199)-5,MONTH($C6199),DAY($C6199)),$C:$C,0),1))/5)</f>
        <v>35.105905607801191</v>
      </c>
      <c r="J6199">
        <f t="shared" ref="J6199:J6262" si="698">INDEX(L:AW,MATCH(C6199,C:C,0),MATCH($J$1,$L$1:$AW$1,0))*(IF(K6199=$S$1,1,IF(M6199=$S$1,1,IF(O6199=$S$1,1,IF(Q6199=$S$1,1,0)))))</f>
        <v>0</v>
      </c>
      <c r="K6199" s="165"/>
      <c r="M6199" s="156"/>
      <c r="N6199" s="157"/>
      <c r="O6199" s="156"/>
      <c r="P6199" s="158"/>
      <c r="Q6199" s="156"/>
      <c r="R6199" s="155"/>
      <c r="S6199">
        <f t="shared" si="692"/>
        <v>35.105905607801191</v>
      </c>
      <c r="T6199">
        <f t="shared" si="693"/>
        <v>0</v>
      </c>
      <c r="U6199">
        <f t="shared" si="694"/>
        <v>42.608942478181007</v>
      </c>
      <c r="V6199">
        <f t="shared" si="695"/>
        <v>0</v>
      </c>
    </row>
    <row r="6200" spans="1:22">
      <c r="A6200" s="12">
        <f t="shared" si="691"/>
        <v>0</v>
      </c>
      <c r="B6200" t="str">
        <f>YEAR(C6200)&amp;VLOOKUP(MONTH(C6200),lookup!$G$2:$N$13,8)</f>
        <v>2025M03</v>
      </c>
      <c r="C6200" s="7">
        <f t="shared" si="689"/>
        <v>45737</v>
      </c>
      <c r="D6200" s="126">
        <v>44.436077476818312</v>
      </c>
      <c r="E6200">
        <f t="shared" si="690"/>
        <v>44.154110820523115</v>
      </c>
      <c r="F6200" s="126">
        <v>36.210684120641588</v>
      </c>
      <c r="G6200">
        <f t="shared" si="688"/>
        <v>35.872569288672295</v>
      </c>
      <c r="H6200">
        <f t="shared" si="696"/>
        <v>42.716894228438505</v>
      </c>
      <c r="I6200">
        <f t="shared" si="697"/>
        <v>35.20276374661271</v>
      </c>
      <c r="J6200">
        <f t="shared" si="698"/>
        <v>0</v>
      </c>
      <c r="K6200" s="165"/>
      <c r="M6200" s="156"/>
      <c r="N6200" s="157"/>
      <c r="O6200" s="156"/>
      <c r="P6200" s="158"/>
      <c r="Q6200" s="156"/>
      <c r="R6200" s="155"/>
      <c r="S6200">
        <f t="shared" si="692"/>
        <v>35.20276374661271</v>
      </c>
      <c r="T6200">
        <f t="shared" si="693"/>
        <v>0</v>
      </c>
      <c r="U6200">
        <f t="shared" si="694"/>
        <v>42.716894228438505</v>
      </c>
      <c r="V6200">
        <f t="shared" si="695"/>
        <v>0</v>
      </c>
    </row>
    <row r="6201" spans="1:22">
      <c r="A6201" s="12">
        <f t="shared" si="691"/>
        <v>0</v>
      </c>
      <c r="B6201" t="str">
        <f>YEAR(C6201)&amp;VLOOKUP(MONTH(C6201),lookup!$G$2:$N$13,8)</f>
        <v>2025M03</v>
      </c>
      <c r="C6201" s="7">
        <f t="shared" si="689"/>
        <v>45738</v>
      </c>
      <c r="D6201" s="126">
        <v>45.166499752160441</v>
      </c>
      <c r="E6201">
        <f t="shared" si="690"/>
        <v>44.298161581762841</v>
      </c>
      <c r="F6201" s="126">
        <v>36.690871429557696</v>
      </c>
      <c r="G6201">
        <f t="shared" si="688"/>
        <v>35.991699566933249</v>
      </c>
      <c r="H6201">
        <f t="shared" si="696"/>
        <v>42.783738184156803</v>
      </c>
      <c r="I6201">
        <f t="shared" si="697"/>
        <v>35.253452341035313</v>
      </c>
      <c r="J6201">
        <f t="shared" si="698"/>
        <v>0</v>
      </c>
      <c r="K6201" s="165"/>
      <c r="M6201" s="156"/>
      <c r="N6201" s="157"/>
      <c r="O6201" s="156"/>
      <c r="P6201" s="158"/>
      <c r="Q6201" s="156"/>
      <c r="R6201" s="155"/>
      <c r="S6201">
        <f t="shared" si="692"/>
        <v>35.253452341035313</v>
      </c>
      <c r="T6201">
        <f t="shared" si="693"/>
        <v>0</v>
      </c>
      <c r="U6201">
        <f t="shared" si="694"/>
        <v>42.783738184156803</v>
      </c>
      <c r="V6201">
        <f t="shared" si="695"/>
        <v>0</v>
      </c>
    </row>
    <row r="6202" spans="1:22">
      <c r="A6202" s="12">
        <f t="shared" si="691"/>
        <v>0</v>
      </c>
      <c r="B6202" t="str">
        <f>YEAR(C6202)&amp;VLOOKUP(MONTH(C6202),lookup!$G$2:$N$13,8)</f>
        <v>2025M03</v>
      </c>
      <c r="C6202" s="7">
        <f t="shared" si="689"/>
        <v>45739</v>
      </c>
      <c r="D6202" s="126">
        <v>45.089456490342741</v>
      </c>
      <c r="E6202">
        <f t="shared" si="690"/>
        <v>44.471645690570789</v>
      </c>
      <c r="F6202" s="126">
        <v>36.810650531752565</v>
      </c>
      <c r="G6202">
        <f t="shared" si="688"/>
        <v>36.155301049684276</v>
      </c>
      <c r="H6202">
        <f t="shared" si="696"/>
        <v>42.880757197927878</v>
      </c>
      <c r="I6202">
        <f t="shared" si="697"/>
        <v>35.333742551965202</v>
      </c>
      <c r="J6202">
        <f t="shared" si="698"/>
        <v>0</v>
      </c>
      <c r="K6202" s="165"/>
      <c r="M6202" s="156"/>
      <c r="N6202" s="157"/>
      <c r="O6202" s="156"/>
      <c r="P6202" s="158"/>
      <c r="Q6202" s="156"/>
      <c r="R6202" s="155"/>
      <c r="S6202">
        <f t="shared" si="692"/>
        <v>35.333742551965202</v>
      </c>
      <c r="T6202">
        <f t="shared" si="693"/>
        <v>0</v>
      </c>
      <c r="U6202">
        <f t="shared" si="694"/>
        <v>42.880757197927878</v>
      </c>
      <c r="V6202">
        <f t="shared" si="695"/>
        <v>0</v>
      </c>
    </row>
    <row r="6203" spans="1:22">
      <c r="A6203" s="12">
        <f t="shared" si="691"/>
        <v>0</v>
      </c>
      <c r="B6203" t="str">
        <f>YEAR(C6203)&amp;VLOOKUP(MONTH(C6203),lookup!$G$2:$N$13,8)</f>
        <v>2025M03</v>
      </c>
      <c r="C6203" s="7">
        <f t="shared" si="689"/>
        <v>45740</v>
      </c>
      <c r="D6203" s="126">
        <v>44.72285092155812</v>
      </c>
      <c r="E6203">
        <f t="shared" si="690"/>
        <v>44.528080140457149</v>
      </c>
      <c r="F6203" s="126">
        <v>36.291787436805777</v>
      </c>
      <c r="G6203">
        <f t="shared" si="688"/>
        <v>36.202373788841655</v>
      </c>
      <c r="H6203">
        <f t="shared" si="696"/>
        <v>42.944785605328782</v>
      </c>
      <c r="I6203">
        <f t="shared" si="697"/>
        <v>35.383278709543035</v>
      </c>
      <c r="J6203">
        <f t="shared" si="698"/>
        <v>0</v>
      </c>
      <c r="K6203" s="165"/>
      <c r="M6203" s="156"/>
      <c r="N6203" s="157"/>
      <c r="O6203" s="156"/>
      <c r="P6203" s="158"/>
      <c r="Q6203" s="156"/>
      <c r="R6203" s="155"/>
      <c r="S6203">
        <f t="shared" si="692"/>
        <v>35.383278709543035</v>
      </c>
      <c r="T6203">
        <f t="shared" si="693"/>
        <v>0</v>
      </c>
      <c r="U6203">
        <f t="shared" si="694"/>
        <v>42.944785605328782</v>
      </c>
      <c r="V6203">
        <f t="shared" si="695"/>
        <v>0</v>
      </c>
    </row>
    <row r="6204" spans="1:22">
      <c r="A6204" s="12">
        <f t="shared" si="691"/>
        <v>0</v>
      </c>
      <c r="B6204" t="str">
        <f>YEAR(C6204)&amp;VLOOKUP(MONTH(C6204),lookup!$G$2:$N$13,8)</f>
        <v>2025M03</v>
      </c>
      <c r="C6204" s="7">
        <f t="shared" si="689"/>
        <v>45741</v>
      </c>
      <c r="D6204" s="126">
        <v>44.920008414169708</v>
      </c>
      <c r="E6204">
        <f t="shared" si="690"/>
        <v>44.665075373053241</v>
      </c>
      <c r="F6204" s="126">
        <v>36.62285489638311</v>
      </c>
      <c r="G6204">
        <f t="shared" si="688"/>
        <v>36.326166121241883</v>
      </c>
      <c r="H6204">
        <f t="shared" si="696"/>
        <v>43.007992857656504</v>
      </c>
      <c r="I6204">
        <f t="shared" si="697"/>
        <v>35.430830853432369</v>
      </c>
      <c r="J6204">
        <f t="shared" si="698"/>
        <v>0</v>
      </c>
      <c r="K6204" s="165"/>
      <c r="M6204" s="156"/>
      <c r="N6204" s="157"/>
      <c r="O6204" s="156"/>
      <c r="P6204" s="158"/>
      <c r="Q6204" s="156"/>
      <c r="R6204" s="155"/>
      <c r="S6204">
        <f t="shared" si="692"/>
        <v>35.430830853432369</v>
      </c>
      <c r="T6204">
        <f t="shared" si="693"/>
        <v>0</v>
      </c>
      <c r="U6204">
        <f t="shared" si="694"/>
        <v>43.007992857656504</v>
      </c>
      <c r="V6204">
        <f t="shared" si="695"/>
        <v>0</v>
      </c>
    </row>
    <row r="6205" spans="1:22">
      <c r="A6205" s="12">
        <f t="shared" si="691"/>
        <v>0</v>
      </c>
      <c r="B6205" t="str">
        <f>YEAR(C6205)&amp;VLOOKUP(MONTH(C6205),lookup!$G$2:$N$13,8)</f>
        <v>2025M03</v>
      </c>
      <c r="C6205" s="7">
        <f t="shared" si="689"/>
        <v>45742</v>
      </c>
      <c r="D6205" s="126">
        <v>44.920563053239221</v>
      </c>
      <c r="E6205">
        <f t="shared" si="690"/>
        <v>44.775712057566778</v>
      </c>
      <c r="F6205" s="126">
        <v>36.438476798026862</v>
      </c>
      <c r="G6205">
        <f t="shared" si="688"/>
        <v>36.42082316699468</v>
      </c>
      <c r="H6205">
        <f t="shared" si="696"/>
        <v>43.0843975399806</v>
      </c>
      <c r="I6205">
        <f t="shared" si="697"/>
        <v>35.498871177037167</v>
      </c>
      <c r="J6205">
        <f t="shared" si="698"/>
        <v>0</v>
      </c>
      <c r="K6205" s="165"/>
      <c r="M6205" s="156"/>
      <c r="N6205" s="157"/>
      <c r="O6205" s="156"/>
      <c r="P6205" s="158"/>
      <c r="Q6205" s="156"/>
      <c r="R6205" s="155"/>
      <c r="S6205">
        <f t="shared" si="692"/>
        <v>35.498871177037167</v>
      </c>
      <c r="T6205">
        <f t="shared" si="693"/>
        <v>0</v>
      </c>
      <c r="U6205">
        <f t="shared" si="694"/>
        <v>43.0843975399806</v>
      </c>
      <c r="V6205">
        <f t="shared" si="695"/>
        <v>0</v>
      </c>
    </row>
    <row r="6206" spans="1:22">
      <c r="A6206" s="12">
        <f t="shared" si="691"/>
        <v>0</v>
      </c>
      <c r="B6206" t="str">
        <f>YEAR(C6206)&amp;VLOOKUP(MONTH(C6206),lookup!$G$2:$N$13,8)</f>
        <v>2025M03</v>
      </c>
      <c r="C6206" s="7">
        <f t="shared" si="689"/>
        <v>45743</v>
      </c>
      <c r="D6206" s="126">
        <v>45.173289228387212</v>
      </c>
      <c r="E6206">
        <f t="shared" si="690"/>
        <v>44.905117160164707</v>
      </c>
      <c r="F6206" s="126">
        <v>36.806598121056567</v>
      </c>
      <c r="G6206">
        <f t="shared" si="688"/>
        <v>36.528958800643508</v>
      </c>
      <c r="H6206">
        <f t="shared" si="696"/>
        <v>43.113625355878881</v>
      </c>
      <c r="I6206">
        <f t="shared" si="697"/>
        <v>35.52259694510019</v>
      </c>
      <c r="J6206">
        <f t="shared" si="698"/>
        <v>0</v>
      </c>
      <c r="K6206" s="165"/>
      <c r="M6206" s="156"/>
      <c r="N6206" s="157"/>
      <c r="O6206" s="156"/>
      <c r="P6206" s="158"/>
      <c r="Q6206" s="156"/>
      <c r="R6206" s="155"/>
      <c r="S6206">
        <f t="shared" si="692"/>
        <v>35.52259694510019</v>
      </c>
      <c r="T6206">
        <f t="shared" si="693"/>
        <v>0</v>
      </c>
      <c r="U6206">
        <f t="shared" si="694"/>
        <v>43.113625355878881</v>
      </c>
      <c r="V6206">
        <f t="shared" si="695"/>
        <v>0</v>
      </c>
    </row>
    <row r="6207" spans="1:22">
      <c r="A6207" s="12">
        <f t="shared" si="691"/>
        <v>0</v>
      </c>
      <c r="B6207" t="str">
        <f>YEAR(C6207)&amp;VLOOKUP(MONTH(C6207),lookup!$G$2:$N$13,8)</f>
        <v>2025M03</v>
      </c>
      <c r="C6207" s="7">
        <f t="shared" si="689"/>
        <v>45744</v>
      </c>
      <c r="D6207" s="126">
        <v>45.21629866038505</v>
      </c>
      <c r="E6207">
        <f t="shared" si="690"/>
        <v>44.981354147156466</v>
      </c>
      <c r="F6207" s="126">
        <v>36.735499455833256</v>
      </c>
      <c r="G6207">
        <f t="shared" si="688"/>
        <v>36.596786194366771</v>
      </c>
      <c r="H6207">
        <f t="shared" si="696"/>
        <v>43.177680328963035</v>
      </c>
      <c r="I6207">
        <f t="shared" si="697"/>
        <v>35.577464414912143</v>
      </c>
      <c r="J6207">
        <f t="shared" si="698"/>
        <v>0</v>
      </c>
      <c r="K6207" s="165"/>
      <c r="M6207" s="156"/>
      <c r="N6207" s="157"/>
      <c r="O6207" s="156"/>
      <c r="P6207" s="158"/>
      <c r="Q6207" s="156"/>
      <c r="R6207" s="155"/>
      <c r="S6207">
        <f t="shared" si="692"/>
        <v>35.577464414912143</v>
      </c>
      <c r="T6207">
        <f t="shared" si="693"/>
        <v>0</v>
      </c>
      <c r="U6207">
        <f t="shared" si="694"/>
        <v>43.177680328963035</v>
      </c>
      <c r="V6207">
        <f t="shared" si="695"/>
        <v>0</v>
      </c>
    </row>
    <row r="6208" spans="1:22">
      <c r="A6208" s="12">
        <f t="shared" si="691"/>
        <v>0</v>
      </c>
      <c r="B6208" t="str">
        <f>YEAR(C6208)&amp;VLOOKUP(MONTH(C6208),lookup!$G$2:$N$13,8)</f>
        <v>2025M03</v>
      </c>
      <c r="C6208" s="7">
        <f t="shared" si="689"/>
        <v>45745</v>
      </c>
      <c r="D6208" s="126">
        <v>45.631123223482923</v>
      </c>
      <c r="E6208">
        <f t="shared" si="690"/>
        <v>45.101183400751353</v>
      </c>
      <c r="F6208" s="126">
        <v>37.115454584735204</v>
      </c>
      <c r="G6208">
        <f t="shared" si="688"/>
        <v>36.678734686121174</v>
      </c>
      <c r="H6208">
        <f t="shared" si="696"/>
        <v>43.201084849543079</v>
      </c>
      <c r="I6208">
        <f t="shared" si="697"/>
        <v>35.599746893616057</v>
      </c>
      <c r="J6208">
        <f t="shared" si="698"/>
        <v>0</v>
      </c>
      <c r="K6208" s="165"/>
      <c r="M6208" s="156"/>
      <c r="N6208" s="157"/>
      <c r="O6208" s="156"/>
      <c r="P6208" s="158"/>
      <c r="Q6208" s="156"/>
      <c r="R6208" s="155"/>
      <c r="S6208">
        <f t="shared" si="692"/>
        <v>35.599746893616057</v>
      </c>
      <c r="T6208">
        <f t="shared" si="693"/>
        <v>0</v>
      </c>
      <c r="U6208">
        <f t="shared" si="694"/>
        <v>43.201084849543079</v>
      </c>
      <c r="V6208">
        <f t="shared" si="695"/>
        <v>0</v>
      </c>
    </row>
    <row r="6209" spans="1:22">
      <c r="A6209" s="12">
        <f t="shared" si="691"/>
        <v>0</v>
      </c>
      <c r="B6209" t="str">
        <f>YEAR(C6209)&amp;VLOOKUP(MONTH(C6209),lookup!$G$2:$N$13,8)</f>
        <v>2025M03</v>
      </c>
      <c r="C6209" s="7">
        <f t="shared" si="689"/>
        <v>45746</v>
      </c>
      <c r="D6209" s="126">
        <v>44.782274695654948</v>
      </c>
      <c r="E6209">
        <f t="shared" si="690"/>
        <v>45.082121315894497</v>
      </c>
      <c r="F6209" s="126">
        <v>36.489611680613585</v>
      </c>
      <c r="G6209">
        <f t="shared" si="688"/>
        <v>36.682641305462816</v>
      </c>
      <c r="H6209">
        <f t="shared" si="696"/>
        <v>43.268221729242583</v>
      </c>
      <c r="I6209">
        <f t="shared" si="697"/>
        <v>35.653553189313229</v>
      </c>
      <c r="J6209">
        <f t="shared" si="698"/>
        <v>0</v>
      </c>
      <c r="K6209" s="165"/>
      <c r="M6209" s="156"/>
      <c r="N6209" s="157"/>
      <c r="O6209" s="156"/>
      <c r="P6209" s="158"/>
      <c r="Q6209" s="156"/>
      <c r="R6209" s="155"/>
      <c r="S6209">
        <f t="shared" si="692"/>
        <v>35.653553189313229</v>
      </c>
      <c r="T6209">
        <f t="shared" si="693"/>
        <v>0</v>
      </c>
      <c r="U6209">
        <f t="shared" si="694"/>
        <v>43.268221729242583</v>
      </c>
      <c r="V6209">
        <f t="shared" si="695"/>
        <v>0</v>
      </c>
    </row>
    <row r="6210" spans="1:22">
      <c r="A6210" s="12">
        <f t="shared" si="691"/>
        <v>0</v>
      </c>
      <c r="B6210" t="str">
        <f>YEAR(C6210)&amp;VLOOKUP(MONTH(C6210),lookup!$G$2:$N$13,8)</f>
        <v>2025M03</v>
      </c>
      <c r="C6210" s="7">
        <f t="shared" si="689"/>
        <v>45747</v>
      </c>
      <c r="D6210" s="126">
        <v>45.308707873949139</v>
      </c>
      <c r="E6210">
        <f t="shared" si="690"/>
        <v>45.128216149018186</v>
      </c>
      <c r="F6210" s="126">
        <v>36.879127048878459</v>
      </c>
      <c r="G6210">
        <f t="shared" si="688"/>
        <v>36.708277100491131</v>
      </c>
      <c r="H6210">
        <f t="shared" si="696"/>
        <v>43.288690361244036</v>
      </c>
      <c r="I6210">
        <f t="shared" si="697"/>
        <v>35.673094970668529</v>
      </c>
      <c r="J6210">
        <f t="shared" si="698"/>
        <v>0</v>
      </c>
      <c r="K6210" s="165"/>
      <c r="M6210" s="156"/>
      <c r="N6210" s="157"/>
      <c r="O6210" s="156"/>
      <c r="P6210" s="158"/>
      <c r="Q6210" s="156"/>
      <c r="R6210" s="155"/>
      <c r="S6210">
        <f t="shared" si="692"/>
        <v>35.673094970668529</v>
      </c>
      <c r="T6210">
        <f t="shared" si="693"/>
        <v>0</v>
      </c>
      <c r="U6210">
        <f t="shared" si="694"/>
        <v>43.288690361244036</v>
      </c>
      <c r="V6210">
        <f t="shared" si="695"/>
        <v>0</v>
      </c>
    </row>
    <row r="6211" spans="1:22">
      <c r="A6211" s="12">
        <f t="shared" si="691"/>
        <v>0</v>
      </c>
      <c r="B6211" t="str">
        <f>YEAR(C6211)&amp;VLOOKUP(MONTH(C6211),lookup!$G$2:$N$13,8)</f>
        <v>2025M04</v>
      </c>
      <c r="C6211" s="7">
        <f t="shared" si="689"/>
        <v>45748</v>
      </c>
      <c r="D6211" s="126">
        <v>45.073994846746913</v>
      </c>
      <c r="E6211">
        <f t="shared" si="690"/>
        <v>45.162948627134796</v>
      </c>
      <c r="F6211" s="126">
        <v>36.716807705546429</v>
      </c>
      <c r="G6211">
        <f t="shared" si="688"/>
        <v>36.758035109580717</v>
      </c>
      <c r="H6211">
        <f t="shared" si="696"/>
        <v>43.346396811033614</v>
      </c>
      <c r="I6211">
        <f t="shared" si="697"/>
        <v>35.725560256873415</v>
      </c>
      <c r="J6211">
        <f t="shared" si="698"/>
        <v>0</v>
      </c>
      <c r="K6211" s="165"/>
      <c r="M6211" s="66"/>
      <c r="O6211" s="156"/>
      <c r="P6211" s="158"/>
      <c r="Q6211" s="156"/>
      <c r="R6211" s="155"/>
      <c r="S6211">
        <f>AVERAGE(G5846+G5480+G5115+G4750+G4385)/5</f>
        <v>35.725560256873415</v>
      </c>
      <c r="T6211">
        <f>S6211-I6211</f>
        <v>0</v>
      </c>
      <c r="U6211">
        <f>AVERAGE(E5846+E5480+E5115+E4750+E4385)/5</f>
        <v>43.346396811033614</v>
      </c>
      <c r="V6211">
        <f>U6211-H6211</f>
        <v>0</v>
      </c>
    </row>
    <row r="6212" spans="1:22">
      <c r="A6212" s="12">
        <f t="shared" si="691"/>
        <v>0</v>
      </c>
      <c r="B6212" t="str">
        <f>YEAR(C6212)&amp;VLOOKUP(MONTH(C6212),lookup!$G$2:$N$13,8)</f>
        <v>2025M04</v>
      </c>
      <c r="C6212" s="7">
        <f t="shared" si="689"/>
        <v>45749</v>
      </c>
      <c r="D6212" s="126">
        <v>45.97836227006843</v>
      </c>
      <c r="E6212">
        <f t="shared" si="690"/>
        <v>45.296185163268568</v>
      </c>
      <c r="F6212" s="126">
        <v>37.497912119720283</v>
      </c>
      <c r="G6212">
        <f t="shared" si="688"/>
        <v>36.870335685927941</v>
      </c>
      <c r="H6212">
        <f t="shared" si="696"/>
        <v>43.418750834588401</v>
      </c>
      <c r="I6212">
        <f t="shared" si="697"/>
        <v>35.791131738719265</v>
      </c>
      <c r="J6212">
        <f t="shared" si="698"/>
        <v>0</v>
      </c>
      <c r="K6212" s="165"/>
      <c r="M6212" s="66"/>
      <c r="O6212" s="156"/>
      <c r="P6212" s="158"/>
      <c r="Q6212" s="156"/>
      <c r="R6212" s="155"/>
      <c r="S6212">
        <f t="shared" ref="S6212:S6275" si="699">AVERAGE(G5847+G5481+G5116+G4751+G4386)/5</f>
        <v>35.791131738719265</v>
      </c>
      <c r="T6212">
        <f t="shared" ref="T6212:T6275" si="700">S6212-I6212</f>
        <v>0</v>
      </c>
      <c r="U6212">
        <f t="shared" ref="U6212:U6275" si="701">AVERAGE(E5847+E5481+E5116+E4751+E4386)/5</f>
        <v>43.418750834588401</v>
      </c>
      <c r="V6212">
        <f t="shared" ref="V6212:V6275" si="702">U6212-H6212</f>
        <v>0</v>
      </c>
    </row>
    <row r="6213" spans="1:22">
      <c r="A6213" s="12">
        <f t="shared" si="691"/>
        <v>0</v>
      </c>
      <c r="B6213" t="str">
        <f>YEAR(C6213)&amp;VLOOKUP(MONTH(C6213),lookup!$G$2:$N$13,8)</f>
        <v>2025M04</v>
      </c>
      <c r="C6213" s="7">
        <f t="shared" si="689"/>
        <v>45750</v>
      </c>
      <c r="D6213" s="126">
        <v>45.50014242341831</v>
      </c>
      <c r="E6213">
        <f t="shared" si="690"/>
        <v>45.356062520824196</v>
      </c>
      <c r="F6213" s="126">
        <v>37.045220015617737</v>
      </c>
      <c r="G6213">
        <f t="shared" si="688"/>
        <v>36.934067183676078</v>
      </c>
      <c r="H6213">
        <f t="shared" si="696"/>
        <v>43.493007438867217</v>
      </c>
      <c r="I6213">
        <f t="shared" si="697"/>
        <v>35.861685164786998</v>
      </c>
      <c r="J6213">
        <f t="shared" si="698"/>
        <v>0</v>
      </c>
      <c r="K6213" s="165"/>
      <c r="M6213" s="66"/>
      <c r="O6213" s="156"/>
      <c r="P6213" s="158"/>
      <c r="Q6213" s="156"/>
      <c r="R6213" s="155"/>
      <c r="S6213">
        <f t="shared" si="699"/>
        <v>35.861685164786998</v>
      </c>
      <c r="T6213">
        <f t="shared" si="700"/>
        <v>0</v>
      </c>
      <c r="U6213">
        <f t="shared" si="701"/>
        <v>43.493007438867217</v>
      </c>
      <c r="V6213">
        <f t="shared" si="702"/>
        <v>0</v>
      </c>
    </row>
    <row r="6214" spans="1:22">
      <c r="A6214" s="12">
        <f t="shared" si="691"/>
        <v>0</v>
      </c>
      <c r="B6214" t="str">
        <f>YEAR(C6214)&amp;VLOOKUP(MONTH(C6214),lookup!$G$2:$N$13,8)</f>
        <v>2025M04</v>
      </c>
      <c r="C6214" s="7">
        <f t="shared" si="689"/>
        <v>45751</v>
      </c>
      <c r="D6214" s="126">
        <v>45.814747256602985</v>
      </c>
      <c r="E6214">
        <f t="shared" si="690"/>
        <v>45.41145565034769</v>
      </c>
      <c r="F6214" s="126">
        <v>37.383815485217013</v>
      </c>
      <c r="G6214">
        <f t="shared" si="688"/>
        <v>36.992506677309592</v>
      </c>
      <c r="H6214">
        <f t="shared" si="696"/>
        <v>43.564043021553289</v>
      </c>
      <c r="I6214">
        <f t="shared" si="697"/>
        <v>35.921558309373893</v>
      </c>
      <c r="J6214">
        <f t="shared" si="698"/>
        <v>0</v>
      </c>
      <c r="K6214" s="165"/>
      <c r="M6214" s="66"/>
      <c r="O6214" s="156"/>
      <c r="P6214" s="158"/>
      <c r="Q6214" s="156"/>
      <c r="R6214" s="155"/>
      <c r="S6214">
        <f t="shared" si="699"/>
        <v>35.921558309373893</v>
      </c>
      <c r="T6214">
        <f t="shared" si="700"/>
        <v>0</v>
      </c>
      <c r="U6214">
        <f t="shared" si="701"/>
        <v>43.564043021553289</v>
      </c>
      <c r="V6214">
        <f t="shared" si="702"/>
        <v>0</v>
      </c>
    </row>
    <row r="6215" spans="1:22">
      <c r="A6215" s="12">
        <f t="shared" si="691"/>
        <v>0</v>
      </c>
      <c r="B6215" t="str">
        <f>YEAR(C6215)&amp;VLOOKUP(MONTH(C6215),lookup!$G$2:$N$13,8)</f>
        <v>2025M04</v>
      </c>
      <c r="C6215" s="7">
        <f t="shared" si="689"/>
        <v>45752</v>
      </c>
      <c r="D6215" s="126">
        <v>46.070186924099517</v>
      </c>
      <c r="E6215">
        <f t="shared" si="690"/>
        <v>45.57214968586689</v>
      </c>
      <c r="F6215" s="126">
        <v>37.498093832919139</v>
      </c>
      <c r="G6215">
        <f t="shared" si="688"/>
        <v>37.124209005236253</v>
      </c>
      <c r="H6215">
        <f t="shared" si="696"/>
        <v>43.631562074901083</v>
      </c>
      <c r="I6215">
        <f t="shared" si="697"/>
        <v>35.987269707803534</v>
      </c>
      <c r="J6215">
        <f t="shared" si="698"/>
        <v>0</v>
      </c>
      <c r="K6215" s="165"/>
      <c r="M6215" s="66"/>
      <c r="O6215" s="156"/>
      <c r="P6215" s="158"/>
      <c r="Q6215" s="156"/>
      <c r="R6215" s="155"/>
      <c r="S6215">
        <f t="shared" si="699"/>
        <v>35.987269707803534</v>
      </c>
      <c r="T6215">
        <f t="shared" si="700"/>
        <v>0</v>
      </c>
      <c r="U6215">
        <f t="shared" si="701"/>
        <v>43.631562074901083</v>
      </c>
      <c r="V6215">
        <f t="shared" si="702"/>
        <v>0</v>
      </c>
    </row>
    <row r="6216" spans="1:22">
      <c r="A6216" s="12">
        <f t="shared" si="691"/>
        <v>0</v>
      </c>
      <c r="B6216" t="str">
        <f>YEAR(C6216)&amp;VLOOKUP(MONTH(C6216),lookup!$G$2:$N$13,8)</f>
        <v>2025M04</v>
      </c>
      <c r="C6216" s="7">
        <f t="shared" si="689"/>
        <v>45753</v>
      </c>
      <c r="D6216" s="126">
        <v>45.999480898290841</v>
      </c>
      <c r="E6216">
        <f t="shared" si="690"/>
        <v>45.652736459237516</v>
      </c>
      <c r="F6216" s="126">
        <v>37.583106756156809</v>
      </c>
      <c r="G6216">
        <f t="shared" ref="G6216:G6279" si="703">AVERAGE(SUM(F6209:F6216)/8,SUM(F6211:F6216)/6)</f>
        <v>37.212102241556622</v>
      </c>
      <c r="H6216">
        <f t="shared" si="696"/>
        <v>43.699393373312255</v>
      </c>
      <c r="I6216">
        <f t="shared" si="697"/>
        <v>36.039191367628611</v>
      </c>
      <c r="J6216">
        <f t="shared" si="698"/>
        <v>0</v>
      </c>
      <c r="K6216" s="165"/>
      <c r="M6216" s="66"/>
      <c r="O6216" s="156"/>
      <c r="P6216" s="158"/>
      <c r="Q6216" s="156"/>
      <c r="R6216" s="155"/>
      <c r="S6216">
        <f t="shared" si="699"/>
        <v>36.039191367628611</v>
      </c>
      <c r="T6216">
        <f t="shared" si="700"/>
        <v>0</v>
      </c>
      <c r="U6216">
        <f t="shared" si="701"/>
        <v>43.699393373312255</v>
      </c>
      <c r="V6216">
        <f t="shared" si="702"/>
        <v>0</v>
      </c>
    </row>
    <row r="6217" spans="1:22">
      <c r="A6217" s="12">
        <f t="shared" si="691"/>
        <v>0</v>
      </c>
      <c r="B6217" t="str">
        <f>YEAR(C6217)&amp;VLOOKUP(MONTH(C6217),lookup!$G$2:$N$13,8)</f>
        <v>2025M04</v>
      </c>
      <c r="C6217" s="7">
        <f t="shared" si="689"/>
        <v>45754</v>
      </c>
      <c r="D6217" s="126">
        <v>45.841467986106856</v>
      </c>
      <c r="E6217">
        <f t="shared" si="690"/>
        <v>45.782892134837425</v>
      </c>
      <c r="F6217" s="126">
        <v>37.215012387694919</v>
      </c>
      <c r="G6217">
        <f t="shared" si="703"/>
        <v>37.298956842594919</v>
      </c>
      <c r="H6217">
        <f t="shared" si="696"/>
        <v>43.758699000962679</v>
      </c>
      <c r="I6217">
        <f t="shared" si="697"/>
        <v>36.103285784138968</v>
      </c>
      <c r="J6217">
        <f t="shared" si="698"/>
        <v>0</v>
      </c>
      <c r="K6217" s="165"/>
      <c r="M6217" s="66"/>
      <c r="O6217" s="156"/>
      <c r="P6217" s="158"/>
      <c r="Q6217" s="156"/>
      <c r="R6217" s="155"/>
      <c r="S6217">
        <f t="shared" si="699"/>
        <v>36.103285784138968</v>
      </c>
      <c r="T6217">
        <f t="shared" si="700"/>
        <v>0</v>
      </c>
      <c r="U6217">
        <f t="shared" si="701"/>
        <v>43.758699000962679</v>
      </c>
      <c r="V6217">
        <f t="shared" si="702"/>
        <v>0</v>
      </c>
    </row>
    <row r="6218" spans="1:22">
      <c r="A6218" s="12">
        <f t="shared" si="691"/>
        <v>0</v>
      </c>
      <c r="B6218" t="str">
        <f>YEAR(C6218)&amp;VLOOKUP(MONTH(C6218),lookup!$G$2:$N$13,8)</f>
        <v>2025M04</v>
      </c>
      <c r="C6218" s="7">
        <f t="shared" si="689"/>
        <v>45755</v>
      </c>
      <c r="D6218" s="126">
        <v>46.242629040351929</v>
      </c>
      <c r="E6218">
        <f t="shared" si="690"/>
        <v>45.863284438594562</v>
      </c>
      <c r="F6218" s="126">
        <v>37.74607573980429</v>
      </c>
      <c r="G6218">
        <f t="shared" si="703"/>
        <v>37.37382143745144</v>
      </c>
      <c r="H6218">
        <f t="shared" si="696"/>
        <v>43.807069503530101</v>
      </c>
      <c r="I6218">
        <f t="shared" si="697"/>
        <v>36.139653356354778</v>
      </c>
      <c r="J6218">
        <f t="shared" si="698"/>
        <v>0</v>
      </c>
      <c r="K6218" s="165"/>
      <c r="M6218" s="66"/>
      <c r="O6218" s="156"/>
      <c r="P6218" s="158"/>
      <c r="Q6218" s="156"/>
      <c r="R6218" s="155"/>
      <c r="S6218">
        <f t="shared" si="699"/>
        <v>36.139653356354778</v>
      </c>
      <c r="T6218">
        <f t="shared" si="700"/>
        <v>0</v>
      </c>
      <c r="U6218">
        <f t="shared" si="701"/>
        <v>43.807069503530101</v>
      </c>
      <c r="V6218">
        <f t="shared" si="702"/>
        <v>0</v>
      </c>
    </row>
    <row r="6219" spans="1:22">
      <c r="A6219" s="12">
        <f t="shared" si="691"/>
        <v>0</v>
      </c>
      <c r="B6219" t="str">
        <f>YEAR(C6219)&amp;VLOOKUP(MONTH(C6219),lookup!$G$2:$N$13,8)</f>
        <v>2025M04</v>
      </c>
      <c r="C6219" s="7">
        <f t="shared" si="689"/>
        <v>45756</v>
      </c>
      <c r="D6219" s="126">
        <v>46.025046204136103</v>
      </c>
      <c r="E6219">
        <f t="shared" si="690"/>
        <v>45.966467130157866</v>
      </c>
      <c r="F6219" s="126">
        <v>37.404351948784566</v>
      </c>
      <c r="G6219">
        <f t="shared" si="703"/>
        <v>37.446720613751069</v>
      </c>
      <c r="H6219">
        <f t="shared" si="696"/>
        <v>43.875958515297476</v>
      </c>
      <c r="I6219">
        <f t="shared" si="697"/>
        <v>36.203714257794189</v>
      </c>
      <c r="J6219">
        <f t="shared" si="698"/>
        <v>0</v>
      </c>
      <c r="K6219" s="165"/>
      <c r="M6219" s="66"/>
      <c r="O6219" s="156"/>
      <c r="P6219" s="158"/>
      <c r="Q6219" s="156"/>
      <c r="R6219" s="155"/>
      <c r="S6219">
        <f t="shared" si="699"/>
        <v>36.203714257794189</v>
      </c>
      <c r="T6219">
        <f t="shared" si="700"/>
        <v>0</v>
      </c>
      <c r="U6219">
        <f t="shared" si="701"/>
        <v>43.875958515297476</v>
      </c>
      <c r="V6219">
        <f t="shared" si="702"/>
        <v>0</v>
      </c>
    </row>
    <row r="6220" spans="1:22">
      <c r="A6220" s="12">
        <f t="shared" si="691"/>
        <v>0</v>
      </c>
      <c r="B6220" t="str">
        <f>YEAR(C6220)&amp;VLOOKUP(MONTH(C6220),lookup!$G$2:$N$13,8)</f>
        <v>2025M04</v>
      </c>
      <c r="C6220" s="7">
        <f t="shared" ref="C6220:C6283" si="704">C6219+1</f>
        <v>45757</v>
      </c>
      <c r="D6220" s="126">
        <v>46.400735765390884</v>
      </c>
      <c r="E6220">
        <f t="shared" si="690"/>
        <v>46.041697849347855</v>
      </c>
      <c r="F6220" s="126">
        <v>37.836807849307306</v>
      </c>
      <c r="G6220">
        <f t="shared" si="703"/>
        <v>37.505650960524449</v>
      </c>
      <c r="H6220">
        <f t="shared" si="696"/>
        <v>43.938632573385327</v>
      </c>
      <c r="I6220">
        <f t="shared" si="697"/>
        <v>36.252612926208784</v>
      </c>
      <c r="J6220">
        <f t="shared" si="698"/>
        <v>0</v>
      </c>
      <c r="K6220" s="165"/>
      <c r="M6220" s="66"/>
      <c r="O6220" s="156"/>
      <c r="P6220" s="158"/>
      <c r="Q6220" s="156"/>
      <c r="R6220" s="155"/>
      <c r="S6220">
        <f t="shared" si="699"/>
        <v>36.252612926208784</v>
      </c>
      <c r="T6220">
        <f t="shared" si="700"/>
        <v>0</v>
      </c>
      <c r="U6220">
        <f t="shared" si="701"/>
        <v>43.938632573385327</v>
      </c>
      <c r="V6220">
        <f t="shared" si="702"/>
        <v>0</v>
      </c>
    </row>
    <row r="6221" spans="1:22">
      <c r="A6221" s="12">
        <f t="shared" si="691"/>
        <v>0</v>
      </c>
      <c r="B6221" t="str">
        <f>YEAR(C6221)&amp;VLOOKUP(MONTH(C6221),lookup!$G$2:$N$13,8)</f>
        <v>2025M04</v>
      </c>
      <c r="C6221" s="7">
        <f t="shared" si="704"/>
        <v>45758</v>
      </c>
      <c r="D6221" s="126">
        <v>46.29519254182599</v>
      </c>
      <c r="E6221">
        <f t="shared" si="690"/>
        <v>46.11013894989221</v>
      </c>
      <c r="F6221" s="126">
        <v>37.665455165721418</v>
      </c>
      <c r="G6221">
        <f t="shared" si="703"/>
        <v>37.558362435139458</v>
      </c>
      <c r="H6221">
        <f t="shared" si="696"/>
        <v>43.97187134104405</v>
      </c>
      <c r="I6221">
        <f t="shared" si="697"/>
        <v>36.276139389223275</v>
      </c>
      <c r="J6221">
        <f t="shared" si="698"/>
        <v>0</v>
      </c>
      <c r="K6221" s="165"/>
      <c r="M6221" s="66"/>
      <c r="O6221" s="156"/>
      <c r="P6221" s="158"/>
      <c r="Q6221" s="156"/>
      <c r="R6221" s="155"/>
      <c r="S6221">
        <f t="shared" si="699"/>
        <v>36.276139389223275</v>
      </c>
      <c r="T6221">
        <f t="shared" si="700"/>
        <v>0</v>
      </c>
      <c r="U6221">
        <f t="shared" si="701"/>
        <v>43.97187134104405</v>
      </c>
      <c r="V6221">
        <f t="shared" si="702"/>
        <v>0</v>
      </c>
    </row>
    <row r="6222" spans="1:22">
      <c r="A6222" s="12">
        <f t="shared" si="691"/>
        <v>0</v>
      </c>
      <c r="B6222" t="str">
        <f>YEAR(C6222)&amp;VLOOKUP(MONTH(C6222),lookup!$G$2:$N$13,8)</f>
        <v>2025M04</v>
      </c>
      <c r="C6222" s="7">
        <f t="shared" si="704"/>
        <v>45759</v>
      </c>
      <c r="D6222" s="126">
        <v>46.910683106327937</v>
      </c>
      <c r="E6222">
        <f t="shared" si="690"/>
        <v>46.254568457836442</v>
      </c>
      <c r="F6222" s="126">
        <v>38.173491352764316</v>
      </c>
      <c r="G6222">
        <f t="shared" si="703"/>
        <v>37.656915893245113</v>
      </c>
      <c r="H6222">
        <f t="shared" si="696"/>
        <v>44.042723464305524</v>
      </c>
      <c r="I6222">
        <f t="shared" si="697"/>
        <v>36.331552165975019</v>
      </c>
      <c r="J6222">
        <f t="shared" si="698"/>
        <v>0</v>
      </c>
      <c r="K6222" s="165"/>
      <c r="M6222" s="66"/>
      <c r="O6222" s="156"/>
      <c r="P6222" s="158"/>
      <c r="Q6222" s="156"/>
      <c r="R6222" s="155"/>
      <c r="S6222">
        <f t="shared" si="699"/>
        <v>36.331552165975019</v>
      </c>
      <c r="T6222">
        <f t="shared" si="700"/>
        <v>0</v>
      </c>
      <c r="U6222">
        <f t="shared" si="701"/>
        <v>44.042723464305524</v>
      </c>
      <c r="V6222">
        <f t="shared" si="702"/>
        <v>0</v>
      </c>
    </row>
    <row r="6223" spans="1:22">
      <c r="A6223" s="12">
        <f t="shared" si="691"/>
        <v>0</v>
      </c>
      <c r="B6223" t="str">
        <f>YEAR(C6223)&amp;VLOOKUP(MONTH(C6223),lookup!$G$2:$N$13,8)</f>
        <v>2025M04</v>
      </c>
      <c r="C6223" s="7">
        <f t="shared" si="704"/>
        <v>45760</v>
      </c>
      <c r="D6223" s="126">
        <v>46.541128622855034</v>
      </c>
      <c r="E6223">
        <f t="shared" si="690"/>
        <v>46.342307367071008</v>
      </c>
      <c r="F6223" s="126">
        <v>37.929976767255923</v>
      </c>
      <c r="G6223">
        <f t="shared" si="703"/>
        <v>37.743488941604582</v>
      </c>
      <c r="H6223">
        <f t="shared" si="696"/>
        <v>44.08401093784363</v>
      </c>
      <c r="I6223">
        <f t="shared" si="697"/>
        <v>36.366135033490437</v>
      </c>
      <c r="J6223">
        <f t="shared" si="698"/>
        <v>0</v>
      </c>
      <c r="K6223" s="165"/>
      <c r="M6223" s="66"/>
      <c r="O6223" s="156"/>
      <c r="P6223" s="158"/>
      <c r="Q6223" s="156"/>
      <c r="R6223" s="155"/>
      <c r="S6223">
        <f t="shared" si="699"/>
        <v>36.366135033490437</v>
      </c>
      <c r="T6223">
        <f t="shared" si="700"/>
        <v>0</v>
      </c>
      <c r="U6223">
        <f t="shared" si="701"/>
        <v>44.08401093784363</v>
      </c>
      <c r="V6223">
        <f t="shared" si="702"/>
        <v>0</v>
      </c>
    </row>
    <row r="6224" spans="1:22">
      <c r="A6224" s="12">
        <f t="shared" si="691"/>
        <v>0</v>
      </c>
      <c r="B6224" t="str">
        <f>YEAR(C6224)&amp;VLOOKUP(MONTH(C6224),lookup!$G$2:$N$13,8)</f>
        <v>2025M04</v>
      </c>
      <c r="C6224" s="7">
        <f t="shared" si="704"/>
        <v>45761</v>
      </c>
      <c r="D6224" s="126">
        <v>46.410016958763833</v>
      </c>
      <c r="E6224">
        <f t="shared" si="690"/>
        <v>46.381914864051552</v>
      </c>
      <c r="F6224" s="126">
        <v>37.618572090558409</v>
      </c>
      <c r="G6224">
        <f t="shared" si="703"/>
        <v>37.735080220900862</v>
      </c>
      <c r="H6224">
        <f t="shared" si="696"/>
        <v>44.121095616442275</v>
      </c>
      <c r="I6224">
        <f t="shared" si="697"/>
        <v>36.395514963288271</v>
      </c>
      <c r="J6224">
        <f t="shared" si="698"/>
        <v>0</v>
      </c>
      <c r="K6224" s="165"/>
      <c r="M6224" s="66"/>
      <c r="O6224" s="156"/>
      <c r="P6224" s="158"/>
      <c r="Q6224" s="156"/>
      <c r="R6224" s="155"/>
      <c r="S6224">
        <f t="shared" si="699"/>
        <v>36.395514963288271</v>
      </c>
      <c r="T6224">
        <f t="shared" si="700"/>
        <v>0</v>
      </c>
      <c r="U6224">
        <f t="shared" si="701"/>
        <v>44.121095616442275</v>
      </c>
      <c r="V6224">
        <f t="shared" si="702"/>
        <v>0</v>
      </c>
    </row>
    <row r="6225" spans="1:22">
      <c r="A6225" s="12">
        <f t="shared" si="691"/>
        <v>0</v>
      </c>
      <c r="B6225" t="str">
        <f>YEAR(C6225)&amp;VLOOKUP(MONTH(C6225),lookup!$G$2:$N$13,8)</f>
        <v>2025M04</v>
      </c>
      <c r="C6225" s="7">
        <f t="shared" si="704"/>
        <v>45762</v>
      </c>
      <c r="D6225" s="126">
        <v>46.888622001658348</v>
      </c>
      <c r="E6225">
        <f t="shared" si="690"/>
        <v>46.519326639817052</v>
      </c>
      <c r="F6225" s="126">
        <v>38.198480281441931</v>
      </c>
      <c r="G6225">
        <f t="shared" si="703"/>
        <v>37.862724325314829</v>
      </c>
      <c r="H6225">
        <f t="shared" si="696"/>
        <v>44.151952288243699</v>
      </c>
      <c r="I6225">
        <f t="shared" si="697"/>
        <v>36.410156378612683</v>
      </c>
      <c r="J6225">
        <f t="shared" si="698"/>
        <v>0</v>
      </c>
      <c r="K6225" s="165"/>
      <c r="M6225" s="66"/>
      <c r="O6225" s="156"/>
      <c r="P6225" s="158"/>
      <c r="Q6225" s="156"/>
      <c r="R6225" s="155"/>
      <c r="S6225">
        <f t="shared" si="699"/>
        <v>36.410156378612683</v>
      </c>
      <c r="T6225">
        <f t="shared" si="700"/>
        <v>0</v>
      </c>
      <c r="U6225">
        <f t="shared" si="701"/>
        <v>44.151952288243699</v>
      </c>
      <c r="V6225">
        <f t="shared" si="702"/>
        <v>0</v>
      </c>
    </row>
    <row r="6226" spans="1:22">
      <c r="A6226" s="12">
        <f t="shared" si="691"/>
        <v>0</v>
      </c>
      <c r="B6226" t="str">
        <f>YEAR(C6226)&amp;VLOOKUP(MONTH(C6226),lookup!$G$2:$N$13,8)</f>
        <v>2025M04</v>
      </c>
      <c r="C6226" s="7">
        <f t="shared" si="704"/>
        <v>45763</v>
      </c>
      <c r="D6226" s="126">
        <v>46.893361481530079</v>
      </c>
      <c r="E6226">
        <f t="shared" si="690"/>
        <v>46.601049560402274</v>
      </c>
      <c r="F6226" s="126">
        <v>38.037470353268297</v>
      </c>
      <c r="G6226">
        <f t="shared" si="703"/>
        <v>37.897658363986409</v>
      </c>
      <c r="H6226">
        <f t="shared" si="696"/>
        <v>44.208600894865299</v>
      </c>
      <c r="I6226">
        <f t="shared" si="697"/>
        <v>36.452825958692095</v>
      </c>
      <c r="J6226">
        <f t="shared" si="698"/>
        <v>0</v>
      </c>
      <c r="K6226" s="165"/>
      <c r="M6226" s="66"/>
      <c r="O6226" s="156"/>
      <c r="P6226" s="158"/>
      <c r="Q6226" s="156"/>
      <c r="R6226" s="155"/>
      <c r="S6226">
        <f t="shared" si="699"/>
        <v>36.452825958692095</v>
      </c>
      <c r="T6226">
        <f t="shared" si="700"/>
        <v>0</v>
      </c>
      <c r="U6226">
        <f t="shared" si="701"/>
        <v>44.208600894865299</v>
      </c>
      <c r="V6226">
        <f t="shared" si="702"/>
        <v>0</v>
      </c>
    </row>
    <row r="6227" spans="1:22">
      <c r="A6227" s="12">
        <f t="shared" si="691"/>
        <v>0</v>
      </c>
      <c r="B6227" t="str">
        <f>YEAR(C6227)&amp;VLOOKUP(MONTH(C6227),lookup!$G$2:$N$13,8)</f>
        <v>2025M04</v>
      </c>
      <c r="C6227" s="7">
        <f t="shared" si="704"/>
        <v>45764</v>
      </c>
      <c r="D6227" s="126">
        <v>46.316760219934551</v>
      </c>
      <c r="E6227">
        <f t="shared" si="690"/>
        <v>46.621078992898731</v>
      </c>
      <c r="F6227" s="126">
        <v>37.753802812467768</v>
      </c>
      <c r="G6227">
        <f t="shared" si="703"/>
        <v>37.92686134686214</v>
      </c>
      <c r="H6227">
        <f t="shared" si="696"/>
        <v>44.251209772148293</v>
      </c>
      <c r="I6227">
        <f t="shared" si="697"/>
        <v>36.485602439962449</v>
      </c>
      <c r="J6227">
        <f t="shared" si="698"/>
        <v>0</v>
      </c>
      <c r="K6227" s="165"/>
      <c r="M6227" s="66"/>
      <c r="O6227" s="156"/>
      <c r="P6227" s="158"/>
      <c r="Q6227" s="156"/>
      <c r="R6227" s="155"/>
      <c r="S6227">
        <f t="shared" si="699"/>
        <v>36.485602439962449</v>
      </c>
      <c r="T6227">
        <f t="shared" si="700"/>
        <v>0</v>
      </c>
      <c r="U6227">
        <f t="shared" si="701"/>
        <v>44.251209772148293</v>
      </c>
      <c r="V6227">
        <f t="shared" si="702"/>
        <v>0</v>
      </c>
    </row>
    <row r="6228" spans="1:22">
      <c r="A6228" s="12">
        <f t="shared" si="691"/>
        <v>0</v>
      </c>
      <c r="B6228" t="str">
        <f>YEAR(C6228)&amp;VLOOKUP(MONTH(C6228),lookup!$G$2:$N$13,8)</f>
        <v>2025M04</v>
      </c>
      <c r="C6228" s="7">
        <f t="shared" si="704"/>
        <v>45765</v>
      </c>
      <c r="D6228" s="126">
        <v>46.891714037732342</v>
      </c>
      <c r="E6228">
        <f t="shared" si="690"/>
        <v>46.650184379203779</v>
      </c>
      <c r="F6228" s="126">
        <v>38.074940577591462</v>
      </c>
      <c r="G6228">
        <f t="shared" si="703"/>
        <v>37.933532077782161</v>
      </c>
      <c r="H6228">
        <f t="shared" si="696"/>
        <v>44.303845901317167</v>
      </c>
      <c r="I6228">
        <f t="shared" si="697"/>
        <v>36.521277776530191</v>
      </c>
      <c r="J6228">
        <f t="shared" si="698"/>
        <v>0</v>
      </c>
      <c r="K6228" s="165"/>
      <c r="M6228" s="66"/>
      <c r="O6228" s="156"/>
      <c r="P6228" s="158"/>
      <c r="Q6228" s="156"/>
      <c r="R6228" s="155"/>
      <c r="S6228">
        <f t="shared" si="699"/>
        <v>36.521277776530191</v>
      </c>
      <c r="T6228">
        <f t="shared" si="700"/>
        <v>0</v>
      </c>
      <c r="U6228">
        <f t="shared" si="701"/>
        <v>44.303845901317167</v>
      </c>
      <c r="V6228">
        <f t="shared" si="702"/>
        <v>0</v>
      </c>
    </row>
    <row r="6229" spans="1:22">
      <c r="A6229" s="12">
        <f t="shared" si="691"/>
        <v>0</v>
      </c>
      <c r="B6229" t="str">
        <f>YEAR(C6229)&amp;VLOOKUP(MONTH(C6229),lookup!$G$2:$N$13,8)</f>
        <v>2025M04</v>
      </c>
      <c r="C6229" s="7">
        <f t="shared" si="704"/>
        <v>45766</v>
      </c>
      <c r="D6229" s="126">
        <v>46.669999620323303</v>
      </c>
      <c r="E6229">
        <f t="shared" si="690"/>
        <v>46.684349071398884</v>
      </c>
      <c r="F6229" s="126">
        <v>38.028986392659426</v>
      </c>
      <c r="G6229">
        <f t="shared" si="703"/>
        <v>37.964503581582747</v>
      </c>
      <c r="H6229">
        <f t="shared" si="696"/>
        <v>44.353937336856745</v>
      </c>
      <c r="I6229">
        <f t="shared" si="697"/>
        <v>36.562153225600937</v>
      </c>
      <c r="J6229">
        <f t="shared" si="698"/>
        <v>0</v>
      </c>
      <c r="K6229" s="165"/>
      <c r="M6229" s="66"/>
      <c r="O6229" s="156"/>
      <c r="P6229" s="158"/>
      <c r="Q6229" s="156"/>
      <c r="R6229" s="155"/>
      <c r="S6229">
        <f t="shared" si="699"/>
        <v>36.562153225600937</v>
      </c>
      <c r="T6229">
        <f t="shared" si="700"/>
        <v>0</v>
      </c>
      <c r="U6229">
        <f t="shared" si="701"/>
        <v>44.353937336856745</v>
      </c>
      <c r="V6229">
        <f t="shared" si="702"/>
        <v>0</v>
      </c>
    </row>
    <row r="6230" spans="1:22">
      <c r="A6230" s="12">
        <f t="shared" si="691"/>
        <v>0</v>
      </c>
      <c r="B6230" t="str">
        <f>YEAR(C6230)&amp;VLOOKUP(MONTH(C6230),lookup!$G$2:$N$13,8)</f>
        <v>2025M04</v>
      </c>
      <c r="C6230" s="7">
        <f t="shared" si="704"/>
        <v>45767</v>
      </c>
      <c r="D6230" s="126">
        <v>46.969134324916617</v>
      </c>
      <c r="E6230">
        <f t="shared" si="690"/>
        <v>46.734595386406738</v>
      </c>
      <c r="F6230" s="126">
        <v>38.209929416368567</v>
      </c>
      <c r="G6230">
        <f t="shared" si="703"/>
        <v>38.016060737708855</v>
      </c>
      <c r="H6230">
        <f t="shared" si="696"/>
        <v>44.428445902284736</v>
      </c>
      <c r="I6230">
        <f t="shared" si="697"/>
        <v>36.616028673520852</v>
      </c>
      <c r="J6230">
        <f t="shared" si="698"/>
        <v>0</v>
      </c>
      <c r="K6230" s="165"/>
      <c r="M6230" s="66"/>
      <c r="O6230" s="156"/>
      <c r="P6230" s="158"/>
      <c r="Q6230" s="156"/>
      <c r="R6230" s="155"/>
      <c r="S6230">
        <f t="shared" si="699"/>
        <v>36.616028673520852</v>
      </c>
      <c r="T6230">
        <f t="shared" si="700"/>
        <v>0</v>
      </c>
      <c r="U6230">
        <f t="shared" si="701"/>
        <v>44.428445902284736</v>
      </c>
      <c r="V6230">
        <f t="shared" si="702"/>
        <v>0</v>
      </c>
    </row>
    <row r="6231" spans="1:22">
      <c r="A6231" s="12">
        <f t="shared" si="691"/>
        <v>0</v>
      </c>
      <c r="B6231" t="str">
        <f>YEAR(C6231)&amp;VLOOKUP(MONTH(C6231),lookup!$G$2:$N$13,8)</f>
        <v>2025M04</v>
      </c>
      <c r="C6231" s="7">
        <f t="shared" si="704"/>
        <v>45768</v>
      </c>
      <c r="D6231" s="126">
        <v>47.242354905896107</v>
      </c>
      <c r="E6231">
        <f t="shared" si="690"/>
        <v>46.807899771116617</v>
      </c>
      <c r="F6231" s="126">
        <v>38.575418439398625</v>
      </c>
      <c r="G6231">
        <f t="shared" si="703"/>
        <v>38.087812355380834</v>
      </c>
      <c r="H6231">
        <f t="shared" si="696"/>
        <v>44.515515761844064</v>
      </c>
      <c r="I6231">
        <f t="shared" si="697"/>
        <v>36.689133224458622</v>
      </c>
      <c r="J6231">
        <f t="shared" si="698"/>
        <v>0</v>
      </c>
      <c r="K6231" s="165"/>
      <c r="M6231" s="66"/>
      <c r="O6231" s="156"/>
      <c r="P6231" s="158"/>
      <c r="Q6231" s="156"/>
      <c r="R6231" s="155"/>
      <c r="S6231">
        <f t="shared" si="699"/>
        <v>36.689133224458622</v>
      </c>
      <c r="T6231">
        <f t="shared" si="700"/>
        <v>0</v>
      </c>
      <c r="U6231">
        <f t="shared" si="701"/>
        <v>44.515515761844064</v>
      </c>
      <c r="V6231">
        <f t="shared" si="702"/>
        <v>0</v>
      </c>
    </row>
    <row r="6232" spans="1:22">
      <c r="A6232" s="12">
        <f t="shared" si="691"/>
        <v>0</v>
      </c>
      <c r="B6232" t="str">
        <f>YEAR(C6232)&amp;VLOOKUP(MONTH(C6232),lookup!$G$2:$N$13,8)</f>
        <v>2025M04</v>
      </c>
      <c r="C6232" s="7">
        <f t="shared" si="704"/>
        <v>45769</v>
      </c>
      <c r="D6232" s="126">
        <v>46.833738955139083</v>
      </c>
      <c r="E6232">
        <f t="shared" si="690"/>
        <v>46.829413852024153</v>
      </c>
      <c r="F6232" s="126">
        <v>37.96982009375224</v>
      </c>
      <c r="G6232">
        <f t="shared" si="703"/>
        <v>38.104127833954109</v>
      </c>
      <c r="H6232">
        <f t="shared" si="696"/>
        <v>44.587745714562615</v>
      </c>
      <c r="I6232">
        <f t="shared" si="697"/>
        <v>36.735354863508839</v>
      </c>
      <c r="J6232">
        <f t="shared" si="698"/>
        <v>0</v>
      </c>
      <c r="K6232" s="165"/>
      <c r="M6232" s="66"/>
      <c r="O6232" s="156"/>
      <c r="P6232" s="158"/>
      <c r="Q6232" s="156"/>
      <c r="R6232" s="155"/>
      <c r="S6232">
        <f t="shared" si="699"/>
        <v>36.735354863508839</v>
      </c>
      <c r="T6232">
        <f t="shared" si="700"/>
        <v>0</v>
      </c>
      <c r="U6232">
        <f t="shared" si="701"/>
        <v>44.587745714562615</v>
      </c>
      <c r="V6232">
        <f t="shared" si="702"/>
        <v>0</v>
      </c>
    </row>
    <row r="6233" spans="1:22">
      <c r="A6233" s="12">
        <f t="shared" si="691"/>
        <v>0</v>
      </c>
      <c r="B6233" t="str">
        <f>YEAR(C6233)&amp;VLOOKUP(MONTH(C6233),lookup!$G$2:$N$13,8)</f>
        <v>2025M04</v>
      </c>
      <c r="C6233" s="7">
        <f t="shared" si="704"/>
        <v>45770</v>
      </c>
      <c r="D6233" s="126">
        <v>47.067977733375457</v>
      </c>
      <c r="E6233">
        <f t="shared" si="690"/>
        <v>46.903225044709885</v>
      </c>
      <c r="F6233" s="126">
        <v>38.37256272934524</v>
      </c>
      <c r="G6233">
        <f t="shared" si="703"/>
        <v>38.166571313354524</v>
      </c>
      <c r="H6233">
        <f t="shared" si="696"/>
        <v>44.6492290174494</v>
      </c>
      <c r="I6233">
        <f t="shared" si="697"/>
        <v>36.782418551195242</v>
      </c>
      <c r="J6233">
        <f t="shared" si="698"/>
        <v>0</v>
      </c>
      <c r="K6233" s="165"/>
      <c r="M6233" s="66"/>
      <c r="O6233" s="156"/>
      <c r="P6233" s="158"/>
      <c r="Q6233" s="156"/>
      <c r="R6233" s="155"/>
      <c r="S6233">
        <f t="shared" si="699"/>
        <v>36.782418551195242</v>
      </c>
      <c r="T6233">
        <f t="shared" si="700"/>
        <v>0</v>
      </c>
      <c r="U6233">
        <f t="shared" si="701"/>
        <v>44.6492290174494</v>
      </c>
      <c r="V6233">
        <f t="shared" si="702"/>
        <v>0</v>
      </c>
    </row>
    <row r="6234" spans="1:22">
      <c r="A6234" s="12">
        <f t="shared" si="691"/>
        <v>0</v>
      </c>
      <c r="B6234" t="str">
        <f>YEAR(C6234)&amp;VLOOKUP(MONTH(C6234),lookup!$G$2:$N$13,8)</f>
        <v>2025M04</v>
      </c>
      <c r="C6234" s="7">
        <f t="shared" si="704"/>
        <v>45771</v>
      </c>
      <c r="D6234" s="126">
        <v>47.548992213672889</v>
      </c>
      <c r="E6234">
        <f t="shared" si="690"/>
        <v>46.998975146797186</v>
      </c>
      <c r="F6234" s="126">
        <v>38.620038055207935</v>
      </c>
      <c r="G6234">
        <f t="shared" si="703"/>
        <v>38.248406584527125</v>
      </c>
      <c r="H6234">
        <f t="shared" si="696"/>
        <v>44.714266667101001</v>
      </c>
      <c r="I6234">
        <f t="shared" si="697"/>
        <v>36.82554739792225</v>
      </c>
      <c r="J6234">
        <f t="shared" si="698"/>
        <v>0</v>
      </c>
      <c r="K6234" s="165"/>
      <c r="M6234" s="66"/>
      <c r="O6234" s="156"/>
      <c r="P6234" s="158"/>
      <c r="Q6234" s="156"/>
      <c r="R6234" s="155"/>
      <c r="S6234">
        <f t="shared" si="699"/>
        <v>36.82554739792225</v>
      </c>
      <c r="T6234">
        <f t="shared" si="700"/>
        <v>0</v>
      </c>
      <c r="U6234">
        <f t="shared" si="701"/>
        <v>44.714266667101001</v>
      </c>
      <c r="V6234">
        <f t="shared" si="702"/>
        <v>0</v>
      </c>
    </row>
    <row r="6235" spans="1:22">
      <c r="A6235" s="12">
        <f t="shared" si="691"/>
        <v>0</v>
      </c>
      <c r="B6235" t="str">
        <f>YEAR(C6235)&amp;VLOOKUP(MONTH(C6235),lookup!$G$2:$N$13,8)</f>
        <v>2025M04</v>
      </c>
      <c r="C6235" s="7">
        <f t="shared" si="704"/>
        <v>45772</v>
      </c>
      <c r="D6235" s="126">
        <v>46.71373421258123</v>
      </c>
      <c r="E6235">
        <f t="shared" si="690"/>
        <v>47.027430570692431</v>
      </c>
      <c r="F6235" s="126">
        <v>38.098175799071754</v>
      </c>
      <c r="G6235">
        <f t="shared" si="703"/>
        <v>38.275695680057567</v>
      </c>
      <c r="H6235">
        <f t="shared" si="696"/>
        <v>44.791269577289562</v>
      </c>
      <c r="I6235">
        <f t="shared" si="697"/>
        <v>36.872575183761228</v>
      </c>
      <c r="J6235">
        <f t="shared" si="698"/>
        <v>0</v>
      </c>
      <c r="K6235" s="165"/>
      <c r="M6235" s="66"/>
      <c r="O6235" s="156"/>
      <c r="P6235" s="158"/>
      <c r="Q6235" s="156"/>
      <c r="R6235" s="155"/>
      <c r="S6235">
        <f t="shared" si="699"/>
        <v>36.872575183761228</v>
      </c>
      <c r="T6235">
        <f t="shared" si="700"/>
        <v>0</v>
      </c>
      <c r="U6235">
        <f t="shared" si="701"/>
        <v>44.791269577289562</v>
      </c>
      <c r="V6235">
        <f t="shared" si="702"/>
        <v>0</v>
      </c>
    </row>
    <row r="6236" spans="1:22">
      <c r="A6236" s="12">
        <f t="shared" si="691"/>
        <v>0</v>
      </c>
      <c r="B6236" t="str">
        <f>YEAR(C6236)&amp;VLOOKUP(MONTH(C6236),lookup!$G$2:$N$13,8)</f>
        <v>2025M04</v>
      </c>
      <c r="C6236" s="7">
        <f t="shared" si="704"/>
        <v>45773</v>
      </c>
      <c r="D6236" s="126">
        <v>47.507184933559657</v>
      </c>
      <c r="E6236">
        <f t="shared" si="690"/>
        <v>47.110735052401893</v>
      </c>
      <c r="F6236" s="126">
        <v>38.580104473811524</v>
      </c>
      <c r="G6236">
        <f t="shared" si="703"/>
        <v>38.338116345024901</v>
      </c>
      <c r="H6236">
        <f t="shared" si="696"/>
        <v>44.835675320119485</v>
      </c>
      <c r="I6236">
        <f t="shared" si="697"/>
        <v>36.907862999938274</v>
      </c>
      <c r="J6236">
        <f t="shared" si="698"/>
        <v>0</v>
      </c>
      <c r="K6236" s="165"/>
      <c r="M6236" s="66"/>
      <c r="O6236" s="156"/>
      <c r="P6236" s="158"/>
      <c r="Q6236" s="156"/>
      <c r="R6236" s="155"/>
      <c r="S6236">
        <f t="shared" si="699"/>
        <v>36.907862999938274</v>
      </c>
      <c r="T6236">
        <f t="shared" si="700"/>
        <v>0</v>
      </c>
      <c r="U6236">
        <f t="shared" si="701"/>
        <v>44.835675320119485</v>
      </c>
      <c r="V6236">
        <f t="shared" si="702"/>
        <v>0</v>
      </c>
    </row>
    <row r="6237" spans="1:22">
      <c r="A6237" s="12">
        <f t="shared" si="691"/>
        <v>0</v>
      </c>
      <c r="B6237" t="str">
        <f>YEAR(C6237)&amp;VLOOKUP(MONTH(C6237),lookup!$G$2:$N$13,8)</f>
        <v>2025M04</v>
      </c>
      <c r="C6237" s="7">
        <f t="shared" si="704"/>
        <v>45774</v>
      </c>
      <c r="D6237" s="126">
        <v>47.158783656198146</v>
      </c>
      <c r="E6237">
        <f t="shared" si="690"/>
        <v>47.134319783835906</v>
      </c>
      <c r="F6237" s="126">
        <v>38.506488967098569</v>
      </c>
      <c r="G6237">
        <f t="shared" si="703"/>
        <v>38.362216133235677</v>
      </c>
      <c r="H6237">
        <f t="shared" si="696"/>
        <v>44.894004143696037</v>
      </c>
      <c r="I6237">
        <f t="shared" si="697"/>
        <v>36.940292266141356</v>
      </c>
      <c r="J6237">
        <f t="shared" si="698"/>
        <v>0</v>
      </c>
      <c r="K6237" s="165"/>
      <c r="M6237" s="66"/>
      <c r="O6237" s="156"/>
      <c r="P6237" s="158"/>
      <c r="Q6237" s="156"/>
      <c r="R6237" s="155"/>
      <c r="S6237">
        <f t="shared" si="699"/>
        <v>36.940292266141356</v>
      </c>
      <c r="T6237">
        <f t="shared" si="700"/>
        <v>0</v>
      </c>
      <c r="U6237">
        <f t="shared" si="701"/>
        <v>44.894004143696037</v>
      </c>
      <c r="V6237">
        <f t="shared" si="702"/>
        <v>0</v>
      </c>
    </row>
    <row r="6238" spans="1:22">
      <c r="A6238" s="12">
        <f t="shared" si="691"/>
        <v>0</v>
      </c>
      <c r="B6238" t="str">
        <f>YEAR(C6238)&amp;VLOOKUP(MONTH(C6238),lookup!$G$2:$N$13,8)</f>
        <v>2025M04</v>
      </c>
      <c r="C6238" s="7">
        <f t="shared" si="704"/>
        <v>45775</v>
      </c>
      <c r="D6238" s="126">
        <v>47.133169663700443</v>
      </c>
      <c r="E6238">
        <f t="shared" si="690"/>
        <v>47.169524551556677</v>
      </c>
      <c r="F6238" s="126">
        <v>38.188634073540975</v>
      </c>
      <c r="G6238">
        <f t="shared" si="703"/>
        <v>38.379119672624682</v>
      </c>
      <c r="H6238">
        <f t="shared" si="696"/>
        <v>44.931603981091953</v>
      </c>
      <c r="I6238">
        <f t="shared" si="697"/>
        <v>36.966064587471294</v>
      </c>
      <c r="J6238">
        <f t="shared" si="698"/>
        <v>0</v>
      </c>
      <c r="K6238" s="165"/>
      <c r="M6238" s="66"/>
      <c r="O6238" s="156"/>
      <c r="P6238" s="158"/>
      <c r="Q6238" s="156"/>
      <c r="R6238" s="155"/>
      <c r="S6238">
        <f t="shared" si="699"/>
        <v>36.966064587471294</v>
      </c>
      <c r="T6238">
        <f t="shared" si="700"/>
        <v>0</v>
      </c>
      <c r="U6238">
        <f t="shared" si="701"/>
        <v>44.931603981091953</v>
      </c>
      <c r="V6238">
        <f t="shared" si="702"/>
        <v>0</v>
      </c>
    </row>
    <row r="6239" spans="1:22">
      <c r="A6239" s="12">
        <f t="shared" si="691"/>
        <v>0</v>
      </c>
      <c r="B6239" t="str">
        <f>YEAR(C6239)&amp;VLOOKUP(MONTH(C6239),lookup!$G$2:$N$13,8)</f>
        <v>2025M04</v>
      </c>
      <c r="C6239" s="7">
        <f t="shared" si="704"/>
        <v>45776</v>
      </c>
      <c r="D6239" s="126">
        <v>47.250449463936221</v>
      </c>
      <c r="E6239">
        <f t="shared" si="690"/>
        <v>47.185236438980908</v>
      </c>
      <c r="F6239" s="126">
        <v>38.51892368553424</v>
      </c>
      <c r="G6239">
        <f t="shared" si="703"/>
        <v>38.387785496857234</v>
      </c>
      <c r="H6239">
        <f t="shared" si="696"/>
        <v>44.96764353883141</v>
      </c>
      <c r="I6239">
        <f t="shared" si="697"/>
        <v>36.971084198036365</v>
      </c>
      <c r="J6239">
        <f t="shared" si="698"/>
        <v>0</v>
      </c>
      <c r="K6239" s="165"/>
      <c r="M6239" s="66"/>
      <c r="O6239" s="156"/>
      <c r="P6239" s="158"/>
      <c r="Q6239" s="156"/>
      <c r="R6239" s="155"/>
      <c r="S6239">
        <f t="shared" si="699"/>
        <v>36.971084198036365</v>
      </c>
      <c r="T6239">
        <f t="shared" si="700"/>
        <v>0</v>
      </c>
      <c r="U6239">
        <f t="shared" si="701"/>
        <v>44.96764353883141</v>
      </c>
      <c r="V6239">
        <f t="shared" si="702"/>
        <v>0</v>
      </c>
    </row>
    <row r="6240" spans="1:22">
      <c r="A6240" s="12">
        <f t="shared" si="691"/>
        <v>0</v>
      </c>
      <c r="B6240" t="str">
        <f>YEAR(C6240)&amp;VLOOKUP(MONTH(C6240),lookup!$G$2:$N$13,8)</f>
        <v>2025M04</v>
      </c>
      <c r="C6240" s="7">
        <f t="shared" si="704"/>
        <v>45777</v>
      </c>
      <c r="D6240" s="126">
        <v>47.379867045011373</v>
      </c>
      <c r="E6240">
        <f t="shared" si="690"/>
        <v>47.205275680542805</v>
      </c>
      <c r="F6240" s="126">
        <v>38.370512138015101</v>
      </c>
      <c r="G6240">
        <f t="shared" si="703"/>
        <v>38.392034923190934</v>
      </c>
      <c r="H6240">
        <f t="shared" si="696"/>
        <v>44.9969503294747</v>
      </c>
      <c r="I6240">
        <f t="shared" si="697"/>
        <v>36.990389914070178</v>
      </c>
      <c r="J6240">
        <f t="shared" si="698"/>
        <v>0</v>
      </c>
      <c r="K6240" s="165"/>
      <c r="M6240" s="66"/>
      <c r="O6240" s="156"/>
      <c r="P6240" s="158"/>
      <c r="Q6240" s="156"/>
      <c r="R6240" s="155"/>
      <c r="S6240">
        <f t="shared" si="699"/>
        <v>36.990389914070178</v>
      </c>
      <c r="T6240">
        <f t="shared" si="700"/>
        <v>0</v>
      </c>
      <c r="U6240">
        <f t="shared" si="701"/>
        <v>44.9969503294747</v>
      </c>
      <c r="V6240">
        <f t="shared" si="702"/>
        <v>0</v>
      </c>
    </row>
    <row r="6241" spans="1:22">
      <c r="A6241" s="12">
        <f t="shared" si="691"/>
        <v>0</v>
      </c>
      <c r="B6241" t="str">
        <f>YEAR(C6241)&amp;VLOOKUP(MONTH(C6241),lookup!$G$2:$N$13,8)</f>
        <v>2025M05</v>
      </c>
      <c r="C6241" s="7">
        <f t="shared" si="704"/>
        <v>45778</v>
      </c>
      <c r="D6241" s="126">
        <v>47.362310045740308</v>
      </c>
      <c r="E6241">
        <f t="shared" si="690"/>
        <v>47.277719436162194</v>
      </c>
      <c r="F6241" s="126">
        <v>38.653923061800292</v>
      </c>
      <c r="G6241">
        <f t="shared" si="703"/>
        <v>38.45593221586342</v>
      </c>
      <c r="H6241">
        <f t="shared" si="696"/>
        <v>45.03584420741398</v>
      </c>
      <c r="I6241">
        <f t="shared" si="697"/>
        <v>37.016677350772042</v>
      </c>
      <c r="J6241">
        <f t="shared" si="698"/>
        <v>0</v>
      </c>
      <c r="K6241" s="165"/>
      <c r="M6241" s="66"/>
      <c r="O6241" s="156"/>
      <c r="P6241" s="158"/>
      <c r="Q6241" s="156"/>
      <c r="R6241" s="155"/>
      <c r="S6241">
        <f t="shared" si="699"/>
        <v>37.016677350772042</v>
      </c>
      <c r="T6241">
        <f t="shared" si="700"/>
        <v>0</v>
      </c>
      <c r="U6241">
        <f t="shared" si="701"/>
        <v>45.03584420741398</v>
      </c>
      <c r="V6241">
        <f t="shared" si="702"/>
        <v>0</v>
      </c>
    </row>
    <row r="6242" spans="1:22">
      <c r="A6242" s="12">
        <f t="shared" si="691"/>
        <v>0</v>
      </c>
      <c r="B6242" t="str">
        <f>YEAR(C6242)&amp;VLOOKUP(MONTH(C6242),lookup!$G$2:$N$13,8)</f>
        <v>2025M05</v>
      </c>
      <c r="C6242" s="7">
        <f t="shared" si="704"/>
        <v>45779</v>
      </c>
      <c r="D6242" s="126">
        <v>47.435205277304135</v>
      </c>
      <c r="E6242">
        <f t="shared" si="690"/>
        <v>47.264609447951187</v>
      </c>
      <c r="F6242" s="126">
        <v>38.522166542033361</v>
      </c>
      <c r="G6242">
        <f t="shared" si="703"/>
        <v>38.444987085308497</v>
      </c>
      <c r="H6242">
        <f t="shared" si="696"/>
        <v>45.058415449209576</v>
      </c>
      <c r="I6242">
        <f t="shared" si="697"/>
        <v>37.038632186747407</v>
      </c>
      <c r="J6242">
        <f t="shared" si="698"/>
        <v>0</v>
      </c>
      <c r="K6242" s="165"/>
      <c r="M6242" s="66"/>
      <c r="O6242" s="156"/>
      <c r="P6242" s="158"/>
      <c r="Q6242" s="156"/>
      <c r="R6242" s="155"/>
      <c r="S6242">
        <f t="shared" si="699"/>
        <v>37.038632186747407</v>
      </c>
      <c r="T6242">
        <f t="shared" si="700"/>
        <v>0</v>
      </c>
      <c r="U6242">
        <f t="shared" si="701"/>
        <v>45.058415449209576</v>
      </c>
      <c r="V6242">
        <f t="shared" si="702"/>
        <v>0</v>
      </c>
    </row>
    <row r="6243" spans="1:22">
      <c r="A6243" s="12">
        <f t="shared" si="691"/>
        <v>0</v>
      </c>
      <c r="B6243" t="str">
        <f>YEAR(C6243)&amp;VLOOKUP(MONTH(C6243),lookup!$G$2:$N$13,8)</f>
        <v>2025M05</v>
      </c>
      <c r="C6243" s="7">
        <f t="shared" si="704"/>
        <v>45780</v>
      </c>
      <c r="D6243" s="126">
        <v>47.586879002966739</v>
      </c>
      <c r="E6243">
        <f t="shared" si="690"/>
        <v>47.354855609580994</v>
      </c>
      <c r="F6243" s="126">
        <v>38.781436583191599</v>
      </c>
      <c r="G6243">
        <f t="shared" si="703"/>
        <v>38.510603185657061</v>
      </c>
      <c r="H6243">
        <f t="shared" si="696"/>
        <v>45.087177351813601</v>
      </c>
      <c r="I6243">
        <f t="shared" si="697"/>
        <v>37.058599607912491</v>
      </c>
      <c r="J6243">
        <f t="shared" si="698"/>
        <v>0</v>
      </c>
      <c r="K6243" s="165"/>
      <c r="M6243" s="66"/>
      <c r="O6243" s="156"/>
      <c r="P6243" s="158"/>
      <c r="Q6243" s="156"/>
      <c r="R6243" s="155"/>
      <c r="S6243">
        <f t="shared" si="699"/>
        <v>37.058599607912491</v>
      </c>
      <c r="T6243">
        <f t="shared" si="700"/>
        <v>0</v>
      </c>
      <c r="U6243">
        <f t="shared" si="701"/>
        <v>45.087177351813601</v>
      </c>
      <c r="V6243">
        <f t="shared" si="702"/>
        <v>0</v>
      </c>
    </row>
    <row r="6244" spans="1:22">
      <c r="A6244" s="12">
        <f t="shared" si="691"/>
        <v>0</v>
      </c>
      <c r="B6244" t="str">
        <f>YEAR(C6244)&amp;VLOOKUP(MONTH(C6244),lookup!$G$2:$N$13,8)</f>
        <v>2025M05</v>
      </c>
      <c r="C6244" s="7">
        <f t="shared" si="704"/>
        <v>45781</v>
      </c>
      <c r="D6244" s="126">
        <v>47.847591180574689</v>
      </c>
      <c r="E6244">
        <f t="shared" si="690"/>
        <v>47.43566612642563</v>
      </c>
      <c r="F6244" s="126">
        <v>38.880568502107543</v>
      </c>
      <c r="G6244">
        <f t="shared" si="703"/>
        <v>38.587043389806119</v>
      </c>
      <c r="H6244">
        <f t="shared" si="696"/>
        <v>45.128785200989419</v>
      </c>
      <c r="I6244">
        <f t="shared" si="697"/>
        <v>37.097836370909739</v>
      </c>
      <c r="J6244">
        <f t="shared" si="698"/>
        <v>0</v>
      </c>
      <c r="K6244" s="165"/>
      <c r="M6244" s="66"/>
      <c r="O6244" s="156"/>
      <c r="P6244" s="158"/>
      <c r="Q6244" s="156"/>
      <c r="R6244" s="155"/>
      <c r="S6244">
        <f t="shared" si="699"/>
        <v>37.097836370909739</v>
      </c>
      <c r="T6244">
        <f t="shared" si="700"/>
        <v>0</v>
      </c>
      <c r="U6244">
        <f t="shared" si="701"/>
        <v>45.128785200989419</v>
      </c>
      <c r="V6244">
        <f t="shared" si="702"/>
        <v>0</v>
      </c>
    </row>
    <row r="6245" spans="1:22">
      <c r="A6245" s="12">
        <f t="shared" si="691"/>
        <v>0</v>
      </c>
      <c r="B6245" t="str">
        <f>YEAR(C6245)&amp;VLOOKUP(MONTH(C6245),lookup!$G$2:$N$13,8)</f>
        <v>2025M05</v>
      </c>
      <c r="C6245" s="7">
        <f t="shared" si="704"/>
        <v>45782</v>
      </c>
      <c r="D6245" s="126">
        <v>47.16547337871144</v>
      </c>
      <c r="E6245">
        <f t="shared" si="690"/>
        <v>47.429002893647308</v>
      </c>
      <c r="F6245" s="126">
        <v>38.422792915356453</v>
      </c>
      <c r="G6245">
        <f t="shared" si="703"/>
        <v>38.573801489057416</v>
      </c>
      <c r="H6245">
        <f t="shared" si="696"/>
        <v>45.14532437115556</v>
      </c>
      <c r="I6245">
        <f t="shared" si="697"/>
        <v>37.111849387911818</v>
      </c>
      <c r="J6245">
        <f t="shared" si="698"/>
        <v>0</v>
      </c>
      <c r="K6245" s="165"/>
      <c r="M6245" s="66"/>
      <c r="O6245" s="156"/>
      <c r="P6245" s="158"/>
      <c r="Q6245" s="156"/>
      <c r="R6245" s="155"/>
      <c r="S6245">
        <f t="shared" si="699"/>
        <v>37.111849387911818</v>
      </c>
      <c r="T6245">
        <f t="shared" si="700"/>
        <v>0</v>
      </c>
      <c r="U6245">
        <f t="shared" si="701"/>
        <v>45.14532437115556</v>
      </c>
      <c r="V6245">
        <f t="shared" si="702"/>
        <v>0</v>
      </c>
    </row>
    <row r="6246" spans="1:22">
      <c r="A6246" s="12">
        <f t="shared" si="691"/>
        <v>0</v>
      </c>
      <c r="B6246" t="str">
        <f>YEAR(C6246)&amp;VLOOKUP(MONTH(C6246),lookup!$G$2:$N$13,8)</f>
        <v>2025M05</v>
      </c>
      <c r="C6246" s="7">
        <f t="shared" si="704"/>
        <v>45783</v>
      </c>
      <c r="D6246" s="126">
        <v>47.29536015490558</v>
      </c>
      <c r="E6246">
        <f t="shared" si="690"/>
        <v>47.43209755850549</v>
      </c>
      <c r="F6246" s="126">
        <v>38.350209871578137</v>
      </c>
      <c r="G6246">
        <f t="shared" si="703"/>
        <v>38.582208120898329</v>
      </c>
      <c r="H6246">
        <f t="shared" si="696"/>
        <v>45.184037463548833</v>
      </c>
      <c r="I6246">
        <f t="shared" si="697"/>
        <v>37.156027264457592</v>
      </c>
      <c r="J6246">
        <f t="shared" si="698"/>
        <v>0</v>
      </c>
      <c r="K6246" s="165"/>
      <c r="M6246" s="66"/>
      <c r="O6246" s="156"/>
      <c r="P6246" s="158"/>
      <c r="Q6246" s="156"/>
      <c r="R6246" s="155"/>
      <c r="S6246">
        <f t="shared" si="699"/>
        <v>37.156027264457592</v>
      </c>
      <c r="T6246">
        <f t="shared" si="700"/>
        <v>0</v>
      </c>
      <c r="U6246">
        <f t="shared" si="701"/>
        <v>45.184037463548833</v>
      </c>
      <c r="V6246">
        <f t="shared" si="702"/>
        <v>0</v>
      </c>
    </row>
    <row r="6247" spans="1:22">
      <c r="A6247" s="12">
        <f t="shared" si="691"/>
        <v>0</v>
      </c>
      <c r="B6247" t="str">
        <f>YEAR(C6247)&amp;VLOOKUP(MONTH(C6247),lookup!$G$2:$N$13,8)</f>
        <v>2025M05</v>
      </c>
      <c r="C6247" s="7">
        <f t="shared" si="704"/>
        <v>45784</v>
      </c>
      <c r="D6247" s="126">
        <v>47.271410549456178</v>
      </c>
      <c r="E6247">
        <f t="shared" si="690"/>
        <v>47.425832668326805</v>
      </c>
      <c r="F6247" s="126">
        <v>38.420139189858375</v>
      </c>
      <c r="G6247">
        <f t="shared" si="703"/>
        <v>38.556552100590096</v>
      </c>
      <c r="H6247">
        <f t="shared" si="696"/>
        <v>45.205846252446484</v>
      </c>
      <c r="I6247">
        <f t="shared" si="697"/>
        <v>37.17758296627067</v>
      </c>
      <c r="J6247">
        <f t="shared" si="698"/>
        <v>0</v>
      </c>
      <c r="K6247" s="165"/>
      <c r="M6247" s="66"/>
      <c r="O6247" s="156"/>
      <c r="P6247" s="158"/>
      <c r="Q6247" s="156"/>
      <c r="R6247" s="155"/>
      <c r="S6247">
        <f t="shared" si="699"/>
        <v>37.17758296627067</v>
      </c>
      <c r="T6247">
        <f t="shared" si="700"/>
        <v>0</v>
      </c>
      <c r="U6247">
        <f t="shared" si="701"/>
        <v>45.205846252446484</v>
      </c>
      <c r="V6247">
        <f t="shared" si="702"/>
        <v>0</v>
      </c>
    </row>
    <row r="6248" spans="1:22">
      <c r="A6248" s="12">
        <f t="shared" si="691"/>
        <v>0</v>
      </c>
      <c r="B6248" t="str">
        <f>YEAR(C6248)&amp;VLOOKUP(MONTH(C6248),lookup!$G$2:$N$13,8)</f>
        <v>2025M05</v>
      </c>
      <c r="C6248" s="7">
        <f t="shared" si="704"/>
        <v>45785</v>
      </c>
      <c r="D6248" s="126">
        <v>47.262711990207123</v>
      </c>
      <c r="E6248">
        <f t="shared" si="690"/>
        <v>47.404136036810115</v>
      </c>
      <c r="F6248" s="126">
        <v>38.294258903474358</v>
      </c>
      <c r="G6248">
        <f t="shared" si="703"/>
        <v>38.532793970218052</v>
      </c>
      <c r="H6248">
        <f t="shared" si="696"/>
        <v>45.243068962469849</v>
      </c>
      <c r="I6248">
        <f t="shared" si="697"/>
        <v>37.210227218036742</v>
      </c>
      <c r="J6248">
        <f t="shared" si="698"/>
        <v>0</v>
      </c>
      <c r="K6248" s="165"/>
      <c r="M6248" s="66"/>
      <c r="O6248" s="156"/>
      <c r="P6248" s="158"/>
      <c r="Q6248" s="156"/>
      <c r="R6248" s="155"/>
      <c r="S6248">
        <f t="shared" si="699"/>
        <v>37.210227218036742</v>
      </c>
      <c r="T6248">
        <f t="shared" si="700"/>
        <v>0</v>
      </c>
      <c r="U6248">
        <f t="shared" si="701"/>
        <v>45.243068962469849</v>
      </c>
      <c r="V6248">
        <f t="shared" si="702"/>
        <v>0</v>
      </c>
    </row>
    <row r="6249" spans="1:22">
      <c r="A6249" s="12">
        <f t="shared" si="691"/>
        <v>0</v>
      </c>
      <c r="B6249" t="str">
        <f>YEAR(C6249)&amp;VLOOKUP(MONTH(C6249),lookup!$G$2:$N$13,8)</f>
        <v>2025M05</v>
      </c>
      <c r="C6249" s="7">
        <f t="shared" si="704"/>
        <v>45786</v>
      </c>
      <c r="D6249" s="126">
        <v>47.261106301417399</v>
      </c>
      <c r="E6249">
        <f t="shared" si="690"/>
        <v>47.370663077660822</v>
      </c>
      <c r="F6249" s="126">
        <v>38.489943392226515</v>
      </c>
      <c r="G6249">
        <f t="shared" si="703"/>
        <v>38.498254141622596</v>
      </c>
      <c r="H6249">
        <f t="shared" si="696"/>
        <v>45.237505805832178</v>
      </c>
      <c r="I6249">
        <f t="shared" si="697"/>
        <v>37.194846949883342</v>
      </c>
      <c r="J6249">
        <f t="shared" si="698"/>
        <v>0</v>
      </c>
      <c r="K6249" s="165"/>
      <c r="M6249" s="66"/>
      <c r="O6249" s="156"/>
      <c r="P6249" s="158"/>
      <c r="Q6249" s="156"/>
      <c r="R6249" s="155"/>
      <c r="S6249">
        <f t="shared" si="699"/>
        <v>37.194846949883342</v>
      </c>
      <c r="T6249">
        <f t="shared" si="700"/>
        <v>0</v>
      </c>
      <c r="U6249">
        <f t="shared" si="701"/>
        <v>45.237505805832178</v>
      </c>
      <c r="V6249">
        <f t="shared" si="702"/>
        <v>0</v>
      </c>
    </row>
    <row r="6250" spans="1:22">
      <c r="A6250" s="12">
        <f t="shared" si="691"/>
        <v>0</v>
      </c>
      <c r="B6250" t="str">
        <f>YEAR(C6250)&amp;VLOOKUP(MONTH(C6250),lookup!$G$2:$N$13,8)</f>
        <v>2025M05</v>
      </c>
      <c r="C6250" s="7">
        <f t="shared" si="704"/>
        <v>45787</v>
      </c>
      <c r="D6250" s="126">
        <v>47.818423993266151</v>
      </c>
      <c r="E6250">
        <f t="shared" si="690"/>
        <v>47.392183648466073</v>
      </c>
      <c r="F6250" s="126">
        <v>38.741989051309915</v>
      </c>
      <c r="G6250">
        <f t="shared" si="703"/>
        <v>38.500444760885912</v>
      </c>
      <c r="H6250">
        <f t="shared" si="696"/>
        <v>45.218768522311848</v>
      </c>
      <c r="I6250">
        <f t="shared" si="697"/>
        <v>37.174954090865164</v>
      </c>
      <c r="J6250">
        <f t="shared" si="698"/>
        <v>0</v>
      </c>
      <c r="K6250" s="165"/>
      <c r="M6250" s="66"/>
      <c r="O6250" s="156"/>
      <c r="P6250" s="158"/>
      <c r="Q6250" s="156"/>
      <c r="R6250" s="155"/>
      <c r="S6250">
        <f t="shared" si="699"/>
        <v>37.174954090865164</v>
      </c>
      <c r="T6250">
        <f t="shared" si="700"/>
        <v>0</v>
      </c>
      <c r="U6250">
        <f t="shared" si="701"/>
        <v>45.218768522311848</v>
      </c>
      <c r="V6250">
        <f t="shared" si="702"/>
        <v>0</v>
      </c>
    </row>
    <row r="6251" spans="1:22">
      <c r="A6251" s="12">
        <f t="shared" si="691"/>
        <v>0</v>
      </c>
      <c r="B6251" t="str">
        <f>YEAR(C6251)&amp;VLOOKUP(MONTH(C6251),lookup!$G$2:$N$13,8)</f>
        <v>2025M05</v>
      </c>
      <c r="C6251" s="7">
        <f t="shared" si="704"/>
        <v>45788</v>
      </c>
      <c r="D6251" s="126">
        <v>47.344636017006145</v>
      </c>
      <c r="E6251">
        <f t="shared" si="690"/>
        <v>47.39197368170143</v>
      </c>
      <c r="F6251" s="126">
        <v>38.572548371221664</v>
      </c>
      <c r="G6251">
        <f t="shared" si="703"/>
        <v>38.499868868959894</v>
      </c>
      <c r="H6251">
        <f t="shared" si="696"/>
        <v>45.21633536833604</v>
      </c>
      <c r="I6251">
        <f t="shared" si="697"/>
        <v>37.170745639792145</v>
      </c>
      <c r="J6251">
        <f t="shared" si="698"/>
        <v>0</v>
      </c>
      <c r="K6251" s="165"/>
      <c r="M6251" s="66"/>
      <c r="O6251" s="156"/>
      <c r="P6251" s="158"/>
      <c r="Q6251" s="156"/>
      <c r="R6251" s="155"/>
      <c r="S6251">
        <f t="shared" si="699"/>
        <v>37.170745639792145</v>
      </c>
      <c r="T6251">
        <f t="shared" si="700"/>
        <v>0</v>
      </c>
      <c r="U6251">
        <f t="shared" si="701"/>
        <v>45.21633536833604</v>
      </c>
      <c r="V6251">
        <f t="shared" si="702"/>
        <v>0</v>
      </c>
    </row>
    <row r="6252" spans="1:22">
      <c r="A6252" s="12">
        <f t="shared" si="691"/>
        <v>0</v>
      </c>
      <c r="B6252" t="str">
        <f>YEAR(C6252)&amp;VLOOKUP(MONTH(C6252),lookup!$G$2:$N$13,8)</f>
        <v>2025M05</v>
      </c>
      <c r="C6252" s="7">
        <f t="shared" si="704"/>
        <v>45789</v>
      </c>
      <c r="D6252" s="126">
        <v>47.033409076810003</v>
      </c>
      <c r="E6252">
        <f t="shared" si="690"/>
        <v>47.319258043708167</v>
      </c>
      <c r="F6252" s="126">
        <v>38.04857613917622</v>
      </c>
      <c r="G6252">
        <f t="shared" si="703"/>
        <v>38.42273320190985</v>
      </c>
      <c r="H6252">
        <f t="shared" si="696"/>
        <v>45.174260345551474</v>
      </c>
      <c r="I6252">
        <f t="shared" si="697"/>
        <v>37.136918586070657</v>
      </c>
      <c r="J6252">
        <f t="shared" si="698"/>
        <v>0</v>
      </c>
      <c r="K6252" s="165"/>
      <c r="M6252" s="66"/>
      <c r="O6252" s="156"/>
      <c r="P6252" s="158"/>
      <c r="Q6252" s="156"/>
      <c r="R6252" s="155"/>
      <c r="S6252">
        <f t="shared" si="699"/>
        <v>37.136918586070657</v>
      </c>
      <c r="T6252">
        <f t="shared" si="700"/>
        <v>0</v>
      </c>
      <c r="U6252">
        <f t="shared" si="701"/>
        <v>45.174260345551474</v>
      </c>
      <c r="V6252">
        <f t="shared" si="702"/>
        <v>0</v>
      </c>
    </row>
    <row r="6253" spans="1:22">
      <c r="A6253" s="12">
        <f t="shared" si="691"/>
        <v>0</v>
      </c>
      <c r="B6253" t="str">
        <f>YEAR(C6253)&amp;VLOOKUP(MONTH(C6253),lookup!$G$2:$N$13,8)</f>
        <v>2025M05</v>
      </c>
      <c r="C6253" s="7">
        <f t="shared" si="704"/>
        <v>45790</v>
      </c>
      <c r="D6253" s="126">
        <v>47.12018352072063</v>
      </c>
      <c r="E6253">
        <f t="shared" ref="E6253:E6316" si="705">AVERAGE(SUM(D6246:D6253)/8,SUM(D6248:D6253)/6)</f>
        <v>47.303825175189111</v>
      </c>
      <c r="F6253" s="126">
        <v>38.346045250586613</v>
      </c>
      <c r="G6253">
        <f t="shared" si="703"/>
        <v>38.411761977922424</v>
      </c>
      <c r="H6253">
        <f t="shared" si="696"/>
        <v>45.154689183156407</v>
      </c>
      <c r="I6253">
        <f t="shared" si="697"/>
        <v>37.113000143607415</v>
      </c>
      <c r="J6253">
        <f t="shared" si="698"/>
        <v>0</v>
      </c>
      <c r="K6253" s="165"/>
      <c r="M6253" s="66"/>
      <c r="O6253" s="156"/>
      <c r="P6253" s="158"/>
      <c r="Q6253" s="156"/>
      <c r="R6253" s="155"/>
      <c r="S6253">
        <f t="shared" si="699"/>
        <v>37.113000143607415</v>
      </c>
      <c r="T6253">
        <f t="shared" si="700"/>
        <v>0</v>
      </c>
      <c r="U6253">
        <f t="shared" si="701"/>
        <v>45.154689183156407</v>
      </c>
      <c r="V6253">
        <f t="shared" si="702"/>
        <v>0</v>
      </c>
    </row>
    <row r="6254" spans="1:22">
      <c r="A6254" s="12">
        <f t="shared" si="691"/>
        <v>0</v>
      </c>
      <c r="B6254" t="str">
        <f>YEAR(C6254)&amp;VLOOKUP(MONTH(C6254),lookup!$G$2:$N$13,8)</f>
        <v>2025M05</v>
      </c>
      <c r="C6254" s="7">
        <f t="shared" si="704"/>
        <v>45791</v>
      </c>
      <c r="D6254" s="126">
        <v>47.147421987048283</v>
      </c>
      <c r="E6254">
        <f t="shared" si="705"/>
        <v>47.284971539434792</v>
      </c>
      <c r="F6254" s="126">
        <v>38.16088205830065</v>
      </c>
      <c r="G6254">
        <f t="shared" si="703"/>
        <v>38.388814252494782</v>
      </c>
      <c r="H6254">
        <f t="shared" si="696"/>
        <v>45.099177750446998</v>
      </c>
      <c r="I6254">
        <f t="shared" si="697"/>
        <v>37.063127239004487</v>
      </c>
      <c r="J6254">
        <f t="shared" si="698"/>
        <v>0</v>
      </c>
      <c r="K6254" s="165"/>
      <c r="M6254" s="66"/>
      <c r="O6254" s="156"/>
      <c r="P6254" s="158"/>
      <c r="Q6254" s="156"/>
      <c r="R6254" s="155"/>
      <c r="S6254">
        <f t="shared" si="699"/>
        <v>37.063127239004487</v>
      </c>
      <c r="T6254">
        <f t="shared" si="700"/>
        <v>0</v>
      </c>
      <c r="U6254">
        <f t="shared" si="701"/>
        <v>45.099177750446998</v>
      </c>
      <c r="V6254">
        <f t="shared" si="702"/>
        <v>0</v>
      </c>
    </row>
    <row r="6255" spans="1:22">
      <c r="A6255" s="12">
        <f t="shared" si="691"/>
        <v>0</v>
      </c>
      <c r="B6255" t="str">
        <f>YEAR(C6255)&amp;VLOOKUP(MONTH(C6255),lookup!$G$2:$N$13,8)</f>
        <v>2025M05</v>
      </c>
      <c r="C6255" s="7">
        <f t="shared" si="704"/>
        <v>45792</v>
      </c>
      <c r="D6255" s="126">
        <v>46.983954162030614</v>
      </c>
      <c r="E6255">
        <f t="shared" si="705"/>
        <v>47.243909503605124</v>
      </c>
      <c r="F6255" s="126">
        <v>38.205642005277774</v>
      </c>
      <c r="G6255">
        <f t="shared" si="703"/>
        <v>38.351716396212758</v>
      </c>
      <c r="H6255">
        <f t="shared" si="696"/>
        <v>45.060758963918147</v>
      </c>
      <c r="I6255">
        <f t="shared" si="697"/>
        <v>37.03439290903718</v>
      </c>
      <c r="J6255">
        <f t="shared" si="698"/>
        <v>0</v>
      </c>
      <c r="K6255" s="165"/>
      <c r="M6255" s="66"/>
      <c r="O6255" s="156"/>
      <c r="P6255" s="158"/>
      <c r="Q6255" s="156"/>
      <c r="R6255" s="155"/>
      <c r="S6255">
        <f t="shared" si="699"/>
        <v>37.03439290903718</v>
      </c>
      <c r="T6255">
        <f t="shared" si="700"/>
        <v>0</v>
      </c>
      <c r="U6255">
        <f t="shared" si="701"/>
        <v>45.060758963918147</v>
      </c>
      <c r="V6255">
        <f t="shared" si="702"/>
        <v>0</v>
      </c>
    </row>
    <row r="6256" spans="1:22">
      <c r="A6256" s="12">
        <f t="shared" ref="A6256:A6319" si="706">IF(D6256+D6257=D6256,IF(D6256+D6257&gt;0,1,0),0)</f>
        <v>0</v>
      </c>
      <c r="B6256" t="str">
        <f>YEAR(C6256)&amp;VLOOKUP(MONTH(C6256),lookup!$G$2:$N$13,8)</f>
        <v>2025M05</v>
      </c>
      <c r="C6256" s="7">
        <f t="shared" si="704"/>
        <v>45793</v>
      </c>
      <c r="D6256" s="126">
        <v>47.068300638040284</v>
      </c>
      <c r="E6256">
        <f t="shared" si="705"/>
        <v>47.169248514492551</v>
      </c>
      <c r="F6256" s="126">
        <v>38.125061290755191</v>
      </c>
      <c r="G6256">
        <f t="shared" si="703"/>
        <v>38.289730898704917</v>
      </c>
      <c r="H6256">
        <f t="shared" si="696"/>
        <v>45.025787822710221</v>
      </c>
      <c r="I6256">
        <f t="shared" si="697"/>
        <v>37.002968475561104</v>
      </c>
      <c r="J6256">
        <f t="shared" si="698"/>
        <v>0</v>
      </c>
      <c r="K6256" s="165"/>
      <c r="M6256" s="66"/>
      <c r="O6256" s="156"/>
      <c r="P6256" s="158"/>
      <c r="Q6256" s="156"/>
      <c r="R6256" s="155"/>
      <c r="S6256">
        <f t="shared" si="699"/>
        <v>37.002968475561104</v>
      </c>
      <c r="T6256">
        <f t="shared" si="700"/>
        <v>0</v>
      </c>
      <c r="U6256">
        <f t="shared" si="701"/>
        <v>45.025787822710221</v>
      </c>
      <c r="V6256">
        <f t="shared" si="702"/>
        <v>0</v>
      </c>
    </row>
    <row r="6257" spans="1:22">
      <c r="A6257" s="12">
        <f t="shared" si="706"/>
        <v>0</v>
      </c>
      <c r="B6257" t="str">
        <f>YEAR(C6257)&amp;VLOOKUP(MONTH(C6257),lookup!$G$2:$N$13,8)</f>
        <v>2025M05</v>
      </c>
      <c r="C6257" s="7">
        <f t="shared" si="704"/>
        <v>45794</v>
      </c>
      <c r="D6257" s="126">
        <v>47.215464499260122</v>
      </c>
      <c r="E6257">
        <f t="shared" si="705"/>
        <v>47.155631608712213</v>
      </c>
      <c r="F6257" s="126">
        <v>38.37314436638701</v>
      </c>
      <c r="G6257">
        <f t="shared" si="703"/>
        <v>38.265813959187057</v>
      </c>
      <c r="H6257">
        <f t="shared" si="696"/>
        <v>44.972515039086211</v>
      </c>
      <c r="I6257">
        <f t="shared" si="697"/>
        <v>36.959598422681537</v>
      </c>
      <c r="J6257">
        <f t="shared" si="698"/>
        <v>0</v>
      </c>
      <c r="K6257" s="165"/>
      <c r="M6257" s="66"/>
      <c r="O6257" s="156"/>
      <c r="P6257" s="158"/>
      <c r="Q6257" s="156"/>
      <c r="R6257" s="155"/>
      <c r="S6257">
        <f t="shared" si="699"/>
        <v>36.959598422681537</v>
      </c>
      <c r="T6257">
        <f t="shared" si="700"/>
        <v>0</v>
      </c>
      <c r="U6257">
        <f t="shared" si="701"/>
        <v>44.972515039086211</v>
      </c>
      <c r="V6257">
        <f t="shared" si="702"/>
        <v>0</v>
      </c>
    </row>
    <row r="6258" spans="1:22">
      <c r="A6258" s="12">
        <f t="shared" si="706"/>
        <v>0</v>
      </c>
      <c r="B6258" t="str">
        <f>YEAR(C6258)&amp;VLOOKUP(MONTH(C6258),lookup!$G$2:$N$13,8)</f>
        <v>2025M05</v>
      </c>
      <c r="C6258" s="7">
        <f t="shared" si="704"/>
        <v>45795</v>
      </c>
      <c r="D6258" s="126">
        <v>47.220490069165201</v>
      </c>
      <c r="E6258">
        <f t="shared" si="705"/>
        <v>47.133850821152173</v>
      </c>
      <c r="F6258" s="126">
        <v>38.290370247691321</v>
      </c>
      <c r="G6258">
        <f t="shared" si="703"/>
        <v>38.257737293003828</v>
      </c>
      <c r="H6258">
        <f t="shared" si="696"/>
        <v>44.931786540535441</v>
      </c>
      <c r="I6258">
        <f t="shared" si="697"/>
        <v>36.915337905804506</v>
      </c>
      <c r="J6258">
        <f t="shared" si="698"/>
        <v>0</v>
      </c>
      <c r="K6258" s="165"/>
      <c r="M6258" s="66"/>
      <c r="O6258" s="156"/>
      <c r="P6258" s="158"/>
      <c r="Q6258" s="156"/>
      <c r="R6258" s="155"/>
      <c r="S6258">
        <f t="shared" si="699"/>
        <v>36.915337905804506</v>
      </c>
      <c r="T6258">
        <f t="shared" si="700"/>
        <v>0</v>
      </c>
      <c r="U6258">
        <f t="shared" si="701"/>
        <v>44.931786540535441</v>
      </c>
      <c r="V6258">
        <f t="shared" si="702"/>
        <v>0</v>
      </c>
    </row>
    <row r="6259" spans="1:22">
      <c r="A6259" s="12">
        <f t="shared" si="706"/>
        <v>0</v>
      </c>
      <c r="B6259" t="str">
        <f>YEAR(C6259)&amp;VLOOKUP(MONTH(C6259),lookup!$G$2:$N$13,8)</f>
        <v>2025M05</v>
      </c>
      <c r="C6259" s="7">
        <f t="shared" si="704"/>
        <v>45796</v>
      </c>
      <c r="D6259" s="126">
        <v>46.608245903614147</v>
      </c>
      <c r="E6259">
        <f t="shared" si="705"/>
        <v>47.045164970972969</v>
      </c>
      <c r="F6259" s="126">
        <v>37.825430195837527</v>
      </c>
      <c r="G6259">
        <f t="shared" si="703"/>
        <v>38.167657819146555</v>
      </c>
      <c r="H6259">
        <f t="shared" si="696"/>
        <v>44.894337443870448</v>
      </c>
      <c r="I6259">
        <f t="shared" si="697"/>
        <v>36.890250213005444</v>
      </c>
      <c r="J6259">
        <f t="shared" si="698"/>
        <v>0</v>
      </c>
      <c r="K6259" s="165"/>
      <c r="M6259" s="66"/>
      <c r="O6259" s="156"/>
      <c r="P6259" s="158"/>
      <c r="Q6259" s="156"/>
      <c r="R6259" s="155"/>
      <c r="S6259">
        <f t="shared" si="699"/>
        <v>36.890250213005444</v>
      </c>
      <c r="T6259">
        <f t="shared" si="700"/>
        <v>0</v>
      </c>
      <c r="U6259">
        <f t="shared" si="701"/>
        <v>44.894337443870448</v>
      </c>
      <c r="V6259">
        <f t="shared" si="702"/>
        <v>0</v>
      </c>
    </row>
    <row r="6260" spans="1:22">
      <c r="A6260" s="12">
        <f t="shared" si="706"/>
        <v>0</v>
      </c>
      <c r="B6260" t="str">
        <f>YEAR(C6260)&amp;VLOOKUP(MONTH(C6260),lookup!$G$2:$N$13,8)</f>
        <v>2025M05</v>
      </c>
      <c r="C6260" s="7">
        <f t="shared" si="704"/>
        <v>45797</v>
      </c>
      <c r="D6260" s="126">
        <v>47.090018043785427</v>
      </c>
      <c r="E6260">
        <f t="shared" si="705"/>
        <v>47.043919369470359</v>
      </c>
      <c r="F6260" s="126">
        <v>38.157031818248029</v>
      </c>
      <c r="G6260">
        <f t="shared" si="703"/>
        <v>38.174115445750829</v>
      </c>
      <c r="H6260">
        <f t="shared" si="696"/>
        <v>44.855483837400122</v>
      </c>
      <c r="I6260">
        <f t="shared" si="697"/>
        <v>36.852544801016755</v>
      </c>
      <c r="J6260">
        <f t="shared" si="698"/>
        <v>0</v>
      </c>
      <c r="K6260" s="165"/>
      <c r="M6260" s="66"/>
      <c r="O6260" s="156"/>
      <c r="P6260" s="158"/>
      <c r="Q6260" s="156"/>
      <c r="R6260" s="155"/>
      <c r="S6260">
        <f t="shared" si="699"/>
        <v>36.852544801016755</v>
      </c>
      <c r="T6260">
        <f t="shared" si="700"/>
        <v>0</v>
      </c>
      <c r="U6260">
        <f t="shared" si="701"/>
        <v>44.855483837400122</v>
      </c>
      <c r="V6260">
        <f t="shared" si="702"/>
        <v>0</v>
      </c>
    </row>
    <row r="6261" spans="1:22">
      <c r="A6261" s="12">
        <f t="shared" si="706"/>
        <v>0</v>
      </c>
      <c r="B6261" t="str">
        <f>YEAR(C6261)&amp;VLOOKUP(MONTH(C6261),lookup!$G$2:$N$13,8)</f>
        <v>2025M05</v>
      </c>
      <c r="C6261" s="7">
        <f t="shared" si="704"/>
        <v>45798</v>
      </c>
      <c r="D6261" s="126">
        <v>46.699856959979684</v>
      </c>
      <c r="E6261">
        <f t="shared" si="705"/>
        <v>46.993974192586478</v>
      </c>
      <c r="F6261" s="126">
        <v>37.923749084714295</v>
      </c>
      <c r="G6261">
        <f t="shared" si="703"/>
        <v>38.124230858670188</v>
      </c>
      <c r="H6261">
        <f t="shared" si="696"/>
        <v>44.807819780977525</v>
      </c>
      <c r="I6261">
        <f t="shared" si="697"/>
        <v>36.812864503410836</v>
      </c>
      <c r="J6261">
        <f t="shared" si="698"/>
        <v>0</v>
      </c>
      <c r="K6261" s="165"/>
      <c r="M6261" s="66"/>
      <c r="O6261" s="156"/>
      <c r="P6261" s="158"/>
      <c r="Q6261" s="156"/>
      <c r="R6261" s="155"/>
      <c r="S6261">
        <f t="shared" si="699"/>
        <v>36.812864503410836</v>
      </c>
      <c r="T6261">
        <f t="shared" si="700"/>
        <v>0</v>
      </c>
      <c r="U6261">
        <f t="shared" si="701"/>
        <v>44.807819780977525</v>
      </c>
      <c r="V6261">
        <f t="shared" si="702"/>
        <v>0</v>
      </c>
    </row>
    <row r="6262" spans="1:22">
      <c r="A6262" s="12">
        <f t="shared" si="706"/>
        <v>0</v>
      </c>
      <c r="B6262" t="str">
        <f>YEAR(C6262)&amp;VLOOKUP(MONTH(C6262),lookup!$G$2:$N$13,8)</f>
        <v>2025M05</v>
      </c>
      <c r="C6262" s="7">
        <f t="shared" si="704"/>
        <v>45799</v>
      </c>
      <c r="D6262" s="126">
        <v>46.970531777395053</v>
      </c>
      <c r="E6262">
        <f t="shared" si="705"/>
        <v>46.974771149429372</v>
      </c>
      <c r="F6262" s="126">
        <v>38.035436258419097</v>
      </c>
      <c r="G6262">
        <f t="shared" si="703"/>
        <v>38.108921743482917</v>
      </c>
      <c r="H6262">
        <f t="shared" si="696"/>
        <v>44.739026105071822</v>
      </c>
      <c r="I6262">
        <f t="shared" si="697"/>
        <v>36.760077072091164</v>
      </c>
      <c r="J6262">
        <f t="shared" si="698"/>
        <v>0</v>
      </c>
      <c r="K6262" s="165"/>
      <c r="M6262" s="66"/>
      <c r="O6262" s="156"/>
      <c r="P6262" s="158"/>
      <c r="Q6262" s="156"/>
      <c r="R6262" s="155"/>
      <c r="S6262">
        <f t="shared" si="699"/>
        <v>36.760077072091164</v>
      </c>
      <c r="T6262">
        <f t="shared" si="700"/>
        <v>0</v>
      </c>
      <c r="U6262">
        <f t="shared" si="701"/>
        <v>44.739026105071822</v>
      </c>
      <c r="V6262">
        <f t="shared" si="702"/>
        <v>0</v>
      </c>
    </row>
    <row r="6263" spans="1:22">
      <c r="A6263" s="12">
        <f t="shared" si="706"/>
        <v>0</v>
      </c>
      <c r="B6263" t="str">
        <f>YEAR(C6263)&amp;VLOOKUP(MONTH(C6263),lookup!$G$2:$N$13,8)</f>
        <v>2025M05</v>
      </c>
      <c r="C6263" s="7">
        <f t="shared" si="704"/>
        <v>45800</v>
      </c>
      <c r="D6263" s="126">
        <v>46.661598138778828</v>
      </c>
      <c r="E6263">
        <f t="shared" si="705"/>
        <v>46.908468367936038</v>
      </c>
      <c r="F6263" s="126">
        <v>37.944821475109023</v>
      </c>
      <c r="G6263">
        <f t="shared" si="703"/>
        <v>38.056926886074208</v>
      </c>
      <c r="H6263">
        <f t="shared" ref="H6263:H6326" si="707">IF(INDEX(D:D,MATCH(DATE(YEAR($C6263)-1,MONTH($C6263),DAY($C6263)),$C:$C,0),1)=0,0,(INDEX(E:E,MATCH(DATE(YEAR($C6263)-1,MONTH($C6263),DAY($C6263)),$C:$C,0),1)+INDEX(E:E,MATCH(DATE(YEAR($C6263)-2,MONTH($C6263),DAY($C6263)),$C:$C,0),1)+INDEX(E:E,MATCH(DATE(YEAR($C6263)-3,MONTH($C6263),DAY($C6263)),$C:$C,0),1)+INDEX(E:E,MATCH(DATE(YEAR($C6263)-4,MONTH($C6263),DAY($C6263)),$C:$C,0),1)+INDEX(E:E,MATCH(DATE(YEAR($C6263)-5,MONTH($C6263),DAY($C6263)),$C:$C,0),1))/5)</f>
        <v>44.67257301498239</v>
      </c>
      <c r="I6263">
        <f t="shared" ref="I6263:I6326" si="708">IF(INDEX(D:D,MATCH(DATE(YEAR($C6263)-1,MONTH($C6263),DAY($C6263)),$C:$C,0),1)=0,0,(INDEX(G:G,MATCH(DATE(YEAR($C6263)-1,MONTH($C6263),DAY($C6263)),$C:$C,0),1)+INDEX(G:G,MATCH(DATE(YEAR($C6263)-2,MONTH($C6263),DAY($C6263)),$C:$C,0),1)+INDEX(G:G,MATCH(DATE(YEAR($C6263)-3,MONTH($C6263),DAY($C6263)),$C:$C,0),1)+INDEX(G:G,MATCH(DATE(YEAR($C6263)-4,MONTH($C6263),DAY($C6263)),$C:$C,0),1)+INDEX(G:G,MATCH(DATE(YEAR($C6263)-5,MONTH($C6263),DAY($C6263)),$C:$C,0),1))/5)</f>
        <v>36.704921761140859</v>
      </c>
      <c r="J6263">
        <f t="shared" ref="J6263:J6326" si="709">INDEX(L:AW,MATCH(C6263,C:C,0),MATCH($J$1,$L$1:$AW$1,0))*(IF(K6263=$S$1,1,IF(M6263=$S$1,1,IF(O6263=$S$1,1,IF(Q6263=$S$1,1,0)))))</f>
        <v>0</v>
      </c>
      <c r="K6263" s="165"/>
      <c r="M6263" s="66"/>
      <c r="O6263" s="156"/>
      <c r="P6263" s="158"/>
      <c r="Q6263" s="156"/>
      <c r="R6263" s="155"/>
      <c r="S6263">
        <f t="shared" si="699"/>
        <v>36.704921761140859</v>
      </c>
      <c r="T6263">
        <f t="shared" si="700"/>
        <v>0</v>
      </c>
      <c r="U6263">
        <f t="shared" si="701"/>
        <v>44.67257301498239</v>
      </c>
      <c r="V6263">
        <f t="shared" si="702"/>
        <v>0</v>
      </c>
    </row>
    <row r="6264" spans="1:22">
      <c r="A6264" s="12">
        <f t="shared" si="706"/>
        <v>0</v>
      </c>
      <c r="B6264" t="str">
        <f>YEAR(C6264)&amp;VLOOKUP(MONTH(C6264),lookup!$G$2:$N$13,8)</f>
        <v>2025M05</v>
      </c>
      <c r="C6264" s="7">
        <f t="shared" si="704"/>
        <v>45801</v>
      </c>
      <c r="D6264" s="126">
        <v>46.637747796657237</v>
      </c>
      <c r="E6264">
        <f t="shared" si="705"/>
        <v>46.832996959307252</v>
      </c>
      <c r="F6264" s="126">
        <v>37.764196152062738</v>
      </c>
      <c r="G6264">
        <f t="shared" si="703"/>
        <v>37.990524973603542</v>
      </c>
      <c r="H6264">
        <f t="shared" si="707"/>
        <v>44.578224756485767</v>
      </c>
      <c r="I6264">
        <f t="shared" si="708"/>
        <v>36.632450669705221</v>
      </c>
      <c r="J6264">
        <f t="shared" si="709"/>
        <v>0</v>
      </c>
      <c r="K6264" s="165"/>
      <c r="M6264" s="66"/>
      <c r="O6264" s="156"/>
      <c r="P6264" s="158"/>
      <c r="Q6264" s="156"/>
      <c r="R6264" s="155"/>
      <c r="S6264">
        <f t="shared" si="699"/>
        <v>36.632450669705221</v>
      </c>
      <c r="T6264">
        <f t="shared" si="700"/>
        <v>0</v>
      </c>
      <c r="U6264">
        <f t="shared" si="701"/>
        <v>44.578224756485767</v>
      </c>
      <c r="V6264">
        <f t="shared" si="702"/>
        <v>0</v>
      </c>
    </row>
    <row r="6265" spans="1:22">
      <c r="A6265" s="12">
        <f t="shared" si="706"/>
        <v>0</v>
      </c>
      <c r="B6265" t="str">
        <f>YEAR(C6265)&amp;VLOOKUP(MONTH(C6265),lookup!$G$2:$N$13,8)</f>
        <v>2025M05</v>
      </c>
      <c r="C6265" s="7">
        <f t="shared" si="704"/>
        <v>45802</v>
      </c>
      <c r="D6265" s="126">
        <v>46.399468467352939</v>
      </c>
      <c r="E6265">
        <f t="shared" si="705"/>
        <v>46.764599087624632</v>
      </c>
      <c r="F6265" s="126">
        <v>37.629316901506101</v>
      </c>
      <c r="G6265">
        <f t="shared" si="703"/>
        <v>37.927692982520867</v>
      </c>
      <c r="H6265">
        <f t="shared" si="707"/>
        <v>44.494862160908824</v>
      </c>
      <c r="I6265">
        <f t="shared" si="708"/>
        <v>36.561888948375739</v>
      </c>
      <c r="J6265">
        <f t="shared" si="709"/>
        <v>0</v>
      </c>
      <c r="K6265" s="165"/>
      <c r="M6265" s="66"/>
      <c r="O6265" s="156"/>
      <c r="P6265" s="158"/>
      <c r="Q6265" s="156"/>
      <c r="R6265" s="155"/>
      <c r="S6265">
        <f t="shared" si="699"/>
        <v>36.561888948375739</v>
      </c>
      <c r="T6265">
        <f t="shared" si="700"/>
        <v>0</v>
      </c>
      <c r="U6265">
        <f t="shared" si="701"/>
        <v>44.494862160908824</v>
      </c>
      <c r="V6265">
        <f t="shared" si="702"/>
        <v>0</v>
      </c>
    </row>
    <row r="6266" spans="1:22">
      <c r="A6266" s="12">
        <f t="shared" si="706"/>
        <v>0</v>
      </c>
      <c r="B6266" t="str">
        <f>YEAR(C6266)&amp;VLOOKUP(MONTH(C6266),lookup!$G$2:$N$13,8)</f>
        <v>2025M05</v>
      </c>
      <c r="C6266" s="7">
        <f t="shared" si="704"/>
        <v>45803</v>
      </c>
      <c r="D6266" s="126">
        <v>46.714822642010375</v>
      </c>
      <c r="E6266">
        <f t="shared" si="705"/>
        <v>46.7017285899462</v>
      </c>
      <c r="F6266" s="126">
        <v>37.846020399860315</v>
      </c>
      <c r="G6266">
        <f t="shared" si="703"/>
        <v>37.874003498832451</v>
      </c>
      <c r="H6266">
        <f t="shared" si="707"/>
        <v>44.402282876166787</v>
      </c>
      <c r="I6266">
        <f t="shared" si="708"/>
        <v>36.494367125518778</v>
      </c>
      <c r="J6266">
        <f t="shared" si="709"/>
        <v>0</v>
      </c>
      <c r="K6266" s="165"/>
      <c r="M6266" s="66"/>
      <c r="O6266" s="156"/>
      <c r="P6266" s="158"/>
      <c r="Q6266" s="156"/>
      <c r="R6266" s="155"/>
      <c r="S6266">
        <f t="shared" si="699"/>
        <v>36.494367125518778</v>
      </c>
      <c r="T6266">
        <f t="shared" si="700"/>
        <v>0</v>
      </c>
      <c r="U6266">
        <f t="shared" si="701"/>
        <v>44.402282876166787</v>
      </c>
      <c r="V6266">
        <f t="shared" si="702"/>
        <v>0</v>
      </c>
    </row>
    <row r="6267" spans="1:22">
      <c r="A6267" s="12">
        <f t="shared" si="706"/>
        <v>0</v>
      </c>
      <c r="B6267" t="str">
        <f>YEAR(C6267)&amp;VLOOKUP(MONTH(C6267),lookup!$G$2:$N$13,8)</f>
        <v>2025M05</v>
      </c>
      <c r="C6267" s="7">
        <f t="shared" si="704"/>
        <v>45804</v>
      </c>
      <c r="D6267" s="126">
        <v>45.780657771377882</v>
      </c>
      <c r="E6267">
        <f t="shared" si="705"/>
        <v>46.573404399297942</v>
      </c>
      <c r="F6267" s="126">
        <v>37.118605398932552</v>
      </c>
      <c r="G6267">
        <f t="shared" si="703"/>
        <v>37.762731641877409</v>
      </c>
      <c r="H6267">
        <f t="shared" si="707"/>
        <v>44.310521937516867</v>
      </c>
      <c r="I6267">
        <f t="shared" si="708"/>
        <v>36.411731689385206</v>
      </c>
      <c r="J6267">
        <f t="shared" si="709"/>
        <v>0</v>
      </c>
      <c r="K6267" s="165"/>
      <c r="M6267" s="66"/>
      <c r="O6267" s="156"/>
      <c r="P6267" s="158"/>
      <c r="Q6267" s="156"/>
      <c r="R6267" s="155"/>
      <c r="S6267">
        <f t="shared" si="699"/>
        <v>36.411731689385206</v>
      </c>
      <c r="T6267">
        <f t="shared" si="700"/>
        <v>0</v>
      </c>
      <c r="U6267">
        <f t="shared" si="701"/>
        <v>44.310521937516867</v>
      </c>
      <c r="V6267">
        <f t="shared" si="702"/>
        <v>0</v>
      </c>
    </row>
    <row r="6268" spans="1:22">
      <c r="A6268" s="12">
        <f t="shared" si="706"/>
        <v>0</v>
      </c>
      <c r="B6268" t="str">
        <f>YEAR(C6268)&amp;VLOOKUP(MONTH(C6268),lookup!$G$2:$N$13,8)</f>
        <v>2025M05</v>
      </c>
      <c r="C6268" s="7">
        <f t="shared" si="704"/>
        <v>45805</v>
      </c>
      <c r="D6268" s="126">
        <v>46.415269686063041</v>
      </c>
      <c r="E6268">
        <f t="shared" si="705"/>
        <v>46.484960785995966</v>
      </c>
      <c r="F6268" s="126">
        <v>37.56621937054954</v>
      </c>
      <c r="G6268">
        <f t="shared" si="703"/>
        <v>37.686704456573793</v>
      </c>
      <c r="H6268">
        <f t="shared" si="707"/>
        <v>44.233062781289163</v>
      </c>
      <c r="I6268">
        <f t="shared" si="708"/>
        <v>36.343524544643046</v>
      </c>
      <c r="J6268">
        <f t="shared" si="709"/>
        <v>0</v>
      </c>
      <c r="K6268" s="165"/>
      <c r="M6268" s="66"/>
      <c r="O6268" s="156"/>
      <c r="P6268" s="158"/>
      <c r="Q6268" s="156"/>
      <c r="R6268" s="155"/>
      <c r="S6268">
        <f t="shared" si="699"/>
        <v>36.343524544643046</v>
      </c>
      <c r="T6268">
        <f t="shared" si="700"/>
        <v>0</v>
      </c>
      <c r="U6268">
        <f t="shared" si="701"/>
        <v>44.233062781289163</v>
      </c>
      <c r="V6268">
        <f t="shared" si="702"/>
        <v>0</v>
      </c>
    </row>
    <row r="6269" spans="1:22">
      <c r="A6269" s="12">
        <f t="shared" si="706"/>
        <v>0</v>
      </c>
      <c r="B6269" t="str">
        <f>YEAR(C6269)&amp;VLOOKUP(MONTH(C6269),lookup!$G$2:$N$13,8)</f>
        <v>2025M05</v>
      </c>
      <c r="C6269" s="7">
        <f t="shared" si="704"/>
        <v>45806</v>
      </c>
      <c r="D6269" s="126">
        <v>46.395766754958025</v>
      </c>
      <c r="E6269">
        <f t="shared" si="705"/>
        <v>46.443802532863707</v>
      </c>
      <c r="F6269" s="126">
        <v>37.737810043679488</v>
      </c>
      <c r="G6269">
        <f t="shared" si="703"/>
        <v>37.657832313889983</v>
      </c>
      <c r="H6269">
        <f t="shared" si="707"/>
        <v>44.168093445570662</v>
      </c>
      <c r="I6269">
        <f t="shared" si="708"/>
        <v>36.290350561889582</v>
      </c>
      <c r="J6269">
        <f t="shared" si="709"/>
        <v>0</v>
      </c>
      <c r="K6269" s="165"/>
      <c r="M6269" s="66"/>
      <c r="O6269" s="156"/>
      <c r="P6269" s="158"/>
      <c r="Q6269" s="156"/>
      <c r="R6269" s="155"/>
      <c r="S6269">
        <f t="shared" si="699"/>
        <v>36.290350561889582</v>
      </c>
      <c r="T6269">
        <f t="shared" si="700"/>
        <v>0</v>
      </c>
      <c r="U6269">
        <f t="shared" si="701"/>
        <v>44.168093445570662</v>
      </c>
      <c r="V6269">
        <f t="shared" si="702"/>
        <v>0</v>
      </c>
    </row>
    <row r="6270" spans="1:22">
      <c r="A6270" s="12">
        <f t="shared" si="706"/>
        <v>0</v>
      </c>
      <c r="B6270" t="str">
        <f>YEAR(C6270)&amp;VLOOKUP(MONTH(C6270),lookup!$G$2:$N$13,8)</f>
        <v>2025M05</v>
      </c>
      <c r="C6270" s="7">
        <f t="shared" si="704"/>
        <v>45807</v>
      </c>
      <c r="D6270" s="126">
        <v>46.102603332911912</v>
      </c>
      <c r="E6270">
        <f t="shared" si="705"/>
        <v>46.344961633104731</v>
      </c>
      <c r="F6270" s="126">
        <v>37.267329078253425</v>
      </c>
      <c r="G6270">
        <f t="shared" si="703"/>
        <v>37.568420025645523</v>
      </c>
      <c r="H6270">
        <f t="shared" si="707"/>
        <v>44.105594391801056</v>
      </c>
      <c r="I6270">
        <f t="shared" si="708"/>
        <v>36.23149613956052</v>
      </c>
      <c r="J6270">
        <f t="shared" si="709"/>
        <v>0</v>
      </c>
      <c r="K6270" s="165"/>
      <c r="M6270" s="66"/>
      <c r="O6270" s="156"/>
      <c r="P6270" s="158"/>
      <c r="Q6270" s="156"/>
      <c r="R6270" s="155"/>
      <c r="S6270">
        <f t="shared" si="699"/>
        <v>36.23149613956052</v>
      </c>
      <c r="T6270">
        <f t="shared" si="700"/>
        <v>0</v>
      </c>
      <c r="U6270">
        <f t="shared" si="701"/>
        <v>44.105594391801056</v>
      </c>
      <c r="V6270">
        <f t="shared" si="702"/>
        <v>0</v>
      </c>
    </row>
    <row r="6271" spans="1:22">
      <c r="A6271" s="12">
        <f t="shared" si="706"/>
        <v>0</v>
      </c>
      <c r="B6271" t="str">
        <f>YEAR(C6271)&amp;VLOOKUP(MONTH(C6271),lookup!$G$2:$N$13,8)</f>
        <v>2025M05</v>
      </c>
      <c r="C6271" s="7">
        <f t="shared" si="704"/>
        <v>45808</v>
      </c>
      <c r="D6271" s="126">
        <v>46.593636982547785</v>
      </c>
      <c r="E6271">
        <f t="shared" si="705"/>
        <v>46.356894770439865</v>
      </c>
      <c r="F6271" s="126">
        <v>37.870996203742173</v>
      </c>
      <c r="G6271">
        <f t="shared" si="703"/>
        <v>37.583945888038102</v>
      </c>
      <c r="H6271">
        <f t="shared" si="707"/>
        <v>44.04268525216191</v>
      </c>
      <c r="I6271">
        <f t="shared" si="708"/>
        <v>36.181613673995074</v>
      </c>
      <c r="J6271">
        <f t="shared" si="709"/>
        <v>0</v>
      </c>
      <c r="K6271" s="165"/>
      <c r="M6271" s="66"/>
      <c r="O6271" s="156"/>
      <c r="P6271" s="158"/>
      <c r="Q6271" s="156"/>
      <c r="R6271" s="155"/>
      <c r="S6271">
        <f t="shared" si="699"/>
        <v>36.181613673995074</v>
      </c>
      <c r="T6271">
        <f t="shared" si="700"/>
        <v>0</v>
      </c>
      <c r="U6271">
        <f t="shared" si="701"/>
        <v>44.04268525216191</v>
      </c>
      <c r="V6271">
        <f t="shared" si="702"/>
        <v>0</v>
      </c>
    </row>
    <row r="6272" spans="1:22">
      <c r="A6272" s="12">
        <f t="shared" si="706"/>
        <v>0</v>
      </c>
      <c r="B6272" t="str">
        <f>YEAR(C6272)&amp;VLOOKUP(MONTH(C6272),lookup!$G$2:$N$13,8)</f>
        <v>2025M06</v>
      </c>
      <c r="C6272" s="7">
        <f t="shared" si="704"/>
        <v>45809</v>
      </c>
      <c r="D6272" s="126">
        <v>46.337124474065419</v>
      </c>
      <c r="E6272">
        <f t="shared" si="705"/>
        <v>46.306630965449131</v>
      </c>
      <c r="F6272" s="126">
        <v>37.51730852635125</v>
      </c>
      <c r="G6272">
        <f t="shared" si="703"/>
        <v>37.541122755305381</v>
      </c>
      <c r="H6272">
        <f t="shared" si="707"/>
        <v>44.005622932340721</v>
      </c>
      <c r="I6272">
        <f t="shared" si="708"/>
        <v>36.137462799046943</v>
      </c>
      <c r="J6272">
        <f t="shared" si="709"/>
        <v>0</v>
      </c>
      <c r="K6272" s="165"/>
      <c r="M6272" s="66"/>
      <c r="O6272" s="156"/>
      <c r="P6272" s="158"/>
      <c r="Q6272" s="156"/>
      <c r="R6272" s="155"/>
      <c r="S6272">
        <f t="shared" si="699"/>
        <v>36.137462799046943</v>
      </c>
      <c r="T6272">
        <f t="shared" si="700"/>
        <v>0</v>
      </c>
      <c r="U6272">
        <f t="shared" si="701"/>
        <v>44.005622932340721</v>
      </c>
      <c r="V6272">
        <f t="shared" si="702"/>
        <v>0</v>
      </c>
    </row>
    <row r="6273" spans="1:22">
      <c r="A6273" s="12">
        <f t="shared" si="706"/>
        <v>0</v>
      </c>
      <c r="B6273" t="str">
        <f>YEAR(C6273)&amp;VLOOKUP(MONTH(C6273),lookup!$G$2:$N$13,8)</f>
        <v>2025M06</v>
      </c>
      <c r="C6273" s="7">
        <f t="shared" si="704"/>
        <v>45810</v>
      </c>
      <c r="D6273" s="126">
        <v>45.946599928539655</v>
      </c>
      <c r="E6273">
        <f t="shared" si="705"/>
        <v>46.292155194870119</v>
      </c>
      <c r="F6273" s="126">
        <v>37.2417059889721</v>
      </c>
      <c r="G6273">
        <f t="shared" si="703"/>
        <v>37.527155455775301</v>
      </c>
      <c r="H6273">
        <f t="shared" si="707"/>
        <v>43.96262953282536</v>
      </c>
      <c r="I6273">
        <f t="shared" si="708"/>
        <v>36.10327556064037</v>
      </c>
      <c r="J6273">
        <f t="shared" si="709"/>
        <v>0</v>
      </c>
      <c r="K6273" s="165"/>
      <c r="M6273" s="66"/>
      <c r="O6273" s="156"/>
      <c r="P6273" s="158"/>
      <c r="Q6273" s="156"/>
      <c r="R6273" s="155"/>
      <c r="S6273">
        <f t="shared" si="699"/>
        <v>36.10327556064037</v>
      </c>
      <c r="T6273">
        <f t="shared" si="700"/>
        <v>0</v>
      </c>
      <c r="U6273">
        <f t="shared" si="701"/>
        <v>43.96262953282536</v>
      </c>
      <c r="V6273">
        <f t="shared" si="702"/>
        <v>0</v>
      </c>
    </row>
    <row r="6274" spans="1:22">
      <c r="A6274" s="12">
        <f t="shared" si="706"/>
        <v>0</v>
      </c>
      <c r="B6274" t="str">
        <f>YEAR(C6274)&amp;VLOOKUP(MONTH(C6274),lookup!$G$2:$N$13,8)</f>
        <v>2025M06</v>
      </c>
      <c r="C6274" s="7">
        <f t="shared" si="704"/>
        <v>45811</v>
      </c>
      <c r="D6274" s="126">
        <v>46.425452282160741</v>
      </c>
      <c r="E6274">
        <f t="shared" si="705"/>
        <v>46.274918097054325</v>
      </c>
      <c r="F6274" s="126">
        <v>37.651717709771482</v>
      </c>
      <c r="G6274">
        <f t="shared" si="703"/>
        <v>37.522136399246577</v>
      </c>
      <c r="H6274">
        <f t="shared" si="707"/>
        <v>43.92960441437242</v>
      </c>
      <c r="I6274">
        <f t="shared" si="708"/>
        <v>36.067680116529743</v>
      </c>
      <c r="J6274">
        <f t="shared" si="709"/>
        <v>0</v>
      </c>
      <c r="K6274" s="165"/>
      <c r="M6274" s="66"/>
      <c r="O6274" s="156"/>
      <c r="P6274" s="158"/>
      <c r="Q6274" s="156"/>
      <c r="R6274" s="155"/>
      <c r="S6274">
        <f t="shared" si="699"/>
        <v>36.067680116529743</v>
      </c>
      <c r="T6274">
        <f t="shared" si="700"/>
        <v>0</v>
      </c>
      <c r="U6274">
        <f t="shared" si="701"/>
        <v>43.92960441437242</v>
      </c>
      <c r="V6274">
        <f t="shared" si="702"/>
        <v>0</v>
      </c>
    </row>
    <row r="6275" spans="1:22">
      <c r="A6275" s="12">
        <f t="shared" si="706"/>
        <v>0</v>
      </c>
      <c r="B6275" t="str">
        <f>YEAR(C6275)&amp;VLOOKUP(MONTH(C6275),lookup!$G$2:$N$13,8)</f>
        <v>2025M06</v>
      </c>
      <c r="C6275" s="7">
        <f t="shared" si="704"/>
        <v>45812</v>
      </c>
      <c r="D6275" s="126">
        <v>46.111686794635233</v>
      </c>
      <c r="E6275">
        <f t="shared" si="705"/>
        <v>46.271934080981005</v>
      </c>
      <c r="F6275" s="126">
        <v>37.430061501164325</v>
      </c>
      <c r="G6275">
        <f t="shared" si="703"/>
        <v>37.515956693759804</v>
      </c>
      <c r="H6275">
        <f t="shared" si="707"/>
        <v>43.851165325970456</v>
      </c>
      <c r="I6275">
        <f t="shared" si="708"/>
        <v>36.001667680106394</v>
      </c>
      <c r="J6275">
        <f t="shared" si="709"/>
        <v>0</v>
      </c>
      <c r="K6275" s="165"/>
      <c r="M6275" s="66"/>
      <c r="O6275" s="156"/>
      <c r="P6275" s="158"/>
      <c r="Q6275" s="156"/>
      <c r="R6275" s="155"/>
      <c r="S6275">
        <f t="shared" si="699"/>
        <v>36.001667680106394</v>
      </c>
      <c r="T6275">
        <f t="shared" si="700"/>
        <v>0</v>
      </c>
      <c r="U6275">
        <f t="shared" si="701"/>
        <v>43.851165325970456</v>
      </c>
      <c r="V6275">
        <f t="shared" si="702"/>
        <v>0</v>
      </c>
    </row>
    <row r="6276" spans="1:22">
      <c r="A6276" s="12">
        <f t="shared" si="706"/>
        <v>0</v>
      </c>
      <c r="B6276" t="str">
        <f>YEAR(C6276)&amp;VLOOKUP(MONTH(C6276),lookup!$G$2:$N$13,8)</f>
        <v>2025M06</v>
      </c>
      <c r="C6276" s="7">
        <f t="shared" si="704"/>
        <v>45813</v>
      </c>
      <c r="D6276" s="126">
        <v>45.9266120455299</v>
      </c>
      <c r="E6276">
        <f t="shared" si="705"/>
        <v>46.226727037832518</v>
      </c>
      <c r="F6276" s="126">
        <v>37.275440310284885</v>
      </c>
      <c r="G6276">
        <f t="shared" si="703"/>
        <v>37.49845893849588</v>
      </c>
      <c r="H6276">
        <f t="shared" si="707"/>
        <v>43.793646579644609</v>
      </c>
      <c r="I6276">
        <f t="shared" si="708"/>
        <v>35.947565333163226</v>
      </c>
      <c r="J6276">
        <f t="shared" si="709"/>
        <v>0</v>
      </c>
      <c r="K6276" s="165"/>
      <c r="M6276" s="66"/>
      <c r="O6276" s="156"/>
      <c r="P6276" s="158"/>
      <c r="Q6276" s="156"/>
      <c r="R6276" s="155"/>
      <c r="S6276">
        <f t="shared" ref="S6276:S6339" si="710">AVERAGE(G5911+G5545+G5180+G4815+G4450)/5</f>
        <v>35.947565333163226</v>
      </c>
      <c r="T6276">
        <f t="shared" ref="T6276:T6339" si="711">S6276-I6276</f>
        <v>0</v>
      </c>
      <c r="U6276">
        <f t="shared" ref="U6276:U6339" si="712">AVERAGE(E5911+E5545+E5180+E4815+E4450)/5</f>
        <v>43.793646579644609</v>
      </c>
      <c r="V6276">
        <f t="shared" ref="V6276:V6339" si="713">U6276-H6276</f>
        <v>0</v>
      </c>
    </row>
    <row r="6277" spans="1:22">
      <c r="A6277" s="12">
        <f t="shared" si="706"/>
        <v>0</v>
      </c>
      <c r="B6277" t="str">
        <f>YEAR(C6277)&amp;VLOOKUP(MONTH(C6277),lookup!$G$2:$N$13,8)</f>
        <v>2025M06</v>
      </c>
      <c r="C6277" s="7">
        <f t="shared" si="704"/>
        <v>45814</v>
      </c>
      <c r="D6277" s="126">
        <v>45.849079118591753</v>
      </c>
      <c r="E6277">
        <f t="shared" si="705"/>
        <v>46.130512571896631</v>
      </c>
      <c r="F6277" s="126">
        <v>37.226461287954443</v>
      </c>
      <c r="G6277">
        <f t="shared" si="703"/>
        <v>37.412788398280753</v>
      </c>
      <c r="H6277">
        <f t="shared" si="707"/>
        <v>43.73210104458299</v>
      </c>
      <c r="I6277">
        <f t="shared" si="708"/>
        <v>35.889516092622692</v>
      </c>
      <c r="J6277">
        <f t="shared" si="709"/>
        <v>0</v>
      </c>
      <c r="K6277" s="165"/>
      <c r="M6277" s="66"/>
      <c r="O6277" s="156"/>
      <c r="P6277" s="158"/>
      <c r="Q6277" s="156"/>
      <c r="R6277" s="155"/>
      <c r="S6277">
        <f t="shared" si="710"/>
        <v>35.889516092622692</v>
      </c>
      <c r="T6277">
        <f t="shared" si="711"/>
        <v>0</v>
      </c>
      <c r="U6277">
        <f t="shared" si="712"/>
        <v>43.73210104458299</v>
      </c>
      <c r="V6277">
        <f t="shared" si="713"/>
        <v>0</v>
      </c>
    </row>
    <row r="6278" spans="1:22">
      <c r="A6278" s="12">
        <f t="shared" si="706"/>
        <v>0</v>
      </c>
      <c r="B6278" t="str">
        <f>YEAR(C6278)&amp;VLOOKUP(MONTH(C6278),lookup!$G$2:$N$13,8)</f>
        <v>2025M06</v>
      </c>
      <c r="C6278" s="7">
        <f t="shared" si="704"/>
        <v>45815</v>
      </c>
      <c r="D6278" s="126">
        <v>46.396878397801132</v>
      </c>
      <c r="E6278">
        <f t="shared" si="705"/>
        <v>46.153884257096841</v>
      </c>
      <c r="F6278" s="126">
        <v>37.604034717163664</v>
      </c>
      <c r="G6278">
        <f t="shared" si="703"/>
        <v>37.441059683280344</v>
      </c>
      <c r="H6278">
        <f t="shared" si="707"/>
        <v>43.633349526822315</v>
      </c>
      <c r="I6278">
        <f t="shared" si="708"/>
        <v>35.813521690345468</v>
      </c>
      <c r="J6278">
        <f t="shared" si="709"/>
        <v>0</v>
      </c>
      <c r="K6278" s="165"/>
      <c r="M6278" s="66"/>
      <c r="O6278" s="156"/>
      <c r="P6278" s="158"/>
      <c r="Q6278" s="156"/>
      <c r="R6278" s="155"/>
      <c r="S6278">
        <f t="shared" si="710"/>
        <v>35.813521690345468</v>
      </c>
      <c r="T6278">
        <f t="shared" si="711"/>
        <v>0</v>
      </c>
      <c r="U6278">
        <f t="shared" si="712"/>
        <v>43.633349526822315</v>
      </c>
      <c r="V6278">
        <f t="shared" si="713"/>
        <v>0</v>
      </c>
    </row>
    <row r="6279" spans="1:22">
      <c r="A6279" s="12">
        <f t="shared" si="706"/>
        <v>0</v>
      </c>
      <c r="B6279" t="str">
        <f>YEAR(C6279)&amp;VLOOKUP(MONTH(C6279),lookup!$G$2:$N$13,8)</f>
        <v>2025M06</v>
      </c>
      <c r="C6279" s="7">
        <f t="shared" si="704"/>
        <v>45816</v>
      </c>
      <c r="D6279" s="126">
        <v>46.05145756644778</v>
      </c>
      <c r="E6279">
        <f t="shared" si="705"/>
        <v>46.128736180082939</v>
      </c>
      <c r="F6279" s="126">
        <v>37.469022334863183</v>
      </c>
      <c r="G6279">
        <f t="shared" si="703"/>
        <v>37.434879345299663</v>
      </c>
      <c r="H6279">
        <f t="shared" si="707"/>
        <v>43.551807643786731</v>
      </c>
      <c r="I6279">
        <f t="shared" si="708"/>
        <v>35.737413417728185</v>
      </c>
      <c r="J6279">
        <f t="shared" si="709"/>
        <v>0</v>
      </c>
      <c r="K6279" s="165"/>
      <c r="M6279" s="66"/>
      <c r="O6279" s="156"/>
      <c r="P6279" s="158"/>
      <c r="Q6279" s="156"/>
      <c r="R6279" s="155"/>
      <c r="S6279">
        <f t="shared" si="710"/>
        <v>35.737413417728185</v>
      </c>
      <c r="T6279">
        <f t="shared" si="711"/>
        <v>0</v>
      </c>
      <c r="U6279">
        <f t="shared" si="712"/>
        <v>43.551807643786731</v>
      </c>
      <c r="V6279">
        <f t="shared" si="713"/>
        <v>0</v>
      </c>
    </row>
    <row r="6280" spans="1:22">
      <c r="A6280" s="12">
        <f t="shared" si="706"/>
        <v>0</v>
      </c>
      <c r="B6280" t="str">
        <f>YEAR(C6280)&amp;VLOOKUP(MONTH(C6280),lookup!$G$2:$N$13,8)</f>
        <v>2025M06</v>
      </c>
      <c r="C6280" s="7">
        <f t="shared" si="704"/>
        <v>45817</v>
      </c>
      <c r="D6280" s="126">
        <v>45.523676157575778</v>
      </c>
      <c r="E6280">
        <f t="shared" si="705"/>
        <v>46.002747649920252</v>
      </c>
      <c r="F6280" s="126">
        <v>36.785593158572127</v>
      </c>
      <c r="G6280">
        <f t="shared" ref="G6280:G6343" si="714">AVERAGE(SUM(F6273:F6280)/8,SUM(F6275:F6280)/6)</f>
        <v>37.31697008888019</v>
      </c>
      <c r="H6280">
        <f t="shared" si="707"/>
        <v>43.455831254473502</v>
      </c>
      <c r="I6280">
        <f t="shared" si="708"/>
        <v>35.664540891198001</v>
      </c>
      <c r="J6280">
        <f t="shared" si="709"/>
        <v>0</v>
      </c>
      <c r="K6280" s="165"/>
      <c r="M6280" s="66"/>
      <c r="O6280" s="156"/>
      <c r="P6280" s="158"/>
      <c r="Q6280" s="156"/>
      <c r="R6280" s="155"/>
      <c r="S6280">
        <f t="shared" si="710"/>
        <v>35.664540891198001</v>
      </c>
      <c r="T6280">
        <f t="shared" si="711"/>
        <v>0</v>
      </c>
      <c r="U6280">
        <f t="shared" si="712"/>
        <v>43.455831254473502</v>
      </c>
      <c r="V6280">
        <f t="shared" si="713"/>
        <v>0</v>
      </c>
    </row>
    <row r="6281" spans="1:22">
      <c r="A6281" s="12">
        <f t="shared" si="706"/>
        <v>0</v>
      </c>
      <c r="B6281" t="str">
        <f>YEAR(C6281)&amp;VLOOKUP(MONTH(C6281),lookup!$G$2:$N$13,8)</f>
        <v>2025M06</v>
      </c>
      <c r="C6281" s="7">
        <f t="shared" si="704"/>
        <v>45818</v>
      </c>
      <c r="D6281" s="126">
        <v>46.025651558699707</v>
      </c>
      <c r="E6281">
        <f t="shared" si="705"/>
        <v>46.000518773810626</v>
      </c>
      <c r="F6281" s="126">
        <v>37.440531483334723</v>
      </c>
      <c r="G6281">
        <f t="shared" si="714"/>
        <v>37.330269180792051</v>
      </c>
      <c r="H6281">
        <f t="shared" si="707"/>
        <v>43.373393291810189</v>
      </c>
      <c r="I6281">
        <f t="shared" si="708"/>
        <v>35.588262534813396</v>
      </c>
      <c r="J6281">
        <f t="shared" si="709"/>
        <v>0</v>
      </c>
      <c r="K6281" s="165"/>
      <c r="M6281" s="66"/>
      <c r="O6281" s="156"/>
      <c r="P6281" s="158"/>
      <c r="Q6281" s="156"/>
      <c r="R6281" s="155"/>
      <c r="S6281">
        <f t="shared" si="710"/>
        <v>35.588262534813396</v>
      </c>
      <c r="T6281">
        <f t="shared" si="711"/>
        <v>0</v>
      </c>
      <c r="U6281">
        <f t="shared" si="712"/>
        <v>43.373393291810189</v>
      </c>
      <c r="V6281">
        <f t="shared" si="713"/>
        <v>0</v>
      </c>
    </row>
    <row r="6282" spans="1:22">
      <c r="A6282" s="12">
        <f t="shared" si="706"/>
        <v>0</v>
      </c>
      <c r="B6282" t="str">
        <f>YEAR(C6282)&amp;VLOOKUP(MONTH(C6282),lookup!$G$2:$N$13,8)</f>
        <v>2025M06</v>
      </c>
      <c r="C6282" s="7">
        <f t="shared" si="704"/>
        <v>45819</v>
      </c>
      <c r="D6282" s="126">
        <v>45.773352366050055</v>
      </c>
      <c r="E6282">
        <f t="shared" si="705"/>
        <v>45.946990889097059</v>
      </c>
      <c r="F6282" s="126">
        <v>37.079724076013811</v>
      </c>
      <c r="G6282">
        <f t="shared" si="714"/>
        <v>37.278209892492946</v>
      </c>
      <c r="H6282">
        <f t="shared" si="707"/>
        <v>43.285328901436813</v>
      </c>
      <c r="I6282">
        <f t="shared" si="708"/>
        <v>35.524443997508186</v>
      </c>
      <c r="J6282">
        <f t="shared" si="709"/>
        <v>0</v>
      </c>
      <c r="K6282" s="165"/>
      <c r="M6282" s="66"/>
      <c r="O6282" s="156"/>
      <c r="P6282" s="158"/>
      <c r="Q6282" s="156"/>
      <c r="R6282" s="155"/>
      <c r="S6282">
        <f t="shared" si="710"/>
        <v>35.524443997508186</v>
      </c>
      <c r="T6282">
        <f t="shared" si="711"/>
        <v>0</v>
      </c>
      <c r="U6282">
        <f t="shared" si="712"/>
        <v>43.285328901436813</v>
      </c>
      <c r="V6282">
        <f t="shared" si="713"/>
        <v>0</v>
      </c>
    </row>
    <row r="6283" spans="1:22">
      <c r="A6283" s="12">
        <f t="shared" si="706"/>
        <v>0</v>
      </c>
      <c r="B6283" t="str">
        <f>YEAR(C6283)&amp;VLOOKUP(MONTH(C6283),lookup!$G$2:$N$13,8)</f>
        <v>2025M06</v>
      </c>
      <c r="C6283" s="7">
        <f t="shared" si="704"/>
        <v>45820</v>
      </c>
      <c r="D6283" s="126">
        <v>45.575393359017902</v>
      </c>
      <c r="E6283">
        <f t="shared" si="705"/>
        <v>45.89066540273982</v>
      </c>
      <c r="F6283" s="126">
        <v>37.044434519033885</v>
      </c>
      <c r="G6283">
        <f t="shared" si="714"/>
        <v>37.238939308699742</v>
      </c>
      <c r="H6283">
        <f t="shared" si="707"/>
        <v>43.20243743076243</v>
      </c>
      <c r="I6283">
        <f t="shared" si="708"/>
        <v>35.45409355216249</v>
      </c>
      <c r="J6283">
        <f t="shared" si="709"/>
        <v>0</v>
      </c>
      <c r="K6283" s="165"/>
      <c r="M6283" s="66"/>
      <c r="O6283" s="156"/>
      <c r="P6283" s="158"/>
      <c r="Q6283" s="156"/>
      <c r="R6283" s="155"/>
      <c r="S6283">
        <f t="shared" si="710"/>
        <v>35.45409355216249</v>
      </c>
      <c r="T6283">
        <f t="shared" si="711"/>
        <v>0</v>
      </c>
      <c r="U6283">
        <f t="shared" si="712"/>
        <v>43.20243743076243</v>
      </c>
      <c r="V6283">
        <f t="shared" si="713"/>
        <v>0</v>
      </c>
    </row>
    <row r="6284" spans="1:22">
      <c r="A6284" s="12">
        <f t="shared" si="706"/>
        <v>0</v>
      </c>
      <c r="B6284" t="str">
        <f>YEAR(C6284)&amp;VLOOKUP(MONTH(C6284),lookup!$G$2:$N$13,8)</f>
        <v>2025M06</v>
      </c>
      <c r="C6284" s="7">
        <f t="shared" ref="C6284:C6347" si="715">C6283+1</f>
        <v>45821</v>
      </c>
      <c r="D6284" s="126">
        <v>45.754458953747488</v>
      </c>
      <c r="E6284">
        <f t="shared" si="705"/>
        <v>45.826370880832286</v>
      </c>
      <c r="F6284" s="126">
        <v>37.18233813773427</v>
      </c>
      <c r="G6284">
        <f t="shared" si="714"/>
        <v>37.197979041296215</v>
      </c>
      <c r="H6284">
        <f t="shared" si="707"/>
        <v>43.126356660785895</v>
      </c>
      <c r="I6284">
        <f t="shared" si="708"/>
        <v>35.389020988543962</v>
      </c>
      <c r="J6284">
        <f t="shared" si="709"/>
        <v>0</v>
      </c>
      <c r="K6284" s="165"/>
      <c r="M6284" s="66"/>
      <c r="O6284" s="156"/>
      <c r="P6284" s="158"/>
      <c r="Q6284" s="156"/>
      <c r="R6284" s="155"/>
      <c r="S6284">
        <f t="shared" si="710"/>
        <v>35.389020988543962</v>
      </c>
      <c r="T6284">
        <f t="shared" si="711"/>
        <v>0</v>
      </c>
      <c r="U6284">
        <f t="shared" si="712"/>
        <v>43.126356660785895</v>
      </c>
      <c r="V6284">
        <f t="shared" si="713"/>
        <v>0</v>
      </c>
    </row>
    <row r="6285" spans="1:22">
      <c r="A6285" s="12">
        <f t="shared" si="706"/>
        <v>0</v>
      </c>
      <c r="B6285" t="str">
        <f>YEAR(C6285)&amp;VLOOKUP(MONTH(C6285),lookup!$G$2:$N$13,8)</f>
        <v>2025M06</v>
      </c>
      <c r="C6285" s="7">
        <f t="shared" si="715"/>
        <v>45822</v>
      </c>
      <c r="D6285" s="126">
        <v>45.753128640866557</v>
      </c>
      <c r="E6285">
        <f t="shared" si="705"/>
        <v>45.79551323217602</v>
      </c>
      <c r="F6285" s="126">
        <v>37.169342544486796</v>
      </c>
      <c r="G6285">
        <f t="shared" si="714"/>
        <v>37.169435803964788</v>
      </c>
      <c r="H6285">
        <f t="shared" si="707"/>
        <v>43.024216450783811</v>
      </c>
      <c r="I6285">
        <f t="shared" si="708"/>
        <v>35.308660682545835</v>
      </c>
      <c r="J6285">
        <f t="shared" si="709"/>
        <v>0</v>
      </c>
      <c r="K6285" s="165"/>
      <c r="M6285" s="66"/>
      <c r="O6285" s="156"/>
      <c r="P6285" s="158"/>
      <c r="Q6285" s="156"/>
      <c r="R6285" s="155"/>
      <c r="S6285">
        <f t="shared" si="710"/>
        <v>35.308660682545835</v>
      </c>
      <c r="T6285">
        <f t="shared" si="711"/>
        <v>0</v>
      </c>
      <c r="U6285">
        <f t="shared" si="712"/>
        <v>43.024216450783811</v>
      </c>
      <c r="V6285">
        <f t="shared" si="713"/>
        <v>0</v>
      </c>
    </row>
    <row r="6286" spans="1:22">
      <c r="A6286" s="12">
        <f t="shared" si="706"/>
        <v>0</v>
      </c>
      <c r="B6286" t="str">
        <f>YEAR(C6286)&amp;VLOOKUP(MONTH(C6286),lookup!$G$2:$N$13,8)</f>
        <v>2025M06</v>
      </c>
      <c r="C6286" s="7">
        <f t="shared" si="715"/>
        <v>45823</v>
      </c>
      <c r="D6286" s="126">
        <v>45.330857847161951</v>
      </c>
      <c r="E6286">
        <f t="shared" si="705"/>
        <v>45.712818755226593</v>
      </c>
      <c r="F6286" s="126">
        <v>36.865767737450291</v>
      </c>
      <c r="G6286">
        <f t="shared" si="714"/>
        <v>37.129975332639219</v>
      </c>
      <c r="H6286">
        <f t="shared" si="707"/>
        <v>42.921355386020466</v>
      </c>
      <c r="I6286">
        <f t="shared" si="708"/>
        <v>35.223024181715893</v>
      </c>
      <c r="J6286">
        <f t="shared" si="709"/>
        <v>0</v>
      </c>
      <c r="K6286" s="165"/>
      <c r="M6286" s="66"/>
      <c r="O6286" s="156"/>
      <c r="P6286" s="158"/>
      <c r="Q6286" s="156"/>
      <c r="R6286" s="155"/>
      <c r="S6286">
        <f t="shared" si="710"/>
        <v>35.223024181715893</v>
      </c>
      <c r="T6286">
        <f t="shared" si="711"/>
        <v>0</v>
      </c>
      <c r="U6286">
        <f t="shared" si="712"/>
        <v>42.921355386020466</v>
      </c>
      <c r="V6286">
        <f t="shared" si="713"/>
        <v>0</v>
      </c>
    </row>
    <row r="6287" spans="1:22">
      <c r="A6287" s="12">
        <f t="shared" si="706"/>
        <v>0</v>
      </c>
      <c r="B6287" t="str">
        <f>YEAR(C6287)&amp;VLOOKUP(MONTH(C6287),lookup!$G$2:$N$13,8)</f>
        <v>2025M06</v>
      </c>
      <c r="C6287" s="7">
        <f t="shared" si="715"/>
        <v>45824</v>
      </c>
      <c r="D6287" s="126">
        <v>44.932530057475773</v>
      </c>
      <c r="E6287">
        <f t="shared" si="705"/>
        <v>45.551792327480513</v>
      </c>
      <c r="F6287" s="126">
        <v>36.495791222652542</v>
      </c>
      <c r="G6287">
        <f t="shared" si="714"/>
        <v>36.990420033069199</v>
      </c>
      <c r="H6287">
        <f t="shared" si="707"/>
        <v>42.830102571508313</v>
      </c>
      <c r="I6287">
        <f t="shared" si="708"/>
        <v>35.158172575355749</v>
      </c>
      <c r="J6287">
        <f t="shared" si="709"/>
        <v>0</v>
      </c>
      <c r="K6287" s="165"/>
      <c r="M6287" s="66"/>
      <c r="O6287" s="156"/>
      <c r="P6287" s="158"/>
      <c r="Q6287" s="156"/>
      <c r="R6287" s="155"/>
      <c r="S6287">
        <f t="shared" si="710"/>
        <v>35.158172575355749</v>
      </c>
      <c r="T6287">
        <f t="shared" si="711"/>
        <v>0</v>
      </c>
      <c r="U6287">
        <f t="shared" si="712"/>
        <v>42.830102571508313</v>
      </c>
      <c r="V6287">
        <f t="shared" si="713"/>
        <v>0</v>
      </c>
    </row>
    <row r="6288" spans="1:22">
      <c r="A6288" s="12">
        <f t="shared" si="706"/>
        <v>0</v>
      </c>
      <c r="B6288" t="str">
        <f>YEAR(C6288)&amp;VLOOKUP(MONTH(C6288),lookup!$G$2:$N$13,8)</f>
        <v>2025M06</v>
      </c>
      <c r="C6288" s="7">
        <f t="shared" si="715"/>
        <v>45825</v>
      </c>
      <c r="D6288" s="126">
        <v>45.146326516159306</v>
      </c>
      <c r="E6288">
        <f t="shared" si="705"/>
        <v>45.47595582073442</v>
      </c>
      <c r="F6288" s="126">
        <v>36.725778358766405</v>
      </c>
      <c r="G6288">
        <f t="shared" si="714"/>
        <v>36.957186131644065</v>
      </c>
      <c r="H6288">
        <f t="shared" si="707"/>
        <v>42.729975813166746</v>
      </c>
      <c r="I6288">
        <f t="shared" si="708"/>
        <v>35.068424602541029</v>
      </c>
      <c r="J6288">
        <f t="shared" si="709"/>
        <v>0</v>
      </c>
      <c r="K6288" s="165"/>
      <c r="M6288" s="66"/>
      <c r="O6288" s="156"/>
      <c r="P6288" s="158"/>
      <c r="Q6288" s="156"/>
      <c r="R6288" s="155"/>
      <c r="S6288">
        <f t="shared" si="710"/>
        <v>35.068424602541029</v>
      </c>
      <c r="T6288">
        <f t="shared" si="711"/>
        <v>0</v>
      </c>
      <c r="U6288">
        <f t="shared" si="712"/>
        <v>42.729975813166746</v>
      </c>
      <c r="V6288">
        <f t="shared" si="713"/>
        <v>0</v>
      </c>
    </row>
    <row r="6289" spans="1:22">
      <c r="A6289" s="12">
        <f t="shared" si="706"/>
        <v>0</v>
      </c>
      <c r="B6289" t="str">
        <f>YEAR(C6289)&amp;VLOOKUP(MONTH(C6289),lookup!$G$2:$N$13,8)</f>
        <v>2025M06</v>
      </c>
      <c r="C6289" s="7">
        <f t="shared" si="715"/>
        <v>45826</v>
      </c>
      <c r="D6289" s="126">
        <v>44.958792368536209</v>
      </c>
      <c r="E6289">
        <f t="shared" si="705"/>
        <v>45.357893705475732</v>
      </c>
      <c r="F6289" s="126">
        <v>36.479613864731689</v>
      </c>
      <c r="G6289">
        <f t="shared" si="714"/>
        <v>36.850060392622851</v>
      </c>
      <c r="H6289">
        <f t="shared" si="707"/>
        <v>42.631659903969535</v>
      </c>
      <c r="I6289">
        <f t="shared" si="708"/>
        <v>35.000667421313793</v>
      </c>
      <c r="J6289">
        <f t="shared" si="709"/>
        <v>0</v>
      </c>
      <c r="K6289" s="165"/>
      <c r="M6289" s="66"/>
      <c r="O6289" s="156"/>
      <c r="P6289" s="158"/>
      <c r="Q6289" s="156"/>
      <c r="R6289" s="155"/>
      <c r="S6289">
        <f t="shared" si="710"/>
        <v>35.000667421313793</v>
      </c>
      <c r="T6289">
        <f t="shared" si="711"/>
        <v>0</v>
      </c>
      <c r="U6289">
        <f t="shared" si="712"/>
        <v>42.631659903969535</v>
      </c>
      <c r="V6289">
        <f t="shared" si="713"/>
        <v>0</v>
      </c>
    </row>
    <row r="6290" spans="1:22">
      <c r="A6290" s="12">
        <f t="shared" si="706"/>
        <v>0</v>
      </c>
      <c r="B6290" t="str">
        <f>YEAR(C6290)&amp;VLOOKUP(MONTH(C6290),lookup!$G$2:$N$13,8)</f>
        <v>2025M06</v>
      </c>
      <c r="C6290" s="7">
        <f t="shared" si="715"/>
        <v>45827</v>
      </c>
      <c r="D6290" s="126">
        <v>44.985945936575845</v>
      </c>
      <c r="E6290">
        <f t="shared" si="705"/>
        <v>45.244638052202617</v>
      </c>
      <c r="F6290" s="126">
        <v>36.542272662470786</v>
      </c>
      <c r="G6290">
        <f t="shared" si="714"/>
        <v>36.763130889671132</v>
      </c>
      <c r="H6290">
        <f t="shared" si="707"/>
        <v>42.509131761698221</v>
      </c>
      <c r="I6290">
        <f t="shared" si="708"/>
        <v>34.894878015990159</v>
      </c>
      <c r="J6290">
        <f t="shared" si="709"/>
        <v>0</v>
      </c>
      <c r="K6290" s="165"/>
      <c r="M6290" s="66"/>
      <c r="O6290" s="156"/>
      <c r="P6290" s="158"/>
      <c r="Q6290" s="156"/>
      <c r="R6290" s="155"/>
      <c r="S6290">
        <f t="shared" si="710"/>
        <v>34.894878015990159</v>
      </c>
      <c r="T6290">
        <f t="shared" si="711"/>
        <v>0</v>
      </c>
      <c r="U6290">
        <f t="shared" si="712"/>
        <v>42.509131761698221</v>
      </c>
      <c r="V6290">
        <f t="shared" si="713"/>
        <v>0</v>
      </c>
    </row>
    <row r="6291" spans="1:22">
      <c r="A6291" s="12">
        <f t="shared" si="706"/>
        <v>0</v>
      </c>
      <c r="B6291" t="str">
        <f>YEAR(C6291)&amp;VLOOKUP(MONTH(C6291),lookup!$G$2:$N$13,8)</f>
        <v>2025M06</v>
      </c>
      <c r="C6291" s="7">
        <f t="shared" si="715"/>
        <v>45828</v>
      </c>
      <c r="D6291" s="126">
        <v>44.885987175636686</v>
      </c>
      <c r="E6291">
        <f t="shared" si="705"/>
        <v>45.129288376972134</v>
      </c>
      <c r="F6291" s="126">
        <v>36.494181481062476</v>
      </c>
      <c r="G6291">
        <f t="shared" si="714"/>
        <v>36.672476652845887</v>
      </c>
      <c r="H6291">
        <f t="shared" si="707"/>
        <v>42.430570569273485</v>
      </c>
      <c r="I6291">
        <f t="shared" si="708"/>
        <v>34.837571511306713</v>
      </c>
      <c r="J6291">
        <f t="shared" si="709"/>
        <v>0</v>
      </c>
      <c r="K6291" s="165"/>
      <c r="M6291" s="66"/>
      <c r="O6291" s="156"/>
      <c r="P6291" s="158"/>
      <c r="Q6291" s="156"/>
      <c r="R6291" s="155"/>
      <c r="S6291">
        <f t="shared" si="710"/>
        <v>34.837571511306713</v>
      </c>
      <c r="T6291">
        <f t="shared" si="711"/>
        <v>0</v>
      </c>
      <c r="U6291">
        <f t="shared" si="712"/>
        <v>42.430570569273485</v>
      </c>
      <c r="V6291">
        <f t="shared" si="713"/>
        <v>0</v>
      </c>
    </row>
    <row r="6292" spans="1:22">
      <c r="A6292" s="12">
        <f t="shared" si="706"/>
        <v>0</v>
      </c>
      <c r="B6292" t="str">
        <f>YEAR(C6292)&amp;VLOOKUP(MONTH(C6292),lookup!$G$2:$N$13,8)</f>
        <v>2025M06</v>
      </c>
      <c r="C6292" s="7">
        <f t="shared" si="715"/>
        <v>45829</v>
      </c>
      <c r="D6292" s="126">
        <v>44.788439387323294</v>
      </c>
      <c r="E6292">
        <f t="shared" si="705"/>
        <v>45.02371061575073</v>
      </c>
      <c r="F6292" s="126">
        <v>36.227986665978271</v>
      </c>
      <c r="G6292">
        <f t="shared" si="714"/>
        <v>36.559681263238467</v>
      </c>
      <c r="H6292">
        <f t="shared" si="707"/>
        <v>42.342464167114024</v>
      </c>
      <c r="I6292">
        <f t="shared" si="708"/>
        <v>34.76435282448881</v>
      </c>
      <c r="J6292">
        <f t="shared" si="709"/>
        <v>0</v>
      </c>
      <c r="K6292" s="165"/>
      <c r="M6292" s="66"/>
      <c r="O6292" s="156"/>
      <c r="P6292" s="158"/>
      <c r="Q6292" s="156"/>
      <c r="R6292" s="155"/>
      <c r="S6292">
        <f t="shared" si="710"/>
        <v>34.76435282448881</v>
      </c>
      <c r="T6292">
        <f t="shared" si="711"/>
        <v>0</v>
      </c>
      <c r="U6292">
        <f t="shared" si="712"/>
        <v>42.342464167114024</v>
      </c>
      <c r="V6292">
        <f t="shared" si="713"/>
        <v>0</v>
      </c>
    </row>
    <row r="6293" spans="1:22">
      <c r="A6293" s="12">
        <f t="shared" si="706"/>
        <v>0</v>
      </c>
      <c r="B6293" t="str">
        <f>YEAR(C6293)&amp;VLOOKUP(MONTH(C6293),lookup!$G$2:$N$13,8)</f>
        <v>2025M06</v>
      </c>
      <c r="C6293" s="7">
        <f t="shared" si="715"/>
        <v>45830</v>
      </c>
      <c r="D6293" s="126">
        <v>44.554362260032278</v>
      </c>
      <c r="E6293">
        <f t="shared" si="705"/>
        <v>44.917273733828303</v>
      </c>
      <c r="F6293" s="126">
        <v>36.232843749331266</v>
      </c>
      <c r="G6293">
        <f t="shared" si="714"/>
        <v>36.479237799097803</v>
      </c>
      <c r="H6293">
        <f t="shared" si="707"/>
        <v>42.257279794674268</v>
      </c>
      <c r="I6293">
        <f t="shared" si="708"/>
        <v>34.699535339125518</v>
      </c>
      <c r="J6293">
        <f t="shared" si="709"/>
        <v>0</v>
      </c>
      <c r="K6293" s="165"/>
      <c r="M6293" s="66"/>
      <c r="O6293" s="156"/>
      <c r="P6293" s="158"/>
      <c r="Q6293" s="156"/>
      <c r="R6293" s="155"/>
      <c r="S6293">
        <f t="shared" si="710"/>
        <v>34.699535339125518</v>
      </c>
      <c r="T6293">
        <f t="shared" si="711"/>
        <v>0</v>
      </c>
      <c r="U6293">
        <f t="shared" si="712"/>
        <v>42.257279794674268</v>
      </c>
      <c r="V6293">
        <f t="shared" si="713"/>
        <v>0</v>
      </c>
    </row>
    <row r="6294" spans="1:22">
      <c r="A6294" s="12">
        <f t="shared" si="706"/>
        <v>0</v>
      </c>
      <c r="B6294" t="str">
        <f>YEAR(C6294)&amp;VLOOKUP(MONTH(C6294),lookup!$G$2:$N$13,8)</f>
        <v>2025M06</v>
      </c>
      <c r="C6294" s="7">
        <f t="shared" si="715"/>
        <v>45831</v>
      </c>
      <c r="D6294" s="126">
        <v>43.99165648527331</v>
      </c>
      <c r="E6294">
        <f t="shared" si="705"/>
        <v>44.737351146136433</v>
      </c>
      <c r="F6294" s="126">
        <v>35.727670743337846</v>
      </c>
      <c r="G6294">
        <f t="shared" si="714"/>
        <v>36.324931102346731</v>
      </c>
      <c r="H6294">
        <f t="shared" si="707"/>
        <v>42.187454898010067</v>
      </c>
      <c r="I6294">
        <f t="shared" si="708"/>
        <v>34.642462605935179</v>
      </c>
      <c r="J6294">
        <f t="shared" si="709"/>
        <v>0</v>
      </c>
      <c r="K6294" s="165"/>
      <c r="M6294" s="66"/>
      <c r="O6294" s="156"/>
      <c r="P6294" s="158"/>
      <c r="Q6294" s="156"/>
      <c r="R6294" s="155"/>
      <c r="S6294">
        <f t="shared" si="710"/>
        <v>34.642462605935179</v>
      </c>
      <c r="T6294">
        <f t="shared" si="711"/>
        <v>0</v>
      </c>
      <c r="U6294">
        <f t="shared" si="712"/>
        <v>42.187454898010067</v>
      </c>
      <c r="V6294">
        <f t="shared" si="713"/>
        <v>0</v>
      </c>
    </row>
    <row r="6295" spans="1:22">
      <c r="A6295" s="12">
        <f t="shared" si="706"/>
        <v>0</v>
      </c>
      <c r="B6295" t="str">
        <f>YEAR(C6295)&amp;VLOOKUP(MONTH(C6295),lookup!$G$2:$N$13,8)</f>
        <v>2025M06</v>
      </c>
      <c r="C6295" s="7">
        <f t="shared" si="715"/>
        <v>45832</v>
      </c>
      <c r="D6295" s="126">
        <v>43.871657517268673</v>
      </c>
      <c r="E6295">
        <f t="shared" si="705"/>
        <v>44.580452041434526</v>
      </c>
      <c r="F6295" s="126">
        <v>35.603591037931167</v>
      </c>
      <c r="G6295">
        <f t="shared" si="714"/>
        <v>36.196166688568269</v>
      </c>
      <c r="H6295">
        <f t="shared" si="707"/>
        <v>42.097296034928569</v>
      </c>
      <c r="I6295">
        <f t="shared" si="708"/>
        <v>34.569879954045689</v>
      </c>
      <c r="J6295">
        <f t="shared" si="709"/>
        <v>0</v>
      </c>
      <c r="K6295" s="165"/>
      <c r="M6295" s="66"/>
      <c r="O6295" s="156"/>
      <c r="P6295" s="158"/>
      <c r="Q6295" s="156"/>
      <c r="R6295" s="155"/>
      <c r="S6295">
        <f t="shared" si="710"/>
        <v>34.569879954045689</v>
      </c>
      <c r="T6295">
        <f t="shared" si="711"/>
        <v>0</v>
      </c>
      <c r="U6295">
        <f t="shared" si="712"/>
        <v>42.097296034928569</v>
      </c>
      <c r="V6295">
        <f t="shared" si="713"/>
        <v>0</v>
      </c>
    </row>
    <row r="6296" spans="1:22">
      <c r="A6296" s="12">
        <f t="shared" si="706"/>
        <v>0</v>
      </c>
      <c r="B6296" t="str">
        <f>YEAR(C6296)&amp;VLOOKUP(MONTH(C6296),lookup!$G$2:$N$13,8)</f>
        <v>2025M06</v>
      </c>
      <c r="C6296" s="7">
        <f t="shared" si="715"/>
        <v>45833</v>
      </c>
      <c r="D6296" s="126">
        <v>44.043364377438351</v>
      </c>
      <c r="E6296">
        <f t="shared" si="705"/>
        <v>44.432968444503011</v>
      </c>
      <c r="F6296" s="126">
        <v>35.749746853360712</v>
      </c>
      <c r="G6296">
        <f t="shared" si="714"/>
        <v>36.069120902054571</v>
      </c>
      <c r="H6296">
        <f t="shared" si="707"/>
        <v>42.044314637970011</v>
      </c>
      <c r="I6296">
        <f t="shared" si="708"/>
        <v>34.533349258027862</v>
      </c>
      <c r="J6296">
        <f t="shared" si="709"/>
        <v>0</v>
      </c>
      <c r="K6296" s="165"/>
      <c r="M6296" s="66"/>
      <c r="O6296" s="156"/>
      <c r="P6296" s="158"/>
      <c r="Q6296" s="156"/>
      <c r="R6296" s="155"/>
      <c r="S6296">
        <f t="shared" si="710"/>
        <v>34.533349258027862</v>
      </c>
      <c r="T6296">
        <f t="shared" si="711"/>
        <v>0</v>
      </c>
      <c r="U6296">
        <f t="shared" si="712"/>
        <v>42.044314637970011</v>
      </c>
      <c r="V6296">
        <f t="shared" si="713"/>
        <v>0</v>
      </c>
    </row>
    <row r="6297" spans="1:22">
      <c r="A6297" s="12">
        <f t="shared" si="706"/>
        <v>0</v>
      </c>
      <c r="B6297" t="str">
        <f>YEAR(C6297)&amp;VLOOKUP(MONTH(C6297),lookup!$G$2:$N$13,8)</f>
        <v>2025M06</v>
      </c>
      <c r="C6297" s="7">
        <f t="shared" si="715"/>
        <v>45834</v>
      </c>
      <c r="D6297" s="126">
        <v>43.813164935581547</v>
      </c>
      <c r="E6297">
        <f t="shared" si="705"/>
        <v>44.271964876605409</v>
      </c>
      <c r="F6297" s="126">
        <v>35.703363524203709</v>
      </c>
      <c r="G6297">
        <f t="shared" si="714"/>
        <v>35.95470375936668</v>
      </c>
      <c r="H6297">
        <f t="shared" si="707"/>
        <v>41.96303368647564</v>
      </c>
      <c r="I6297">
        <f t="shared" si="708"/>
        <v>34.474355271994966</v>
      </c>
      <c r="J6297">
        <f t="shared" si="709"/>
        <v>0</v>
      </c>
      <c r="K6297" s="165"/>
      <c r="M6297" s="66"/>
      <c r="O6297" s="156"/>
      <c r="P6297" s="158"/>
      <c r="Q6297" s="156"/>
      <c r="R6297" s="155"/>
      <c r="S6297">
        <f t="shared" si="710"/>
        <v>34.474355271994966</v>
      </c>
      <c r="T6297">
        <f t="shared" si="711"/>
        <v>0</v>
      </c>
      <c r="U6297">
        <f t="shared" si="712"/>
        <v>41.96303368647564</v>
      </c>
      <c r="V6297">
        <f t="shared" si="713"/>
        <v>0</v>
      </c>
    </row>
    <row r="6298" spans="1:22">
      <c r="A6298" s="12">
        <f t="shared" si="706"/>
        <v>0</v>
      </c>
      <c r="B6298" t="str">
        <f>YEAR(C6298)&amp;VLOOKUP(MONTH(C6298),lookup!$G$2:$N$13,8)</f>
        <v>2025M06</v>
      </c>
      <c r="C6298" s="7">
        <f t="shared" si="715"/>
        <v>45835</v>
      </c>
      <c r="D6298" s="126">
        <v>43.970147110025025</v>
      </c>
      <c r="E6298">
        <f t="shared" si="705"/>
        <v>44.140286426837804</v>
      </c>
      <c r="F6298" s="126">
        <v>35.724701987403137</v>
      </c>
      <c r="G6298">
        <f t="shared" si="714"/>
        <v>35.861665202293693</v>
      </c>
      <c r="H6298">
        <f t="shared" si="707"/>
        <v>41.887202368469396</v>
      </c>
      <c r="I6298">
        <f t="shared" si="708"/>
        <v>34.416152369088543</v>
      </c>
      <c r="J6298">
        <f t="shared" si="709"/>
        <v>0</v>
      </c>
      <c r="K6298" s="165"/>
      <c r="M6298" s="66"/>
      <c r="O6298" s="156"/>
      <c r="P6298" s="158"/>
      <c r="Q6298" s="156"/>
      <c r="R6298" s="155"/>
      <c r="S6298">
        <f t="shared" si="710"/>
        <v>34.416152369088543</v>
      </c>
      <c r="T6298">
        <f t="shared" si="711"/>
        <v>0</v>
      </c>
      <c r="U6298">
        <f t="shared" si="712"/>
        <v>41.887202368469396</v>
      </c>
      <c r="V6298">
        <f t="shared" si="713"/>
        <v>0</v>
      </c>
    </row>
    <row r="6299" spans="1:22">
      <c r="A6299" s="12">
        <f t="shared" si="706"/>
        <v>0</v>
      </c>
      <c r="B6299" t="str">
        <f>YEAR(C6299)&amp;VLOOKUP(MONTH(C6299),lookup!$G$2:$N$13,8)</f>
        <v>2025M06</v>
      </c>
      <c r="C6299" s="7">
        <f t="shared" si="715"/>
        <v>45836</v>
      </c>
      <c r="D6299" s="126">
        <v>44.144116472363081</v>
      </c>
      <c r="E6299">
        <f t="shared" si="705"/>
        <v>44.059732358910765</v>
      </c>
      <c r="F6299" s="126">
        <v>35.768720970748412</v>
      </c>
      <c r="G6299">
        <f t="shared" si="714"/>
        <v>35.777647022183821</v>
      </c>
      <c r="H6299">
        <f t="shared" si="707"/>
        <v>41.789083339041653</v>
      </c>
      <c r="I6299">
        <f t="shared" si="708"/>
        <v>34.34163339043743</v>
      </c>
      <c r="J6299">
        <f t="shared" si="709"/>
        <v>0</v>
      </c>
      <c r="K6299" s="165"/>
      <c r="M6299" s="66"/>
      <c r="O6299" s="156"/>
      <c r="P6299" s="158"/>
      <c r="Q6299" s="156"/>
      <c r="R6299" s="155"/>
      <c r="S6299">
        <f t="shared" si="710"/>
        <v>34.34163339043743</v>
      </c>
      <c r="T6299">
        <f t="shared" si="711"/>
        <v>0</v>
      </c>
      <c r="U6299">
        <f t="shared" si="712"/>
        <v>41.789083339041653</v>
      </c>
      <c r="V6299">
        <f t="shared" si="713"/>
        <v>0</v>
      </c>
    </row>
    <row r="6300" spans="1:22">
      <c r="A6300" s="12">
        <f t="shared" si="706"/>
        <v>0</v>
      </c>
      <c r="B6300" t="str">
        <f>YEAR(C6300)&amp;VLOOKUP(MONTH(C6300),lookup!$G$2:$N$13,8)</f>
        <v>2025M06</v>
      </c>
      <c r="C6300" s="7">
        <f t="shared" si="715"/>
        <v>45837</v>
      </c>
      <c r="D6300" s="126">
        <v>43.913666462200162</v>
      </c>
      <c r="E6300">
        <f t="shared" si="705"/>
        <v>43.998559882501141</v>
      </c>
      <c r="F6300" s="126">
        <v>35.870307898632625</v>
      </c>
      <c r="G6300">
        <f t="shared" si="714"/>
        <v>35.767178528832616</v>
      </c>
      <c r="H6300">
        <f t="shared" si="707"/>
        <v>41.693117495053492</v>
      </c>
      <c r="I6300">
        <f t="shared" si="708"/>
        <v>34.26687043303248</v>
      </c>
      <c r="J6300">
        <f t="shared" si="709"/>
        <v>0</v>
      </c>
      <c r="K6300" s="165"/>
      <c r="M6300" s="66"/>
      <c r="O6300" s="156"/>
      <c r="P6300" s="158"/>
      <c r="Q6300" s="156"/>
      <c r="R6300" s="155"/>
      <c r="S6300">
        <f t="shared" si="710"/>
        <v>34.26687043303248</v>
      </c>
      <c r="T6300">
        <f t="shared" si="711"/>
        <v>0</v>
      </c>
      <c r="U6300">
        <f t="shared" si="712"/>
        <v>41.693117495053492</v>
      </c>
      <c r="V6300">
        <f t="shared" si="713"/>
        <v>0</v>
      </c>
    </row>
    <row r="6301" spans="1:22">
      <c r="A6301" s="12">
        <f t="shared" si="706"/>
        <v>0</v>
      </c>
      <c r="B6301" t="str">
        <f>YEAR(C6301)&amp;VLOOKUP(MONTH(C6301),lookup!$G$2:$N$13,8)</f>
        <v>2025M06</v>
      </c>
      <c r="C6301" s="7">
        <f t="shared" si="715"/>
        <v>45838</v>
      </c>
      <c r="D6301" s="126">
        <v>43.38719299304497</v>
      </c>
      <c r="E6301">
        <f t="shared" si="705"/>
        <v>43.885239759629123</v>
      </c>
      <c r="F6301" s="126">
        <v>35.165663805900735</v>
      </c>
      <c r="G6301">
        <f t="shared" si="714"/>
        <v>35.663985846365676</v>
      </c>
      <c r="H6301">
        <f t="shared" si="707"/>
        <v>41.60070799981132</v>
      </c>
      <c r="I6301">
        <f t="shared" si="708"/>
        <v>34.194480217721356</v>
      </c>
      <c r="J6301">
        <f t="shared" si="709"/>
        <v>0</v>
      </c>
      <c r="K6301" s="165"/>
      <c r="M6301" s="66"/>
      <c r="O6301" s="156"/>
      <c r="P6301" s="158"/>
      <c r="Q6301" s="156"/>
      <c r="R6301" s="155"/>
      <c r="S6301">
        <f t="shared" si="710"/>
        <v>34.194480217721356</v>
      </c>
      <c r="T6301">
        <f t="shared" si="711"/>
        <v>0</v>
      </c>
      <c r="U6301">
        <f t="shared" si="712"/>
        <v>41.60070799981132</v>
      </c>
      <c r="V6301">
        <f t="shared" si="713"/>
        <v>0</v>
      </c>
    </row>
    <row r="6302" spans="1:22">
      <c r="A6302" s="12">
        <f t="shared" si="706"/>
        <v>0</v>
      </c>
      <c r="B6302" t="str">
        <f>YEAR(C6302)&amp;VLOOKUP(MONTH(C6302),lookup!$G$2:$N$13,8)</f>
        <v>2025M07</v>
      </c>
      <c r="C6302" s="7">
        <f t="shared" si="715"/>
        <v>45839</v>
      </c>
      <c r="D6302" s="126">
        <v>43.714100050618285</v>
      </c>
      <c r="E6302">
        <f t="shared" si="705"/>
        <v>43.840453788561511</v>
      </c>
      <c r="F6302" s="126">
        <v>35.493130567195607</v>
      </c>
      <c r="G6302">
        <f t="shared" si="714"/>
        <v>35.627942394843032</v>
      </c>
      <c r="H6302">
        <f t="shared" si="707"/>
        <v>41.518967880881391</v>
      </c>
      <c r="I6302">
        <f t="shared" si="708"/>
        <v>34.137166807013543</v>
      </c>
      <c r="J6302">
        <f t="shared" si="709"/>
        <v>0</v>
      </c>
      <c r="K6302" s="165"/>
      <c r="M6302" s="66"/>
      <c r="Q6302" s="156"/>
      <c r="R6302" s="155"/>
      <c r="S6302">
        <f t="shared" si="710"/>
        <v>34.137166807013543</v>
      </c>
      <c r="T6302">
        <f t="shared" si="711"/>
        <v>0</v>
      </c>
      <c r="U6302">
        <f t="shared" si="712"/>
        <v>41.518967880881391</v>
      </c>
      <c r="V6302">
        <f t="shared" si="713"/>
        <v>0</v>
      </c>
    </row>
    <row r="6303" spans="1:22">
      <c r="A6303" s="12">
        <f t="shared" si="706"/>
        <v>0</v>
      </c>
      <c r="B6303" t="str">
        <f>YEAR(C6303)&amp;VLOOKUP(MONTH(C6303),lookup!$G$2:$N$13,8)</f>
        <v>2025M07</v>
      </c>
      <c r="C6303" s="7">
        <f t="shared" si="715"/>
        <v>45840</v>
      </c>
      <c r="D6303" s="126">
        <v>43.320211546991779</v>
      </c>
      <c r="E6303">
        <f t="shared" si="705"/>
        <v>43.764908966370065</v>
      </c>
      <c r="F6303" s="126">
        <v>35.093563688206167</v>
      </c>
      <c r="G6303">
        <f t="shared" si="714"/>
        <v>35.545249032485415</v>
      </c>
      <c r="H6303">
        <f t="shared" si="707"/>
        <v>41.460267972389445</v>
      </c>
      <c r="I6303">
        <f t="shared" si="708"/>
        <v>34.089421897818184</v>
      </c>
      <c r="J6303">
        <f t="shared" si="709"/>
        <v>0</v>
      </c>
      <c r="K6303" s="165"/>
      <c r="M6303" s="66"/>
      <c r="Q6303" s="156"/>
      <c r="R6303" s="155"/>
      <c r="S6303">
        <f t="shared" si="710"/>
        <v>34.089421897818184</v>
      </c>
      <c r="T6303">
        <f t="shared" si="711"/>
        <v>0</v>
      </c>
      <c r="U6303">
        <f t="shared" si="712"/>
        <v>41.460267972389445</v>
      </c>
      <c r="V6303">
        <f t="shared" si="713"/>
        <v>0</v>
      </c>
    </row>
    <row r="6304" spans="1:22">
      <c r="A6304" s="12">
        <f t="shared" si="706"/>
        <v>0</v>
      </c>
      <c r="B6304" t="str">
        <f>YEAR(C6304)&amp;VLOOKUP(MONTH(C6304),lookup!$G$2:$N$13,8)</f>
        <v>2025M07</v>
      </c>
      <c r="C6304" s="7">
        <f t="shared" si="715"/>
        <v>45841</v>
      </c>
      <c r="D6304" s="126">
        <v>43.03262107451706</v>
      </c>
      <c r="E6304">
        <f t="shared" si="705"/>
        <v>43.623610340311814</v>
      </c>
      <c r="F6304" s="126">
        <v>34.914686123942971</v>
      </c>
      <c r="G6304">
        <f t="shared" si="714"/>
        <v>35.425556414941795</v>
      </c>
      <c r="H6304">
        <f t="shared" si="707"/>
        <v>41.412784914984478</v>
      </c>
      <c r="I6304">
        <f t="shared" si="708"/>
        <v>34.055091845746936</v>
      </c>
      <c r="J6304">
        <f t="shared" si="709"/>
        <v>0</v>
      </c>
      <c r="K6304" s="165"/>
      <c r="M6304" s="66"/>
      <c r="Q6304" s="156"/>
      <c r="R6304" s="155"/>
      <c r="S6304">
        <f t="shared" si="710"/>
        <v>34.055091845746936</v>
      </c>
      <c r="T6304">
        <f t="shared" si="711"/>
        <v>0</v>
      </c>
      <c r="U6304">
        <f t="shared" si="712"/>
        <v>41.412784914984478</v>
      </c>
      <c r="V6304">
        <f t="shared" si="713"/>
        <v>0</v>
      </c>
    </row>
    <row r="6305" spans="1:22">
      <c r="A6305" s="12">
        <f t="shared" si="706"/>
        <v>0</v>
      </c>
      <c r="B6305" t="str">
        <f>YEAR(C6305)&amp;VLOOKUP(MONTH(C6305),lookup!$G$2:$N$13,8)</f>
        <v>2025M07</v>
      </c>
      <c r="C6305" s="7">
        <f t="shared" si="715"/>
        <v>45842</v>
      </c>
      <c r="D6305" s="126">
        <v>43.071129939982356</v>
      </c>
      <c r="E6305">
        <f t="shared" si="705"/>
        <v>43.487817608721812</v>
      </c>
      <c r="F6305" s="126">
        <v>34.895916969989464</v>
      </c>
      <c r="G6305">
        <f t="shared" si="714"/>
        <v>35.302357338573493</v>
      </c>
      <c r="H6305">
        <f t="shared" si="707"/>
        <v>41.374067874860103</v>
      </c>
      <c r="I6305">
        <f t="shared" si="708"/>
        <v>34.024325535884671</v>
      </c>
      <c r="J6305">
        <f t="shared" si="709"/>
        <v>0</v>
      </c>
      <c r="K6305" s="165"/>
      <c r="M6305" s="66"/>
      <c r="Q6305" s="156"/>
      <c r="R6305" s="155"/>
      <c r="S6305">
        <f t="shared" si="710"/>
        <v>34.024325535884671</v>
      </c>
      <c r="T6305">
        <f t="shared" si="711"/>
        <v>0</v>
      </c>
      <c r="U6305">
        <f t="shared" si="712"/>
        <v>41.374067874860103</v>
      </c>
      <c r="V6305">
        <f t="shared" si="713"/>
        <v>0</v>
      </c>
    </row>
    <row r="6306" spans="1:22">
      <c r="A6306" s="12">
        <f t="shared" si="706"/>
        <v>0</v>
      </c>
      <c r="B6306" t="str">
        <f>YEAR(C6306)&amp;VLOOKUP(MONTH(C6306),lookup!$G$2:$N$13,8)</f>
        <v>2025M07</v>
      </c>
      <c r="C6306" s="7">
        <f t="shared" si="715"/>
        <v>45843</v>
      </c>
      <c r="D6306" s="126">
        <v>43.363378046630359</v>
      </c>
      <c r="E6306">
        <f t="shared" si="705"/>
        <v>43.404037174295482</v>
      </c>
      <c r="F6306" s="126">
        <v>35.205893311074718</v>
      </c>
      <c r="G6306">
        <f t="shared" si="714"/>
        <v>35.214563914006476</v>
      </c>
      <c r="H6306">
        <f t="shared" si="707"/>
        <v>41.342350446818202</v>
      </c>
      <c r="I6306">
        <f t="shared" si="708"/>
        <v>34.002975546217513</v>
      </c>
      <c r="J6306">
        <f t="shared" si="709"/>
        <v>0</v>
      </c>
      <c r="K6306" s="165"/>
      <c r="M6306" s="66"/>
      <c r="Q6306" s="156"/>
      <c r="R6306" s="155"/>
      <c r="S6306">
        <f t="shared" si="710"/>
        <v>34.002975546217513</v>
      </c>
      <c r="T6306">
        <f t="shared" si="711"/>
        <v>0</v>
      </c>
      <c r="U6306">
        <f t="shared" si="712"/>
        <v>41.342350446818202</v>
      </c>
      <c r="V6306">
        <f t="shared" si="713"/>
        <v>0</v>
      </c>
    </row>
    <row r="6307" spans="1:22">
      <c r="A6307" s="12">
        <f t="shared" si="706"/>
        <v>0</v>
      </c>
      <c r="B6307" t="str">
        <f>YEAR(C6307)&amp;VLOOKUP(MONTH(C6307),lookup!$G$2:$N$13,8)</f>
        <v>2025M07</v>
      </c>
      <c r="C6307" s="7">
        <f t="shared" si="715"/>
        <v>45844</v>
      </c>
      <c r="D6307" s="126">
        <v>43.183331828320625</v>
      </c>
      <c r="E6307">
        <f t="shared" si="705"/>
        <v>43.326999703649136</v>
      </c>
      <c r="F6307" s="126">
        <v>35.085107856557642</v>
      </c>
      <c r="G6307">
        <f t="shared" si="714"/>
        <v>35.165125098590956</v>
      </c>
      <c r="H6307">
        <f t="shared" si="707"/>
        <v>41.307590805951705</v>
      </c>
      <c r="I6307">
        <f t="shared" si="708"/>
        <v>33.976518894778209</v>
      </c>
      <c r="J6307">
        <f t="shared" si="709"/>
        <v>0</v>
      </c>
      <c r="K6307" s="165"/>
      <c r="M6307" s="66"/>
      <c r="Q6307" s="156"/>
      <c r="R6307" s="155"/>
      <c r="S6307">
        <f t="shared" si="710"/>
        <v>33.976518894778209</v>
      </c>
      <c r="T6307">
        <f t="shared" si="711"/>
        <v>0</v>
      </c>
      <c r="U6307">
        <f t="shared" si="712"/>
        <v>41.307590805951705</v>
      </c>
      <c r="V6307">
        <f t="shared" si="713"/>
        <v>0</v>
      </c>
    </row>
    <row r="6308" spans="1:22">
      <c r="A6308" s="12">
        <f t="shared" si="706"/>
        <v>0</v>
      </c>
      <c r="B6308" t="str">
        <f>YEAR(C6308)&amp;VLOOKUP(MONTH(C6308),lookup!$G$2:$N$13,8)</f>
        <v>2025M07</v>
      </c>
      <c r="C6308" s="7">
        <f t="shared" si="715"/>
        <v>45845</v>
      </c>
      <c r="D6308" s="126">
        <v>42.723264589701714</v>
      </c>
      <c r="E6308">
        <f t="shared" si="705"/>
        <v>43.170029964874935</v>
      </c>
      <c r="F6308" s="126">
        <v>34.676543681323096</v>
      </c>
      <c r="G6308">
        <f t="shared" si="714"/>
        <v>35.022465927853077</v>
      </c>
      <c r="H6308">
        <f t="shared" si="707"/>
        <v>41.265435914157521</v>
      </c>
      <c r="I6308">
        <f t="shared" si="708"/>
        <v>33.952863365589117</v>
      </c>
      <c r="J6308">
        <f t="shared" si="709"/>
        <v>0</v>
      </c>
      <c r="K6308" s="165"/>
      <c r="M6308" s="66"/>
      <c r="Q6308" s="156"/>
      <c r="R6308" s="155"/>
      <c r="S6308">
        <f t="shared" si="710"/>
        <v>33.952863365589117</v>
      </c>
      <c r="T6308">
        <f t="shared" si="711"/>
        <v>0</v>
      </c>
      <c r="U6308">
        <f t="shared" si="712"/>
        <v>41.265435914157521</v>
      </c>
      <c r="V6308">
        <f t="shared" si="713"/>
        <v>0</v>
      </c>
    </row>
    <row r="6309" spans="1:22">
      <c r="A6309" s="12">
        <f t="shared" si="706"/>
        <v>0</v>
      </c>
      <c r="B6309" t="str">
        <f>YEAR(C6309)&amp;VLOOKUP(MONTH(C6309),lookup!$G$2:$N$13,8)</f>
        <v>2025M07</v>
      </c>
      <c r="C6309" s="7">
        <f t="shared" si="715"/>
        <v>45846</v>
      </c>
      <c r="D6309" s="126">
        <v>43.037210145624996</v>
      </c>
      <c r="E6309">
        <f t="shared" si="705"/>
        <v>43.124572586797292</v>
      </c>
      <c r="F6309" s="126">
        <v>34.963307459433516</v>
      </c>
      <c r="G6309">
        <f t="shared" si="714"/>
        <v>34.998963970467813</v>
      </c>
      <c r="H6309">
        <f t="shared" si="707"/>
        <v>41.194081300138031</v>
      </c>
      <c r="I6309">
        <f t="shared" si="708"/>
        <v>33.906672833981681</v>
      </c>
      <c r="J6309">
        <f t="shared" si="709"/>
        <v>0</v>
      </c>
      <c r="K6309" s="165"/>
      <c r="M6309" s="66"/>
      <c r="Q6309" s="156"/>
      <c r="R6309" s="155"/>
      <c r="S6309">
        <f t="shared" si="710"/>
        <v>33.906672833981681</v>
      </c>
      <c r="T6309">
        <f t="shared" si="711"/>
        <v>0</v>
      </c>
      <c r="U6309">
        <f t="shared" si="712"/>
        <v>41.194081300138031</v>
      </c>
      <c r="V6309">
        <f t="shared" si="713"/>
        <v>0</v>
      </c>
    </row>
    <row r="6310" spans="1:22">
      <c r="A6310" s="12">
        <f t="shared" si="706"/>
        <v>0</v>
      </c>
      <c r="B6310" t="str">
        <f>YEAR(C6310)&amp;VLOOKUP(MONTH(C6310),lookup!$G$2:$N$13,8)</f>
        <v>2025M07</v>
      </c>
      <c r="C6310" s="7">
        <f t="shared" si="715"/>
        <v>45847</v>
      </c>
      <c r="D6310" s="126">
        <v>43.078790820208219</v>
      </c>
      <c r="E6310">
        <f t="shared" si="705"/>
        <v>43.088713238704258</v>
      </c>
      <c r="F6310" s="126">
        <v>35.085305746085098</v>
      </c>
      <c r="G6310">
        <f t="shared" si="714"/>
        <v>34.987693220993584</v>
      </c>
      <c r="H6310">
        <f t="shared" si="707"/>
        <v>41.123032653207972</v>
      </c>
      <c r="I6310">
        <f t="shared" si="708"/>
        <v>33.852280688085756</v>
      </c>
      <c r="J6310">
        <f t="shared" si="709"/>
        <v>0</v>
      </c>
      <c r="K6310" s="165"/>
      <c r="M6310" s="66"/>
      <c r="Q6310" s="156"/>
      <c r="R6310" s="155"/>
      <c r="S6310">
        <f t="shared" si="710"/>
        <v>33.852280688085756</v>
      </c>
      <c r="T6310">
        <f t="shared" si="711"/>
        <v>0</v>
      </c>
      <c r="U6310">
        <f t="shared" si="712"/>
        <v>41.123032653207972</v>
      </c>
      <c r="V6310">
        <f t="shared" si="713"/>
        <v>0</v>
      </c>
    </row>
    <row r="6311" spans="1:22">
      <c r="A6311" s="12">
        <f t="shared" si="706"/>
        <v>0</v>
      </c>
      <c r="B6311" t="str">
        <f>YEAR(C6311)&amp;VLOOKUP(MONTH(C6311),lookup!$G$2:$N$13,8)</f>
        <v>2025M07</v>
      </c>
      <c r="C6311" s="7">
        <f t="shared" si="715"/>
        <v>45848</v>
      </c>
      <c r="D6311" s="126">
        <v>42.662595241758709</v>
      </c>
      <c r="E6311">
        <f t="shared" si="705"/>
        <v>43.013567661441883</v>
      </c>
      <c r="F6311" s="126">
        <v>34.566942020222562</v>
      </c>
      <c r="G6311">
        <f t="shared" si="714"/>
        <v>34.927364787597369</v>
      </c>
      <c r="H6311">
        <f t="shared" si="707"/>
        <v>41.035795177188241</v>
      </c>
      <c r="I6311">
        <f t="shared" si="708"/>
        <v>33.783890878887483</v>
      </c>
      <c r="J6311">
        <f t="shared" si="709"/>
        <v>0</v>
      </c>
      <c r="K6311" s="165"/>
      <c r="M6311" s="66"/>
      <c r="Q6311" s="156"/>
      <c r="R6311" s="155"/>
      <c r="S6311">
        <f t="shared" si="710"/>
        <v>33.783890878887483</v>
      </c>
      <c r="T6311">
        <f t="shared" si="711"/>
        <v>0</v>
      </c>
      <c r="U6311">
        <f t="shared" si="712"/>
        <v>41.035795177188241</v>
      </c>
      <c r="V6311">
        <f t="shared" si="713"/>
        <v>0</v>
      </c>
    </row>
    <row r="6312" spans="1:22">
      <c r="A6312" s="12">
        <f t="shared" si="706"/>
        <v>0</v>
      </c>
      <c r="B6312" t="str">
        <f>YEAR(C6312)&amp;VLOOKUP(MONTH(C6312),lookup!$G$2:$N$13,8)</f>
        <v>2025M07</v>
      </c>
      <c r="C6312" s="7">
        <f t="shared" si="715"/>
        <v>45849</v>
      </c>
      <c r="D6312" s="126">
        <v>42.676287494624177</v>
      </c>
      <c r="E6312">
        <f t="shared" si="705"/>
        <v>42.934039266698065</v>
      </c>
      <c r="F6312" s="126">
        <v>34.750332194139389</v>
      </c>
      <c r="G6312">
        <f t="shared" si="714"/>
        <v>34.87912924057337</v>
      </c>
      <c r="H6312">
        <f t="shared" si="707"/>
        <v>40.929319557402572</v>
      </c>
      <c r="I6312">
        <f t="shared" si="708"/>
        <v>33.701316591333729</v>
      </c>
      <c r="J6312">
        <f t="shared" si="709"/>
        <v>0</v>
      </c>
      <c r="K6312" s="165"/>
      <c r="M6312" s="66"/>
      <c r="Q6312" s="156"/>
      <c r="R6312" s="155"/>
      <c r="S6312">
        <f t="shared" si="710"/>
        <v>33.701316591333729</v>
      </c>
      <c r="T6312">
        <f t="shared" si="711"/>
        <v>0</v>
      </c>
      <c r="U6312">
        <f t="shared" si="712"/>
        <v>40.929319557402572</v>
      </c>
      <c r="V6312">
        <f t="shared" si="713"/>
        <v>0</v>
      </c>
    </row>
    <row r="6313" spans="1:22">
      <c r="A6313" s="12">
        <f t="shared" si="706"/>
        <v>0</v>
      </c>
      <c r="B6313" t="str">
        <f>YEAR(C6313)&amp;VLOOKUP(MONTH(C6313),lookup!$G$2:$N$13,8)</f>
        <v>2025M07</v>
      </c>
      <c r="C6313" s="7">
        <f t="shared" si="715"/>
        <v>45850</v>
      </c>
      <c r="D6313" s="126">
        <v>42.601777864597899</v>
      </c>
      <c r="E6313">
        <f t="shared" si="705"/>
        <v>42.856241931676308</v>
      </c>
      <c r="F6313" s="126">
        <v>34.579841260892415</v>
      </c>
      <c r="G6313">
        <f t="shared" si="714"/>
        <v>34.817268959116035</v>
      </c>
      <c r="H6313">
        <f t="shared" si="707"/>
        <v>40.837912052654872</v>
      </c>
      <c r="I6313">
        <f t="shared" si="708"/>
        <v>33.63520972986997</v>
      </c>
      <c r="J6313">
        <f t="shared" si="709"/>
        <v>0</v>
      </c>
      <c r="K6313" s="165"/>
      <c r="M6313" s="66"/>
      <c r="Q6313" s="156"/>
      <c r="R6313" s="155"/>
      <c r="S6313">
        <f t="shared" si="710"/>
        <v>33.63520972986997</v>
      </c>
      <c r="T6313">
        <f t="shared" si="711"/>
        <v>0</v>
      </c>
      <c r="U6313">
        <f t="shared" si="712"/>
        <v>40.837912052654872</v>
      </c>
      <c r="V6313">
        <f t="shared" si="713"/>
        <v>0</v>
      </c>
    </row>
    <row r="6314" spans="1:22">
      <c r="A6314" s="12">
        <f t="shared" si="706"/>
        <v>0</v>
      </c>
      <c r="B6314" t="str">
        <f>YEAR(C6314)&amp;VLOOKUP(MONTH(C6314),lookup!$G$2:$N$13,8)</f>
        <v>2025M07</v>
      </c>
      <c r="C6314" s="7">
        <f t="shared" si="715"/>
        <v>45851</v>
      </c>
      <c r="D6314" s="126">
        <v>42.353185934459901</v>
      </c>
      <c r="E6314">
        <f t="shared" si="705"/>
        <v>42.762265036728849</v>
      </c>
      <c r="F6314" s="126">
        <v>34.51930041999983</v>
      </c>
      <c r="G6314">
        <f t="shared" si="714"/>
        <v>34.761253298313576</v>
      </c>
      <c r="H6314">
        <f t="shared" si="707"/>
        <v>40.744980283892502</v>
      </c>
      <c r="I6314">
        <f t="shared" si="708"/>
        <v>33.564137926939978</v>
      </c>
      <c r="J6314">
        <f t="shared" si="709"/>
        <v>0</v>
      </c>
      <c r="K6314" s="165"/>
      <c r="M6314" s="66"/>
      <c r="Q6314" s="156"/>
      <c r="R6314" s="155"/>
      <c r="S6314">
        <f t="shared" si="710"/>
        <v>33.564137926939978</v>
      </c>
      <c r="T6314">
        <f t="shared" si="711"/>
        <v>0</v>
      </c>
      <c r="U6314">
        <f t="shared" si="712"/>
        <v>40.744980283892502</v>
      </c>
      <c r="V6314">
        <f t="shared" si="713"/>
        <v>0</v>
      </c>
    </row>
    <row r="6315" spans="1:22">
      <c r="A6315" s="12">
        <f t="shared" si="706"/>
        <v>0</v>
      </c>
      <c r="B6315" t="str">
        <f>YEAR(C6315)&amp;VLOOKUP(MONTH(C6315),lookup!$G$2:$N$13,8)</f>
        <v>2025M07</v>
      </c>
      <c r="C6315" s="7">
        <f t="shared" si="715"/>
        <v>45852</v>
      </c>
      <c r="D6315" s="126">
        <v>42.160529185720591</v>
      </c>
      <c r="E6315">
        <f t="shared" si="705"/>
        <v>42.625283124907639</v>
      </c>
      <c r="F6315" s="126">
        <v>34.144151651842655</v>
      </c>
      <c r="G6315">
        <f t="shared" si="714"/>
        <v>34.634180551552987</v>
      </c>
      <c r="H6315">
        <f t="shared" si="707"/>
        <v>40.655484196421398</v>
      </c>
      <c r="I6315">
        <f t="shared" si="708"/>
        <v>33.487371086042685</v>
      </c>
      <c r="J6315">
        <f t="shared" si="709"/>
        <v>0</v>
      </c>
      <c r="K6315" s="165"/>
      <c r="M6315" s="66"/>
      <c r="Q6315" s="156"/>
      <c r="R6315" s="155"/>
      <c r="S6315">
        <f t="shared" si="710"/>
        <v>33.487371086042685</v>
      </c>
      <c r="T6315">
        <f t="shared" si="711"/>
        <v>0</v>
      </c>
      <c r="U6315">
        <f t="shared" si="712"/>
        <v>40.655484196421398</v>
      </c>
      <c r="V6315">
        <f t="shared" si="713"/>
        <v>0</v>
      </c>
    </row>
    <row r="6316" spans="1:22">
      <c r="A6316" s="12">
        <f t="shared" si="706"/>
        <v>0</v>
      </c>
      <c r="B6316" t="str">
        <f>YEAR(C6316)&amp;VLOOKUP(MONTH(C6316),lookup!$G$2:$N$13,8)</f>
        <v>2025M07</v>
      </c>
      <c r="C6316" s="7">
        <f t="shared" si="715"/>
        <v>45853</v>
      </c>
      <c r="D6316" s="126">
        <v>41.676810152193703</v>
      </c>
      <c r="E6316">
        <f t="shared" si="705"/>
        <v>42.443048000228842</v>
      </c>
      <c r="F6316" s="126">
        <v>33.934017254611348</v>
      </c>
      <c r="G6316">
        <f t="shared" si="714"/>
        <v>34.491831942260688</v>
      </c>
      <c r="H6316">
        <f t="shared" si="707"/>
        <v>40.562044735230785</v>
      </c>
      <c r="I6316">
        <f t="shared" si="708"/>
        <v>33.421872942408513</v>
      </c>
      <c r="J6316">
        <f t="shared" si="709"/>
        <v>0</v>
      </c>
      <c r="K6316" s="165"/>
      <c r="M6316" s="66"/>
      <c r="Q6316" s="156"/>
      <c r="R6316" s="155"/>
      <c r="S6316">
        <f t="shared" si="710"/>
        <v>33.421872942408513</v>
      </c>
      <c r="T6316">
        <f t="shared" si="711"/>
        <v>0</v>
      </c>
      <c r="U6316">
        <f t="shared" si="712"/>
        <v>40.562044735230785</v>
      </c>
      <c r="V6316">
        <f t="shared" si="713"/>
        <v>0</v>
      </c>
    </row>
    <row r="6317" spans="1:22">
      <c r="A6317" s="12">
        <f t="shared" si="706"/>
        <v>0</v>
      </c>
      <c r="B6317" t="str">
        <f>YEAR(C6317)&amp;VLOOKUP(MONTH(C6317),lookup!$G$2:$N$13,8)</f>
        <v>2025M07</v>
      </c>
      <c r="C6317" s="7">
        <f t="shared" si="715"/>
        <v>45854</v>
      </c>
      <c r="D6317" s="126">
        <v>41.437103392410286</v>
      </c>
      <c r="E6317">
        <f t="shared" ref="E6317:E6380" si="716">AVERAGE(SUM(D6310:D6317)/8,SUM(D6312:D6317)/6)</f>
        <v>42.240917007373888</v>
      </c>
      <c r="F6317" s="126">
        <v>33.603408198685237</v>
      </c>
      <c r="G6317">
        <f t="shared" si="714"/>
        <v>34.326543753335812</v>
      </c>
      <c r="H6317">
        <f t="shared" si="707"/>
        <v>40.482397962051195</v>
      </c>
      <c r="I6317">
        <f t="shared" si="708"/>
        <v>33.371819105931635</v>
      </c>
      <c r="J6317">
        <f t="shared" si="709"/>
        <v>0</v>
      </c>
      <c r="K6317" s="165"/>
      <c r="M6317" s="66"/>
      <c r="Q6317" s="156"/>
      <c r="R6317" s="155"/>
      <c r="S6317">
        <f t="shared" si="710"/>
        <v>33.371819105931635</v>
      </c>
      <c r="T6317">
        <f t="shared" si="711"/>
        <v>0</v>
      </c>
      <c r="U6317">
        <f t="shared" si="712"/>
        <v>40.482397962051195</v>
      </c>
      <c r="V6317">
        <f t="shared" si="713"/>
        <v>0</v>
      </c>
    </row>
    <row r="6318" spans="1:22">
      <c r="A6318" s="12">
        <f t="shared" si="706"/>
        <v>0</v>
      </c>
      <c r="B6318" t="str">
        <f>YEAR(C6318)&amp;VLOOKUP(MONTH(C6318),lookup!$G$2:$N$13,8)</f>
        <v>2025M07</v>
      </c>
      <c r="C6318" s="7">
        <f t="shared" si="715"/>
        <v>45855</v>
      </c>
      <c r="D6318" s="126">
        <v>41.804340833090336</v>
      </c>
      <c r="E6318">
        <f t="shared" si="716"/>
        <v>42.08860166138453</v>
      </c>
      <c r="F6318" s="126">
        <v>34.11628929199577</v>
      </c>
      <c r="G6318">
        <f t="shared" si="714"/>
        <v>34.213143316443265</v>
      </c>
      <c r="H6318">
        <f t="shared" si="707"/>
        <v>40.397523830702085</v>
      </c>
      <c r="I6318">
        <f t="shared" si="708"/>
        <v>33.312302956966469</v>
      </c>
      <c r="J6318">
        <f t="shared" si="709"/>
        <v>0</v>
      </c>
      <c r="K6318" s="165"/>
      <c r="M6318" s="66"/>
      <c r="Q6318" s="156"/>
      <c r="R6318" s="155"/>
      <c r="S6318">
        <f t="shared" si="710"/>
        <v>33.312302956966469</v>
      </c>
      <c r="T6318">
        <f t="shared" si="711"/>
        <v>0</v>
      </c>
      <c r="U6318">
        <f t="shared" si="712"/>
        <v>40.397523830702085</v>
      </c>
      <c r="V6318">
        <f t="shared" si="713"/>
        <v>0</v>
      </c>
    </row>
    <row r="6319" spans="1:22">
      <c r="A6319" s="12">
        <f t="shared" si="706"/>
        <v>0</v>
      </c>
      <c r="B6319" t="str">
        <f>YEAR(C6319)&amp;VLOOKUP(MONTH(C6319),lookup!$G$2:$N$13,8)</f>
        <v>2025M07</v>
      </c>
      <c r="C6319" s="7">
        <f t="shared" si="715"/>
        <v>45856</v>
      </c>
      <c r="D6319" s="126">
        <v>41.572338526890142</v>
      </c>
      <c r="E6319">
        <f t="shared" si="716"/>
        <v>41.934674005229603</v>
      </c>
      <c r="F6319" s="126">
        <v>33.751960103400926</v>
      </c>
      <c r="G6319">
        <f t="shared" si="714"/>
        <v>34.093216850184291</v>
      </c>
      <c r="H6319">
        <f t="shared" si="707"/>
        <v>40.295060683585916</v>
      </c>
      <c r="I6319">
        <f t="shared" si="708"/>
        <v>33.24165190942648</v>
      </c>
      <c r="J6319">
        <f t="shared" si="709"/>
        <v>0</v>
      </c>
      <c r="K6319" s="165"/>
      <c r="M6319" s="66"/>
      <c r="Q6319" s="156"/>
      <c r="R6319" s="155"/>
      <c r="S6319">
        <f t="shared" si="710"/>
        <v>33.24165190942648</v>
      </c>
      <c r="T6319">
        <f t="shared" si="711"/>
        <v>0</v>
      </c>
      <c r="U6319">
        <f t="shared" si="712"/>
        <v>40.295060683585916</v>
      </c>
      <c r="V6319">
        <f t="shared" si="713"/>
        <v>0</v>
      </c>
    </row>
    <row r="6320" spans="1:22">
      <c r="A6320" s="12">
        <f t="shared" ref="A6320:A6383" si="717">IF(D6320+D6321=D6320,IF(D6320+D6321&gt;0,1,0),0)</f>
        <v>0</v>
      </c>
      <c r="B6320" t="str">
        <f>YEAR(C6320)&amp;VLOOKUP(MONTH(C6320),lookup!$G$2:$N$13,8)</f>
        <v>2025M07</v>
      </c>
      <c r="C6320" s="7">
        <f t="shared" si="715"/>
        <v>45857</v>
      </c>
      <c r="D6320" s="126">
        <v>42.043372981539534</v>
      </c>
      <c r="E6320">
        <f t="shared" si="716"/>
        <v>41.869299102085108</v>
      </c>
      <c r="F6320" s="126">
        <v>34.375788020980202</v>
      </c>
      <c r="G6320">
        <f t="shared" si="714"/>
        <v>34.057848472776868</v>
      </c>
      <c r="H6320">
        <f t="shared" si="707"/>
        <v>40.206609325945834</v>
      </c>
      <c r="I6320">
        <f t="shared" si="708"/>
        <v>33.176677884757822</v>
      </c>
      <c r="J6320">
        <f t="shared" si="709"/>
        <v>0</v>
      </c>
      <c r="K6320" s="165"/>
      <c r="M6320" s="66"/>
      <c r="Q6320" s="156"/>
      <c r="R6320" s="155"/>
      <c r="S6320">
        <f t="shared" si="710"/>
        <v>33.176677884757822</v>
      </c>
      <c r="T6320">
        <f t="shared" si="711"/>
        <v>0</v>
      </c>
      <c r="U6320">
        <f t="shared" si="712"/>
        <v>40.206609325945834</v>
      </c>
      <c r="V6320">
        <f t="shared" si="713"/>
        <v>0</v>
      </c>
    </row>
    <row r="6321" spans="1:22">
      <c r="A6321" s="12">
        <f t="shared" si="717"/>
        <v>0</v>
      </c>
      <c r="B6321" t="str">
        <f>YEAR(C6321)&amp;VLOOKUP(MONTH(C6321),lookup!$G$2:$N$13,8)</f>
        <v>2025M07</v>
      </c>
      <c r="C6321" s="7">
        <f t="shared" si="715"/>
        <v>45858</v>
      </c>
      <c r="D6321" s="126">
        <v>41.898411628540309</v>
      </c>
      <c r="E6321">
        <f t="shared" si="716"/>
        <v>41.803495582566498</v>
      </c>
      <c r="F6321" s="126">
        <v>34.110271265078076</v>
      </c>
      <c r="G6321">
        <f t="shared" si="714"/>
        <v>34.025676982474756</v>
      </c>
      <c r="H6321">
        <f t="shared" si="707"/>
        <v>40.104094252707583</v>
      </c>
      <c r="I6321">
        <f t="shared" si="708"/>
        <v>33.119981409679539</v>
      </c>
      <c r="J6321">
        <f t="shared" si="709"/>
        <v>0</v>
      </c>
      <c r="K6321" s="165"/>
      <c r="M6321" s="66"/>
      <c r="Q6321" s="156"/>
      <c r="R6321" s="155"/>
      <c r="S6321">
        <f t="shared" si="710"/>
        <v>33.119981409679539</v>
      </c>
      <c r="T6321">
        <f t="shared" si="711"/>
        <v>0</v>
      </c>
      <c r="U6321">
        <f t="shared" si="712"/>
        <v>40.104094252707583</v>
      </c>
      <c r="V6321">
        <f t="shared" si="713"/>
        <v>0</v>
      </c>
    </row>
    <row r="6322" spans="1:22">
      <c r="A6322" s="12">
        <f t="shared" si="717"/>
        <v>0</v>
      </c>
      <c r="B6322" t="str">
        <f>YEAR(C6322)&amp;VLOOKUP(MONTH(C6322),lookup!$G$2:$N$13,8)</f>
        <v>2025M07</v>
      </c>
      <c r="C6322" s="7">
        <f t="shared" si="715"/>
        <v>45859</v>
      </c>
      <c r="D6322" s="126">
        <v>41.610020902604511</v>
      </c>
      <c r="E6322">
        <f t="shared" si="716"/>
        <v>41.751481997276429</v>
      </c>
      <c r="F6322" s="126">
        <v>33.992885139866942</v>
      </c>
      <c r="G6322">
        <f t="shared" si="714"/>
        <v>33.997681684571084</v>
      </c>
      <c r="H6322">
        <f t="shared" si="707"/>
        <v>40.00442024994247</v>
      </c>
      <c r="I6322">
        <f t="shared" si="708"/>
        <v>33.046135461935854</v>
      </c>
      <c r="J6322">
        <f t="shared" si="709"/>
        <v>0</v>
      </c>
      <c r="K6322" s="165"/>
      <c r="M6322" s="66"/>
      <c r="Q6322" s="156"/>
      <c r="R6322" s="155"/>
      <c r="S6322">
        <f t="shared" si="710"/>
        <v>33.046135461935854</v>
      </c>
      <c r="T6322">
        <f t="shared" si="711"/>
        <v>0</v>
      </c>
      <c r="U6322">
        <f t="shared" si="712"/>
        <v>40.00442024994247</v>
      </c>
      <c r="V6322">
        <f t="shared" si="713"/>
        <v>0</v>
      </c>
    </row>
    <row r="6323" spans="1:22">
      <c r="A6323" s="12">
        <f t="shared" si="717"/>
        <v>0</v>
      </c>
      <c r="B6323" t="str">
        <f>YEAR(C6323)&amp;VLOOKUP(MONTH(C6323),lookup!$G$2:$N$13,8)</f>
        <v>2025M07</v>
      </c>
      <c r="C6323" s="7">
        <f t="shared" si="715"/>
        <v>45860</v>
      </c>
      <c r="D6323" s="126">
        <v>41.627034424391276</v>
      </c>
      <c r="E6323">
        <f t="shared" si="716"/>
        <v>41.733966160691764</v>
      </c>
      <c r="F6323" s="126">
        <v>33.888437104803444</v>
      </c>
      <c r="G6323">
        <f t="shared" si="714"/>
        <v>34.005451934224325</v>
      </c>
      <c r="H6323">
        <f t="shared" si="707"/>
        <v>39.898026547209462</v>
      </c>
      <c r="I6323">
        <f t="shared" si="708"/>
        <v>32.965396674142767</v>
      </c>
      <c r="J6323">
        <f t="shared" si="709"/>
        <v>0</v>
      </c>
      <c r="K6323" s="165"/>
      <c r="M6323" s="66"/>
      <c r="Q6323" s="156"/>
      <c r="R6323" s="155"/>
      <c r="S6323">
        <f t="shared" si="710"/>
        <v>32.965396674142767</v>
      </c>
      <c r="T6323">
        <f t="shared" si="711"/>
        <v>0</v>
      </c>
      <c r="U6323">
        <f t="shared" si="712"/>
        <v>39.898026547209462</v>
      </c>
      <c r="V6323">
        <f t="shared" si="713"/>
        <v>0</v>
      </c>
    </row>
    <row r="6324" spans="1:22">
      <c r="A6324" s="12">
        <f t="shared" si="717"/>
        <v>0</v>
      </c>
      <c r="B6324" t="str">
        <f>YEAR(C6324)&amp;VLOOKUP(MONTH(C6324),lookup!$G$2:$N$13,8)</f>
        <v>2025M07</v>
      </c>
      <c r="C6324" s="7">
        <f t="shared" si="715"/>
        <v>45861</v>
      </c>
      <c r="D6324" s="126">
        <v>41.57204993222895</v>
      </c>
      <c r="E6324">
        <f t="shared" si="716"/>
        <v>41.708061071872187</v>
      </c>
      <c r="F6324" s="126">
        <v>34.101827573891363</v>
      </c>
      <c r="G6324">
        <f t="shared" si="714"/>
        <v>34.014734936003947</v>
      </c>
      <c r="H6324">
        <f t="shared" si="707"/>
        <v>39.80656861348352</v>
      </c>
      <c r="I6324">
        <f t="shared" si="708"/>
        <v>32.89512653287553</v>
      </c>
      <c r="J6324">
        <f t="shared" si="709"/>
        <v>0</v>
      </c>
      <c r="K6324" s="165"/>
      <c r="M6324" s="66"/>
      <c r="Q6324" s="156"/>
      <c r="R6324" s="155"/>
      <c r="S6324">
        <f t="shared" si="710"/>
        <v>32.89512653287553</v>
      </c>
      <c r="T6324">
        <f t="shared" si="711"/>
        <v>0</v>
      </c>
      <c r="U6324">
        <f t="shared" si="712"/>
        <v>39.80656861348352</v>
      </c>
      <c r="V6324">
        <f t="shared" si="713"/>
        <v>0</v>
      </c>
    </row>
    <row r="6325" spans="1:22">
      <c r="A6325" s="12">
        <f t="shared" si="717"/>
        <v>0</v>
      </c>
      <c r="B6325" t="str">
        <f>YEAR(C6325)&amp;VLOOKUP(MONTH(C6325),lookup!$G$2:$N$13,8)</f>
        <v>2025M07</v>
      </c>
      <c r="C6325" s="7">
        <f t="shared" si="715"/>
        <v>45862</v>
      </c>
      <c r="D6325" s="126">
        <v>41.371597107084533</v>
      </c>
      <c r="E6325">
        <f t="shared" si="716"/>
        <v>41.68723847738886</v>
      </c>
      <c r="F6325" s="126">
        <v>33.746132681733599</v>
      </c>
      <c r="G6325">
        <f t="shared" si="714"/>
        <v>34.023169597722202</v>
      </c>
      <c r="H6325">
        <f t="shared" si="707"/>
        <v>39.718328759096288</v>
      </c>
      <c r="I6325">
        <f t="shared" si="708"/>
        <v>32.831040640274267</v>
      </c>
      <c r="J6325">
        <f t="shared" si="709"/>
        <v>0</v>
      </c>
      <c r="K6325" s="165"/>
      <c r="M6325" s="66"/>
      <c r="Q6325" s="156"/>
      <c r="R6325" s="155"/>
      <c r="S6325">
        <f t="shared" si="710"/>
        <v>32.831040640274267</v>
      </c>
      <c r="T6325">
        <f t="shared" si="711"/>
        <v>0</v>
      </c>
      <c r="U6325">
        <f t="shared" si="712"/>
        <v>39.718328759096288</v>
      </c>
      <c r="V6325">
        <f t="shared" si="713"/>
        <v>0</v>
      </c>
    </row>
    <row r="6326" spans="1:22">
      <c r="A6326" s="12">
        <f t="shared" si="717"/>
        <v>0</v>
      </c>
      <c r="B6326" t="str">
        <f>YEAR(C6326)&amp;VLOOKUP(MONTH(C6326),lookup!$G$2:$N$13,8)</f>
        <v>2025M07</v>
      </c>
      <c r="C6326" s="7">
        <f t="shared" si="715"/>
        <v>45863</v>
      </c>
      <c r="D6326" s="126">
        <v>41.400389294902652</v>
      </c>
      <c r="E6326">
        <f t="shared" si="716"/>
        <v>41.608409532365727</v>
      </c>
      <c r="F6326" s="126">
        <v>33.968677059023939</v>
      </c>
      <c r="G6326">
        <f t="shared" si="714"/>
        <v>33.980017919665102</v>
      </c>
      <c r="H6326">
        <f t="shared" si="707"/>
        <v>39.615625707763066</v>
      </c>
      <c r="I6326">
        <f t="shared" si="708"/>
        <v>32.763327186114857</v>
      </c>
      <c r="J6326">
        <f t="shared" si="709"/>
        <v>0</v>
      </c>
      <c r="K6326" s="165"/>
      <c r="M6326" s="66"/>
      <c r="Q6326" s="156"/>
      <c r="R6326" s="155"/>
      <c r="S6326">
        <f t="shared" si="710"/>
        <v>32.763327186114857</v>
      </c>
      <c r="T6326">
        <f t="shared" si="711"/>
        <v>0</v>
      </c>
      <c r="U6326">
        <f t="shared" si="712"/>
        <v>39.615625707763066</v>
      </c>
      <c r="V6326">
        <f t="shared" si="713"/>
        <v>0</v>
      </c>
    </row>
    <row r="6327" spans="1:22">
      <c r="A6327" s="12">
        <f t="shared" si="717"/>
        <v>0</v>
      </c>
      <c r="B6327" t="str">
        <f>YEAR(C6327)&amp;VLOOKUP(MONTH(C6327),lookup!$G$2:$N$13,8)</f>
        <v>2025M07</v>
      </c>
      <c r="C6327" s="7">
        <f t="shared" si="715"/>
        <v>45864</v>
      </c>
      <c r="D6327" s="126">
        <v>41.80194837937524</v>
      </c>
      <c r="E6327">
        <f t="shared" si="716"/>
        <v>41.614721544048948</v>
      </c>
      <c r="F6327" s="126">
        <v>34.105082431701796</v>
      </c>
      <c r="G6327">
        <f t="shared" si="714"/>
        <v>34.001655662402555</v>
      </c>
      <c r="H6327">
        <f t="shared" ref="H6327:H6390" si="718">IF(INDEX(D:D,MATCH(DATE(YEAR($C6327)-1,MONTH($C6327),DAY($C6327)),$C:$C,0),1)=0,0,(INDEX(E:E,MATCH(DATE(YEAR($C6327)-1,MONTH($C6327),DAY($C6327)),$C:$C,0),1)+INDEX(E:E,MATCH(DATE(YEAR($C6327)-2,MONTH($C6327),DAY($C6327)),$C:$C,0),1)+INDEX(E:E,MATCH(DATE(YEAR($C6327)-3,MONTH($C6327),DAY($C6327)),$C:$C,0),1)+INDEX(E:E,MATCH(DATE(YEAR($C6327)-4,MONTH($C6327),DAY($C6327)),$C:$C,0),1)+INDEX(E:E,MATCH(DATE(YEAR($C6327)-5,MONTH($C6327),DAY($C6327)),$C:$C,0),1))/5)</f>
        <v>39.536068978778772</v>
      </c>
      <c r="I6327">
        <f t="shared" ref="I6327:I6390" si="719">IF(INDEX(D:D,MATCH(DATE(YEAR($C6327)-1,MONTH($C6327),DAY($C6327)),$C:$C,0),1)=0,0,(INDEX(G:G,MATCH(DATE(YEAR($C6327)-1,MONTH($C6327),DAY($C6327)),$C:$C,0),1)+INDEX(G:G,MATCH(DATE(YEAR($C6327)-2,MONTH($C6327),DAY($C6327)),$C:$C,0),1)+INDEX(G:G,MATCH(DATE(YEAR($C6327)-3,MONTH($C6327),DAY($C6327)),$C:$C,0),1)+INDEX(G:G,MATCH(DATE(YEAR($C6327)-4,MONTH($C6327),DAY($C6327)),$C:$C,0),1)+INDEX(G:G,MATCH(DATE(YEAR($C6327)-5,MONTH($C6327),DAY($C6327)),$C:$C,0),1))/5)</f>
        <v>32.705723235373327</v>
      </c>
      <c r="J6327">
        <f t="shared" ref="J6327:J6390" si="720">INDEX(L:AW,MATCH(C6327,C:C,0),MATCH($J$1,$L$1:$AW$1,0))*(IF(K6327=$S$1,1,IF(M6327=$S$1,1,IF(O6327=$S$1,1,IF(Q6327=$S$1,1,0)))))</f>
        <v>0</v>
      </c>
      <c r="K6327" s="165"/>
      <c r="M6327" s="66"/>
      <c r="Q6327" s="156"/>
      <c r="R6327" s="155"/>
      <c r="S6327">
        <f t="shared" si="710"/>
        <v>32.705723235373327</v>
      </c>
      <c r="T6327">
        <f t="shared" si="711"/>
        <v>0</v>
      </c>
      <c r="U6327">
        <f t="shared" si="712"/>
        <v>39.536068978778772</v>
      </c>
      <c r="V6327">
        <f t="shared" si="713"/>
        <v>0</v>
      </c>
    </row>
    <row r="6328" spans="1:22">
      <c r="A6328" s="12">
        <f t="shared" si="717"/>
        <v>0</v>
      </c>
      <c r="B6328" t="str">
        <f>YEAR(C6328)&amp;VLOOKUP(MONTH(C6328),lookup!$G$2:$N$13,8)</f>
        <v>2025M07</v>
      </c>
      <c r="C6328" s="7">
        <f t="shared" si="715"/>
        <v>45865</v>
      </c>
      <c r="D6328" s="126">
        <v>41.520807185295453</v>
      </c>
      <c r="E6328">
        <f t="shared" si="716"/>
        <v>41.574626705341274</v>
      </c>
      <c r="F6328" s="126">
        <v>34.230452124597171</v>
      </c>
      <c r="G6328">
        <f t="shared" si="714"/>
        <v>34.012369417606131</v>
      </c>
      <c r="H6328">
        <f t="shared" si="718"/>
        <v>39.454871590004657</v>
      </c>
      <c r="I6328">
        <f t="shared" si="719"/>
        <v>32.656027127431464</v>
      </c>
      <c r="J6328">
        <f t="shared" si="720"/>
        <v>0</v>
      </c>
      <c r="K6328" s="165"/>
      <c r="M6328" s="66"/>
      <c r="Q6328" s="156"/>
      <c r="R6328" s="155"/>
      <c r="S6328">
        <f t="shared" si="710"/>
        <v>32.656027127431464</v>
      </c>
      <c r="T6328">
        <f t="shared" si="711"/>
        <v>0</v>
      </c>
      <c r="U6328">
        <f t="shared" si="712"/>
        <v>39.454871590004657</v>
      </c>
      <c r="V6328">
        <f t="shared" si="713"/>
        <v>0</v>
      </c>
    </row>
    <row r="6329" spans="1:22">
      <c r="A6329" s="12">
        <f t="shared" si="717"/>
        <v>0</v>
      </c>
      <c r="B6329" t="str">
        <f>YEAR(C6329)&amp;VLOOKUP(MONTH(C6329),lookup!$G$2:$N$13,8)</f>
        <v>2025M07</v>
      </c>
      <c r="C6329" s="7">
        <f t="shared" si="715"/>
        <v>45866</v>
      </c>
      <c r="D6329" s="126">
        <v>41.383851936283122</v>
      </c>
      <c r="E6329">
        <f t="shared" si="716"/>
        <v>41.522201517232851</v>
      </c>
      <c r="F6329" s="126">
        <v>33.73907421723905</v>
      </c>
      <c r="G6329">
        <f t="shared" si="714"/>
        <v>33.976722694819159</v>
      </c>
      <c r="H6329">
        <f t="shared" si="718"/>
        <v>39.413463364530791</v>
      </c>
      <c r="I6329">
        <f t="shared" si="719"/>
        <v>32.638619268599371</v>
      </c>
      <c r="J6329">
        <f t="shared" si="720"/>
        <v>0</v>
      </c>
      <c r="K6329" s="165"/>
      <c r="M6329" s="66"/>
      <c r="Q6329" s="156"/>
      <c r="R6329" s="155"/>
      <c r="S6329">
        <f t="shared" si="710"/>
        <v>32.638619268599371</v>
      </c>
      <c r="T6329">
        <f t="shared" si="711"/>
        <v>0</v>
      </c>
      <c r="U6329">
        <f t="shared" si="712"/>
        <v>39.413463364530791</v>
      </c>
      <c r="V6329">
        <f t="shared" si="713"/>
        <v>0</v>
      </c>
    </row>
    <row r="6330" spans="1:22">
      <c r="A6330" s="12">
        <f t="shared" si="717"/>
        <v>0</v>
      </c>
      <c r="B6330" t="str">
        <f>YEAR(C6330)&amp;VLOOKUP(MONTH(C6330),lookup!$G$2:$N$13,8)</f>
        <v>2025M07</v>
      </c>
      <c r="C6330" s="7">
        <f t="shared" si="715"/>
        <v>45867</v>
      </c>
      <c r="D6330" s="126">
        <v>41.304299819354974</v>
      </c>
      <c r="E6330">
        <f t="shared" si="716"/>
        <v>41.480781440123593</v>
      </c>
      <c r="F6330" s="126">
        <v>34.106994554436383</v>
      </c>
      <c r="G6330">
        <f t="shared" si="714"/>
        <v>33.984285114941834</v>
      </c>
      <c r="H6330">
        <f t="shared" si="718"/>
        <v>39.332410372243544</v>
      </c>
      <c r="I6330">
        <f t="shared" si="719"/>
        <v>32.596213003798667</v>
      </c>
      <c r="J6330">
        <f t="shared" si="720"/>
        <v>0</v>
      </c>
      <c r="K6330" s="165"/>
      <c r="M6330" s="66"/>
      <c r="Q6330" s="156"/>
      <c r="R6330" s="155"/>
      <c r="S6330">
        <f t="shared" si="710"/>
        <v>32.596213003798667</v>
      </c>
      <c r="T6330">
        <f t="shared" si="711"/>
        <v>0</v>
      </c>
      <c r="U6330">
        <f t="shared" si="712"/>
        <v>39.332410372243544</v>
      </c>
      <c r="V6330">
        <f t="shared" si="713"/>
        <v>0</v>
      </c>
    </row>
    <row r="6331" spans="1:22">
      <c r="A6331" s="12">
        <f t="shared" si="717"/>
        <v>0</v>
      </c>
      <c r="B6331" t="str">
        <f>YEAR(C6331)&amp;VLOOKUP(MONTH(C6331),lookup!$G$2:$N$13,8)</f>
        <v>2025M07</v>
      </c>
      <c r="C6331" s="7">
        <f t="shared" si="715"/>
        <v>45868</v>
      </c>
      <c r="D6331" s="126">
        <v>41.501909134324848</v>
      </c>
      <c r="E6331">
        <f t="shared" si="716"/>
        <v>41.483820445097805</v>
      </c>
      <c r="F6331" s="126">
        <v>33.84887376786704</v>
      </c>
      <c r="G6331">
        <f t="shared" si="714"/>
        <v>33.9903741635611</v>
      </c>
      <c r="H6331">
        <f t="shared" si="718"/>
        <v>39.293826269373852</v>
      </c>
      <c r="I6331">
        <f t="shared" si="719"/>
        <v>32.588271912721822</v>
      </c>
      <c r="J6331">
        <f t="shared" si="720"/>
        <v>0</v>
      </c>
      <c r="K6331" s="165"/>
      <c r="M6331" s="66"/>
      <c r="Q6331" s="156"/>
      <c r="R6331" s="155"/>
      <c r="S6331">
        <f t="shared" si="710"/>
        <v>32.588271912721822</v>
      </c>
      <c r="T6331">
        <f t="shared" si="711"/>
        <v>0</v>
      </c>
      <c r="U6331">
        <f t="shared" si="712"/>
        <v>39.293826269373852</v>
      </c>
      <c r="V6331">
        <f t="shared" si="713"/>
        <v>0</v>
      </c>
    </row>
    <row r="6332" spans="1:22">
      <c r="A6332" s="12">
        <f t="shared" si="717"/>
        <v>0</v>
      </c>
      <c r="B6332" t="str">
        <f>YEAR(C6332)&amp;VLOOKUP(MONTH(C6332),lookup!$G$2:$N$13,8)</f>
        <v>2025M07</v>
      </c>
      <c r="C6332" s="7">
        <f t="shared" si="715"/>
        <v>45869</v>
      </c>
      <c r="D6332" s="126">
        <v>41.089900907086964</v>
      </c>
      <c r="E6332">
        <f t="shared" si="716"/>
        <v>41.427812098708458</v>
      </c>
      <c r="F6332" s="126">
        <v>33.963318259182365</v>
      </c>
      <c r="G6332">
        <f t="shared" si="714"/>
        <v>33.981270764738319</v>
      </c>
      <c r="H6332">
        <f t="shared" si="718"/>
        <v>39.265460315433032</v>
      </c>
      <c r="I6332">
        <f t="shared" si="719"/>
        <v>32.581235146514395</v>
      </c>
      <c r="J6332">
        <f t="shared" si="720"/>
        <v>0</v>
      </c>
      <c r="K6332" s="165"/>
      <c r="M6332" s="66"/>
      <c r="Q6332" s="156"/>
      <c r="R6332" s="155"/>
      <c r="S6332">
        <f t="shared" si="710"/>
        <v>32.581235146514395</v>
      </c>
      <c r="T6332">
        <f t="shared" si="711"/>
        <v>0</v>
      </c>
      <c r="U6332">
        <f t="shared" si="712"/>
        <v>39.265460315433032</v>
      </c>
      <c r="V6332">
        <f t="shared" si="713"/>
        <v>0</v>
      </c>
    </row>
    <row r="6333" spans="1:22">
      <c r="A6333" s="12">
        <f t="shared" si="717"/>
        <v>0</v>
      </c>
      <c r="B6333" t="str">
        <f>YEAR(C6333)&amp;VLOOKUP(MONTH(C6333),lookup!$G$2:$N$13,8)</f>
        <v>2025M08</v>
      </c>
      <c r="C6333" s="7">
        <f t="shared" si="715"/>
        <v>45870</v>
      </c>
      <c r="D6333" s="126">
        <v>41.052753736689006</v>
      </c>
      <c r="E6333">
        <f t="shared" si="716"/>
        <v>41.345451501168213</v>
      </c>
      <c r="F6333" s="126">
        <v>33.49501640714319</v>
      </c>
      <c r="G6333">
        <f t="shared" si="714"/>
        <v>33.914737162196531</v>
      </c>
      <c r="H6333">
        <f t="shared" si="718"/>
        <v>39.233835920460876</v>
      </c>
      <c r="I6333">
        <f t="shared" si="719"/>
        <v>32.562443136446539</v>
      </c>
      <c r="J6333">
        <f t="shared" si="720"/>
        <v>0</v>
      </c>
      <c r="K6333" s="165"/>
      <c r="M6333" s="66"/>
      <c r="Q6333" s="156"/>
      <c r="R6333" s="155"/>
      <c r="S6333">
        <f t="shared" si="710"/>
        <v>32.562443136446539</v>
      </c>
      <c r="T6333">
        <f t="shared" si="711"/>
        <v>0</v>
      </c>
      <c r="U6333">
        <f t="shared" si="712"/>
        <v>39.233835920460876</v>
      </c>
      <c r="V6333">
        <f t="shared" si="713"/>
        <v>0</v>
      </c>
    </row>
    <row r="6334" spans="1:22">
      <c r="A6334" s="12">
        <f t="shared" si="717"/>
        <v>0</v>
      </c>
      <c r="B6334" t="str">
        <f>YEAR(C6334)&amp;VLOOKUP(MONTH(C6334),lookup!$G$2:$N$13,8)</f>
        <v>2025M08</v>
      </c>
      <c r="C6334" s="7">
        <f t="shared" si="715"/>
        <v>45871</v>
      </c>
      <c r="D6334" s="126">
        <v>41.289041425625499</v>
      </c>
      <c r="E6334">
        <f t="shared" si="716"/>
        <v>41.319178446032566</v>
      </c>
      <c r="F6334" s="126">
        <v>34.035767882369669</v>
      </c>
      <c r="G6334">
        <f t="shared" si="714"/>
        <v>33.902706651803349</v>
      </c>
      <c r="H6334">
        <f t="shared" si="718"/>
        <v>39.19470189106471</v>
      </c>
      <c r="I6334">
        <f t="shared" si="719"/>
        <v>32.54577303453258</v>
      </c>
      <c r="J6334">
        <f t="shared" si="720"/>
        <v>0</v>
      </c>
      <c r="K6334" s="165"/>
      <c r="M6334" s="66"/>
      <c r="Q6334" s="156"/>
      <c r="R6334" s="155"/>
      <c r="S6334">
        <f t="shared" si="710"/>
        <v>32.54577303453258</v>
      </c>
      <c r="T6334">
        <f t="shared" si="711"/>
        <v>0</v>
      </c>
      <c r="U6334">
        <f t="shared" si="712"/>
        <v>39.19470189106471</v>
      </c>
      <c r="V6334">
        <f t="shared" si="713"/>
        <v>0</v>
      </c>
    </row>
    <row r="6335" spans="1:22">
      <c r="A6335" s="12">
        <f t="shared" si="717"/>
        <v>0</v>
      </c>
      <c r="B6335" t="str">
        <f>YEAR(C6335)&amp;VLOOKUP(MONTH(C6335),lookup!$G$2:$N$13,8)</f>
        <v>2025M08</v>
      </c>
      <c r="C6335" s="7">
        <f t="shared" si="715"/>
        <v>45872</v>
      </c>
      <c r="D6335" s="126">
        <v>41.344555116774117</v>
      </c>
      <c r="E6335">
        <f t="shared" si="716"/>
        <v>41.287316632160909</v>
      </c>
      <c r="F6335" s="126">
        <v>33.865653461696063</v>
      </c>
      <c r="G6335">
        <f t="shared" si="714"/>
        <v>33.898290611549413</v>
      </c>
      <c r="H6335">
        <f t="shared" si="718"/>
        <v>39.141048986875703</v>
      </c>
      <c r="I6335">
        <f t="shared" si="719"/>
        <v>32.505298101123628</v>
      </c>
      <c r="J6335">
        <f t="shared" si="720"/>
        <v>0</v>
      </c>
      <c r="K6335" s="165"/>
      <c r="M6335" s="66"/>
      <c r="Q6335" s="156"/>
      <c r="R6335" s="155"/>
      <c r="S6335">
        <f t="shared" si="710"/>
        <v>32.505298101123628</v>
      </c>
      <c r="T6335">
        <f t="shared" si="711"/>
        <v>0</v>
      </c>
      <c r="U6335">
        <f t="shared" si="712"/>
        <v>39.141048986875703</v>
      </c>
      <c r="V6335">
        <f t="shared" si="713"/>
        <v>0</v>
      </c>
    </row>
    <row r="6336" spans="1:22">
      <c r="A6336" s="12">
        <f t="shared" si="717"/>
        <v>0</v>
      </c>
      <c r="B6336" t="str">
        <f>YEAR(C6336)&amp;VLOOKUP(MONTH(C6336),lookup!$G$2:$N$13,8)</f>
        <v>2025M08</v>
      </c>
      <c r="C6336" s="7">
        <f t="shared" si="715"/>
        <v>45873</v>
      </c>
      <c r="D6336" s="126">
        <v>40.767870569845947</v>
      </c>
      <c r="E6336">
        <f t="shared" si="716"/>
        <v>41.19555565623623</v>
      </c>
      <c r="F6336" s="126">
        <v>33.667861944830079</v>
      </c>
      <c r="G6336">
        <f t="shared" si="714"/>
        <v>33.826534341180107</v>
      </c>
      <c r="H6336">
        <f t="shared" si="718"/>
        <v>39.098899617051202</v>
      </c>
      <c r="I6336">
        <f t="shared" si="719"/>
        <v>32.477246112866396</v>
      </c>
      <c r="J6336">
        <f t="shared" si="720"/>
        <v>0</v>
      </c>
      <c r="K6336" s="165"/>
      <c r="M6336" s="66"/>
      <c r="Q6336" s="156"/>
      <c r="R6336" s="155"/>
      <c r="S6336">
        <f t="shared" si="710"/>
        <v>32.477246112866396</v>
      </c>
      <c r="T6336">
        <f t="shared" si="711"/>
        <v>0</v>
      </c>
      <c r="U6336">
        <f t="shared" si="712"/>
        <v>39.098899617051202</v>
      </c>
      <c r="V6336">
        <f t="shared" si="713"/>
        <v>0</v>
      </c>
    </row>
    <row r="6337" spans="1:22">
      <c r="A6337" s="12">
        <f t="shared" si="717"/>
        <v>0</v>
      </c>
      <c r="B6337" t="str">
        <f>YEAR(C6337)&amp;VLOOKUP(MONTH(C6337),lookup!$G$2:$N$13,8)</f>
        <v>2025M08</v>
      </c>
      <c r="C6337" s="7">
        <f t="shared" si="715"/>
        <v>45874</v>
      </c>
      <c r="D6337" s="126">
        <v>40.89559207968172</v>
      </c>
      <c r="E6337">
        <f t="shared" si="716"/>
        <v>41.11451299397838</v>
      </c>
      <c r="F6337" s="126">
        <v>33.437219476560188</v>
      </c>
      <c r="G6337">
        <f t="shared" si="714"/>
        <v>33.773363895612107</v>
      </c>
      <c r="H6337">
        <f t="shared" si="718"/>
        <v>39.032562612928132</v>
      </c>
      <c r="I6337">
        <f t="shared" si="719"/>
        <v>32.428657755499394</v>
      </c>
      <c r="J6337">
        <f t="shared" si="720"/>
        <v>0</v>
      </c>
      <c r="K6337" s="165"/>
      <c r="M6337" s="66"/>
      <c r="Q6337" s="156"/>
      <c r="R6337" s="155"/>
      <c r="S6337">
        <f t="shared" si="710"/>
        <v>32.428657755499394</v>
      </c>
      <c r="T6337">
        <f t="shared" si="711"/>
        <v>0</v>
      </c>
      <c r="U6337">
        <f t="shared" si="712"/>
        <v>39.032562612928132</v>
      </c>
      <c r="V6337">
        <f t="shared" si="713"/>
        <v>0</v>
      </c>
    </row>
    <row r="6338" spans="1:22">
      <c r="A6338" s="12">
        <f t="shared" si="717"/>
        <v>0</v>
      </c>
      <c r="B6338" t="str">
        <f>YEAR(C6338)&amp;VLOOKUP(MONTH(C6338),lookup!$G$2:$N$13,8)</f>
        <v>2025M08</v>
      </c>
      <c r="C6338" s="7">
        <f t="shared" si="715"/>
        <v>45875</v>
      </c>
      <c r="D6338" s="126">
        <v>40.736391687610706</v>
      </c>
      <c r="E6338">
        <f t="shared" si="716"/>
        <v>41.049559634121344</v>
      </c>
      <c r="F6338" s="126">
        <v>33.667205216604167</v>
      </c>
      <c r="G6338">
        <f t="shared" si="714"/>
        <v>33.721200975116076</v>
      </c>
      <c r="H6338">
        <f t="shared" si="718"/>
        <v>38.96942321667391</v>
      </c>
      <c r="I6338">
        <f t="shared" si="719"/>
        <v>32.388039895247985</v>
      </c>
      <c r="J6338">
        <f t="shared" si="720"/>
        <v>0</v>
      </c>
      <c r="K6338" s="165"/>
      <c r="M6338" s="66"/>
      <c r="Q6338" s="156"/>
      <c r="R6338" s="155"/>
      <c r="S6338">
        <f t="shared" si="710"/>
        <v>32.388039895247985</v>
      </c>
      <c r="T6338">
        <f t="shared" si="711"/>
        <v>0</v>
      </c>
      <c r="U6338">
        <f t="shared" si="712"/>
        <v>38.96942321667391</v>
      </c>
      <c r="V6338">
        <f t="shared" si="713"/>
        <v>0</v>
      </c>
    </row>
    <row r="6339" spans="1:22">
      <c r="A6339" s="12">
        <f t="shared" si="717"/>
        <v>0</v>
      </c>
      <c r="B6339" t="str">
        <f>YEAR(C6339)&amp;VLOOKUP(MONTH(C6339),lookup!$G$2:$N$13,8)</f>
        <v>2025M08</v>
      </c>
      <c r="C6339" s="7">
        <f t="shared" si="715"/>
        <v>45876</v>
      </c>
      <c r="D6339" s="126">
        <v>40.961616610453142</v>
      </c>
      <c r="E6339">
        <f t="shared" si="716"/>
        <v>41.008196590859704</v>
      </c>
      <c r="F6339" s="126">
        <v>33.546393879901686</v>
      </c>
      <c r="G6339">
        <f t="shared" si="714"/>
        <v>33.706577438181455</v>
      </c>
      <c r="H6339">
        <f t="shared" si="718"/>
        <v>38.897160985377923</v>
      </c>
      <c r="I6339">
        <f t="shared" si="719"/>
        <v>32.337055376386438</v>
      </c>
      <c r="J6339">
        <f t="shared" si="720"/>
        <v>0</v>
      </c>
      <c r="K6339" s="165"/>
      <c r="M6339" s="66"/>
      <c r="Q6339" s="156"/>
      <c r="R6339" s="155"/>
      <c r="S6339">
        <f t="shared" si="710"/>
        <v>32.337055376386438</v>
      </c>
      <c r="T6339">
        <f t="shared" si="711"/>
        <v>0</v>
      </c>
      <c r="U6339">
        <f t="shared" si="712"/>
        <v>38.897160985377923</v>
      </c>
      <c r="V6339">
        <f t="shared" si="713"/>
        <v>0</v>
      </c>
    </row>
    <row r="6340" spans="1:22">
      <c r="A6340" s="12">
        <f t="shared" si="717"/>
        <v>0</v>
      </c>
      <c r="B6340" t="str">
        <f>YEAR(C6340)&amp;VLOOKUP(MONTH(C6340),lookup!$G$2:$N$13,8)</f>
        <v>2025M08</v>
      </c>
      <c r="C6340" s="7">
        <f t="shared" si="715"/>
        <v>45877</v>
      </c>
      <c r="D6340" s="126">
        <v>40.541521478610306</v>
      </c>
      <c r="E6340">
        <f t="shared" si="716"/>
        <v>40.911629547661981</v>
      </c>
      <c r="F6340" s="126">
        <v>33.501151121179703</v>
      </c>
      <c r="G6340">
        <f t="shared" si="714"/>
        <v>33.633140595290456</v>
      </c>
      <c r="H6340">
        <f t="shared" si="718"/>
        <v>38.839377780512407</v>
      </c>
      <c r="I6340">
        <f t="shared" si="719"/>
        <v>32.31131349726062</v>
      </c>
      <c r="J6340">
        <f t="shared" si="720"/>
        <v>0</v>
      </c>
      <c r="K6340" s="165"/>
      <c r="M6340" s="66"/>
      <c r="Q6340" s="156"/>
      <c r="R6340" s="155"/>
      <c r="S6340">
        <f t="shared" ref="S6340:S6403" si="721">AVERAGE(G5975+G5609+G5244+G4879+G4514)/5</f>
        <v>32.31131349726062</v>
      </c>
      <c r="T6340">
        <f t="shared" ref="T6340:T6403" si="722">S6340-I6340</f>
        <v>0</v>
      </c>
      <c r="U6340">
        <f t="shared" ref="U6340:U6371" si="723">AVERAGE(E5975+E5609+E5244+E4879+E4514)/5</f>
        <v>38.839377780512407</v>
      </c>
      <c r="V6340">
        <f t="shared" ref="V6340:V6403" si="724">U6340-H6340</f>
        <v>0</v>
      </c>
    </row>
    <row r="6341" spans="1:22">
      <c r="A6341" s="12">
        <f t="shared" si="717"/>
        <v>0</v>
      </c>
      <c r="B6341" t="str">
        <f>YEAR(C6341)&amp;VLOOKUP(MONTH(C6341),lookup!$G$2:$N$13,8)</f>
        <v>2025M08</v>
      </c>
      <c r="C6341" s="7">
        <f t="shared" si="715"/>
        <v>45878</v>
      </c>
      <c r="D6341" s="126">
        <v>41.249867385371282</v>
      </c>
      <c r="E6341">
        <f t="shared" si="716"/>
        <v>40.916058506421052</v>
      </c>
      <c r="F6341" s="126">
        <v>33.886795990873061</v>
      </c>
      <c r="G6341">
        <f t="shared" si="714"/>
        <v>33.65938869670498</v>
      </c>
      <c r="H6341">
        <f t="shared" si="718"/>
        <v>38.77904468949383</v>
      </c>
      <c r="I6341">
        <f t="shared" si="719"/>
        <v>32.277363804140521</v>
      </c>
      <c r="J6341">
        <f t="shared" si="720"/>
        <v>0</v>
      </c>
      <c r="K6341" s="165"/>
      <c r="M6341" s="66"/>
      <c r="Q6341" s="156"/>
      <c r="R6341" s="155"/>
      <c r="S6341">
        <f t="shared" si="721"/>
        <v>32.277363804140521</v>
      </c>
      <c r="T6341">
        <f t="shared" si="722"/>
        <v>0</v>
      </c>
      <c r="U6341">
        <f t="shared" si="723"/>
        <v>38.77904468949383</v>
      </c>
      <c r="V6341">
        <f t="shared" si="724"/>
        <v>0</v>
      </c>
    </row>
    <row r="6342" spans="1:22">
      <c r="A6342" s="12">
        <f t="shared" si="717"/>
        <v>0</v>
      </c>
      <c r="B6342" t="str">
        <f>YEAR(C6342)&amp;VLOOKUP(MONTH(C6342),lookup!$G$2:$N$13,8)</f>
        <v>2025M08</v>
      </c>
      <c r="C6342" s="7">
        <f t="shared" si="715"/>
        <v>45879</v>
      </c>
      <c r="D6342" s="126">
        <v>40.753675007724951</v>
      </c>
      <c r="E6342">
        <f t="shared" si="716"/>
        <v>40.881415141792189</v>
      </c>
      <c r="F6342" s="126">
        <v>33.714899195254226</v>
      </c>
      <c r="G6342">
        <f t="shared" si="714"/>
        <v>33.64325417462895</v>
      </c>
      <c r="H6342">
        <f t="shared" si="718"/>
        <v>38.73424024161956</v>
      </c>
      <c r="I6342">
        <f t="shared" si="719"/>
        <v>32.264274409924795</v>
      </c>
      <c r="J6342">
        <f>INDEX(L:AW,MATCH(C6342,C:C,0),MATCH($J$1,$L$1:$AW$1,0))*(IF(K6342=$S$1,1,IF(M6342=$S$1,1,IF(O6342=$S$1,1,IF(Q6342=$S$1,1,0)))))</f>
        <v>0</v>
      </c>
      <c r="K6342" s="165"/>
      <c r="M6342" s="66"/>
      <c r="Q6342" s="156"/>
      <c r="R6342" s="155"/>
      <c r="S6342">
        <f t="shared" si="721"/>
        <v>32.264274409924795</v>
      </c>
      <c r="T6342">
        <f t="shared" si="722"/>
        <v>0</v>
      </c>
      <c r="U6342">
        <f t="shared" si="723"/>
        <v>38.73424024161956</v>
      </c>
      <c r="V6342">
        <f t="shared" si="724"/>
        <v>0</v>
      </c>
    </row>
    <row r="6343" spans="1:22">
      <c r="A6343" s="12">
        <f t="shared" si="717"/>
        <v>0</v>
      </c>
      <c r="B6343" t="str">
        <f>YEAR(C6343)&amp;VLOOKUP(MONTH(C6343),lookup!$G$2:$N$13,8)</f>
        <v>2025M08</v>
      </c>
      <c r="C6343" s="7">
        <f t="shared" si="715"/>
        <v>45880</v>
      </c>
      <c r="D6343" s="126">
        <v>40.734924767573482</v>
      </c>
      <c r="E6343">
        <f t="shared" si="716"/>
        <v>40.82992430229146</v>
      </c>
      <c r="F6343" s="126">
        <v>33.422810229212324</v>
      </c>
      <c r="G6343">
        <f t="shared" si="714"/>
        <v>33.61437570198639</v>
      </c>
      <c r="H6343">
        <f t="shared" si="718"/>
        <v>38.694600756236525</v>
      </c>
      <c r="I6343">
        <f t="shared" si="719"/>
        <v>32.2473490068556</v>
      </c>
      <c r="J6343">
        <f t="shared" si="720"/>
        <v>0</v>
      </c>
      <c r="K6343" s="165"/>
      <c r="M6343" s="66"/>
      <c r="Q6343" s="156"/>
      <c r="R6343" s="155"/>
      <c r="S6343">
        <f t="shared" si="721"/>
        <v>32.2473490068556</v>
      </c>
      <c r="T6343">
        <f t="shared" si="722"/>
        <v>0</v>
      </c>
      <c r="U6343">
        <f t="shared" si="723"/>
        <v>38.694600756236525</v>
      </c>
      <c r="V6343">
        <f t="shared" si="724"/>
        <v>0</v>
      </c>
    </row>
    <row r="6344" spans="1:22">
      <c r="A6344" s="12">
        <f t="shared" si="717"/>
        <v>0</v>
      </c>
      <c r="B6344" t="str">
        <f>YEAR(C6344)&amp;VLOOKUP(MONTH(C6344),lookup!$G$2:$N$13,8)</f>
        <v>2025M08</v>
      </c>
      <c r="C6344" s="7">
        <f t="shared" si="715"/>
        <v>45881</v>
      </c>
      <c r="D6344" s="126">
        <v>40.494268404328196</v>
      </c>
      <c r="E6344">
        <f t="shared" si="716"/>
        <v>40.792647226673054</v>
      </c>
      <c r="F6344" s="126">
        <v>33.449274438035452</v>
      </c>
      <c r="G6344">
        <f t="shared" ref="G6344:G6407" si="725">AVERAGE(SUM(F6337:F6344)/8,SUM(F6339:F6344)/6)</f>
        <v>33.58255308459767</v>
      </c>
      <c r="H6344">
        <f t="shared" si="718"/>
        <v>38.67722723782974</v>
      </c>
      <c r="I6344">
        <f t="shared" si="719"/>
        <v>32.247848875946971</v>
      </c>
      <c r="J6344">
        <f t="shared" si="720"/>
        <v>0</v>
      </c>
      <c r="K6344" s="165"/>
      <c r="M6344" s="66"/>
      <c r="Q6344" s="156"/>
      <c r="R6344" s="155"/>
      <c r="S6344">
        <f t="shared" si="721"/>
        <v>32.247848875946971</v>
      </c>
      <c r="T6344">
        <f t="shared" si="722"/>
        <v>0</v>
      </c>
      <c r="U6344">
        <f t="shared" si="723"/>
        <v>38.67722723782974</v>
      </c>
      <c r="V6344">
        <f t="shared" si="724"/>
        <v>0</v>
      </c>
    </row>
    <row r="6345" spans="1:22">
      <c r="A6345" s="12">
        <f t="shared" si="717"/>
        <v>0</v>
      </c>
      <c r="B6345" t="str">
        <f>YEAR(C6345)&amp;VLOOKUP(MONTH(C6345),lookup!$G$2:$N$13,8)</f>
        <v>2025M08</v>
      </c>
      <c r="C6345" s="7">
        <f t="shared" si="715"/>
        <v>45882</v>
      </c>
      <c r="D6345" s="126">
        <v>40.881318279310314</v>
      </c>
      <c r="E6345">
        <f t="shared" si="716"/>
        <v>40.785063586554614</v>
      </c>
      <c r="F6345" s="126">
        <v>33.659206945350952</v>
      </c>
      <c r="G6345">
        <f t="shared" si="725"/>
        <v>33.605828390184527</v>
      </c>
      <c r="H6345">
        <f t="shared" si="718"/>
        <v>38.621516140240168</v>
      </c>
      <c r="I6345">
        <f t="shared" si="719"/>
        <v>32.218183920640271</v>
      </c>
      <c r="J6345">
        <f t="shared" si="720"/>
        <v>0</v>
      </c>
      <c r="K6345" s="165"/>
      <c r="M6345" s="66"/>
      <c r="Q6345" s="156"/>
      <c r="R6345" s="155"/>
      <c r="S6345">
        <f t="shared" si="721"/>
        <v>32.218183920640271</v>
      </c>
      <c r="T6345">
        <f t="shared" si="722"/>
        <v>0</v>
      </c>
      <c r="U6345">
        <f t="shared" si="723"/>
        <v>38.621516140240168</v>
      </c>
      <c r="V6345">
        <f t="shared" si="724"/>
        <v>0</v>
      </c>
    </row>
    <row r="6346" spans="1:22">
      <c r="A6346" s="12">
        <f t="shared" si="717"/>
        <v>0</v>
      </c>
      <c r="B6346" t="str">
        <f>YEAR(C6346)&amp;VLOOKUP(MONTH(C6346),lookup!$G$2:$N$13,8)</f>
        <v>2025M08</v>
      </c>
      <c r="C6346" s="7">
        <f t="shared" si="715"/>
        <v>45883</v>
      </c>
      <c r="D6346" s="126">
        <v>40.47764137827447</v>
      </c>
      <c r="E6346">
        <f t="shared" si="716"/>
        <v>40.763568350526441</v>
      </c>
      <c r="F6346" s="126">
        <v>33.416607661336968</v>
      </c>
      <c r="G6346">
        <f t="shared" si="725"/>
        <v>33.583120754660101</v>
      </c>
      <c r="H6346">
        <f t="shared" si="718"/>
        <v>38.553422748748403</v>
      </c>
      <c r="I6346">
        <f t="shared" si="719"/>
        <v>32.165986646553314</v>
      </c>
      <c r="J6346">
        <f t="shared" si="720"/>
        <v>0</v>
      </c>
      <c r="K6346" s="165"/>
      <c r="M6346" s="66"/>
      <c r="Q6346" s="156"/>
      <c r="R6346" s="155"/>
      <c r="S6346">
        <f t="shared" si="721"/>
        <v>32.165986646553314</v>
      </c>
      <c r="T6346">
        <f t="shared" si="722"/>
        <v>0</v>
      </c>
      <c r="U6346">
        <f t="shared" si="723"/>
        <v>38.553422748748403</v>
      </c>
      <c r="V6346">
        <f t="shared" si="724"/>
        <v>0</v>
      </c>
    </row>
    <row r="6347" spans="1:22">
      <c r="A6347" s="12">
        <f t="shared" si="717"/>
        <v>0</v>
      </c>
      <c r="B6347" t="str">
        <f>YEAR(C6347)&amp;VLOOKUP(MONTH(C6347),lookup!$G$2:$N$13,8)</f>
        <v>2025M08</v>
      </c>
      <c r="C6347" s="7">
        <f t="shared" si="715"/>
        <v>45884</v>
      </c>
      <c r="D6347" s="126">
        <v>40.391498512874236</v>
      </c>
      <c r="E6347">
        <f t="shared" si="716"/>
        <v>40.656405230053011</v>
      </c>
      <c r="F6347" s="126">
        <v>33.268734759694432</v>
      </c>
      <c r="G6347">
        <f t="shared" si="725"/>
        <v>33.51426195704893</v>
      </c>
      <c r="H6347">
        <f t="shared" si="718"/>
        <v>38.491537543434752</v>
      </c>
      <c r="I6347">
        <f t="shared" si="719"/>
        <v>32.134356961609946</v>
      </c>
      <c r="J6347">
        <f t="shared" si="720"/>
        <v>0</v>
      </c>
      <c r="K6347" s="165"/>
      <c r="M6347" s="66"/>
      <c r="Q6347" s="156"/>
      <c r="R6347" s="155"/>
      <c r="S6347">
        <f t="shared" si="721"/>
        <v>32.134356961609946</v>
      </c>
      <c r="T6347">
        <f t="shared" si="722"/>
        <v>0</v>
      </c>
      <c r="U6347">
        <f t="shared" si="723"/>
        <v>38.491537543434752</v>
      </c>
      <c r="V6347">
        <f t="shared" si="724"/>
        <v>0</v>
      </c>
    </row>
    <row r="6348" spans="1:22">
      <c r="A6348" s="12">
        <f t="shared" si="717"/>
        <v>0</v>
      </c>
      <c r="B6348" t="str">
        <f>YEAR(C6348)&amp;VLOOKUP(MONTH(C6348),lookup!$G$2:$N$13,8)</f>
        <v>2025M08</v>
      </c>
      <c r="C6348" s="7">
        <f t="shared" ref="C6348:C6411" si="726">C6347+1</f>
        <v>45885</v>
      </c>
      <c r="D6348" s="126">
        <v>39.950343242941422</v>
      </c>
      <c r="E6348">
        <f t="shared" si="716"/>
        <v>40.552512276591742</v>
      </c>
      <c r="F6348" s="126">
        <v>33.131085977554186</v>
      </c>
      <c r="G6348">
        <f t="shared" si="725"/>
        <v>33.442481784097332</v>
      </c>
      <c r="H6348">
        <f t="shared" si="718"/>
        <v>38.411102632515949</v>
      </c>
      <c r="I6348">
        <f t="shared" si="719"/>
        <v>32.064289178780385</v>
      </c>
      <c r="J6348">
        <f t="shared" si="720"/>
        <v>0</v>
      </c>
      <c r="K6348" s="165"/>
      <c r="M6348" s="66"/>
      <c r="Q6348" s="156"/>
      <c r="R6348" s="155"/>
      <c r="S6348">
        <f t="shared" si="721"/>
        <v>32.064289178780385</v>
      </c>
      <c r="T6348">
        <f t="shared" si="722"/>
        <v>0</v>
      </c>
      <c r="U6348">
        <f t="shared" si="723"/>
        <v>38.411102632515949</v>
      </c>
      <c r="V6348">
        <f t="shared" si="724"/>
        <v>0</v>
      </c>
    </row>
    <row r="6349" spans="1:22">
      <c r="A6349" s="12">
        <f t="shared" si="717"/>
        <v>0</v>
      </c>
      <c r="B6349" t="str">
        <f>YEAR(C6349)&amp;VLOOKUP(MONTH(C6349),lookup!$G$2:$N$13,8)</f>
        <v>2025M08</v>
      </c>
      <c r="C6349" s="7">
        <f t="shared" si="726"/>
        <v>45886</v>
      </c>
      <c r="D6349" s="126">
        <v>40.362084797117468</v>
      </c>
      <c r="E6349">
        <f t="shared" si="716"/>
        <v>40.465955867287875</v>
      </c>
      <c r="F6349" s="126">
        <v>33.309683912301438</v>
      </c>
      <c r="G6349">
        <f t="shared" si="725"/>
        <v>33.396985086110703</v>
      </c>
      <c r="H6349">
        <f t="shared" si="718"/>
        <v>38.328436449575534</v>
      </c>
      <c r="I6349">
        <f t="shared" si="719"/>
        <v>32.014976822050585</v>
      </c>
      <c r="J6349">
        <f t="shared" si="720"/>
        <v>0</v>
      </c>
      <c r="K6349" s="165"/>
      <c r="M6349" s="66"/>
      <c r="Q6349" s="156"/>
      <c r="R6349" s="155"/>
      <c r="S6349">
        <f t="shared" si="721"/>
        <v>32.014976822050585</v>
      </c>
      <c r="T6349">
        <f t="shared" si="722"/>
        <v>0</v>
      </c>
      <c r="U6349">
        <f t="shared" si="723"/>
        <v>38.328436449575534</v>
      </c>
      <c r="V6349">
        <f t="shared" si="724"/>
        <v>0</v>
      </c>
    </row>
    <row r="6350" spans="1:22">
      <c r="A6350" s="12">
        <f t="shared" si="717"/>
        <v>0</v>
      </c>
      <c r="B6350" t="str">
        <f>YEAR(C6350)&amp;VLOOKUP(MONTH(C6350),lookup!$G$2:$N$13,8)</f>
        <v>2025M08</v>
      </c>
      <c r="C6350" s="7">
        <f t="shared" si="726"/>
        <v>45887</v>
      </c>
      <c r="D6350" s="126">
        <v>40.136118928080705</v>
      </c>
      <c r="E6350">
        <f t="shared" si="716"/>
        <v>40.397512822622815</v>
      </c>
      <c r="F6350" s="126">
        <v>33.067226790642032</v>
      </c>
      <c r="G6350">
        <f t="shared" si="725"/>
        <v>33.324668256872982</v>
      </c>
      <c r="H6350">
        <f t="shared" si="718"/>
        <v>38.290556251052067</v>
      </c>
      <c r="I6350">
        <f t="shared" si="719"/>
        <v>31.993857037808692</v>
      </c>
      <c r="J6350">
        <f t="shared" si="720"/>
        <v>0</v>
      </c>
      <c r="K6350" s="165"/>
      <c r="M6350" s="66"/>
      <c r="Q6350" s="156"/>
      <c r="R6350" s="155"/>
      <c r="S6350">
        <f t="shared" si="721"/>
        <v>31.993857037808692</v>
      </c>
      <c r="T6350">
        <f t="shared" si="722"/>
        <v>0</v>
      </c>
      <c r="U6350">
        <f t="shared" si="723"/>
        <v>38.290556251052067</v>
      </c>
      <c r="V6350">
        <f t="shared" si="724"/>
        <v>0</v>
      </c>
    </row>
    <row r="6351" spans="1:22">
      <c r="A6351" s="12">
        <f t="shared" si="717"/>
        <v>0</v>
      </c>
      <c r="B6351" t="str">
        <f>YEAR(C6351)&amp;VLOOKUP(MONTH(C6351),lookup!$G$2:$N$13,8)</f>
        <v>2025M08</v>
      </c>
      <c r="C6351" s="7">
        <f t="shared" si="726"/>
        <v>45888</v>
      </c>
      <c r="D6351" s="126">
        <v>40.269328801670568</v>
      </c>
      <c r="E6351">
        <f t="shared" si="716"/>
        <v>40.31741395161724</v>
      </c>
      <c r="F6351" s="126">
        <v>33.198927847495668</v>
      </c>
      <c r="G6351">
        <f t="shared" si="725"/>
        <v>33.27231901652776</v>
      </c>
      <c r="H6351">
        <f t="shared" si="718"/>
        <v>38.242050621378453</v>
      </c>
      <c r="I6351">
        <f t="shared" si="719"/>
        <v>31.971353053389102</v>
      </c>
      <c r="J6351">
        <f t="shared" si="720"/>
        <v>0</v>
      </c>
      <c r="K6351" s="165"/>
      <c r="M6351" s="66"/>
      <c r="Q6351" s="156"/>
      <c r="R6351" s="155"/>
      <c r="S6351">
        <f t="shared" si="721"/>
        <v>31.971353053389102</v>
      </c>
      <c r="T6351">
        <f t="shared" si="722"/>
        <v>0</v>
      </c>
      <c r="U6351">
        <f t="shared" si="723"/>
        <v>38.242050621378453</v>
      </c>
      <c r="V6351">
        <f t="shared" si="724"/>
        <v>0</v>
      </c>
    </row>
    <row r="6352" spans="1:22">
      <c r="A6352" s="12">
        <f t="shared" si="717"/>
        <v>0</v>
      </c>
      <c r="B6352" t="str">
        <f>YEAR(C6352)&amp;VLOOKUP(MONTH(C6352),lookup!$G$2:$N$13,8)</f>
        <v>2025M08</v>
      </c>
      <c r="C6352" s="7">
        <f t="shared" si="726"/>
        <v>45889</v>
      </c>
      <c r="D6352" s="126">
        <v>40.020058717666423</v>
      </c>
      <c r="E6352">
        <f t="shared" si="716"/>
        <v>40.249643957816872</v>
      </c>
      <c r="F6352" s="126">
        <v>33.170576538227948</v>
      </c>
      <c r="G6352">
        <f t="shared" si="725"/>
        <v>33.234397804197371</v>
      </c>
      <c r="H6352">
        <f t="shared" si="718"/>
        <v>38.226116453208661</v>
      </c>
      <c r="I6352">
        <f t="shared" si="719"/>
        <v>31.976784372913944</v>
      </c>
      <c r="J6352">
        <f t="shared" si="720"/>
        <v>0</v>
      </c>
      <c r="K6352" s="165"/>
      <c r="M6352" s="66"/>
      <c r="Q6352" s="156"/>
      <c r="R6352" s="155"/>
      <c r="S6352">
        <f t="shared" si="721"/>
        <v>31.976784372913944</v>
      </c>
      <c r="T6352">
        <f t="shared" si="722"/>
        <v>0</v>
      </c>
      <c r="U6352">
        <f t="shared" si="723"/>
        <v>38.226116453208661</v>
      </c>
      <c r="V6352">
        <f t="shared" si="724"/>
        <v>0</v>
      </c>
    </row>
    <row r="6353" spans="1:22">
      <c r="A6353" s="12">
        <f t="shared" si="717"/>
        <v>0</v>
      </c>
      <c r="B6353" t="str">
        <f>YEAR(C6353)&amp;VLOOKUP(MONTH(C6353),lookup!$G$2:$N$13,8)</f>
        <v>2025M08</v>
      </c>
      <c r="C6353" s="7">
        <f t="shared" si="726"/>
        <v>45890</v>
      </c>
      <c r="D6353" s="126">
        <v>40.035692242515822</v>
      </c>
      <c r="E6353">
        <f t="shared" si="716"/>
        <v>40.167141807987356</v>
      </c>
      <c r="F6353" s="126">
        <v>32.951903397414377</v>
      </c>
      <c r="G6353">
        <f t="shared" si="725"/>
        <v>33.163788718927989</v>
      </c>
      <c r="H6353">
        <f t="shared" si="718"/>
        <v>38.215834172444069</v>
      </c>
      <c r="I6353">
        <f t="shared" si="719"/>
        <v>31.991770542061182</v>
      </c>
      <c r="J6353">
        <f t="shared" si="720"/>
        <v>0</v>
      </c>
      <c r="K6353" s="165"/>
      <c r="M6353" s="66"/>
      <c r="Q6353" s="156"/>
      <c r="R6353" s="155"/>
      <c r="S6353">
        <f t="shared" si="721"/>
        <v>31.991770542061182</v>
      </c>
      <c r="T6353">
        <f t="shared" si="722"/>
        <v>0</v>
      </c>
      <c r="U6353">
        <f t="shared" si="723"/>
        <v>38.215834172444069</v>
      </c>
      <c r="V6353">
        <f t="shared" si="724"/>
        <v>0</v>
      </c>
    </row>
    <row r="6354" spans="1:22">
      <c r="A6354" s="12">
        <f t="shared" si="717"/>
        <v>0</v>
      </c>
      <c r="B6354" t="str">
        <f>YEAR(C6354)&amp;VLOOKUP(MONTH(C6354),lookup!$G$2:$N$13,8)</f>
        <v>2025M08</v>
      </c>
      <c r="C6354" s="7">
        <f t="shared" si="726"/>
        <v>45891</v>
      </c>
      <c r="D6354" s="126">
        <v>40.133589781893477</v>
      </c>
      <c r="E6354">
        <f t="shared" si="716"/>
        <v>40.160909128126214</v>
      </c>
      <c r="F6354" s="126">
        <v>33.363306193069548</v>
      </c>
      <c r="G6354">
        <f t="shared" si="725"/>
        <v>33.179809061787566</v>
      </c>
      <c r="H6354">
        <f t="shared" si="718"/>
        <v>38.230530357147089</v>
      </c>
      <c r="I6354">
        <f t="shared" si="719"/>
        <v>32.023924792595004</v>
      </c>
      <c r="J6354">
        <f t="shared" si="720"/>
        <v>0</v>
      </c>
      <c r="K6354" s="165"/>
      <c r="M6354" s="66"/>
      <c r="Q6354" s="156"/>
      <c r="R6354" s="155"/>
      <c r="S6354">
        <f t="shared" si="721"/>
        <v>32.023924792595004</v>
      </c>
      <c r="T6354">
        <f t="shared" si="722"/>
        <v>0</v>
      </c>
      <c r="U6354">
        <f t="shared" si="723"/>
        <v>38.230530357147089</v>
      </c>
      <c r="V6354">
        <f t="shared" si="724"/>
        <v>0</v>
      </c>
    </row>
    <row r="6355" spans="1:22">
      <c r="A6355" s="12">
        <f t="shared" si="717"/>
        <v>0</v>
      </c>
      <c r="B6355" t="str">
        <f>YEAR(C6355)&amp;VLOOKUP(MONTH(C6355),lookup!$G$2:$N$13,8)</f>
        <v>2025M08</v>
      </c>
      <c r="C6355" s="7">
        <f t="shared" si="726"/>
        <v>45892</v>
      </c>
      <c r="D6355" s="126">
        <v>40.763590307181573</v>
      </c>
      <c r="E6355">
        <f t="shared" si="716"/>
        <v>40.217623657775761</v>
      </c>
      <c r="F6355" s="126">
        <v>33.593244532269026</v>
      </c>
      <c r="G6355">
        <f t="shared" si="725"/>
        <v>33.223720974237438</v>
      </c>
      <c r="H6355">
        <f t="shared" si="718"/>
        <v>38.244684682665707</v>
      </c>
      <c r="I6355">
        <f t="shared" si="719"/>
        <v>32.063681475309366</v>
      </c>
      <c r="J6355">
        <f t="shared" si="720"/>
        <v>0</v>
      </c>
      <c r="K6355" s="165"/>
      <c r="M6355" s="66"/>
      <c r="Q6355" s="156"/>
      <c r="R6355" s="155"/>
      <c r="S6355">
        <f t="shared" si="721"/>
        <v>32.063681475309366</v>
      </c>
      <c r="T6355">
        <f t="shared" si="722"/>
        <v>0</v>
      </c>
      <c r="U6355">
        <f t="shared" si="723"/>
        <v>38.244684682665707</v>
      </c>
      <c r="V6355">
        <f t="shared" si="724"/>
        <v>0</v>
      </c>
    </row>
    <row r="6356" spans="1:22">
      <c r="A6356" s="12">
        <f t="shared" si="717"/>
        <v>0</v>
      </c>
      <c r="B6356" t="str">
        <f>YEAR(C6356)&amp;VLOOKUP(MONTH(C6356),lookup!$G$2:$N$13,8)</f>
        <v>2025M08</v>
      </c>
      <c r="C6356" s="7">
        <f t="shared" si="726"/>
        <v>45893</v>
      </c>
      <c r="D6356" s="126">
        <v>40.435828105645363</v>
      </c>
      <c r="E6356">
        <f t="shared" si="716"/>
        <v>40.272942226491821</v>
      </c>
      <c r="F6356" s="126">
        <v>33.67781222562563</v>
      </c>
      <c r="G6356">
        <f t="shared" si="725"/>
        <v>33.308773484323872</v>
      </c>
      <c r="H6356">
        <f t="shared" si="718"/>
        <v>38.238535486416183</v>
      </c>
      <c r="I6356">
        <f t="shared" si="719"/>
        <v>32.079545203814234</v>
      </c>
      <c r="J6356">
        <f t="shared" si="720"/>
        <v>0</v>
      </c>
      <c r="K6356" s="165"/>
      <c r="M6356" s="66"/>
      <c r="Q6356" s="156"/>
      <c r="R6356" s="155"/>
      <c r="S6356">
        <f t="shared" si="721"/>
        <v>32.079545203814234</v>
      </c>
      <c r="T6356">
        <f t="shared" si="722"/>
        <v>0</v>
      </c>
      <c r="U6356">
        <f t="shared" si="723"/>
        <v>38.238535486416183</v>
      </c>
      <c r="V6356">
        <f t="shared" si="724"/>
        <v>0</v>
      </c>
    </row>
    <row r="6357" spans="1:22">
      <c r="A6357" s="12">
        <f t="shared" si="717"/>
        <v>0</v>
      </c>
      <c r="B6357" t="str">
        <f>YEAR(C6357)&amp;VLOOKUP(MONTH(C6357),lookup!$G$2:$N$13,8)</f>
        <v>2025M08</v>
      </c>
      <c r="C6357" s="7">
        <f t="shared" si="726"/>
        <v>45894</v>
      </c>
      <c r="D6357" s="126">
        <v>40.563456376212329</v>
      </c>
      <c r="E6357">
        <f t="shared" si="716"/>
        <v>40.310038581397052</v>
      </c>
      <c r="F6357" s="126">
        <v>33.446310679288999</v>
      </c>
      <c r="G6357">
        <f t="shared" si="725"/>
        <v>33.337927893243375</v>
      </c>
      <c r="H6357">
        <f t="shared" si="718"/>
        <v>38.246340156350449</v>
      </c>
      <c r="I6357">
        <f t="shared" si="719"/>
        <v>32.112010607388378</v>
      </c>
      <c r="J6357">
        <f t="shared" si="720"/>
        <v>0</v>
      </c>
      <c r="K6357" s="165"/>
      <c r="M6357" s="66"/>
      <c r="Q6357" s="156"/>
      <c r="R6357" s="155"/>
      <c r="S6357">
        <f t="shared" si="721"/>
        <v>32.112010607388378</v>
      </c>
      <c r="T6357">
        <f t="shared" si="722"/>
        <v>0</v>
      </c>
      <c r="U6357">
        <f t="shared" si="723"/>
        <v>38.246340156350449</v>
      </c>
      <c r="V6357">
        <f t="shared" si="724"/>
        <v>0</v>
      </c>
    </row>
    <row r="6358" spans="1:22">
      <c r="A6358" s="12">
        <f t="shared" si="717"/>
        <v>0</v>
      </c>
      <c r="B6358" t="str">
        <f>YEAR(C6358)&amp;VLOOKUP(MONTH(C6358),lookup!$G$2:$N$13,8)</f>
        <v>2025M08</v>
      </c>
      <c r="C6358" s="7">
        <f t="shared" si="726"/>
        <v>45895</v>
      </c>
      <c r="D6358" s="126">
        <v>40.503952736314297</v>
      </c>
      <c r="E6358">
        <f t="shared" si="716"/>
        <v>40.373352695965643</v>
      </c>
      <c r="F6358" s="126">
        <v>33.845241572962294</v>
      </c>
      <c r="G6358">
        <f t="shared" si="725"/>
        <v>33.442775903366254</v>
      </c>
      <c r="H6358">
        <f t="shared" si="718"/>
        <v>38.230749101239901</v>
      </c>
      <c r="I6358">
        <f t="shared" si="719"/>
        <v>32.121697485912996</v>
      </c>
      <c r="J6358">
        <f t="shared" si="720"/>
        <v>0</v>
      </c>
      <c r="K6358" s="165"/>
      <c r="M6358" s="66"/>
      <c r="Q6358" s="156"/>
      <c r="R6358" s="155"/>
      <c r="S6358">
        <f t="shared" si="721"/>
        <v>32.121697485912996</v>
      </c>
      <c r="T6358">
        <f t="shared" si="722"/>
        <v>0</v>
      </c>
      <c r="U6358">
        <f t="shared" si="723"/>
        <v>38.230749101239901</v>
      </c>
      <c r="V6358">
        <f t="shared" si="724"/>
        <v>0</v>
      </c>
    </row>
    <row r="6359" spans="1:22">
      <c r="A6359" s="12">
        <f t="shared" si="717"/>
        <v>0</v>
      </c>
      <c r="B6359" t="str">
        <f>YEAR(C6359)&amp;VLOOKUP(MONTH(C6359),lookup!$G$2:$N$13,8)</f>
        <v>2025M08</v>
      </c>
      <c r="C6359" s="7">
        <f t="shared" si="726"/>
        <v>45896</v>
      </c>
      <c r="D6359" s="126">
        <v>40.4611512590863</v>
      </c>
      <c r="E6359">
        <f t="shared" si="716"/>
        <v>40.420796517601673</v>
      </c>
      <c r="F6359" s="126">
        <v>33.390958910255613</v>
      </c>
      <c r="G6359">
        <f t="shared" si="725"/>
        <v>33.491365804192185</v>
      </c>
      <c r="H6359">
        <f t="shared" si="718"/>
        <v>38.202585104295636</v>
      </c>
      <c r="I6359">
        <f t="shared" si="719"/>
        <v>32.116444436932738</v>
      </c>
      <c r="J6359">
        <f t="shared" si="720"/>
        <v>0</v>
      </c>
      <c r="K6359" s="165"/>
      <c r="M6359" s="66"/>
      <c r="Q6359" s="156"/>
      <c r="R6359" s="155"/>
      <c r="S6359">
        <f t="shared" si="721"/>
        <v>32.116444436932738</v>
      </c>
      <c r="T6359">
        <f t="shared" si="722"/>
        <v>0</v>
      </c>
      <c r="U6359">
        <f t="shared" si="723"/>
        <v>38.202585104295636</v>
      </c>
      <c r="V6359">
        <f t="shared" si="724"/>
        <v>0</v>
      </c>
    </row>
    <row r="6360" spans="1:22">
      <c r="A6360" s="12">
        <f t="shared" si="717"/>
        <v>0</v>
      </c>
      <c r="B6360" t="str">
        <f>YEAR(C6360)&amp;VLOOKUP(MONTH(C6360),lookup!$G$2:$N$13,8)</f>
        <v>2025M08</v>
      </c>
      <c r="C6360" s="7">
        <f t="shared" si="726"/>
        <v>45897</v>
      </c>
      <c r="D6360" s="126">
        <v>39.978794611751375</v>
      </c>
      <c r="E6360">
        <f t="shared" si="716"/>
        <v>40.405317913470135</v>
      </c>
      <c r="F6360" s="126">
        <v>33.433327574232457</v>
      </c>
      <c r="G6360">
        <f t="shared" si="725"/>
        <v>33.513622859039373</v>
      </c>
      <c r="H6360">
        <f t="shared" si="718"/>
        <v>38.200747630652494</v>
      </c>
      <c r="I6360">
        <f t="shared" si="719"/>
        <v>32.140071792776936</v>
      </c>
      <c r="J6360">
        <f t="shared" si="720"/>
        <v>0</v>
      </c>
      <c r="K6360" s="165"/>
      <c r="M6360" s="66"/>
      <c r="Q6360" s="156"/>
      <c r="R6360" s="155"/>
      <c r="S6360">
        <f t="shared" si="721"/>
        <v>32.140071792776936</v>
      </c>
      <c r="T6360">
        <f t="shared" si="722"/>
        <v>0</v>
      </c>
      <c r="U6360">
        <f t="shared" si="723"/>
        <v>38.200747630652494</v>
      </c>
      <c r="V6360">
        <f t="shared" si="724"/>
        <v>0</v>
      </c>
    </row>
    <row r="6361" spans="1:22">
      <c r="A6361" s="12">
        <f t="shared" si="717"/>
        <v>0</v>
      </c>
      <c r="B6361" t="str">
        <f>YEAR(C6361)&amp;VLOOKUP(MONTH(C6361),lookup!$G$2:$N$13,8)</f>
        <v>2025M08</v>
      </c>
      <c r="C6361" s="7">
        <f t="shared" si="726"/>
        <v>45898</v>
      </c>
      <c r="D6361" s="126">
        <v>40.046948535887239</v>
      </c>
      <c r="E6361">
        <f t="shared" si="716"/>
        <v>40.346301284197992</v>
      </c>
      <c r="F6361" s="126">
        <v>33.100924946189991</v>
      </c>
      <c r="G6361">
        <f t="shared" si="725"/>
        <v>33.481910073664601</v>
      </c>
      <c r="H6361">
        <f t="shared" si="718"/>
        <v>38.203472689602904</v>
      </c>
      <c r="I6361">
        <f t="shared" si="719"/>
        <v>32.156803115028815</v>
      </c>
      <c r="J6361">
        <f t="shared" si="720"/>
        <v>0</v>
      </c>
      <c r="K6361" s="165"/>
      <c r="M6361" s="66"/>
      <c r="Q6361" s="156"/>
      <c r="R6361" s="155"/>
      <c r="S6361">
        <f t="shared" si="721"/>
        <v>32.156803115028815</v>
      </c>
      <c r="T6361">
        <f t="shared" si="722"/>
        <v>0</v>
      </c>
      <c r="U6361">
        <f t="shared" si="723"/>
        <v>38.203472689602904</v>
      </c>
      <c r="V6361">
        <f t="shared" si="724"/>
        <v>0</v>
      </c>
    </row>
    <row r="6362" spans="1:22">
      <c r="A6362" s="12">
        <f t="shared" si="717"/>
        <v>0</v>
      </c>
      <c r="B6362" t="str">
        <f>YEAR(C6362)&amp;VLOOKUP(MONTH(C6362),lookup!$G$2:$N$13,8)</f>
        <v>2025M08</v>
      </c>
      <c r="C6362" s="7">
        <f t="shared" si="726"/>
        <v>45899</v>
      </c>
      <c r="D6362" s="126">
        <v>40.376894240907411</v>
      </c>
      <c r="E6362">
        <f t="shared" si="716"/>
        <v>40.356596657491529</v>
      </c>
      <c r="F6362" s="126">
        <v>33.824020284865206</v>
      </c>
      <c r="G6362">
        <f t="shared" si="725"/>
        <v>33.52288870933846</v>
      </c>
      <c r="H6362">
        <f t="shared" si="718"/>
        <v>38.203459292216849</v>
      </c>
      <c r="I6362">
        <f t="shared" si="719"/>
        <v>32.181899026220279</v>
      </c>
      <c r="J6362">
        <f t="shared" si="720"/>
        <v>0</v>
      </c>
      <c r="K6362" s="165"/>
      <c r="M6362" s="66"/>
      <c r="Q6362" s="156"/>
      <c r="R6362" s="155"/>
      <c r="S6362">
        <f t="shared" si="721"/>
        <v>32.181899026220279</v>
      </c>
      <c r="T6362">
        <f t="shared" si="722"/>
        <v>0</v>
      </c>
      <c r="U6362">
        <f t="shared" si="723"/>
        <v>38.203459292216849</v>
      </c>
      <c r="V6362">
        <f t="shared" si="724"/>
        <v>0</v>
      </c>
    </row>
    <row r="6363" spans="1:22">
      <c r="A6363" s="12">
        <f t="shared" si="717"/>
        <v>0</v>
      </c>
      <c r="B6363" t="str">
        <f>YEAR(C6363)&amp;VLOOKUP(MONTH(C6363),lookup!$G$2:$N$13,8)</f>
        <v>2025M08</v>
      </c>
      <c r="C6363" s="7">
        <f t="shared" si="726"/>
        <v>45900</v>
      </c>
      <c r="D6363" s="126">
        <v>40.323024346600739</v>
      </c>
      <c r="E6363">
        <f t="shared" si="716"/>
        <v>40.309025282487596</v>
      </c>
      <c r="F6363" s="126">
        <v>33.396049568198336</v>
      </c>
      <c r="G6363">
        <f t="shared" si="725"/>
        <v>33.506375598159821</v>
      </c>
      <c r="H6363">
        <f t="shared" si="718"/>
        <v>38.192449863246736</v>
      </c>
      <c r="I6363">
        <f t="shared" si="719"/>
        <v>32.179979338789188</v>
      </c>
      <c r="J6363">
        <f t="shared" si="720"/>
        <v>0</v>
      </c>
      <c r="K6363" s="165"/>
      <c r="M6363" s="66"/>
      <c r="Q6363" s="156"/>
      <c r="R6363" s="155"/>
      <c r="S6363">
        <f t="shared" si="721"/>
        <v>32.179979338789188</v>
      </c>
      <c r="T6363">
        <f t="shared" si="722"/>
        <v>0</v>
      </c>
      <c r="U6363">
        <f t="shared" si="723"/>
        <v>38.192449863246736</v>
      </c>
      <c r="V6363">
        <f t="shared" si="724"/>
        <v>0</v>
      </c>
    </row>
    <row r="6364" spans="1:22">
      <c r="A6364" s="12">
        <f t="shared" si="717"/>
        <v>0</v>
      </c>
      <c r="B6364" t="str">
        <f>YEAR(C6364)&amp;VLOOKUP(MONTH(C6364),lookup!$G$2:$N$13,8)</f>
        <v>2025M09</v>
      </c>
      <c r="C6364" s="7">
        <f t="shared" si="726"/>
        <v>45901</v>
      </c>
      <c r="D6364" s="126">
        <v>39.716818454631735</v>
      </c>
      <c r="E6364">
        <f t="shared" si="716"/>
        <v>40.198492655825703</v>
      </c>
      <c r="F6364" s="126">
        <v>33.189067482370739</v>
      </c>
      <c r="G6364">
        <f t="shared" si="725"/>
        <v>33.421147877490426</v>
      </c>
      <c r="H6364">
        <f t="shared" si="718"/>
        <v>38.15622206658098</v>
      </c>
      <c r="I6364">
        <f t="shared" si="719"/>
        <v>32.161439024770189</v>
      </c>
      <c r="J6364">
        <f t="shared" si="720"/>
        <v>0</v>
      </c>
      <c r="K6364" s="165"/>
      <c r="M6364" s="66"/>
      <c r="Q6364" s="156"/>
      <c r="R6364" s="155"/>
      <c r="S6364">
        <f t="shared" si="721"/>
        <v>32.161439024770189</v>
      </c>
      <c r="T6364">
        <f t="shared" si="722"/>
        <v>0</v>
      </c>
      <c r="U6364">
        <f t="shared" si="723"/>
        <v>38.15622206658098</v>
      </c>
      <c r="V6364">
        <f t="shared" si="724"/>
        <v>0</v>
      </c>
    </row>
    <row r="6365" spans="1:22">
      <c r="A6365" s="12">
        <f t="shared" si="717"/>
        <v>0</v>
      </c>
      <c r="B6365" t="str">
        <f>YEAR(C6365)&amp;VLOOKUP(MONTH(C6365),lookup!$G$2:$N$13,8)</f>
        <v>2025M09</v>
      </c>
      <c r="C6365" s="7">
        <f t="shared" si="726"/>
        <v>45902</v>
      </c>
      <c r="D6365" s="126">
        <v>40.132457366076089</v>
      </c>
      <c r="E6365">
        <f t="shared" si="716"/>
        <v>40.144164059941332</v>
      </c>
      <c r="F6365" s="126">
        <v>33.266265239482472</v>
      </c>
      <c r="G6365">
        <f t="shared" si="725"/>
        <v>33.399503898271419</v>
      </c>
      <c r="H6365">
        <f t="shared" si="718"/>
        <v>38.165878833871091</v>
      </c>
      <c r="I6365">
        <f t="shared" si="719"/>
        <v>32.178060382237121</v>
      </c>
      <c r="J6365">
        <f t="shared" si="720"/>
        <v>0</v>
      </c>
      <c r="K6365" s="165"/>
      <c r="M6365" s="66"/>
      <c r="Q6365" s="156"/>
      <c r="R6365" s="155"/>
      <c r="S6365">
        <f t="shared" si="721"/>
        <v>32.178060382237121</v>
      </c>
      <c r="T6365">
        <f t="shared" si="722"/>
        <v>0</v>
      </c>
      <c r="U6365">
        <f t="shared" si="723"/>
        <v>38.165878833871091</v>
      </c>
      <c r="V6365">
        <f t="shared" si="724"/>
        <v>0</v>
      </c>
    </row>
    <row r="6366" spans="1:22">
      <c r="A6366" s="12">
        <f t="shared" si="717"/>
        <v>0</v>
      </c>
      <c r="B6366" t="str">
        <f>YEAR(C6366)&amp;VLOOKUP(MONTH(C6366),lookup!$G$2:$N$13,8)</f>
        <v>2025M09</v>
      </c>
      <c r="C6366" s="7">
        <f t="shared" si="726"/>
        <v>45903</v>
      </c>
      <c r="D6366" s="126">
        <v>40.094409207892532</v>
      </c>
      <c r="E6366">
        <f t="shared" si="716"/>
        <v>40.128202139093403</v>
      </c>
      <c r="F6366" s="126">
        <v>33.547980861249201</v>
      </c>
      <c r="G6366">
        <f t="shared" si="725"/>
        <v>33.390479544374074</v>
      </c>
      <c r="H6366">
        <f t="shared" si="718"/>
        <v>38.167106995912988</v>
      </c>
      <c r="I6366">
        <f t="shared" si="719"/>
        <v>32.187758192209287</v>
      </c>
      <c r="J6366">
        <f t="shared" si="720"/>
        <v>0</v>
      </c>
      <c r="K6366" s="165"/>
      <c r="M6366" s="66"/>
      <c r="Q6366" s="156"/>
      <c r="R6366" s="155"/>
      <c r="S6366">
        <f t="shared" si="721"/>
        <v>32.187758192209287</v>
      </c>
      <c r="T6366">
        <f t="shared" si="722"/>
        <v>0</v>
      </c>
      <c r="U6366">
        <f t="shared" si="723"/>
        <v>38.167106995912988</v>
      </c>
      <c r="V6366">
        <f t="shared" si="724"/>
        <v>0</v>
      </c>
    </row>
    <row r="6367" spans="1:22">
      <c r="A6367" s="12">
        <f t="shared" si="717"/>
        <v>0</v>
      </c>
      <c r="B6367" t="str">
        <f>YEAR(C6367)&amp;VLOOKUP(MONTH(C6367),lookup!$G$2:$N$13,8)</f>
        <v>2025M09</v>
      </c>
      <c r="C6367" s="7">
        <f t="shared" si="726"/>
        <v>45904</v>
      </c>
      <c r="D6367" s="126">
        <v>40.093629698394714</v>
      </c>
      <c r="E6367">
        <f t="shared" si="716"/>
        <v>40.109122138425803</v>
      </c>
      <c r="F6367" s="126">
        <v>33.356649579920273</v>
      </c>
      <c r="G6367">
        <f t="shared" si="725"/>
        <v>33.409645597372304</v>
      </c>
      <c r="H6367">
        <f t="shared" si="718"/>
        <v>38.12734928307956</v>
      </c>
      <c r="I6367">
        <f t="shared" si="719"/>
        <v>32.159573509669634</v>
      </c>
      <c r="J6367">
        <f t="shared" si="720"/>
        <v>0</v>
      </c>
      <c r="K6367" s="165"/>
      <c r="M6367" s="66"/>
      <c r="Q6367" s="156"/>
      <c r="R6367" s="155"/>
      <c r="S6367">
        <f t="shared" si="721"/>
        <v>32.159573509669634</v>
      </c>
      <c r="T6367">
        <f t="shared" si="722"/>
        <v>0</v>
      </c>
      <c r="U6367">
        <f t="shared" si="723"/>
        <v>38.12734928307956</v>
      </c>
      <c r="V6367">
        <f t="shared" si="724"/>
        <v>0</v>
      </c>
    </row>
    <row r="6368" spans="1:22">
      <c r="A6368" s="12">
        <f t="shared" si="717"/>
        <v>0</v>
      </c>
      <c r="B6368" t="str">
        <f>YEAR(C6368)&amp;VLOOKUP(MONTH(C6368),lookup!$G$2:$N$13,8)</f>
        <v>2025M09</v>
      </c>
      <c r="C6368" s="7">
        <f t="shared" si="726"/>
        <v>45905</v>
      </c>
      <c r="D6368" s="126">
        <v>40.153554681329638</v>
      </c>
      <c r="E6368">
        <f t="shared" si="716"/>
        <v>40.101433012809636</v>
      </c>
      <c r="F6368" s="126">
        <v>33.613589810303836</v>
      </c>
      <c r="G6368">
        <f t="shared" si="725"/>
        <v>33.403376114246655</v>
      </c>
      <c r="H6368">
        <f t="shared" si="718"/>
        <v>38.10863154709066</v>
      </c>
      <c r="I6368">
        <f t="shared" si="719"/>
        <v>32.14921386573684</v>
      </c>
      <c r="J6368">
        <f t="shared" si="720"/>
        <v>0</v>
      </c>
      <c r="K6368" s="165"/>
      <c r="M6368" s="66"/>
      <c r="Q6368" s="156"/>
      <c r="R6368" s="155"/>
      <c r="S6368">
        <f t="shared" si="721"/>
        <v>32.14921386573684</v>
      </c>
      <c r="T6368">
        <f t="shared" si="722"/>
        <v>0</v>
      </c>
      <c r="U6368">
        <f t="shared" si="723"/>
        <v>38.10863154709066</v>
      </c>
      <c r="V6368">
        <f t="shared" si="724"/>
        <v>0</v>
      </c>
    </row>
    <row r="6369" spans="1:22">
      <c r="A6369" s="12">
        <f t="shared" si="717"/>
        <v>0</v>
      </c>
      <c r="B6369" t="str">
        <f>YEAR(C6369)&amp;VLOOKUP(MONTH(C6369),lookup!$G$2:$N$13,8)</f>
        <v>2025M09</v>
      </c>
      <c r="C6369" s="7">
        <f t="shared" si="726"/>
        <v>45906</v>
      </c>
      <c r="D6369" s="126">
        <v>40.129883813675278</v>
      </c>
      <c r="E6369">
        <f t="shared" si="716"/>
        <v>40.090521423260924</v>
      </c>
      <c r="F6369" s="126">
        <v>33.362690971985074</v>
      </c>
      <c r="G6369">
        <f t="shared" si="725"/>
        <v>33.416956607841072</v>
      </c>
      <c r="H6369">
        <f t="shared" si="718"/>
        <v>38.100293520413331</v>
      </c>
      <c r="I6369">
        <f t="shared" si="719"/>
        <v>32.153462153468205</v>
      </c>
      <c r="J6369">
        <f t="shared" si="720"/>
        <v>0</v>
      </c>
      <c r="K6369" s="165"/>
      <c r="M6369" s="66"/>
      <c r="Q6369" s="156"/>
      <c r="R6369" s="155"/>
      <c r="S6369">
        <f t="shared" si="721"/>
        <v>32.153462153468205</v>
      </c>
      <c r="T6369">
        <f t="shared" si="722"/>
        <v>0</v>
      </c>
      <c r="U6369">
        <f t="shared" si="723"/>
        <v>38.100293520413331</v>
      </c>
      <c r="V6369">
        <f t="shared" si="724"/>
        <v>0</v>
      </c>
    </row>
    <row r="6370" spans="1:22">
      <c r="A6370" s="12">
        <f t="shared" si="717"/>
        <v>0</v>
      </c>
      <c r="B6370" t="str">
        <f>YEAR(C6370)&amp;VLOOKUP(MONTH(C6370),lookup!$G$2:$N$13,8)</f>
        <v>2025M09</v>
      </c>
      <c r="C6370" s="7">
        <f t="shared" si="726"/>
        <v>45907</v>
      </c>
      <c r="D6370" s="126">
        <v>40.709256205697194</v>
      </c>
      <c r="E6370">
        <f t="shared" si="716"/>
        <v>40.193997191982405</v>
      </c>
      <c r="F6370" s="126">
        <v>34.184828978015318</v>
      </c>
      <c r="G6370">
        <f t="shared" si="725"/>
        <v>33.522487275800003</v>
      </c>
      <c r="H6370">
        <f t="shared" si="718"/>
        <v>38.100578267633935</v>
      </c>
      <c r="I6370">
        <f t="shared" si="719"/>
        <v>32.155784598647941</v>
      </c>
      <c r="J6370">
        <f t="shared" si="720"/>
        <v>0</v>
      </c>
      <c r="K6370" s="165"/>
      <c r="M6370" s="66"/>
      <c r="Q6370" s="156"/>
      <c r="R6370" s="155"/>
      <c r="S6370">
        <f t="shared" si="721"/>
        <v>32.155784598647941</v>
      </c>
      <c r="T6370">
        <f t="shared" si="722"/>
        <v>0</v>
      </c>
      <c r="U6370">
        <f t="shared" si="723"/>
        <v>38.100578267633935</v>
      </c>
      <c r="V6370">
        <f t="shared" si="724"/>
        <v>0</v>
      </c>
    </row>
    <row r="6371" spans="1:22">
      <c r="A6371" s="12">
        <f t="shared" si="717"/>
        <v>0</v>
      </c>
      <c r="B6371" t="str">
        <f>YEAR(C6371)&amp;VLOOKUP(MONTH(C6371),lookup!$G$2:$N$13,8)</f>
        <v>2025M09</v>
      </c>
      <c r="C6371" s="7">
        <f t="shared" si="726"/>
        <v>45908</v>
      </c>
      <c r="D6371" s="126">
        <v>40.230409225627049</v>
      </c>
      <c r="E6371">
        <f t="shared" si="716"/>
        <v>40.196371401884136</v>
      </c>
      <c r="F6371" s="126">
        <v>33.48321348043148</v>
      </c>
      <c r="G6371">
        <f t="shared" si="725"/>
        <v>33.546014040393665</v>
      </c>
      <c r="H6371">
        <f t="shared" si="718"/>
        <v>38.090266670661784</v>
      </c>
      <c r="I6371">
        <f t="shared" si="719"/>
        <v>32.163214050980187</v>
      </c>
      <c r="J6371">
        <f t="shared" si="720"/>
        <v>0</v>
      </c>
      <c r="K6371" s="165"/>
      <c r="M6371" s="66"/>
      <c r="Q6371" s="156"/>
      <c r="R6371" s="155"/>
      <c r="S6371">
        <f t="shared" si="721"/>
        <v>32.163214050980187</v>
      </c>
      <c r="T6371">
        <f t="shared" si="722"/>
        <v>0</v>
      </c>
      <c r="U6371">
        <f t="shared" si="723"/>
        <v>38.090266670661784</v>
      </c>
      <c r="V6371">
        <f t="shared" si="724"/>
        <v>0</v>
      </c>
    </row>
    <row r="6372" spans="1:22">
      <c r="A6372" s="12">
        <f t="shared" si="717"/>
        <v>0</v>
      </c>
      <c r="B6372" t="str">
        <f>YEAR(C6372)&amp;VLOOKUP(MONTH(C6372),lookup!$G$2:$N$13,8)</f>
        <v>2025M09</v>
      </c>
      <c r="C6372" s="7">
        <f t="shared" si="726"/>
        <v>45909</v>
      </c>
      <c r="D6372" s="126">
        <v>40.155762223296016</v>
      </c>
      <c r="E6372">
        <f t="shared" si="716"/>
        <v>40.228918138709275</v>
      </c>
      <c r="F6372" s="126">
        <v>33.678609224307856</v>
      </c>
      <c r="G6372">
        <f t="shared" si="725"/>
        <v>33.587496096186285</v>
      </c>
      <c r="H6372">
        <f t="shared" si="718"/>
        <v>38.098749716285909</v>
      </c>
      <c r="I6372">
        <f t="shared" si="719"/>
        <v>32.175051499493954</v>
      </c>
      <c r="J6372">
        <f t="shared" si="720"/>
        <v>0</v>
      </c>
      <c r="K6372" s="165"/>
      <c r="M6372" s="66"/>
      <c r="Q6372" s="156"/>
      <c r="R6372" s="155"/>
      <c r="S6372">
        <f t="shared" si="721"/>
        <v>32.175051499493954</v>
      </c>
      <c r="T6372">
        <f t="shared" si="722"/>
        <v>0</v>
      </c>
      <c r="U6372">
        <f>(E4546+E4911+E5276+E5641+E6007)/5</f>
        <v>38.098749716285923</v>
      </c>
      <c r="V6372">
        <f t="shared" si="724"/>
        <v>0</v>
      </c>
    </row>
    <row r="6373" spans="1:22">
      <c r="A6373" s="12">
        <f t="shared" si="717"/>
        <v>0</v>
      </c>
      <c r="B6373" t="str">
        <f>YEAR(C6373)&amp;VLOOKUP(MONTH(C6373),lookup!$G$2:$N$13,8)</f>
        <v>2025M09</v>
      </c>
      <c r="C6373" s="7">
        <f t="shared" si="726"/>
        <v>45910</v>
      </c>
      <c r="D6373" s="126">
        <v>40.209169483840732</v>
      </c>
      <c r="E6373">
        <f t="shared" si="716"/>
        <v>40.243340961523401</v>
      </c>
      <c r="F6373" s="126">
        <v>33.534785596535905</v>
      </c>
      <c r="G6373">
        <f t="shared" si="725"/>
        <v>33.619123286553432</v>
      </c>
      <c r="H6373">
        <f t="shared" si="718"/>
        <v>38.103410025523452</v>
      </c>
      <c r="I6373">
        <f t="shared" si="719"/>
        <v>32.190032177202113</v>
      </c>
      <c r="J6373">
        <f>INDEX(L:AW,MATCH(C6373,C:C,0),MATCH($J$1,$L$1:$AW$1,0))*(IF(K6373=$S$1,1,IF(M6373=$S$1,1,IF(O6373=$S$1,1,IF(Q6373=$S$1,1,0)))))</f>
        <v>0</v>
      </c>
      <c r="K6373" s="165"/>
      <c r="M6373" s="66"/>
      <c r="Q6373" s="156"/>
      <c r="R6373" s="155"/>
      <c r="S6373">
        <f t="shared" si="721"/>
        <v>32.190032177202113</v>
      </c>
      <c r="T6373">
        <f t="shared" si="722"/>
        <v>0</v>
      </c>
      <c r="U6373">
        <f t="shared" ref="U6373:U6436" si="727">(E4547+E4912+E5277+E5642+E6008)/5</f>
        <v>38.103410025523452</v>
      </c>
      <c r="V6373">
        <f t="shared" si="724"/>
        <v>0</v>
      </c>
    </row>
    <row r="6374" spans="1:22">
      <c r="A6374" s="12">
        <f t="shared" si="717"/>
        <v>0</v>
      </c>
      <c r="B6374" t="str">
        <f>YEAR(C6374)&amp;VLOOKUP(MONTH(C6374),lookup!$G$2:$N$13,8)</f>
        <v>2025M09</v>
      </c>
      <c r="C6374" s="7">
        <f t="shared" si="726"/>
        <v>45911</v>
      </c>
      <c r="D6374" s="126">
        <v>40.335211803538193</v>
      </c>
      <c r="E6374">
        <f t="shared" si="716"/>
        <v>40.273529217268631</v>
      </c>
      <c r="F6374" s="126">
        <v>33.834073789602769</v>
      </c>
      <c r="G6374">
        <f t="shared" si="725"/>
        <v>33.655377759517108</v>
      </c>
      <c r="H6374">
        <f t="shared" si="718"/>
        <v>38.066896855330825</v>
      </c>
      <c r="I6374">
        <f t="shared" si="719"/>
        <v>32.165619202361732</v>
      </c>
      <c r="J6374">
        <f t="shared" si="720"/>
        <v>0</v>
      </c>
      <c r="K6374" s="165"/>
      <c r="M6374" s="66"/>
      <c r="Q6374" s="156"/>
      <c r="R6374" s="155"/>
      <c r="S6374">
        <f t="shared" si="721"/>
        <v>32.165619202361732</v>
      </c>
      <c r="T6374">
        <f t="shared" si="722"/>
        <v>0</v>
      </c>
      <c r="U6374">
        <f t="shared" si="727"/>
        <v>38.066896855330825</v>
      </c>
      <c r="V6374">
        <f t="shared" si="724"/>
        <v>0</v>
      </c>
    </row>
    <row r="6375" spans="1:22">
      <c r="A6375" s="12">
        <f t="shared" si="717"/>
        <v>0</v>
      </c>
      <c r="B6375" t="str">
        <f>YEAR(C6375)&amp;VLOOKUP(MONTH(C6375),lookup!$G$2:$N$13,8)</f>
        <v>2025M09</v>
      </c>
      <c r="C6375" s="7">
        <f t="shared" si="726"/>
        <v>45912</v>
      </c>
      <c r="D6375" s="126">
        <v>40.538459873114263</v>
      </c>
      <c r="E6375">
        <f t="shared" si="716"/>
        <v>40.335379108141851</v>
      </c>
      <c r="F6375" s="126">
        <v>33.943782601053755</v>
      </c>
      <c r="G6375">
        <f t="shared" si="725"/>
        <v>33.74049787576034</v>
      </c>
      <c r="H6375">
        <f t="shared" si="718"/>
        <v>38.039131564038961</v>
      </c>
      <c r="I6375">
        <f t="shared" si="719"/>
        <v>32.150250343886782</v>
      </c>
      <c r="J6375">
        <f t="shared" si="720"/>
        <v>0</v>
      </c>
      <c r="K6375" s="165"/>
      <c r="M6375" s="66"/>
      <c r="Q6375" s="156"/>
      <c r="R6375" s="155"/>
      <c r="S6375">
        <f t="shared" si="721"/>
        <v>32.150250343886782</v>
      </c>
      <c r="T6375">
        <f t="shared" si="722"/>
        <v>0</v>
      </c>
      <c r="U6375">
        <f t="shared" si="727"/>
        <v>38.039131564038954</v>
      </c>
      <c r="V6375">
        <f t="shared" si="724"/>
        <v>0</v>
      </c>
    </row>
    <row r="6376" spans="1:22">
      <c r="A6376" s="12">
        <f t="shared" si="717"/>
        <v>0</v>
      </c>
      <c r="B6376" t="str">
        <f>YEAR(C6376)&amp;VLOOKUP(MONTH(C6376),lookup!$G$2:$N$13,8)</f>
        <v>2025M09</v>
      </c>
      <c r="C6376" s="7">
        <f t="shared" si="726"/>
        <v>45913</v>
      </c>
      <c r="D6376" s="126">
        <v>40.669777349738219</v>
      </c>
      <c r="E6376">
        <f t="shared" si="716"/>
        <v>40.364353120254137</v>
      </c>
      <c r="F6376" s="126">
        <v>34.1441339075607</v>
      </c>
      <c r="G6376">
        <f t="shared" si="725"/>
        <v>33.770265625967667</v>
      </c>
      <c r="H6376">
        <f t="shared" si="718"/>
        <v>38.004325089477604</v>
      </c>
      <c r="I6376">
        <f t="shared" si="719"/>
        <v>32.131230991884664</v>
      </c>
      <c r="J6376">
        <f t="shared" si="720"/>
        <v>0</v>
      </c>
      <c r="K6376" s="165"/>
      <c r="M6376" s="66"/>
      <c r="Q6376" s="156"/>
      <c r="R6376" s="155"/>
      <c r="S6376">
        <f t="shared" si="721"/>
        <v>32.131230991884664</v>
      </c>
      <c r="T6376">
        <f t="shared" si="722"/>
        <v>0</v>
      </c>
      <c r="U6376">
        <f t="shared" si="727"/>
        <v>38.004325089477604</v>
      </c>
      <c r="V6376">
        <f t="shared" si="724"/>
        <v>0</v>
      </c>
    </row>
    <row r="6377" spans="1:22">
      <c r="A6377" s="12">
        <f t="shared" si="717"/>
        <v>0</v>
      </c>
      <c r="B6377" t="str">
        <f>YEAR(C6377)&amp;VLOOKUP(MONTH(C6377),lookup!$G$2:$N$13,8)</f>
        <v>2025M09</v>
      </c>
      <c r="C6377" s="7">
        <f t="shared" si="726"/>
        <v>45914</v>
      </c>
      <c r="D6377" s="126">
        <v>40.465524373952839</v>
      </c>
      <c r="E6377">
        <f t="shared" si="716"/>
        <v>40.404923584298636</v>
      </c>
      <c r="F6377" s="126">
        <v>33.974892383107473</v>
      </c>
      <c r="G6377">
        <f t="shared" si="725"/>
        <v>33.849501456052494</v>
      </c>
      <c r="H6377">
        <f t="shared" si="718"/>
        <v>38.005289673312056</v>
      </c>
      <c r="I6377">
        <f t="shared" si="719"/>
        <v>32.140750765911697</v>
      </c>
      <c r="J6377">
        <f t="shared" si="720"/>
        <v>0</v>
      </c>
      <c r="K6377" s="165"/>
      <c r="M6377" s="66"/>
      <c r="Q6377" s="156"/>
      <c r="R6377" s="155"/>
      <c r="S6377">
        <f t="shared" si="721"/>
        <v>32.140750765911697</v>
      </c>
      <c r="T6377">
        <f t="shared" si="722"/>
        <v>0</v>
      </c>
      <c r="U6377">
        <f t="shared" si="727"/>
        <v>38.005289673312056</v>
      </c>
      <c r="V6377">
        <f t="shared" si="724"/>
        <v>0</v>
      </c>
    </row>
    <row r="6378" spans="1:22">
      <c r="A6378" s="12">
        <f t="shared" si="717"/>
        <v>0</v>
      </c>
      <c r="B6378" t="str">
        <f>YEAR(C6378)&amp;VLOOKUP(MONTH(C6378),lookup!$G$2:$N$13,8)</f>
        <v>2025M09</v>
      </c>
      <c r="C6378" s="7">
        <f t="shared" si="726"/>
        <v>45915</v>
      </c>
      <c r="D6378" s="126">
        <v>40.581531675919884</v>
      </c>
      <c r="E6378">
        <f t="shared" si="716"/>
        <v>40.432421588906209</v>
      </c>
      <c r="F6378" s="126">
        <v>34.111434446133423</v>
      </c>
      <c r="G6378">
        <f t="shared" si="725"/>
        <v>33.880983066295336</v>
      </c>
      <c r="H6378">
        <f t="shared" si="718"/>
        <v>38.01708627826131</v>
      </c>
      <c r="I6378">
        <f t="shared" si="719"/>
        <v>32.166265054872767</v>
      </c>
      <c r="J6378">
        <f t="shared" si="720"/>
        <v>0</v>
      </c>
      <c r="K6378" s="165"/>
      <c r="M6378" s="66"/>
      <c r="Q6378" s="156"/>
      <c r="R6378" s="155"/>
      <c r="S6378">
        <f t="shared" si="721"/>
        <v>32.166265054872767</v>
      </c>
      <c r="T6378">
        <f t="shared" si="722"/>
        <v>0</v>
      </c>
      <c r="U6378">
        <f t="shared" si="727"/>
        <v>38.017086278261296</v>
      </c>
      <c r="V6378">
        <f t="shared" si="724"/>
        <v>0</v>
      </c>
    </row>
    <row r="6379" spans="1:22">
      <c r="A6379" s="12">
        <f t="shared" si="717"/>
        <v>0</v>
      </c>
      <c r="B6379" t="str">
        <f>YEAR(C6379)&amp;VLOOKUP(MONTH(C6379),lookup!$G$2:$N$13,8)</f>
        <v>2025M09</v>
      </c>
      <c r="C6379" s="7">
        <f t="shared" si="726"/>
        <v>45916</v>
      </c>
      <c r="D6379" s="126">
        <v>40.39959928128259</v>
      </c>
      <c r="E6379">
        <f t="shared" si="716"/>
        <v>40.458865117171499</v>
      </c>
      <c r="F6379" s="126">
        <v>33.781903065363558</v>
      </c>
      <c r="G6379">
        <f t="shared" si="725"/>
        <v>33.920244287755892</v>
      </c>
      <c r="H6379">
        <f t="shared" si="718"/>
        <v>38.049192106696736</v>
      </c>
      <c r="I6379">
        <f t="shared" si="719"/>
        <v>32.202058952189674</v>
      </c>
      <c r="J6379">
        <f t="shared" si="720"/>
        <v>0</v>
      </c>
      <c r="K6379" s="165"/>
      <c r="M6379" s="66"/>
      <c r="Q6379" s="156"/>
      <c r="R6379" s="155"/>
      <c r="S6379">
        <f t="shared" si="721"/>
        <v>32.202058952189674</v>
      </c>
      <c r="T6379">
        <f t="shared" si="722"/>
        <v>0</v>
      </c>
      <c r="U6379">
        <f t="shared" si="727"/>
        <v>38.049192106696736</v>
      </c>
      <c r="V6379">
        <f t="shared" si="724"/>
        <v>0</v>
      </c>
    </row>
    <row r="6380" spans="1:22">
      <c r="A6380" s="12">
        <f t="shared" si="717"/>
        <v>0</v>
      </c>
      <c r="B6380" t="str">
        <f>YEAR(C6380)&amp;VLOOKUP(MONTH(C6380),lookup!$G$2:$N$13,8)</f>
        <v>2025M09</v>
      </c>
      <c r="C6380" s="7">
        <f t="shared" si="726"/>
        <v>45917</v>
      </c>
      <c r="D6380" s="126">
        <v>40.871777204389872</v>
      </c>
      <c r="E6380">
        <f t="shared" si="716"/>
        <v>40.548329836894176</v>
      </c>
      <c r="F6380" s="126">
        <v>34.366038851936629</v>
      </c>
      <c r="G6380">
        <f t="shared" si="725"/>
        <v>34.007539061343849</v>
      </c>
      <c r="H6380">
        <f t="shared" si="718"/>
        <v>38.106526339426367</v>
      </c>
      <c r="I6380">
        <f t="shared" si="719"/>
        <v>32.262556445252848</v>
      </c>
      <c r="J6380">
        <f t="shared" si="720"/>
        <v>0</v>
      </c>
      <c r="K6380" s="165"/>
      <c r="M6380" s="66"/>
      <c r="Q6380" s="156"/>
      <c r="R6380" s="155"/>
      <c r="S6380">
        <f t="shared" si="721"/>
        <v>32.262556445252848</v>
      </c>
      <c r="T6380">
        <f t="shared" si="722"/>
        <v>0</v>
      </c>
      <c r="U6380">
        <f t="shared" si="727"/>
        <v>38.106526339426367</v>
      </c>
      <c r="V6380">
        <f t="shared" si="724"/>
        <v>0</v>
      </c>
    </row>
    <row r="6381" spans="1:22">
      <c r="A6381" s="12">
        <f t="shared" si="717"/>
        <v>0</v>
      </c>
      <c r="B6381" t="str">
        <f>YEAR(C6381)&amp;VLOOKUP(MONTH(C6381),lookup!$G$2:$N$13,8)</f>
        <v>2025M09</v>
      </c>
      <c r="C6381" s="7">
        <f t="shared" si="726"/>
        <v>45918</v>
      </c>
      <c r="D6381" s="126">
        <v>41.10859832565292</v>
      </c>
      <c r="E6381">
        <f t="shared" ref="E6381:E6444" si="728">AVERAGE(SUM(D6374:D6381)/8,SUM(D6376:D6381)/6)</f>
        <v>40.652055677218996</v>
      </c>
      <c r="F6381" s="126">
        <v>34.52246043196611</v>
      </c>
      <c r="G6381">
        <f t="shared" si="725"/>
        <v>34.117491891134264</v>
      </c>
      <c r="H6381">
        <f t="shared" si="718"/>
        <v>38.19094418805539</v>
      </c>
      <c r="I6381">
        <f t="shared" si="719"/>
        <v>32.342345727444858</v>
      </c>
      <c r="J6381">
        <f t="shared" si="720"/>
        <v>0</v>
      </c>
      <c r="K6381" s="165"/>
      <c r="M6381" s="66"/>
      <c r="Q6381" s="156"/>
      <c r="R6381" s="155"/>
      <c r="S6381">
        <f t="shared" si="721"/>
        <v>32.342345727444858</v>
      </c>
      <c r="T6381">
        <f t="shared" si="722"/>
        <v>0</v>
      </c>
      <c r="U6381">
        <f t="shared" si="727"/>
        <v>38.190944188055383</v>
      </c>
      <c r="V6381">
        <f t="shared" si="724"/>
        <v>0</v>
      </c>
    </row>
    <row r="6382" spans="1:22">
      <c r="A6382" s="12">
        <f t="shared" si="717"/>
        <v>0</v>
      </c>
      <c r="B6382" t="str">
        <f>YEAR(C6382)&amp;VLOOKUP(MONTH(C6382),lookup!$G$2:$N$13,8)</f>
        <v>2025M09</v>
      </c>
      <c r="C6382" s="7">
        <f t="shared" si="726"/>
        <v>45919</v>
      </c>
      <c r="D6382" s="126">
        <v>40.958577329884768</v>
      </c>
      <c r="E6382">
        <f t="shared" si="728"/>
        <v>40.71508268762787</v>
      </c>
      <c r="F6382" s="126">
        <v>34.425409459019043</v>
      </c>
      <c r="G6382">
        <f t="shared" si="725"/>
        <v>34.177889999760978</v>
      </c>
      <c r="H6382">
        <f t="shared" si="718"/>
        <v>38.295636030314732</v>
      </c>
      <c r="I6382">
        <f t="shared" si="719"/>
        <v>32.443080394938576</v>
      </c>
      <c r="J6382">
        <f t="shared" si="720"/>
        <v>0</v>
      </c>
      <c r="K6382" s="165"/>
      <c r="M6382" s="66"/>
      <c r="Q6382" s="156"/>
      <c r="R6382" s="155"/>
      <c r="S6382">
        <f t="shared" si="721"/>
        <v>32.443080394938576</v>
      </c>
      <c r="T6382">
        <f t="shared" si="722"/>
        <v>0</v>
      </c>
      <c r="U6382">
        <f t="shared" si="727"/>
        <v>38.295636030314746</v>
      </c>
      <c r="V6382">
        <f t="shared" si="724"/>
        <v>0</v>
      </c>
    </row>
    <row r="6383" spans="1:22">
      <c r="A6383" s="12">
        <f t="shared" si="717"/>
        <v>0</v>
      </c>
      <c r="B6383" t="str">
        <f>YEAR(C6383)&amp;VLOOKUP(MONTH(C6383),lookup!$G$2:$N$13,8)</f>
        <v>2025M09</v>
      </c>
      <c r="C6383" s="7">
        <f t="shared" si="726"/>
        <v>45920</v>
      </c>
      <c r="D6383" s="126">
        <v>41.083328452159641</v>
      </c>
      <c r="E6383">
        <f t="shared" si="728"/>
        <v>40.800620647002106</v>
      </c>
      <c r="F6383" s="126">
        <v>34.519269308146775</v>
      </c>
      <c r="G6383">
        <f t="shared" si="725"/>
        <v>34.259222662707572</v>
      </c>
      <c r="H6383">
        <f t="shared" si="718"/>
        <v>38.366143382797375</v>
      </c>
      <c r="I6383">
        <f t="shared" si="719"/>
        <v>32.509315237412899</v>
      </c>
      <c r="J6383">
        <f t="shared" si="720"/>
        <v>0</v>
      </c>
      <c r="K6383" s="165"/>
      <c r="M6383" s="66"/>
      <c r="Q6383" s="156"/>
      <c r="R6383" s="155"/>
      <c r="S6383">
        <f t="shared" si="721"/>
        <v>32.509315237412899</v>
      </c>
      <c r="T6383">
        <f t="shared" si="722"/>
        <v>0</v>
      </c>
      <c r="U6383">
        <f t="shared" si="727"/>
        <v>38.366143382797375</v>
      </c>
      <c r="V6383">
        <f t="shared" si="724"/>
        <v>0</v>
      </c>
    </row>
    <row r="6384" spans="1:22">
      <c r="A6384" s="12">
        <f t="shared" ref="A6384:A6447" si="729">IF(D6384+D6385=D6384,IF(D6384+D6385&gt;0,1,0),0)</f>
        <v>0</v>
      </c>
      <c r="B6384" t="str">
        <f>YEAR(C6384)&amp;VLOOKUP(MONTH(C6384),lookup!$G$2:$N$13,8)</f>
        <v>2025M09</v>
      </c>
      <c r="C6384" s="7">
        <f t="shared" si="726"/>
        <v>45921</v>
      </c>
      <c r="D6384" s="126">
        <v>41.237252523989234</v>
      </c>
      <c r="E6384">
        <f t="shared" si="728"/>
        <v>40.89073124939857</v>
      </c>
      <c r="F6384" s="126">
        <v>34.637693142676696</v>
      </c>
      <c r="G6384">
        <f t="shared" si="725"/>
        <v>34.333925006280928</v>
      </c>
      <c r="H6384">
        <f t="shared" si="718"/>
        <v>38.437041753029838</v>
      </c>
      <c r="I6384">
        <f t="shared" si="719"/>
        <v>32.573109567860229</v>
      </c>
      <c r="J6384">
        <f t="shared" si="720"/>
        <v>0</v>
      </c>
      <c r="K6384" s="165"/>
      <c r="M6384" s="66"/>
      <c r="Q6384" s="156"/>
      <c r="R6384" s="155"/>
      <c r="S6384">
        <f t="shared" si="721"/>
        <v>32.573109567860229</v>
      </c>
      <c r="T6384">
        <f t="shared" si="722"/>
        <v>0</v>
      </c>
      <c r="U6384">
        <f t="shared" si="727"/>
        <v>38.437041753029838</v>
      </c>
      <c r="V6384">
        <f t="shared" si="724"/>
        <v>0</v>
      </c>
    </row>
    <row r="6385" spans="1:22">
      <c r="A6385" s="12">
        <f t="shared" si="729"/>
        <v>0</v>
      </c>
      <c r="B6385" t="str">
        <f>YEAR(C6385)&amp;VLOOKUP(MONTH(C6385),lookup!$G$2:$N$13,8)</f>
        <v>2025M09</v>
      </c>
      <c r="C6385" s="7">
        <f t="shared" si="726"/>
        <v>45922</v>
      </c>
      <c r="D6385" s="126">
        <v>40.332853645353488</v>
      </c>
      <c r="E6385">
        <f t="shared" si="728"/>
        <v>40.876877192533684</v>
      </c>
      <c r="F6385" s="126">
        <v>33.859300411255518</v>
      </c>
      <c r="G6385">
        <f t="shared" si="725"/>
        <v>34.333150286864509</v>
      </c>
      <c r="H6385">
        <f t="shared" si="718"/>
        <v>38.465611351606377</v>
      </c>
      <c r="I6385">
        <f t="shared" si="719"/>
        <v>32.596182656408097</v>
      </c>
      <c r="J6385">
        <f t="shared" si="720"/>
        <v>0</v>
      </c>
      <c r="K6385" s="165"/>
      <c r="M6385" s="66"/>
      <c r="Q6385" s="156"/>
      <c r="R6385" s="155"/>
      <c r="S6385">
        <f t="shared" si="721"/>
        <v>32.596182656408097</v>
      </c>
      <c r="T6385">
        <f t="shared" si="722"/>
        <v>0</v>
      </c>
      <c r="U6385">
        <f t="shared" si="727"/>
        <v>38.465611351606384</v>
      </c>
      <c r="V6385">
        <f t="shared" si="724"/>
        <v>0</v>
      </c>
    </row>
    <row r="6386" spans="1:22">
      <c r="A6386" s="12">
        <f t="shared" si="729"/>
        <v>0</v>
      </c>
      <c r="B6386" t="str">
        <f>YEAR(C6386)&amp;VLOOKUP(MONTH(C6386),lookup!$G$2:$N$13,8)</f>
        <v>2025M09</v>
      </c>
      <c r="C6386" s="7">
        <f t="shared" si="726"/>
        <v>45923</v>
      </c>
      <c r="D6386" s="126">
        <v>40.759624386005967</v>
      </c>
      <c r="E6386">
        <f t="shared" si="728"/>
        <v>40.878661918715409</v>
      </c>
      <c r="F6386" s="126">
        <v>34.215343822408144</v>
      </c>
      <c r="G6386">
        <f t="shared" si="725"/>
        <v>34.327086703754304</v>
      </c>
      <c r="H6386">
        <f t="shared" si="718"/>
        <v>38.54492191355034</v>
      </c>
      <c r="I6386">
        <f t="shared" si="719"/>
        <v>32.668687574828461</v>
      </c>
      <c r="J6386">
        <f t="shared" si="720"/>
        <v>0</v>
      </c>
      <c r="K6386" s="165"/>
      <c r="M6386" s="66"/>
      <c r="Q6386" s="156"/>
      <c r="R6386" s="155"/>
      <c r="S6386">
        <f t="shared" si="721"/>
        <v>32.668687574828461</v>
      </c>
      <c r="T6386">
        <f t="shared" si="722"/>
        <v>0</v>
      </c>
      <c r="U6386">
        <f t="shared" si="727"/>
        <v>38.54492191355034</v>
      </c>
      <c r="V6386">
        <f t="shared" si="724"/>
        <v>0</v>
      </c>
    </row>
    <row r="6387" spans="1:22">
      <c r="A6387" s="12">
        <f t="shared" si="729"/>
        <v>0</v>
      </c>
      <c r="B6387" t="str">
        <f>YEAR(C6387)&amp;VLOOKUP(MONTH(C6387),lookup!$G$2:$N$13,8)</f>
        <v>2025M09</v>
      </c>
      <c r="C6387" s="7">
        <f t="shared" si="726"/>
        <v>45924</v>
      </c>
      <c r="D6387" s="126">
        <v>41.040568297764423</v>
      </c>
      <c r="E6387">
        <f t="shared" si="728"/>
        <v>40.913053313254814</v>
      </c>
      <c r="F6387" s="126">
        <v>34.435500011076797</v>
      </c>
      <c r="G6387">
        <f t="shared" si="725"/>
        <v>34.360689811120601</v>
      </c>
      <c r="H6387">
        <f t="shared" si="718"/>
        <v>38.576405723854322</v>
      </c>
      <c r="I6387">
        <f t="shared" si="719"/>
        <v>32.698326081178926</v>
      </c>
      <c r="J6387">
        <f t="shared" si="720"/>
        <v>0</v>
      </c>
      <c r="K6387" s="165"/>
      <c r="M6387" s="66"/>
      <c r="Q6387" s="156"/>
      <c r="R6387" s="155"/>
      <c r="S6387">
        <f t="shared" si="721"/>
        <v>32.698326081178926</v>
      </c>
      <c r="T6387">
        <f t="shared" si="722"/>
        <v>0</v>
      </c>
      <c r="U6387">
        <f t="shared" si="727"/>
        <v>38.576405723854322</v>
      </c>
      <c r="V6387">
        <f t="shared" si="724"/>
        <v>0</v>
      </c>
    </row>
    <row r="6388" spans="1:22">
      <c r="A6388" s="12">
        <f t="shared" si="729"/>
        <v>0</v>
      </c>
      <c r="B6388" t="str">
        <f>YEAR(C6388)&amp;VLOOKUP(MONTH(C6388),lookup!$G$2:$N$13,8)</f>
        <v>2025M09</v>
      </c>
      <c r="C6388" s="7">
        <f t="shared" si="726"/>
        <v>45925</v>
      </c>
      <c r="D6388" s="126">
        <v>41.763490235804348</v>
      </c>
      <c r="E6388">
        <f t="shared" si="728"/>
        <v>41.03586145321151</v>
      </c>
      <c r="F6388" s="126">
        <v>35.147953303777115</v>
      </c>
      <c r="G6388">
        <f t="shared" si="725"/>
        <v>34.46977145142381</v>
      </c>
      <c r="H6388">
        <f t="shared" si="718"/>
        <v>38.611014839687883</v>
      </c>
      <c r="I6388">
        <f t="shared" si="719"/>
        <v>32.730086341832767</v>
      </c>
      <c r="J6388">
        <f t="shared" si="720"/>
        <v>0</v>
      </c>
      <c r="K6388" s="165"/>
      <c r="M6388" s="66"/>
      <c r="Q6388" s="156"/>
      <c r="R6388" s="155"/>
      <c r="S6388">
        <f t="shared" si="721"/>
        <v>32.730086341832767</v>
      </c>
      <c r="T6388">
        <f t="shared" si="722"/>
        <v>0</v>
      </c>
      <c r="U6388">
        <f t="shared" si="727"/>
        <v>38.611014839687883</v>
      </c>
      <c r="V6388">
        <f t="shared" si="724"/>
        <v>0</v>
      </c>
    </row>
    <row r="6389" spans="1:22">
      <c r="A6389" s="12">
        <f t="shared" si="729"/>
        <v>0</v>
      </c>
      <c r="B6389" t="str">
        <f>YEAR(C6389)&amp;VLOOKUP(MONTH(C6389),lookup!$G$2:$N$13,8)</f>
        <v>2025M09</v>
      </c>
      <c r="C6389" s="7">
        <f t="shared" si="726"/>
        <v>45926</v>
      </c>
      <c r="D6389" s="126">
        <v>41.529183970637291</v>
      </c>
      <c r="E6389">
        <f t="shared" si="728"/>
        <v>41.099302682562843</v>
      </c>
      <c r="F6389" s="126">
        <v>34.821197485671384</v>
      </c>
      <c r="G6389">
        <f t="shared" si="725"/>
        <v>34.513603198740768</v>
      </c>
      <c r="H6389">
        <f t="shared" si="718"/>
        <v>38.646600811581813</v>
      </c>
      <c r="I6389">
        <f t="shared" si="719"/>
        <v>32.76388529767992</v>
      </c>
      <c r="J6389">
        <f t="shared" si="720"/>
        <v>0</v>
      </c>
      <c r="K6389" s="165"/>
      <c r="M6389" s="66"/>
      <c r="Q6389" s="156"/>
      <c r="R6389" s="155"/>
      <c r="S6389">
        <f t="shared" si="721"/>
        <v>32.76388529767992</v>
      </c>
      <c r="T6389">
        <f t="shared" si="722"/>
        <v>0</v>
      </c>
      <c r="U6389">
        <f t="shared" si="727"/>
        <v>38.646600811581813</v>
      </c>
      <c r="V6389">
        <f t="shared" si="724"/>
        <v>0</v>
      </c>
    </row>
    <row r="6390" spans="1:22">
      <c r="A6390" s="12">
        <f t="shared" si="729"/>
        <v>0</v>
      </c>
      <c r="B6390" t="str">
        <f>YEAR(C6390)&amp;VLOOKUP(MONTH(C6390),lookup!$G$2:$N$13,8)</f>
        <v>2025M09</v>
      </c>
      <c r="C6390" s="7">
        <f t="shared" si="726"/>
        <v>45927</v>
      </c>
      <c r="D6390" s="126">
        <v>42.089414451145707</v>
      </c>
      <c r="E6390">
        <f t="shared" si="728"/>
        <v>41.240993496571356</v>
      </c>
      <c r="F6390" s="126">
        <v>35.386100184986958</v>
      </c>
      <c r="G6390">
        <f t="shared" si="725"/>
        <v>34.636013622639616</v>
      </c>
      <c r="H6390">
        <f t="shared" si="718"/>
        <v>38.675285937402123</v>
      </c>
      <c r="I6390">
        <f t="shared" si="719"/>
        <v>32.789977854945057</v>
      </c>
      <c r="J6390">
        <f t="shared" si="720"/>
        <v>0</v>
      </c>
      <c r="K6390" s="165"/>
      <c r="M6390" s="66"/>
      <c r="Q6390" s="156"/>
      <c r="R6390" s="155"/>
      <c r="S6390">
        <f t="shared" si="721"/>
        <v>32.789977854945057</v>
      </c>
      <c r="T6390">
        <f t="shared" si="722"/>
        <v>0</v>
      </c>
      <c r="U6390">
        <f t="shared" si="727"/>
        <v>38.675285937402116</v>
      </c>
      <c r="V6390">
        <f t="shared" si="724"/>
        <v>0</v>
      </c>
    </row>
    <row r="6391" spans="1:22">
      <c r="A6391" s="12">
        <f t="shared" si="729"/>
        <v>0</v>
      </c>
      <c r="B6391" t="str">
        <f>YEAR(C6391)&amp;VLOOKUP(MONTH(C6391),lookup!$G$2:$N$13,8)</f>
        <v>2025M09</v>
      </c>
      <c r="C6391" s="7">
        <f t="shared" si="726"/>
        <v>45928</v>
      </c>
      <c r="D6391" s="126">
        <v>41.424717091108818</v>
      </c>
      <c r="E6391">
        <f t="shared" si="728"/>
        <v>41.353318906985294</v>
      </c>
      <c r="F6391" s="126">
        <v>34.858993199594821</v>
      </c>
      <c r="G6391">
        <f t="shared" si="725"/>
        <v>34.740554098216734</v>
      </c>
      <c r="H6391">
        <f t="shared" ref="H6391:H6454" si="730">IF(INDEX(D:D,MATCH(DATE(YEAR($C6391)-1,MONTH($C6391),DAY($C6391)),$C:$C,0),1)=0,0,(INDEX(E:E,MATCH(DATE(YEAR($C6391)-1,MONTH($C6391),DAY($C6391)),$C:$C,0),1)+INDEX(E:E,MATCH(DATE(YEAR($C6391)-2,MONTH($C6391),DAY($C6391)),$C:$C,0),1)+INDEX(E:E,MATCH(DATE(YEAR($C6391)-3,MONTH($C6391),DAY($C6391)),$C:$C,0),1)+INDEX(E:E,MATCH(DATE(YEAR($C6391)-4,MONTH($C6391),DAY($C6391)),$C:$C,0),1)+INDEX(E:E,MATCH(DATE(YEAR($C6391)-5,MONTH($C6391),DAY($C6391)),$C:$C,0),1))/5)</f>
        <v>38.71294631008103</v>
      </c>
      <c r="I6391">
        <f t="shared" ref="I6391:I6454" si="731">IF(INDEX(D:D,MATCH(DATE(YEAR($C6391)-1,MONTH($C6391),DAY($C6391)),$C:$C,0),1)=0,0,(INDEX(G:G,MATCH(DATE(YEAR($C6391)-1,MONTH($C6391),DAY($C6391)),$C:$C,0),1)+INDEX(G:G,MATCH(DATE(YEAR($C6391)-2,MONTH($C6391),DAY($C6391)),$C:$C,0),1)+INDEX(G:G,MATCH(DATE(YEAR($C6391)-3,MONTH($C6391),DAY($C6391)),$C:$C,0),1)+INDEX(G:G,MATCH(DATE(YEAR($C6391)-4,MONTH($C6391),DAY($C6391)),$C:$C,0),1)+INDEX(G:G,MATCH(DATE(YEAR($C6391)-5,MONTH($C6391),DAY($C6391)),$C:$C,0),1))/5)</f>
        <v>32.8237637127542</v>
      </c>
      <c r="J6391">
        <f t="shared" ref="J6391:J6454" si="732">INDEX(L:AW,MATCH(C6391,C:C,0),MATCH($J$1,$L$1:$AW$1,0))*(IF(K6391=$S$1,1,IF(M6391=$S$1,1,IF(O6391=$S$1,1,IF(Q6391=$S$1,1,0)))))</f>
        <v>0</v>
      </c>
      <c r="K6391" s="165"/>
      <c r="M6391" s="66"/>
      <c r="Q6391" s="156"/>
      <c r="R6391" s="155"/>
      <c r="S6391">
        <f t="shared" si="721"/>
        <v>32.8237637127542</v>
      </c>
      <c r="T6391">
        <f t="shared" si="722"/>
        <v>0</v>
      </c>
      <c r="U6391">
        <f t="shared" si="727"/>
        <v>38.71294631008103</v>
      </c>
      <c r="V6391">
        <f t="shared" si="724"/>
        <v>0</v>
      </c>
    </row>
    <row r="6392" spans="1:22">
      <c r="A6392" s="12">
        <f t="shared" si="729"/>
        <v>0</v>
      </c>
      <c r="B6392" t="str">
        <f>YEAR(C6392)&amp;VLOOKUP(MONTH(C6392),lookup!$G$2:$N$13,8)</f>
        <v>2025M09</v>
      </c>
      <c r="C6392" s="7">
        <f t="shared" si="726"/>
        <v>45929</v>
      </c>
      <c r="D6392" s="126">
        <v>41.689950491299996</v>
      </c>
      <c r="E6392">
        <f t="shared" si="728"/>
        <v>41.459139705383386</v>
      </c>
      <c r="F6392" s="126">
        <v>34.991541336085874</v>
      </c>
      <c r="G6392">
        <f t="shared" si="725"/>
        <v>34.82735273644461</v>
      </c>
      <c r="H6392">
        <f t="shared" si="730"/>
        <v>38.703521261165726</v>
      </c>
      <c r="I6392">
        <f t="shared" si="731"/>
        <v>32.818557760334429</v>
      </c>
      <c r="J6392">
        <f t="shared" si="732"/>
        <v>0</v>
      </c>
      <c r="K6392" s="165"/>
      <c r="M6392" s="66"/>
      <c r="Q6392" s="156"/>
      <c r="R6392" s="155"/>
      <c r="S6392">
        <f t="shared" si="721"/>
        <v>32.818557760334429</v>
      </c>
      <c r="T6392">
        <f t="shared" si="722"/>
        <v>0</v>
      </c>
      <c r="U6392">
        <f t="shared" si="727"/>
        <v>38.703521261165726</v>
      </c>
      <c r="V6392">
        <f t="shared" si="724"/>
        <v>0</v>
      </c>
    </row>
    <row r="6393" spans="1:22">
      <c r="A6393" s="12">
        <f t="shared" si="729"/>
        <v>0</v>
      </c>
      <c r="B6393" t="str">
        <f>YEAR(C6393)&amp;VLOOKUP(MONTH(C6393),lookup!$G$2:$N$13,8)</f>
        <v>2025M09</v>
      </c>
      <c r="C6393" s="7">
        <f t="shared" si="726"/>
        <v>45930</v>
      </c>
      <c r="D6393" s="126">
        <v>41.603701687006641</v>
      </c>
      <c r="E6393">
        <f t="shared" si="728"/>
        <v>41.585495490423554</v>
      </c>
      <c r="F6393" s="126">
        <v>34.927857192222405</v>
      </c>
      <c r="G6393">
        <f t="shared" si="725"/>
        <v>34.935167300350514</v>
      </c>
      <c r="H6393">
        <f t="shared" si="730"/>
        <v>38.733434481733376</v>
      </c>
      <c r="I6393">
        <f t="shared" si="731"/>
        <v>32.842691704358501</v>
      </c>
      <c r="J6393">
        <f t="shared" si="732"/>
        <v>0</v>
      </c>
      <c r="K6393" s="165"/>
      <c r="M6393" s="66"/>
      <c r="Q6393" s="156"/>
      <c r="R6393" s="155"/>
      <c r="S6393">
        <f t="shared" si="721"/>
        <v>32.842691704358501</v>
      </c>
      <c r="T6393">
        <f t="shared" si="722"/>
        <v>0</v>
      </c>
      <c r="U6393">
        <f t="shared" si="727"/>
        <v>38.733434481733376</v>
      </c>
      <c r="V6393">
        <f t="shared" si="724"/>
        <v>0</v>
      </c>
    </row>
    <row r="6394" spans="1:22">
      <c r="A6394" s="12">
        <f t="shared" si="729"/>
        <v>0</v>
      </c>
      <c r="B6394" t="str">
        <f>YEAR(C6394)&amp;VLOOKUP(MONTH(C6394),lookup!$G$2:$N$13,8)</f>
        <v>2025M10</v>
      </c>
      <c r="C6394" s="7">
        <f t="shared" si="726"/>
        <v>45931</v>
      </c>
      <c r="D6394" s="126">
        <v>41.796080116343283</v>
      </c>
      <c r="E6394">
        <f t="shared" si="728"/>
        <v>41.652989796947885</v>
      </c>
      <c r="F6394" s="126">
        <v>35.262084532616406</v>
      </c>
      <c r="G6394">
        <f t="shared" si="725"/>
        <v>35.010099530475131</v>
      </c>
      <c r="H6394">
        <f t="shared" si="730"/>
        <v>38.688840329744451</v>
      </c>
      <c r="I6394">
        <f t="shared" si="731"/>
        <v>32.801569656551912</v>
      </c>
      <c r="J6394">
        <f t="shared" si="732"/>
        <v>0</v>
      </c>
      <c r="K6394" s="165"/>
      <c r="M6394" s="66"/>
      <c r="Q6394" s="66"/>
      <c r="S6394">
        <f t="shared" si="721"/>
        <v>32.801569656551912</v>
      </c>
      <c r="T6394">
        <f t="shared" si="722"/>
        <v>0</v>
      </c>
      <c r="U6394">
        <f t="shared" si="727"/>
        <v>38.688840329744451</v>
      </c>
      <c r="V6394">
        <f t="shared" si="724"/>
        <v>0</v>
      </c>
    </row>
    <row r="6395" spans="1:22">
      <c r="A6395" s="12">
        <f t="shared" si="729"/>
        <v>0</v>
      </c>
      <c r="B6395" t="str">
        <f>YEAR(C6395)&amp;VLOOKUP(MONTH(C6395),lookup!$G$2:$N$13,8)</f>
        <v>2025M10</v>
      </c>
      <c r="C6395" s="7">
        <f t="shared" si="726"/>
        <v>45932</v>
      </c>
      <c r="D6395" s="126">
        <v>41.468229014984722</v>
      </c>
      <c r="E6395">
        <f t="shared" si="728"/>
        <v>41.674639012136439</v>
      </c>
      <c r="F6395" s="126">
        <v>34.658823401328199</v>
      </c>
      <c r="G6395">
        <f t="shared" si="725"/>
        <v>35.010526068670586</v>
      </c>
      <c r="H6395">
        <f t="shared" si="730"/>
        <v>38.652464266761214</v>
      </c>
      <c r="I6395">
        <f t="shared" si="731"/>
        <v>32.768600838205472</v>
      </c>
      <c r="J6395">
        <f t="shared" si="732"/>
        <v>0</v>
      </c>
      <c r="K6395" s="165"/>
      <c r="M6395" s="66"/>
      <c r="Q6395" s="66"/>
      <c r="S6395">
        <f t="shared" si="721"/>
        <v>32.768600838205472</v>
      </c>
      <c r="T6395">
        <f t="shared" si="722"/>
        <v>0</v>
      </c>
      <c r="U6395">
        <f t="shared" si="727"/>
        <v>38.652464266761214</v>
      </c>
      <c r="V6395">
        <f t="shared" si="724"/>
        <v>0</v>
      </c>
    </row>
    <row r="6396" spans="1:22">
      <c r="A6396" s="12">
        <f t="shared" si="729"/>
        <v>0</v>
      </c>
      <c r="B6396" t="str">
        <f>YEAR(C6396)&amp;VLOOKUP(MONTH(C6396),lookup!$G$2:$N$13,8)</f>
        <v>2025M10</v>
      </c>
      <c r="C6396" s="7">
        <f t="shared" si="726"/>
        <v>45933</v>
      </c>
      <c r="D6396" s="126">
        <v>41.556047029838041</v>
      </c>
      <c r="E6396">
        <f t="shared" si="728"/>
        <v>41.617226526654576</v>
      </c>
      <c r="F6396" s="126">
        <v>35.067535187270053</v>
      </c>
      <c r="G6396">
        <f t="shared" si="725"/>
        <v>34.978952853245815</v>
      </c>
      <c r="H6396">
        <f t="shared" si="730"/>
        <v>38.635327945574296</v>
      </c>
      <c r="I6396">
        <f t="shared" si="731"/>
        <v>32.750691609433773</v>
      </c>
      <c r="J6396">
        <f t="shared" si="732"/>
        <v>0</v>
      </c>
      <c r="K6396" s="165"/>
      <c r="M6396" s="66"/>
      <c r="Q6396" s="66"/>
      <c r="S6396">
        <f t="shared" si="721"/>
        <v>32.750691609433773</v>
      </c>
      <c r="T6396">
        <f t="shared" si="722"/>
        <v>0</v>
      </c>
      <c r="U6396">
        <f t="shared" si="727"/>
        <v>38.635327945574296</v>
      </c>
      <c r="V6396">
        <f t="shared" si="724"/>
        <v>0</v>
      </c>
    </row>
    <row r="6397" spans="1:22">
      <c r="A6397" s="12">
        <f t="shared" si="729"/>
        <v>0</v>
      </c>
      <c r="B6397" t="str">
        <f>YEAR(C6397)&amp;VLOOKUP(MONTH(C6397),lookup!$G$2:$N$13,8)</f>
        <v>2025M10</v>
      </c>
      <c r="C6397" s="7">
        <f t="shared" si="726"/>
        <v>45934</v>
      </c>
      <c r="D6397" s="126">
        <v>41.844340054631715</v>
      </c>
      <c r="E6397">
        <f t="shared" si="728"/>
        <v>41.671892362197802</v>
      </c>
      <c r="F6397" s="126">
        <v>35.086950421555841</v>
      </c>
      <c r="G6397">
        <f t="shared" si="725"/>
        <v>35.01455884690202</v>
      </c>
      <c r="H6397">
        <f t="shared" si="730"/>
        <v>38.583912340400119</v>
      </c>
      <c r="I6397">
        <f t="shared" si="731"/>
        <v>32.699989367222557</v>
      </c>
      <c r="J6397">
        <f t="shared" si="732"/>
        <v>0</v>
      </c>
      <c r="K6397" s="165"/>
      <c r="M6397" s="66"/>
      <c r="Q6397" s="66"/>
      <c r="S6397">
        <f t="shared" si="721"/>
        <v>32.699989367222557</v>
      </c>
      <c r="T6397">
        <f t="shared" si="722"/>
        <v>0</v>
      </c>
      <c r="U6397">
        <f t="shared" si="727"/>
        <v>38.583912340400119</v>
      </c>
      <c r="V6397">
        <f t="shared" si="724"/>
        <v>0</v>
      </c>
    </row>
    <row r="6398" spans="1:22">
      <c r="A6398" s="12">
        <f t="shared" si="729"/>
        <v>0</v>
      </c>
      <c r="B6398" t="str">
        <f>YEAR(C6398)&amp;VLOOKUP(MONTH(C6398),lookup!$G$2:$N$13,8)</f>
        <v>2025M10</v>
      </c>
      <c r="C6398" s="7">
        <f t="shared" si="726"/>
        <v>45935</v>
      </c>
      <c r="D6398" s="126">
        <v>41.461771133486494</v>
      </c>
      <c r="E6398">
        <f t="shared" si="728"/>
        <v>41.613649708359645</v>
      </c>
      <c r="F6398" s="126">
        <v>35.088650802202778</v>
      </c>
      <c r="G6398">
        <f t="shared" si="725"/>
        <v>35.004060715987748</v>
      </c>
      <c r="H6398">
        <f t="shared" si="730"/>
        <v>38.569395609011224</v>
      </c>
      <c r="I6398">
        <f t="shared" si="731"/>
        <v>32.67826837547765</v>
      </c>
      <c r="J6398">
        <f t="shared" si="732"/>
        <v>0</v>
      </c>
      <c r="K6398" s="165"/>
      <c r="M6398" s="66"/>
      <c r="Q6398" s="66"/>
      <c r="S6398">
        <f t="shared" si="721"/>
        <v>32.67826837547765</v>
      </c>
      <c r="T6398">
        <f t="shared" si="722"/>
        <v>0</v>
      </c>
      <c r="U6398">
        <f t="shared" si="727"/>
        <v>38.569395609011224</v>
      </c>
      <c r="V6398">
        <f t="shared" si="724"/>
        <v>0</v>
      </c>
    </row>
    <row r="6399" spans="1:22">
      <c r="A6399" s="12">
        <f t="shared" si="729"/>
        <v>0</v>
      </c>
      <c r="B6399" t="str">
        <f>YEAR(C6399)&amp;VLOOKUP(MONTH(C6399),lookup!$G$2:$N$13,8)</f>
        <v>2025M10</v>
      </c>
      <c r="C6399" s="7">
        <f t="shared" si="726"/>
        <v>45936</v>
      </c>
      <c r="D6399" s="126">
        <v>41.304179176012596</v>
      </c>
      <c r="E6399">
        <f t="shared" si="728"/>
        <v>41.581155879416627</v>
      </c>
      <c r="F6399" s="126">
        <v>34.611733380359908</v>
      </c>
      <c r="G6399">
        <f t="shared" si="725"/>
        <v>34.96226332629702</v>
      </c>
      <c r="H6399">
        <f t="shared" si="730"/>
        <v>38.533968763698127</v>
      </c>
      <c r="I6399">
        <f t="shared" si="731"/>
        <v>32.650320852586709</v>
      </c>
      <c r="J6399">
        <f t="shared" si="732"/>
        <v>0</v>
      </c>
      <c r="K6399" s="165"/>
      <c r="M6399" s="66"/>
      <c r="Q6399" s="66"/>
      <c r="S6399">
        <f t="shared" si="721"/>
        <v>32.650320852586709</v>
      </c>
      <c r="T6399">
        <f t="shared" si="722"/>
        <v>0</v>
      </c>
      <c r="U6399">
        <f t="shared" si="727"/>
        <v>38.533968763698127</v>
      </c>
      <c r="V6399">
        <f t="shared" si="724"/>
        <v>0</v>
      </c>
    </row>
    <row r="6400" spans="1:22">
      <c r="A6400" s="12">
        <f t="shared" si="729"/>
        <v>0</v>
      </c>
      <c r="B6400" t="str">
        <f>YEAR(C6400)&amp;VLOOKUP(MONTH(C6400),lookup!$G$2:$N$13,8)</f>
        <v>2025M10</v>
      </c>
      <c r="C6400" s="7">
        <f t="shared" si="726"/>
        <v>45937</v>
      </c>
      <c r="D6400" s="126">
        <v>41.606314484403015</v>
      </c>
      <c r="E6400">
        <f t="shared" si="728"/>
        <v>41.560114826323876</v>
      </c>
      <c r="F6400" s="126">
        <v>35.155592856563857</v>
      </c>
      <c r="G6400">
        <f t="shared" si="725"/>
        <v>34.963642239989184</v>
      </c>
      <c r="H6400">
        <f t="shared" si="730"/>
        <v>38.556052650220956</v>
      </c>
      <c r="I6400">
        <f t="shared" si="731"/>
        <v>32.668061175678339</v>
      </c>
      <c r="J6400">
        <f t="shared" si="732"/>
        <v>0</v>
      </c>
      <c r="K6400" s="165"/>
      <c r="M6400" s="66"/>
      <c r="Q6400" s="66"/>
      <c r="S6400">
        <f t="shared" si="721"/>
        <v>32.668061175678339</v>
      </c>
      <c r="T6400">
        <f t="shared" si="722"/>
        <v>0</v>
      </c>
      <c r="U6400">
        <f t="shared" si="727"/>
        <v>38.556052650220948</v>
      </c>
      <c r="V6400">
        <f t="shared" si="724"/>
        <v>0</v>
      </c>
    </row>
    <row r="6401" spans="1:22">
      <c r="A6401" s="12">
        <f t="shared" si="729"/>
        <v>0</v>
      </c>
      <c r="B6401" t="str">
        <f>YEAR(C6401)&amp;VLOOKUP(MONTH(C6401),lookup!$G$2:$N$13,8)</f>
        <v>2025M10</v>
      </c>
      <c r="C6401" s="7">
        <f t="shared" si="726"/>
        <v>45938</v>
      </c>
      <c r="D6401" s="126">
        <v>41.996464098987332</v>
      </c>
      <c r="E6401">
        <f t="shared" si="728"/>
        <v>41.628682067406217</v>
      </c>
      <c r="F6401" s="126">
        <v>35.176635365172871</v>
      </c>
      <c r="G6401">
        <f t="shared" si="725"/>
        <v>35.022341872785645</v>
      </c>
      <c r="H6401">
        <f t="shared" si="730"/>
        <v>38.574484783597704</v>
      </c>
      <c r="I6401">
        <f t="shared" si="731"/>
        <v>32.686983072871683</v>
      </c>
      <c r="J6401">
        <f t="shared" si="732"/>
        <v>0</v>
      </c>
      <c r="K6401" s="165"/>
      <c r="M6401" s="66"/>
      <c r="Q6401" s="66"/>
      <c r="S6401">
        <f t="shared" si="721"/>
        <v>32.686983072871683</v>
      </c>
      <c r="T6401">
        <f t="shared" si="722"/>
        <v>0</v>
      </c>
      <c r="U6401">
        <f t="shared" si="727"/>
        <v>38.574484783597697</v>
      </c>
      <c r="V6401">
        <f t="shared" si="724"/>
        <v>0</v>
      </c>
    </row>
    <row r="6402" spans="1:22">
      <c r="A6402" s="12">
        <f t="shared" si="729"/>
        <v>0</v>
      </c>
      <c r="B6402" t="str">
        <f>YEAR(C6402)&amp;VLOOKUP(MONTH(C6402),lookup!$G$2:$N$13,8)</f>
        <v>2025M10</v>
      </c>
      <c r="C6402" s="7">
        <f t="shared" si="726"/>
        <v>45939</v>
      </c>
      <c r="D6402" s="126">
        <v>41.851832624414193</v>
      </c>
      <c r="E6402">
        <f t="shared" si="728"/>
        <v>41.656815398708659</v>
      </c>
      <c r="F6402" s="126">
        <v>35.434984713942491</v>
      </c>
      <c r="G6402">
        <f t="shared" si="725"/>
        <v>35.063768928007896</v>
      </c>
      <c r="H6402">
        <f t="shared" si="730"/>
        <v>38.57992950796762</v>
      </c>
      <c r="I6402">
        <f t="shared" si="731"/>
        <v>32.689269034774739</v>
      </c>
      <c r="J6402">
        <f t="shared" si="732"/>
        <v>0</v>
      </c>
      <c r="K6402" s="165"/>
      <c r="M6402" s="66"/>
      <c r="Q6402" s="66"/>
      <c r="S6402">
        <f t="shared" si="721"/>
        <v>32.689269034774739</v>
      </c>
      <c r="T6402">
        <f t="shared" si="722"/>
        <v>0</v>
      </c>
      <c r="U6402">
        <f t="shared" si="727"/>
        <v>38.579929507967613</v>
      </c>
      <c r="V6402">
        <f t="shared" si="724"/>
        <v>0</v>
      </c>
    </row>
    <row r="6403" spans="1:22">
      <c r="A6403" s="12">
        <f t="shared" si="729"/>
        <v>0</v>
      </c>
      <c r="B6403" t="str">
        <f>YEAR(C6403)&amp;VLOOKUP(MONTH(C6403),lookup!$G$2:$N$13,8)</f>
        <v>2025M10</v>
      </c>
      <c r="C6403" s="7">
        <f t="shared" si="726"/>
        <v>45940</v>
      </c>
      <c r="D6403" s="126">
        <v>41.836817333863124</v>
      </c>
      <c r="E6403">
        <f t="shared" si="728"/>
        <v>41.679225275241173</v>
      </c>
      <c r="F6403" s="126">
        <v>35.035364259180191</v>
      </c>
      <c r="G6403">
        <f t="shared" si="725"/>
        <v>35.083003884759009</v>
      </c>
      <c r="H6403">
        <f t="shared" si="730"/>
        <v>38.627663456409593</v>
      </c>
      <c r="I6403">
        <f t="shared" si="731"/>
        <v>32.732221725935311</v>
      </c>
      <c r="J6403">
        <f t="shared" si="732"/>
        <v>0</v>
      </c>
      <c r="K6403" s="165"/>
      <c r="M6403" s="66"/>
      <c r="Q6403" s="66"/>
      <c r="S6403">
        <f t="shared" si="721"/>
        <v>32.732221725935311</v>
      </c>
      <c r="T6403">
        <f t="shared" si="722"/>
        <v>0</v>
      </c>
      <c r="U6403">
        <f t="shared" si="727"/>
        <v>38.627663456409607</v>
      </c>
      <c r="V6403">
        <f t="shared" si="724"/>
        <v>0</v>
      </c>
    </row>
    <row r="6404" spans="1:22">
      <c r="A6404" s="12">
        <f t="shared" si="729"/>
        <v>0</v>
      </c>
      <c r="B6404" t="str">
        <f>YEAR(C6404)&amp;VLOOKUP(MONTH(C6404),lookup!$G$2:$N$13,8)</f>
        <v>2025M10</v>
      </c>
      <c r="C6404" s="7">
        <f t="shared" si="726"/>
        <v>45941</v>
      </c>
      <c r="D6404" s="126">
        <v>42.304725773724897</v>
      </c>
      <c r="E6404">
        <f t="shared" si="728"/>
        <v>41.796263916753972</v>
      </c>
      <c r="F6404" s="126">
        <v>35.737007326089973</v>
      </c>
      <c r="G6404">
        <f t="shared" si="725"/>
        <v>35.178875603759181</v>
      </c>
      <c r="H6404">
        <f t="shared" si="730"/>
        <v>38.634823509120395</v>
      </c>
      <c r="I6404">
        <f t="shared" si="731"/>
        <v>32.738344778649335</v>
      </c>
      <c r="J6404">
        <f t="shared" si="732"/>
        <v>0</v>
      </c>
      <c r="K6404" s="165"/>
      <c r="M6404" s="66"/>
      <c r="Q6404" s="66"/>
      <c r="S6404">
        <f t="shared" ref="S6404:S6467" si="733">AVERAGE(G6039+G5673+G5308+G4943+G4578)/5</f>
        <v>32.738344778649335</v>
      </c>
      <c r="T6404">
        <f t="shared" ref="T6404:T6467" si="734">S6404-I6404</f>
        <v>0</v>
      </c>
      <c r="U6404">
        <f t="shared" si="727"/>
        <v>38.634823509120395</v>
      </c>
      <c r="V6404">
        <f t="shared" ref="V6404:V6467" si="735">U6404-H6404</f>
        <v>0</v>
      </c>
    </row>
    <row r="6405" spans="1:22">
      <c r="A6405" s="12">
        <f t="shared" si="729"/>
        <v>0</v>
      </c>
      <c r="B6405" t="str">
        <f>YEAR(C6405)&amp;VLOOKUP(MONTH(C6405),lookup!$G$2:$N$13,8)</f>
        <v>2025M10</v>
      </c>
      <c r="C6405" s="7">
        <f t="shared" si="726"/>
        <v>45942</v>
      </c>
      <c r="D6405" s="126">
        <v>42.275667701611106</v>
      </c>
      <c r="E6405">
        <f t="shared" si="728"/>
        <v>41.904179271823395</v>
      </c>
      <c r="F6405" s="126">
        <v>35.437252683080274</v>
      </c>
      <c r="G6405">
        <f t="shared" si="725"/>
        <v>35.269562770331163</v>
      </c>
      <c r="H6405">
        <f t="shared" si="730"/>
        <v>38.664705589296489</v>
      </c>
      <c r="I6405">
        <f t="shared" si="731"/>
        <v>32.764691420060068</v>
      </c>
      <c r="J6405">
        <f t="shared" si="732"/>
        <v>0</v>
      </c>
      <c r="K6405" s="165"/>
      <c r="M6405" s="66"/>
      <c r="Q6405" s="66"/>
      <c r="S6405">
        <f t="shared" si="733"/>
        <v>32.764691420060068</v>
      </c>
      <c r="T6405">
        <f t="shared" si="734"/>
        <v>0</v>
      </c>
      <c r="U6405">
        <f t="shared" si="727"/>
        <v>38.664705589296489</v>
      </c>
      <c r="V6405">
        <f t="shared" si="735"/>
        <v>0</v>
      </c>
    </row>
    <row r="6406" spans="1:22">
      <c r="A6406" s="12">
        <f t="shared" si="729"/>
        <v>0</v>
      </c>
      <c r="B6406" t="str">
        <f>YEAR(C6406)&amp;VLOOKUP(MONTH(C6406),lookup!$G$2:$N$13,8)</f>
        <v>2025M10</v>
      </c>
      <c r="C6406" s="7">
        <f t="shared" si="726"/>
        <v>45943</v>
      </c>
      <c r="D6406" s="126">
        <v>42.196888274611339</v>
      </c>
      <c r="E6406">
        <f t="shared" si="728"/>
        <v>41.999338575661056</v>
      </c>
      <c r="F6406" s="126">
        <v>35.652332948725544</v>
      </c>
      <c r="G6406">
        <f t="shared" si="725"/>
        <v>35.346187912168972</v>
      </c>
      <c r="H6406">
        <f t="shared" si="730"/>
        <v>38.657993975489987</v>
      </c>
      <c r="I6406">
        <f t="shared" si="731"/>
        <v>32.762197801443484</v>
      </c>
      <c r="J6406">
        <f t="shared" si="732"/>
        <v>0</v>
      </c>
      <c r="K6406" s="165"/>
      <c r="M6406" s="66"/>
      <c r="Q6406" s="66"/>
      <c r="S6406">
        <f t="shared" si="733"/>
        <v>32.762197801443484</v>
      </c>
      <c r="T6406">
        <f t="shared" si="734"/>
        <v>0</v>
      </c>
      <c r="U6406">
        <f t="shared" si="727"/>
        <v>38.657993975489987</v>
      </c>
      <c r="V6406">
        <f t="shared" si="735"/>
        <v>0</v>
      </c>
    </row>
    <row r="6407" spans="1:22">
      <c r="A6407" s="12">
        <f t="shared" si="729"/>
        <v>0</v>
      </c>
      <c r="B6407" t="str">
        <f>YEAR(C6407)&amp;VLOOKUP(MONTH(C6407),lookup!$G$2:$N$13,8)</f>
        <v>2025M10</v>
      </c>
      <c r="C6407" s="7">
        <f t="shared" si="726"/>
        <v>45944</v>
      </c>
      <c r="D6407" s="126">
        <v>42.275265389047462</v>
      </c>
      <c r="E6407">
        <f t="shared" si="728"/>
        <v>42.083264904814079</v>
      </c>
      <c r="F6407" s="126">
        <v>35.355304113682948</v>
      </c>
      <c r="G6407">
        <f t="shared" si="725"/>
        <v>35.407550145377499</v>
      </c>
      <c r="H6407">
        <f t="shared" si="730"/>
        <v>38.67623858078835</v>
      </c>
      <c r="I6407">
        <f t="shared" si="731"/>
        <v>32.771496752066838</v>
      </c>
      <c r="J6407">
        <f t="shared" si="732"/>
        <v>0</v>
      </c>
      <c r="K6407" s="165"/>
      <c r="M6407" s="66"/>
      <c r="Q6407" s="66"/>
      <c r="S6407">
        <f t="shared" si="733"/>
        <v>32.771496752066838</v>
      </c>
      <c r="T6407">
        <f t="shared" si="734"/>
        <v>0</v>
      </c>
      <c r="U6407">
        <f t="shared" si="727"/>
        <v>38.676238580788343</v>
      </c>
      <c r="V6407">
        <f t="shared" si="735"/>
        <v>0</v>
      </c>
    </row>
    <row r="6408" spans="1:22">
      <c r="A6408" s="12">
        <f t="shared" si="729"/>
        <v>0</v>
      </c>
      <c r="B6408" t="str">
        <f>YEAR(C6408)&amp;VLOOKUP(MONTH(C6408),lookup!$G$2:$N$13,8)</f>
        <v>2025M10</v>
      </c>
      <c r="C6408" s="7">
        <f t="shared" si="726"/>
        <v>45945</v>
      </c>
      <c r="D6408" s="126">
        <v>42.279490598191707</v>
      </c>
      <c r="E6408">
        <f t="shared" si="728"/>
        <v>42.160976576407336</v>
      </c>
      <c r="F6408" s="126">
        <v>35.716642155633309</v>
      </c>
      <c r="G6408">
        <f t="shared" ref="G6408:G6471" si="736">AVERAGE(SUM(F6401:F6408)/8,SUM(F6403:F6408)/6)</f>
        <v>35.466087180043587</v>
      </c>
      <c r="H6408">
        <f t="shared" si="730"/>
        <v>38.70181851118074</v>
      </c>
      <c r="I6408">
        <f t="shared" si="731"/>
        <v>32.791177346230747</v>
      </c>
      <c r="J6408">
        <f t="shared" si="732"/>
        <v>0</v>
      </c>
      <c r="K6408" s="165"/>
      <c r="M6408" s="66"/>
      <c r="Q6408" s="66"/>
      <c r="S6408">
        <f t="shared" si="733"/>
        <v>32.791177346230747</v>
      </c>
      <c r="T6408">
        <f t="shared" si="734"/>
        <v>0</v>
      </c>
      <c r="U6408">
        <f t="shared" si="727"/>
        <v>38.70181851118074</v>
      </c>
      <c r="V6408">
        <f t="shared" si="735"/>
        <v>0</v>
      </c>
    </row>
    <row r="6409" spans="1:22">
      <c r="A6409" s="12">
        <f t="shared" si="729"/>
        <v>0</v>
      </c>
      <c r="B6409" t="str">
        <f>YEAR(C6409)&amp;VLOOKUP(MONTH(C6409),lookup!$G$2:$N$13,8)</f>
        <v>2025M10</v>
      </c>
      <c r="C6409" s="7">
        <f t="shared" si="726"/>
        <v>45946</v>
      </c>
      <c r="D6409" s="126">
        <v>41.953406017618704</v>
      </c>
      <c r="E6409">
        <f t="shared" si="728"/>
        <v>42.168001169968093</v>
      </c>
      <c r="F6409" s="126">
        <v>34.973362371032465</v>
      </c>
      <c r="G6409">
        <f t="shared" si="736"/>
        <v>35.448215793897489</v>
      </c>
      <c r="H6409">
        <f t="shared" si="730"/>
        <v>38.701782651065102</v>
      </c>
      <c r="I6409">
        <f t="shared" si="731"/>
        <v>32.785192354882213</v>
      </c>
      <c r="J6409">
        <f t="shared" si="732"/>
        <v>0</v>
      </c>
      <c r="K6409" s="165"/>
      <c r="M6409" s="66"/>
      <c r="Q6409" s="66"/>
      <c r="S6409">
        <f t="shared" si="733"/>
        <v>32.785192354882213</v>
      </c>
      <c r="T6409">
        <f t="shared" si="734"/>
        <v>0</v>
      </c>
      <c r="U6409">
        <f t="shared" si="727"/>
        <v>38.701782651065102</v>
      </c>
      <c r="V6409">
        <f t="shared" si="735"/>
        <v>0</v>
      </c>
    </row>
    <row r="6410" spans="1:22">
      <c r="A6410" s="12">
        <f t="shared" si="729"/>
        <v>0</v>
      </c>
      <c r="B6410" t="str">
        <f>YEAR(C6410)&amp;VLOOKUP(MONTH(C6410),lookup!$G$2:$N$13,8)</f>
        <v>2025M10</v>
      </c>
      <c r="C6410" s="7">
        <f t="shared" si="726"/>
        <v>45947</v>
      </c>
      <c r="D6410" s="126">
        <v>42.271053097772821</v>
      </c>
      <c r="E6410">
        <f t="shared" si="728"/>
        <v>42.19139639322367</v>
      </c>
      <c r="F6410" s="126">
        <v>35.68140397268926</v>
      </c>
      <c r="G6410">
        <f t="shared" si="736"/>
        <v>35.458983384785775</v>
      </c>
      <c r="H6410">
        <f t="shared" si="730"/>
        <v>38.753069748636705</v>
      </c>
      <c r="I6410">
        <f t="shared" si="731"/>
        <v>32.832822005646094</v>
      </c>
      <c r="J6410">
        <f t="shared" si="732"/>
        <v>0</v>
      </c>
      <c r="K6410" s="165"/>
      <c r="M6410" s="66"/>
      <c r="Q6410" s="66"/>
      <c r="S6410">
        <f t="shared" si="733"/>
        <v>32.832822005646094</v>
      </c>
      <c r="T6410">
        <f t="shared" si="734"/>
        <v>0</v>
      </c>
      <c r="U6410">
        <f t="shared" si="727"/>
        <v>38.753069748636698</v>
      </c>
      <c r="V6410">
        <f t="shared" si="735"/>
        <v>0</v>
      </c>
    </row>
    <row r="6411" spans="1:22">
      <c r="A6411" s="12">
        <f t="shared" si="729"/>
        <v>0</v>
      </c>
      <c r="B6411" t="str">
        <f>YEAR(C6411)&amp;VLOOKUP(MONTH(C6411),lookup!$G$2:$N$13,8)</f>
        <v>2025M10</v>
      </c>
      <c r="C6411" s="7">
        <f t="shared" si="726"/>
        <v>45948</v>
      </c>
      <c r="D6411" s="126">
        <v>42.799192885778965</v>
      </c>
      <c r="E6411">
        <f t="shared" si="728"/>
        <v>42.295171963899058</v>
      </c>
      <c r="F6411" s="126">
        <v>35.758383757966122</v>
      </c>
      <c r="G6411">
        <f t="shared" si="736"/>
        <v>35.530933026367052</v>
      </c>
      <c r="H6411">
        <f t="shared" si="730"/>
        <v>38.779611924016429</v>
      </c>
      <c r="I6411">
        <f t="shared" si="731"/>
        <v>32.847615135062213</v>
      </c>
      <c r="J6411">
        <f t="shared" si="732"/>
        <v>0</v>
      </c>
      <c r="K6411" s="165"/>
      <c r="M6411" s="66"/>
      <c r="Q6411" s="66"/>
      <c r="S6411">
        <f t="shared" si="733"/>
        <v>32.847615135062213</v>
      </c>
      <c r="T6411">
        <f t="shared" si="734"/>
        <v>0</v>
      </c>
      <c r="U6411">
        <f t="shared" si="727"/>
        <v>38.779611924016436</v>
      </c>
      <c r="V6411">
        <f t="shared" si="735"/>
        <v>0</v>
      </c>
    </row>
    <row r="6412" spans="1:22">
      <c r="A6412" s="12">
        <f t="shared" si="729"/>
        <v>0</v>
      </c>
      <c r="B6412" t="str">
        <f>YEAR(C6412)&amp;VLOOKUP(MONTH(C6412),lookup!$G$2:$N$13,8)</f>
        <v>2025M10</v>
      </c>
      <c r="C6412" s="7">
        <f t="shared" ref="C6412:C6475" si="737">C6411+1</f>
        <v>45949</v>
      </c>
      <c r="D6412" s="126">
        <v>42.717354209139856</v>
      </c>
      <c r="E6412">
        <f t="shared" si="728"/>
        <v>42.364333402323204</v>
      </c>
      <c r="F6412" s="126">
        <v>36.112651047323538</v>
      </c>
      <c r="G6412">
        <f t="shared" si="736"/>
        <v>35.592770600493978</v>
      </c>
      <c r="H6412">
        <f t="shared" si="730"/>
        <v>38.823222755292093</v>
      </c>
      <c r="I6412">
        <f t="shared" si="731"/>
        <v>32.883322250410444</v>
      </c>
      <c r="J6412">
        <f t="shared" si="732"/>
        <v>0</v>
      </c>
      <c r="K6412" s="165"/>
      <c r="M6412" s="66"/>
      <c r="Q6412" s="66"/>
      <c r="S6412">
        <f t="shared" si="733"/>
        <v>32.883322250410444</v>
      </c>
      <c r="T6412">
        <f t="shared" si="734"/>
        <v>0</v>
      </c>
      <c r="U6412">
        <f t="shared" si="727"/>
        <v>38.8232227552921</v>
      </c>
      <c r="V6412">
        <f t="shared" si="735"/>
        <v>0</v>
      </c>
    </row>
    <row r="6413" spans="1:22">
      <c r="A6413" s="12">
        <f t="shared" si="729"/>
        <v>0</v>
      </c>
      <c r="B6413" t="str">
        <f>YEAR(C6413)&amp;VLOOKUP(MONTH(C6413),lookup!$G$2:$N$13,8)</f>
        <v>2025M10</v>
      </c>
      <c r="C6413" s="7">
        <f t="shared" si="737"/>
        <v>45950</v>
      </c>
      <c r="D6413" s="126">
        <v>42.312171035974799</v>
      </c>
      <c r="E6413">
        <f t="shared" si="728"/>
        <v>42.369690331298216</v>
      </c>
      <c r="F6413" s="126">
        <v>35.253350574366365</v>
      </c>
      <c r="G6413">
        <f t="shared" si="736"/>
        <v>35.57278059042298</v>
      </c>
      <c r="H6413">
        <f t="shared" si="730"/>
        <v>38.864827676229233</v>
      </c>
      <c r="I6413">
        <f t="shared" si="731"/>
        <v>32.913389184670812</v>
      </c>
      <c r="J6413">
        <f t="shared" si="732"/>
        <v>0</v>
      </c>
      <c r="K6413" s="165"/>
      <c r="M6413" s="66"/>
      <c r="Q6413" s="66"/>
      <c r="S6413">
        <f t="shared" si="733"/>
        <v>32.913389184670812</v>
      </c>
      <c r="T6413">
        <f t="shared" si="734"/>
        <v>0</v>
      </c>
      <c r="U6413">
        <f t="shared" si="727"/>
        <v>38.864827676229233</v>
      </c>
      <c r="V6413">
        <f t="shared" si="735"/>
        <v>0</v>
      </c>
    </row>
    <row r="6414" spans="1:22">
      <c r="A6414" s="12">
        <f t="shared" si="729"/>
        <v>0</v>
      </c>
      <c r="B6414" t="str">
        <f>YEAR(C6414)&amp;VLOOKUP(MONTH(C6414),lookup!$G$2:$N$13,8)</f>
        <v>2025M10</v>
      </c>
      <c r="C6414" s="7">
        <f t="shared" si="737"/>
        <v>45951</v>
      </c>
      <c r="D6414" s="126">
        <v>42.644424989051423</v>
      </c>
      <c r="E6414">
        <f t="shared" si="728"/>
        <v>42.428072575189034</v>
      </c>
      <c r="F6414" s="126">
        <v>35.999691580948578</v>
      </c>
      <c r="G6414">
        <f t="shared" si="736"/>
        <v>35.618077957046523</v>
      </c>
      <c r="H6414">
        <f t="shared" si="730"/>
        <v>38.898925819495801</v>
      </c>
      <c r="I6414">
        <f t="shared" si="731"/>
        <v>32.940498790667029</v>
      </c>
      <c r="J6414">
        <f t="shared" si="732"/>
        <v>0</v>
      </c>
      <c r="K6414" s="165"/>
      <c r="M6414" s="66"/>
      <c r="Q6414" s="66"/>
      <c r="S6414">
        <f t="shared" si="733"/>
        <v>32.940498790667029</v>
      </c>
      <c r="T6414">
        <f t="shared" si="734"/>
        <v>0</v>
      </c>
      <c r="U6414">
        <f t="shared" si="727"/>
        <v>38.898925819495801</v>
      </c>
      <c r="V6414">
        <f t="shared" si="735"/>
        <v>0</v>
      </c>
    </row>
    <row r="6415" spans="1:22">
      <c r="A6415" s="12">
        <f t="shared" si="729"/>
        <v>0</v>
      </c>
      <c r="B6415" t="str">
        <f>YEAR(C6415)&amp;VLOOKUP(MONTH(C6415),lookup!$G$2:$N$13,8)</f>
        <v>2025M10</v>
      </c>
      <c r="C6415" s="7">
        <f t="shared" si="737"/>
        <v>45952</v>
      </c>
      <c r="D6415" s="126">
        <v>42.277586536329451</v>
      </c>
      <c r="E6415">
        <f t="shared" si="728"/>
        <v>42.455232690120056</v>
      </c>
      <c r="F6415" s="126">
        <v>35.279679563115351</v>
      </c>
      <c r="G6415">
        <f t="shared" si="736"/>
        <v>35.638877855309623</v>
      </c>
      <c r="H6415">
        <f t="shared" si="730"/>
        <v>38.916001879638841</v>
      </c>
      <c r="I6415">
        <f t="shared" si="731"/>
        <v>32.953925412584702</v>
      </c>
      <c r="J6415">
        <f t="shared" si="732"/>
        <v>0</v>
      </c>
      <c r="K6415" s="165"/>
      <c r="M6415" s="66"/>
      <c r="Q6415" s="66"/>
      <c r="S6415">
        <f t="shared" si="733"/>
        <v>32.953925412584702</v>
      </c>
      <c r="T6415">
        <f t="shared" si="734"/>
        <v>0</v>
      </c>
      <c r="U6415">
        <f t="shared" si="727"/>
        <v>38.916001879638841</v>
      </c>
      <c r="V6415">
        <f t="shared" si="735"/>
        <v>0</v>
      </c>
    </row>
    <row r="6416" spans="1:22">
      <c r="A6416" s="12">
        <f t="shared" si="729"/>
        <v>0</v>
      </c>
      <c r="B6416" t="str">
        <f>YEAR(C6416)&amp;VLOOKUP(MONTH(C6416),lookup!$G$2:$N$13,8)</f>
        <v>2025M10</v>
      </c>
      <c r="C6416" s="7">
        <f t="shared" si="737"/>
        <v>45953</v>
      </c>
      <c r="D6416" s="126">
        <v>42.47975993356463</v>
      </c>
      <c r="E6416">
        <f t="shared" si="728"/>
        <v>42.485141759896841</v>
      </c>
      <c r="F6416" s="126">
        <v>35.820433587982336</v>
      </c>
      <c r="G6416">
        <f t="shared" si="736"/>
        <v>35.656950621105864</v>
      </c>
      <c r="H6416">
        <f t="shared" si="730"/>
        <v>38.927922021613412</v>
      </c>
      <c r="I6416">
        <f t="shared" si="731"/>
        <v>32.95509406571356</v>
      </c>
      <c r="J6416">
        <f t="shared" si="732"/>
        <v>0</v>
      </c>
      <c r="K6416" s="165"/>
      <c r="M6416" s="66"/>
      <c r="Q6416" s="66"/>
      <c r="S6416">
        <f t="shared" si="733"/>
        <v>32.95509406571356</v>
      </c>
      <c r="T6416">
        <f t="shared" si="734"/>
        <v>0</v>
      </c>
      <c r="U6416">
        <f t="shared" si="727"/>
        <v>38.927922021613419</v>
      </c>
      <c r="V6416">
        <f t="shared" si="735"/>
        <v>0</v>
      </c>
    </row>
    <row r="6417" spans="1:22">
      <c r="A6417" s="12">
        <f t="shared" si="729"/>
        <v>0</v>
      </c>
      <c r="B6417" t="str">
        <f>YEAR(C6417)&amp;VLOOKUP(MONTH(C6417),lookup!$G$2:$N$13,8)</f>
        <v>2025M10</v>
      </c>
      <c r="C6417" s="7">
        <f t="shared" si="737"/>
        <v>45954</v>
      </c>
      <c r="D6417" s="126">
        <v>42.316056561910031</v>
      </c>
      <c r="E6417">
        <f t="shared" si="728"/>
        <v>42.467546058592639</v>
      </c>
      <c r="F6417" s="126">
        <v>35.321889615972701</v>
      </c>
      <c r="G6417">
        <f t="shared" si="736"/>
        <v>35.642359062081837</v>
      </c>
      <c r="H6417">
        <f t="shared" si="730"/>
        <v>38.955539423652411</v>
      </c>
      <c r="I6417">
        <f t="shared" si="731"/>
        <v>32.979129549153257</v>
      </c>
      <c r="J6417">
        <f t="shared" si="732"/>
        <v>0</v>
      </c>
      <c r="K6417" s="165"/>
      <c r="M6417" s="66"/>
      <c r="Q6417" s="66"/>
      <c r="S6417">
        <f t="shared" si="733"/>
        <v>32.979129549153257</v>
      </c>
      <c r="T6417">
        <f t="shared" si="734"/>
        <v>0</v>
      </c>
      <c r="U6417">
        <f t="shared" si="727"/>
        <v>38.955539423652404</v>
      </c>
      <c r="V6417">
        <f t="shared" si="735"/>
        <v>0</v>
      </c>
    </row>
    <row r="6418" spans="1:22">
      <c r="A6418" s="12">
        <f t="shared" si="729"/>
        <v>0</v>
      </c>
      <c r="B6418" t="str">
        <f>YEAR(C6418)&amp;VLOOKUP(MONTH(C6418),lookup!$G$2:$N$13,8)</f>
        <v>2025M10</v>
      </c>
      <c r="C6418" s="7">
        <f t="shared" si="737"/>
        <v>45955</v>
      </c>
      <c r="D6418" s="126">
        <v>42.752403546594749</v>
      </c>
      <c r="E6418">
        <f t="shared" si="728"/>
        <v>42.500551239765244</v>
      </c>
      <c r="F6418" s="126">
        <v>36.029636205600028</v>
      </c>
      <c r="G6418">
        <f t="shared" si="736"/>
        <v>35.657205673161805</v>
      </c>
      <c r="H6418">
        <f t="shared" si="730"/>
        <v>38.968998902063774</v>
      </c>
      <c r="I6418">
        <f t="shared" si="731"/>
        <v>32.982849916345842</v>
      </c>
      <c r="J6418">
        <f t="shared" si="732"/>
        <v>0</v>
      </c>
      <c r="K6418" s="165"/>
      <c r="M6418" s="66"/>
      <c r="Q6418" s="66"/>
      <c r="S6418">
        <f t="shared" si="733"/>
        <v>32.982849916345842</v>
      </c>
      <c r="T6418">
        <f t="shared" si="734"/>
        <v>0</v>
      </c>
      <c r="U6418">
        <f t="shared" si="727"/>
        <v>38.968998902063774</v>
      </c>
      <c r="V6418">
        <f t="shared" si="735"/>
        <v>0</v>
      </c>
    </row>
    <row r="6419" spans="1:22">
      <c r="A6419" s="12">
        <f t="shared" si="729"/>
        <v>0</v>
      </c>
      <c r="B6419" t="str">
        <f>YEAR(C6419)&amp;VLOOKUP(MONTH(C6419),lookup!$G$2:$N$13,8)</f>
        <v>2025M10</v>
      </c>
      <c r="C6419" s="7">
        <f t="shared" si="737"/>
        <v>45956</v>
      </c>
      <c r="D6419" s="126">
        <v>42.836023000833123</v>
      </c>
      <c r="E6419">
        <f t="shared" si="728"/>
        <v>42.546507452360984</v>
      </c>
      <c r="F6419" s="126">
        <v>35.677633563428671</v>
      </c>
      <c r="G6419">
        <f t="shared" si="736"/>
        <v>35.687515701758414</v>
      </c>
      <c r="H6419">
        <f t="shared" si="730"/>
        <v>39.010864777151845</v>
      </c>
      <c r="I6419">
        <f t="shared" si="731"/>
        <v>33.014564724615738</v>
      </c>
      <c r="J6419">
        <f t="shared" si="732"/>
        <v>0</v>
      </c>
      <c r="K6419" s="165"/>
      <c r="M6419" s="66"/>
      <c r="Q6419" s="66"/>
      <c r="S6419">
        <f t="shared" si="733"/>
        <v>33.014564724615738</v>
      </c>
      <c r="T6419">
        <f t="shared" si="734"/>
        <v>0</v>
      </c>
      <c r="U6419">
        <f t="shared" si="727"/>
        <v>39.010864777151852</v>
      </c>
      <c r="V6419">
        <f t="shared" si="735"/>
        <v>0</v>
      </c>
    </row>
    <row r="6420" spans="1:22">
      <c r="A6420" s="12">
        <f t="shared" si="729"/>
        <v>0</v>
      </c>
      <c r="B6420" t="str">
        <f>YEAR(C6420)&amp;VLOOKUP(MONTH(C6420),lookup!$G$2:$N$13,8)</f>
        <v>2025M10</v>
      </c>
      <c r="C6420" s="7">
        <f t="shared" si="737"/>
        <v>45957</v>
      </c>
      <c r="D6420" s="126">
        <v>42.706835382916267</v>
      </c>
      <c r="E6420">
        <f t="shared" si="728"/>
        <v>42.551050891877424</v>
      </c>
      <c r="F6420" s="126">
        <v>35.99876344590173</v>
      </c>
      <c r="G6420">
        <f t="shared" si="736"/>
        <v>35.680320382082307</v>
      </c>
      <c r="H6420">
        <f t="shared" si="730"/>
        <v>39.042342234084643</v>
      </c>
      <c r="I6420">
        <f t="shared" si="731"/>
        <v>33.032633561828128</v>
      </c>
      <c r="J6420">
        <f t="shared" si="732"/>
        <v>0</v>
      </c>
      <c r="K6420" s="165"/>
      <c r="M6420" s="66"/>
      <c r="Q6420" s="66"/>
      <c r="S6420">
        <f t="shared" si="733"/>
        <v>33.032633561828128</v>
      </c>
      <c r="T6420">
        <f t="shared" si="734"/>
        <v>0</v>
      </c>
      <c r="U6420">
        <f t="shared" si="727"/>
        <v>39.042342234084643</v>
      </c>
      <c r="V6420">
        <f t="shared" si="735"/>
        <v>0</v>
      </c>
    </row>
    <row r="6421" spans="1:22">
      <c r="A6421" s="12">
        <f t="shared" si="729"/>
        <v>0</v>
      </c>
      <c r="B6421" t="str">
        <f>YEAR(C6421)&amp;VLOOKUP(MONTH(C6421),lookup!$G$2:$N$13,8)</f>
        <v>2025M10</v>
      </c>
      <c r="C6421" s="7">
        <f t="shared" si="737"/>
        <v>45958</v>
      </c>
      <c r="D6421" s="126">
        <v>42.75593961115834</v>
      </c>
      <c r="E6421">
        <f t="shared" si="728"/>
        <v>42.618649184062136</v>
      </c>
      <c r="F6421" s="126">
        <v>35.599872747770512</v>
      </c>
      <c r="G6421">
        <f t="shared" si="736"/>
        <v>35.728660783308001</v>
      </c>
      <c r="H6421">
        <f t="shared" si="730"/>
        <v>39.067809141607235</v>
      </c>
      <c r="I6421">
        <f t="shared" si="731"/>
        <v>33.044767575306011</v>
      </c>
      <c r="J6421">
        <f t="shared" si="732"/>
        <v>0</v>
      </c>
      <c r="K6421" s="165"/>
      <c r="M6421" s="66"/>
      <c r="Q6421" s="66"/>
      <c r="S6421">
        <f t="shared" si="733"/>
        <v>33.044767575306011</v>
      </c>
      <c r="T6421">
        <f t="shared" si="734"/>
        <v>0</v>
      </c>
      <c r="U6421">
        <f t="shared" si="727"/>
        <v>39.067809141607242</v>
      </c>
      <c r="V6421">
        <f t="shared" si="735"/>
        <v>0</v>
      </c>
    </row>
    <row r="6422" spans="1:22">
      <c r="A6422" s="12">
        <f t="shared" si="729"/>
        <v>0</v>
      </c>
      <c r="B6422" t="str">
        <f>YEAR(C6422)&amp;VLOOKUP(MONTH(C6422),lookup!$G$2:$N$13,8)</f>
        <v>2025M10</v>
      </c>
      <c r="C6422" s="7">
        <f t="shared" si="737"/>
        <v>45959</v>
      </c>
      <c r="D6422" s="126">
        <v>42.585195231688807</v>
      </c>
      <c r="E6422">
        <f t="shared" si="728"/>
        <v>42.623733599070661</v>
      </c>
      <c r="F6422" s="126">
        <v>35.857594887409491</v>
      </c>
      <c r="G6422">
        <f t="shared" si="736"/>
        <v>35.722876514914063</v>
      </c>
      <c r="H6422">
        <f t="shared" si="730"/>
        <v>39.115159737999122</v>
      </c>
      <c r="I6422">
        <f t="shared" si="731"/>
        <v>33.080771569152283</v>
      </c>
      <c r="J6422">
        <f t="shared" si="732"/>
        <v>0</v>
      </c>
      <c r="K6422" s="165"/>
      <c r="M6422" s="66"/>
      <c r="Q6422" s="66"/>
      <c r="S6422">
        <f t="shared" si="733"/>
        <v>33.080771569152283</v>
      </c>
      <c r="T6422">
        <f t="shared" si="734"/>
        <v>0</v>
      </c>
      <c r="U6422">
        <f t="shared" si="727"/>
        <v>39.115159737999122</v>
      </c>
      <c r="V6422">
        <f t="shared" si="735"/>
        <v>0</v>
      </c>
    </row>
    <row r="6423" spans="1:22">
      <c r="A6423" s="12">
        <f t="shared" si="729"/>
        <v>0</v>
      </c>
      <c r="B6423" t="str">
        <f>YEAR(C6423)&amp;VLOOKUP(MONTH(C6423),lookup!$G$2:$N$13,8)</f>
        <v>2025M10</v>
      </c>
      <c r="C6423" s="7">
        <f t="shared" si="737"/>
        <v>45960</v>
      </c>
      <c r="D6423" s="126">
        <v>42.677347285398099</v>
      </c>
      <c r="E6423">
        <f t="shared" si="728"/>
        <v>42.678826206178115</v>
      </c>
      <c r="F6423" s="126">
        <v>35.522871499063328</v>
      </c>
      <c r="G6423">
        <f t="shared" si="736"/>
        <v>35.754824501168372</v>
      </c>
      <c r="H6423">
        <f t="shared" si="730"/>
        <v>39.182547707005384</v>
      </c>
      <c r="I6423">
        <f t="shared" si="731"/>
        <v>33.123599932090414</v>
      </c>
      <c r="J6423">
        <f t="shared" si="732"/>
        <v>0</v>
      </c>
      <c r="K6423" s="165"/>
      <c r="M6423" s="66"/>
      <c r="Q6423" s="66"/>
      <c r="S6423">
        <f t="shared" si="733"/>
        <v>33.123599932090414</v>
      </c>
      <c r="T6423">
        <f t="shared" si="734"/>
        <v>0</v>
      </c>
      <c r="U6423">
        <f t="shared" si="727"/>
        <v>39.182547707005384</v>
      </c>
      <c r="V6423">
        <f t="shared" si="735"/>
        <v>0</v>
      </c>
    </row>
    <row r="6424" spans="1:22">
      <c r="A6424" s="12">
        <f t="shared" si="729"/>
        <v>0</v>
      </c>
      <c r="B6424" t="str">
        <f>YEAR(C6424)&amp;VLOOKUP(MONTH(C6424),lookup!$G$2:$N$13,8)</f>
        <v>2025M10</v>
      </c>
      <c r="C6424" s="7">
        <f t="shared" si="737"/>
        <v>45961</v>
      </c>
      <c r="D6424" s="126">
        <v>42.125060343002147</v>
      </c>
      <c r="E6424">
        <f t="shared" si="728"/>
        <v>42.604378881468577</v>
      </c>
      <c r="F6424" s="126">
        <v>35.45208033619712</v>
      </c>
      <c r="G6424">
        <f t="shared" si="736"/>
        <v>35.683672767148217</v>
      </c>
      <c r="H6424">
        <f t="shared" si="730"/>
        <v>39.214765720532696</v>
      </c>
      <c r="I6424">
        <f t="shared" si="731"/>
        <v>33.147778702902919</v>
      </c>
      <c r="J6424">
        <f t="shared" si="732"/>
        <v>0</v>
      </c>
      <c r="K6424" s="165"/>
      <c r="M6424" s="66"/>
      <c r="Q6424" s="66"/>
      <c r="S6424">
        <f t="shared" si="733"/>
        <v>33.147778702902919</v>
      </c>
      <c r="T6424">
        <f t="shared" si="734"/>
        <v>0</v>
      </c>
      <c r="U6424">
        <f t="shared" si="727"/>
        <v>39.214765720532696</v>
      </c>
      <c r="V6424">
        <f t="shared" si="735"/>
        <v>0</v>
      </c>
    </row>
    <row r="6425" spans="1:22">
      <c r="A6425" s="12">
        <f t="shared" si="729"/>
        <v>0</v>
      </c>
      <c r="B6425" t="str">
        <f>YEAR(C6425)&amp;VLOOKUP(MONTH(C6425),lookup!$G$2:$N$13,8)</f>
        <v>2025M11</v>
      </c>
      <c r="C6425" s="7">
        <f t="shared" si="737"/>
        <v>45962</v>
      </c>
      <c r="D6425" s="126">
        <v>43.206891555294021</v>
      </c>
      <c r="E6425">
        <f t="shared" si="728"/>
        <v>42.690961781426815</v>
      </c>
      <c r="F6425" s="126">
        <v>36.013845445547595</v>
      </c>
      <c r="G6425">
        <f t="shared" si="736"/>
        <v>35.754937663339888</v>
      </c>
      <c r="H6425">
        <f t="shared" si="730"/>
        <v>39.213363016612597</v>
      </c>
      <c r="I6425">
        <f t="shared" si="731"/>
        <v>33.138149556223972</v>
      </c>
      <c r="J6425">
        <f t="shared" si="732"/>
        <v>0</v>
      </c>
      <c r="K6425" s="165"/>
      <c r="M6425" s="66"/>
      <c r="Q6425" s="66"/>
      <c r="S6425">
        <f t="shared" si="733"/>
        <v>33.138149556223972</v>
      </c>
      <c r="T6425">
        <f t="shared" si="734"/>
        <v>0</v>
      </c>
      <c r="U6425">
        <f t="shared" si="727"/>
        <v>39.213363016612597</v>
      </c>
      <c r="V6425">
        <f t="shared" si="735"/>
        <v>0</v>
      </c>
    </row>
    <row r="6426" spans="1:22">
      <c r="A6426" s="12">
        <f t="shared" si="729"/>
        <v>0</v>
      </c>
      <c r="B6426" t="str">
        <f>YEAR(C6426)&amp;VLOOKUP(MONTH(C6426),lookup!$G$2:$N$13,8)</f>
        <v>2025M11</v>
      </c>
      <c r="C6426" s="7">
        <f t="shared" si="737"/>
        <v>45963</v>
      </c>
      <c r="D6426" s="126">
        <v>42.144834304184243</v>
      </c>
      <c r="E6426">
        <f t="shared" si="728"/>
        <v>42.606155280548492</v>
      </c>
      <c r="F6426" s="126">
        <v>35.440923930362565</v>
      </c>
      <c r="G6426">
        <f t="shared" si="736"/>
        <v>35.671656519842614</v>
      </c>
      <c r="H6426">
        <f t="shared" si="730"/>
        <v>39.198724752628834</v>
      </c>
      <c r="I6426">
        <f t="shared" si="731"/>
        <v>33.108663365592044</v>
      </c>
      <c r="J6426">
        <f t="shared" si="732"/>
        <v>0</v>
      </c>
      <c r="K6426" s="165"/>
      <c r="M6426" s="66"/>
      <c r="Q6426" s="66"/>
      <c r="S6426">
        <f t="shared" si="733"/>
        <v>33.108663365592044</v>
      </c>
      <c r="T6426">
        <f t="shared" si="734"/>
        <v>0</v>
      </c>
      <c r="U6426">
        <f t="shared" si="727"/>
        <v>39.198724752628827</v>
      </c>
      <c r="V6426">
        <f t="shared" si="735"/>
        <v>0</v>
      </c>
    </row>
    <row r="6427" spans="1:22">
      <c r="A6427" s="12">
        <f t="shared" si="729"/>
        <v>0</v>
      </c>
      <c r="B6427" t="str">
        <f>YEAR(C6427)&amp;VLOOKUP(MONTH(C6427),lookup!$G$2:$N$13,8)</f>
        <v>2025M11</v>
      </c>
      <c r="C6427" s="7">
        <f t="shared" si="737"/>
        <v>45964</v>
      </c>
      <c r="D6427" s="126">
        <v>42.637755382923217</v>
      </c>
      <c r="E6427">
        <f t="shared" si="728"/>
        <v>42.583914868742866</v>
      </c>
      <c r="F6427" s="126">
        <v>35.590725001002205</v>
      </c>
      <c r="G6427">
        <f t="shared" si="736"/>
        <v>35.665462422460266</v>
      </c>
      <c r="H6427">
        <f t="shared" si="730"/>
        <v>39.164942581604386</v>
      </c>
      <c r="I6427">
        <f t="shared" si="731"/>
        <v>33.074866809819596</v>
      </c>
      <c r="J6427">
        <f t="shared" si="732"/>
        <v>0</v>
      </c>
      <c r="K6427" s="165"/>
      <c r="M6427" s="66"/>
      <c r="Q6427" s="66"/>
      <c r="S6427">
        <f t="shared" si="733"/>
        <v>33.074866809819596</v>
      </c>
      <c r="T6427">
        <f t="shared" si="734"/>
        <v>0</v>
      </c>
      <c r="U6427">
        <f t="shared" si="727"/>
        <v>39.164942581604386</v>
      </c>
      <c r="V6427">
        <f t="shared" si="735"/>
        <v>0</v>
      </c>
    </row>
    <row r="6428" spans="1:22">
      <c r="A6428" s="12">
        <f t="shared" si="729"/>
        <v>0</v>
      </c>
      <c r="B6428" t="str">
        <f>YEAR(C6428)&amp;VLOOKUP(MONTH(C6428),lookup!$G$2:$N$13,8)</f>
        <v>2025M11</v>
      </c>
      <c r="C6428" s="7">
        <f t="shared" si="737"/>
        <v>45965</v>
      </c>
      <c r="D6428" s="126">
        <v>42.345874775633852</v>
      </c>
      <c r="E6428">
        <f t="shared" si="728"/>
        <v>42.541411459449805</v>
      </c>
      <c r="F6428" s="126">
        <v>35.491295270276844</v>
      </c>
      <c r="G6428">
        <f t="shared" si="736"/>
        <v>35.603220693389325</v>
      </c>
      <c r="H6428">
        <f t="shared" si="730"/>
        <v>39.129700207562337</v>
      </c>
      <c r="I6428">
        <f t="shared" si="731"/>
        <v>33.028944424557402</v>
      </c>
      <c r="J6428">
        <f t="shared" si="732"/>
        <v>0</v>
      </c>
      <c r="K6428" s="165"/>
      <c r="M6428" s="66"/>
      <c r="Q6428" s="66"/>
      <c r="S6428">
        <f t="shared" si="733"/>
        <v>33.028944424557402</v>
      </c>
      <c r="T6428">
        <f t="shared" si="734"/>
        <v>0</v>
      </c>
      <c r="U6428">
        <f t="shared" si="727"/>
        <v>39.129700207562337</v>
      </c>
      <c r="V6428">
        <f t="shared" si="735"/>
        <v>0</v>
      </c>
    </row>
    <row r="6429" spans="1:22">
      <c r="A6429" s="12">
        <f t="shared" si="729"/>
        <v>0</v>
      </c>
      <c r="B6429" t="str">
        <f>YEAR(C6429)&amp;VLOOKUP(MONTH(C6429),lookup!$G$2:$N$13,8)</f>
        <v>2025M11</v>
      </c>
      <c r="C6429" s="7">
        <f t="shared" si="737"/>
        <v>45966</v>
      </c>
      <c r="D6429" s="126">
        <v>42.725278763649705</v>
      </c>
      <c r="E6429">
        <f t="shared" si="728"/>
        <v>42.543489446334817</v>
      </c>
      <c r="F6429" s="126">
        <v>35.625577615511176</v>
      </c>
      <c r="G6429">
        <f t="shared" si="736"/>
        <v>35.613386090660441</v>
      </c>
      <c r="H6429">
        <f t="shared" si="730"/>
        <v>39.101072232631644</v>
      </c>
      <c r="I6429">
        <f t="shared" si="731"/>
        <v>33.000256822049131</v>
      </c>
      <c r="J6429">
        <f t="shared" si="732"/>
        <v>0</v>
      </c>
      <c r="K6429" s="165"/>
      <c r="M6429" s="66"/>
      <c r="Q6429" s="66"/>
      <c r="S6429">
        <f t="shared" si="733"/>
        <v>33.000256822049131</v>
      </c>
      <c r="T6429">
        <f t="shared" si="734"/>
        <v>0</v>
      </c>
      <c r="U6429">
        <f t="shared" si="727"/>
        <v>39.101072232631644</v>
      </c>
      <c r="V6429">
        <f t="shared" si="735"/>
        <v>0</v>
      </c>
    </row>
    <row r="6430" spans="1:22">
      <c r="A6430" s="12">
        <f t="shared" si="729"/>
        <v>0</v>
      </c>
      <c r="B6430" t="str">
        <f>YEAR(C6430)&amp;VLOOKUP(MONTH(C6430),lookup!$G$2:$N$13,8)</f>
        <v>2025M11</v>
      </c>
      <c r="C6430" s="7">
        <f t="shared" si="737"/>
        <v>45967</v>
      </c>
      <c r="D6430" s="126">
        <v>42.883889758946815</v>
      </c>
      <c r="E6430">
        <f t="shared" si="728"/>
        <v>42.625393638950499</v>
      </c>
      <c r="F6430" s="126">
        <v>35.937604013385524</v>
      </c>
      <c r="G6430">
        <f t="shared" si="736"/>
        <v>35.658846967466303</v>
      </c>
      <c r="H6430">
        <f t="shared" si="730"/>
        <v>39.07517252149183</v>
      </c>
      <c r="I6430">
        <f t="shared" si="731"/>
        <v>32.963892085271326</v>
      </c>
      <c r="J6430">
        <f t="shared" si="732"/>
        <v>0</v>
      </c>
      <c r="K6430" s="165"/>
      <c r="M6430" s="66"/>
      <c r="Q6430" s="66"/>
      <c r="S6430">
        <f t="shared" si="733"/>
        <v>32.963892085271326</v>
      </c>
      <c r="T6430">
        <f t="shared" si="734"/>
        <v>0</v>
      </c>
      <c r="U6430">
        <f t="shared" si="727"/>
        <v>39.075172521491822</v>
      </c>
      <c r="V6430">
        <f t="shared" si="735"/>
        <v>0</v>
      </c>
    </row>
    <row r="6431" spans="1:22">
      <c r="A6431" s="12">
        <f t="shared" si="729"/>
        <v>0</v>
      </c>
      <c r="B6431" t="str">
        <f>YEAR(C6431)&amp;VLOOKUP(MONTH(C6431),lookup!$G$2:$N$13,8)</f>
        <v>2025M11</v>
      </c>
      <c r="C6431" s="7">
        <f t="shared" si="737"/>
        <v>45968</v>
      </c>
      <c r="D6431" s="126">
        <v>42.906832718888673</v>
      </c>
      <c r="E6431">
        <f t="shared" si="728"/>
        <v>42.614731575509872</v>
      </c>
      <c r="F6431" s="126">
        <v>35.789102809928664</v>
      </c>
      <c r="G6431">
        <f t="shared" si="736"/>
        <v>35.656757871427146</v>
      </c>
      <c r="H6431">
        <f t="shared" si="730"/>
        <v>39.086683896176815</v>
      </c>
      <c r="I6431">
        <f t="shared" si="731"/>
        <v>32.959158537803631</v>
      </c>
      <c r="J6431">
        <f t="shared" si="732"/>
        <v>0</v>
      </c>
      <c r="K6431" s="165"/>
      <c r="M6431" s="66"/>
      <c r="Q6431" s="66"/>
      <c r="S6431">
        <f t="shared" si="733"/>
        <v>32.959158537803631</v>
      </c>
      <c r="T6431">
        <f t="shared" si="734"/>
        <v>0</v>
      </c>
      <c r="U6431">
        <f t="shared" si="727"/>
        <v>39.086683896176808</v>
      </c>
      <c r="V6431">
        <f t="shared" si="735"/>
        <v>0</v>
      </c>
    </row>
    <row r="6432" spans="1:22">
      <c r="A6432" s="12">
        <f t="shared" si="729"/>
        <v>0</v>
      </c>
      <c r="B6432" t="str">
        <f>YEAR(C6432)&amp;VLOOKUP(MONTH(C6432),lookup!$G$2:$N$13,8)</f>
        <v>2025M11</v>
      </c>
      <c r="C6432" s="7">
        <f t="shared" si="737"/>
        <v>45969</v>
      </c>
      <c r="D6432" s="126">
        <v>42.59884209581174</v>
      </c>
      <c r="E6432">
        <f t="shared" si="728"/>
        <v>42.682176917696097</v>
      </c>
      <c r="F6432" s="126">
        <v>35.661826427707787</v>
      </c>
      <c r="G6432">
        <f t="shared" si="736"/>
        <v>35.688275543591999</v>
      </c>
      <c r="H6432">
        <f t="shared" si="730"/>
        <v>39.081150302606353</v>
      </c>
      <c r="I6432">
        <f t="shared" si="731"/>
        <v>32.944386053605307</v>
      </c>
      <c r="J6432">
        <f t="shared" si="732"/>
        <v>0</v>
      </c>
      <c r="K6432" s="165"/>
      <c r="M6432" s="66"/>
      <c r="Q6432" s="66"/>
      <c r="S6432">
        <f t="shared" si="733"/>
        <v>32.944386053605307</v>
      </c>
      <c r="T6432">
        <f t="shared" si="734"/>
        <v>0</v>
      </c>
      <c r="U6432">
        <f t="shared" si="727"/>
        <v>39.081150302606353</v>
      </c>
      <c r="V6432">
        <f t="shared" si="735"/>
        <v>0</v>
      </c>
    </row>
    <row r="6433" spans="1:22">
      <c r="A6433" s="12">
        <f t="shared" si="729"/>
        <v>0</v>
      </c>
      <c r="B6433" t="str">
        <f>YEAR(C6433)&amp;VLOOKUP(MONTH(C6433),lookup!$G$2:$N$13,8)</f>
        <v>2025M11</v>
      </c>
      <c r="C6433" s="7">
        <f t="shared" si="737"/>
        <v>45970</v>
      </c>
      <c r="D6433" s="126">
        <v>43.416089422787657</v>
      </c>
      <c r="E6433">
        <f t="shared" si="728"/>
        <v>42.760112954403155</v>
      </c>
      <c r="F6433" s="126">
        <v>36.268077072441564</v>
      </c>
      <c r="G6433">
        <f t="shared" si="736"/>
        <v>35.760611026226144</v>
      </c>
      <c r="H6433">
        <f t="shared" si="730"/>
        <v>39.117718171118305</v>
      </c>
      <c r="I6433">
        <f t="shared" si="731"/>
        <v>32.95816424354831</v>
      </c>
      <c r="J6433">
        <f t="shared" si="732"/>
        <v>0</v>
      </c>
      <c r="K6433" s="165"/>
      <c r="M6433" s="66"/>
      <c r="Q6433" s="66"/>
      <c r="S6433">
        <f t="shared" si="733"/>
        <v>32.95816424354831</v>
      </c>
      <c r="T6433">
        <f t="shared" si="734"/>
        <v>0</v>
      </c>
      <c r="U6433">
        <f t="shared" si="727"/>
        <v>39.117718171118305</v>
      </c>
      <c r="V6433">
        <f t="shared" si="735"/>
        <v>0</v>
      </c>
    </row>
    <row r="6434" spans="1:22">
      <c r="A6434" s="12">
        <f t="shared" si="729"/>
        <v>0</v>
      </c>
      <c r="B6434" t="str">
        <f>YEAR(C6434)&amp;VLOOKUP(MONTH(C6434),lookup!$G$2:$N$13,8)</f>
        <v>2025M11</v>
      </c>
      <c r="C6434" s="7">
        <f t="shared" si="737"/>
        <v>45971</v>
      </c>
      <c r="D6434" s="126">
        <v>42.683286324431833</v>
      </c>
      <c r="E6434">
        <f t="shared" si="728"/>
        <v>42.821883834735132</v>
      </c>
      <c r="F6434" s="126">
        <v>35.66695936577473</v>
      </c>
      <c r="G6434">
        <f t="shared" si="736"/>
        <v>35.789376915564233</v>
      </c>
      <c r="H6434">
        <f t="shared" si="730"/>
        <v>39.164790933599456</v>
      </c>
      <c r="I6434">
        <f t="shared" si="731"/>
        <v>33.000822478164494</v>
      </c>
      <c r="J6434">
        <f t="shared" si="732"/>
        <v>0</v>
      </c>
      <c r="K6434" s="165"/>
      <c r="M6434" s="66"/>
      <c r="Q6434" s="66"/>
      <c r="S6434">
        <f t="shared" si="733"/>
        <v>33.000822478164494</v>
      </c>
      <c r="T6434">
        <f t="shared" si="734"/>
        <v>0</v>
      </c>
      <c r="U6434">
        <f t="shared" si="727"/>
        <v>39.164790933599456</v>
      </c>
      <c r="V6434">
        <f t="shared" si="735"/>
        <v>0</v>
      </c>
    </row>
    <row r="6435" spans="1:22">
      <c r="A6435" s="12">
        <f t="shared" si="729"/>
        <v>0</v>
      </c>
      <c r="B6435" t="str">
        <f>YEAR(C6435)&amp;VLOOKUP(MONTH(C6435),lookup!$G$2:$N$13,8)</f>
        <v>2025M11</v>
      </c>
      <c r="C6435" s="7">
        <f t="shared" si="737"/>
        <v>45972</v>
      </c>
      <c r="D6435" s="126">
        <v>42.462099286581875</v>
      </c>
      <c r="E6435">
        <f t="shared" si="728"/>
        <v>42.788973705624812</v>
      </c>
      <c r="F6435" s="126">
        <v>35.262046230144136</v>
      </c>
      <c r="G6435">
        <f t="shared" si="736"/>
        <v>35.738540210271694</v>
      </c>
      <c r="H6435">
        <f t="shared" si="730"/>
        <v>39.230803501726314</v>
      </c>
      <c r="I6435">
        <f t="shared" si="731"/>
        <v>33.035465613269864</v>
      </c>
      <c r="J6435">
        <f t="shared" si="732"/>
        <v>0</v>
      </c>
      <c r="K6435" s="165"/>
      <c r="M6435" s="66"/>
      <c r="Q6435" s="66"/>
      <c r="S6435">
        <f t="shared" si="733"/>
        <v>33.035465613269864</v>
      </c>
      <c r="T6435">
        <f t="shared" si="734"/>
        <v>0</v>
      </c>
      <c r="U6435">
        <f t="shared" si="727"/>
        <v>39.230803501726314</v>
      </c>
      <c r="V6435">
        <f t="shared" si="735"/>
        <v>0</v>
      </c>
    </row>
    <row r="6436" spans="1:22">
      <c r="A6436" s="12">
        <f t="shared" si="729"/>
        <v>0</v>
      </c>
      <c r="B6436" t="str">
        <f>YEAR(C6436)&amp;VLOOKUP(MONTH(C6436),lookup!$G$2:$N$13,8)</f>
        <v>2025M11</v>
      </c>
      <c r="C6436" s="7">
        <f t="shared" si="737"/>
        <v>45973</v>
      </c>
      <c r="D6436" s="126">
        <v>43.177335648927524</v>
      </c>
      <c r="E6436">
        <f t="shared" si="728"/>
        <v>42.865393834370721</v>
      </c>
      <c r="F6436" s="126">
        <v>36.117079655126659</v>
      </c>
      <c r="G6436">
        <f t="shared" si="736"/>
        <v>35.792608037803227</v>
      </c>
      <c r="H6436">
        <f t="shared" si="730"/>
        <v>39.27308478379932</v>
      </c>
      <c r="I6436">
        <f t="shared" si="731"/>
        <v>33.066678974928855</v>
      </c>
      <c r="J6436">
        <f t="shared" si="732"/>
        <v>0</v>
      </c>
      <c r="K6436" s="165"/>
      <c r="M6436" s="66"/>
      <c r="Q6436" s="66"/>
      <c r="S6436">
        <f t="shared" si="733"/>
        <v>33.066678974928855</v>
      </c>
      <c r="T6436">
        <f t="shared" si="734"/>
        <v>0</v>
      </c>
      <c r="U6436">
        <f t="shared" si="727"/>
        <v>39.27308478379932</v>
      </c>
      <c r="V6436">
        <f t="shared" si="735"/>
        <v>0</v>
      </c>
    </row>
    <row r="6437" spans="1:22">
      <c r="A6437" s="12">
        <f t="shared" si="729"/>
        <v>0</v>
      </c>
      <c r="B6437" t="str">
        <f>YEAR(C6437)&amp;VLOOKUP(MONTH(C6437),lookup!$G$2:$N$13,8)</f>
        <v>2025M11</v>
      </c>
      <c r="C6437" s="7">
        <f t="shared" si="737"/>
        <v>45974</v>
      </c>
      <c r="D6437" s="126">
        <v>42.911998990271712</v>
      </c>
      <c r="E6437">
        <f t="shared" si="728"/>
        <v>42.877494371149851</v>
      </c>
      <c r="F6437" s="126">
        <v>35.702257699880541</v>
      </c>
      <c r="G6437">
        <f t="shared" si="736"/>
        <v>35.790163450572301</v>
      </c>
      <c r="H6437">
        <f t="shared" si="730"/>
        <v>39.322269956745743</v>
      </c>
      <c r="I6437">
        <f t="shared" si="731"/>
        <v>33.096966423195717</v>
      </c>
      <c r="J6437">
        <f t="shared" si="732"/>
        <v>0</v>
      </c>
      <c r="K6437" s="165"/>
      <c r="M6437" s="66"/>
      <c r="Q6437" s="66"/>
      <c r="S6437">
        <f t="shared" si="733"/>
        <v>33.096966423195717</v>
      </c>
      <c r="T6437">
        <f t="shared" si="734"/>
        <v>0</v>
      </c>
      <c r="U6437">
        <f t="shared" ref="U6437:U6500" si="738">(E4611+E4976+E5341+E5706+E6072)/5</f>
        <v>39.322269956745743</v>
      </c>
      <c r="V6437">
        <f t="shared" si="735"/>
        <v>0</v>
      </c>
    </row>
    <row r="6438" spans="1:22">
      <c r="A6438" s="12">
        <f t="shared" si="729"/>
        <v>0</v>
      </c>
      <c r="B6438" t="str">
        <f>YEAR(C6438)&amp;VLOOKUP(MONTH(C6438),lookup!$G$2:$N$13,8)</f>
        <v>2025M11</v>
      </c>
      <c r="C6438" s="7">
        <f t="shared" si="737"/>
        <v>45975</v>
      </c>
      <c r="D6438" s="126">
        <v>42.91436554086679</v>
      </c>
      <c r="E6438">
        <f t="shared" si="728"/>
        <v>42.905692727941101</v>
      </c>
      <c r="F6438" s="126">
        <v>35.816427430928009</v>
      </c>
      <c r="G6438">
        <f t="shared" si="736"/>
        <v>35.795473331103722</v>
      </c>
      <c r="H6438">
        <f t="shared" si="730"/>
        <v>39.378612340110301</v>
      </c>
      <c r="I6438">
        <f t="shared" si="731"/>
        <v>33.135196633657117</v>
      </c>
      <c r="J6438">
        <f t="shared" si="732"/>
        <v>0</v>
      </c>
      <c r="K6438" s="165"/>
      <c r="M6438" s="66"/>
      <c r="Q6438" s="66"/>
      <c r="S6438">
        <f t="shared" si="733"/>
        <v>33.135196633657117</v>
      </c>
      <c r="T6438">
        <f t="shared" si="734"/>
        <v>0</v>
      </c>
      <c r="U6438">
        <f t="shared" si="738"/>
        <v>39.378612340110308</v>
      </c>
      <c r="V6438">
        <f t="shared" si="735"/>
        <v>0</v>
      </c>
    </row>
    <row r="6439" spans="1:22">
      <c r="A6439" s="12">
        <f t="shared" si="729"/>
        <v>0</v>
      </c>
      <c r="B6439" t="str">
        <f>YEAR(C6439)&amp;VLOOKUP(MONTH(C6439),lookup!$G$2:$N$13,8)</f>
        <v>2025M11</v>
      </c>
      <c r="C6439" s="7">
        <f t="shared" si="737"/>
        <v>45976</v>
      </c>
      <c r="D6439" s="126">
        <v>42.958595556053083</v>
      </c>
      <c r="E6439">
        <f t="shared" si="728"/>
        <v>42.870803416369327</v>
      </c>
      <c r="F6439" s="126">
        <v>35.719244265127656</v>
      </c>
      <c r="G6439">
        <f t="shared" si="736"/>
        <v>35.745371104777504</v>
      </c>
      <c r="H6439">
        <f t="shared" si="730"/>
        <v>39.415562513612471</v>
      </c>
      <c r="I6439">
        <f t="shared" si="731"/>
        <v>33.155860893578804</v>
      </c>
      <c r="J6439">
        <f t="shared" si="732"/>
        <v>0</v>
      </c>
      <c r="K6439" s="165"/>
      <c r="M6439" s="66"/>
      <c r="Q6439" s="66"/>
      <c r="S6439">
        <f t="shared" si="733"/>
        <v>33.155860893578804</v>
      </c>
      <c r="T6439">
        <f t="shared" si="734"/>
        <v>0</v>
      </c>
      <c r="U6439">
        <f t="shared" si="738"/>
        <v>39.415562513612471</v>
      </c>
      <c r="V6439">
        <f t="shared" si="735"/>
        <v>0</v>
      </c>
    </row>
    <row r="6440" spans="1:22">
      <c r="A6440" s="12">
        <f t="shared" si="729"/>
        <v>0</v>
      </c>
      <c r="B6440" t="str">
        <f>YEAR(C6440)&amp;VLOOKUP(MONTH(C6440),lookup!$G$2:$N$13,8)</f>
        <v>2025M11</v>
      </c>
      <c r="C6440" s="7">
        <f t="shared" si="737"/>
        <v>45977</v>
      </c>
      <c r="D6440" s="126">
        <v>42.975506789907861</v>
      </c>
      <c r="E6440">
        <f t="shared" si="728"/>
        <v>42.918696665206667</v>
      </c>
      <c r="F6440" s="126">
        <v>35.84808864699442</v>
      </c>
      <c r="G6440">
        <f t="shared" si="736"/>
        <v>35.772106600251227</v>
      </c>
      <c r="H6440">
        <f t="shared" si="730"/>
        <v>39.456517786384104</v>
      </c>
      <c r="I6440">
        <f t="shared" si="731"/>
        <v>33.175175039916063</v>
      </c>
      <c r="J6440">
        <f t="shared" si="732"/>
        <v>0</v>
      </c>
      <c r="K6440" s="165"/>
      <c r="M6440" s="66"/>
      <c r="Q6440" s="66"/>
      <c r="S6440">
        <f t="shared" si="733"/>
        <v>33.175175039916063</v>
      </c>
      <c r="T6440">
        <f t="shared" si="734"/>
        <v>0</v>
      </c>
      <c r="U6440">
        <f t="shared" si="738"/>
        <v>39.456517786384104</v>
      </c>
      <c r="V6440">
        <f t="shared" si="735"/>
        <v>0</v>
      </c>
    </row>
    <row r="6441" spans="1:22">
      <c r="A6441" s="12">
        <f t="shared" si="729"/>
        <v>0</v>
      </c>
      <c r="B6441" t="str">
        <f>YEAR(C6441)&amp;VLOOKUP(MONTH(C6441),lookup!$G$2:$N$13,8)</f>
        <v>2025M11</v>
      </c>
      <c r="C6441" s="7">
        <f t="shared" si="737"/>
        <v>45978</v>
      </c>
      <c r="D6441" s="126">
        <v>43.030963821523628</v>
      </c>
      <c r="E6441">
        <f t="shared" si="728"/>
        <v>42.942031693039489</v>
      </c>
      <c r="F6441" s="126">
        <v>35.786597478026799</v>
      </c>
      <c r="G6441">
        <f t="shared" si="736"/>
        <v>35.785726729590522</v>
      </c>
      <c r="H6441">
        <f t="shared" si="730"/>
        <v>39.518743320694838</v>
      </c>
      <c r="I6441">
        <f t="shared" si="731"/>
        <v>33.22212496236169</v>
      </c>
      <c r="J6441">
        <f t="shared" si="732"/>
        <v>0</v>
      </c>
      <c r="K6441" s="165"/>
      <c r="M6441" s="66"/>
      <c r="Q6441" s="66"/>
      <c r="S6441">
        <f t="shared" si="733"/>
        <v>33.22212496236169</v>
      </c>
      <c r="T6441">
        <f t="shared" si="734"/>
        <v>0</v>
      </c>
      <c r="U6441">
        <f t="shared" si="738"/>
        <v>39.518743320694838</v>
      </c>
      <c r="V6441">
        <f t="shared" si="735"/>
        <v>0</v>
      </c>
    </row>
    <row r="6442" spans="1:22">
      <c r="A6442" s="12">
        <f t="shared" si="729"/>
        <v>0</v>
      </c>
      <c r="B6442" t="str">
        <f>YEAR(C6442)&amp;VLOOKUP(MONTH(C6442),lookup!$G$2:$N$13,8)</f>
        <v>2025M11</v>
      </c>
      <c r="C6442" s="7">
        <f t="shared" si="737"/>
        <v>45979</v>
      </c>
      <c r="D6442" s="126">
        <v>42.70279473849223</v>
      </c>
      <c r="E6442">
        <f t="shared" si="728"/>
        <v>42.903705893048652</v>
      </c>
      <c r="F6442" s="126">
        <v>35.538386697964818</v>
      </c>
      <c r="G6442">
        <f t="shared" si="736"/>
        <v>35.729466524755587</v>
      </c>
      <c r="H6442">
        <f t="shared" si="730"/>
        <v>39.543002831568344</v>
      </c>
      <c r="I6442">
        <f t="shared" si="731"/>
        <v>33.225371057271914</v>
      </c>
      <c r="J6442">
        <f t="shared" si="732"/>
        <v>0</v>
      </c>
      <c r="K6442" s="165"/>
      <c r="M6442" s="66"/>
      <c r="Q6442" s="66"/>
      <c r="S6442">
        <f t="shared" si="733"/>
        <v>33.225371057271914</v>
      </c>
      <c r="T6442">
        <f t="shared" si="734"/>
        <v>0</v>
      </c>
      <c r="U6442">
        <f t="shared" si="738"/>
        <v>39.543002831568337</v>
      </c>
      <c r="V6442">
        <f t="shared" si="735"/>
        <v>0</v>
      </c>
    </row>
    <row r="6443" spans="1:22">
      <c r="A6443" s="12">
        <f t="shared" si="729"/>
        <v>0</v>
      </c>
      <c r="B6443" t="str">
        <f>YEAR(C6443)&amp;VLOOKUP(MONTH(C6443),lookup!$G$2:$N$13,8)</f>
        <v>2025M11</v>
      </c>
      <c r="C6443" s="7">
        <f t="shared" si="737"/>
        <v>45980</v>
      </c>
      <c r="D6443" s="126">
        <v>42.722979709815355</v>
      </c>
      <c r="E6443">
        <f t="shared" si="728"/>
        <v>42.904259312796057</v>
      </c>
      <c r="F6443" s="126">
        <v>35.435656262490014</v>
      </c>
      <c r="G6443">
        <f t="shared" si="736"/>
        <v>35.718100365327999</v>
      </c>
      <c r="H6443">
        <f t="shared" si="730"/>
        <v>39.57678378439185</v>
      </c>
      <c r="I6443">
        <f t="shared" si="731"/>
        <v>33.249264579027979</v>
      </c>
      <c r="J6443">
        <f t="shared" si="732"/>
        <v>0</v>
      </c>
      <c r="K6443" s="165"/>
      <c r="M6443" s="66"/>
      <c r="Q6443" s="66"/>
      <c r="S6443">
        <f t="shared" si="733"/>
        <v>33.249264579027979</v>
      </c>
      <c r="T6443">
        <f t="shared" si="734"/>
        <v>0</v>
      </c>
      <c r="U6443">
        <f t="shared" si="738"/>
        <v>39.576783784391857</v>
      </c>
      <c r="V6443">
        <f t="shared" si="735"/>
        <v>0</v>
      </c>
    </row>
    <row r="6444" spans="1:22">
      <c r="A6444" s="12">
        <f t="shared" si="729"/>
        <v>0</v>
      </c>
      <c r="B6444" t="str">
        <f>YEAR(C6444)&amp;VLOOKUP(MONTH(C6444),lookup!$G$2:$N$13,8)</f>
        <v>2025M11</v>
      </c>
      <c r="C6444" s="7">
        <f t="shared" si="737"/>
        <v>45981</v>
      </c>
      <c r="D6444" s="126">
        <v>42.437819253937853</v>
      </c>
      <c r="E6444">
        <f t="shared" si="728"/>
        <v>42.818327347531785</v>
      </c>
      <c r="F6444" s="126">
        <v>35.215456983357129</v>
      </c>
      <c r="G6444">
        <f t="shared" si="736"/>
        <v>35.611668077711485</v>
      </c>
      <c r="H6444">
        <f t="shared" si="730"/>
        <v>39.607334803806609</v>
      </c>
      <c r="I6444">
        <f t="shared" si="731"/>
        <v>33.258291099247657</v>
      </c>
      <c r="J6444">
        <f t="shared" si="732"/>
        <v>0</v>
      </c>
      <c r="K6444" s="165"/>
      <c r="M6444" s="66"/>
      <c r="Q6444" s="66"/>
      <c r="S6444">
        <f t="shared" si="733"/>
        <v>33.258291099247657</v>
      </c>
      <c r="T6444">
        <f t="shared" si="734"/>
        <v>0</v>
      </c>
      <c r="U6444">
        <f t="shared" si="738"/>
        <v>39.607334803806609</v>
      </c>
      <c r="V6444">
        <f t="shared" si="735"/>
        <v>0</v>
      </c>
    </row>
    <row r="6445" spans="1:22">
      <c r="A6445" s="12">
        <f t="shared" si="729"/>
        <v>0</v>
      </c>
      <c r="B6445" t="str">
        <f>YEAR(C6445)&amp;VLOOKUP(MONTH(C6445),lookup!$G$2:$N$13,8)</f>
        <v>2025M11</v>
      </c>
      <c r="C6445" s="7">
        <f t="shared" si="737"/>
        <v>45982</v>
      </c>
      <c r="D6445" s="126">
        <v>42.677486933330464</v>
      </c>
      <c r="E6445">
        <f t="shared" ref="E6445:E6508" si="739">AVERAGE(SUM(D6438:D6445)/8,SUM(D6440:D6445)/6)</f>
        <v>42.780244625412735</v>
      </c>
      <c r="F6445" s="126">
        <v>35.486678525914492</v>
      </c>
      <c r="G6445">
        <f t="shared" si="736"/>
        <v>35.578813901070845</v>
      </c>
      <c r="H6445">
        <f t="shared" si="730"/>
        <v>39.630420805535174</v>
      </c>
      <c r="I6445">
        <f t="shared" si="731"/>
        <v>33.26766566432304</v>
      </c>
      <c r="J6445">
        <f t="shared" si="732"/>
        <v>0</v>
      </c>
      <c r="K6445" s="165"/>
      <c r="M6445" s="66"/>
      <c r="Q6445" s="66"/>
      <c r="S6445">
        <f t="shared" si="733"/>
        <v>33.26766566432304</v>
      </c>
      <c r="T6445">
        <f t="shared" si="734"/>
        <v>0</v>
      </c>
      <c r="U6445">
        <f t="shared" si="738"/>
        <v>39.630420805535174</v>
      </c>
      <c r="V6445">
        <f t="shared" si="735"/>
        <v>0</v>
      </c>
    </row>
    <row r="6446" spans="1:22">
      <c r="A6446" s="12">
        <f t="shared" si="729"/>
        <v>0</v>
      </c>
      <c r="B6446" t="str">
        <f>YEAR(C6446)&amp;VLOOKUP(MONTH(C6446),lookup!$G$2:$N$13,8)</f>
        <v>2025M11</v>
      </c>
      <c r="C6446" s="7">
        <f t="shared" si="737"/>
        <v>45983</v>
      </c>
      <c r="D6446" s="126">
        <v>42.985534419824631</v>
      </c>
      <c r="E6446">
        <f t="shared" si="739"/>
        <v>42.785528316173995</v>
      </c>
      <c r="F6446" s="126">
        <v>35.76617553002329</v>
      </c>
      <c r="G6446">
        <f t="shared" si="736"/>
        <v>35.568847064183373</v>
      </c>
      <c r="H6446">
        <f t="shared" si="730"/>
        <v>39.649079036263103</v>
      </c>
      <c r="I6446">
        <f t="shared" si="731"/>
        <v>33.273223360083456</v>
      </c>
      <c r="J6446">
        <f t="shared" si="732"/>
        <v>0</v>
      </c>
      <c r="K6446" s="165"/>
      <c r="M6446" s="66"/>
      <c r="Q6446" s="66"/>
      <c r="S6446">
        <f t="shared" si="733"/>
        <v>33.273223360083456</v>
      </c>
      <c r="T6446">
        <f t="shared" si="734"/>
        <v>0</v>
      </c>
      <c r="U6446">
        <f t="shared" si="738"/>
        <v>39.649079036263103</v>
      </c>
      <c r="V6446">
        <f t="shared" si="735"/>
        <v>0</v>
      </c>
    </row>
    <row r="6447" spans="1:22">
      <c r="A6447" s="12">
        <f t="shared" si="729"/>
        <v>0</v>
      </c>
      <c r="B6447" t="str">
        <f>YEAR(C6447)&amp;VLOOKUP(MONTH(C6447),lookup!$G$2:$N$13,8)</f>
        <v>2025M11</v>
      </c>
      <c r="C6447" s="7">
        <f t="shared" si="737"/>
        <v>45984</v>
      </c>
      <c r="D6447" s="126">
        <v>42.784472852049831</v>
      </c>
      <c r="E6447">
        <f t="shared" si="739"/>
        <v>42.75410473305098</v>
      </c>
      <c r="F6447" s="126">
        <v>35.560858937362553</v>
      </c>
      <c r="G6447">
        <f t="shared" si="736"/>
        <v>35.540136436142703</v>
      </c>
      <c r="H6447">
        <f t="shared" si="730"/>
        <v>39.638730356992923</v>
      </c>
      <c r="I6447">
        <f t="shared" si="731"/>
        <v>33.250296836240494</v>
      </c>
      <c r="J6447">
        <f t="shared" si="732"/>
        <v>0</v>
      </c>
      <c r="K6447" s="165"/>
      <c r="M6447" s="66"/>
      <c r="Q6447" s="66"/>
      <c r="S6447">
        <f t="shared" si="733"/>
        <v>33.250296836240494</v>
      </c>
      <c r="T6447">
        <f t="shared" si="734"/>
        <v>0</v>
      </c>
      <c r="U6447">
        <f t="shared" si="738"/>
        <v>39.638730356992923</v>
      </c>
      <c r="V6447">
        <f t="shared" si="735"/>
        <v>0</v>
      </c>
    </row>
    <row r="6448" spans="1:22">
      <c r="A6448" s="12">
        <f t="shared" ref="A6448:A6511" si="740">IF(D6448+D6449=D6448,IF(D6448+D6449&gt;0,1,0),0)</f>
        <v>0</v>
      </c>
      <c r="B6448" t="str">
        <f>YEAR(C6448)&amp;VLOOKUP(MONTH(C6448),lookup!$G$2:$N$13,8)</f>
        <v>2025M11</v>
      </c>
      <c r="C6448" s="7">
        <f t="shared" si="737"/>
        <v>45985</v>
      </c>
      <c r="D6448" s="126">
        <v>43.137432509280856</v>
      </c>
      <c r="E6448">
        <f t="shared" si="739"/>
        <v>42.800444904744182</v>
      </c>
      <c r="F6448" s="126">
        <v>35.766627507968337</v>
      </c>
      <c r="G6448">
        <f t="shared" si="736"/>
        <v>35.554065182453868</v>
      </c>
      <c r="H6448">
        <f t="shared" si="730"/>
        <v>39.675959480553288</v>
      </c>
      <c r="I6448">
        <f t="shared" si="731"/>
        <v>33.271321834788083</v>
      </c>
      <c r="J6448">
        <f t="shared" si="732"/>
        <v>0</v>
      </c>
      <c r="K6448" s="165"/>
      <c r="M6448" s="66"/>
      <c r="Q6448" s="66"/>
      <c r="S6448">
        <f t="shared" si="733"/>
        <v>33.271321834788083</v>
      </c>
      <c r="T6448">
        <f t="shared" si="734"/>
        <v>0</v>
      </c>
      <c r="U6448">
        <f t="shared" si="738"/>
        <v>39.675959480553288</v>
      </c>
      <c r="V6448">
        <f t="shared" si="735"/>
        <v>0</v>
      </c>
    </row>
    <row r="6449" spans="1:22">
      <c r="A6449" s="12">
        <f t="shared" si="740"/>
        <v>0</v>
      </c>
      <c r="B6449" t="str">
        <f>YEAR(C6449)&amp;VLOOKUP(MONTH(C6449),lookup!$G$2:$N$13,8)</f>
        <v>2025M11</v>
      </c>
      <c r="C6449" s="7">
        <f t="shared" si="737"/>
        <v>45986</v>
      </c>
      <c r="D6449" s="126">
        <v>42.877797997765214</v>
      </c>
      <c r="E6449">
        <f t="shared" si="739"/>
        <v>42.80377356475509</v>
      </c>
      <c r="F6449" s="126">
        <v>35.54622907254231</v>
      </c>
      <c r="G6449">
        <f t="shared" si="736"/>
        <v>35.548256557948775</v>
      </c>
      <c r="H6449">
        <f t="shared" si="730"/>
        <v>39.699054732632433</v>
      </c>
      <c r="I6449">
        <f t="shared" si="731"/>
        <v>33.277590709832701</v>
      </c>
      <c r="J6449">
        <f t="shared" si="732"/>
        <v>0</v>
      </c>
      <c r="K6449" s="165"/>
      <c r="M6449" s="66"/>
      <c r="Q6449" s="66"/>
      <c r="S6449">
        <f t="shared" si="733"/>
        <v>33.277590709832701</v>
      </c>
      <c r="T6449">
        <f t="shared" si="734"/>
        <v>0</v>
      </c>
      <c r="U6449">
        <f t="shared" si="738"/>
        <v>39.699054732632433</v>
      </c>
      <c r="V6449">
        <f t="shared" si="735"/>
        <v>0</v>
      </c>
    </row>
    <row r="6450" spans="1:22">
      <c r="A6450" s="12">
        <f t="shared" si="740"/>
        <v>0</v>
      </c>
      <c r="B6450" t="str">
        <f>YEAR(C6450)&amp;VLOOKUP(MONTH(C6450),lookup!$G$2:$N$13,8)</f>
        <v>2025M11</v>
      </c>
      <c r="C6450" s="7">
        <f t="shared" si="737"/>
        <v>45987</v>
      </c>
      <c r="D6450" s="126">
        <v>42.877769491447921</v>
      </c>
      <c r="E6450">
        <f t="shared" si="739"/>
        <v>42.851372006607335</v>
      </c>
      <c r="F6450" s="126">
        <v>35.538272545089605</v>
      </c>
      <c r="G6450">
        <f t="shared" si="736"/>
        <v>35.575150720205116</v>
      </c>
      <c r="H6450">
        <f t="shared" si="730"/>
        <v>39.725477615917399</v>
      </c>
      <c r="I6450">
        <f t="shared" si="731"/>
        <v>33.288136435107383</v>
      </c>
      <c r="J6450">
        <f t="shared" si="732"/>
        <v>0</v>
      </c>
      <c r="K6450" s="165"/>
      <c r="M6450" s="66"/>
      <c r="Q6450" s="66"/>
      <c r="S6450">
        <f t="shared" si="733"/>
        <v>33.288136435107383</v>
      </c>
      <c r="T6450">
        <f t="shared" si="734"/>
        <v>0</v>
      </c>
      <c r="U6450">
        <f t="shared" si="738"/>
        <v>39.725477615917399</v>
      </c>
      <c r="V6450">
        <f t="shared" si="735"/>
        <v>0</v>
      </c>
    </row>
    <row r="6451" spans="1:22">
      <c r="A6451" s="12">
        <f t="shared" si="740"/>
        <v>0</v>
      </c>
      <c r="B6451" t="str">
        <f>YEAR(C6451)&amp;VLOOKUP(MONTH(C6451),lookup!$G$2:$N$13,8)</f>
        <v>2025M11</v>
      </c>
      <c r="C6451" s="7">
        <f t="shared" si="737"/>
        <v>45988</v>
      </c>
      <c r="D6451" s="126">
        <v>42.801936377292073</v>
      </c>
      <c r="E6451">
        <f t="shared" si="739"/>
        <v>42.866677585321426</v>
      </c>
      <c r="F6451" s="126">
        <v>35.526990927327475</v>
      </c>
      <c r="G6451">
        <f t="shared" si="736"/>
        <v>35.584218503541869</v>
      </c>
      <c r="H6451">
        <f t="shared" si="730"/>
        <v>39.729613835509703</v>
      </c>
      <c r="I6451">
        <f t="shared" si="731"/>
        <v>33.276102816149958</v>
      </c>
      <c r="J6451">
        <f t="shared" si="732"/>
        <v>0</v>
      </c>
      <c r="K6451" s="165"/>
      <c r="M6451" s="66"/>
      <c r="Q6451" s="66"/>
      <c r="S6451">
        <f t="shared" si="733"/>
        <v>33.276102816149958</v>
      </c>
      <c r="T6451">
        <f t="shared" si="734"/>
        <v>0</v>
      </c>
      <c r="U6451">
        <f t="shared" si="738"/>
        <v>39.729613835509703</v>
      </c>
      <c r="V6451">
        <f t="shared" si="735"/>
        <v>0</v>
      </c>
    </row>
    <row r="6452" spans="1:22">
      <c r="A6452" s="12">
        <f t="shared" si="740"/>
        <v>0</v>
      </c>
      <c r="B6452" t="str">
        <f>YEAR(C6452)&amp;VLOOKUP(MONTH(C6452),lookup!$G$2:$N$13,8)</f>
        <v>2025M11</v>
      </c>
      <c r="C6452" s="7">
        <f t="shared" si="737"/>
        <v>45989</v>
      </c>
      <c r="D6452" s="126">
        <v>43.250391404578657</v>
      </c>
      <c r="E6452">
        <f t="shared" si="739"/>
        <v>42.939534760132645</v>
      </c>
      <c r="F6452" s="126">
        <v>35.881097982491887</v>
      </c>
      <c r="G6452">
        <f t="shared" si="736"/>
        <v>35.635397937026838</v>
      </c>
      <c r="H6452">
        <f t="shared" si="730"/>
        <v>39.742877752562649</v>
      </c>
      <c r="I6452">
        <f t="shared" si="731"/>
        <v>33.279142168608828</v>
      </c>
      <c r="J6452">
        <f t="shared" si="732"/>
        <v>0</v>
      </c>
      <c r="K6452" s="165"/>
      <c r="M6452" s="66"/>
      <c r="Q6452" s="66"/>
      <c r="S6452">
        <f t="shared" si="733"/>
        <v>33.279142168608828</v>
      </c>
      <c r="T6452">
        <f t="shared" si="734"/>
        <v>0</v>
      </c>
      <c r="U6452">
        <f t="shared" si="738"/>
        <v>39.742877752562649</v>
      </c>
      <c r="V6452">
        <f t="shared" si="735"/>
        <v>0</v>
      </c>
    </row>
    <row r="6453" spans="1:22">
      <c r="A6453" s="12">
        <f t="shared" si="740"/>
        <v>0</v>
      </c>
      <c r="B6453" t="str">
        <f>YEAR(C6453)&amp;VLOOKUP(MONTH(C6453),lookup!$G$2:$N$13,8)</f>
        <v>2025M11</v>
      </c>
      <c r="C6453" s="7">
        <f t="shared" si="737"/>
        <v>45990</v>
      </c>
      <c r="D6453" s="126">
        <v>43.344707322664853</v>
      </c>
      <c r="E6453">
        <f t="shared" si="739"/>
        <v>43.027922240350634</v>
      </c>
      <c r="F6453" s="126">
        <v>35.880741009556914</v>
      </c>
      <c r="G6453">
        <f t="shared" si="736"/>
        <v>35.686683681604023</v>
      </c>
      <c r="H6453">
        <f t="shared" si="730"/>
        <v>39.767882931023323</v>
      </c>
      <c r="I6453">
        <f t="shared" si="731"/>
        <v>33.284517056943045</v>
      </c>
      <c r="J6453">
        <f t="shared" si="732"/>
        <v>0</v>
      </c>
      <c r="K6453" s="165"/>
      <c r="M6453" s="66"/>
      <c r="Q6453" s="66"/>
      <c r="S6453">
        <f t="shared" si="733"/>
        <v>33.284517056943045</v>
      </c>
      <c r="T6453">
        <f t="shared" si="734"/>
        <v>0</v>
      </c>
      <c r="U6453">
        <f t="shared" si="738"/>
        <v>39.767882931023323</v>
      </c>
      <c r="V6453">
        <f t="shared" si="735"/>
        <v>0</v>
      </c>
    </row>
    <row r="6454" spans="1:22">
      <c r="A6454" s="12">
        <f t="shared" si="740"/>
        <v>0</v>
      </c>
      <c r="B6454" t="str">
        <f>YEAR(C6454)&amp;VLOOKUP(MONTH(C6454),lookup!$G$2:$N$13,8)</f>
        <v>2025M11</v>
      </c>
      <c r="C6454" s="7">
        <f t="shared" si="737"/>
        <v>45991</v>
      </c>
      <c r="D6454" s="126">
        <v>43.317629107690514</v>
      </c>
      <c r="E6454">
        <f t="shared" si="739"/>
        <v>43.063694541543057</v>
      </c>
      <c r="F6454" s="126">
        <v>35.905056488257969</v>
      </c>
      <c r="G6454">
        <f t="shared" si="736"/>
        <v>35.70689948985116</v>
      </c>
      <c r="H6454">
        <f t="shared" si="730"/>
        <v>39.78903317026311</v>
      </c>
      <c r="I6454">
        <f t="shared" si="731"/>
        <v>33.291750026544989</v>
      </c>
      <c r="J6454">
        <f t="shared" si="732"/>
        <v>0</v>
      </c>
      <c r="K6454" s="165"/>
      <c r="M6454" s="66"/>
      <c r="Q6454" s="66"/>
      <c r="S6454">
        <f t="shared" si="733"/>
        <v>33.291750026544989</v>
      </c>
      <c r="T6454">
        <f t="shared" si="734"/>
        <v>0</v>
      </c>
      <c r="U6454">
        <f t="shared" si="738"/>
        <v>39.78903317026311</v>
      </c>
      <c r="V6454">
        <f t="shared" si="735"/>
        <v>0</v>
      </c>
    </row>
    <row r="6455" spans="1:22">
      <c r="A6455" s="12">
        <f t="shared" si="740"/>
        <v>0</v>
      </c>
      <c r="B6455" t="str">
        <f>YEAR(C6455)&amp;VLOOKUP(MONTH(C6455),lookup!$G$2:$N$13,8)</f>
        <v>2025M12</v>
      </c>
      <c r="C6455" s="7">
        <f t="shared" si="737"/>
        <v>45992</v>
      </c>
      <c r="D6455" s="126">
        <v>42.482557993472533</v>
      </c>
      <c r="E6455">
        <f t="shared" si="739"/>
        <v>43.011888195857587</v>
      </c>
      <c r="F6455" s="126">
        <v>35.061545357364004</v>
      </c>
      <c r="G6455">
        <f t="shared" si="736"/>
        <v>35.635302081503063</v>
      </c>
      <c r="H6455">
        <f t="shared" ref="H6455:H6495" si="741">IF(INDEX(D:D,MATCH(DATE(YEAR($C6455)-1,MONTH($C6455),DAY($C6455)),$C:$C,0),1)=0,0,(INDEX(E:E,MATCH(DATE(YEAR($C6455)-1,MONTH($C6455),DAY($C6455)),$C:$C,0),1)+INDEX(E:E,MATCH(DATE(YEAR($C6455)-2,MONTH($C6455),DAY($C6455)),$C:$C,0),1)+INDEX(E:E,MATCH(DATE(YEAR($C6455)-3,MONTH($C6455),DAY($C6455)),$C:$C,0),1)+INDEX(E:E,MATCH(DATE(YEAR($C6455)-4,MONTH($C6455),DAY($C6455)),$C:$C,0),1)+INDEX(E:E,MATCH(DATE(YEAR($C6455)-5,MONTH($C6455),DAY($C6455)),$C:$C,0),1))/5)</f>
        <v>39.786900863882465</v>
      </c>
      <c r="I6455">
        <f t="shared" ref="I6455:I6495" si="742">IF(INDEX(D:D,MATCH(DATE(YEAR($C6455)-1,MONTH($C6455),DAY($C6455)),$C:$C,0),1)=0,0,(INDEX(G:G,MATCH(DATE(YEAR($C6455)-1,MONTH($C6455),DAY($C6455)),$C:$C,0),1)+INDEX(G:G,MATCH(DATE(YEAR($C6455)-2,MONTH($C6455),DAY($C6455)),$C:$C,0),1)+INDEX(G:G,MATCH(DATE(YEAR($C6455)-3,MONTH($C6455),DAY($C6455)),$C:$C,0),1)+INDEX(G:G,MATCH(DATE(YEAR($C6455)-4,MONTH($C6455),DAY($C6455)),$C:$C,0),1)+INDEX(G:G,MATCH(DATE(YEAR($C6455)-5,MONTH($C6455),DAY($C6455)),$C:$C,0),1))/5)</f>
        <v>33.274225542781878</v>
      </c>
      <c r="J6455">
        <f t="shared" ref="J6455:J6494" si="743">INDEX(L:AW,MATCH(C6455,C:C,0),MATCH($J$1,$L$1:$AW$1,0))*(IF(K6455=$S$1,1,IF(M6455=$S$1,1,IF(O6455=$S$1,1,IF(Q6455=$S$1,1,0)))))</f>
        <v>0</v>
      </c>
      <c r="K6455" s="165"/>
      <c r="M6455" s="66"/>
      <c r="Q6455" s="66"/>
      <c r="S6455">
        <f t="shared" si="733"/>
        <v>33.274225542781878</v>
      </c>
      <c r="T6455">
        <f t="shared" si="734"/>
        <v>0</v>
      </c>
      <c r="U6455">
        <f t="shared" si="738"/>
        <v>39.786900863882472</v>
      </c>
      <c r="V6455">
        <f t="shared" si="735"/>
        <v>0</v>
      </c>
    </row>
    <row r="6456" spans="1:22">
      <c r="A6456" s="12">
        <f t="shared" si="740"/>
        <v>0</v>
      </c>
      <c r="B6456" t="str">
        <f>YEAR(C6456)&amp;VLOOKUP(MONTH(C6456),lookup!$G$2:$N$13,8)</f>
        <v>2025M12</v>
      </c>
      <c r="C6456" s="7">
        <f t="shared" si="737"/>
        <v>45993</v>
      </c>
      <c r="D6456" s="126">
        <v>43.17425738820765</v>
      </c>
      <c r="E6456">
        <f t="shared" si="739"/>
        <v>43.038897075520488</v>
      </c>
      <c r="F6456" s="126">
        <v>35.741289201328122</v>
      </c>
      <c r="G6456">
        <f t="shared" si="736"/>
        <v>35.650636492024589</v>
      </c>
      <c r="H6456">
        <f t="shared" si="741"/>
        <v>39.774859380563861</v>
      </c>
      <c r="I6456">
        <f t="shared" si="742"/>
        <v>33.244104939415571</v>
      </c>
      <c r="J6456">
        <f t="shared" si="743"/>
        <v>0</v>
      </c>
      <c r="K6456" s="165"/>
      <c r="M6456" s="66"/>
      <c r="Q6456" s="66"/>
      <c r="S6456">
        <f t="shared" si="733"/>
        <v>33.244104939415571</v>
      </c>
      <c r="T6456">
        <f t="shared" si="734"/>
        <v>0</v>
      </c>
      <c r="U6456">
        <f t="shared" si="738"/>
        <v>39.774859380563861</v>
      </c>
      <c r="V6456">
        <f t="shared" si="735"/>
        <v>0</v>
      </c>
    </row>
    <row r="6457" spans="1:22">
      <c r="A6457" s="12">
        <f t="shared" si="740"/>
        <v>0</v>
      </c>
      <c r="B6457" t="str">
        <f>YEAR(C6457)&amp;VLOOKUP(MONTH(C6457),lookup!$G$2:$N$13,8)</f>
        <v>2025M12</v>
      </c>
      <c r="C6457" s="7">
        <f t="shared" si="737"/>
        <v>45994</v>
      </c>
      <c r="D6457" s="126">
        <v>43.183412521338909</v>
      </c>
      <c r="E6457">
        <f t="shared" si="739"/>
        <v>43.089787661914414</v>
      </c>
      <c r="F6457" s="126">
        <v>35.679120659999228</v>
      </c>
      <c r="G6457">
        <f t="shared" si="736"/>
        <v>35.671619693963294</v>
      </c>
      <c r="H6457">
        <f t="shared" si="741"/>
        <v>39.780958469824917</v>
      </c>
      <c r="I6457">
        <f t="shared" si="742"/>
        <v>33.238973332010247</v>
      </c>
      <c r="J6457">
        <f t="shared" si="743"/>
        <v>0</v>
      </c>
      <c r="K6457" s="165"/>
      <c r="M6457" s="66"/>
      <c r="Q6457" s="66"/>
      <c r="S6457">
        <f t="shared" si="733"/>
        <v>33.238973332010247</v>
      </c>
      <c r="T6457">
        <f t="shared" si="734"/>
        <v>0</v>
      </c>
      <c r="U6457">
        <f t="shared" si="738"/>
        <v>39.780958469824924</v>
      </c>
      <c r="V6457">
        <f t="shared" si="735"/>
        <v>0</v>
      </c>
    </row>
    <row r="6458" spans="1:22">
      <c r="A6458" s="12">
        <f t="shared" si="740"/>
        <v>0</v>
      </c>
      <c r="B6458" t="str">
        <f>YEAR(C6458)&amp;VLOOKUP(MONTH(C6458),lookup!$G$2:$N$13,8)</f>
        <v>2025M12</v>
      </c>
      <c r="C6458" s="7">
        <f t="shared" si="737"/>
        <v>45995</v>
      </c>
      <c r="D6458" s="126">
        <v>43.322864573750977</v>
      </c>
      <c r="E6458">
        <f t="shared" si="739"/>
        <v>43.123645535322723</v>
      </c>
      <c r="F6458" s="126">
        <v>35.854156861161648</v>
      </c>
      <c r="G6458">
        <f t="shared" si="736"/>
        <v>35.689117370273607</v>
      </c>
      <c r="H6458">
        <f t="shared" si="741"/>
        <v>39.755898371904642</v>
      </c>
      <c r="I6458">
        <f t="shared" si="742"/>
        <v>33.202391508894053</v>
      </c>
      <c r="J6458">
        <f t="shared" si="743"/>
        <v>0</v>
      </c>
      <c r="K6458" s="165"/>
      <c r="M6458" s="66"/>
      <c r="Q6458" s="66"/>
      <c r="S6458">
        <f t="shared" si="733"/>
        <v>33.202391508894053</v>
      </c>
      <c r="T6458">
        <f t="shared" si="734"/>
        <v>0</v>
      </c>
      <c r="U6458">
        <f t="shared" si="738"/>
        <v>39.755898371904642</v>
      </c>
      <c r="V6458">
        <f t="shared" si="735"/>
        <v>0</v>
      </c>
    </row>
    <row r="6459" spans="1:22">
      <c r="A6459" s="12">
        <f t="shared" si="740"/>
        <v>0</v>
      </c>
      <c r="B6459" t="str">
        <f>YEAR(C6459)&amp;VLOOKUP(MONTH(C6459),lookup!$G$2:$N$13,8)</f>
        <v>2025M12</v>
      </c>
      <c r="C6459" s="7">
        <f t="shared" si="737"/>
        <v>45996</v>
      </c>
      <c r="D6459" s="126">
        <v>42.77899412280027</v>
      </c>
      <c r="E6459">
        <f t="shared" si="739"/>
        <v>43.075068877761595</v>
      </c>
      <c r="F6459" s="126">
        <v>35.258791660812612</v>
      </c>
      <c r="G6459">
        <f t="shared" si="736"/>
        <v>35.620525803721073</v>
      </c>
      <c r="H6459">
        <f t="shared" si="741"/>
        <v>39.791710012379106</v>
      </c>
      <c r="I6459">
        <f t="shared" si="742"/>
        <v>33.223287402307243</v>
      </c>
      <c r="J6459">
        <f t="shared" si="743"/>
        <v>0</v>
      </c>
      <c r="K6459" s="165"/>
      <c r="M6459" s="66"/>
      <c r="Q6459" s="66"/>
      <c r="S6459">
        <f t="shared" si="733"/>
        <v>33.223287402307243</v>
      </c>
      <c r="T6459">
        <f t="shared" si="734"/>
        <v>0</v>
      </c>
      <c r="U6459">
        <f t="shared" si="738"/>
        <v>39.791710012379113</v>
      </c>
      <c r="V6459">
        <f t="shared" si="735"/>
        <v>0</v>
      </c>
    </row>
    <row r="6460" spans="1:22">
      <c r="A6460" s="12">
        <f t="shared" si="740"/>
        <v>0</v>
      </c>
      <c r="B6460" t="str">
        <f>YEAR(C6460)&amp;VLOOKUP(MONTH(C6460),lookup!$G$2:$N$13,8)</f>
        <v>2025M12</v>
      </c>
      <c r="C6460" s="7">
        <f t="shared" si="737"/>
        <v>45997</v>
      </c>
      <c r="D6460" s="126">
        <v>43.509225511063896</v>
      </c>
      <c r="E6460">
        <f t="shared" si="739"/>
        <v>43.107212376364707</v>
      </c>
      <c r="F6460" s="126">
        <v>36.061680140352053</v>
      </c>
      <c r="G6460">
        <f t="shared" si="736"/>
        <v>35.644864159595173</v>
      </c>
      <c r="H6460">
        <f t="shared" si="741"/>
        <v>39.778820905681464</v>
      </c>
      <c r="I6460">
        <f t="shared" si="742"/>
        <v>33.198468791691575</v>
      </c>
      <c r="J6460">
        <f t="shared" si="743"/>
        <v>0</v>
      </c>
      <c r="K6460" s="165"/>
      <c r="M6460" s="66"/>
      <c r="Q6460" s="66"/>
      <c r="S6460">
        <f t="shared" si="733"/>
        <v>33.198468791691575</v>
      </c>
      <c r="T6460">
        <f t="shared" si="734"/>
        <v>0</v>
      </c>
      <c r="U6460">
        <f t="shared" si="738"/>
        <v>39.778820905681471</v>
      </c>
      <c r="V6460">
        <f t="shared" si="735"/>
        <v>0</v>
      </c>
    </row>
    <row r="6461" spans="1:22">
      <c r="A6461" s="12">
        <f t="shared" si="740"/>
        <v>0</v>
      </c>
      <c r="B6461" t="str">
        <f>YEAR(C6461)&amp;VLOOKUP(MONTH(C6461),lookup!$G$2:$N$13,8)</f>
        <v>2025M12</v>
      </c>
      <c r="C6461" s="7">
        <f t="shared" si="737"/>
        <v>45998</v>
      </c>
      <c r="D6461" s="126">
        <v>43.46509652664799</v>
      </c>
      <c r="E6461">
        <f t="shared" si="739"/>
        <v>43.19661491271161</v>
      </c>
      <c r="F6461" s="126">
        <v>35.769758806036236</v>
      </c>
      <c r="G6461">
        <f t="shared" si="736"/>
        <v>35.696945559264478</v>
      </c>
      <c r="H6461">
        <f t="shared" si="741"/>
        <v>39.762079823916409</v>
      </c>
      <c r="I6461">
        <f t="shared" si="742"/>
        <v>33.172608650410936</v>
      </c>
      <c r="J6461">
        <f t="shared" si="743"/>
        <v>0</v>
      </c>
      <c r="K6461" s="165"/>
      <c r="M6461" s="66"/>
      <c r="Q6461" s="66"/>
      <c r="S6461">
        <f t="shared" si="733"/>
        <v>33.172608650410936</v>
      </c>
      <c r="T6461">
        <f t="shared" si="734"/>
        <v>0</v>
      </c>
      <c r="U6461">
        <f t="shared" si="738"/>
        <v>39.762079823916416</v>
      </c>
      <c r="V6461">
        <f t="shared" si="735"/>
        <v>0</v>
      </c>
    </row>
    <row r="6462" spans="1:22">
      <c r="A6462" s="12">
        <f t="shared" si="740"/>
        <v>0</v>
      </c>
      <c r="B6462" t="str">
        <f>YEAR(C6462)&amp;VLOOKUP(MONTH(C6462),lookup!$G$2:$N$13,8)</f>
        <v>2025M12</v>
      </c>
      <c r="C6462" s="7">
        <f t="shared" si="737"/>
        <v>45999</v>
      </c>
      <c r="D6462" s="126">
        <v>43.375588550501973</v>
      </c>
      <c r="E6462">
        <f t="shared" si="739"/>
        <v>43.217014974745183</v>
      </c>
      <c r="F6462" s="126">
        <v>35.826406873058531</v>
      </c>
      <c r="G6462">
        <f t="shared" si="736"/>
        <v>35.699123097625389</v>
      </c>
      <c r="H6462">
        <f t="shared" si="741"/>
        <v>39.754269817358363</v>
      </c>
      <c r="I6462">
        <f t="shared" si="742"/>
        <v>33.160583125566077</v>
      </c>
      <c r="J6462">
        <f t="shared" si="743"/>
        <v>0</v>
      </c>
      <c r="K6462" s="165"/>
      <c r="M6462" s="66"/>
      <c r="Q6462" s="66"/>
      <c r="S6462">
        <f t="shared" si="733"/>
        <v>33.160583125566077</v>
      </c>
      <c r="T6462">
        <f t="shared" si="734"/>
        <v>0</v>
      </c>
      <c r="U6462">
        <f t="shared" si="738"/>
        <v>39.754269817358363</v>
      </c>
      <c r="V6462">
        <f t="shared" si="735"/>
        <v>0</v>
      </c>
    </row>
    <row r="6463" spans="1:22">
      <c r="A6463" s="12">
        <f t="shared" si="740"/>
        <v>0</v>
      </c>
      <c r="B6463" t="str">
        <f>YEAR(C6463)&amp;VLOOKUP(MONTH(C6463),lookup!$G$2:$N$13,8)</f>
        <v>2025M12</v>
      </c>
      <c r="C6463" s="7">
        <f t="shared" si="737"/>
        <v>46000</v>
      </c>
      <c r="D6463" s="126">
        <v>43.085781150390027</v>
      </c>
      <c r="E6463">
        <f t="shared" si="739"/>
        <v>43.246580474473447</v>
      </c>
      <c r="F6463" s="126">
        <v>35.460289610605805</v>
      </c>
      <c r="G6463">
        <f t="shared" si="736"/>
        <v>35.705808692670217</v>
      </c>
      <c r="H6463">
        <f t="shared" si="741"/>
        <v>39.753280370290454</v>
      </c>
      <c r="I6463">
        <f t="shared" si="742"/>
        <v>33.141931486893</v>
      </c>
      <c r="J6463">
        <f t="shared" si="743"/>
        <v>0</v>
      </c>
      <c r="K6463" s="165"/>
      <c r="M6463" s="66"/>
      <c r="Q6463" s="66"/>
      <c r="S6463">
        <f t="shared" si="733"/>
        <v>33.141931486893</v>
      </c>
      <c r="T6463">
        <f t="shared" si="734"/>
        <v>0</v>
      </c>
      <c r="U6463">
        <f t="shared" si="738"/>
        <v>39.753280370290454</v>
      </c>
      <c r="V6463">
        <f t="shared" si="735"/>
        <v>0</v>
      </c>
    </row>
    <row r="6464" spans="1:22">
      <c r="A6464" s="12">
        <f t="shared" si="740"/>
        <v>0</v>
      </c>
      <c r="B6464" t="str">
        <f>YEAR(C6464)&amp;VLOOKUP(MONTH(C6464),lookup!$G$2:$N$13,8)</f>
        <v>2025M12</v>
      </c>
      <c r="C6464" s="7">
        <f t="shared" si="737"/>
        <v>46001</v>
      </c>
      <c r="D6464" s="126">
        <v>43.737774777252291</v>
      </c>
      <c r="E6464">
        <f t="shared" si="739"/>
        <v>43.316376161580514</v>
      </c>
      <c r="F6464" s="126">
        <v>36.193785515290202</v>
      </c>
      <c r="G6464">
        <f t="shared" si="736"/>
        <v>35.762392100136893</v>
      </c>
      <c r="H6464">
        <f t="shared" si="741"/>
        <v>39.756802611265087</v>
      </c>
      <c r="I6464">
        <f t="shared" si="742"/>
        <v>33.138498823214448</v>
      </c>
      <c r="J6464">
        <f t="shared" si="743"/>
        <v>0</v>
      </c>
      <c r="K6464" s="165"/>
      <c r="M6464" s="66"/>
      <c r="Q6464" s="66"/>
      <c r="S6464">
        <f t="shared" si="733"/>
        <v>33.138498823214448</v>
      </c>
      <c r="T6464">
        <f t="shared" si="734"/>
        <v>0</v>
      </c>
      <c r="U6464">
        <f t="shared" si="738"/>
        <v>39.756802611265087</v>
      </c>
      <c r="V6464">
        <f t="shared" si="735"/>
        <v>0</v>
      </c>
    </row>
    <row r="6465" spans="1:22">
      <c r="A6465" s="12">
        <f t="shared" si="740"/>
        <v>0</v>
      </c>
      <c r="B6465" t="str">
        <f>YEAR(C6465)&amp;VLOOKUP(MONTH(C6465),lookup!$G$2:$N$13,8)</f>
        <v>2025M12</v>
      </c>
      <c r="C6465" s="7">
        <f t="shared" si="737"/>
        <v>46002</v>
      </c>
      <c r="D6465" s="126">
        <v>43.298309943744023</v>
      </c>
      <c r="E6465">
        <f t="shared" si="739"/>
        <v>43.366833568892815</v>
      </c>
      <c r="F6465" s="126">
        <v>35.559237846599707</v>
      </c>
      <c r="G6465">
        <f t="shared" si="736"/>
        <v>35.779936606448345</v>
      </c>
      <c r="H6465">
        <f t="shared" si="741"/>
        <v>39.751236437813382</v>
      </c>
      <c r="I6465">
        <f t="shared" si="742"/>
        <v>33.116657556177373</v>
      </c>
      <c r="J6465">
        <f t="shared" si="743"/>
        <v>0</v>
      </c>
      <c r="K6465" s="165"/>
      <c r="M6465" s="66"/>
      <c r="Q6465" s="66"/>
      <c r="S6465">
        <f t="shared" si="733"/>
        <v>33.116657556177373</v>
      </c>
      <c r="T6465">
        <f t="shared" si="734"/>
        <v>0</v>
      </c>
      <c r="U6465">
        <f t="shared" si="738"/>
        <v>39.75123643781339</v>
      </c>
      <c r="V6465">
        <f t="shared" si="735"/>
        <v>0</v>
      </c>
    </row>
    <row r="6466" spans="1:22">
      <c r="A6466" s="12">
        <f t="shared" si="740"/>
        <v>0</v>
      </c>
      <c r="B6466" t="str">
        <f>YEAR(C6466)&amp;VLOOKUP(MONTH(C6466),lookup!$G$2:$N$13,8)</f>
        <v>2025M12</v>
      </c>
      <c r="C6466" s="7">
        <f t="shared" si="737"/>
        <v>46003</v>
      </c>
      <c r="D6466" s="126">
        <v>43.547040532611788</v>
      </c>
      <c r="E6466">
        <f t="shared" si="739"/>
        <v>43.38399581811727</v>
      </c>
      <c r="F6466" s="126">
        <v>36.003147321860993</v>
      </c>
      <c r="G6466">
        <f t="shared" si="736"/>
        <v>35.784370775367798</v>
      </c>
      <c r="H6466">
        <f t="shared" si="741"/>
        <v>39.772717911890325</v>
      </c>
      <c r="I6466">
        <f t="shared" si="742"/>
        <v>33.127235137483531</v>
      </c>
      <c r="J6466">
        <f t="shared" si="743"/>
        <v>0</v>
      </c>
      <c r="K6466" s="165"/>
      <c r="M6466" s="66"/>
      <c r="Q6466" s="66"/>
      <c r="S6466">
        <f t="shared" si="733"/>
        <v>33.127235137483531</v>
      </c>
      <c r="T6466">
        <f t="shared" si="734"/>
        <v>0</v>
      </c>
      <c r="U6466">
        <f t="shared" si="738"/>
        <v>39.772717911890325</v>
      </c>
      <c r="V6466">
        <f t="shared" si="735"/>
        <v>0</v>
      </c>
    </row>
    <row r="6467" spans="1:22">
      <c r="A6467" s="12">
        <f t="shared" si="740"/>
        <v>0</v>
      </c>
      <c r="B6467" t="str">
        <f>YEAR(C6467)&amp;VLOOKUP(MONTH(C6467),lookup!$G$2:$N$13,8)</f>
        <v>2025M12</v>
      </c>
      <c r="C6467" s="7">
        <f t="shared" si="737"/>
        <v>46004</v>
      </c>
      <c r="D6467" s="126">
        <v>43.791060231642604</v>
      </c>
      <c r="E6467">
        <f t="shared" si="739"/>
        <v>43.474413592002804</v>
      </c>
      <c r="F6467" s="126">
        <v>35.94015909922657</v>
      </c>
      <c r="G6467">
        <f t="shared" si="736"/>
        <v>35.841156264701198</v>
      </c>
      <c r="H6467">
        <f t="shared" si="741"/>
        <v>39.800156496641435</v>
      </c>
      <c r="I6467">
        <f t="shared" si="742"/>
        <v>33.142464060573985</v>
      </c>
      <c r="J6467">
        <f t="shared" si="743"/>
        <v>0</v>
      </c>
      <c r="K6467" s="165"/>
      <c r="M6467" s="66"/>
      <c r="Q6467" s="66"/>
      <c r="S6467">
        <f t="shared" si="733"/>
        <v>33.142464060573985</v>
      </c>
      <c r="T6467">
        <f t="shared" si="734"/>
        <v>0</v>
      </c>
      <c r="U6467">
        <f t="shared" si="738"/>
        <v>39.800156496641435</v>
      </c>
      <c r="V6467">
        <f t="shared" si="735"/>
        <v>0</v>
      </c>
    </row>
    <row r="6468" spans="1:22">
      <c r="A6468" s="12">
        <f t="shared" si="740"/>
        <v>0</v>
      </c>
      <c r="B6468" t="str">
        <f>YEAR(C6468)&amp;VLOOKUP(MONTH(C6468),lookup!$G$2:$N$13,8)</f>
        <v>2025M12</v>
      </c>
      <c r="C6468" s="7">
        <f t="shared" si="737"/>
        <v>46005</v>
      </c>
      <c r="D6468" s="126">
        <v>43.387492858004279</v>
      </c>
      <c r="E6468">
        <f t="shared" si="739"/>
        <v>43.467797326811777</v>
      </c>
      <c r="F6468" s="126">
        <v>35.802373902357182</v>
      </c>
      <c r="G6468">
        <f t="shared" si="736"/>
        <v>35.822946877268073</v>
      </c>
      <c r="H6468">
        <f t="shared" si="741"/>
        <v>39.820301969411787</v>
      </c>
      <c r="I6468">
        <f t="shared" si="742"/>
        <v>33.143571643910263</v>
      </c>
      <c r="J6468">
        <f t="shared" si="743"/>
        <v>0</v>
      </c>
      <c r="K6468" s="165"/>
      <c r="M6468" s="66"/>
      <c r="Q6468" s="66"/>
      <c r="S6468">
        <f t="shared" ref="S6468:S6531" si="744">AVERAGE(G6103+G5737+G5372+G5007+G4642)/5</f>
        <v>33.143571643910263</v>
      </c>
      <c r="T6468">
        <f t="shared" ref="T6468:T6486" si="745">S6468-I6468</f>
        <v>0</v>
      </c>
      <c r="U6468">
        <f t="shared" si="738"/>
        <v>39.820301969411787</v>
      </c>
      <c r="V6468">
        <f t="shared" ref="V6468:V6531" si="746">U6468-H6468</f>
        <v>0</v>
      </c>
    </row>
    <row r="6469" spans="1:22">
      <c r="A6469" s="12">
        <f t="shared" si="740"/>
        <v>0</v>
      </c>
      <c r="B6469" t="str">
        <f>YEAR(C6469)&amp;VLOOKUP(MONTH(C6469),lookup!$G$2:$N$13,8)</f>
        <v>2025M12</v>
      </c>
      <c r="C6469" s="7">
        <f t="shared" si="737"/>
        <v>46006</v>
      </c>
      <c r="D6469" s="126">
        <v>43.20645044397093</v>
      </c>
      <c r="E6469">
        <f t="shared" si="739"/>
        <v>43.461687721109527</v>
      </c>
      <c r="F6469" s="126">
        <v>35.45669688712313</v>
      </c>
      <c r="G6469">
        <f t="shared" si="736"/>
        <v>35.803081113712452</v>
      </c>
      <c r="H6469">
        <f t="shared" si="741"/>
        <v>39.836086421899573</v>
      </c>
      <c r="I6469">
        <f t="shared" si="742"/>
        <v>33.149588134413783</v>
      </c>
      <c r="J6469">
        <f t="shared" si="743"/>
        <v>0</v>
      </c>
      <c r="K6469" s="165"/>
      <c r="M6469" s="66"/>
      <c r="Q6469" s="66"/>
      <c r="S6469">
        <f t="shared" si="744"/>
        <v>33.149588134413783</v>
      </c>
      <c r="T6469">
        <f t="shared" si="745"/>
        <v>0</v>
      </c>
      <c r="U6469">
        <f t="shared" si="738"/>
        <v>39.836086421899573</v>
      </c>
      <c r="V6469">
        <f t="shared" si="746"/>
        <v>0</v>
      </c>
    </row>
    <row r="6470" spans="1:22">
      <c r="A6470" s="12">
        <f t="shared" si="740"/>
        <v>0</v>
      </c>
      <c r="B6470" t="str">
        <f>YEAR(C6470)&amp;VLOOKUP(MONTH(C6470),lookup!$G$2:$N$13,8)</f>
        <v>2025M12</v>
      </c>
      <c r="C6470" s="7">
        <f t="shared" si="737"/>
        <v>46007</v>
      </c>
      <c r="D6470" s="126">
        <v>43.299454992390757</v>
      </c>
      <c r="E6470">
        <f t="shared" si="739"/>
        <v>43.420402724989117</v>
      </c>
      <c r="F6470" s="126">
        <v>35.615157511007041</v>
      </c>
      <c r="G6470">
        <f t="shared" si="736"/>
        <v>35.741659028227303</v>
      </c>
      <c r="H6470">
        <f t="shared" si="741"/>
        <v>39.87368576505304</v>
      </c>
      <c r="I6470">
        <f t="shared" si="742"/>
        <v>33.168076220847396</v>
      </c>
      <c r="J6470">
        <f t="shared" si="743"/>
        <v>0</v>
      </c>
      <c r="K6470" s="165"/>
      <c r="M6470" s="66"/>
      <c r="Q6470" s="66"/>
      <c r="S6470">
        <f t="shared" si="744"/>
        <v>33.168076220847396</v>
      </c>
      <c r="T6470">
        <f t="shared" si="745"/>
        <v>0</v>
      </c>
      <c r="U6470">
        <f t="shared" si="738"/>
        <v>39.873685765053025</v>
      </c>
      <c r="V6470">
        <f t="shared" si="746"/>
        <v>0</v>
      </c>
    </row>
    <row r="6471" spans="1:22">
      <c r="A6471" s="12">
        <f t="shared" si="740"/>
        <v>0</v>
      </c>
      <c r="B6471" t="str">
        <f>YEAR(C6471)&amp;VLOOKUP(MONTH(C6471),lookup!$G$2:$N$13,8)</f>
        <v>2025M12</v>
      </c>
      <c r="C6471" s="7">
        <f t="shared" si="737"/>
        <v>46008</v>
      </c>
      <c r="D6471" s="126">
        <v>43.474464033522331</v>
      </c>
      <c r="E6471">
        <f t="shared" si="739"/>
        <v>43.459374912666405</v>
      </c>
      <c r="F6471" s="126">
        <v>35.682947975009206</v>
      </c>
      <c r="G6471">
        <f t="shared" si="736"/>
        <v>35.76588435336997</v>
      </c>
      <c r="H6471">
        <f t="shared" si="741"/>
        <v>39.885632581833868</v>
      </c>
      <c r="I6471">
        <f t="shared" si="742"/>
        <v>33.176070757046908</v>
      </c>
      <c r="J6471">
        <f t="shared" si="743"/>
        <v>0</v>
      </c>
      <c r="K6471" s="165"/>
      <c r="M6471" s="66"/>
      <c r="Q6471" s="66"/>
      <c r="S6471">
        <f t="shared" si="744"/>
        <v>33.176070757046908</v>
      </c>
      <c r="T6471">
        <f t="shared" si="745"/>
        <v>0</v>
      </c>
      <c r="U6471">
        <f t="shared" si="738"/>
        <v>39.885632581833875</v>
      </c>
      <c r="V6471">
        <f t="shared" si="746"/>
        <v>0</v>
      </c>
    </row>
    <row r="6472" spans="1:22">
      <c r="A6472" s="12">
        <f t="shared" si="740"/>
        <v>0</v>
      </c>
      <c r="B6472" t="str">
        <f>YEAR(C6472)&amp;VLOOKUP(MONTH(C6472),lookup!$G$2:$N$13,8)</f>
        <v>2025M12</v>
      </c>
      <c r="C6472" s="7">
        <f t="shared" si="737"/>
        <v>46009</v>
      </c>
      <c r="D6472" s="126">
        <v>43.567031998068302</v>
      </c>
      <c r="E6472">
        <f t="shared" si="739"/>
        <v>43.450369444422122</v>
      </c>
      <c r="F6472" s="126">
        <v>35.900439014955339</v>
      </c>
      <c r="G6472">
        <f t="shared" ref="G6472:G6535" si="747">AVERAGE(SUM(F6465:F6472)/8,SUM(F6467:F6472)/6)</f>
        <v>35.738991171523573</v>
      </c>
      <c r="H6472">
        <f t="shared" si="741"/>
        <v>39.947030780129616</v>
      </c>
      <c r="I6472">
        <f t="shared" si="742"/>
        <v>33.210710373855704</v>
      </c>
      <c r="J6472">
        <f t="shared" si="743"/>
        <v>0</v>
      </c>
      <c r="K6472" s="165"/>
      <c r="M6472" s="66"/>
      <c r="Q6472" s="66"/>
      <c r="S6472">
        <f t="shared" si="744"/>
        <v>33.210710373855704</v>
      </c>
      <c r="T6472">
        <f t="shared" si="745"/>
        <v>0</v>
      </c>
      <c r="U6472">
        <f t="shared" si="738"/>
        <v>39.947030780129616</v>
      </c>
      <c r="V6472">
        <f t="shared" si="746"/>
        <v>0</v>
      </c>
    </row>
    <row r="6473" spans="1:22">
      <c r="A6473" s="12">
        <f t="shared" si="740"/>
        <v>0</v>
      </c>
      <c r="B6473" t="str">
        <f>YEAR(C6473)&amp;VLOOKUP(MONTH(C6473),lookup!$G$2:$N$13,8)</f>
        <v>2025M12</v>
      </c>
      <c r="C6473" s="7">
        <f t="shared" si="737"/>
        <v>46010</v>
      </c>
      <c r="D6473" s="126">
        <v>43.259307533704629</v>
      </c>
      <c r="E6473">
        <f t="shared" si="739"/>
        <v>43.403619068966492</v>
      </c>
      <c r="F6473" s="126">
        <v>35.523738480737066</v>
      </c>
      <c r="G6473">
        <f t="shared" si="747"/>
        <v>35.702070742949701</v>
      </c>
      <c r="H6473">
        <f t="shared" si="741"/>
        <v>39.976453458081224</v>
      </c>
      <c r="I6473">
        <f t="shared" si="742"/>
        <v>33.222707187563636</v>
      </c>
      <c r="J6473">
        <f t="shared" si="743"/>
        <v>0</v>
      </c>
      <c r="K6473" s="165"/>
      <c r="M6473" s="66"/>
      <c r="Q6473" s="66"/>
      <c r="S6473">
        <f t="shared" si="744"/>
        <v>33.222707187563636</v>
      </c>
      <c r="T6473">
        <f t="shared" si="745"/>
        <v>0</v>
      </c>
      <c r="U6473">
        <f t="shared" si="738"/>
        <v>39.976453458081224</v>
      </c>
      <c r="V6473">
        <f t="shared" si="746"/>
        <v>0</v>
      </c>
    </row>
    <row r="6474" spans="1:22">
      <c r="A6474" s="12">
        <f t="shared" si="740"/>
        <v>0</v>
      </c>
      <c r="B6474" t="str">
        <f>YEAR(C6474)&amp;VLOOKUP(MONTH(C6474),lookup!$G$2:$N$13,8)</f>
        <v>2025M12</v>
      </c>
      <c r="C6474" s="7">
        <f t="shared" si="737"/>
        <v>46011</v>
      </c>
      <c r="D6474" s="126">
        <v>43.483340426102089</v>
      </c>
      <c r="E6474">
        <f t="shared" si="739"/>
        <v>43.407625109651121</v>
      </c>
      <c r="F6474" s="126">
        <v>35.635470556913198</v>
      </c>
      <c r="G6474">
        <f t="shared" si="747"/>
        <v>35.665182333020127</v>
      </c>
      <c r="H6474">
        <f t="shared" si="741"/>
        <v>40.005072926569802</v>
      </c>
      <c r="I6474">
        <f t="shared" si="742"/>
        <v>33.239735138762192</v>
      </c>
      <c r="J6474">
        <f t="shared" si="743"/>
        <v>0</v>
      </c>
      <c r="K6474" s="165"/>
      <c r="M6474" s="66"/>
      <c r="Q6474" s="66"/>
      <c r="S6474">
        <f t="shared" si="744"/>
        <v>33.239735138762192</v>
      </c>
      <c r="T6474">
        <f t="shared" si="745"/>
        <v>0</v>
      </c>
      <c r="U6474">
        <f t="shared" si="738"/>
        <v>40.005072926569802</v>
      </c>
      <c r="V6474">
        <f t="shared" si="746"/>
        <v>0</v>
      </c>
    </row>
    <row r="6475" spans="1:22">
      <c r="A6475" s="12">
        <f t="shared" si="740"/>
        <v>0</v>
      </c>
      <c r="B6475" t="str">
        <f>YEAR(C6475)&amp;VLOOKUP(MONTH(C6475),lookup!$G$2:$N$13,8)</f>
        <v>2025M12</v>
      </c>
      <c r="C6475" s="7">
        <f t="shared" si="737"/>
        <v>46012</v>
      </c>
      <c r="D6475" s="126">
        <v>43.441383042838517</v>
      </c>
      <c r="E6475">
        <f t="shared" si="739"/>
        <v>43.405348001923173</v>
      </c>
      <c r="F6475" s="126">
        <v>35.711884991432129</v>
      </c>
      <c r="G6475">
        <f t="shared" si="747"/>
        <v>35.672180876642059</v>
      </c>
      <c r="H6475">
        <f t="shared" si="741"/>
        <v>40.048460618744478</v>
      </c>
      <c r="I6475">
        <f t="shared" si="742"/>
        <v>33.266038545552433</v>
      </c>
      <c r="J6475">
        <f t="shared" si="743"/>
        <v>0</v>
      </c>
      <c r="K6475" s="165"/>
      <c r="M6475" s="66"/>
      <c r="Q6475" s="66"/>
      <c r="S6475">
        <f t="shared" si="744"/>
        <v>33.266038545552433</v>
      </c>
      <c r="T6475">
        <f t="shared" si="745"/>
        <v>0</v>
      </c>
      <c r="U6475">
        <f t="shared" si="738"/>
        <v>40.048460618744485</v>
      </c>
      <c r="V6475">
        <f t="shared" si="746"/>
        <v>0</v>
      </c>
    </row>
    <row r="6476" spans="1:22">
      <c r="A6476" s="12">
        <f t="shared" si="740"/>
        <v>0</v>
      </c>
      <c r="B6476" t="str">
        <f>YEAR(C6476)&amp;VLOOKUP(MONTH(C6476),lookup!$G$2:$N$13,8)</f>
        <v>2025M12</v>
      </c>
      <c r="C6476" s="7">
        <f t="shared" ref="C6476:C6539" si="748">C6475+1</f>
        <v>46013</v>
      </c>
      <c r="D6476" s="126">
        <v>43.328160717812608</v>
      </c>
      <c r="E6476">
        <f t="shared" si="739"/>
        <v>43.404031886946342</v>
      </c>
      <c r="F6476" s="126">
        <v>35.486353375078011</v>
      </c>
      <c r="G6476">
        <f t="shared" si="747"/>
        <v>35.64169591569302</v>
      </c>
      <c r="H6476">
        <f t="shared" si="741"/>
        <v>40.063417132626512</v>
      </c>
      <c r="I6476">
        <f t="shared" si="742"/>
        <v>33.272908819965778</v>
      </c>
      <c r="J6476">
        <f t="shared" si="743"/>
        <v>0</v>
      </c>
      <c r="K6476" s="165"/>
      <c r="M6476" s="66"/>
      <c r="Q6476" s="66"/>
      <c r="S6476">
        <f t="shared" si="744"/>
        <v>33.272908819965778</v>
      </c>
      <c r="T6476">
        <f t="shared" si="745"/>
        <v>0</v>
      </c>
      <c r="U6476">
        <f t="shared" si="738"/>
        <v>40.063417132626512</v>
      </c>
      <c r="V6476">
        <f t="shared" si="746"/>
        <v>0</v>
      </c>
    </row>
    <row r="6477" spans="1:22">
      <c r="A6477" s="12">
        <f t="shared" si="740"/>
        <v>0</v>
      </c>
      <c r="B6477" t="str">
        <f>YEAR(C6477)&amp;VLOOKUP(MONTH(C6477),lookup!$G$2:$N$13,8)</f>
        <v>2025M12</v>
      </c>
      <c r="C6477" s="7">
        <f t="shared" si="748"/>
        <v>46014</v>
      </c>
      <c r="D6477" s="126">
        <v>43.368122572421875</v>
      </c>
      <c r="E6477">
        <f t="shared" si="739"/>
        <v>43.405274606549497</v>
      </c>
      <c r="F6477" s="126">
        <v>35.541934851665737</v>
      </c>
      <c r="G6477">
        <f t="shared" si="747"/>
        <v>35.635272194864982</v>
      </c>
      <c r="H6477">
        <f t="shared" si="741"/>
        <v>40.093971971641693</v>
      </c>
      <c r="I6477">
        <f t="shared" si="742"/>
        <v>33.282244015699327</v>
      </c>
      <c r="J6477">
        <f t="shared" si="743"/>
        <v>0</v>
      </c>
      <c r="K6477" s="165"/>
      <c r="M6477" s="66"/>
      <c r="Q6477" s="66"/>
      <c r="S6477">
        <f t="shared" si="744"/>
        <v>33.282244015699327</v>
      </c>
      <c r="T6477">
        <f t="shared" si="745"/>
        <v>0</v>
      </c>
      <c r="U6477">
        <f t="shared" si="738"/>
        <v>40.093971971641693</v>
      </c>
      <c r="V6477">
        <f t="shared" si="746"/>
        <v>0</v>
      </c>
    </row>
    <row r="6478" spans="1:22">
      <c r="A6478" s="12">
        <f t="shared" si="740"/>
        <v>0</v>
      </c>
      <c r="B6478" t="str">
        <f>YEAR(C6478)&amp;VLOOKUP(MONTH(C6478),lookup!$G$2:$N$13,8)</f>
        <v>2025M12</v>
      </c>
      <c r="C6478" s="7">
        <f t="shared" si="748"/>
        <v>46015</v>
      </c>
      <c r="D6478" s="126">
        <v>44.307316185074313</v>
      </c>
      <c r="E6478">
        <f t="shared" si="739"/>
        <v>43.52995628000938</v>
      </c>
      <c r="F6478" s="126">
        <v>35.751605389330386</v>
      </c>
      <c r="G6478">
        <f t="shared" si="747"/>
        <v>35.631397385124778</v>
      </c>
      <c r="H6478">
        <f t="shared" si="741"/>
        <v>40.230161724082677</v>
      </c>
      <c r="I6478">
        <f t="shared" si="742"/>
        <v>33.348762689314917</v>
      </c>
      <c r="J6478">
        <f t="shared" si="743"/>
        <v>0</v>
      </c>
      <c r="K6478" s="165"/>
      <c r="M6478" s="66"/>
      <c r="Q6478" s="66"/>
      <c r="S6478">
        <f t="shared" si="744"/>
        <v>33.348762689314917</v>
      </c>
      <c r="T6478">
        <f t="shared" si="745"/>
        <v>0</v>
      </c>
      <c r="U6478">
        <f t="shared" si="738"/>
        <v>40.230161724082677</v>
      </c>
      <c r="V6478">
        <f t="shared" si="746"/>
        <v>0</v>
      </c>
    </row>
    <row r="6479" spans="1:22">
      <c r="A6479" s="12">
        <f t="shared" si="740"/>
        <v>0</v>
      </c>
      <c r="B6479" t="str">
        <f>YEAR(C6479)&amp;VLOOKUP(MONTH(C6479),lookup!$G$2:$N$13,8)</f>
        <v>2025M12</v>
      </c>
      <c r="C6479" s="7">
        <f t="shared" si="748"/>
        <v>46016</v>
      </c>
      <c r="D6479" s="126">
        <v>41.236049315431849</v>
      </c>
      <c r="E6479">
        <f t="shared" si="739"/>
        <v>43.22145050860599</v>
      </c>
      <c r="F6479" s="126">
        <v>34.750405975229988</v>
      </c>
      <c r="G6479">
        <f t="shared" si="747"/>
        <v>35.50866913467965</v>
      </c>
      <c r="H6479">
        <f t="shared" si="741"/>
        <v>40.079668081931011</v>
      </c>
      <c r="I6479">
        <f t="shared" si="742"/>
        <v>33.290706921677504</v>
      </c>
      <c r="J6479">
        <f t="shared" si="743"/>
        <v>0</v>
      </c>
      <c r="K6479" s="165"/>
      <c r="M6479" s="66"/>
      <c r="Q6479" s="66"/>
      <c r="S6479">
        <f t="shared" si="744"/>
        <v>33.290706921677504</v>
      </c>
      <c r="T6479">
        <f t="shared" si="745"/>
        <v>0</v>
      </c>
      <c r="U6479">
        <f t="shared" si="738"/>
        <v>40.079668081931004</v>
      </c>
      <c r="V6479">
        <f t="shared" si="746"/>
        <v>0</v>
      </c>
    </row>
    <row r="6480" spans="1:22">
      <c r="A6480" s="12">
        <f t="shared" si="740"/>
        <v>0</v>
      </c>
      <c r="B6480" t="str">
        <f>YEAR(C6480)&amp;VLOOKUP(MONTH(C6480),lookup!$G$2:$N$13,8)</f>
        <v>2025M12</v>
      </c>
      <c r="C6480" s="7">
        <f t="shared" si="748"/>
        <v>46017</v>
      </c>
      <c r="D6480" s="126">
        <v>44.140724493281795</v>
      </c>
      <c r="E6480">
        <f t="shared" si="739"/>
        <v>43.312088295155149</v>
      </c>
      <c r="F6480" s="126">
        <v>35.675217085089358</v>
      </c>
      <c r="G6480">
        <f t="shared" si="747"/>
        <v>35.49790497474438</v>
      </c>
      <c r="H6480">
        <f t="shared" si="741"/>
        <v>40.152913409010765</v>
      </c>
      <c r="I6480">
        <f t="shared" si="742"/>
        <v>33.322789750714819</v>
      </c>
      <c r="J6480">
        <f t="shared" si="743"/>
        <v>0</v>
      </c>
      <c r="K6480" s="165"/>
      <c r="M6480" s="66"/>
      <c r="Q6480" s="66"/>
      <c r="S6480">
        <f t="shared" si="744"/>
        <v>33.322789750714819</v>
      </c>
      <c r="T6480">
        <f t="shared" si="745"/>
        <v>0</v>
      </c>
      <c r="U6480">
        <f t="shared" si="738"/>
        <v>40.152913409010765</v>
      </c>
      <c r="V6480">
        <f t="shared" si="746"/>
        <v>0</v>
      </c>
    </row>
    <row r="6481" spans="1:24">
      <c r="A6481" s="12">
        <f t="shared" si="740"/>
        <v>0</v>
      </c>
      <c r="B6481" t="str">
        <f>YEAR(C6481)&amp;VLOOKUP(MONTH(C6481),lookup!$G$2:$N$13,8)</f>
        <v>2025M12</v>
      </c>
      <c r="C6481" s="7">
        <f t="shared" si="748"/>
        <v>46018</v>
      </c>
      <c r="D6481" s="126">
        <v>43.29930096867141</v>
      </c>
      <c r="E6481">
        <f t="shared" si="739"/>
        <v>43.302747711993305</v>
      </c>
      <c r="F6481" s="126">
        <v>35.410061277769273</v>
      </c>
      <c r="G6481">
        <f t="shared" si="747"/>
        <v>35.46564817342032</v>
      </c>
      <c r="H6481">
        <f t="shared" si="741"/>
        <v>40.201226101579785</v>
      </c>
      <c r="I6481">
        <f t="shared" si="742"/>
        <v>33.334071345958691</v>
      </c>
      <c r="J6481">
        <f t="shared" si="743"/>
        <v>0</v>
      </c>
      <c r="K6481" s="165"/>
      <c r="M6481" s="66"/>
      <c r="Q6481" s="66"/>
      <c r="S6481">
        <f t="shared" si="744"/>
        <v>33.334071345958691</v>
      </c>
      <c r="T6481">
        <f t="shared" si="745"/>
        <v>0</v>
      </c>
      <c r="U6481">
        <f t="shared" si="738"/>
        <v>40.201226101579778</v>
      </c>
      <c r="V6481">
        <f t="shared" si="746"/>
        <v>0</v>
      </c>
    </row>
    <row r="6482" spans="1:24">
      <c r="A6482" s="12">
        <f t="shared" si="740"/>
        <v>0</v>
      </c>
      <c r="B6482" t="str">
        <f>YEAR(C6482)&amp;VLOOKUP(MONTH(C6482),lookup!$G$2:$N$13,8)</f>
        <v>2025M12</v>
      </c>
      <c r="C6482" s="7">
        <f t="shared" si="748"/>
        <v>46019</v>
      </c>
      <c r="D6482" s="126">
        <v>43.574221614612426</v>
      </c>
      <c r="E6482">
        <f t="shared" si="739"/>
        <v>43.328932861008525</v>
      </c>
      <c r="F6482" s="126">
        <v>35.628037680588598</v>
      </c>
      <c r="G6482">
        <f t="shared" si="747"/>
        <v>35.47699064410925</v>
      </c>
      <c r="H6482">
        <f t="shared" si="741"/>
        <v>40.264593589479659</v>
      </c>
      <c r="I6482">
        <f t="shared" si="742"/>
        <v>33.372657000541274</v>
      </c>
      <c r="J6482">
        <f t="shared" si="743"/>
        <v>0</v>
      </c>
      <c r="K6482" s="165"/>
      <c r="M6482" s="66"/>
      <c r="Q6482" s="66"/>
      <c r="S6482">
        <f t="shared" si="744"/>
        <v>33.372657000541274</v>
      </c>
      <c r="T6482">
        <f t="shared" si="745"/>
        <v>0</v>
      </c>
      <c r="U6482">
        <f t="shared" si="738"/>
        <v>40.264593589479659</v>
      </c>
      <c r="V6482">
        <f t="shared" si="746"/>
        <v>0</v>
      </c>
    </row>
    <row r="6483" spans="1:24">
      <c r="A6483" s="12">
        <f t="shared" si="740"/>
        <v>0</v>
      </c>
      <c r="B6483" t="str">
        <f>YEAR(C6483)&amp;VLOOKUP(MONTH(C6483),lookup!$G$2:$N$13,8)</f>
        <v>2025M12</v>
      </c>
      <c r="C6483" s="7">
        <f t="shared" si="748"/>
        <v>46020</v>
      </c>
      <c r="D6483" s="126">
        <v>42.964490983289906</v>
      </c>
      <c r="E6483">
        <f t="shared" si="739"/>
        <v>43.265491141525736</v>
      </c>
      <c r="F6483" s="126">
        <v>35.109527449643089</v>
      </c>
      <c r="G6483">
        <f t="shared" si="747"/>
        <v>35.403309347578876</v>
      </c>
      <c r="H6483">
        <f t="shared" si="741"/>
        <v>40.284517635036835</v>
      </c>
      <c r="I6483">
        <f t="shared" si="742"/>
        <v>33.383402820023164</v>
      </c>
      <c r="J6483">
        <f t="shared" si="743"/>
        <v>0</v>
      </c>
      <c r="K6483" s="165"/>
      <c r="M6483" s="66"/>
      <c r="Q6483" s="66"/>
      <c r="S6483">
        <f t="shared" si="744"/>
        <v>33.383402820023164</v>
      </c>
      <c r="T6483">
        <f t="shared" si="745"/>
        <v>0</v>
      </c>
      <c r="U6483">
        <f t="shared" si="738"/>
        <v>40.284517635036828</v>
      </c>
      <c r="V6483">
        <f t="shared" si="746"/>
        <v>0</v>
      </c>
    </row>
    <row r="6484" spans="1:24">
      <c r="A6484" s="12">
        <f t="shared" si="740"/>
        <v>0</v>
      </c>
      <c r="B6484" t="str">
        <f>YEAR(C6484)&amp;VLOOKUP(MONTH(C6484),lookup!$G$2:$N$13,8)</f>
        <v>2025M12</v>
      </c>
      <c r="C6484" s="7">
        <f t="shared" si="748"/>
        <v>46021</v>
      </c>
      <c r="D6484" s="126">
        <v>43.680862534332121</v>
      </c>
      <c r="E6484">
        <f t="shared" si="739"/>
        <v>43.235330534163026</v>
      </c>
      <c r="F6484" s="126">
        <v>35.708631771832728</v>
      </c>
      <c r="G6484">
        <f t="shared" si="747"/>
        <v>35.413620612584573</v>
      </c>
      <c r="H6484">
        <f t="shared" si="741"/>
        <v>40.266911064298391</v>
      </c>
      <c r="I6484">
        <f t="shared" si="742"/>
        <v>33.379809179573265</v>
      </c>
      <c r="J6484">
        <f t="shared" si="743"/>
        <v>0</v>
      </c>
      <c r="K6484" s="165"/>
      <c r="M6484" s="66"/>
      <c r="Q6484" s="66"/>
      <c r="S6484">
        <f t="shared" si="744"/>
        <v>33.379809179573265</v>
      </c>
      <c r="T6484">
        <f t="shared" si="745"/>
        <v>0</v>
      </c>
      <c r="U6484">
        <f t="shared" si="738"/>
        <v>40.266911064298391</v>
      </c>
      <c r="V6484">
        <f t="shared" si="746"/>
        <v>0</v>
      </c>
    </row>
    <row r="6485" spans="1:24">
      <c r="A6485" s="12">
        <f t="shared" si="740"/>
        <v>0</v>
      </c>
      <c r="B6485" t="str">
        <f>YEAR(C6485)&amp;VLOOKUP(MONTH(C6485),lookup!$G$2:$N$13,8)</f>
        <v>2025M12</v>
      </c>
      <c r="C6485" s="7">
        <f t="shared" si="748"/>
        <v>46022</v>
      </c>
      <c r="D6485" s="126">
        <v>43.091316128218097</v>
      </c>
      <c r="E6485">
        <f t="shared" si="739"/>
        <v>43.372635699132474</v>
      </c>
      <c r="F6485" s="126">
        <v>35.234191442317069</v>
      </c>
      <c r="G6485">
        <f t="shared" si="747"/>
        <v>35.434702105090871</v>
      </c>
      <c r="H6485">
        <f t="shared" si="741"/>
        <v>40.403810207019738</v>
      </c>
      <c r="I6485">
        <f t="shared" si="742"/>
        <v>33.448965960571073</v>
      </c>
      <c r="J6485">
        <f t="shared" si="743"/>
        <v>0</v>
      </c>
      <c r="K6485" s="165"/>
      <c r="M6485" s="66"/>
      <c r="Q6485" s="66"/>
      <c r="S6485">
        <f t="shared" si="744"/>
        <v>33.448965960571073</v>
      </c>
      <c r="T6485">
        <f t="shared" si="745"/>
        <v>0</v>
      </c>
      <c r="U6485">
        <f t="shared" si="738"/>
        <v>40.403810207019745</v>
      </c>
      <c r="V6485">
        <f t="shared" si="746"/>
        <v>0</v>
      </c>
    </row>
    <row r="6486" spans="1:24">
      <c r="A6486" s="12">
        <f t="shared" si="740"/>
        <v>0</v>
      </c>
      <c r="B6486" t="str">
        <f>YEAR(C6486)&amp;VLOOKUP(MONTH(C6486),lookup!$G$2:$N$13,8)</f>
        <v>2026M01</v>
      </c>
      <c r="C6486" s="7">
        <f t="shared" si="748"/>
        <v>46023</v>
      </c>
      <c r="D6486" s="126">
        <v>43.517391511509167</v>
      </c>
      <c r="E6486">
        <f t="shared" si="739"/>
        <v>43.271320991886938</v>
      </c>
      <c r="F6486" s="126">
        <v>35.513288237203241</v>
      </c>
      <c r="G6486">
        <f t="shared" si="747"/>
        <v>35.406313212425744</v>
      </c>
      <c r="H6486">
        <f t="shared" si="741"/>
        <v>40.35609424636624</v>
      </c>
      <c r="I6486">
        <f t="shared" si="742"/>
        <v>33.423092127778787</v>
      </c>
      <c r="J6486">
        <f t="shared" si="743"/>
        <v>0</v>
      </c>
      <c r="K6486" s="66"/>
      <c r="M6486" s="66"/>
      <c r="Q6486" s="66"/>
      <c r="S6486">
        <f t="shared" si="744"/>
        <v>33.423092127778787</v>
      </c>
      <c r="T6486">
        <f t="shared" si="745"/>
        <v>0</v>
      </c>
      <c r="U6486">
        <f t="shared" si="738"/>
        <v>40.35609424636624</v>
      </c>
      <c r="V6486">
        <f t="shared" si="746"/>
        <v>0</v>
      </c>
    </row>
    <row r="6487" spans="1:24">
      <c r="A6487" s="12">
        <f t="shared" si="740"/>
        <v>0</v>
      </c>
      <c r="B6487" t="str">
        <f>YEAR(C6487)&amp;VLOOKUP(MONTH(C6487),lookup!$G$2:$N$13,8)</f>
        <v>2026M01</v>
      </c>
      <c r="C6487" s="7">
        <f t="shared" si="748"/>
        <v>46024</v>
      </c>
      <c r="D6487" s="126">
        <v>42.455041221061244</v>
      </c>
      <c r="E6487">
        <f t="shared" si="739"/>
        <v>43.277153007021262</v>
      </c>
      <c r="F6487" s="126">
        <v>34.775587637950728</v>
      </c>
      <c r="G6487">
        <f t="shared" si="747"/>
        <v>35.355014263027584</v>
      </c>
      <c r="H6487">
        <f t="shared" si="741"/>
        <v>40.412992480270233</v>
      </c>
      <c r="I6487">
        <f t="shared" si="742"/>
        <v>33.442515377110034</v>
      </c>
      <c r="J6487">
        <f t="shared" si="743"/>
        <v>0</v>
      </c>
      <c r="K6487" s="66"/>
      <c r="M6487" s="66"/>
      <c r="Q6487" s="66"/>
      <c r="S6487">
        <f t="shared" si="744"/>
        <v>33.442515377110034</v>
      </c>
      <c r="T6487">
        <f>S6487-I6487</f>
        <v>0</v>
      </c>
      <c r="U6487">
        <f t="shared" si="738"/>
        <v>40.412992480270233</v>
      </c>
      <c r="V6487">
        <f t="shared" si="746"/>
        <v>0</v>
      </c>
    </row>
    <row r="6488" spans="1:24">
      <c r="A6488" s="12">
        <f t="shared" si="740"/>
        <v>0</v>
      </c>
      <c r="B6488" t="str">
        <f>YEAR(C6488)&amp;VLOOKUP(MONTH(C6488),lookup!$G$2:$N$13,8)</f>
        <v>2026M01</v>
      </c>
      <c r="C6488" s="7">
        <f t="shared" si="748"/>
        <v>46025</v>
      </c>
      <c r="D6488" s="126">
        <v>43.579028536411286</v>
      </c>
      <c r="E6488">
        <f t="shared" si="739"/>
        <v>43.242447586533416</v>
      </c>
      <c r="F6488" s="126">
        <v>35.570208187642095</v>
      </c>
      <c r="G6488">
        <f t="shared" si="747"/>
        <v>35.34363208252492</v>
      </c>
      <c r="H6488">
        <f t="shared" si="741"/>
        <v>40.400757633894713</v>
      </c>
      <c r="I6488">
        <f t="shared" si="742"/>
        <v>33.430601387791761</v>
      </c>
      <c r="J6488">
        <f t="shared" si="743"/>
        <v>0</v>
      </c>
      <c r="K6488" s="66"/>
      <c r="M6488" s="66"/>
      <c r="Q6488" s="66"/>
      <c r="S6488">
        <f t="shared" si="744"/>
        <v>33.430601387791761</v>
      </c>
      <c r="T6488">
        <f t="shared" ref="T6488:T6545" si="749">S6488-I6488</f>
        <v>0</v>
      </c>
      <c r="U6488">
        <f t="shared" si="738"/>
        <v>40.400757633894713</v>
      </c>
      <c r="V6488">
        <f t="shared" si="746"/>
        <v>0</v>
      </c>
    </row>
    <row r="6489" spans="1:24">
      <c r="A6489" s="12">
        <f t="shared" si="740"/>
        <v>0</v>
      </c>
      <c r="B6489" t="str">
        <f>YEAR(C6489)&amp;VLOOKUP(MONTH(C6489),lookup!$G$2:$N$13,8)</f>
        <v>2026M01</v>
      </c>
      <c r="C6489" s="7">
        <f t="shared" si="748"/>
        <v>46026</v>
      </c>
      <c r="D6489" s="126">
        <v>42.298101385936498</v>
      </c>
      <c r="E6489">
        <f t="shared" si="739"/>
        <v>43.124340146166368</v>
      </c>
      <c r="F6489" s="126">
        <v>34.639325157910456</v>
      </c>
      <c r="G6489">
        <f t="shared" si="747"/>
        <v>35.256277550722693</v>
      </c>
      <c r="H6489">
        <f t="shared" si="741"/>
        <v>40.395749409726065</v>
      </c>
      <c r="I6489">
        <f t="shared" si="742"/>
        <v>33.430700473521966</v>
      </c>
      <c r="J6489">
        <f t="shared" si="743"/>
        <v>0</v>
      </c>
      <c r="K6489" s="66"/>
      <c r="M6489" s="66"/>
      <c r="Q6489" s="66"/>
      <c r="S6489">
        <f t="shared" si="744"/>
        <v>33.430700473521966</v>
      </c>
      <c r="T6489">
        <f t="shared" si="749"/>
        <v>0</v>
      </c>
      <c r="U6489">
        <f t="shared" si="738"/>
        <v>40.395749409726065</v>
      </c>
      <c r="V6489">
        <f t="shared" si="746"/>
        <v>0</v>
      </c>
    </row>
    <row r="6490" spans="1:24">
      <c r="A6490" s="12">
        <f t="shared" si="740"/>
        <v>0</v>
      </c>
      <c r="B6490" t="str">
        <f>YEAR(C6490)&amp;VLOOKUP(MONTH(C6490),lookup!$G$2:$N$13,8)</f>
        <v>2026M01</v>
      </c>
      <c r="C6490" s="7">
        <f t="shared" si="748"/>
        <v>46027</v>
      </c>
      <c r="D6490" s="126">
        <v>42.761020516514755</v>
      </c>
      <c r="E6490">
        <f t="shared" si="739"/>
        <v>42.996861576050485</v>
      </c>
      <c r="F6490" s="126">
        <v>34.743332405896176</v>
      </c>
      <c r="G6490">
        <f t="shared" si="747"/>
        <v>35.120541857226371</v>
      </c>
      <c r="H6490">
        <f t="shared" si="741"/>
        <v>40.377412122835594</v>
      </c>
      <c r="I6490">
        <f t="shared" si="742"/>
        <v>33.404840583549401</v>
      </c>
      <c r="J6490">
        <f t="shared" si="743"/>
        <v>0</v>
      </c>
      <c r="K6490" s="66"/>
      <c r="M6490" s="66"/>
      <c r="Q6490" s="66"/>
      <c r="S6490">
        <f t="shared" si="744"/>
        <v>33.404840583549401</v>
      </c>
      <c r="T6490">
        <f t="shared" si="749"/>
        <v>0</v>
      </c>
      <c r="U6490">
        <f t="shared" si="738"/>
        <v>40.377412122835594</v>
      </c>
      <c r="V6490">
        <f t="shared" si="746"/>
        <v>0</v>
      </c>
    </row>
    <row r="6491" spans="1:24">
      <c r="A6491" s="12">
        <f t="shared" si="740"/>
        <v>0</v>
      </c>
      <c r="B6491" t="str">
        <f>YEAR(C6491)&amp;VLOOKUP(MONTH(C6491),lookup!$G$2:$N$13,8)</f>
        <v>2026M01</v>
      </c>
      <c r="C6491" s="7">
        <f t="shared" si="748"/>
        <v>46028</v>
      </c>
      <c r="D6491" s="126">
        <v>42.448269427390102</v>
      </c>
      <c r="E6491">
        <f t="shared" si="739"/>
        <v>42.911010503737742</v>
      </c>
      <c r="F6491" s="126">
        <v>34.605411763604565</v>
      </c>
      <c r="G6491">
        <f t="shared" si="747"/>
        <v>35.036636320289588</v>
      </c>
      <c r="H6491">
        <f t="shared" si="741"/>
        <v>40.359793647910081</v>
      </c>
      <c r="I6491">
        <f t="shared" si="742"/>
        <v>33.374004022128247</v>
      </c>
      <c r="J6491">
        <f t="shared" si="743"/>
        <v>0</v>
      </c>
      <c r="K6491" s="66"/>
      <c r="M6491" s="66"/>
      <c r="Q6491" s="66"/>
      <c r="S6491">
        <f t="shared" si="744"/>
        <v>33.374004022128247</v>
      </c>
      <c r="T6491">
        <f t="shared" si="749"/>
        <v>0</v>
      </c>
      <c r="U6491">
        <f t="shared" si="738"/>
        <v>40.359793647910081</v>
      </c>
      <c r="V6491">
        <f t="shared" si="746"/>
        <v>0</v>
      </c>
    </row>
    <row r="6492" spans="1:24">
      <c r="A6492" s="12">
        <f t="shared" si="740"/>
        <v>0</v>
      </c>
      <c r="B6492" t="str">
        <f>YEAR(C6492)&amp;VLOOKUP(MONTH(C6492),lookup!$G$2:$N$13,8)</f>
        <v>2026M01</v>
      </c>
      <c r="C6492" s="7">
        <f t="shared" si="748"/>
        <v>46029</v>
      </c>
      <c r="D6492" s="126">
        <v>43.156922305773541</v>
      </c>
      <c r="E6492">
        <f t="shared" si="739"/>
        <v>42.848225138974868</v>
      </c>
      <c r="F6492" s="126">
        <v>35.030313169884444</v>
      </c>
      <c r="G6492">
        <f t="shared" si="747"/>
        <v>34.953993485391251</v>
      </c>
      <c r="H6492">
        <f t="shared" si="741"/>
        <v>40.328560984952404</v>
      </c>
      <c r="I6492">
        <f t="shared" si="742"/>
        <v>33.345830227027022</v>
      </c>
      <c r="J6492">
        <f t="shared" si="743"/>
        <v>0</v>
      </c>
      <c r="K6492" s="66"/>
      <c r="M6492" s="66"/>
      <c r="Q6492" s="66"/>
      <c r="S6492">
        <f t="shared" si="744"/>
        <v>33.345830227027022</v>
      </c>
      <c r="T6492">
        <f t="shared" si="749"/>
        <v>0</v>
      </c>
      <c r="U6492">
        <f t="shared" si="738"/>
        <v>40.328560984952404</v>
      </c>
      <c r="V6492">
        <f t="shared" si="746"/>
        <v>0</v>
      </c>
    </row>
    <row r="6493" spans="1:24">
      <c r="A6493" s="12">
        <f t="shared" si="740"/>
        <v>0</v>
      </c>
      <c r="B6493" t="str">
        <f>YEAR(C6493)&amp;VLOOKUP(MONTH(C6493),lookup!$G$2:$N$13,8)</f>
        <v>2026M01</v>
      </c>
      <c r="C6493" s="7">
        <f t="shared" si="748"/>
        <v>46030</v>
      </c>
      <c r="D6493" s="126">
        <v>41.270582007361156</v>
      </c>
      <c r="E6493">
        <f t="shared" si="739"/>
        <v>42.635724321946299</v>
      </c>
      <c r="F6493" s="126">
        <v>33.680905002744943</v>
      </c>
      <c r="G6493">
        <f t="shared" si="747"/>
        <v>34.765689529984186</v>
      </c>
      <c r="H6493">
        <f t="shared" si="741"/>
        <v>40.284231326001034</v>
      </c>
      <c r="I6493">
        <f t="shared" si="742"/>
        <v>33.301921464691347</v>
      </c>
      <c r="J6493">
        <f t="shared" si="743"/>
        <v>0</v>
      </c>
      <c r="K6493" s="66"/>
      <c r="M6493" s="66"/>
      <c r="Q6493" s="66"/>
      <c r="S6493">
        <f t="shared" si="744"/>
        <v>33.301921464691347</v>
      </c>
      <c r="T6493">
        <f t="shared" si="749"/>
        <v>0</v>
      </c>
      <c r="U6493">
        <f t="shared" si="738"/>
        <v>40.284231326001041</v>
      </c>
      <c r="V6493">
        <f t="shared" si="746"/>
        <v>0</v>
      </c>
    </row>
    <row r="6494" spans="1:24">
      <c r="A6494" s="12">
        <f t="shared" si="740"/>
        <v>0</v>
      </c>
      <c r="B6494" t="str">
        <f>YEAR(C6494)&amp;VLOOKUP(MONTH(C6494),lookup!$G$2:$N$13,8)</f>
        <v>2026M01</v>
      </c>
      <c r="C6494" s="7">
        <f t="shared" si="748"/>
        <v>46031</v>
      </c>
      <c r="D6494" s="126">
        <v>43.26627116147435</v>
      </c>
      <c r="E6494">
        <f t="shared" si="739"/>
        <v>42.593966185491041</v>
      </c>
      <c r="F6494" s="126">
        <v>35.178759640984133</v>
      </c>
      <c r="G6494">
        <f t="shared" si="747"/>
        <v>34.712160780498991</v>
      </c>
      <c r="H6494">
        <f t="shared" si="741"/>
        <v>40.246905756059476</v>
      </c>
      <c r="I6494">
        <f t="shared" si="742"/>
        <v>33.270296439910659</v>
      </c>
      <c r="J6494">
        <f t="shared" si="743"/>
        <v>0</v>
      </c>
      <c r="K6494" s="66"/>
      <c r="M6494" s="66"/>
      <c r="Q6494" s="66"/>
      <c r="S6494">
        <f t="shared" si="744"/>
        <v>33.270296439910659</v>
      </c>
      <c r="T6494">
        <f t="shared" si="749"/>
        <v>0</v>
      </c>
      <c r="U6494">
        <f t="shared" si="738"/>
        <v>40.246905756059469</v>
      </c>
      <c r="V6494">
        <f t="shared" si="746"/>
        <v>0</v>
      </c>
      <c r="X6494">
        <f>INDEX(A:A,6495,1)</f>
        <v>0</v>
      </c>
    </row>
    <row r="6495" spans="1:24">
      <c r="A6495" s="12">
        <f t="shared" si="740"/>
        <v>0</v>
      </c>
      <c r="B6495" t="str">
        <f>YEAR(C6495)&amp;VLOOKUP(MONTH(C6495),lookup!$G$2:$N$13,8)</f>
        <v>2026M01</v>
      </c>
      <c r="C6495" s="7">
        <f t="shared" si="748"/>
        <v>46032</v>
      </c>
      <c r="D6495" s="126">
        <v>42.406071724214449</v>
      </c>
      <c r="E6495">
        <f t="shared" si="739"/>
        <v>42.599903120127955</v>
      </c>
      <c r="F6495" s="126">
        <v>34.622493089989007</v>
      </c>
      <c r="G6495">
        <f>AVERAGE(SUM(F6488:F6495)/8,SUM(F6490:F6495)/6)</f>
        <v>34.701189698924594</v>
      </c>
      <c r="H6495">
        <f t="shared" si="741"/>
        <v>40.207021534269941</v>
      </c>
      <c r="I6495">
        <f t="shared" si="742"/>
        <v>33.23127574726761</v>
      </c>
      <c r="J6495">
        <f>INDEX(L:AW,MATCH(C6495,C:C,0),MATCH($J$1,$L$1:$AW$1,0))*(IF(S6494=$S$1,1,IF(M6495=$S$1,1,IF(O6495=$S$1,1,IF(Q6495=$S$1,1,0)))))</f>
        <v>0</v>
      </c>
      <c r="M6495" s="66"/>
      <c r="Q6495" s="66"/>
      <c r="S6495">
        <f t="shared" si="744"/>
        <v>33.23127574726761</v>
      </c>
      <c r="T6495">
        <f t="shared" si="749"/>
        <v>0</v>
      </c>
      <c r="U6495">
        <f t="shared" si="738"/>
        <v>40.207021534269941</v>
      </c>
      <c r="V6495">
        <f t="shared" si="746"/>
        <v>0</v>
      </c>
    </row>
    <row r="6496" spans="1:24">
      <c r="A6496" s="12">
        <f t="shared" si="740"/>
        <v>0</v>
      </c>
      <c r="B6496" t="str">
        <f>YEAR(C6496)&amp;VLOOKUP(MONTH(C6496),lookup!$G$2:$N$13,8)</f>
        <v>2026M01</v>
      </c>
      <c r="C6496" s="7">
        <f t="shared" si="748"/>
        <v>46033</v>
      </c>
      <c r="D6496" s="126">
        <v>43.259044795424629</v>
      </c>
      <c r="E6496">
        <f t="shared" si="739"/>
        <v>42.621406159558774</v>
      </c>
      <c r="F6496" s="126">
        <v>35.192993991249935</v>
      </c>
      <c r="G6496">
        <f t="shared" si="747"/>
        <v>34.715085610429568</v>
      </c>
      <c r="H6496">
        <f>IF(INDEX(D:D,MATCH(DATE(YEAR($C6496)-1,MONTH($C6496),DAY($C6496)),$C:$C,0),1)=0,0,(INDEX(E:E,MATCH(DATE(YEAR($C6496)-1,MONTH($C6496),DAY($C6496)),$C:$C,0),1)+INDEX(E:E,MATCH(DATE(YEAR($C6496)-2,MONTH($C6496),DAY($C6496)),$C:$C,0),1)+INDEX(E:E,MATCH(DATE(YEAR($C6496)-3,MONTH($C6496),DAY($C6496)),$C:$C,0),1)+INDEX(E:E,MATCH(DATE(YEAR($C6496)-4,MONTH($C6496),DAY($C6496)),$C:$C,0),1)+INDEX(E:E,MATCH(DATE(YEAR($C6496)-5,MONTH($C6496),DAY($C6496)),$C:$C,0),1))/5)</f>
        <v>40.209071910831014</v>
      </c>
      <c r="I6496">
        <f>IF(INDEX(D:D,MATCH(DATE(YEAR($C6496)-1,MONTH($C6496),DAY($C6496)),$C:$C,0),1)=0,0,(INDEX(G:G,MATCH(DATE(YEAR($C6496)-1,MONTH($C6496),DAY($C6496)),$C:$C,0),1)+INDEX(G:G,MATCH(DATE(YEAR($C6496)-2,MONTH($C6496),DAY($C6496)),$C:$C,0),1)+INDEX(G:G,MATCH(DATE(YEAR($C6496)-3,MONTH($C6496),DAY($C6496)),$C:$C,0),1)+INDEX(G:G,MATCH(DATE(YEAR($C6496)-4,MONTH($C6496),DAY($C6496)),$C:$C,0),1)+INDEX(G:G,MATCH(DATE(YEAR($C6496)-5,MONTH($C6496),DAY($C6496)),$C:$C,0),1))/5)</f>
        <v>33.223255963942712</v>
      </c>
      <c r="J6496">
        <f t="shared" ref="J6496:J6559" si="750">INDEX(L:AW,MATCH(C6496,C:C,0),MATCH($J$1,$L$1:$AW$1,0))*(IF(K6496=$S$1,1,IF(M6496=$S$1,1,IF(O6496=$S$1,1,IF(Q6496=$S$1,1,0)))))</f>
        <v>0</v>
      </c>
      <c r="K6496" s="66"/>
      <c r="M6496" s="66"/>
      <c r="Q6496" s="66"/>
      <c r="S6496">
        <f t="shared" si="744"/>
        <v>33.223255963942712</v>
      </c>
      <c r="T6496">
        <f t="shared" si="749"/>
        <v>0</v>
      </c>
      <c r="U6496">
        <f t="shared" si="738"/>
        <v>40.209071910831014</v>
      </c>
      <c r="V6496">
        <f t="shared" si="746"/>
        <v>0</v>
      </c>
    </row>
    <row r="6497" spans="1:22">
      <c r="A6497" s="12">
        <f t="shared" si="740"/>
        <v>0</v>
      </c>
      <c r="B6497" t="str">
        <f>YEAR(C6497)&amp;VLOOKUP(MONTH(C6497),lookup!$G$2:$N$13,8)</f>
        <v>2026M01</v>
      </c>
      <c r="C6497" s="7">
        <f t="shared" si="748"/>
        <v>46034</v>
      </c>
      <c r="D6497" s="126">
        <v>42.361589670318651</v>
      </c>
      <c r="E6497">
        <f t="shared" si="739"/>
        <v>42.618150864243376</v>
      </c>
      <c r="F6497" s="126">
        <v>34.505913624374585</v>
      </c>
      <c r="G6497">
        <f t="shared" si="747"/>
        <v>34.698455877981075</v>
      </c>
      <c r="H6497">
        <f t="shared" ref="H6497:H6560" si="751">IF(INDEX(D:D,MATCH(DATE(YEAR($C6497)-1,MONTH($C6497),DAY($C6497)),$C:$C,0),1)=0,0,(INDEX(E:E,MATCH(DATE(YEAR($C6497)-1,MONTH($C6497),DAY($C6497)),$C:$C,0),1)+INDEX(E:E,MATCH(DATE(YEAR($C6497)-2,MONTH($C6497),DAY($C6497)),$C:$C,0),1)+INDEX(E:E,MATCH(DATE(YEAR($C6497)-3,MONTH($C6497),DAY($C6497)),$C:$C,0),1)+INDEX(E:E,MATCH(DATE(YEAR($C6497)-4,MONTH($C6497),DAY($C6497)),$C:$C,0),1)+INDEX(E:E,MATCH(DATE(YEAR($C6497)-5,MONTH($C6497),DAY($C6497)),$C:$C,0),1))/5)</f>
        <v>40.182691823971744</v>
      </c>
      <c r="I6497">
        <f t="shared" ref="I6497:I6560" si="752">IF(INDEX(D:D,MATCH(DATE(YEAR($C6497)-1,MONTH($C6497),DAY($C6497)),$C:$C,0),1)=0,0,(INDEX(G:G,MATCH(DATE(YEAR($C6497)-1,MONTH($C6497),DAY($C6497)),$C:$C,0),1)+INDEX(G:G,MATCH(DATE(YEAR($C6497)-2,MONTH($C6497),DAY($C6497)),$C:$C,0),1)+INDEX(G:G,MATCH(DATE(YEAR($C6497)-3,MONTH($C6497),DAY($C6497)),$C:$C,0),1)+INDEX(G:G,MATCH(DATE(YEAR($C6497)-4,MONTH($C6497),DAY($C6497)),$C:$C,0),1)+INDEX(G:G,MATCH(DATE(YEAR($C6497)-5,MONTH($C6497),DAY($C6497)),$C:$C,0),1))/5)</f>
        <v>33.192128484508828</v>
      </c>
      <c r="J6497">
        <f t="shared" si="750"/>
        <v>0</v>
      </c>
      <c r="K6497" s="66"/>
      <c r="M6497" s="66"/>
      <c r="Q6497" s="66"/>
      <c r="S6497">
        <f t="shared" si="744"/>
        <v>33.192128484508828</v>
      </c>
      <c r="T6497">
        <f t="shared" si="749"/>
        <v>0</v>
      </c>
      <c r="U6497">
        <f t="shared" si="738"/>
        <v>40.182691823971737</v>
      </c>
      <c r="V6497">
        <f t="shared" si="746"/>
        <v>0</v>
      </c>
    </row>
    <row r="6498" spans="1:22">
      <c r="A6498" s="12">
        <f t="shared" si="740"/>
        <v>0</v>
      </c>
      <c r="B6498" t="str">
        <f>YEAR(C6498)&amp;VLOOKUP(MONTH(C6498),lookup!$G$2:$N$13,8)</f>
        <v>2026M01</v>
      </c>
      <c r="C6498" s="7">
        <f t="shared" si="748"/>
        <v>46035</v>
      </c>
      <c r="D6498" s="126">
        <v>43.477385159800498</v>
      </c>
      <c r="E6498">
        <f t="shared" si="739"/>
        <v>42.689628892284318</v>
      </c>
      <c r="F6498" s="126">
        <v>35.363067468838963</v>
      </c>
      <c r="G6498">
        <f t="shared" si="747"/>
        <v>34.76491884432788</v>
      </c>
      <c r="H6498">
        <f t="shared" si="751"/>
        <v>40.212787497009316</v>
      </c>
      <c r="I6498">
        <f t="shared" si="752"/>
        <v>33.21127222292165</v>
      </c>
      <c r="J6498">
        <f t="shared" si="750"/>
        <v>0</v>
      </c>
      <c r="K6498" s="66"/>
      <c r="M6498" s="66"/>
      <c r="Q6498" s="66"/>
      <c r="S6498">
        <f t="shared" si="744"/>
        <v>33.21127222292165</v>
      </c>
      <c r="T6498">
        <f t="shared" si="749"/>
        <v>0</v>
      </c>
      <c r="U6498">
        <f t="shared" si="738"/>
        <v>40.212787497009309</v>
      </c>
      <c r="V6498">
        <f t="shared" si="746"/>
        <v>0</v>
      </c>
    </row>
    <row r="6499" spans="1:22">
      <c r="A6499" s="12">
        <f t="shared" si="740"/>
        <v>0</v>
      </c>
      <c r="B6499" t="str">
        <f>YEAR(C6499)&amp;VLOOKUP(MONTH(C6499),lookup!$G$2:$N$13,8)</f>
        <v>2026M01</v>
      </c>
      <c r="C6499" s="7">
        <f t="shared" si="748"/>
        <v>46036</v>
      </c>
      <c r="D6499" s="126">
        <v>42.498749648061491</v>
      </c>
      <c r="E6499">
        <f t="shared" si="739"/>
        <v>42.795131209467975</v>
      </c>
      <c r="F6499" s="126">
        <v>34.650890307351048</v>
      </c>
      <c r="G6499">
        <f t="shared" si="747"/>
        <v>34.848593362029206</v>
      </c>
      <c r="H6499">
        <f t="shared" si="751"/>
        <v>40.232644768488505</v>
      </c>
      <c r="I6499">
        <f t="shared" si="752"/>
        <v>33.217435508768482</v>
      </c>
      <c r="J6499">
        <f t="shared" si="750"/>
        <v>0</v>
      </c>
      <c r="K6499" s="66"/>
      <c r="M6499" s="66"/>
      <c r="Q6499" s="66"/>
      <c r="S6499">
        <f t="shared" si="744"/>
        <v>33.217435508768482</v>
      </c>
      <c r="T6499">
        <f t="shared" si="749"/>
        <v>0</v>
      </c>
      <c r="U6499">
        <f t="shared" si="738"/>
        <v>40.232644768488512</v>
      </c>
      <c r="V6499">
        <f t="shared" si="746"/>
        <v>0</v>
      </c>
    </row>
    <row r="6500" spans="1:22">
      <c r="A6500" s="12">
        <f t="shared" si="740"/>
        <v>0</v>
      </c>
      <c r="B6500" t="str">
        <f>YEAR(C6500)&amp;VLOOKUP(MONTH(C6500),lookup!$G$2:$N$13,8)</f>
        <v>2026M01</v>
      </c>
      <c r="C6500" s="7">
        <f t="shared" si="748"/>
        <v>46037</v>
      </c>
      <c r="D6500" s="126">
        <v>43.065677528310729</v>
      </c>
      <c r="E6500">
        <f t="shared" si="739"/>
        <v>42.772712274779579</v>
      </c>
      <c r="F6500" s="126">
        <v>35.022532995529012</v>
      </c>
      <c r="G6500">
        <f t="shared" si="747"/>
        <v>34.835088214010739</v>
      </c>
      <c r="H6500">
        <f t="shared" si="751"/>
        <v>40.287899822202533</v>
      </c>
      <c r="I6500">
        <f t="shared" si="752"/>
        <v>33.247744252130346</v>
      </c>
      <c r="J6500">
        <f t="shared" si="750"/>
        <v>0</v>
      </c>
      <c r="K6500" s="66"/>
      <c r="M6500" s="66"/>
      <c r="Q6500" s="66"/>
      <c r="S6500">
        <f t="shared" si="744"/>
        <v>33.247744252130346</v>
      </c>
      <c r="T6500">
        <f t="shared" si="749"/>
        <v>0</v>
      </c>
      <c r="U6500">
        <f t="shared" si="738"/>
        <v>40.287899822202533</v>
      </c>
      <c r="V6500">
        <f t="shared" si="746"/>
        <v>0</v>
      </c>
    </row>
    <row r="6501" spans="1:22">
      <c r="A6501" s="12">
        <f t="shared" si="740"/>
        <v>0</v>
      </c>
      <c r="B6501" t="str">
        <f>YEAR(C6501)&amp;VLOOKUP(MONTH(C6501),lookup!$G$2:$N$13,8)</f>
        <v>2026M01</v>
      </c>
      <c r="C6501" s="7">
        <f t="shared" si="748"/>
        <v>46038</v>
      </c>
      <c r="D6501" s="126">
        <v>42.537290544697093</v>
      </c>
      <c r="E6501">
        <f t="shared" si="739"/>
        <v>42.862816460069965</v>
      </c>
      <c r="F6501" s="126">
        <v>34.684175920907812</v>
      </c>
      <c r="G6501">
        <f t="shared" si="747"/>
        <v>34.902932882305812</v>
      </c>
      <c r="H6501">
        <f t="shared" si="751"/>
        <v>40.314559513855123</v>
      </c>
      <c r="I6501">
        <f t="shared" si="752"/>
        <v>33.252908907941226</v>
      </c>
      <c r="J6501">
        <f t="shared" si="750"/>
        <v>0</v>
      </c>
      <c r="K6501" s="66"/>
      <c r="M6501" s="66"/>
      <c r="Q6501" s="66"/>
      <c r="S6501">
        <f t="shared" si="744"/>
        <v>33.252908907941226</v>
      </c>
      <c r="T6501">
        <f t="shared" si="749"/>
        <v>0</v>
      </c>
      <c r="U6501">
        <f t="shared" ref="U6501:U6544" si="753">(E4675+E5040+E5405+E5770+E6136)/5</f>
        <v>40.314559513855123</v>
      </c>
      <c r="V6501">
        <f t="shared" si="746"/>
        <v>0</v>
      </c>
    </row>
    <row r="6502" spans="1:22">
      <c r="A6502" s="12">
        <f t="shared" si="740"/>
        <v>0</v>
      </c>
      <c r="B6502" t="str">
        <f>YEAR(C6502)&amp;VLOOKUP(MONTH(C6502),lookup!$G$2:$N$13,8)</f>
        <v>2026M01</v>
      </c>
      <c r="C6502" s="7">
        <f t="shared" si="748"/>
        <v>46039</v>
      </c>
      <c r="D6502" s="126">
        <v>43.640061061367845</v>
      </c>
      <c r="E6502">
        <f t="shared" si="739"/>
        <v>42.917929684308575</v>
      </c>
      <c r="F6502" s="126">
        <v>35.418217178982452</v>
      </c>
      <c r="G6502">
        <f t="shared" si="747"/>
        <v>34.936667577408414</v>
      </c>
      <c r="H6502">
        <f t="shared" si="751"/>
        <v>40.320647104723079</v>
      </c>
      <c r="I6502">
        <f t="shared" si="752"/>
        <v>33.247826172498506</v>
      </c>
      <c r="J6502">
        <f t="shared" si="750"/>
        <v>0</v>
      </c>
      <c r="K6502" s="66"/>
      <c r="M6502" s="66"/>
      <c r="Q6502" s="66"/>
      <c r="S6502">
        <f t="shared" si="744"/>
        <v>33.247826172498506</v>
      </c>
      <c r="T6502">
        <f t="shared" si="749"/>
        <v>0</v>
      </c>
      <c r="U6502">
        <f t="shared" si="753"/>
        <v>40.320647104723079</v>
      </c>
      <c r="V6502">
        <f t="shared" si="746"/>
        <v>0</v>
      </c>
    </row>
    <row r="6503" spans="1:22">
      <c r="A6503" s="12">
        <f t="shared" si="740"/>
        <v>0</v>
      </c>
      <c r="B6503" t="str">
        <f>YEAR(C6503)&amp;VLOOKUP(MONTH(C6503),lookup!$G$2:$N$13,8)</f>
        <v>2026M01</v>
      </c>
      <c r="C6503" s="7">
        <f t="shared" si="748"/>
        <v>46040</v>
      </c>
      <c r="D6503" s="126">
        <v>42.296619127012775</v>
      </c>
      <c r="E6503">
        <f t="shared" si="739"/>
        <v>42.905674685041319</v>
      </c>
      <c r="F6503" s="126">
        <v>34.46476233461587</v>
      </c>
      <c r="G6503">
        <f t="shared" si="747"/>
        <v>34.923380131051033</v>
      </c>
      <c r="H6503">
        <f t="shared" si="751"/>
        <v>40.337939549605537</v>
      </c>
      <c r="I6503">
        <f t="shared" si="752"/>
        <v>33.244117266274479</v>
      </c>
      <c r="J6503">
        <f t="shared" si="750"/>
        <v>0</v>
      </c>
      <c r="K6503" s="66"/>
      <c r="M6503" s="66"/>
      <c r="Q6503" s="66"/>
      <c r="S6503">
        <f t="shared" si="744"/>
        <v>33.244117266274479</v>
      </c>
      <c r="T6503">
        <f t="shared" si="749"/>
        <v>0</v>
      </c>
      <c r="U6503">
        <f t="shared" si="753"/>
        <v>40.33793954960553</v>
      </c>
      <c r="V6503">
        <f t="shared" si="746"/>
        <v>0</v>
      </c>
    </row>
    <row r="6504" spans="1:22">
      <c r="A6504" s="12">
        <f t="shared" si="740"/>
        <v>0</v>
      </c>
      <c r="B6504" t="str">
        <f>YEAR(C6504)&amp;VLOOKUP(MONTH(C6504),lookup!$G$2:$N$13,8)</f>
        <v>2026M01</v>
      </c>
      <c r="C6504" s="7">
        <f t="shared" si="748"/>
        <v>46041</v>
      </c>
      <c r="D6504" s="126">
        <v>43.703474409071887</v>
      </c>
      <c r="E6504">
        <f t="shared" si="739"/>
        <v>42.952292306666877</v>
      </c>
      <c r="F6504" s="126">
        <v>35.626997574124161</v>
      </c>
      <c r="G6504">
        <f t="shared" si="747"/>
        <v>34.972499530421103</v>
      </c>
      <c r="H6504">
        <f t="shared" si="751"/>
        <v>40.32647857839298</v>
      </c>
      <c r="I6504">
        <f t="shared" si="752"/>
        <v>33.23583002103328</v>
      </c>
      <c r="J6504">
        <f t="shared" si="750"/>
        <v>0</v>
      </c>
      <c r="K6504" s="66"/>
      <c r="M6504" s="66"/>
      <c r="Q6504" s="66"/>
      <c r="S6504">
        <f t="shared" si="744"/>
        <v>33.23583002103328</v>
      </c>
      <c r="T6504">
        <f t="shared" si="749"/>
        <v>0</v>
      </c>
      <c r="U6504">
        <f t="shared" si="753"/>
        <v>40.32647857839298</v>
      </c>
      <c r="V6504">
        <f t="shared" si="746"/>
        <v>0</v>
      </c>
    </row>
    <row r="6505" spans="1:22">
      <c r="A6505" s="12">
        <f t="shared" si="740"/>
        <v>0</v>
      </c>
      <c r="B6505" t="str">
        <f>YEAR(C6505)&amp;VLOOKUP(MONTH(C6505),lookup!$G$2:$N$13,8)</f>
        <v>2026M01</v>
      </c>
      <c r="C6505" s="7">
        <f t="shared" si="748"/>
        <v>46042</v>
      </c>
      <c r="D6505" s="126">
        <v>42.463392138671367</v>
      </c>
      <c r="E6505">
        <f t="shared" si="739"/>
        <v>42.955708501823082</v>
      </c>
      <c r="F6505" s="126">
        <v>34.414820434195363</v>
      </c>
      <c r="G6505">
        <f t="shared" si="747"/>
        <v>34.947133716605265</v>
      </c>
      <c r="H6505">
        <f t="shared" si="751"/>
        <v>40.319585207800898</v>
      </c>
      <c r="I6505">
        <f t="shared" si="752"/>
        <v>33.214824105478215</v>
      </c>
      <c r="J6505">
        <f t="shared" si="750"/>
        <v>0</v>
      </c>
      <c r="K6505" s="66"/>
      <c r="M6505" s="66"/>
      <c r="Q6505" s="66"/>
      <c r="S6505">
        <f t="shared" si="744"/>
        <v>33.214824105478215</v>
      </c>
      <c r="T6505">
        <f t="shared" si="749"/>
        <v>0</v>
      </c>
      <c r="U6505">
        <f t="shared" si="753"/>
        <v>40.319585207800891</v>
      </c>
      <c r="V6505">
        <f t="shared" si="746"/>
        <v>0</v>
      </c>
    </row>
    <row r="6506" spans="1:22">
      <c r="A6506" s="12">
        <f t="shared" si="740"/>
        <v>0</v>
      </c>
      <c r="B6506" t="str">
        <f>YEAR(C6506)&amp;VLOOKUP(MONTH(C6506),lookup!$G$2:$N$13,8)</f>
        <v>2026M01</v>
      </c>
      <c r="C6506" s="7">
        <f t="shared" si="748"/>
        <v>46043</v>
      </c>
      <c r="D6506" s="126">
        <v>43.412057170156089</v>
      </c>
      <c r="E6506">
        <f t="shared" si="739"/>
        <v>42.980490472624084</v>
      </c>
      <c r="F6506" s="126">
        <v>35.351670236752696</v>
      </c>
      <c r="G6506">
        <f t="shared" si="747"/>
        <v>34.973849493035175</v>
      </c>
      <c r="H6506">
        <f t="shared" si="751"/>
        <v>40.307893555939792</v>
      </c>
      <c r="I6506">
        <f t="shared" si="752"/>
        <v>33.19383054548814</v>
      </c>
      <c r="J6506">
        <f t="shared" si="750"/>
        <v>0</v>
      </c>
      <c r="K6506" s="66"/>
      <c r="M6506" s="66"/>
      <c r="Q6506" s="66"/>
      <c r="S6506">
        <f t="shared" si="744"/>
        <v>33.19383054548814</v>
      </c>
      <c r="T6506">
        <f t="shared" si="749"/>
        <v>0</v>
      </c>
      <c r="U6506">
        <f t="shared" si="753"/>
        <v>40.307893555939792</v>
      </c>
      <c r="V6506">
        <f t="shared" si="746"/>
        <v>0</v>
      </c>
    </row>
    <row r="6507" spans="1:22">
      <c r="A6507" s="12">
        <f t="shared" si="740"/>
        <v>0</v>
      </c>
      <c r="B6507" t="str">
        <f>YEAR(C6507)&amp;VLOOKUP(MONTH(C6507),lookup!$G$2:$N$13,8)</f>
        <v>2026M01</v>
      </c>
      <c r="C6507" s="7">
        <f t="shared" si="748"/>
        <v>46044</v>
      </c>
      <c r="D6507" s="126">
        <v>42.530073950070133</v>
      </c>
      <c r="E6507">
        <f t="shared" si="739"/>
        <v>42.981846858614048</v>
      </c>
      <c r="F6507" s="126">
        <v>34.52659623761059</v>
      </c>
      <c r="G6507">
        <f t="shared" si="747"/>
        <v>34.952949473401631</v>
      </c>
      <c r="H6507">
        <f t="shared" si="751"/>
        <v>40.321055900194445</v>
      </c>
      <c r="I6507">
        <f t="shared" si="752"/>
        <v>33.198301457010267</v>
      </c>
      <c r="J6507">
        <f t="shared" si="750"/>
        <v>0</v>
      </c>
      <c r="K6507" s="66"/>
      <c r="M6507" s="66"/>
      <c r="Q6507" s="66"/>
      <c r="S6507">
        <f t="shared" si="744"/>
        <v>33.198301457010267</v>
      </c>
      <c r="T6507">
        <f t="shared" si="749"/>
        <v>0</v>
      </c>
      <c r="U6507">
        <f t="shared" si="753"/>
        <v>40.321055900194452</v>
      </c>
      <c r="V6507">
        <f t="shared" si="746"/>
        <v>0</v>
      </c>
    </row>
    <row r="6508" spans="1:22">
      <c r="A6508" s="12">
        <f t="shared" si="740"/>
        <v>0</v>
      </c>
      <c r="B6508" t="str">
        <f>YEAR(C6508)&amp;VLOOKUP(MONTH(C6508),lookup!$G$2:$N$13,8)</f>
        <v>2026M01</v>
      </c>
      <c r="C6508" s="7">
        <f t="shared" si="748"/>
        <v>46045</v>
      </c>
      <c r="D6508" s="126">
        <v>43.291001663289947</v>
      </c>
      <c r="E6508">
        <f t="shared" si="739"/>
        <v>42.966841333877085</v>
      </c>
      <c r="F6508" s="126">
        <v>35.236394132350199</v>
      </c>
      <c r="G6508">
        <f t="shared" si="747"/>
        <v>34.951163873900271</v>
      </c>
      <c r="H6508">
        <f t="shared" si="751"/>
        <v>40.327991182431226</v>
      </c>
      <c r="I6508">
        <f t="shared" si="752"/>
        <v>33.190446352937045</v>
      </c>
      <c r="J6508">
        <f t="shared" si="750"/>
        <v>0</v>
      </c>
      <c r="K6508" s="66"/>
      <c r="M6508" s="66"/>
      <c r="Q6508" s="66"/>
      <c r="S6508">
        <f t="shared" si="744"/>
        <v>33.190446352937045</v>
      </c>
      <c r="T6508">
        <f t="shared" si="749"/>
        <v>0</v>
      </c>
      <c r="U6508">
        <f t="shared" si="753"/>
        <v>40.327991182431219</v>
      </c>
      <c r="V6508">
        <f t="shared" si="746"/>
        <v>0</v>
      </c>
    </row>
    <row r="6509" spans="1:22">
      <c r="A6509" s="12">
        <f t="shared" si="740"/>
        <v>0</v>
      </c>
      <c r="B6509" t="str">
        <f>YEAR(C6509)&amp;VLOOKUP(MONTH(C6509),lookup!$G$2:$N$13,8)</f>
        <v>2026M01</v>
      </c>
      <c r="C6509" s="7">
        <f t="shared" si="748"/>
        <v>46046</v>
      </c>
      <c r="D6509" s="126">
        <v>43.069615871047134</v>
      </c>
      <c r="E6509">
        <f t="shared" ref="E6509:E6572" si="754">AVERAGE(SUM(D6502:D6509)/8,SUM(D6504:D6509)/6)</f>
        <v>43.064528062110156</v>
      </c>
      <c r="F6509" s="126">
        <v>34.985654836712058</v>
      </c>
      <c r="G6509">
        <f t="shared" si="747"/>
        <v>35.013414014646045</v>
      </c>
      <c r="H6509">
        <f t="shared" si="751"/>
        <v>40.296453360103399</v>
      </c>
      <c r="I6509">
        <f t="shared" si="752"/>
        <v>33.175312616043129</v>
      </c>
      <c r="J6509">
        <f t="shared" si="750"/>
        <v>0</v>
      </c>
      <c r="K6509" s="66"/>
      <c r="M6509" s="66"/>
      <c r="Q6509" s="66"/>
      <c r="S6509">
        <f t="shared" si="744"/>
        <v>33.175312616043129</v>
      </c>
      <c r="T6509">
        <f t="shared" si="749"/>
        <v>0</v>
      </c>
      <c r="U6509">
        <f t="shared" si="753"/>
        <v>40.296453360103399</v>
      </c>
      <c r="V6509">
        <f t="shared" si="746"/>
        <v>0</v>
      </c>
    </row>
    <row r="6510" spans="1:22">
      <c r="A6510" s="12">
        <f t="shared" si="740"/>
        <v>0</v>
      </c>
      <c r="B6510" t="str">
        <f>YEAR(C6510)&amp;VLOOKUP(MONTH(C6510),lookup!$G$2:$N$13,8)</f>
        <v>2026M01</v>
      </c>
      <c r="C6510" s="7">
        <f t="shared" si="748"/>
        <v>46047</v>
      </c>
      <c r="D6510" s="126">
        <v>42.683011460733383</v>
      </c>
      <c r="E6510">
        <f t="shared" si="754"/>
        <v>42.919673883042293</v>
      </c>
      <c r="F6510" s="126">
        <v>34.598190983321075</v>
      </c>
      <c r="G6510">
        <f t="shared" si="747"/>
        <v>34.876428494850288</v>
      </c>
      <c r="H6510">
        <f t="shared" si="751"/>
        <v>40.326294419752251</v>
      </c>
      <c r="I6510">
        <f t="shared" si="752"/>
        <v>33.173263164065233</v>
      </c>
      <c r="J6510">
        <f t="shared" si="750"/>
        <v>0</v>
      </c>
      <c r="K6510" s="66"/>
      <c r="M6510" s="66"/>
      <c r="Q6510" s="66"/>
      <c r="S6510">
        <f t="shared" si="744"/>
        <v>33.173263164065233</v>
      </c>
      <c r="T6510">
        <f t="shared" si="749"/>
        <v>0</v>
      </c>
      <c r="U6510">
        <f t="shared" si="753"/>
        <v>40.326294419752251</v>
      </c>
      <c r="V6510">
        <f t="shared" si="746"/>
        <v>0</v>
      </c>
    </row>
    <row r="6511" spans="1:22">
      <c r="A6511" s="12">
        <f t="shared" si="740"/>
        <v>0</v>
      </c>
      <c r="B6511" t="str">
        <f>YEAR(C6511)&amp;VLOOKUP(MONTH(C6511),lookup!$G$2:$N$13,8)</f>
        <v>2026M01</v>
      </c>
      <c r="C6511" s="7">
        <f t="shared" si="748"/>
        <v>46048</v>
      </c>
      <c r="D6511" s="126">
        <v>42.801954741266705</v>
      </c>
      <c r="E6511">
        <f t="shared" si="754"/>
        <v>42.979470909149441</v>
      </c>
      <c r="F6511" s="126">
        <v>34.675680929070033</v>
      </c>
      <c r="G6511">
        <f t="shared" si="747"/>
        <v>34.911349281576562</v>
      </c>
      <c r="H6511">
        <f t="shared" si="751"/>
        <v>40.343366368657776</v>
      </c>
      <c r="I6511">
        <f t="shared" si="752"/>
        <v>33.205126719921097</v>
      </c>
      <c r="J6511">
        <f t="shared" si="750"/>
        <v>0</v>
      </c>
      <c r="K6511" s="66"/>
      <c r="M6511" s="66"/>
      <c r="Q6511" s="66"/>
      <c r="S6511">
        <f t="shared" si="744"/>
        <v>33.205126719921097</v>
      </c>
      <c r="T6511">
        <f t="shared" si="749"/>
        <v>0</v>
      </c>
      <c r="U6511">
        <f t="shared" si="753"/>
        <v>40.343366368657776</v>
      </c>
      <c r="V6511">
        <f t="shared" si="746"/>
        <v>0</v>
      </c>
    </row>
    <row r="6512" spans="1:22">
      <c r="A6512" s="12">
        <f t="shared" ref="A6512:A6575" si="755">IF(D6512+D6513=D6512,IF(D6512+D6513&gt;0,1,0),0)</f>
        <v>0</v>
      </c>
      <c r="B6512" t="str">
        <f>YEAR(C6512)&amp;VLOOKUP(MONTH(C6512),lookup!$G$2:$N$13,8)</f>
        <v>2026M01</v>
      </c>
      <c r="C6512" s="7">
        <f t="shared" si="748"/>
        <v>46049</v>
      </c>
      <c r="D6512" s="126">
        <v>43.18462656354518</v>
      </c>
      <c r="E6512">
        <f t="shared" si="754"/>
        <v>42.928090368253116</v>
      </c>
      <c r="F6512" s="126">
        <v>35.077192870739999</v>
      </c>
      <c r="G6512">
        <f t="shared" si="747"/>
        <v>34.854113373780663</v>
      </c>
      <c r="H6512">
        <f t="shared" si="751"/>
        <v>40.345463761643131</v>
      </c>
      <c r="I6512">
        <f t="shared" si="752"/>
        <v>33.19837959173659</v>
      </c>
      <c r="J6512">
        <f t="shared" si="750"/>
        <v>0</v>
      </c>
      <c r="K6512" s="66"/>
      <c r="M6512" s="66"/>
      <c r="Q6512" s="66"/>
      <c r="S6512">
        <f t="shared" si="744"/>
        <v>33.19837959173659</v>
      </c>
      <c r="T6512">
        <f t="shared" si="749"/>
        <v>0</v>
      </c>
      <c r="U6512">
        <f t="shared" si="753"/>
        <v>40.345463761643131</v>
      </c>
      <c r="V6512">
        <f t="shared" si="746"/>
        <v>0</v>
      </c>
    </row>
    <row r="6513" spans="1:22">
      <c r="A6513" s="12">
        <f t="shared" si="755"/>
        <v>0</v>
      </c>
      <c r="B6513" t="str">
        <f>YEAR(C6513)&amp;VLOOKUP(MONTH(C6513),lookup!$G$2:$N$13,8)</f>
        <v>2026M01</v>
      </c>
      <c r="C6513" s="7">
        <f t="shared" si="748"/>
        <v>46050</v>
      </c>
      <c r="D6513" s="126">
        <v>42.415457924323228</v>
      </c>
      <c r="E6513">
        <f t="shared" si="754"/>
        <v>42.915543144377452</v>
      </c>
      <c r="F6513" s="126">
        <v>34.371614565695104</v>
      </c>
      <c r="G6513">
        <f t="shared" si="747"/>
        <v>34.838497867673105</v>
      </c>
      <c r="H6513">
        <f t="shared" si="751"/>
        <v>40.369408315645501</v>
      </c>
      <c r="I6513">
        <f t="shared" si="752"/>
        <v>33.217216130276412</v>
      </c>
      <c r="J6513">
        <f t="shared" si="750"/>
        <v>0</v>
      </c>
      <c r="K6513" s="66"/>
      <c r="M6513" s="66"/>
      <c r="Q6513" s="66"/>
      <c r="S6513">
        <f t="shared" si="744"/>
        <v>33.217216130276412</v>
      </c>
      <c r="T6513">
        <f t="shared" si="749"/>
        <v>0</v>
      </c>
      <c r="U6513">
        <f t="shared" si="753"/>
        <v>40.369408315645501</v>
      </c>
      <c r="V6513">
        <f t="shared" si="746"/>
        <v>0</v>
      </c>
    </row>
    <row r="6514" spans="1:22">
      <c r="A6514" s="12">
        <f t="shared" si="755"/>
        <v>0</v>
      </c>
      <c r="B6514" t="str">
        <f>YEAR(C6514)&amp;VLOOKUP(MONTH(C6514),lookup!$G$2:$N$13,8)</f>
        <v>2026M01</v>
      </c>
      <c r="C6514" s="7">
        <f t="shared" si="748"/>
        <v>46051</v>
      </c>
      <c r="D6514" s="126">
        <v>43.457707478434038</v>
      </c>
      <c r="E6514">
        <f t="shared" si="754"/>
        <v>42.932288439906827</v>
      </c>
      <c r="F6514" s="126">
        <v>35.34391390685731</v>
      </c>
      <c r="G6514">
        <f t="shared" si="747"/>
        <v>34.846973078263574</v>
      </c>
      <c r="H6514">
        <f t="shared" si="751"/>
        <v>40.386472898812187</v>
      </c>
      <c r="I6514">
        <f t="shared" si="752"/>
        <v>33.224580307684349</v>
      </c>
      <c r="J6514">
        <f t="shared" si="750"/>
        <v>0</v>
      </c>
      <c r="K6514" s="66"/>
      <c r="M6514" s="66"/>
      <c r="Q6514" s="66"/>
      <c r="S6514">
        <f t="shared" si="744"/>
        <v>33.224580307684349</v>
      </c>
      <c r="T6514">
        <f t="shared" si="749"/>
        <v>0</v>
      </c>
      <c r="U6514">
        <f t="shared" si="753"/>
        <v>40.386472898812194</v>
      </c>
      <c r="V6514">
        <f t="shared" si="746"/>
        <v>0</v>
      </c>
    </row>
    <row r="6515" spans="1:22">
      <c r="A6515" s="12">
        <f t="shared" si="755"/>
        <v>0</v>
      </c>
      <c r="B6515" t="str">
        <f>YEAR(C6515)&amp;VLOOKUP(MONTH(C6515),lookup!$G$2:$N$13,8)</f>
        <v>2026M01</v>
      </c>
      <c r="C6515" s="7">
        <f t="shared" si="748"/>
        <v>46052</v>
      </c>
      <c r="D6515" s="126">
        <v>42.176726632174848</v>
      </c>
      <c r="E6515">
        <f t="shared" si="754"/>
        <v>42.835796795965692</v>
      </c>
      <c r="F6515" s="126">
        <v>34.153287297554172</v>
      </c>
      <c r="G6515">
        <f t="shared" si="747"/>
        <v>34.754277307913554</v>
      </c>
      <c r="H6515">
        <f t="shared" si="751"/>
        <v>40.453515453607437</v>
      </c>
      <c r="I6515">
        <f t="shared" si="752"/>
        <v>33.262458078983727</v>
      </c>
      <c r="J6515">
        <f t="shared" si="750"/>
        <v>0</v>
      </c>
      <c r="K6515" s="66"/>
      <c r="M6515" s="66"/>
      <c r="Q6515" s="66"/>
      <c r="S6515">
        <f t="shared" si="744"/>
        <v>33.262458078983727</v>
      </c>
      <c r="T6515">
        <f t="shared" si="749"/>
        <v>0</v>
      </c>
      <c r="U6515">
        <f t="shared" si="753"/>
        <v>40.453515453607437</v>
      </c>
      <c r="V6515">
        <f t="shared" si="746"/>
        <v>0</v>
      </c>
    </row>
    <row r="6516" spans="1:22">
      <c r="A6516" s="12">
        <f t="shared" si="755"/>
        <v>0</v>
      </c>
      <c r="B6516" t="str">
        <f>YEAR(C6516)&amp;VLOOKUP(MONTH(C6516),lookup!$G$2:$N$13,8)</f>
        <v>2026M01</v>
      </c>
      <c r="C6516" s="7">
        <f t="shared" si="748"/>
        <v>46053</v>
      </c>
      <c r="D6516" s="126">
        <v>43.30792860792031</v>
      </c>
      <c r="E6516">
        <f t="shared" si="754"/>
        <v>42.888931158937325</v>
      </c>
      <c r="F6516" s="126">
        <v>35.050489692906538</v>
      </c>
      <c r="G6516">
        <f t="shared" si="747"/>
        <v>34.780349839580445</v>
      </c>
      <c r="H6516">
        <f t="shared" si="751"/>
        <v>40.455660094557118</v>
      </c>
      <c r="I6516">
        <f t="shared" si="752"/>
        <v>33.272405444922875</v>
      </c>
      <c r="J6516">
        <f t="shared" si="750"/>
        <v>0</v>
      </c>
      <c r="K6516" s="66"/>
      <c r="M6516" s="66"/>
      <c r="Q6516" s="66"/>
      <c r="S6516">
        <f t="shared" si="744"/>
        <v>33.272405444922875</v>
      </c>
      <c r="T6516">
        <f t="shared" si="749"/>
        <v>0</v>
      </c>
      <c r="U6516">
        <f t="shared" si="753"/>
        <v>40.455660094557118</v>
      </c>
      <c r="V6516">
        <f t="shared" si="746"/>
        <v>0</v>
      </c>
    </row>
    <row r="6517" spans="1:22">
      <c r="A6517" s="12">
        <f t="shared" si="755"/>
        <v>0</v>
      </c>
      <c r="B6517" t="str">
        <f>YEAR(C6517)&amp;VLOOKUP(MONTH(C6517),lookup!$G$2:$N$13,8)</f>
        <v>2026M02</v>
      </c>
      <c r="C6517" s="7">
        <f t="shared" si="748"/>
        <v>46054</v>
      </c>
      <c r="D6517" s="126">
        <v>42.89559895118466</v>
      </c>
      <c r="E6517">
        <f t="shared" si="754"/>
        <v>42.885858785605748</v>
      </c>
      <c r="F6517" s="126">
        <v>34.839452070474699</v>
      </c>
      <c r="G6517">
        <f t="shared" si="747"/>
        <v>34.784859761807667</v>
      </c>
      <c r="H6517">
        <f t="shared" si="751"/>
        <v>40.494779366738136</v>
      </c>
      <c r="I6517">
        <f t="shared" si="752"/>
        <v>33.279197794715984</v>
      </c>
      <c r="J6517">
        <f t="shared" si="750"/>
        <v>0</v>
      </c>
      <c r="K6517" s="66"/>
      <c r="M6517" s="66"/>
      <c r="Q6517" s="66"/>
      <c r="S6517">
        <f t="shared" si="744"/>
        <v>33.279197794715984</v>
      </c>
      <c r="T6517">
        <f t="shared" si="749"/>
        <v>0</v>
      </c>
      <c r="U6517">
        <f t="shared" si="753"/>
        <v>40.494779366738136</v>
      </c>
      <c r="V6517">
        <f t="shared" si="746"/>
        <v>0</v>
      </c>
    </row>
    <row r="6518" spans="1:22">
      <c r="A6518" s="12">
        <f t="shared" si="755"/>
        <v>0</v>
      </c>
      <c r="B6518" t="str">
        <f>YEAR(C6518)&amp;VLOOKUP(MONTH(C6518),lookup!$G$2:$N$13,8)</f>
        <v>2026M02</v>
      </c>
      <c r="C6518" s="7">
        <f t="shared" si="748"/>
        <v>46055</v>
      </c>
      <c r="D6518" s="126">
        <v>43.274861481405992</v>
      </c>
      <c r="E6518">
        <f t="shared" si="754"/>
        <v>42.930368988386192</v>
      </c>
      <c r="F6518" s="126">
        <v>35.05453555041592</v>
      </c>
      <c r="G6518">
        <f t="shared" si="747"/>
        <v>34.811493187224087</v>
      </c>
      <c r="H6518">
        <f t="shared" si="751"/>
        <v>40.519060679493386</v>
      </c>
      <c r="I6518">
        <f t="shared" si="752"/>
        <v>33.301853121339313</v>
      </c>
      <c r="J6518">
        <f t="shared" si="750"/>
        <v>0</v>
      </c>
      <c r="K6518" s="66"/>
      <c r="M6518" s="66"/>
      <c r="Q6518" s="66"/>
      <c r="S6518">
        <f t="shared" si="744"/>
        <v>33.301853121339313</v>
      </c>
      <c r="T6518">
        <f t="shared" si="749"/>
        <v>0</v>
      </c>
      <c r="U6518">
        <f t="shared" si="753"/>
        <v>40.519060679493379</v>
      </c>
      <c r="V6518">
        <f t="shared" si="746"/>
        <v>0</v>
      </c>
    </row>
    <row r="6519" spans="1:22">
      <c r="A6519" s="12">
        <f t="shared" si="755"/>
        <v>0</v>
      </c>
      <c r="B6519" t="str">
        <f>YEAR(C6519)&amp;VLOOKUP(MONTH(C6519),lookup!$G$2:$N$13,8)</f>
        <v>2026M02</v>
      </c>
      <c r="C6519" s="7">
        <f t="shared" si="748"/>
        <v>46056</v>
      </c>
      <c r="D6519" s="126">
        <v>42.908315674547822</v>
      </c>
      <c r="E6519">
        <f t="shared" si="754"/>
        <v>42.978088025901641</v>
      </c>
      <c r="F6519" s="126">
        <v>34.795817401509353</v>
      </c>
      <c r="G6519">
        <f t="shared" si="747"/>
        <v>34.854351953069397</v>
      </c>
      <c r="H6519">
        <f t="shared" si="751"/>
        <v>40.557845467231928</v>
      </c>
      <c r="I6519">
        <f t="shared" si="752"/>
        <v>33.317337016775866</v>
      </c>
      <c r="J6519">
        <f t="shared" si="750"/>
        <v>0</v>
      </c>
      <c r="K6519" s="66"/>
      <c r="M6519" s="66"/>
      <c r="Q6519" s="66"/>
      <c r="S6519">
        <f t="shared" si="744"/>
        <v>33.317337016775866</v>
      </c>
      <c r="T6519">
        <f t="shared" si="749"/>
        <v>0</v>
      </c>
      <c r="U6519">
        <f t="shared" si="753"/>
        <v>40.557845467231935</v>
      </c>
      <c r="V6519">
        <f t="shared" si="746"/>
        <v>0</v>
      </c>
    </row>
    <row r="6520" spans="1:22">
      <c r="A6520" s="12">
        <f t="shared" si="755"/>
        <v>0</v>
      </c>
      <c r="B6520" t="str">
        <f>YEAR(C6520)&amp;VLOOKUP(MONTH(C6520),lookup!$G$2:$N$13,8)</f>
        <v>2026M02</v>
      </c>
      <c r="C6520" s="7">
        <f t="shared" si="748"/>
        <v>46057</v>
      </c>
      <c r="D6520" s="126">
        <v>43.109198271699398</v>
      </c>
      <c r="E6520">
        <f t="shared" si="754"/>
        <v>42.944331323766718</v>
      </c>
      <c r="F6520" s="126">
        <v>34.847943820322307</v>
      </c>
      <c r="G6520">
        <f t="shared" si="747"/>
        <v>34.798693046873716</v>
      </c>
      <c r="H6520">
        <f t="shared" si="751"/>
        <v>40.609414099459386</v>
      </c>
      <c r="I6520">
        <f t="shared" si="752"/>
        <v>33.360434860817605</v>
      </c>
      <c r="J6520">
        <f t="shared" si="750"/>
        <v>0</v>
      </c>
      <c r="K6520" s="66"/>
      <c r="M6520" s="66"/>
      <c r="Q6520" s="66"/>
      <c r="S6520">
        <f t="shared" si="744"/>
        <v>33.360434860817605</v>
      </c>
      <c r="T6520">
        <f t="shared" si="749"/>
        <v>0</v>
      </c>
      <c r="U6520">
        <f t="shared" si="753"/>
        <v>40.609414099459386</v>
      </c>
      <c r="V6520">
        <f t="shared" si="746"/>
        <v>0</v>
      </c>
    </row>
    <row r="6521" spans="1:22">
      <c r="A6521" s="12">
        <f t="shared" si="755"/>
        <v>0</v>
      </c>
      <c r="B6521" t="str">
        <f>YEAR(C6521)&amp;VLOOKUP(MONTH(C6521),lookup!$G$2:$N$13,8)</f>
        <v>2026M02</v>
      </c>
      <c r="C6521" s="7">
        <f t="shared" si="748"/>
        <v>46058</v>
      </c>
      <c r="D6521" s="126">
        <v>42.540150609680083</v>
      </c>
      <c r="E6521">
        <f t="shared" si="754"/>
        <v>42.982409948060301</v>
      </c>
      <c r="F6521" s="126">
        <v>34.39062955360356</v>
      </c>
      <c r="G6521">
        <f t="shared" si="747"/>
        <v>34.819660004955438</v>
      </c>
      <c r="H6521">
        <f t="shared" si="751"/>
        <v>40.623333977645629</v>
      </c>
      <c r="I6521">
        <f t="shared" si="752"/>
        <v>33.358768790055024</v>
      </c>
      <c r="J6521">
        <f t="shared" si="750"/>
        <v>0</v>
      </c>
      <c r="K6521" s="66"/>
      <c r="M6521" s="66"/>
      <c r="Q6521" s="66"/>
      <c r="S6521">
        <f t="shared" si="744"/>
        <v>33.358768790055024</v>
      </c>
      <c r="T6521">
        <f t="shared" si="749"/>
        <v>0</v>
      </c>
      <c r="U6521">
        <f t="shared" si="753"/>
        <v>40.623333977645629</v>
      </c>
      <c r="V6521">
        <f t="shared" si="746"/>
        <v>0</v>
      </c>
    </row>
    <row r="6522" spans="1:22">
      <c r="A6522" s="12">
        <f t="shared" si="755"/>
        <v>0</v>
      </c>
      <c r="B6522" t="str">
        <f>YEAR(C6522)&amp;VLOOKUP(MONTH(C6522),lookup!$G$2:$N$13,8)</f>
        <v>2026M02</v>
      </c>
      <c r="C6522" s="7">
        <f t="shared" si="748"/>
        <v>46059</v>
      </c>
      <c r="D6522" s="126">
        <v>43.381522413402536</v>
      </c>
      <c r="E6522">
        <f t="shared" si="754"/>
        <v>42.983781198619354</v>
      </c>
      <c r="F6522" s="126">
        <v>35.217209715663145</v>
      </c>
      <c r="G6522">
        <f t="shared" si="747"/>
        <v>34.825634328235523</v>
      </c>
      <c r="H6522">
        <f t="shared" si="751"/>
        <v>40.65832104358924</v>
      </c>
      <c r="I6522">
        <f t="shared" si="752"/>
        <v>33.390254394667238</v>
      </c>
      <c r="J6522">
        <f t="shared" si="750"/>
        <v>0</v>
      </c>
      <c r="K6522" s="66"/>
      <c r="M6522" s="66"/>
      <c r="Q6522" s="66"/>
      <c r="S6522">
        <f t="shared" si="744"/>
        <v>33.390254394667238</v>
      </c>
      <c r="T6522">
        <f t="shared" si="749"/>
        <v>0</v>
      </c>
      <c r="U6522">
        <f t="shared" si="753"/>
        <v>40.658321043589254</v>
      </c>
      <c r="V6522">
        <f t="shared" si="746"/>
        <v>0</v>
      </c>
    </row>
    <row r="6523" spans="1:22">
      <c r="A6523" s="12">
        <f t="shared" si="755"/>
        <v>0</v>
      </c>
      <c r="B6523" t="str">
        <f>YEAR(C6523)&amp;VLOOKUP(MONTH(C6523),lookup!$G$2:$N$13,8)</f>
        <v>2026M02</v>
      </c>
      <c r="C6523" s="7">
        <f t="shared" si="748"/>
        <v>46060</v>
      </c>
      <c r="D6523" s="126">
        <v>42.976633678975759</v>
      </c>
      <c r="E6523">
        <f t="shared" si="754"/>
        <v>43.040528283027001</v>
      </c>
      <c r="F6523" s="126">
        <v>34.762639776718103</v>
      </c>
      <c r="G6523">
        <f t="shared" si="747"/>
        <v>34.857317833703547</v>
      </c>
      <c r="H6523">
        <f t="shared" si="751"/>
        <v>40.677425443586863</v>
      </c>
      <c r="I6523">
        <f t="shared" si="752"/>
        <v>33.398844577141553</v>
      </c>
      <c r="J6523">
        <f t="shared" si="750"/>
        <v>0</v>
      </c>
      <c r="K6523" s="66"/>
      <c r="M6523" s="66"/>
      <c r="Q6523" s="66"/>
      <c r="S6523">
        <f t="shared" si="744"/>
        <v>33.398844577141553</v>
      </c>
      <c r="T6523">
        <f t="shared" si="749"/>
        <v>0</v>
      </c>
      <c r="U6523">
        <f t="shared" si="753"/>
        <v>40.677425443586863</v>
      </c>
      <c r="V6523">
        <f t="shared" si="746"/>
        <v>0</v>
      </c>
    </row>
    <row r="6524" spans="1:22">
      <c r="A6524" s="12">
        <f t="shared" si="755"/>
        <v>0</v>
      </c>
      <c r="B6524" t="str">
        <f>YEAR(C6524)&amp;VLOOKUP(MONTH(C6524),lookup!$G$2:$N$13,8)</f>
        <v>2026M02</v>
      </c>
      <c r="C6524" s="7">
        <f t="shared" si="748"/>
        <v>46061</v>
      </c>
      <c r="D6524" s="126">
        <v>43.630222822590071</v>
      </c>
      <c r="E6524">
        <f t="shared" si="754"/>
        <v>43.090285116542539</v>
      </c>
      <c r="F6524" s="126">
        <v>35.402637743395857</v>
      </c>
      <c r="G6524">
        <f t="shared" si="747"/>
        <v>34.908335602940795</v>
      </c>
      <c r="H6524">
        <f t="shared" si="751"/>
        <v>40.687942934841445</v>
      </c>
      <c r="I6524">
        <f t="shared" si="752"/>
        <v>33.391214841999293</v>
      </c>
      <c r="J6524">
        <f t="shared" si="750"/>
        <v>0</v>
      </c>
      <c r="K6524" s="66"/>
      <c r="M6524" s="66"/>
      <c r="Q6524" s="66"/>
      <c r="S6524">
        <f t="shared" si="744"/>
        <v>33.391214841999293</v>
      </c>
      <c r="T6524">
        <f t="shared" si="749"/>
        <v>0</v>
      </c>
      <c r="U6524">
        <f t="shared" si="753"/>
        <v>40.687942934841445</v>
      </c>
      <c r="V6524">
        <f t="shared" si="746"/>
        <v>0</v>
      </c>
    </row>
    <row r="6525" spans="1:22">
      <c r="A6525" s="12">
        <f t="shared" si="755"/>
        <v>0</v>
      </c>
      <c r="B6525" t="str">
        <f>YEAR(C6525)&amp;VLOOKUP(MONTH(C6525),lookup!$G$2:$N$13,8)</f>
        <v>2026M02</v>
      </c>
      <c r="C6525" s="7">
        <f t="shared" si="748"/>
        <v>46062</v>
      </c>
      <c r="D6525" s="126">
        <v>42.94439724265419</v>
      </c>
      <c r="E6525">
        <f t="shared" si="754"/>
        <v>43.096341807101581</v>
      </c>
      <c r="F6525" s="126">
        <v>34.700177554822922</v>
      </c>
      <c r="G6525">
        <f t="shared" si="747"/>
        <v>34.891660958488686</v>
      </c>
      <c r="H6525">
        <f t="shared" si="751"/>
        <v>40.694525777902911</v>
      </c>
      <c r="I6525">
        <f t="shared" si="752"/>
        <v>33.3945298311871</v>
      </c>
      <c r="J6525">
        <f t="shared" si="750"/>
        <v>0</v>
      </c>
      <c r="K6525" s="66"/>
      <c r="M6525" s="66"/>
      <c r="Q6525" s="66"/>
      <c r="S6525">
        <f t="shared" si="744"/>
        <v>33.3945298311871</v>
      </c>
      <c r="T6525">
        <f t="shared" si="749"/>
        <v>0</v>
      </c>
      <c r="U6525">
        <f t="shared" si="753"/>
        <v>40.694525777902911</v>
      </c>
      <c r="V6525">
        <f t="shared" si="746"/>
        <v>0</v>
      </c>
    </row>
    <row r="6526" spans="1:22">
      <c r="A6526" s="12">
        <f t="shared" si="755"/>
        <v>0</v>
      </c>
      <c r="B6526" t="str">
        <f>YEAR(C6526)&amp;VLOOKUP(MONTH(C6526),lookup!$G$2:$N$13,8)</f>
        <v>2026M02</v>
      </c>
      <c r="C6526" s="7">
        <f t="shared" si="748"/>
        <v>46063</v>
      </c>
      <c r="D6526" s="126">
        <v>43.425445644661693</v>
      </c>
      <c r="E6526">
        <f t="shared" si="754"/>
        <v>43.132107265051921</v>
      </c>
      <c r="F6526" s="126">
        <v>35.14538673056478</v>
      </c>
      <c r="G6526">
        <f t="shared" si="747"/>
        <v>34.92212606643487</v>
      </c>
      <c r="H6526">
        <f t="shared" si="751"/>
        <v>40.692096316998324</v>
      </c>
      <c r="I6526">
        <f t="shared" si="752"/>
        <v>33.382902931706973</v>
      </c>
      <c r="J6526">
        <f t="shared" si="750"/>
        <v>0</v>
      </c>
      <c r="K6526" s="66"/>
      <c r="M6526" s="66"/>
      <c r="Q6526" s="66"/>
      <c r="S6526">
        <f t="shared" si="744"/>
        <v>33.382902931706973</v>
      </c>
      <c r="T6526">
        <f t="shared" si="749"/>
        <v>0</v>
      </c>
      <c r="U6526">
        <f t="shared" si="753"/>
        <v>40.692096316998331</v>
      </c>
      <c r="V6526">
        <f t="shared" si="746"/>
        <v>0</v>
      </c>
    </row>
    <row r="6527" spans="1:22">
      <c r="A6527" s="12">
        <f t="shared" si="755"/>
        <v>0</v>
      </c>
      <c r="B6527" t="str">
        <f>YEAR(C6527)&amp;VLOOKUP(MONTH(C6527),lookup!$G$2:$N$13,8)</f>
        <v>2026M02</v>
      </c>
      <c r="C6527" s="7">
        <f t="shared" si="748"/>
        <v>46064</v>
      </c>
      <c r="D6527" s="126">
        <v>43.405924307571347</v>
      </c>
      <c r="E6527">
        <f t="shared" si="754"/>
        <v>43.235355612773489</v>
      </c>
      <c r="F6527" s="126">
        <v>34.985566010073946</v>
      </c>
      <c r="G6527">
        <f t="shared" si="747"/>
        <v>34.983563392509353</v>
      </c>
      <c r="H6527">
        <f t="shared" si="751"/>
        <v>40.701457158213046</v>
      </c>
      <c r="I6527">
        <f t="shared" si="752"/>
        <v>33.388399906865153</v>
      </c>
      <c r="J6527">
        <f t="shared" si="750"/>
        <v>0</v>
      </c>
      <c r="K6527" s="66"/>
      <c r="M6527" s="66"/>
      <c r="Q6527" s="66"/>
      <c r="S6527">
        <f t="shared" si="744"/>
        <v>33.388399906865153</v>
      </c>
      <c r="T6527">
        <f t="shared" si="749"/>
        <v>0</v>
      </c>
      <c r="U6527">
        <f t="shared" si="753"/>
        <v>40.701457158213046</v>
      </c>
      <c r="V6527">
        <f t="shared" si="746"/>
        <v>0</v>
      </c>
    </row>
    <row r="6528" spans="1:22">
      <c r="A6528" s="12">
        <f t="shared" si="755"/>
        <v>0</v>
      </c>
      <c r="B6528" t="str">
        <f>YEAR(C6528)&amp;VLOOKUP(MONTH(C6528),lookup!$G$2:$N$13,8)</f>
        <v>2026M02</v>
      </c>
      <c r="C6528" s="7">
        <f t="shared" si="748"/>
        <v>46065</v>
      </c>
      <c r="D6528" s="126">
        <v>43.531018975608248</v>
      </c>
      <c r="E6528">
        <f t="shared" si="754"/>
        <v>43.274177453618279</v>
      </c>
      <c r="F6528" s="126">
        <v>35.386308232413889</v>
      </c>
      <c r="G6528">
        <f t="shared" si="747"/>
        <v>35.031302711327633</v>
      </c>
      <c r="H6528">
        <f t="shared" si="751"/>
        <v>40.696969855996294</v>
      </c>
      <c r="I6528">
        <f t="shared" si="752"/>
        <v>33.369163750324631</v>
      </c>
      <c r="J6528">
        <f t="shared" si="750"/>
        <v>0</v>
      </c>
      <c r="K6528" s="66"/>
      <c r="M6528" s="66"/>
      <c r="Q6528" s="66"/>
      <c r="S6528">
        <f t="shared" si="744"/>
        <v>33.369163750324631</v>
      </c>
      <c r="T6528">
        <f t="shared" si="749"/>
        <v>0</v>
      </c>
      <c r="U6528">
        <f t="shared" si="753"/>
        <v>40.696969855996294</v>
      </c>
      <c r="V6528">
        <f t="shared" si="746"/>
        <v>0</v>
      </c>
    </row>
    <row r="6529" spans="1:24">
      <c r="A6529" s="12">
        <f t="shared" si="755"/>
        <v>0</v>
      </c>
      <c r="B6529" t="str">
        <f>YEAR(C6529)&amp;VLOOKUP(MONTH(C6529),lookup!$G$2:$N$13,8)</f>
        <v>2026M02</v>
      </c>
      <c r="C6529" s="7">
        <f t="shared" si="748"/>
        <v>46066</v>
      </c>
      <c r="D6529" s="126">
        <v>43.092797717952941</v>
      </c>
      <c r="E6529">
        <f t="shared" si="754"/>
        <v>43.318398234466756</v>
      </c>
      <c r="F6529" s="126">
        <v>34.778920078080439</v>
      </c>
      <c r="G6529">
        <f t="shared" si="747"/>
        <v>35.056927560887637</v>
      </c>
      <c r="H6529">
        <f t="shared" si="751"/>
        <v>40.685186141289989</v>
      </c>
      <c r="I6529">
        <f t="shared" si="752"/>
        <v>33.367940966489066</v>
      </c>
      <c r="J6529">
        <f t="shared" si="750"/>
        <v>0</v>
      </c>
      <c r="K6529" s="66"/>
      <c r="M6529" s="66"/>
      <c r="Q6529" s="66"/>
      <c r="S6529">
        <f t="shared" si="744"/>
        <v>33.367940966489066</v>
      </c>
      <c r="T6529">
        <f t="shared" si="749"/>
        <v>0</v>
      </c>
      <c r="U6529">
        <f t="shared" si="753"/>
        <v>40.685186141289996</v>
      </c>
      <c r="V6529">
        <f t="shared" si="746"/>
        <v>0</v>
      </c>
    </row>
    <row r="6530" spans="1:24">
      <c r="A6530" s="12">
        <f t="shared" si="755"/>
        <v>1</v>
      </c>
      <c r="B6530" t="str">
        <f>YEAR(C6530)&amp;VLOOKUP(MONTH(C6530),lookup!$G$2:$N$13,8)</f>
        <v>2026M02</v>
      </c>
      <c r="C6530" s="7">
        <f t="shared" si="748"/>
        <v>46067</v>
      </c>
      <c r="D6530" s="126">
        <v>43.685131624887674</v>
      </c>
      <c r="E6530">
        <f t="shared" si="754"/>
        <v>43.341949543709376</v>
      </c>
      <c r="F6530" s="126">
        <v>35.396677911683561</v>
      </c>
      <c r="G6530">
        <f t="shared" si="747"/>
        <v>35.067647670496214</v>
      </c>
      <c r="H6530">
        <f t="shared" si="751"/>
        <v>40.724256291677584</v>
      </c>
      <c r="I6530">
        <f t="shared" si="752"/>
        <v>33.389363689356252</v>
      </c>
      <c r="J6530">
        <f t="shared" si="750"/>
        <v>0</v>
      </c>
      <c r="K6530" s="66"/>
      <c r="M6530" s="66"/>
      <c r="Q6530" s="66"/>
      <c r="S6530">
        <f t="shared" si="744"/>
        <v>33.389363689356252</v>
      </c>
      <c r="T6530">
        <f t="shared" si="749"/>
        <v>0</v>
      </c>
      <c r="U6530">
        <f t="shared" si="753"/>
        <v>40.724256291677577</v>
      </c>
      <c r="V6530">
        <f t="shared" si="746"/>
        <v>0</v>
      </c>
    </row>
    <row r="6531" spans="1:24">
      <c r="A6531" s="12">
        <f t="shared" si="755"/>
        <v>0</v>
      </c>
      <c r="B6531" t="str">
        <f>YEAR(C6531)&amp;VLOOKUP(MONTH(C6531),lookup!$G$2:$N$13,8)</f>
        <v>2026M02</v>
      </c>
      <c r="C6531" s="7">
        <f t="shared" si="748"/>
        <v>46068</v>
      </c>
      <c r="D6531" s="126">
        <v>0</v>
      </c>
      <c r="E6531">
        <f t="shared" si="754"/>
        <v>37.077210168552213</v>
      </c>
      <c r="F6531" s="126">
        <v>0</v>
      </c>
      <c r="G6531">
        <f t="shared" si="747"/>
        <v>30.003301221549428</v>
      </c>
      <c r="H6531">
        <f t="shared" si="751"/>
        <v>40.756638796297395</v>
      </c>
      <c r="I6531">
        <f t="shared" si="752"/>
        <v>33.407441194483567</v>
      </c>
      <c r="J6531">
        <f t="shared" si="750"/>
        <v>0</v>
      </c>
      <c r="K6531" s="66"/>
      <c r="M6531" s="66"/>
      <c r="Q6531" s="66"/>
      <c r="S6531">
        <f t="shared" si="744"/>
        <v>33.407441194483567</v>
      </c>
      <c r="T6531">
        <f t="shared" si="749"/>
        <v>0</v>
      </c>
      <c r="U6531">
        <f t="shared" si="753"/>
        <v>40.756638796297395</v>
      </c>
      <c r="V6531">
        <f t="shared" si="746"/>
        <v>0</v>
      </c>
    </row>
    <row r="6532" spans="1:24">
      <c r="A6532" s="12">
        <f t="shared" si="755"/>
        <v>0</v>
      </c>
      <c r="B6532" t="str">
        <f>YEAR(C6532)&amp;VLOOKUP(MONTH(C6532),lookup!$G$2:$N$13,8)</f>
        <v>2026M02</v>
      </c>
      <c r="C6532" s="7">
        <f t="shared" si="748"/>
        <v>46069</v>
      </c>
      <c r="D6532" s="126">
        <v>0</v>
      </c>
      <c r="E6532">
        <f t="shared" si="754"/>
        <v>30.731534105085192</v>
      </c>
      <c r="F6532" s="126">
        <v>0</v>
      </c>
      <c r="G6532">
        <f t="shared" si="747"/>
        <v>24.861854135040122</v>
      </c>
      <c r="H6532">
        <f t="shared" si="751"/>
        <v>40.821484017022421</v>
      </c>
      <c r="I6532">
        <f t="shared" si="752"/>
        <v>33.462238355899828</v>
      </c>
      <c r="J6532">
        <f t="shared" si="750"/>
        <v>0</v>
      </c>
      <c r="K6532" s="66"/>
      <c r="M6532" s="66"/>
      <c r="Q6532" s="66"/>
      <c r="S6532">
        <f t="shared" ref="S6532:S6544" si="756">AVERAGE(G6167+G5801+G5436+G5071+G4706)/5</f>
        <v>33.462238355899828</v>
      </c>
      <c r="T6532">
        <f t="shared" si="749"/>
        <v>0</v>
      </c>
      <c r="U6532">
        <f t="shared" si="753"/>
        <v>40.821484017022421</v>
      </c>
      <c r="V6532">
        <f t="shared" ref="V6532:V6545" si="757">U6532-H6532</f>
        <v>0</v>
      </c>
    </row>
    <row r="6533" spans="1:24">
      <c r="A6533" s="12">
        <f t="shared" si="755"/>
        <v>0</v>
      </c>
      <c r="B6533" t="str">
        <f>YEAR(C6533)&amp;VLOOKUP(MONTH(C6533),lookup!$G$2:$N$13,8)</f>
        <v>2026M02</v>
      </c>
      <c r="C6533" s="7">
        <f t="shared" si="748"/>
        <v>46070</v>
      </c>
      <c r="D6533" s="126">
        <v>0</v>
      </c>
      <c r="E6533">
        <f t="shared" si="754"/>
        <v>24.430348918455024</v>
      </c>
      <c r="F6533" s="126">
        <v>0</v>
      </c>
      <c r="G6533">
        <f t="shared" si="747"/>
        <v>19.777629203690861</v>
      </c>
      <c r="H6533">
        <f t="shared" si="751"/>
        <v>40.88991133955188</v>
      </c>
      <c r="I6533">
        <f t="shared" si="752"/>
        <v>33.51904295615617</v>
      </c>
      <c r="J6533">
        <f t="shared" si="750"/>
        <v>0</v>
      </c>
      <c r="K6533" s="66"/>
      <c r="M6533" s="66"/>
      <c r="Q6533" s="66"/>
      <c r="S6533">
        <f t="shared" si="756"/>
        <v>33.51904295615617</v>
      </c>
      <c r="T6533">
        <f t="shared" si="749"/>
        <v>0</v>
      </c>
      <c r="U6533">
        <f t="shared" si="753"/>
        <v>40.889911339551887</v>
      </c>
      <c r="V6533">
        <f t="shared" si="757"/>
        <v>0</v>
      </c>
    </row>
    <row r="6534" spans="1:24">
      <c r="A6534" s="12">
        <f t="shared" si="755"/>
        <v>0</v>
      </c>
      <c r="B6534" t="str">
        <f>YEAR(C6534)&amp;VLOOKUP(MONTH(C6534),lookup!$G$2:$N$13,8)</f>
        <v>2026M02</v>
      </c>
      <c r="C6534" s="7">
        <f t="shared" si="748"/>
        <v>46071</v>
      </c>
      <c r="D6534" s="126">
        <v>0</v>
      </c>
      <c r="E6534">
        <f t="shared" si="754"/>
        <v>18.088673651029648</v>
      </c>
      <c r="F6534" s="126">
        <v>0</v>
      </c>
      <c r="G6534">
        <f t="shared" si="747"/>
        <v>14.632183513662739</v>
      </c>
      <c r="H6534">
        <f t="shared" si="751"/>
        <v>40.96030082032474</v>
      </c>
      <c r="I6534">
        <f t="shared" si="752"/>
        <v>33.572420518475923</v>
      </c>
      <c r="J6534">
        <f t="shared" si="750"/>
        <v>0</v>
      </c>
      <c r="K6534" s="66"/>
      <c r="M6534" s="66"/>
      <c r="Q6534" s="66"/>
      <c r="S6534">
        <f t="shared" si="756"/>
        <v>33.572420518475923</v>
      </c>
      <c r="T6534">
        <f t="shared" si="749"/>
        <v>0</v>
      </c>
      <c r="U6534">
        <f t="shared" si="753"/>
        <v>40.96030082032474</v>
      </c>
      <c r="V6534">
        <f t="shared" si="757"/>
        <v>0</v>
      </c>
    </row>
    <row r="6535" spans="1:24">
      <c r="A6535" s="12">
        <f t="shared" si="755"/>
        <v>0</v>
      </c>
      <c r="B6535" t="str">
        <f>YEAR(C6535)&amp;VLOOKUP(MONTH(C6535),lookup!$G$2:$N$13,8)</f>
        <v>2026M02</v>
      </c>
      <c r="C6535" s="7">
        <f t="shared" si="748"/>
        <v>46072</v>
      </c>
      <c r="D6535" s="126">
        <v>0</v>
      </c>
      <c r="E6535">
        <f t="shared" si="754"/>
        <v>11.784736905310361</v>
      </c>
      <c r="F6535" s="126">
        <v>0</v>
      </c>
      <c r="G6535">
        <f t="shared" si="747"/>
        <v>9.5473422981930813</v>
      </c>
      <c r="H6535">
        <f t="shared" si="751"/>
        <v>41.037619542426313</v>
      </c>
      <c r="I6535">
        <f t="shared" si="752"/>
        <v>33.627505128344602</v>
      </c>
      <c r="J6535">
        <f t="shared" si="750"/>
        <v>0</v>
      </c>
      <c r="K6535" s="66"/>
      <c r="M6535" s="66"/>
      <c r="Q6535" s="66"/>
      <c r="S6535">
        <f t="shared" si="756"/>
        <v>33.627505128344602</v>
      </c>
      <c r="T6535">
        <f t="shared" si="749"/>
        <v>0</v>
      </c>
      <c r="U6535">
        <f t="shared" si="753"/>
        <v>41.037619542426313</v>
      </c>
      <c r="V6535">
        <f t="shared" si="757"/>
        <v>0</v>
      </c>
    </row>
    <row r="6536" spans="1:24">
      <c r="A6536" s="12">
        <f t="shared" si="755"/>
        <v>0</v>
      </c>
      <c r="B6536" t="str">
        <f>YEAR(C6536)&amp;VLOOKUP(MONTH(C6536),lookup!$G$2:$N$13,8)</f>
        <v>2026M02</v>
      </c>
      <c r="C6536" s="7">
        <f t="shared" si="748"/>
        <v>46073</v>
      </c>
      <c r="D6536" s="126">
        <v>0</v>
      </c>
      <c r="E6536">
        <f t="shared" si="754"/>
        <v>5.4236205839275389</v>
      </c>
      <c r="F6536" s="126">
        <v>0</v>
      </c>
      <c r="G6536">
        <f t="shared" ref="G6536:G6599" si="758">AVERAGE(SUM(F6529:F6536)/8,SUM(F6531:F6536)/6)</f>
        <v>4.38597487436025</v>
      </c>
      <c r="H6536">
        <f t="shared" si="751"/>
        <v>41.112280610673935</v>
      </c>
      <c r="I6536">
        <f t="shared" si="752"/>
        <v>33.692428384112176</v>
      </c>
      <c r="J6536">
        <f t="shared" si="750"/>
        <v>0</v>
      </c>
      <c r="K6536" s="66"/>
      <c r="M6536" s="66"/>
      <c r="Q6536" s="66"/>
      <c r="S6536">
        <f t="shared" si="756"/>
        <v>33.692428384112176</v>
      </c>
      <c r="T6536">
        <f t="shared" si="749"/>
        <v>0</v>
      </c>
      <c r="U6536">
        <f t="shared" si="753"/>
        <v>41.112280610673942</v>
      </c>
      <c r="V6536">
        <f t="shared" si="757"/>
        <v>0</v>
      </c>
    </row>
    <row r="6537" spans="1:24">
      <c r="A6537" s="12">
        <f t="shared" si="755"/>
        <v>0</v>
      </c>
      <c r="B6537" t="str">
        <f>YEAR(C6537)&amp;VLOOKUP(MONTH(C6537),lookup!$G$2:$N$13,8)</f>
        <v>2026M02</v>
      </c>
      <c r="C6537" s="7">
        <f t="shared" si="748"/>
        <v>46074</v>
      </c>
      <c r="D6537" s="126">
        <v>0</v>
      </c>
      <c r="E6537">
        <f t="shared" si="754"/>
        <v>2.7303207265554796</v>
      </c>
      <c r="F6537" s="126">
        <v>0</v>
      </c>
      <c r="G6537">
        <f t="shared" si="758"/>
        <v>2.2122923694802226</v>
      </c>
      <c r="H6537">
        <f t="shared" si="751"/>
        <v>41.213954525127129</v>
      </c>
      <c r="I6537">
        <f t="shared" si="752"/>
        <v>33.77698762979346</v>
      </c>
      <c r="J6537">
        <f t="shared" si="750"/>
        <v>0</v>
      </c>
      <c r="K6537" s="66"/>
      <c r="M6537" s="66"/>
      <c r="Q6537" s="66"/>
      <c r="S6537">
        <f t="shared" si="756"/>
        <v>33.77698762979346</v>
      </c>
      <c r="T6537">
        <f t="shared" si="749"/>
        <v>0</v>
      </c>
      <c r="U6537">
        <f t="shared" si="753"/>
        <v>41.213954525127129</v>
      </c>
      <c r="V6537">
        <f t="shared" si="757"/>
        <v>0</v>
      </c>
    </row>
    <row r="6538" spans="1:24">
      <c r="A6538" s="12">
        <f t="shared" si="755"/>
        <v>0</v>
      </c>
      <c r="B6538" t="str">
        <f>YEAR(C6538)&amp;VLOOKUP(MONTH(C6538),lookup!$G$2:$N$13,8)</f>
        <v>2026M02</v>
      </c>
      <c r="C6538" s="7">
        <f t="shared" si="748"/>
        <v>46075</v>
      </c>
      <c r="D6538" s="126">
        <v>0</v>
      </c>
      <c r="E6538">
        <f t="shared" si="754"/>
        <v>0</v>
      </c>
      <c r="F6538" s="126">
        <v>0</v>
      </c>
      <c r="G6538">
        <f t="shared" si="758"/>
        <v>0</v>
      </c>
      <c r="H6538">
        <f t="shared" si="751"/>
        <v>41.273543324891577</v>
      </c>
      <c r="I6538">
        <f t="shared" si="752"/>
        <v>33.816242304961825</v>
      </c>
      <c r="J6538">
        <f t="shared" si="750"/>
        <v>0</v>
      </c>
      <c r="K6538" s="66"/>
      <c r="M6538" s="66"/>
      <c r="Q6538" s="66"/>
      <c r="S6538">
        <f t="shared" si="756"/>
        <v>33.816242304961825</v>
      </c>
      <c r="T6538">
        <f t="shared" si="749"/>
        <v>0</v>
      </c>
      <c r="U6538">
        <f t="shared" si="753"/>
        <v>41.273543324891584</v>
      </c>
      <c r="V6538">
        <f t="shared" si="757"/>
        <v>0</v>
      </c>
    </row>
    <row r="6539" spans="1:24">
      <c r="A6539" s="12">
        <f t="shared" si="755"/>
        <v>0</v>
      </c>
      <c r="B6539" t="str">
        <f>YEAR(C6539)&amp;VLOOKUP(MONTH(C6539),lookup!$G$2:$N$13,8)</f>
        <v>2026M02</v>
      </c>
      <c r="C6539" s="7">
        <f t="shared" si="748"/>
        <v>46076</v>
      </c>
      <c r="D6539" s="126">
        <v>0</v>
      </c>
      <c r="E6539">
        <f t="shared" si="754"/>
        <v>0</v>
      </c>
      <c r="F6539" s="126">
        <v>0</v>
      </c>
      <c r="G6539">
        <f t="shared" si="758"/>
        <v>0</v>
      </c>
      <c r="H6539">
        <f t="shared" si="751"/>
        <v>41.352965258303684</v>
      </c>
      <c r="I6539">
        <f t="shared" si="752"/>
        <v>33.890809152345284</v>
      </c>
      <c r="J6539">
        <f t="shared" si="750"/>
        <v>0</v>
      </c>
      <c r="K6539" s="66"/>
      <c r="M6539" s="66"/>
      <c r="Q6539" s="66"/>
      <c r="S6539">
        <f t="shared" si="756"/>
        <v>33.890809152345284</v>
      </c>
      <c r="T6539">
        <f t="shared" si="749"/>
        <v>0</v>
      </c>
      <c r="U6539">
        <f t="shared" si="753"/>
        <v>41.352965258303684</v>
      </c>
      <c r="V6539">
        <f t="shared" si="757"/>
        <v>0</v>
      </c>
    </row>
    <row r="6540" spans="1:24">
      <c r="A6540" s="12">
        <f t="shared" si="755"/>
        <v>0</v>
      </c>
      <c r="B6540" t="str">
        <f>YEAR(C6540)&amp;VLOOKUP(MONTH(C6540),lookup!$G$2:$N$13,8)</f>
        <v>2026M02</v>
      </c>
      <c r="C6540" s="7">
        <f t="shared" ref="C6540:C6603" si="759">C6539+1</f>
        <v>46077</v>
      </c>
      <c r="D6540" s="126">
        <v>0</v>
      </c>
      <c r="E6540">
        <f t="shared" si="754"/>
        <v>0</v>
      </c>
      <c r="F6540" s="126">
        <v>0</v>
      </c>
      <c r="G6540">
        <f t="shared" si="758"/>
        <v>0</v>
      </c>
      <c r="H6540">
        <f t="shared" si="751"/>
        <v>41.411012578718619</v>
      </c>
      <c r="I6540">
        <f t="shared" si="752"/>
        <v>33.93334124669903</v>
      </c>
      <c r="J6540">
        <f t="shared" si="750"/>
        <v>0</v>
      </c>
      <c r="K6540" s="66"/>
      <c r="M6540" s="66"/>
      <c r="Q6540" s="66"/>
      <c r="S6540">
        <f t="shared" si="756"/>
        <v>33.93334124669903</v>
      </c>
      <c r="T6540">
        <f t="shared" si="749"/>
        <v>0</v>
      </c>
      <c r="U6540">
        <f t="shared" si="753"/>
        <v>41.411012578718619</v>
      </c>
      <c r="V6540">
        <f t="shared" si="757"/>
        <v>0</v>
      </c>
    </row>
    <row r="6541" spans="1:24">
      <c r="A6541" s="12">
        <f t="shared" si="755"/>
        <v>0</v>
      </c>
      <c r="B6541" t="str">
        <f>YEAR(C6541)&amp;VLOOKUP(MONTH(C6541),lookup!$G$2:$N$13,8)</f>
        <v>2026M02</v>
      </c>
      <c r="C6541" s="7">
        <f t="shared" si="759"/>
        <v>46078</v>
      </c>
      <c r="D6541" s="126">
        <v>0</v>
      </c>
      <c r="E6541">
        <f t="shared" si="754"/>
        <v>0</v>
      </c>
      <c r="F6541" s="126">
        <v>0</v>
      </c>
      <c r="G6541">
        <f t="shared" si="758"/>
        <v>0</v>
      </c>
      <c r="H6541">
        <f t="shared" si="751"/>
        <v>41.489824293221226</v>
      </c>
      <c r="I6541">
        <f t="shared" si="752"/>
        <v>34.005014109764019</v>
      </c>
      <c r="J6541">
        <f t="shared" si="750"/>
        <v>0</v>
      </c>
      <c r="K6541" s="66"/>
      <c r="M6541" s="66"/>
      <c r="Q6541" s="66"/>
      <c r="S6541">
        <f t="shared" si="756"/>
        <v>34.005014109764019</v>
      </c>
      <c r="T6541">
        <f t="shared" si="749"/>
        <v>0</v>
      </c>
      <c r="U6541">
        <f t="shared" si="753"/>
        <v>41.489824293221218</v>
      </c>
      <c r="V6541">
        <f t="shared" si="757"/>
        <v>0</v>
      </c>
    </row>
    <row r="6542" spans="1:24">
      <c r="A6542" s="12">
        <f t="shared" si="755"/>
        <v>0</v>
      </c>
      <c r="B6542" t="str">
        <f>YEAR(C6542)&amp;VLOOKUP(MONTH(C6542),lookup!$G$2:$N$13,8)</f>
        <v>2026M02</v>
      </c>
      <c r="C6542" s="7">
        <f t="shared" si="759"/>
        <v>46079</v>
      </c>
      <c r="D6542" s="126">
        <v>0</v>
      </c>
      <c r="E6542">
        <f t="shared" si="754"/>
        <v>0</v>
      </c>
      <c r="F6542" s="126">
        <v>0</v>
      </c>
      <c r="G6542">
        <f t="shared" si="758"/>
        <v>0</v>
      </c>
      <c r="H6542">
        <f t="shared" si="751"/>
        <v>41.560297099034536</v>
      </c>
      <c r="I6542">
        <f t="shared" si="752"/>
        <v>34.054009053583727</v>
      </c>
      <c r="J6542">
        <f t="shared" si="750"/>
        <v>0</v>
      </c>
      <c r="K6542" s="66"/>
      <c r="M6542" s="66"/>
      <c r="Q6542" s="66"/>
      <c r="S6542">
        <f t="shared" si="756"/>
        <v>34.054009053583727</v>
      </c>
      <c r="T6542">
        <f t="shared" si="749"/>
        <v>0</v>
      </c>
      <c r="U6542">
        <f t="shared" si="753"/>
        <v>41.560297099034543</v>
      </c>
      <c r="V6542">
        <f t="shared" si="757"/>
        <v>0</v>
      </c>
    </row>
    <row r="6543" spans="1:24">
      <c r="A6543" s="12">
        <f t="shared" si="755"/>
        <v>0</v>
      </c>
      <c r="B6543" t="str">
        <f>YEAR(C6543)&amp;VLOOKUP(MONTH(C6543),lookup!$G$2:$N$13,8)</f>
        <v>2026M02</v>
      </c>
      <c r="C6543" s="7">
        <f t="shared" si="759"/>
        <v>46080</v>
      </c>
      <c r="D6543" s="126">
        <v>0</v>
      </c>
      <c r="E6543">
        <f t="shared" si="754"/>
        <v>0</v>
      </c>
      <c r="F6543" s="126">
        <v>0</v>
      </c>
      <c r="G6543">
        <f t="shared" si="758"/>
        <v>0</v>
      </c>
      <c r="H6543">
        <f t="shared" si="751"/>
        <v>41.615501769824853</v>
      </c>
      <c r="I6543">
        <f t="shared" si="752"/>
        <v>34.105149659831298</v>
      </c>
      <c r="J6543">
        <f t="shared" si="750"/>
        <v>0</v>
      </c>
      <c r="K6543" s="66"/>
      <c r="M6543" s="66"/>
      <c r="Q6543" s="66"/>
      <c r="S6543">
        <f t="shared" si="756"/>
        <v>34.105149659831298</v>
      </c>
      <c r="T6543">
        <f t="shared" si="749"/>
        <v>0</v>
      </c>
      <c r="U6543">
        <f t="shared" si="753"/>
        <v>41.615501769824853</v>
      </c>
      <c r="V6543">
        <f t="shared" si="757"/>
        <v>0</v>
      </c>
    </row>
    <row r="6544" spans="1:24">
      <c r="A6544" s="12">
        <f t="shared" si="755"/>
        <v>0</v>
      </c>
      <c r="B6544" t="str">
        <f>YEAR(C6544)&amp;VLOOKUP(MONTH(C6544),lookup!$G$2:$N$13,8)</f>
        <v>2026M02</v>
      </c>
      <c r="C6544" s="7">
        <f t="shared" si="759"/>
        <v>46081</v>
      </c>
      <c r="D6544" s="126">
        <v>0</v>
      </c>
      <c r="E6544">
        <f t="shared" si="754"/>
        <v>0</v>
      </c>
      <c r="F6544" s="126">
        <v>0</v>
      </c>
      <c r="G6544">
        <f t="shared" si="758"/>
        <v>0</v>
      </c>
      <c r="H6544">
        <f t="shared" si="751"/>
        <v>41.680849723029631</v>
      </c>
      <c r="I6544">
        <f t="shared" si="752"/>
        <v>34.153419387297454</v>
      </c>
      <c r="J6544">
        <f t="shared" si="750"/>
        <v>0</v>
      </c>
      <c r="K6544" s="66"/>
      <c r="M6544" s="66"/>
      <c r="Q6544" s="66"/>
      <c r="S6544">
        <f t="shared" si="756"/>
        <v>34.153419387297454</v>
      </c>
      <c r="T6544">
        <f t="shared" si="749"/>
        <v>0</v>
      </c>
      <c r="U6544">
        <f t="shared" si="753"/>
        <v>41.680849723029631</v>
      </c>
      <c r="V6544">
        <f t="shared" si="757"/>
        <v>0</v>
      </c>
      <c r="X6544" s="12"/>
    </row>
    <row r="6545" spans="1:24">
      <c r="A6545" s="12">
        <f t="shared" si="755"/>
        <v>0</v>
      </c>
      <c r="B6545" t="str">
        <f>YEAR(C6545)&amp;VLOOKUP(MONTH(C6545),lookup!$G$2:$N$13,8)</f>
        <v>2026M03</v>
      </c>
      <c r="C6545" s="7">
        <f t="shared" si="759"/>
        <v>46082</v>
      </c>
      <c r="D6545" s="126">
        <v>0</v>
      </c>
      <c r="E6545">
        <f t="shared" si="754"/>
        <v>0</v>
      </c>
      <c r="F6545" s="126">
        <v>0</v>
      </c>
      <c r="G6545">
        <f t="shared" si="758"/>
        <v>0</v>
      </c>
      <c r="H6545">
        <f t="shared" si="751"/>
        <v>41.758566375732208</v>
      </c>
      <c r="I6545">
        <f t="shared" si="752"/>
        <v>34.220609350688107</v>
      </c>
      <c r="J6545">
        <f t="shared" si="750"/>
        <v>0</v>
      </c>
      <c r="K6545" s="66"/>
      <c r="M6545" s="66"/>
      <c r="Q6545" s="66"/>
      <c r="S6545" s="6">
        <f>AVERAGE(G6180+G5815+G5449+G5084+G4719)/5</f>
        <v>34.220609350688107</v>
      </c>
      <c r="T6545" s="6">
        <f t="shared" si="749"/>
        <v>0</v>
      </c>
      <c r="U6545" s="6">
        <f>(E4719+E5084+E5449+E5815+E6180)/5</f>
        <v>41.758566375732215</v>
      </c>
      <c r="V6545" s="6">
        <f t="shared" si="757"/>
        <v>0</v>
      </c>
      <c r="X6545" s="12"/>
    </row>
    <row r="6546" spans="1:24">
      <c r="A6546" s="12">
        <f t="shared" si="755"/>
        <v>0</v>
      </c>
      <c r="B6546" t="str">
        <f>YEAR(C6546)&amp;VLOOKUP(MONTH(C6546),lookup!$G$2:$N$13,8)</f>
        <v>2026M03</v>
      </c>
      <c r="C6546" s="7">
        <f t="shared" si="759"/>
        <v>46083</v>
      </c>
      <c r="D6546" s="126">
        <v>0</v>
      </c>
      <c r="E6546">
        <f t="shared" si="754"/>
        <v>0</v>
      </c>
      <c r="F6546" s="126">
        <v>0</v>
      </c>
      <c r="G6546">
        <f t="shared" si="758"/>
        <v>0</v>
      </c>
      <c r="H6546">
        <f t="shared" si="751"/>
        <v>41.845793215675549</v>
      </c>
      <c r="I6546">
        <f t="shared" si="752"/>
        <v>34.299262378241892</v>
      </c>
      <c r="J6546">
        <f t="shared" si="750"/>
        <v>0</v>
      </c>
      <c r="K6546" s="66"/>
      <c r="M6546" s="66"/>
      <c r="Q6546" s="66"/>
      <c r="S6546" s="6">
        <f t="shared" ref="S6546:S6609" si="760">AVERAGE(G6181+G5816+G5450+G5085+G4720)/5</f>
        <v>34.299262378241892</v>
      </c>
      <c r="T6546" s="6">
        <f t="shared" ref="T6546:T6609" si="761">S6546-I6546</f>
        <v>0</v>
      </c>
      <c r="U6546" s="6">
        <f t="shared" ref="U6546:U6609" si="762">(E4720+E5085+E5450+E5816+E6181)/5</f>
        <v>41.845793215675542</v>
      </c>
      <c r="V6546" s="6">
        <f t="shared" ref="V6546:V6609" si="763">U6546-H6546</f>
        <v>0</v>
      </c>
      <c r="X6546" s="12"/>
    </row>
    <row r="6547" spans="1:24">
      <c r="A6547" s="12">
        <f t="shared" si="755"/>
        <v>0</v>
      </c>
      <c r="B6547" t="str">
        <f>YEAR(C6547)&amp;VLOOKUP(MONTH(C6547),lookup!$G$2:$N$13,8)</f>
        <v>2026M03</v>
      </c>
      <c r="C6547" s="7">
        <f t="shared" si="759"/>
        <v>46084</v>
      </c>
      <c r="D6547" s="126">
        <v>0</v>
      </c>
      <c r="E6547">
        <f t="shared" si="754"/>
        <v>0</v>
      </c>
      <c r="F6547" s="126">
        <v>0</v>
      </c>
      <c r="G6547">
        <f t="shared" si="758"/>
        <v>0</v>
      </c>
      <c r="H6547">
        <f t="shared" si="751"/>
        <v>41.901647485080993</v>
      </c>
      <c r="I6547">
        <f t="shared" si="752"/>
        <v>34.342759719248477</v>
      </c>
      <c r="J6547">
        <f t="shared" si="750"/>
        <v>0</v>
      </c>
      <c r="K6547" s="66"/>
      <c r="M6547" s="66"/>
      <c r="Q6547" s="66"/>
      <c r="S6547" s="6">
        <f t="shared" si="760"/>
        <v>34.342759719248477</v>
      </c>
      <c r="T6547" s="6">
        <f t="shared" si="761"/>
        <v>0</v>
      </c>
      <c r="U6547" s="6">
        <f t="shared" si="762"/>
        <v>41.901647485080986</v>
      </c>
      <c r="V6547" s="6">
        <f t="shared" si="763"/>
        <v>0</v>
      </c>
      <c r="X6547" s="12"/>
    </row>
    <row r="6548" spans="1:24">
      <c r="A6548" s="12">
        <f t="shared" si="755"/>
        <v>0</v>
      </c>
      <c r="B6548" t="str">
        <f>YEAR(C6548)&amp;VLOOKUP(MONTH(C6548),lookup!$G$2:$N$13,8)</f>
        <v>2026M03</v>
      </c>
      <c r="C6548" s="7">
        <f t="shared" si="759"/>
        <v>46085</v>
      </c>
      <c r="D6548" s="126">
        <v>0</v>
      </c>
      <c r="E6548">
        <f t="shared" si="754"/>
        <v>0</v>
      </c>
      <c r="F6548" s="126">
        <v>0</v>
      </c>
      <c r="G6548">
        <f t="shared" si="758"/>
        <v>0</v>
      </c>
      <c r="H6548">
        <f t="shared" si="751"/>
        <v>41.968989123700645</v>
      </c>
      <c r="I6548">
        <f t="shared" si="752"/>
        <v>34.404356567483624</v>
      </c>
      <c r="J6548">
        <f t="shared" si="750"/>
        <v>0</v>
      </c>
      <c r="K6548" s="66"/>
      <c r="M6548" s="66"/>
      <c r="Q6548" s="66"/>
      <c r="S6548" s="6">
        <f t="shared" si="760"/>
        <v>34.404356567483624</v>
      </c>
      <c r="T6548" s="6">
        <f t="shared" si="761"/>
        <v>0</v>
      </c>
      <c r="U6548" s="6">
        <f t="shared" si="762"/>
        <v>41.968989123700645</v>
      </c>
      <c r="V6548" s="6">
        <f t="shared" si="763"/>
        <v>0</v>
      </c>
      <c r="X6548" s="12"/>
    </row>
    <row r="6549" spans="1:24">
      <c r="A6549" s="12">
        <f t="shared" si="755"/>
        <v>0</v>
      </c>
      <c r="B6549" t="str">
        <f>YEAR(C6549)&amp;VLOOKUP(MONTH(C6549),lookup!$G$2:$N$13,8)</f>
        <v>2026M03</v>
      </c>
      <c r="C6549" s="7">
        <f t="shared" si="759"/>
        <v>46086</v>
      </c>
      <c r="D6549" s="126">
        <v>0</v>
      </c>
      <c r="E6549">
        <f t="shared" si="754"/>
        <v>0</v>
      </c>
      <c r="F6549" s="126">
        <v>0</v>
      </c>
      <c r="G6549">
        <f t="shared" si="758"/>
        <v>0</v>
      </c>
      <c r="H6549">
        <f t="shared" si="751"/>
        <v>42.056309665642928</v>
      </c>
      <c r="I6549">
        <f t="shared" si="752"/>
        <v>34.480600315433179</v>
      </c>
      <c r="J6549">
        <f t="shared" si="750"/>
        <v>0</v>
      </c>
      <c r="K6549" s="66"/>
      <c r="M6549" s="66"/>
      <c r="Q6549" s="66"/>
      <c r="S6549" s="6">
        <f t="shared" si="760"/>
        <v>34.480600315433179</v>
      </c>
      <c r="T6549" s="6">
        <f t="shared" si="761"/>
        <v>0</v>
      </c>
      <c r="U6549" s="6">
        <f t="shared" si="762"/>
        <v>42.056309665642928</v>
      </c>
      <c r="V6549" s="6">
        <f t="shared" si="763"/>
        <v>0</v>
      </c>
      <c r="X6549" s="12"/>
    </row>
    <row r="6550" spans="1:24">
      <c r="A6550" s="12">
        <f t="shared" si="755"/>
        <v>0</v>
      </c>
      <c r="B6550" t="str">
        <f>YEAR(C6550)&amp;VLOOKUP(MONTH(C6550),lookup!$G$2:$N$13,8)</f>
        <v>2026M03</v>
      </c>
      <c r="C6550" s="7">
        <f t="shared" si="759"/>
        <v>46087</v>
      </c>
      <c r="D6550" s="126">
        <v>0</v>
      </c>
      <c r="E6550">
        <f t="shared" si="754"/>
        <v>0</v>
      </c>
      <c r="F6550" s="126">
        <v>0</v>
      </c>
      <c r="G6550">
        <f t="shared" si="758"/>
        <v>0</v>
      </c>
      <c r="H6550">
        <f t="shared" si="751"/>
        <v>42.114669847057556</v>
      </c>
      <c r="I6550">
        <f t="shared" si="752"/>
        <v>34.534562892262286</v>
      </c>
      <c r="J6550">
        <f t="shared" si="750"/>
        <v>0</v>
      </c>
      <c r="K6550" s="66"/>
      <c r="M6550" s="66"/>
      <c r="Q6550" s="66"/>
      <c r="S6550" s="6">
        <f t="shared" si="760"/>
        <v>34.534562892262286</v>
      </c>
      <c r="T6550" s="6">
        <f t="shared" si="761"/>
        <v>0</v>
      </c>
      <c r="U6550" s="6">
        <f t="shared" si="762"/>
        <v>42.114669847057556</v>
      </c>
      <c r="V6550" s="6">
        <f t="shared" si="763"/>
        <v>0</v>
      </c>
    </row>
    <row r="6551" spans="1:24">
      <c r="A6551" s="12">
        <f t="shared" si="755"/>
        <v>0</v>
      </c>
      <c r="B6551" t="str">
        <f>YEAR(C6551)&amp;VLOOKUP(MONTH(C6551),lookup!$G$2:$N$13,8)</f>
        <v>2026M03</v>
      </c>
      <c r="C6551" s="7">
        <f t="shared" si="759"/>
        <v>46088</v>
      </c>
      <c r="D6551" s="126">
        <v>0</v>
      </c>
      <c r="E6551">
        <f t="shared" si="754"/>
        <v>0</v>
      </c>
      <c r="F6551" s="126">
        <v>0</v>
      </c>
      <c r="G6551">
        <f t="shared" si="758"/>
        <v>0</v>
      </c>
      <c r="H6551">
        <f t="shared" si="751"/>
        <v>42.183785586967005</v>
      </c>
      <c r="I6551">
        <f t="shared" si="752"/>
        <v>34.591089985475023</v>
      </c>
      <c r="J6551">
        <f t="shared" si="750"/>
        <v>0</v>
      </c>
      <c r="K6551" s="66"/>
      <c r="M6551" s="66"/>
      <c r="Q6551" s="66"/>
      <c r="S6551" s="6">
        <f t="shared" si="760"/>
        <v>34.591089985475023</v>
      </c>
      <c r="T6551" s="6">
        <f t="shared" si="761"/>
        <v>0</v>
      </c>
      <c r="U6551" s="6">
        <f t="shared" si="762"/>
        <v>42.183785586967005</v>
      </c>
      <c r="V6551" s="6">
        <f t="shared" si="763"/>
        <v>0</v>
      </c>
    </row>
    <row r="6552" spans="1:24">
      <c r="A6552" s="12">
        <f t="shared" si="755"/>
        <v>0</v>
      </c>
      <c r="B6552" t="str">
        <f>YEAR(C6552)&amp;VLOOKUP(MONTH(C6552),lookup!$G$2:$N$13,8)</f>
        <v>2026M03</v>
      </c>
      <c r="C6552" s="7">
        <f t="shared" si="759"/>
        <v>46089</v>
      </c>
      <c r="D6552" s="126">
        <v>0</v>
      </c>
      <c r="E6552">
        <f t="shared" si="754"/>
        <v>0</v>
      </c>
      <c r="F6552" s="126">
        <v>0</v>
      </c>
      <c r="G6552">
        <f t="shared" si="758"/>
        <v>0</v>
      </c>
      <c r="H6552">
        <f t="shared" si="751"/>
        <v>42.243716534507691</v>
      </c>
      <c r="I6552">
        <f t="shared" si="752"/>
        <v>34.644490539417276</v>
      </c>
      <c r="J6552">
        <f t="shared" si="750"/>
        <v>0</v>
      </c>
      <c r="K6552" s="66"/>
      <c r="M6552" s="66"/>
      <c r="Q6552" s="66"/>
      <c r="S6552" s="6">
        <f t="shared" si="760"/>
        <v>34.644490539417276</v>
      </c>
      <c r="T6552" s="6">
        <f t="shared" si="761"/>
        <v>0</v>
      </c>
      <c r="U6552" s="6">
        <f t="shared" si="762"/>
        <v>42.243716534507691</v>
      </c>
      <c r="V6552" s="6">
        <f t="shared" si="763"/>
        <v>0</v>
      </c>
    </row>
    <row r="6553" spans="1:24">
      <c r="A6553" s="12">
        <f t="shared" si="755"/>
        <v>0</v>
      </c>
      <c r="B6553" t="str">
        <f>YEAR(C6553)&amp;VLOOKUP(MONTH(C6553),lookup!$G$2:$N$13,8)</f>
        <v>2026M03</v>
      </c>
      <c r="C6553" s="7">
        <f t="shared" si="759"/>
        <v>46090</v>
      </c>
      <c r="D6553" s="126">
        <v>0</v>
      </c>
      <c r="E6553">
        <f t="shared" si="754"/>
        <v>0</v>
      </c>
      <c r="F6553" s="126">
        <v>0</v>
      </c>
      <c r="G6553">
        <f t="shared" si="758"/>
        <v>0</v>
      </c>
      <c r="H6553">
        <f t="shared" si="751"/>
        <v>42.295932314247857</v>
      </c>
      <c r="I6553">
        <f t="shared" si="752"/>
        <v>34.681516664240078</v>
      </c>
      <c r="J6553">
        <f t="shared" si="750"/>
        <v>0</v>
      </c>
      <c r="K6553" s="66"/>
      <c r="M6553" s="66"/>
      <c r="Q6553" s="66"/>
      <c r="S6553" s="6">
        <f t="shared" si="760"/>
        <v>34.681516664240078</v>
      </c>
      <c r="T6553" s="6">
        <f t="shared" si="761"/>
        <v>0</v>
      </c>
      <c r="U6553" s="6">
        <f t="shared" si="762"/>
        <v>42.295932314247857</v>
      </c>
      <c r="V6553" s="6">
        <f t="shared" si="763"/>
        <v>0</v>
      </c>
    </row>
    <row r="6554" spans="1:24">
      <c r="A6554" s="12">
        <f t="shared" si="755"/>
        <v>0</v>
      </c>
      <c r="B6554" t="str">
        <f>YEAR(C6554)&amp;VLOOKUP(MONTH(C6554),lookup!$G$2:$N$13,8)</f>
        <v>2026M03</v>
      </c>
      <c r="C6554" s="7">
        <f t="shared" si="759"/>
        <v>46091</v>
      </c>
      <c r="D6554" s="126">
        <v>0</v>
      </c>
      <c r="E6554">
        <f t="shared" si="754"/>
        <v>0</v>
      </c>
      <c r="F6554" s="126">
        <v>0</v>
      </c>
      <c r="G6554">
        <f t="shared" si="758"/>
        <v>0</v>
      </c>
      <c r="H6554">
        <f t="shared" si="751"/>
        <v>42.340216076401681</v>
      </c>
      <c r="I6554">
        <f t="shared" si="752"/>
        <v>34.723236570909272</v>
      </c>
      <c r="J6554">
        <f t="shared" si="750"/>
        <v>0</v>
      </c>
      <c r="K6554" s="66"/>
      <c r="M6554" s="66"/>
      <c r="Q6554" s="66"/>
      <c r="S6554" s="6">
        <f t="shared" si="760"/>
        <v>34.723236570909272</v>
      </c>
      <c r="T6554" s="6">
        <f t="shared" si="761"/>
        <v>0</v>
      </c>
      <c r="U6554" s="6">
        <f t="shared" si="762"/>
        <v>42.340216076401667</v>
      </c>
      <c r="V6554" s="6">
        <f t="shared" si="763"/>
        <v>0</v>
      </c>
    </row>
    <row r="6555" spans="1:24">
      <c r="A6555" s="12">
        <f t="shared" si="755"/>
        <v>0</v>
      </c>
      <c r="B6555" t="str">
        <f>YEAR(C6555)&amp;VLOOKUP(MONTH(C6555),lookup!$G$2:$N$13,8)</f>
        <v>2026M03</v>
      </c>
      <c r="C6555" s="7">
        <f t="shared" si="759"/>
        <v>46092</v>
      </c>
      <c r="D6555" s="126">
        <v>0</v>
      </c>
      <c r="E6555">
        <f t="shared" si="754"/>
        <v>0</v>
      </c>
      <c r="F6555" s="126">
        <v>0</v>
      </c>
      <c r="G6555">
        <f t="shared" si="758"/>
        <v>0</v>
      </c>
      <c r="H6555">
        <f t="shared" si="751"/>
        <v>42.39863420906179</v>
      </c>
      <c r="I6555">
        <f t="shared" si="752"/>
        <v>34.774601979964352</v>
      </c>
      <c r="J6555">
        <f t="shared" si="750"/>
        <v>0</v>
      </c>
      <c r="K6555" s="66"/>
      <c r="M6555" s="66"/>
      <c r="Q6555" s="66"/>
      <c r="S6555" s="6">
        <f t="shared" si="760"/>
        <v>34.774601979964352</v>
      </c>
      <c r="T6555" s="6">
        <f t="shared" si="761"/>
        <v>0</v>
      </c>
      <c r="U6555" s="6">
        <f t="shared" si="762"/>
        <v>42.39863420906179</v>
      </c>
      <c r="V6555" s="6">
        <f t="shared" si="763"/>
        <v>0</v>
      </c>
    </row>
    <row r="6556" spans="1:24">
      <c r="A6556" s="12">
        <f t="shared" si="755"/>
        <v>0</v>
      </c>
      <c r="B6556" t="str">
        <f>YEAR(C6556)&amp;VLOOKUP(MONTH(C6556),lookup!$G$2:$N$13,8)</f>
        <v>2026M03</v>
      </c>
      <c r="C6556" s="7">
        <f t="shared" si="759"/>
        <v>46093</v>
      </c>
      <c r="D6556" s="126">
        <v>0</v>
      </c>
      <c r="E6556">
        <f t="shared" si="754"/>
        <v>0</v>
      </c>
      <c r="F6556" s="126">
        <v>0</v>
      </c>
      <c r="G6556">
        <f t="shared" si="758"/>
        <v>0</v>
      </c>
      <c r="H6556">
        <f t="shared" si="751"/>
        <v>42.455629402396191</v>
      </c>
      <c r="I6556">
        <f t="shared" si="752"/>
        <v>34.827529452375195</v>
      </c>
      <c r="J6556">
        <f t="shared" si="750"/>
        <v>0</v>
      </c>
      <c r="K6556" s="66"/>
      <c r="M6556" s="66"/>
      <c r="Q6556" s="66"/>
      <c r="S6556" s="6">
        <f t="shared" si="760"/>
        <v>34.827529452375195</v>
      </c>
      <c r="T6556" s="6">
        <f t="shared" si="761"/>
        <v>0</v>
      </c>
      <c r="U6556" s="6">
        <f t="shared" si="762"/>
        <v>42.455629402396191</v>
      </c>
      <c r="V6556" s="6">
        <f t="shared" si="763"/>
        <v>0</v>
      </c>
    </row>
    <row r="6557" spans="1:24">
      <c r="A6557" s="12">
        <f t="shared" si="755"/>
        <v>0</v>
      </c>
      <c r="B6557" t="str">
        <f>YEAR(C6557)&amp;VLOOKUP(MONTH(C6557),lookup!$G$2:$N$13,8)</f>
        <v>2026M03</v>
      </c>
      <c r="C6557" s="7">
        <f t="shared" si="759"/>
        <v>46094</v>
      </c>
      <c r="D6557" s="126">
        <v>0</v>
      </c>
      <c r="E6557">
        <f t="shared" si="754"/>
        <v>0</v>
      </c>
      <c r="F6557" s="126">
        <v>0</v>
      </c>
      <c r="G6557">
        <f t="shared" si="758"/>
        <v>0</v>
      </c>
      <c r="H6557">
        <f t="shared" si="751"/>
        <v>42.516129489400591</v>
      </c>
      <c r="I6557">
        <f t="shared" si="752"/>
        <v>34.874671251980047</v>
      </c>
      <c r="J6557">
        <f t="shared" si="750"/>
        <v>0</v>
      </c>
      <c r="K6557" s="66"/>
      <c r="M6557" s="66"/>
      <c r="Q6557" s="66"/>
      <c r="S6557" s="6">
        <f t="shared" si="760"/>
        <v>34.874671251980047</v>
      </c>
      <c r="T6557" s="6">
        <f t="shared" si="761"/>
        <v>0</v>
      </c>
      <c r="U6557" s="6">
        <f t="shared" si="762"/>
        <v>42.516129489400591</v>
      </c>
      <c r="V6557" s="6">
        <f t="shared" si="763"/>
        <v>0</v>
      </c>
    </row>
    <row r="6558" spans="1:24">
      <c r="A6558" s="12">
        <f t="shared" si="755"/>
        <v>0</v>
      </c>
      <c r="B6558" t="str">
        <f>YEAR(C6558)&amp;VLOOKUP(MONTH(C6558),lookup!$G$2:$N$13,8)</f>
        <v>2026M03</v>
      </c>
      <c r="C6558" s="7">
        <f t="shared" si="759"/>
        <v>46095</v>
      </c>
      <c r="D6558" s="126">
        <v>0</v>
      </c>
      <c r="E6558">
        <f t="shared" si="754"/>
        <v>0</v>
      </c>
      <c r="F6558" s="126">
        <v>0</v>
      </c>
      <c r="G6558">
        <f t="shared" si="758"/>
        <v>0</v>
      </c>
      <c r="H6558">
        <f t="shared" si="751"/>
        <v>42.568919506442427</v>
      </c>
      <c r="I6558">
        <f t="shared" si="752"/>
        <v>34.923808492017628</v>
      </c>
      <c r="J6558">
        <f t="shared" si="750"/>
        <v>0</v>
      </c>
      <c r="K6558" s="66"/>
      <c r="M6558" s="66"/>
      <c r="Q6558" s="66"/>
      <c r="S6558" s="6">
        <f t="shared" si="760"/>
        <v>34.923808492017628</v>
      </c>
      <c r="T6558" s="6">
        <f t="shared" si="761"/>
        <v>0</v>
      </c>
      <c r="U6558" s="6">
        <f t="shared" si="762"/>
        <v>42.56891950644242</v>
      </c>
      <c r="V6558" s="6">
        <f t="shared" si="763"/>
        <v>0</v>
      </c>
    </row>
    <row r="6559" spans="1:24">
      <c r="A6559" s="12">
        <f t="shared" si="755"/>
        <v>0</v>
      </c>
      <c r="B6559" t="str">
        <f>YEAR(C6559)&amp;VLOOKUP(MONTH(C6559),lookup!$G$2:$N$13,8)</f>
        <v>2026M03</v>
      </c>
      <c r="C6559" s="7">
        <f t="shared" si="759"/>
        <v>46096</v>
      </c>
      <c r="D6559" s="126">
        <v>0</v>
      </c>
      <c r="E6559">
        <f t="shared" si="754"/>
        <v>0</v>
      </c>
      <c r="F6559" s="126">
        <v>0</v>
      </c>
      <c r="G6559">
        <f t="shared" si="758"/>
        <v>0</v>
      </c>
      <c r="H6559">
        <f t="shared" si="751"/>
        <v>42.610805767186676</v>
      </c>
      <c r="I6559">
        <f t="shared" si="752"/>
        <v>34.950047637347275</v>
      </c>
      <c r="J6559">
        <f t="shared" si="750"/>
        <v>0</v>
      </c>
      <c r="K6559" s="66"/>
      <c r="M6559" s="66"/>
      <c r="Q6559" s="66"/>
      <c r="S6559" s="6">
        <f t="shared" si="760"/>
        <v>34.950047637347275</v>
      </c>
      <c r="T6559" s="6">
        <f t="shared" si="761"/>
        <v>0</v>
      </c>
      <c r="U6559" s="6">
        <f t="shared" si="762"/>
        <v>42.610805767186676</v>
      </c>
      <c r="V6559" s="6">
        <f t="shared" si="763"/>
        <v>0</v>
      </c>
    </row>
    <row r="6560" spans="1:24">
      <c r="A6560" s="12">
        <f t="shared" si="755"/>
        <v>0</v>
      </c>
      <c r="B6560" t="str">
        <f>YEAR(C6560)&amp;VLOOKUP(MONTH(C6560),lookup!$G$2:$N$13,8)</f>
        <v>2026M03</v>
      </c>
      <c r="C6560" s="7">
        <f t="shared" si="759"/>
        <v>46097</v>
      </c>
      <c r="D6560" s="126">
        <v>0</v>
      </c>
      <c r="E6560">
        <f t="shared" si="754"/>
        <v>0</v>
      </c>
      <c r="F6560" s="126">
        <v>0</v>
      </c>
      <c r="G6560">
        <f t="shared" si="758"/>
        <v>0</v>
      </c>
      <c r="H6560">
        <f t="shared" si="751"/>
        <v>42.683067031235964</v>
      </c>
      <c r="I6560">
        <f t="shared" si="752"/>
        <v>35.01550772423623</v>
      </c>
      <c r="J6560">
        <f t="shared" ref="J6560:J6623" si="764">INDEX(L:AW,MATCH(C6560,C:C,0),MATCH($J$1,$L$1:$AW$1,0))*(IF(K6560=$S$1,1,IF(M6560=$S$1,1,IF(O6560=$S$1,1,IF(Q6560=$S$1,1,0)))))</f>
        <v>0</v>
      </c>
      <c r="K6560" s="66"/>
      <c r="M6560" s="66"/>
      <c r="Q6560" s="66"/>
      <c r="S6560" s="6">
        <f t="shared" si="760"/>
        <v>35.01550772423623</v>
      </c>
      <c r="T6560" s="6">
        <f t="shared" si="761"/>
        <v>0</v>
      </c>
      <c r="U6560" s="6">
        <f t="shared" si="762"/>
        <v>42.683067031235964</v>
      </c>
      <c r="V6560" s="6">
        <f t="shared" si="763"/>
        <v>0</v>
      </c>
    </row>
    <row r="6561" spans="1:22">
      <c r="A6561" s="12">
        <f t="shared" si="755"/>
        <v>0</v>
      </c>
      <c r="B6561" t="str">
        <f>YEAR(C6561)&amp;VLOOKUP(MONTH(C6561),lookup!$G$2:$N$13,8)</f>
        <v>2026M03</v>
      </c>
      <c r="C6561" s="7">
        <f t="shared" si="759"/>
        <v>46098</v>
      </c>
      <c r="D6561" s="126">
        <v>0</v>
      </c>
      <c r="E6561">
        <f t="shared" si="754"/>
        <v>0</v>
      </c>
      <c r="F6561" s="126">
        <v>0</v>
      </c>
      <c r="G6561">
        <f t="shared" si="758"/>
        <v>0</v>
      </c>
      <c r="H6561">
        <f t="shared" ref="H6561:H6624" si="765">IF(INDEX(D:D,MATCH(DATE(YEAR($C6561)-1,MONTH($C6561),DAY($C6561)),$C:$C,0),1)=0,0,(INDEX(E:E,MATCH(DATE(YEAR($C6561)-1,MONTH($C6561),DAY($C6561)),$C:$C,0),1)+INDEX(E:E,MATCH(DATE(YEAR($C6561)-2,MONTH($C6561),DAY($C6561)),$C:$C,0),1)+INDEX(E:E,MATCH(DATE(YEAR($C6561)-3,MONTH($C6561),DAY($C6561)),$C:$C,0),1)+INDEX(E:E,MATCH(DATE(YEAR($C6561)-4,MONTH($C6561),DAY($C6561)),$C:$C,0),1)+INDEX(E:E,MATCH(DATE(YEAR($C6561)-5,MONTH($C6561),DAY($C6561)),$C:$C,0),1))/5)</f>
        <v>42.745836317570124</v>
      </c>
      <c r="I6561">
        <f t="shared" ref="I6561:I6624" si="766">IF(INDEX(D:D,MATCH(DATE(YEAR($C6561)-1,MONTH($C6561),DAY($C6561)),$C:$C,0),1)=0,0,(INDEX(G:G,MATCH(DATE(YEAR($C6561)-1,MONTH($C6561),DAY($C6561)),$C:$C,0),1)+INDEX(G:G,MATCH(DATE(YEAR($C6561)-2,MONTH($C6561),DAY($C6561)),$C:$C,0),1)+INDEX(G:G,MATCH(DATE(YEAR($C6561)-3,MONTH($C6561),DAY($C6561)),$C:$C,0),1)+INDEX(G:G,MATCH(DATE(YEAR($C6561)-4,MONTH($C6561),DAY($C6561)),$C:$C,0),1)+INDEX(G:G,MATCH(DATE(YEAR($C6561)-5,MONTH($C6561),DAY($C6561)),$C:$C,0),1))/5)</f>
        <v>35.064523519877795</v>
      </c>
      <c r="J6561">
        <f t="shared" si="764"/>
        <v>0</v>
      </c>
      <c r="K6561" s="66"/>
      <c r="M6561" s="66"/>
      <c r="Q6561" s="66"/>
      <c r="S6561" s="6">
        <f t="shared" si="760"/>
        <v>35.064523519877795</v>
      </c>
      <c r="T6561" s="6">
        <f t="shared" si="761"/>
        <v>0</v>
      </c>
      <c r="U6561" s="6">
        <f t="shared" si="762"/>
        <v>42.745836317570117</v>
      </c>
      <c r="V6561" s="6">
        <f t="shared" si="763"/>
        <v>0</v>
      </c>
    </row>
    <row r="6562" spans="1:22">
      <c r="A6562" s="12">
        <f t="shared" si="755"/>
        <v>0</v>
      </c>
      <c r="B6562" t="str">
        <f>YEAR(C6562)&amp;VLOOKUP(MONTH(C6562),lookup!$G$2:$N$13,8)</f>
        <v>2026M03</v>
      </c>
      <c r="C6562" s="7">
        <f t="shared" si="759"/>
        <v>46099</v>
      </c>
      <c r="D6562" s="126">
        <v>0</v>
      </c>
      <c r="E6562">
        <f t="shared" si="754"/>
        <v>0</v>
      </c>
      <c r="F6562" s="126">
        <v>0</v>
      </c>
      <c r="G6562">
        <f t="shared" si="758"/>
        <v>0</v>
      </c>
      <c r="H6562">
        <f t="shared" si="765"/>
        <v>42.830448473253263</v>
      </c>
      <c r="I6562">
        <f t="shared" si="766"/>
        <v>35.138538051908881</v>
      </c>
      <c r="J6562">
        <f t="shared" si="764"/>
        <v>0</v>
      </c>
      <c r="K6562" s="66"/>
      <c r="M6562" s="66"/>
      <c r="Q6562" s="66"/>
      <c r="S6562" s="6">
        <f t="shared" si="760"/>
        <v>35.138538051908881</v>
      </c>
      <c r="T6562" s="6">
        <f t="shared" si="761"/>
        <v>0</v>
      </c>
      <c r="U6562" s="6">
        <f t="shared" si="762"/>
        <v>42.830448473253263</v>
      </c>
      <c r="V6562" s="6">
        <f t="shared" si="763"/>
        <v>0</v>
      </c>
    </row>
    <row r="6563" spans="1:22">
      <c r="A6563" s="12">
        <f t="shared" si="755"/>
        <v>0</v>
      </c>
      <c r="B6563" t="str">
        <f>YEAR(C6563)&amp;VLOOKUP(MONTH(C6563),lookup!$G$2:$N$13,8)</f>
        <v>2026M03</v>
      </c>
      <c r="C6563" s="7">
        <f t="shared" si="759"/>
        <v>46100</v>
      </c>
      <c r="D6563" s="126">
        <v>0</v>
      </c>
      <c r="E6563">
        <f t="shared" si="754"/>
        <v>0</v>
      </c>
      <c r="F6563" s="126">
        <v>0</v>
      </c>
      <c r="G6563">
        <f t="shared" si="758"/>
        <v>0</v>
      </c>
      <c r="H6563">
        <f t="shared" si="765"/>
        <v>42.906627836742814</v>
      </c>
      <c r="I6563">
        <f t="shared" si="766"/>
        <v>35.196451535126684</v>
      </c>
      <c r="J6563">
        <f t="shared" si="764"/>
        <v>0</v>
      </c>
      <c r="K6563" s="66"/>
      <c r="M6563" s="66"/>
      <c r="Q6563" s="66"/>
      <c r="S6563" s="6">
        <f t="shared" si="760"/>
        <v>35.196451535126684</v>
      </c>
      <c r="T6563" s="6">
        <f t="shared" si="761"/>
        <v>0</v>
      </c>
      <c r="U6563" s="6">
        <f t="shared" si="762"/>
        <v>42.906627836742814</v>
      </c>
      <c r="V6563" s="6">
        <f t="shared" si="763"/>
        <v>0</v>
      </c>
    </row>
    <row r="6564" spans="1:22">
      <c r="A6564" s="12">
        <f t="shared" si="755"/>
        <v>0</v>
      </c>
      <c r="B6564" t="str">
        <f>YEAR(C6564)&amp;VLOOKUP(MONTH(C6564),lookup!$G$2:$N$13,8)</f>
        <v>2026M03</v>
      </c>
      <c r="C6564" s="7">
        <f t="shared" si="759"/>
        <v>46101</v>
      </c>
      <c r="D6564" s="126">
        <v>0</v>
      </c>
      <c r="E6564">
        <f t="shared" si="754"/>
        <v>0</v>
      </c>
      <c r="F6564" s="126">
        <v>0</v>
      </c>
      <c r="G6564">
        <f t="shared" si="758"/>
        <v>0</v>
      </c>
      <c r="H6564">
        <f t="shared" si="765"/>
        <v>42.970132397110618</v>
      </c>
      <c r="I6564">
        <f t="shared" si="766"/>
        <v>35.24319369550652</v>
      </c>
      <c r="J6564">
        <f t="shared" si="764"/>
        <v>0</v>
      </c>
      <c r="K6564" s="66"/>
      <c r="M6564" s="66"/>
      <c r="Q6564" s="66"/>
      <c r="S6564" s="6">
        <f t="shared" si="760"/>
        <v>35.24319369550652</v>
      </c>
      <c r="T6564" s="6">
        <f t="shared" si="761"/>
        <v>0</v>
      </c>
      <c r="U6564" s="6">
        <f t="shared" si="762"/>
        <v>42.970132397110618</v>
      </c>
      <c r="V6564" s="6">
        <f t="shared" si="763"/>
        <v>0</v>
      </c>
    </row>
    <row r="6565" spans="1:22">
      <c r="A6565" s="12">
        <f t="shared" si="755"/>
        <v>0</v>
      </c>
      <c r="B6565" t="str">
        <f>YEAR(C6565)&amp;VLOOKUP(MONTH(C6565),lookup!$G$2:$N$13,8)</f>
        <v>2026M03</v>
      </c>
      <c r="C6565" s="7">
        <f t="shared" si="759"/>
        <v>46102</v>
      </c>
      <c r="D6565" s="126">
        <v>0</v>
      </c>
      <c r="E6565">
        <f t="shared" si="754"/>
        <v>0</v>
      </c>
      <c r="F6565" s="126">
        <v>0</v>
      </c>
      <c r="G6565">
        <f t="shared" si="758"/>
        <v>0</v>
      </c>
      <c r="H6565">
        <f t="shared" si="765"/>
        <v>43.081267389619562</v>
      </c>
      <c r="I6565">
        <f t="shared" si="766"/>
        <v>35.343114399676587</v>
      </c>
      <c r="J6565">
        <f t="shared" si="764"/>
        <v>0</v>
      </c>
      <c r="K6565" s="66"/>
      <c r="M6565" s="66"/>
      <c r="Q6565" s="66"/>
      <c r="S6565" s="6">
        <f t="shared" si="760"/>
        <v>35.343114399676587</v>
      </c>
      <c r="T6565" s="6">
        <f t="shared" si="761"/>
        <v>0</v>
      </c>
      <c r="U6565" s="6">
        <f t="shared" si="762"/>
        <v>43.081267389619562</v>
      </c>
      <c r="V6565" s="6">
        <f t="shared" si="763"/>
        <v>0</v>
      </c>
    </row>
    <row r="6566" spans="1:22">
      <c r="A6566" s="12">
        <f t="shared" si="755"/>
        <v>0</v>
      </c>
      <c r="B6566" t="str">
        <f>YEAR(C6566)&amp;VLOOKUP(MONTH(C6566),lookup!$G$2:$N$13,8)</f>
        <v>2026M03</v>
      </c>
      <c r="C6566" s="7">
        <f t="shared" si="759"/>
        <v>46103</v>
      </c>
      <c r="D6566" s="126">
        <v>0</v>
      </c>
      <c r="E6566">
        <f t="shared" si="754"/>
        <v>0</v>
      </c>
      <c r="F6566" s="126">
        <v>0</v>
      </c>
      <c r="G6566">
        <f t="shared" si="758"/>
        <v>0</v>
      </c>
      <c r="H6566">
        <f t="shared" si="765"/>
        <v>43.163415462878859</v>
      </c>
      <c r="I6566">
        <f t="shared" si="766"/>
        <v>35.406399699782945</v>
      </c>
      <c r="J6566">
        <f t="shared" si="764"/>
        <v>0</v>
      </c>
      <c r="K6566" s="66"/>
      <c r="M6566" s="66"/>
      <c r="Q6566" s="66"/>
      <c r="S6566" s="6">
        <f t="shared" si="760"/>
        <v>35.406399699782945</v>
      </c>
      <c r="T6566" s="6">
        <f t="shared" si="761"/>
        <v>0</v>
      </c>
      <c r="U6566" s="6">
        <f t="shared" si="762"/>
        <v>43.163415462878859</v>
      </c>
      <c r="V6566" s="6">
        <f t="shared" si="763"/>
        <v>0</v>
      </c>
    </row>
    <row r="6567" spans="1:22">
      <c r="A6567" s="12">
        <f t="shared" si="755"/>
        <v>0</v>
      </c>
      <c r="B6567" t="str">
        <f>YEAR(C6567)&amp;VLOOKUP(MONTH(C6567),lookup!$G$2:$N$13,8)</f>
        <v>2026M03</v>
      </c>
      <c r="C6567" s="7">
        <f t="shared" si="759"/>
        <v>46104</v>
      </c>
      <c r="D6567" s="126">
        <v>0</v>
      </c>
      <c r="E6567">
        <f t="shared" si="754"/>
        <v>0</v>
      </c>
      <c r="F6567" s="126">
        <v>0</v>
      </c>
      <c r="G6567">
        <f t="shared" si="758"/>
        <v>0</v>
      </c>
      <c r="H6567">
        <f t="shared" si="765"/>
        <v>43.292299614795425</v>
      </c>
      <c r="I6567">
        <f t="shared" si="766"/>
        <v>35.519242020604992</v>
      </c>
      <c r="J6567">
        <f t="shared" si="764"/>
        <v>0</v>
      </c>
      <c r="K6567" s="66"/>
      <c r="M6567" s="66"/>
      <c r="Q6567" s="66"/>
      <c r="S6567" s="6">
        <f t="shared" si="760"/>
        <v>35.519242020604992</v>
      </c>
      <c r="T6567" s="6">
        <f t="shared" si="761"/>
        <v>0</v>
      </c>
      <c r="U6567" s="6">
        <f t="shared" si="762"/>
        <v>43.292299614795418</v>
      </c>
      <c r="V6567" s="6">
        <f t="shared" si="763"/>
        <v>0</v>
      </c>
    </row>
    <row r="6568" spans="1:22">
      <c r="A6568" s="12">
        <f t="shared" si="755"/>
        <v>0</v>
      </c>
      <c r="B6568" t="str">
        <f>YEAR(C6568)&amp;VLOOKUP(MONTH(C6568),lookup!$G$2:$N$13,8)</f>
        <v>2026M03</v>
      </c>
      <c r="C6568" s="7">
        <f t="shared" si="759"/>
        <v>46105</v>
      </c>
      <c r="D6568" s="126">
        <v>0</v>
      </c>
      <c r="E6568">
        <f t="shared" si="754"/>
        <v>0</v>
      </c>
      <c r="F6568" s="126">
        <v>0</v>
      </c>
      <c r="G6568">
        <f t="shared" si="758"/>
        <v>0</v>
      </c>
      <c r="H6568">
        <f t="shared" si="765"/>
        <v>43.350457167630729</v>
      </c>
      <c r="I6568">
        <f t="shared" si="766"/>
        <v>35.563844311353499</v>
      </c>
      <c r="J6568">
        <f t="shared" si="764"/>
        <v>0</v>
      </c>
      <c r="K6568" s="66"/>
      <c r="M6568" s="66"/>
      <c r="Q6568" s="66"/>
      <c r="S6568" s="6">
        <f t="shared" si="760"/>
        <v>35.563844311353499</v>
      </c>
      <c r="T6568" s="6">
        <f t="shared" si="761"/>
        <v>0</v>
      </c>
      <c r="U6568" s="6">
        <f t="shared" si="762"/>
        <v>43.350457167630729</v>
      </c>
      <c r="V6568" s="6">
        <f t="shared" si="763"/>
        <v>0</v>
      </c>
    </row>
    <row r="6569" spans="1:22">
      <c r="A6569" s="12">
        <f t="shared" si="755"/>
        <v>0</v>
      </c>
      <c r="B6569" t="str">
        <f>YEAR(C6569)&amp;VLOOKUP(MONTH(C6569),lookup!$G$2:$N$13,8)</f>
        <v>2026M03</v>
      </c>
      <c r="C6569" s="7">
        <f t="shared" si="759"/>
        <v>46106</v>
      </c>
      <c r="D6569" s="126">
        <v>0</v>
      </c>
      <c r="E6569">
        <f t="shared" si="754"/>
        <v>0</v>
      </c>
      <c r="F6569" s="126">
        <v>0</v>
      </c>
      <c r="G6569">
        <f t="shared" si="758"/>
        <v>0</v>
      </c>
      <c r="H6569">
        <f t="shared" si="765"/>
        <v>43.433306887705456</v>
      </c>
      <c r="I6569">
        <f t="shared" si="766"/>
        <v>35.631530531312421</v>
      </c>
      <c r="J6569">
        <f t="shared" si="764"/>
        <v>0</v>
      </c>
      <c r="K6569" s="66"/>
      <c r="M6569" s="66"/>
      <c r="Q6569" s="66"/>
      <c r="S6569" s="6">
        <f t="shared" si="760"/>
        <v>35.631530531312421</v>
      </c>
      <c r="T6569" s="6">
        <f t="shared" si="761"/>
        <v>0</v>
      </c>
      <c r="U6569" s="6">
        <f t="shared" si="762"/>
        <v>43.433306887705456</v>
      </c>
      <c r="V6569" s="6">
        <f t="shared" si="763"/>
        <v>0</v>
      </c>
    </row>
    <row r="6570" spans="1:22">
      <c r="A6570" s="12">
        <f t="shared" si="755"/>
        <v>0</v>
      </c>
      <c r="B6570" t="str">
        <f>YEAR(C6570)&amp;VLOOKUP(MONTH(C6570),lookup!$G$2:$N$13,8)</f>
        <v>2026M03</v>
      </c>
      <c r="C6570" s="7">
        <f t="shared" si="759"/>
        <v>46107</v>
      </c>
      <c r="D6570" s="126">
        <v>0</v>
      </c>
      <c r="E6570">
        <f t="shared" si="754"/>
        <v>0</v>
      </c>
      <c r="F6570" s="126">
        <v>0</v>
      </c>
      <c r="G6570">
        <f t="shared" si="758"/>
        <v>0</v>
      </c>
      <c r="H6570">
        <f t="shared" si="765"/>
        <v>43.512831518376949</v>
      </c>
      <c r="I6570">
        <f t="shared" si="766"/>
        <v>35.704050450290836</v>
      </c>
      <c r="J6570">
        <f t="shared" si="764"/>
        <v>0</v>
      </c>
      <c r="K6570" s="66"/>
      <c r="M6570" s="66"/>
      <c r="Q6570" s="66"/>
      <c r="S6570" s="6">
        <f t="shared" si="760"/>
        <v>35.704050450290836</v>
      </c>
      <c r="T6570" s="6">
        <f t="shared" si="761"/>
        <v>0</v>
      </c>
      <c r="U6570" s="6">
        <f t="shared" si="762"/>
        <v>43.512831518376942</v>
      </c>
      <c r="V6570" s="6">
        <f t="shared" si="763"/>
        <v>0</v>
      </c>
    </row>
    <row r="6571" spans="1:22">
      <c r="A6571" s="12">
        <f t="shared" si="755"/>
        <v>0</v>
      </c>
      <c r="B6571" t="str">
        <f>YEAR(C6571)&amp;VLOOKUP(MONTH(C6571),lookup!$G$2:$N$13,8)</f>
        <v>2026M03</v>
      </c>
      <c r="C6571" s="7">
        <f t="shared" si="759"/>
        <v>46108</v>
      </c>
      <c r="D6571" s="126">
        <v>0</v>
      </c>
      <c r="E6571">
        <f t="shared" si="754"/>
        <v>0</v>
      </c>
      <c r="F6571" s="126">
        <v>0</v>
      </c>
      <c r="G6571">
        <f t="shared" si="758"/>
        <v>0</v>
      </c>
      <c r="H6571">
        <f t="shared" si="765"/>
        <v>43.555697757324864</v>
      </c>
      <c r="I6571">
        <f t="shared" si="766"/>
        <v>35.736429896586785</v>
      </c>
      <c r="J6571">
        <f t="shared" si="764"/>
        <v>0</v>
      </c>
      <c r="K6571" s="66"/>
      <c r="M6571" s="66"/>
      <c r="Q6571" s="66"/>
      <c r="S6571" s="6">
        <f t="shared" si="760"/>
        <v>35.736429896586785</v>
      </c>
      <c r="T6571" s="6">
        <f t="shared" si="761"/>
        <v>0</v>
      </c>
      <c r="U6571" s="6">
        <f t="shared" si="762"/>
        <v>43.555697757324872</v>
      </c>
      <c r="V6571" s="6">
        <f t="shared" si="763"/>
        <v>0</v>
      </c>
    </row>
    <row r="6572" spans="1:22">
      <c r="A6572" s="12">
        <f t="shared" si="755"/>
        <v>0</v>
      </c>
      <c r="B6572" t="str">
        <f>YEAR(C6572)&amp;VLOOKUP(MONTH(C6572),lookup!$G$2:$N$13,8)</f>
        <v>2026M03</v>
      </c>
      <c r="C6572" s="7">
        <f t="shared" si="759"/>
        <v>46109</v>
      </c>
      <c r="D6572" s="126">
        <v>0</v>
      </c>
      <c r="E6572">
        <f t="shared" si="754"/>
        <v>0</v>
      </c>
      <c r="F6572" s="126">
        <v>0</v>
      </c>
      <c r="G6572">
        <f t="shared" si="758"/>
        <v>0</v>
      </c>
      <c r="H6572">
        <f t="shared" si="765"/>
        <v>43.608477144205295</v>
      </c>
      <c r="I6572">
        <f t="shared" si="766"/>
        <v>35.786800718433071</v>
      </c>
      <c r="J6572">
        <f t="shared" si="764"/>
        <v>0</v>
      </c>
      <c r="K6572" s="66"/>
      <c r="M6572" s="66"/>
      <c r="Q6572" s="66"/>
      <c r="S6572" s="6">
        <f t="shared" si="760"/>
        <v>35.786800718433071</v>
      </c>
      <c r="T6572" s="6">
        <f t="shared" si="761"/>
        <v>0</v>
      </c>
      <c r="U6572" s="6">
        <f t="shared" si="762"/>
        <v>43.608477144205303</v>
      </c>
      <c r="V6572" s="6">
        <f t="shared" si="763"/>
        <v>0</v>
      </c>
    </row>
    <row r="6573" spans="1:22">
      <c r="A6573" s="12">
        <f t="shared" si="755"/>
        <v>0</v>
      </c>
      <c r="B6573" t="str">
        <f>YEAR(C6573)&amp;VLOOKUP(MONTH(C6573),lookup!$G$2:$N$13,8)</f>
        <v>2026M03</v>
      </c>
      <c r="C6573" s="7">
        <f t="shared" si="759"/>
        <v>46110</v>
      </c>
      <c r="D6573" s="126">
        <v>0</v>
      </c>
      <c r="E6573">
        <f t="shared" ref="E6573:E6636" si="767">AVERAGE(SUM(D6566:D6573)/8,SUM(D6568:D6573)/6)</f>
        <v>0</v>
      </c>
      <c r="F6573" s="126">
        <v>0</v>
      </c>
      <c r="G6573">
        <f t="shared" si="758"/>
        <v>0</v>
      </c>
      <c r="H6573">
        <f t="shared" si="765"/>
        <v>43.660934794241925</v>
      </c>
      <c r="I6573">
        <f t="shared" si="766"/>
        <v>35.828462236828805</v>
      </c>
      <c r="J6573">
        <f t="shared" si="764"/>
        <v>0</v>
      </c>
      <c r="K6573" s="66"/>
      <c r="M6573" s="66"/>
      <c r="Q6573" s="66"/>
      <c r="S6573" s="6">
        <f t="shared" si="760"/>
        <v>35.828462236828805</v>
      </c>
      <c r="T6573" s="6">
        <f t="shared" si="761"/>
        <v>0</v>
      </c>
      <c r="U6573" s="6">
        <f t="shared" si="762"/>
        <v>43.660934794241925</v>
      </c>
      <c r="V6573" s="6">
        <f t="shared" si="763"/>
        <v>0</v>
      </c>
    </row>
    <row r="6574" spans="1:22">
      <c r="A6574" s="12">
        <f t="shared" si="755"/>
        <v>0</v>
      </c>
      <c r="B6574" t="str">
        <f>YEAR(C6574)&amp;VLOOKUP(MONTH(C6574),lookup!$G$2:$N$13,8)</f>
        <v>2026M03</v>
      </c>
      <c r="C6574" s="7">
        <f t="shared" si="759"/>
        <v>46111</v>
      </c>
      <c r="D6574" s="126">
        <v>0</v>
      </c>
      <c r="E6574">
        <f t="shared" si="767"/>
        <v>0</v>
      </c>
      <c r="F6574" s="126">
        <v>0</v>
      </c>
      <c r="G6574">
        <f t="shared" si="758"/>
        <v>0</v>
      </c>
      <c r="H6574">
        <f t="shared" si="765"/>
        <v>43.716130902781821</v>
      </c>
      <c r="I6574">
        <f t="shared" si="766"/>
        <v>35.879609029482147</v>
      </c>
      <c r="J6574">
        <f t="shared" si="764"/>
        <v>0</v>
      </c>
      <c r="K6574" s="66"/>
      <c r="M6574" s="66"/>
      <c r="Q6574" s="66"/>
      <c r="S6574" s="6">
        <f t="shared" si="760"/>
        <v>35.879609029482147</v>
      </c>
      <c r="T6574" s="6">
        <f t="shared" si="761"/>
        <v>0</v>
      </c>
      <c r="U6574" s="6">
        <f t="shared" si="762"/>
        <v>43.716130902781821</v>
      </c>
      <c r="V6574" s="6">
        <f t="shared" si="763"/>
        <v>0</v>
      </c>
    </row>
    <row r="6575" spans="1:22">
      <c r="A6575" s="12">
        <f t="shared" si="755"/>
        <v>0</v>
      </c>
      <c r="B6575" t="str">
        <f>YEAR(C6575)&amp;VLOOKUP(MONTH(C6575),lookup!$G$2:$N$13,8)</f>
        <v>2026M03</v>
      </c>
      <c r="C6575" s="7">
        <f t="shared" si="759"/>
        <v>46112</v>
      </c>
      <c r="D6575" s="126">
        <v>0</v>
      </c>
      <c r="E6575">
        <f t="shared" si="767"/>
        <v>0</v>
      </c>
      <c r="F6575" s="126">
        <v>0</v>
      </c>
      <c r="G6575">
        <f t="shared" si="758"/>
        <v>0</v>
      </c>
      <c r="H6575">
        <f t="shared" si="765"/>
        <v>43.740383834914859</v>
      </c>
      <c r="I6575">
        <f t="shared" si="766"/>
        <v>35.897092836539784</v>
      </c>
      <c r="J6575">
        <f t="shared" si="764"/>
        <v>0</v>
      </c>
      <c r="K6575" s="66"/>
      <c r="M6575" s="66"/>
      <c r="Q6575" s="66"/>
      <c r="S6575" s="6">
        <f t="shared" si="760"/>
        <v>35.897092836539784</v>
      </c>
      <c r="T6575" s="6">
        <f t="shared" si="761"/>
        <v>0</v>
      </c>
      <c r="U6575" s="6">
        <f t="shared" si="762"/>
        <v>43.740383834914859</v>
      </c>
      <c r="V6575" s="6">
        <f t="shared" si="763"/>
        <v>0</v>
      </c>
    </row>
    <row r="6576" spans="1:22">
      <c r="A6576" s="12">
        <f t="shared" ref="A6576:A6639" si="768">IF(D6576+D6577=D6576,IF(D6576+D6577&gt;0,1,0),0)</f>
        <v>0</v>
      </c>
      <c r="B6576" t="str">
        <f>YEAR(C6576)&amp;VLOOKUP(MONTH(C6576),lookup!$G$2:$N$13,8)</f>
        <v>2026M04</v>
      </c>
      <c r="C6576" s="7">
        <f t="shared" si="759"/>
        <v>46113</v>
      </c>
      <c r="D6576" s="126">
        <v>0</v>
      </c>
      <c r="E6576">
        <f t="shared" si="767"/>
        <v>0</v>
      </c>
      <c r="F6576" s="126">
        <v>0</v>
      </c>
      <c r="G6576">
        <f t="shared" si="758"/>
        <v>0</v>
      </c>
      <c r="H6576">
        <f t="shared" si="765"/>
        <v>43.796352711850169</v>
      </c>
      <c r="I6576">
        <f t="shared" si="766"/>
        <v>35.953270451547191</v>
      </c>
      <c r="J6576">
        <f t="shared" si="764"/>
        <v>0</v>
      </c>
      <c r="K6576" s="66"/>
      <c r="M6576" s="66"/>
      <c r="Q6576" s="66"/>
      <c r="S6576" s="6">
        <f t="shared" si="760"/>
        <v>35.953270451547191</v>
      </c>
      <c r="T6576" s="6">
        <f t="shared" si="761"/>
        <v>0</v>
      </c>
      <c r="U6576" s="6">
        <f t="shared" si="762"/>
        <v>43.796352711850169</v>
      </c>
      <c r="V6576" s="6">
        <f t="shared" si="763"/>
        <v>0</v>
      </c>
    </row>
    <row r="6577" spans="1:22">
      <c r="A6577" s="12">
        <f t="shared" si="768"/>
        <v>0</v>
      </c>
      <c r="B6577" t="str">
        <f>YEAR(C6577)&amp;VLOOKUP(MONTH(C6577),lookup!$G$2:$N$13,8)</f>
        <v>2026M04</v>
      </c>
      <c r="C6577" s="7">
        <f t="shared" si="759"/>
        <v>46114</v>
      </c>
      <c r="D6577" s="126">
        <v>0</v>
      </c>
      <c r="E6577">
        <f t="shared" si="767"/>
        <v>0</v>
      </c>
      <c r="F6577" s="126">
        <v>0</v>
      </c>
      <c r="G6577">
        <f t="shared" si="758"/>
        <v>0</v>
      </c>
      <c r="H6577">
        <f t="shared" si="765"/>
        <v>43.876269621780054</v>
      </c>
      <c r="I6577">
        <f t="shared" si="766"/>
        <v>36.020240288408459</v>
      </c>
      <c r="J6577">
        <f t="shared" si="764"/>
        <v>0</v>
      </c>
      <c r="K6577" s="66"/>
      <c r="M6577" s="66"/>
      <c r="Q6577" s="66"/>
      <c r="S6577" s="6">
        <f t="shared" si="760"/>
        <v>36.020240288408459</v>
      </c>
      <c r="T6577" s="6">
        <f t="shared" si="761"/>
        <v>0</v>
      </c>
      <c r="U6577" s="6">
        <f t="shared" si="762"/>
        <v>43.876269621780054</v>
      </c>
      <c r="V6577" s="6">
        <f t="shared" si="763"/>
        <v>0</v>
      </c>
    </row>
    <row r="6578" spans="1:22">
      <c r="A6578" s="12">
        <f t="shared" si="768"/>
        <v>0</v>
      </c>
      <c r="B6578" t="str">
        <f>YEAR(C6578)&amp;VLOOKUP(MONTH(C6578),lookup!$G$2:$N$13,8)</f>
        <v>2026M04</v>
      </c>
      <c r="C6578" s="7">
        <f t="shared" si="759"/>
        <v>46115</v>
      </c>
      <c r="D6578" s="126">
        <v>0</v>
      </c>
      <c r="E6578">
        <f t="shared" si="767"/>
        <v>0</v>
      </c>
      <c r="F6578" s="126">
        <v>0</v>
      </c>
      <c r="G6578">
        <f t="shared" si="758"/>
        <v>0</v>
      </c>
      <c r="H6578">
        <f t="shared" si="765"/>
        <v>43.951621035295638</v>
      </c>
      <c r="I6578">
        <f t="shared" si="766"/>
        <v>36.090985290566032</v>
      </c>
      <c r="J6578">
        <f t="shared" si="764"/>
        <v>0</v>
      </c>
      <c r="K6578" s="66"/>
      <c r="M6578" s="66"/>
      <c r="Q6578" s="66"/>
      <c r="S6578" s="6">
        <f t="shared" si="760"/>
        <v>36.090985290566032</v>
      </c>
      <c r="T6578" s="6">
        <f t="shared" si="761"/>
        <v>0</v>
      </c>
      <c r="U6578" s="6">
        <f t="shared" si="762"/>
        <v>43.951621035295638</v>
      </c>
      <c r="V6578" s="6">
        <f t="shared" si="763"/>
        <v>0</v>
      </c>
    </row>
    <row r="6579" spans="1:22">
      <c r="A6579" s="12">
        <f t="shared" si="768"/>
        <v>0</v>
      </c>
      <c r="B6579" t="str">
        <f>YEAR(C6579)&amp;VLOOKUP(MONTH(C6579),lookup!$G$2:$N$13,8)</f>
        <v>2026M04</v>
      </c>
      <c r="C6579" s="7">
        <f t="shared" si="759"/>
        <v>46116</v>
      </c>
      <c r="D6579" s="126">
        <v>0</v>
      </c>
      <c r="E6579">
        <f t="shared" si="767"/>
        <v>0</v>
      </c>
      <c r="F6579" s="126">
        <v>0</v>
      </c>
      <c r="G6579">
        <f t="shared" si="758"/>
        <v>0</v>
      </c>
      <c r="H6579">
        <f t="shared" si="765"/>
        <v>44.002436853723545</v>
      </c>
      <c r="I6579">
        <f t="shared" si="766"/>
        <v>36.135362464121009</v>
      </c>
      <c r="J6579">
        <f t="shared" si="764"/>
        <v>0</v>
      </c>
      <c r="K6579" s="66"/>
      <c r="M6579" s="66"/>
      <c r="Q6579" s="66"/>
      <c r="S6579" s="6">
        <f t="shared" si="760"/>
        <v>36.135362464121009</v>
      </c>
      <c r="T6579" s="6">
        <f t="shared" si="761"/>
        <v>0</v>
      </c>
      <c r="U6579" s="6">
        <f t="shared" si="762"/>
        <v>44.002436853723545</v>
      </c>
      <c r="V6579" s="6">
        <f t="shared" si="763"/>
        <v>0</v>
      </c>
    </row>
    <row r="6580" spans="1:22">
      <c r="A6580" s="12">
        <f t="shared" si="768"/>
        <v>0</v>
      </c>
      <c r="B6580" t="str">
        <f>YEAR(C6580)&amp;VLOOKUP(MONTH(C6580),lookup!$G$2:$N$13,8)</f>
        <v>2026M04</v>
      </c>
      <c r="C6580" s="7">
        <f t="shared" si="759"/>
        <v>46117</v>
      </c>
      <c r="D6580" s="126">
        <v>0</v>
      </c>
      <c r="E6580">
        <f t="shared" si="767"/>
        <v>0</v>
      </c>
      <c r="F6580" s="126">
        <v>0</v>
      </c>
      <c r="G6580">
        <f t="shared" si="758"/>
        <v>0</v>
      </c>
      <c r="H6580">
        <f t="shared" si="765"/>
        <v>44.103266437308982</v>
      </c>
      <c r="I6580">
        <f t="shared" si="766"/>
        <v>36.226290955713097</v>
      </c>
      <c r="J6580">
        <f t="shared" si="764"/>
        <v>0</v>
      </c>
      <c r="K6580" s="66"/>
      <c r="M6580" s="66"/>
      <c r="Q6580" s="66"/>
      <c r="S6580" s="6">
        <f t="shared" si="760"/>
        <v>36.226290955713097</v>
      </c>
      <c r="T6580" s="6">
        <f t="shared" si="761"/>
        <v>0</v>
      </c>
      <c r="U6580" s="6">
        <f t="shared" si="762"/>
        <v>44.103266437308989</v>
      </c>
      <c r="V6580" s="6">
        <f t="shared" si="763"/>
        <v>0</v>
      </c>
    </row>
    <row r="6581" spans="1:22">
      <c r="A6581" s="12">
        <f t="shared" si="768"/>
        <v>0</v>
      </c>
      <c r="B6581" t="str">
        <f>YEAR(C6581)&amp;VLOOKUP(MONTH(C6581),lookup!$G$2:$N$13,8)</f>
        <v>2026M04</v>
      </c>
      <c r="C6581" s="7">
        <f t="shared" si="759"/>
        <v>46118</v>
      </c>
      <c r="D6581" s="126">
        <v>0</v>
      </c>
      <c r="E6581">
        <f t="shared" si="767"/>
        <v>0</v>
      </c>
      <c r="F6581" s="126">
        <v>0</v>
      </c>
      <c r="G6581">
        <f t="shared" si="758"/>
        <v>0</v>
      </c>
      <c r="H6581">
        <f t="shared" si="765"/>
        <v>44.15813901019667</v>
      </c>
      <c r="I6581">
        <f t="shared" si="766"/>
        <v>36.271207501974665</v>
      </c>
      <c r="J6581">
        <f t="shared" si="764"/>
        <v>0</v>
      </c>
      <c r="K6581" s="66"/>
      <c r="M6581" s="66"/>
      <c r="Q6581" s="66"/>
      <c r="S6581" s="6">
        <f t="shared" si="760"/>
        <v>36.271207501974665</v>
      </c>
      <c r="T6581" s="6">
        <f t="shared" si="761"/>
        <v>0</v>
      </c>
      <c r="U6581" s="6">
        <f t="shared" si="762"/>
        <v>44.15813901019667</v>
      </c>
      <c r="V6581" s="6">
        <f t="shared" si="763"/>
        <v>0</v>
      </c>
    </row>
    <row r="6582" spans="1:22">
      <c r="A6582" s="12">
        <f t="shared" si="768"/>
        <v>0</v>
      </c>
      <c r="B6582" t="str">
        <f>YEAR(C6582)&amp;VLOOKUP(MONTH(C6582),lookup!$G$2:$N$13,8)</f>
        <v>2026M04</v>
      </c>
      <c r="C6582" s="7">
        <f t="shared" si="759"/>
        <v>46119</v>
      </c>
      <c r="D6582" s="126">
        <v>0</v>
      </c>
      <c r="E6582">
        <f t="shared" si="767"/>
        <v>0</v>
      </c>
      <c r="F6582" s="126">
        <v>0</v>
      </c>
      <c r="G6582">
        <f t="shared" si="758"/>
        <v>0</v>
      </c>
      <c r="H6582">
        <f t="shared" si="765"/>
        <v>44.222240744960615</v>
      </c>
      <c r="I6582">
        <f t="shared" si="766"/>
        <v>36.331324266873992</v>
      </c>
      <c r="J6582">
        <f t="shared" si="764"/>
        <v>0</v>
      </c>
      <c r="K6582" s="66"/>
      <c r="M6582" s="66"/>
      <c r="Q6582" s="66"/>
      <c r="S6582" s="6">
        <f t="shared" si="760"/>
        <v>36.331324266873992</v>
      </c>
      <c r="T6582" s="6">
        <f t="shared" si="761"/>
        <v>0</v>
      </c>
      <c r="U6582" s="6">
        <f t="shared" si="762"/>
        <v>44.222240744960615</v>
      </c>
      <c r="V6582" s="6">
        <f t="shared" si="763"/>
        <v>0</v>
      </c>
    </row>
    <row r="6583" spans="1:22">
      <c r="A6583" s="12">
        <f t="shared" si="768"/>
        <v>0</v>
      </c>
      <c r="B6583" t="str">
        <f>YEAR(C6583)&amp;VLOOKUP(MONTH(C6583),lookup!$G$2:$N$13,8)</f>
        <v>2026M04</v>
      </c>
      <c r="C6583" s="7">
        <f t="shared" si="759"/>
        <v>46120</v>
      </c>
      <c r="D6583" s="126">
        <v>0</v>
      </c>
      <c r="E6583">
        <f t="shared" si="767"/>
        <v>0</v>
      </c>
      <c r="F6583" s="126">
        <v>0</v>
      </c>
      <c r="G6583">
        <f t="shared" si="758"/>
        <v>0</v>
      </c>
      <c r="H6583">
        <f t="shared" si="765"/>
        <v>44.26141270628046</v>
      </c>
      <c r="I6583">
        <f t="shared" si="766"/>
        <v>36.363207971233393</v>
      </c>
      <c r="J6583">
        <f t="shared" si="764"/>
        <v>0</v>
      </c>
      <c r="K6583" s="66"/>
      <c r="M6583" s="66"/>
      <c r="Q6583" s="66"/>
      <c r="S6583" s="6">
        <f t="shared" si="760"/>
        <v>36.363207971233393</v>
      </c>
      <c r="T6583" s="6">
        <f t="shared" si="761"/>
        <v>0</v>
      </c>
      <c r="U6583" s="6">
        <f t="shared" si="762"/>
        <v>44.261412706280467</v>
      </c>
      <c r="V6583" s="6">
        <f t="shared" si="763"/>
        <v>0</v>
      </c>
    </row>
    <row r="6584" spans="1:22">
      <c r="A6584" s="12">
        <f t="shared" si="768"/>
        <v>0</v>
      </c>
      <c r="B6584" t="str">
        <f>YEAR(C6584)&amp;VLOOKUP(MONTH(C6584),lookup!$G$2:$N$13,8)</f>
        <v>2026M04</v>
      </c>
      <c r="C6584" s="7">
        <f t="shared" si="759"/>
        <v>46121</v>
      </c>
      <c r="D6584" s="126">
        <v>0</v>
      </c>
      <c r="E6584">
        <f t="shared" si="767"/>
        <v>0</v>
      </c>
      <c r="F6584" s="126">
        <v>0</v>
      </c>
      <c r="G6584">
        <f t="shared" si="758"/>
        <v>0</v>
      </c>
      <c r="H6584">
        <f t="shared" si="765"/>
        <v>44.331150929110471</v>
      </c>
      <c r="I6584">
        <f t="shared" si="766"/>
        <v>36.422786323346116</v>
      </c>
      <c r="J6584">
        <f t="shared" si="764"/>
        <v>0</v>
      </c>
      <c r="K6584" s="66"/>
      <c r="M6584" s="66"/>
      <c r="Q6584" s="66"/>
      <c r="S6584" s="6">
        <f t="shared" si="760"/>
        <v>36.422786323346116</v>
      </c>
      <c r="T6584" s="6">
        <f t="shared" si="761"/>
        <v>0</v>
      </c>
      <c r="U6584" s="6">
        <f t="shared" si="762"/>
        <v>44.331150929110471</v>
      </c>
      <c r="V6584" s="6">
        <f t="shared" si="763"/>
        <v>0</v>
      </c>
    </row>
    <row r="6585" spans="1:22">
      <c r="A6585" s="12">
        <f t="shared" si="768"/>
        <v>0</v>
      </c>
      <c r="B6585" t="str">
        <f>YEAR(C6585)&amp;VLOOKUP(MONTH(C6585),lookup!$G$2:$N$13,8)</f>
        <v>2026M04</v>
      </c>
      <c r="C6585" s="7">
        <f t="shared" si="759"/>
        <v>46122</v>
      </c>
      <c r="D6585" s="126">
        <v>0</v>
      </c>
      <c r="E6585">
        <f t="shared" si="767"/>
        <v>0</v>
      </c>
      <c r="F6585" s="126">
        <v>0</v>
      </c>
      <c r="G6585">
        <f t="shared" si="758"/>
        <v>0</v>
      </c>
      <c r="H6585">
        <f t="shared" si="765"/>
        <v>44.391167751613473</v>
      </c>
      <c r="I6585">
        <f t="shared" si="766"/>
        <v>36.470419670525828</v>
      </c>
      <c r="J6585">
        <f t="shared" si="764"/>
        <v>0</v>
      </c>
      <c r="K6585" s="66"/>
      <c r="M6585" s="66"/>
      <c r="Q6585" s="66"/>
      <c r="S6585" s="6">
        <f t="shared" si="760"/>
        <v>36.470419670525828</v>
      </c>
      <c r="T6585" s="6">
        <f t="shared" si="761"/>
        <v>0</v>
      </c>
      <c r="U6585" s="6">
        <f t="shared" si="762"/>
        <v>44.391167751613473</v>
      </c>
      <c r="V6585" s="6">
        <f t="shared" si="763"/>
        <v>0</v>
      </c>
    </row>
    <row r="6586" spans="1:22">
      <c r="A6586" s="12">
        <f t="shared" si="768"/>
        <v>0</v>
      </c>
      <c r="B6586" t="str">
        <f>YEAR(C6586)&amp;VLOOKUP(MONTH(C6586),lookup!$G$2:$N$13,8)</f>
        <v>2026M04</v>
      </c>
      <c r="C6586" s="7">
        <f t="shared" si="759"/>
        <v>46123</v>
      </c>
      <c r="D6586" s="126">
        <v>0</v>
      </c>
      <c r="E6586">
        <f t="shared" si="767"/>
        <v>0</v>
      </c>
      <c r="F6586" s="126">
        <v>0</v>
      </c>
      <c r="G6586">
        <f t="shared" si="758"/>
        <v>0</v>
      </c>
      <c r="H6586">
        <f t="shared" si="765"/>
        <v>44.410258714612468</v>
      </c>
      <c r="I6586">
        <f t="shared" si="766"/>
        <v>36.483294767926637</v>
      </c>
      <c r="J6586">
        <f t="shared" si="764"/>
        <v>0</v>
      </c>
      <c r="K6586" s="66"/>
      <c r="M6586" s="66"/>
      <c r="Q6586" s="66"/>
      <c r="S6586" s="6">
        <f t="shared" si="760"/>
        <v>36.483294767926637</v>
      </c>
      <c r="T6586" s="6">
        <f t="shared" si="761"/>
        <v>0</v>
      </c>
      <c r="U6586" s="6">
        <f t="shared" si="762"/>
        <v>44.410258714612475</v>
      </c>
      <c r="V6586" s="6">
        <f t="shared" si="763"/>
        <v>0</v>
      </c>
    </row>
    <row r="6587" spans="1:22">
      <c r="A6587" s="12">
        <f t="shared" si="768"/>
        <v>0</v>
      </c>
      <c r="B6587" t="str">
        <f>YEAR(C6587)&amp;VLOOKUP(MONTH(C6587),lookup!$G$2:$N$13,8)</f>
        <v>2026M04</v>
      </c>
      <c r="C6587" s="7">
        <f t="shared" si="759"/>
        <v>46124</v>
      </c>
      <c r="D6587" s="126">
        <v>0</v>
      </c>
      <c r="E6587">
        <f t="shared" si="767"/>
        <v>0</v>
      </c>
      <c r="F6587" s="126">
        <v>0</v>
      </c>
      <c r="G6587">
        <f t="shared" si="758"/>
        <v>0</v>
      </c>
      <c r="H6587">
        <f t="shared" si="765"/>
        <v>44.487646516123263</v>
      </c>
      <c r="I6587">
        <f t="shared" si="766"/>
        <v>36.542500817454233</v>
      </c>
      <c r="J6587">
        <f t="shared" si="764"/>
        <v>0</v>
      </c>
      <c r="K6587" s="66"/>
      <c r="M6587" s="66"/>
      <c r="Q6587" s="66"/>
      <c r="S6587" s="6">
        <f t="shared" si="760"/>
        <v>36.542500817454233</v>
      </c>
      <c r="T6587" s="6">
        <f t="shared" si="761"/>
        <v>0</v>
      </c>
      <c r="U6587" s="6">
        <f t="shared" si="762"/>
        <v>44.487646516123263</v>
      </c>
      <c r="V6587" s="6">
        <f t="shared" si="763"/>
        <v>0</v>
      </c>
    </row>
    <row r="6588" spans="1:22">
      <c r="A6588" s="12">
        <f t="shared" si="768"/>
        <v>0</v>
      </c>
      <c r="B6588" t="str">
        <f>YEAR(C6588)&amp;VLOOKUP(MONTH(C6588),lookup!$G$2:$N$13,8)</f>
        <v>2026M04</v>
      </c>
      <c r="C6588" s="7">
        <f t="shared" si="759"/>
        <v>46125</v>
      </c>
      <c r="D6588" s="126">
        <v>0</v>
      </c>
      <c r="E6588">
        <f t="shared" si="767"/>
        <v>0</v>
      </c>
      <c r="F6588" s="126">
        <v>0</v>
      </c>
      <c r="G6588">
        <f t="shared" si="758"/>
        <v>0</v>
      </c>
      <c r="H6588">
        <f t="shared" si="765"/>
        <v>44.533145462284573</v>
      </c>
      <c r="I6588">
        <f t="shared" si="766"/>
        <v>36.582807676670178</v>
      </c>
      <c r="J6588">
        <f t="shared" si="764"/>
        <v>0</v>
      </c>
      <c r="K6588" s="66"/>
      <c r="M6588" s="66"/>
      <c r="Q6588" s="66"/>
      <c r="S6588" s="6">
        <f t="shared" si="760"/>
        <v>36.582807676670178</v>
      </c>
      <c r="T6588" s="6">
        <f t="shared" si="761"/>
        <v>0</v>
      </c>
      <c r="U6588" s="6">
        <f t="shared" si="762"/>
        <v>44.533145462284565</v>
      </c>
      <c r="V6588" s="6">
        <f t="shared" si="763"/>
        <v>0</v>
      </c>
    </row>
    <row r="6589" spans="1:22">
      <c r="A6589" s="12">
        <f t="shared" si="768"/>
        <v>0</v>
      </c>
      <c r="B6589" t="str">
        <f>YEAR(C6589)&amp;VLOOKUP(MONTH(C6589),lookup!$G$2:$N$13,8)</f>
        <v>2026M04</v>
      </c>
      <c r="C6589" s="7">
        <f t="shared" si="759"/>
        <v>46126</v>
      </c>
      <c r="D6589" s="126">
        <v>0</v>
      </c>
      <c r="E6589">
        <f t="shared" si="767"/>
        <v>0</v>
      </c>
      <c r="F6589" s="126">
        <v>0</v>
      </c>
      <c r="G6589">
        <f t="shared" si="758"/>
        <v>0</v>
      </c>
      <c r="H6589">
        <f t="shared" si="765"/>
        <v>44.570358286506107</v>
      </c>
      <c r="I6589">
        <f t="shared" si="766"/>
        <v>36.605887294368713</v>
      </c>
      <c r="J6589">
        <f t="shared" si="764"/>
        <v>0</v>
      </c>
      <c r="K6589" s="66"/>
      <c r="M6589" s="66"/>
      <c r="Q6589" s="66"/>
      <c r="S6589" s="6">
        <f t="shared" si="760"/>
        <v>36.605887294368713</v>
      </c>
      <c r="T6589" s="6">
        <f t="shared" si="761"/>
        <v>0</v>
      </c>
      <c r="U6589" s="6">
        <f t="shared" si="762"/>
        <v>44.570358286506107</v>
      </c>
      <c r="V6589" s="6">
        <f t="shared" si="763"/>
        <v>0</v>
      </c>
    </row>
    <row r="6590" spans="1:22">
      <c r="A6590" s="12">
        <f t="shared" si="768"/>
        <v>0</v>
      </c>
      <c r="B6590" t="str">
        <f>YEAR(C6590)&amp;VLOOKUP(MONTH(C6590),lookup!$G$2:$N$13,8)</f>
        <v>2026M04</v>
      </c>
      <c r="C6590" s="7">
        <f t="shared" si="759"/>
        <v>46127</v>
      </c>
      <c r="D6590" s="126">
        <v>0</v>
      </c>
      <c r="E6590">
        <f t="shared" si="767"/>
        <v>0</v>
      </c>
      <c r="F6590" s="126">
        <v>0</v>
      </c>
      <c r="G6590">
        <f t="shared" si="758"/>
        <v>0</v>
      </c>
      <c r="H6590">
        <f t="shared" si="765"/>
        <v>44.619144500365202</v>
      </c>
      <c r="I6590">
        <f t="shared" si="766"/>
        <v>36.642318010709417</v>
      </c>
      <c r="J6590">
        <f t="shared" si="764"/>
        <v>0</v>
      </c>
      <c r="K6590" s="66"/>
      <c r="M6590" s="66"/>
      <c r="Q6590" s="66"/>
      <c r="S6590" s="6">
        <f t="shared" si="760"/>
        <v>36.642318010709417</v>
      </c>
      <c r="T6590" s="6">
        <f t="shared" si="761"/>
        <v>0</v>
      </c>
      <c r="U6590" s="6">
        <f t="shared" si="762"/>
        <v>44.619144500365209</v>
      </c>
      <c r="V6590" s="6">
        <f t="shared" si="763"/>
        <v>0</v>
      </c>
    </row>
    <row r="6591" spans="1:22">
      <c r="A6591" s="12">
        <f t="shared" si="768"/>
        <v>0</v>
      </c>
      <c r="B6591" t="str">
        <f>YEAR(C6591)&amp;VLOOKUP(MONTH(C6591),lookup!$G$2:$N$13,8)</f>
        <v>2026M04</v>
      </c>
      <c r="C6591" s="7">
        <f t="shared" si="759"/>
        <v>46128</v>
      </c>
      <c r="D6591" s="126">
        <v>0</v>
      </c>
      <c r="E6591">
        <f t="shared" si="767"/>
        <v>0</v>
      </c>
      <c r="F6591" s="126">
        <v>0</v>
      </c>
      <c r="G6591">
        <f t="shared" si="758"/>
        <v>0</v>
      </c>
      <c r="H6591">
        <f t="shared" si="765"/>
        <v>44.690369600705182</v>
      </c>
      <c r="I6591">
        <f t="shared" si="766"/>
        <v>36.694418293642286</v>
      </c>
      <c r="J6591">
        <f t="shared" si="764"/>
        <v>0</v>
      </c>
      <c r="K6591" s="66"/>
      <c r="M6591" s="66"/>
      <c r="Q6591" s="66"/>
      <c r="S6591" s="6">
        <f t="shared" si="760"/>
        <v>36.694418293642286</v>
      </c>
      <c r="T6591" s="6">
        <f t="shared" si="761"/>
        <v>0</v>
      </c>
      <c r="U6591" s="6">
        <f t="shared" si="762"/>
        <v>44.690369600705182</v>
      </c>
      <c r="V6591" s="6">
        <f t="shared" si="763"/>
        <v>0</v>
      </c>
    </row>
    <row r="6592" spans="1:22">
      <c r="A6592" s="12">
        <f t="shared" si="768"/>
        <v>0</v>
      </c>
      <c r="B6592" t="str">
        <f>YEAR(C6592)&amp;VLOOKUP(MONTH(C6592),lookup!$G$2:$N$13,8)</f>
        <v>2026M04</v>
      </c>
      <c r="C6592" s="7">
        <f t="shared" si="759"/>
        <v>46129</v>
      </c>
      <c r="D6592" s="126">
        <v>0</v>
      </c>
      <c r="E6592">
        <f t="shared" si="767"/>
        <v>0</v>
      </c>
      <c r="F6592" s="126">
        <v>0</v>
      </c>
      <c r="G6592">
        <f t="shared" si="758"/>
        <v>0</v>
      </c>
      <c r="H6592">
        <f t="shared" si="765"/>
        <v>44.727263705318009</v>
      </c>
      <c r="I6592">
        <f t="shared" si="766"/>
        <v>36.727771975339408</v>
      </c>
      <c r="J6592">
        <f t="shared" si="764"/>
        <v>0</v>
      </c>
      <c r="K6592" s="66"/>
      <c r="M6592" s="66"/>
      <c r="Q6592" s="66"/>
      <c r="S6592" s="6">
        <f t="shared" si="760"/>
        <v>36.727771975339408</v>
      </c>
      <c r="T6592" s="6">
        <f t="shared" si="761"/>
        <v>0</v>
      </c>
      <c r="U6592" s="6">
        <f t="shared" si="762"/>
        <v>44.727263705318009</v>
      </c>
      <c r="V6592" s="6">
        <f t="shared" si="763"/>
        <v>0</v>
      </c>
    </row>
    <row r="6593" spans="1:22">
      <c r="A6593" s="12">
        <f t="shared" si="768"/>
        <v>0</v>
      </c>
      <c r="B6593" t="str">
        <f>YEAR(C6593)&amp;VLOOKUP(MONTH(C6593),lookup!$G$2:$N$13,8)</f>
        <v>2026M04</v>
      </c>
      <c r="C6593" s="7">
        <f t="shared" si="759"/>
        <v>46130</v>
      </c>
      <c r="D6593" s="126">
        <v>0</v>
      </c>
      <c r="E6593">
        <f t="shared" si="767"/>
        <v>0</v>
      </c>
      <c r="F6593" s="126">
        <v>0</v>
      </c>
      <c r="G6593">
        <f t="shared" si="758"/>
        <v>0</v>
      </c>
      <c r="H6593">
        <f t="shared" si="765"/>
        <v>44.774648246957085</v>
      </c>
      <c r="I6593">
        <f t="shared" si="766"/>
        <v>36.763073014155964</v>
      </c>
      <c r="J6593">
        <f t="shared" si="764"/>
        <v>0</v>
      </c>
      <c r="K6593" s="66"/>
      <c r="M6593" s="66"/>
      <c r="Q6593" s="66"/>
      <c r="S6593" s="6">
        <f t="shared" si="760"/>
        <v>36.763073014155964</v>
      </c>
      <c r="T6593" s="6">
        <f t="shared" si="761"/>
        <v>0</v>
      </c>
      <c r="U6593" s="6">
        <f t="shared" si="762"/>
        <v>44.774648246957085</v>
      </c>
      <c r="V6593" s="6">
        <f t="shared" si="763"/>
        <v>0</v>
      </c>
    </row>
    <row r="6594" spans="1:22">
      <c r="A6594" s="12">
        <f t="shared" si="768"/>
        <v>0</v>
      </c>
      <c r="B6594" t="str">
        <f>YEAR(C6594)&amp;VLOOKUP(MONTH(C6594),lookup!$G$2:$N$13,8)</f>
        <v>2026M04</v>
      </c>
      <c r="C6594" s="7">
        <f t="shared" si="759"/>
        <v>46131</v>
      </c>
      <c r="D6594" s="126">
        <v>0</v>
      </c>
      <c r="E6594">
        <f t="shared" si="767"/>
        <v>0</v>
      </c>
      <c r="F6594" s="126">
        <v>0</v>
      </c>
      <c r="G6594">
        <f t="shared" si="758"/>
        <v>0</v>
      </c>
      <c r="H6594">
        <f t="shared" si="765"/>
        <v>44.828906659083621</v>
      </c>
      <c r="I6594">
        <f t="shared" si="766"/>
        <v>36.807891512153034</v>
      </c>
      <c r="J6594">
        <f t="shared" si="764"/>
        <v>0</v>
      </c>
      <c r="K6594" s="66"/>
      <c r="M6594" s="66"/>
      <c r="Q6594" s="66"/>
      <c r="S6594" s="6">
        <f t="shared" si="760"/>
        <v>36.807891512153034</v>
      </c>
      <c r="T6594" s="6">
        <f t="shared" si="761"/>
        <v>0</v>
      </c>
      <c r="U6594" s="6">
        <f t="shared" si="762"/>
        <v>44.828906659083614</v>
      </c>
      <c r="V6594" s="6">
        <f t="shared" si="763"/>
        <v>0</v>
      </c>
    </row>
    <row r="6595" spans="1:22">
      <c r="A6595" s="12">
        <f t="shared" si="768"/>
        <v>0</v>
      </c>
      <c r="B6595" t="str">
        <f>YEAR(C6595)&amp;VLOOKUP(MONTH(C6595),lookup!$G$2:$N$13,8)</f>
        <v>2026M04</v>
      </c>
      <c r="C6595" s="7">
        <f t="shared" si="759"/>
        <v>46132</v>
      </c>
      <c r="D6595" s="126">
        <v>0</v>
      </c>
      <c r="E6595">
        <f t="shared" si="767"/>
        <v>0</v>
      </c>
      <c r="F6595" s="126">
        <v>0</v>
      </c>
      <c r="G6595">
        <f t="shared" si="758"/>
        <v>0</v>
      </c>
      <c r="H6595">
        <f t="shared" si="765"/>
        <v>44.901926587651211</v>
      </c>
      <c r="I6595">
        <f t="shared" si="766"/>
        <v>36.868602898627266</v>
      </c>
      <c r="J6595">
        <f t="shared" si="764"/>
        <v>0</v>
      </c>
      <c r="K6595" s="66"/>
      <c r="M6595" s="66"/>
      <c r="Q6595" s="66"/>
      <c r="S6595" s="6">
        <f t="shared" si="760"/>
        <v>36.868602898627266</v>
      </c>
      <c r="T6595" s="6">
        <f t="shared" si="761"/>
        <v>0</v>
      </c>
      <c r="U6595" s="6">
        <f t="shared" si="762"/>
        <v>44.901926587651204</v>
      </c>
      <c r="V6595" s="6">
        <f t="shared" si="763"/>
        <v>0</v>
      </c>
    </row>
    <row r="6596" spans="1:22">
      <c r="A6596" s="12">
        <f t="shared" si="768"/>
        <v>0</v>
      </c>
      <c r="B6596" t="str">
        <f>YEAR(C6596)&amp;VLOOKUP(MONTH(C6596),lookup!$G$2:$N$13,8)</f>
        <v>2026M04</v>
      </c>
      <c r="C6596" s="7">
        <f t="shared" si="759"/>
        <v>46133</v>
      </c>
      <c r="D6596" s="126">
        <v>0</v>
      </c>
      <c r="E6596">
        <f t="shared" si="767"/>
        <v>0</v>
      </c>
      <c r="F6596" s="126">
        <v>0</v>
      </c>
      <c r="G6596">
        <f t="shared" si="758"/>
        <v>0</v>
      </c>
      <c r="H6596">
        <f t="shared" si="765"/>
        <v>44.986565822335862</v>
      </c>
      <c r="I6596">
        <f t="shared" si="766"/>
        <v>36.941097062874711</v>
      </c>
      <c r="J6596">
        <f t="shared" si="764"/>
        <v>0</v>
      </c>
      <c r="K6596" s="66"/>
      <c r="M6596" s="66"/>
      <c r="Q6596" s="66"/>
      <c r="S6596" s="6">
        <f t="shared" si="760"/>
        <v>36.941097062874711</v>
      </c>
      <c r="T6596" s="6">
        <f t="shared" si="761"/>
        <v>0</v>
      </c>
      <c r="U6596" s="6">
        <f t="shared" si="762"/>
        <v>44.986565822335862</v>
      </c>
      <c r="V6596" s="6">
        <f t="shared" si="763"/>
        <v>0</v>
      </c>
    </row>
    <row r="6597" spans="1:22">
      <c r="A6597" s="12">
        <f t="shared" si="768"/>
        <v>0</v>
      </c>
      <c r="B6597" t="str">
        <f>YEAR(C6597)&amp;VLOOKUP(MONTH(C6597),lookup!$G$2:$N$13,8)</f>
        <v>2026M04</v>
      </c>
      <c r="C6597" s="7">
        <f t="shared" si="759"/>
        <v>46134</v>
      </c>
      <c r="D6597" s="126">
        <v>0</v>
      </c>
      <c r="E6597">
        <f t="shared" si="767"/>
        <v>0</v>
      </c>
      <c r="F6597" s="126">
        <v>0</v>
      </c>
      <c r="G6597">
        <f t="shared" si="758"/>
        <v>0</v>
      </c>
      <c r="H6597">
        <f t="shared" si="765"/>
        <v>45.047204914683256</v>
      </c>
      <c r="I6597">
        <f t="shared" si="766"/>
        <v>36.985247886528526</v>
      </c>
      <c r="J6597">
        <f t="shared" si="764"/>
        <v>0</v>
      </c>
      <c r="K6597" s="66"/>
      <c r="M6597" s="66"/>
      <c r="Q6597" s="66"/>
      <c r="S6597" s="6">
        <f t="shared" si="760"/>
        <v>36.985247886528526</v>
      </c>
      <c r="T6597" s="6">
        <f t="shared" si="761"/>
        <v>0</v>
      </c>
      <c r="U6597" s="6">
        <f t="shared" si="762"/>
        <v>45.047204914683249</v>
      </c>
      <c r="V6597" s="6">
        <f t="shared" si="763"/>
        <v>0</v>
      </c>
    </row>
    <row r="6598" spans="1:22">
      <c r="A6598" s="12">
        <f t="shared" si="768"/>
        <v>0</v>
      </c>
      <c r="B6598" t="str">
        <f>YEAR(C6598)&amp;VLOOKUP(MONTH(C6598),lookup!$G$2:$N$13,8)</f>
        <v>2026M04</v>
      </c>
      <c r="C6598" s="7">
        <f t="shared" si="759"/>
        <v>46135</v>
      </c>
      <c r="D6598" s="126">
        <v>0</v>
      </c>
      <c r="E6598">
        <f t="shared" si="767"/>
        <v>0</v>
      </c>
      <c r="F6598" s="126">
        <v>0</v>
      </c>
      <c r="G6598">
        <f t="shared" si="758"/>
        <v>0</v>
      </c>
      <c r="H6598">
        <f t="shared" si="765"/>
        <v>45.118469102487609</v>
      </c>
      <c r="I6598">
        <f t="shared" si="766"/>
        <v>37.040255464358879</v>
      </c>
      <c r="J6598">
        <f t="shared" si="764"/>
        <v>0</v>
      </c>
      <c r="K6598" s="66"/>
      <c r="M6598" s="66"/>
      <c r="Q6598" s="66"/>
      <c r="S6598" s="6">
        <f t="shared" si="760"/>
        <v>37.040255464358879</v>
      </c>
      <c r="T6598" s="6">
        <f t="shared" si="761"/>
        <v>0</v>
      </c>
      <c r="U6598" s="6">
        <f t="shared" si="762"/>
        <v>45.118469102487609</v>
      </c>
      <c r="V6598" s="6">
        <f t="shared" si="763"/>
        <v>0</v>
      </c>
    </row>
    <row r="6599" spans="1:22">
      <c r="A6599" s="12">
        <f t="shared" si="768"/>
        <v>0</v>
      </c>
      <c r="B6599" t="str">
        <f>YEAR(C6599)&amp;VLOOKUP(MONTH(C6599),lookup!$G$2:$N$13,8)</f>
        <v>2026M04</v>
      </c>
      <c r="C6599" s="7">
        <f t="shared" si="759"/>
        <v>46136</v>
      </c>
      <c r="D6599" s="126">
        <v>0</v>
      </c>
      <c r="E6599">
        <f t="shared" si="767"/>
        <v>0</v>
      </c>
      <c r="F6599" s="126">
        <v>0</v>
      </c>
      <c r="G6599">
        <f t="shared" si="758"/>
        <v>0</v>
      </c>
      <c r="H6599">
        <f t="shared" si="765"/>
        <v>45.189344333437688</v>
      </c>
      <c r="I6599">
        <f t="shared" si="766"/>
        <v>37.091248561850463</v>
      </c>
      <c r="J6599">
        <f t="shared" si="764"/>
        <v>0</v>
      </c>
      <c r="K6599" s="66"/>
      <c r="M6599" s="66"/>
      <c r="Q6599" s="66"/>
      <c r="S6599" s="6">
        <f t="shared" si="760"/>
        <v>37.091248561850463</v>
      </c>
      <c r="T6599" s="6">
        <f t="shared" si="761"/>
        <v>0</v>
      </c>
      <c r="U6599" s="6">
        <f t="shared" si="762"/>
        <v>45.189344333437695</v>
      </c>
      <c r="V6599" s="6">
        <f t="shared" si="763"/>
        <v>0</v>
      </c>
    </row>
    <row r="6600" spans="1:22">
      <c r="A6600" s="12">
        <f t="shared" si="768"/>
        <v>0</v>
      </c>
      <c r="B6600" t="str">
        <f>YEAR(C6600)&amp;VLOOKUP(MONTH(C6600),lookup!$G$2:$N$13,8)</f>
        <v>2026M04</v>
      </c>
      <c r="C6600" s="7">
        <f t="shared" si="759"/>
        <v>46137</v>
      </c>
      <c r="D6600" s="126">
        <v>0</v>
      </c>
      <c r="E6600">
        <f t="shared" si="767"/>
        <v>0</v>
      </c>
      <c r="F6600" s="126">
        <v>0</v>
      </c>
      <c r="G6600">
        <f t="shared" ref="G6600:G6663" si="769">AVERAGE(SUM(F6593:F6600)/8,SUM(F6595:F6600)/6)</f>
        <v>0</v>
      </c>
      <c r="H6600">
        <f t="shared" si="765"/>
        <v>45.255302367085228</v>
      </c>
      <c r="I6600">
        <f t="shared" si="766"/>
        <v>37.134461194098677</v>
      </c>
      <c r="J6600">
        <f t="shared" si="764"/>
        <v>0</v>
      </c>
      <c r="K6600" s="66"/>
      <c r="M6600" s="66"/>
      <c r="Q6600" s="66"/>
      <c r="S6600" s="6">
        <f t="shared" si="760"/>
        <v>37.134461194098677</v>
      </c>
      <c r="T6600" s="6">
        <f t="shared" si="761"/>
        <v>0</v>
      </c>
      <c r="U6600" s="6">
        <f t="shared" si="762"/>
        <v>45.255302367085221</v>
      </c>
      <c r="V6600" s="6">
        <f t="shared" si="763"/>
        <v>0</v>
      </c>
    </row>
    <row r="6601" spans="1:22">
      <c r="A6601" s="12">
        <f t="shared" si="768"/>
        <v>0</v>
      </c>
      <c r="B6601" t="str">
        <f>YEAR(C6601)&amp;VLOOKUP(MONTH(C6601),lookup!$G$2:$N$13,8)</f>
        <v>2026M04</v>
      </c>
      <c r="C6601" s="7">
        <f t="shared" si="759"/>
        <v>46138</v>
      </c>
      <c r="D6601" s="126">
        <v>0</v>
      </c>
      <c r="E6601">
        <f t="shared" si="767"/>
        <v>0</v>
      </c>
      <c r="F6601" s="126">
        <v>0</v>
      </c>
      <c r="G6601">
        <f t="shared" si="769"/>
        <v>0</v>
      </c>
      <c r="H6601">
        <f t="shared" si="765"/>
        <v>45.299966379846708</v>
      </c>
      <c r="I6601">
        <f t="shared" si="766"/>
        <v>37.16739673506472</v>
      </c>
      <c r="J6601">
        <f t="shared" si="764"/>
        <v>0</v>
      </c>
      <c r="K6601" s="66"/>
      <c r="M6601" s="66"/>
      <c r="Q6601" s="66"/>
      <c r="S6601" s="6">
        <f t="shared" si="760"/>
        <v>37.16739673506472</v>
      </c>
      <c r="T6601" s="6">
        <f t="shared" si="761"/>
        <v>0</v>
      </c>
      <c r="U6601" s="6">
        <f t="shared" si="762"/>
        <v>45.299966379846715</v>
      </c>
      <c r="V6601" s="6">
        <f t="shared" si="763"/>
        <v>0</v>
      </c>
    </row>
    <row r="6602" spans="1:22">
      <c r="A6602" s="12">
        <f t="shared" si="768"/>
        <v>0</v>
      </c>
      <c r="B6602" t="str">
        <f>YEAR(C6602)&amp;VLOOKUP(MONTH(C6602),lookup!$G$2:$N$13,8)</f>
        <v>2026M04</v>
      </c>
      <c r="C6602" s="7">
        <f t="shared" si="759"/>
        <v>46139</v>
      </c>
      <c r="D6602" s="126">
        <v>0</v>
      </c>
      <c r="E6602">
        <f t="shared" si="767"/>
        <v>0</v>
      </c>
      <c r="F6602" s="126">
        <v>0</v>
      </c>
      <c r="G6602">
        <f t="shared" si="769"/>
        <v>0</v>
      </c>
      <c r="H6602">
        <f t="shared" si="765"/>
        <v>45.348106779228615</v>
      </c>
      <c r="I6602">
        <f t="shared" si="766"/>
        <v>37.198393397487635</v>
      </c>
      <c r="J6602">
        <f t="shared" si="764"/>
        <v>0</v>
      </c>
      <c r="K6602" s="66"/>
      <c r="M6602" s="66"/>
      <c r="Q6602" s="66"/>
      <c r="S6602" s="6">
        <f t="shared" si="760"/>
        <v>37.198393397487635</v>
      </c>
      <c r="T6602" s="6">
        <f t="shared" si="761"/>
        <v>0</v>
      </c>
      <c r="U6602" s="6">
        <f t="shared" si="762"/>
        <v>45.348106779228601</v>
      </c>
      <c r="V6602" s="6">
        <f t="shared" si="763"/>
        <v>0</v>
      </c>
    </row>
    <row r="6603" spans="1:22">
      <c r="A6603" s="12">
        <f t="shared" si="768"/>
        <v>0</v>
      </c>
      <c r="B6603" t="str">
        <f>YEAR(C6603)&amp;VLOOKUP(MONTH(C6603),lookup!$G$2:$N$13,8)</f>
        <v>2026M04</v>
      </c>
      <c r="C6603" s="7">
        <f t="shared" si="759"/>
        <v>46140</v>
      </c>
      <c r="D6603" s="126">
        <v>0</v>
      </c>
      <c r="E6603">
        <f t="shared" si="767"/>
        <v>0</v>
      </c>
      <c r="F6603" s="126">
        <v>0</v>
      </c>
      <c r="G6603">
        <f t="shared" si="769"/>
        <v>0</v>
      </c>
      <c r="H6603">
        <f t="shared" si="765"/>
        <v>45.386438373417633</v>
      </c>
      <c r="I6603">
        <f t="shared" si="766"/>
        <v>37.220973651449057</v>
      </c>
      <c r="J6603">
        <f t="shared" si="764"/>
        <v>0</v>
      </c>
      <c r="K6603" s="66"/>
      <c r="M6603" s="66"/>
      <c r="Q6603" s="66"/>
      <c r="S6603" s="6">
        <f t="shared" si="760"/>
        <v>37.220973651449057</v>
      </c>
      <c r="T6603" s="6">
        <f t="shared" si="761"/>
        <v>0</v>
      </c>
      <c r="U6603" s="6">
        <f t="shared" si="762"/>
        <v>45.386438373417626</v>
      </c>
      <c r="V6603" s="6">
        <f t="shared" si="763"/>
        <v>0</v>
      </c>
    </row>
    <row r="6604" spans="1:22">
      <c r="A6604" s="12">
        <f t="shared" si="768"/>
        <v>0</v>
      </c>
      <c r="B6604" t="str">
        <f>YEAR(C6604)&amp;VLOOKUP(MONTH(C6604),lookup!$G$2:$N$13,8)</f>
        <v>2026M04</v>
      </c>
      <c r="C6604" s="7">
        <f t="shared" ref="C6604:C6667" si="770">C6603+1</f>
        <v>46141</v>
      </c>
      <c r="D6604" s="126">
        <v>0</v>
      </c>
      <c r="E6604">
        <f t="shared" si="767"/>
        <v>0</v>
      </c>
      <c r="F6604" s="126">
        <v>0</v>
      </c>
      <c r="G6604">
        <f t="shared" si="769"/>
        <v>0</v>
      </c>
      <c r="H6604">
        <f t="shared" si="765"/>
        <v>45.417303132629698</v>
      </c>
      <c r="I6604">
        <f t="shared" si="766"/>
        <v>37.22919173022995</v>
      </c>
      <c r="J6604">
        <f t="shared" si="764"/>
        <v>0</v>
      </c>
      <c r="K6604" s="66"/>
      <c r="M6604" s="66"/>
      <c r="Q6604" s="66"/>
      <c r="S6604" s="6">
        <f t="shared" si="760"/>
        <v>37.22919173022995</v>
      </c>
      <c r="T6604" s="6">
        <f t="shared" si="761"/>
        <v>0</v>
      </c>
      <c r="U6604" s="6">
        <f t="shared" si="762"/>
        <v>45.417303132629698</v>
      </c>
      <c r="V6604" s="6">
        <f t="shared" si="763"/>
        <v>0</v>
      </c>
    </row>
    <row r="6605" spans="1:22">
      <c r="A6605" s="12">
        <f t="shared" si="768"/>
        <v>0</v>
      </c>
      <c r="B6605" t="str">
        <f>YEAR(C6605)&amp;VLOOKUP(MONTH(C6605),lookup!$G$2:$N$13,8)</f>
        <v>2026M04</v>
      </c>
      <c r="C6605" s="7">
        <f t="shared" si="770"/>
        <v>46142</v>
      </c>
      <c r="D6605" s="126">
        <v>0</v>
      </c>
      <c r="E6605">
        <f t="shared" si="767"/>
        <v>0</v>
      </c>
      <c r="F6605" s="126">
        <v>0</v>
      </c>
      <c r="G6605">
        <f t="shared" si="769"/>
        <v>0</v>
      </c>
      <c r="H6605">
        <f t="shared" si="765"/>
        <v>45.451685510056038</v>
      </c>
      <c r="I6605">
        <f t="shared" si="766"/>
        <v>37.245843835894696</v>
      </c>
      <c r="J6605">
        <f t="shared" si="764"/>
        <v>0</v>
      </c>
      <c r="K6605" s="66"/>
      <c r="M6605" s="66"/>
      <c r="Q6605" s="66"/>
      <c r="S6605" s="6">
        <f t="shared" si="760"/>
        <v>37.245843835894696</v>
      </c>
      <c r="T6605" s="6">
        <f t="shared" si="761"/>
        <v>0</v>
      </c>
      <c r="U6605" s="6">
        <f t="shared" si="762"/>
        <v>45.451685510056038</v>
      </c>
      <c r="V6605" s="6">
        <f t="shared" si="763"/>
        <v>0</v>
      </c>
    </row>
    <row r="6606" spans="1:22">
      <c r="A6606" s="12">
        <f t="shared" si="768"/>
        <v>0</v>
      </c>
      <c r="B6606" t="str">
        <f>YEAR(C6606)&amp;VLOOKUP(MONTH(C6606),lookup!$G$2:$N$13,8)</f>
        <v>2026M05</v>
      </c>
      <c r="C6606" s="7">
        <f t="shared" si="770"/>
        <v>46143</v>
      </c>
      <c r="D6606" s="126">
        <v>0</v>
      </c>
      <c r="E6606">
        <f t="shared" si="767"/>
        <v>0</v>
      </c>
      <c r="F6606" s="126">
        <v>0</v>
      </c>
      <c r="G6606">
        <f t="shared" si="769"/>
        <v>0</v>
      </c>
      <c r="H6606">
        <f t="shared" si="765"/>
        <v>45.504090607325601</v>
      </c>
      <c r="I6606">
        <f t="shared" si="766"/>
        <v>37.284568652600719</v>
      </c>
      <c r="J6606">
        <f t="shared" si="764"/>
        <v>0</v>
      </c>
      <c r="K6606" s="66"/>
      <c r="M6606" s="66"/>
      <c r="Q6606" s="66"/>
      <c r="S6606" s="6">
        <f t="shared" si="760"/>
        <v>37.284568652600719</v>
      </c>
      <c r="T6606" s="6">
        <f t="shared" si="761"/>
        <v>0</v>
      </c>
      <c r="U6606" s="6">
        <f t="shared" si="762"/>
        <v>45.504090607325594</v>
      </c>
      <c r="V6606" s="6">
        <f t="shared" si="763"/>
        <v>0</v>
      </c>
    </row>
    <row r="6607" spans="1:22">
      <c r="A6607" s="12">
        <f t="shared" si="768"/>
        <v>0</v>
      </c>
      <c r="B6607" t="str">
        <f>YEAR(C6607)&amp;VLOOKUP(MONTH(C6607),lookup!$G$2:$N$13,8)</f>
        <v>2026M05</v>
      </c>
      <c r="C6607" s="7">
        <f t="shared" si="770"/>
        <v>46144</v>
      </c>
      <c r="D6607" s="126">
        <v>0</v>
      </c>
      <c r="E6607">
        <f t="shared" si="767"/>
        <v>0</v>
      </c>
      <c r="F6607" s="126">
        <v>0</v>
      </c>
      <c r="G6607">
        <f t="shared" si="769"/>
        <v>0</v>
      </c>
      <c r="H6607">
        <f t="shared" si="765"/>
        <v>45.524762831820411</v>
      </c>
      <c r="I6607">
        <f t="shared" si="766"/>
        <v>37.302572024759527</v>
      </c>
      <c r="J6607">
        <f t="shared" si="764"/>
        <v>0</v>
      </c>
      <c r="K6607" s="66"/>
      <c r="M6607" s="66"/>
      <c r="Q6607" s="66"/>
      <c r="S6607" s="6">
        <f t="shared" si="760"/>
        <v>37.302572024759527</v>
      </c>
      <c r="T6607" s="6">
        <f t="shared" si="761"/>
        <v>0</v>
      </c>
      <c r="U6607" s="6">
        <f t="shared" si="762"/>
        <v>45.524762831820411</v>
      </c>
      <c r="V6607" s="6">
        <f t="shared" si="763"/>
        <v>0</v>
      </c>
    </row>
    <row r="6608" spans="1:22">
      <c r="A6608" s="12">
        <f t="shared" si="768"/>
        <v>0</v>
      </c>
      <c r="B6608" t="str">
        <f>YEAR(C6608)&amp;VLOOKUP(MONTH(C6608),lookup!$G$2:$N$13,8)</f>
        <v>2026M05</v>
      </c>
      <c r="C6608" s="7">
        <f t="shared" si="770"/>
        <v>46145</v>
      </c>
      <c r="D6608" s="126">
        <v>0</v>
      </c>
      <c r="E6608">
        <f t="shared" si="767"/>
        <v>0</v>
      </c>
      <c r="F6608" s="126">
        <v>0</v>
      </c>
      <c r="G6608">
        <f t="shared" si="769"/>
        <v>0</v>
      </c>
      <c r="H6608">
        <f t="shared" si="765"/>
        <v>45.57018010797583</v>
      </c>
      <c r="I6608">
        <f t="shared" si="766"/>
        <v>37.333043507522049</v>
      </c>
      <c r="J6608">
        <f t="shared" si="764"/>
        <v>0</v>
      </c>
      <c r="K6608" s="66"/>
      <c r="M6608" s="66"/>
      <c r="Q6608" s="66"/>
      <c r="S6608" s="6">
        <f t="shared" si="760"/>
        <v>37.333043507522049</v>
      </c>
      <c r="T6608" s="6">
        <f t="shared" si="761"/>
        <v>0</v>
      </c>
      <c r="U6608" s="6">
        <f t="shared" si="762"/>
        <v>45.570180107975823</v>
      </c>
      <c r="V6608" s="6">
        <f t="shared" si="763"/>
        <v>0</v>
      </c>
    </row>
    <row r="6609" spans="1:22">
      <c r="A6609" s="12">
        <f t="shared" si="768"/>
        <v>0</v>
      </c>
      <c r="B6609" t="str">
        <f>YEAR(C6609)&amp;VLOOKUP(MONTH(C6609),lookup!$G$2:$N$13,8)</f>
        <v>2026M05</v>
      </c>
      <c r="C6609" s="7">
        <f t="shared" si="770"/>
        <v>46146</v>
      </c>
      <c r="D6609" s="126">
        <v>0</v>
      </c>
      <c r="E6609">
        <f t="shared" si="767"/>
        <v>0</v>
      </c>
      <c r="F6609" s="126">
        <v>0</v>
      </c>
      <c r="G6609">
        <f t="shared" si="769"/>
        <v>0</v>
      </c>
      <c r="H6609">
        <f t="shared" si="765"/>
        <v>45.621468204993967</v>
      </c>
      <c r="I6609">
        <f t="shared" si="766"/>
        <v>37.380980497064613</v>
      </c>
      <c r="J6609">
        <f t="shared" si="764"/>
        <v>0</v>
      </c>
      <c r="K6609" s="66"/>
      <c r="M6609" s="66"/>
      <c r="Q6609" s="66"/>
      <c r="S6609" s="6">
        <f t="shared" si="760"/>
        <v>37.380980497064613</v>
      </c>
      <c r="T6609" s="6">
        <f t="shared" si="761"/>
        <v>0</v>
      </c>
      <c r="U6609" s="6">
        <f t="shared" si="762"/>
        <v>45.62146820499396</v>
      </c>
      <c r="V6609" s="6">
        <f t="shared" si="763"/>
        <v>0</v>
      </c>
    </row>
    <row r="6610" spans="1:22">
      <c r="A6610" s="12">
        <f t="shared" si="768"/>
        <v>0</v>
      </c>
      <c r="B6610" t="str">
        <f>YEAR(C6610)&amp;VLOOKUP(MONTH(C6610),lookup!$G$2:$N$13,8)</f>
        <v>2026M05</v>
      </c>
      <c r="C6610" s="7">
        <f t="shared" si="770"/>
        <v>46147</v>
      </c>
      <c r="D6610" s="126">
        <v>0</v>
      </c>
      <c r="E6610">
        <f t="shared" si="767"/>
        <v>0</v>
      </c>
      <c r="F6610" s="126">
        <v>0</v>
      </c>
      <c r="G6610">
        <f t="shared" si="769"/>
        <v>0</v>
      </c>
      <c r="H6610">
        <f t="shared" si="765"/>
        <v>45.638978467652876</v>
      </c>
      <c r="I6610">
        <f t="shared" si="766"/>
        <v>37.390792944137765</v>
      </c>
      <c r="J6610">
        <f t="shared" si="764"/>
        <v>0</v>
      </c>
      <c r="K6610" s="66"/>
      <c r="M6610" s="66"/>
      <c r="Q6610" s="66"/>
      <c r="S6610" s="6">
        <f t="shared" ref="S6610:S6673" si="771">AVERAGE(G6245+G5880+G5514+G5149+G4784)/5</f>
        <v>37.390792944137765</v>
      </c>
      <c r="T6610" s="6">
        <f t="shared" ref="T6610:T6673" si="772">S6610-I6610</f>
        <v>0</v>
      </c>
      <c r="U6610" s="6">
        <f t="shared" ref="U6610:U6673" si="773">(E4784+E5149+E5514+E5880+E6245)/5</f>
        <v>45.638978467652876</v>
      </c>
      <c r="V6610" s="6">
        <f t="shared" ref="V6610:V6673" si="774">U6610-H6610</f>
        <v>0</v>
      </c>
    </row>
    <row r="6611" spans="1:22">
      <c r="A6611" s="12">
        <f t="shared" si="768"/>
        <v>0</v>
      </c>
      <c r="B6611" t="str">
        <f>YEAR(C6611)&amp;VLOOKUP(MONTH(C6611),lookup!$G$2:$N$13,8)</f>
        <v>2026M05</v>
      </c>
      <c r="C6611" s="7">
        <f t="shared" si="770"/>
        <v>46148</v>
      </c>
      <c r="D6611" s="126">
        <v>0</v>
      </c>
      <c r="E6611">
        <f t="shared" si="767"/>
        <v>0</v>
      </c>
      <c r="F6611" s="126">
        <v>0</v>
      </c>
      <c r="G6611">
        <f t="shared" si="769"/>
        <v>0</v>
      </c>
      <c r="H6611">
        <f t="shared" si="765"/>
        <v>45.665604699610256</v>
      </c>
      <c r="I6611">
        <f t="shared" si="766"/>
        <v>37.424723092552171</v>
      </c>
      <c r="J6611">
        <f t="shared" si="764"/>
        <v>0</v>
      </c>
      <c r="K6611" s="66"/>
      <c r="M6611" s="66"/>
      <c r="Q6611" s="66"/>
      <c r="S6611" s="6">
        <f t="shared" si="771"/>
        <v>37.424723092552171</v>
      </c>
      <c r="T6611" s="6">
        <f t="shared" si="772"/>
        <v>0</v>
      </c>
      <c r="U6611" s="6">
        <f t="shared" si="773"/>
        <v>45.665604699610256</v>
      </c>
      <c r="V6611" s="6">
        <f t="shared" si="774"/>
        <v>0</v>
      </c>
    </row>
    <row r="6612" spans="1:22">
      <c r="A6612" s="12">
        <f t="shared" si="768"/>
        <v>0</v>
      </c>
      <c r="B6612" t="str">
        <f>YEAR(C6612)&amp;VLOOKUP(MONTH(C6612),lookup!$G$2:$N$13,8)</f>
        <v>2026M05</v>
      </c>
      <c r="C6612" s="7">
        <f t="shared" si="770"/>
        <v>46149</v>
      </c>
      <c r="D6612" s="126">
        <v>0</v>
      </c>
      <c r="E6612">
        <f t="shared" si="767"/>
        <v>0</v>
      </c>
      <c r="F6612" s="126">
        <v>0</v>
      </c>
      <c r="G6612">
        <f t="shared" si="769"/>
        <v>0</v>
      </c>
      <c r="H6612">
        <f t="shared" si="765"/>
        <v>45.67799037567471</v>
      </c>
      <c r="I6612">
        <f t="shared" si="766"/>
        <v>37.434522220606354</v>
      </c>
      <c r="J6612">
        <f t="shared" si="764"/>
        <v>0</v>
      </c>
      <c r="K6612" s="66"/>
      <c r="M6612" s="66"/>
      <c r="Q6612" s="66"/>
      <c r="S6612" s="6">
        <f t="shared" si="771"/>
        <v>37.434522220606354</v>
      </c>
      <c r="T6612" s="6">
        <f t="shared" si="772"/>
        <v>0</v>
      </c>
      <c r="U6612" s="6">
        <f t="shared" si="773"/>
        <v>45.677990375674696</v>
      </c>
      <c r="V6612" s="6">
        <f t="shared" si="774"/>
        <v>0</v>
      </c>
    </row>
    <row r="6613" spans="1:22">
      <c r="A6613" s="12">
        <f t="shared" si="768"/>
        <v>0</v>
      </c>
      <c r="B6613" t="str">
        <f>YEAR(C6613)&amp;VLOOKUP(MONTH(C6613),lookup!$G$2:$N$13,8)</f>
        <v>2026M05</v>
      </c>
      <c r="C6613" s="7">
        <f t="shared" si="770"/>
        <v>46150</v>
      </c>
      <c r="D6613" s="126">
        <v>0</v>
      </c>
      <c r="E6613">
        <f t="shared" si="767"/>
        <v>0</v>
      </c>
      <c r="F6613" s="126">
        <v>0</v>
      </c>
      <c r="G6613">
        <f t="shared" si="769"/>
        <v>0</v>
      </c>
      <c r="H6613">
        <f t="shared" si="765"/>
        <v>45.699999689127267</v>
      </c>
      <c r="I6613">
        <f t="shared" si="766"/>
        <v>37.452555363056007</v>
      </c>
      <c r="J6613">
        <f t="shared" si="764"/>
        <v>0</v>
      </c>
      <c r="K6613" s="66"/>
      <c r="M6613" s="66"/>
      <c r="Q6613" s="66"/>
      <c r="S6613" s="6">
        <f t="shared" si="771"/>
        <v>37.452555363056007</v>
      </c>
      <c r="T6613" s="6">
        <f t="shared" si="772"/>
        <v>0</v>
      </c>
      <c r="U6613" s="6">
        <f t="shared" si="773"/>
        <v>45.699999689127267</v>
      </c>
      <c r="V6613" s="6">
        <f t="shared" si="774"/>
        <v>0</v>
      </c>
    </row>
    <row r="6614" spans="1:22">
      <c r="A6614" s="12">
        <f t="shared" si="768"/>
        <v>0</v>
      </c>
      <c r="B6614" t="str">
        <f>YEAR(C6614)&amp;VLOOKUP(MONTH(C6614),lookup!$G$2:$N$13,8)</f>
        <v>2026M05</v>
      </c>
      <c r="C6614" s="7">
        <f t="shared" si="770"/>
        <v>46151</v>
      </c>
      <c r="D6614" s="126">
        <v>0</v>
      </c>
      <c r="E6614">
        <f t="shared" si="767"/>
        <v>0</v>
      </c>
      <c r="F6614" s="126">
        <v>0</v>
      </c>
      <c r="G6614">
        <f t="shared" si="769"/>
        <v>0</v>
      </c>
      <c r="H6614">
        <f t="shared" si="765"/>
        <v>45.67978488060443</v>
      </c>
      <c r="I6614">
        <f t="shared" si="766"/>
        <v>37.430217776557697</v>
      </c>
      <c r="J6614">
        <f t="shared" si="764"/>
        <v>0</v>
      </c>
      <c r="K6614" s="66"/>
      <c r="M6614" s="66"/>
      <c r="Q6614" s="66"/>
      <c r="S6614" s="6">
        <f t="shared" si="771"/>
        <v>37.430217776557697</v>
      </c>
      <c r="T6614" s="6">
        <f t="shared" si="772"/>
        <v>0</v>
      </c>
      <c r="U6614" s="6">
        <f t="shared" si="773"/>
        <v>45.67978488060443</v>
      </c>
      <c r="V6614" s="6">
        <f t="shared" si="774"/>
        <v>0</v>
      </c>
    </row>
    <row r="6615" spans="1:22">
      <c r="A6615" s="12">
        <f t="shared" si="768"/>
        <v>0</v>
      </c>
      <c r="B6615" t="str">
        <f>YEAR(C6615)&amp;VLOOKUP(MONTH(C6615),lookup!$G$2:$N$13,8)</f>
        <v>2026M05</v>
      </c>
      <c r="C6615" s="7">
        <f t="shared" si="770"/>
        <v>46152</v>
      </c>
      <c r="D6615" s="126">
        <v>0</v>
      </c>
      <c r="E6615">
        <f t="shared" si="767"/>
        <v>0</v>
      </c>
      <c r="F6615" s="126">
        <v>0</v>
      </c>
      <c r="G6615">
        <f t="shared" si="769"/>
        <v>0</v>
      </c>
      <c r="H6615">
        <f t="shared" si="765"/>
        <v>45.668041477126962</v>
      </c>
      <c r="I6615">
        <f t="shared" si="766"/>
        <v>37.410584270541477</v>
      </c>
      <c r="J6615">
        <f t="shared" si="764"/>
        <v>0</v>
      </c>
      <c r="K6615" s="66"/>
      <c r="M6615" s="66"/>
      <c r="Q6615" s="66"/>
      <c r="S6615" s="6">
        <f t="shared" si="771"/>
        <v>37.410584270541477</v>
      </c>
      <c r="T6615" s="6">
        <f t="shared" si="772"/>
        <v>0</v>
      </c>
      <c r="U6615" s="6">
        <f t="shared" si="773"/>
        <v>45.668041477126962</v>
      </c>
      <c r="V6615" s="6">
        <f t="shared" si="774"/>
        <v>0</v>
      </c>
    </row>
    <row r="6616" spans="1:22">
      <c r="A6616" s="12">
        <f t="shared" si="768"/>
        <v>0</v>
      </c>
      <c r="B6616" t="str">
        <f>YEAR(C6616)&amp;VLOOKUP(MONTH(C6616),lookup!$G$2:$N$13,8)</f>
        <v>2026M05</v>
      </c>
      <c r="C6616" s="7">
        <f t="shared" si="770"/>
        <v>46153</v>
      </c>
      <c r="D6616" s="126">
        <v>0</v>
      </c>
      <c r="E6616">
        <f t="shared" si="767"/>
        <v>0</v>
      </c>
      <c r="F6616" s="126">
        <v>0</v>
      </c>
      <c r="G6616">
        <f t="shared" si="769"/>
        <v>0</v>
      </c>
      <c r="H6616">
        <f t="shared" si="765"/>
        <v>45.669554868276897</v>
      </c>
      <c r="I6616">
        <f t="shared" si="766"/>
        <v>37.410902404329285</v>
      </c>
      <c r="J6616">
        <f t="shared" si="764"/>
        <v>0</v>
      </c>
      <c r="K6616" s="66"/>
      <c r="M6616" s="66"/>
      <c r="Q6616" s="66"/>
      <c r="S6616" s="6">
        <f t="shared" si="771"/>
        <v>37.410902404329285</v>
      </c>
      <c r="T6616" s="6">
        <f t="shared" si="772"/>
        <v>0</v>
      </c>
      <c r="U6616" s="6">
        <f t="shared" si="773"/>
        <v>45.669554868276897</v>
      </c>
      <c r="V6616" s="6">
        <f t="shared" si="774"/>
        <v>0</v>
      </c>
    </row>
    <row r="6617" spans="1:22">
      <c r="A6617" s="12">
        <f t="shared" si="768"/>
        <v>0</v>
      </c>
      <c r="B6617" t="str">
        <f>YEAR(C6617)&amp;VLOOKUP(MONTH(C6617),lookup!$G$2:$N$13,8)</f>
        <v>2026M05</v>
      </c>
      <c r="C6617" s="7">
        <f t="shared" si="770"/>
        <v>46154</v>
      </c>
      <c r="D6617" s="126">
        <v>0</v>
      </c>
      <c r="E6617">
        <f t="shared" si="767"/>
        <v>0</v>
      </c>
      <c r="F6617" s="126">
        <v>0</v>
      </c>
      <c r="G6617">
        <f t="shared" si="769"/>
        <v>0</v>
      </c>
      <c r="H6617">
        <f t="shared" si="765"/>
        <v>45.633079872860527</v>
      </c>
      <c r="I6617">
        <f t="shared" si="766"/>
        <v>37.379028504820269</v>
      </c>
      <c r="J6617">
        <f t="shared" si="764"/>
        <v>0</v>
      </c>
      <c r="K6617" s="66"/>
      <c r="M6617" s="66"/>
      <c r="Q6617" s="66"/>
      <c r="S6617" s="6">
        <f t="shared" si="771"/>
        <v>37.379028504820269</v>
      </c>
      <c r="T6617" s="6">
        <f t="shared" si="772"/>
        <v>0</v>
      </c>
      <c r="U6617" s="6">
        <f t="shared" si="773"/>
        <v>45.633079872860534</v>
      </c>
      <c r="V6617" s="6">
        <f t="shared" si="774"/>
        <v>0</v>
      </c>
    </row>
    <row r="6618" spans="1:22">
      <c r="A6618" s="12">
        <f t="shared" si="768"/>
        <v>0</v>
      </c>
      <c r="B6618" t="str">
        <f>YEAR(C6618)&amp;VLOOKUP(MONTH(C6618),lookup!$G$2:$N$13,8)</f>
        <v>2026M05</v>
      </c>
      <c r="C6618" s="7">
        <f t="shared" si="770"/>
        <v>46155</v>
      </c>
      <c r="D6618" s="126">
        <v>0</v>
      </c>
      <c r="E6618">
        <f t="shared" si="767"/>
        <v>0</v>
      </c>
      <c r="F6618" s="126">
        <v>0</v>
      </c>
      <c r="G6618">
        <f t="shared" si="769"/>
        <v>0</v>
      </c>
      <c r="H6618">
        <f t="shared" si="765"/>
        <v>45.622556403527135</v>
      </c>
      <c r="I6618">
        <f t="shared" si="766"/>
        <v>37.365410541242021</v>
      </c>
      <c r="J6618">
        <f t="shared" si="764"/>
        <v>0</v>
      </c>
      <c r="K6618" s="66"/>
      <c r="M6618" s="66"/>
      <c r="Q6618" s="66"/>
      <c r="S6618" s="6">
        <f t="shared" si="771"/>
        <v>37.365410541242021</v>
      </c>
      <c r="T6618" s="6">
        <f t="shared" si="772"/>
        <v>0</v>
      </c>
      <c r="U6618" s="6">
        <f t="shared" si="773"/>
        <v>45.622556403527135</v>
      </c>
      <c r="V6618" s="6">
        <f t="shared" si="774"/>
        <v>0</v>
      </c>
    </row>
    <row r="6619" spans="1:22">
      <c r="A6619" s="12">
        <f t="shared" si="768"/>
        <v>0</v>
      </c>
      <c r="B6619" t="str">
        <f>YEAR(C6619)&amp;VLOOKUP(MONTH(C6619),lookup!$G$2:$N$13,8)</f>
        <v>2026M05</v>
      </c>
      <c r="C6619" s="7">
        <f t="shared" si="770"/>
        <v>46156</v>
      </c>
      <c r="D6619" s="126">
        <v>0</v>
      </c>
      <c r="E6619">
        <f t="shared" si="767"/>
        <v>0</v>
      </c>
      <c r="F6619" s="126">
        <v>0</v>
      </c>
      <c r="G6619">
        <f t="shared" si="769"/>
        <v>0</v>
      </c>
      <c r="H6619">
        <f t="shared" si="765"/>
        <v>45.578914269011214</v>
      </c>
      <c r="I6619">
        <f t="shared" si="766"/>
        <v>37.325225248319384</v>
      </c>
      <c r="J6619">
        <f t="shared" si="764"/>
        <v>0</v>
      </c>
      <c r="K6619" s="66"/>
      <c r="M6619" s="66"/>
      <c r="Q6619" s="66"/>
      <c r="S6619" s="6">
        <f t="shared" si="771"/>
        <v>37.325225248319384</v>
      </c>
      <c r="T6619" s="6">
        <f t="shared" si="772"/>
        <v>0</v>
      </c>
      <c r="U6619" s="6">
        <f t="shared" si="773"/>
        <v>45.578914269011221</v>
      </c>
      <c r="V6619" s="6">
        <f t="shared" si="774"/>
        <v>0</v>
      </c>
    </row>
    <row r="6620" spans="1:22">
      <c r="A6620" s="12">
        <f t="shared" si="768"/>
        <v>0</v>
      </c>
      <c r="B6620" t="str">
        <f>YEAR(C6620)&amp;VLOOKUP(MONTH(C6620),lookup!$G$2:$N$13,8)</f>
        <v>2026M05</v>
      </c>
      <c r="C6620" s="7">
        <f t="shared" si="770"/>
        <v>46157</v>
      </c>
      <c r="D6620" s="126">
        <v>0</v>
      </c>
      <c r="E6620">
        <f t="shared" si="767"/>
        <v>0</v>
      </c>
      <c r="F6620" s="126">
        <v>0</v>
      </c>
      <c r="G6620">
        <f t="shared" si="769"/>
        <v>0</v>
      </c>
      <c r="H6620">
        <f t="shared" si="765"/>
        <v>45.544441535655544</v>
      </c>
      <c r="I6620">
        <f t="shared" si="766"/>
        <v>37.298186717464219</v>
      </c>
      <c r="J6620">
        <f t="shared" si="764"/>
        <v>0</v>
      </c>
      <c r="K6620" s="66"/>
      <c r="M6620" s="66"/>
      <c r="Q6620" s="66"/>
      <c r="S6620" s="6">
        <f t="shared" si="771"/>
        <v>37.298186717464219</v>
      </c>
      <c r="T6620" s="6">
        <f t="shared" si="772"/>
        <v>0</v>
      </c>
      <c r="U6620" s="6">
        <f t="shared" si="773"/>
        <v>45.544441535655551</v>
      </c>
      <c r="V6620" s="6">
        <f t="shared" si="774"/>
        <v>0</v>
      </c>
    </row>
    <row r="6621" spans="1:22">
      <c r="A6621" s="12">
        <f t="shared" si="768"/>
        <v>0</v>
      </c>
      <c r="B6621" t="str">
        <f>YEAR(C6621)&amp;VLOOKUP(MONTH(C6621),lookup!$G$2:$N$13,8)</f>
        <v>2026M05</v>
      </c>
      <c r="C6621" s="7">
        <f t="shared" si="770"/>
        <v>46158</v>
      </c>
      <c r="D6621" s="126">
        <v>0</v>
      </c>
      <c r="E6621">
        <f t="shared" si="767"/>
        <v>0</v>
      </c>
      <c r="F6621" s="126">
        <v>0</v>
      </c>
      <c r="G6621">
        <f t="shared" si="769"/>
        <v>0</v>
      </c>
      <c r="H6621">
        <f t="shared" si="765"/>
        <v>45.499142931487391</v>
      </c>
      <c r="I6621">
        <f t="shared" si="766"/>
        <v>37.260522402327432</v>
      </c>
      <c r="J6621">
        <f t="shared" si="764"/>
        <v>0</v>
      </c>
      <c r="K6621" s="66"/>
      <c r="M6621" s="66"/>
      <c r="Q6621" s="66"/>
      <c r="S6621" s="6">
        <f t="shared" si="771"/>
        <v>37.260522402327432</v>
      </c>
      <c r="T6621" s="6">
        <f t="shared" si="772"/>
        <v>0</v>
      </c>
      <c r="U6621" s="6">
        <f t="shared" si="773"/>
        <v>45.499142931487391</v>
      </c>
      <c r="V6621" s="6">
        <f t="shared" si="774"/>
        <v>0</v>
      </c>
    </row>
    <row r="6622" spans="1:22">
      <c r="A6622" s="12">
        <f t="shared" si="768"/>
        <v>0</v>
      </c>
      <c r="B6622" t="str">
        <f>YEAR(C6622)&amp;VLOOKUP(MONTH(C6622),lookup!$G$2:$N$13,8)</f>
        <v>2026M05</v>
      </c>
      <c r="C6622" s="7">
        <f t="shared" si="770"/>
        <v>46159</v>
      </c>
      <c r="D6622" s="126">
        <v>0</v>
      </c>
      <c r="E6622">
        <f t="shared" si="767"/>
        <v>0</v>
      </c>
      <c r="F6622" s="126">
        <v>0</v>
      </c>
      <c r="G6622">
        <f t="shared" si="769"/>
        <v>0</v>
      </c>
      <c r="H6622">
        <f t="shared" si="765"/>
        <v>45.450242425946456</v>
      </c>
      <c r="I6622">
        <f t="shared" si="766"/>
        <v>37.217011696298684</v>
      </c>
      <c r="J6622">
        <f t="shared" si="764"/>
        <v>0</v>
      </c>
      <c r="K6622" s="66"/>
      <c r="M6622" s="66"/>
      <c r="Q6622" s="66"/>
      <c r="S6622" s="6">
        <f t="shared" si="771"/>
        <v>37.217011696298684</v>
      </c>
      <c r="T6622" s="6">
        <f t="shared" si="772"/>
        <v>0</v>
      </c>
      <c r="U6622" s="6">
        <f t="shared" si="773"/>
        <v>45.450242425946456</v>
      </c>
      <c r="V6622" s="6">
        <f t="shared" si="774"/>
        <v>0</v>
      </c>
    </row>
    <row r="6623" spans="1:22">
      <c r="A6623" s="12">
        <f t="shared" si="768"/>
        <v>0</v>
      </c>
      <c r="B6623" t="str">
        <f>YEAR(C6623)&amp;VLOOKUP(MONTH(C6623),lookup!$G$2:$N$13,8)</f>
        <v>2026M05</v>
      </c>
      <c r="C6623" s="7">
        <f t="shared" si="770"/>
        <v>46160</v>
      </c>
      <c r="D6623" s="126">
        <v>0</v>
      </c>
      <c r="E6623">
        <f t="shared" si="767"/>
        <v>0</v>
      </c>
      <c r="F6623" s="126">
        <v>0</v>
      </c>
      <c r="G6623">
        <f t="shared" si="769"/>
        <v>0</v>
      </c>
      <c r="H6623">
        <f t="shared" si="765"/>
        <v>45.406717919546303</v>
      </c>
      <c r="I6623">
        <f t="shared" si="766"/>
        <v>37.175621824734826</v>
      </c>
      <c r="J6623">
        <f t="shared" si="764"/>
        <v>0</v>
      </c>
      <c r="K6623" s="66"/>
      <c r="M6623" s="66"/>
      <c r="Q6623" s="66"/>
      <c r="S6623" s="6">
        <f t="shared" si="771"/>
        <v>37.175621824734826</v>
      </c>
      <c r="T6623" s="6">
        <f t="shared" si="772"/>
        <v>0</v>
      </c>
      <c r="U6623" s="6">
        <f t="shared" si="773"/>
        <v>45.40671791954631</v>
      </c>
      <c r="V6623" s="6">
        <f t="shared" si="774"/>
        <v>0</v>
      </c>
    </row>
    <row r="6624" spans="1:22">
      <c r="A6624" s="12">
        <f t="shared" si="768"/>
        <v>0</v>
      </c>
      <c r="B6624" t="str">
        <f>YEAR(C6624)&amp;VLOOKUP(MONTH(C6624),lookup!$G$2:$N$13,8)</f>
        <v>2026M05</v>
      </c>
      <c r="C6624" s="7">
        <f t="shared" si="770"/>
        <v>46161</v>
      </c>
      <c r="D6624" s="126">
        <v>0</v>
      </c>
      <c r="E6624">
        <f t="shared" si="767"/>
        <v>0</v>
      </c>
      <c r="F6624" s="126">
        <v>0</v>
      </c>
      <c r="G6624">
        <f t="shared" si="769"/>
        <v>0</v>
      </c>
      <c r="H6624">
        <f t="shared" si="765"/>
        <v>45.35791564294491</v>
      </c>
      <c r="I6624">
        <f t="shared" si="766"/>
        <v>37.139003289843394</v>
      </c>
      <c r="J6624">
        <f t="shared" ref="J6624:J6687" si="775">INDEX(L:AW,MATCH(C6624,C:C,0),MATCH($J$1,$L$1:$AW$1,0))*(IF(K6624=$S$1,1,IF(M6624=$S$1,1,IF(O6624=$S$1,1,IF(Q6624=$S$1,1,0)))))</f>
        <v>0</v>
      </c>
      <c r="K6624" s="66"/>
      <c r="M6624" s="66"/>
      <c r="Q6624" s="66"/>
      <c r="S6624" s="6">
        <f t="shared" si="771"/>
        <v>37.139003289843394</v>
      </c>
      <c r="T6624" s="6">
        <f t="shared" si="772"/>
        <v>0</v>
      </c>
      <c r="U6624" s="6">
        <f t="shared" si="773"/>
        <v>45.357915642944917</v>
      </c>
      <c r="V6624" s="6">
        <f t="shared" si="774"/>
        <v>0</v>
      </c>
    </row>
    <row r="6625" spans="1:22">
      <c r="A6625" s="12">
        <f t="shared" si="768"/>
        <v>0</v>
      </c>
      <c r="B6625" t="str">
        <f>YEAR(C6625)&amp;VLOOKUP(MONTH(C6625),lookup!$G$2:$N$13,8)</f>
        <v>2026M05</v>
      </c>
      <c r="C6625" s="7">
        <f t="shared" si="770"/>
        <v>46162</v>
      </c>
      <c r="D6625" s="126">
        <v>0</v>
      </c>
      <c r="E6625">
        <f t="shared" si="767"/>
        <v>0</v>
      </c>
      <c r="F6625" s="126">
        <v>0</v>
      </c>
      <c r="G6625">
        <f t="shared" si="769"/>
        <v>0</v>
      </c>
      <c r="H6625">
        <f t="shared" ref="H6625:H6688" si="776">IF(INDEX(D:D,MATCH(DATE(YEAR($C6625)-1,MONTH($C6625),DAY($C6625)),$C:$C,0),1)=0,0,(INDEX(E:E,MATCH(DATE(YEAR($C6625)-1,MONTH($C6625),DAY($C6625)),$C:$C,0),1)+INDEX(E:E,MATCH(DATE(YEAR($C6625)-2,MONTH($C6625),DAY($C6625)),$C:$C,0),1)+INDEX(E:E,MATCH(DATE(YEAR($C6625)-3,MONTH($C6625),DAY($C6625)),$C:$C,0),1)+INDEX(E:E,MATCH(DATE(YEAR($C6625)-4,MONTH($C6625),DAY($C6625)),$C:$C,0),1)+INDEX(E:E,MATCH(DATE(YEAR($C6625)-5,MONTH($C6625),DAY($C6625)),$C:$C,0),1))/5)</f>
        <v>45.323229042245728</v>
      </c>
      <c r="I6625">
        <f t="shared" ref="I6625:I6688" si="777">IF(INDEX(D:D,MATCH(DATE(YEAR($C6625)-1,MONTH($C6625),DAY($C6625)),$C:$C,0),1)=0,0,(INDEX(G:G,MATCH(DATE(YEAR($C6625)-1,MONTH($C6625),DAY($C6625)),$C:$C,0),1)+INDEX(G:G,MATCH(DATE(YEAR($C6625)-2,MONTH($C6625),DAY($C6625)),$C:$C,0),1)+INDEX(G:G,MATCH(DATE(YEAR($C6625)-3,MONTH($C6625),DAY($C6625)),$C:$C,0),1)+INDEX(G:G,MATCH(DATE(YEAR($C6625)-4,MONTH($C6625),DAY($C6625)),$C:$C,0),1)+INDEX(G:G,MATCH(DATE(YEAR($C6625)-5,MONTH($C6625),DAY($C6625)),$C:$C,0),1))/5)</f>
        <v>37.106749386098919</v>
      </c>
      <c r="J6625">
        <f t="shared" si="775"/>
        <v>0</v>
      </c>
      <c r="K6625" s="66"/>
      <c r="M6625" s="66"/>
      <c r="Q6625" s="66"/>
      <c r="S6625" s="6">
        <f t="shared" si="771"/>
        <v>37.106749386098919</v>
      </c>
      <c r="T6625" s="6">
        <f t="shared" si="772"/>
        <v>0</v>
      </c>
      <c r="U6625" s="6">
        <f t="shared" si="773"/>
        <v>45.323229042245728</v>
      </c>
      <c r="V6625" s="6">
        <f t="shared" si="774"/>
        <v>0</v>
      </c>
    </row>
    <row r="6626" spans="1:22">
      <c r="A6626" s="12">
        <f t="shared" si="768"/>
        <v>0</v>
      </c>
      <c r="B6626" t="str">
        <f>YEAR(C6626)&amp;VLOOKUP(MONTH(C6626),lookup!$G$2:$N$13,8)</f>
        <v>2026M05</v>
      </c>
      <c r="C6626" s="7">
        <f t="shared" si="770"/>
        <v>46163</v>
      </c>
      <c r="D6626" s="126">
        <v>0</v>
      </c>
      <c r="E6626">
        <f t="shared" si="767"/>
        <v>0</v>
      </c>
      <c r="F6626" s="126">
        <v>0</v>
      </c>
      <c r="G6626">
        <f t="shared" si="769"/>
        <v>0</v>
      </c>
      <c r="H6626">
        <f t="shared" si="776"/>
        <v>45.275645464430951</v>
      </c>
      <c r="I6626">
        <f t="shared" si="777"/>
        <v>37.065330346564465</v>
      </c>
      <c r="J6626">
        <f t="shared" si="775"/>
        <v>0</v>
      </c>
      <c r="K6626" s="66"/>
      <c r="M6626" s="66"/>
      <c r="Q6626" s="66"/>
      <c r="S6626" s="6">
        <f t="shared" si="771"/>
        <v>37.065330346564465</v>
      </c>
      <c r="T6626" s="6">
        <f t="shared" si="772"/>
        <v>0</v>
      </c>
      <c r="U6626" s="6">
        <f t="shared" si="773"/>
        <v>45.275645464430951</v>
      </c>
      <c r="V6626" s="6">
        <f t="shared" si="774"/>
        <v>0</v>
      </c>
    </row>
    <row r="6627" spans="1:22">
      <c r="A6627" s="12">
        <f t="shared" si="768"/>
        <v>0</v>
      </c>
      <c r="B6627" t="str">
        <f>YEAR(C6627)&amp;VLOOKUP(MONTH(C6627),lookup!$G$2:$N$13,8)</f>
        <v>2026M05</v>
      </c>
      <c r="C6627" s="7">
        <f t="shared" si="770"/>
        <v>46164</v>
      </c>
      <c r="D6627" s="126">
        <v>0</v>
      </c>
      <c r="E6627">
        <f t="shared" si="767"/>
        <v>0</v>
      </c>
      <c r="F6627" s="126">
        <v>0</v>
      </c>
      <c r="G6627">
        <f t="shared" si="769"/>
        <v>0</v>
      </c>
      <c r="H6627">
        <f t="shared" si="776"/>
        <v>45.213206150096298</v>
      </c>
      <c r="I6627">
        <f t="shared" si="777"/>
        <v>37.021130952275499</v>
      </c>
      <c r="J6627">
        <f t="shared" si="775"/>
        <v>0</v>
      </c>
      <c r="K6627" s="66"/>
      <c r="M6627" s="66"/>
      <c r="Q6627" s="66"/>
      <c r="S6627" s="6">
        <f t="shared" si="771"/>
        <v>37.021130952275499</v>
      </c>
      <c r="T6627" s="6">
        <f t="shared" si="772"/>
        <v>0</v>
      </c>
      <c r="U6627" s="6">
        <f t="shared" si="773"/>
        <v>45.213206150096298</v>
      </c>
      <c r="V6627" s="6">
        <f t="shared" si="774"/>
        <v>0</v>
      </c>
    </row>
    <row r="6628" spans="1:22">
      <c r="A6628" s="12">
        <f t="shared" si="768"/>
        <v>0</v>
      </c>
      <c r="B6628" t="str">
        <f>YEAR(C6628)&amp;VLOOKUP(MONTH(C6628),lookup!$G$2:$N$13,8)</f>
        <v>2026M05</v>
      </c>
      <c r="C6628" s="7">
        <f t="shared" si="770"/>
        <v>46165</v>
      </c>
      <c r="D6628" s="126">
        <v>0</v>
      </c>
      <c r="E6628">
        <f t="shared" si="767"/>
        <v>0</v>
      </c>
      <c r="F6628" s="126">
        <v>0</v>
      </c>
      <c r="G6628">
        <f t="shared" si="769"/>
        <v>0</v>
      </c>
      <c r="H6628">
        <f t="shared" si="776"/>
        <v>45.149949189326058</v>
      </c>
      <c r="I6628">
        <f t="shared" si="777"/>
        <v>36.96978548565248</v>
      </c>
      <c r="J6628">
        <f t="shared" si="775"/>
        <v>0</v>
      </c>
      <c r="K6628" s="66"/>
      <c r="M6628" s="66"/>
      <c r="Q6628" s="66"/>
      <c r="S6628" s="6">
        <f t="shared" si="771"/>
        <v>36.96978548565248</v>
      </c>
      <c r="T6628" s="6">
        <f t="shared" si="772"/>
        <v>0</v>
      </c>
      <c r="U6628" s="6">
        <f t="shared" si="773"/>
        <v>45.149949189326058</v>
      </c>
      <c r="V6628" s="6">
        <f t="shared" si="774"/>
        <v>0</v>
      </c>
    </row>
    <row r="6629" spans="1:22">
      <c r="A6629" s="12">
        <f t="shared" si="768"/>
        <v>0</v>
      </c>
      <c r="B6629" t="str">
        <f>YEAR(C6629)&amp;VLOOKUP(MONTH(C6629),lookup!$G$2:$N$13,8)</f>
        <v>2026M05</v>
      </c>
      <c r="C6629" s="7">
        <f t="shared" si="770"/>
        <v>46166</v>
      </c>
      <c r="D6629" s="126">
        <v>0</v>
      </c>
      <c r="E6629">
        <f t="shared" si="767"/>
        <v>0</v>
      </c>
      <c r="F6629" s="126">
        <v>0</v>
      </c>
      <c r="G6629">
        <f t="shared" si="769"/>
        <v>0</v>
      </c>
      <c r="H6629">
        <f t="shared" si="776"/>
        <v>45.052393579902798</v>
      </c>
      <c r="I6629">
        <f t="shared" si="777"/>
        <v>36.891271546884788</v>
      </c>
      <c r="J6629">
        <f t="shared" si="775"/>
        <v>0</v>
      </c>
      <c r="K6629" s="66"/>
      <c r="M6629" s="66"/>
      <c r="Q6629" s="66"/>
      <c r="S6629" s="6">
        <f t="shared" si="771"/>
        <v>36.891271546884788</v>
      </c>
      <c r="T6629" s="6">
        <f t="shared" si="772"/>
        <v>0</v>
      </c>
      <c r="U6629" s="6">
        <f t="shared" si="773"/>
        <v>45.052393579902798</v>
      </c>
      <c r="V6629" s="6">
        <f t="shared" si="774"/>
        <v>0</v>
      </c>
    </row>
    <row r="6630" spans="1:22">
      <c r="A6630" s="12">
        <f t="shared" si="768"/>
        <v>0</v>
      </c>
      <c r="B6630" t="str">
        <f>YEAR(C6630)&amp;VLOOKUP(MONTH(C6630),lookup!$G$2:$N$13,8)</f>
        <v>2026M05</v>
      </c>
      <c r="C6630" s="7">
        <f t="shared" si="770"/>
        <v>46167</v>
      </c>
      <c r="D6630" s="126">
        <v>0</v>
      </c>
      <c r="E6630">
        <f t="shared" si="767"/>
        <v>0</v>
      </c>
      <c r="F6630" s="126">
        <v>0</v>
      </c>
      <c r="G6630">
        <f t="shared" si="769"/>
        <v>0</v>
      </c>
      <c r="H6630">
        <f t="shared" si="776"/>
        <v>44.975162181887924</v>
      </c>
      <c r="I6630">
        <f t="shared" si="777"/>
        <v>36.827058123285369</v>
      </c>
      <c r="J6630">
        <f t="shared" si="775"/>
        <v>0</v>
      </c>
      <c r="K6630" s="66"/>
      <c r="M6630" s="66"/>
      <c r="Q6630" s="66"/>
      <c r="S6630" s="6">
        <f t="shared" si="771"/>
        <v>36.827058123285369</v>
      </c>
      <c r="T6630" s="6">
        <f t="shared" si="772"/>
        <v>0</v>
      </c>
      <c r="U6630" s="6">
        <f t="shared" si="773"/>
        <v>44.97516218188791</v>
      </c>
      <c r="V6630" s="6">
        <f t="shared" si="774"/>
        <v>0</v>
      </c>
    </row>
    <row r="6631" spans="1:22">
      <c r="A6631" s="12">
        <f t="shared" si="768"/>
        <v>0</v>
      </c>
      <c r="B6631" t="str">
        <f>YEAR(C6631)&amp;VLOOKUP(MONTH(C6631),lookup!$G$2:$N$13,8)</f>
        <v>2026M05</v>
      </c>
      <c r="C6631" s="7">
        <f t="shared" si="770"/>
        <v>46168</v>
      </c>
      <c r="D6631" s="126">
        <v>0</v>
      </c>
      <c r="E6631">
        <f t="shared" si="767"/>
        <v>0</v>
      </c>
      <c r="F6631" s="126">
        <v>0</v>
      </c>
      <c r="G6631">
        <f t="shared" si="769"/>
        <v>0</v>
      </c>
      <c r="H6631">
        <f t="shared" si="776"/>
        <v>44.891465308574297</v>
      </c>
      <c r="I6631">
        <f t="shared" si="777"/>
        <v>36.764474415413837</v>
      </c>
      <c r="J6631">
        <f t="shared" si="775"/>
        <v>0</v>
      </c>
      <c r="K6631" s="66"/>
      <c r="M6631" s="66"/>
      <c r="Q6631" s="66"/>
      <c r="S6631" s="6">
        <f t="shared" si="771"/>
        <v>36.764474415413837</v>
      </c>
      <c r="T6631" s="6">
        <f t="shared" si="772"/>
        <v>0</v>
      </c>
      <c r="U6631" s="6">
        <f t="shared" si="773"/>
        <v>44.89146530857429</v>
      </c>
      <c r="V6631" s="6">
        <f t="shared" si="774"/>
        <v>0</v>
      </c>
    </row>
    <row r="6632" spans="1:22">
      <c r="A6632" s="12">
        <f t="shared" si="768"/>
        <v>0</v>
      </c>
      <c r="B6632" t="str">
        <f>YEAR(C6632)&amp;VLOOKUP(MONTH(C6632),lookup!$G$2:$N$13,8)</f>
        <v>2026M05</v>
      </c>
      <c r="C6632" s="7">
        <f t="shared" si="770"/>
        <v>46169</v>
      </c>
      <c r="D6632" s="126">
        <v>0</v>
      </c>
      <c r="E6632">
        <f t="shared" si="767"/>
        <v>0</v>
      </c>
      <c r="F6632" s="126">
        <v>0</v>
      </c>
      <c r="G6632">
        <f t="shared" si="769"/>
        <v>0</v>
      </c>
      <c r="H6632">
        <f t="shared" si="776"/>
        <v>44.782390812560024</v>
      </c>
      <c r="I6632">
        <f t="shared" si="777"/>
        <v>36.667895300488837</v>
      </c>
      <c r="J6632">
        <f t="shared" si="775"/>
        <v>0</v>
      </c>
      <c r="K6632" s="66"/>
      <c r="M6632" s="66"/>
      <c r="Q6632" s="66"/>
      <c r="S6632" s="6">
        <f t="shared" si="771"/>
        <v>36.667895300488837</v>
      </c>
      <c r="T6632" s="6">
        <f t="shared" si="772"/>
        <v>0</v>
      </c>
      <c r="U6632" s="6">
        <f t="shared" si="773"/>
        <v>44.782390812560024</v>
      </c>
      <c r="V6632" s="6">
        <f t="shared" si="774"/>
        <v>0</v>
      </c>
    </row>
    <row r="6633" spans="1:22">
      <c r="A6633" s="12">
        <f t="shared" si="768"/>
        <v>0</v>
      </c>
      <c r="B6633" t="str">
        <f>YEAR(C6633)&amp;VLOOKUP(MONTH(C6633),lookup!$G$2:$N$13,8)</f>
        <v>2026M05</v>
      </c>
      <c r="C6633" s="7">
        <f t="shared" si="770"/>
        <v>46170</v>
      </c>
      <c r="D6633" s="126">
        <v>0</v>
      </c>
      <c r="E6633">
        <f t="shared" si="767"/>
        <v>0</v>
      </c>
      <c r="F6633" s="126">
        <v>0</v>
      </c>
      <c r="G6633">
        <f t="shared" si="769"/>
        <v>0</v>
      </c>
      <c r="H6633">
        <f t="shared" si="776"/>
        <v>44.700688034262882</v>
      </c>
      <c r="I6633">
        <f t="shared" si="777"/>
        <v>36.594336139980093</v>
      </c>
      <c r="J6633">
        <f t="shared" si="775"/>
        <v>0</v>
      </c>
      <c r="K6633" s="66"/>
      <c r="M6633" s="66"/>
      <c r="Q6633" s="66"/>
      <c r="S6633" s="6">
        <f t="shared" si="771"/>
        <v>36.594336139980093</v>
      </c>
      <c r="T6633" s="6">
        <f t="shared" si="772"/>
        <v>0</v>
      </c>
      <c r="U6633" s="6">
        <f t="shared" si="773"/>
        <v>44.700688034262875</v>
      </c>
      <c r="V6633" s="6">
        <f t="shared" si="774"/>
        <v>0</v>
      </c>
    </row>
    <row r="6634" spans="1:22">
      <c r="A6634" s="12">
        <f t="shared" si="768"/>
        <v>0</v>
      </c>
      <c r="B6634" t="str">
        <f>YEAR(C6634)&amp;VLOOKUP(MONTH(C6634),lookup!$G$2:$N$13,8)</f>
        <v>2026M05</v>
      </c>
      <c r="C6634" s="7">
        <f t="shared" si="770"/>
        <v>46171</v>
      </c>
      <c r="D6634" s="126">
        <v>0</v>
      </c>
      <c r="E6634">
        <f t="shared" si="767"/>
        <v>0</v>
      </c>
      <c r="F6634" s="126">
        <v>0</v>
      </c>
      <c r="G6634">
        <f t="shared" si="769"/>
        <v>0</v>
      </c>
      <c r="H6634">
        <f t="shared" si="776"/>
        <v>44.637081946968763</v>
      </c>
      <c r="I6634">
        <f t="shared" si="777"/>
        <v>36.54296330618233</v>
      </c>
      <c r="J6634">
        <f t="shared" si="775"/>
        <v>0</v>
      </c>
      <c r="K6634" s="66"/>
      <c r="M6634" s="66"/>
      <c r="Q6634" s="66"/>
      <c r="S6634" s="6">
        <f t="shared" si="771"/>
        <v>36.54296330618233</v>
      </c>
      <c r="T6634" s="6">
        <f t="shared" si="772"/>
        <v>0</v>
      </c>
      <c r="U6634" s="6">
        <f t="shared" si="773"/>
        <v>44.637081946968763</v>
      </c>
      <c r="V6634" s="6">
        <f t="shared" si="774"/>
        <v>0</v>
      </c>
    </row>
    <row r="6635" spans="1:22">
      <c r="A6635" s="12">
        <f t="shared" si="768"/>
        <v>0</v>
      </c>
      <c r="B6635" t="str">
        <f>YEAR(C6635)&amp;VLOOKUP(MONTH(C6635),lookup!$G$2:$N$13,8)</f>
        <v>2026M05</v>
      </c>
      <c r="C6635" s="7">
        <f t="shared" si="770"/>
        <v>46172</v>
      </c>
      <c r="D6635" s="126">
        <v>0</v>
      </c>
      <c r="E6635">
        <f t="shared" si="767"/>
        <v>0</v>
      </c>
      <c r="F6635" s="126">
        <v>0</v>
      </c>
      <c r="G6635">
        <f t="shared" si="769"/>
        <v>0</v>
      </c>
      <c r="H6635">
        <f t="shared" si="776"/>
        <v>44.567006698938521</v>
      </c>
      <c r="I6635">
        <f t="shared" si="777"/>
        <v>36.476867227094942</v>
      </c>
      <c r="J6635">
        <f t="shared" si="775"/>
        <v>0</v>
      </c>
      <c r="K6635" s="66"/>
      <c r="M6635" s="66"/>
      <c r="Q6635" s="66"/>
      <c r="S6635" s="6">
        <f t="shared" si="771"/>
        <v>36.476867227094942</v>
      </c>
      <c r="T6635" s="6">
        <f t="shared" si="772"/>
        <v>0</v>
      </c>
      <c r="U6635" s="6">
        <f t="shared" si="773"/>
        <v>44.567006698938521</v>
      </c>
      <c r="V6635" s="6">
        <f t="shared" si="774"/>
        <v>0</v>
      </c>
    </row>
    <row r="6636" spans="1:22">
      <c r="A6636" s="12">
        <f t="shared" si="768"/>
        <v>0</v>
      </c>
      <c r="B6636" t="str">
        <f>YEAR(C6636)&amp;VLOOKUP(MONTH(C6636),lookup!$G$2:$N$13,8)</f>
        <v>2026M05</v>
      </c>
      <c r="C6636" s="7">
        <f t="shared" si="770"/>
        <v>46173</v>
      </c>
      <c r="D6636" s="126">
        <v>0</v>
      </c>
      <c r="E6636">
        <f t="shared" si="767"/>
        <v>0</v>
      </c>
      <c r="F6636" s="126">
        <v>0</v>
      </c>
      <c r="G6636">
        <f t="shared" si="769"/>
        <v>0</v>
      </c>
      <c r="H6636">
        <f t="shared" si="776"/>
        <v>44.523312949885081</v>
      </c>
      <c r="I6636">
        <f t="shared" si="777"/>
        <v>36.444023679861481</v>
      </c>
      <c r="J6636">
        <f t="shared" si="775"/>
        <v>0</v>
      </c>
      <c r="K6636" s="66"/>
      <c r="M6636" s="66"/>
      <c r="Q6636" s="66"/>
      <c r="S6636" s="6">
        <f t="shared" si="771"/>
        <v>36.444023679861481</v>
      </c>
      <c r="T6636" s="6">
        <f t="shared" si="772"/>
        <v>0</v>
      </c>
      <c r="U6636" s="6">
        <f t="shared" si="773"/>
        <v>44.523312949885089</v>
      </c>
      <c r="V6636" s="6">
        <f t="shared" si="774"/>
        <v>0</v>
      </c>
    </row>
    <row r="6637" spans="1:22">
      <c r="A6637" s="12">
        <f t="shared" si="768"/>
        <v>0</v>
      </c>
      <c r="B6637" t="str">
        <f>YEAR(C6637)&amp;VLOOKUP(MONTH(C6637),lookup!$G$2:$N$13,8)</f>
        <v>2026M06</v>
      </c>
      <c r="C6637" s="7">
        <f t="shared" si="770"/>
        <v>46174</v>
      </c>
      <c r="D6637" s="126">
        <v>0</v>
      </c>
      <c r="E6637">
        <f t="shared" ref="E6637:E6700" si="778">AVERAGE(SUM(D6630:D6637)/8,SUM(D6632:D6637)/6)</f>
        <v>0</v>
      </c>
      <c r="F6637" s="126">
        <v>0</v>
      </c>
      <c r="G6637">
        <f t="shared" si="769"/>
        <v>0</v>
      </c>
      <c r="H6637">
        <f t="shared" si="776"/>
        <v>44.487719568573524</v>
      </c>
      <c r="I6637">
        <f t="shared" si="777"/>
        <v>36.405399498527316</v>
      </c>
      <c r="J6637">
        <f t="shared" si="775"/>
        <v>0</v>
      </c>
      <c r="K6637" s="66"/>
      <c r="M6637" s="66"/>
      <c r="Q6637" s="66"/>
      <c r="S6637" s="6">
        <f t="shared" si="771"/>
        <v>36.405399498527316</v>
      </c>
      <c r="T6637" s="6">
        <f t="shared" si="772"/>
        <v>0</v>
      </c>
      <c r="U6637" s="6">
        <f t="shared" si="773"/>
        <v>44.487719568573524</v>
      </c>
      <c r="V6637" s="6">
        <f t="shared" si="774"/>
        <v>0</v>
      </c>
    </row>
    <row r="6638" spans="1:22">
      <c r="A6638" s="12">
        <f t="shared" si="768"/>
        <v>0</v>
      </c>
      <c r="B6638" t="str">
        <f>YEAR(C6638)&amp;VLOOKUP(MONTH(C6638),lookup!$G$2:$N$13,8)</f>
        <v>2026M06</v>
      </c>
      <c r="C6638" s="7">
        <f t="shared" si="770"/>
        <v>46175</v>
      </c>
      <c r="D6638" s="126">
        <v>0</v>
      </c>
      <c r="E6638">
        <f t="shared" si="778"/>
        <v>0</v>
      </c>
      <c r="F6638" s="126">
        <v>0</v>
      </c>
      <c r="G6638">
        <f t="shared" si="769"/>
        <v>0</v>
      </c>
      <c r="H6638">
        <f t="shared" si="776"/>
        <v>44.458423779354042</v>
      </c>
      <c r="I6638">
        <f t="shared" si="777"/>
        <v>36.381378429645316</v>
      </c>
      <c r="J6638">
        <f t="shared" si="775"/>
        <v>0</v>
      </c>
      <c r="K6638" s="66"/>
      <c r="M6638" s="66"/>
      <c r="Q6638" s="66"/>
      <c r="S6638" s="6">
        <f t="shared" si="771"/>
        <v>36.381378429645316</v>
      </c>
      <c r="T6638" s="6">
        <f t="shared" si="772"/>
        <v>0</v>
      </c>
      <c r="U6638" s="6">
        <f t="shared" si="773"/>
        <v>44.458423779354042</v>
      </c>
      <c r="V6638" s="6">
        <f t="shared" si="774"/>
        <v>0</v>
      </c>
    </row>
    <row r="6639" spans="1:22">
      <c r="A6639" s="12">
        <f t="shared" si="768"/>
        <v>0</v>
      </c>
      <c r="B6639" t="str">
        <f>YEAR(C6639)&amp;VLOOKUP(MONTH(C6639),lookup!$G$2:$N$13,8)</f>
        <v>2026M06</v>
      </c>
      <c r="C6639" s="7">
        <f t="shared" si="770"/>
        <v>46176</v>
      </c>
      <c r="D6639" s="126">
        <v>0</v>
      </c>
      <c r="E6639">
        <f t="shared" si="778"/>
        <v>0</v>
      </c>
      <c r="F6639" s="126">
        <v>0</v>
      </c>
      <c r="G6639">
        <f t="shared" si="769"/>
        <v>0</v>
      </c>
      <c r="H6639">
        <f t="shared" si="776"/>
        <v>44.42824438596228</v>
      </c>
      <c r="I6639">
        <f t="shared" si="777"/>
        <v>36.352102429311934</v>
      </c>
      <c r="J6639">
        <f t="shared" si="775"/>
        <v>0</v>
      </c>
      <c r="K6639" s="66"/>
      <c r="M6639" s="66"/>
      <c r="Q6639" s="66"/>
      <c r="S6639" s="6">
        <f t="shared" si="771"/>
        <v>36.352102429311934</v>
      </c>
      <c r="T6639" s="6">
        <f t="shared" si="772"/>
        <v>0</v>
      </c>
      <c r="U6639" s="6">
        <f t="shared" si="773"/>
        <v>44.42824438596228</v>
      </c>
      <c r="V6639" s="6">
        <f t="shared" si="774"/>
        <v>0</v>
      </c>
    </row>
    <row r="6640" spans="1:22">
      <c r="A6640" s="12">
        <f t="shared" ref="A6640:A6703" si="779">IF(D6640+D6641=D6640,IF(D6640+D6641&gt;0,1,0),0)</f>
        <v>0</v>
      </c>
      <c r="B6640" t="str">
        <f>YEAR(C6640)&amp;VLOOKUP(MONTH(C6640),lookup!$G$2:$N$13,8)</f>
        <v>2026M06</v>
      </c>
      <c r="C6640" s="7">
        <f t="shared" si="770"/>
        <v>46177</v>
      </c>
      <c r="D6640" s="126">
        <v>0</v>
      </c>
      <c r="E6640">
        <f t="shared" si="778"/>
        <v>0</v>
      </c>
      <c r="F6640" s="126">
        <v>0</v>
      </c>
      <c r="G6640">
        <f t="shared" si="769"/>
        <v>0</v>
      </c>
      <c r="H6640">
        <f t="shared" si="776"/>
        <v>44.377573983124037</v>
      </c>
      <c r="I6640">
        <f t="shared" si="777"/>
        <v>36.309484764158462</v>
      </c>
      <c r="J6640">
        <f t="shared" si="775"/>
        <v>0</v>
      </c>
      <c r="K6640" s="66"/>
      <c r="M6640" s="66"/>
      <c r="Q6640" s="66"/>
      <c r="S6640" s="6">
        <f t="shared" si="771"/>
        <v>36.309484764158462</v>
      </c>
      <c r="T6640" s="6">
        <f t="shared" si="772"/>
        <v>0</v>
      </c>
      <c r="U6640" s="6">
        <f t="shared" si="773"/>
        <v>44.377573983124037</v>
      </c>
      <c r="V6640" s="6">
        <f t="shared" si="774"/>
        <v>0</v>
      </c>
    </row>
    <row r="6641" spans="1:22">
      <c r="A6641" s="12">
        <f t="shared" si="779"/>
        <v>0</v>
      </c>
      <c r="B6641" t="str">
        <f>YEAR(C6641)&amp;VLOOKUP(MONTH(C6641),lookup!$G$2:$N$13,8)</f>
        <v>2026M06</v>
      </c>
      <c r="C6641" s="7">
        <f t="shared" si="770"/>
        <v>46178</v>
      </c>
      <c r="D6641" s="126">
        <v>0</v>
      </c>
      <c r="E6641">
        <f t="shared" si="778"/>
        <v>0</v>
      </c>
      <c r="F6641" s="126">
        <v>0</v>
      </c>
      <c r="G6641">
        <f t="shared" si="769"/>
        <v>0</v>
      </c>
      <c r="H6641">
        <f t="shared" si="776"/>
        <v>44.340623586162998</v>
      </c>
      <c r="I6641">
        <f t="shared" si="777"/>
        <v>36.278260961461072</v>
      </c>
      <c r="J6641">
        <f t="shared" si="775"/>
        <v>0</v>
      </c>
      <c r="K6641" s="66"/>
      <c r="M6641" s="66"/>
      <c r="Q6641" s="66"/>
      <c r="S6641" s="6">
        <f t="shared" si="771"/>
        <v>36.278260961461072</v>
      </c>
      <c r="T6641" s="6">
        <f t="shared" si="772"/>
        <v>0</v>
      </c>
      <c r="U6641" s="6">
        <f t="shared" si="773"/>
        <v>44.340623586162998</v>
      </c>
      <c r="V6641" s="6">
        <f t="shared" si="774"/>
        <v>0</v>
      </c>
    </row>
    <row r="6642" spans="1:22">
      <c r="A6642" s="12">
        <f t="shared" si="779"/>
        <v>0</v>
      </c>
      <c r="B6642" t="str">
        <f>YEAR(C6642)&amp;VLOOKUP(MONTH(C6642),lookup!$G$2:$N$13,8)</f>
        <v>2026M06</v>
      </c>
      <c r="C6642" s="7">
        <f t="shared" si="770"/>
        <v>46179</v>
      </c>
      <c r="D6642" s="126">
        <v>0</v>
      </c>
      <c r="E6642">
        <f t="shared" si="778"/>
        <v>0</v>
      </c>
      <c r="F6642" s="126">
        <v>0</v>
      </c>
      <c r="G6642">
        <f t="shared" si="769"/>
        <v>0</v>
      </c>
      <c r="H6642">
        <f t="shared" si="776"/>
        <v>44.26867676501444</v>
      </c>
      <c r="I6642">
        <f t="shared" si="777"/>
        <v>36.211150140112522</v>
      </c>
      <c r="J6642">
        <f t="shared" si="775"/>
        <v>0</v>
      </c>
      <c r="K6642" s="66"/>
      <c r="M6642" s="66"/>
      <c r="Q6642" s="66"/>
      <c r="S6642" s="6">
        <f t="shared" si="771"/>
        <v>36.211150140112522</v>
      </c>
      <c r="T6642" s="6">
        <f t="shared" si="772"/>
        <v>0</v>
      </c>
      <c r="U6642" s="6">
        <f t="shared" si="773"/>
        <v>44.268676765014433</v>
      </c>
      <c r="V6642" s="6">
        <f t="shared" si="774"/>
        <v>0</v>
      </c>
    </row>
    <row r="6643" spans="1:22">
      <c r="A6643" s="12">
        <f t="shared" si="779"/>
        <v>0</v>
      </c>
      <c r="B6643" t="str">
        <f>YEAR(C6643)&amp;VLOOKUP(MONTH(C6643),lookup!$G$2:$N$13,8)</f>
        <v>2026M06</v>
      </c>
      <c r="C6643" s="7">
        <f t="shared" si="770"/>
        <v>46180</v>
      </c>
      <c r="D6643" s="126">
        <v>0</v>
      </c>
      <c r="E6643">
        <f t="shared" si="778"/>
        <v>0</v>
      </c>
      <c r="F6643" s="126">
        <v>0</v>
      </c>
      <c r="G6643">
        <f t="shared" si="769"/>
        <v>0</v>
      </c>
      <c r="H6643">
        <f t="shared" si="776"/>
        <v>44.198455149533935</v>
      </c>
      <c r="I6643">
        <f t="shared" si="777"/>
        <v>36.158276246602895</v>
      </c>
      <c r="J6643">
        <f t="shared" si="775"/>
        <v>0</v>
      </c>
      <c r="K6643" s="66"/>
      <c r="M6643" s="66"/>
      <c r="Q6643" s="66"/>
      <c r="S6643" s="6">
        <f t="shared" si="771"/>
        <v>36.158276246602895</v>
      </c>
      <c r="T6643" s="6">
        <f t="shared" si="772"/>
        <v>0</v>
      </c>
      <c r="U6643" s="6">
        <f t="shared" si="773"/>
        <v>44.198455149533942</v>
      </c>
      <c r="V6643" s="6">
        <f t="shared" si="774"/>
        <v>0</v>
      </c>
    </row>
    <row r="6644" spans="1:22">
      <c r="A6644" s="12">
        <f t="shared" si="779"/>
        <v>0</v>
      </c>
      <c r="B6644" t="str">
        <f>YEAR(C6644)&amp;VLOOKUP(MONTH(C6644),lookup!$G$2:$N$13,8)</f>
        <v>2026M06</v>
      </c>
      <c r="C6644" s="7">
        <f t="shared" si="770"/>
        <v>46181</v>
      </c>
      <c r="D6644" s="126">
        <v>0</v>
      </c>
      <c r="E6644">
        <f t="shared" si="778"/>
        <v>0</v>
      </c>
      <c r="F6644" s="126">
        <v>0</v>
      </c>
      <c r="G6644">
        <f t="shared" si="769"/>
        <v>0</v>
      </c>
      <c r="H6644">
        <f t="shared" si="776"/>
        <v>44.127649337076107</v>
      </c>
      <c r="I6644">
        <f t="shared" si="777"/>
        <v>36.09799921611647</v>
      </c>
      <c r="J6644">
        <f t="shared" si="775"/>
        <v>0</v>
      </c>
      <c r="K6644" s="66"/>
      <c r="M6644" s="66"/>
      <c r="Q6644" s="66"/>
      <c r="S6644" s="6">
        <f t="shared" si="771"/>
        <v>36.09799921611647</v>
      </c>
      <c r="T6644" s="6">
        <f t="shared" si="772"/>
        <v>0</v>
      </c>
      <c r="U6644" s="6">
        <f t="shared" si="773"/>
        <v>44.1276493370761</v>
      </c>
      <c r="V6644" s="6">
        <f t="shared" si="774"/>
        <v>0</v>
      </c>
    </row>
    <row r="6645" spans="1:22">
      <c r="A6645" s="12">
        <f t="shared" si="779"/>
        <v>0</v>
      </c>
      <c r="B6645" t="str">
        <f>YEAR(C6645)&amp;VLOOKUP(MONTH(C6645),lookup!$G$2:$N$13,8)</f>
        <v>2026M06</v>
      </c>
      <c r="C6645" s="7">
        <f t="shared" si="770"/>
        <v>46182</v>
      </c>
      <c r="D6645" s="126">
        <v>0</v>
      </c>
      <c r="E6645">
        <f t="shared" si="778"/>
        <v>0</v>
      </c>
      <c r="F6645" s="126">
        <v>0</v>
      </c>
      <c r="G6645">
        <f t="shared" si="769"/>
        <v>0</v>
      </c>
      <c r="H6645">
        <f t="shared" si="776"/>
        <v>44.023564874458188</v>
      </c>
      <c r="I6645">
        <f t="shared" si="777"/>
        <v>36.012165148547851</v>
      </c>
      <c r="J6645">
        <f t="shared" si="775"/>
        <v>0</v>
      </c>
      <c r="K6645" s="66"/>
      <c r="M6645" s="66"/>
      <c r="Q6645" s="66"/>
      <c r="S6645" s="6">
        <f t="shared" si="771"/>
        <v>36.012165148547851</v>
      </c>
      <c r="T6645" s="6">
        <f t="shared" si="772"/>
        <v>0</v>
      </c>
      <c r="U6645" s="6">
        <f t="shared" si="773"/>
        <v>44.023564874458188</v>
      </c>
      <c r="V6645" s="6">
        <f t="shared" si="774"/>
        <v>0</v>
      </c>
    </row>
    <row r="6646" spans="1:22">
      <c r="A6646" s="12">
        <f t="shared" si="779"/>
        <v>0</v>
      </c>
      <c r="B6646" t="str">
        <f>YEAR(C6646)&amp;VLOOKUP(MONTH(C6646),lookup!$G$2:$N$13,8)</f>
        <v>2026M06</v>
      </c>
      <c r="C6646" s="7">
        <f t="shared" si="770"/>
        <v>46183</v>
      </c>
      <c r="D6646" s="126">
        <v>0</v>
      </c>
      <c r="E6646">
        <f t="shared" si="778"/>
        <v>0</v>
      </c>
      <c r="F6646" s="126">
        <v>0</v>
      </c>
      <c r="G6646">
        <f t="shared" si="769"/>
        <v>0</v>
      </c>
      <c r="H6646">
        <f t="shared" si="776"/>
        <v>43.948039994876268</v>
      </c>
      <c r="I6646">
        <f t="shared" si="777"/>
        <v>35.945964344464564</v>
      </c>
      <c r="J6646">
        <f t="shared" si="775"/>
        <v>0</v>
      </c>
      <c r="K6646" s="66"/>
      <c r="M6646" s="66"/>
      <c r="Q6646" s="66"/>
      <c r="S6646" s="6">
        <f t="shared" si="771"/>
        <v>35.945964344464564</v>
      </c>
      <c r="T6646" s="6">
        <f t="shared" si="772"/>
        <v>0</v>
      </c>
      <c r="U6646" s="6">
        <f t="shared" si="773"/>
        <v>43.948039994876268</v>
      </c>
      <c r="V6646" s="6">
        <f t="shared" si="774"/>
        <v>0</v>
      </c>
    </row>
    <row r="6647" spans="1:22">
      <c r="A6647" s="12">
        <f t="shared" si="779"/>
        <v>0</v>
      </c>
      <c r="B6647" t="str">
        <f>YEAR(C6647)&amp;VLOOKUP(MONTH(C6647),lookup!$G$2:$N$13,8)</f>
        <v>2026M06</v>
      </c>
      <c r="C6647" s="7">
        <f t="shared" si="770"/>
        <v>46184</v>
      </c>
      <c r="D6647" s="126">
        <v>0</v>
      </c>
      <c r="E6647">
        <f t="shared" si="778"/>
        <v>0</v>
      </c>
      <c r="F6647" s="126">
        <v>0</v>
      </c>
      <c r="G6647">
        <f t="shared" si="769"/>
        <v>0</v>
      </c>
      <c r="H6647">
        <f t="shared" si="776"/>
        <v>43.853054750062633</v>
      </c>
      <c r="I6647">
        <f t="shared" si="777"/>
        <v>35.872720692774422</v>
      </c>
      <c r="J6647">
        <f t="shared" si="775"/>
        <v>0</v>
      </c>
      <c r="K6647" s="66"/>
      <c r="M6647" s="66"/>
      <c r="Q6647" s="66"/>
      <c r="S6647" s="6">
        <f t="shared" si="771"/>
        <v>35.872720692774422</v>
      </c>
      <c r="T6647" s="6">
        <f t="shared" si="772"/>
        <v>0</v>
      </c>
      <c r="U6647" s="6">
        <f t="shared" si="773"/>
        <v>43.85305475006264</v>
      </c>
      <c r="V6647" s="6">
        <f t="shared" si="774"/>
        <v>0</v>
      </c>
    </row>
    <row r="6648" spans="1:22">
      <c r="A6648" s="12">
        <f t="shared" si="779"/>
        <v>0</v>
      </c>
      <c r="B6648" t="str">
        <f>YEAR(C6648)&amp;VLOOKUP(MONTH(C6648),lookup!$G$2:$N$13,8)</f>
        <v>2026M06</v>
      </c>
      <c r="C6648" s="7">
        <f t="shared" si="770"/>
        <v>46185</v>
      </c>
      <c r="D6648" s="126">
        <v>0</v>
      </c>
      <c r="E6648">
        <f t="shared" si="778"/>
        <v>0</v>
      </c>
      <c r="F6648" s="126">
        <v>0</v>
      </c>
      <c r="G6648">
        <f t="shared" si="769"/>
        <v>0</v>
      </c>
      <c r="H6648">
        <f t="shared" si="776"/>
        <v>43.764123166718413</v>
      </c>
      <c r="I6648">
        <f t="shared" si="777"/>
        <v>35.799694287651242</v>
      </c>
      <c r="J6648">
        <f t="shared" si="775"/>
        <v>0</v>
      </c>
      <c r="K6648" s="66"/>
      <c r="M6648" s="66"/>
      <c r="Q6648" s="66"/>
      <c r="S6648" s="6">
        <f t="shared" si="771"/>
        <v>35.799694287651242</v>
      </c>
      <c r="T6648" s="6">
        <f t="shared" si="772"/>
        <v>0</v>
      </c>
      <c r="U6648" s="6">
        <f t="shared" si="773"/>
        <v>43.764123166718406</v>
      </c>
      <c r="V6648" s="6">
        <f t="shared" si="774"/>
        <v>0</v>
      </c>
    </row>
    <row r="6649" spans="1:22">
      <c r="A6649" s="12">
        <f t="shared" si="779"/>
        <v>0</v>
      </c>
      <c r="B6649" t="str">
        <f>YEAR(C6649)&amp;VLOOKUP(MONTH(C6649),lookup!$G$2:$N$13,8)</f>
        <v>2026M06</v>
      </c>
      <c r="C6649" s="7">
        <f t="shared" si="770"/>
        <v>46186</v>
      </c>
      <c r="D6649" s="126">
        <v>0</v>
      </c>
      <c r="E6649">
        <f t="shared" si="778"/>
        <v>0</v>
      </c>
      <c r="F6649" s="126">
        <v>0</v>
      </c>
      <c r="G6649">
        <f t="shared" si="769"/>
        <v>0</v>
      </c>
      <c r="H6649">
        <f t="shared" si="776"/>
        <v>43.67473921960665</v>
      </c>
      <c r="I6649">
        <f t="shared" si="777"/>
        <v>35.729392459838174</v>
      </c>
      <c r="J6649">
        <f t="shared" si="775"/>
        <v>0</v>
      </c>
      <c r="K6649" s="66"/>
      <c r="M6649" s="66"/>
      <c r="Q6649" s="66"/>
      <c r="S6649" s="6">
        <f t="shared" si="771"/>
        <v>35.729392459838174</v>
      </c>
      <c r="T6649" s="6">
        <f t="shared" si="772"/>
        <v>0</v>
      </c>
      <c r="U6649" s="6">
        <f t="shared" si="773"/>
        <v>43.67473921960665</v>
      </c>
      <c r="V6649" s="6">
        <f t="shared" si="774"/>
        <v>0</v>
      </c>
    </row>
    <row r="6650" spans="1:22">
      <c r="A6650" s="12">
        <f t="shared" si="779"/>
        <v>0</v>
      </c>
      <c r="B6650" t="str">
        <f>YEAR(C6650)&amp;VLOOKUP(MONTH(C6650),lookup!$G$2:$N$13,8)</f>
        <v>2026M06</v>
      </c>
      <c r="C6650" s="7">
        <f t="shared" si="770"/>
        <v>46187</v>
      </c>
      <c r="D6650" s="126">
        <v>0</v>
      </c>
      <c r="E6650">
        <f t="shared" si="778"/>
        <v>0</v>
      </c>
      <c r="F6650" s="126">
        <v>0</v>
      </c>
      <c r="G6650">
        <f t="shared" si="769"/>
        <v>0</v>
      </c>
      <c r="H6650">
        <f t="shared" si="776"/>
        <v>43.574646736354637</v>
      </c>
      <c r="I6650">
        <f t="shared" si="777"/>
        <v>35.645788457668587</v>
      </c>
      <c r="J6650">
        <f t="shared" si="775"/>
        <v>0</v>
      </c>
      <c r="K6650" s="66"/>
      <c r="M6650" s="66"/>
      <c r="Q6650" s="66"/>
      <c r="S6650" s="6">
        <f t="shared" si="771"/>
        <v>35.645788457668587</v>
      </c>
      <c r="T6650" s="6">
        <f t="shared" si="772"/>
        <v>0</v>
      </c>
      <c r="U6650" s="6">
        <f t="shared" si="773"/>
        <v>43.574646736354637</v>
      </c>
      <c r="V6650" s="6">
        <f t="shared" si="774"/>
        <v>0</v>
      </c>
    </row>
    <row r="6651" spans="1:22">
      <c r="A6651" s="12">
        <f t="shared" si="779"/>
        <v>0</v>
      </c>
      <c r="B6651" t="str">
        <f>YEAR(C6651)&amp;VLOOKUP(MONTH(C6651),lookup!$G$2:$N$13,8)</f>
        <v>2026M06</v>
      </c>
      <c r="C6651" s="7">
        <f t="shared" si="770"/>
        <v>46188</v>
      </c>
      <c r="D6651" s="126">
        <v>0</v>
      </c>
      <c r="E6651">
        <f t="shared" si="778"/>
        <v>0</v>
      </c>
      <c r="F6651" s="126">
        <v>0</v>
      </c>
      <c r="G6651">
        <f t="shared" si="769"/>
        <v>0</v>
      </c>
      <c r="H6651">
        <f t="shared" si="776"/>
        <v>43.462563466425991</v>
      </c>
      <c r="I6651">
        <f t="shared" si="777"/>
        <v>35.561807825319285</v>
      </c>
      <c r="J6651">
        <f t="shared" si="775"/>
        <v>0</v>
      </c>
      <c r="K6651" s="66"/>
      <c r="M6651" s="66"/>
      <c r="Q6651" s="66"/>
      <c r="S6651" s="6">
        <f t="shared" si="771"/>
        <v>35.561807825319285</v>
      </c>
      <c r="T6651" s="6">
        <f t="shared" si="772"/>
        <v>0</v>
      </c>
      <c r="U6651" s="6">
        <f t="shared" si="773"/>
        <v>43.462563466425991</v>
      </c>
      <c r="V6651" s="6">
        <f t="shared" si="774"/>
        <v>0</v>
      </c>
    </row>
    <row r="6652" spans="1:22">
      <c r="A6652" s="12">
        <f t="shared" si="779"/>
        <v>0</v>
      </c>
      <c r="B6652" t="str">
        <f>YEAR(C6652)&amp;VLOOKUP(MONTH(C6652),lookup!$G$2:$N$13,8)</f>
        <v>2026M06</v>
      </c>
      <c r="C6652" s="7">
        <f t="shared" si="770"/>
        <v>46189</v>
      </c>
      <c r="D6652" s="126">
        <v>0</v>
      </c>
      <c r="E6652">
        <f t="shared" si="778"/>
        <v>0</v>
      </c>
      <c r="F6652" s="126">
        <v>0</v>
      </c>
      <c r="G6652">
        <f t="shared" si="769"/>
        <v>0</v>
      </c>
      <c r="H6652">
        <f t="shared" si="776"/>
        <v>43.341758312747722</v>
      </c>
      <c r="I6652">
        <f t="shared" si="777"/>
        <v>35.464035522677868</v>
      </c>
      <c r="J6652">
        <f t="shared" si="775"/>
        <v>0</v>
      </c>
      <c r="K6652" s="66"/>
      <c r="M6652" s="66"/>
      <c r="Q6652" s="66"/>
      <c r="S6652" s="6">
        <f t="shared" si="771"/>
        <v>35.464035522677868</v>
      </c>
      <c r="T6652" s="6">
        <f t="shared" si="772"/>
        <v>0</v>
      </c>
      <c r="U6652" s="6">
        <f t="shared" si="773"/>
        <v>43.341758312747722</v>
      </c>
      <c r="V6652" s="6">
        <f t="shared" si="774"/>
        <v>0</v>
      </c>
    </row>
    <row r="6653" spans="1:22">
      <c r="A6653" s="12">
        <f t="shared" si="779"/>
        <v>0</v>
      </c>
      <c r="B6653" t="str">
        <f>YEAR(C6653)&amp;VLOOKUP(MONTH(C6653),lookup!$G$2:$N$13,8)</f>
        <v>2026M06</v>
      </c>
      <c r="C6653" s="7">
        <f t="shared" si="770"/>
        <v>46190</v>
      </c>
      <c r="D6653" s="126">
        <v>0</v>
      </c>
      <c r="E6653">
        <f t="shared" si="778"/>
        <v>0</v>
      </c>
      <c r="F6653" s="126">
        <v>0</v>
      </c>
      <c r="G6653">
        <f t="shared" si="769"/>
        <v>0</v>
      </c>
      <c r="H6653">
        <f t="shared" si="776"/>
        <v>43.235226620790975</v>
      </c>
      <c r="I6653">
        <f t="shared" si="777"/>
        <v>35.377439449896194</v>
      </c>
      <c r="J6653">
        <f t="shared" si="775"/>
        <v>0</v>
      </c>
      <c r="K6653" s="66"/>
      <c r="M6653" s="66"/>
      <c r="Q6653" s="66"/>
      <c r="S6653" s="6">
        <f t="shared" si="771"/>
        <v>35.377439449896194</v>
      </c>
      <c r="T6653" s="6">
        <f t="shared" si="772"/>
        <v>0</v>
      </c>
      <c r="U6653" s="6">
        <f t="shared" si="773"/>
        <v>43.235226620790961</v>
      </c>
      <c r="V6653" s="6">
        <f t="shared" si="774"/>
        <v>0</v>
      </c>
    </row>
    <row r="6654" spans="1:22">
      <c r="A6654" s="12">
        <f t="shared" si="779"/>
        <v>0</v>
      </c>
      <c r="B6654" t="str">
        <f>YEAR(C6654)&amp;VLOOKUP(MONTH(C6654),lookup!$G$2:$N$13,8)</f>
        <v>2026M06</v>
      </c>
      <c r="C6654" s="7">
        <f t="shared" si="770"/>
        <v>46191</v>
      </c>
      <c r="D6654" s="126">
        <v>0</v>
      </c>
      <c r="E6654">
        <f t="shared" si="778"/>
        <v>0</v>
      </c>
      <c r="F6654" s="126">
        <v>0</v>
      </c>
      <c r="G6654">
        <f t="shared" si="769"/>
        <v>0</v>
      </c>
      <c r="H6654">
        <f t="shared" si="776"/>
        <v>43.133604033457559</v>
      </c>
      <c r="I6654">
        <f t="shared" si="777"/>
        <v>35.299218061467847</v>
      </c>
      <c r="J6654">
        <f t="shared" si="775"/>
        <v>0</v>
      </c>
      <c r="K6654" s="66"/>
      <c r="M6654" s="66"/>
      <c r="Q6654" s="66"/>
      <c r="S6654" s="6">
        <f t="shared" si="771"/>
        <v>35.299218061467847</v>
      </c>
      <c r="T6654" s="6">
        <f t="shared" si="772"/>
        <v>0</v>
      </c>
      <c r="U6654" s="6">
        <f t="shared" si="773"/>
        <v>43.133604033457559</v>
      </c>
      <c r="V6654" s="6">
        <f t="shared" si="774"/>
        <v>0</v>
      </c>
    </row>
    <row r="6655" spans="1:22">
      <c r="A6655" s="12">
        <f t="shared" si="779"/>
        <v>0</v>
      </c>
      <c r="B6655" t="str">
        <f>YEAR(C6655)&amp;VLOOKUP(MONTH(C6655),lookup!$G$2:$N$13,8)</f>
        <v>2026M06</v>
      </c>
      <c r="C6655" s="7">
        <f t="shared" si="770"/>
        <v>46192</v>
      </c>
      <c r="D6655" s="126">
        <v>0</v>
      </c>
      <c r="E6655">
        <f t="shared" si="778"/>
        <v>0</v>
      </c>
      <c r="F6655" s="126">
        <v>0</v>
      </c>
      <c r="G6655">
        <f t="shared" si="769"/>
        <v>0</v>
      </c>
      <c r="H6655">
        <f t="shared" si="776"/>
        <v>43.003879792226158</v>
      </c>
      <c r="I6655">
        <f t="shared" si="777"/>
        <v>35.185235940030523</v>
      </c>
      <c r="J6655">
        <f t="shared" si="775"/>
        <v>0</v>
      </c>
      <c r="K6655" s="66"/>
      <c r="M6655" s="66"/>
      <c r="Q6655" s="66"/>
      <c r="S6655" s="6">
        <f t="shared" si="771"/>
        <v>35.185235940030523</v>
      </c>
      <c r="T6655" s="6">
        <f t="shared" si="772"/>
        <v>0</v>
      </c>
      <c r="U6655" s="6">
        <f t="shared" si="773"/>
        <v>43.003879792226158</v>
      </c>
      <c r="V6655" s="6">
        <f t="shared" si="774"/>
        <v>0</v>
      </c>
    </row>
    <row r="6656" spans="1:22">
      <c r="A6656" s="12">
        <f t="shared" si="779"/>
        <v>0</v>
      </c>
      <c r="B6656" t="str">
        <f>YEAR(C6656)&amp;VLOOKUP(MONTH(C6656),lookup!$G$2:$N$13,8)</f>
        <v>2026M06</v>
      </c>
      <c r="C6656" s="7">
        <f t="shared" si="770"/>
        <v>46193</v>
      </c>
      <c r="D6656" s="126">
        <v>0</v>
      </c>
      <c r="E6656">
        <f t="shared" si="778"/>
        <v>0</v>
      </c>
      <c r="F6656" s="126">
        <v>0</v>
      </c>
      <c r="G6656">
        <f t="shared" si="769"/>
        <v>0</v>
      </c>
      <c r="H6656">
        <f t="shared" si="776"/>
        <v>42.913428054578375</v>
      </c>
      <c r="I6656">
        <f t="shared" si="777"/>
        <v>35.117705906498223</v>
      </c>
      <c r="J6656">
        <f t="shared" si="775"/>
        <v>0</v>
      </c>
      <c r="K6656" s="66"/>
      <c r="M6656" s="66"/>
      <c r="Q6656" s="66"/>
      <c r="S6656" s="6">
        <f t="shared" si="771"/>
        <v>35.117705906498223</v>
      </c>
      <c r="T6656" s="6">
        <f t="shared" si="772"/>
        <v>0</v>
      </c>
      <c r="U6656" s="6">
        <f t="shared" si="773"/>
        <v>42.913428054578375</v>
      </c>
      <c r="V6656" s="6">
        <f t="shared" si="774"/>
        <v>0</v>
      </c>
    </row>
    <row r="6657" spans="1:22">
      <c r="A6657" s="12">
        <f t="shared" si="779"/>
        <v>0</v>
      </c>
      <c r="B6657" t="str">
        <f>YEAR(C6657)&amp;VLOOKUP(MONTH(C6657),lookup!$G$2:$N$13,8)</f>
        <v>2026M06</v>
      </c>
      <c r="C6657" s="7">
        <f t="shared" si="770"/>
        <v>46194</v>
      </c>
      <c r="D6657" s="126">
        <v>0</v>
      </c>
      <c r="E6657">
        <f t="shared" si="778"/>
        <v>0</v>
      </c>
      <c r="F6657" s="126">
        <v>0</v>
      </c>
      <c r="G6657">
        <f t="shared" si="769"/>
        <v>0</v>
      </c>
      <c r="H6657">
        <f t="shared" si="776"/>
        <v>42.824054826725835</v>
      </c>
      <c r="I6657">
        <f t="shared" si="777"/>
        <v>35.031113768201891</v>
      </c>
      <c r="J6657">
        <f t="shared" si="775"/>
        <v>0</v>
      </c>
      <c r="K6657" s="66"/>
      <c r="M6657" s="66"/>
      <c r="Q6657" s="66"/>
      <c r="S6657" s="6">
        <f t="shared" si="771"/>
        <v>35.031113768201891</v>
      </c>
      <c r="T6657" s="6">
        <f t="shared" si="772"/>
        <v>0</v>
      </c>
      <c r="U6657" s="6">
        <f t="shared" si="773"/>
        <v>42.824054826725835</v>
      </c>
      <c r="V6657" s="6">
        <f t="shared" si="774"/>
        <v>0</v>
      </c>
    </row>
    <row r="6658" spans="1:22">
      <c r="A6658" s="12">
        <f t="shared" si="779"/>
        <v>0</v>
      </c>
      <c r="B6658" t="str">
        <f>YEAR(C6658)&amp;VLOOKUP(MONTH(C6658),lookup!$G$2:$N$13,8)</f>
        <v>2026M06</v>
      </c>
      <c r="C6658" s="7">
        <f t="shared" si="770"/>
        <v>46195</v>
      </c>
      <c r="D6658" s="126">
        <v>0</v>
      </c>
      <c r="E6658">
        <f t="shared" si="778"/>
        <v>0</v>
      </c>
      <c r="F6658" s="126">
        <v>0</v>
      </c>
      <c r="G6658">
        <f t="shared" si="769"/>
        <v>0</v>
      </c>
      <c r="H6658">
        <f t="shared" si="776"/>
        <v>42.731513136886662</v>
      </c>
      <c r="I6658">
        <f t="shared" si="777"/>
        <v>34.960469011336549</v>
      </c>
      <c r="J6658">
        <f t="shared" si="775"/>
        <v>0</v>
      </c>
      <c r="K6658" s="66"/>
      <c r="M6658" s="66"/>
      <c r="Q6658" s="66"/>
      <c r="S6658" s="6">
        <f t="shared" si="771"/>
        <v>34.960469011336549</v>
      </c>
      <c r="T6658" s="6">
        <f t="shared" si="772"/>
        <v>0</v>
      </c>
      <c r="U6658" s="6">
        <f t="shared" si="773"/>
        <v>42.731513136886662</v>
      </c>
      <c r="V6658" s="6">
        <f t="shared" si="774"/>
        <v>0</v>
      </c>
    </row>
    <row r="6659" spans="1:22">
      <c r="A6659" s="12">
        <f t="shared" si="779"/>
        <v>0</v>
      </c>
      <c r="B6659" t="str">
        <f>YEAR(C6659)&amp;VLOOKUP(MONTH(C6659),lookup!$G$2:$N$13,8)</f>
        <v>2026M06</v>
      </c>
      <c r="C6659" s="7">
        <f t="shared" si="770"/>
        <v>46196</v>
      </c>
      <c r="D6659" s="126">
        <v>0</v>
      </c>
      <c r="E6659">
        <f t="shared" si="778"/>
        <v>0</v>
      </c>
      <c r="F6659" s="126">
        <v>0</v>
      </c>
      <c r="G6659">
        <f t="shared" si="769"/>
        <v>0</v>
      </c>
      <c r="H6659">
        <f t="shared" si="776"/>
        <v>42.641905436807036</v>
      </c>
      <c r="I6659">
        <f t="shared" si="777"/>
        <v>34.881817669656527</v>
      </c>
      <c r="J6659">
        <f t="shared" si="775"/>
        <v>0</v>
      </c>
      <c r="K6659" s="66"/>
      <c r="M6659" s="66"/>
      <c r="Q6659" s="66"/>
      <c r="S6659" s="6">
        <f t="shared" si="771"/>
        <v>34.881817669656527</v>
      </c>
      <c r="T6659" s="6">
        <f t="shared" si="772"/>
        <v>0</v>
      </c>
      <c r="U6659" s="6">
        <f t="shared" si="773"/>
        <v>42.641905436807036</v>
      </c>
      <c r="V6659" s="6">
        <f t="shared" si="774"/>
        <v>0</v>
      </c>
    </row>
    <row r="6660" spans="1:22">
      <c r="A6660" s="12">
        <f t="shared" si="779"/>
        <v>0</v>
      </c>
      <c r="B6660" t="str">
        <f>YEAR(C6660)&amp;VLOOKUP(MONTH(C6660),lookup!$G$2:$N$13,8)</f>
        <v>2026M06</v>
      </c>
      <c r="C6660" s="7">
        <f t="shared" si="770"/>
        <v>46197</v>
      </c>
      <c r="D6660" s="126">
        <v>0</v>
      </c>
      <c r="E6660">
        <f t="shared" si="778"/>
        <v>0</v>
      </c>
      <c r="F6660" s="126">
        <v>0</v>
      </c>
      <c r="G6660">
        <f t="shared" si="769"/>
        <v>0</v>
      </c>
      <c r="H6660">
        <f t="shared" si="776"/>
        <v>42.532003105121518</v>
      </c>
      <c r="I6660">
        <f t="shared" si="777"/>
        <v>34.791489069266149</v>
      </c>
      <c r="J6660">
        <f t="shared" si="775"/>
        <v>0</v>
      </c>
      <c r="K6660" s="66"/>
      <c r="M6660" s="66"/>
      <c r="Q6660" s="66"/>
      <c r="S6660" s="6">
        <f t="shared" si="771"/>
        <v>34.791489069266149</v>
      </c>
      <c r="T6660" s="6">
        <f t="shared" si="772"/>
        <v>0</v>
      </c>
      <c r="U6660" s="6">
        <f t="shared" si="773"/>
        <v>42.532003105121518</v>
      </c>
      <c r="V6660" s="6">
        <f t="shared" si="774"/>
        <v>0</v>
      </c>
    </row>
    <row r="6661" spans="1:22">
      <c r="A6661" s="12">
        <f t="shared" si="779"/>
        <v>0</v>
      </c>
      <c r="B6661" t="str">
        <f>YEAR(C6661)&amp;VLOOKUP(MONTH(C6661),lookup!$G$2:$N$13,8)</f>
        <v>2026M06</v>
      </c>
      <c r="C6661" s="7">
        <f t="shared" si="770"/>
        <v>46198</v>
      </c>
      <c r="D6661" s="126">
        <v>0</v>
      </c>
      <c r="E6661">
        <f t="shared" si="778"/>
        <v>0</v>
      </c>
      <c r="F6661" s="126">
        <v>0</v>
      </c>
      <c r="G6661">
        <f t="shared" si="769"/>
        <v>0</v>
      </c>
      <c r="H6661">
        <f t="shared" si="776"/>
        <v>42.466525871415605</v>
      </c>
      <c r="I6661">
        <f t="shared" si="777"/>
        <v>34.739688291268543</v>
      </c>
      <c r="J6661">
        <f t="shared" si="775"/>
        <v>0</v>
      </c>
      <c r="K6661" s="66"/>
      <c r="M6661" s="66"/>
      <c r="Q6661" s="66"/>
      <c r="S6661" s="6">
        <f t="shared" si="771"/>
        <v>34.739688291268543</v>
      </c>
      <c r="T6661" s="6">
        <f t="shared" si="772"/>
        <v>0</v>
      </c>
      <c r="U6661" s="6">
        <f t="shared" si="773"/>
        <v>42.466525871415612</v>
      </c>
      <c r="V6661" s="6">
        <f t="shared" si="774"/>
        <v>0</v>
      </c>
    </row>
    <row r="6662" spans="1:22">
      <c r="A6662" s="12">
        <f t="shared" si="779"/>
        <v>0</v>
      </c>
      <c r="B6662" t="str">
        <f>YEAR(C6662)&amp;VLOOKUP(MONTH(C6662),lookup!$G$2:$N$13,8)</f>
        <v>2026M06</v>
      </c>
      <c r="C6662" s="7">
        <f t="shared" si="770"/>
        <v>46199</v>
      </c>
      <c r="D6662" s="126">
        <v>0</v>
      </c>
      <c r="E6662">
        <f t="shared" si="778"/>
        <v>0</v>
      </c>
      <c r="F6662" s="126">
        <v>0</v>
      </c>
      <c r="G6662">
        <f t="shared" si="769"/>
        <v>0</v>
      </c>
      <c r="H6662">
        <f t="shared" si="776"/>
        <v>42.358502562406926</v>
      </c>
      <c r="I6662">
        <f t="shared" si="777"/>
        <v>34.655349051850969</v>
      </c>
      <c r="J6662">
        <f t="shared" si="775"/>
        <v>0</v>
      </c>
      <c r="K6662" s="66"/>
      <c r="M6662" s="66"/>
      <c r="Q6662" s="66"/>
      <c r="S6662" s="6">
        <f t="shared" si="771"/>
        <v>34.655349051850969</v>
      </c>
      <c r="T6662" s="6">
        <f t="shared" si="772"/>
        <v>0</v>
      </c>
      <c r="U6662" s="6">
        <f t="shared" si="773"/>
        <v>42.358502562406926</v>
      </c>
      <c r="V6662" s="6">
        <f t="shared" si="774"/>
        <v>0</v>
      </c>
    </row>
    <row r="6663" spans="1:22">
      <c r="A6663" s="12">
        <f t="shared" si="779"/>
        <v>0</v>
      </c>
      <c r="B6663" t="str">
        <f>YEAR(C6663)&amp;VLOOKUP(MONTH(C6663),lookup!$G$2:$N$13,8)</f>
        <v>2026M06</v>
      </c>
      <c r="C6663" s="7">
        <f t="shared" si="770"/>
        <v>46200</v>
      </c>
      <c r="D6663" s="126">
        <v>0</v>
      </c>
      <c r="E6663">
        <f t="shared" si="778"/>
        <v>0</v>
      </c>
      <c r="F6663" s="126">
        <v>0</v>
      </c>
      <c r="G6663">
        <f t="shared" si="769"/>
        <v>0</v>
      </c>
      <c r="H6663">
        <f t="shared" si="776"/>
        <v>42.268820068075463</v>
      </c>
      <c r="I6663">
        <f t="shared" si="777"/>
        <v>34.591496881364286</v>
      </c>
      <c r="J6663">
        <f t="shared" si="775"/>
        <v>0</v>
      </c>
      <c r="K6663" s="66"/>
      <c r="M6663" s="66"/>
      <c r="Q6663" s="66"/>
      <c r="S6663" s="6">
        <f t="shared" si="771"/>
        <v>34.591496881364286</v>
      </c>
      <c r="T6663" s="6">
        <f t="shared" si="772"/>
        <v>0</v>
      </c>
      <c r="U6663" s="6">
        <f t="shared" si="773"/>
        <v>42.268820068075463</v>
      </c>
      <c r="V6663" s="6">
        <f t="shared" si="774"/>
        <v>0</v>
      </c>
    </row>
    <row r="6664" spans="1:22">
      <c r="A6664" s="12">
        <f t="shared" si="779"/>
        <v>0</v>
      </c>
      <c r="B6664" t="str">
        <f>YEAR(C6664)&amp;VLOOKUP(MONTH(C6664),lookup!$G$2:$N$13,8)</f>
        <v>2026M06</v>
      </c>
      <c r="C6664" s="7">
        <f t="shared" si="770"/>
        <v>46201</v>
      </c>
      <c r="D6664" s="126">
        <v>0</v>
      </c>
      <c r="E6664">
        <f t="shared" si="778"/>
        <v>0</v>
      </c>
      <c r="F6664" s="126">
        <v>0</v>
      </c>
      <c r="G6664">
        <f t="shared" ref="G6664:G6727" si="780">AVERAGE(SUM(F6657:F6664)/8,SUM(F6659:F6664)/6)</f>
        <v>0</v>
      </c>
      <c r="H6664">
        <f t="shared" si="776"/>
        <v>42.175043092678244</v>
      </c>
      <c r="I6664">
        <f t="shared" si="777"/>
        <v>34.511171296503584</v>
      </c>
      <c r="J6664">
        <f t="shared" si="775"/>
        <v>0</v>
      </c>
      <c r="K6664" s="66"/>
      <c r="M6664" s="66"/>
      <c r="Q6664" s="66"/>
      <c r="S6664" s="6">
        <f t="shared" si="771"/>
        <v>34.511171296503584</v>
      </c>
      <c r="T6664" s="6">
        <f t="shared" si="772"/>
        <v>0</v>
      </c>
      <c r="U6664" s="6">
        <f t="shared" si="773"/>
        <v>42.175043092678237</v>
      </c>
      <c r="V6664" s="6">
        <f t="shared" si="774"/>
        <v>0</v>
      </c>
    </row>
    <row r="6665" spans="1:22">
      <c r="A6665" s="12">
        <f t="shared" si="779"/>
        <v>0</v>
      </c>
      <c r="B6665" t="str">
        <f>YEAR(C6665)&amp;VLOOKUP(MONTH(C6665),lookup!$G$2:$N$13,8)</f>
        <v>2026M06</v>
      </c>
      <c r="C6665" s="7">
        <f t="shared" si="770"/>
        <v>46202</v>
      </c>
      <c r="D6665" s="126">
        <v>0</v>
      </c>
      <c r="E6665">
        <f t="shared" si="778"/>
        <v>0</v>
      </c>
      <c r="F6665" s="126">
        <v>0</v>
      </c>
      <c r="G6665">
        <f t="shared" si="780"/>
        <v>0</v>
      </c>
      <c r="H6665">
        <f t="shared" si="776"/>
        <v>42.093806217935523</v>
      </c>
      <c r="I6665">
        <f t="shared" si="777"/>
        <v>34.456024693434777</v>
      </c>
      <c r="J6665">
        <f t="shared" si="775"/>
        <v>0</v>
      </c>
      <c r="K6665" s="66"/>
      <c r="M6665" s="66"/>
      <c r="Q6665" s="66"/>
      <c r="S6665" s="6">
        <f t="shared" si="771"/>
        <v>34.456024693434777</v>
      </c>
      <c r="T6665" s="6">
        <f t="shared" si="772"/>
        <v>0</v>
      </c>
      <c r="U6665" s="6">
        <f t="shared" si="773"/>
        <v>42.093806217935523</v>
      </c>
      <c r="V6665" s="6">
        <f t="shared" si="774"/>
        <v>0</v>
      </c>
    </row>
    <row r="6666" spans="1:22">
      <c r="A6666" s="12">
        <f t="shared" si="779"/>
        <v>0</v>
      </c>
      <c r="B6666" t="str">
        <f>YEAR(C6666)&amp;VLOOKUP(MONTH(C6666),lookup!$G$2:$N$13,8)</f>
        <v>2026M06</v>
      </c>
      <c r="C6666" s="7">
        <f t="shared" si="770"/>
        <v>46203</v>
      </c>
      <c r="D6666" s="126">
        <v>0</v>
      </c>
      <c r="E6666">
        <f t="shared" si="778"/>
        <v>0</v>
      </c>
      <c r="F6666" s="126">
        <v>0</v>
      </c>
      <c r="G6666">
        <f t="shared" si="780"/>
        <v>0</v>
      </c>
      <c r="H6666">
        <f t="shared" si="776"/>
        <v>42.002369301593312</v>
      </c>
      <c r="I6666">
        <f t="shared" si="777"/>
        <v>34.380541740106302</v>
      </c>
      <c r="J6666">
        <f t="shared" si="775"/>
        <v>0</v>
      </c>
      <c r="K6666" s="66"/>
      <c r="M6666" s="66"/>
      <c r="Q6666" s="66"/>
      <c r="S6666" s="6">
        <f t="shared" si="771"/>
        <v>34.380541740106302</v>
      </c>
      <c r="T6666" s="6">
        <f t="shared" si="772"/>
        <v>0</v>
      </c>
      <c r="U6666" s="6">
        <f t="shared" si="773"/>
        <v>42.002369301593312</v>
      </c>
      <c r="V6666" s="6">
        <f t="shared" si="774"/>
        <v>0</v>
      </c>
    </row>
    <row r="6667" spans="1:22">
      <c r="A6667" s="12">
        <f t="shared" si="779"/>
        <v>0</v>
      </c>
      <c r="B6667" t="str">
        <f>YEAR(C6667)&amp;VLOOKUP(MONTH(C6667),lookup!$G$2:$N$13,8)</f>
        <v>2026M07</v>
      </c>
      <c r="C6667" s="7">
        <f t="shared" si="770"/>
        <v>46204</v>
      </c>
      <c r="D6667" s="126">
        <v>0</v>
      </c>
      <c r="E6667">
        <f t="shared" si="778"/>
        <v>0</v>
      </c>
      <c r="F6667" s="126">
        <v>0</v>
      </c>
      <c r="G6667">
        <f t="shared" si="780"/>
        <v>0</v>
      </c>
      <c r="H6667">
        <f t="shared" si="776"/>
        <v>41.92470024900598</v>
      </c>
      <c r="I6667">
        <f t="shared" si="777"/>
        <v>34.325539490105804</v>
      </c>
      <c r="J6667">
        <f t="shared" si="775"/>
        <v>0</v>
      </c>
      <c r="K6667" s="66"/>
      <c r="M6667" s="66"/>
      <c r="Q6667" s="66"/>
      <c r="S6667" s="6">
        <f t="shared" si="771"/>
        <v>34.325539490105804</v>
      </c>
      <c r="T6667" s="6">
        <f t="shared" si="772"/>
        <v>0</v>
      </c>
      <c r="U6667" s="6">
        <f t="shared" si="773"/>
        <v>41.924700249005987</v>
      </c>
      <c r="V6667" s="6">
        <f t="shared" si="774"/>
        <v>0</v>
      </c>
    </row>
    <row r="6668" spans="1:22">
      <c r="A6668" s="12">
        <f t="shared" si="779"/>
        <v>0</v>
      </c>
      <c r="B6668" t="str">
        <f>YEAR(C6668)&amp;VLOOKUP(MONTH(C6668),lookup!$G$2:$N$13,8)</f>
        <v>2026M07</v>
      </c>
      <c r="C6668" s="7">
        <f t="shared" ref="C6668:C6731" si="781">C6667+1</f>
        <v>46205</v>
      </c>
      <c r="D6668" s="126">
        <v>0</v>
      </c>
      <c r="E6668">
        <f t="shared" si="778"/>
        <v>0</v>
      </c>
      <c r="F6668" s="126">
        <v>0</v>
      </c>
      <c r="G6668">
        <f t="shared" si="780"/>
        <v>0</v>
      </c>
      <c r="H6668">
        <f t="shared" si="776"/>
        <v>41.865380035396655</v>
      </c>
      <c r="I6668">
        <f t="shared" si="777"/>
        <v>34.272538794669408</v>
      </c>
      <c r="J6668">
        <f t="shared" si="775"/>
        <v>0</v>
      </c>
      <c r="K6668" s="66"/>
      <c r="M6668" s="66"/>
      <c r="Q6668" s="66"/>
      <c r="S6668" s="6">
        <f t="shared" si="771"/>
        <v>34.272538794669408</v>
      </c>
      <c r="T6668" s="6">
        <f t="shared" si="772"/>
        <v>0</v>
      </c>
      <c r="U6668" s="6">
        <f t="shared" si="773"/>
        <v>41.865380035396655</v>
      </c>
      <c r="V6668" s="6">
        <f t="shared" si="774"/>
        <v>0</v>
      </c>
    </row>
    <row r="6669" spans="1:22">
      <c r="A6669" s="12">
        <f t="shared" si="779"/>
        <v>0</v>
      </c>
      <c r="B6669" t="str">
        <f>YEAR(C6669)&amp;VLOOKUP(MONTH(C6669),lookup!$G$2:$N$13,8)</f>
        <v>2026M07</v>
      </c>
      <c r="C6669" s="7">
        <f t="shared" si="781"/>
        <v>46206</v>
      </c>
      <c r="D6669" s="126">
        <v>0</v>
      </c>
      <c r="E6669">
        <f t="shared" si="778"/>
        <v>0</v>
      </c>
      <c r="F6669" s="126">
        <v>0</v>
      </c>
      <c r="G6669">
        <f t="shared" si="780"/>
        <v>0</v>
      </c>
      <c r="H6669">
        <f t="shared" si="776"/>
        <v>41.801344791306349</v>
      </c>
      <c r="I6669">
        <f t="shared" si="777"/>
        <v>34.219589719360819</v>
      </c>
      <c r="J6669">
        <f t="shared" si="775"/>
        <v>0</v>
      </c>
      <c r="K6669" s="66"/>
      <c r="M6669" s="66"/>
      <c r="Q6669" s="66"/>
      <c r="S6669" s="6">
        <f t="shared" si="771"/>
        <v>34.219589719360819</v>
      </c>
      <c r="T6669" s="6">
        <f t="shared" si="772"/>
        <v>0</v>
      </c>
      <c r="U6669" s="6">
        <f t="shared" si="773"/>
        <v>41.801344791306349</v>
      </c>
      <c r="V6669" s="6">
        <f t="shared" si="774"/>
        <v>0</v>
      </c>
    </row>
    <row r="6670" spans="1:22">
      <c r="A6670" s="12">
        <f t="shared" si="779"/>
        <v>0</v>
      </c>
      <c r="B6670" t="str">
        <f>YEAR(C6670)&amp;VLOOKUP(MONTH(C6670),lookup!$G$2:$N$13,8)</f>
        <v>2026M07</v>
      </c>
      <c r="C6670" s="7">
        <f t="shared" si="781"/>
        <v>46207</v>
      </c>
      <c r="D6670" s="126">
        <v>0</v>
      </c>
      <c r="E6670">
        <f t="shared" si="778"/>
        <v>0</v>
      </c>
      <c r="F6670" s="126">
        <v>0</v>
      </c>
      <c r="G6670">
        <f t="shared" si="780"/>
        <v>0</v>
      </c>
      <c r="H6670">
        <f t="shared" si="776"/>
        <v>41.737653572995455</v>
      </c>
      <c r="I6670">
        <f t="shared" si="777"/>
        <v>34.169197853351669</v>
      </c>
      <c r="J6670">
        <f t="shared" si="775"/>
        <v>0</v>
      </c>
      <c r="K6670" s="66"/>
      <c r="M6670" s="66"/>
      <c r="Q6670" s="66"/>
      <c r="S6670" s="6">
        <f t="shared" si="771"/>
        <v>34.169197853351669</v>
      </c>
      <c r="T6670" s="6">
        <f t="shared" si="772"/>
        <v>0</v>
      </c>
      <c r="U6670" s="6">
        <f t="shared" si="773"/>
        <v>41.737653572995455</v>
      </c>
      <c r="V6670" s="6">
        <f t="shared" si="774"/>
        <v>0</v>
      </c>
    </row>
    <row r="6671" spans="1:22">
      <c r="A6671" s="12">
        <f t="shared" si="779"/>
        <v>0</v>
      </c>
      <c r="B6671" t="str">
        <f>YEAR(C6671)&amp;VLOOKUP(MONTH(C6671),lookup!$G$2:$N$13,8)</f>
        <v>2026M07</v>
      </c>
      <c r="C6671" s="7">
        <f t="shared" si="781"/>
        <v>46208</v>
      </c>
      <c r="D6671" s="126">
        <v>0</v>
      </c>
      <c r="E6671">
        <f t="shared" si="778"/>
        <v>0</v>
      </c>
      <c r="F6671" s="126">
        <v>0</v>
      </c>
      <c r="G6671">
        <f t="shared" si="780"/>
        <v>0</v>
      </c>
      <c r="H6671">
        <f t="shared" si="776"/>
        <v>41.694977431197152</v>
      </c>
      <c r="I6671">
        <f t="shared" si="777"/>
        <v>34.130429757531019</v>
      </c>
      <c r="J6671">
        <f t="shared" si="775"/>
        <v>0</v>
      </c>
      <c r="K6671" s="66"/>
      <c r="M6671" s="66"/>
      <c r="Q6671" s="66"/>
      <c r="S6671" s="6">
        <f t="shared" si="771"/>
        <v>34.130429757531019</v>
      </c>
      <c r="T6671" s="6">
        <f t="shared" si="772"/>
        <v>0</v>
      </c>
      <c r="U6671" s="6">
        <f t="shared" si="773"/>
        <v>41.694977431197159</v>
      </c>
      <c r="V6671" s="6">
        <f t="shared" si="774"/>
        <v>0</v>
      </c>
    </row>
    <row r="6672" spans="1:22">
      <c r="A6672" s="12">
        <f t="shared" si="779"/>
        <v>0</v>
      </c>
      <c r="B6672" t="str">
        <f>YEAR(C6672)&amp;VLOOKUP(MONTH(C6672),lookup!$G$2:$N$13,8)</f>
        <v>2026M07</v>
      </c>
      <c r="C6672" s="7">
        <f t="shared" si="781"/>
        <v>46209</v>
      </c>
      <c r="D6672" s="126">
        <v>0</v>
      </c>
      <c r="E6672">
        <f t="shared" si="778"/>
        <v>0</v>
      </c>
      <c r="F6672" s="126">
        <v>0</v>
      </c>
      <c r="G6672">
        <f t="shared" si="780"/>
        <v>0</v>
      </c>
      <c r="H6672">
        <f t="shared" si="776"/>
        <v>41.654037301836908</v>
      </c>
      <c r="I6672">
        <f t="shared" si="777"/>
        <v>34.101657947229178</v>
      </c>
      <c r="J6672">
        <f t="shared" si="775"/>
        <v>0</v>
      </c>
      <c r="K6672" s="66"/>
      <c r="M6672" s="66"/>
      <c r="Q6672" s="66"/>
      <c r="S6672" s="6">
        <f t="shared" si="771"/>
        <v>34.101657947229178</v>
      </c>
      <c r="T6672" s="6">
        <f t="shared" si="772"/>
        <v>0</v>
      </c>
      <c r="U6672" s="6">
        <f t="shared" si="773"/>
        <v>41.654037301836908</v>
      </c>
      <c r="V6672" s="6">
        <f t="shared" si="774"/>
        <v>0</v>
      </c>
    </row>
    <row r="6673" spans="1:22">
      <c r="A6673" s="12">
        <f t="shared" si="779"/>
        <v>0</v>
      </c>
      <c r="B6673" t="str">
        <f>YEAR(C6673)&amp;VLOOKUP(MONTH(C6673),lookup!$G$2:$N$13,8)</f>
        <v>2026M07</v>
      </c>
      <c r="C6673" s="7">
        <f t="shared" si="781"/>
        <v>46210</v>
      </c>
      <c r="D6673" s="126">
        <v>0</v>
      </c>
      <c r="E6673">
        <f t="shared" si="778"/>
        <v>0</v>
      </c>
      <c r="F6673" s="126">
        <v>0</v>
      </c>
      <c r="G6673">
        <f t="shared" si="780"/>
        <v>0</v>
      </c>
      <c r="H6673">
        <f t="shared" si="776"/>
        <v>41.586914649107904</v>
      </c>
      <c r="I6673">
        <f t="shared" si="777"/>
        <v>34.051892004973993</v>
      </c>
      <c r="J6673">
        <f t="shared" si="775"/>
        <v>0</v>
      </c>
      <c r="K6673" s="66"/>
      <c r="M6673" s="66"/>
      <c r="Q6673" s="66"/>
      <c r="S6673" s="6">
        <f t="shared" si="771"/>
        <v>34.051892004973993</v>
      </c>
      <c r="T6673" s="6">
        <f t="shared" si="772"/>
        <v>0</v>
      </c>
      <c r="U6673" s="6">
        <f t="shared" si="773"/>
        <v>41.586914649107911</v>
      </c>
      <c r="V6673" s="6">
        <f t="shared" si="774"/>
        <v>0</v>
      </c>
    </row>
    <row r="6674" spans="1:22">
      <c r="A6674" s="12">
        <f t="shared" si="779"/>
        <v>0</v>
      </c>
      <c r="B6674" t="str">
        <f>YEAR(C6674)&amp;VLOOKUP(MONTH(C6674),lookup!$G$2:$N$13,8)</f>
        <v>2026M07</v>
      </c>
      <c r="C6674" s="7">
        <f t="shared" si="781"/>
        <v>46211</v>
      </c>
      <c r="D6674" s="126">
        <v>0</v>
      </c>
      <c r="E6674">
        <f t="shared" si="778"/>
        <v>0</v>
      </c>
      <c r="F6674" s="126">
        <v>0</v>
      </c>
      <c r="G6674">
        <f t="shared" si="780"/>
        <v>0</v>
      </c>
      <c r="H6674">
        <f t="shared" si="776"/>
        <v>41.51902013622712</v>
      </c>
      <c r="I6674">
        <f t="shared" si="777"/>
        <v>34.010419755064277</v>
      </c>
      <c r="J6674">
        <f t="shared" si="775"/>
        <v>0</v>
      </c>
      <c r="K6674" s="66"/>
      <c r="M6674" s="66"/>
      <c r="Q6674" s="66"/>
      <c r="S6674" s="6">
        <f t="shared" ref="S6674:S6737" si="782">AVERAGE(G6309+G5944+G5578+G5213+G4848)/5</f>
        <v>34.010419755064277</v>
      </c>
      <c r="T6674" s="6">
        <f t="shared" ref="T6674:T6737" si="783">S6674-I6674</f>
        <v>0</v>
      </c>
      <c r="U6674" s="6">
        <f t="shared" ref="U6674:U6737" si="784">(E4848+E5213+E5578+E5944+E6309)/5</f>
        <v>41.519020136227113</v>
      </c>
      <c r="V6674" s="6">
        <f t="shared" ref="V6674:V6737" si="785">U6674-H6674</f>
        <v>0</v>
      </c>
    </row>
    <row r="6675" spans="1:22">
      <c r="A6675" s="12">
        <f t="shared" si="779"/>
        <v>0</v>
      </c>
      <c r="B6675" t="str">
        <f>YEAR(C6675)&amp;VLOOKUP(MONTH(C6675),lookup!$G$2:$N$13,8)</f>
        <v>2026M07</v>
      </c>
      <c r="C6675" s="7">
        <f t="shared" si="781"/>
        <v>46212</v>
      </c>
      <c r="D6675" s="126">
        <v>0</v>
      </c>
      <c r="E6675">
        <f t="shared" si="778"/>
        <v>0</v>
      </c>
      <c r="F6675" s="126">
        <v>0</v>
      </c>
      <c r="G6675">
        <f t="shared" si="780"/>
        <v>0</v>
      </c>
      <c r="H6675">
        <f t="shared" si="776"/>
        <v>41.455972606407201</v>
      </c>
      <c r="I6675">
        <f t="shared" si="777"/>
        <v>33.961066533377981</v>
      </c>
      <c r="J6675">
        <f t="shared" si="775"/>
        <v>0</v>
      </c>
      <c r="K6675" s="66"/>
      <c r="M6675" s="66"/>
      <c r="Q6675" s="66"/>
      <c r="S6675" s="6">
        <f t="shared" si="782"/>
        <v>33.961066533377981</v>
      </c>
      <c r="T6675" s="6">
        <f t="shared" si="783"/>
        <v>0</v>
      </c>
      <c r="U6675" s="6">
        <f t="shared" si="784"/>
        <v>41.455972606407201</v>
      </c>
      <c r="V6675" s="6">
        <f t="shared" si="785"/>
        <v>0</v>
      </c>
    </row>
    <row r="6676" spans="1:22">
      <c r="A6676" s="12">
        <f t="shared" si="779"/>
        <v>0</v>
      </c>
      <c r="B6676" t="str">
        <f>YEAR(C6676)&amp;VLOOKUP(MONTH(C6676),lookup!$G$2:$N$13,8)</f>
        <v>2026M07</v>
      </c>
      <c r="C6676" s="7">
        <f t="shared" si="781"/>
        <v>46213</v>
      </c>
      <c r="D6676" s="126">
        <v>0</v>
      </c>
      <c r="E6676">
        <f t="shared" si="778"/>
        <v>0</v>
      </c>
      <c r="F6676" s="126">
        <v>0</v>
      </c>
      <c r="G6676">
        <f t="shared" si="780"/>
        <v>0</v>
      </c>
      <c r="H6676">
        <f t="shared" si="776"/>
        <v>41.376599811163672</v>
      </c>
      <c r="I6676">
        <f t="shared" si="777"/>
        <v>33.900403556106319</v>
      </c>
      <c r="J6676">
        <f t="shared" si="775"/>
        <v>0</v>
      </c>
      <c r="K6676" s="66"/>
      <c r="M6676" s="66"/>
      <c r="Q6676" s="66"/>
      <c r="S6676" s="6">
        <f t="shared" si="782"/>
        <v>33.900403556106319</v>
      </c>
      <c r="T6676" s="6">
        <f t="shared" si="783"/>
        <v>0</v>
      </c>
      <c r="U6676" s="6">
        <f t="shared" si="784"/>
        <v>41.376599811163672</v>
      </c>
      <c r="V6676" s="6">
        <f t="shared" si="785"/>
        <v>0</v>
      </c>
    </row>
    <row r="6677" spans="1:22">
      <c r="A6677" s="12">
        <f t="shared" si="779"/>
        <v>0</v>
      </c>
      <c r="B6677" t="str">
        <f>YEAR(C6677)&amp;VLOOKUP(MONTH(C6677),lookup!$G$2:$N$13,8)</f>
        <v>2026M07</v>
      </c>
      <c r="C6677" s="7">
        <f t="shared" si="781"/>
        <v>46214</v>
      </c>
      <c r="D6677" s="126">
        <v>0</v>
      </c>
      <c r="E6677">
        <f t="shared" si="778"/>
        <v>0</v>
      </c>
      <c r="F6677" s="126">
        <v>0</v>
      </c>
      <c r="G6677">
        <f t="shared" si="780"/>
        <v>0</v>
      </c>
      <c r="H6677">
        <f t="shared" si="776"/>
        <v>41.277430976633205</v>
      </c>
      <c r="I6677">
        <f t="shared" si="777"/>
        <v>33.828354424125322</v>
      </c>
      <c r="J6677">
        <f t="shared" si="775"/>
        <v>0</v>
      </c>
      <c r="K6677" s="66"/>
      <c r="M6677" s="66"/>
      <c r="Q6677" s="66"/>
      <c r="S6677" s="6">
        <f t="shared" si="782"/>
        <v>33.828354424125322</v>
      </c>
      <c r="T6677" s="6">
        <f t="shared" si="783"/>
        <v>0</v>
      </c>
      <c r="U6677" s="6">
        <f t="shared" si="784"/>
        <v>41.277430976633205</v>
      </c>
      <c r="V6677" s="6">
        <f t="shared" si="785"/>
        <v>0</v>
      </c>
    </row>
    <row r="6678" spans="1:22">
      <c r="A6678" s="12">
        <f t="shared" si="779"/>
        <v>0</v>
      </c>
      <c r="B6678" t="str">
        <f>YEAR(C6678)&amp;VLOOKUP(MONTH(C6678),lookup!$G$2:$N$13,8)</f>
        <v>2026M07</v>
      </c>
      <c r="C6678" s="7">
        <f t="shared" si="781"/>
        <v>46215</v>
      </c>
      <c r="D6678" s="126">
        <v>0</v>
      </c>
      <c r="E6678">
        <f t="shared" si="778"/>
        <v>0</v>
      </c>
      <c r="F6678" s="126">
        <v>0</v>
      </c>
      <c r="G6678">
        <f t="shared" si="780"/>
        <v>0</v>
      </c>
      <c r="H6678">
        <f t="shared" si="776"/>
        <v>41.180912555160475</v>
      </c>
      <c r="I6678">
        <f t="shared" si="777"/>
        <v>33.756640282766298</v>
      </c>
      <c r="J6678">
        <f t="shared" si="775"/>
        <v>0</v>
      </c>
      <c r="K6678" s="66"/>
      <c r="M6678" s="66"/>
      <c r="Q6678" s="66"/>
      <c r="S6678" s="6">
        <f t="shared" si="782"/>
        <v>33.756640282766298</v>
      </c>
      <c r="T6678" s="6">
        <f t="shared" si="783"/>
        <v>0</v>
      </c>
      <c r="U6678" s="6">
        <f t="shared" si="784"/>
        <v>41.180912555160475</v>
      </c>
      <c r="V6678" s="6">
        <f t="shared" si="785"/>
        <v>0</v>
      </c>
    </row>
    <row r="6679" spans="1:22">
      <c r="A6679" s="12">
        <f t="shared" si="779"/>
        <v>0</v>
      </c>
      <c r="B6679" t="str">
        <f>YEAR(C6679)&amp;VLOOKUP(MONTH(C6679),lookup!$G$2:$N$13,8)</f>
        <v>2026M07</v>
      </c>
      <c r="C6679" s="7">
        <f t="shared" si="781"/>
        <v>46216</v>
      </c>
      <c r="D6679" s="126">
        <v>0</v>
      </c>
      <c r="E6679">
        <f t="shared" si="778"/>
        <v>0</v>
      </c>
      <c r="F6679" s="126">
        <v>0</v>
      </c>
      <c r="G6679">
        <f t="shared" si="780"/>
        <v>0</v>
      </c>
      <c r="H6679">
        <f t="shared" si="776"/>
        <v>41.075409993813388</v>
      </c>
      <c r="I6679">
        <f t="shared" si="777"/>
        <v>33.6773264783249</v>
      </c>
      <c r="J6679">
        <f t="shared" si="775"/>
        <v>0</v>
      </c>
      <c r="K6679" s="66"/>
      <c r="M6679" s="66"/>
      <c r="Q6679" s="66"/>
      <c r="S6679" s="6">
        <f t="shared" si="782"/>
        <v>33.6773264783249</v>
      </c>
      <c r="T6679" s="6">
        <f t="shared" si="783"/>
        <v>0</v>
      </c>
      <c r="U6679" s="6">
        <f t="shared" si="784"/>
        <v>41.075409993813388</v>
      </c>
      <c r="V6679" s="6">
        <f t="shared" si="785"/>
        <v>0</v>
      </c>
    </row>
    <row r="6680" spans="1:22">
      <c r="A6680" s="12">
        <f t="shared" si="779"/>
        <v>0</v>
      </c>
      <c r="B6680" t="str">
        <f>YEAR(C6680)&amp;VLOOKUP(MONTH(C6680),lookup!$G$2:$N$13,8)</f>
        <v>2026M07</v>
      </c>
      <c r="C6680" s="7">
        <f t="shared" si="781"/>
        <v>46217</v>
      </c>
      <c r="D6680" s="126">
        <v>0</v>
      </c>
      <c r="E6680">
        <f t="shared" si="778"/>
        <v>0</v>
      </c>
      <c r="F6680" s="126">
        <v>0</v>
      </c>
      <c r="G6680">
        <f t="shared" si="780"/>
        <v>0</v>
      </c>
      <c r="H6680">
        <f t="shared" si="776"/>
        <v>40.970045665777008</v>
      </c>
      <c r="I6680">
        <f t="shared" si="777"/>
        <v>33.584900369163002</v>
      </c>
      <c r="J6680">
        <f t="shared" si="775"/>
        <v>0</v>
      </c>
      <c r="K6680" s="66"/>
      <c r="M6680" s="66"/>
      <c r="Q6680" s="66"/>
      <c r="S6680" s="6">
        <f t="shared" si="782"/>
        <v>33.584900369163002</v>
      </c>
      <c r="T6680" s="6">
        <f t="shared" si="783"/>
        <v>0</v>
      </c>
      <c r="U6680" s="6">
        <f t="shared" si="784"/>
        <v>40.970045665777015</v>
      </c>
      <c r="V6680" s="6">
        <f t="shared" si="785"/>
        <v>0</v>
      </c>
    </row>
    <row r="6681" spans="1:22">
      <c r="A6681" s="12">
        <f t="shared" si="779"/>
        <v>0</v>
      </c>
      <c r="B6681" t="str">
        <f>YEAR(C6681)&amp;VLOOKUP(MONTH(C6681),lookup!$G$2:$N$13,8)</f>
        <v>2026M07</v>
      </c>
      <c r="C6681" s="7">
        <f t="shared" si="781"/>
        <v>46218</v>
      </c>
      <c r="D6681" s="126">
        <v>0</v>
      </c>
      <c r="E6681">
        <f t="shared" si="778"/>
        <v>0</v>
      </c>
      <c r="F6681" s="126">
        <v>0</v>
      </c>
      <c r="G6681">
        <f t="shared" si="780"/>
        <v>0</v>
      </c>
      <c r="H6681">
        <f t="shared" si="776"/>
        <v>40.857816863044214</v>
      </c>
      <c r="I6681">
        <f t="shared" si="777"/>
        <v>33.504807911774648</v>
      </c>
      <c r="J6681">
        <f t="shared" si="775"/>
        <v>0</v>
      </c>
      <c r="K6681" s="66"/>
      <c r="M6681" s="66"/>
      <c r="Q6681" s="66"/>
      <c r="S6681" s="6">
        <f t="shared" si="782"/>
        <v>33.504807911774648</v>
      </c>
      <c r="T6681" s="6">
        <f t="shared" si="783"/>
        <v>0</v>
      </c>
      <c r="U6681" s="6">
        <f t="shared" si="784"/>
        <v>40.857816863044221</v>
      </c>
      <c r="V6681" s="6">
        <f t="shared" si="785"/>
        <v>0</v>
      </c>
    </row>
    <row r="6682" spans="1:22">
      <c r="A6682" s="12">
        <f t="shared" si="779"/>
        <v>0</v>
      </c>
      <c r="B6682" t="str">
        <f>YEAR(C6682)&amp;VLOOKUP(MONTH(C6682),lookup!$G$2:$N$13,8)</f>
        <v>2026M07</v>
      </c>
      <c r="C6682" s="7">
        <f t="shared" si="781"/>
        <v>46219</v>
      </c>
      <c r="D6682" s="126">
        <v>0</v>
      </c>
      <c r="E6682">
        <f t="shared" si="778"/>
        <v>0</v>
      </c>
      <c r="F6682" s="126">
        <v>0</v>
      </c>
      <c r="G6682">
        <f t="shared" si="780"/>
        <v>0</v>
      </c>
      <c r="H6682">
        <f t="shared" si="776"/>
        <v>40.748182849008387</v>
      </c>
      <c r="I6682">
        <f t="shared" si="777"/>
        <v>33.428602159898368</v>
      </c>
      <c r="J6682">
        <f t="shared" si="775"/>
        <v>0</v>
      </c>
      <c r="K6682" s="66"/>
      <c r="M6682" s="66"/>
      <c r="Q6682" s="66"/>
      <c r="S6682" s="6">
        <f t="shared" si="782"/>
        <v>33.428602159898368</v>
      </c>
      <c r="T6682" s="6">
        <f t="shared" si="783"/>
        <v>0</v>
      </c>
      <c r="U6682" s="6">
        <f t="shared" si="784"/>
        <v>40.748182849008387</v>
      </c>
      <c r="V6682" s="6">
        <f t="shared" si="785"/>
        <v>0</v>
      </c>
    </row>
    <row r="6683" spans="1:22">
      <c r="A6683" s="12">
        <f t="shared" si="779"/>
        <v>0</v>
      </c>
      <c r="B6683" t="str">
        <f>YEAR(C6683)&amp;VLOOKUP(MONTH(C6683),lookup!$G$2:$N$13,8)</f>
        <v>2026M07</v>
      </c>
      <c r="C6683" s="7">
        <f t="shared" si="781"/>
        <v>46220</v>
      </c>
      <c r="D6683" s="126">
        <v>0</v>
      </c>
      <c r="E6683">
        <f t="shared" si="778"/>
        <v>0</v>
      </c>
      <c r="F6683" s="126">
        <v>0</v>
      </c>
      <c r="G6683">
        <f t="shared" si="780"/>
        <v>0</v>
      </c>
      <c r="H6683">
        <f t="shared" si="776"/>
        <v>40.642294650950227</v>
      </c>
      <c r="I6683">
        <f t="shared" si="777"/>
        <v>33.349896990069446</v>
      </c>
      <c r="J6683">
        <f t="shared" si="775"/>
        <v>0</v>
      </c>
      <c r="K6683" s="66"/>
      <c r="M6683" s="66"/>
      <c r="Q6683" s="66"/>
      <c r="S6683" s="6">
        <f t="shared" si="782"/>
        <v>33.349896990069446</v>
      </c>
      <c r="T6683" s="6">
        <f t="shared" si="783"/>
        <v>0</v>
      </c>
      <c r="U6683" s="6">
        <f t="shared" si="784"/>
        <v>40.642294650950227</v>
      </c>
      <c r="V6683" s="6">
        <f t="shared" si="785"/>
        <v>0</v>
      </c>
    </row>
    <row r="6684" spans="1:22">
      <c r="A6684" s="12">
        <f t="shared" si="779"/>
        <v>0</v>
      </c>
      <c r="B6684" t="str">
        <f>YEAR(C6684)&amp;VLOOKUP(MONTH(C6684),lookup!$G$2:$N$13,8)</f>
        <v>2026M07</v>
      </c>
      <c r="C6684" s="7">
        <f t="shared" si="781"/>
        <v>46221</v>
      </c>
      <c r="D6684" s="126">
        <v>0</v>
      </c>
      <c r="E6684">
        <f t="shared" si="778"/>
        <v>0</v>
      </c>
      <c r="F6684" s="126">
        <v>0</v>
      </c>
      <c r="G6684">
        <f t="shared" si="780"/>
        <v>0</v>
      </c>
      <c r="H6684">
        <f t="shared" si="776"/>
        <v>40.526079845849623</v>
      </c>
      <c r="I6684">
        <f t="shared" si="777"/>
        <v>33.26788943570584</v>
      </c>
      <c r="J6684">
        <f t="shared" si="775"/>
        <v>0</v>
      </c>
      <c r="K6684" s="66"/>
      <c r="M6684" s="66"/>
      <c r="Q6684" s="66"/>
      <c r="S6684" s="6">
        <f t="shared" si="782"/>
        <v>33.26788943570584</v>
      </c>
      <c r="T6684" s="6">
        <f t="shared" si="783"/>
        <v>0</v>
      </c>
      <c r="U6684" s="6">
        <f t="shared" si="784"/>
        <v>40.526079845849623</v>
      </c>
      <c r="V6684" s="6">
        <f t="shared" si="785"/>
        <v>0</v>
      </c>
    </row>
    <row r="6685" spans="1:22">
      <c r="A6685" s="12">
        <f t="shared" si="779"/>
        <v>0</v>
      </c>
      <c r="B6685" t="str">
        <f>YEAR(C6685)&amp;VLOOKUP(MONTH(C6685),lookup!$G$2:$N$13,8)</f>
        <v>2026M07</v>
      </c>
      <c r="C6685" s="7">
        <f t="shared" si="781"/>
        <v>46222</v>
      </c>
      <c r="D6685" s="126">
        <v>0</v>
      </c>
      <c r="E6685">
        <f t="shared" si="778"/>
        <v>0</v>
      </c>
      <c r="F6685" s="126">
        <v>0</v>
      </c>
      <c r="G6685">
        <f t="shared" si="780"/>
        <v>0</v>
      </c>
      <c r="H6685">
        <f t="shared" si="776"/>
        <v>40.436826026585983</v>
      </c>
      <c r="I6685">
        <f t="shared" si="777"/>
        <v>33.201793728068097</v>
      </c>
      <c r="J6685">
        <f t="shared" si="775"/>
        <v>0</v>
      </c>
      <c r="K6685" s="66"/>
      <c r="M6685" s="66"/>
      <c r="Q6685" s="66"/>
      <c r="S6685" s="6">
        <f t="shared" si="782"/>
        <v>33.201793728068097</v>
      </c>
      <c r="T6685" s="6">
        <f t="shared" si="783"/>
        <v>0</v>
      </c>
      <c r="U6685" s="6">
        <f t="shared" si="784"/>
        <v>40.436826026585983</v>
      </c>
      <c r="V6685" s="6">
        <f t="shared" si="785"/>
        <v>0</v>
      </c>
    </row>
    <row r="6686" spans="1:22">
      <c r="A6686" s="12">
        <f t="shared" si="779"/>
        <v>0</v>
      </c>
      <c r="B6686" t="str">
        <f>YEAR(C6686)&amp;VLOOKUP(MONTH(C6686),lookup!$G$2:$N$13,8)</f>
        <v>2026M07</v>
      </c>
      <c r="C6686" s="7">
        <f t="shared" si="781"/>
        <v>46223</v>
      </c>
      <c r="D6686" s="126">
        <v>0</v>
      </c>
      <c r="E6686">
        <f t="shared" si="778"/>
        <v>0</v>
      </c>
      <c r="F6686" s="126">
        <v>0</v>
      </c>
      <c r="G6686">
        <f t="shared" si="780"/>
        <v>0</v>
      </c>
      <c r="H6686">
        <f t="shared" si="776"/>
        <v>40.342353037773627</v>
      </c>
      <c r="I6686">
        <f t="shared" si="777"/>
        <v>33.151681214624574</v>
      </c>
      <c r="J6686">
        <f t="shared" si="775"/>
        <v>0</v>
      </c>
      <c r="K6686" s="66"/>
      <c r="M6686" s="66"/>
      <c r="Q6686" s="66"/>
      <c r="S6686" s="6">
        <f t="shared" si="782"/>
        <v>33.151681214624574</v>
      </c>
      <c r="T6686" s="6">
        <f t="shared" si="783"/>
        <v>0</v>
      </c>
      <c r="U6686" s="6">
        <f t="shared" si="784"/>
        <v>40.342353037773627</v>
      </c>
      <c r="V6686" s="6">
        <f t="shared" si="785"/>
        <v>0</v>
      </c>
    </row>
    <row r="6687" spans="1:22">
      <c r="A6687" s="12">
        <f t="shared" si="779"/>
        <v>0</v>
      </c>
      <c r="B6687" t="str">
        <f>YEAR(C6687)&amp;VLOOKUP(MONTH(C6687),lookup!$G$2:$N$13,8)</f>
        <v>2026M07</v>
      </c>
      <c r="C6687" s="7">
        <f t="shared" si="781"/>
        <v>46224</v>
      </c>
      <c r="D6687" s="126">
        <v>0</v>
      </c>
      <c r="E6687">
        <f t="shared" si="778"/>
        <v>0</v>
      </c>
      <c r="F6687" s="126">
        <v>0</v>
      </c>
      <c r="G6687">
        <f t="shared" si="780"/>
        <v>0</v>
      </c>
      <c r="H6687">
        <f t="shared" si="776"/>
        <v>40.254344861910866</v>
      </c>
      <c r="I6687">
        <f t="shared" si="777"/>
        <v>33.087337628523201</v>
      </c>
      <c r="J6687">
        <f t="shared" si="775"/>
        <v>0</v>
      </c>
      <c r="K6687" s="66"/>
      <c r="M6687" s="66"/>
      <c r="Q6687" s="66"/>
      <c r="S6687" s="6">
        <f t="shared" si="782"/>
        <v>33.087337628523201</v>
      </c>
      <c r="T6687" s="6">
        <f t="shared" si="783"/>
        <v>0</v>
      </c>
      <c r="U6687" s="6">
        <f t="shared" si="784"/>
        <v>40.254344861910866</v>
      </c>
      <c r="V6687" s="6">
        <f t="shared" si="785"/>
        <v>0</v>
      </c>
    </row>
    <row r="6688" spans="1:22">
      <c r="A6688" s="12">
        <f t="shared" si="779"/>
        <v>0</v>
      </c>
      <c r="B6688" t="str">
        <f>YEAR(C6688)&amp;VLOOKUP(MONTH(C6688),lookup!$G$2:$N$13,8)</f>
        <v>2026M07</v>
      </c>
      <c r="C6688" s="7">
        <f t="shared" si="781"/>
        <v>46225</v>
      </c>
      <c r="D6688" s="126">
        <v>0</v>
      </c>
      <c r="E6688">
        <f t="shared" si="778"/>
        <v>0</v>
      </c>
      <c r="F6688" s="126">
        <v>0</v>
      </c>
      <c r="G6688">
        <f t="shared" si="780"/>
        <v>0</v>
      </c>
      <c r="H6688">
        <f t="shared" si="776"/>
        <v>40.146198470146714</v>
      </c>
      <c r="I6688">
        <f t="shared" si="777"/>
        <v>33.00839129358851</v>
      </c>
      <c r="J6688">
        <f t="shared" ref="J6688:J6751" si="786">INDEX(L:AW,MATCH(C6688,C:C,0),MATCH($J$1,$L$1:$AW$1,0))*(IF(K6688=$S$1,1,IF(M6688=$S$1,1,IF(O6688=$S$1,1,IF(Q6688=$S$1,1,0)))))</f>
        <v>0</v>
      </c>
      <c r="K6688" s="66"/>
      <c r="M6688" s="66"/>
      <c r="Q6688" s="66"/>
      <c r="S6688" s="6">
        <f t="shared" si="782"/>
        <v>33.00839129358851</v>
      </c>
      <c r="T6688" s="6">
        <f t="shared" si="783"/>
        <v>0</v>
      </c>
      <c r="U6688" s="6">
        <f t="shared" si="784"/>
        <v>40.146198470146714</v>
      </c>
      <c r="V6688" s="6">
        <f t="shared" si="785"/>
        <v>0</v>
      </c>
    </row>
    <row r="6689" spans="1:22">
      <c r="A6689" s="12">
        <f t="shared" si="779"/>
        <v>0</v>
      </c>
      <c r="B6689" t="str">
        <f>YEAR(C6689)&amp;VLOOKUP(MONTH(C6689),lookup!$G$2:$N$13,8)</f>
        <v>2026M07</v>
      </c>
      <c r="C6689" s="7">
        <f t="shared" si="781"/>
        <v>46226</v>
      </c>
      <c r="D6689" s="126">
        <v>0</v>
      </c>
      <c r="E6689">
        <f t="shared" si="778"/>
        <v>0</v>
      </c>
      <c r="F6689" s="126">
        <v>0</v>
      </c>
      <c r="G6689">
        <f t="shared" si="780"/>
        <v>0</v>
      </c>
      <c r="H6689">
        <f t="shared" ref="H6689:H6752" si="787">IF(INDEX(D:D,MATCH(DATE(YEAR($C6689)-1,MONTH($C6689),DAY($C6689)),$C:$C,0),1)=0,0,(INDEX(E:E,MATCH(DATE(YEAR($C6689)-1,MONTH($C6689),DAY($C6689)),$C:$C,0),1)+INDEX(E:E,MATCH(DATE(YEAR($C6689)-2,MONTH($C6689),DAY($C6689)),$C:$C,0),1)+INDEX(E:E,MATCH(DATE(YEAR($C6689)-3,MONTH($C6689),DAY($C6689)),$C:$C,0),1)+INDEX(E:E,MATCH(DATE(YEAR($C6689)-4,MONTH($C6689),DAY($C6689)),$C:$C,0),1)+INDEX(E:E,MATCH(DATE(YEAR($C6689)-5,MONTH($C6689),DAY($C6689)),$C:$C,0),1))/5)</f>
        <v>40.062362415865849</v>
      </c>
      <c r="I6689">
        <f t="shared" ref="I6689:I6752" si="788">IF(INDEX(D:D,MATCH(DATE(YEAR($C6689)-1,MONTH($C6689),DAY($C6689)),$C:$C,0),1)=0,0,(INDEX(G:G,MATCH(DATE(YEAR($C6689)-1,MONTH($C6689),DAY($C6689)),$C:$C,0),1)+INDEX(G:G,MATCH(DATE(YEAR($C6689)-2,MONTH($C6689),DAY($C6689)),$C:$C,0),1)+INDEX(G:G,MATCH(DATE(YEAR($C6689)-3,MONTH($C6689),DAY($C6689)),$C:$C,0),1)+INDEX(G:G,MATCH(DATE(YEAR($C6689)-4,MONTH($C6689),DAY($C6689)),$C:$C,0),1)+INDEX(G:G,MATCH(DATE(YEAR($C6689)-5,MONTH($C6689),DAY($C6689)),$C:$C,0),1))/5)</f>
        <v>32.948174786210132</v>
      </c>
      <c r="J6689">
        <f t="shared" si="786"/>
        <v>0</v>
      </c>
      <c r="K6689" s="66"/>
      <c r="M6689" s="66"/>
      <c r="Q6689" s="66"/>
      <c r="S6689" s="6">
        <f t="shared" si="782"/>
        <v>32.948174786210132</v>
      </c>
      <c r="T6689" s="6">
        <f t="shared" si="783"/>
        <v>0</v>
      </c>
      <c r="U6689" s="6">
        <f t="shared" si="784"/>
        <v>40.062362415865849</v>
      </c>
      <c r="V6689" s="6">
        <f t="shared" si="785"/>
        <v>0</v>
      </c>
    </row>
    <row r="6690" spans="1:22">
      <c r="A6690" s="12">
        <f t="shared" si="779"/>
        <v>0</v>
      </c>
      <c r="B6690" t="str">
        <f>YEAR(C6690)&amp;VLOOKUP(MONTH(C6690),lookup!$G$2:$N$13,8)</f>
        <v>2026M07</v>
      </c>
      <c r="C6690" s="7">
        <f t="shared" si="781"/>
        <v>46227</v>
      </c>
      <c r="D6690" s="126">
        <v>0</v>
      </c>
      <c r="E6690">
        <f t="shared" si="778"/>
        <v>0</v>
      </c>
      <c r="F6690" s="126">
        <v>0</v>
      </c>
      <c r="G6690">
        <f t="shared" si="780"/>
        <v>0</v>
      </c>
      <c r="H6690">
        <f t="shared" si="787"/>
        <v>39.974688679947974</v>
      </c>
      <c r="I6690">
        <f t="shared" si="788"/>
        <v>32.885423106492581</v>
      </c>
      <c r="J6690">
        <f t="shared" si="786"/>
        <v>0</v>
      </c>
      <c r="K6690" s="66"/>
      <c r="M6690" s="66"/>
      <c r="Q6690" s="66"/>
      <c r="S6690" s="6">
        <f t="shared" si="782"/>
        <v>32.885423106492581</v>
      </c>
      <c r="T6690" s="6">
        <f t="shared" si="783"/>
        <v>0</v>
      </c>
      <c r="U6690" s="6">
        <f t="shared" si="784"/>
        <v>39.974688679947974</v>
      </c>
      <c r="V6690" s="6">
        <f t="shared" si="785"/>
        <v>0</v>
      </c>
    </row>
    <row r="6691" spans="1:22">
      <c r="A6691" s="12">
        <f t="shared" si="779"/>
        <v>0</v>
      </c>
      <c r="B6691" t="str">
        <f>YEAR(C6691)&amp;VLOOKUP(MONTH(C6691),lookup!$G$2:$N$13,8)</f>
        <v>2026M07</v>
      </c>
      <c r="C6691" s="7">
        <f t="shared" si="781"/>
        <v>46228</v>
      </c>
      <c r="D6691" s="126">
        <v>0</v>
      </c>
      <c r="E6691">
        <f t="shared" si="778"/>
        <v>0</v>
      </c>
      <c r="F6691" s="126">
        <v>0</v>
      </c>
      <c r="G6691">
        <f t="shared" si="780"/>
        <v>0</v>
      </c>
      <c r="H6691">
        <f t="shared" si="787"/>
        <v>39.871217035673759</v>
      </c>
      <c r="I6691">
        <f t="shared" si="788"/>
        <v>32.821790440701058</v>
      </c>
      <c r="J6691">
        <f t="shared" si="786"/>
        <v>0</v>
      </c>
      <c r="K6691" s="66"/>
      <c r="M6691" s="66"/>
      <c r="Q6691" s="66"/>
      <c r="S6691" s="6">
        <f t="shared" si="782"/>
        <v>32.821790440701058</v>
      </c>
      <c r="T6691" s="6">
        <f t="shared" si="783"/>
        <v>0</v>
      </c>
      <c r="U6691" s="6">
        <f t="shared" si="784"/>
        <v>39.871217035673759</v>
      </c>
      <c r="V6691" s="6">
        <f t="shared" si="785"/>
        <v>0</v>
      </c>
    </row>
    <row r="6692" spans="1:22">
      <c r="A6692" s="12">
        <f t="shared" si="779"/>
        <v>0</v>
      </c>
      <c r="B6692" t="str">
        <f>YEAR(C6692)&amp;VLOOKUP(MONTH(C6692),lookup!$G$2:$N$13,8)</f>
        <v>2026M07</v>
      </c>
      <c r="C6692" s="7">
        <f t="shared" si="781"/>
        <v>46229</v>
      </c>
      <c r="D6692" s="126">
        <v>0</v>
      </c>
      <c r="E6692">
        <f t="shared" si="778"/>
        <v>0</v>
      </c>
      <c r="F6692" s="126">
        <v>0</v>
      </c>
      <c r="G6692">
        <f t="shared" si="780"/>
        <v>0</v>
      </c>
      <c r="H6692">
        <f t="shared" si="787"/>
        <v>39.801081291128426</v>
      </c>
      <c r="I6692">
        <f t="shared" si="788"/>
        <v>32.769224853805817</v>
      </c>
      <c r="J6692">
        <f t="shared" si="786"/>
        <v>0</v>
      </c>
      <c r="K6692" s="66"/>
      <c r="M6692" s="66"/>
      <c r="Q6692" s="66"/>
      <c r="S6692" s="6">
        <f t="shared" si="782"/>
        <v>32.769224853805817</v>
      </c>
      <c r="T6692" s="6">
        <f t="shared" si="783"/>
        <v>0</v>
      </c>
      <c r="U6692" s="6">
        <f t="shared" si="784"/>
        <v>39.801081291128426</v>
      </c>
      <c r="V6692" s="6">
        <f t="shared" si="785"/>
        <v>0</v>
      </c>
    </row>
    <row r="6693" spans="1:22">
      <c r="A6693" s="12">
        <f t="shared" si="779"/>
        <v>0</v>
      </c>
      <c r="B6693" t="str">
        <f>YEAR(C6693)&amp;VLOOKUP(MONTH(C6693),lookup!$G$2:$N$13,8)</f>
        <v>2026M07</v>
      </c>
      <c r="C6693" s="7">
        <f t="shared" si="781"/>
        <v>46230</v>
      </c>
      <c r="D6693" s="126">
        <v>0</v>
      </c>
      <c r="E6693">
        <f t="shared" si="778"/>
        <v>0</v>
      </c>
      <c r="F6693" s="126">
        <v>0</v>
      </c>
      <c r="G6693">
        <f t="shared" si="780"/>
        <v>0</v>
      </c>
      <c r="H6693">
        <f t="shared" si="787"/>
        <v>39.730396420258884</v>
      </c>
      <c r="I6693">
        <f t="shared" si="788"/>
        <v>32.734594163401212</v>
      </c>
      <c r="J6693">
        <f t="shared" si="786"/>
        <v>0</v>
      </c>
      <c r="K6693" s="66"/>
      <c r="M6693" s="66"/>
      <c r="Q6693" s="66"/>
      <c r="S6693" s="6">
        <f t="shared" si="782"/>
        <v>32.734594163401212</v>
      </c>
      <c r="T6693" s="6">
        <f t="shared" si="783"/>
        <v>0</v>
      </c>
      <c r="U6693" s="6">
        <f t="shared" si="784"/>
        <v>39.730396420258884</v>
      </c>
      <c r="V6693" s="6">
        <f t="shared" si="785"/>
        <v>0</v>
      </c>
    </row>
    <row r="6694" spans="1:22">
      <c r="A6694" s="12">
        <f t="shared" si="779"/>
        <v>0</v>
      </c>
      <c r="B6694" t="str">
        <f>YEAR(C6694)&amp;VLOOKUP(MONTH(C6694),lookup!$G$2:$N$13,8)</f>
        <v>2026M07</v>
      </c>
      <c r="C6694" s="7">
        <f t="shared" si="781"/>
        <v>46231</v>
      </c>
      <c r="D6694" s="126">
        <v>0</v>
      </c>
      <c r="E6694">
        <f t="shared" si="778"/>
        <v>0</v>
      </c>
      <c r="F6694" s="126">
        <v>0</v>
      </c>
      <c r="G6694">
        <f t="shared" si="780"/>
        <v>0</v>
      </c>
      <c r="H6694">
        <f t="shared" si="787"/>
        <v>39.698706245744653</v>
      </c>
      <c r="I6694">
        <f t="shared" si="788"/>
        <v>32.72332657482022</v>
      </c>
      <c r="J6694">
        <f t="shared" si="786"/>
        <v>0</v>
      </c>
      <c r="K6694" s="66"/>
      <c r="M6694" s="66"/>
      <c r="Q6694" s="66"/>
      <c r="S6694" s="6">
        <f t="shared" si="782"/>
        <v>32.72332657482022</v>
      </c>
      <c r="T6694" s="6">
        <f t="shared" si="783"/>
        <v>0</v>
      </c>
      <c r="U6694" s="6">
        <f t="shared" si="784"/>
        <v>39.698706245744646</v>
      </c>
      <c r="V6694" s="6">
        <f t="shared" si="785"/>
        <v>0</v>
      </c>
    </row>
    <row r="6695" spans="1:22">
      <c r="A6695" s="12">
        <f t="shared" si="779"/>
        <v>0</v>
      </c>
      <c r="B6695" t="str">
        <f>YEAR(C6695)&amp;VLOOKUP(MONTH(C6695),lookup!$G$2:$N$13,8)</f>
        <v>2026M07</v>
      </c>
      <c r="C6695" s="7">
        <f t="shared" si="781"/>
        <v>46232</v>
      </c>
      <c r="D6695" s="126">
        <v>0</v>
      </c>
      <c r="E6695">
        <f t="shared" si="778"/>
        <v>0</v>
      </c>
      <c r="F6695" s="126">
        <v>0</v>
      </c>
      <c r="G6695">
        <f t="shared" si="780"/>
        <v>0</v>
      </c>
      <c r="H6695">
        <f t="shared" si="787"/>
        <v>39.628271513786572</v>
      </c>
      <c r="I6695">
        <f t="shared" si="788"/>
        <v>32.694499450785173</v>
      </c>
      <c r="J6695">
        <f t="shared" si="786"/>
        <v>0</v>
      </c>
      <c r="K6695" s="66"/>
      <c r="M6695" s="66"/>
      <c r="Q6695" s="66"/>
      <c r="S6695" s="6">
        <f t="shared" si="782"/>
        <v>32.694499450785173</v>
      </c>
      <c r="T6695" s="6">
        <f t="shared" si="783"/>
        <v>0</v>
      </c>
      <c r="U6695" s="6">
        <f t="shared" si="784"/>
        <v>39.628271513786572</v>
      </c>
      <c r="V6695" s="6">
        <f t="shared" si="785"/>
        <v>0</v>
      </c>
    </row>
    <row r="6696" spans="1:22">
      <c r="A6696" s="12">
        <f t="shared" si="779"/>
        <v>0</v>
      </c>
      <c r="B6696" t="str">
        <f>YEAR(C6696)&amp;VLOOKUP(MONTH(C6696),lookup!$G$2:$N$13,8)</f>
        <v>2026M07</v>
      </c>
      <c r="C6696" s="7">
        <f t="shared" si="781"/>
        <v>46233</v>
      </c>
      <c r="D6696" s="126">
        <v>0</v>
      </c>
      <c r="E6696">
        <f t="shared" si="778"/>
        <v>0</v>
      </c>
      <c r="F6696" s="126">
        <v>0</v>
      </c>
      <c r="G6696">
        <f t="shared" si="780"/>
        <v>0</v>
      </c>
      <c r="H6696">
        <f t="shared" si="787"/>
        <v>39.616779354191294</v>
      </c>
      <c r="I6696">
        <f t="shared" si="788"/>
        <v>32.705327205310255</v>
      </c>
      <c r="J6696">
        <f t="shared" si="786"/>
        <v>0</v>
      </c>
      <c r="K6696" s="66"/>
      <c r="M6696" s="66"/>
      <c r="Q6696" s="66"/>
      <c r="S6696" s="6">
        <f t="shared" si="782"/>
        <v>32.705327205310255</v>
      </c>
      <c r="T6696" s="6">
        <f t="shared" si="783"/>
        <v>0</v>
      </c>
      <c r="U6696" s="6">
        <f t="shared" si="784"/>
        <v>39.616779354191294</v>
      </c>
      <c r="V6696" s="6">
        <f t="shared" si="785"/>
        <v>0</v>
      </c>
    </row>
    <row r="6697" spans="1:22">
      <c r="A6697" s="12">
        <f t="shared" si="779"/>
        <v>0</v>
      </c>
      <c r="B6697" t="str">
        <f>YEAR(C6697)&amp;VLOOKUP(MONTH(C6697),lookup!$G$2:$N$13,8)</f>
        <v>2026M07</v>
      </c>
      <c r="C6697" s="7">
        <f t="shared" si="781"/>
        <v>46234</v>
      </c>
      <c r="D6697" s="126">
        <v>0</v>
      </c>
      <c r="E6697">
        <f t="shared" si="778"/>
        <v>0</v>
      </c>
      <c r="F6697" s="126">
        <v>0</v>
      </c>
      <c r="G6697">
        <f t="shared" si="780"/>
        <v>0</v>
      </c>
      <c r="H6697">
        <f t="shared" si="787"/>
        <v>39.589627759695887</v>
      </c>
      <c r="I6697">
        <f t="shared" si="788"/>
        <v>32.704603398864926</v>
      </c>
      <c r="J6697">
        <f t="shared" si="786"/>
        <v>0</v>
      </c>
      <c r="K6697" s="66"/>
      <c r="M6697" s="66"/>
      <c r="Q6697" s="66"/>
      <c r="S6697" s="6">
        <f t="shared" si="782"/>
        <v>32.704603398864926</v>
      </c>
      <c r="T6697" s="6">
        <f t="shared" si="783"/>
        <v>0</v>
      </c>
      <c r="U6697" s="6">
        <f t="shared" si="784"/>
        <v>39.589627759695887</v>
      </c>
      <c r="V6697" s="6">
        <f t="shared" si="785"/>
        <v>0</v>
      </c>
    </row>
    <row r="6698" spans="1:22">
      <c r="A6698" s="12">
        <f t="shared" si="779"/>
        <v>0</v>
      </c>
      <c r="B6698" t="str">
        <f>YEAR(C6698)&amp;VLOOKUP(MONTH(C6698),lookup!$G$2:$N$13,8)</f>
        <v>2026M08</v>
      </c>
      <c r="C6698" s="7">
        <f t="shared" si="781"/>
        <v>46235</v>
      </c>
      <c r="D6698" s="126">
        <v>0</v>
      </c>
      <c r="E6698">
        <f t="shared" si="778"/>
        <v>0</v>
      </c>
      <c r="F6698" s="126">
        <v>0</v>
      </c>
      <c r="G6698">
        <f t="shared" si="780"/>
        <v>0</v>
      </c>
      <c r="H6698">
        <f t="shared" si="787"/>
        <v>39.553162534863795</v>
      </c>
      <c r="I6698">
        <f t="shared" si="788"/>
        <v>32.683478948507727</v>
      </c>
      <c r="J6698">
        <f t="shared" si="786"/>
        <v>0</v>
      </c>
      <c r="K6698" s="66"/>
      <c r="M6698" s="66"/>
      <c r="Q6698" s="66"/>
      <c r="S6698" s="6">
        <f t="shared" si="782"/>
        <v>32.683478948507727</v>
      </c>
      <c r="T6698" s="6">
        <f t="shared" si="783"/>
        <v>0</v>
      </c>
      <c r="U6698" s="6">
        <f t="shared" si="784"/>
        <v>39.553162534863795</v>
      </c>
      <c r="V6698" s="6">
        <f t="shared" si="785"/>
        <v>0</v>
      </c>
    </row>
    <row r="6699" spans="1:22">
      <c r="A6699" s="12">
        <f t="shared" si="779"/>
        <v>0</v>
      </c>
      <c r="B6699" t="str">
        <f>YEAR(C6699)&amp;VLOOKUP(MONTH(C6699),lookup!$G$2:$N$13,8)</f>
        <v>2026M08</v>
      </c>
      <c r="C6699" s="7">
        <f t="shared" si="781"/>
        <v>46236</v>
      </c>
      <c r="D6699" s="126">
        <v>0</v>
      </c>
      <c r="E6699">
        <f t="shared" si="778"/>
        <v>0</v>
      </c>
      <c r="F6699" s="126">
        <v>0</v>
      </c>
      <c r="G6699">
        <f t="shared" si="780"/>
        <v>0</v>
      </c>
      <c r="H6699">
        <f t="shared" si="787"/>
        <v>39.515164967377892</v>
      </c>
      <c r="I6699">
        <f t="shared" si="788"/>
        <v>32.663800017373362</v>
      </c>
      <c r="J6699">
        <f t="shared" si="786"/>
        <v>0</v>
      </c>
      <c r="K6699" s="66"/>
      <c r="M6699" s="66"/>
      <c r="Q6699" s="66"/>
      <c r="S6699" s="6">
        <f t="shared" si="782"/>
        <v>32.663800017373362</v>
      </c>
      <c r="T6699" s="6">
        <f t="shared" si="783"/>
        <v>0</v>
      </c>
      <c r="U6699" s="6">
        <f t="shared" si="784"/>
        <v>39.515164967377892</v>
      </c>
      <c r="V6699" s="6">
        <f t="shared" si="785"/>
        <v>0</v>
      </c>
    </row>
    <row r="6700" spans="1:22">
      <c r="A6700" s="12">
        <f t="shared" si="779"/>
        <v>0</v>
      </c>
      <c r="B6700" t="str">
        <f>YEAR(C6700)&amp;VLOOKUP(MONTH(C6700),lookup!$G$2:$N$13,8)</f>
        <v>2026M08</v>
      </c>
      <c r="C6700" s="7">
        <f t="shared" si="781"/>
        <v>46237</v>
      </c>
      <c r="D6700" s="126">
        <v>0</v>
      </c>
      <c r="E6700">
        <f t="shared" si="778"/>
        <v>0</v>
      </c>
      <c r="F6700" s="126">
        <v>0</v>
      </c>
      <c r="G6700">
        <f t="shared" si="780"/>
        <v>0</v>
      </c>
      <c r="H6700">
        <f t="shared" si="787"/>
        <v>39.47233386293221</v>
      </c>
      <c r="I6700">
        <f t="shared" si="788"/>
        <v>32.637279671536632</v>
      </c>
      <c r="J6700">
        <f t="shared" si="786"/>
        <v>0</v>
      </c>
      <c r="K6700" s="66"/>
      <c r="M6700" s="66"/>
      <c r="Q6700" s="66"/>
      <c r="S6700" s="6">
        <f t="shared" si="782"/>
        <v>32.637279671536632</v>
      </c>
      <c r="T6700" s="6">
        <f t="shared" si="783"/>
        <v>0</v>
      </c>
      <c r="U6700" s="6">
        <f t="shared" si="784"/>
        <v>39.472333862932203</v>
      </c>
      <c r="V6700" s="6">
        <f t="shared" si="785"/>
        <v>0</v>
      </c>
    </row>
    <row r="6701" spans="1:22">
      <c r="A6701" s="12">
        <f t="shared" si="779"/>
        <v>0</v>
      </c>
      <c r="B6701" t="str">
        <f>YEAR(C6701)&amp;VLOOKUP(MONTH(C6701),lookup!$G$2:$N$13,8)</f>
        <v>2026M08</v>
      </c>
      <c r="C6701" s="7">
        <f t="shared" si="781"/>
        <v>46238</v>
      </c>
      <c r="D6701" s="126">
        <v>0</v>
      </c>
      <c r="E6701">
        <f t="shared" ref="E6701:E6764" si="789">AVERAGE(SUM(D6694:D6701)/8,SUM(D6696:D6701)/6)</f>
        <v>0</v>
      </c>
      <c r="F6701" s="126">
        <v>0</v>
      </c>
      <c r="G6701">
        <f t="shared" si="780"/>
        <v>0</v>
      </c>
      <c r="H6701">
        <f t="shared" si="787"/>
        <v>39.414736606641348</v>
      </c>
      <c r="I6701">
        <f t="shared" si="788"/>
        <v>32.595980544344421</v>
      </c>
      <c r="J6701">
        <f t="shared" si="786"/>
        <v>0</v>
      </c>
      <c r="K6701" s="66"/>
      <c r="M6701" s="66"/>
      <c r="Q6701" s="66"/>
      <c r="S6701" s="6">
        <f t="shared" si="782"/>
        <v>32.595980544344421</v>
      </c>
      <c r="T6701" s="6">
        <f t="shared" si="783"/>
        <v>0</v>
      </c>
      <c r="U6701" s="6">
        <f t="shared" si="784"/>
        <v>39.414736606641341</v>
      </c>
      <c r="V6701" s="6">
        <f t="shared" si="785"/>
        <v>0</v>
      </c>
    </row>
    <row r="6702" spans="1:22">
      <c r="A6702" s="12">
        <f t="shared" si="779"/>
        <v>0</v>
      </c>
      <c r="B6702" t="str">
        <f>YEAR(C6702)&amp;VLOOKUP(MONTH(C6702),lookup!$G$2:$N$13,8)</f>
        <v>2026M08</v>
      </c>
      <c r="C6702" s="7">
        <f t="shared" si="781"/>
        <v>46239</v>
      </c>
      <c r="D6702" s="126">
        <v>0</v>
      </c>
      <c r="E6702">
        <f t="shared" si="789"/>
        <v>0</v>
      </c>
      <c r="F6702" s="126">
        <v>0</v>
      </c>
      <c r="G6702">
        <f t="shared" si="780"/>
        <v>0</v>
      </c>
      <c r="H6702">
        <f t="shared" si="787"/>
        <v>39.332448738223533</v>
      </c>
      <c r="I6702">
        <f t="shared" si="788"/>
        <v>32.535531293955671</v>
      </c>
      <c r="J6702">
        <f t="shared" si="786"/>
        <v>0</v>
      </c>
      <c r="K6702" s="66"/>
      <c r="M6702" s="66"/>
      <c r="Q6702" s="66"/>
      <c r="S6702" s="6">
        <f t="shared" si="782"/>
        <v>32.535531293955671</v>
      </c>
      <c r="T6702" s="6">
        <f t="shared" si="783"/>
        <v>0</v>
      </c>
      <c r="U6702" s="6">
        <f t="shared" si="784"/>
        <v>39.332448738223533</v>
      </c>
      <c r="V6702" s="6">
        <f t="shared" si="785"/>
        <v>0</v>
      </c>
    </row>
    <row r="6703" spans="1:22">
      <c r="A6703" s="12">
        <f t="shared" si="779"/>
        <v>0</v>
      </c>
      <c r="B6703" t="str">
        <f>YEAR(C6703)&amp;VLOOKUP(MONTH(C6703),lookup!$G$2:$N$13,8)</f>
        <v>2026M08</v>
      </c>
      <c r="C6703" s="7">
        <f t="shared" si="781"/>
        <v>46240</v>
      </c>
      <c r="D6703" s="126">
        <v>0</v>
      </c>
      <c r="E6703">
        <f t="shared" si="789"/>
        <v>0</v>
      </c>
      <c r="F6703" s="126">
        <v>0</v>
      </c>
      <c r="G6703">
        <f t="shared" si="780"/>
        <v>0</v>
      </c>
      <c r="H6703">
        <f t="shared" si="787"/>
        <v>39.273019225485896</v>
      </c>
      <c r="I6703">
        <f t="shared" si="788"/>
        <v>32.497221995589406</v>
      </c>
      <c r="J6703">
        <f t="shared" si="786"/>
        <v>0</v>
      </c>
      <c r="K6703" s="66"/>
      <c r="M6703" s="66"/>
      <c r="Q6703" s="66"/>
      <c r="S6703" s="6">
        <f t="shared" si="782"/>
        <v>32.497221995589406</v>
      </c>
      <c r="T6703" s="6">
        <f t="shared" si="783"/>
        <v>0</v>
      </c>
      <c r="U6703" s="6">
        <f t="shared" si="784"/>
        <v>39.273019225485889</v>
      </c>
      <c r="V6703" s="6">
        <f t="shared" si="785"/>
        <v>0</v>
      </c>
    </row>
    <row r="6704" spans="1:22">
      <c r="A6704" s="12">
        <f t="shared" ref="A6704:A6767" si="790">IF(D6704+D6705=D6704,IF(D6704+D6705&gt;0,1,0),0)</f>
        <v>0</v>
      </c>
      <c r="B6704" t="str">
        <f>YEAR(C6704)&amp;VLOOKUP(MONTH(C6704),lookup!$G$2:$N$13,8)</f>
        <v>2026M08</v>
      </c>
      <c r="C6704" s="7">
        <f t="shared" si="781"/>
        <v>46241</v>
      </c>
      <c r="D6704" s="126">
        <v>0</v>
      </c>
      <c r="E6704">
        <f t="shared" si="789"/>
        <v>0</v>
      </c>
      <c r="F6704" s="126">
        <v>0</v>
      </c>
      <c r="G6704">
        <f t="shared" si="780"/>
        <v>0</v>
      </c>
      <c r="H6704">
        <f t="shared" si="787"/>
        <v>39.20402482271578</v>
      </c>
      <c r="I6704">
        <f t="shared" si="788"/>
        <v>32.45044253531627</v>
      </c>
      <c r="J6704">
        <f t="shared" si="786"/>
        <v>0</v>
      </c>
      <c r="K6704" s="66"/>
      <c r="M6704" s="66"/>
      <c r="Q6704" s="66"/>
      <c r="S6704" s="6">
        <f t="shared" si="782"/>
        <v>32.45044253531627</v>
      </c>
      <c r="T6704" s="6">
        <f t="shared" si="783"/>
        <v>0</v>
      </c>
      <c r="U6704" s="6">
        <f t="shared" si="784"/>
        <v>39.204024822715773</v>
      </c>
      <c r="V6704" s="6">
        <f t="shared" si="785"/>
        <v>0</v>
      </c>
    </row>
    <row r="6705" spans="1:22">
      <c r="A6705" s="12">
        <f t="shared" si="790"/>
        <v>0</v>
      </c>
      <c r="B6705" t="str">
        <f>YEAR(C6705)&amp;VLOOKUP(MONTH(C6705),lookup!$G$2:$N$13,8)</f>
        <v>2026M08</v>
      </c>
      <c r="C6705" s="7">
        <f t="shared" si="781"/>
        <v>46242</v>
      </c>
      <c r="D6705" s="126">
        <v>0</v>
      </c>
      <c r="E6705">
        <f t="shared" si="789"/>
        <v>0</v>
      </c>
      <c r="F6705" s="126">
        <v>0</v>
      </c>
      <c r="G6705">
        <f t="shared" si="780"/>
        <v>0</v>
      </c>
      <c r="H6705">
        <f t="shared" si="787"/>
        <v>39.13692997708857</v>
      </c>
      <c r="I6705">
        <f t="shared" si="788"/>
        <v>32.414781555241973</v>
      </c>
      <c r="J6705">
        <f t="shared" si="786"/>
        <v>0</v>
      </c>
      <c r="K6705" s="66"/>
      <c r="M6705" s="66"/>
      <c r="Q6705" s="66"/>
      <c r="S6705" s="6">
        <f t="shared" si="782"/>
        <v>32.414781555241973</v>
      </c>
      <c r="T6705" s="6">
        <f t="shared" si="783"/>
        <v>0</v>
      </c>
      <c r="U6705" s="6">
        <f t="shared" si="784"/>
        <v>39.13692997708857</v>
      </c>
      <c r="V6705" s="6">
        <f t="shared" si="785"/>
        <v>0</v>
      </c>
    </row>
    <row r="6706" spans="1:22">
      <c r="A6706" s="12">
        <f t="shared" si="790"/>
        <v>0</v>
      </c>
      <c r="B6706" t="str">
        <f>YEAR(C6706)&amp;VLOOKUP(MONTH(C6706),lookup!$G$2:$N$13,8)</f>
        <v>2026M08</v>
      </c>
      <c r="C6706" s="7">
        <f t="shared" si="781"/>
        <v>46243</v>
      </c>
      <c r="D6706" s="126">
        <v>0</v>
      </c>
      <c r="E6706">
        <f t="shared" si="789"/>
        <v>0</v>
      </c>
      <c r="F6706" s="126">
        <v>0</v>
      </c>
      <c r="G6706">
        <f t="shared" si="780"/>
        <v>0</v>
      </c>
      <c r="H6706">
        <f t="shared" si="787"/>
        <v>39.086368477460802</v>
      </c>
      <c r="I6706">
        <f t="shared" si="788"/>
        <v>32.389995405606612</v>
      </c>
      <c r="J6706">
        <f t="shared" si="786"/>
        <v>0</v>
      </c>
      <c r="K6706" s="66"/>
      <c r="M6706" s="66"/>
      <c r="Q6706" s="66"/>
      <c r="S6706" s="6">
        <f t="shared" si="782"/>
        <v>32.389995405606612</v>
      </c>
      <c r="T6706" s="6">
        <f t="shared" si="783"/>
        <v>0</v>
      </c>
      <c r="U6706" s="6">
        <f t="shared" si="784"/>
        <v>39.086368477460802</v>
      </c>
      <c r="V6706" s="6">
        <f t="shared" si="785"/>
        <v>0</v>
      </c>
    </row>
    <row r="6707" spans="1:22">
      <c r="A6707" s="12">
        <f t="shared" si="790"/>
        <v>0</v>
      </c>
      <c r="B6707" t="str">
        <f>YEAR(C6707)&amp;VLOOKUP(MONTH(C6707),lookup!$G$2:$N$13,8)</f>
        <v>2026M08</v>
      </c>
      <c r="C6707" s="7">
        <f t="shared" si="781"/>
        <v>46244</v>
      </c>
      <c r="D6707" s="126">
        <v>0</v>
      </c>
      <c r="E6707">
        <f t="shared" si="789"/>
        <v>0</v>
      </c>
      <c r="F6707" s="126">
        <v>0</v>
      </c>
      <c r="G6707">
        <f t="shared" si="780"/>
        <v>0</v>
      </c>
      <c r="H6707">
        <f t="shared" si="787"/>
        <v>39.052451520529594</v>
      </c>
      <c r="I6707">
        <f t="shared" si="788"/>
        <v>32.386717513336905</v>
      </c>
      <c r="J6707">
        <f t="shared" si="786"/>
        <v>0</v>
      </c>
      <c r="K6707" s="66"/>
      <c r="M6707" s="66"/>
      <c r="Q6707" s="66"/>
      <c r="S6707" s="6">
        <f t="shared" si="782"/>
        <v>32.386717513336905</v>
      </c>
      <c r="T6707" s="6">
        <f t="shared" si="783"/>
        <v>0</v>
      </c>
      <c r="U6707" s="6">
        <f t="shared" si="784"/>
        <v>39.052451520529594</v>
      </c>
      <c r="V6707" s="6">
        <f t="shared" si="785"/>
        <v>0</v>
      </c>
    </row>
    <row r="6708" spans="1:22">
      <c r="A6708" s="12">
        <f t="shared" si="790"/>
        <v>0</v>
      </c>
      <c r="B6708" t="str">
        <f>YEAR(C6708)&amp;VLOOKUP(MONTH(C6708),lookup!$G$2:$N$13,8)</f>
        <v>2026M08</v>
      </c>
      <c r="C6708" s="7">
        <f t="shared" si="781"/>
        <v>46245</v>
      </c>
      <c r="D6708" s="126">
        <v>0</v>
      </c>
      <c r="E6708">
        <f t="shared" si="789"/>
        <v>0</v>
      </c>
      <c r="F6708" s="126">
        <v>0</v>
      </c>
      <c r="G6708">
        <f t="shared" si="780"/>
        <v>0</v>
      </c>
      <c r="H6708">
        <f t="shared" si="787"/>
        <v>39.01257649930831</v>
      </c>
      <c r="I6708">
        <f t="shared" si="788"/>
        <v>32.371893211070592</v>
      </c>
      <c r="J6708">
        <f t="shared" si="786"/>
        <v>0</v>
      </c>
      <c r="K6708" s="66"/>
      <c r="M6708" s="66"/>
      <c r="Q6708" s="66"/>
      <c r="S6708" s="6">
        <f t="shared" si="782"/>
        <v>32.371893211070592</v>
      </c>
      <c r="T6708" s="6">
        <f t="shared" si="783"/>
        <v>0</v>
      </c>
      <c r="U6708" s="6">
        <f t="shared" si="784"/>
        <v>39.01257649930831</v>
      </c>
      <c r="V6708" s="6">
        <f t="shared" si="785"/>
        <v>0</v>
      </c>
    </row>
    <row r="6709" spans="1:22">
      <c r="A6709" s="12">
        <f t="shared" si="790"/>
        <v>0</v>
      </c>
      <c r="B6709" t="str">
        <f>YEAR(C6709)&amp;VLOOKUP(MONTH(C6709),lookup!$G$2:$N$13,8)</f>
        <v>2026M08</v>
      </c>
      <c r="C6709" s="7">
        <f t="shared" si="781"/>
        <v>46246</v>
      </c>
      <c r="D6709" s="126">
        <v>0</v>
      </c>
      <c r="E6709">
        <f t="shared" si="789"/>
        <v>0</v>
      </c>
      <c r="F6709" s="126">
        <v>0</v>
      </c>
      <c r="G6709">
        <f t="shared" si="780"/>
        <v>0</v>
      </c>
      <c r="H6709">
        <f t="shared" si="787"/>
        <v>39.00508129565371</v>
      </c>
      <c r="I6709">
        <f t="shared" si="788"/>
        <v>32.380728653294199</v>
      </c>
      <c r="J6709">
        <f t="shared" si="786"/>
        <v>0</v>
      </c>
      <c r="K6709" s="66"/>
      <c r="M6709" s="66"/>
      <c r="Q6709" s="66"/>
      <c r="S6709" s="6">
        <f t="shared" si="782"/>
        <v>32.380728653294199</v>
      </c>
      <c r="T6709" s="6">
        <f t="shared" si="783"/>
        <v>0</v>
      </c>
      <c r="U6709" s="6">
        <f t="shared" si="784"/>
        <v>39.00508129565371</v>
      </c>
      <c r="V6709" s="6">
        <f t="shared" si="785"/>
        <v>0</v>
      </c>
    </row>
    <row r="6710" spans="1:22">
      <c r="A6710" s="12">
        <f t="shared" si="790"/>
        <v>0</v>
      </c>
      <c r="B6710" t="str">
        <f>YEAR(C6710)&amp;VLOOKUP(MONTH(C6710),lookup!$G$2:$N$13,8)</f>
        <v>2026M08</v>
      </c>
      <c r="C6710" s="7">
        <f t="shared" si="781"/>
        <v>46247</v>
      </c>
      <c r="D6710" s="126">
        <v>0</v>
      </c>
      <c r="E6710">
        <f t="shared" si="789"/>
        <v>0</v>
      </c>
      <c r="F6710" s="126">
        <v>0</v>
      </c>
      <c r="G6710">
        <f t="shared" si="780"/>
        <v>0</v>
      </c>
      <c r="H6710">
        <f t="shared" si="787"/>
        <v>38.976813535287569</v>
      </c>
      <c r="I6710">
        <f t="shared" si="788"/>
        <v>32.380605194118715</v>
      </c>
      <c r="J6710">
        <f t="shared" si="786"/>
        <v>0</v>
      </c>
      <c r="K6710" s="66"/>
      <c r="M6710" s="66"/>
      <c r="Q6710" s="66"/>
      <c r="S6710" s="6">
        <f t="shared" si="782"/>
        <v>32.380605194118715</v>
      </c>
      <c r="T6710" s="6">
        <f t="shared" si="783"/>
        <v>0</v>
      </c>
      <c r="U6710" s="6">
        <f t="shared" si="784"/>
        <v>38.976813535287569</v>
      </c>
      <c r="V6710" s="6">
        <f t="shared" si="785"/>
        <v>0</v>
      </c>
    </row>
    <row r="6711" spans="1:22">
      <c r="A6711" s="12">
        <f t="shared" si="790"/>
        <v>0</v>
      </c>
      <c r="B6711" t="str">
        <f>YEAR(C6711)&amp;VLOOKUP(MONTH(C6711),lookup!$G$2:$N$13,8)</f>
        <v>2026M08</v>
      </c>
      <c r="C6711" s="7">
        <f t="shared" si="781"/>
        <v>46248</v>
      </c>
      <c r="D6711" s="126">
        <v>0</v>
      </c>
      <c r="E6711">
        <f t="shared" si="789"/>
        <v>0</v>
      </c>
      <c r="F6711" s="126">
        <v>0</v>
      </c>
      <c r="G6711">
        <f t="shared" si="780"/>
        <v>0</v>
      </c>
      <c r="H6711">
        <f t="shared" si="787"/>
        <v>38.934265618268874</v>
      </c>
      <c r="I6711">
        <f t="shared" si="788"/>
        <v>32.350651435614921</v>
      </c>
      <c r="J6711">
        <f t="shared" si="786"/>
        <v>0</v>
      </c>
      <c r="K6711" s="66"/>
      <c r="M6711" s="66"/>
      <c r="Q6711" s="66"/>
      <c r="S6711" s="6">
        <f t="shared" si="782"/>
        <v>32.350651435614921</v>
      </c>
      <c r="T6711" s="6">
        <f t="shared" si="783"/>
        <v>0</v>
      </c>
      <c r="U6711" s="6">
        <f t="shared" si="784"/>
        <v>38.934265618268874</v>
      </c>
      <c r="V6711" s="6">
        <f t="shared" si="785"/>
        <v>0</v>
      </c>
    </row>
    <row r="6712" spans="1:22">
      <c r="A6712" s="12">
        <f t="shared" si="790"/>
        <v>0</v>
      </c>
      <c r="B6712" t="str">
        <f>YEAR(C6712)&amp;VLOOKUP(MONTH(C6712),lookup!$G$2:$N$13,8)</f>
        <v>2026M08</v>
      </c>
      <c r="C6712" s="7">
        <f t="shared" si="781"/>
        <v>46249</v>
      </c>
      <c r="D6712" s="126">
        <v>0</v>
      </c>
      <c r="E6712">
        <f t="shared" si="789"/>
        <v>0</v>
      </c>
      <c r="F6712" s="126">
        <v>0</v>
      </c>
      <c r="G6712">
        <f t="shared" si="780"/>
        <v>0</v>
      </c>
      <c r="H6712">
        <f t="shared" si="787"/>
        <v>38.882318710740719</v>
      </c>
      <c r="I6712">
        <f t="shared" si="788"/>
        <v>32.335098597548146</v>
      </c>
      <c r="J6712">
        <f t="shared" si="786"/>
        <v>0</v>
      </c>
      <c r="K6712" s="66"/>
      <c r="M6712" s="66"/>
      <c r="Q6712" s="66"/>
      <c r="S6712" s="6">
        <f t="shared" si="782"/>
        <v>32.335098597548146</v>
      </c>
      <c r="T6712" s="6">
        <f t="shared" si="783"/>
        <v>0</v>
      </c>
      <c r="U6712" s="6">
        <f t="shared" si="784"/>
        <v>38.882318710740719</v>
      </c>
      <c r="V6712" s="6">
        <f t="shared" si="785"/>
        <v>0</v>
      </c>
    </row>
    <row r="6713" spans="1:22">
      <c r="A6713" s="12">
        <f t="shared" si="790"/>
        <v>0</v>
      </c>
      <c r="B6713" t="str">
        <f>YEAR(C6713)&amp;VLOOKUP(MONTH(C6713),lookup!$G$2:$N$13,8)</f>
        <v>2026M08</v>
      </c>
      <c r="C6713" s="7">
        <f t="shared" si="781"/>
        <v>46250</v>
      </c>
      <c r="D6713" s="126">
        <v>0</v>
      </c>
      <c r="E6713">
        <f t="shared" si="789"/>
        <v>0</v>
      </c>
      <c r="F6713" s="126">
        <v>0</v>
      </c>
      <c r="G6713">
        <f t="shared" si="780"/>
        <v>0</v>
      </c>
      <c r="H6713">
        <f t="shared" si="787"/>
        <v>38.811554161111232</v>
      </c>
      <c r="I6713">
        <f t="shared" si="788"/>
        <v>32.278966401689374</v>
      </c>
      <c r="J6713">
        <f t="shared" si="786"/>
        <v>0</v>
      </c>
      <c r="K6713" s="66"/>
      <c r="M6713" s="66"/>
      <c r="Q6713" s="66"/>
      <c r="S6713" s="6">
        <f t="shared" si="782"/>
        <v>32.278966401689374</v>
      </c>
      <c r="T6713" s="6">
        <f t="shared" si="783"/>
        <v>0</v>
      </c>
      <c r="U6713" s="6">
        <f t="shared" si="784"/>
        <v>38.811554161111232</v>
      </c>
      <c r="V6713" s="6">
        <f t="shared" si="785"/>
        <v>0</v>
      </c>
    </row>
    <row r="6714" spans="1:22">
      <c r="A6714" s="12">
        <f t="shared" si="790"/>
        <v>0</v>
      </c>
      <c r="B6714" t="str">
        <f>YEAR(C6714)&amp;VLOOKUP(MONTH(C6714),lookup!$G$2:$N$13,8)</f>
        <v>2026M08</v>
      </c>
      <c r="C6714" s="7">
        <f t="shared" si="781"/>
        <v>46251</v>
      </c>
      <c r="D6714" s="126">
        <v>0</v>
      </c>
      <c r="E6714">
        <f t="shared" si="789"/>
        <v>0</v>
      </c>
      <c r="F6714" s="126">
        <v>0</v>
      </c>
      <c r="G6714">
        <f t="shared" si="780"/>
        <v>0</v>
      </c>
      <c r="H6714">
        <f t="shared" si="787"/>
        <v>38.737380389949621</v>
      </c>
      <c r="I6714">
        <f t="shared" si="788"/>
        <v>32.24227314495181</v>
      </c>
      <c r="J6714">
        <f t="shared" si="786"/>
        <v>0</v>
      </c>
      <c r="K6714" s="66"/>
      <c r="M6714" s="66"/>
      <c r="Q6714" s="66"/>
      <c r="S6714" s="6">
        <f t="shared" si="782"/>
        <v>32.24227314495181</v>
      </c>
      <c r="T6714" s="6">
        <f t="shared" si="783"/>
        <v>0</v>
      </c>
      <c r="U6714" s="6">
        <f t="shared" si="784"/>
        <v>38.737380389949621</v>
      </c>
      <c r="V6714" s="6">
        <f t="shared" si="785"/>
        <v>0</v>
      </c>
    </row>
    <row r="6715" spans="1:22">
      <c r="A6715" s="12">
        <f t="shared" si="790"/>
        <v>0</v>
      </c>
      <c r="B6715" t="str">
        <f>YEAR(C6715)&amp;VLOOKUP(MONTH(C6715),lookup!$G$2:$N$13,8)</f>
        <v>2026M08</v>
      </c>
      <c r="C6715" s="7">
        <f t="shared" si="781"/>
        <v>46252</v>
      </c>
      <c r="D6715" s="126">
        <v>0</v>
      </c>
      <c r="E6715">
        <f t="shared" si="789"/>
        <v>0</v>
      </c>
      <c r="F6715" s="126">
        <v>0</v>
      </c>
      <c r="G6715">
        <f t="shared" si="780"/>
        <v>0</v>
      </c>
      <c r="H6715">
        <f t="shared" si="787"/>
        <v>38.696280834978211</v>
      </c>
      <c r="I6715">
        <f t="shared" si="788"/>
        <v>32.212988652829075</v>
      </c>
      <c r="J6715">
        <f t="shared" si="786"/>
        <v>0</v>
      </c>
      <c r="K6715" s="66"/>
      <c r="M6715" s="66"/>
      <c r="Q6715" s="66"/>
      <c r="S6715" s="6">
        <f t="shared" si="782"/>
        <v>32.212988652829075</v>
      </c>
      <c r="T6715" s="6">
        <f t="shared" si="783"/>
        <v>0</v>
      </c>
      <c r="U6715" s="6">
        <f t="shared" si="784"/>
        <v>38.696280834978218</v>
      </c>
      <c r="V6715" s="6">
        <f t="shared" si="785"/>
        <v>0</v>
      </c>
    </row>
    <row r="6716" spans="1:22">
      <c r="A6716" s="12">
        <f t="shared" si="790"/>
        <v>0</v>
      </c>
      <c r="B6716" t="str">
        <f>YEAR(C6716)&amp;VLOOKUP(MONTH(C6716),lookup!$G$2:$N$13,8)</f>
        <v>2026M08</v>
      </c>
      <c r="C6716" s="7">
        <f t="shared" si="781"/>
        <v>46253</v>
      </c>
      <c r="D6716" s="126">
        <v>0</v>
      </c>
      <c r="E6716">
        <f t="shared" si="789"/>
        <v>0</v>
      </c>
      <c r="F6716" s="126">
        <v>0</v>
      </c>
      <c r="G6716">
        <f t="shared" si="780"/>
        <v>0</v>
      </c>
      <c r="H6716">
        <f t="shared" si="787"/>
        <v>38.647353038210987</v>
      </c>
      <c r="I6716">
        <f t="shared" si="788"/>
        <v>32.189074786011716</v>
      </c>
      <c r="J6716">
        <f t="shared" si="786"/>
        <v>0</v>
      </c>
      <c r="K6716" s="66"/>
      <c r="M6716" s="66"/>
      <c r="Q6716" s="66"/>
      <c r="S6716" s="6">
        <f t="shared" si="782"/>
        <v>32.189074786011716</v>
      </c>
      <c r="T6716" s="6">
        <f t="shared" si="783"/>
        <v>0</v>
      </c>
      <c r="U6716" s="6">
        <f t="shared" si="784"/>
        <v>38.647353038210987</v>
      </c>
      <c r="V6716" s="6">
        <f t="shared" si="785"/>
        <v>0</v>
      </c>
    </row>
    <row r="6717" spans="1:22">
      <c r="A6717" s="12">
        <f t="shared" si="790"/>
        <v>0</v>
      </c>
      <c r="B6717" t="str">
        <f>YEAR(C6717)&amp;VLOOKUP(MONTH(C6717),lookup!$G$2:$N$13,8)</f>
        <v>2026M08</v>
      </c>
      <c r="C6717" s="7">
        <f t="shared" si="781"/>
        <v>46254</v>
      </c>
      <c r="D6717" s="126">
        <v>0</v>
      </c>
      <c r="E6717">
        <f t="shared" si="789"/>
        <v>0</v>
      </c>
      <c r="F6717" s="126">
        <v>0</v>
      </c>
      <c r="G6717">
        <f t="shared" si="780"/>
        <v>0</v>
      </c>
      <c r="H6717">
        <f t="shared" si="787"/>
        <v>38.617591122032479</v>
      </c>
      <c r="I6717">
        <f t="shared" si="788"/>
        <v>32.182176680172986</v>
      </c>
      <c r="J6717">
        <f t="shared" si="786"/>
        <v>0</v>
      </c>
      <c r="K6717" s="66"/>
      <c r="M6717" s="66"/>
      <c r="Q6717" s="66"/>
      <c r="S6717" s="6">
        <f t="shared" si="782"/>
        <v>32.182176680172986</v>
      </c>
      <c r="T6717" s="6">
        <f t="shared" si="783"/>
        <v>0</v>
      </c>
      <c r="U6717" s="6">
        <f t="shared" si="784"/>
        <v>38.617591122032479</v>
      </c>
      <c r="V6717" s="6">
        <f t="shared" si="785"/>
        <v>0</v>
      </c>
    </row>
    <row r="6718" spans="1:22">
      <c r="A6718" s="12">
        <f t="shared" si="790"/>
        <v>0</v>
      </c>
      <c r="B6718" t="str">
        <f>YEAR(C6718)&amp;VLOOKUP(MONTH(C6718),lookup!$G$2:$N$13,8)</f>
        <v>2026M08</v>
      </c>
      <c r="C6718" s="7">
        <f t="shared" si="781"/>
        <v>46255</v>
      </c>
      <c r="D6718" s="126">
        <v>0</v>
      </c>
      <c r="E6718">
        <f t="shared" si="789"/>
        <v>0</v>
      </c>
      <c r="F6718" s="126">
        <v>0</v>
      </c>
      <c r="G6718">
        <f t="shared" si="780"/>
        <v>0</v>
      </c>
      <c r="H6718">
        <f t="shared" si="787"/>
        <v>38.582425361333172</v>
      </c>
      <c r="I6718">
        <f t="shared" si="788"/>
        <v>32.166762817074826</v>
      </c>
      <c r="J6718">
        <f t="shared" si="786"/>
        <v>0</v>
      </c>
      <c r="K6718" s="66"/>
      <c r="M6718" s="66"/>
      <c r="Q6718" s="66"/>
      <c r="S6718" s="6">
        <f t="shared" si="782"/>
        <v>32.166762817074826</v>
      </c>
      <c r="T6718" s="6">
        <f t="shared" si="783"/>
        <v>0</v>
      </c>
      <c r="U6718" s="6">
        <f t="shared" si="784"/>
        <v>38.582425361333172</v>
      </c>
      <c r="V6718" s="6">
        <f t="shared" si="785"/>
        <v>0</v>
      </c>
    </row>
    <row r="6719" spans="1:22">
      <c r="A6719" s="12">
        <f t="shared" si="790"/>
        <v>0</v>
      </c>
      <c r="B6719" t="str">
        <f>YEAR(C6719)&amp;VLOOKUP(MONTH(C6719),lookup!$G$2:$N$13,8)</f>
        <v>2026M08</v>
      </c>
      <c r="C6719" s="7">
        <f t="shared" si="781"/>
        <v>46256</v>
      </c>
      <c r="D6719" s="126">
        <v>0</v>
      </c>
      <c r="E6719">
        <f t="shared" si="789"/>
        <v>0</v>
      </c>
      <c r="F6719" s="126">
        <v>0</v>
      </c>
      <c r="G6719">
        <f t="shared" si="780"/>
        <v>0</v>
      </c>
      <c r="H6719">
        <f t="shared" si="787"/>
        <v>38.59650395152569</v>
      </c>
      <c r="I6719">
        <f t="shared" si="788"/>
        <v>32.19750586838471</v>
      </c>
      <c r="J6719">
        <f t="shared" si="786"/>
        <v>0</v>
      </c>
      <c r="K6719" s="66"/>
      <c r="M6719" s="66"/>
      <c r="Q6719" s="66"/>
      <c r="S6719" s="6">
        <f t="shared" si="782"/>
        <v>32.19750586838471</v>
      </c>
      <c r="T6719" s="6">
        <f t="shared" si="783"/>
        <v>0</v>
      </c>
      <c r="U6719" s="6">
        <f t="shared" si="784"/>
        <v>38.59650395152569</v>
      </c>
      <c r="V6719" s="6">
        <f t="shared" si="785"/>
        <v>0</v>
      </c>
    </row>
    <row r="6720" spans="1:22">
      <c r="A6720" s="12">
        <f t="shared" si="790"/>
        <v>0</v>
      </c>
      <c r="B6720" t="str">
        <f>YEAR(C6720)&amp;VLOOKUP(MONTH(C6720),lookup!$G$2:$N$13,8)</f>
        <v>2026M08</v>
      </c>
      <c r="C6720" s="7">
        <f t="shared" si="781"/>
        <v>46257</v>
      </c>
      <c r="D6720" s="126">
        <v>0</v>
      </c>
      <c r="E6720">
        <f t="shared" si="789"/>
        <v>0</v>
      </c>
      <c r="F6720" s="126">
        <v>0</v>
      </c>
      <c r="G6720">
        <f t="shared" si="780"/>
        <v>0</v>
      </c>
      <c r="H6720">
        <f t="shared" si="787"/>
        <v>38.610868366567829</v>
      </c>
      <c r="I6720">
        <f t="shared" si="788"/>
        <v>32.226839120650801</v>
      </c>
      <c r="J6720">
        <f t="shared" si="786"/>
        <v>0</v>
      </c>
      <c r="K6720" s="66"/>
      <c r="M6720" s="66"/>
      <c r="Q6720" s="66"/>
      <c r="S6720" s="6">
        <f t="shared" si="782"/>
        <v>32.226839120650801</v>
      </c>
      <c r="T6720" s="6">
        <f t="shared" si="783"/>
        <v>0</v>
      </c>
      <c r="U6720" s="6">
        <f t="shared" si="784"/>
        <v>38.610868366567829</v>
      </c>
      <c r="V6720" s="6">
        <f t="shared" si="785"/>
        <v>0</v>
      </c>
    </row>
    <row r="6721" spans="1:22">
      <c r="A6721" s="12">
        <f t="shared" si="790"/>
        <v>0</v>
      </c>
      <c r="B6721" t="str">
        <f>YEAR(C6721)&amp;VLOOKUP(MONTH(C6721),lookup!$G$2:$N$13,8)</f>
        <v>2026M08</v>
      </c>
      <c r="C6721" s="7">
        <f t="shared" si="781"/>
        <v>46258</v>
      </c>
      <c r="D6721" s="126">
        <v>0</v>
      </c>
      <c r="E6721">
        <f t="shared" si="789"/>
        <v>0</v>
      </c>
      <c r="F6721" s="126">
        <v>0</v>
      </c>
      <c r="G6721">
        <f t="shared" si="780"/>
        <v>0</v>
      </c>
      <c r="H6721">
        <f t="shared" si="787"/>
        <v>38.617166283873978</v>
      </c>
      <c r="I6721">
        <f t="shared" si="788"/>
        <v>32.253627621846832</v>
      </c>
      <c r="J6721">
        <f t="shared" si="786"/>
        <v>0</v>
      </c>
      <c r="K6721" s="66"/>
      <c r="M6721" s="66"/>
      <c r="Q6721" s="66"/>
      <c r="S6721" s="6">
        <f t="shared" si="782"/>
        <v>32.253627621846832</v>
      </c>
      <c r="T6721" s="6">
        <f t="shared" si="783"/>
        <v>0</v>
      </c>
      <c r="U6721" s="6">
        <f t="shared" si="784"/>
        <v>38.617166283873971</v>
      </c>
      <c r="V6721" s="6">
        <f t="shared" si="785"/>
        <v>0</v>
      </c>
    </row>
    <row r="6722" spans="1:22">
      <c r="A6722" s="12">
        <f t="shared" si="790"/>
        <v>0</v>
      </c>
      <c r="B6722" t="str">
        <f>YEAR(C6722)&amp;VLOOKUP(MONTH(C6722),lookup!$G$2:$N$13,8)</f>
        <v>2026M08</v>
      </c>
      <c r="C6722" s="7">
        <f t="shared" si="781"/>
        <v>46259</v>
      </c>
      <c r="D6722" s="126">
        <v>0</v>
      </c>
      <c r="E6722">
        <f t="shared" si="789"/>
        <v>0</v>
      </c>
      <c r="F6722" s="126">
        <v>0</v>
      </c>
      <c r="G6722">
        <f t="shared" si="780"/>
        <v>0</v>
      </c>
      <c r="H6722">
        <f t="shared" si="787"/>
        <v>38.62283604954068</v>
      </c>
      <c r="I6722">
        <f t="shared" si="788"/>
        <v>32.276896234882429</v>
      </c>
      <c r="J6722">
        <f t="shared" si="786"/>
        <v>0</v>
      </c>
      <c r="K6722" s="66"/>
      <c r="M6722" s="66"/>
      <c r="Q6722" s="66"/>
      <c r="S6722" s="6">
        <f t="shared" si="782"/>
        <v>32.276896234882429</v>
      </c>
      <c r="T6722" s="6">
        <f t="shared" si="783"/>
        <v>0</v>
      </c>
      <c r="U6722" s="6">
        <f t="shared" si="784"/>
        <v>38.62283604954068</v>
      </c>
      <c r="V6722" s="6">
        <f t="shared" si="785"/>
        <v>0</v>
      </c>
    </row>
    <row r="6723" spans="1:22">
      <c r="A6723" s="12">
        <f t="shared" si="790"/>
        <v>0</v>
      </c>
      <c r="B6723" t="str">
        <f>YEAR(C6723)&amp;VLOOKUP(MONTH(C6723),lookup!$G$2:$N$13,8)</f>
        <v>2026M08</v>
      </c>
      <c r="C6723" s="7">
        <f t="shared" si="781"/>
        <v>46260</v>
      </c>
      <c r="D6723" s="126">
        <v>0</v>
      </c>
      <c r="E6723">
        <f t="shared" si="789"/>
        <v>0</v>
      </c>
      <c r="F6723" s="126">
        <v>0</v>
      </c>
      <c r="G6723">
        <f t="shared" si="780"/>
        <v>0</v>
      </c>
      <c r="H6723">
        <f t="shared" si="787"/>
        <v>38.629724749569831</v>
      </c>
      <c r="I6723">
        <f t="shared" si="788"/>
        <v>32.307989727229369</v>
      </c>
      <c r="J6723">
        <f t="shared" si="786"/>
        <v>0</v>
      </c>
      <c r="K6723" s="66"/>
      <c r="M6723" s="66"/>
      <c r="Q6723" s="66"/>
      <c r="S6723" s="6">
        <f t="shared" si="782"/>
        <v>32.307989727229369</v>
      </c>
      <c r="T6723" s="6">
        <f t="shared" si="783"/>
        <v>0</v>
      </c>
      <c r="U6723" s="6">
        <f t="shared" si="784"/>
        <v>38.629724749569831</v>
      </c>
      <c r="V6723" s="6">
        <f t="shared" si="785"/>
        <v>0</v>
      </c>
    </row>
    <row r="6724" spans="1:22">
      <c r="A6724" s="12">
        <f t="shared" si="790"/>
        <v>0</v>
      </c>
      <c r="B6724" t="str">
        <f>YEAR(C6724)&amp;VLOOKUP(MONTH(C6724),lookup!$G$2:$N$13,8)</f>
        <v>2026M08</v>
      </c>
      <c r="C6724" s="7">
        <f t="shared" si="781"/>
        <v>46261</v>
      </c>
      <c r="D6724" s="126">
        <v>0</v>
      </c>
      <c r="E6724">
        <f t="shared" si="789"/>
        <v>0</v>
      </c>
      <c r="F6724" s="126">
        <v>0</v>
      </c>
      <c r="G6724">
        <f t="shared" si="780"/>
        <v>0</v>
      </c>
      <c r="H6724">
        <f t="shared" si="787"/>
        <v>38.617338472682668</v>
      </c>
      <c r="I6724">
        <f t="shared" si="788"/>
        <v>32.31448673925825</v>
      </c>
      <c r="J6724">
        <f t="shared" si="786"/>
        <v>0</v>
      </c>
      <c r="K6724" s="66"/>
      <c r="M6724" s="66"/>
      <c r="Q6724" s="66"/>
      <c r="S6724" s="6">
        <f t="shared" si="782"/>
        <v>32.31448673925825</v>
      </c>
      <c r="T6724" s="6">
        <f t="shared" si="783"/>
        <v>0</v>
      </c>
      <c r="U6724" s="6">
        <f t="shared" si="784"/>
        <v>38.617338472682675</v>
      </c>
      <c r="V6724" s="6">
        <f t="shared" si="785"/>
        <v>0</v>
      </c>
    </row>
    <row r="6725" spans="1:22">
      <c r="A6725" s="12">
        <f t="shared" si="790"/>
        <v>0</v>
      </c>
      <c r="B6725" t="str">
        <f>YEAR(C6725)&amp;VLOOKUP(MONTH(C6725),lookup!$G$2:$N$13,8)</f>
        <v>2026M08</v>
      </c>
      <c r="C6725" s="7">
        <f t="shared" si="781"/>
        <v>46262</v>
      </c>
      <c r="D6725" s="126">
        <v>0</v>
      </c>
      <c r="E6725">
        <f t="shared" si="789"/>
        <v>0</v>
      </c>
      <c r="F6725" s="126">
        <v>0</v>
      </c>
      <c r="G6725">
        <f t="shared" si="780"/>
        <v>0</v>
      </c>
      <c r="H6725">
        <f t="shared" si="787"/>
        <v>38.614751359308876</v>
      </c>
      <c r="I6725">
        <f t="shared" si="788"/>
        <v>32.333705240326466</v>
      </c>
      <c r="J6725">
        <f t="shared" si="786"/>
        <v>0</v>
      </c>
      <c r="K6725" s="66"/>
      <c r="M6725" s="66"/>
      <c r="Q6725" s="66"/>
      <c r="S6725" s="6">
        <f t="shared" si="782"/>
        <v>32.333705240326466</v>
      </c>
      <c r="T6725" s="6">
        <f t="shared" si="783"/>
        <v>0</v>
      </c>
      <c r="U6725" s="6">
        <f t="shared" si="784"/>
        <v>38.614751359308876</v>
      </c>
      <c r="V6725" s="6">
        <f t="shared" si="785"/>
        <v>0</v>
      </c>
    </row>
    <row r="6726" spans="1:22">
      <c r="A6726" s="12">
        <f t="shared" si="790"/>
        <v>0</v>
      </c>
      <c r="B6726" t="str">
        <f>YEAR(C6726)&amp;VLOOKUP(MONTH(C6726),lookup!$G$2:$N$13,8)</f>
        <v>2026M08</v>
      </c>
      <c r="C6726" s="7">
        <f t="shared" si="781"/>
        <v>46263</v>
      </c>
      <c r="D6726" s="126">
        <v>0</v>
      </c>
      <c r="E6726">
        <f t="shared" si="789"/>
        <v>0</v>
      </c>
      <c r="F6726" s="126">
        <v>0</v>
      </c>
      <c r="G6726">
        <f t="shared" si="780"/>
        <v>0</v>
      </c>
      <c r="H6726">
        <f t="shared" si="787"/>
        <v>38.610934526396292</v>
      </c>
      <c r="I6726">
        <f t="shared" si="788"/>
        <v>32.347946352124076</v>
      </c>
      <c r="J6726">
        <f t="shared" si="786"/>
        <v>0</v>
      </c>
      <c r="K6726" s="66"/>
      <c r="M6726" s="66"/>
      <c r="Q6726" s="66"/>
      <c r="S6726" s="6">
        <f t="shared" si="782"/>
        <v>32.347946352124076</v>
      </c>
      <c r="T6726" s="6">
        <f t="shared" si="783"/>
        <v>0</v>
      </c>
      <c r="U6726" s="6">
        <f t="shared" si="784"/>
        <v>38.610934526396292</v>
      </c>
      <c r="V6726" s="6">
        <f t="shared" si="785"/>
        <v>0</v>
      </c>
    </row>
    <row r="6727" spans="1:22">
      <c r="A6727" s="12">
        <f t="shared" si="790"/>
        <v>0</v>
      </c>
      <c r="B6727" t="str">
        <f>YEAR(C6727)&amp;VLOOKUP(MONTH(C6727),lookup!$G$2:$N$13,8)</f>
        <v>2026M08</v>
      </c>
      <c r="C6727" s="7">
        <f t="shared" si="781"/>
        <v>46264</v>
      </c>
      <c r="D6727" s="126">
        <v>0</v>
      </c>
      <c r="E6727">
        <f t="shared" si="789"/>
        <v>0</v>
      </c>
      <c r="F6727" s="126">
        <v>0</v>
      </c>
      <c r="G6727">
        <f t="shared" si="780"/>
        <v>0</v>
      </c>
      <c r="H6727">
        <f t="shared" si="787"/>
        <v>38.613647617266864</v>
      </c>
      <c r="I6727">
        <f t="shared" si="788"/>
        <v>32.37472144508753</v>
      </c>
      <c r="J6727">
        <f t="shared" si="786"/>
        <v>0</v>
      </c>
      <c r="K6727" s="66"/>
      <c r="M6727" s="66"/>
      <c r="Q6727" s="66"/>
      <c r="S6727" s="6">
        <f t="shared" si="782"/>
        <v>32.37472144508753</v>
      </c>
      <c r="T6727" s="6">
        <f t="shared" si="783"/>
        <v>0</v>
      </c>
      <c r="U6727" s="6">
        <f t="shared" si="784"/>
        <v>38.613647617266857</v>
      </c>
      <c r="V6727" s="6">
        <f t="shared" si="785"/>
        <v>0</v>
      </c>
    </row>
    <row r="6728" spans="1:22">
      <c r="A6728" s="12">
        <f t="shared" si="790"/>
        <v>0</v>
      </c>
      <c r="B6728" t="str">
        <f>YEAR(C6728)&amp;VLOOKUP(MONTH(C6728),lookup!$G$2:$N$13,8)</f>
        <v>2026M08</v>
      </c>
      <c r="C6728" s="7">
        <f t="shared" si="781"/>
        <v>46265</v>
      </c>
      <c r="D6728" s="126">
        <v>0</v>
      </c>
      <c r="E6728">
        <f t="shared" si="789"/>
        <v>0</v>
      </c>
      <c r="F6728" s="126">
        <v>0</v>
      </c>
      <c r="G6728">
        <f t="shared" ref="G6728:G6791" si="791">AVERAGE(SUM(F6721:F6728)/8,SUM(F6723:F6728)/6)</f>
        <v>0</v>
      </c>
      <c r="H6728">
        <f t="shared" si="787"/>
        <v>38.591088339963733</v>
      </c>
      <c r="I6728">
        <f t="shared" si="788"/>
        <v>32.365294655441119</v>
      </c>
      <c r="J6728">
        <f t="shared" si="786"/>
        <v>0</v>
      </c>
      <c r="K6728" s="66"/>
      <c r="M6728" s="66"/>
      <c r="Q6728" s="66"/>
      <c r="S6728" s="6">
        <f t="shared" si="782"/>
        <v>32.365294655441119</v>
      </c>
      <c r="T6728" s="6">
        <f t="shared" si="783"/>
        <v>0</v>
      </c>
      <c r="U6728" s="6">
        <f t="shared" si="784"/>
        <v>38.591088339963733</v>
      </c>
      <c r="V6728" s="6">
        <f t="shared" si="785"/>
        <v>0</v>
      </c>
    </row>
    <row r="6729" spans="1:22">
      <c r="A6729" s="12">
        <f t="shared" si="790"/>
        <v>0</v>
      </c>
      <c r="B6729" t="str">
        <f>YEAR(C6729)&amp;VLOOKUP(MONTH(C6729),lookup!$G$2:$N$13,8)</f>
        <v>2026M09</v>
      </c>
      <c r="C6729" s="7">
        <f t="shared" si="781"/>
        <v>46266</v>
      </c>
      <c r="D6729" s="126">
        <v>0</v>
      </c>
      <c r="E6729">
        <f t="shared" si="789"/>
        <v>0</v>
      </c>
      <c r="F6729" s="126">
        <v>0</v>
      </c>
      <c r="G6729">
        <f t="shared" si="791"/>
        <v>0</v>
      </c>
      <c r="H6729">
        <f t="shared" si="787"/>
        <v>38.540784531752742</v>
      </c>
      <c r="I6729">
        <f t="shared" si="788"/>
        <v>32.334554614024135</v>
      </c>
      <c r="J6729">
        <f t="shared" si="786"/>
        <v>0</v>
      </c>
      <c r="K6729" s="66"/>
      <c r="M6729" s="66"/>
      <c r="Q6729" s="66"/>
      <c r="S6729" s="6">
        <f t="shared" si="782"/>
        <v>32.334554614024135</v>
      </c>
      <c r="T6729" s="6">
        <f t="shared" si="783"/>
        <v>0</v>
      </c>
      <c r="U6729" s="6">
        <f t="shared" si="784"/>
        <v>38.540784531752742</v>
      </c>
      <c r="V6729" s="6">
        <f t="shared" si="785"/>
        <v>0</v>
      </c>
    </row>
    <row r="6730" spans="1:22">
      <c r="A6730" s="12">
        <f t="shared" si="790"/>
        <v>0</v>
      </c>
      <c r="B6730" t="str">
        <f>YEAR(C6730)&amp;VLOOKUP(MONTH(C6730),lookup!$G$2:$N$13,8)</f>
        <v>2026M09</v>
      </c>
      <c r="C6730" s="7">
        <f t="shared" si="781"/>
        <v>46267</v>
      </c>
      <c r="D6730" s="126">
        <v>0</v>
      </c>
      <c r="E6730">
        <f t="shared" si="789"/>
        <v>0</v>
      </c>
      <c r="F6730" s="126">
        <v>0</v>
      </c>
      <c r="G6730">
        <f t="shared" si="791"/>
        <v>0</v>
      </c>
      <c r="H6730">
        <f t="shared" si="787"/>
        <v>38.535293067097427</v>
      </c>
      <c r="I6730">
        <f t="shared" si="788"/>
        <v>32.341753859486403</v>
      </c>
      <c r="J6730">
        <f t="shared" si="786"/>
        <v>0</v>
      </c>
      <c r="K6730" s="66"/>
      <c r="M6730" s="66"/>
      <c r="Q6730" s="66"/>
      <c r="S6730" s="6">
        <f t="shared" si="782"/>
        <v>32.341753859486403</v>
      </c>
      <c r="T6730" s="6">
        <f t="shared" si="783"/>
        <v>0</v>
      </c>
      <c r="U6730" s="6">
        <f t="shared" si="784"/>
        <v>38.535293067097427</v>
      </c>
      <c r="V6730" s="6">
        <f t="shared" si="785"/>
        <v>0</v>
      </c>
    </row>
    <row r="6731" spans="1:22">
      <c r="A6731" s="12">
        <f t="shared" si="790"/>
        <v>0</v>
      </c>
      <c r="B6731" t="str">
        <f>YEAR(C6731)&amp;VLOOKUP(MONTH(C6731),lookup!$G$2:$N$13,8)</f>
        <v>2026M09</v>
      </c>
      <c r="C6731" s="7">
        <f t="shared" si="781"/>
        <v>46268</v>
      </c>
      <c r="D6731" s="126">
        <v>0</v>
      </c>
      <c r="E6731">
        <f t="shared" si="789"/>
        <v>0</v>
      </c>
      <c r="F6731" s="126">
        <v>0</v>
      </c>
      <c r="G6731">
        <f t="shared" si="791"/>
        <v>0</v>
      </c>
      <c r="H6731">
        <f t="shared" si="787"/>
        <v>38.529850367243625</v>
      </c>
      <c r="I6731">
        <f t="shared" si="788"/>
        <v>32.347396303371333</v>
      </c>
      <c r="J6731">
        <f t="shared" si="786"/>
        <v>0</v>
      </c>
      <c r="K6731" s="66"/>
      <c r="M6731" s="66"/>
      <c r="Q6731" s="66"/>
      <c r="S6731" s="6">
        <f t="shared" si="782"/>
        <v>32.347396303371333</v>
      </c>
      <c r="T6731" s="6">
        <f t="shared" si="783"/>
        <v>0</v>
      </c>
      <c r="U6731" s="6">
        <f t="shared" si="784"/>
        <v>38.529850367243625</v>
      </c>
      <c r="V6731" s="6">
        <f t="shared" si="785"/>
        <v>0</v>
      </c>
    </row>
    <row r="6732" spans="1:22">
      <c r="A6732" s="12">
        <f t="shared" si="790"/>
        <v>0</v>
      </c>
      <c r="B6732" t="str">
        <f>YEAR(C6732)&amp;VLOOKUP(MONTH(C6732),lookup!$G$2:$N$13,8)</f>
        <v>2026M09</v>
      </c>
      <c r="C6732" s="7">
        <f t="shared" ref="C6732:C6795" si="792">C6731+1</f>
        <v>46269</v>
      </c>
      <c r="D6732" s="126">
        <v>0</v>
      </c>
      <c r="E6732">
        <f t="shared" si="789"/>
        <v>0</v>
      </c>
      <c r="F6732" s="126">
        <v>0</v>
      </c>
      <c r="G6732">
        <f t="shared" si="791"/>
        <v>0</v>
      </c>
      <c r="H6732">
        <f t="shared" si="787"/>
        <v>38.493318047091677</v>
      </c>
      <c r="I6732">
        <f t="shared" si="788"/>
        <v>32.325352849520172</v>
      </c>
      <c r="J6732">
        <f t="shared" si="786"/>
        <v>0</v>
      </c>
      <c r="K6732" s="66"/>
      <c r="M6732" s="66"/>
      <c r="Q6732" s="66"/>
      <c r="S6732" s="6">
        <f t="shared" si="782"/>
        <v>32.325352849520172</v>
      </c>
      <c r="T6732" s="6">
        <f t="shared" si="783"/>
        <v>0</v>
      </c>
      <c r="U6732" s="6">
        <f t="shared" si="784"/>
        <v>38.493318047091677</v>
      </c>
      <c r="V6732" s="6">
        <f t="shared" si="785"/>
        <v>0</v>
      </c>
    </row>
    <row r="6733" spans="1:22">
      <c r="A6733" s="12">
        <f t="shared" si="790"/>
        <v>0</v>
      </c>
      <c r="B6733" t="str">
        <f>YEAR(C6733)&amp;VLOOKUP(MONTH(C6733),lookup!$G$2:$N$13,8)</f>
        <v>2026M09</v>
      </c>
      <c r="C6733" s="7">
        <f t="shared" si="792"/>
        <v>46270</v>
      </c>
      <c r="D6733" s="126">
        <v>0</v>
      </c>
      <c r="E6733">
        <f t="shared" si="789"/>
        <v>0</v>
      </c>
      <c r="F6733" s="126">
        <v>0</v>
      </c>
      <c r="G6733">
        <f t="shared" si="791"/>
        <v>0</v>
      </c>
      <c r="H6733">
        <f t="shared" si="787"/>
        <v>38.467742667639314</v>
      </c>
      <c r="I6733">
        <f t="shared" si="788"/>
        <v>32.310614830859109</v>
      </c>
      <c r="J6733">
        <f t="shared" si="786"/>
        <v>0</v>
      </c>
      <c r="K6733" s="66"/>
      <c r="M6733" s="66"/>
      <c r="Q6733" s="66"/>
      <c r="S6733" s="6">
        <f t="shared" si="782"/>
        <v>32.310614830859109</v>
      </c>
      <c r="T6733" s="6">
        <f t="shared" si="783"/>
        <v>0</v>
      </c>
      <c r="U6733" s="6">
        <f t="shared" si="784"/>
        <v>38.467742667639314</v>
      </c>
      <c r="V6733" s="6">
        <f t="shared" si="785"/>
        <v>0</v>
      </c>
    </row>
    <row r="6734" spans="1:22">
      <c r="A6734" s="12">
        <f t="shared" si="790"/>
        <v>0</v>
      </c>
      <c r="B6734" t="str">
        <f>YEAR(C6734)&amp;VLOOKUP(MONTH(C6734),lookup!$G$2:$N$13,8)</f>
        <v>2026M09</v>
      </c>
      <c r="C6734" s="7">
        <f t="shared" si="792"/>
        <v>46271</v>
      </c>
      <c r="D6734" s="126">
        <v>0</v>
      </c>
      <c r="E6734">
        <f t="shared" si="789"/>
        <v>0</v>
      </c>
      <c r="F6734" s="126">
        <v>0</v>
      </c>
      <c r="G6734">
        <f t="shared" si="791"/>
        <v>0</v>
      </c>
      <c r="H6734">
        <f t="shared" si="787"/>
        <v>38.460716721768861</v>
      </c>
      <c r="I6734">
        <f t="shared" si="788"/>
        <v>32.316348442301752</v>
      </c>
      <c r="J6734">
        <f t="shared" si="786"/>
        <v>0</v>
      </c>
      <c r="K6734" s="66"/>
      <c r="M6734" s="66"/>
      <c r="Q6734" s="66"/>
      <c r="S6734" s="6">
        <f t="shared" si="782"/>
        <v>32.316348442301752</v>
      </c>
      <c r="T6734" s="6">
        <f t="shared" si="783"/>
        <v>0</v>
      </c>
      <c r="U6734" s="6">
        <f t="shared" si="784"/>
        <v>38.460716721768861</v>
      </c>
      <c r="V6734" s="6">
        <f t="shared" si="785"/>
        <v>0</v>
      </c>
    </row>
    <row r="6735" spans="1:22">
      <c r="A6735" s="12">
        <f t="shared" si="790"/>
        <v>0</v>
      </c>
      <c r="B6735" t="str">
        <f>YEAR(C6735)&amp;VLOOKUP(MONTH(C6735),lookup!$G$2:$N$13,8)</f>
        <v>2026M09</v>
      </c>
      <c r="C6735" s="7">
        <f t="shared" si="792"/>
        <v>46272</v>
      </c>
      <c r="D6735" s="126">
        <v>0</v>
      </c>
      <c r="E6735">
        <f t="shared" si="789"/>
        <v>0</v>
      </c>
      <c r="F6735" s="126">
        <v>0</v>
      </c>
      <c r="G6735">
        <f t="shared" si="791"/>
        <v>0</v>
      </c>
      <c r="H6735">
        <f t="shared" si="787"/>
        <v>38.476092215297001</v>
      </c>
      <c r="I6735">
        <f t="shared" si="788"/>
        <v>32.337843440991854</v>
      </c>
      <c r="J6735">
        <f t="shared" si="786"/>
        <v>0</v>
      </c>
      <c r="K6735" s="66"/>
      <c r="M6735" s="66"/>
      <c r="Q6735" s="66"/>
      <c r="S6735" s="6">
        <f t="shared" si="782"/>
        <v>32.337843440991854</v>
      </c>
      <c r="T6735" s="6">
        <f t="shared" si="783"/>
        <v>0</v>
      </c>
      <c r="U6735" s="6">
        <f t="shared" si="784"/>
        <v>38.476092215297001</v>
      </c>
      <c r="V6735" s="6">
        <f t="shared" si="785"/>
        <v>0</v>
      </c>
    </row>
    <row r="6736" spans="1:22">
      <c r="A6736" s="12">
        <f t="shared" si="790"/>
        <v>0</v>
      </c>
      <c r="B6736" t="str">
        <f>YEAR(C6736)&amp;VLOOKUP(MONTH(C6736),lookup!$G$2:$N$13,8)</f>
        <v>2026M09</v>
      </c>
      <c r="C6736" s="7">
        <f t="shared" si="792"/>
        <v>46273</v>
      </c>
      <c r="D6736" s="126">
        <v>0</v>
      </c>
      <c r="E6736">
        <f t="shared" si="789"/>
        <v>0</v>
      </c>
      <c r="F6736" s="126">
        <v>0</v>
      </c>
      <c r="G6736">
        <f t="shared" si="791"/>
        <v>0</v>
      </c>
      <c r="H6736">
        <f t="shared" si="787"/>
        <v>38.473681144431076</v>
      </c>
      <c r="I6736">
        <f t="shared" si="788"/>
        <v>32.348713780354856</v>
      </c>
      <c r="J6736">
        <f t="shared" si="786"/>
        <v>0</v>
      </c>
      <c r="K6736" s="66"/>
      <c r="M6736" s="66"/>
      <c r="Q6736" s="66"/>
      <c r="S6736" s="6">
        <f t="shared" si="782"/>
        <v>32.348713780354856</v>
      </c>
      <c r="T6736" s="6">
        <f t="shared" si="783"/>
        <v>0</v>
      </c>
      <c r="U6736" s="6">
        <f t="shared" si="784"/>
        <v>38.473681144431076</v>
      </c>
      <c r="V6736" s="6">
        <f t="shared" si="785"/>
        <v>0</v>
      </c>
    </row>
    <row r="6737" spans="1:22">
      <c r="A6737" s="12">
        <f t="shared" si="790"/>
        <v>0</v>
      </c>
      <c r="B6737" t="str">
        <f>YEAR(C6737)&amp;VLOOKUP(MONTH(C6737),lookup!$G$2:$N$13,8)</f>
        <v>2026M09</v>
      </c>
      <c r="C6737" s="7">
        <f t="shared" si="792"/>
        <v>46274</v>
      </c>
      <c r="D6737" s="126">
        <v>0</v>
      </c>
      <c r="E6737">
        <f t="shared" si="789"/>
        <v>0</v>
      </c>
      <c r="F6737" s="126">
        <v>0</v>
      </c>
      <c r="G6737">
        <f t="shared" si="791"/>
        <v>0</v>
      </c>
      <c r="H6737">
        <f t="shared" si="787"/>
        <v>38.477247493581707</v>
      </c>
      <c r="I6737">
        <f t="shared" si="788"/>
        <v>32.354851349905218</v>
      </c>
      <c r="J6737">
        <f t="shared" si="786"/>
        <v>0</v>
      </c>
      <c r="K6737" s="66"/>
      <c r="M6737" s="66"/>
      <c r="Q6737" s="66"/>
      <c r="S6737" s="6">
        <f t="shared" si="782"/>
        <v>32.354851349905218</v>
      </c>
      <c r="T6737" s="6">
        <f t="shared" si="783"/>
        <v>0</v>
      </c>
      <c r="U6737" s="6">
        <f t="shared" si="784"/>
        <v>38.477247493581707</v>
      </c>
      <c r="V6737" s="6">
        <f t="shared" si="785"/>
        <v>0</v>
      </c>
    </row>
    <row r="6738" spans="1:22">
      <c r="A6738" s="12">
        <f t="shared" si="790"/>
        <v>0</v>
      </c>
      <c r="B6738" t="str">
        <f>YEAR(C6738)&amp;VLOOKUP(MONTH(C6738),lookup!$G$2:$N$13,8)</f>
        <v>2026M09</v>
      </c>
      <c r="C6738" s="7">
        <f t="shared" si="792"/>
        <v>46275</v>
      </c>
      <c r="D6738" s="126">
        <v>0</v>
      </c>
      <c r="E6738">
        <f t="shared" si="789"/>
        <v>0</v>
      </c>
      <c r="F6738" s="126">
        <v>0</v>
      </c>
      <c r="G6738">
        <f t="shared" si="791"/>
        <v>0</v>
      </c>
      <c r="H6738">
        <f t="shared" si="787"/>
        <v>38.479279889829641</v>
      </c>
      <c r="I6738">
        <f t="shared" si="788"/>
        <v>32.368477201068984</v>
      </c>
      <c r="J6738">
        <f t="shared" si="786"/>
        <v>0</v>
      </c>
      <c r="K6738" s="66"/>
      <c r="M6738" s="66"/>
      <c r="Q6738" s="66"/>
      <c r="S6738" s="6">
        <f t="shared" ref="S6738:S6801" si="793">AVERAGE(G6373+G6008+G5642+G5277+G4912)/5</f>
        <v>32.368477201068984</v>
      </c>
      <c r="T6738" s="6">
        <f t="shared" ref="T6738:T6801" si="794">S6738-I6738</f>
        <v>0</v>
      </c>
      <c r="U6738" s="6">
        <f t="shared" ref="U6738:U6801" si="795">(E4912+E5277+E5642+E6008+E6373)/5</f>
        <v>38.479279889829641</v>
      </c>
      <c r="V6738" s="6">
        <f t="shared" ref="V6738:V6801" si="796">U6738-H6738</f>
        <v>0</v>
      </c>
    </row>
    <row r="6739" spans="1:22">
      <c r="A6739" s="12">
        <f t="shared" si="790"/>
        <v>0</v>
      </c>
      <c r="B6739" t="str">
        <f>YEAR(C6739)&amp;VLOOKUP(MONTH(C6739),lookup!$G$2:$N$13,8)</f>
        <v>2026M09</v>
      </c>
      <c r="C6739" s="7">
        <f t="shared" si="792"/>
        <v>46276</v>
      </c>
      <c r="D6739" s="126">
        <v>0</v>
      </c>
      <c r="E6739">
        <f t="shared" si="789"/>
        <v>0</v>
      </c>
      <c r="F6739" s="126">
        <v>0</v>
      </c>
      <c r="G6739">
        <f t="shared" si="791"/>
        <v>0</v>
      </c>
      <c r="H6739">
        <f t="shared" si="787"/>
        <v>38.451796304403729</v>
      </c>
      <c r="I6739">
        <f t="shared" si="788"/>
        <v>32.350577069167556</v>
      </c>
      <c r="J6739">
        <f t="shared" si="786"/>
        <v>0</v>
      </c>
      <c r="K6739" s="66"/>
      <c r="M6739" s="66"/>
      <c r="Q6739" s="66"/>
      <c r="S6739" s="6">
        <f t="shared" si="793"/>
        <v>32.350577069167556</v>
      </c>
      <c r="T6739" s="6">
        <f t="shared" si="794"/>
        <v>0</v>
      </c>
      <c r="U6739" s="6">
        <f t="shared" si="795"/>
        <v>38.451796304403729</v>
      </c>
      <c r="V6739" s="6">
        <f t="shared" si="796"/>
        <v>0</v>
      </c>
    </row>
    <row r="6740" spans="1:22">
      <c r="A6740" s="12">
        <f t="shared" si="790"/>
        <v>0</v>
      </c>
      <c r="B6740" t="str">
        <f>YEAR(C6740)&amp;VLOOKUP(MONTH(C6740),lookup!$G$2:$N$13,8)</f>
        <v>2026M09</v>
      </c>
      <c r="C6740" s="7">
        <f t="shared" si="792"/>
        <v>46277</v>
      </c>
      <c r="D6740" s="126">
        <v>0</v>
      </c>
      <c r="E6740">
        <f t="shared" si="789"/>
        <v>0</v>
      </c>
      <c r="F6740" s="126">
        <v>0</v>
      </c>
      <c r="G6740">
        <f t="shared" si="791"/>
        <v>0</v>
      </c>
      <c r="H6740">
        <f t="shared" si="787"/>
        <v>38.420516874081656</v>
      </c>
      <c r="I6740">
        <f t="shared" si="788"/>
        <v>32.339183072889384</v>
      </c>
      <c r="J6740">
        <f t="shared" si="786"/>
        <v>0</v>
      </c>
      <c r="K6740" s="66"/>
      <c r="M6740" s="66"/>
      <c r="Q6740" s="66"/>
      <c r="S6740" s="6">
        <f t="shared" si="793"/>
        <v>32.339183072889384</v>
      </c>
      <c r="T6740" s="6">
        <f t="shared" si="794"/>
        <v>0</v>
      </c>
      <c r="U6740" s="6">
        <f t="shared" si="795"/>
        <v>38.420516874081649</v>
      </c>
      <c r="V6740" s="6">
        <f t="shared" si="796"/>
        <v>0</v>
      </c>
    </row>
    <row r="6741" spans="1:22">
      <c r="A6741" s="12">
        <f t="shared" si="790"/>
        <v>0</v>
      </c>
      <c r="B6741" t="str">
        <f>YEAR(C6741)&amp;VLOOKUP(MONTH(C6741),lookup!$G$2:$N$13,8)</f>
        <v>2026M09</v>
      </c>
      <c r="C6741" s="7">
        <f t="shared" si="792"/>
        <v>46278</v>
      </c>
      <c r="D6741" s="126">
        <v>0</v>
      </c>
      <c r="E6741">
        <f t="shared" si="789"/>
        <v>0</v>
      </c>
      <c r="F6741" s="126">
        <v>0</v>
      </c>
      <c r="G6741">
        <f t="shared" si="791"/>
        <v>0</v>
      </c>
      <c r="H6741">
        <f t="shared" si="787"/>
        <v>38.390180389788846</v>
      </c>
      <c r="I6741">
        <f t="shared" si="788"/>
        <v>32.321643955327701</v>
      </c>
      <c r="J6741">
        <f t="shared" si="786"/>
        <v>0</v>
      </c>
      <c r="K6741" s="66"/>
      <c r="M6741" s="66"/>
      <c r="Q6741" s="66"/>
      <c r="S6741" s="6">
        <f t="shared" si="793"/>
        <v>32.321643955327701</v>
      </c>
      <c r="T6741" s="6">
        <f t="shared" si="794"/>
        <v>0</v>
      </c>
      <c r="U6741" s="6">
        <f t="shared" si="795"/>
        <v>38.390180389788839</v>
      </c>
      <c r="V6741" s="6">
        <f t="shared" si="796"/>
        <v>0</v>
      </c>
    </row>
    <row r="6742" spans="1:22">
      <c r="A6742" s="12">
        <f t="shared" si="790"/>
        <v>0</v>
      </c>
      <c r="B6742" t="str">
        <f>YEAR(C6742)&amp;VLOOKUP(MONTH(C6742),lookup!$G$2:$N$13,8)</f>
        <v>2026M09</v>
      </c>
      <c r="C6742" s="7">
        <f t="shared" si="792"/>
        <v>46279</v>
      </c>
      <c r="D6742" s="126">
        <v>0</v>
      </c>
      <c r="E6742">
        <f t="shared" si="789"/>
        <v>0</v>
      </c>
      <c r="F6742" s="126">
        <v>0</v>
      </c>
      <c r="G6742">
        <f t="shared" si="791"/>
        <v>0</v>
      </c>
      <c r="H6742">
        <f t="shared" si="787"/>
        <v>38.386107019590284</v>
      </c>
      <c r="I6742">
        <f t="shared" si="788"/>
        <v>32.335550512662451</v>
      </c>
      <c r="J6742">
        <f t="shared" si="786"/>
        <v>0</v>
      </c>
      <c r="K6742" s="66"/>
      <c r="M6742" s="66"/>
      <c r="Q6742" s="66"/>
      <c r="S6742" s="6">
        <f t="shared" si="793"/>
        <v>32.335550512662451</v>
      </c>
      <c r="T6742" s="6">
        <f t="shared" si="794"/>
        <v>0</v>
      </c>
      <c r="U6742" s="6">
        <f t="shared" si="795"/>
        <v>38.386107019590284</v>
      </c>
      <c r="V6742" s="6">
        <f t="shared" si="796"/>
        <v>0</v>
      </c>
    </row>
    <row r="6743" spans="1:22">
      <c r="A6743" s="12">
        <f t="shared" si="790"/>
        <v>0</v>
      </c>
      <c r="B6743" t="str">
        <f>YEAR(C6743)&amp;VLOOKUP(MONTH(C6743),lookup!$G$2:$N$13,8)</f>
        <v>2026M09</v>
      </c>
      <c r="C6743" s="7">
        <f t="shared" si="792"/>
        <v>46280</v>
      </c>
      <c r="D6743" s="126">
        <v>0</v>
      </c>
      <c r="E6743">
        <f t="shared" si="789"/>
        <v>0</v>
      </c>
      <c r="F6743" s="126">
        <v>0</v>
      </c>
      <c r="G6743">
        <f t="shared" si="791"/>
        <v>0</v>
      </c>
      <c r="H6743">
        <f t="shared" si="787"/>
        <v>38.398564793849985</v>
      </c>
      <c r="I6743">
        <f t="shared" si="788"/>
        <v>32.358967042249844</v>
      </c>
      <c r="J6743">
        <f t="shared" si="786"/>
        <v>0</v>
      </c>
      <c r="K6743" s="66"/>
      <c r="M6743" s="66"/>
      <c r="Q6743" s="66"/>
      <c r="S6743" s="6">
        <f t="shared" si="793"/>
        <v>32.358967042249844</v>
      </c>
      <c r="T6743" s="6">
        <f t="shared" si="794"/>
        <v>0</v>
      </c>
      <c r="U6743" s="6">
        <f t="shared" si="795"/>
        <v>38.398564793849971</v>
      </c>
      <c r="V6743" s="6">
        <f t="shared" si="796"/>
        <v>0</v>
      </c>
    </row>
    <row r="6744" spans="1:22">
      <c r="A6744" s="12">
        <f t="shared" si="790"/>
        <v>0</v>
      </c>
      <c r="B6744" t="str">
        <f>YEAR(C6744)&amp;VLOOKUP(MONTH(C6744),lookup!$G$2:$N$13,8)</f>
        <v>2026M09</v>
      </c>
      <c r="C6744" s="7">
        <f t="shared" si="792"/>
        <v>46281</v>
      </c>
      <c r="D6744" s="126">
        <v>0</v>
      </c>
      <c r="E6744">
        <f t="shared" si="789"/>
        <v>0</v>
      </c>
      <c r="F6744" s="126">
        <v>0</v>
      </c>
      <c r="G6744">
        <f t="shared" si="791"/>
        <v>0</v>
      </c>
      <c r="H6744">
        <f t="shared" si="787"/>
        <v>38.419324101147268</v>
      </c>
      <c r="I6744">
        <f t="shared" si="788"/>
        <v>32.390739498072193</v>
      </c>
      <c r="J6744">
        <f t="shared" si="786"/>
        <v>0</v>
      </c>
      <c r="K6744" s="66"/>
      <c r="M6744" s="66"/>
      <c r="Q6744" s="66"/>
      <c r="S6744" s="6">
        <f t="shared" si="793"/>
        <v>32.390739498072193</v>
      </c>
      <c r="T6744" s="6">
        <f t="shared" si="794"/>
        <v>0</v>
      </c>
      <c r="U6744" s="6">
        <f t="shared" si="795"/>
        <v>38.419324101147268</v>
      </c>
      <c r="V6744" s="6">
        <f t="shared" si="796"/>
        <v>0</v>
      </c>
    </row>
    <row r="6745" spans="1:22">
      <c r="A6745" s="12">
        <f t="shared" si="790"/>
        <v>0</v>
      </c>
      <c r="B6745" t="str">
        <f>YEAR(C6745)&amp;VLOOKUP(MONTH(C6745),lookup!$G$2:$N$13,8)</f>
        <v>2026M09</v>
      </c>
      <c r="C6745" s="7">
        <f t="shared" si="792"/>
        <v>46282</v>
      </c>
      <c r="D6745" s="126">
        <v>0</v>
      </c>
      <c r="E6745">
        <f t="shared" si="789"/>
        <v>0</v>
      </c>
      <c r="F6745" s="126">
        <v>0</v>
      </c>
      <c r="G6745">
        <f t="shared" si="791"/>
        <v>0</v>
      </c>
      <c r="H6745">
        <f t="shared" si="787"/>
        <v>38.48971911440313</v>
      </c>
      <c r="I6745">
        <f t="shared" si="788"/>
        <v>32.46250484573342</v>
      </c>
      <c r="J6745">
        <f t="shared" si="786"/>
        <v>0</v>
      </c>
      <c r="K6745" s="66"/>
      <c r="M6745" s="66"/>
      <c r="Q6745" s="66"/>
      <c r="S6745" s="6">
        <f t="shared" si="793"/>
        <v>32.46250484573342</v>
      </c>
      <c r="T6745" s="6">
        <f t="shared" si="794"/>
        <v>0</v>
      </c>
      <c r="U6745" s="6">
        <f t="shared" si="795"/>
        <v>38.48971911440313</v>
      </c>
      <c r="V6745" s="6">
        <f t="shared" si="796"/>
        <v>0</v>
      </c>
    </row>
    <row r="6746" spans="1:22">
      <c r="A6746" s="12">
        <f t="shared" si="790"/>
        <v>0</v>
      </c>
      <c r="B6746" t="str">
        <f>YEAR(C6746)&amp;VLOOKUP(MONTH(C6746),lookup!$G$2:$N$13,8)</f>
        <v>2026M09</v>
      </c>
      <c r="C6746" s="7">
        <f t="shared" si="792"/>
        <v>46283</v>
      </c>
      <c r="D6746" s="126">
        <v>0</v>
      </c>
      <c r="E6746">
        <f t="shared" si="789"/>
        <v>0</v>
      </c>
      <c r="F6746" s="126">
        <v>0</v>
      </c>
      <c r="G6746">
        <f t="shared" si="791"/>
        <v>0</v>
      </c>
      <c r="H6746">
        <f t="shared" si="787"/>
        <v>38.591092054727007</v>
      </c>
      <c r="I6746">
        <f t="shared" si="788"/>
        <v>32.562094133074041</v>
      </c>
      <c r="J6746">
        <f t="shared" si="786"/>
        <v>0</v>
      </c>
      <c r="K6746" s="66"/>
      <c r="M6746" s="66"/>
      <c r="Q6746" s="66"/>
      <c r="S6746" s="6">
        <f t="shared" si="793"/>
        <v>32.562094133074041</v>
      </c>
      <c r="T6746" s="6">
        <f t="shared" si="794"/>
        <v>0</v>
      </c>
      <c r="U6746" s="6">
        <f t="shared" si="795"/>
        <v>38.591092054727007</v>
      </c>
      <c r="V6746" s="6">
        <f t="shared" si="796"/>
        <v>0</v>
      </c>
    </row>
    <row r="6747" spans="1:22">
      <c r="A6747" s="12">
        <f t="shared" si="790"/>
        <v>0</v>
      </c>
      <c r="B6747" t="str">
        <f>YEAR(C6747)&amp;VLOOKUP(MONTH(C6747),lookup!$G$2:$N$13,8)</f>
        <v>2026M09</v>
      </c>
      <c r="C6747" s="7">
        <f t="shared" si="792"/>
        <v>46284</v>
      </c>
      <c r="D6747" s="126">
        <v>0</v>
      </c>
      <c r="E6747">
        <f t="shared" si="789"/>
        <v>0</v>
      </c>
      <c r="F6747" s="126">
        <v>0</v>
      </c>
      <c r="G6747">
        <f t="shared" si="791"/>
        <v>0</v>
      </c>
      <c r="H6747">
        <f t="shared" si="787"/>
        <v>38.69526968357043</v>
      </c>
      <c r="I6747">
        <f t="shared" si="788"/>
        <v>32.664674374535629</v>
      </c>
      <c r="J6747">
        <f t="shared" si="786"/>
        <v>0</v>
      </c>
      <c r="K6747" s="66"/>
      <c r="M6747" s="66"/>
      <c r="Q6747" s="66"/>
      <c r="S6747" s="6">
        <f t="shared" si="793"/>
        <v>32.664674374535629</v>
      </c>
      <c r="T6747" s="6">
        <f t="shared" si="794"/>
        <v>0</v>
      </c>
      <c r="U6747" s="6">
        <f t="shared" si="795"/>
        <v>38.69526968357043</v>
      </c>
      <c r="V6747" s="6">
        <f t="shared" si="796"/>
        <v>0</v>
      </c>
    </row>
    <row r="6748" spans="1:22">
      <c r="A6748" s="12">
        <f t="shared" si="790"/>
        <v>0</v>
      </c>
      <c r="B6748" t="str">
        <f>YEAR(C6748)&amp;VLOOKUP(MONTH(C6748),lookup!$G$2:$N$13,8)</f>
        <v>2026M09</v>
      </c>
      <c r="C6748" s="7">
        <f t="shared" si="792"/>
        <v>46285</v>
      </c>
      <c r="D6748" s="126">
        <v>0</v>
      </c>
      <c r="E6748">
        <f t="shared" si="789"/>
        <v>0</v>
      </c>
      <c r="F6748" s="126">
        <v>0</v>
      </c>
      <c r="G6748">
        <f t="shared" si="791"/>
        <v>0</v>
      </c>
      <c r="H6748">
        <f t="shared" si="787"/>
        <v>38.774286269306359</v>
      </c>
      <c r="I6748">
        <f t="shared" si="788"/>
        <v>32.736098142458104</v>
      </c>
      <c r="J6748">
        <f t="shared" si="786"/>
        <v>0</v>
      </c>
      <c r="K6748" s="66"/>
      <c r="M6748" s="66"/>
      <c r="Q6748" s="66"/>
      <c r="S6748" s="6">
        <f t="shared" si="793"/>
        <v>32.736098142458104</v>
      </c>
      <c r="T6748" s="6">
        <f t="shared" si="794"/>
        <v>0</v>
      </c>
      <c r="U6748" s="6">
        <f t="shared" si="795"/>
        <v>38.774286269306359</v>
      </c>
      <c r="V6748" s="6">
        <f t="shared" si="796"/>
        <v>0</v>
      </c>
    </row>
    <row r="6749" spans="1:22">
      <c r="A6749" s="12">
        <f t="shared" si="790"/>
        <v>0</v>
      </c>
      <c r="B6749" t="str">
        <f>YEAR(C6749)&amp;VLOOKUP(MONTH(C6749),lookup!$G$2:$N$13,8)</f>
        <v>2026M09</v>
      </c>
      <c r="C6749" s="7">
        <f t="shared" si="792"/>
        <v>46286</v>
      </c>
      <c r="D6749" s="126">
        <v>0</v>
      </c>
      <c r="E6749">
        <f t="shared" si="789"/>
        <v>0</v>
      </c>
      <c r="F6749" s="126">
        <v>0</v>
      </c>
      <c r="G6749">
        <f t="shared" si="791"/>
        <v>0</v>
      </c>
      <c r="H6749">
        <f t="shared" si="787"/>
        <v>38.857949861510647</v>
      </c>
      <c r="I6749">
        <f t="shared" si="788"/>
        <v>32.812303374720344</v>
      </c>
      <c r="J6749">
        <f t="shared" si="786"/>
        <v>0</v>
      </c>
      <c r="K6749" s="66"/>
      <c r="M6749" s="66"/>
      <c r="Q6749" s="66"/>
      <c r="S6749" s="6">
        <f t="shared" si="793"/>
        <v>32.812303374720344</v>
      </c>
      <c r="T6749" s="6">
        <f t="shared" si="794"/>
        <v>0</v>
      </c>
      <c r="U6749" s="6">
        <f t="shared" si="795"/>
        <v>38.857949861510654</v>
      </c>
      <c r="V6749" s="6">
        <f t="shared" si="796"/>
        <v>0</v>
      </c>
    </row>
    <row r="6750" spans="1:22">
      <c r="A6750" s="12">
        <f t="shared" si="790"/>
        <v>0</v>
      </c>
      <c r="B6750" t="str">
        <f>YEAR(C6750)&amp;VLOOKUP(MONTH(C6750),lookup!$G$2:$N$13,8)</f>
        <v>2026M09</v>
      </c>
      <c r="C6750" s="7">
        <f t="shared" si="792"/>
        <v>46287</v>
      </c>
      <c r="D6750" s="126">
        <v>0</v>
      </c>
      <c r="E6750">
        <f t="shared" si="789"/>
        <v>0</v>
      </c>
      <c r="F6750" s="126">
        <v>0</v>
      </c>
      <c r="G6750">
        <f t="shared" si="791"/>
        <v>0</v>
      </c>
      <c r="H6750">
        <f t="shared" si="787"/>
        <v>38.871621756668922</v>
      </c>
      <c r="I6750">
        <f t="shared" si="788"/>
        <v>32.825929235852634</v>
      </c>
      <c r="J6750">
        <f t="shared" si="786"/>
        <v>0</v>
      </c>
      <c r="K6750" s="66"/>
      <c r="M6750" s="66"/>
      <c r="Q6750" s="66"/>
      <c r="S6750" s="6">
        <f t="shared" si="793"/>
        <v>32.825929235852634</v>
      </c>
      <c r="T6750" s="6">
        <f t="shared" si="794"/>
        <v>0</v>
      </c>
      <c r="U6750" s="6">
        <f t="shared" si="795"/>
        <v>38.871621756668922</v>
      </c>
      <c r="V6750" s="6">
        <f t="shared" si="796"/>
        <v>0</v>
      </c>
    </row>
    <row r="6751" spans="1:22">
      <c r="A6751" s="12">
        <f t="shared" si="790"/>
        <v>0</v>
      </c>
      <c r="B6751" t="str">
        <f>YEAR(C6751)&amp;VLOOKUP(MONTH(C6751),lookup!$G$2:$N$13,8)</f>
        <v>2026M09</v>
      </c>
      <c r="C6751" s="7">
        <f t="shared" si="792"/>
        <v>46288</v>
      </c>
      <c r="D6751" s="126">
        <v>0</v>
      </c>
      <c r="E6751">
        <f t="shared" si="789"/>
        <v>0</v>
      </c>
      <c r="F6751" s="126">
        <v>0</v>
      </c>
      <c r="G6751">
        <f t="shared" si="791"/>
        <v>0</v>
      </c>
      <c r="H6751">
        <f t="shared" si="787"/>
        <v>38.942103823977298</v>
      </c>
      <c r="I6751">
        <f t="shared" si="788"/>
        <v>32.891485389629679</v>
      </c>
      <c r="J6751">
        <f t="shared" si="786"/>
        <v>0</v>
      </c>
      <c r="K6751" s="66"/>
      <c r="M6751" s="66"/>
      <c r="Q6751" s="66"/>
      <c r="S6751" s="6">
        <f t="shared" si="793"/>
        <v>32.891485389629679</v>
      </c>
      <c r="T6751" s="6">
        <f t="shared" si="794"/>
        <v>0</v>
      </c>
      <c r="U6751" s="6">
        <f t="shared" si="795"/>
        <v>38.942103823977298</v>
      </c>
      <c r="V6751" s="6">
        <f t="shared" si="796"/>
        <v>0</v>
      </c>
    </row>
    <row r="6752" spans="1:22">
      <c r="A6752" s="12">
        <f t="shared" si="790"/>
        <v>0</v>
      </c>
      <c r="B6752" t="str">
        <f>YEAR(C6752)&amp;VLOOKUP(MONTH(C6752),lookup!$G$2:$N$13,8)</f>
        <v>2026M09</v>
      </c>
      <c r="C6752" s="7">
        <f t="shared" si="792"/>
        <v>46289</v>
      </c>
      <c r="D6752" s="126">
        <v>0</v>
      </c>
      <c r="E6752">
        <f t="shared" si="789"/>
        <v>0</v>
      </c>
      <c r="F6752" s="126">
        <v>0</v>
      </c>
      <c r="G6752">
        <f t="shared" si="791"/>
        <v>0</v>
      </c>
      <c r="H6752">
        <f t="shared" si="787"/>
        <v>38.975374565560529</v>
      </c>
      <c r="I6752">
        <f t="shared" si="788"/>
        <v>32.922048911146717</v>
      </c>
      <c r="J6752">
        <f t="shared" ref="J6752:J6815" si="797">INDEX(L:AW,MATCH(C6752,C:C,0),MATCH($J$1,$L$1:$AW$1,0))*(IF(K6752=$S$1,1,IF(M6752=$S$1,1,IF(O6752=$S$1,1,IF(Q6752=$S$1,1,0)))))</f>
        <v>0</v>
      </c>
      <c r="K6752" s="66"/>
      <c r="M6752" s="66"/>
      <c r="Q6752" s="66"/>
      <c r="S6752" s="6">
        <f t="shared" si="793"/>
        <v>32.922048911146717</v>
      </c>
      <c r="T6752" s="6">
        <f t="shared" si="794"/>
        <v>0</v>
      </c>
      <c r="U6752" s="6">
        <f t="shared" si="795"/>
        <v>38.975374565560529</v>
      </c>
      <c r="V6752" s="6">
        <f t="shared" si="796"/>
        <v>0</v>
      </c>
    </row>
    <row r="6753" spans="1:22">
      <c r="A6753" s="12">
        <f t="shared" si="790"/>
        <v>0</v>
      </c>
      <c r="B6753" t="str">
        <f>YEAR(C6753)&amp;VLOOKUP(MONTH(C6753),lookup!$G$2:$N$13,8)</f>
        <v>2026M09</v>
      </c>
      <c r="C6753" s="7">
        <f t="shared" si="792"/>
        <v>46290</v>
      </c>
      <c r="D6753" s="126">
        <v>0</v>
      </c>
      <c r="E6753">
        <f t="shared" si="789"/>
        <v>0</v>
      </c>
      <c r="F6753" s="126">
        <v>0</v>
      </c>
      <c r="G6753">
        <f t="shared" si="791"/>
        <v>0</v>
      </c>
      <c r="H6753">
        <f t="shared" ref="H6753:H6816" si="798">IF(INDEX(D:D,MATCH(DATE(YEAR($C6753)-1,MONTH($C6753),DAY($C6753)),$C:$C,0),1)=0,0,(INDEX(E:E,MATCH(DATE(YEAR($C6753)-1,MONTH($C6753),DAY($C6753)),$C:$C,0),1)+INDEX(E:E,MATCH(DATE(YEAR($C6753)-2,MONTH($C6753),DAY($C6753)),$C:$C,0),1)+INDEX(E:E,MATCH(DATE(YEAR($C6753)-3,MONTH($C6753),DAY($C6753)),$C:$C,0),1)+INDEX(E:E,MATCH(DATE(YEAR($C6753)-4,MONTH($C6753),DAY($C6753)),$C:$C,0),1)+INDEX(E:E,MATCH(DATE(YEAR($C6753)-5,MONTH($C6753),DAY($C6753)),$C:$C,0),1))/5)</f>
        <v>39.032931902548249</v>
      </c>
      <c r="I6753">
        <f t="shared" ref="I6753:I6816" si="799">IF(INDEX(D:D,MATCH(DATE(YEAR($C6753)-1,MONTH($C6753),DAY($C6753)),$C:$C,0),1)=0,0,(INDEX(G:G,MATCH(DATE(YEAR($C6753)-1,MONTH($C6753),DAY($C6753)),$C:$C,0),1)+INDEX(G:G,MATCH(DATE(YEAR($C6753)-2,MONTH($C6753),DAY($C6753)),$C:$C,0),1)+INDEX(G:G,MATCH(DATE(YEAR($C6753)-3,MONTH($C6753),DAY($C6753)),$C:$C,0),1)+INDEX(G:G,MATCH(DATE(YEAR($C6753)-4,MONTH($C6753),DAY($C6753)),$C:$C,0),1)+INDEX(G:G,MATCH(DATE(YEAR($C6753)-5,MONTH($C6753),DAY($C6753)),$C:$C,0),1))/5)</f>
        <v>32.975009975628623</v>
      </c>
      <c r="J6753">
        <f t="shared" si="797"/>
        <v>0</v>
      </c>
      <c r="K6753" s="66"/>
      <c r="M6753" s="66"/>
      <c r="Q6753" s="66"/>
      <c r="S6753" s="6">
        <f t="shared" si="793"/>
        <v>32.975009975628623</v>
      </c>
      <c r="T6753" s="6">
        <f t="shared" si="794"/>
        <v>0</v>
      </c>
      <c r="U6753" s="6">
        <f t="shared" si="795"/>
        <v>39.032931902548249</v>
      </c>
      <c r="V6753" s="6">
        <f t="shared" si="796"/>
        <v>0</v>
      </c>
    </row>
    <row r="6754" spans="1:22">
      <c r="A6754" s="12">
        <f t="shared" si="790"/>
        <v>0</v>
      </c>
      <c r="B6754" t="str">
        <f>YEAR(C6754)&amp;VLOOKUP(MONTH(C6754),lookup!$G$2:$N$13,8)</f>
        <v>2026M09</v>
      </c>
      <c r="C6754" s="7">
        <f t="shared" si="792"/>
        <v>46291</v>
      </c>
      <c r="D6754" s="126">
        <v>0</v>
      </c>
      <c r="E6754">
        <f t="shared" si="789"/>
        <v>0</v>
      </c>
      <c r="F6754" s="126">
        <v>0</v>
      </c>
      <c r="G6754">
        <f t="shared" si="791"/>
        <v>0</v>
      </c>
      <c r="H6754">
        <f t="shared" si="798"/>
        <v>39.079343752867587</v>
      </c>
      <c r="I6754">
        <f t="shared" si="799"/>
        <v>33.018747810590824</v>
      </c>
      <c r="J6754">
        <f t="shared" si="797"/>
        <v>0</v>
      </c>
      <c r="K6754" s="66"/>
      <c r="M6754" s="66"/>
      <c r="Q6754" s="66"/>
      <c r="S6754" s="6">
        <f t="shared" si="793"/>
        <v>33.018747810590824</v>
      </c>
      <c r="T6754" s="6">
        <f t="shared" si="794"/>
        <v>0</v>
      </c>
      <c r="U6754" s="6">
        <f t="shared" si="795"/>
        <v>39.079343752867587</v>
      </c>
      <c r="V6754" s="6">
        <f t="shared" si="796"/>
        <v>0</v>
      </c>
    </row>
    <row r="6755" spans="1:22">
      <c r="A6755" s="12">
        <f t="shared" si="790"/>
        <v>0</v>
      </c>
      <c r="B6755" t="str">
        <f>YEAR(C6755)&amp;VLOOKUP(MONTH(C6755),lookup!$G$2:$N$13,8)</f>
        <v>2026M09</v>
      </c>
      <c r="C6755" s="7">
        <f t="shared" si="792"/>
        <v>46292</v>
      </c>
      <c r="D6755" s="126">
        <v>0</v>
      </c>
      <c r="E6755">
        <f t="shared" si="789"/>
        <v>0</v>
      </c>
      <c r="F6755" s="126">
        <v>0</v>
      </c>
      <c r="G6755">
        <f t="shared" si="791"/>
        <v>0</v>
      </c>
      <c r="H6755">
        <f t="shared" si="798"/>
        <v>39.130146973773137</v>
      </c>
      <c r="I6755">
        <f t="shared" si="799"/>
        <v>33.062150702470333</v>
      </c>
      <c r="J6755">
        <f t="shared" si="797"/>
        <v>0</v>
      </c>
      <c r="K6755" s="66"/>
      <c r="M6755" s="66"/>
      <c r="Q6755" s="66"/>
      <c r="S6755" s="6">
        <f t="shared" si="793"/>
        <v>33.062150702470333</v>
      </c>
      <c r="T6755" s="6">
        <f t="shared" si="794"/>
        <v>0</v>
      </c>
      <c r="U6755" s="6">
        <f t="shared" si="795"/>
        <v>39.13014697377313</v>
      </c>
      <c r="V6755" s="6">
        <f t="shared" si="796"/>
        <v>0</v>
      </c>
    </row>
    <row r="6756" spans="1:22">
      <c r="A6756" s="12">
        <f t="shared" si="790"/>
        <v>0</v>
      </c>
      <c r="B6756" t="str">
        <f>YEAR(C6756)&amp;VLOOKUP(MONTH(C6756),lookup!$G$2:$N$13,8)</f>
        <v>2026M09</v>
      </c>
      <c r="C6756" s="7">
        <f t="shared" si="792"/>
        <v>46293</v>
      </c>
      <c r="D6756" s="126">
        <v>0</v>
      </c>
      <c r="E6756">
        <f t="shared" si="789"/>
        <v>0</v>
      </c>
      <c r="F6756" s="126">
        <v>0</v>
      </c>
      <c r="G6756">
        <f t="shared" si="791"/>
        <v>0</v>
      </c>
      <c r="H6756">
        <f t="shared" si="798"/>
        <v>39.194521832098289</v>
      </c>
      <c r="I6756">
        <f t="shared" si="799"/>
        <v>33.124894926824624</v>
      </c>
      <c r="J6756">
        <f t="shared" si="797"/>
        <v>0</v>
      </c>
      <c r="K6756" s="66"/>
      <c r="M6756" s="66"/>
      <c r="Q6756" s="66"/>
      <c r="S6756" s="6">
        <f t="shared" si="793"/>
        <v>33.124894926824624</v>
      </c>
      <c r="T6756" s="6">
        <f t="shared" si="794"/>
        <v>0</v>
      </c>
      <c r="U6756" s="6">
        <f t="shared" si="795"/>
        <v>39.194521832098289</v>
      </c>
      <c r="V6756" s="6">
        <f t="shared" si="796"/>
        <v>0</v>
      </c>
    </row>
    <row r="6757" spans="1:22">
      <c r="A6757" s="12">
        <f t="shared" si="790"/>
        <v>0</v>
      </c>
      <c r="B6757" t="str">
        <f>YEAR(C6757)&amp;VLOOKUP(MONTH(C6757),lookup!$G$2:$N$13,8)</f>
        <v>2026M09</v>
      </c>
      <c r="C6757" s="7">
        <f t="shared" si="792"/>
        <v>46294</v>
      </c>
      <c r="D6757" s="126">
        <v>0</v>
      </c>
      <c r="E6757">
        <f t="shared" si="789"/>
        <v>0</v>
      </c>
      <c r="F6757" s="126">
        <v>0</v>
      </c>
      <c r="G6757">
        <f t="shared" si="791"/>
        <v>0</v>
      </c>
      <c r="H6757">
        <f t="shared" si="798"/>
        <v>39.199851847330009</v>
      </c>
      <c r="I6757">
        <f t="shared" si="799"/>
        <v>33.130745636714217</v>
      </c>
      <c r="J6757">
        <f t="shared" si="797"/>
        <v>0</v>
      </c>
      <c r="K6757" s="66"/>
      <c r="M6757" s="66"/>
      <c r="Q6757" s="66"/>
      <c r="S6757" s="6">
        <f t="shared" si="793"/>
        <v>33.130745636714217</v>
      </c>
      <c r="T6757" s="6">
        <f t="shared" si="794"/>
        <v>0</v>
      </c>
      <c r="U6757" s="6">
        <f t="shared" si="795"/>
        <v>39.199851847330009</v>
      </c>
      <c r="V6757" s="6">
        <f t="shared" si="796"/>
        <v>0</v>
      </c>
    </row>
    <row r="6758" spans="1:22">
      <c r="A6758" s="12">
        <f t="shared" si="790"/>
        <v>0</v>
      </c>
      <c r="B6758" t="str">
        <f>YEAR(C6758)&amp;VLOOKUP(MONTH(C6758),lookup!$G$2:$N$13,8)</f>
        <v>2026M09</v>
      </c>
      <c r="C6758" s="7">
        <f t="shared" si="792"/>
        <v>46295</v>
      </c>
      <c r="D6758" s="126">
        <v>0</v>
      </c>
      <c r="E6758">
        <f t="shared" si="789"/>
        <v>0</v>
      </c>
      <c r="F6758" s="126">
        <v>0</v>
      </c>
      <c r="G6758">
        <f t="shared" si="791"/>
        <v>0</v>
      </c>
      <c r="H6758">
        <f t="shared" si="798"/>
        <v>39.249669789019244</v>
      </c>
      <c r="I6758">
        <f t="shared" si="799"/>
        <v>33.175122778896416</v>
      </c>
      <c r="J6758">
        <f t="shared" si="797"/>
        <v>0</v>
      </c>
      <c r="K6758" s="66"/>
      <c r="M6758" s="66"/>
      <c r="Q6758" s="66"/>
      <c r="S6758" s="6">
        <f t="shared" si="793"/>
        <v>33.175122778896416</v>
      </c>
      <c r="T6758" s="6">
        <f t="shared" si="794"/>
        <v>0</v>
      </c>
      <c r="U6758" s="6">
        <f t="shared" si="795"/>
        <v>39.249669789019244</v>
      </c>
      <c r="V6758" s="6">
        <f t="shared" si="796"/>
        <v>0</v>
      </c>
    </row>
    <row r="6759" spans="1:22">
      <c r="A6759" s="12">
        <f t="shared" si="790"/>
        <v>0</v>
      </c>
      <c r="B6759" t="str">
        <f>YEAR(C6759)&amp;VLOOKUP(MONTH(C6759),lookup!$G$2:$N$13,8)</f>
        <v>2026M10</v>
      </c>
      <c r="C6759" s="7">
        <f t="shared" si="792"/>
        <v>46296</v>
      </c>
      <c r="D6759" s="126">
        <v>0</v>
      </c>
      <c r="E6759">
        <f t="shared" si="789"/>
        <v>0</v>
      </c>
      <c r="F6759" s="126">
        <v>0</v>
      </c>
      <c r="G6759">
        <f t="shared" si="791"/>
        <v>0</v>
      </c>
      <c r="H6759">
        <f t="shared" si="798"/>
        <v>39.22006019923473</v>
      </c>
      <c r="I6759">
        <f t="shared" si="799"/>
        <v>33.150219995120821</v>
      </c>
      <c r="J6759">
        <f t="shared" si="797"/>
        <v>0</v>
      </c>
      <c r="K6759" s="66"/>
      <c r="M6759" s="66"/>
      <c r="Q6759" s="66"/>
      <c r="S6759" s="6">
        <f t="shared" si="793"/>
        <v>33.150219995120821</v>
      </c>
      <c r="T6759" s="6">
        <f t="shared" si="794"/>
        <v>0</v>
      </c>
      <c r="U6759" s="6">
        <f t="shared" si="795"/>
        <v>39.220060199234723</v>
      </c>
      <c r="V6759" s="6">
        <f t="shared" si="796"/>
        <v>0</v>
      </c>
    </row>
    <row r="6760" spans="1:22">
      <c r="A6760" s="12">
        <f t="shared" si="790"/>
        <v>0</v>
      </c>
      <c r="B6760" t="str">
        <f>YEAR(C6760)&amp;VLOOKUP(MONTH(C6760),lookup!$G$2:$N$13,8)</f>
        <v>2026M10</v>
      </c>
      <c r="C6760" s="7">
        <f t="shared" si="792"/>
        <v>46297</v>
      </c>
      <c r="D6760" s="126">
        <v>0</v>
      </c>
      <c r="E6760">
        <f t="shared" si="789"/>
        <v>0</v>
      </c>
      <c r="F6760" s="126">
        <v>0</v>
      </c>
      <c r="G6760">
        <f t="shared" si="791"/>
        <v>0</v>
      </c>
      <c r="H6760">
        <f t="shared" si="798"/>
        <v>39.191261331743114</v>
      </c>
      <c r="I6760">
        <f t="shared" si="799"/>
        <v>33.120020081974722</v>
      </c>
      <c r="J6760">
        <f t="shared" si="797"/>
        <v>0</v>
      </c>
      <c r="K6760" s="66"/>
      <c r="M6760" s="66"/>
      <c r="Q6760" s="66"/>
      <c r="S6760" s="6">
        <f t="shared" si="793"/>
        <v>33.120020081974722</v>
      </c>
      <c r="T6760" s="6">
        <f t="shared" si="794"/>
        <v>0</v>
      </c>
      <c r="U6760" s="6">
        <f t="shared" si="795"/>
        <v>39.191261331743114</v>
      </c>
      <c r="V6760" s="6">
        <f t="shared" si="796"/>
        <v>0</v>
      </c>
    </row>
    <row r="6761" spans="1:22">
      <c r="A6761" s="12">
        <f t="shared" si="790"/>
        <v>0</v>
      </c>
      <c r="B6761" t="str">
        <f>YEAR(C6761)&amp;VLOOKUP(MONTH(C6761),lookup!$G$2:$N$13,8)</f>
        <v>2026M10</v>
      </c>
      <c r="C6761" s="7">
        <f t="shared" si="792"/>
        <v>46298</v>
      </c>
      <c r="D6761" s="126">
        <v>0</v>
      </c>
      <c r="E6761">
        <f t="shared" si="789"/>
        <v>0</v>
      </c>
      <c r="F6761" s="126">
        <v>0</v>
      </c>
      <c r="G6761">
        <f t="shared" si="791"/>
        <v>0</v>
      </c>
      <c r="H6761">
        <f t="shared" si="798"/>
        <v>39.161476542701543</v>
      </c>
      <c r="I6761">
        <f t="shared" si="799"/>
        <v>33.097288707012375</v>
      </c>
      <c r="J6761">
        <f t="shared" si="797"/>
        <v>0</v>
      </c>
      <c r="K6761" s="66"/>
      <c r="M6761" s="66"/>
      <c r="Q6761" s="66"/>
      <c r="S6761" s="6">
        <f t="shared" si="793"/>
        <v>33.097288707012375</v>
      </c>
      <c r="T6761" s="6">
        <f t="shared" si="794"/>
        <v>0</v>
      </c>
      <c r="U6761" s="6">
        <f t="shared" si="795"/>
        <v>39.161476542701543</v>
      </c>
      <c r="V6761" s="6">
        <f t="shared" si="796"/>
        <v>0</v>
      </c>
    </row>
    <row r="6762" spans="1:22">
      <c r="A6762" s="12">
        <f t="shared" si="790"/>
        <v>0</v>
      </c>
      <c r="B6762" t="str">
        <f>YEAR(C6762)&amp;VLOOKUP(MONTH(C6762),lookup!$G$2:$N$13,8)</f>
        <v>2026M10</v>
      </c>
      <c r="C6762" s="7">
        <f t="shared" si="792"/>
        <v>46299</v>
      </c>
      <c r="D6762" s="126">
        <v>0</v>
      </c>
      <c r="E6762">
        <f t="shared" si="789"/>
        <v>0</v>
      </c>
      <c r="F6762" s="126">
        <v>0</v>
      </c>
      <c r="G6762">
        <f t="shared" si="791"/>
        <v>0</v>
      </c>
      <c r="H6762">
        <f t="shared" si="798"/>
        <v>39.130462761596704</v>
      </c>
      <c r="I6762">
        <f t="shared" si="799"/>
        <v>33.06009457515097</v>
      </c>
      <c r="J6762">
        <f t="shared" si="797"/>
        <v>0</v>
      </c>
      <c r="K6762" s="66"/>
      <c r="M6762" s="66"/>
      <c r="Q6762" s="66"/>
      <c r="S6762" s="6">
        <f t="shared" si="793"/>
        <v>33.06009457515097</v>
      </c>
      <c r="T6762" s="6">
        <f t="shared" si="794"/>
        <v>0</v>
      </c>
      <c r="U6762" s="6">
        <f t="shared" si="795"/>
        <v>39.130462761596704</v>
      </c>
      <c r="V6762" s="6">
        <f t="shared" si="796"/>
        <v>0</v>
      </c>
    </row>
    <row r="6763" spans="1:22">
      <c r="A6763" s="12">
        <f t="shared" si="790"/>
        <v>0</v>
      </c>
      <c r="B6763" t="str">
        <f>YEAR(C6763)&amp;VLOOKUP(MONTH(C6763),lookup!$G$2:$N$13,8)</f>
        <v>2026M10</v>
      </c>
      <c r="C6763" s="7">
        <f t="shared" si="792"/>
        <v>46300</v>
      </c>
      <c r="D6763" s="126">
        <v>0</v>
      </c>
      <c r="E6763">
        <f t="shared" si="789"/>
        <v>0</v>
      </c>
      <c r="F6763" s="126">
        <v>0</v>
      </c>
      <c r="G6763">
        <f t="shared" si="791"/>
        <v>0</v>
      </c>
      <c r="H6763">
        <f t="shared" si="798"/>
        <v>39.118163694645673</v>
      </c>
      <c r="I6763">
        <f t="shared" si="799"/>
        <v>33.050829537989543</v>
      </c>
      <c r="J6763">
        <f t="shared" si="797"/>
        <v>0</v>
      </c>
      <c r="K6763" s="66"/>
      <c r="M6763" s="66"/>
      <c r="Q6763" s="66"/>
      <c r="S6763" s="6">
        <f t="shared" si="793"/>
        <v>33.050829537989543</v>
      </c>
      <c r="T6763" s="6">
        <f t="shared" si="794"/>
        <v>0</v>
      </c>
      <c r="U6763" s="6">
        <f t="shared" si="795"/>
        <v>39.118163694645666</v>
      </c>
      <c r="V6763" s="6">
        <f t="shared" si="796"/>
        <v>0</v>
      </c>
    </row>
    <row r="6764" spans="1:22">
      <c r="A6764" s="12">
        <f t="shared" si="790"/>
        <v>0</v>
      </c>
      <c r="B6764" t="str">
        <f>YEAR(C6764)&amp;VLOOKUP(MONTH(C6764),lookup!$G$2:$N$13,8)</f>
        <v>2026M10</v>
      </c>
      <c r="C6764" s="7">
        <f t="shared" si="792"/>
        <v>46301</v>
      </c>
      <c r="D6764" s="126">
        <v>0</v>
      </c>
      <c r="E6764">
        <f t="shared" si="789"/>
        <v>0</v>
      </c>
      <c r="F6764" s="126">
        <v>0</v>
      </c>
      <c r="G6764">
        <f t="shared" si="791"/>
        <v>0</v>
      </c>
      <c r="H6764">
        <f t="shared" si="798"/>
        <v>39.100173813474548</v>
      </c>
      <c r="I6764">
        <f t="shared" si="799"/>
        <v>33.032469595881949</v>
      </c>
      <c r="J6764">
        <f t="shared" si="797"/>
        <v>0</v>
      </c>
      <c r="K6764" s="66"/>
      <c r="M6764" s="66"/>
      <c r="Q6764" s="66"/>
      <c r="S6764" s="6">
        <f t="shared" si="793"/>
        <v>33.032469595881949</v>
      </c>
      <c r="T6764" s="6">
        <f t="shared" si="794"/>
        <v>0</v>
      </c>
      <c r="U6764" s="6">
        <f t="shared" si="795"/>
        <v>39.100173813474548</v>
      </c>
      <c r="V6764" s="6">
        <f t="shared" si="796"/>
        <v>0</v>
      </c>
    </row>
    <row r="6765" spans="1:22">
      <c r="A6765" s="12">
        <f t="shared" si="790"/>
        <v>0</v>
      </c>
      <c r="B6765" t="str">
        <f>YEAR(C6765)&amp;VLOOKUP(MONTH(C6765),lookup!$G$2:$N$13,8)</f>
        <v>2026M10</v>
      </c>
      <c r="C6765" s="7">
        <f t="shared" si="792"/>
        <v>46302</v>
      </c>
      <c r="D6765" s="126">
        <v>0</v>
      </c>
      <c r="E6765">
        <f t="shared" ref="E6765:E6828" si="800">AVERAGE(SUM(D6758:D6765)/8,SUM(D6760:D6765)/6)</f>
        <v>0</v>
      </c>
      <c r="F6765" s="126">
        <v>0</v>
      </c>
      <c r="G6765">
        <f t="shared" si="791"/>
        <v>0</v>
      </c>
      <c r="H6765">
        <f t="shared" si="798"/>
        <v>39.120671150192422</v>
      </c>
      <c r="I6765">
        <f t="shared" si="799"/>
        <v>33.051520324296675</v>
      </c>
      <c r="J6765">
        <f t="shared" si="797"/>
        <v>0</v>
      </c>
      <c r="K6765" s="66"/>
      <c r="M6765" s="66"/>
      <c r="Q6765" s="66"/>
      <c r="S6765" s="6">
        <f t="shared" si="793"/>
        <v>33.051520324296675</v>
      </c>
      <c r="T6765" s="6">
        <f t="shared" si="794"/>
        <v>0</v>
      </c>
      <c r="U6765" s="6">
        <f t="shared" si="795"/>
        <v>39.120671150192422</v>
      </c>
      <c r="V6765" s="6">
        <f t="shared" si="796"/>
        <v>0</v>
      </c>
    </row>
    <row r="6766" spans="1:22">
      <c r="A6766" s="12">
        <f t="shared" si="790"/>
        <v>0</v>
      </c>
      <c r="B6766" t="str">
        <f>YEAR(C6766)&amp;VLOOKUP(MONTH(C6766),lookup!$G$2:$N$13,8)</f>
        <v>2026M10</v>
      </c>
      <c r="C6766" s="7">
        <f t="shared" si="792"/>
        <v>46303</v>
      </c>
      <c r="D6766" s="126">
        <v>0</v>
      </c>
      <c r="E6766">
        <f t="shared" si="800"/>
        <v>0</v>
      </c>
      <c r="F6766" s="126">
        <v>0</v>
      </c>
      <c r="G6766">
        <f t="shared" si="791"/>
        <v>0</v>
      </c>
      <c r="H6766">
        <f t="shared" si="798"/>
        <v>39.159563532552383</v>
      </c>
      <c r="I6766">
        <f t="shared" si="799"/>
        <v>33.088133797035212</v>
      </c>
      <c r="J6766">
        <f t="shared" si="797"/>
        <v>0</v>
      </c>
      <c r="K6766" s="66"/>
      <c r="M6766" s="66"/>
      <c r="Q6766" s="66"/>
      <c r="S6766" s="6">
        <f t="shared" si="793"/>
        <v>33.088133797035212</v>
      </c>
      <c r="T6766" s="6">
        <f t="shared" si="794"/>
        <v>0</v>
      </c>
      <c r="U6766" s="6">
        <f t="shared" si="795"/>
        <v>39.159563532552383</v>
      </c>
      <c r="V6766" s="6">
        <f t="shared" si="796"/>
        <v>0</v>
      </c>
    </row>
    <row r="6767" spans="1:22">
      <c r="A6767" s="12">
        <f t="shared" si="790"/>
        <v>0</v>
      </c>
      <c r="B6767" t="str">
        <f>YEAR(C6767)&amp;VLOOKUP(MONTH(C6767),lookup!$G$2:$N$13,8)</f>
        <v>2026M10</v>
      </c>
      <c r="C6767" s="7">
        <f t="shared" si="792"/>
        <v>46304</v>
      </c>
      <c r="D6767" s="126">
        <v>0</v>
      </c>
      <c r="E6767">
        <f t="shared" si="800"/>
        <v>0</v>
      </c>
      <c r="F6767" s="126">
        <v>0</v>
      </c>
      <c r="G6767">
        <f t="shared" si="791"/>
        <v>0</v>
      </c>
      <c r="H6767">
        <f t="shared" si="798"/>
        <v>39.180439430648491</v>
      </c>
      <c r="I6767">
        <f t="shared" si="799"/>
        <v>33.10560275929582</v>
      </c>
      <c r="J6767">
        <f t="shared" si="797"/>
        <v>0</v>
      </c>
      <c r="K6767" s="66"/>
      <c r="M6767" s="66"/>
      <c r="Q6767" s="66"/>
      <c r="S6767" s="6">
        <f t="shared" si="793"/>
        <v>33.10560275929582</v>
      </c>
      <c r="T6767" s="6">
        <f t="shared" si="794"/>
        <v>0</v>
      </c>
      <c r="U6767" s="6">
        <f t="shared" si="795"/>
        <v>39.180439430648491</v>
      </c>
      <c r="V6767" s="6">
        <f t="shared" si="796"/>
        <v>0</v>
      </c>
    </row>
    <row r="6768" spans="1:22">
      <c r="A6768" s="12">
        <f t="shared" ref="A6768:A6831" si="801">IF(D6768+D6769=D6768,IF(D6768+D6769&gt;0,1,0),0)</f>
        <v>0</v>
      </c>
      <c r="B6768" t="str">
        <f>YEAR(C6768)&amp;VLOOKUP(MONTH(C6768),lookup!$G$2:$N$13,8)</f>
        <v>2026M10</v>
      </c>
      <c r="C6768" s="7">
        <f t="shared" si="792"/>
        <v>46305</v>
      </c>
      <c r="D6768" s="126">
        <v>0</v>
      </c>
      <c r="E6768">
        <f t="shared" si="800"/>
        <v>0</v>
      </c>
      <c r="F6768" s="126">
        <v>0</v>
      </c>
      <c r="G6768">
        <f t="shared" si="791"/>
        <v>0</v>
      </c>
      <c r="H6768">
        <f t="shared" si="798"/>
        <v>39.237344409817283</v>
      </c>
      <c r="I6768">
        <f t="shared" si="799"/>
        <v>33.158159120510859</v>
      </c>
      <c r="J6768">
        <f t="shared" si="797"/>
        <v>0</v>
      </c>
      <c r="K6768" s="66"/>
      <c r="M6768" s="66"/>
      <c r="Q6768" s="66"/>
      <c r="S6768" s="6">
        <f t="shared" si="793"/>
        <v>33.158159120510859</v>
      </c>
      <c r="T6768" s="6">
        <f t="shared" si="794"/>
        <v>0</v>
      </c>
      <c r="U6768" s="6">
        <f t="shared" si="795"/>
        <v>39.237344409817283</v>
      </c>
      <c r="V6768" s="6">
        <f t="shared" si="796"/>
        <v>0</v>
      </c>
    </row>
    <row r="6769" spans="1:22">
      <c r="A6769" s="12">
        <f t="shared" si="801"/>
        <v>0</v>
      </c>
      <c r="B6769" t="str">
        <f>YEAR(C6769)&amp;VLOOKUP(MONTH(C6769),lookup!$G$2:$N$13,8)</f>
        <v>2026M10</v>
      </c>
      <c r="C6769" s="7">
        <f t="shared" si="792"/>
        <v>46306</v>
      </c>
      <c r="D6769" s="126">
        <v>0</v>
      </c>
      <c r="E6769">
        <f t="shared" si="800"/>
        <v>0</v>
      </c>
      <c r="F6769" s="126">
        <v>0</v>
      </c>
      <c r="G6769">
        <f t="shared" si="791"/>
        <v>0</v>
      </c>
      <c r="H6769">
        <f t="shared" si="798"/>
        <v>39.261054533310208</v>
      </c>
      <c r="I6769">
        <f t="shared" si="799"/>
        <v>33.176261924938991</v>
      </c>
      <c r="J6769">
        <f t="shared" si="797"/>
        <v>0</v>
      </c>
      <c r="K6769" s="66"/>
      <c r="M6769" s="66"/>
      <c r="Q6769" s="66"/>
      <c r="S6769" s="6">
        <f t="shared" si="793"/>
        <v>33.176261924938991</v>
      </c>
      <c r="T6769" s="6">
        <f t="shared" si="794"/>
        <v>0</v>
      </c>
      <c r="U6769" s="6">
        <f t="shared" si="795"/>
        <v>39.261054533310208</v>
      </c>
      <c r="V6769" s="6">
        <f t="shared" si="796"/>
        <v>0</v>
      </c>
    </row>
    <row r="6770" spans="1:22">
      <c r="A6770" s="12">
        <f t="shared" si="801"/>
        <v>0</v>
      </c>
      <c r="B6770" t="str">
        <f>YEAR(C6770)&amp;VLOOKUP(MONTH(C6770),lookup!$G$2:$N$13,8)</f>
        <v>2026M10</v>
      </c>
      <c r="C6770" s="7">
        <f t="shared" si="792"/>
        <v>46307</v>
      </c>
      <c r="D6770" s="126">
        <v>0</v>
      </c>
      <c r="E6770">
        <f t="shared" si="800"/>
        <v>0</v>
      </c>
      <c r="F6770" s="126">
        <v>0</v>
      </c>
      <c r="G6770">
        <f t="shared" si="791"/>
        <v>0</v>
      </c>
      <c r="H6770">
        <f t="shared" si="798"/>
        <v>39.314337798883649</v>
      </c>
      <c r="I6770">
        <f t="shared" si="799"/>
        <v>33.222235062174384</v>
      </c>
      <c r="J6770">
        <f t="shared" si="797"/>
        <v>0</v>
      </c>
      <c r="K6770" s="66"/>
      <c r="M6770" s="66"/>
      <c r="Q6770" s="66"/>
      <c r="S6770" s="6">
        <f t="shared" si="793"/>
        <v>33.222235062174384</v>
      </c>
      <c r="T6770" s="6">
        <f t="shared" si="794"/>
        <v>0</v>
      </c>
      <c r="U6770" s="6">
        <f t="shared" si="795"/>
        <v>39.314337798883649</v>
      </c>
      <c r="V6770" s="6">
        <f t="shared" si="796"/>
        <v>0</v>
      </c>
    </row>
    <row r="6771" spans="1:22">
      <c r="A6771" s="12">
        <f t="shared" si="801"/>
        <v>0</v>
      </c>
      <c r="B6771" t="str">
        <f>YEAR(C6771)&amp;VLOOKUP(MONTH(C6771),lookup!$G$2:$N$13,8)</f>
        <v>2026M10</v>
      </c>
      <c r="C6771" s="7">
        <f t="shared" si="792"/>
        <v>46308</v>
      </c>
      <c r="D6771" s="126">
        <v>0</v>
      </c>
      <c r="E6771">
        <f t="shared" si="800"/>
        <v>0</v>
      </c>
      <c r="F6771" s="126">
        <v>0</v>
      </c>
      <c r="G6771">
        <f t="shared" si="791"/>
        <v>0</v>
      </c>
      <c r="H6771">
        <f t="shared" si="798"/>
        <v>39.327943086772656</v>
      </c>
      <c r="I6771">
        <f t="shared" si="799"/>
        <v>33.235155816626111</v>
      </c>
      <c r="J6771">
        <f t="shared" si="797"/>
        <v>0</v>
      </c>
      <c r="K6771" s="66"/>
      <c r="M6771" s="66"/>
      <c r="Q6771" s="66"/>
      <c r="S6771" s="6">
        <f t="shared" si="793"/>
        <v>33.235155816626111</v>
      </c>
      <c r="T6771" s="6">
        <f t="shared" si="794"/>
        <v>0</v>
      </c>
      <c r="U6771" s="6">
        <f t="shared" si="795"/>
        <v>39.327943086772656</v>
      </c>
      <c r="V6771" s="6">
        <f t="shared" si="796"/>
        <v>0</v>
      </c>
    </row>
    <row r="6772" spans="1:22">
      <c r="A6772" s="12">
        <f t="shared" si="801"/>
        <v>0</v>
      </c>
      <c r="B6772" t="str">
        <f>YEAR(C6772)&amp;VLOOKUP(MONTH(C6772),lookup!$G$2:$N$13,8)</f>
        <v>2026M10</v>
      </c>
      <c r="C6772" s="7">
        <f t="shared" si="792"/>
        <v>46309</v>
      </c>
      <c r="D6772" s="126">
        <v>0</v>
      </c>
      <c r="E6772">
        <f t="shared" si="800"/>
        <v>0</v>
      </c>
      <c r="F6772" s="126">
        <v>0</v>
      </c>
      <c r="G6772">
        <f t="shared" si="791"/>
        <v>0</v>
      </c>
      <c r="H6772">
        <f t="shared" si="798"/>
        <v>39.364815712530699</v>
      </c>
      <c r="I6772">
        <f t="shared" si="799"/>
        <v>33.259694042819305</v>
      </c>
      <c r="J6772">
        <f t="shared" si="797"/>
        <v>0</v>
      </c>
      <c r="K6772" s="66"/>
      <c r="M6772" s="66"/>
      <c r="Q6772" s="66"/>
      <c r="S6772" s="6">
        <f t="shared" si="793"/>
        <v>33.259694042819305</v>
      </c>
      <c r="T6772" s="6">
        <f t="shared" si="794"/>
        <v>0</v>
      </c>
      <c r="U6772" s="6">
        <f t="shared" si="795"/>
        <v>39.364815712530699</v>
      </c>
      <c r="V6772" s="6">
        <f t="shared" si="796"/>
        <v>0</v>
      </c>
    </row>
    <row r="6773" spans="1:22">
      <c r="A6773" s="12">
        <f t="shared" si="801"/>
        <v>0</v>
      </c>
      <c r="B6773" t="str">
        <f>YEAR(C6773)&amp;VLOOKUP(MONTH(C6773),lookup!$G$2:$N$13,8)</f>
        <v>2026M10</v>
      </c>
      <c r="C6773" s="7">
        <f t="shared" si="792"/>
        <v>46310</v>
      </c>
      <c r="D6773" s="126">
        <v>0</v>
      </c>
      <c r="E6773">
        <f t="shared" si="800"/>
        <v>0</v>
      </c>
      <c r="F6773" s="126">
        <v>0</v>
      </c>
      <c r="G6773">
        <f t="shared" si="791"/>
        <v>0</v>
      </c>
      <c r="H6773">
        <f t="shared" si="798"/>
        <v>39.39618246811547</v>
      </c>
      <c r="I6773">
        <f t="shared" si="799"/>
        <v>33.283598129344796</v>
      </c>
      <c r="J6773">
        <f t="shared" si="797"/>
        <v>0</v>
      </c>
      <c r="K6773" s="66"/>
      <c r="M6773" s="66"/>
      <c r="Q6773" s="66"/>
      <c r="S6773" s="6">
        <f t="shared" si="793"/>
        <v>33.283598129344796</v>
      </c>
      <c r="T6773" s="6">
        <f t="shared" si="794"/>
        <v>0</v>
      </c>
      <c r="U6773" s="6">
        <f t="shared" si="795"/>
        <v>39.39618246811547</v>
      </c>
      <c r="V6773" s="6">
        <f t="shared" si="796"/>
        <v>0</v>
      </c>
    </row>
    <row r="6774" spans="1:22">
      <c r="A6774" s="12">
        <f t="shared" si="801"/>
        <v>0</v>
      </c>
      <c r="B6774" t="str">
        <f>YEAR(C6774)&amp;VLOOKUP(MONTH(C6774),lookup!$G$2:$N$13,8)</f>
        <v>2026M10</v>
      </c>
      <c r="C6774" s="7">
        <f t="shared" si="792"/>
        <v>46311</v>
      </c>
      <c r="D6774" s="126">
        <v>0</v>
      </c>
      <c r="E6774">
        <f t="shared" si="800"/>
        <v>0</v>
      </c>
      <c r="F6774" s="126">
        <v>0</v>
      </c>
      <c r="G6774">
        <f t="shared" si="791"/>
        <v>0</v>
      </c>
      <c r="H6774">
        <f t="shared" si="798"/>
        <v>39.401820182844389</v>
      </c>
      <c r="I6774">
        <f t="shared" si="799"/>
        <v>33.27552726873737</v>
      </c>
      <c r="J6774">
        <f t="shared" si="797"/>
        <v>0</v>
      </c>
      <c r="K6774" s="66"/>
      <c r="M6774" s="66"/>
      <c r="Q6774" s="66"/>
      <c r="S6774" s="6">
        <f t="shared" si="793"/>
        <v>33.27552726873737</v>
      </c>
      <c r="T6774" s="6">
        <f t="shared" si="794"/>
        <v>0</v>
      </c>
      <c r="U6774" s="6">
        <f t="shared" si="795"/>
        <v>39.401820182844389</v>
      </c>
      <c r="V6774" s="6">
        <f t="shared" si="796"/>
        <v>0</v>
      </c>
    </row>
    <row r="6775" spans="1:22">
      <c r="A6775" s="12">
        <f t="shared" si="801"/>
        <v>0</v>
      </c>
      <c r="B6775" t="str">
        <f>YEAR(C6775)&amp;VLOOKUP(MONTH(C6775),lookup!$G$2:$N$13,8)</f>
        <v>2026M10</v>
      </c>
      <c r="C6775" s="7">
        <f t="shared" si="792"/>
        <v>46312</v>
      </c>
      <c r="D6775" s="126">
        <v>0</v>
      </c>
      <c r="E6775">
        <f t="shared" si="800"/>
        <v>0</v>
      </c>
      <c r="F6775" s="126">
        <v>0</v>
      </c>
      <c r="G6775">
        <f t="shared" si="791"/>
        <v>0</v>
      </c>
      <c r="H6775">
        <f t="shared" si="798"/>
        <v>39.451954745906541</v>
      </c>
      <c r="I6775">
        <f t="shared" si="799"/>
        <v>33.319999532339807</v>
      </c>
      <c r="J6775">
        <f t="shared" si="797"/>
        <v>0</v>
      </c>
      <c r="K6775" s="66"/>
      <c r="M6775" s="66"/>
      <c r="Q6775" s="66"/>
      <c r="S6775" s="6">
        <f t="shared" si="793"/>
        <v>33.319999532339807</v>
      </c>
      <c r="T6775" s="6">
        <f t="shared" si="794"/>
        <v>0</v>
      </c>
      <c r="U6775" s="6">
        <f t="shared" si="795"/>
        <v>39.451954745906541</v>
      </c>
      <c r="V6775" s="6">
        <f t="shared" si="796"/>
        <v>0</v>
      </c>
    </row>
    <row r="6776" spans="1:22">
      <c r="A6776" s="12">
        <f t="shared" si="801"/>
        <v>0</v>
      </c>
      <c r="B6776" t="str">
        <f>YEAR(C6776)&amp;VLOOKUP(MONTH(C6776),lookup!$G$2:$N$13,8)</f>
        <v>2026M10</v>
      </c>
      <c r="C6776" s="7">
        <f t="shared" si="792"/>
        <v>46313</v>
      </c>
      <c r="D6776" s="126">
        <v>0</v>
      </c>
      <c r="E6776">
        <f t="shared" si="800"/>
        <v>0</v>
      </c>
      <c r="F6776" s="126">
        <v>0</v>
      </c>
      <c r="G6776">
        <f t="shared" si="791"/>
        <v>0</v>
      </c>
      <c r="H6776">
        <f t="shared" si="798"/>
        <v>39.48425280610509</v>
      </c>
      <c r="I6776">
        <f t="shared" si="799"/>
        <v>33.337893433704693</v>
      </c>
      <c r="J6776">
        <f t="shared" si="797"/>
        <v>0</v>
      </c>
      <c r="K6776" s="66"/>
      <c r="M6776" s="66"/>
      <c r="Q6776" s="66"/>
      <c r="S6776" s="6">
        <f t="shared" si="793"/>
        <v>33.337893433704693</v>
      </c>
      <c r="T6776" s="6">
        <f t="shared" si="794"/>
        <v>0</v>
      </c>
      <c r="U6776" s="6">
        <f t="shared" si="795"/>
        <v>39.48425280610509</v>
      </c>
      <c r="V6776" s="6">
        <f t="shared" si="796"/>
        <v>0</v>
      </c>
    </row>
    <row r="6777" spans="1:22">
      <c r="A6777" s="12">
        <f t="shared" si="801"/>
        <v>0</v>
      </c>
      <c r="B6777" t="str">
        <f>YEAR(C6777)&amp;VLOOKUP(MONTH(C6777),lookup!$G$2:$N$13,8)</f>
        <v>2026M10</v>
      </c>
      <c r="C6777" s="7">
        <f t="shared" si="792"/>
        <v>46314</v>
      </c>
      <c r="D6777" s="126">
        <v>0</v>
      </c>
      <c r="E6777">
        <f t="shared" si="800"/>
        <v>0</v>
      </c>
      <c r="F6777" s="126">
        <v>0</v>
      </c>
      <c r="G6777">
        <f t="shared" si="791"/>
        <v>0</v>
      </c>
      <c r="H6777">
        <f t="shared" si="798"/>
        <v>39.540921432366439</v>
      </c>
      <c r="I6777">
        <f t="shared" si="799"/>
        <v>33.38839919937881</v>
      </c>
      <c r="J6777">
        <f t="shared" si="797"/>
        <v>0</v>
      </c>
      <c r="K6777" s="66"/>
      <c r="M6777" s="66"/>
      <c r="Q6777" s="66"/>
      <c r="S6777" s="6">
        <f t="shared" si="793"/>
        <v>33.38839919937881</v>
      </c>
      <c r="T6777" s="6">
        <f t="shared" si="794"/>
        <v>0</v>
      </c>
      <c r="U6777" s="6">
        <f t="shared" si="795"/>
        <v>39.540921432366439</v>
      </c>
      <c r="V6777" s="6">
        <f t="shared" si="796"/>
        <v>0</v>
      </c>
    </row>
    <row r="6778" spans="1:22">
      <c r="A6778" s="12">
        <f t="shared" si="801"/>
        <v>0</v>
      </c>
      <c r="B6778" t="str">
        <f>YEAR(C6778)&amp;VLOOKUP(MONTH(C6778),lookup!$G$2:$N$13,8)</f>
        <v>2026M10</v>
      </c>
      <c r="C6778" s="7">
        <f t="shared" si="792"/>
        <v>46315</v>
      </c>
      <c r="D6778" s="126">
        <v>0</v>
      </c>
      <c r="E6778">
        <f t="shared" si="800"/>
        <v>0</v>
      </c>
      <c r="F6778" s="126">
        <v>0</v>
      </c>
      <c r="G6778">
        <f t="shared" si="791"/>
        <v>0</v>
      </c>
      <c r="H6778">
        <f t="shared" si="798"/>
        <v>39.568309851459347</v>
      </c>
      <c r="I6778">
        <f t="shared" si="799"/>
        <v>33.399542610042673</v>
      </c>
      <c r="J6778">
        <f t="shared" si="797"/>
        <v>0</v>
      </c>
      <c r="K6778" s="66"/>
      <c r="M6778" s="66"/>
      <c r="Q6778" s="66"/>
      <c r="S6778" s="6">
        <f t="shared" si="793"/>
        <v>33.399542610042673</v>
      </c>
      <c r="T6778" s="6">
        <f t="shared" si="794"/>
        <v>0</v>
      </c>
      <c r="U6778" s="6">
        <f t="shared" si="795"/>
        <v>39.56830985145934</v>
      </c>
      <c r="V6778" s="6">
        <f t="shared" si="796"/>
        <v>0</v>
      </c>
    </row>
    <row r="6779" spans="1:22">
      <c r="A6779" s="12">
        <f t="shared" si="801"/>
        <v>0</v>
      </c>
      <c r="B6779" t="str">
        <f>YEAR(C6779)&amp;VLOOKUP(MONTH(C6779),lookup!$G$2:$N$13,8)</f>
        <v>2026M10</v>
      </c>
      <c r="C6779" s="7">
        <f t="shared" si="792"/>
        <v>46316</v>
      </c>
      <c r="D6779" s="126">
        <v>0</v>
      </c>
      <c r="E6779">
        <f t="shared" si="800"/>
        <v>0</v>
      </c>
      <c r="F6779" s="126">
        <v>0</v>
      </c>
      <c r="G6779">
        <f t="shared" si="791"/>
        <v>0</v>
      </c>
      <c r="H6779">
        <f t="shared" si="798"/>
        <v>39.60898706277289</v>
      </c>
      <c r="I6779">
        <f t="shared" si="799"/>
        <v>33.435028544980582</v>
      </c>
      <c r="J6779">
        <f t="shared" si="797"/>
        <v>0</v>
      </c>
      <c r="K6779" s="66"/>
      <c r="M6779" s="66"/>
      <c r="Q6779" s="66"/>
      <c r="S6779" s="6">
        <f t="shared" si="793"/>
        <v>33.435028544980582</v>
      </c>
      <c r="T6779" s="6">
        <f t="shared" si="794"/>
        <v>0</v>
      </c>
      <c r="U6779" s="6">
        <f t="shared" si="795"/>
        <v>39.608987062772897</v>
      </c>
      <c r="V6779" s="6">
        <f t="shared" si="796"/>
        <v>0</v>
      </c>
    </row>
    <row r="6780" spans="1:22">
      <c r="A6780" s="12">
        <f t="shared" si="801"/>
        <v>0</v>
      </c>
      <c r="B6780" t="str">
        <f>YEAR(C6780)&amp;VLOOKUP(MONTH(C6780),lookup!$G$2:$N$13,8)</f>
        <v>2026M10</v>
      </c>
      <c r="C6780" s="7">
        <f t="shared" si="792"/>
        <v>46317</v>
      </c>
      <c r="D6780" s="126">
        <v>0</v>
      </c>
      <c r="E6780">
        <f t="shared" si="800"/>
        <v>0</v>
      </c>
      <c r="F6780" s="126">
        <v>0</v>
      </c>
      <c r="G6780">
        <f t="shared" si="791"/>
        <v>0</v>
      </c>
      <c r="H6780">
        <f t="shared" si="798"/>
        <v>39.619774849834336</v>
      </c>
      <c r="I6780">
        <f t="shared" si="799"/>
        <v>33.441464282858263</v>
      </c>
      <c r="J6780">
        <f t="shared" si="797"/>
        <v>0</v>
      </c>
      <c r="K6780" s="66"/>
      <c r="M6780" s="66"/>
      <c r="Q6780" s="66"/>
      <c r="S6780" s="6">
        <f t="shared" si="793"/>
        <v>33.441464282858263</v>
      </c>
      <c r="T6780" s="6">
        <f t="shared" si="794"/>
        <v>0</v>
      </c>
      <c r="U6780" s="6">
        <f t="shared" si="795"/>
        <v>39.619774849834336</v>
      </c>
      <c r="V6780" s="6">
        <f t="shared" si="796"/>
        <v>0</v>
      </c>
    </row>
    <row r="6781" spans="1:22">
      <c r="A6781" s="12">
        <f t="shared" si="801"/>
        <v>0</v>
      </c>
      <c r="B6781" t="str">
        <f>YEAR(C6781)&amp;VLOOKUP(MONTH(C6781),lookup!$G$2:$N$13,8)</f>
        <v>2026M10</v>
      </c>
      <c r="C6781" s="7">
        <f t="shared" si="792"/>
        <v>46318</v>
      </c>
      <c r="D6781" s="126">
        <v>0</v>
      </c>
      <c r="E6781">
        <f t="shared" si="800"/>
        <v>0</v>
      </c>
      <c r="F6781" s="126">
        <v>0</v>
      </c>
      <c r="G6781">
        <f t="shared" si="791"/>
        <v>0</v>
      </c>
      <c r="H6781">
        <f t="shared" si="798"/>
        <v>39.634413134253784</v>
      </c>
      <c r="I6781">
        <f t="shared" si="799"/>
        <v>33.445071565929666</v>
      </c>
      <c r="J6781">
        <f t="shared" si="797"/>
        <v>0</v>
      </c>
      <c r="K6781" s="66"/>
      <c r="M6781" s="66"/>
      <c r="Q6781" s="66"/>
      <c r="S6781" s="6">
        <f t="shared" si="793"/>
        <v>33.445071565929666</v>
      </c>
      <c r="T6781" s="6">
        <f t="shared" si="794"/>
        <v>0</v>
      </c>
      <c r="U6781" s="6">
        <f t="shared" si="795"/>
        <v>39.634413134253784</v>
      </c>
      <c r="V6781" s="6">
        <f t="shared" si="796"/>
        <v>0</v>
      </c>
    </row>
    <row r="6782" spans="1:22">
      <c r="A6782" s="12">
        <f t="shared" si="801"/>
        <v>0</v>
      </c>
      <c r="B6782" t="str">
        <f>YEAR(C6782)&amp;VLOOKUP(MONTH(C6782),lookup!$G$2:$N$13,8)</f>
        <v>2026M10</v>
      </c>
      <c r="C6782" s="7">
        <f t="shared" si="792"/>
        <v>46319</v>
      </c>
      <c r="D6782" s="126">
        <v>0</v>
      </c>
      <c r="E6782">
        <f t="shared" si="800"/>
        <v>0</v>
      </c>
      <c r="F6782" s="126">
        <v>0</v>
      </c>
      <c r="G6782">
        <f t="shared" si="791"/>
        <v>0</v>
      </c>
      <c r="H6782">
        <f t="shared" si="798"/>
        <v>39.65770283363247</v>
      </c>
      <c r="I6782">
        <f t="shared" si="799"/>
        <v>33.466640264546875</v>
      </c>
      <c r="J6782">
        <f t="shared" si="797"/>
        <v>0</v>
      </c>
      <c r="K6782" s="66"/>
      <c r="M6782" s="66"/>
      <c r="Q6782" s="66"/>
      <c r="S6782" s="6">
        <f t="shared" si="793"/>
        <v>33.466640264546875</v>
      </c>
      <c r="T6782" s="6">
        <f t="shared" si="794"/>
        <v>0</v>
      </c>
      <c r="U6782" s="6">
        <f t="shared" si="795"/>
        <v>39.65770283363247</v>
      </c>
      <c r="V6782" s="6">
        <f t="shared" si="796"/>
        <v>0</v>
      </c>
    </row>
    <row r="6783" spans="1:22">
      <c r="A6783" s="12">
        <f t="shared" si="801"/>
        <v>0</v>
      </c>
      <c r="B6783" t="str">
        <f>YEAR(C6783)&amp;VLOOKUP(MONTH(C6783),lookup!$G$2:$N$13,8)</f>
        <v>2026M10</v>
      </c>
      <c r="C6783" s="7">
        <f t="shared" si="792"/>
        <v>46320</v>
      </c>
      <c r="D6783" s="126">
        <v>0</v>
      </c>
      <c r="E6783">
        <f t="shared" si="800"/>
        <v>0</v>
      </c>
      <c r="F6783" s="126">
        <v>0</v>
      </c>
      <c r="G6783">
        <f t="shared" si="791"/>
        <v>0</v>
      </c>
      <c r="H6783">
        <f t="shared" si="798"/>
        <v>39.654091501342336</v>
      </c>
      <c r="I6783">
        <f t="shared" si="799"/>
        <v>33.451609067417522</v>
      </c>
      <c r="J6783">
        <f t="shared" si="797"/>
        <v>0</v>
      </c>
      <c r="K6783" s="66"/>
      <c r="M6783" s="66"/>
      <c r="Q6783" s="66"/>
      <c r="S6783" s="6">
        <f t="shared" si="793"/>
        <v>33.451609067417522</v>
      </c>
      <c r="T6783" s="6">
        <f t="shared" si="794"/>
        <v>0</v>
      </c>
      <c r="U6783" s="6">
        <f t="shared" si="795"/>
        <v>39.654091501342329</v>
      </c>
      <c r="V6783" s="6">
        <f t="shared" si="796"/>
        <v>0</v>
      </c>
    </row>
    <row r="6784" spans="1:22">
      <c r="A6784" s="12">
        <f t="shared" si="801"/>
        <v>0</v>
      </c>
      <c r="B6784" t="str">
        <f>YEAR(C6784)&amp;VLOOKUP(MONTH(C6784),lookup!$G$2:$N$13,8)</f>
        <v>2026M10</v>
      </c>
      <c r="C6784" s="7">
        <f t="shared" si="792"/>
        <v>46321</v>
      </c>
      <c r="D6784" s="126">
        <v>0</v>
      </c>
      <c r="E6784">
        <f t="shared" si="800"/>
        <v>0</v>
      </c>
      <c r="F6784" s="126">
        <v>0</v>
      </c>
      <c r="G6784">
        <f t="shared" si="791"/>
        <v>0</v>
      </c>
      <c r="H6784">
        <f t="shared" si="798"/>
        <v>39.705590614701514</v>
      </c>
      <c r="I6784">
        <f t="shared" si="799"/>
        <v>33.493987798592585</v>
      </c>
      <c r="J6784">
        <f t="shared" si="797"/>
        <v>0</v>
      </c>
      <c r="K6784" s="66"/>
      <c r="M6784" s="66"/>
      <c r="Q6784" s="66"/>
      <c r="S6784" s="6">
        <f t="shared" si="793"/>
        <v>33.493987798592585</v>
      </c>
      <c r="T6784" s="6">
        <f t="shared" si="794"/>
        <v>0</v>
      </c>
      <c r="U6784" s="6">
        <f t="shared" si="795"/>
        <v>39.705590614701507</v>
      </c>
      <c r="V6784" s="6">
        <f t="shared" si="796"/>
        <v>0</v>
      </c>
    </row>
    <row r="6785" spans="1:22">
      <c r="A6785" s="12">
        <f t="shared" si="801"/>
        <v>0</v>
      </c>
      <c r="B6785" t="str">
        <f>YEAR(C6785)&amp;VLOOKUP(MONTH(C6785),lookup!$G$2:$N$13,8)</f>
        <v>2026M10</v>
      </c>
      <c r="C6785" s="7">
        <f t="shared" si="792"/>
        <v>46322</v>
      </c>
      <c r="D6785" s="126">
        <v>0</v>
      </c>
      <c r="E6785">
        <f t="shared" si="800"/>
        <v>0</v>
      </c>
      <c r="F6785" s="126">
        <v>0</v>
      </c>
      <c r="G6785">
        <f t="shared" si="791"/>
        <v>0</v>
      </c>
      <c r="H6785">
        <f t="shared" si="798"/>
        <v>39.729196561510136</v>
      </c>
      <c r="I6785">
        <f t="shared" si="799"/>
        <v>33.501440837562669</v>
      </c>
      <c r="J6785">
        <f t="shared" si="797"/>
        <v>0</v>
      </c>
      <c r="K6785" s="66"/>
      <c r="M6785" s="66"/>
      <c r="Q6785" s="66"/>
      <c r="S6785" s="6">
        <f t="shared" si="793"/>
        <v>33.501440837562669</v>
      </c>
      <c r="T6785" s="6">
        <f t="shared" si="794"/>
        <v>0</v>
      </c>
      <c r="U6785" s="6">
        <f t="shared" si="795"/>
        <v>39.729196561510143</v>
      </c>
      <c r="V6785" s="6">
        <f t="shared" si="796"/>
        <v>0</v>
      </c>
    </row>
    <row r="6786" spans="1:22">
      <c r="A6786" s="12">
        <f t="shared" si="801"/>
        <v>0</v>
      </c>
      <c r="B6786" t="str">
        <f>YEAR(C6786)&amp;VLOOKUP(MONTH(C6786),lookup!$G$2:$N$13,8)</f>
        <v>2026M10</v>
      </c>
      <c r="C6786" s="7">
        <f t="shared" si="792"/>
        <v>46323</v>
      </c>
      <c r="D6786" s="126">
        <v>0</v>
      </c>
      <c r="E6786">
        <f t="shared" si="800"/>
        <v>0</v>
      </c>
      <c r="F6786" s="126">
        <v>0</v>
      </c>
      <c r="G6786">
        <f t="shared" si="791"/>
        <v>0</v>
      </c>
      <c r="H6786">
        <f t="shared" si="798"/>
        <v>39.775844871635059</v>
      </c>
      <c r="I6786">
        <f t="shared" si="799"/>
        <v>33.535218969248071</v>
      </c>
      <c r="J6786">
        <f t="shared" si="797"/>
        <v>0</v>
      </c>
      <c r="K6786" s="66"/>
      <c r="M6786" s="66"/>
      <c r="Q6786" s="66"/>
      <c r="S6786" s="6">
        <f t="shared" si="793"/>
        <v>33.535218969248071</v>
      </c>
      <c r="T6786" s="6">
        <f t="shared" si="794"/>
        <v>0</v>
      </c>
      <c r="U6786" s="6">
        <f t="shared" si="795"/>
        <v>39.775844871635059</v>
      </c>
      <c r="V6786" s="6">
        <f t="shared" si="796"/>
        <v>0</v>
      </c>
    </row>
    <row r="6787" spans="1:22">
      <c r="A6787" s="12">
        <f t="shared" si="801"/>
        <v>0</v>
      </c>
      <c r="B6787" t="str">
        <f>YEAR(C6787)&amp;VLOOKUP(MONTH(C6787),lookup!$G$2:$N$13,8)</f>
        <v>2026M10</v>
      </c>
      <c r="C6787" s="7">
        <f t="shared" si="792"/>
        <v>46324</v>
      </c>
      <c r="D6787" s="126">
        <v>0</v>
      </c>
      <c r="E6787">
        <f t="shared" si="800"/>
        <v>0</v>
      </c>
      <c r="F6787" s="126">
        <v>0</v>
      </c>
      <c r="G6787">
        <f t="shared" si="791"/>
        <v>0</v>
      </c>
      <c r="H6787">
        <f t="shared" si="798"/>
        <v>39.815453022398266</v>
      </c>
      <c r="I6787">
        <f t="shared" si="799"/>
        <v>33.562532022246714</v>
      </c>
      <c r="J6787">
        <f t="shared" si="797"/>
        <v>0</v>
      </c>
      <c r="K6787" s="66"/>
      <c r="M6787" s="66"/>
      <c r="Q6787" s="66"/>
      <c r="S6787" s="6">
        <f t="shared" si="793"/>
        <v>33.562532022246714</v>
      </c>
      <c r="T6787" s="6">
        <f t="shared" si="794"/>
        <v>0</v>
      </c>
      <c r="U6787" s="6">
        <f t="shared" si="795"/>
        <v>39.815453022398266</v>
      </c>
      <c r="V6787" s="6">
        <f t="shared" si="796"/>
        <v>0</v>
      </c>
    </row>
    <row r="6788" spans="1:22">
      <c r="A6788" s="12">
        <f t="shared" si="801"/>
        <v>0</v>
      </c>
      <c r="B6788" t="str">
        <f>YEAR(C6788)&amp;VLOOKUP(MONTH(C6788),lookup!$G$2:$N$13,8)</f>
        <v>2026M10</v>
      </c>
      <c r="C6788" s="7">
        <f t="shared" si="792"/>
        <v>46325</v>
      </c>
      <c r="D6788" s="126">
        <v>0</v>
      </c>
      <c r="E6788">
        <f t="shared" si="800"/>
        <v>0</v>
      </c>
      <c r="F6788" s="126">
        <v>0</v>
      </c>
      <c r="G6788">
        <f t="shared" si="791"/>
        <v>0</v>
      </c>
      <c r="H6788">
        <f t="shared" si="798"/>
        <v>39.894198576281738</v>
      </c>
      <c r="I6788">
        <f t="shared" si="799"/>
        <v>33.612742798106339</v>
      </c>
      <c r="J6788">
        <f t="shared" si="797"/>
        <v>0</v>
      </c>
      <c r="K6788" s="66"/>
      <c r="M6788" s="66"/>
      <c r="Q6788" s="66"/>
      <c r="S6788" s="6">
        <f t="shared" si="793"/>
        <v>33.612742798106339</v>
      </c>
      <c r="T6788" s="6">
        <f t="shared" si="794"/>
        <v>0</v>
      </c>
      <c r="U6788" s="6">
        <f t="shared" si="795"/>
        <v>39.894198576281738</v>
      </c>
      <c r="V6788" s="6">
        <f t="shared" si="796"/>
        <v>0</v>
      </c>
    </row>
    <row r="6789" spans="1:22">
      <c r="A6789" s="12">
        <f t="shared" si="801"/>
        <v>0</v>
      </c>
      <c r="B6789" t="str">
        <f>YEAR(C6789)&amp;VLOOKUP(MONTH(C6789),lookup!$G$2:$N$13,8)</f>
        <v>2026M10</v>
      </c>
      <c r="C6789" s="7">
        <f t="shared" si="792"/>
        <v>46326</v>
      </c>
      <c r="D6789" s="126">
        <v>0</v>
      </c>
      <c r="E6789">
        <f t="shared" si="800"/>
        <v>0</v>
      </c>
      <c r="F6789" s="126">
        <v>0</v>
      </c>
      <c r="G6789">
        <f t="shared" si="791"/>
        <v>0</v>
      </c>
      <c r="H6789">
        <f t="shared" si="798"/>
        <v>39.91180103441576</v>
      </c>
      <c r="I6789">
        <f t="shared" si="799"/>
        <v>33.627000332973388</v>
      </c>
      <c r="J6789">
        <f t="shared" si="797"/>
        <v>0</v>
      </c>
      <c r="K6789" s="66"/>
      <c r="M6789" s="66"/>
      <c r="Q6789" s="66"/>
      <c r="S6789" s="6">
        <f t="shared" si="793"/>
        <v>33.627000332973388</v>
      </c>
      <c r="T6789" s="6">
        <f t="shared" si="794"/>
        <v>0</v>
      </c>
      <c r="U6789" s="6">
        <f t="shared" si="795"/>
        <v>39.91180103441576</v>
      </c>
      <c r="V6789" s="6">
        <f t="shared" si="796"/>
        <v>0</v>
      </c>
    </row>
    <row r="6790" spans="1:22">
      <c r="A6790" s="12">
        <f t="shared" si="801"/>
        <v>0</v>
      </c>
      <c r="B6790" t="str">
        <f>YEAR(C6790)&amp;VLOOKUP(MONTH(C6790),lookup!$G$2:$N$13,8)</f>
        <v>2026M11</v>
      </c>
      <c r="C6790" s="7">
        <f t="shared" si="792"/>
        <v>46327</v>
      </c>
      <c r="D6790" s="126">
        <v>0</v>
      </c>
      <c r="E6790">
        <f t="shared" si="800"/>
        <v>0</v>
      </c>
      <c r="F6790" s="126">
        <v>0</v>
      </c>
      <c r="G6790">
        <f t="shared" si="791"/>
        <v>0</v>
      </c>
      <c r="H6790">
        <f t="shared" si="798"/>
        <v>39.926486805541799</v>
      </c>
      <c r="I6790">
        <f t="shared" si="799"/>
        <v>33.628459191111268</v>
      </c>
      <c r="J6790">
        <f t="shared" si="797"/>
        <v>0</v>
      </c>
      <c r="K6790" s="66"/>
      <c r="M6790" s="66"/>
      <c r="Q6790" s="66"/>
      <c r="S6790" s="6">
        <f t="shared" si="793"/>
        <v>33.628459191111268</v>
      </c>
      <c r="T6790" s="6">
        <f t="shared" si="794"/>
        <v>0</v>
      </c>
      <c r="U6790" s="6">
        <f t="shared" si="795"/>
        <v>39.926486805541799</v>
      </c>
      <c r="V6790" s="6">
        <f t="shared" si="796"/>
        <v>0</v>
      </c>
    </row>
    <row r="6791" spans="1:22">
      <c r="A6791" s="12">
        <f t="shared" si="801"/>
        <v>0</v>
      </c>
      <c r="B6791" t="str">
        <f>YEAR(C6791)&amp;VLOOKUP(MONTH(C6791),lookup!$G$2:$N$13,8)</f>
        <v>2026M11</v>
      </c>
      <c r="C6791" s="7">
        <f t="shared" si="792"/>
        <v>46328</v>
      </c>
      <c r="D6791" s="126">
        <v>0</v>
      </c>
      <c r="E6791">
        <f t="shared" si="800"/>
        <v>0</v>
      </c>
      <c r="F6791" s="126">
        <v>0</v>
      </c>
      <c r="G6791">
        <f t="shared" si="791"/>
        <v>0</v>
      </c>
      <c r="H6791">
        <f t="shared" si="798"/>
        <v>39.899863114970081</v>
      </c>
      <c r="I6791">
        <f t="shared" si="799"/>
        <v>33.59249056986723</v>
      </c>
      <c r="J6791">
        <f t="shared" si="797"/>
        <v>0</v>
      </c>
      <c r="K6791" s="66"/>
      <c r="M6791" s="66"/>
      <c r="Q6791" s="66"/>
      <c r="S6791" s="6">
        <f t="shared" si="793"/>
        <v>33.59249056986723</v>
      </c>
      <c r="T6791" s="6">
        <f t="shared" si="794"/>
        <v>0</v>
      </c>
      <c r="U6791" s="6">
        <f t="shared" si="795"/>
        <v>39.899863114970081</v>
      </c>
      <c r="V6791" s="6">
        <f t="shared" si="796"/>
        <v>0</v>
      </c>
    </row>
    <row r="6792" spans="1:22">
      <c r="A6792" s="12">
        <f t="shared" si="801"/>
        <v>0</v>
      </c>
      <c r="B6792" t="str">
        <f>YEAR(C6792)&amp;VLOOKUP(MONTH(C6792),lookup!$G$2:$N$13,8)</f>
        <v>2026M11</v>
      </c>
      <c r="C6792" s="7">
        <f t="shared" si="792"/>
        <v>46329</v>
      </c>
      <c r="D6792" s="126">
        <v>0</v>
      </c>
      <c r="E6792">
        <f t="shared" si="800"/>
        <v>0</v>
      </c>
      <c r="F6792" s="126">
        <v>0</v>
      </c>
      <c r="G6792">
        <f t="shared" ref="G6792:G6855" si="802">AVERAGE(SUM(F6785:F6792)/8,SUM(F6787:F6792)/6)</f>
        <v>0</v>
      </c>
      <c r="H6792">
        <f t="shared" si="798"/>
        <v>39.866339821282409</v>
      </c>
      <c r="I6792">
        <f t="shared" si="799"/>
        <v>33.557718713189146</v>
      </c>
      <c r="J6792">
        <f t="shared" si="797"/>
        <v>0</v>
      </c>
      <c r="K6792" s="66"/>
      <c r="M6792" s="66"/>
      <c r="Q6792" s="66"/>
      <c r="S6792" s="6">
        <f t="shared" si="793"/>
        <v>33.557718713189146</v>
      </c>
      <c r="T6792" s="6">
        <f t="shared" si="794"/>
        <v>0</v>
      </c>
      <c r="U6792" s="6">
        <f t="shared" si="795"/>
        <v>39.866339821282409</v>
      </c>
      <c r="V6792" s="6">
        <f t="shared" si="796"/>
        <v>0</v>
      </c>
    </row>
    <row r="6793" spans="1:22">
      <c r="A6793" s="12">
        <f t="shared" si="801"/>
        <v>0</v>
      </c>
      <c r="B6793" t="str">
        <f>YEAR(C6793)&amp;VLOOKUP(MONTH(C6793),lookup!$G$2:$N$13,8)</f>
        <v>2026M11</v>
      </c>
      <c r="C6793" s="7">
        <f t="shared" si="792"/>
        <v>46330</v>
      </c>
      <c r="D6793" s="126">
        <v>0</v>
      </c>
      <c r="E6793">
        <f t="shared" si="800"/>
        <v>0</v>
      </c>
      <c r="F6793" s="126">
        <v>0</v>
      </c>
      <c r="G6793">
        <f t="shared" si="802"/>
        <v>0</v>
      </c>
      <c r="H6793">
        <f t="shared" si="798"/>
        <v>39.833529231214953</v>
      </c>
      <c r="I6793">
        <f t="shared" si="799"/>
        <v>33.515174791222677</v>
      </c>
      <c r="J6793">
        <f t="shared" si="797"/>
        <v>0</v>
      </c>
      <c r="K6793" s="66"/>
      <c r="M6793" s="66"/>
      <c r="Q6793" s="66"/>
      <c r="S6793" s="6">
        <f t="shared" si="793"/>
        <v>33.515174791222677</v>
      </c>
      <c r="T6793" s="6">
        <f t="shared" si="794"/>
        <v>0</v>
      </c>
      <c r="U6793" s="6">
        <f t="shared" si="795"/>
        <v>39.83352923121496</v>
      </c>
      <c r="V6793" s="6">
        <f t="shared" si="796"/>
        <v>0</v>
      </c>
    </row>
    <row r="6794" spans="1:22">
      <c r="A6794" s="12">
        <f t="shared" si="801"/>
        <v>0</v>
      </c>
      <c r="B6794" t="str">
        <f>YEAR(C6794)&amp;VLOOKUP(MONTH(C6794),lookup!$G$2:$N$13,8)</f>
        <v>2026M11</v>
      </c>
      <c r="C6794" s="7">
        <f t="shared" si="792"/>
        <v>46331</v>
      </c>
      <c r="D6794" s="126">
        <v>0</v>
      </c>
      <c r="E6794">
        <f t="shared" si="800"/>
        <v>0</v>
      </c>
      <c r="F6794" s="126">
        <v>0</v>
      </c>
      <c r="G6794">
        <f t="shared" si="802"/>
        <v>0</v>
      </c>
      <c r="H6794">
        <f t="shared" si="798"/>
        <v>39.804812272396475</v>
      </c>
      <c r="I6794">
        <f t="shared" si="799"/>
        <v>33.487251542995509</v>
      </c>
      <c r="J6794">
        <f t="shared" si="797"/>
        <v>0</v>
      </c>
      <c r="K6794" s="66"/>
      <c r="M6794" s="66"/>
      <c r="Q6794" s="66"/>
      <c r="S6794" s="6">
        <f t="shared" si="793"/>
        <v>33.487251542995509</v>
      </c>
      <c r="T6794" s="6">
        <f t="shared" si="794"/>
        <v>0</v>
      </c>
      <c r="U6794" s="6">
        <f t="shared" si="795"/>
        <v>39.804812272396475</v>
      </c>
      <c r="V6794" s="6">
        <f t="shared" si="796"/>
        <v>0</v>
      </c>
    </row>
    <row r="6795" spans="1:22">
      <c r="A6795" s="12">
        <f t="shared" si="801"/>
        <v>0</v>
      </c>
      <c r="B6795" t="str">
        <f>YEAR(C6795)&amp;VLOOKUP(MONTH(C6795),lookup!$G$2:$N$13,8)</f>
        <v>2026M11</v>
      </c>
      <c r="C6795" s="7">
        <f t="shared" si="792"/>
        <v>46332</v>
      </c>
      <c r="D6795" s="126">
        <v>0</v>
      </c>
      <c r="E6795">
        <f t="shared" si="800"/>
        <v>0</v>
      </c>
      <c r="F6795" s="126">
        <v>0</v>
      </c>
      <c r="G6795">
        <f t="shared" si="802"/>
        <v>0</v>
      </c>
      <c r="H6795">
        <f t="shared" si="798"/>
        <v>39.798909834366057</v>
      </c>
      <c r="I6795">
        <f t="shared" si="799"/>
        <v>33.464609909159563</v>
      </c>
      <c r="J6795">
        <f t="shared" si="797"/>
        <v>0</v>
      </c>
      <c r="K6795" s="66"/>
      <c r="M6795" s="66"/>
      <c r="Q6795" s="66"/>
      <c r="S6795" s="6">
        <f t="shared" si="793"/>
        <v>33.464609909159563</v>
      </c>
      <c r="T6795" s="6">
        <f t="shared" si="794"/>
        <v>0</v>
      </c>
      <c r="U6795" s="6">
        <f t="shared" si="795"/>
        <v>39.798909834366057</v>
      </c>
      <c r="V6795" s="6">
        <f t="shared" si="796"/>
        <v>0</v>
      </c>
    </row>
    <row r="6796" spans="1:22">
      <c r="A6796" s="12">
        <f t="shared" si="801"/>
        <v>0</v>
      </c>
      <c r="B6796" t="str">
        <f>YEAR(C6796)&amp;VLOOKUP(MONTH(C6796),lookup!$G$2:$N$13,8)</f>
        <v>2026M11</v>
      </c>
      <c r="C6796" s="7">
        <f t="shared" ref="C6796:C6859" si="803">C6795+1</f>
        <v>46333</v>
      </c>
      <c r="D6796" s="126">
        <v>0</v>
      </c>
      <c r="E6796">
        <f t="shared" si="800"/>
        <v>0</v>
      </c>
      <c r="F6796" s="126">
        <v>0</v>
      </c>
      <c r="G6796">
        <f t="shared" si="802"/>
        <v>0</v>
      </c>
      <c r="H6796">
        <f t="shared" si="798"/>
        <v>39.801537906789214</v>
      </c>
      <c r="I6796">
        <f t="shared" si="799"/>
        <v>33.459261484674272</v>
      </c>
      <c r="J6796">
        <f t="shared" si="797"/>
        <v>0</v>
      </c>
      <c r="K6796" s="66"/>
      <c r="M6796" s="66"/>
      <c r="Q6796" s="66"/>
      <c r="S6796" s="6">
        <f t="shared" si="793"/>
        <v>33.459261484674272</v>
      </c>
      <c r="T6796" s="6">
        <f t="shared" si="794"/>
        <v>0</v>
      </c>
      <c r="U6796" s="6">
        <f t="shared" si="795"/>
        <v>39.801537906789214</v>
      </c>
      <c r="V6796" s="6">
        <f t="shared" si="796"/>
        <v>0</v>
      </c>
    </row>
    <row r="6797" spans="1:22">
      <c r="A6797" s="12">
        <f t="shared" si="801"/>
        <v>0</v>
      </c>
      <c r="B6797" t="str">
        <f>YEAR(C6797)&amp;VLOOKUP(MONTH(C6797),lookup!$G$2:$N$13,8)</f>
        <v>2026M11</v>
      </c>
      <c r="C6797" s="7">
        <f t="shared" si="803"/>
        <v>46334</v>
      </c>
      <c r="D6797" s="126">
        <v>0</v>
      </c>
      <c r="E6797">
        <f t="shared" si="800"/>
        <v>0</v>
      </c>
      <c r="F6797" s="126">
        <v>0</v>
      </c>
      <c r="G6797">
        <f t="shared" si="802"/>
        <v>0</v>
      </c>
      <c r="H6797">
        <f t="shared" si="798"/>
        <v>39.807606814616378</v>
      </c>
      <c r="I6797">
        <f t="shared" si="799"/>
        <v>33.450253568887888</v>
      </c>
      <c r="J6797">
        <f t="shared" si="797"/>
        <v>0</v>
      </c>
      <c r="K6797" s="66"/>
      <c r="M6797" s="66"/>
      <c r="Q6797" s="66"/>
      <c r="S6797" s="6">
        <f t="shared" si="793"/>
        <v>33.450253568887888</v>
      </c>
      <c r="T6797" s="6">
        <f t="shared" si="794"/>
        <v>0</v>
      </c>
      <c r="U6797" s="6">
        <f t="shared" si="795"/>
        <v>39.807606814616385</v>
      </c>
      <c r="V6797" s="6">
        <f t="shared" si="796"/>
        <v>0</v>
      </c>
    </row>
    <row r="6798" spans="1:22">
      <c r="A6798" s="12">
        <f t="shared" si="801"/>
        <v>0</v>
      </c>
      <c r="B6798" t="str">
        <f>YEAR(C6798)&amp;VLOOKUP(MONTH(C6798),lookup!$G$2:$N$13,8)</f>
        <v>2026M11</v>
      </c>
      <c r="C6798" s="7">
        <f t="shared" si="803"/>
        <v>46335</v>
      </c>
      <c r="D6798" s="126">
        <v>0</v>
      </c>
      <c r="E6798">
        <f t="shared" si="800"/>
        <v>0</v>
      </c>
      <c r="F6798" s="126">
        <v>0</v>
      </c>
      <c r="G6798">
        <f t="shared" si="802"/>
        <v>0</v>
      </c>
      <c r="H6798">
        <f t="shared" si="798"/>
        <v>39.848286425284655</v>
      </c>
      <c r="I6798">
        <f t="shared" si="799"/>
        <v>33.472022619734233</v>
      </c>
      <c r="J6798">
        <f t="shared" si="797"/>
        <v>0</v>
      </c>
      <c r="K6798" s="66"/>
      <c r="M6798" s="66"/>
      <c r="Q6798" s="66"/>
      <c r="S6798" s="6">
        <f t="shared" si="793"/>
        <v>33.472022619734233</v>
      </c>
      <c r="T6798" s="6">
        <f t="shared" si="794"/>
        <v>0</v>
      </c>
      <c r="U6798" s="6">
        <f t="shared" si="795"/>
        <v>39.848286425284655</v>
      </c>
      <c r="V6798" s="6">
        <f t="shared" si="796"/>
        <v>0</v>
      </c>
    </row>
    <row r="6799" spans="1:22">
      <c r="A6799" s="12">
        <f t="shared" si="801"/>
        <v>0</v>
      </c>
      <c r="B6799" t="str">
        <f>YEAR(C6799)&amp;VLOOKUP(MONTH(C6799),lookup!$G$2:$N$13,8)</f>
        <v>2026M11</v>
      </c>
      <c r="C6799" s="7">
        <f t="shared" si="803"/>
        <v>46336</v>
      </c>
      <c r="D6799" s="126">
        <v>0</v>
      </c>
      <c r="E6799">
        <f t="shared" si="800"/>
        <v>0</v>
      </c>
      <c r="F6799" s="126">
        <v>0</v>
      </c>
      <c r="G6799">
        <f t="shared" si="802"/>
        <v>0</v>
      </c>
      <c r="H6799">
        <f t="shared" si="798"/>
        <v>39.888731055369327</v>
      </c>
      <c r="I6799">
        <f t="shared" si="799"/>
        <v>33.502112671982573</v>
      </c>
      <c r="J6799">
        <f t="shared" si="797"/>
        <v>0</v>
      </c>
      <c r="K6799" s="66"/>
      <c r="M6799" s="66"/>
      <c r="Q6799" s="66"/>
      <c r="S6799" s="6">
        <f t="shared" si="793"/>
        <v>33.502112671982573</v>
      </c>
      <c r="T6799" s="6">
        <f t="shared" si="794"/>
        <v>0</v>
      </c>
      <c r="U6799" s="6">
        <f t="shared" si="795"/>
        <v>39.88873105536932</v>
      </c>
      <c r="V6799" s="6">
        <f t="shared" si="796"/>
        <v>0</v>
      </c>
    </row>
    <row r="6800" spans="1:22">
      <c r="A6800" s="12">
        <f t="shared" si="801"/>
        <v>0</v>
      </c>
      <c r="B6800" t="str">
        <f>YEAR(C6800)&amp;VLOOKUP(MONTH(C6800),lookup!$G$2:$N$13,8)</f>
        <v>2026M11</v>
      </c>
      <c r="C6800" s="7">
        <f t="shared" si="803"/>
        <v>46337</v>
      </c>
      <c r="D6800" s="126">
        <v>0</v>
      </c>
      <c r="E6800">
        <f t="shared" si="800"/>
        <v>0</v>
      </c>
      <c r="F6800" s="126">
        <v>0</v>
      </c>
      <c r="G6800">
        <f t="shared" si="802"/>
        <v>0</v>
      </c>
      <c r="H6800">
        <f t="shared" si="798"/>
        <v>39.932266094920848</v>
      </c>
      <c r="I6800">
        <f t="shared" si="799"/>
        <v>33.518740779217161</v>
      </c>
      <c r="J6800">
        <f t="shared" si="797"/>
        <v>0</v>
      </c>
      <c r="K6800" s="66"/>
      <c r="M6800" s="66"/>
      <c r="Q6800" s="66"/>
      <c r="S6800" s="6">
        <f t="shared" si="793"/>
        <v>33.518740779217161</v>
      </c>
      <c r="T6800" s="6">
        <f t="shared" si="794"/>
        <v>0</v>
      </c>
      <c r="U6800" s="6">
        <f t="shared" si="795"/>
        <v>39.932266094920848</v>
      </c>
      <c r="V6800" s="6">
        <f t="shared" si="796"/>
        <v>0</v>
      </c>
    </row>
    <row r="6801" spans="1:22">
      <c r="A6801" s="12">
        <f t="shared" si="801"/>
        <v>0</v>
      </c>
      <c r="B6801" t="str">
        <f>YEAR(C6801)&amp;VLOOKUP(MONTH(C6801),lookup!$G$2:$N$13,8)</f>
        <v>2026M11</v>
      </c>
      <c r="C6801" s="7">
        <f t="shared" si="803"/>
        <v>46338</v>
      </c>
      <c r="D6801" s="126">
        <v>0</v>
      </c>
      <c r="E6801">
        <f t="shared" si="800"/>
        <v>0</v>
      </c>
      <c r="F6801" s="126">
        <v>0</v>
      </c>
      <c r="G6801">
        <f t="shared" si="802"/>
        <v>0</v>
      </c>
      <c r="H6801">
        <f t="shared" si="798"/>
        <v>39.969484085584199</v>
      </c>
      <c r="I6801">
        <f t="shared" si="799"/>
        <v>33.545335051343358</v>
      </c>
      <c r="J6801">
        <f t="shared" si="797"/>
        <v>0</v>
      </c>
      <c r="K6801" s="66"/>
      <c r="M6801" s="66"/>
      <c r="Q6801" s="66"/>
      <c r="S6801" s="6">
        <f t="shared" si="793"/>
        <v>33.545335051343358</v>
      </c>
      <c r="T6801" s="6">
        <f t="shared" si="794"/>
        <v>0</v>
      </c>
      <c r="U6801" s="6">
        <f t="shared" si="795"/>
        <v>39.969484085584199</v>
      </c>
      <c r="V6801" s="6">
        <f t="shared" si="796"/>
        <v>0</v>
      </c>
    </row>
    <row r="6802" spans="1:22">
      <c r="A6802" s="12">
        <f t="shared" si="801"/>
        <v>0</v>
      </c>
      <c r="B6802" t="str">
        <f>YEAR(C6802)&amp;VLOOKUP(MONTH(C6802),lookup!$G$2:$N$13,8)</f>
        <v>2026M11</v>
      </c>
      <c r="C6802" s="7">
        <f t="shared" si="803"/>
        <v>46339</v>
      </c>
      <c r="D6802" s="126">
        <v>0</v>
      </c>
      <c r="E6802">
        <f t="shared" si="800"/>
        <v>0</v>
      </c>
      <c r="F6802" s="126">
        <v>0</v>
      </c>
      <c r="G6802">
        <f t="shared" si="802"/>
        <v>0</v>
      </c>
      <c r="H6802">
        <f t="shared" si="798"/>
        <v>40.006599235286657</v>
      </c>
      <c r="I6802">
        <f t="shared" si="799"/>
        <v>33.563918123751002</v>
      </c>
      <c r="J6802">
        <f t="shared" si="797"/>
        <v>0</v>
      </c>
      <c r="K6802" s="66"/>
      <c r="M6802" s="66"/>
      <c r="Q6802" s="66"/>
      <c r="S6802" s="6">
        <f t="shared" ref="S6802:S6865" si="804">AVERAGE(G6437+G6072+G5706+G5341+G4976)/5</f>
        <v>33.563918123751002</v>
      </c>
      <c r="T6802" s="6">
        <f t="shared" ref="T6802:T6865" si="805">S6802-I6802</f>
        <v>0</v>
      </c>
      <c r="U6802" s="6">
        <f t="shared" ref="U6802:U6865" si="806">(E4976+E5341+E5706+E6072+E6437)/5</f>
        <v>40.006599235286657</v>
      </c>
      <c r="V6802" s="6">
        <f t="shared" ref="V6802:V6865" si="807">U6802-H6802</f>
        <v>0</v>
      </c>
    </row>
    <row r="6803" spans="1:22">
      <c r="A6803" s="12">
        <f t="shared" si="801"/>
        <v>0</v>
      </c>
      <c r="B6803" t="str">
        <f>YEAR(C6803)&amp;VLOOKUP(MONTH(C6803),lookup!$G$2:$N$13,8)</f>
        <v>2026M11</v>
      </c>
      <c r="C6803" s="7">
        <f t="shared" si="803"/>
        <v>46340</v>
      </c>
      <c r="D6803" s="126">
        <v>0</v>
      </c>
      <c r="E6803">
        <f t="shared" si="800"/>
        <v>0</v>
      </c>
      <c r="F6803" s="126">
        <v>0</v>
      </c>
      <c r="G6803">
        <f t="shared" si="802"/>
        <v>0</v>
      </c>
      <c r="H6803">
        <f t="shared" si="798"/>
        <v>40.052717727983833</v>
      </c>
      <c r="I6803">
        <f t="shared" si="799"/>
        <v>33.592295128392564</v>
      </c>
      <c r="J6803">
        <f t="shared" si="797"/>
        <v>0</v>
      </c>
      <c r="K6803" s="66"/>
      <c r="M6803" s="66"/>
      <c r="Q6803" s="66"/>
      <c r="S6803" s="6">
        <f t="shared" si="804"/>
        <v>33.592295128392564</v>
      </c>
      <c r="T6803" s="6">
        <f t="shared" si="805"/>
        <v>0</v>
      </c>
      <c r="U6803" s="6">
        <f t="shared" si="806"/>
        <v>40.052717727983833</v>
      </c>
      <c r="V6803" s="6">
        <f t="shared" si="807"/>
        <v>0</v>
      </c>
    </row>
    <row r="6804" spans="1:22">
      <c r="A6804" s="12">
        <f t="shared" si="801"/>
        <v>0</v>
      </c>
      <c r="B6804" t="str">
        <f>YEAR(C6804)&amp;VLOOKUP(MONTH(C6804),lookup!$G$2:$N$13,8)</f>
        <v>2026M11</v>
      </c>
      <c r="C6804" s="7">
        <f t="shared" si="803"/>
        <v>46341</v>
      </c>
      <c r="D6804" s="126">
        <v>0</v>
      </c>
      <c r="E6804">
        <f t="shared" si="800"/>
        <v>0</v>
      </c>
      <c r="F6804" s="126">
        <v>0</v>
      </c>
      <c r="G6804">
        <f t="shared" si="802"/>
        <v>0</v>
      </c>
      <c r="H6804">
        <f t="shared" si="798"/>
        <v>40.068856932624769</v>
      </c>
      <c r="I6804">
        <f t="shared" si="799"/>
        <v>33.592601002477153</v>
      </c>
      <c r="J6804">
        <f t="shared" si="797"/>
        <v>0</v>
      </c>
      <c r="K6804" s="66"/>
      <c r="M6804" s="66"/>
      <c r="Q6804" s="66"/>
      <c r="S6804" s="6">
        <f t="shared" si="804"/>
        <v>33.592601002477153</v>
      </c>
      <c r="T6804" s="6">
        <f t="shared" si="805"/>
        <v>0</v>
      </c>
      <c r="U6804" s="6">
        <f t="shared" si="806"/>
        <v>40.068856932624762</v>
      </c>
      <c r="V6804" s="6">
        <f t="shared" si="807"/>
        <v>0</v>
      </c>
    </row>
    <row r="6805" spans="1:22">
      <c r="A6805" s="12">
        <f t="shared" si="801"/>
        <v>0</v>
      </c>
      <c r="B6805" t="str">
        <f>YEAR(C6805)&amp;VLOOKUP(MONTH(C6805),lookup!$G$2:$N$13,8)</f>
        <v>2026M11</v>
      </c>
      <c r="C6805" s="7">
        <f t="shared" si="803"/>
        <v>46342</v>
      </c>
      <c r="D6805" s="126">
        <v>0</v>
      </c>
      <c r="E6805">
        <f t="shared" si="800"/>
        <v>0</v>
      </c>
      <c r="F6805" s="126">
        <v>0</v>
      </c>
      <c r="G6805">
        <f t="shared" si="802"/>
        <v>0</v>
      </c>
      <c r="H6805">
        <f t="shared" si="798"/>
        <v>40.121055057349686</v>
      </c>
      <c r="I6805">
        <f t="shared" si="799"/>
        <v>33.620246308780146</v>
      </c>
      <c r="J6805">
        <f t="shared" si="797"/>
        <v>0</v>
      </c>
      <c r="K6805" s="66"/>
      <c r="M6805" s="66"/>
      <c r="Q6805" s="66"/>
      <c r="S6805" s="6">
        <f t="shared" si="804"/>
        <v>33.620246308780146</v>
      </c>
      <c r="T6805" s="6">
        <f t="shared" si="805"/>
        <v>0</v>
      </c>
      <c r="U6805" s="6">
        <f t="shared" si="806"/>
        <v>40.121055057349679</v>
      </c>
      <c r="V6805" s="6">
        <f t="shared" si="807"/>
        <v>0</v>
      </c>
    </row>
    <row r="6806" spans="1:22">
      <c r="A6806" s="12">
        <f t="shared" si="801"/>
        <v>0</v>
      </c>
      <c r="B6806" t="str">
        <f>YEAR(C6806)&amp;VLOOKUP(MONTH(C6806),lookup!$G$2:$N$13,8)</f>
        <v>2026M11</v>
      </c>
      <c r="C6806" s="7">
        <f t="shared" si="803"/>
        <v>46343</v>
      </c>
      <c r="D6806" s="126">
        <v>0</v>
      </c>
      <c r="E6806">
        <f t="shared" si="800"/>
        <v>0</v>
      </c>
      <c r="F6806" s="126">
        <v>0</v>
      </c>
      <c r="G6806">
        <f t="shared" si="802"/>
        <v>0</v>
      </c>
      <c r="H6806">
        <f t="shared" si="798"/>
        <v>40.167018291916115</v>
      </c>
      <c r="I6806">
        <f t="shared" si="799"/>
        <v>33.653741798545425</v>
      </c>
      <c r="J6806">
        <f t="shared" si="797"/>
        <v>0</v>
      </c>
      <c r="K6806" s="66"/>
      <c r="M6806" s="66"/>
      <c r="Q6806" s="66"/>
      <c r="S6806" s="6">
        <f t="shared" si="804"/>
        <v>33.653741798545425</v>
      </c>
      <c r="T6806" s="6">
        <f t="shared" si="805"/>
        <v>0</v>
      </c>
      <c r="U6806" s="6">
        <f t="shared" si="806"/>
        <v>40.167018291916108</v>
      </c>
      <c r="V6806" s="6">
        <f t="shared" si="807"/>
        <v>0</v>
      </c>
    </row>
    <row r="6807" spans="1:22">
      <c r="A6807" s="12">
        <f t="shared" si="801"/>
        <v>0</v>
      </c>
      <c r="B6807" t="str">
        <f>YEAR(C6807)&amp;VLOOKUP(MONTH(C6807),lookup!$G$2:$N$13,8)</f>
        <v>2026M11</v>
      </c>
      <c r="C6807" s="7">
        <f t="shared" si="803"/>
        <v>46344</v>
      </c>
      <c r="D6807" s="126">
        <v>0</v>
      </c>
      <c r="E6807">
        <f t="shared" si="800"/>
        <v>0</v>
      </c>
      <c r="F6807" s="126">
        <v>0</v>
      </c>
      <c r="G6807">
        <f t="shared" si="802"/>
        <v>0</v>
      </c>
      <c r="H6807">
        <f t="shared" si="798"/>
        <v>40.179342185863156</v>
      </c>
      <c r="I6807">
        <f t="shared" si="799"/>
        <v>33.645793926403584</v>
      </c>
      <c r="J6807">
        <f t="shared" si="797"/>
        <v>0</v>
      </c>
      <c r="K6807" s="66"/>
      <c r="M6807" s="66"/>
      <c r="Q6807" s="66"/>
      <c r="S6807" s="6">
        <f t="shared" si="804"/>
        <v>33.645793926403584</v>
      </c>
      <c r="T6807" s="6">
        <f t="shared" si="805"/>
        <v>0</v>
      </c>
      <c r="U6807" s="6">
        <f t="shared" si="806"/>
        <v>40.179342185863156</v>
      </c>
      <c r="V6807" s="6">
        <f t="shared" si="807"/>
        <v>0</v>
      </c>
    </row>
    <row r="6808" spans="1:22">
      <c r="A6808" s="12">
        <f t="shared" si="801"/>
        <v>0</v>
      </c>
      <c r="B6808" t="str">
        <f>YEAR(C6808)&amp;VLOOKUP(MONTH(C6808),lookup!$G$2:$N$13,8)</f>
        <v>2026M11</v>
      </c>
      <c r="C6808" s="7">
        <f t="shared" si="803"/>
        <v>46345</v>
      </c>
      <c r="D6808" s="126">
        <v>0</v>
      </c>
      <c r="E6808">
        <f t="shared" si="800"/>
        <v>0</v>
      </c>
      <c r="F6808" s="126">
        <v>0</v>
      </c>
      <c r="G6808">
        <f t="shared" si="802"/>
        <v>0</v>
      </c>
      <c r="H6808">
        <f t="shared" si="798"/>
        <v>40.205904714952553</v>
      </c>
      <c r="I6808">
        <f t="shared" si="799"/>
        <v>33.661771505173803</v>
      </c>
      <c r="J6808">
        <f t="shared" si="797"/>
        <v>0</v>
      </c>
      <c r="K6808" s="66"/>
      <c r="M6808" s="66"/>
      <c r="Q6808" s="66"/>
      <c r="S6808" s="6">
        <f t="shared" si="804"/>
        <v>33.661771505173803</v>
      </c>
      <c r="T6808" s="6">
        <f t="shared" si="805"/>
        <v>0</v>
      </c>
      <c r="U6808" s="6">
        <f t="shared" si="806"/>
        <v>40.205904714952553</v>
      </c>
      <c r="V6808" s="6">
        <f t="shared" si="807"/>
        <v>0</v>
      </c>
    </row>
    <row r="6809" spans="1:22">
      <c r="A6809" s="12">
        <f t="shared" si="801"/>
        <v>0</v>
      </c>
      <c r="B6809" t="str">
        <f>YEAR(C6809)&amp;VLOOKUP(MONTH(C6809),lookup!$G$2:$N$13,8)</f>
        <v>2026M11</v>
      </c>
      <c r="C6809" s="7">
        <f t="shared" si="803"/>
        <v>46346</v>
      </c>
      <c r="D6809" s="126">
        <v>0</v>
      </c>
      <c r="E6809">
        <f t="shared" si="800"/>
        <v>0</v>
      </c>
      <c r="F6809" s="126">
        <v>0</v>
      </c>
      <c r="G6809">
        <f t="shared" si="802"/>
        <v>0</v>
      </c>
      <c r="H6809">
        <f t="shared" si="798"/>
        <v>40.22077595792684</v>
      </c>
      <c r="I6809">
        <f t="shared" si="799"/>
        <v>33.6511157723249</v>
      </c>
      <c r="J6809">
        <f t="shared" si="797"/>
        <v>0</v>
      </c>
      <c r="K6809" s="66"/>
      <c r="M6809" s="66"/>
      <c r="Q6809" s="66"/>
      <c r="S6809" s="6">
        <f t="shared" si="804"/>
        <v>33.6511157723249</v>
      </c>
      <c r="T6809" s="6">
        <f t="shared" si="805"/>
        <v>0</v>
      </c>
      <c r="U6809" s="6">
        <f t="shared" si="806"/>
        <v>40.22077595792684</v>
      </c>
      <c r="V6809" s="6">
        <f t="shared" si="807"/>
        <v>0</v>
      </c>
    </row>
    <row r="6810" spans="1:22">
      <c r="A6810" s="12">
        <f t="shared" si="801"/>
        <v>0</v>
      </c>
      <c r="B6810" t="str">
        <f>YEAR(C6810)&amp;VLOOKUP(MONTH(C6810),lookup!$G$2:$N$13,8)</f>
        <v>2026M11</v>
      </c>
      <c r="C6810" s="7">
        <f t="shared" si="803"/>
        <v>46347</v>
      </c>
      <c r="D6810" s="126">
        <v>0</v>
      </c>
      <c r="E6810">
        <f t="shared" si="800"/>
        <v>0</v>
      </c>
      <c r="F6810" s="126">
        <v>0</v>
      </c>
      <c r="G6810">
        <f t="shared" si="802"/>
        <v>0</v>
      </c>
      <c r="H6810">
        <f t="shared" si="798"/>
        <v>40.220890274635153</v>
      </c>
      <c r="I6810">
        <f t="shared" si="799"/>
        <v>33.644269180637828</v>
      </c>
      <c r="J6810">
        <f t="shared" si="797"/>
        <v>0</v>
      </c>
      <c r="K6810" s="66"/>
      <c r="M6810" s="66"/>
      <c r="Q6810" s="66"/>
      <c r="S6810" s="6">
        <f t="shared" si="804"/>
        <v>33.644269180637828</v>
      </c>
      <c r="T6810" s="6">
        <f t="shared" si="805"/>
        <v>0</v>
      </c>
      <c r="U6810" s="6">
        <f t="shared" si="806"/>
        <v>40.220890274635153</v>
      </c>
      <c r="V6810" s="6">
        <f t="shared" si="807"/>
        <v>0</v>
      </c>
    </row>
    <row r="6811" spans="1:22">
      <c r="A6811" s="12">
        <f t="shared" si="801"/>
        <v>0</v>
      </c>
      <c r="B6811" t="str">
        <f>YEAR(C6811)&amp;VLOOKUP(MONTH(C6811),lookup!$G$2:$N$13,8)</f>
        <v>2026M11</v>
      </c>
      <c r="C6811" s="7">
        <f t="shared" si="803"/>
        <v>46348</v>
      </c>
      <c r="D6811" s="126">
        <v>0</v>
      </c>
      <c r="E6811">
        <f t="shared" si="800"/>
        <v>0</v>
      </c>
      <c r="F6811" s="126">
        <v>0</v>
      </c>
      <c r="G6811">
        <f t="shared" si="802"/>
        <v>0</v>
      </c>
      <c r="H6811">
        <f t="shared" si="798"/>
        <v>40.22994329930399</v>
      </c>
      <c r="I6811">
        <f t="shared" si="799"/>
        <v>33.639264721547043</v>
      </c>
      <c r="J6811">
        <f t="shared" si="797"/>
        <v>0</v>
      </c>
      <c r="K6811" s="66"/>
      <c r="M6811" s="66"/>
      <c r="Q6811" s="66"/>
      <c r="S6811" s="6">
        <f t="shared" si="804"/>
        <v>33.639264721547043</v>
      </c>
      <c r="T6811" s="6">
        <f t="shared" si="805"/>
        <v>0</v>
      </c>
      <c r="U6811" s="6">
        <f t="shared" si="806"/>
        <v>40.22994329930399</v>
      </c>
      <c r="V6811" s="6">
        <f t="shared" si="807"/>
        <v>0</v>
      </c>
    </row>
    <row r="6812" spans="1:22">
      <c r="A6812" s="12">
        <f t="shared" si="801"/>
        <v>0</v>
      </c>
      <c r="B6812" t="str">
        <f>YEAR(C6812)&amp;VLOOKUP(MONTH(C6812),lookup!$G$2:$N$13,8)</f>
        <v>2026M11</v>
      </c>
      <c r="C6812" s="7">
        <f t="shared" si="803"/>
        <v>46349</v>
      </c>
      <c r="D6812" s="126">
        <v>0</v>
      </c>
      <c r="E6812">
        <f t="shared" si="800"/>
        <v>0</v>
      </c>
      <c r="F6812" s="126">
        <v>0</v>
      </c>
      <c r="G6812">
        <f t="shared" si="802"/>
        <v>0</v>
      </c>
      <c r="H6812">
        <f t="shared" si="798"/>
        <v>40.21184674138</v>
      </c>
      <c r="I6812">
        <f t="shared" si="799"/>
        <v>33.614161782068763</v>
      </c>
      <c r="J6812">
        <f t="shared" si="797"/>
        <v>0</v>
      </c>
      <c r="K6812" s="66"/>
      <c r="M6812" s="66"/>
      <c r="Q6812" s="66"/>
      <c r="S6812" s="6">
        <f t="shared" si="804"/>
        <v>33.614161782068763</v>
      </c>
      <c r="T6812" s="6">
        <f t="shared" si="805"/>
        <v>0</v>
      </c>
      <c r="U6812" s="6">
        <f t="shared" si="806"/>
        <v>40.211846741380008</v>
      </c>
      <c r="V6812" s="6">
        <f t="shared" si="807"/>
        <v>0</v>
      </c>
    </row>
    <row r="6813" spans="1:22">
      <c r="A6813" s="12">
        <f t="shared" si="801"/>
        <v>0</v>
      </c>
      <c r="B6813" t="str">
        <f>YEAR(C6813)&amp;VLOOKUP(MONTH(C6813),lookup!$G$2:$N$13,8)</f>
        <v>2026M11</v>
      </c>
      <c r="C6813" s="7">
        <f t="shared" si="803"/>
        <v>46350</v>
      </c>
      <c r="D6813" s="126">
        <v>0</v>
      </c>
      <c r="E6813">
        <f t="shared" si="800"/>
        <v>0</v>
      </c>
      <c r="F6813" s="126">
        <v>0</v>
      </c>
      <c r="G6813">
        <f t="shared" si="802"/>
        <v>0</v>
      </c>
      <c r="H6813">
        <f t="shared" si="798"/>
        <v>40.243023975881648</v>
      </c>
      <c r="I6813">
        <f t="shared" si="799"/>
        <v>33.625254731739844</v>
      </c>
      <c r="J6813">
        <f t="shared" si="797"/>
        <v>0</v>
      </c>
      <c r="K6813" s="66"/>
      <c r="M6813" s="66"/>
      <c r="Q6813" s="66"/>
      <c r="S6813" s="6">
        <f t="shared" si="804"/>
        <v>33.625254731739844</v>
      </c>
      <c r="T6813" s="6">
        <f t="shared" si="805"/>
        <v>0</v>
      </c>
      <c r="U6813" s="6">
        <f t="shared" si="806"/>
        <v>40.243023975881641</v>
      </c>
      <c r="V6813" s="6">
        <f t="shared" si="807"/>
        <v>0</v>
      </c>
    </row>
    <row r="6814" spans="1:22">
      <c r="A6814" s="12">
        <f t="shared" si="801"/>
        <v>0</v>
      </c>
      <c r="B6814" t="str">
        <f>YEAR(C6814)&amp;VLOOKUP(MONTH(C6814),lookup!$G$2:$N$13,8)</f>
        <v>2026M11</v>
      </c>
      <c r="C6814" s="7">
        <f t="shared" si="803"/>
        <v>46351</v>
      </c>
      <c r="D6814" s="126">
        <v>0</v>
      </c>
      <c r="E6814">
        <f t="shared" si="800"/>
        <v>0</v>
      </c>
      <c r="F6814" s="126">
        <v>0</v>
      </c>
      <c r="G6814">
        <f t="shared" si="802"/>
        <v>0</v>
      </c>
      <c r="H6814">
        <f t="shared" si="798"/>
        <v>40.252124849642954</v>
      </c>
      <c r="I6814">
        <f t="shared" si="799"/>
        <v>33.623090060976786</v>
      </c>
      <c r="J6814">
        <f t="shared" si="797"/>
        <v>0</v>
      </c>
      <c r="K6814" s="66"/>
      <c r="M6814" s="66"/>
      <c r="Q6814" s="66"/>
      <c r="S6814" s="6">
        <f t="shared" si="804"/>
        <v>33.623090060976786</v>
      </c>
      <c r="T6814" s="6">
        <f t="shared" si="805"/>
        <v>0</v>
      </c>
      <c r="U6814" s="6">
        <f t="shared" si="806"/>
        <v>40.252124849642954</v>
      </c>
      <c r="V6814" s="6">
        <f t="shared" si="807"/>
        <v>0</v>
      </c>
    </row>
    <row r="6815" spans="1:22">
      <c r="A6815" s="12">
        <f t="shared" si="801"/>
        <v>0</v>
      </c>
      <c r="B6815" t="str">
        <f>YEAR(C6815)&amp;VLOOKUP(MONTH(C6815),lookup!$G$2:$N$13,8)</f>
        <v>2026M11</v>
      </c>
      <c r="C6815" s="7">
        <f t="shared" si="803"/>
        <v>46352</v>
      </c>
      <c r="D6815" s="126">
        <v>0</v>
      </c>
      <c r="E6815">
        <f t="shared" si="800"/>
        <v>0</v>
      </c>
      <c r="F6815" s="126">
        <v>0</v>
      </c>
      <c r="G6815">
        <f t="shared" si="802"/>
        <v>0</v>
      </c>
      <c r="H6815">
        <f t="shared" si="798"/>
        <v>40.280388220689375</v>
      </c>
      <c r="I6815">
        <f t="shared" si="799"/>
        <v>33.634984506764894</v>
      </c>
      <c r="J6815">
        <f t="shared" si="797"/>
        <v>0</v>
      </c>
      <c r="K6815" s="66"/>
      <c r="M6815" s="66"/>
      <c r="Q6815" s="66"/>
      <c r="S6815" s="6">
        <f t="shared" si="804"/>
        <v>33.634984506764894</v>
      </c>
      <c r="T6815" s="6">
        <f t="shared" si="805"/>
        <v>0</v>
      </c>
      <c r="U6815" s="6">
        <f t="shared" si="806"/>
        <v>40.280388220689375</v>
      </c>
      <c r="V6815" s="6">
        <f t="shared" si="807"/>
        <v>0</v>
      </c>
    </row>
    <row r="6816" spans="1:22">
      <c r="A6816" s="12">
        <f t="shared" si="801"/>
        <v>0</v>
      </c>
      <c r="B6816" t="str">
        <f>YEAR(C6816)&amp;VLOOKUP(MONTH(C6816),lookup!$G$2:$N$13,8)</f>
        <v>2026M11</v>
      </c>
      <c r="C6816" s="7">
        <f t="shared" si="803"/>
        <v>46353</v>
      </c>
      <c r="D6816" s="126">
        <v>0</v>
      </c>
      <c r="E6816">
        <f t="shared" si="800"/>
        <v>0</v>
      </c>
      <c r="F6816" s="126">
        <v>0</v>
      </c>
      <c r="G6816">
        <f t="shared" si="802"/>
        <v>0</v>
      </c>
      <c r="H6816">
        <f t="shared" si="798"/>
        <v>40.290939670092634</v>
      </c>
      <c r="I6816">
        <f t="shared" si="799"/>
        <v>33.629086072632802</v>
      </c>
      <c r="J6816">
        <f t="shared" ref="J6816:J6879" si="808">INDEX(L:AW,MATCH(C6816,C:C,0),MATCH($J$1,$L$1:$AW$1,0))*(IF(K6816=$S$1,1,IF(M6816=$S$1,1,IF(O6816=$S$1,1,IF(Q6816=$S$1,1,0)))))</f>
        <v>0</v>
      </c>
      <c r="K6816" s="66"/>
      <c r="M6816" s="66"/>
      <c r="Q6816" s="66"/>
      <c r="S6816" s="6">
        <f t="shared" si="804"/>
        <v>33.629086072632802</v>
      </c>
      <c r="T6816" s="6">
        <f t="shared" si="805"/>
        <v>0</v>
      </c>
      <c r="U6816" s="6">
        <f t="shared" si="806"/>
        <v>40.290939670092634</v>
      </c>
      <c r="V6816" s="6">
        <f t="shared" si="807"/>
        <v>0</v>
      </c>
    </row>
    <row r="6817" spans="1:22">
      <c r="A6817" s="12">
        <f t="shared" si="801"/>
        <v>0</v>
      </c>
      <c r="B6817" t="str">
        <f>YEAR(C6817)&amp;VLOOKUP(MONTH(C6817),lookup!$G$2:$N$13,8)</f>
        <v>2026M11</v>
      </c>
      <c r="C6817" s="7">
        <f t="shared" si="803"/>
        <v>46354</v>
      </c>
      <c r="D6817" s="126">
        <v>0</v>
      </c>
      <c r="E6817">
        <f t="shared" si="800"/>
        <v>0</v>
      </c>
      <c r="F6817" s="126">
        <v>0</v>
      </c>
      <c r="G6817">
        <f t="shared" si="802"/>
        <v>0</v>
      </c>
      <c r="H6817">
        <f t="shared" ref="H6817:H6880" si="809">IF(INDEX(D:D,MATCH(DATE(YEAR($C6817)-1,MONTH($C6817),DAY($C6817)),$C:$C,0),1)=0,0,(INDEX(E:E,MATCH(DATE(YEAR($C6817)-1,MONTH($C6817),DAY($C6817)),$C:$C,0),1)+INDEX(E:E,MATCH(DATE(YEAR($C6817)-2,MONTH($C6817),DAY($C6817)),$C:$C,0),1)+INDEX(E:E,MATCH(DATE(YEAR($C6817)-3,MONTH($C6817),DAY($C6817)),$C:$C,0),1)+INDEX(E:E,MATCH(DATE(YEAR($C6817)-4,MONTH($C6817),DAY($C6817)),$C:$C,0),1)+INDEX(E:E,MATCH(DATE(YEAR($C6817)-5,MONTH($C6817),DAY($C6817)),$C:$C,0),1))/5)</f>
        <v>40.308443190544963</v>
      </c>
      <c r="I6817">
        <f t="shared" ref="I6817:I6880" si="810">IF(INDEX(D:D,MATCH(DATE(YEAR($C6817)-1,MONTH($C6817),DAY($C6817)),$C:$C,0),1)=0,0,(INDEX(G:G,MATCH(DATE(YEAR($C6817)-1,MONTH($C6817),DAY($C6817)),$C:$C,0),1)+INDEX(G:G,MATCH(DATE(YEAR($C6817)-2,MONTH($C6817),DAY($C6817)),$C:$C,0),1)+INDEX(G:G,MATCH(DATE(YEAR($C6817)-3,MONTH($C6817),DAY($C6817)),$C:$C,0),1)+INDEX(G:G,MATCH(DATE(YEAR($C6817)-4,MONTH($C6817),DAY($C6817)),$C:$C,0),1)+INDEX(G:G,MATCH(DATE(YEAR($C6817)-5,MONTH($C6817),DAY($C6817)),$C:$C,0),1))/5)</f>
        <v>33.638024385380376</v>
      </c>
      <c r="J6817">
        <f t="shared" si="808"/>
        <v>0</v>
      </c>
      <c r="K6817" s="66"/>
      <c r="M6817" s="66"/>
      <c r="Q6817" s="66"/>
      <c r="S6817" s="6">
        <f t="shared" si="804"/>
        <v>33.638024385380376</v>
      </c>
      <c r="T6817" s="6">
        <f t="shared" si="805"/>
        <v>0</v>
      </c>
      <c r="U6817" s="6">
        <f t="shared" si="806"/>
        <v>40.308443190544963</v>
      </c>
      <c r="V6817" s="6">
        <f t="shared" si="807"/>
        <v>0</v>
      </c>
    </row>
    <row r="6818" spans="1:22">
      <c r="A6818" s="12">
        <f t="shared" si="801"/>
        <v>0</v>
      </c>
      <c r="B6818" t="str">
        <f>YEAR(C6818)&amp;VLOOKUP(MONTH(C6818),lookup!$G$2:$N$13,8)</f>
        <v>2026M11</v>
      </c>
      <c r="C6818" s="7">
        <f t="shared" si="803"/>
        <v>46355</v>
      </c>
      <c r="D6818" s="126">
        <v>0</v>
      </c>
      <c r="E6818">
        <f t="shared" si="800"/>
        <v>0</v>
      </c>
      <c r="F6818" s="126">
        <v>0</v>
      </c>
      <c r="G6818">
        <f t="shared" si="802"/>
        <v>0</v>
      </c>
      <c r="H6818">
        <f t="shared" si="809"/>
        <v>40.335681437033678</v>
      </c>
      <c r="I6818">
        <f t="shared" si="810"/>
        <v>33.639384138692563</v>
      </c>
      <c r="J6818">
        <f t="shared" si="808"/>
        <v>0</v>
      </c>
      <c r="K6818" s="66"/>
      <c r="M6818" s="66"/>
      <c r="Q6818" s="66"/>
      <c r="S6818" s="6">
        <f t="shared" si="804"/>
        <v>33.639384138692563</v>
      </c>
      <c r="T6818" s="6">
        <f t="shared" si="805"/>
        <v>0</v>
      </c>
      <c r="U6818" s="6">
        <f t="shared" si="806"/>
        <v>40.335681437033678</v>
      </c>
      <c r="V6818" s="6">
        <f t="shared" si="807"/>
        <v>0</v>
      </c>
    </row>
    <row r="6819" spans="1:22">
      <c r="A6819" s="12">
        <f t="shared" si="801"/>
        <v>0</v>
      </c>
      <c r="B6819" t="str">
        <f>YEAR(C6819)&amp;VLOOKUP(MONTH(C6819),lookup!$G$2:$N$13,8)</f>
        <v>2026M11</v>
      </c>
      <c r="C6819" s="7">
        <f t="shared" si="803"/>
        <v>46356</v>
      </c>
      <c r="D6819" s="126">
        <v>0</v>
      </c>
      <c r="E6819">
        <f t="shared" si="800"/>
        <v>0</v>
      </c>
      <c r="F6819" s="126">
        <v>0</v>
      </c>
      <c r="G6819">
        <f t="shared" si="802"/>
        <v>0</v>
      </c>
      <c r="H6819">
        <f t="shared" si="809"/>
        <v>40.357597405464709</v>
      </c>
      <c r="I6819">
        <f t="shared" si="810"/>
        <v>33.650287497055501</v>
      </c>
      <c r="J6819">
        <f t="shared" si="808"/>
        <v>0</v>
      </c>
      <c r="K6819" s="66"/>
      <c r="M6819" s="66"/>
      <c r="Q6819" s="66"/>
      <c r="S6819" s="6">
        <f t="shared" si="804"/>
        <v>33.650287497055501</v>
      </c>
      <c r="T6819" s="6">
        <f t="shared" si="805"/>
        <v>0</v>
      </c>
      <c r="U6819" s="6">
        <f t="shared" si="806"/>
        <v>40.357597405464709</v>
      </c>
      <c r="V6819" s="6">
        <f t="shared" si="807"/>
        <v>0</v>
      </c>
    </row>
    <row r="6820" spans="1:22">
      <c r="A6820" s="12">
        <f t="shared" si="801"/>
        <v>0</v>
      </c>
      <c r="B6820" t="str">
        <f>YEAR(C6820)&amp;VLOOKUP(MONTH(C6820),lookup!$G$2:$N$13,8)</f>
        <v>2026M12</v>
      </c>
      <c r="C6820" s="7">
        <f t="shared" si="803"/>
        <v>46357</v>
      </c>
      <c r="D6820" s="126">
        <v>0</v>
      </c>
      <c r="E6820">
        <f t="shared" si="800"/>
        <v>0</v>
      </c>
      <c r="F6820" s="126">
        <v>0</v>
      </c>
      <c r="G6820">
        <f t="shared" si="802"/>
        <v>0</v>
      </c>
      <c r="H6820">
        <f t="shared" si="809"/>
        <v>40.344614500659596</v>
      </c>
      <c r="I6820">
        <f t="shared" si="810"/>
        <v>33.619434062955698</v>
      </c>
      <c r="J6820">
        <f t="shared" si="808"/>
        <v>0</v>
      </c>
      <c r="K6820" s="66"/>
      <c r="M6820" s="66"/>
      <c r="Q6820" s="66"/>
      <c r="S6820" s="6">
        <f t="shared" si="804"/>
        <v>33.619434062955698</v>
      </c>
      <c r="T6820" s="6">
        <f t="shared" si="805"/>
        <v>0</v>
      </c>
      <c r="U6820" s="6">
        <f t="shared" si="806"/>
        <v>40.344614500659603</v>
      </c>
      <c r="V6820" s="6">
        <f t="shared" si="807"/>
        <v>0</v>
      </c>
    </row>
    <row r="6821" spans="1:22">
      <c r="A6821" s="12">
        <f t="shared" si="801"/>
        <v>0</v>
      </c>
      <c r="B6821" t="str">
        <f>YEAR(C6821)&amp;VLOOKUP(MONTH(C6821),lookup!$G$2:$N$13,8)</f>
        <v>2026M12</v>
      </c>
      <c r="C6821" s="7">
        <f t="shared" si="803"/>
        <v>46358</v>
      </c>
      <c r="D6821" s="126">
        <v>0</v>
      </c>
      <c r="E6821">
        <f t="shared" si="800"/>
        <v>0</v>
      </c>
      <c r="F6821" s="126">
        <v>0</v>
      </c>
      <c r="G6821">
        <f t="shared" si="802"/>
        <v>0</v>
      </c>
      <c r="H6821">
        <f t="shared" si="809"/>
        <v>40.329253816191446</v>
      </c>
      <c r="I6821">
        <f t="shared" si="810"/>
        <v>33.592128145281094</v>
      </c>
      <c r="J6821">
        <f t="shared" si="808"/>
        <v>0</v>
      </c>
      <c r="K6821" s="66"/>
      <c r="M6821" s="66"/>
      <c r="Q6821" s="66"/>
      <c r="S6821" s="6">
        <f t="shared" si="804"/>
        <v>33.592128145281094</v>
      </c>
      <c r="T6821" s="6">
        <f t="shared" si="805"/>
        <v>0</v>
      </c>
      <c r="U6821" s="6">
        <f t="shared" si="806"/>
        <v>40.329253816191439</v>
      </c>
      <c r="V6821" s="6">
        <f t="shared" si="807"/>
        <v>0</v>
      </c>
    </row>
    <row r="6822" spans="1:22">
      <c r="A6822" s="12">
        <f t="shared" si="801"/>
        <v>0</v>
      </c>
      <c r="B6822" t="str">
        <f>YEAR(C6822)&amp;VLOOKUP(MONTH(C6822),lookup!$G$2:$N$13,8)</f>
        <v>2026M12</v>
      </c>
      <c r="C6822" s="7">
        <f t="shared" si="803"/>
        <v>46359</v>
      </c>
      <c r="D6822" s="126">
        <v>0</v>
      </c>
      <c r="E6822">
        <f t="shared" si="800"/>
        <v>0</v>
      </c>
      <c r="F6822" s="126">
        <v>0</v>
      </c>
      <c r="G6822">
        <f t="shared" si="802"/>
        <v>0</v>
      </c>
      <c r="H6822">
        <f t="shared" si="809"/>
        <v>40.342130566025212</v>
      </c>
      <c r="I6822">
        <f t="shared" si="810"/>
        <v>33.588064563964103</v>
      </c>
      <c r="J6822">
        <f t="shared" si="808"/>
        <v>0</v>
      </c>
      <c r="K6822" s="66"/>
      <c r="M6822" s="66"/>
      <c r="Q6822" s="66"/>
      <c r="S6822" s="6">
        <f t="shared" si="804"/>
        <v>33.588064563964103</v>
      </c>
      <c r="T6822" s="6">
        <f t="shared" si="805"/>
        <v>0</v>
      </c>
      <c r="U6822" s="6">
        <f t="shared" si="806"/>
        <v>40.342130566025212</v>
      </c>
      <c r="V6822" s="6">
        <f t="shared" si="807"/>
        <v>0</v>
      </c>
    </row>
    <row r="6823" spans="1:22">
      <c r="A6823" s="12">
        <f t="shared" si="801"/>
        <v>0</v>
      </c>
      <c r="B6823" t="str">
        <f>YEAR(C6823)&amp;VLOOKUP(MONTH(C6823),lookup!$G$2:$N$13,8)</f>
        <v>2026M12</v>
      </c>
      <c r="C6823" s="7">
        <f t="shared" si="803"/>
        <v>46360</v>
      </c>
      <c r="D6823" s="126">
        <v>0</v>
      </c>
      <c r="E6823">
        <f t="shared" si="800"/>
        <v>0</v>
      </c>
      <c r="F6823" s="126">
        <v>0</v>
      </c>
      <c r="G6823">
        <f t="shared" si="802"/>
        <v>0</v>
      </c>
      <c r="H6823">
        <f t="shared" si="809"/>
        <v>40.322047056821148</v>
      </c>
      <c r="I6823">
        <f t="shared" si="810"/>
        <v>33.555709444665453</v>
      </c>
      <c r="J6823">
        <f t="shared" si="808"/>
        <v>0</v>
      </c>
      <c r="K6823" s="66"/>
      <c r="M6823" s="66"/>
      <c r="Q6823" s="66"/>
      <c r="S6823" s="6">
        <f t="shared" si="804"/>
        <v>33.555709444665453</v>
      </c>
      <c r="T6823" s="6">
        <f t="shared" si="805"/>
        <v>0</v>
      </c>
      <c r="U6823" s="6">
        <f t="shared" si="806"/>
        <v>40.322047056821155</v>
      </c>
      <c r="V6823" s="6">
        <f t="shared" si="807"/>
        <v>0</v>
      </c>
    </row>
    <row r="6824" spans="1:22">
      <c r="A6824" s="12">
        <f t="shared" si="801"/>
        <v>0</v>
      </c>
      <c r="B6824" t="str">
        <f>YEAR(C6824)&amp;VLOOKUP(MONTH(C6824),lookup!$G$2:$N$13,8)</f>
        <v>2026M12</v>
      </c>
      <c r="C6824" s="7">
        <f t="shared" si="803"/>
        <v>46361</v>
      </c>
      <c r="D6824" s="126">
        <v>0</v>
      </c>
      <c r="E6824">
        <f t="shared" si="800"/>
        <v>0</v>
      </c>
      <c r="F6824" s="126">
        <v>0</v>
      </c>
      <c r="G6824">
        <f t="shared" si="802"/>
        <v>0</v>
      </c>
      <c r="H6824">
        <f t="shared" si="809"/>
        <v>40.347889545673581</v>
      </c>
      <c r="I6824">
        <f t="shared" si="810"/>
        <v>33.564117712815758</v>
      </c>
      <c r="J6824">
        <f t="shared" si="808"/>
        <v>0</v>
      </c>
      <c r="K6824" s="66"/>
      <c r="M6824" s="66"/>
      <c r="Q6824" s="66"/>
      <c r="S6824" s="6">
        <f t="shared" si="804"/>
        <v>33.564117712815758</v>
      </c>
      <c r="T6824" s="6">
        <f t="shared" si="805"/>
        <v>0</v>
      </c>
      <c r="U6824" s="6">
        <f t="shared" si="806"/>
        <v>40.347889545673574</v>
      </c>
      <c r="V6824" s="6">
        <f t="shared" si="807"/>
        <v>0</v>
      </c>
    </row>
    <row r="6825" spans="1:22">
      <c r="A6825" s="12">
        <f t="shared" si="801"/>
        <v>0</v>
      </c>
      <c r="B6825" t="str">
        <f>YEAR(C6825)&amp;VLOOKUP(MONTH(C6825),lookup!$G$2:$N$13,8)</f>
        <v>2026M12</v>
      </c>
      <c r="C6825" s="7">
        <f t="shared" si="803"/>
        <v>46362</v>
      </c>
      <c r="D6825" s="126">
        <v>0</v>
      </c>
      <c r="E6825">
        <f t="shared" si="800"/>
        <v>0</v>
      </c>
      <c r="F6825" s="126">
        <v>0</v>
      </c>
      <c r="G6825">
        <f t="shared" si="802"/>
        <v>0</v>
      </c>
      <c r="H6825">
        <f t="shared" si="809"/>
        <v>40.34228424851473</v>
      </c>
      <c r="I6825">
        <f t="shared" si="810"/>
        <v>33.54752758684176</v>
      </c>
      <c r="J6825">
        <f t="shared" si="808"/>
        <v>0</v>
      </c>
      <c r="K6825" s="66"/>
      <c r="M6825" s="66"/>
      <c r="Q6825" s="66"/>
      <c r="S6825" s="6">
        <f t="shared" si="804"/>
        <v>33.54752758684176</v>
      </c>
      <c r="T6825" s="6">
        <f t="shared" si="805"/>
        <v>0</v>
      </c>
      <c r="U6825" s="6">
        <f t="shared" si="806"/>
        <v>40.34228424851473</v>
      </c>
      <c r="V6825" s="6">
        <f t="shared" si="807"/>
        <v>0</v>
      </c>
    </row>
    <row r="6826" spans="1:22">
      <c r="A6826" s="12">
        <f t="shared" si="801"/>
        <v>0</v>
      </c>
      <c r="B6826" t="str">
        <f>YEAR(C6826)&amp;VLOOKUP(MONTH(C6826),lookup!$G$2:$N$13,8)</f>
        <v>2026M12</v>
      </c>
      <c r="C6826" s="7">
        <f t="shared" si="803"/>
        <v>46363</v>
      </c>
      <c r="D6826" s="126">
        <v>0</v>
      </c>
      <c r="E6826">
        <f t="shared" si="800"/>
        <v>0</v>
      </c>
      <c r="F6826" s="126">
        <v>0</v>
      </c>
      <c r="G6826">
        <f t="shared" si="802"/>
        <v>0</v>
      </c>
      <c r="H6826">
        <f t="shared" si="809"/>
        <v>40.355561467515017</v>
      </c>
      <c r="I6826">
        <f t="shared" si="810"/>
        <v>33.540903468450608</v>
      </c>
      <c r="J6826">
        <f t="shared" si="808"/>
        <v>0</v>
      </c>
      <c r="K6826" s="66"/>
      <c r="M6826" s="66"/>
      <c r="Q6826" s="66"/>
      <c r="S6826" s="6">
        <f t="shared" si="804"/>
        <v>33.540903468450608</v>
      </c>
      <c r="T6826" s="6">
        <f t="shared" si="805"/>
        <v>0</v>
      </c>
      <c r="U6826" s="6">
        <f t="shared" si="806"/>
        <v>40.355561467515017</v>
      </c>
      <c r="V6826" s="6">
        <f t="shared" si="807"/>
        <v>0</v>
      </c>
    </row>
    <row r="6827" spans="1:22">
      <c r="A6827" s="12">
        <f t="shared" si="801"/>
        <v>0</v>
      </c>
      <c r="B6827" t="str">
        <f>YEAR(C6827)&amp;VLOOKUP(MONTH(C6827),lookup!$G$2:$N$13,8)</f>
        <v>2026M12</v>
      </c>
      <c r="C6827" s="7">
        <f t="shared" si="803"/>
        <v>46364</v>
      </c>
      <c r="D6827" s="126">
        <v>0</v>
      </c>
      <c r="E6827">
        <f t="shared" si="800"/>
        <v>0</v>
      </c>
      <c r="F6827" s="126">
        <v>0</v>
      </c>
      <c r="G6827">
        <f t="shared" si="802"/>
        <v>0</v>
      </c>
      <c r="H6827">
        <f t="shared" si="809"/>
        <v>40.349473642827917</v>
      </c>
      <c r="I6827">
        <f t="shared" si="810"/>
        <v>33.527359541236308</v>
      </c>
      <c r="J6827">
        <f t="shared" si="808"/>
        <v>0</v>
      </c>
      <c r="K6827" s="66"/>
      <c r="M6827" s="66"/>
      <c r="Q6827" s="66"/>
      <c r="S6827" s="6">
        <f t="shared" si="804"/>
        <v>33.527359541236308</v>
      </c>
      <c r="T6827" s="6">
        <f t="shared" si="805"/>
        <v>0</v>
      </c>
      <c r="U6827" s="6">
        <f t="shared" si="806"/>
        <v>40.349473642827917</v>
      </c>
      <c r="V6827" s="6">
        <f t="shared" si="807"/>
        <v>0</v>
      </c>
    </row>
    <row r="6828" spans="1:22">
      <c r="A6828" s="12">
        <f t="shared" si="801"/>
        <v>0</v>
      </c>
      <c r="B6828" t="str">
        <f>YEAR(C6828)&amp;VLOOKUP(MONTH(C6828),lookup!$G$2:$N$13,8)</f>
        <v>2026M12</v>
      </c>
      <c r="C6828" s="7">
        <f t="shared" si="803"/>
        <v>46365</v>
      </c>
      <c r="D6828" s="126">
        <v>0</v>
      </c>
      <c r="E6828">
        <f t="shared" si="800"/>
        <v>0</v>
      </c>
      <c r="F6828" s="126">
        <v>0</v>
      </c>
      <c r="G6828">
        <f t="shared" si="802"/>
        <v>0</v>
      </c>
      <c r="H6828">
        <f t="shared" si="809"/>
        <v>40.357474034031242</v>
      </c>
      <c r="I6828">
        <f t="shared" si="810"/>
        <v>33.513268525175505</v>
      </c>
      <c r="J6828">
        <f t="shared" si="808"/>
        <v>0</v>
      </c>
      <c r="K6828" s="66"/>
      <c r="M6828" s="66"/>
      <c r="Q6828" s="66"/>
      <c r="S6828" s="6">
        <f t="shared" si="804"/>
        <v>33.513268525175505</v>
      </c>
      <c r="T6828" s="6">
        <f t="shared" si="805"/>
        <v>0</v>
      </c>
      <c r="U6828" s="6">
        <f t="shared" si="806"/>
        <v>40.357474034031235</v>
      </c>
      <c r="V6828" s="6">
        <f t="shared" si="807"/>
        <v>0</v>
      </c>
    </row>
    <row r="6829" spans="1:22">
      <c r="A6829" s="12">
        <f t="shared" si="801"/>
        <v>0</v>
      </c>
      <c r="B6829" t="str">
        <f>YEAR(C6829)&amp;VLOOKUP(MONTH(C6829),lookup!$G$2:$N$13,8)</f>
        <v>2026M12</v>
      </c>
      <c r="C6829" s="7">
        <f t="shared" si="803"/>
        <v>46366</v>
      </c>
      <c r="D6829" s="126">
        <v>0</v>
      </c>
      <c r="E6829">
        <f t="shared" ref="E6829:E6892" si="811">AVERAGE(SUM(D6822:D6829)/8,SUM(D6824:D6829)/6)</f>
        <v>0</v>
      </c>
      <c r="F6829" s="126">
        <v>0</v>
      </c>
      <c r="G6829">
        <f t="shared" si="802"/>
        <v>0</v>
      </c>
      <c r="H6829">
        <f t="shared" si="809"/>
        <v>40.372917641716867</v>
      </c>
      <c r="I6829">
        <f t="shared" si="810"/>
        <v>33.522943041880147</v>
      </c>
      <c r="J6829">
        <f t="shared" si="808"/>
        <v>0</v>
      </c>
      <c r="K6829" s="66"/>
      <c r="M6829" s="66"/>
      <c r="Q6829" s="66"/>
      <c r="S6829" s="6">
        <f t="shared" si="804"/>
        <v>33.522943041880147</v>
      </c>
      <c r="T6829" s="6">
        <f t="shared" si="805"/>
        <v>0</v>
      </c>
      <c r="U6829" s="6">
        <f t="shared" si="806"/>
        <v>40.37291764171686</v>
      </c>
      <c r="V6829" s="6">
        <f t="shared" si="807"/>
        <v>0</v>
      </c>
    </row>
    <row r="6830" spans="1:22">
      <c r="A6830" s="12">
        <f t="shared" si="801"/>
        <v>0</v>
      </c>
      <c r="B6830" t="str">
        <f>YEAR(C6830)&amp;VLOOKUP(MONTH(C6830),lookup!$G$2:$N$13,8)</f>
        <v>2026M12</v>
      </c>
      <c r="C6830" s="7">
        <f t="shared" si="803"/>
        <v>46367</v>
      </c>
      <c r="D6830" s="126">
        <v>0</v>
      </c>
      <c r="E6830">
        <f t="shared" si="811"/>
        <v>0</v>
      </c>
      <c r="F6830" s="126">
        <v>0</v>
      </c>
      <c r="G6830">
        <f t="shared" si="802"/>
        <v>0</v>
      </c>
      <c r="H6830">
        <f t="shared" si="809"/>
        <v>40.377779342719371</v>
      </c>
      <c r="I6830">
        <f t="shared" si="810"/>
        <v>33.504543358128828</v>
      </c>
      <c r="J6830">
        <f t="shared" si="808"/>
        <v>0</v>
      </c>
      <c r="K6830" s="66"/>
      <c r="M6830" s="66"/>
      <c r="Q6830" s="66"/>
      <c r="S6830" s="6">
        <f t="shared" si="804"/>
        <v>33.504543358128828</v>
      </c>
      <c r="T6830" s="6">
        <f t="shared" si="805"/>
        <v>0</v>
      </c>
      <c r="U6830" s="6">
        <f t="shared" si="806"/>
        <v>40.377779342719371</v>
      </c>
      <c r="V6830" s="6">
        <f t="shared" si="807"/>
        <v>0</v>
      </c>
    </row>
    <row r="6831" spans="1:22">
      <c r="A6831" s="12">
        <f t="shared" si="801"/>
        <v>0</v>
      </c>
      <c r="B6831" t="str">
        <f>YEAR(C6831)&amp;VLOOKUP(MONTH(C6831),lookup!$G$2:$N$13,8)</f>
        <v>2026M12</v>
      </c>
      <c r="C6831" s="7">
        <f t="shared" si="803"/>
        <v>46368</v>
      </c>
      <c r="D6831" s="126">
        <v>0</v>
      </c>
      <c r="E6831">
        <f t="shared" si="811"/>
        <v>0</v>
      </c>
      <c r="F6831" s="126">
        <v>0</v>
      </c>
      <c r="G6831">
        <f t="shared" si="802"/>
        <v>0</v>
      </c>
      <c r="H6831">
        <f t="shared" si="809"/>
        <v>40.387977989989523</v>
      </c>
      <c r="I6831">
        <f t="shared" si="810"/>
        <v>33.505944593926117</v>
      </c>
      <c r="J6831">
        <f t="shared" si="808"/>
        <v>0</v>
      </c>
      <c r="K6831" s="66"/>
      <c r="M6831" s="66"/>
      <c r="Q6831" s="66"/>
      <c r="S6831" s="6">
        <f t="shared" si="804"/>
        <v>33.505944593926117</v>
      </c>
      <c r="T6831" s="6">
        <f t="shared" si="805"/>
        <v>0</v>
      </c>
      <c r="U6831" s="6">
        <f t="shared" si="806"/>
        <v>40.387977989989523</v>
      </c>
      <c r="V6831" s="6">
        <f t="shared" si="807"/>
        <v>0</v>
      </c>
    </row>
    <row r="6832" spans="1:22">
      <c r="A6832" s="12">
        <f t="shared" ref="A6832:A6895" si="812">IF(D6832+D6833=D6832,IF(D6832+D6833&gt;0,1,0),0)</f>
        <v>0</v>
      </c>
      <c r="B6832" t="str">
        <f>YEAR(C6832)&amp;VLOOKUP(MONTH(C6832),lookup!$G$2:$N$13,8)</f>
        <v>2026M12</v>
      </c>
      <c r="C6832" s="7">
        <f t="shared" si="803"/>
        <v>46369</v>
      </c>
      <c r="D6832" s="126">
        <v>0</v>
      </c>
      <c r="E6832">
        <f t="shared" si="811"/>
        <v>0</v>
      </c>
      <c r="F6832" s="126">
        <v>0</v>
      </c>
      <c r="G6832">
        <f t="shared" si="802"/>
        <v>0</v>
      </c>
      <c r="H6832">
        <f t="shared" si="809"/>
        <v>40.423311822479747</v>
      </c>
      <c r="I6832">
        <f t="shared" si="810"/>
        <v>33.525160004828358</v>
      </c>
      <c r="J6832">
        <f t="shared" si="808"/>
        <v>0</v>
      </c>
      <c r="K6832" s="66"/>
      <c r="M6832" s="66"/>
      <c r="Q6832" s="66"/>
      <c r="S6832" s="6">
        <f t="shared" si="804"/>
        <v>33.525160004828358</v>
      </c>
      <c r="T6832" s="6">
        <f t="shared" si="805"/>
        <v>0</v>
      </c>
      <c r="U6832" s="6">
        <f t="shared" si="806"/>
        <v>40.423311822479747</v>
      </c>
      <c r="V6832" s="6">
        <f t="shared" si="807"/>
        <v>0</v>
      </c>
    </row>
    <row r="6833" spans="1:22">
      <c r="A6833" s="12">
        <f t="shared" si="812"/>
        <v>0</v>
      </c>
      <c r="B6833" t="str">
        <f>YEAR(C6833)&amp;VLOOKUP(MONTH(C6833),lookup!$G$2:$N$13,8)</f>
        <v>2026M12</v>
      </c>
      <c r="C6833" s="7">
        <f t="shared" si="803"/>
        <v>46370</v>
      </c>
      <c r="D6833" s="126">
        <v>0</v>
      </c>
      <c r="E6833">
        <f t="shared" si="811"/>
        <v>0</v>
      </c>
      <c r="F6833" s="126">
        <v>0</v>
      </c>
      <c r="G6833">
        <f t="shared" si="802"/>
        <v>0</v>
      </c>
      <c r="H6833">
        <f t="shared" si="809"/>
        <v>40.433475221911749</v>
      </c>
      <c r="I6833">
        <f t="shared" si="810"/>
        <v>33.519468471031139</v>
      </c>
      <c r="J6833">
        <f t="shared" si="808"/>
        <v>0</v>
      </c>
      <c r="K6833" s="66"/>
      <c r="M6833" s="66"/>
      <c r="Q6833" s="66"/>
      <c r="S6833" s="6">
        <f t="shared" si="804"/>
        <v>33.519468471031139</v>
      </c>
      <c r="T6833" s="6">
        <f t="shared" si="805"/>
        <v>0</v>
      </c>
      <c r="U6833" s="6">
        <f t="shared" si="806"/>
        <v>40.433475221911749</v>
      </c>
      <c r="V6833" s="6">
        <f t="shared" si="807"/>
        <v>0</v>
      </c>
    </row>
    <row r="6834" spans="1:22">
      <c r="A6834" s="12">
        <f t="shared" si="812"/>
        <v>0</v>
      </c>
      <c r="B6834" t="str">
        <f>YEAR(C6834)&amp;VLOOKUP(MONTH(C6834),lookup!$G$2:$N$13,8)</f>
        <v>2026M12</v>
      </c>
      <c r="C6834" s="7">
        <f t="shared" si="803"/>
        <v>46371</v>
      </c>
      <c r="D6834" s="126">
        <v>0</v>
      </c>
      <c r="E6834">
        <f t="shared" si="811"/>
        <v>0</v>
      </c>
      <c r="F6834" s="126">
        <v>0</v>
      </c>
      <c r="G6834">
        <f t="shared" si="802"/>
        <v>0</v>
      </c>
      <c r="H6834">
        <f t="shared" si="809"/>
        <v>40.445799559327355</v>
      </c>
      <c r="I6834">
        <f t="shared" si="810"/>
        <v>33.522251715157566</v>
      </c>
      <c r="J6834">
        <f t="shared" si="808"/>
        <v>0</v>
      </c>
      <c r="K6834" s="66"/>
      <c r="M6834" s="66"/>
      <c r="Q6834" s="66"/>
      <c r="S6834" s="6">
        <f t="shared" si="804"/>
        <v>33.522251715157566</v>
      </c>
      <c r="T6834" s="6">
        <f t="shared" si="805"/>
        <v>0</v>
      </c>
      <c r="U6834" s="6">
        <f t="shared" si="806"/>
        <v>40.445799559327348</v>
      </c>
      <c r="V6834" s="6">
        <f t="shared" si="807"/>
        <v>0</v>
      </c>
    </row>
    <row r="6835" spans="1:22">
      <c r="A6835" s="12">
        <f t="shared" si="812"/>
        <v>0</v>
      </c>
      <c r="B6835" t="str">
        <f>YEAR(C6835)&amp;VLOOKUP(MONTH(C6835),lookup!$G$2:$N$13,8)</f>
        <v>2026M12</v>
      </c>
      <c r="C6835" s="7">
        <f t="shared" si="803"/>
        <v>46372</v>
      </c>
      <c r="D6835" s="126">
        <v>0</v>
      </c>
      <c r="E6835">
        <f t="shared" si="811"/>
        <v>0</v>
      </c>
      <c r="F6835" s="126">
        <v>0</v>
      </c>
      <c r="G6835">
        <f t="shared" si="802"/>
        <v>0</v>
      </c>
      <c r="H6835">
        <f t="shared" si="809"/>
        <v>40.461144208165756</v>
      </c>
      <c r="I6835">
        <f t="shared" si="810"/>
        <v>33.518962524696668</v>
      </c>
      <c r="J6835">
        <f t="shared" si="808"/>
        <v>0</v>
      </c>
      <c r="K6835" s="66"/>
      <c r="M6835" s="66"/>
      <c r="Q6835" s="66"/>
      <c r="S6835" s="6">
        <f t="shared" si="804"/>
        <v>33.518962524696668</v>
      </c>
      <c r="T6835" s="6">
        <f t="shared" si="805"/>
        <v>0</v>
      </c>
      <c r="U6835" s="6">
        <f t="shared" si="806"/>
        <v>40.461144208165756</v>
      </c>
      <c r="V6835" s="6">
        <f t="shared" si="807"/>
        <v>0</v>
      </c>
    </row>
    <row r="6836" spans="1:22">
      <c r="A6836" s="12">
        <f t="shared" si="812"/>
        <v>0</v>
      </c>
      <c r="B6836" t="str">
        <f>YEAR(C6836)&amp;VLOOKUP(MONTH(C6836),lookup!$G$2:$N$13,8)</f>
        <v>2026M12</v>
      </c>
      <c r="C6836" s="7">
        <f t="shared" si="803"/>
        <v>46373</v>
      </c>
      <c r="D6836" s="126">
        <v>0</v>
      </c>
      <c r="E6836">
        <f t="shared" si="811"/>
        <v>0</v>
      </c>
      <c r="F6836" s="126">
        <v>0</v>
      </c>
      <c r="G6836">
        <f t="shared" si="802"/>
        <v>0</v>
      </c>
      <c r="H6836">
        <f t="shared" si="809"/>
        <v>40.477081548684055</v>
      </c>
      <c r="I6836">
        <f t="shared" si="810"/>
        <v>33.529388827327196</v>
      </c>
      <c r="J6836">
        <f t="shared" si="808"/>
        <v>0</v>
      </c>
      <c r="K6836" s="66"/>
      <c r="M6836" s="66"/>
      <c r="Q6836" s="66"/>
      <c r="S6836" s="6">
        <f t="shared" si="804"/>
        <v>33.529388827327196</v>
      </c>
      <c r="T6836" s="6">
        <f t="shared" si="805"/>
        <v>0</v>
      </c>
      <c r="U6836" s="6">
        <f t="shared" si="806"/>
        <v>40.477081548684055</v>
      </c>
      <c r="V6836" s="6">
        <f t="shared" si="807"/>
        <v>0</v>
      </c>
    </row>
    <row r="6837" spans="1:22">
      <c r="A6837" s="12">
        <f t="shared" si="812"/>
        <v>0</v>
      </c>
      <c r="B6837" t="str">
        <f>YEAR(C6837)&amp;VLOOKUP(MONTH(C6837),lookup!$G$2:$N$13,8)</f>
        <v>2026M12</v>
      </c>
      <c r="C6837" s="7">
        <f t="shared" si="803"/>
        <v>46374</v>
      </c>
      <c r="D6837" s="126">
        <v>0</v>
      </c>
      <c r="E6837">
        <f t="shared" si="811"/>
        <v>0</v>
      </c>
      <c r="F6837" s="126">
        <v>0</v>
      </c>
      <c r="G6837">
        <f t="shared" si="802"/>
        <v>0</v>
      </c>
      <c r="H6837">
        <f t="shared" si="809"/>
        <v>40.536425199617177</v>
      </c>
      <c r="I6837">
        <f t="shared" si="810"/>
        <v>33.561183143744735</v>
      </c>
      <c r="J6837">
        <f t="shared" si="808"/>
        <v>0</v>
      </c>
      <c r="K6837" s="66"/>
      <c r="M6837" s="66"/>
      <c r="Q6837" s="66"/>
      <c r="S6837" s="6">
        <f t="shared" si="804"/>
        <v>33.561183143744735</v>
      </c>
      <c r="T6837" s="6">
        <f t="shared" si="805"/>
        <v>0</v>
      </c>
      <c r="U6837" s="6">
        <f t="shared" si="806"/>
        <v>40.536425199617177</v>
      </c>
      <c r="V6837" s="6">
        <f t="shared" si="807"/>
        <v>0</v>
      </c>
    </row>
    <row r="6838" spans="1:22">
      <c r="A6838" s="12">
        <f t="shared" si="812"/>
        <v>0</v>
      </c>
      <c r="B6838" t="str">
        <f>YEAR(C6838)&amp;VLOOKUP(MONTH(C6838),lookup!$G$2:$N$13,8)</f>
        <v>2026M12</v>
      </c>
      <c r="C6838" s="7">
        <f t="shared" si="803"/>
        <v>46375</v>
      </c>
      <c r="D6838" s="126">
        <v>0</v>
      </c>
      <c r="E6838">
        <f t="shared" si="811"/>
        <v>0</v>
      </c>
      <c r="F6838" s="126">
        <v>0</v>
      </c>
      <c r="G6838">
        <f t="shared" si="802"/>
        <v>0</v>
      </c>
      <c r="H6838">
        <f t="shared" si="809"/>
        <v>40.546475621279669</v>
      </c>
      <c r="I6838">
        <f t="shared" si="810"/>
        <v>33.56219732097518</v>
      </c>
      <c r="J6838">
        <f t="shared" si="808"/>
        <v>0</v>
      </c>
      <c r="K6838" s="66"/>
      <c r="M6838" s="66"/>
      <c r="Q6838" s="66"/>
      <c r="S6838" s="6">
        <f t="shared" si="804"/>
        <v>33.56219732097518</v>
      </c>
      <c r="T6838" s="6">
        <f t="shared" si="805"/>
        <v>0</v>
      </c>
      <c r="U6838" s="6">
        <f t="shared" si="806"/>
        <v>40.546475621279669</v>
      </c>
      <c r="V6838" s="6">
        <f t="shared" si="807"/>
        <v>0</v>
      </c>
    </row>
    <row r="6839" spans="1:22">
      <c r="A6839" s="12">
        <f t="shared" si="812"/>
        <v>0</v>
      </c>
      <c r="B6839" t="str">
        <f>YEAR(C6839)&amp;VLOOKUP(MONTH(C6839),lookup!$G$2:$N$13,8)</f>
        <v>2026M12</v>
      </c>
      <c r="C6839" s="7">
        <f t="shared" si="803"/>
        <v>46376</v>
      </c>
      <c r="D6839" s="126">
        <v>0</v>
      </c>
      <c r="E6839">
        <f t="shared" si="811"/>
        <v>0</v>
      </c>
      <c r="F6839" s="126">
        <v>0</v>
      </c>
      <c r="G6839">
        <f t="shared" si="802"/>
        <v>0</v>
      </c>
      <c r="H6839">
        <f t="shared" si="809"/>
        <v>40.579689772917007</v>
      </c>
      <c r="I6839">
        <f t="shared" si="810"/>
        <v>33.578283691834947</v>
      </c>
      <c r="J6839">
        <f t="shared" si="808"/>
        <v>0</v>
      </c>
      <c r="K6839" s="66"/>
      <c r="M6839" s="66"/>
      <c r="Q6839" s="66"/>
      <c r="S6839" s="6">
        <f t="shared" si="804"/>
        <v>33.578283691834947</v>
      </c>
      <c r="T6839" s="6">
        <f t="shared" si="805"/>
        <v>0</v>
      </c>
      <c r="U6839" s="6">
        <f t="shared" si="806"/>
        <v>40.579689772917007</v>
      </c>
      <c r="V6839" s="6">
        <f t="shared" si="807"/>
        <v>0</v>
      </c>
    </row>
    <row r="6840" spans="1:22">
      <c r="A6840" s="12">
        <f t="shared" si="812"/>
        <v>0</v>
      </c>
      <c r="B6840" t="str">
        <f>YEAR(C6840)&amp;VLOOKUP(MONTH(C6840),lookup!$G$2:$N$13,8)</f>
        <v>2026M12</v>
      </c>
      <c r="C6840" s="7">
        <f t="shared" si="803"/>
        <v>46377</v>
      </c>
      <c r="D6840" s="126">
        <v>0</v>
      </c>
      <c r="E6840">
        <f t="shared" si="811"/>
        <v>0</v>
      </c>
      <c r="F6840" s="126">
        <v>0</v>
      </c>
      <c r="G6840">
        <f t="shared" si="802"/>
        <v>0</v>
      </c>
      <c r="H6840">
        <f t="shared" si="809"/>
        <v>40.612242914652334</v>
      </c>
      <c r="I6840">
        <f t="shared" si="810"/>
        <v>33.596353392264234</v>
      </c>
      <c r="J6840">
        <f t="shared" si="808"/>
        <v>0</v>
      </c>
      <c r="K6840" s="66"/>
      <c r="M6840" s="66"/>
      <c r="Q6840" s="66"/>
      <c r="S6840" s="6">
        <f t="shared" si="804"/>
        <v>33.596353392264234</v>
      </c>
      <c r="T6840" s="6">
        <f t="shared" si="805"/>
        <v>0</v>
      </c>
      <c r="U6840" s="6">
        <f t="shared" si="806"/>
        <v>40.612242914652334</v>
      </c>
      <c r="V6840" s="6">
        <f t="shared" si="807"/>
        <v>0</v>
      </c>
    </row>
    <row r="6841" spans="1:22">
      <c r="A6841" s="12">
        <f t="shared" si="812"/>
        <v>0</v>
      </c>
      <c r="B6841" t="str">
        <f>YEAR(C6841)&amp;VLOOKUP(MONTH(C6841),lookup!$G$2:$N$13,8)</f>
        <v>2026M12</v>
      </c>
      <c r="C6841" s="7">
        <f t="shared" si="803"/>
        <v>46378</v>
      </c>
      <c r="D6841" s="126">
        <v>0</v>
      </c>
      <c r="E6841">
        <f t="shared" si="811"/>
        <v>0</v>
      </c>
      <c r="F6841" s="126">
        <v>0</v>
      </c>
      <c r="G6841">
        <f t="shared" si="802"/>
        <v>0</v>
      </c>
      <c r="H6841">
        <f t="shared" si="809"/>
        <v>40.630112977072656</v>
      </c>
      <c r="I6841">
        <f t="shared" si="810"/>
        <v>33.604010511253477</v>
      </c>
      <c r="J6841">
        <f t="shared" si="808"/>
        <v>0</v>
      </c>
      <c r="K6841" s="66"/>
      <c r="M6841" s="66"/>
      <c r="Q6841" s="66"/>
      <c r="S6841" s="6">
        <f t="shared" si="804"/>
        <v>33.604010511253477</v>
      </c>
      <c r="T6841" s="6">
        <f t="shared" si="805"/>
        <v>0</v>
      </c>
      <c r="U6841" s="6">
        <f t="shared" si="806"/>
        <v>40.630112977072649</v>
      </c>
      <c r="V6841" s="6">
        <f t="shared" si="807"/>
        <v>0</v>
      </c>
    </row>
    <row r="6842" spans="1:22">
      <c r="A6842" s="12">
        <f t="shared" si="812"/>
        <v>0</v>
      </c>
      <c r="B6842" t="str">
        <f>YEAR(C6842)&amp;VLOOKUP(MONTH(C6842),lookup!$G$2:$N$13,8)</f>
        <v>2026M12</v>
      </c>
      <c r="C6842" s="7">
        <f t="shared" si="803"/>
        <v>46379</v>
      </c>
      <c r="D6842" s="126">
        <v>0</v>
      </c>
      <c r="E6842">
        <f t="shared" si="811"/>
        <v>0</v>
      </c>
      <c r="F6842" s="126">
        <v>0</v>
      </c>
      <c r="G6842">
        <f t="shared" si="802"/>
        <v>0</v>
      </c>
      <c r="H6842">
        <f t="shared" si="809"/>
        <v>40.654184524919671</v>
      </c>
      <c r="I6842">
        <f t="shared" si="810"/>
        <v>33.605897334567885</v>
      </c>
      <c r="J6842">
        <f t="shared" si="808"/>
        <v>0</v>
      </c>
      <c r="K6842" s="66"/>
      <c r="M6842" s="66"/>
      <c r="Q6842" s="66"/>
      <c r="S6842" s="6">
        <f t="shared" si="804"/>
        <v>33.605897334567885</v>
      </c>
      <c r="T6842" s="6">
        <f t="shared" si="805"/>
        <v>0</v>
      </c>
      <c r="U6842" s="6">
        <f t="shared" si="806"/>
        <v>40.654184524919664</v>
      </c>
      <c r="V6842" s="6">
        <f t="shared" si="807"/>
        <v>0</v>
      </c>
    </row>
    <row r="6843" spans="1:22">
      <c r="A6843" s="12">
        <f t="shared" si="812"/>
        <v>0</v>
      </c>
      <c r="B6843" t="str">
        <f>YEAR(C6843)&amp;VLOOKUP(MONTH(C6843),lookup!$G$2:$N$13,8)</f>
        <v>2026M12</v>
      </c>
      <c r="C6843" s="7">
        <f t="shared" si="803"/>
        <v>46380</v>
      </c>
      <c r="D6843" s="126">
        <v>0</v>
      </c>
      <c r="E6843">
        <f t="shared" si="811"/>
        <v>0</v>
      </c>
      <c r="F6843" s="126">
        <v>0</v>
      </c>
      <c r="G6843">
        <f t="shared" si="802"/>
        <v>0</v>
      </c>
      <c r="H6843">
        <f t="shared" si="809"/>
        <v>40.782933067332785</v>
      </c>
      <c r="I6843">
        <f t="shared" si="810"/>
        <v>33.657550114467043</v>
      </c>
      <c r="J6843">
        <f t="shared" si="808"/>
        <v>0</v>
      </c>
      <c r="K6843" s="66"/>
      <c r="M6843" s="66"/>
      <c r="Q6843" s="66"/>
      <c r="S6843" s="6">
        <f t="shared" si="804"/>
        <v>33.657550114467043</v>
      </c>
      <c r="T6843" s="6">
        <f t="shared" si="805"/>
        <v>0</v>
      </c>
      <c r="U6843" s="6">
        <f t="shared" si="806"/>
        <v>40.782933067332777</v>
      </c>
      <c r="V6843" s="6">
        <f t="shared" si="807"/>
        <v>0</v>
      </c>
    </row>
    <row r="6844" spans="1:22">
      <c r="A6844" s="12">
        <f t="shared" si="812"/>
        <v>0</v>
      </c>
      <c r="B6844" t="str">
        <f>YEAR(C6844)&amp;VLOOKUP(MONTH(C6844),lookup!$G$2:$N$13,8)</f>
        <v>2026M12</v>
      </c>
      <c r="C6844" s="7">
        <f t="shared" si="803"/>
        <v>46381</v>
      </c>
      <c r="D6844" s="126">
        <v>0</v>
      </c>
      <c r="E6844">
        <f t="shared" si="811"/>
        <v>0</v>
      </c>
      <c r="F6844" s="126">
        <v>0</v>
      </c>
      <c r="G6844">
        <f t="shared" si="802"/>
        <v>0</v>
      </c>
      <c r="H6844">
        <f t="shared" si="809"/>
        <v>40.61539030219344</v>
      </c>
      <c r="I6844">
        <f t="shared" si="810"/>
        <v>33.59858355702562</v>
      </c>
      <c r="J6844">
        <f t="shared" si="808"/>
        <v>0</v>
      </c>
      <c r="K6844" s="66"/>
      <c r="M6844" s="66"/>
      <c r="Q6844" s="66"/>
      <c r="S6844" s="6">
        <f t="shared" si="804"/>
        <v>33.59858355702562</v>
      </c>
      <c r="T6844" s="6">
        <f t="shared" si="805"/>
        <v>0</v>
      </c>
      <c r="U6844" s="6">
        <f t="shared" si="806"/>
        <v>40.61539030219344</v>
      </c>
      <c r="V6844" s="6">
        <f t="shared" si="807"/>
        <v>0</v>
      </c>
    </row>
    <row r="6845" spans="1:22">
      <c r="A6845" s="12">
        <f t="shared" si="812"/>
        <v>0</v>
      </c>
      <c r="B6845" t="str">
        <f>YEAR(C6845)&amp;VLOOKUP(MONTH(C6845),lookup!$G$2:$N$13,8)</f>
        <v>2026M12</v>
      </c>
      <c r="C6845" s="7">
        <f t="shared" si="803"/>
        <v>46382</v>
      </c>
      <c r="D6845" s="126">
        <v>0</v>
      </c>
      <c r="E6845">
        <f t="shared" si="811"/>
        <v>0</v>
      </c>
      <c r="F6845" s="126">
        <v>0</v>
      </c>
      <c r="G6845">
        <f t="shared" si="802"/>
        <v>0</v>
      </c>
      <c r="H6845">
        <f t="shared" si="809"/>
        <v>40.703289947207978</v>
      </c>
      <c r="I6845">
        <f t="shared" si="810"/>
        <v>33.629478166454035</v>
      </c>
      <c r="J6845">
        <f t="shared" si="808"/>
        <v>0</v>
      </c>
      <c r="K6845" s="66"/>
      <c r="M6845" s="66"/>
      <c r="Q6845" s="66"/>
      <c r="S6845" s="6">
        <f t="shared" si="804"/>
        <v>33.629478166454035</v>
      </c>
      <c r="T6845" s="6">
        <f t="shared" si="805"/>
        <v>0</v>
      </c>
      <c r="U6845" s="6">
        <f t="shared" si="806"/>
        <v>40.703289947207978</v>
      </c>
      <c r="V6845" s="6">
        <f t="shared" si="807"/>
        <v>0</v>
      </c>
    </row>
    <row r="6846" spans="1:22">
      <c r="A6846" s="12">
        <f t="shared" si="812"/>
        <v>0</v>
      </c>
      <c r="B6846" t="str">
        <f>YEAR(C6846)&amp;VLOOKUP(MONTH(C6846),lookup!$G$2:$N$13,8)</f>
        <v>2026M12</v>
      </c>
      <c r="C6846" s="7">
        <f t="shared" si="803"/>
        <v>46383</v>
      </c>
      <c r="D6846" s="126">
        <v>0</v>
      </c>
      <c r="E6846">
        <f t="shared" si="811"/>
        <v>0</v>
      </c>
      <c r="F6846" s="126">
        <v>0</v>
      </c>
      <c r="G6846">
        <f t="shared" si="802"/>
        <v>0</v>
      </c>
      <c r="H6846">
        <f t="shared" si="809"/>
        <v>40.743650009028627</v>
      </c>
      <c r="I6846">
        <f t="shared" si="810"/>
        <v>33.634855766420969</v>
      </c>
      <c r="J6846">
        <f t="shared" si="808"/>
        <v>0</v>
      </c>
      <c r="K6846" s="66"/>
      <c r="M6846" s="66"/>
      <c r="Q6846" s="66"/>
      <c r="S6846" s="6">
        <f t="shared" si="804"/>
        <v>33.634855766420969</v>
      </c>
      <c r="T6846" s="6">
        <f t="shared" si="805"/>
        <v>0</v>
      </c>
      <c r="U6846" s="6">
        <f t="shared" si="806"/>
        <v>40.74365000902862</v>
      </c>
      <c r="V6846" s="6">
        <f t="shared" si="807"/>
        <v>0</v>
      </c>
    </row>
    <row r="6847" spans="1:22">
      <c r="A6847" s="12">
        <f t="shared" si="812"/>
        <v>0</v>
      </c>
      <c r="B6847" t="str">
        <f>YEAR(C6847)&amp;VLOOKUP(MONTH(C6847),lookup!$G$2:$N$13,8)</f>
        <v>2026M12</v>
      </c>
      <c r="C6847" s="7">
        <f t="shared" si="803"/>
        <v>46384</v>
      </c>
      <c r="D6847" s="126">
        <v>0</v>
      </c>
      <c r="E6847">
        <f t="shared" si="811"/>
        <v>0</v>
      </c>
      <c r="F6847" s="126">
        <v>0</v>
      </c>
      <c r="G6847">
        <f t="shared" si="802"/>
        <v>0</v>
      </c>
      <c r="H6847">
        <f t="shared" si="809"/>
        <v>40.807356061261586</v>
      </c>
      <c r="I6847">
        <f t="shared" si="810"/>
        <v>33.67490441248453</v>
      </c>
      <c r="J6847">
        <f t="shared" si="808"/>
        <v>0</v>
      </c>
      <c r="K6847" s="66"/>
      <c r="M6847" s="66"/>
      <c r="Q6847" s="66"/>
      <c r="S6847" s="6">
        <f t="shared" si="804"/>
        <v>33.67490441248453</v>
      </c>
      <c r="T6847" s="6">
        <f t="shared" si="805"/>
        <v>0</v>
      </c>
      <c r="U6847" s="6">
        <f t="shared" si="806"/>
        <v>40.807356061261586</v>
      </c>
      <c r="V6847" s="6">
        <f t="shared" si="807"/>
        <v>0</v>
      </c>
    </row>
    <row r="6848" spans="1:22">
      <c r="A6848" s="12">
        <f t="shared" si="812"/>
        <v>0</v>
      </c>
      <c r="B6848" t="str">
        <f>YEAR(C6848)&amp;VLOOKUP(MONTH(C6848),lookup!$G$2:$N$13,8)</f>
        <v>2026M12</v>
      </c>
      <c r="C6848" s="7">
        <f t="shared" si="803"/>
        <v>46385</v>
      </c>
      <c r="D6848" s="126">
        <v>0</v>
      </c>
      <c r="E6848">
        <f t="shared" si="811"/>
        <v>0</v>
      </c>
      <c r="F6848" s="126">
        <v>0</v>
      </c>
      <c r="G6848">
        <f t="shared" si="802"/>
        <v>0</v>
      </c>
      <c r="H6848">
        <f t="shared" si="809"/>
        <v>40.817804038638208</v>
      </c>
      <c r="I6848">
        <f t="shared" si="810"/>
        <v>33.676946263702007</v>
      </c>
      <c r="J6848">
        <f t="shared" si="808"/>
        <v>0</v>
      </c>
      <c r="K6848" s="66"/>
      <c r="M6848" s="66"/>
      <c r="Q6848" s="66"/>
      <c r="S6848" s="6">
        <f t="shared" si="804"/>
        <v>33.676946263702007</v>
      </c>
      <c r="T6848" s="6">
        <f t="shared" si="805"/>
        <v>0</v>
      </c>
      <c r="U6848" s="6">
        <f t="shared" si="806"/>
        <v>40.817804038638215</v>
      </c>
      <c r="V6848" s="6">
        <f t="shared" si="807"/>
        <v>0</v>
      </c>
    </row>
    <row r="6849" spans="1:22">
      <c r="A6849" s="12">
        <f t="shared" si="812"/>
        <v>0</v>
      </c>
      <c r="B6849" t="str">
        <f>YEAR(C6849)&amp;VLOOKUP(MONTH(C6849),lookup!$G$2:$N$13,8)</f>
        <v>2026M12</v>
      </c>
      <c r="C6849" s="7">
        <f t="shared" si="803"/>
        <v>46386</v>
      </c>
      <c r="D6849" s="126">
        <v>0</v>
      </c>
      <c r="E6849">
        <f t="shared" si="811"/>
        <v>0</v>
      </c>
      <c r="F6849" s="126">
        <v>0</v>
      </c>
      <c r="G6849">
        <f t="shared" si="802"/>
        <v>0</v>
      </c>
      <c r="H6849">
        <f t="shared" si="809"/>
        <v>40.808563730444703</v>
      </c>
      <c r="I6849">
        <f t="shared" si="810"/>
        <v>33.685343140974183</v>
      </c>
      <c r="J6849">
        <f t="shared" si="808"/>
        <v>0</v>
      </c>
      <c r="K6849" s="66"/>
      <c r="M6849" s="66"/>
      <c r="Q6849" s="66"/>
      <c r="S6849" s="6">
        <f t="shared" si="804"/>
        <v>33.685343140974183</v>
      </c>
      <c r="T6849" s="6">
        <f t="shared" si="805"/>
        <v>0</v>
      </c>
      <c r="U6849" s="6">
        <f t="shared" si="806"/>
        <v>40.808563730444703</v>
      </c>
      <c r="V6849" s="6">
        <f t="shared" si="807"/>
        <v>0</v>
      </c>
    </row>
    <row r="6850" spans="1:22">
      <c r="A6850" s="12">
        <f t="shared" si="812"/>
        <v>0</v>
      </c>
      <c r="B6850" t="str">
        <f>YEAR(C6850)&amp;VLOOKUP(MONTH(C6850),lookup!$G$2:$N$13,8)</f>
        <v>2026M12</v>
      </c>
      <c r="C6850" s="7">
        <f t="shared" si="803"/>
        <v>46387</v>
      </c>
      <c r="D6850" s="126">
        <v>0</v>
      </c>
      <c r="E6850">
        <f t="shared" si="811"/>
        <v>0</v>
      </c>
      <c r="F6850" s="126">
        <v>0</v>
      </c>
      <c r="G6850">
        <f t="shared" si="802"/>
        <v>0</v>
      </c>
      <c r="H6850">
        <f t="shared" si="809"/>
        <v>40.964513472883326</v>
      </c>
      <c r="I6850">
        <f t="shared" si="810"/>
        <v>33.758243756623912</v>
      </c>
      <c r="J6850">
        <f t="shared" si="808"/>
        <v>0</v>
      </c>
      <c r="K6850" s="66"/>
      <c r="M6850" s="66"/>
      <c r="Q6850" s="66"/>
      <c r="S6850" s="6">
        <f t="shared" si="804"/>
        <v>33.758243756623912</v>
      </c>
      <c r="T6850" s="6">
        <f t="shared" si="805"/>
        <v>0</v>
      </c>
      <c r="U6850" s="6">
        <f t="shared" si="806"/>
        <v>40.964513472883318</v>
      </c>
      <c r="V6850" s="6">
        <f t="shared" si="807"/>
        <v>0</v>
      </c>
    </row>
    <row r="6851" spans="1:22">
      <c r="A6851" s="12">
        <f t="shared" si="812"/>
        <v>0</v>
      </c>
      <c r="B6851" t="str">
        <f>YEAR(C6851)&amp;VLOOKUP(MONTH(C6851),lookup!$G$2:$N$13,8)</f>
        <v>2027M01</v>
      </c>
      <c r="C6851" s="7">
        <f t="shared" si="803"/>
        <v>46388</v>
      </c>
      <c r="D6851" s="126">
        <v>0</v>
      </c>
      <c r="E6851">
        <f t="shared" si="811"/>
        <v>0</v>
      </c>
      <c r="F6851" s="126">
        <v>0</v>
      </c>
      <c r="G6851">
        <f t="shared" si="802"/>
        <v>0</v>
      </c>
      <c r="H6851">
        <f t="shared" si="809"/>
        <v>40.907979091558481</v>
      </c>
      <c r="I6851">
        <f t="shared" si="810"/>
        <v>33.736238466969624</v>
      </c>
      <c r="J6851">
        <f t="shared" si="808"/>
        <v>0</v>
      </c>
      <c r="K6851" s="66"/>
      <c r="M6851" s="66"/>
      <c r="Q6851" s="66"/>
      <c r="S6851" s="6">
        <f t="shared" si="804"/>
        <v>33.736238466969624</v>
      </c>
      <c r="T6851" s="6">
        <f t="shared" si="805"/>
        <v>0</v>
      </c>
      <c r="U6851" s="6">
        <f t="shared" si="806"/>
        <v>40.907979091558474</v>
      </c>
      <c r="V6851" s="6">
        <f t="shared" si="807"/>
        <v>0</v>
      </c>
    </row>
    <row r="6852" spans="1:22">
      <c r="A6852" s="12">
        <f t="shared" si="812"/>
        <v>0</v>
      </c>
      <c r="B6852" t="str">
        <f>YEAR(C6852)&amp;VLOOKUP(MONTH(C6852),lookup!$G$2:$N$13,8)</f>
        <v>2027M01</v>
      </c>
      <c r="C6852" s="7">
        <f t="shared" si="803"/>
        <v>46389</v>
      </c>
      <c r="D6852" s="126">
        <v>0</v>
      </c>
      <c r="E6852">
        <f t="shared" si="811"/>
        <v>0</v>
      </c>
      <c r="F6852" s="126">
        <v>0</v>
      </c>
      <c r="G6852">
        <f t="shared" si="802"/>
        <v>0</v>
      </c>
      <c r="H6852">
        <f t="shared" si="809"/>
        <v>40.960685421846733</v>
      </c>
      <c r="I6852">
        <f t="shared" si="810"/>
        <v>33.746086316562888</v>
      </c>
      <c r="J6852">
        <f t="shared" si="808"/>
        <v>0</v>
      </c>
      <c r="K6852" s="66"/>
      <c r="M6852" s="66"/>
      <c r="Q6852" s="66"/>
      <c r="S6852" s="6">
        <f t="shared" si="804"/>
        <v>33.746086316562888</v>
      </c>
      <c r="T6852" s="6">
        <f t="shared" si="805"/>
        <v>0</v>
      </c>
      <c r="U6852" s="6">
        <f t="shared" si="806"/>
        <v>40.960685421846733</v>
      </c>
      <c r="V6852" s="6">
        <f t="shared" si="807"/>
        <v>0</v>
      </c>
    </row>
    <row r="6853" spans="1:22">
      <c r="A6853" s="12">
        <f t="shared" si="812"/>
        <v>0</v>
      </c>
      <c r="B6853" t="str">
        <f>YEAR(C6853)&amp;VLOOKUP(MONTH(C6853),lookup!$G$2:$N$13,8)</f>
        <v>2027M01</v>
      </c>
      <c r="C6853" s="7">
        <f t="shared" si="803"/>
        <v>46390</v>
      </c>
      <c r="D6853" s="126">
        <v>0</v>
      </c>
      <c r="E6853">
        <f t="shared" si="811"/>
        <v>0</v>
      </c>
      <c r="F6853" s="126">
        <v>0</v>
      </c>
      <c r="G6853">
        <f t="shared" si="802"/>
        <v>0</v>
      </c>
      <c r="H6853">
        <f t="shared" si="809"/>
        <v>40.939612109462232</v>
      </c>
      <c r="I6853">
        <f t="shared" si="810"/>
        <v>33.733309018060176</v>
      </c>
      <c r="J6853">
        <f t="shared" si="808"/>
        <v>0</v>
      </c>
      <c r="K6853" s="66"/>
      <c r="M6853" s="66"/>
      <c r="Q6853" s="66"/>
      <c r="S6853" s="6">
        <f t="shared" si="804"/>
        <v>33.733309018060176</v>
      </c>
      <c r="T6853" s="6">
        <f t="shared" si="805"/>
        <v>0</v>
      </c>
      <c r="U6853" s="6">
        <f t="shared" si="806"/>
        <v>40.939612109462239</v>
      </c>
      <c r="V6853" s="6">
        <f t="shared" si="807"/>
        <v>0</v>
      </c>
    </row>
    <row r="6854" spans="1:22">
      <c r="A6854" s="12">
        <f t="shared" si="812"/>
        <v>0</v>
      </c>
      <c r="B6854" t="str">
        <f>YEAR(C6854)&amp;VLOOKUP(MONTH(C6854),lookup!$G$2:$N$13,8)</f>
        <v>2027M01</v>
      </c>
      <c r="C6854" s="7">
        <f t="shared" si="803"/>
        <v>46391</v>
      </c>
      <c r="D6854" s="126">
        <v>0</v>
      </c>
      <c r="E6854">
        <f t="shared" si="811"/>
        <v>0</v>
      </c>
      <c r="F6854" s="126">
        <v>0</v>
      </c>
      <c r="G6854">
        <f t="shared" si="802"/>
        <v>0</v>
      </c>
      <c r="H6854">
        <f t="shared" si="809"/>
        <v>40.921102774527469</v>
      </c>
      <c r="I6854">
        <f t="shared" si="810"/>
        <v>33.721168916489631</v>
      </c>
      <c r="J6854">
        <f t="shared" si="808"/>
        <v>0</v>
      </c>
      <c r="K6854" s="66"/>
      <c r="M6854" s="66"/>
      <c r="Q6854" s="66"/>
      <c r="S6854" s="6">
        <f t="shared" si="804"/>
        <v>33.721168916489631</v>
      </c>
      <c r="T6854" s="6">
        <f t="shared" si="805"/>
        <v>0</v>
      </c>
      <c r="U6854" s="6">
        <f t="shared" si="806"/>
        <v>40.921102774527462</v>
      </c>
      <c r="V6854" s="6">
        <f t="shared" si="807"/>
        <v>0</v>
      </c>
    </row>
    <row r="6855" spans="1:22">
      <c r="A6855" s="12">
        <f t="shared" si="812"/>
        <v>0</v>
      </c>
      <c r="B6855" t="str">
        <f>YEAR(C6855)&amp;VLOOKUP(MONTH(C6855),lookup!$G$2:$N$13,8)</f>
        <v>2027M01</v>
      </c>
      <c r="C6855" s="7">
        <f t="shared" si="803"/>
        <v>46392</v>
      </c>
      <c r="D6855" s="126">
        <v>0</v>
      </c>
      <c r="E6855">
        <f t="shared" si="811"/>
        <v>0</v>
      </c>
      <c r="F6855" s="126">
        <v>0</v>
      </c>
      <c r="G6855">
        <f t="shared" si="802"/>
        <v>0</v>
      </c>
      <c r="H6855">
        <f t="shared" si="809"/>
        <v>40.883681215339834</v>
      </c>
      <c r="I6855">
        <f t="shared" si="810"/>
        <v>33.678958097822758</v>
      </c>
      <c r="J6855">
        <f t="shared" si="808"/>
        <v>0</v>
      </c>
      <c r="K6855" s="66"/>
      <c r="M6855" s="66"/>
      <c r="Q6855" s="66"/>
      <c r="S6855" s="6">
        <f t="shared" si="804"/>
        <v>33.678958097822758</v>
      </c>
      <c r="T6855" s="6">
        <f t="shared" si="805"/>
        <v>0</v>
      </c>
      <c r="U6855" s="6">
        <f t="shared" si="806"/>
        <v>40.883681215339834</v>
      </c>
      <c r="V6855" s="6">
        <f t="shared" si="807"/>
        <v>0</v>
      </c>
    </row>
    <row r="6856" spans="1:22">
      <c r="A6856" s="12">
        <f t="shared" si="812"/>
        <v>0</v>
      </c>
      <c r="B6856" t="str">
        <f>YEAR(C6856)&amp;VLOOKUP(MONTH(C6856),lookup!$G$2:$N$13,8)</f>
        <v>2027M01</v>
      </c>
      <c r="C6856" s="7">
        <f t="shared" si="803"/>
        <v>46393</v>
      </c>
      <c r="D6856" s="126">
        <v>0</v>
      </c>
      <c r="E6856">
        <f t="shared" si="811"/>
        <v>0</v>
      </c>
      <c r="F6856" s="126">
        <v>0</v>
      </c>
      <c r="G6856">
        <f t="shared" ref="G6856:G6919" si="813">AVERAGE(SUM(F6849:F6856)/8,SUM(F6851:F6856)/6)</f>
        <v>0</v>
      </c>
      <c r="H6856">
        <f t="shared" si="809"/>
        <v>40.849948987141559</v>
      </c>
      <c r="I6856">
        <f t="shared" si="810"/>
        <v>33.637836971602589</v>
      </c>
      <c r="J6856">
        <f t="shared" si="808"/>
        <v>0</v>
      </c>
      <c r="K6856" s="66"/>
      <c r="M6856" s="66"/>
      <c r="Q6856" s="66"/>
      <c r="S6856" s="6">
        <f t="shared" si="804"/>
        <v>33.637836971602589</v>
      </c>
      <c r="T6856" s="6">
        <f t="shared" si="805"/>
        <v>0</v>
      </c>
      <c r="U6856" s="6">
        <f t="shared" si="806"/>
        <v>40.849948987141559</v>
      </c>
      <c r="V6856" s="6">
        <f t="shared" si="807"/>
        <v>0</v>
      </c>
    </row>
    <row r="6857" spans="1:22">
      <c r="A6857" s="12">
        <f t="shared" si="812"/>
        <v>0</v>
      </c>
      <c r="B6857" t="str">
        <f>YEAR(C6857)&amp;VLOOKUP(MONTH(C6857),lookup!$G$2:$N$13,8)</f>
        <v>2027M01</v>
      </c>
      <c r="C6857" s="7">
        <f t="shared" si="803"/>
        <v>46394</v>
      </c>
      <c r="D6857" s="126">
        <v>0</v>
      </c>
      <c r="E6857">
        <f t="shared" si="811"/>
        <v>0</v>
      </c>
      <c r="F6857" s="126">
        <v>0</v>
      </c>
      <c r="G6857">
        <f t="shared" si="813"/>
        <v>0</v>
      </c>
      <c r="H6857">
        <f t="shared" si="809"/>
        <v>40.823022578711949</v>
      </c>
      <c r="I6857">
        <f t="shared" si="810"/>
        <v>33.604729228740474</v>
      </c>
      <c r="J6857">
        <f t="shared" si="808"/>
        <v>0</v>
      </c>
      <c r="K6857" s="66"/>
      <c r="M6857" s="66"/>
      <c r="Q6857" s="66"/>
      <c r="S6857" s="6">
        <f t="shared" si="804"/>
        <v>33.604729228740474</v>
      </c>
      <c r="T6857" s="6">
        <f t="shared" si="805"/>
        <v>0</v>
      </c>
      <c r="U6857" s="6">
        <f t="shared" si="806"/>
        <v>40.823022578711956</v>
      </c>
      <c r="V6857" s="6">
        <f t="shared" si="807"/>
        <v>0</v>
      </c>
    </row>
    <row r="6858" spans="1:22">
      <c r="A6858" s="12">
        <f t="shared" si="812"/>
        <v>0</v>
      </c>
      <c r="B6858" t="str">
        <f>YEAR(C6858)&amp;VLOOKUP(MONTH(C6858),lookup!$G$2:$N$13,8)</f>
        <v>2027M01</v>
      </c>
      <c r="C6858" s="7">
        <f t="shared" si="803"/>
        <v>46395</v>
      </c>
      <c r="D6858" s="126">
        <v>0</v>
      </c>
      <c r="E6858">
        <f t="shared" si="811"/>
        <v>0</v>
      </c>
      <c r="F6858" s="126">
        <v>0</v>
      </c>
      <c r="G6858">
        <f t="shared" si="813"/>
        <v>0</v>
      </c>
      <c r="H6858">
        <f t="shared" si="809"/>
        <v>40.753670988108887</v>
      </c>
      <c r="I6858">
        <f t="shared" si="810"/>
        <v>33.531591748316607</v>
      </c>
      <c r="J6858">
        <f t="shared" si="808"/>
        <v>0</v>
      </c>
      <c r="K6858" s="66"/>
      <c r="M6858" s="66"/>
      <c r="Q6858" s="66"/>
      <c r="S6858" s="6">
        <f t="shared" si="804"/>
        <v>33.531591748316607</v>
      </c>
      <c r="T6858" s="6">
        <f t="shared" si="805"/>
        <v>0</v>
      </c>
      <c r="U6858" s="6">
        <f t="shared" si="806"/>
        <v>40.75367098810888</v>
      </c>
      <c r="V6858" s="6">
        <f t="shared" si="807"/>
        <v>0</v>
      </c>
    </row>
    <row r="6859" spans="1:22">
      <c r="A6859" s="12">
        <f t="shared" si="812"/>
        <v>0</v>
      </c>
      <c r="B6859" t="str">
        <f>YEAR(C6859)&amp;VLOOKUP(MONTH(C6859),lookup!$G$2:$N$13,8)</f>
        <v>2027M01</v>
      </c>
      <c r="C6859" s="7">
        <f t="shared" si="803"/>
        <v>46396</v>
      </c>
      <c r="D6859" s="126">
        <v>0</v>
      </c>
      <c r="E6859">
        <f t="shared" si="811"/>
        <v>0</v>
      </c>
      <c r="F6859" s="126">
        <v>0</v>
      </c>
      <c r="G6859">
        <f t="shared" si="813"/>
        <v>0</v>
      </c>
      <c r="H6859">
        <f t="shared" si="809"/>
        <v>40.727022819980292</v>
      </c>
      <c r="I6859">
        <f t="shared" si="810"/>
        <v>33.500306233889702</v>
      </c>
      <c r="J6859">
        <f t="shared" si="808"/>
        <v>0</v>
      </c>
      <c r="K6859" s="66"/>
      <c r="M6859" s="66"/>
      <c r="Q6859" s="66"/>
      <c r="S6859" s="6">
        <f t="shared" si="804"/>
        <v>33.500306233889702</v>
      </c>
      <c r="T6859" s="6">
        <f t="shared" si="805"/>
        <v>0</v>
      </c>
      <c r="U6859" s="6">
        <f t="shared" si="806"/>
        <v>40.727022819980284</v>
      </c>
      <c r="V6859" s="6">
        <f t="shared" si="807"/>
        <v>0</v>
      </c>
    </row>
    <row r="6860" spans="1:22">
      <c r="A6860" s="12">
        <f t="shared" si="812"/>
        <v>0</v>
      </c>
      <c r="B6860" t="str">
        <f>YEAR(C6860)&amp;VLOOKUP(MONTH(C6860),lookup!$G$2:$N$13,8)</f>
        <v>2027M01</v>
      </c>
      <c r="C6860" s="7">
        <f t="shared" ref="C6860:C6923" si="814">C6859+1</f>
        <v>46397</v>
      </c>
      <c r="D6860" s="126">
        <v>0</v>
      </c>
      <c r="E6860">
        <f t="shared" si="811"/>
        <v>0</v>
      </c>
      <c r="F6860" s="126">
        <v>0</v>
      </c>
      <c r="G6860">
        <f t="shared" si="813"/>
        <v>0</v>
      </c>
      <c r="H6860">
        <f t="shared" si="809"/>
        <v>40.687643707219515</v>
      </c>
      <c r="I6860">
        <f t="shared" si="810"/>
        <v>33.458204861236709</v>
      </c>
      <c r="J6860">
        <f t="shared" si="808"/>
        <v>0</v>
      </c>
      <c r="K6860" s="66"/>
      <c r="M6860" s="66"/>
      <c r="Q6860" s="66"/>
      <c r="S6860" s="6">
        <f t="shared" si="804"/>
        <v>33.458204861236709</v>
      </c>
      <c r="T6860" s="6">
        <f t="shared" si="805"/>
        <v>0</v>
      </c>
      <c r="U6860" s="6">
        <f t="shared" si="806"/>
        <v>40.687643707219507</v>
      </c>
      <c r="V6860" s="6">
        <f t="shared" si="807"/>
        <v>0</v>
      </c>
    </row>
    <row r="6861" spans="1:22">
      <c r="A6861" s="12">
        <f t="shared" si="812"/>
        <v>0</v>
      </c>
      <c r="B6861" t="str">
        <f>YEAR(C6861)&amp;VLOOKUP(MONTH(C6861),lookup!$G$2:$N$13,8)</f>
        <v>2027M01</v>
      </c>
      <c r="C6861" s="7">
        <f t="shared" si="814"/>
        <v>46398</v>
      </c>
      <c r="D6861" s="126">
        <v>0</v>
      </c>
      <c r="E6861">
        <f t="shared" si="811"/>
        <v>0</v>
      </c>
      <c r="F6861" s="126">
        <v>0</v>
      </c>
      <c r="G6861">
        <f t="shared" si="813"/>
        <v>0</v>
      </c>
      <c r="H6861">
        <f t="shared" si="809"/>
        <v>40.694495916227439</v>
      </c>
      <c r="I6861">
        <f t="shared" si="810"/>
        <v>33.456679652478364</v>
      </c>
      <c r="J6861">
        <f t="shared" si="808"/>
        <v>0</v>
      </c>
      <c r="K6861" s="66"/>
      <c r="M6861" s="66"/>
      <c r="Q6861" s="66"/>
      <c r="S6861" s="6">
        <f>AVERAGE(G6496+G6131+G5765+G5400+G5035)/5</f>
        <v>33.456679652478364</v>
      </c>
      <c r="T6861" s="6">
        <f t="shared" si="805"/>
        <v>0</v>
      </c>
      <c r="U6861" s="6">
        <f t="shared" si="806"/>
        <v>40.694495916227446</v>
      </c>
      <c r="V6861" s="6">
        <f t="shared" si="807"/>
        <v>0</v>
      </c>
    </row>
    <row r="6862" spans="1:22">
      <c r="A6862" s="12">
        <f t="shared" si="812"/>
        <v>0</v>
      </c>
      <c r="B6862" t="str">
        <f>YEAR(C6862)&amp;VLOOKUP(MONTH(C6862),lookup!$G$2:$N$13,8)</f>
        <v>2027M01</v>
      </c>
      <c r="C6862" s="7">
        <f t="shared" si="814"/>
        <v>46399</v>
      </c>
      <c r="D6862" s="126">
        <v>0</v>
      </c>
      <c r="E6862">
        <f t="shared" si="811"/>
        <v>0</v>
      </c>
      <c r="F6862" s="126">
        <v>0</v>
      </c>
      <c r="G6862">
        <f t="shared" si="813"/>
        <v>0</v>
      </c>
      <c r="H6862">
        <f t="shared" si="809"/>
        <v>40.671856301306704</v>
      </c>
      <c r="I6862">
        <f t="shared" si="810"/>
        <v>33.425454140100669</v>
      </c>
      <c r="J6862">
        <f t="shared" si="808"/>
        <v>0</v>
      </c>
      <c r="K6862" s="66"/>
      <c r="M6862" s="66"/>
      <c r="Q6862" s="66"/>
      <c r="S6862" s="6">
        <f t="shared" si="804"/>
        <v>33.425454140100669</v>
      </c>
      <c r="T6862" s="6">
        <f t="shared" si="805"/>
        <v>0</v>
      </c>
      <c r="U6862" s="6">
        <f t="shared" si="806"/>
        <v>40.671856301306704</v>
      </c>
      <c r="V6862" s="6">
        <f t="shared" si="807"/>
        <v>0</v>
      </c>
    </row>
    <row r="6863" spans="1:22">
      <c r="A6863" s="12">
        <f t="shared" si="812"/>
        <v>0</v>
      </c>
      <c r="B6863" t="str">
        <f>YEAR(C6863)&amp;VLOOKUP(MONTH(C6863),lookup!$G$2:$N$13,8)</f>
        <v>2027M01</v>
      </c>
      <c r="C6863" s="7">
        <f t="shared" si="814"/>
        <v>46400</v>
      </c>
      <c r="D6863" s="126">
        <v>0</v>
      </c>
      <c r="E6863">
        <f t="shared" si="811"/>
        <v>0</v>
      </c>
      <c r="F6863" s="126">
        <v>0</v>
      </c>
      <c r="G6863">
        <f t="shared" si="813"/>
        <v>0</v>
      </c>
      <c r="H6863">
        <f t="shared" si="809"/>
        <v>40.703437372622808</v>
      </c>
      <c r="I6863">
        <f t="shared" si="810"/>
        <v>33.447324034482776</v>
      </c>
      <c r="J6863">
        <f t="shared" si="808"/>
        <v>0</v>
      </c>
      <c r="K6863" s="66"/>
      <c r="M6863" s="66"/>
      <c r="Q6863" s="66"/>
      <c r="S6863" s="6">
        <f t="shared" si="804"/>
        <v>33.447324034482776</v>
      </c>
      <c r="T6863" s="6">
        <f t="shared" si="805"/>
        <v>0</v>
      </c>
      <c r="U6863" s="6">
        <f t="shared" si="806"/>
        <v>40.703437372622808</v>
      </c>
      <c r="V6863" s="6">
        <f t="shared" si="807"/>
        <v>0</v>
      </c>
    </row>
    <row r="6864" spans="1:22">
      <c r="A6864" s="12">
        <f t="shared" si="812"/>
        <v>0</v>
      </c>
      <c r="B6864" t="str">
        <f>YEAR(C6864)&amp;VLOOKUP(MONTH(C6864),lookup!$G$2:$N$13,8)</f>
        <v>2027M01</v>
      </c>
      <c r="C6864" s="7">
        <f t="shared" si="814"/>
        <v>46401</v>
      </c>
      <c r="D6864" s="126">
        <v>0</v>
      </c>
      <c r="E6864">
        <f t="shared" si="811"/>
        <v>0</v>
      </c>
      <c r="F6864" s="126">
        <v>0</v>
      </c>
      <c r="G6864">
        <f t="shared" si="813"/>
        <v>0</v>
      </c>
      <c r="H6864">
        <f t="shared" si="809"/>
        <v>40.734476286503842</v>
      </c>
      <c r="I6864">
        <f t="shared" si="810"/>
        <v>33.469057919187023</v>
      </c>
      <c r="J6864">
        <f t="shared" si="808"/>
        <v>0</v>
      </c>
      <c r="K6864" s="66"/>
      <c r="M6864" s="66"/>
      <c r="Q6864" s="66"/>
      <c r="S6864" s="6">
        <f t="shared" si="804"/>
        <v>33.469057919187023</v>
      </c>
      <c r="T6864" s="6">
        <f t="shared" si="805"/>
        <v>0</v>
      </c>
      <c r="U6864" s="6">
        <f t="shared" si="806"/>
        <v>40.734476286503842</v>
      </c>
      <c r="V6864" s="6">
        <f t="shared" si="807"/>
        <v>0</v>
      </c>
    </row>
    <row r="6865" spans="1:22">
      <c r="A6865" s="12">
        <f t="shared" si="812"/>
        <v>0</v>
      </c>
      <c r="B6865" t="str">
        <f>YEAR(C6865)&amp;VLOOKUP(MONTH(C6865),lookup!$G$2:$N$13,8)</f>
        <v>2027M01</v>
      </c>
      <c r="C6865" s="7">
        <f t="shared" si="814"/>
        <v>46402</v>
      </c>
      <c r="D6865" s="126">
        <v>0</v>
      </c>
      <c r="E6865">
        <f t="shared" si="811"/>
        <v>0</v>
      </c>
      <c r="F6865" s="126">
        <v>0</v>
      </c>
      <c r="G6865">
        <f t="shared" si="813"/>
        <v>0</v>
      </c>
      <c r="H6865">
        <f t="shared" si="809"/>
        <v>40.763776076872183</v>
      </c>
      <c r="I6865">
        <f t="shared" si="810"/>
        <v>33.485930916464312</v>
      </c>
      <c r="J6865">
        <f t="shared" si="808"/>
        <v>0</v>
      </c>
      <c r="K6865" s="66"/>
      <c r="M6865" s="66"/>
      <c r="Q6865" s="66"/>
      <c r="S6865" s="6">
        <f t="shared" si="804"/>
        <v>33.485930916464312</v>
      </c>
      <c r="T6865" s="6">
        <f t="shared" si="805"/>
        <v>0</v>
      </c>
      <c r="U6865" s="6">
        <f t="shared" si="806"/>
        <v>40.763776076872183</v>
      </c>
      <c r="V6865" s="6">
        <f t="shared" si="807"/>
        <v>0</v>
      </c>
    </row>
    <row r="6866" spans="1:22">
      <c r="A6866" s="12">
        <f t="shared" si="812"/>
        <v>0</v>
      </c>
      <c r="B6866" t="str">
        <f>YEAR(C6866)&amp;VLOOKUP(MONTH(C6866),lookup!$G$2:$N$13,8)</f>
        <v>2027M01</v>
      </c>
      <c r="C6866" s="7">
        <f t="shared" si="814"/>
        <v>46403</v>
      </c>
      <c r="D6866" s="126">
        <v>0</v>
      </c>
      <c r="E6866">
        <f t="shared" si="811"/>
        <v>0</v>
      </c>
      <c r="F6866" s="126">
        <v>0</v>
      </c>
      <c r="G6866">
        <f t="shared" si="813"/>
        <v>0</v>
      </c>
      <c r="H6866">
        <f t="shared" si="809"/>
        <v>40.794398599432768</v>
      </c>
      <c r="I6866">
        <f t="shared" si="810"/>
        <v>33.500042543371073</v>
      </c>
      <c r="J6866">
        <f t="shared" si="808"/>
        <v>0</v>
      </c>
      <c r="K6866" s="66"/>
      <c r="M6866" s="66"/>
      <c r="Q6866" s="66"/>
      <c r="S6866" s="6">
        <f t="shared" ref="S6866:S6929" si="815">AVERAGE(G6501+G6136+G5770+G5405+G5040)/5</f>
        <v>33.500042543371073</v>
      </c>
      <c r="T6866" s="6">
        <f t="shared" ref="T6866:T6929" si="816">S6866-I6866</f>
        <v>0</v>
      </c>
      <c r="U6866" s="6">
        <f t="shared" ref="U6866:U6929" si="817">(E5040+E5405+E5770+E6136+E6501)/5</f>
        <v>40.794398599432768</v>
      </c>
      <c r="V6866" s="6">
        <f t="shared" ref="V6866:V6929" si="818">U6866-H6866</f>
        <v>0</v>
      </c>
    </row>
    <row r="6867" spans="1:22">
      <c r="A6867" s="12">
        <f t="shared" si="812"/>
        <v>0</v>
      </c>
      <c r="B6867" t="str">
        <f>YEAR(C6867)&amp;VLOOKUP(MONTH(C6867),lookup!$G$2:$N$13,8)</f>
        <v>2027M01</v>
      </c>
      <c r="C6867" s="7">
        <f t="shared" si="814"/>
        <v>46404</v>
      </c>
      <c r="D6867" s="126">
        <v>0</v>
      </c>
      <c r="E6867">
        <f t="shared" si="811"/>
        <v>0</v>
      </c>
      <c r="F6867" s="126">
        <v>0</v>
      </c>
      <c r="G6867">
        <f t="shared" si="813"/>
        <v>0</v>
      </c>
      <c r="H6867">
        <f t="shared" si="809"/>
        <v>40.796767614908873</v>
      </c>
      <c r="I6867">
        <f t="shared" si="810"/>
        <v>33.493432136593782</v>
      </c>
      <c r="J6867">
        <f t="shared" si="808"/>
        <v>0</v>
      </c>
      <c r="K6867" s="66"/>
      <c r="M6867" s="66"/>
      <c r="Q6867" s="66"/>
      <c r="S6867" s="6">
        <f t="shared" si="815"/>
        <v>33.493432136593782</v>
      </c>
      <c r="T6867" s="6">
        <f t="shared" si="816"/>
        <v>0</v>
      </c>
      <c r="U6867" s="6">
        <f t="shared" si="817"/>
        <v>40.796767614908873</v>
      </c>
      <c r="V6867" s="6">
        <f t="shared" si="818"/>
        <v>0</v>
      </c>
    </row>
    <row r="6868" spans="1:22">
      <c r="A6868" s="12">
        <f t="shared" si="812"/>
        <v>0</v>
      </c>
      <c r="B6868" t="str">
        <f>YEAR(C6868)&amp;VLOOKUP(MONTH(C6868),lookup!$G$2:$N$13,8)</f>
        <v>2027M01</v>
      </c>
      <c r="C6868" s="7">
        <f t="shared" si="814"/>
        <v>46405</v>
      </c>
      <c r="D6868" s="126">
        <v>0</v>
      </c>
      <c r="E6868">
        <f t="shared" si="811"/>
        <v>0</v>
      </c>
      <c r="F6868" s="126">
        <v>0</v>
      </c>
      <c r="G6868">
        <f t="shared" si="813"/>
        <v>0</v>
      </c>
      <c r="H6868">
        <f t="shared" si="809"/>
        <v>40.813229666799131</v>
      </c>
      <c r="I6868">
        <f t="shared" si="810"/>
        <v>33.490524825407235</v>
      </c>
      <c r="J6868">
        <f t="shared" si="808"/>
        <v>0</v>
      </c>
      <c r="K6868" s="66"/>
      <c r="M6868" s="66"/>
      <c r="Q6868" s="66"/>
      <c r="S6868" s="6">
        <f t="shared" si="815"/>
        <v>33.490524825407235</v>
      </c>
      <c r="T6868" s="6">
        <f t="shared" si="816"/>
        <v>0</v>
      </c>
      <c r="U6868" s="6">
        <f t="shared" si="817"/>
        <v>40.813229666799131</v>
      </c>
      <c r="V6868" s="6">
        <f t="shared" si="818"/>
        <v>0</v>
      </c>
    </row>
    <row r="6869" spans="1:22">
      <c r="A6869" s="12">
        <f t="shared" si="812"/>
        <v>0</v>
      </c>
      <c r="B6869" t="str">
        <f>YEAR(C6869)&amp;VLOOKUP(MONTH(C6869),lookup!$G$2:$N$13,8)</f>
        <v>2027M01</v>
      </c>
      <c r="C6869" s="7">
        <f t="shared" si="814"/>
        <v>46406</v>
      </c>
      <c r="D6869" s="126">
        <v>0</v>
      </c>
      <c r="E6869">
        <f t="shared" si="811"/>
        <v>0</v>
      </c>
      <c r="F6869" s="126">
        <v>0</v>
      </c>
      <c r="G6869">
        <f t="shared" si="813"/>
        <v>0</v>
      </c>
      <c r="H6869">
        <f t="shared" si="809"/>
        <v>40.802050560412297</v>
      </c>
      <c r="I6869">
        <f t="shared" si="810"/>
        <v>33.486313501467222</v>
      </c>
      <c r="J6869">
        <f t="shared" si="808"/>
        <v>0</v>
      </c>
      <c r="K6869" s="66"/>
      <c r="M6869" s="66"/>
      <c r="Q6869" s="66"/>
      <c r="S6869" s="6">
        <f t="shared" si="815"/>
        <v>33.486313501467222</v>
      </c>
      <c r="T6869" s="6">
        <f t="shared" si="816"/>
        <v>0</v>
      </c>
      <c r="U6869" s="6">
        <f t="shared" si="817"/>
        <v>40.802050560412297</v>
      </c>
      <c r="V6869" s="6">
        <f t="shared" si="818"/>
        <v>0</v>
      </c>
    </row>
    <row r="6870" spans="1:22">
      <c r="A6870" s="12">
        <f t="shared" si="812"/>
        <v>0</v>
      </c>
      <c r="B6870" t="str">
        <f>YEAR(C6870)&amp;VLOOKUP(MONTH(C6870),lookup!$G$2:$N$13,8)</f>
        <v>2027M01</v>
      </c>
      <c r="C6870" s="7">
        <f t="shared" si="814"/>
        <v>46407</v>
      </c>
      <c r="D6870" s="126">
        <v>0</v>
      </c>
      <c r="E6870">
        <f t="shared" si="811"/>
        <v>0</v>
      </c>
      <c r="F6870" s="126">
        <v>0</v>
      </c>
      <c r="G6870">
        <f t="shared" si="813"/>
        <v>0</v>
      </c>
      <c r="H6870">
        <f t="shared" si="809"/>
        <v>40.798826175843224</v>
      </c>
      <c r="I6870">
        <f t="shared" si="810"/>
        <v>33.46374722576401</v>
      </c>
      <c r="J6870">
        <f t="shared" si="808"/>
        <v>0</v>
      </c>
      <c r="K6870" s="66"/>
      <c r="M6870" s="66"/>
      <c r="Q6870" s="66"/>
      <c r="S6870" s="6">
        <f t="shared" si="815"/>
        <v>33.46374722576401</v>
      </c>
      <c r="T6870" s="6">
        <f t="shared" si="816"/>
        <v>0</v>
      </c>
      <c r="U6870" s="6">
        <f t="shared" si="817"/>
        <v>40.798826175843224</v>
      </c>
      <c r="V6870" s="6">
        <f t="shared" si="818"/>
        <v>0</v>
      </c>
    </row>
    <row r="6871" spans="1:22">
      <c r="A6871" s="12">
        <f t="shared" si="812"/>
        <v>0</v>
      </c>
      <c r="B6871" t="str">
        <f>YEAR(C6871)&amp;VLOOKUP(MONTH(C6871),lookup!$G$2:$N$13,8)</f>
        <v>2027M01</v>
      </c>
      <c r="C6871" s="7">
        <f t="shared" si="814"/>
        <v>46408</v>
      </c>
      <c r="D6871" s="126">
        <v>0</v>
      </c>
      <c r="E6871">
        <f t="shared" si="811"/>
        <v>0</v>
      </c>
      <c r="F6871" s="126">
        <v>0</v>
      </c>
      <c r="G6871">
        <f t="shared" si="813"/>
        <v>0</v>
      </c>
      <c r="H6871">
        <f t="shared" si="809"/>
        <v>40.783135284943988</v>
      </c>
      <c r="I6871">
        <f t="shared" si="810"/>
        <v>33.444140459543277</v>
      </c>
      <c r="J6871">
        <f t="shared" si="808"/>
        <v>0</v>
      </c>
      <c r="K6871" s="66"/>
      <c r="M6871" s="66"/>
      <c r="Q6871" s="66"/>
      <c r="S6871" s="6">
        <f t="shared" si="815"/>
        <v>33.444140459543277</v>
      </c>
      <c r="T6871" s="6">
        <f t="shared" si="816"/>
        <v>0</v>
      </c>
      <c r="U6871" s="6">
        <f t="shared" si="817"/>
        <v>40.783135284943988</v>
      </c>
      <c r="V6871" s="6">
        <f t="shared" si="818"/>
        <v>0</v>
      </c>
    </row>
    <row r="6872" spans="1:22">
      <c r="A6872" s="12">
        <f t="shared" si="812"/>
        <v>0</v>
      </c>
      <c r="B6872" t="str">
        <f>YEAR(C6872)&amp;VLOOKUP(MONTH(C6872),lookup!$G$2:$N$13,8)</f>
        <v>2027M01</v>
      </c>
      <c r="C6872" s="7">
        <f t="shared" si="814"/>
        <v>46409</v>
      </c>
      <c r="D6872" s="126">
        <v>0</v>
      </c>
      <c r="E6872">
        <f t="shared" si="811"/>
        <v>0</v>
      </c>
      <c r="F6872" s="126">
        <v>0</v>
      </c>
      <c r="G6872">
        <f t="shared" si="813"/>
        <v>0</v>
      </c>
      <c r="H6872">
        <f t="shared" si="809"/>
        <v>40.79426800491219</v>
      </c>
      <c r="I6872">
        <f t="shared" si="810"/>
        <v>33.442218726687813</v>
      </c>
      <c r="J6872">
        <f t="shared" si="808"/>
        <v>0</v>
      </c>
      <c r="K6872" s="66"/>
      <c r="M6872" s="66"/>
      <c r="Q6872" s="66"/>
      <c r="S6872" s="6">
        <f t="shared" si="815"/>
        <v>33.442218726687813</v>
      </c>
      <c r="T6872" s="6">
        <f t="shared" si="816"/>
        <v>0</v>
      </c>
      <c r="U6872" s="6">
        <f t="shared" si="817"/>
        <v>40.79426800491219</v>
      </c>
      <c r="V6872" s="6">
        <f t="shared" si="818"/>
        <v>0</v>
      </c>
    </row>
    <row r="6873" spans="1:22">
      <c r="A6873" s="12">
        <f t="shared" si="812"/>
        <v>0</v>
      </c>
      <c r="B6873" t="str">
        <f>YEAR(C6873)&amp;VLOOKUP(MONTH(C6873),lookup!$G$2:$N$13,8)</f>
        <v>2027M01</v>
      </c>
      <c r="C6873" s="7">
        <f t="shared" si="814"/>
        <v>46410</v>
      </c>
      <c r="D6873" s="126">
        <v>0</v>
      </c>
      <c r="E6873">
        <f t="shared" si="811"/>
        <v>0</v>
      </c>
      <c r="F6873" s="126">
        <v>0</v>
      </c>
      <c r="G6873">
        <f t="shared" si="813"/>
        <v>0</v>
      </c>
      <c r="H6873">
        <f t="shared" si="809"/>
        <v>40.801660826731556</v>
      </c>
      <c r="I6873">
        <f t="shared" si="810"/>
        <v>33.438597856166872</v>
      </c>
      <c r="J6873">
        <f t="shared" si="808"/>
        <v>0</v>
      </c>
      <c r="K6873" s="66"/>
      <c r="M6873" s="66"/>
      <c r="Q6873" s="66"/>
      <c r="S6873" s="6">
        <f t="shared" si="815"/>
        <v>33.438597856166872</v>
      </c>
      <c r="T6873" s="6">
        <f t="shared" si="816"/>
        <v>0</v>
      </c>
      <c r="U6873" s="6">
        <f t="shared" si="817"/>
        <v>40.801660826731556</v>
      </c>
      <c r="V6873" s="6">
        <f t="shared" si="818"/>
        <v>0</v>
      </c>
    </row>
    <row r="6874" spans="1:22">
      <c r="A6874" s="12">
        <f t="shared" si="812"/>
        <v>0</v>
      </c>
      <c r="B6874" t="str">
        <f>YEAR(C6874)&amp;VLOOKUP(MONTH(C6874),lookup!$G$2:$N$13,8)</f>
        <v>2027M01</v>
      </c>
      <c r="C6874" s="7">
        <f t="shared" si="814"/>
        <v>46411</v>
      </c>
      <c r="D6874" s="126">
        <v>0</v>
      </c>
      <c r="E6874">
        <f t="shared" si="811"/>
        <v>0</v>
      </c>
      <c r="F6874" s="126">
        <v>0</v>
      </c>
      <c r="G6874">
        <f t="shared" si="813"/>
        <v>0</v>
      </c>
      <c r="H6874">
        <f t="shared" si="809"/>
        <v>40.814891213855127</v>
      </c>
      <c r="I6874">
        <f t="shared" si="810"/>
        <v>33.449227284801481</v>
      </c>
      <c r="J6874">
        <f t="shared" si="808"/>
        <v>0</v>
      </c>
      <c r="K6874" s="66"/>
      <c r="M6874" s="66"/>
      <c r="Q6874" s="66"/>
      <c r="S6874" s="6">
        <f t="shared" si="815"/>
        <v>33.449227284801481</v>
      </c>
      <c r="T6874" s="6">
        <f t="shared" si="816"/>
        <v>0</v>
      </c>
      <c r="U6874" s="6">
        <f t="shared" si="817"/>
        <v>40.81489121385512</v>
      </c>
      <c r="V6874" s="6">
        <f t="shared" si="818"/>
        <v>0</v>
      </c>
    </row>
    <row r="6875" spans="1:22">
      <c r="A6875" s="12">
        <f t="shared" si="812"/>
        <v>0</v>
      </c>
      <c r="B6875" t="str">
        <f>YEAR(C6875)&amp;VLOOKUP(MONTH(C6875),lookup!$G$2:$N$13,8)</f>
        <v>2027M01</v>
      </c>
      <c r="C6875" s="7">
        <f t="shared" si="814"/>
        <v>46412</v>
      </c>
      <c r="D6875" s="126">
        <v>0</v>
      </c>
      <c r="E6875">
        <f t="shared" si="811"/>
        <v>0</v>
      </c>
      <c r="F6875" s="126">
        <v>0</v>
      </c>
      <c r="G6875">
        <f t="shared" si="813"/>
        <v>0</v>
      </c>
      <c r="H6875">
        <f t="shared" si="809"/>
        <v>40.82026245976617</v>
      </c>
      <c r="I6875">
        <f t="shared" si="810"/>
        <v>33.434120860747292</v>
      </c>
      <c r="J6875">
        <f t="shared" si="808"/>
        <v>0</v>
      </c>
      <c r="K6875" s="66"/>
      <c r="M6875" s="66"/>
      <c r="Q6875" s="66"/>
      <c r="S6875" s="6">
        <f t="shared" si="815"/>
        <v>33.434120860747292</v>
      </c>
      <c r="T6875" s="6">
        <f t="shared" si="816"/>
        <v>0</v>
      </c>
      <c r="U6875" s="6">
        <f t="shared" si="817"/>
        <v>40.82026245976617</v>
      </c>
      <c r="V6875" s="6">
        <f t="shared" si="818"/>
        <v>0</v>
      </c>
    </row>
    <row r="6876" spans="1:22">
      <c r="A6876" s="12">
        <f t="shared" si="812"/>
        <v>0</v>
      </c>
      <c r="B6876" t="str">
        <f>YEAR(C6876)&amp;VLOOKUP(MONTH(C6876),lookup!$G$2:$N$13,8)</f>
        <v>2027M01</v>
      </c>
      <c r="C6876" s="7">
        <f t="shared" si="814"/>
        <v>46413</v>
      </c>
      <c r="D6876" s="126">
        <v>0</v>
      </c>
      <c r="E6876">
        <f t="shared" si="811"/>
        <v>0</v>
      </c>
      <c r="F6876" s="126">
        <v>0</v>
      </c>
      <c r="G6876">
        <f t="shared" si="813"/>
        <v>0</v>
      </c>
      <c r="H6876">
        <f t="shared" si="809"/>
        <v>40.842956243921662</v>
      </c>
      <c r="I6876">
        <f t="shared" si="810"/>
        <v>33.466424686557538</v>
      </c>
      <c r="J6876">
        <f t="shared" si="808"/>
        <v>0</v>
      </c>
      <c r="K6876" s="66"/>
      <c r="M6876" s="66"/>
      <c r="Q6876" s="66"/>
      <c r="S6876" s="6">
        <f t="shared" si="815"/>
        <v>33.466424686557538</v>
      </c>
      <c r="T6876" s="6">
        <f t="shared" si="816"/>
        <v>0</v>
      </c>
      <c r="U6876" s="6">
        <f t="shared" si="817"/>
        <v>40.842956243921662</v>
      </c>
      <c r="V6876" s="6">
        <f t="shared" si="818"/>
        <v>0</v>
      </c>
    </row>
    <row r="6877" spans="1:22">
      <c r="A6877" s="12">
        <f t="shared" si="812"/>
        <v>0</v>
      </c>
      <c r="B6877" t="str">
        <f>YEAR(C6877)&amp;VLOOKUP(MONTH(C6877),lookup!$G$2:$N$13,8)</f>
        <v>2027M01</v>
      </c>
      <c r="C6877" s="7">
        <f t="shared" si="814"/>
        <v>46414</v>
      </c>
      <c r="D6877" s="126">
        <v>0</v>
      </c>
      <c r="E6877">
        <f t="shared" si="811"/>
        <v>0</v>
      </c>
      <c r="F6877" s="126">
        <v>0</v>
      </c>
      <c r="G6877">
        <f t="shared" si="813"/>
        <v>0</v>
      </c>
      <c r="H6877">
        <f t="shared" si="809"/>
        <v>40.846583469459475</v>
      </c>
      <c r="I6877">
        <f t="shared" si="810"/>
        <v>33.461044705479225</v>
      </c>
      <c r="J6877">
        <f t="shared" si="808"/>
        <v>0</v>
      </c>
      <c r="K6877" s="66"/>
      <c r="M6877" s="66"/>
      <c r="Q6877" s="66"/>
      <c r="S6877" s="6">
        <f t="shared" si="815"/>
        <v>33.461044705479225</v>
      </c>
      <c r="T6877" s="6">
        <f t="shared" si="816"/>
        <v>0</v>
      </c>
      <c r="U6877" s="6">
        <f t="shared" si="817"/>
        <v>40.846583469459475</v>
      </c>
      <c r="V6877" s="6">
        <f t="shared" si="818"/>
        <v>0</v>
      </c>
    </row>
    <row r="6878" spans="1:22">
      <c r="A6878" s="12">
        <f t="shared" si="812"/>
        <v>0</v>
      </c>
      <c r="B6878" t="str">
        <f>YEAR(C6878)&amp;VLOOKUP(MONTH(C6878),lookup!$G$2:$N$13,8)</f>
        <v>2027M01</v>
      </c>
      <c r="C6878" s="7">
        <f t="shared" si="814"/>
        <v>46415</v>
      </c>
      <c r="D6878" s="126">
        <v>0</v>
      </c>
      <c r="E6878">
        <f t="shared" si="811"/>
        <v>0</v>
      </c>
      <c r="F6878" s="126">
        <v>0</v>
      </c>
      <c r="G6878">
        <f t="shared" si="813"/>
        <v>0</v>
      </c>
      <c r="H6878">
        <f t="shared" si="809"/>
        <v>40.86261989975975</v>
      </c>
      <c r="I6878">
        <f t="shared" si="810"/>
        <v>33.47289944304746</v>
      </c>
      <c r="J6878">
        <f t="shared" si="808"/>
        <v>0</v>
      </c>
      <c r="K6878" s="66"/>
      <c r="M6878" s="66"/>
      <c r="Q6878" s="66"/>
      <c r="S6878" s="6">
        <f t="shared" si="815"/>
        <v>33.47289944304746</v>
      </c>
      <c r="T6878" s="6">
        <f t="shared" si="816"/>
        <v>0</v>
      </c>
      <c r="U6878" s="6">
        <f t="shared" si="817"/>
        <v>40.86261989975975</v>
      </c>
      <c r="V6878" s="6">
        <f t="shared" si="818"/>
        <v>0</v>
      </c>
    </row>
    <row r="6879" spans="1:22">
      <c r="A6879" s="12">
        <f t="shared" si="812"/>
        <v>0</v>
      </c>
      <c r="B6879" t="str">
        <f>YEAR(C6879)&amp;VLOOKUP(MONTH(C6879),lookup!$G$2:$N$13,8)</f>
        <v>2027M01</v>
      </c>
      <c r="C6879" s="7">
        <f t="shared" si="814"/>
        <v>46416</v>
      </c>
      <c r="D6879" s="126">
        <v>0</v>
      </c>
      <c r="E6879">
        <f t="shared" si="811"/>
        <v>0</v>
      </c>
      <c r="F6879" s="126">
        <v>0</v>
      </c>
      <c r="G6879">
        <f t="shared" si="813"/>
        <v>0</v>
      </c>
      <c r="H6879">
        <f t="shared" si="809"/>
        <v>40.880406567742334</v>
      </c>
      <c r="I6879">
        <f t="shared" si="810"/>
        <v>33.482098037528097</v>
      </c>
      <c r="J6879">
        <f t="shared" si="808"/>
        <v>0</v>
      </c>
      <c r="K6879" s="66"/>
      <c r="M6879" s="66"/>
      <c r="Q6879" s="66"/>
      <c r="S6879" s="6">
        <f t="shared" si="815"/>
        <v>33.482098037528097</v>
      </c>
      <c r="T6879" s="6">
        <f t="shared" si="816"/>
        <v>0</v>
      </c>
      <c r="U6879" s="6">
        <f t="shared" si="817"/>
        <v>40.880406567742327</v>
      </c>
      <c r="V6879" s="6">
        <f t="shared" si="818"/>
        <v>0</v>
      </c>
    </row>
    <row r="6880" spans="1:22">
      <c r="A6880" s="12">
        <f t="shared" si="812"/>
        <v>0</v>
      </c>
      <c r="B6880" t="str">
        <f>YEAR(C6880)&amp;VLOOKUP(MONTH(C6880),lookup!$G$2:$N$13,8)</f>
        <v>2027M01</v>
      </c>
      <c r="C6880" s="7">
        <f t="shared" si="814"/>
        <v>46417</v>
      </c>
      <c r="D6880" s="126">
        <v>0</v>
      </c>
      <c r="E6880">
        <f t="shared" si="811"/>
        <v>0</v>
      </c>
      <c r="F6880" s="126">
        <v>0</v>
      </c>
      <c r="G6880">
        <f t="shared" si="813"/>
        <v>0</v>
      </c>
      <c r="H6880">
        <f t="shared" si="809"/>
        <v>40.903812067771369</v>
      </c>
      <c r="I6880">
        <f t="shared" si="810"/>
        <v>33.489664604135342</v>
      </c>
      <c r="J6880">
        <f t="shared" ref="J6880:J6943" si="819">INDEX(L:AW,MATCH(C6880,C:C,0),MATCH($J$1,$L$1:$AW$1,0))*(IF(K6880=$S$1,1,IF(M6880=$S$1,1,IF(O6880=$S$1,1,IF(Q6880=$S$1,1,0)))))</f>
        <v>0</v>
      </c>
      <c r="K6880" s="66"/>
      <c r="M6880" s="66"/>
      <c r="Q6880" s="66"/>
      <c r="S6880" s="6">
        <f t="shared" si="815"/>
        <v>33.489664604135342</v>
      </c>
      <c r="T6880" s="6">
        <f t="shared" si="816"/>
        <v>0</v>
      </c>
      <c r="U6880" s="6">
        <f t="shared" si="817"/>
        <v>40.903812067771369</v>
      </c>
      <c r="V6880" s="6">
        <f t="shared" si="818"/>
        <v>0</v>
      </c>
    </row>
    <row r="6881" spans="1:22">
      <c r="A6881" s="12">
        <f t="shared" si="812"/>
        <v>0</v>
      </c>
      <c r="B6881" t="str">
        <f>YEAR(C6881)&amp;VLOOKUP(MONTH(C6881),lookup!$G$2:$N$13,8)</f>
        <v>2027M01</v>
      </c>
      <c r="C6881" s="7">
        <f t="shared" si="814"/>
        <v>46418</v>
      </c>
      <c r="D6881" s="126">
        <v>0</v>
      </c>
      <c r="E6881">
        <f t="shared" si="811"/>
        <v>0</v>
      </c>
      <c r="F6881" s="126">
        <v>0</v>
      </c>
      <c r="G6881">
        <f t="shared" si="813"/>
        <v>0</v>
      </c>
      <c r="H6881">
        <f t="shared" ref="H6881:H6944" si="820">IF(INDEX(D:D,MATCH(DATE(YEAR($C6881)-1,MONTH($C6881),DAY($C6881)),$C:$C,0),1)=0,0,(INDEX(E:E,MATCH(DATE(YEAR($C6881)-1,MONTH($C6881),DAY($C6881)),$C:$C,0),1)+INDEX(E:E,MATCH(DATE(YEAR($C6881)-2,MONTH($C6881),DAY($C6881)),$C:$C,0),1)+INDEX(E:E,MATCH(DATE(YEAR($C6881)-3,MONTH($C6881),DAY($C6881)),$C:$C,0),1)+INDEX(E:E,MATCH(DATE(YEAR($C6881)-4,MONTH($C6881),DAY($C6881)),$C:$C,0),1)+INDEX(E:E,MATCH(DATE(YEAR($C6881)-5,MONTH($C6881),DAY($C6881)),$C:$C,0),1))/5)</f>
        <v>40.915067200548506</v>
      </c>
      <c r="I6881">
        <f t="shared" ref="I6881:I6944" si="821">IF(INDEX(D:D,MATCH(DATE(YEAR($C6881)-1,MONTH($C6881),DAY($C6881)),$C:$C,0),1)=0,0,(INDEX(G:G,MATCH(DATE(YEAR($C6881)-1,MONTH($C6881),DAY($C6881)),$C:$C,0),1)+INDEX(G:G,MATCH(DATE(YEAR($C6881)-2,MONTH($C6881),DAY($C6881)),$C:$C,0),1)+INDEX(G:G,MATCH(DATE(YEAR($C6881)-3,MONTH($C6881),DAY($C6881)),$C:$C,0),1)+INDEX(G:G,MATCH(DATE(YEAR($C6881)-4,MONTH($C6881),DAY($C6881)),$C:$C,0),1)+INDEX(G:G,MATCH(DATE(YEAR($C6881)-5,MONTH($C6881),DAY($C6881)),$C:$C,0),1))/5)</f>
        <v>33.495831947757793</v>
      </c>
      <c r="J6881">
        <f t="shared" si="819"/>
        <v>0</v>
      </c>
      <c r="K6881" s="66"/>
      <c r="M6881" s="66"/>
      <c r="Q6881" s="66"/>
      <c r="S6881" s="6">
        <f t="shared" si="815"/>
        <v>33.495831947757793</v>
      </c>
      <c r="T6881" s="6">
        <f t="shared" si="816"/>
        <v>0</v>
      </c>
      <c r="U6881" s="6">
        <f t="shared" si="817"/>
        <v>40.915067200548506</v>
      </c>
      <c r="V6881" s="6">
        <f t="shared" si="818"/>
        <v>0</v>
      </c>
    </row>
    <row r="6882" spans="1:22">
      <c r="A6882" s="12">
        <f t="shared" si="812"/>
        <v>0</v>
      </c>
      <c r="B6882" t="str">
        <f>YEAR(C6882)&amp;VLOOKUP(MONTH(C6882),lookup!$G$2:$N$13,8)</f>
        <v>2027M02</v>
      </c>
      <c r="C6882" s="7">
        <f t="shared" si="814"/>
        <v>46419</v>
      </c>
      <c r="D6882" s="126">
        <v>0</v>
      </c>
      <c r="E6882">
        <f t="shared" si="811"/>
        <v>0</v>
      </c>
      <c r="F6882" s="126">
        <v>0</v>
      </c>
      <c r="G6882">
        <f t="shared" si="813"/>
        <v>0</v>
      </c>
      <c r="H6882">
        <f t="shared" si="820"/>
        <v>40.944393124276459</v>
      </c>
      <c r="I6882">
        <f t="shared" si="821"/>
        <v>33.507559519378198</v>
      </c>
      <c r="J6882">
        <f t="shared" si="819"/>
        <v>0</v>
      </c>
      <c r="K6882" s="66"/>
      <c r="M6882" s="66"/>
      <c r="Q6882" s="66"/>
      <c r="S6882" s="6">
        <f t="shared" si="815"/>
        <v>33.507559519378198</v>
      </c>
      <c r="T6882" s="6">
        <f t="shared" si="816"/>
        <v>0</v>
      </c>
      <c r="U6882" s="6">
        <f t="shared" si="817"/>
        <v>40.944393124276459</v>
      </c>
      <c r="V6882" s="6">
        <f t="shared" si="818"/>
        <v>0</v>
      </c>
    </row>
    <row r="6883" spans="1:22">
      <c r="A6883" s="12">
        <f t="shared" si="812"/>
        <v>0</v>
      </c>
      <c r="B6883" t="str">
        <f>YEAR(C6883)&amp;VLOOKUP(MONTH(C6883),lookup!$G$2:$N$13,8)</f>
        <v>2027M02</v>
      </c>
      <c r="C6883" s="7">
        <f t="shared" si="814"/>
        <v>46420</v>
      </c>
      <c r="D6883" s="126">
        <v>0</v>
      </c>
      <c r="E6883">
        <f t="shared" si="811"/>
        <v>0</v>
      </c>
      <c r="F6883" s="126">
        <v>0</v>
      </c>
      <c r="G6883">
        <f t="shared" si="813"/>
        <v>0</v>
      </c>
      <c r="H6883">
        <f t="shared" si="820"/>
        <v>40.987041445414413</v>
      </c>
      <c r="I6883">
        <f t="shared" si="821"/>
        <v>33.535316611437658</v>
      </c>
      <c r="J6883">
        <f t="shared" si="819"/>
        <v>0</v>
      </c>
      <c r="K6883" s="66"/>
      <c r="M6883" s="66"/>
      <c r="Q6883" s="66"/>
      <c r="S6883" s="6">
        <f t="shared" si="815"/>
        <v>33.535316611437658</v>
      </c>
      <c r="T6883" s="6">
        <f t="shared" si="816"/>
        <v>0</v>
      </c>
      <c r="U6883" s="6">
        <f t="shared" si="817"/>
        <v>40.987041445414413</v>
      </c>
      <c r="V6883" s="6">
        <f t="shared" si="818"/>
        <v>0</v>
      </c>
    </row>
    <row r="6884" spans="1:22">
      <c r="A6884" s="12">
        <f t="shared" si="812"/>
        <v>0</v>
      </c>
      <c r="B6884" t="str">
        <f>YEAR(C6884)&amp;VLOOKUP(MONTH(C6884),lookup!$G$2:$N$13,8)</f>
        <v>2027M02</v>
      </c>
      <c r="C6884" s="7">
        <f t="shared" si="814"/>
        <v>46421</v>
      </c>
      <c r="D6884" s="126">
        <v>0</v>
      </c>
      <c r="E6884">
        <f t="shared" si="811"/>
        <v>0</v>
      </c>
      <c r="F6884" s="126">
        <v>0</v>
      </c>
      <c r="G6884">
        <f t="shared" si="813"/>
        <v>0</v>
      </c>
      <c r="H6884">
        <f t="shared" si="820"/>
        <v>41.026913473659519</v>
      </c>
      <c r="I6884">
        <f t="shared" si="821"/>
        <v>33.557665036898598</v>
      </c>
      <c r="J6884">
        <f t="shared" si="819"/>
        <v>0</v>
      </c>
      <c r="K6884" s="66"/>
      <c r="M6884" s="66"/>
      <c r="Q6884" s="66"/>
      <c r="S6884" s="6">
        <f t="shared" si="815"/>
        <v>33.557665036898598</v>
      </c>
      <c r="T6884" s="6">
        <f t="shared" si="816"/>
        <v>0</v>
      </c>
      <c r="U6884" s="6">
        <f t="shared" si="817"/>
        <v>41.026913473659519</v>
      </c>
      <c r="V6884" s="6">
        <f t="shared" si="818"/>
        <v>0</v>
      </c>
    </row>
    <row r="6885" spans="1:22">
      <c r="A6885" s="12">
        <f t="shared" si="812"/>
        <v>0</v>
      </c>
      <c r="B6885" t="str">
        <f>YEAR(C6885)&amp;VLOOKUP(MONTH(C6885),lookup!$G$2:$N$13,8)</f>
        <v>2027M02</v>
      </c>
      <c r="C6885" s="7">
        <f t="shared" si="814"/>
        <v>46422</v>
      </c>
      <c r="D6885" s="126">
        <v>0</v>
      </c>
      <c r="E6885">
        <f t="shared" si="811"/>
        <v>0</v>
      </c>
      <c r="F6885" s="126">
        <v>0</v>
      </c>
      <c r="G6885">
        <f t="shared" si="813"/>
        <v>0</v>
      </c>
      <c r="H6885">
        <f t="shared" si="820"/>
        <v>41.068890515834255</v>
      </c>
      <c r="I6885">
        <f t="shared" si="821"/>
        <v>33.583365662902096</v>
      </c>
      <c r="J6885">
        <f t="shared" si="819"/>
        <v>0</v>
      </c>
      <c r="K6885" s="66"/>
      <c r="M6885" s="66"/>
      <c r="Q6885" s="66"/>
      <c r="S6885" s="6">
        <f t="shared" si="815"/>
        <v>33.583365662902096</v>
      </c>
      <c r="T6885" s="6">
        <f t="shared" si="816"/>
        <v>0</v>
      </c>
      <c r="U6885" s="6">
        <f t="shared" si="817"/>
        <v>41.068890515834255</v>
      </c>
      <c r="V6885" s="6">
        <f t="shared" si="818"/>
        <v>0</v>
      </c>
    </row>
    <row r="6886" spans="1:22">
      <c r="A6886" s="12">
        <f t="shared" si="812"/>
        <v>0</v>
      </c>
      <c r="B6886" t="str">
        <f>YEAR(C6886)&amp;VLOOKUP(MONTH(C6886),lookup!$G$2:$N$13,8)</f>
        <v>2027M02</v>
      </c>
      <c r="C6886" s="7">
        <f t="shared" si="814"/>
        <v>46423</v>
      </c>
      <c r="D6886" s="126">
        <v>0</v>
      </c>
      <c r="E6886">
        <f t="shared" si="811"/>
        <v>0</v>
      </c>
      <c r="F6886" s="126">
        <v>0</v>
      </c>
      <c r="G6886">
        <f t="shared" si="813"/>
        <v>0</v>
      </c>
      <c r="H6886">
        <f t="shared" si="820"/>
        <v>41.089562693286958</v>
      </c>
      <c r="I6886">
        <f t="shared" si="821"/>
        <v>33.587064962745778</v>
      </c>
      <c r="J6886">
        <f t="shared" si="819"/>
        <v>0</v>
      </c>
      <c r="K6886" s="66"/>
      <c r="M6886" s="66"/>
      <c r="Q6886" s="66"/>
      <c r="S6886" s="6">
        <f t="shared" si="815"/>
        <v>33.587064962745778</v>
      </c>
      <c r="T6886" s="6">
        <f t="shared" si="816"/>
        <v>0</v>
      </c>
      <c r="U6886" s="6">
        <f t="shared" si="817"/>
        <v>41.089562693286958</v>
      </c>
      <c r="V6886" s="6">
        <f t="shared" si="818"/>
        <v>0</v>
      </c>
    </row>
    <row r="6887" spans="1:22">
      <c r="A6887" s="12">
        <f t="shared" si="812"/>
        <v>0</v>
      </c>
      <c r="B6887" t="str">
        <f>YEAR(C6887)&amp;VLOOKUP(MONTH(C6887),lookup!$G$2:$N$13,8)</f>
        <v>2027M02</v>
      </c>
      <c r="C6887" s="7">
        <f t="shared" si="814"/>
        <v>46424</v>
      </c>
      <c r="D6887" s="126">
        <v>0</v>
      </c>
      <c r="E6887">
        <f t="shared" si="811"/>
        <v>0</v>
      </c>
      <c r="F6887" s="126">
        <v>0</v>
      </c>
      <c r="G6887">
        <f t="shared" si="813"/>
        <v>0</v>
      </c>
      <c r="H6887">
        <f t="shared" si="820"/>
        <v>41.119042708890738</v>
      </c>
      <c r="I6887">
        <f t="shared" si="821"/>
        <v>33.613827960987336</v>
      </c>
      <c r="J6887">
        <f t="shared" si="819"/>
        <v>0</v>
      </c>
      <c r="K6887" s="66"/>
      <c r="M6887" s="66"/>
      <c r="Q6887" s="66"/>
      <c r="S6887" s="6">
        <f t="shared" si="815"/>
        <v>33.613827960987336</v>
      </c>
      <c r="T6887" s="6">
        <f t="shared" si="816"/>
        <v>0</v>
      </c>
      <c r="U6887" s="6">
        <f t="shared" si="817"/>
        <v>41.119042708890746</v>
      </c>
      <c r="V6887" s="6">
        <f t="shared" si="818"/>
        <v>0</v>
      </c>
    </row>
    <row r="6888" spans="1:22">
      <c r="A6888" s="12">
        <f t="shared" si="812"/>
        <v>0</v>
      </c>
      <c r="B6888" t="str">
        <f>YEAR(C6888)&amp;VLOOKUP(MONTH(C6888),lookup!$G$2:$N$13,8)</f>
        <v>2027M02</v>
      </c>
      <c r="C6888" s="7">
        <f t="shared" si="814"/>
        <v>46425</v>
      </c>
      <c r="D6888" s="126">
        <v>0</v>
      </c>
      <c r="E6888">
        <f t="shared" si="811"/>
        <v>0</v>
      </c>
      <c r="F6888" s="126">
        <v>0</v>
      </c>
      <c r="G6888">
        <f t="shared" si="813"/>
        <v>0</v>
      </c>
      <c r="H6888">
        <f t="shared" si="820"/>
        <v>41.138930519558123</v>
      </c>
      <c r="I6888">
        <f t="shared" si="821"/>
        <v>33.619533335822425</v>
      </c>
      <c r="J6888">
        <f t="shared" si="819"/>
        <v>0</v>
      </c>
      <c r="K6888" s="66"/>
      <c r="M6888" s="66"/>
      <c r="Q6888" s="66"/>
      <c r="S6888" s="6">
        <f t="shared" si="815"/>
        <v>33.619533335822425</v>
      </c>
      <c r="T6888" s="6">
        <f t="shared" si="816"/>
        <v>0</v>
      </c>
      <c r="U6888" s="6">
        <f t="shared" si="817"/>
        <v>41.13893051955813</v>
      </c>
      <c r="V6888" s="6">
        <f t="shared" si="818"/>
        <v>0</v>
      </c>
    </row>
    <row r="6889" spans="1:22">
      <c r="A6889" s="12">
        <f t="shared" si="812"/>
        <v>0</v>
      </c>
      <c r="B6889" t="str">
        <f>YEAR(C6889)&amp;VLOOKUP(MONTH(C6889),lookup!$G$2:$N$13,8)</f>
        <v>2027M02</v>
      </c>
      <c r="C6889" s="7">
        <f t="shared" si="814"/>
        <v>46426</v>
      </c>
      <c r="D6889" s="126">
        <v>0</v>
      </c>
      <c r="E6889">
        <f t="shared" si="811"/>
        <v>0</v>
      </c>
      <c r="F6889" s="126">
        <v>0</v>
      </c>
      <c r="G6889">
        <f t="shared" si="813"/>
        <v>0</v>
      </c>
      <c r="H6889">
        <f t="shared" si="820"/>
        <v>41.164819696394645</v>
      </c>
      <c r="I6889">
        <f t="shared" si="821"/>
        <v>33.632624124329752</v>
      </c>
      <c r="J6889">
        <f t="shared" si="819"/>
        <v>0</v>
      </c>
      <c r="K6889" s="66"/>
      <c r="M6889" s="66"/>
      <c r="Q6889" s="66"/>
      <c r="S6889" s="6">
        <f t="shared" si="815"/>
        <v>33.632624124329752</v>
      </c>
      <c r="T6889" s="6">
        <f t="shared" si="816"/>
        <v>0</v>
      </c>
      <c r="U6889" s="6">
        <f t="shared" si="817"/>
        <v>41.164819696394638</v>
      </c>
      <c r="V6889" s="6">
        <f t="shared" si="818"/>
        <v>0</v>
      </c>
    </row>
    <row r="6890" spans="1:22">
      <c r="A6890" s="12">
        <f t="shared" si="812"/>
        <v>0</v>
      </c>
      <c r="B6890" t="str">
        <f>YEAR(C6890)&amp;VLOOKUP(MONTH(C6890),lookup!$G$2:$N$13,8)</f>
        <v>2027M02</v>
      </c>
      <c r="C6890" s="7">
        <f t="shared" si="814"/>
        <v>46427</v>
      </c>
      <c r="D6890" s="126">
        <v>0</v>
      </c>
      <c r="E6890">
        <f t="shared" si="811"/>
        <v>0</v>
      </c>
      <c r="F6890" s="126">
        <v>0</v>
      </c>
      <c r="G6890">
        <f t="shared" si="813"/>
        <v>0</v>
      </c>
      <c r="H6890">
        <f t="shared" si="820"/>
        <v>41.169175135325915</v>
      </c>
      <c r="I6890">
        <f t="shared" si="821"/>
        <v>33.6286581893239</v>
      </c>
      <c r="J6890">
        <f t="shared" si="819"/>
        <v>0</v>
      </c>
      <c r="K6890" s="66"/>
      <c r="M6890" s="66"/>
      <c r="Q6890" s="66"/>
      <c r="S6890" s="6">
        <f t="shared" si="815"/>
        <v>33.6286581893239</v>
      </c>
      <c r="T6890" s="6">
        <f t="shared" si="816"/>
        <v>0</v>
      </c>
      <c r="U6890" s="6">
        <f t="shared" si="817"/>
        <v>41.169175135325915</v>
      </c>
      <c r="V6890" s="6">
        <f t="shared" si="818"/>
        <v>0</v>
      </c>
    </row>
    <row r="6891" spans="1:22">
      <c r="A6891" s="12">
        <f t="shared" si="812"/>
        <v>0</v>
      </c>
      <c r="B6891" t="str">
        <f>YEAR(C6891)&amp;VLOOKUP(MONTH(C6891),lookup!$G$2:$N$13,8)</f>
        <v>2027M02</v>
      </c>
      <c r="C6891" s="7">
        <f t="shared" si="814"/>
        <v>46428</v>
      </c>
      <c r="D6891" s="126">
        <v>0</v>
      </c>
      <c r="E6891">
        <f t="shared" si="811"/>
        <v>0</v>
      </c>
      <c r="F6891" s="126">
        <v>0</v>
      </c>
      <c r="G6891">
        <f t="shared" si="813"/>
        <v>0</v>
      </c>
      <c r="H6891">
        <f t="shared" si="820"/>
        <v>41.18687190266153</v>
      </c>
      <c r="I6891">
        <f t="shared" si="821"/>
        <v>33.639091856959581</v>
      </c>
      <c r="J6891">
        <f t="shared" si="819"/>
        <v>0</v>
      </c>
      <c r="K6891" s="66"/>
      <c r="M6891" s="66"/>
      <c r="Q6891" s="66"/>
      <c r="S6891" s="6">
        <f t="shared" si="815"/>
        <v>33.639091856959581</v>
      </c>
      <c r="T6891" s="6">
        <f t="shared" si="816"/>
        <v>0</v>
      </c>
      <c r="U6891" s="6">
        <f t="shared" si="817"/>
        <v>41.18687190266153</v>
      </c>
      <c r="V6891" s="6">
        <f t="shared" si="818"/>
        <v>0</v>
      </c>
    </row>
    <row r="6892" spans="1:22">
      <c r="A6892" s="12">
        <f t="shared" si="812"/>
        <v>0</v>
      </c>
      <c r="B6892" t="str">
        <f>YEAR(C6892)&amp;VLOOKUP(MONTH(C6892),lookup!$G$2:$N$13,8)</f>
        <v>2027M02</v>
      </c>
      <c r="C6892" s="7">
        <f t="shared" si="814"/>
        <v>46429</v>
      </c>
      <c r="D6892" s="126">
        <v>0</v>
      </c>
      <c r="E6892">
        <f t="shared" si="811"/>
        <v>0</v>
      </c>
      <c r="F6892" s="126">
        <v>0</v>
      </c>
      <c r="G6892">
        <f t="shared" si="813"/>
        <v>0</v>
      </c>
      <c r="H6892">
        <f t="shared" si="820"/>
        <v>41.227665528650974</v>
      </c>
      <c r="I6892">
        <f t="shared" si="821"/>
        <v>33.666792705310939</v>
      </c>
      <c r="J6892">
        <f t="shared" si="819"/>
        <v>0</v>
      </c>
      <c r="K6892" s="66"/>
      <c r="M6892" s="66"/>
      <c r="Q6892" s="66"/>
      <c r="S6892" s="6">
        <f t="shared" si="815"/>
        <v>33.666792705310939</v>
      </c>
      <c r="T6892" s="6">
        <f t="shared" si="816"/>
        <v>0</v>
      </c>
      <c r="U6892" s="6">
        <f t="shared" si="817"/>
        <v>41.227665528650959</v>
      </c>
      <c r="V6892" s="6">
        <f t="shared" si="818"/>
        <v>0</v>
      </c>
    </row>
    <row r="6893" spans="1:22">
      <c r="A6893" s="12">
        <f t="shared" si="812"/>
        <v>0</v>
      </c>
      <c r="B6893" t="str">
        <f>YEAR(C6893)&amp;VLOOKUP(MONTH(C6893),lookup!$G$2:$N$13,8)</f>
        <v>2027M02</v>
      </c>
      <c r="C6893" s="7">
        <f t="shared" si="814"/>
        <v>46430</v>
      </c>
      <c r="D6893" s="126">
        <v>0</v>
      </c>
      <c r="E6893">
        <f t="shared" ref="E6893:E6956" si="822">AVERAGE(SUM(D6886:D6893)/8,SUM(D6888:D6893)/6)</f>
        <v>0</v>
      </c>
      <c r="F6893" s="126">
        <v>0</v>
      </c>
      <c r="G6893">
        <f t="shared" si="813"/>
        <v>0</v>
      </c>
      <c r="H6893">
        <f t="shared" si="820"/>
        <v>41.245272488472224</v>
      </c>
      <c r="I6893">
        <f t="shared" si="821"/>
        <v>33.676746845540691</v>
      </c>
      <c r="J6893">
        <f t="shared" si="819"/>
        <v>0</v>
      </c>
      <c r="K6893" s="66"/>
      <c r="M6893" s="66"/>
      <c r="Q6893" s="66"/>
      <c r="S6893" s="6">
        <f t="shared" si="815"/>
        <v>33.676746845540691</v>
      </c>
      <c r="T6893" s="6">
        <f t="shared" si="816"/>
        <v>0</v>
      </c>
      <c r="U6893" s="6">
        <f t="shared" si="817"/>
        <v>41.245272488472224</v>
      </c>
      <c r="V6893" s="6">
        <f t="shared" si="818"/>
        <v>0</v>
      </c>
    </row>
    <row r="6894" spans="1:22">
      <c r="A6894" s="12">
        <f t="shared" si="812"/>
        <v>0</v>
      </c>
      <c r="B6894" t="str">
        <f>YEAR(C6894)&amp;VLOOKUP(MONTH(C6894),lookup!$G$2:$N$13,8)</f>
        <v>2027M02</v>
      </c>
      <c r="C6894" s="7">
        <f t="shared" si="814"/>
        <v>46431</v>
      </c>
      <c r="D6894" s="126">
        <v>0</v>
      </c>
      <c r="E6894">
        <f t="shared" si="822"/>
        <v>0</v>
      </c>
      <c r="F6894" s="126">
        <v>0</v>
      </c>
      <c r="G6894">
        <f t="shared" si="813"/>
        <v>0</v>
      </c>
      <c r="H6894">
        <f t="shared" si="820"/>
        <v>41.270173350213909</v>
      </c>
      <c r="I6894">
        <f t="shared" si="821"/>
        <v>33.695607794861964</v>
      </c>
      <c r="J6894">
        <f t="shared" si="819"/>
        <v>0</v>
      </c>
      <c r="K6894" s="66"/>
      <c r="M6894" s="66"/>
      <c r="Q6894" s="66"/>
      <c r="S6894" s="6">
        <f t="shared" si="815"/>
        <v>33.695607794861964</v>
      </c>
      <c r="T6894" s="6">
        <f t="shared" si="816"/>
        <v>0</v>
      </c>
      <c r="U6894" s="6">
        <f t="shared" si="817"/>
        <v>41.270173350213909</v>
      </c>
      <c r="V6894" s="6">
        <f t="shared" si="818"/>
        <v>0</v>
      </c>
    </row>
    <row r="6895" spans="1:22">
      <c r="A6895" s="12">
        <f t="shared" si="812"/>
        <v>0</v>
      </c>
      <c r="B6895" t="str">
        <f>YEAR(C6895)&amp;VLOOKUP(MONTH(C6895),lookup!$G$2:$N$13,8)</f>
        <v>2027M02</v>
      </c>
      <c r="C6895" s="7">
        <f t="shared" si="814"/>
        <v>46432</v>
      </c>
      <c r="D6895" s="126">
        <v>0</v>
      </c>
      <c r="E6895">
        <f t="shared" si="822"/>
        <v>0</v>
      </c>
      <c r="F6895" s="126">
        <v>0</v>
      </c>
      <c r="G6895">
        <f t="shared" si="813"/>
        <v>0</v>
      </c>
      <c r="H6895">
        <f t="shared" si="820"/>
        <v>41.311364011021432</v>
      </c>
      <c r="I6895">
        <f t="shared" si="821"/>
        <v>33.725893906186343</v>
      </c>
      <c r="J6895">
        <f t="shared" si="819"/>
        <v>0</v>
      </c>
      <c r="K6895" s="66"/>
      <c r="M6895" s="66"/>
      <c r="Q6895" s="66"/>
      <c r="S6895" s="6">
        <f t="shared" si="815"/>
        <v>33.725893906186343</v>
      </c>
      <c r="T6895" s="6">
        <f t="shared" si="816"/>
        <v>0</v>
      </c>
      <c r="U6895" s="6">
        <f t="shared" si="817"/>
        <v>41.311364011021439</v>
      </c>
      <c r="V6895" s="6">
        <f t="shared" si="818"/>
        <v>0</v>
      </c>
    </row>
    <row r="6896" spans="1:22">
      <c r="A6896" s="12">
        <f t="shared" ref="A6896:A6959" si="823">IF(D6896+D6897=D6896,IF(D6896+D6897&gt;0,1,0),0)</f>
        <v>0</v>
      </c>
      <c r="B6896" t="str">
        <f>YEAR(C6896)&amp;VLOOKUP(MONTH(C6896),lookup!$G$2:$N$13,8)</f>
        <v>2027M02</v>
      </c>
      <c r="C6896" s="7">
        <f t="shared" si="814"/>
        <v>46433</v>
      </c>
      <c r="D6896" s="126">
        <v>0</v>
      </c>
      <c r="E6896">
        <f t="shared" si="822"/>
        <v>0</v>
      </c>
      <c r="F6896" s="126">
        <v>0</v>
      </c>
      <c r="G6896">
        <f t="shared" si="813"/>
        <v>0</v>
      </c>
      <c r="H6896">
        <f t="shared" si="820"/>
        <v>0</v>
      </c>
      <c r="I6896">
        <f t="shared" si="821"/>
        <v>0</v>
      </c>
      <c r="J6896">
        <f t="shared" si="819"/>
        <v>0</v>
      </c>
      <c r="K6896" s="66"/>
      <c r="M6896" s="66"/>
      <c r="Q6896" s="66"/>
      <c r="S6896" s="6">
        <f t="shared" si="815"/>
        <v>32.737395515179415</v>
      </c>
      <c r="T6896" s="6">
        <f t="shared" si="816"/>
        <v>32.737395515179415</v>
      </c>
      <c r="U6896" s="6">
        <f t="shared" si="817"/>
        <v>40.09353219592596</v>
      </c>
      <c r="V6896" s="6">
        <f t="shared" si="818"/>
        <v>40.09353219592596</v>
      </c>
    </row>
    <row r="6897" spans="1:22">
      <c r="A6897" s="12">
        <f t="shared" si="823"/>
        <v>0</v>
      </c>
      <c r="B6897" t="str">
        <f>YEAR(C6897)&amp;VLOOKUP(MONTH(C6897),lookup!$G$2:$N$13,8)</f>
        <v>2027M02</v>
      </c>
      <c r="C6897" s="7">
        <f t="shared" si="814"/>
        <v>46434</v>
      </c>
      <c r="D6897" s="126">
        <v>0</v>
      </c>
      <c r="E6897">
        <f t="shared" si="822"/>
        <v>0</v>
      </c>
      <c r="F6897" s="126">
        <v>0</v>
      </c>
      <c r="G6897">
        <f t="shared" si="813"/>
        <v>0</v>
      </c>
      <c r="H6897">
        <f t="shared" si="820"/>
        <v>0</v>
      </c>
      <c r="I6897">
        <f t="shared" si="821"/>
        <v>0</v>
      </c>
      <c r="J6897">
        <f t="shared" si="819"/>
        <v>0</v>
      </c>
      <c r="K6897" s="66"/>
      <c r="M6897" s="66"/>
      <c r="Q6897" s="66"/>
      <c r="S6897" s="6">
        <f t="shared" si="815"/>
        <v>31.745689711744234</v>
      </c>
      <c r="T6897" s="6">
        <f t="shared" si="816"/>
        <v>31.745689711744234</v>
      </c>
      <c r="U6897" s="6">
        <f t="shared" si="817"/>
        <v>38.865837491565529</v>
      </c>
      <c r="V6897" s="6">
        <f t="shared" si="818"/>
        <v>38.865837491565529</v>
      </c>
    </row>
    <row r="6898" spans="1:22">
      <c r="A6898" s="12">
        <f t="shared" si="823"/>
        <v>0</v>
      </c>
      <c r="B6898" t="str">
        <f>YEAR(C6898)&amp;VLOOKUP(MONTH(C6898),lookup!$G$2:$N$13,8)</f>
        <v>2027M02</v>
      </c>
      <c r="C6898" s="7">
        <f t="shared" si="814"/>
        <v>46435</v>
      </c>
      <c r="D6898" s="126">
        <v>0</v>
      </c>
      <c r="E6898">
        <f t="shared" si="822"/>
        <v>0</v>
      </c>
      <c r="F6898" s="126">
        <v>0</v>
      </c>
      <c r="G6898">
        <f t="shared" si="813"/>
        <v>0</v>
      </c>
      <c r="H6898">
        <f t="shared" si="820"/>
        <v>0</v>
      </c>
      <c r="I6898">
        <f t="shared" si="821"/>
        <v>0</v>
      </c>
      <c r="J6898">
        <f t="shared" si="819"/>
        <v>0</v>
      </c>
      <c r="K6898" s="66"/>
      <c r="M6898" s="66"/>
      <c r="Q6898" s="66"/>
      <c r="S6898" s="6">
        <f t="shared" si="815"/>
        <v>30.771013438321223</v>
      </c>
      <c r="T6898" s="6">
        <f t="shared" si="816"/>
        <v>30.771013438321223</v>
      </c>
      <c r="U6898" s="6">
        <f t="shared" si="817"/>
        <v>37.656570657294345</v>
      </c>
      <c r="V6898" s="6">
        <f t="shared" si="818"/>
        <v>37.656570657294345</v>
      </c>
    </row>
    <row r="6899" spans="1:22">
      <c r="A6899" s="12">
        <f t="shared" si="823"/>
        <v>0</v>
      </c>
      <c r="B6899" t="str">
        <f>YEAR(C6899)&amp;VLOOKUP(MONTH(C6899),lookup!$G$2:$N$13,8)</f>
        <v>2027M02</v>
      </c>
      <c r="C6899" s="7">
        <f t="shared" si="814"/>
        <v>46436</v>
      </c>
      <c r="D6899" s="126">
        <v>0</v>
      </c>
      <c r="E6899">
        <f t="shared" si="822"/>
        <v>0</v>
      </c>
      <c r="F6899" s="126">
        <v>0</v>
      </c>
      <c r="G6899">
        <f t="shared" si="813"/>
        <v>0</v>
      </c>
      <c r="H6899">
        <f t="shared" si="820"/>
        <v>0</v>
      </c>
      <c r="I6899">
        <f t="shared" si="821"/>
        <v>0</v>
      </c>
      <c r="J6899">
        <f t="shared" si="819"/>
        <v>0</v>
      </c>
      <c r="K6899" s="66"/>
      <c r="M6899" s="66"/>
      <c r="Q6899" s="66"/>
      <c r="S6899" s="6">
        <f t="shared" si="815"/>
        <v>29.770868701493885</v>
      </c>
      <c r="T6899" s="6">
        <f t="shared" si="816"/>
        <v>29.770868701493885</v>
      </c>
      <c r="U6899" s="6">
        <f t="shared" si="817"/>
        <v>36.429063838892631</v>
      </c>
      <c r="V6899" s="6">
        <f t="shared" si="818"/>
        <v>36.429063838892631</v>
      </c>
    </row>
    <row r="6900" spans="1:22">
      <c r="A6900" s="12">
        <f t="shared" si="823"/>
        <v>0</v>
      </c>
      <c r="B6900" t="str">
        <f>YEAR(C6900)&amp;VLOOKUP(MONTH(C6900),lookup!$G$2:$N$13,8)</f>
        <v>2027M02</v>
      </c>
      <c r="C6900" s="7">
        <f t="shared" si="814"/>
        <v>46437</v>
      </c>
      <c r="D6900" s="126">
        <v>0</v>
      </c>
      <c r="E6900">
        <f t="shared" si="822"/>
        <v>0</v>
      </c>
      <c r="F6900" s="126">
        <v>0</v>
      </c>
      <c r="G6900">
        <f t="shared" si="813"/>
        <v>0</v>
      </c>
      <c r="H6900">
        <f t="shared" si="820"/>
        <v>0</v>
      </c>
      <c r="I6900">
        <f t="shared" si="821"/>
        <v>0</v>
      </c>
      <c r="J6900">
        <f t="shared" si="819"/>
        <v>0</v>
      </c>
      <c r="K6900" s="66"/>
      <c r="M6900" s="66"/>
      <c r="Q6900" s="66"/>
      <c r="S6900" s="6">
        <f t="shared" si="815"/>
        <v>28.787523923057201</v>
      </c>
      <c r="T6900" s="6">
        <f t="shared" si="816"/>
        <v>28.787523923057201</v>
      </c>
      <c r="U6900" s="6">
        <f t="shared" si="817"/>
        <v>35.212928588503232</v>
      </c>
      <c r="V6900" s="6">
        <f t="shared" si="818"/>
        <v>35.212928588503232</v>
      </c>
    </row>
    <row r="6901" spans="1:22">
      <c r="A6901" s="12">
        <f t="shared" si="823"/>
        <v>0</v>
      </c>
      <c r="B6901" t="str">
        <f>YEAR(C6901)&amp;VLOOKUP(MONTH(C6901),lookup!$G$2:$N$13,8)</f>
        <v>2027M02</v>
      </c>
      <c r="C6901" s="7">
        <f t="shared" si="814"/>
        <v>46438</v>
      </c>
      <c r="D6901" s="126">
        <v>0</v>
      </c>
      <c r="E6901">
        <f t="shared" si="822"/>
        <v>0</v>
      </c>
      <c r="F6901" s="126">
        <v>0</v>
      </c>
      <c r="G6901">
        <f t="shared" si="813"/>
        <v>0</v>
      </c>
      <c r="H6901">
        <f t="shared" si="820"/>
        <v>0</v>
      </c>
      <c r="I6901">
        <f t="shared" si="821"/>
        <v>0</v>
      </c>
      <c r="J6901">
        <f t="shared" si="819"/>
        <v>0</v>
      </c>
      <c r="K6901" s="66"/>
      <c r="M6901" s="66"/>
      <c r="Q6901" s="66"/>
      <c r="S6901" s="6">
        <f t="shared" si="815"/>
        <v>27.792055640914771</v>
      </c>
      <c r="T6901" s="6">
        <f t="shared" si="816"/>
        <v>27.792055640914771</v>
      </c>
      <c r="U6901" s="6">
        <f t="shared" si="817"/>
        <v>33.986611432979878</v>
      </c>
      <c r="V6901" s="6">
        <f t="shared" si="818"/>
        <v>33.986611432979878</v>
      </c>
    </row>
    <row r="6902" spans="1:22">
      <c r="A6902" s="12">
        <f t="shared" si="823"/>
        <v>0</v>
      </c>
      <c r="B6902" t="str">
        <f>YEAR(C6902)&amp;VLOOKUP(MONTH(C6902),lookup!$G$2:$N$13,8)</f>
        <v>2027M02</v>
      </c>
      <c r="C6902" s="7">
        <f t="shared" si="814"/>
        <v>46439</v>
      </c>
      <c r="D6902" s="126">
        <v>0</v>
      </c>
      <c r="E6902">
        <f t="shared" si="822"/>
        <v>0</v>
      </c>
      <c r="F6902" s="126">
        <v>0</v>
      </c>
      <c r="G6902">
        <f t="shared" si="813"/>
        <v>0</v>
      </c>
      <c r="H6902">
        <f t="shared" si="820"/>
        <v>0</v>
      </c>
      <c r="I6902">
        <f t="shared" si="821"/>
        <v>0</v>
      </c>
      <c r="J6902">
        <f t="shared" si="819"/>
        <v>0</v>
      </c>
      <c r="K6902" s="66"/>
      <c r="M6902" s="66"/>
      <c r="Q6902" s="66"/>
      <c r="S6902" s="6">
        <f t="shared" si="815"/>
        <v>27.409814676265171</v>
      </c>
      <c r="T6902" s="6">
        <f t="shared" si="816"/>
        <v>27.409814676265171</v>
      </c>
      <c r="U6902" s="6">
        <f t="shared" si="817"/>
        <v>33.508302987003411</v>
      </c>
      <c r="V6902" s="6">
        <f t="shared" si="818"/>
        <v>33.508302987003411</v>
      </c>
    </row>
    <row r="6903" spans="1:22">
      <c r="A6903" s="12">
        <f t="shared" si="823"/>
        <v>0</v>
      </c>
      <c r="B6903" t="str">
        <f>YEAR(C6903)&amp;VLOOKUP(MONTH(C6903),lookup!$G$2:$N$13,8)</f>
        <v>2027M02</v>
      </c>
      <c r="C6903" s="7">
        <f t="shared" si="814"/>
        <v>46440</v>
      </c>
      <c r="D6903" s="126">
        <v>0</v>
      </c>
      <c r="E6903">
        <f t="shared" si="822"/>
        <v>0</v>
      </c>
      <c r="F6903" s="126">
        <v>0</v>
      </c>
      <c r="G6903">
        <f t="shared" si="813"/>
        <v>0</v>
      </c>
      <c r="H6903">
        <f t="shared" si="820"/>
        <v>0</v>
      </c>
      <c r="I6903">
        <f t="shared" si="821"/>
        <v>0</v>
      </c>
      <c r="J6903">
        <f t="shared" si="819"/>
        <v>0</v>
      </c>
      <c r="K6903" s="66"/>
      <c r="M6903" s="66"/>
      <c r="Q6903" s="66"/>
      <c r="S6903" s="6">
        <f t="shared" si="815"/>
        <v>26.994240488614203</v>
      </c>
      <c r="T6903" s="6">
        <f t="shared" si="816"/>
        <v>26.994240488614203</v>
      </c>
      <c r="U6903" s="6">
        <f t="shared" si="817"/>
        <v>33.00508587280018</v>
      </c>
      <c r="V6903" s="6">
        <f t="shared" si="818"/>
        <v>33.00508587280018</v>
      </c>
    </row>
    <row r="6904" spans="1:22">
      <c r="A6904" s="12">
        <f t="shared" si="823"/>
        <v>0</v>
      </c>
      <c r="B6904" t="str">
        <f>YEAR(C6904)&amp;VLOOKUP(MONTH(C6904),lookup!$G$2:$N$13,8)</f>
        <v>2027M02</v>
      </c>
      <c r="C6904" s="7">
        <f t="shared" si="814"/>
        <v>46441</v>
      </c>
      <c r="D6904" s="126">
        <v>0</v>
      </c>
      <c r="E6904">
        <f t="shared" si="822"/>
        <v>0</v>
      </c>
      <c r="F6904" s="126">
        <v>0</v>
      </c>
      <c r="G6904">
        <f t="shared" si="813"/>
        <v>0</v>
      </c>
      <c r="H6904">
        <f t="shared" si="820"/>
        <v>0</v>
      </c>
      <c r="I6904">
        <f t="shared" si="821"/>
        <v>0</v>
      </c>
      <c r="J6904">
        <f t="shared" si="819"/>
        <v>0</v>
      </c>
      <c r="K6904" s="66"/>
      <c r="M6904" s="66"/>
      <c r="Q6904" s="66"/>
      <c r="S6904" s="6">
        <f t="shared" si="815"/>
        <v>27.048314947094514</v>
      </c>
      <c r="T6904" s="6">
        <f t="shared" si="816"/>
        <v>27.048314947094514</v>
      </c>
      <c r="U6904" s="6">
        <f t="shared" si="817"/>
        <v>33.062043969948846</v>
      </c>
      <c r="V6904" s="6">
        <f t="shared" si="818"/>
        <v>33.062043969948846</v>
      </c>
    </row>
    <row r="6905" spans="1:22">
      <c r="A6905" s="12">
        <f t="shared" si="823"/>
        <v>0</v>
      </c>
      <c r="B6905" t="str">
        <f>YEAR(C6905)&amp;VLOOKUP(MONTH(C6905),lookup!$G$2:$N$13,8)</f>
        <v>2027M02</v>
      </c>
      <c r="C6905" s="7">
        <f t="shared" si="814"/>
        <v>46442</v>
      </c>
      <c r="D6905" s="126">
        <v>0</v>
      </c>
      <c r="E6905">
        <f t="shared" si="822"/>
        <v>0</v>
      </c>
      <c r="F6905" s="126">
        <v>0</v>
      </c>
      <c r="G6905">
        <f t="shared" si="813"/>
        <v>0</v>
      </c>
      <c r="H6905">
        <f t="shared" si="820"/>
        <v>0</v>
      </c>
      <c r="I6905">
        <f t="shared" si="821"/>
        <v>0</v>
      </c>
      <c r="J6905">
        <f t="shared" si="819"/>
        <v>0</v>
      </c>
      <c r="K6905" s="66"/>
      <c r="M6905" s="66"/>
      <c r="Q6905" s="66"/>
      <c r="S6905" s="6">
        <f t="shared" si="815"/>
        <v>27.083339481035843</v>
      </c>
      <c r="T6905" s="6">
        <f t="shared" si="816"/>
        <v>27.083339481035843</v>
      </c>
      <c r="U6905" s="6">
        <f t="shared" si="817"/>
        <v>33.104609458754936</v>
      </c>
      <c r="V6905" s="6">
        <f t="shared" si="818"/>
        <v>33.104609458754936</v>
      </c>
    </row>
    <row r="6906" spans="1:22">
      <c r="A6906" s="12">
        <f t="shared" si="823"/>
        <v>0</v>
      </c>
      <c r="B6906" t="str">
        <f>YEAR(C6906)&amp;VLOOKUP(MONTH(C6906),lookup!$G$2:$N$13,8)</f>
        <v>2027M02</v>
      </c>
      <c r="C6906" s="7">
        <f t="shared" si="814"/>
        <v>46443</v>
      </c>
      <c r="D6906" s="126">
        <v>0</v>
      </c>
      <c r="E6906">
        <f t="shared" si="822"/>
        <v>0</v>
      </c>
      <c r="F6906" s="126">
        <v>0</v>
      </c>
      <c r="G6906">
        <f t="shared" si="813"/>
        <v>0</v>
      </c>
      <c r="H6906">
        <f t="shared" si="820"/>
        <v>0</v>
      </c>
      <c r="I6906">
        <f t="shared" si="821"/>
        <v>0</v>
      </c>
      <c r="J6906">
        <f t="shared" si="819"/>
        <v>0</v>
      </c>
      <c r="K6906" s="66"/>
      <c r="M6906" s="66"/>
      <c r="Q6906" s="66"/>
      <c r="S6906" s="6">
        <f t="shared" si="815"/>
        <v>27.129817025548363</v>
      </c>
      <c r="T6906" s="6">
        <f t="shared" si="816"/>
        <v>27.129817025548363</v>
      </c>
      <c r="U6906" s="6">
        <f t="shared" si="817"/>
        <v>33.15757762353612</v>
      </c>
      <c r="V6906" s="6">
        <f t="shared" si="818"/>
        <v>33.15757762353612</v>
      </c>
    </row>
    <row r="6907" spans="1:22">
      <c r="A6907" s="12">
        <f t="shared" si="823"/>
        <v>0</v>
      </c>
      <c r="B6907" t="str">
        <f>YEAR(C6907)&amp;VLOOKUP(MONTH(C6907),lookup!$G$2:$N$13,8)</f>
        <v>2027M02</v>
      </c>
      <c r="C6907" s="7">
        <f t="shared" si="814"/>
        <v>46444</v>
      </c>
      <c r="D6907" s="126">
        <v>0</v>
      </c>
      <c r="E6907">
        <f t="shared" si="822"/>
        <v>0</v>
      </c>
      <c r="F6907" s="126">
        <v>0</v>
      </c>
      <c r="G6907">
        <f t="shared" si="813"/>
        <v>0</v>
      </c>
      <c r="H6907">
        <f t="shared" si="820"/>
        <v>0</v>
      </c>
      <c r="I6907">
        <f t="shared" si="821"/>
        <v>0</v>
      </c>
      <c r="J6907">
        <f t="shared" si="819"/>
        <v>0</v>
      </c>
      <c r="K6907" s="66"/>
      <c r="M6907" s="66"/>
      <c r="Q6907" s="66"/>
      <c r="S6907" s="6">
        <f t="shared" si="815"/>
        <v>27.164667126289153</v>
      </c>
      <c r="T6907" s="6">
        <f t="shared" si="816"/>
        <v>27.164667126289153</v>
      </c>
      <c r="U6907" s="6">
        <f t="shared" si="817"/>
        <v>33.206322521091032</v>
      </c>
      <c r="V6907" s="6">
        <f t="shared" si="818"/>
        <v>33.206322521091032</v>
      </c>
    </row>
    <row r="6908" spans="1:22">
      <c r="A6908" s="12">
        <f t="shared" si="823"/>
        <v>0</v>
      </c>
      <c r="B6908" t="str">
        <f>YEAR(C6908)&amp;VLOOKUP(MONTH(C6908),lookup!$G$2:$N$13,8)</f>
        <v>2027M02</v>
      </c>
      <c r="C6908" s="7">
        <f t="shared" si="814"/>
        <v>46445</v>
      </c>
      <c r="D6908" s="126">
        <v>0</v>
      </c>
      <c r="E6908">
        <f t="shared" si="822"/>
        <v>0</v>
      </c>
      <c r="F6908" s="126">
        <v>0</v>
      </c>
      <c r="G6908">
        <f t="shared" si="813"/>
        <v>0</v>
      </c>
      <c r="H6908">
        <f t="shared" si="820"/>
        <v>0</v>
      </c>
      <c r="I6908">
        <f t="shared" si="821"/>
        <v>0</v>
      </c>
      <c r="J6908">
        <f t="shared" si="819"/>
        <v>0</v>
      </c>
      <c r="K6908" s="66"/>
      <c r="M6908" s="66"/>
      <c r="Q6908" s="66"/>
      <c r="S6908" s="6">
        <f t="shared" si="815"/>
        <v>27.205756744549994</v>
      </c>
      <c r="T6908" s="6">
        <f t="shared" si="816"/>
        <v>27.205756744549994</v>
      </c>
      <c r="U6908" s="6">
        <f t="shared" si="817"/>
        <v>33.250818141419529</v>
      </c>
      <c r="V6908" s="6">
        <f t="shared" si="818"/>
        <v>33.250818141419529</v>
      </c>
    </row>
    <row r="6909" spans="1:22">
      <c r="A6909" s="12">
        <f t="shared" si="823"/>
        <v>0</v>
      </c>
      <c r="B6909" t="str">
        <f>YEAR(C6909)&amp;VLOOKUP(MONTH(C6909),lookup!$G$2:$N$13,8)</f>
        <v>2027M02</v>
      </c>
      <c r="C6909" s="7">
        <f t="shared" si="814"/>
        <v>46446</v>
      </c>
      <c r="D6909" s="126">
        <v>0</v>
      </c>
      <c r="E6909">
        <f t="shared" si="822"/>
        <v>0</v>
      </c>
      <c r="F6909" s="126">
        <v>0</v>
      </c>
      <c r="G6909">
        <f t="shared" si="813"/>
        <v>0</v>
      </c>
      <c r="H6909">
        <f t="shared" si="820"/>
        <v>0</v>
      </c>
      <c r="I6909">
        <f t="shared" si="821"/>
        <v>0</v>
      </c>
      <c r="J6909">
        <f t="shared" si="819"/>
        <v>0</v>
      </c>
      <c r="K6909" s="66"/>
      <c r="M6909" s="66"/>
      <c r="Q6909" s="66"/>
      <c r="S6909" s="6">
        <f t="shared" si="815"/>
        <v>27.234334450122088</v>
      </c>
      <c r="T6909" s="6">
        <f t="shared" si="816"/>
        <v>27.234334450122088</v>
      </c>
      <c r="U6909" s="6">
        <f t="shared" si="817"/>
        <v>33.292047750577915</v>
      </c>
      <c r="V6909" s="6">
        <f t="shared" si="818"/>
        <v>33.292047750577915</v>
      </c>
    </row>
    <row r="6910" spans="1:22">
      <c r="A6910" s="12">
        <f t="shared" si="823"/>
        <v>0</v>
      </c>
      <c r="B6910" t="str">
        <f>YEAR(C6910)&amp;VLOOKUP(MONTH(C6910),lookup!$G$2:$N$13,8)</f>
        <v>2027M03</v>
      </c>
      <c r="C6910" s="7">
        <f t="shared" si="814"/>
        <v>46447</v>
      </c>
      <c r="D6910" s="126">
        <v>0</v>
      </c>
      <c r="E6910">
        <f t="shared" si="822"/>
        <v>0</v>
      </c>
      <c r="F6910" s="126">
        <v>0</v>
      </c>
      <c r="G6910">
        <f t="shared" si="813"/>
        <v>0</v>
      </c>
      <c r="H6910">
        <f t="shared" si="820"/>
        <v>0</v>
      </c>
      <c r="I6910">
        <f t="shared" si="821"/>
        <v>0</v>
      </c>
      <c r="J6910">
        <f t="shared" si="819"/>
        <v>0</v>
      </c>
      <c r="K6910" s="66"/>
      <c r="M6910" s="66"/>
      <c r="Q6910" s="66"/>
      <c r="S6910" s="6">
        <f t="shared" si="815"/>
        <v>27.267498929201395</v>
      </c>
      <c r="T6910" s="6">
        <f t="shared" si="816"/>
        <v>27.267498929201395</v>
      </c>
      <c r="U6910" s="6">
        <f t="shared" si="817"/>
        <v>33.330439274367407</v>
      </c>
      <c r="V6910" s="6">
        <f t="shared" si="818"/>
        <v>33.330439274367407</v>
      </c>
    </row>
    <row r="6911" spans="1:22">
      <c r="A6911" s="12">
        <f t="shared" si="823"/>
        <v>0</v>
      </c>
      <c r="B6911" t="str">
        <f>YEAR(C6911)&amp;VLOOKUP(MONTH(C6911),lookup!$G$2:$N$13,8)</f>
        <v>2027M03</v>
      </c>
      <c r="C6911" s="7">
        <f t="shared" si="814"/>
        <v>46448</v>
      </c>
      <c r="D6911" s="126">
        <v>0</v>
      </c>
      <c r="E6911">
        <f t="shared" si="822"/>
        <v>0</v>
      </c>
      <c r="F6911" s="126">
        <v>0</v>
      </c>
      <c r="G6911">
        <f t="shared" si="813"/>
        <v>0</v>
      </c>
      <c r="H6911">
        <f t="shared" si="820"/>
        <v>0</v>
      </c>
      <c r="I6911">
        <f t="shared" si="821"/>
        <v>0</v>
      </c>
      <c r="J6911">
        <f t="shared" si="819"/>
        <v>0</v>
      </c>
      <c r="K6911" s="66"/>
      <c r="M6911" s="66"/>
      <c r="Q6911" s="66"/>
      <c r="S6911" s="6">
        <f t="shared" si="815"/>
        <v>27.329330806518151</v>
      </c>
      <c r="T6911" s="6">
        <f t="shared" si="816"/>
        <v>27.329330806518151</v>
      </c>
      <c r="U6911" s="6">
        <f t="shared" si="817"/>
        <v>33.40214430665818</v>
      </c>
      <c r="V6911" s="6">
        <f t="shared" si="818"/>
        <v>33.40214430665818</v>
      </c>
    </row>
    <row r="6912" spans="1:22">
      <c r="A6912" s="12">
        <f t="shared" si="823"/>
        <v>0</v>
      </c>
      <c r="B6912" t="str">
        <f>YEAR(C6912)&amp;VLOOKUP(MONTH(C6912),lookup!$G$2:$N$13,8)</f>
        <v>2027M03</v>
      </c>
      <c r="C6912" s="7">
        <f t="shared" si="814"/>
        <v>46449</v>
      </c>
      <c r="D6912" s="126">
        <v>0</v>
      </c>
      <c r="E6912">
        <f t="shared" si="822"/>
        <v>0</v>
      </c>
      <c r="F6912" s="126">
        <v>0</v>
      </c>
      <c r="G6912">
        <f t="shared" si="813"/>
        <v>0</v>
      </c>
      <c r="H6912">
        <f t="shared" si="820"/>
        <v>0</v>
      </c>
      <c r="I6912">
        <f t="shared" si="821"/>
        <v>0</v>
      </c>
      <c r="J6912">
        <f t="shared" si="819"/>
        <v>0</v>
      </c>
      <c r="K6912" s="66"/>
      <c r="M6912" s="66"/>
      <c r="Q6912" s="66"/>
      <c r="S6912" s="6">
        <f t="shared" si="815"/>
        <v>27.368008792179893</v>
      </c>
      <c r="T6912" s="6">
        <f t="shared" si="816"/>
        <v>27.368008792179893</v>
      </c>
      <c r="U6912" s="6">
        <f t="shared" si="817"/>
        <v>33.445822318661598</v>
      </c>
      <c r="V6912" s="6">
        <f t="shared" si="818"/>
        <v>33.445822318661598</v>
      </c>
    </row>
    <row r="6913" spans="1:22">
      <c r="A6913" s="12">
        <f t="shared" si="823"/>
        <v>0</v>
      </c>
      <c r="B6913" t="str">
        <f>YEAR(C6913)&amp;VLOOKUP(MONTH(C6913),lookup!$G$2:$N$13,8)</f>
        <v>2027M03</v>
      </c>
      <c r="C6913" s="7">
        <f t="shared" si="814"/>
        <v>46450</v>
      </c>
      <c r="D6913" s="126">
        <v>0</v>
      </c>
      <c r="E6913">
        <f t="shared" si="822"/>
        <v>0</v>
      </c>
      <c r="F6913" s="126">
        <v>0</v>
      </c>
      <c r="G6913">
        <f t="shared" si="813"/>
        <v>0</v>
      </c>
      <c r="H6913">
        <f t="shared" si="820"/>
        <v>0</v>
      </c>
      <c r="I6913">
        <f t="shared" si="821"/>
        <v>0</v>
      </c>
      <c r="J6913">
        <f t="shared" si="819"/>
        <v>0</v>
      </c>
      <c r="K6913" s="66"/>
      <c r="M6913" s="66"/>
      <c r="Q6913" s="66"/>
      <c r="S6913" s="6">
        <f t="shared" si="815"/>
        <v>27.415835484495574</v>
      </c>
      <c r="T6913" s="6">
        <f t="shared" si="816"/>
        <v>27.415835484495574</v>
      </c>
      <c r="U6913" s="6">
        <f t="shared" si="817"/>
        <v>33.501313973811925</v>
      </c>
      <c r="V6913" s="6">
        <f t="shared" si="818"/>
        <v>33.501313973811925</v>
      </c>
    </row>
    <row r="6914" spans="1:22">
      <c r="A6914" s="12">
        <f t="shared" si="823"/>
        <v>0</v>
      </c>
      <c r="B6914" t="str">
        <f>YEAR(C6914)&amp;VLOOKUP(MONTH(C6914),lookup!$G$2:$N$13,8)</f>
        <v>2027M03</v>
      </c>
      <c r="C6914" s="7">
        <f t="shared" si="814"/>
        <v>46451</v>
      </c>
      <c r="D6914" s="126">
        <v>0</v>
      </c>
      <c r="E6914">
        <f t="shared" si="822"/>
        <v>0</v>
      </c>
      <c r="F6914" s="126">
        <v>0</v>
      </c>
      <c r="G6914">
        <f t="shared" si="813"/>
        <v>0</v>
      </c>
      <c r="H6914">
        <f t="shared" si="820"/>
        <v>0</v>
      </c>
      <c r="I6914">
        <f t="shared" si="821"/>
        <v>0</v>
      </c>
      <c r="J6914">
        <f t="shared" si="819"/>
        <v>0</v>
      </c>
      <c r="K6914" s="66"/>
      <c r="M6914" s="66"/>
      <c r="Q6914" s="66"/>
      <c r="S6914" s="6">
        <f t="shared" si="815"/>
        <v>27.460708800952752</v>
      </c>
      <c r="T6914" s="6">
        <f t="shared" si="816"/>
        <v>27.460708800952752</v>
      </c>
      <c r="U6914" s="6">
        <f t="shared" si="817"/>
        <v>33.554593416796038</v>
      </c>
      <c r="V6914" s="6">
        <f t="shared" si="818"/>
        <v>33.554593416796038</v>
      </c>
    </row>
    <row r="6915" spans="1:22">
      <c r="A6915" s="12">
        <f t="shared" si="823"/>
        <v>0</v>
      </c>
      <c r="B6915" t="str">
        <f>YEAR(C6915)&amp;VLOOKUP(MONTH(C6915),lookup!$G$2:$N$13,8)</f>
        <v>2027M03</v>
      </c>
      <c r="C6915" s="7">
        <f t="shared" si="814"/>
        <v>46452</v>
      </c>
      <c r="D6915" s="126">
        <v>0</v>
      </c>
      <c r="E6915">
        <f t="shared" si="822"/>
        <v>0</v>
      </c>
      <c r="F6915" s="126">
        <v>0</v>
      </c>
      <c r="G6915">
        <f t="shared" si="813"/>
        <v>0</v>
      </c>
      <c r="H6915">
        <f t="shared" si="820"/>
        <v>0</v>
      </c>
      <c r="I6915">
        <f t="shared" si="821"/>
        <v>0</v>
      </c>
      <c r="J6915">
        <f t="shared" si="819"/>
        <v>0</v>
      </c>
      <c r="K6915" s="66"/>
      <c r="M6915" s="66"/>
      <c r="Q6915" s="66"/>
      <c r="S6915" s="6">
        <f t="shared" si="815"/>
        <v>27.523467320409829</v>
      </c>
      <c r="T6915" s="6">
        <f t="shared" si="816"/>
        <v>27.523467320409829</v>
      </c>
      <c r="U6915" s="6">
        <f t="shared" si="817"/>
        <v>33.621386083713801</v>
      </c>
      <c r="V6915" s="6">
        <f t="shared" si="818"/>
        <v>33.621386083713801</v>
      </c>
    </row>
    <row r="6916" spans="1:22">
      <c r="A6916" s="12">
        <f t="shared" si="823"/>
        <v>0</v>
      </c>
      <c r="B6916" t="str">
        <f>YEAR(C6916)&amp;VLOOKUP(MONTH(C6916),lookup!$G$2:$N$13,8)</f>
        <v>2027M03</v>
      </c>
      <c r="C6916" s="7">
        <f t="shared" si="814"/>
        <v>46453</v>
      </c>
      <c r="D6916" s="126">
        <v>0</v>
      </c>
      <c r="E6916">
        <f t="shared" si="822"/>
        <v>0</v>
      </c>
      <c r="F6916" s="126">
        <v>0</v>
      </c>
      <c r="G6916">
        <f t="shared" si="813"/>
        <v>0</v>
      </c>
      <c r="H6916">
        <f t="shared" si="820"/>
        <v>0</v>
      </c>
      <c r="I6916">
        <f t="shared" si="821"/>
        <v>0</v>
      </c>
      <c r="J6916">
        <f t="shared" si="819"/>
        <v>0</v>
      </c>
      <c r="K6916" s="66"/>
      <c r="M6916" s="66"/>
      <c r="Q6916" s="66"/>
      <c r="S6916" s="6">
        <f t="shared" si="815"/>
        <v>27.556896344998911</v>
      </c>
      <c r="T6916" s="6">
        <f t="shared" si="816"/>
        <v>27.556896344998911</v>
      </c>
      <c r="U6916" s="6">
        <f t="shared" si="817"/>
        <v>33.660117911718814</v>
      </c>
      <c r="V6916" s="6">
        <f t="shared" si="818"/>
        <v>33.660117911718814</v>
      </c>
    </row>
    <row r="6917" spans="1:22">
      <c r="A6917" s="12">
        <f t="shared" si="823"/>
        <v>0</v>
      </c>
      <c r="B6917" t="str">
        <f>YEAR(C6917)&amp;VLOOKUP(MONTH(C6917),lookup!$G$2:$N$13,8)</f>
        <v>2027M03</v>
      </c>
      <c r="C6917" s="7">
        <f t="shared" si="814"/>
        <v>46454</v>
      </c>
      <c r="D6917" s="126">
        <v>0</v>
      </c>
      <c r="E6917">
        <f t="shared" si="822"/>
        <v>0</v>
      </c>
      <c r="F6917" s="126">
        <v>0</v>
      </c>
      <c r="G6917">
        <f t="shared" si="813"/>
        <v>0</v>
      </c>
      <c r="H6917">
        <f t="shared" si="820"/>
        <v>0</v>
      </c>
      <c r="I6917">
        <f t="shared" si="821"/>
        <v>0</v>
      </c>
      <c r="J6917">
        <f t="shared" si="819"/>
        <v>0</v>
      </c>
      <c r="K6917" s="66"/>
      <c r="M6917" s="66"/>
      <c r="Q6917" s="66"/>
      <c r="S6917" s="6">
        <f t="shared" si="815"/>
        <v>27.609598780096441</v>
      </c>
      <c r="T6917" s="6">
        <f t="shared" si="816"/>
        <v>27.609598780096441</v>
      </c>
      <c r="U6917" s="6">
        <f t="shared" si="817"/>
        <v>33.720323481607068</v>
      </c>
      <c r="V6917" s="6">
        <f t="shared" si="818"/>
        <v>33.720323481607068</v>
      </c>
    </row>
    <row r="6918" spans="1:22">
      <c r="A6918" s="12">
        <f t="shared" si="823"/>
        <v>0</v>
      </c>
      <c r="B6918" t="str">
        <f>YEAR(C6918)&amp;VLOOKUP(MONTH(C6918),lookup!$G$2:$N$13,8)</f>
        <v>2027M03</v>
      </c>
      <c r="C6918" s="7">
        <f t="shared" si="814"/>
        <v>46455</v>
      </c>
      <c r="D6918" s="126">
        <v>0</v>
      </c>
      <c r="E6918">
        <f t="shared" si="822"/>
        <v>0</v>
      </c>
      <c r="F6918" s="126">
        <v>0</v>
      </c>
      <c r="G6918">
        <f t="shared" si="813"/>
        <v>0</v>
      </c>
      <c r="H6918">
        <f t="shared" si="820"/>
        <v>0</v>
      </c>
      <c r="I6918">
        <f t="shared" si="821"/>
        <v>0</v>
      </c>
      <c r="J6918">
        <f t="shared" si="819"/>
        <v>0</v>
      </c>
      <c r="K6918" s="66"/>
      <c r="M6918" s="66"/>
      <c r="Q6918" s="66"/>
      <c r="S6918" s="6">
        <f t="shared" si="815"/>
        <v>27.627285801790247</v>
      </c>
      <c r="T6918" s="6">
        <f t="shared" si="816"/>
        <v>27.627285801790247</v>
      </c>
      <c r="U6918" s="6">
        <f t="shared" si="817"/>
        <v>33.74592315403688</v>
      </c>
      <c r="V6918" s="6">
        <f t="shared" si="818"/>
        <v>33.74592315403688</v>
      </c>
    </row>
    <row r="6919" spans="1:22">
      <c r="A6919" s="12">
        <f t="shared" si="823"/>
        <v>0</v>
      </c>
      <c r="B6919" t="str">
        <f>YEAR(C6919)&amp;VLOOKUP(MONTH(C6919),lookup!$G$2:$N$13,8)</f>
        <v>2027M03</v>
      </c>
      <c r="C6919" s="7">
        <f t="shared" si="814"/>
        <v>46456</v>
      </c>
      <c r="D6919" s="126">
        <v>0</v>
      </c>
      <c r="E6919">
        <f t="shared" si="822"/>
        <v>0</v>
      </c>
      <c r="F6919" s="126">
        <v>0</v>
      </c>
      <c r="G6919">
        <f t="shared" si="813"/>
        <v>0</v>
      </c>
      <c r="H6919">
        <f t="shared" si="820"/>
        <v>0</v>
      </c>
      <c r="I6919">
        <f t="shared" si="821"/>
        <v>0</v>
      </c>
      <c r="J6919">
        <f t="shared" si="819"/>
        <v>0</v>
      </c>
      <c r="K6919" s="66"/>
      <c r="M6919" s="66"/>
      <c r="Q6919" s="66"/>
      <c r="S6919" s="6">
        <f t="shared" si="815"/>
        <v>27.658896598441771</v>
      </c>
      <c r="T6919" s="6">
        <f t="shared" si="816"/>
        <v>27.658896598441771</v>
      </c>
      <c r="U6919" s="6">
        <f t="shared" si="817"/>
        <v>33.781685241698675</v>
      </c>
      <c r="V6919" s="6">
        <f t="shared" si="818"/>
        <v>33.781685241698675</v>
      </c>
    </row>
    <row r="6920" spans="1:22">
      <c r="A6920" s="12">
        <f t="shared" si="823"/>
        <v>0</v>
      </c>
      <c r="B6920" t="str">
        <f>YEAR(C6920)&amp;VLOOKUP(MONTH(C6920),lookup!$G$2:$N$13,8)</f>
        <v>2027M03</v>
      </c>
      <c r="C6920" s="7">
        <f t="shared" si="814"/>
        <v>46457</v>
      </c>
      <c r="D6920" s="126">
        <v>0</v>
      </c>
      <c r="E6920">
        <f t="shared" si="822"/>
        <v>0</v>
      </c>
      <c r="F6920" s="126">
        <v>0</v>
      </c>
      <c r="G6920">
        <f t="shared" ref="G6920:G6983" si="824">AVERAGE(SUM(F6913:F6920)/8,SUM(F6915:F6920)/6)</f>
        <v>0</v>
      </c>
      <c r="H6920">
        <f t="shared" si="820"/>
        <v>0</v>
      </c>
      <c r="I6920">
        <f t="shared" si="821"/>
        <v>0</v>
      </c>
      <c r="J6920">
        <f t="shared" si="819"/>
        <v>0</v>
      </c>
      <c r="K6920" s="66"/>
      <c r="M6920" s="66"/>
      <c r="Q6920" s="66"/>
      <c r="S6920" s="6">
        <f t="shared" si="815"/>
        <v>27.696906319619977</v>
      </c>
      <c r="T6920" s="6">
        <f t="shared" si="816"/>
        <v>27.696906319619977</v>
      </c>
      <c r="U6920" s="6">
        <f t="shared" si="817"/>
        <v>33.821186182446795</v>
      </c>
      <c r="V6920" s="6">
        <f t="shared" si="818"/>
        <v>33.821186182446795</v>
      </c>
    </row>
    <row r="6921" spans="1:22">
      <c r="A6921" s="12">
        <f t="shared" si="823"/>
        <v>0</v>
      </c>
      <c r="B6921" t="str">
        <f>YEAR(C6921)&amp;VLOOKUP(MONTH(C6921),lookup!$G$2:$N$13,8)</f>
        <v>2027M03</v>
      </c>
      <c r="C6921" s="7">
        <f t="shared" si="814"/>
        <v>46458</v>
      </c>
      <c r="D6921" s="126">
        <v>0</v>
      </c>
      <c r="E6921">
        <f t="shared" si="822"/>
        <v>0</v>
      </c>
      <c r="F6921" s="126">
        <v>0</v>
      </c>
      <c r="G6921">
        <f t="shared" si="824"/>
        <v>0</v>
      </c>
      <c r="H6921">
        <f t="shared" si="820"/>
        <v>0</v>
      </c>
      <c r="I6921">
        <f t="shared" si="821"/>
        <v>0</v>
      </c>
      <c r="J6921">
        <f t="shared" si="819"/>
        <v>0</v>
      </c>
      <c r="K6921" s="66"/>
      <c r="M6921" s="66"/>
      <c r="Q6921" s="66"/>
      <c r="S6921" s="6">
        <f t="shared" si="815"/>
        <v>27.74333233303097</v>
      </c>
      <c r="T6921" s="6">
        <f t="shared" si="816"/>
        <v>27.74333233303097</v>
      </c>
      <c r="U6921" s="6">
        <f t="shared" si="817"/>
        <v>33.87494656560979</v>
      </c>
      <c r="V6921" s="6">
        <f t="shared" si="818"/>
        <v>33.87494656560979</v>
      </c>
    </row>
    <row r="6922" spans="1:22">
      <c r="A6922" s="12">
        <f t="shared" si="823"/>
        <v>0</v>
      </c>
      <c r="B6922" t="str">
        <f>YEAR(C6922)&amp;VLOOKUP(MONTH(C6922),lookup!$G$2:$N$13,8)</f>
        <v>2027M03</v>
      </c>
      <c r="C6922" s="7">
        <f t="shared" si="814"/>
        <v>46459</v>
      </c>
      <c r="D6922" s="126">
        <v>0</v>
      </c>
      <c r="E6922">
        <f t="shared" si="822"/>
        <v>0</v>
      </c>
      <c r="F6922" s="126">
        <v>0</v>
      </c>
      <c r="G6922">
        <f t="shared" si="824"/>
        <v>0</v>
      </c>
      <c r="H6922">
        <f t="shared" si="820"/>
        <v>0</v>
      </c>
      <c r="I6922">
        <f t="shared" si="821"/>
        <v>0</v>
      </c>
      <c r="J6922">
        <f t="shared" si="819"/>
        <v>0</v>
      </c>
      <c r="K6922" s="66"/>
      <c r="M6922" s="66"/>
      <c r="Q6922" s="66"/>
      <c r="S6922" s="6">
        <f t="shared" si="815"/>
        <v>27.777818369063233</v>
      </c>
      <c r="T6922" s="6">
        <f t="shared" si="816"/>
        <v>27.777818369063233</v>
      </c>
      <c r="U6922" s="6">
        <f t="shared" si="817"/>
        <v>33.915828063814992</v>
      </c>
      <c r="V6922" s="6">
        <f t="shared" si="818"/>
        <v>33.915828063814992</v>
      </c>
    </row>
    <row r="6923" spans="1:22">
      <c r="A6923" s="12">
        <f t="shared" si="823"/>
        <v>0</v>
      </c>
      <c r="B6923" t="str">
        <f>YEAR(C6923)&amp;VLOOKUP(MONTH(C6923),lookup!$G$2:$N$13,8)</f>
        <v>2027M03</v>
      </c>
      <c r="C6923" s="7">
        <f t="shared" si="814"/>
        <v>46460</v>
      </c>
      <c r="D6923" s="126">
        <v>0</v>
      </c>
      <c r="E6923">
        <f t="shared" si="822"/>
        <v>0</v>
      </c>
      <c r="F6923" s="126">
        <v>0</v>
      </c>
      <c r="G6923">
        <f t="shared" si="824"/>
        <v>0</v>
      </c>
      <c r="H6923">
        <f t="shared" si="820"/>
        <v>0</v>
      </c>
      <c r="I6923">
        <f t="shared" si="821"/>
        <v>0</v>
      </c>
      <c r="J6923">
        <f t="shared" si="819"/>
        <v>0</v>
      </c>
      <c r="K6923" s="66"/>
      <c r="M6923" s="66"/>
      <c r="Q6923" s="66"/>
      <c r="S6923" s="6">
        <f t="shared" si="815"/>
        <v>27.823911871625036</v>
      </c>
      <c r="T6923" s="6">
        <f t="shared" si="816"/>
        <v>27.823911871625036</v>
      </c>
      <c r="U6923" s="6">
        <f t="shared" si="817"/>
        <v>33.968568590272461</v>
      </c>
      <c r="V6923" s="6">
        <f t="shared" si="818"/>
        <v>33.968568590272461</v>
      </c>
    </row>
    <row r="6924" spans="1:22">
      <c r="A6924" s="12">
        <f t="shared" si="823"/>
        <v>0</v>
      </c>
      <c r="B6924" t="str">
        <f>YEAR(C6924)&amp;VLOOKUP(MONTH(C6924),lookup!$G$2:$N$13,8)</f>
        <v>2027M03</v>
      </c>
      <c r="C6924" s="7">
        <f t="shared" ref="C6924:C6987" si="825">C6923+1</f>
        <v>46461</v>
      </c>
      <c r="D6924" s="126">
        <v>0</v>
      </c>
      <c r="E6924">
        <f t="shared" si="822"/>
        <v>0</v>
      </c>
      <c r="F6924" s="126">
        <v>0</v>
      </c>
      <c r="G6924">
        <f t="shared" si="824"/>
        <v>0</v>
      </c>
      <c r="H6924">
        <f t="shared" si="820"/>
        <v>0</v>
      </c>
      <c r="I6924">
        <f t="shared" si="821"/>
        <v>0</v>
      </c>
      <c r="J6924">
        <f t="shared" si="819"/>
        <v>0</v>
      </c>
      <c r="K6924" s="66"/>
      <c r="M6924" s="66"/>
      <c r="Q6924" s="66"/>
      <c r="S6924" s="6">
        <f t="shared" si="815"/>
        <v>27.857713347807383</v>
      </c>
      <c r="T6924" s="6">
        <f t="shared" si="816"/>
        <v>27.857713347807383</v>
      </c>
      <c r="U6924" s="6">
        <f t="shared" si="817"/>
        <v>34.014260787902273</v>
      </c>
      <c r="V6924" s="6">
        <f t="shared" si="818"/>
        <v>34.014260787902273</v>
      </c>
    </row>
    <row r="6925" spans="1:22">
      <c r="A6925" s="12">
        <f t="shared" si="823"/>
        <v>0</v>
      </c>
      <c r="B6925" t="str">
        <f>YEAR(C6925)&amp;VLOOKUP(MONTH(C6925),lookup!$G$2:$N$13,8)</f>
        <v>2027M03</v>
      </c>
      <c r="C6925" s="7">
        <f t="shared" si="825"/>
        <v>46462</v>
      </c>
      <c r="D6925" s="126">
        <v>0</v>
      </c>
      <c r="E6925">
        <f t="shared" si="822"/>
        <v>0</v>
      </c>
      <c r="F6925" s="126">
        <v>0</v>
      </c>
      <c r="G6925">
        <f t="shared" si="824"/>
        <v>0</v>
      </c>
      <c r="H6925">
        <f t="shared" si="820"/>
        <v>0</v>
      </c>
      <c r="I6925">
        <f t="shared" si="821"/>
        <v>0</v>
      </c>
      <c r="J6925">
        <f t="shared" si="819"/>
        <v>0</v>
      </c>
      <c r="K6925" s="66"/>
      <c r="M6925" s="66"/>
      <c r="Q6925" s="66"/>
      <c r="S6925" s="6">
        <f t="shared" si="815"/>
        <v>27.90127278158791</v>
      </c>
      <c r="T6925" s="6">
        <f t="shared" si="816"/>
        <v>27.90127278158791</v>
      </c>
      <c r="U6925" s="6">
        <f t="shared" si="817"/>
        <v>34.066346633777933</v>
      </c>
      <c r="V6925" s="6">
        <f t="shared" si="818"/>
        <v>34.066346633777933</v>
      </c>
    </row>
    <row r="6926" spans="1:22">
      <c r="A6926" s="12">
        <f t="shared" si="823"/>
        <v>0</v>
      </c>
      <c r="B6926" t="str">
        <f>YEAR(C6926)&amp;VLOOKUP(MONTH(C6926),lookup!$G$2:$N$13,8)</f>
        <v>2027M03</v>
      </c>
      <c r="C6926" s="7">
        <f t="shared" si="825"/>
        <v>46463</v>
      </c>
      <c r="D6926" s="126">
        <v>0</v>
      </c>
      <c r="E6926">
        <f t="shared" si="822"/>
        <v>0</v>
      </c>
      <c r="F6926" s="126">
        <v>0</v>
      </c>
      <c r="G6926">
        <f t="shared" si="824"/>
        <v>0</v>
      </c>
      <c r="H6926">
        <f t="shared" si="820"/>
        <v>0</v>
      </c>
      <c r="I6926">
        <f t="shared" si="821"/>
        <v>0</v>
      </c>
      <c r="J6926">
        <f t="shared" si="819"/>
        <v>0</v>
      </c>
      <c r="K6926" s="66"/>
      <c r="M6926" s="66"/>
      <c r="Q6926" s="66"/>
      <c r="S6926" s="6">
        <f t="shared" si="815"/>
        <v>27.942555192143868</v>
      </c>
      <c r="T6926" s="6">
        <f t="shared" si="816"/>
        <v>27.942555192143868</v>
      </c>
      <c r="U6926" s="6">
        <f t="shared" si="817"/>
        <v>34.118923147448228</v>
      </c>
      <c r="V6926" s="6">
        <f t="shared" si="818"/>
        <v>34.118923147448228</v>
      </c>
    </row>
    <row r="6927" spans="1:22">
      <c r="A6927" s="12">
        <f t="shared" si="823"/>
        <v>0</v>
      </c>
      <c r="B6927" t="str">
        <f>YEAR(C6927)&amp;VLOOKUP(MONTH(C6927),lookup!$G$2:$N$13,8)</f>
        <v>2027M03</v>
      </c>
      <c r="C6927" s="7">
        <f t="shared" si="825"/>
        <v>46464</v>
      </c>
      <c r="D6927" s="126">
        <v>0</v>
      </c>
      <c r="E6927">
        <f t="shared" si="822"/>
        <v>0</v>
      </c>
      <c r="F6927" s="126">
        <v>0</v>
      </c>
      <c r="G6927">
        <f t="shared" si="824"/>
        <v>0</v>
      </c>
      <c r="H6927">
        <f t="shared" si="820"/>
        <v>0</v>
      </c>
      <c r="I6927">
        <f t="shared" si="821"/>
        <v>0</v>
      </c>
      <c r="J6927">
        <f t="shared" si="819"/>
        <v>0</v>
      </c>
      <c r="K6927" s="66"/>
      <c r="M6927" s="66"/>
      <c r="Q6927" s="66"/>
      <c r="S6927" s="6">
        <f t="shared" si="815"/>
        <v>28.010227761552521</v>
      </c>
      <c r="T6927" s="6">
        <f t="shared" si="816"/>
        <v>28.010227761552521</v>
      </c>
      <c r="U6927" s="6">
        <f t="shared" si="817"/>
        <v>34.196448466865448</v>
      </c>
      <c r="V6927" s="6">
        <f t="shared" si="818"/>
        <v>34.196448466865448</v>
      </c>
    </row>
    <row r="6928" spans="1:22">
      <c r="A6928" s="12">
        <f t="shared" si="823"/>
        <v>0</v>
      </c>
      <c r="B6928" t="str">
        <f>YEAR(C6928)&amp;VLOOKUP(MONTH(C6928),lookup!$G$2:$N$13,8)</f>
        <v>2027M03</v>
      </c>
      <c r="C6928" s="7">
        <f t="shared" si="825"/>
        <v>46465</v>
      </c>
      <c r="D6928" s="126">
        <v>0</v>
      </c>
      <c r="E6928">
        <f t="shared" si="822"/>
        <v>0</v>
      </c>
      <c r="F6928" s="126">
        <v>0</v>
      </c>
      <c r="G6928">
        <f t="shared" si="824"/>
        <v>0</v>
      </c>
      <c r="H6928">
        <f t="shared" si="820"/>
        <v>0</v>
      </c>
      <c r="I6928">
        <f t="shared" si="821"/>
        <v>0</v>
      </c>
      <c r="J6928">
        <f t="shared" si="819"/>
        <v>0</v>
      </c>
      <c r="K6928" s="66"/>
      <c r="M6928" s="66"/>
      <c r="Q6928" s="66"/>
      <c r="S6928" s="6">
        <f t="shared" si="815"/>
        <v>28.071240260319748</v>
      </c>
      <c r="T6928" s="6">
        <f t="shared" si="816"/>
        <v>28.071240260319748</v>
      </c>
      <c r="U6928" s="6">
        <f t="shared" si="817"/>
        <v>34.271548692458381</v>
      </c>
      <c r="V6928" s="6">
        <f t="shared" si="818"/>
        <v>34.271548692458381</v>
      </c>
    </row>
    <row r="6929" spans="1:22">
      <c r="A6929" s="12">
        <f t="shared" si="823"/>
        <v>0</v>
      </c>
      <c r="B6929" t="str">
        <f>YEAR(C6929)&amp;VLOOKUP(MONTH(C6929),lookup!$G$2:$N$13,8)</f>
        <v>2027M03</v>
      </c>
      <c r="C6929" s="7">
        <f t="shared" si="825"/>
        <v>46466</v>
      </c>
      <c r="D6929" s="126">
        <v>0</v>
      </c>
      <c r="E6929">
        <f t="shared" si="822"/>
        <v>0</v>
      </c>
      <c r="F6929" s="126">
        <v>0</v>
      </c>
      <c r="G6929">
        <f t="shared" si="824"/>
        <v>0</v>
      </c>
      <c r="H6929">
        <f t="shared" si="820"/>
        <v>0</v>
      </c>
      <c r="I6929">
        <f t="shared" si="821"/>
        <v>0</v>
      </c>
      <c r="J6929">
        <f t="shared" si="819"/>
        <v>0</v>
      </c>
      <c r="K6929" s="66"/>
      <c r="M6929" s="66"/>
      <c r="Q6929" s="66"/>
      <c r="S6929" s="6">
        <f t="shared" si="815"/>
        <v>28.098921959013399</v>
      </c>
      <c r="T6929" s="6">
        <f t="shared" si="816"/>
        <v>28.098921959013399</v>
      </c>
      <c r="U6929" s="6">
        <f t="shared" si="817"/>
        <v>34.309568229298485</v>
      </c>
      <c r="V6929" s="6">
        <f t="shared" si="818"/>
        <v>34.309568229298485</v>
      </c>
    </row>
    <row r="6930" spans="1:22">
      <c r="A6930" s="12">
        <f t="shared" si="823"/>
        <v>0</v>
      </c>
      <c r="B6930" t="str">
        <f>YEAR(C6930)&amp;VLOOKUP(MONTH(C6930),lookup!$G$2:$N$13,8)</f>
        <v>2027M03</v>
      </c>
      <c r="C6930" s="7">
        <f t="shared" si="825"/>
        <v>46467</v>
      </c>
      <c r="D6930" s="126">
        <v>0</v>
      </c>
      <c r="E6930">
        <f t="shared" si="822"/>
        <v>0</v>
      </c>
      <c r="F6930" s="126">
        <v>0</v>
      </c>
      <c r="G6930">
        <f t="shared" si="824"/>
        <v>0</v>
      </c>
      <c r="H6930">
        <f t="shared" si="820"/>
        <v>0</v>
      </c>
      <c r="I6930">
        <f t="shared" si="821"/>
        <v>0</v>
      </c>
      <c r="J6930">
        <f t="shared" si="819"/>
        <v>0</v>
      </c>
      <c r="K6930" s="66"/>
      <c r="M6930" s="66"/>
      <c r="Q6930" s="66"/>
      <c r="S6930" s="6">
        <f t="shared" ref="S6930:S6993" si="826">AVERAGE(G6565+G6200+G5834+G5469+G5104)/5</f>
        <v>28.173845393378446</v>
      </c>
      <c r="T6930" s="6">
        <f t="shared" ref="T6930:T6993" si="827">S6930-I6930</f>
        <v>28.173845393378446</v>
      </c>
      <c r="U6930" s="6">
        <f t="shared" ref="U6930:U6993" si="828">(E5104+E5469+E5834+E6200+E6565)/5</f>
        <v>34.393920653317032</v>
      </c>
      <c r="V6930" s="6">
        <f t="shared" ref="V6930:V6993" si="829">U6930-H6930</f>
        <v>34.393920653317032</v>
      </c>
    </row>
    <row r="6931" spans="1:22">
      <c r="A6931" s="12">
        <f t="shared" si="823"/>
        <v>0</v>
      </c>
      <c r="B6931" t="str">
        <f>YEAR(C6931)&amp;VLOOKUP(MONTH(C6931),lookup!$G$2:$N$13,8)</f>
        <v>2027M03</v>
      </c>
      <c r="C6931" s="7">
        <f t="shared" si="825"/>
        <v>46468</v>
      </c>
      <c r="D6931" s="126">
        <v>0</v>
      </c>
      <c r="E6931">
        <f t="shared" si="822"/>
        <v>0</v>
      </c>
      <c r="F6931" s="126">
        <v>0</v>
      </c>
      <c r="G6931">
        <f t="shared" si="824"/>
        <v>0</v>
      </c>
      <c r="H6931">
        <f t="shared" si="820"/>
        <v>0</v>
      </c>
      <c r="I6931">
        <f t="shared" si="821"/>
        <v>0</v>
      </c>
      <c r="J6931">
        <f t="shared" si="819"/>
        <v>0</v>
      </c>
      <c r="K6931" s="66"/>
      <c r="M6931" s="66"/>
      <c r="Q6931" s="66"/>
      <c r="S6931" s="6">
        <f t="shared" si="826"/>
        <v>28.229878778610335</v>
      </c>
      <c r="T6931" s="6">
        <f t="shared" si="827"/>
        <v>28.229878778610335</v>
      </c>
      <c r="U6931" s="6">
        <f t="shared" si="828"/>
        <v>34.464835583753839</v>
      </c>
      <c r="V6931" s="6">
        <f t="shared" si="829"/>
        <v>34.464835583753839</v>
      </c>
    </row>
    <row r="6932" spans="1:22">
      <c r="A6932" s="12">
        <f t="shared" si="823"/>
        <v>0</v>
      </c>
      <c r="B6932" t="str">
        <f>YEAR(C6932)&amp;VLOOKUP(MONTH(C6932),lookup!$G$2:$N$13,8)</f>
        <v>2027M03</v>
      </c>
      <c r="C6932" s="7">
        <f t="shared" si="825"/>
        <v>46469</v>
      </c>
      <c r="D6932" s="126">
        <v>0</v>
      </c>
      <c r="E6932">
        <f t="shared" si="822"/>
        <v>0</v>
      </c>
      <c r="F6932" s="126">
        <v>0</v>
      </c>
      <c r="G6932">
        <f t="shared" si="824"/>
        <v>0</v>
      </c>
      <c r="H6932">
        <f t="shared" si="820"/>
        <v>0</v>
      </c>
      <c r="I6932">
        <f t="shared" si="821"/>
        <v>0</v>
      </c>
      <c r="J6932">
        <f t="shared" si="819"/>
        <v>0</v>
      </c>
      <c r="K6932" s="66"/>
      <c r="M6932" s="66"/>
      <c r="Q6932" s="66"/>
      <c r="S6932" s="6">
        <f t="shared" si="826"/>
        <v>28.318454025129153</v>
      </c>
      <c r="T6932" s="6">
        <f t="shared" si="827"/>
        <v>28.318454025129153</v>
      </c>
      <c r="U6932" s="6">
        <f t="shared" si="828"/>
        <v>34.562360853852297</v>
      </c>
      <c r="V6932" s="6">
        <f t="shared" si="829"/>
        <v>34.562360853852297</v>
      </c>
    </row>
    <row r="6933" spans="1:22">
      <c r="A6933" s="12">
        <f t="shared" si="823"/>
        <v>0</v>
      </c>
      <c r="B6933" t="str">
        <f>YEAR(C6933)&amp;VLOOKUP(MONTH(C6933),lookup!$G$2:$N$13,8)</f>
        <v>2027M03</v>
      </c>
      <c r="C6933" s="7">
        <f t="shared" si="825"/>
        <v>46470</v>
      </c>
      <c r="D6933" s="126">
        <v>0</v>
      </c>
      <c r="E6933">
        <f t="shared" si="822"/>
        <v>0</v>
      </c>
      <c r="F6933" s="126">
        <v>0</v>
      </c>
      <c r="G6933">
        <f t="shared" si="824"/>
        <v>0</v>
      </c>
      <c r="H6933">
        <f t="shared" si="820"/>
        <v>0</v>
      </c>
      <c r="I6933">
        <f t="shared" si="821"/>
        <v>0</v>
      </c>
      <c r="J6933">
        <f t="shared" si="819"/>
        <v>0</v>
      </c>
      <c r="K6933" s="66"/>
      <c r="M6933" s="66"/>
      <c r="Q6933" s="66"/>
      <c r="S6933" s="6">
        <f t="shared" si="826"/>
        <v>28.364752272970936</v>
      </c>
      <c r="T6933" s="6">
        <f t="shared" si="827"/>
        <v>28.364752272970936</v>
      </c>
      <c r="U6933" s="6">
        <f t="shared" si="828"/>
        <v>34.624894439472001</v>
      </c>
      <c r="V6933" s="6">
        <f t="shared" si="829"/>
        <v>34.624894439472001</v>
      </c>
    </row>
    <row r="6934" spans="1:22">
      <c r="A6934" s="12">
        <f t="shared" si="823"/>
        <v>0</v>
      </c>
      <c r="B6934" t="str">
        <f>YEAR(C6934)&amp;VLOOKUP(MONTH(C6934),lookup!$G$2:$N$13,8)</f>
        <v>2027M03</v>
      </c>
      <c r="C6934" s="7">
        <f t="shared" si="825"/>
        <v>46471</v>
      </c>
      <c r="D6934" s="126">
        <v>0</v>
      </c>
      <c r="E6934">
        <f t="shared" si="822"/>
        <v>0</v>
      </c>
      <c r="F6934" s="126">
        <v>0</v>
      </c>
      <c r="G6934">
        <f t="shared" si="824"/>
        <v>0</v>
      </c>
      <c r="H6934">
        <f t="shared" si="820"/>
        <v>0</v>
      </c>
      <c r="I6934">
        <f t="shared" si="821"/>
        <v>0</v>
      </c>
      <c r="J6934">
        <f t="shared" si="819"/>
        <v>0</v>
      </c>
      <c r="K6934" s="66"/>
      <c r="M6934" s="66"/>
      <c r="Q6934" s="66"/>
      <c r="S6934" s="6">
        <f t="shared" si="826"/>
        <v>28.431450699609947</v>
      </c>
      <c r="T6934" s="6">
        <f t="shared" si="827"/>
        <v>28.431450699609947</v>
      </c>
      <c r="U6934" s="6">
        <f t="shared" si="828"/>
        <v>34.695958189914464</v>
      </c>
      <c r="V6934" s="6">
        <f t="shared" si="829"/>
        <v>34.695958189914464</v>
      </c>
    </row>
    <row r="6935" spans="1:22">
      <c r="A6935" s="12">
        <f t="shared" si="823"/>
        <v>0</v>
      </c>
      <c r="B6935" t="str">
        <f>YEAR(C6935)&amp;VLOOKUP(MONTH(C6935),lookup!$G$2:$N$13,8)</f>
        <v>2027M03</v>
      </c>
      <c r="C6935" s="7">
        <f t="shared" si="825"/>
        <v>46472</v>
      </c>
      <c r="D6935" s="126">
        <v>0</v>
      </c>
      <c r="E6935">
        <f t="shared" si="822"/>
        <v>0</v>
      </c>
      <c r="F6935" s="126">
        <v>0</v>
      </c>
      <c r="G6935">
        <f t="shared" si="824"/>
        <v>0</v>
      </c>
      <c r="H6935">
        <f t="shared" si="820"/>
        <v>0</v>
      </c>
      <c r="I6935">
        <f t="shared" si="821"/>
        <v>0</v>
      </c>
      <c r="J6935">
        <f t="shared" si="819"/>
        <v>0</v>
      </c>
      <c r="K6935" s="66"/>
      <c r="M6935" s="66"/>
      <c r="Q6935" s="66"/>
      <c r="S6935" s="6">
        <f t="shared" si="826"/>
        <v>28.474369774730217</v>
      </c>
      <c r="T6935" s="6">
        <f t="shared" si="827"/>
        <v>28.474369774730217</v>
      </c>
      <c r="U6935" s="6">
        <f t="shared" si="828"/>
        <v>34.754400504228798</v>
      </c>
      <c r="V6935" s="6">
        <f t="shared" si="829"/>
        <v>34.754400504228798</v>
      </c>
    </row>
    <row r="6936" spans="1:22">
      <c r="A6936" s="12">
        <f t="shared" si="823"/>
        <v>0</v>
      </c>
      <c r="B6936" t="str">
        <f>YEAR(C6936)&amp;VLOOKUP(MONTH(C6936),lookup!$G$2:$N$13,8)</f>
        <v>2027M03</v>
      </c>
      <c r="C6936" s="7">
        <f t="shared" si="825"/>
        <v>46473</v>
      </c>
      <c r="D6936" s="126">
        <v>0</v>
      </c>
      <c r="E6936">
        <f t="shared" si="822"/>
        <v>0</v>
      </c>
      <c r="F6936" s="126">
        <v>0</v>
      </c>
      <c r="G6936">
        <f t="shared" si="824"/>
        <v>0</v>
      </c>
      <c r="H6936">
        <f t="shared" si="820"/>
        <v>0</v>
      </c>
      <c r="I6936">
        <f t="shared" si="821"/>
        <v>0</v>
      </c>
      <c r="J6936">
        <f t="shared" si="819"/>
        <v>0</v>
      </c>
      <c r="K6936" s="66"/>
      <c r="M6936" s="66"/>
      <c r="Q6936" s="66"/>
      <c r="S6936" s="6">
        <f t="shared" si="826"/>
        <v>28.49614563731787</v>
      </c>
      <c r="T6936" s="6">
        <f t="shared" si="827"/>
        <v>28.49614563731787</v>
      </c>
      <c r="U6936" s="6">
        <f t="shared" si="828"/>
        <v>34.772882471141983</v>
      </c>
      <c r="V6936" s="6">
        <f t="shared" si="829"/>
        <v>34.772882471141983</v>
      </c>
    </row>
    <row r="6937" spans="1:22">
      <c r="A6937" s="12">
        <f t="shared" si="823"/>
        <v>0</v>
      </c>
      <c r="B6937" t="str">
        <f>YEAR(C6937)&amp;VLOOKUP(MONTH(C6937),lookup!$G$2:$N$13,8)</f>
        <v>2027M03</v>
      </c>
      <c r="C6937" s="7">
        <f t="shared" si="825"/>
        <v>46474</v>
      </c>
      <c r="D6937" s="126">
        <v>0</v>
      </c>
      <c r="E6937">
        <f t="shared" si="822"/>
        <v>0</v>
      </c>
      <c r="F6937" s="126">
        <v>0</v>
      </c>
      <c r="G6937">
        <f t="shared" si="824"/>
        <v>0</v>
      </c>
      <c r="H6937">
        <f t="shared" si="820"/>
        <v>0</v>
      </c>
      <c r="I6937">
        <f t="shared" si="821"/>
        <v>0</v>
      </c>
      <c r="J6937">
        <f t="shared" si="819"/>
        <v>0</v>
      </c>
      <c r="K6937" s="66"/>
      <c r="M6937" s="66"/>
      <c r="Q6937" s="66"/>
      <c r="S6937" s="6">
        <f t="shared" si="826"/>
        <v>28.557210561912349</v>
      </c>
      <c r="T6937" s="6">
        <f t="shared" si="827"/>
        <v>28.557210561912349</v>
      </c>
      <c r="U6937" s="6">
        <f t="shared" si="828"/>
        <v>34.850436100586457</v>
      </c>
      <c r="V6937" s="6">
        <f t="shared" si="829"/>
        <v>34.850436100586457</v>
      </c>
    </row>
    <row r="6938" spans="1:22">
      <c r="A6938" s="12">
        <f t="shared" si="823"/>
        <v>0</v>
      </c>
      <c r="B6938" t="str">
        <f>YEAR(C6938)&amp;VLOOKUP(MONTH(C6938),lookup!$G$2:$N$13,8)</f>
        <v>2027M03</v>
      </c>
      <c r="C6938" s="7">
        <f t="shared" si="825"/>
        <v>46475</v>
      </c>
      <c r="D6938" s="126">
        <v>0</v>
      </c>
      <c r="E6938">
        <f t="shared" si="822"/>
        <v>0</v>
      </c>
      <c r="F6938" s="126">
        <v>0</v>
      </c>
      <c r="G6938">
        <f t="shared" si="824"/>
        <v>0</v>
      </c>
      <c r="H6938">
        <f t="shared" si="820"/>
        <v>0</v>
      </c>
      <c r="I6938">
        <f t="shared" si="821"/>
        <v>0</v>
      </c>
      <c r="J6938">
        <f t="shared" si="819"/>
        <v>0</v>
      </c>
      <c r="K6938" s="66"/>
      <c r="M6938" s="66"/>
      <c r="Q6938" s="66"/>
      <c r="S6938" s="6">
        <f t="shared" si="826"/>
        <v>28.60190577350695</v>
      </c>
      <c r="T6938" s="6">
        <f t="shared" si="827"/>
        <v>28.60190577350695</v>
      </c>
      <c r="U6938" s="6">
        <f t="shared" si="828"/>
        <v>34.902313596959978</v>
      </c>
      <c r="V6938" s="6">
        <f t="shared" si="829"/>
        <v>34.902313596959978</v>
      </c>
    </row>
    <row r="6939" spans="1:22">
      <c r="A6939" s="12">
        <f t="shared" si="823"/>
        <v>0</v>
      </c>
      <c r="B6939" t="str">
        <f>YEAR(C6939)&amp;VLOOKUP(MONTH(C6939),lookup!$G$2:$N$13,8)</f>
        <v>2027M03</v>
      </c>
      <c r="C6939" s="7">
        <f t="shared" si="825"/>
        <v>46476</v>
      </c>
      <c r="D6939" s="126">
        <v>0</v>
      </c>
      <c r="E6939">
        <f t="shared" si="822"/>
        <v>0</v>
      </c>
      <c r="F6939" s="126">
        <v>0</v>
      </c>
      <c r="G6939">
        <f t="shared" si="824"/>
        <v>0</v>
      </c>
      <c r="H6939">
        <f t="shared" si="820"/>
        <v>0</v>
      </c>
      <c r="I6939">
        <f t="shared" si="821"/>
        <v>0</v>
      </c>
      <c r="J6939">
        <f t="shared" si="819"/>
        <v>0</v>
      </c>
      <c r="K6939" s="66"/>
      <c r="M6939" s="66"/>
      <c r="Q6939" s="66"/>
      <c r="S6939" s="6">
        <f t="shared" si="826"/>
        <v>28.639662512993034</v>
      </c>
      <c r="T6939" s="6">
        <f t="shared" si="827"/>
        <v>28.639662512993034</v>
      </c>
      <c r="U6939" s="6">
        <f t="shared" si="828"/>
        <v>34.944643691961176</v>
      </c>
      <c r="V6939" s="6">
        <f t="shared" si="829"/>
        <v>34.944643691961176</v>
      </c>
    </row>
    <row r="6940" spans="1:22">
      <c r="A6940" s="12">
        <f t="shared" si="823"/>
        <v>0</v>
      </c>
      <c r="B6940" t="str">
        <f>YEAR(C6940)&amp;VLOOKUP(MONTH(C6940),lookup!$G$2:$N$13,8)</f>
        <v>2027M03</v>
      </c>
      <c r="C6940" s="7">
        <f t="shared" si="825"/>
        <v>46477</v>
      </c>
      <c r="D6940" s="126">
        <v>0</v>
      </c>
      <c r="E6940">
        <f t="shared" si="822"/>
        <v>0</v>
      </c>
      <c r="F6940" s="126">
        <v>0</v>
      </c>
      <c r="G6940">
        <f t="shared" si="824"/>
        <v>0</v>
      </c>
      <c r="H6940">
        <f t="shared" si="820"/>
        <v>0</v>
      </c>
      <c r="I6940">
        <f t="shared" si="821"/>
        <v>0</v>
      </c>
      <c r="J6940">
        <f t="shared" si="819"/>
        <v>0</v>
      </c>
      <c r="K6940" s="66"/>
      <c r="M6940" s="66"/>
      <c r="Q6940" s="66"/>
      <c r="S6940" s="6">
        <f t="shared" si="826"/>
        <v>28.662476170614646</v>
      </c>
      <c r="T6940" s="6">
        <f t="shared" si="827"/>
        <v>28.662476170614646</v>
      </c>
      <c r="U6940" s="6">
        <f t="shared" si="828"/>
        <v>34.97581058525563</v>
      </c>
      <c r="V6940" s="6">
        <f t="shared" si="829"/>
        <v>34.97581058525563</v>
      </c>
    </row>
    <row r="6941" spans="1:22">
      <c r="A6941" s="12">
        <f t="shared" si="823"/>
        <v>0</v>
      </c>
      <c r="B6941" t="str">
        <f>YEAR(C6941)&amp;VLOOKUP(MONTH(C6941),lookup!$G$2:$N$13,8)</f>
        <v>2027M04</v>
      </c>
      <c r="C6941" s="7">
        <f t="shared" si="825"/>
        <v>46478</v>
      </c>
      <c r="D6941" s="126">
        <v>0</v>
      </c>
      <c r="E6941">
        <f t="shared" si="822"/>
        <v>0</v>
      </c>
      <c r="F6941" s="126">
        <v>0</v>
      </c>
      <c r="G6941">
        <f t="shared" si="824"/>
        <v>0</v>
      </c>
      <c r="H6941">
        <f t="shared" si="820"/>
        <v>0</v>
      </c>
      <c r="I6941">
        <f t="shared" si="821"/>
        <v>0</v>
      </c>
      <c r="J6941">
        <f t="shared" si="819"/>
        <v>0</v>
      </c>
      <c r="K6941" s="66"/>
      <c r="M6941" s="66"/>
      <c r="Q6941" s="66"/>
      <c r="S6941" s="6">
        <f t="shared" si="826"/>
        <v>28.684476243669696</v>
      </c>
      <c r="T6941" s="6">
        <f t="shared" si="827"/>
        <v>28.684476243669696</v>
      </c>
      <c r="U6941" s="6">
        <f t="shared" si="828"/>
        <v>34.9947013748654</v>
      </c>
      <c r="V6941" s="6">
        <f t="shared" si="829"/>
        <v>34.9947013748654</v>
      </c>
    </row>
    <row r="6942" spans="1:22">
      <c r="A6942" s="12">
        <f t="shared" si="823"/>
        <v>0</v>
      </c>
      <c r="B6942" t="str">
        <f>YEAR(C6942)&amp;VLOOKUP(MONTH(C6942),lookup!$G$2:$N$13,8)</f>
        <v>2027M04</v>
      </c>
      <c r="C6942" s="7">
        <f t="shared" si="825"/>
        <v>46479</v>
      </c>
      <c r="D6942" s="126">
        <v>0</v>
      </c>
      <c r="E6942">
        <f t="shared" si="822"/>
        <v>0</v>
      </c>
      <c r="F6942" s="126">
        <v>0</v>
      </c>
      <c r="G6942">
        <f t="shared" si="824"/>
        <v>0</v>
      </c>
      <c r="H6942">
        <f t="shared" si="820"/>
        <v>0</v>
      </c>
      <c r="I6942">
        <f t="shared" si="821"/>
        <v>0</v>
      </c>
      <c r="J6942">
        <f t="shared" si="819"/>
        <v>0</v>
      </c>
      <c r="K6942" s="66"/>
      <c r="M6942" s="66"/>
      <c r="Q6942" s="66"/>
      <c r="S6942" s="6">
        <f t="shared" si="826"/>
        <v>28.729463874272732</v>
      </c>
      <c r="T6942" s="6">
        <f t="shared" si="827"/>
        <v>28.729463874272732</v>
      </c>
      <c r="U6942" s="6">
        <f t="shared" si="828"/>
        <v>35.051954834569194</v>
      </c>
      <c r="V6942" s="6">
        <f t="shared" si="829"/>
        <v>35.051954834569194</v>
      </c>
    </row>
    <row r="6943" spans="1:22">
      <c r="A6943" s="12">
        <f t="shared" si="823"/>
        <v>0</v>
      </c>
      <c r="B6943" t="str">
        <f>YEAR(C6943)&amp;VLOOKUP(MONTH(C6943),lookup!$G$2:$N$13,8)</f>
        <v>2027M04</v>
      </c>
      <c r="C6943" s="7">
        <f t="shared" si="825"/>
        <v>46480</v>
      </c>
      <c r="D6943" s="126">
        <v>0</v>
      </c>
      <c r="E6943">
        <f t="shared" si="822"/>
        <v>0</v>
      </c>
      <c r="F6943" s="126">
        <v>0</v>
      </c>
      <c r="G6943">
        <f t="shared" si="824"/>
        <v>0</v>
      </c>
      <c r="H6943">
        <f t="shared" si="820"/>
        <v>0</v>
      </c>
      <c r="I6943">
        <f t="shared" si="821"/>
        <v>0</v>
      </c>
      <c r="J6943">
        <f t="shared" si="819"/>
        <v>0</v>
      </c>
      <c r="K6943" s="66"/>
      <c r="M6943" s="66"/>
      <c r="Q6943" s="66"/>
      <c r="S6943" s="6">
        <f t="shared" si="826"/>
        <v>28.765870906984794</v>
      </c>
      <c r="T6943" s="6">
        <f t="shared" si="827"/>
        <v>28.765870906984794</v>
      </c>
      <c r="U6943" s="6">
        <f t="shared" si="828"/>
        <v>35.084054443341941</v>
      </c>
      <c r="V6943" s="6">
        <f t="shared" si="829"/>
        <v>35.084054443341941</v>
      </c>
    </row>
    <row r="6944" spans="1:22">
      <c r="A6944" s="12">
        <f t="shared" si="823"/>
        <v>0</v>
      </c>
      <c r="B6944" t="str">
        <f>YEAR(C6944)&amp;VLOOKUP(MONTH(C6944),lookup!$G$2:$N$13,8)</f>
        <v>2027M04</v>
      </c>
      <c r="C6944" s="7">
        <f t="shared" si="825"/>
        <v>46481</v>
      </c>
      <c r="D6944" s="126">
        <v>0</v>
      </c>
      <c r="E6944">
        <f t="shared" si="822"/>
        <v>0</v>
      </c>
      <c r="F6944" s="126">
        <v>0</v>
      </c>
      <c r="G6944">
        <f t="shared" si="824"/>
        <v>0</v>
      </c>
      <c r="H6944">
        <f t="shared" si="820"/>
        <v>0</v>
      </c>
      <c r="I6944">
        <f t="shared" si="821"/>
        <v>0</v>
      </c>
      <c r="J6944">
        <f t="shared" ref="J6944:J7007" si="830">INDEX(L:AW,MATCH(C6944,C:C,0),MATCH($J$1,$L$1:$AW$1,0))*(IF(K6944=$S$1,1,IF(M6944=$S$1,1,IF(O6944=$S$1,1,IF(Q6944=$S$1,1,0)))))</f>
        <v>0</v>
      </c>
      <c r="K6944" s="66"/>
      <c r="M6944" s="66"/>
      <c r="Q6944" s="66"/>
      <c r="S6944" s="6">
        <f t="shared" si="826"/>
        <v>28.805378791981006</v>
      </c>
      <c r="T6944" s="6">
        <f t="shared" si="827"/>
        <v>28.805378791981006</v>
      </c>
      <c r="U6944" s="6">
        <f t="shared" si="828"/>
        <v>35.132221189914034</v>
      </c>
      <c r="V6944" s="6">
        <f t="shared" si="829"/>
        <v>35.132221189914034</v>
      </c>
    </row>
    <row r="6945" spans="1:22">
      <c r="A6945" s="12">
        <f t="shared" si="823"/>
        <v>0</v>
      </c>
      <c r="B6945" t="str">
        <f>YEAR(C6945)&amp;VLOOKUP(MONTH(C6945),lookup!$G$2:$N$13,8)</f>
        <v>2027M04</v>
      </c>
      <c r="C6945" s="7">
        <f t="shared" si="825"/>
        <v>46482</v>
      </c>
      <c r="D6945" s="126">
        <v>0</v>
      </c>
      <c r="E6945">
        <f t="shared" si="822"/>
        <v>0</v>
      </c>
      <c r="F6945" s="126">
        <v>0</v>
      </c>
      <c r="G6945">
        <f t="shared" si="824"/>
        <v>0</v>
      </c>
      <c r="H6945">
        <f t="shared" ref="H6945:H7008" si="831">IF(INDEX(D:D,MATCH(DATE(YEAR($C6945)-1,MONTH($C6945),DAY($C6945)),$C:$C,0),1)=0,0,(INDEX(E:E,MATCH(DATE(YEAR($C6945)-1,MONTH($C6945),DAY($C6945)),$C:$C,0),1)+INDEX(E:E,MATCH(DATE(YEAR($C6945)-2,MONTH($C6945),DAY($C6945)),$C:$C,0),1)+INDEX(E:E,MATCH(DATE(YEAR($C6945)-3,MONTH($C6945),DAY($C6945)),$C:$C,0),1)+INDEX(E:E,MATCH(DATE(YEAR($C6945)-4,MONTH($C6945),DAY($C6945)),$C:$C,0),1)+INDEX(E:E,MATCH(DATE(YEAR($C6945)-5,MONTH($C6945),DAY($C6945)),$C:$C,0),1))/5)</f>
        <v>0</v>
      </c>
      <c r="I6945">
        <f t="shared" ref="I6945:I7008" si="832">IF(INDEX(D:D,MATCH(DATE(YEAR($C6945)-1,MONTH($C6945),DAY($C6945)),$C:$C,0),1)=0,0,(INDEX(G:G,MATCH(DATE(YEAR($C6945)-1,MONTH($C6945),DAY($C6945)),$C:$C,0),1)+INDEX(G:G,MATCH(DATE(YEAR($C6945)-2,MONTH($C6945),DAY($C6945)),$C:$C,0),1)+INDEX(G:G,MATCH(DATE(YEAR($C6945)-3,MONTH($C6945),DAY($C6945)),$C:$C,0),1)+INDEX(G:G,MATCH(DATE(YEAR($C6945)-4,MONTH($C6945),DAY($C6945)),$C:$C,0),1)+INDEX(G:G,MATCH(DATE(YEAR($C6945)-5,MONTH($C6945),DAY($C6945)),$C:$C,0),1))/5)</f>
        <v>0</v>
      </c>
      <c r="J6945">
        <f t="shared" si="830"/>
        <v>0</v>
      </c>
      <c r="K6945" s="66"/>
      <c r="M6945" s="66"/>
      <c r="Q6945" s="66"/>
      <c r="S6945" s="6">
        <f t="shared" si="826"/>
        <v>28.857344693194413</v>
      </c>
      <c r="T6945" s="6">
        <f t="shared" si="827"/>
        <v>28.857344693194413</v>
      </c>
      <c r="U6945" s="6">
        <f t="shared" si="828"/>
        <v>35.190094888595986</v>
      </c>
      <c r="V6945" s="6">
        <f t="shared" si="829"/>
        <v>35.190094888595986</v>
      </c>
    </row>
    <row r="6946" spans="1:22">
      <c r="A6946" s="12">
        <f t="shared" si="823"/>
        <v>0</v>
      </c>
      <c r="B6946" t="str">
        <f>YEAR(C6946)&amp;VLOOKUP(MONTH(C6946),lookup!$G$2:$N$13,8)</f>
        <v>2027M04</v>
      </c>
      <c r="C6946" s="7">
        <f t="shared" si="825"/>
        <v>46483</v>
      </c>
      <c r="D6946" s="126">
        <v>0</v>
      </c>
      <c r="E6946">
        <f t="shared" si="822"/>
        <v>0</v>
      </c>
      <c r="F6946" s="126">
        <v>0</v>
      </c>
      <c r="G6946">
        <f t="shared" si="824"/>
        <v>0</v>
      </c>
      <c r="H6946">
        <f t="shared" si="831"/>
        <v>0</v>
      </c>
      <c r="I6946">
        <f t="shared" si="832"/>
        <v>0</v>
      </c>
      <c r="J6946">
        <f t="shared" si="830"/>
        <v>0</v>
      </c>
      <c r="K6946" s="66"/>
      <c r="M6946" s="66"/>
      <c r="Q6946" s="66"/>
      <c r="S6946" s="6">
        <f t="shared" si="826"/>
        <v>28.891193075995517</v>
      </c>
      <c r="T6946" s="6">
        <f t="shared" si="827"/>
        <v>28.891193075995517</v>
      </c>
      <c r="U6946" s="6">
        <f t="shared" si="828"/>
        <v>35.227731432878997</v>
      </c>
      <c r="V6946" s="6">
        <f t="shared" si="829"/>
        <v>35.227731432878997</v>
      </c>
    </row>
    <row r="6947" spans="1:22">
      <c r="A6947" s="12">
        <f t="shared" si="823"/>
        <v>0</v>
      </c>
      <c r="B6947" t="str">
        <f>YEAR(C6947)&amp;VLOOKUP(MONTH(C6947),lookup!$G$2:$N$13,8)</f>
        <v>2027M04</v>
      </c>
      <c r="C6947" s="7">
        <f t="shared" si="825"/>
        <v>46484</v>
      </c>
      <c r="D6947" s="126">
        <v>0</v>
      </c>
      <c r="E6947">
        <f t="shared" si="822"/>
        <v>0</v>
      </c>
      <c r="F6947" s="126">
        <v>0</v>
      </c>
      <c r="G6947">
        <f t="shared" si="824"/>
        <v>0</v>
      </c>
      <c r="H6947">
        <f t="shared" si="831"/>
        <v>0</v>
      </c>
      <c r="I6947">
        <f t="shared" si="832"/>
        <v>0</v>
      </c>
      <c r="J6947">
        <f t="shared" si="830"/>
        <v>0</v>
      </c>
      <c r="K6947" s="66"/>
      <c r="M6947" s="66"/>
      <c r="Q6947" s="66"/>
      <c r="S6947" s="6">
        <f t="shared" si="826"/>
        <v>28.942422889876052</v>
      </c>
      <c r="T6947" s="6">
        <f t="shared" si="827"/>
        <v>28.942422889876052</v>
      </c>
      <c r="U6947" s="6">
        <f t="shared" si="828"/>
        <v>35.284230230684912</v>
      </c>
      <c r="V6947" s="6">
        <f t="shared" si="829"/>
        <v>35.284230230684912</v>
      </c>
    </row>
    <row r="6948" spans="1:22">
      <c r="A6948" s="12">
        <f t="shared" si="823"/>
        <v>0</v>
      </c>
      <c r="B6948" t="str">
        <f>YEAR(C6948)&amp;VLOOKUP(MONTH(C6948),lookup!$G$2:$N$13,8)</f>
        <v>2027M04</v>
      </c>
      <c r="C6948" s="7">
        <f t="shared" si="825"/>
        <v>46485</v>
      </c>
      <c r="D6948" s="126">
        <v>0</v>
      </c>
      <c r="E6948">
        <f t="shared" si="822"/>
        <v>0</v>
      </c>
      <c r="F6948" s="126">
        <v>0</v>
      </c>
      <c r="G6948">
        <f t="shared" si="824"/>
        <v>0</v>
      </c>
      <c r="H6948">
        <f t="shared" si="831"/>
        <v>0</v>
      </c>
      <c r="I6948">
        <f t="shared" si="832"/>
        <v>0</v>
      </c>
      <c r="J6948">
        <f t="shared" si="830"/>
        <v>0</v>
      </c>
      <c r="K6948" s="66"/>
      <c r="M6948" s="66"/>
      <c r="Q6948" s="66"/>
      <c r="S6948" s="6">
        <f t="shared" si="826"/>
        <v>28.985951633165996</v>
      </c>
      <c r="T6948" s="6">
        <f t="shared" si="827"/>
        <v>28.985951633165996</v>
      </c>
      <c r="U6948" s="6">
        <f t="shared" si="828"/>
        <v>35.338555148651139</v>
      </c>
      <c r="V6948" s="6">
        <f t="shared" si="829"/>
        <v>35.338555148651139</v>
      </c>
    </row>
    <row r="6949" spans="1:22">
      <c r="A6949" s="12">
        <f t="shared" si="823"/>
        <v>0</v>
      </c>
      <c r="B6949" t="str">
        <f>YEAR(C6949)&amp;VLOOKUP(MONTH(C6949),lookup!$G$2:$N$13,8)</f>
        <v>2027M04</v>
      </c>
      <c r="C6949" s="7">
        <f t="shared" si="825"/>
        <v>46486</v>
      </c>
      <c r="D6949" s="126">
        <v>0</v>
      </c>
      <c r="E6949">
        <f t="shared" si="822"/>
        <v>0</v>
      </c>
      <c r="F6949" s="126">
        <v>0</v>
      </c>
      <c r="G6949">
        <f t="shared" si="824"/>
        <v>0</v>
      </c>
      <c r="H6949">
        <f t="shared" si="831"/>
        <v>0</v>
      </c>
      <c r="I6949">
        <f t="shared" si="832"/>
        <v>0</v>
      </c>
      <c r="J6949">
        <f t="shared" si="830"/>
        <v>0</v>
      </c>
      <c r="K6949" s="66"/>
      <c r="M6949" s="66"/>
      <c r="Q6949" s="66"/>
      <c r="S6949" s="6">
        <f t="shared" si="826"/>
        <v>29.038886262870051</v>
      </c>
      <c r="T6949" s="6">
        <f t="shared" si="827"/>
        <v>29.038886262870051</v>
      </c>
      <c r="U6949" s="6">
        <f t="shared" si="828"/>
        <v>35.402628246712212</v>
      </c>
      <c r="V6949" s="6">
        <f t="shared" si="829"/>
        <v>35.402628246712212</v>
      </c>
    </row>
    <row r="6950" spans="1:22">
      <c r="A6950" s="12">
        <f t="shared" si="823"/>
        <v>0</v>
      </c>
      <c r="B6950" t="str">
        <f>YEAR(C6950)&amp;VLOOKUP(MONTH(C6950),lookup!$G$2:$N$13,8)</f>
        <v>2027M04</v>
      </c>
      <c r="C6950" s="7">
        <f t="shared" si="825"/>
        <v>46487</v>
      </c>
      <c r="D6950" s="126">
        <v>0</v>
      </c>
      <c r="E6950">
        <f t="shared" si="822"/>
        <v>0</v>
      </c>
      <c r="F6950" s="126">
        <v>0</v>
      </c>
      <c r="G6950">
        <f t="shared" si="824"/>
        <v>0</v>
      </c>
      <c r="H6950">
        <f t="shared" si="831"/>
        <v>0</v>
      </c>
      <c r="I6950">
        <f t="shared" si="832"/>
        <v>0</v>
      </c>
      <c r="J6950">
        <f t="shared" si="830"/>
        <v>0</v>
      </c>
      <c r="K6950" s="66"/>
      <c r="M6950" s="66"/>
      <c r="Q6950" s="66"/>
      <c r="S6950" s="6">
        <f t="shared" si="826"/>
        <v>29.093334877335383</v>
      </c>
      <c r="T6950" s="6">
        <f t="shared" si="827"/>
        <v>29.093334877335383</v>
      </c>
      <c r="U6950" s="6">
        <f t="shared" si="828"/>
        <v>35.466332070282661</v>
      </c>
      <c r="V6950" s="6">
        <f t="shared" si="829"/>
        <v>35.466332070282661</v>
      </c>
    </row>
    <row r="6951" spans="1:22">
      <c r="A6951" s="12">
        <f t="shared" si="823"/>
        <v>0</v>
      </c>
      <c r="B6951" t="str">
        <f>YEAR(C6951)&amp;VLOOKUP(MONTH(C6951),lookup!$G$2:$N$13,8)</f>
        <v>2027M04</v>
      </c>
      <c r="C6951" s="7">
        <f t="shared" si="825"/>
        <v>46488</v>
      </c>
      <c r="D6951" s="126">
        <v>0</v>
      </c>
      <c r="E6951">
        <f t="shared" si="822"/>
        <v>0</v>
      </c>
      <c r="F6951" s="126">
        <v>0</v>
      </c>
      <c r="G6951">
        <f t="shared" si="824"/>
        <v>0</v>
      </c>
      <c r="H6951">
        <f t="shared" si="831"/>
        <v>0</v>
      </c>
      <c r="I6951">
        <f t="shared" si="832"/>
        <v>0</v>
      </c>
      <c r="J6951">
        <f t="shared" si="830"/>
        <v>0</v>
      </c>
      <c r="K6951" s="66"/>
      <c r="M6951" s="66"/>
      <c r="Q6951" s="66"/>
      <c r="S6951" s="6">
        <f t="shared" si="826"/>
        <v>29.097899409808804</v>
      </c>
      <c r="T6951" s="6">
        <f t="shared" si="827"/>
        <v>29.097899409808804</v>
      </c>
      <c r="U6951" s="6">
        <f t="shared" si="828"/>
        <v>35.477457744980505</v>
      </c>
      <c r="V6951" s="6">
        <f t="shared" si="829"/>
        <v>35.477457744980505</v>
      </c>
    </row>
    <row r="6952" spans="1:22">
      <c r="A6952" s="12">
        <f t="shared" si="823"/>
        <v>0</v>
      </c>
      <c r="B6952" t="str">
        <f>YEAR(C6952)&amp;VLOOKUP(MONTH(C6952),lookup!$G$2:$N$13,8)</f>
        <v>2027M04</v>
      </c>
      <c r="C6952" s="7">
        <f t="shared" si="825"/>
        <v>46489</v>
      </c>
      <c r="D6952" s="126">
        <v>0</v>
      </c>
      <c r="E6952">
        <f t="shared" si="822"/>
        <v>0</v>
      </c>
      <c r="F6952" s="126">
        <v>0</v>
      </c>
      <c r="G6952">
        <f t="shared" si="824"/>
        <v>0</v>
      </c>
      <c r="H6952">
        <f t="shared" si="831"/>
        <v>0</v>
      </c>
      <c r="I6952">
        <f t="shared" si="832"/>
        <v>0</v>
      </c>
      <c r="J6952">
        <f t="shared" si="830"/>
        <v>0</v>
      </c>
      <c r="K6952" s="66"/>
      <c r="M6952" s="66"/>
      <c r="Q6952" s="66"/>
      <c r="S6952" s="6">
        <f t="shared" si="826"/>
        <v>29.151747299930634</v>
      </c>
      <c r="T6952" s="6">
        <f t="shared" si="827"/>
        <v>29.151747299930634</v>
      </c>
      <c r="U6952" s="6">
        <f t="shared" si="828"/>
        <v>35.544932281011242</v>
      </c>
      <c r="V6952" s="6">
        <f t="shared" si="829"/>
        <v>35.544932281011242</v>
      </c>
    </row>
    <row r="6953" spans="1:22">
      <c r="A6953" s="12">
        <f t="shared" si="823"/>
        <v>0</v>
      </c>
      <c r="B6953" t="str">
        <f>YEAR(C6953)&amp;VLOOKUP(MONTH(C6953),lookup!$G$2:$N$13,8)</f>
        <v>2027M04</v>
      </c>
      <c r="C6953" s="7">
        <f t="shared" si="825"/>
        <v>46490</v>
      </c>
      <c r="D6953" s="126">
        <v>0</v>
      </c>
      <c r="E6953">
        <f t="shared" si="822"/>
        <v>0</v>
      </c>
      <c r="F6953" s="126">
        <v>0</v>
      </c>
      <c r="G6953">
        <f t="shared" si="824"/>
        <v>0</v>
      </c>
      <c r="H6953">
        <f t="shared" si="831"/>
        <v>0</v>
      </c>
      <c r="I6953">
        <f t="shared" si="832"/>
        <v>0</v>
      </c>
      <c r="J6953">
        <f t="shared" si="830"/>
        <v>0</v>
      </c>
      <c r="K6953" s="66"/>
      <c r="M6953" s="66"/>
      <c r="Q6953" s="66"/>
      <c r="S6953" s="6">
        <f t="shared" si="826"/>
        <v>29.169703825661497</v>
      </c>
      <c r="T6953" s="6">
        <f t="shared" si="827"/>
        <v>29.169703825661497</v>
      </c>
      <c r="U6953" s="6">
        <f t="shared" si="828"/>
        <v>35.571026969712783</v>
      </c>
      <c r="V6953" s="6">
        <f t="shared" si="829"/>
        <v>35.571026969712783</v>
      </c>
    </row>
    <row r="6954" spans="1:22">
      <c r="A6954" s="12">
        <f t="shared" si="823"/>
        <v>0</v>
      </c>
      <c r="B6954" t="str">
        <f>YEAR(C6954)&amp;VLOOKUP(MONTH(C6954),lookup!$G$2:$N$13,8)</f>
        <v>2027M04</v>
      </c>
      <c r="C6954" s="7">
        <f t="shared" si="825"/>
        <v>46491</v>
      </c>
      <c r="D6954" s="126">
        <v>0</v>
      </c>
      <c r="E6954">
        <f t="shared" si="822"/>
        <v>0</v>
      </c>
      <c r="F6954" s="126">
        <v>0</v>
      </c>
      <c r="G6954">
        <f t="shared" si="824"/>
        <v>0</v>
      </c>
      <c r="H6954">
        <f t="shared" si="831"/>
        <v>0</v>
      </c>
      <c r="I6954">
        <f t="shared" si="832"/>
        <v>0</v>
      </c>
      <c r="J6954">
        <f t="shared" si="830"/>
        <v>0</v>
      </c>
      <c r="K6954" s="66"/>
      <c r="M6954" s="66"/>
      <c r="Q6954" s="66"/>
      <c r="S6954" s="6">
        <f t="shared" si="826"/>
        <v>29.189214227383694</v>
      </c>
      <c r="T6954" s="6">
        <f t="shared" si="827"/>
        <v>29.189214227383694</v>
      </c>
      <c r="U6954" s="6">
        <f t="shared" si="828"/>
        <v>35.605271515426885</v>
      </c>
      <c r="V6954" s="6">
        <f t="shared" si="829"/>
        <v>35.605271515426885</v>
      </c>
    </row>
    <row r="6955" spans="1:22">
      <c r="A6955" s="12">
        <f t="shared" si="823"/>
        <v>0</v>
      </c>
      <c r="B6955" t="str">
        <f>YEAR(C6955)&amp;VLOOKUP(MONTH(C6955),lookup!$G$2:$N$13,8)</f>
        <v>2027M04</v>
      </c>
      <c r="C6955" s="7">
        <f t="shared" si="825"/>
        <v>46492</v>
      </c>
      <c r="D6955" s="126">
        <v>0</v>
      </c>
      <c r="E6955">
        <f t="shared" si="822"/>
        <v>0</v>
      </c>
      <c r="F6955" s="126">
        <v>0</v>
      </c>
      <c r="G6955">
        <f t="shared" si="824"/>
        <v>0</v>
      </c>
      <c r="H6955">
        <f t="shared" si="831"/>
        <v>0</v>
      </c>
      <c r="I6955">
        <f t="shared" si="832"/>
        <v>0</v>
      </c>
      <c r="J6955">
        <f t="shared" si="830"/>
        <v>0</v>
      </c>
      <c r="K6955" s="66"/>
      <c r="M6955" s="66"/>
      <c r="Q6955" s="66"/>
      <c r="S6955" s="6">
        <f t="shared" si="826"/>
        <v>29.23413457016726</v>
      </c>
      <c r="T6955" s="6">
        <f t="shared" si="827"/>
        <v>29.23413457016726</v>
      </c>
      <c r="U6955" s="6">
        <f t="shared" si="828"/>
        <v>35.658547250301822</v>
      </c>
      <c r="V6955" s="6">
        <f t="shared" si="829"/>
        <v>35.658547250301822</v>
      </c>
    </row>
    <row r="6956" spans="1:22">
      <c r="A6956" s="12">
        <f t="shared" si="823"/>
        <v>0</v>
      </c>
      <c r="B6956" t="str">
        <f>YEAR(C6956)&amp;VLOOKUP(MONTH(C6956),lookup!$G$2:$N$13,8)</f>
        <v>2027M04</v>
      </c>
      <c r="C6956" s="7">
        <f t="shared" si="825"/>
        <v>46493</v>
      </c>
      <c r="D6956" s="126">
        <v>0</v>
      </c>
      <c r="E6956">
        <f t="shared" si="822"/>
        <v>0</v>
      </c>
      <c r="F6956" s="126">
        <v>0</v>
      </c>
      <c r="G6956">
        <f t="shared" si="824"/>
        <v>0</v>
      </c>
      <c r="H6956">
        <f t="shared" si="831"/>
        <v>0</v>
      </c>
      <c r="I6956">
        <f t="shared" si="832"/>
        <v>0</v>
      </c>
      <c r="J6956">
        <f t="shared" si="830"/>
        <v>0</v>
      </c>
      <c r="K6956" s="66"/>
      <c r="M6956" s="66"/>
      <c r="Q6956" s="66"/>
      <c r="S6956" s="6">
        <f t="shared" si="826"/>
        <v>29.259332551335085</v>
      </c>
      <c r="T6956" s="6">
        <f t="shared" si="827"/>
        <v>29.259332551335085</v>
      </c>
      <c r="U6956" s="6">
        <f t="shared" si="828"/>
        <v>35.696656406730348</v>
      </c>
      <c r="V6956" s="6">
        <f t="shared" si="829"/>
        <v>35.696656406730348</v>
      </c>
    </row>
    <row r="6957" spans="1:22">
      <c r="A6957" s="12">
        <f t="shared" si="823"/>
        <v>0</v>
      </c>
      <c r="B6957" t="str">
        <f>YEAR(C6957)&amp;VLOOKUP(MONTH(C6957),lookup!$G$2:$N$13,8)</f>
        <v>2027M04</v>
      </c>
      <c r="C6957" s="7">
        <f t="shared" si="825"/>
        <v>46494</v>
      </c>
      <c r="D6957" s="126">
        <v>0</v>
      </c>
      <c r="E6957">
        <f t="shared" ref="E6957:E7020" si="833">AVERAGE(SUM(D6950:D6957)/8,SUM(D6952:D6957)/6)</f>
        <v>0</v>
      </c>
      <c r="F6957" s="126">
        <v>0</v>
      </c>
      <c r="G6957">
        <f t="shared" si="824"/>
        <v>0</v>
      </c>
      <c r="H6957">
        <f t="shared" si="831"/>
        <v>0</v>
      </c>
      <c r="I6957">
        <f t="shared" si="832"/>
        <v>0</v>
      </c>
      <c r="J6957">
        <f t="shared" si="830"/>
        <v>0</v>
      </c>
      <c r="K6957" s="66"/>
      <c r="M6957" s="66"/>
      <c r="Q6957" s="66"/>
      <c r="S6957" s="6">
        <f t="shared" si="826"/>
        <v>29.293159311801766</v>
      </c>
      <c r="T6957" s="6">
        <f t="shared" si="827"/>
        <v>29.293159311801766</v>
      </c>
      <c r="U6957" s="6">
        <f t="shared" si="828"/>
        <v>35.731872288254088</v>
      </c>
      <c r="V6957" s="6">
        <f t="shared" si="829"/>
        <v>35.731872288254088</v>
      </c>
    </row>
    <row r="6958" spans="1:22">
      <c r="A6958" s="12">
        <f t="shared" si="823"/>
        <v>0</v>
      </c>
      <c r="B6958" t="str">
        <f>YEAR(C6958)&amp;VLOOKUP(MONTH(C6958),lookup!$G$2:$N$13,8)</f>
        <v>2027M04</v>
      </c>
      <c r="C6958" s="7">
        <f t="shared" si="825"/>
        <v>46495</v>
      </c>
      <c r="D6958" s="126">
        <v>0</v>
      </c>
      <c r="E6958">
        <f t="shared" si="833"/>
        <v>0</v>
      </c>
      <c r="F6958" s="126">
        <v>0</v>
      </c>
      <c r="G6958">
        <f t="shared" si="824"/>
        <v>0</v>
      </c>
      <c r="H6958">
        <f t="shared" si="831"/>
        <v>0</v>
      </c>
      <c r="I6958">
        <f t="shared" si="832"/>
        <v>0</v>
      </c>
      <c r="J6958">
        <f t="shared" si="830"/>
        <v>0</v>
      </c>
      <c r="K6958" s="66"/>
      <c r="M6958" s="66"/>
      <c r="Q6958" s="66"/>
      <c r="S6958" s="6">
        <f t="shared" si="826"/>
        <v>29.315482480312408</v>
      </c>
      <c r="T6958" s="6">
        <f t="shared" si="827"/>
        <v>29.315482480312408</v>
      </c>
      <c r="U6958" s="6">
        <f t="shared" si="828"/>
        <v>35.764691859828375</v>
      </c>
      <c r="V6958" s="6">
        <f t="shared" si="829"/>
        <v>35.764691859828375</v>
      </c>
    </row>
    <row r="6959" spans="1:22">
      <c r="A6959" s="12">
        <f t="shared" si="823"/>
        <v>0</v>
      </c>
      <c r="B6959" t="str">
        <f>YEAR(C6959)&amp;VLOOKUP(MONTH(C6959),lookup!$G$2:$N$13,8)</f>
        <v>2027M04</v>
      </c>
      <c r="C6959" s="7">
        <f t="shared" si="825"/>
        <v>46496</v>
      </c>
      <c r="D6959" s="126">
        <v>0</v>
      </c>
      <c r="E6959">
        <f t="shared" si="833"/>
        <v>0</v>
      </c>
      <c r="F6959" s="126">
        <v>0</v>
      </c>
      <c r="G6959">
        <f t="shared" si="824"/>
        <v>0</v>
      </c>
      <c r="H6959">
        <f t="shared" si="831"/>
        <v>0</v>
      </c>
      <c r="I6959">
        <f t="shared" si="832"/>
        <v>0</v>
      </c>
      <c r="J6959">
        <f t="shared" si="830"/>
        <v>0</v>
      </c>
      <c r="K6959" s="66"/>
      <c r="M6959" s="66"/>
      <c r="Q6959" s="66"/>
      <c r="S6959" s="6">
        <f t="shared" si="826"/>
        <v>29.356137766794358</v>
      </c>
      <c r="T6959" s="6">
        <f t="shared" si="827"/>
        <v>29.356137766794358</v>
      </c>
      <c r="U6959" s="6">
        <f t="shared" si="828"/>
        <v>35.808921895009007</v>
      </c>
      <c r="V6959" s="6">
        <f t="shared" si="829"/>
        <v>35.808921895009007</v>
      </c>
    </row>
    <row r="6960" spans="1:22">
      <c r="A6960" s="12">
        <f t="shared" ref="A6960:A7023" si="834">IF(D6960+D6961=D6960,IF(D6960+D6961&gt;0,1,0),0)</f>
        <v>0</v>
      </c>
      <c r="B6960" t="str">
        <f>YEAR(C6960)&amp;VLOOKUP(MONTH(C6960),lookup!$G$2:$N$13,8)</f>
        <v>2027M04</v>
      </c>
      <c r="C6960" s="7">
        <f t="shared" si="825"/>
        <v>46497</v>
      </c>
      <c r="D6960" s="126">
        <v>0</v>
      </c>
      <c r="E6960">
        <f t="shared" si="833"/>
        <v>0</v>
      </c>
      <c r="F6960" s="126">
        <v>0</v>
      </c>
      <c r="G6960">
        <f t="shared" si="824"/>
        <v>0</v>
      </c>
      <c r="H6960">
        <f t="shared" si="831"/>
        <v>0</v>
      </c>
      <c r="I6960">
        <f t="shared" si="832"/>
        <v>0</v>
      </c>
      <c r="J6960">
        <f t="shared" si="830"/>
        <v>0</v>
      </c>
      <c r="K6960" s="66"/>
      <c r="M6960" s="66"/>
      <c r="Q6960" s="66"/>
      <c r="S6960" s="6">
        <f t="shared" si="826"/>
        <v>29.407606529019411</v>
      </c>
      <c r="T6960" s="6">
        <f t="shared" si="827"/>
        <v>29.407606529019411</v>
      </c>
      <c r="U6960" s="6">
        <f t="shared" si="828"/>
        <v>35.86417849025905</v>
      </c>
      <c r="V6960" s="6">
        <f t="shared" si="829"/>
        <v>35.86417849025905</v>
      </c>
    </row>
    <row r="6961" spans="1:22">
      <c r="A6961" s="12">
        <f t="shared" si="834"/>
        <v>0</v>
      </c>
      <c r="B6961" t="str">
        <f>YEAR(C6961)&amp;VLOOKUP(MONTH(C6961),lookup!$G$2:$N$13,8)</f>
        <v>2027M04</v>
      </c>
      <c r="C6961" s="7">
        <f t="shared" si="825"/>
        <v>46498</v>
      </c>
      <c r="D6961" s="126">
        <v>0</v>
      </c>
      <c r="E6961">
        <f t="shared" si="833"/>
        <v>0</v>
      </c>
      <c r="F6961" s="126">
        <v>0</v>
      </c>
      <c r="G6961">
        <f t="shared" si="824"/>
        <v>0</v>
      </c>
      <c r="H6961">
        <f t="shared" si="831"/>
        <v>0</v>
      </c>
      <c r="I6961">
        <f t="shared" si="832"/>
        <v>0</v>
      </c>
      <c r="J6961">
        <f t="shared" si="830"/>
        <v>0</v>
      </c>
      <c r="K6961" s="66"/>
      <c r="M6961" s="66"/>
      <c r="Q6961" s="66"/>
      <c r="S6961" s="6">
        <f t="shared" si="826"/>
        <v>29.457642054549979</v>
      </c>
      <c r="T6961" s="6">
        <f t="shared" si="827"/>
        <v>29.457642054549979</v>
      </c>
      <c r="U6961" s="6">
        <f t="shared" si="828"/>
        <v>35.922852942746523</v>
      </c>
      <c r="V6961" s="6">
        <f t="shared" si="829"/>
        <v>35.922852942746523</v>
      </c>
    </row>
    <row r="6962" spans="1:22">
      <c r="A6962" s="12">
        <f t="shared" si="834"/>
        <v>0</v>
      </c>
      <c r="B6962" t="str">
        <f>YEAR(C6962)&amp;VLOOKUP(MONTH(C6962),lookup!$G$2:$N$13,8)</f>
        <v>2027M04</v>
      </c>
      <c r="C6962" s="7">
        <f t="shared" si="825"/>
        <v>46499</v>
      </c>
      <c r="D6962" s="126">
        <v>0</v>
      </c>
      <c r="E6962">
        <f t="shared" si="833"/>
        <v>0</v>
      </c>
      <c r="F6962" s="126">
        <v>0</v>
      </c>
      <c r="G6962">
        <f t="shared" si="824"/>
        <v>0</v>
      </c>
      <c r="H6962">
        <f t="shared" si="831"/>
        <v>0</v>
      </c>
      <c r="I6962">
        <f t="shared" si="832"/>
        <v>0</v>
      </c>
      <c r="J6962">
        <f t="shared" si="830"/>
        <v>0</v>
      </c>
      <c r="K6962" s="66"/>
      <c r="M6962" s="66"/>
      <c r="Q6962" s="66"/>
      <c r="S6962" s="6">
        <f t="shared" si="826"/>
        <v>29.50149958866616</v>
      </c>
      <c r="T6962" s="6">
        <f t="shared" si="827"/>
        <v>29.50149958866616</v>
      </c>
      <c r="U6962" s="6">
        <f t="shared" si="828"/>
        <v>35.973860064476312</v>
      </c>
      <c r="V6962" s="6">
        <f t="shared" si="829"/>
        <v>35.973860064476312</v>
      </c>
    </row>
    <row r="6963" spans="1:22">
      <c r="A6963" s="12">
        <f t="shared" si="834"/>
        <v>0</v>
      </c>
      <c r="B6963" t="str">
        <f>YEAR(C6963)&amp;VLOOKUP(MONTH(C6963),lookup!$G$2:$N$13,8)</f>
        <v>2027M04</v>
      </c>
      <c r="C6963" s="7">
        <f t="shared" si="825"/>
        <v>46500</v>
      </c>
      <c r="D6963" s="126">
        <v>0</v>
      </c>
      <c r="E6963">
        <f t="shared" si="833"/>
        <v>0</v>
      </c>
      <c r="F6963" s="126">
        <v>0</v>
      </c>
      <c r="G6963">
        <f t="shared" si="824"/>
        <v>0</v>
      </c>
      <c r="H6963">
        <f t="shared" si="831"/>
        <v>0</v>
      </c>
      <c r="I6963">
        <f t="shared" si="832"/>
        <v>0</v>
      </c>
      <c r="J6963">
        <f t="shared" si="830"/>
        <v>0</v>
      </c>
      <c r="K6963" s="66"/>
      <c r="M6963" s="66"/>
      <c r="Q6963" s="66"/>
      <c r="S6963" s="6">
        <f t="shared" si="826"/>
        <v>29.530725719678362</v>
      </c>
      <c r="T6963" s="6">
        <f t="shared" si="827"/>
        <v>29.530725719678362</v>
      </c>
      <c r="U6963" s="6">
        <f t="shared" si="828"/>
        <v>36.016242214363139</v>
      </c>
      <c r="V6963" s="6">
        <f t="shared" si="829"/>
        <v>36.016242214363139</v>
      </c>
    </row>
    <row r="6964" spans="1:22">
      <c r="A6964" s="12">
        <f t="shared" si="834"/>
        <v>0</v>
      </c>
      <c r="B6964" t="str">
        <f>YEAR(C6964)&amp;VLOOKUP(MONTH(C6964),lookup!$G$2:$N$13,8)</f>
        <v>2027M04</v>
      </c>
      <c r="C6964" s="7">
        <f t="shared" si="825"/>
        <v>46501</v>
      </c>
      <c r="D6964" s="126">
        <v>0</v>
      </c>
      <c r="E6964">
        <f t="shared" si="833"/>
        <v>0</v>
      </c>
      <c r="F6964" s="126">
        <v>0</v>
      </c>
      <c r="G6964">
        <f t="shared" si="824"/>
        <v>0</v>
      </c>
      <c r="H6964">
        <f t="shared" si="831"/>
        <v>0</v>
      </c>
      <c r="I6964">
        <f t="shared" si="832"/>
        <v>0</v>
      </c>
      <c r="J6964">
        <f t="shared" si="830"/>
        <v>0</v>
      </c>
      <c r="K6964" s="66"/>
      <c r="M6964" s="66"/>
      <c r="Q6964" s="66"/>
      <c r="S6964" s="6">
        <f t="shared" si="826"/>
        <v>29.586269865717703</v>
      </c>
      <c r="T6964" s="6">
        <f t="shared" si="827"/>
        <v>29.586269865717703</v>
      </c>
      <c r="U6964" s="6">
        <f t="shared" si="828"/>
        <v>36.08596925409536</v>
      </c>
      <c r="V6964" s="6">
        <f t="shared" si="829"/>
        <v>36.08596925409536</v>
      </c>
    </row>
    <row r="6965" spans="1:22">
      <c r="A6965" s="12">
        <f t="shared" si="834"/>
        <v>0</v>
      </c>
      <c r="B6965" t="str">
        <f>YEAR(C6965)&amp;VLOOKUP(MONTH(C6965),lookup!$G$2:$N$13,8)</f>
        <v>2027M04</v>
      </c>
      <c r="C6965" s="7">
        <f t="shared" si="825"/>
        <v>46502</v>
      </c>
      <c r="D6965" s="126">
        <v>0</v>
      </c>
      <c r="E6965">
        <f t="shared" si="833"/>
        <v>0</v>
      </c>
      <c r="F6965" s="126">
        <v>0</v>
      </c>
      <c r="G6965">
        <f t="shared" si="824"/>
        <v>0</v>
      </c>
      <c r="H6965">
        <f t="shared" si="831"/>
        <v>0</v>
      </c>
      <c r="I6965">
        <f t="shared" si="832"/>
        <v>0</v>
      </c>
      <c r="J6965">
        <f t="shared" si="830"/>
        <v>0</v>
      </c>
      <c r="K6965" s="66"/>
      <c r="M6965" s="66"/>
      <c r="Q6965" s="66"/>
      <c r="S6965" s="6">
        <f t="shared" si="826"/>
        <v>29.60542945252606</v>
      </c>
      <c r="T6965" s="6">
        <f t="shared" si="827"/>
        <v>29.60542945252606</v>
      </c>
      <c r="U6965" s="6">
        <f t="shared" si="828"/>
        <v>36.120104941511578</v>
      </c>
      <c r="V6965" s="6">
        <f t="shared" si="829"/>
        <v>36.120104941511578</v>
      </c>
    </row>
    <row r="6966" spans="1:22">
      <c r="A6966" s="12">
        <f t="shared" si="834"/>
        <v>0</v>
      </c>
      <c r="B6966" t="str">
        <f>YEAR(C6966)&amp;VLOOKUP(MONTH(C6966),lookup!$G$2:$N$13,8)</f>
        <v>2027M04</v>
      </c>
      <c r="C6966" s="7">
        <f t="shared" si="825"/>
        <v>46503</v>
      </c>
      <c r="D6966" s="126">
        <v>0</v>
      </c>
      <c r="E6966">
        <f t="shared" si="833"/>
        <v>0</v>
      </c>
      <c r="F6966" s="126">
        <v>0</v>
      </c>
      <c r="G6966">
        <f t="shared" si="824"/>
        <v>0</v>
      </c>
      <c r="H6966">
        <f t="shared" si="831"/>
        <v>0</v>
      </c>
      <c r="I6966">
        <f t="shared" si="832"/>
        <v>0</v>
      </c>
      <c r="J6966">
        <f t="shared" si="830"/>
        <v>0</v>
      </c>
      <c r="K6966" s="66"/>
      <c r="M6966" s="66"/>
      <c r="Q6966" s="66"/>
      <c r="S6966" s="6">
        <f t="shared" si="826"/>
        <v>29.63548516584466</v>
      </c>
      <c r="T6966" s="6">
        <f t="shared" si="827"/>
        <v>29.63548516584466</v>
      </c>
      <c r="U6966" s="6">
        <f t="shared" si="828"/>
        <v>36.162304360738119</v>
      </c>
      <c r="V6966" s="6">
        <f t="shared" si="829"/>
        <v>36.162304360738119</v>
      </c>
    </row>
    <row r="6967" spans="1:22">
      <c r="A6967" s="12">
        <f t="shared" si="834"/>
        <v>0</v>
      </c>
      <c r="B6967" t="str">
        <f>YEAR(C6967)&amp;VLOOKUP(MONTH(C6967),lookup!$G$2:$N$13,8)</f>
        <v>2027M04</v>
      </c>
      <c r="C6967" s="7">
        <f t="shared" si="825"/>
        <v>46504</v>
      </c>
      <c r="D6967" s="126">
        <v>0</v>
      </c>
      <c r="E6967">
        <f t="shared" si="833"/>
        <v>0</v>
      </c>
      <c r="F6967" s="126">
        <v>0</v>
      </c>
      <c r="G6967">
        <f t="shared" si="824"/>
        <v>0</v>
      </c>
      <c r="H6967">
        <f t="shared" si="831"/>
        <v>0</v>
      </c>
      <c r="I6967">
        <f t="shared" si="832"/>
        <v>0</v>
      </c>
      <c r="J6967">
        <f t="shared" si="830"/>
        <v>0</v>
      </c>
      <c r="K6967" s="66"/>
      <c r="M6967" s="66"/>
      <c r="Q6967" s="66"/>
      <c r="S6967" s="6">
        <f t="shared" si="826"/>
        <v>29.664190838047215</v>
      </c>
      <c r="T6967" s="6">
        <f t="shared" si="827"/>
        <v>29.664190838047215</v>
      </c>
      <c r="U6967" s="6">
        <f t="shared" si="828"/>
        <v>36.197532725599963</v>
      </c>
      <c r="V6967" s="6">
        <f t="shared" si="829"/>
        <v>36.197532725599963</v>
      </c>
    </row>
    <row r="6968" spans="1:22">
      <c r="A6968" s="12">
        <f t="shared" si="834"/>
        <v>0</v>
      </c>
      <c r="B6968" t="str">
        <f>YEAR(C6968)&amp;VLOOKUP(MONTH(C6968),lookup!$G$2:$N$13,8)</f>
        <v>2027M04</v>
      </c>
      <c r="C6968" s="7">
        <f t="shared" si="825"/>
        <v>46505</v>
      </c>
      <c r="D6968" s="126">
        <v>0</v>
      </c>
      <c r="E6968">
        <f t="shared" si="833"/>
        <v>0</v>
      </c>
      <c r="F6968" s="126">
        <v>0</v>
      </c>
      <c r="G6968">
        <f t="shared" si="824"/>
        <v>0</v>
      </c>
      <c r="H6968">
        <f t="shared" si="831"/>
        <v>0</v>
      </c>
      <c r="I6968">
        <f t="shared" si="832"/>
        <v>0</v>
      </c>
      <c r="J6968">
        <f t="shared" si="830"/>
        <v>0</v>
      </c>
      <c r="K6968" s="66"/>
      <c r="M6968" s="66"/>
      <c r="Q6968" s="66"/>
      <c r="S6968" s="6">
        <f t="shared" si="826"/>
        <v>29.671550213566356</v>
      </c>
      <c r="T6968" s="6">
        <f t="shared" si="827"/>
        <v>29.671550213566356</v>
      </c>
      <c r="U6968" s="6">
        <f t="shared" si="828"/>
        <v>36.22053978633496</v>
      </c>
      <c r="V6968" s="6">
        <f t="shared" si="829"/>
        <v>36.22053978633496</v>
      </c>
    </row>
    <row r="6969" spans="1:22">
      <c r="A6969" s="12">
        <f t="shared" si="834"/>
        <v>0</v>
      </c>
      <c r="B6969" t="str">
        <f>YEAR(C6969)&amp;VLOOKUP(MONTH(C6969),lookup!$G$2:$N$13,8)</f>
        <v>2027M04</v>
      </c>
      <c r="C6969" s="7">
        <f t="shared" si="825"/>
        <v>46506</v>
      </c>
      <c r="D6969" s="126">
        <v>0</v>
      </c>
      <c r="E6969">
        <f t="shared" si="833"/>
        <v>0</v>
      </c>
      <c r="F6969" s="126">
        <v>0</v>
      </c>
      <c r="G6969">
        <f t="shared" si="824"/>
        <v>0</v>
      </c>
      <c r="H6969">
        <f t="shared" si="831"/>
        <v>0</v>
      </c>
      <c r="I6969">
        <f t="shared" si="832"/>
        <v>0</v>
      </c>
      <c r="J6969">
        <f t="shared" si="830"/>
        <v>0</v>
      </c>
      <c r="K6969" s="66"/>
      <c r="M6969" s="66"/>
      <c r="Q6969" s="66"/>
      <c r="S6969" s="6">
        <f t="shared" si="826"/>
        <v>29.693693115598467</v>
      </c>
      <c r="T6969" s="6">
        <f t="shared" si="827"/>
        <v>29.693693115598467</v>
      </c>
      <c r="U6969" s="6">
        <f t="shared" si="828"/>
        <v>36.256872547974851</v>
      </c>
      <c r="V6969" s="6">
        <f t="shared" si="829"/>
        <v>36.256872547974851</v>
      </c>
    </row>
    <row r="6970" spans="1:22">
      <c r="A6970" s="12">
        <f t="shared" si="834"/>
        <v>0</v>
      </c>
      <c r="B6970" t="str">
        <f>YEAR(C6970)&amp;VLOOKUP(MONTH(C6970),lookup!$G$2:$N$13,8)</f>
        <v>2027M04</v>
      </c>
      <c r="C6970" s="7">
        <f t="shared" si="825"/>
        <v>46507</v>
      </c>
      <c r="D6970" s="126">
        <v>0</v>
      </c>
      <c r="E6970">
        <f t="shared" si="833"/>
        <v>0</v>
      </c>
      <c r="F6970" s="126">
        <v>0</v>
      </c>
      <c r="G6970">
        <f t="shared" si="824"/>
        <v>0</v>
      </c>
      <c r="H6970">
        <f t="shared" si="831"/>
        <v>0</v>
      </c>
      <c r="I6970">
        <f t="shared" si="832"/>
        <v>0</v>
      </c>
      <c r="J6970">
        <f t="shared" si="830"/>
        <v>0</v>
      </c>
      <c r="K6970" s="66"/>
      <c r="M6970" s="66"/>
      <c r="Q6970" s="66"/>
      <c r="S6970" s="6">
        <f t="shared" si="826"/>
        <v>29.701611343230375</v>
      </c>
      <c r="T6970" s="6">
        <f t="shared" si="827"/>
        <v>29.701611343230375</v>
      </c>
      <c r="U6970" s="6">
        <f t="shared" si="828"/>
        <v>36.282995960133064</v>
      </c>
      <c r="V6970" s="6">
        <f t="shared" si="829"/>
        <v>36.282995960133064</v>
      </c>
    </row>
    <row r="6971" spans="1:22">
      <c r="A6971" s="12">
        <f t="shared" si="834"/>
        <v>0</v>
      </c>
      <c r="B6971" t="str">
        <f>YEAR(C6971)&amp;VLOOKUP(MONTH(C6971),lookup!$G$2:$N$13,8)</f>
        <v>2027M05</v>
      </c>
      <c r="C6971" s="7">
        <f t="shared" si="825"/>
        <v>46508</v>
      </c>
      <c r="D6971" s="126">
        <v>0</v>
      </c>
      <c r="E6971">
        <f t="shared" si="833"/>
        <v>0</v>
      </c>
      <c r="F6971" s="126">
        <v>0</v>
      </c>
      <c r="G6971">
        <f t="shared" si="824"/>
        <v>0</v>
      </c>
      <c r="H6971">
        <f t="shared" si="831"/>
        <v>0</v>
      </c>
      <c r="I6971">
        <f t="shared" si="832"/>
        <v>0</v>
      </c>
      <c r="J6971">
        <f t="shared" si="830"/>
        <v>0</v>
      </c>
      <c r="K6971" s="66"/>
      <c r="M6971" s="66"/>
      <c r="Q6971" s="66"/>
      <c r="S6971" s="6">
        <f t="shared" si="826"/>
        <v>29.745265252448426</v>
      </c>
      <c r="T6971" s="6">
        <f t="shared" si="827"/>
        <v>29.745265252448426</v>
      </c>
      <c r="U6971" s="6">
        <f t="shared" si="828"/>
        <v>36.337364694282385</v>
      </c>
      <c r="V6971" s="6">
        <f t="shared" si="829"/>
        <v>36.337364694282385</v>
      </c>
    </row>
    <row r="6972" spans="1:22">
      <c r="A6972" s="12">
        <f t="shared" si="834"/>
        <v>0</v>
      </c>
      <c r="B6972" t="str">
        <f>YEAR(C6972)&amp;VLOOKUP(MONTH(C6972),lookup!$G$2:$N$13,8)</f>
        <v>2027M05</v>
      </c>
      <c r="C6972" s="7">
        <f t="shared" si="825"/>
        <v>46509</v>
      </c>
      <c r="D6972" s="126">
        <v>0</v>
      </c>
      <c r="E6972">
        <f t="shared" si="833"/>
        <v>0</v>
      </c>
      <c r="F6972" s="126">
        <v>0</v>
      </c>
      <c r="G6972">
        <f t="shared" si="824"/>
        <v>0</v>
      </c>
      <c r="H6972">
        <f t="shared" si="831"/>
        <v>0</v>
      </c>
      <c r="I6972">
        <f t="shared" si="832"/>
        <v>0</v>
      </c>
      <c r="J6972">
        <f t="shared" si="830"/>
        <v>0</v>
      </c>
      <c r="K6972" s="66"/>
      <c r="M6972" s="66"/>
      <c r="Q6972" s="66"/>
      <c r="S6972" s="6">
        <f t="shared" si="826"/>
        <v>29.745364810029912</v>
      </c>
      <c r="T6972" s="6">
        <f t="shared" si="827"/>
        <v>29.745364810029912</v>
      </c>
      <c r="U6972" s="6">
        <f t="shared" si="828"/>
        <v>36.342131092558546</v>
      </c>
      <c r="V6972" s="6">
        <f t="shared" si="829"/>
        <v>36.342131092558546</v>
      </c>
    </row>
    <row r="6973" spans="1:22">
      <c r="A6973" s="12">
        <f t="shared" si="834"/>
        <v>0</v>
      </c>
      <c r="B6973" t="str">
        <f>YEAR(C6973)&amp;VLOOKUP(MONTH(C6973),lookup!$G$2:$N$13,8)</f>
        <v>2027M05</v>
      </c>
      <c r="C6973" s="7">
        <f t="shared" si="825"/>
        <v>46510</v>
      </c>
      <c r="D6973" s="126">
        <v>0</v>
      </c>
      <c r="E6973">
        <f t="shared" si="833"/>
        <v>0</v>
      </c>
      <c r="F6973" s="126">
        <v>0</v>
      </c>
      <c r="G6973">
        <f t="shared" si="824"/>
        <v>0</v>
      </c>
      <c r="H6973">
        <f t="shared" si="831"/>
        <v>0</v>
      </c>
      <c r="I6973">
        <f t="shared" si="832"/>
        <v>0</v>
      </c>
      <c r="J6973">
        <f t="shared" si="830"/>
        <v>0</v>
      </c>
      <c r="K6973" s="66"/>
      <c r="M6973" s="66"/>
      <c r="Q6973" s="66"/>
      <c r="S6973" s="6">
        <f t="shared" si="826"/>
        <v>29.776973043945645</v>
      </c>
      <c r="T6973" s="6">
        <f t="shared" si="827"/>
        <v>29.776973043945645</v>
      </c>
      <c r="U6973" s="6">
        <f t="shared" si="828"/>
        <v>36.38749700381446</v>
      </c>
      <c r="V6973" s="6">
        <f t="shared" si="829"/>
        <v>36.38749700381446</v>
      </c>
    </row>
    <row r="6974" spans="1:22">
      <c r="A6974" s="12">
        <f t="shared" si="834"/>
        <v>0</v>
      </c>
      <c r="B6974" t="str">
        <f>YEAR(C6974)&amp;VLOOKUP(MONTH(C6974),lookup!$G$2:$N$13,8)</f>
        <v>2027M05</v>
      </c>
      <c r="C6974" s="7">
        <f t="shared" si="825"/>
        <v>46511</v>
      </c>
      <c r="D6974" s="126">
        <v>0</v>
      </c>
      <c r="E6974">
        <f t="shared" si="833"/>
        <v>0</v>
      </c>
      <c r="F6974" s="126">
        <v>0</v>
      </c>
      <c r="G6974">
        <f t="shared" si="824"/>
        <v>0</v>
      </c>
      <c r="H6974">
        <f t="shared" si="831"/>
        <v>0</v>
      </c>
      <c r="I6974">
        <f t="shared" si="832"/>
        <v>0</v>
      </c>
      <c r="J6974">
        <f t="shared" si="830"/>
        <v>0</v>
      </c>
      <c r="K6974" s="66"/>
      <c r="M6974" s="66"/>
      <c r="Q6974" s="66"/>
      <c r="S6974" s="6">
        <f t="shared" si="826"/>
        <v>29.825479676455711</v>
      </c>
      <c r="T6974" s="6">
        <f t="shared" si="827"/>
        <v>29.825479676455711</v>
      </c>
      <c r="U6974" s="6">
        <f t="shared" si="828"/>
        <v>36.437263433833309</v>
      </c>
      <c r="V6974" s="6">
        <f t="shared" si="829"/>
        <v>36.437263433833309</v>
      </c>
    </row>
    <row r="6975" spans="1:22">
      <c r="A6975" s="12">
        <f t="shared" si="834"/>
        <v>0</v>
      </c>
      <c r="B6975" t="str">
        <f>YEAR(C6975)&amp;VLOOKUP(MONTH(C6975),lookup!$G$2:$N$13,8)</f>
        <v>2027M05</v>
      </c>
      <c r="C6975" s="7">
        <f t="shared" si="825"/>
        <v>46512</v>
      </c>
      <c r="D6975" s="126">
        <v>0</v>
      </c>
      <c r="E6975">
        <f t="shared" si="833"/>
        <v>0</v>
      </c>
      <c r="F6975" s="126">
        <v>0</v>
      </c>
      <c r="G6975">
        <f t="shared" si="824"/>
        <v>0</v>
      </c>
      <c r="H6975">
        <f t="shared" si="831"/>
        <v>0</v>
      </c>
      <c r="I6975">
        <f t="shared" si="832"/>
        <v>0</v>
      </c>
      <c r="J6975">
        <f t="shared" si="830"/>
        <v>0</v>
      </c>
      <c r="K6975" s="66"/>
      <c r="M6975" s="66"/>
      <c r="Q6975" s="66"/>
      <c r="S6975" s="6">
        <f t="shared" si="826"/>
        <v>29.841468655057383</v>
      </c>
      <c r="T6975" s="6">
        <f t="shared" si="827"/>
        <v>29.841468655057383</v>
      </c>
      <c r="U6975" s="6">
        <f t="shared" si="828"/>
        <v>36.471146018805499</v>
      </c>
      <c r="V6975" s="6">
        <f t="shared" si="829"/>
        <v>36.471146018805499</v>
      </c>
    </row>
    <row r="6976" spans="1:22">
      <c r="A6976" s="12">
        <f t="shared" si="834"/>
        <v>0</v>
      </c>
      <c r="B6976" t="str">
        <f>YEAR(C6976)&amp;VLOOKUP(MONTH(C6976),lookup!$G$2:$N$13,8)</f>
        <v>2027M05</v>
      </c>
      <c r="C6976" s="7">
        <f t="shared" si="825"/>
        <v>46513</v>
      </c>
      <c r="D6976" s="126">
        <v>0</v>
      </c>
      <c r="E6976">
        <f t="shared" si="833"/>
        <v>0</v>
      </c>
      <c r="F6976" s="126">
        <v>0</v>
      </c>
      <c r="G6976">
        <f t="shared" si="824"/>
        <v>0</v>
      </c>
      <c r="H6976">
        <f t="shared" si="831"/>
        <v>0</v>
      </c>
      <c r="I6976">
        <f t="shared" si="832"/>
        <v>0</v>
      </c>
      <c r="J6976">
        <f t="shared" si="830"/>
        <v>0</v>
      </c>
      <c r="K6976" s="66"/>
      <c r="M6976" s="66"/>
      <c r="Q6976" s="66"/>
      <c r="S6976" s="6">
        <f t="shared" si="826"/>
        <v>29.873750590835776</v>
      </c>
      <c r="T6976" s="6">
        <f t="shared" si="827"/>
        <v>29.873750590835776</v>
      </c>
      <c r="U6976" s="6">
        <f t="shared" si="828"/>
        <v>36.495088679413065</v>
      </c>
      <c r="V6976" s="6">
        <f t="shared" si="829"/>
        <v>36.495088679413065</v>
      </c>
    </row>
    <row r="6977" spans="1:22">
      <c r="A6977" s="12">
        <f t="shared" si="834"/>
        <v>0</v>
      </c>
      <c r="B6977" t="str">
        <f>YEAR(C6977)&amp;VLOOKUP(MONTH(C6977),lookup!$G$2:$N$13,8)</f>
        <v>2027M05</v>
      </c>
      <c r="C6977" s="7">
        <f t="shared" si="825"/>
        <v>46514</v>
      </c>
      <c r="D6977" s="126">
        <v>0</v>
      </c>
      <c r="E6977">
        <f t="shared" si="833"/>
        <v>0</v>
      </c>
      <c r="F6977" s="126">
        <v>0</v>
      </c>
      <c r="G6977">
        <f t="shared" si="824"/>
        <v>0</v>
      </c>
      <c r="H6977">
        <f t="shared" si="831"/>
        <v>0</v>
      </c>
      <c r="I6977">
        <f t="shared" si="832"/>
        <v>0</v>
      </c>
      <c r="J6977">
        <f t="shared" si="830"/>
        <v>0</v>
      </c>
      <c r="K6977" s="66"/>
      <c r="M6977" s="66"/>
      <c r="Q6977" s="66"/>
      <c r="S6977" s="6">
        <f t="shared" si="826"/>
        <v>29.889087075905458</v>
      </c>
      <c r="T6977" s="6">
        <f t="shared" si="827"/>
        <v>29.889087075905458</v>
      </c>
      <c r="U6977" s="6">
        <f t="shared" si="828"/>
        <v>36.523617701223785</v>
      </c>
      <c r="V6977" s="6">
        <f t="shared" si="829"/>
        <v>36.523617701223785</v>
      </c>
    </row>
    <row r="6978" spans="1:22">
      <c r="A6978" s="12">
        <f t="shared" si="834"/>
        <v>0</v>
      </c>
      <c r="B6978" t="str">
        <f>YEAR(C6978)&amp;VLOOKUP(MONTH(C6978),lookup!$G$2:$N$13,8)</f>
        <v>2027M05</v>
      </c>
      <c r="C6978" s="7">
        <f t="shared" si="825"/>
        <v>46515</v>
      </c>
      <c r="D6978" s="126">
        <v>0</v>
      </c>
      <c r="E6978">
        <f t="shared" si="833"/>
        <v>0</v>
      </c>
      <c r="F6978" s="126">
        <v>0</v>
      </c>
      <c r="G6978">
        <f t="shared" si="824"/>
        <v>0</v>
      </c>
      <c r="H6978">
        <f t="shared" si="831"/>
        <v>0</v>
      </c>
      <c r="I6978">
        <f t="shared" si="832"/>
        <v>0</v>
      </c>
      <c r="J6978">
        <f t="shared" si="830"/>
        <v>0</v>
      </c>
      <c r="K6978" s="66"/>
      <c r="M6978" s="66"/>
      <c r="Q6978" s="66"/>
      <c r="S6978" s="6">
        <f t="shared" si="826"/>
        <v>29.896091448246143</v>
      </c>
      <c r="T6978" s="6">
        <f t="shared" si="827"/>
        <v>29.896091448246143</v>
      </c>
      <c r="U6978" s="6">
        <f t="shared" si="828"/>
        <v>36.524969799410364</v>
      </c>
      <c r="V6978" s="6">
        <f t="shared" si="829"/>
        <v>36.524969799410364</v>
      </c>
    </row>
    <row r="6979" spans="1:22">
      <c r="A6979" s="12">
        <f t="shared" si="834"/>
        <v>0</v>
      </c>
      <c r="B6979" t="str">
        <f>YEAR(C6979)&amp;VLOOKUP(MONTH(C6979),lookup!$G$2:$N$13,8)</f>
        <v>2027M05</v>
      </c>
      <c r="C6979" s="7">
        <f t="shared" si="825"/>
        <v>46516</v>
      </c>
      <c r="D6979" s="126">
        <v>0</v>
      </c>
      <c r="E6979">
        <f t="shared" si="833"/>
        <v>0</v>
      </c>
      <c r="F6979" s="126">
        <v>0</v>
      </c>
      <c r="G6979">
        <f t="shared" si="824"/>
        <v>0</v>
      </c>
      <c r="H6979">
        <f t="shared" si="831"/>
        <v>0</v>
      </c>
      <c r="I6979">
        <f t="shared" si="832"/>
        <v>0</v>
      </c>
      <c r="J6979">
        <f t="shared" si="830"/>
        <v>0</v>
      </c>
      <c r="K6979" s="66"/>
      <c r="M6979" s="66"/>
      <c r="Q6979" s="66"/>
      <c r="S6979" s="6">
        <f t="shared" si="826"/>
        <v>29.891297409895902</v>
      </c>
      <c r="T6979" s="6">
        <f t="shared" si="827"/>
        <v>29.891297409895902</v>
      </c>
      <c r="U6979" s="6">
        <f t="shared" si="828"/>
        <v>36.531559420128282</v>
      </c>
      <c r="V6979" s="6">
        <f t="shared" si="829"/>
        <v>36.531559420128282</v>
      </c>
    </row>
    <row r="6980" spans="1:22">
      <c r="A6980" s="12">
        <f t="shared" si="834"/>
        <v>0</v>
      </c>
      <c r="B6980" t="str">
        <f>YEAR(C6980)&amp;VLOOKUP(MONTH(C6980),lookup!$G$2:$N$13,8)</f>
        <v>2027M05</v>
      </c>
      <c r="C6980" s="7">
        <f t="shared" si="825"/>
        <v>46517</v>
      </c>
      <c r="D6980" s="126">
        <v>0</v>
      </c>
      <c r="E6980">
        <f t="shared" si="833"/>
        <v>0</v>
      </c>
      <c r="F6980" s="126">
        <v>0</v>
      </c>
      <c r="G6980">
        <f t="shared" si="824"/>
        <v>0</v>
      </c>
      <c r="H6980">
        <f t="shared" si="831"/>
        <v>0</v>
      </c>
      <c r="I6980">
        <f t="shared" si="832"/>
        <v>0</v>
      </c>
      <c r="J6980">
        <f t="shared" si="830"/>
        <v>0</v>
      </c>
      <c r="K6980" s="66"/>
      <c r="M6980" s="66"/>
      <c r="Q6980" s="66"/>
      <c r="S6980" s="6">
        <f t="shared" si="826"/>
        <v>29.881937851720124</v>
      </c>
      <c r="T6980" s="6">
        <f t="shared" si="827"/>
        <v>29.881937851720124</v>
      </c>
      <c r="U6980" s="6">
        <f t="shared" si="828"/>
        <v>36.525083907877729</v>
      </c>
      <c r="V6980" s="6">
        <f t="shared" si="829"/>
        <v>36.525083907877729</v>
      </c>
    </row>
    <row r="6981" spans="1:22">
      <c r="A6981" s="12">
        <f t="shared" si="834"/>
        <v>0</v>
      </c>
      <c r="B6981" t="str">
        <f>YEAR(C6981)&amp;VLOOKUP(MONTH(C6981),lookup!$G$2:$N$13,8)</f>
        <v>2027M05</v>
      </c>
      <c r="C6981" s="7">
        <f t="shared" si="825"/>
        <v>46518</v>
      </c>
      <c r="D6981" s="126">
        <v>0</v>
      </c>
      <c r="E6981">
        <f t="shared" si="833"/>
        <v>0</v>
      </c>
      <c r="F6981" s="126">
        <v>0</v>
      </c>
      <c r="G6981">
        <f t="shared" si="824"/>
        <v>0</v>
      </c>
      <c r="H6981">
        <f t="shared" si="831"/>
        <v>0</v>
      </c>
      <c r="I6981">
        <f t="shared" si="832"/>
        <v>0</v>
      </c>
      <c r="J6981">
        <f t="shared" si="830"/>
        <v>0</v>
      </c>
      <c r="K6981" s="66"/>
      <c r="M6981" s="66"/>
      <c r="Q6981" s="66"/>
      <c r="S6981" s="6">
        <f t="shared" si="826"/>
        <v>29.871120653943159</v>
      </c>
      <c r="T6981" s="6">
        <f t="shared" si="827"/>
        <v>29.871120653943159</v>
      </c>
      <c r="U6981" s="6">
        <f t="shared" si="828"/>
        <v>36.515397527325412</v>
      </c>
      <c r="V6981" s="6">
        <f t="shared" si="829"/>
        <v>36.515397527325412</v>
      </c>
    </row>
    <row r="6982" spans="1:22">
      <c r="A6982" s="12">
        <f t="shared" si="834"/>
        <v>0</v>
      </c>
      <c r="B6982" t="str">
        <f>YEAR(C6982)&amp;VLOOKUP(MONTH(C6982),lookup!$G$2:$N$13,8)</f>
        <v>2027M05</v>
      </c>
      <c r="C6982" s="7">
        <f t="shared" si="825"/>
        <v>46519</v>
      </c>
      <c r="D6982" s="126">
        <v>0</v>
      </c>
      <c r="E6982">
        <f t="shared" si="833"/>
        <v>0</v>
      </c>
      <c r="F6982" s="126">
        <v>0</v>
      </c>
      <c r="G6982">
        <f t="shared" si="824"/>
        <v>0</v>
      </c>
      <c r="H6982">
        <f t="shared" si="831"/>
        <v>0</v>
      </c>
      <c r="I6982">
        <f t="shared" si="832"/>
        <v>0</v>
      </c>
      <c r="J6982">
        <f t="shared" si="830"/>
        <v>0</v>
      </c>
      <c r="K6982" s="66"/>
      <c r="M6982" s="66"/>
      <c r="Q6982" s="66"/>
      <c r="S6982" s="6">
        <f t="shared" si="826"/>
        <v>29.838351866653472</v>
      </c>
      <c r="T6982" s="6">
        <f t="shared" si="827"/>
        <v>29.838351866653472</v>
      </c>
      <c r="U6982" s="6">
        <f t="shared" si="828"/>
        <v>36.478219047843652</v>
      </c>
      <c r="V6982" s="6">
        <f t="shared" si="829"/>
        <v>36.478219047843652</v>
      </c>
    </row>
    <row r="6983" spans="1:22">
      <c r="A6983" s="12">
        <f t="shared" si="834"/>
        <v>0</v>
      </c>
      <c r="B6983" t="str">
        <f>YEAR(C6983)&amp;VLOOKUP(MONTH(C6983),lookup!$G$2:$N$13,8)</f>
        <v>2027M05</v>
      </c>
      <c r="C6983" s="7">
        <f t="shared" si="825"/>
        <v>46520</v>
      </c>
      <c r="D6983" s="126">
        <v>0</v>
      </c>
      <c r="E6983">
        <f t="shared" si="833"/>
        <v>0</v>
      </c>
      <c r="F6983" s="126">
        <v>0</v>
      </c>
      <c r="G6983">
        <f t="shared" si="824"/>
        <v>0</v>
      </c>
      <c r="H6983">
        <f t="shared" si="831"/>
        <v>0</v>
      </c>
      <c r="I6983">
        <f t="shared" si="832"/>
        <v>0</v>
      </c>
      <c r="J6983">
        <f t="shared" si="830"/>
        <v>0</v>
      </c>
      <c r="K6983" s="66"/>
      <c r="M6983" s="66"/>
      <c r="Q6983" s="66"/>
      <c r="S6983" s="6">
        <f t="shared" si="826"/>
        <v>29.828478784067215</v>
      </c>
      <c r="T6983" s="6">
        <f t="shared" si="827"/>
        <v>29.828478784067215</v>
      </c>
      <c r="U6983" s="6">
        <f t="shared" si="828"/>
        <v>36.467684097025156</v>
      </c>
      <c r="V6983" s="6">
        <f t="shared" si="829"/>
        <v>36.467684097025156</v>
      </c>
    </row>
    <row r="6984" spans="1:22">
      <c r="A6984" s="12">
        <f t="shared" si="834"/>
        <v>0</v>
      </c>
      <c r="B6984" t="str">
        <f>YEAR(C6984)&amp;VLOOKUP(MONTH(C6984),lookup!$G$2:$N$13,8)</f>
        <v>2027M05</v>
      </c>
      <c r="C6984" s="7">
        <f t="shared" si="825"/>
        <v>46521</v>
      </c>
      <c r="D6984" s="126">
        <v>0</v>
      </c>
      <c r="E6984">
        <f t="shared" si="833"/>
        <v>0</v>
      </c>
      <c r="F6984" s="126">
        <v>0</v>
      </c>
      <c r="G6984">
        <f t="shared" ref="G6984:G7047" si="835">AVERAGE(SUM(F6977:F6984)/8,SUM(F6979:F6984)/6)</f>
        <v>0</v>
      </c>
      <c r="H6984">
        <f t="shared" si="831"/>
        <v>0</v>
      </c>
      <c r="I6984">
        <f t="shared" si="832"/>
        <v>0</v>
      </c>
      <c r="J6984">
        <f t="shared" si="830"/>
        <v>0</v>
      </c>
      <c r="K6984" s="66"/>
      <c r="M6984" s="66"/>
      <c r="Q6984" s="66"/>
      <c r="S6984" s="6">
        <f t="shared" si="826"/>
        <v>29.80427102795494</v>
      </c>
      <c r="T6984" s="6">
        <f t="shared" si="827"/>
        <v>29.80427102795494</v>
      </c>
      <c r="U6984" s="6">
        <f t="shared" si="828"/>
        <v>36.445693468530507</v>
      </c>
      <c r="V6984" s="6">
        <f t="shared" si="829"/>
        <v>36.445693468530507</v>
      </c>
    </row>
    <row r="6985" spans="1:22">
      <c r="A6985" s="12">
        <f t="shared" si="834"/>
        <v>0</v>
      </c>
      <c r="B6985" t="str">
        <f>YEAR(C6985)&amp;VLOOKUP(MONTH(C6985),lookup!$G$2:$N$13,8)</f>
        <v>2027M05</v>
      </c>
      <c r="C6985" s="7">
        <f t="shared" si="825"/>
        <v>46522</v>
      </c>
      <c r="D6985" s="126">
        <v>0</v>
      </c>
      <c r="E6985">
        <f t="shared" si="833"/>
        <v>0</v>
      </c>
      <c r="F6985" s="126">
        <v>0</v>
      </c>
      <c r="G6985">
        <f t="shared" si="835"/>
        <v>0</v>
      </c>
      <c r="H6985">
        <f t="shared" si="831"/>
        <v>0</v>
      </c>
      <c r="I6985">
        <f t="shared" si="832"/>
        <v>0</v>
      </c>
      <c r="J6985">
        <f t="shared" si="830"/>
        <v>0</v>
      </c>
      <c r="K6985" s="66"/>
      <c r="M6985" s="66"/>
      <c r="Q6985" s="66"/>
      <c r="S6985" s="6">
        <f t="shared" si="826"/>
        <v>29.770816305126129</v>
      </c>
      <c r="T6985" s="6">
        <f t="shared" si="827"/>
        <v>29.770816305126129</v>
      </c>
      <c r="U6985" s="6">
        <f t="shared" si="828"/>
        <v>36.402725668333019</v>
      </c>
      <c r="V6985" s="6">
        <f t="shared" si="829"/>
        <v>36.402725668333019</v>
      </c>
    </row>
    <row r="6986" spans="1:22">
      <c r="A6986" s="12">
        <f t="shared" si="834"/>
        <v>0</v>
      </c>
      <c r="B6986" t="str">
        <f>YEAR(C6986)&amp;VLOOKUP(MONTH(C6986),lookup!$G$2:$N$13,8)</f>
        <v>2027M05</v>
      </c>
      <c r="C6986" s="7">
        <f t="shared" si="825"/>
        <v>46523</v>
      </c>
      <c r="D6986" s="126">
        <v>0</v>
      </c>
      <c r="E6986">
        <f t="shared" si="833"/>
        <v>0</v>
      </c>
      <c r="F6986" s="126">
        <v>0</v>
      </c>
      <c r="G6986">
        <f t="shared" si="835"/>
        <v>0</v>
      </c>
      <c r="H6986">
        <f t="shared" si="831"/>
        <v>0</v>
      </c>
      <c r="I6986">
        <f t="shared" si="832"/>
        <v>0</v>
      </c>
      <c r="J6986">
        <f t="shared" si="830"/>
        <v>0</v>
      </c>
      <c r="K6986" s="66"/>
      <c r="M6986" s="66"/>
      <c r="Q6986" s="66"/>
      <c r="S6986" s="6">
        <f t="shared" si="826"/>
        <v>29.752647911344933</v>
      </c>
      <c r="T6986" s="6">
        <f t="shared" si="827"/>
        <v>29.752647911344933</v>
      </c>
      <c r="U6986" s="6">
        <f t="shared" si="828"/>
        <v>36.38115347626362</v>
      </c>
      <c r="V6986" s="6">
        <f t="shared" si="829"/>
        <v>36.38115347626362</v>
      </c>
    </row>
    <row r="6987" spans="1:22">
      <c r="A6987" s="12">
        <f t="shared" si="834"/>
        <v>0</v>
      </c>
      <c r="B6987" t="str">
        <f>YEAR(C6987)&amp;VLOOKUP(MONTH(C6987),lookup!$G$2:$N$13,8)</f>
        <v>2027M05</v>
      </c>
      <c r="C6987" s="7">
        <f t="shared" si="825"/>
        <v>46524</v>
      </c>
      <c r="D6987" s="126">
        <v>0</v>
      </c>
      <c r="E6987">
        <f t="shared" si="833"/>
        <v>0</v>
      </c>
      <c r="F6987" s="126">
        <v>0</v>
      </c>
      <c r="G6987">
        <f t="shared" si="835"/>
        <v>0</v>
      </c>
      <c r="H6987">
        <f t="shared" si="831"/>
        <v>0</v>
      </c>
      <c r="I6987">
        <f t="shared" si="832"/>
        <v>0</v>
      </c>
      <c r="J6987">
        <f t="shared" si="830"/>
        <v>0</v>
      </c>
      <c r="K6987" s="66"/>
      <c r="M6987" s="66"/>
      <c r="Q6987" s="66"/>
      <c r="S6987" s="6">
        <f t="shared" si="826"/>
        <v>29.704183593630187</v>
      </c>
      <c r="T6987" s="6">
        <f t="shared" si="827"/>
        <v>29.704183593630187</v>
      </c>
      <c r="U6987" s="6">
        <f t="shared" si="828"/>
        <v>36.325812225437303</v>
      </c>
      <c r="V6987" s="6">
        <f t="shared" si="829"/>
        <v>36.325812225437303</v>
      </c>
    </row>
    <row r="6988" spans="1:22">
      <c r="A6988" s="12">
        <f t="shared" si="834"/>
        <v>0</v>
      </c>
      <c r="B6988" t="str">
        <f>YEAR(C6988)&amp;VLOOKUP(MONTH(C6988),lookup!$G$2:$N$13,8)</f>
        <v>2027M05</v>
      </c>
      <c r="C6988" s="7">
        <f t="shared" ref="C6988:C7051" si="836">C6987+1</f>
        <v>46525</v>
      </c>
      <c r="D6988" s="126">
        <v>0</v>
      </c>
      <c r="E6988">
        <f t="shared" si="833"/>
        <v>0</v>
      </c>
      <c r="F6988" s="126">
        <v>0</v>
      </c>
      <c r="G6988">
        <f t="shared" si="835"/>
        <v>0</v>
      </c>
      <c r="H6988">
        <f t="shared" si="831"/>
        <v>0</v>
      </c>
      <c r="I6988">
        <f t="shared" si="832"/>
        <v>0</v>
      </c>
      <c r="J6988">
        <f t="shared" si="830"/>
        <v>0</v>
      </c>
      <c r="K6988" s="66"/>
      <c r="M6988" s="66"/>
      <c r="Q6988" s="66"/>
      <c r="S6988" s="6">
        <f t="shared" si="826"/>
        <v>29.681501249557858</v>
      </c>
      <c r="T6988" s="6">
        <f t="shared" si="827"/>
        <v>29.681501249557858</v>
      </c>
      <c r="U6988" s="6">
        <f t="shared" si="828"/>
        <v>36.299846150207671</v>
      </c>
      <c r="V6988" s="6">
        <f t="shared" si="829"/>
        <v>36.299846150207671</v>
      </c>
    </row>
    <row r="6989" spans="1:22">
      <c r="A6989" s="12">
        <f t="shared" si="834"/>
        <v>0</v>
      </c>
      <c r="B6989" t="str">
        <f>YEAR(C6989)&amp;VLOOKUP(MONTH(C6989),lookup!$G$2:$N$13,8)</f>
        <v>2027M05</v>
      </c>
      <c r="C6989" s="7">
        <f t="shared" si="836"/>
        <v>46526</v>
      </c>
      <c r="D6989" s="126">
        <v>0</v>
      </c>
      <c r="E6989">
        <f t="shared" si="833"/>
        <v>0</v>
      </c>
      <c r="F6989" s="126">
        <v>0</v>
      </c>
      <c r="G6989">
        <f t="shared" si="835"/>
        <v>0</v>
      </c>
      <c r="H6989">
        <f t="shared" si="831"/>
        <v>0</v>
      </c>
      <c r="I6989">
        <f t="shared" si="832"/>
        <v>0</v>
      </c>
      <c r="J6989">
        <f t="shared" si="830"/>
        <v>0</v>
      </c>
      <c r="K6989" s="66"/>
      <c r="M6989" s="66"/>
      <c r="Q6989" s="66"/>
      <c r="S6989" s="6">
        <f t="shared" si="826"/>
        <v>29.642754300655781</v>
      </c>
      <c r="T6989" s="6">
        <f t="shared" si="827"/>
        <v>29.642754300655781</v>
      </c>
      <c r="U6989" s="6">
        <f t="shared" si="828"/>
        <v>36.249996975860689</v>
      </c>
      <c r="V6989" s="6">
        <f t="shared" si="829"/>
        <v>36.249996975860689</v>
      </c>
    </row>
    <row r="6990" spans="1:22">
      <c r="A6990" s="12">
        <f t="shared" si="834"/>
        <v>0</v>
      </c>
      <c r="B6990" t="str">
        <f>YEAR(C6990)&amp;VLOOKUP(MONTH(C6990),lookup!$G$2:$N$13,8)</f>
        <v>2027M05</v>
      </c>
      <c r="C6990" s="7">
        <f t="shared" si="836"/>
        <v>46527</v>
      </c>
      <c r="D6990" s="126">
        <v>0</v>
      </c>
      <c r="E6990">
        <f t="shared" si="833"/>
        <v>0</v>
      </c>
      <c r="F6990" s="126">
        <v>0</v>
      </c>
      <c r="G6990">
        <f t="shared" si="835"/>
        <v>0</v>
      </c>
      <c r="H6990">
        <f t="shared" si="831"/>
        <v>0</v>
      </c>
      <c r="I6990">
        <f t="shared" si="832"/>
        <v>0</v>
      </c>
      <c r="J6990">
        <f t="shared" si="830"/>
        <v>0</v>
      </c>
      <c r="K6990" s="66"/>
      <c r="M6990" s="66"/>
      <c r="Q6990" s="66"/>
      <c r="S6990" s="6">
        <f t="shared" si="826"/>
        <v>29.623464722942753</v>
      </c>
      <c r="T6990" s="6">
        <f t="shared" si="827"/>
        <v>29.623464722942753</v>
      </c>
      <c r="U6990" s="6">
        <f t="shared" si="828"/>
        <v>36.22227437884743</v>
      </c>
      <c r="V6990" s="6">
        <f t="shared" si="829"/>
        <v>36.22227437884743</v>
      </c>
    </row>
    <row r="6991" spans="1:22">
      <c r="A6991" s="12">
        <f t="shared" si="834"/>
        <v>0</v>
      </c>
      <c r="B6991" t="str">
        <f>YEAR(C6991)&amp;VLOOKUP(MONTH(C6991),lookup!$G$2:$N$13,8)</f>
        <v>2027M05</v>
      </c>
      <c r="C6991" s="7">
        <f t="shared" si="836"/>
        <v>46528</v>
      </c>
      <c r="D6991" s="126">
        <v>0</v>
      </c>
      <c r="E6991">
        <f t="shared" si="833"/>
        <v>0</v>
      </c>
      <c r="F6991" s="126">
        <v>0</v>
      </c>
      <c r="G6991">
        <f t="shared" si="835"/>
        <v>0</v>
      </c>
      <c r="H6991">
        <f t="shared" si="831"/>
        <v>0</v>
      </c>
      <c r="I6991">
        <f t="shared" si="832"/>
        <v>0</v>
      </c>
      <c r="J6991">
        <f t="shared" si="830"/>
        <v>0</v>
      </c>
      <c r="K6991" s="66"/>
      <c r="M6991" s="66"/>
      <c r="Q6991" s="66"/>
      <c r="S6991" s="6">
        <f t="shared" si="826"/>
        <v>29.595145726704878</v>
      </c>
      <c r="T6991" s="6">
        <f t="shared" si="827"/>
        <v>29.595145726704878</v>
      </c>
      <c r="U6991" s="6">
        <f t="shared" si="828"/>
        <v>36.190920991637171</v>
      </c>
      <c r="V6991" s="6">
        <f t="shared" si="829"/>
        <v>36.190920991637171</v>
      </c>
    </row>
    <row r="6992" spans="1:22">
      <c r="A6992" s="12">
        <f t="shared" si="834"/>
        <v>0</v>
      </c>
      <c r="B6992" t="str">
        <f>YEAR(C6992)&amp;VLOOKUP(MONTH(C6992),lookup!$G$2:$N$13,8)</f>
        <v>2027M05</v>
      </c>
      <c r="C6992" s="7">
        <f t="shared" si="836"/>
        <v>46529</v>
      </c>
      <c r="D6992" s="126">
        <v>0</v>
      </c>
      <c r="E6992">
        <f t="shared" si="833"/>
        <v>0</v>
      </c>
      <c r="F6992" s="126">
        <v>0</v>
      </c>
      <c r="G6992">
        <f t="shared" si="835"/>
        <v>0</v>
      </c>
      <c r="H6992">
        <f t="shared" si="831"/>
        <v>0</v>
      </c>
      <c r="I6992">
        <f t="shared" si="832"/>
        <v>0</v>
      </c>
      <c r="J6992">
        <f t="shared" si="830"/>
        <v>0</v>
      </c>
      <c r="K6992" s="66"/>
      <c r="M6992" s="66"/>
      <c r="Q6992" s="66"/>
      <c r="S6992" s="6">
        <f t="shared" si="826"/>
        <v>29.548245996082944</v>
      </c>
      <c r="T6992" s="6">
        <f t="shared" si="827"/>
        <v>29.548245996082944</v>
      </c>
      <c r="U6992" s="6">
        <f t="shared" si="828"/>
        <v>36.129256401944929</v>
      </c>
      <c r="V6992" s="6">
        <f t="shared" si="829"/>
        <v>36.129256401944929</v>
      </c>
    </row>
    <row r="6993" spans="1:22">
      <c r="A6993" s="12">
        <f t="shared" si="834"/>
        <v>0</v>
      </c>
      <c r="B6993" t="str">
        <f>YEAR(C6993)&amp;VLOOKUP(MONTH(C6993),lookup!$G$2:$N$13,8)</f>
        <v>2027M05</v>
      </c>
      <c r="C6993" s="7">
        <f t="shared" si="836"/>
        <v>46530</v>
      </c>
      <c r="D6993" s="126">
        <v>0</v>
      </c>
      <c r="E6993">
        <f t="shared" si="833"/>
        <v>0</v>
      </c>
      <c r="F6993" s="126">
        <v>0</v>
      </c>
      <c r="G6993">
        <f t="shared" si="835"/>
        <v>0</v>
      </c>
      <c r="H6993">
        <f t="shared" si="831"/>
        <v>0</v>
      </c>
      <c r="I6993">
        <f t="shared" si="832"/>
        <v>0</v>
      </c>
      <c r="J6993">
        <f t="shared" si="830"/>
        <v>0</v>
      </c>
      <c r="K6993" s="66"/>
      <c r="M6993" s="66"/>
      <c r="Q6993" s="66"/>
      <c r="S6993" s="6">
        <f t="shared" si="826"/>
        <v>29.538015680731274</v>
      </c>
      <c r="T6993" s="6">
        <f t="shared" si="827"/>
        <v>29.538015680731274</v>
      </c>
      <c r="U6993" s="6">
        <f t="shared" si="828"/>
        <v>36.111980143938567</v>
      </c>
      <c r="V6993" s="6">
        <f t="shared" si="829"/>
        <v>36.111980143938567</v>
      </c>
    </row>
    <row r="6994" spans="1:22">
      <c r="A6994" s="12">
        <f t="shared" si="834"/>
        <v>0</v>
      </c>
      <c r="B6994" t="str">
        <f>YEAR(C6994)&amp;VLOOKUP(MONTH(C6994),lookup!$G$2:$N$13,8)</f>
        <v>2027M05</v>
      </c>
      <c r="C6994" s="7">
        <f t="shared" si="836"/>
        <v>46531</v>
      </c>
      <c r="D6994" s="126">
        <v>0</v>
      </c>
      <c r="E6994">
        <f t="shared" si="833"/>
        <v>0</v>
      </c>
      <c r="F6994" s="126">
        <v>0</v>
      </c>
      <c r="G6994">
        <f t="shared" si="835"/>
        <v>0</v>
      </c>
      <c r="H6994">
        <f t="shared" si="831"/>
        <v>0</v>
      </c>
      <c r="I6994">
        <f t="shared" si="832"/>
        <v>0</v>
      </c>
      <c r="J6994">
        <f t="shared" si="830"/>
        <v>0</v>
      </c>
      <c r="K6994" s="66"/>
      <c r="M6994" s="66"/>
      <c r="Q6994" s="66"/>
      <c r="S6994" s="6">
        <f t="shared" ref="S6994:S7057" si="837">AVERAGE(G6629+G6264+G5898+G5533+G5168)/5</f>
        <v>29.481176948115309</v>
      </c>
      <c r="T6994" s="6">
        <f t="shared" ref="T6994:T7057" si="838">S6994-I6994</f>
        <v>29.481176948115309</v>
      </c>
      <c r="U6994" s="6">
        <f t="shared" ref="U6994:U7057" si="839">(E5168+E5533+E5898+E6264+E6629)/5</f>
        <v>36.041174409535152</v>
      </c>
      <c r="V6994" s="6">
        <f t="shared" ref="V6994:V7057" si="840">U6994-H6994</f>
        <v>36.041174409535152</v>
      </c>
    </row>
    <row r="6995" spans="1:22">
      <c r="A6995" s="12">
        <f t="shared" si="834"/>
        <v>0</v>
      </c>
      <c r="B6995" t="str">
        <f>YEAR(C6995)&amp;VLOOKUP(MONTH(C6995),lookup!$G$2:$N$13,8)</f>
        <v>2027M05</v>
      </c>
      <c r="C6995" s="7">
        <f t="shared" si="836"/>
        <v>46532</v>
      </c>
      <c r="D6995" s="126">
        <v>0</v>
      </c>
      <c r="E6995">
        <f t="shared" si="833"/>
        <v>0</v>
      </c>
      <c r="F6995" s="126">
        <v>0</v>
      </c>
      <c r="G6995">
        <f t="shared" si="835"/>
        <v>0</v>
      </c>
      <c r="H6995">
        <f t="shared" si="831"/>
        <v>0</v>
      </c>
      <c r="I6995">
        <f t="shared" si="832"/>
        <v>0</v>
      </c>
      <c r="J6995">
        <f t="shared" si="830"/>
        <v>0</v>
      </c>
      <c r="K6995" s="66"/>
      <c r="M6995" s="66"/>
      <c r="Q6995" s="66"/>
      <c r="S6995" s="6">
        <f t="shared" si="837"/>
        <v>29.424925382825268</v>
      </c>
      <c r="T6995" s="6">
        <f t="shared" si="838"/>
        <v>29.424925382825268</v>
      </c>
      <c r="U6995" s="6">
        <f t="shared" si="839"/>
        <v>35.976514850720307</v>
      </c>
      <c r="V6995" s="6">
        <f t="shared" si="840"/>
        <v>35.976514850720307</v>
      </c>
    </row>
    <row r="6996" spans="1:22">
      <c r="A6996" s="12">
        <f t="shared" si="834"/>
        <v>0</v>
      </c>
      <c r="B6996" t="str">
        <f>YEAR(C6996)&amp;VLOOKUP(MONTH(C6996),lookup!$G$2:$N$13,8)</f>
        <v>2027M05</v>
      </c>
      <c r="C6996" s="7">
        <f t="shared" si="836"/>
        <v>46533</v>
      </c>
      <c r="D6996" s="126">
        <v>0</v>
      </c>
      <c r="E6996">
        <f t="shared" si="833"/>
        <v>0</v>
      </c>
      <c r="F6996" s="126">
        <v>0</v>
      </c>
      <c r="G6996">
        <f t="shared" si="835"/>
        <v>0</v>
      </c>
      <c r="H6996">
        <f t="shared" si="831"/>
        <v>0</v>
      </c>
      <c r="I6996">
        <f t="shared" si="832"/>
        <v>0</v>
      </c>
      <c r="J6996">
        <f t="shared" si="830"/>
        <v>0</v>
      </c>
      <c r="K6996" s="66"/>
      <c r="M6996" s="66"/>
      <c r="Q6996" s="66"/>
      <c r="S6996" s="6">
        <f t="shared" si="837"/>
        <v>29.382304144339251</v>
      </c>
      <c r="T6996" s="6">
        <f t="shared" si="838"/>
        <v>29.382304144339251</v>
      </c>
      <c r="U6996" s="6">
        <f t="shared" si="839"/>
        <v>35.91899806997251</v>
      </c>
      <c r="V6996" s="6">
        <f t="shared" si="840"/>
        <v>35.91899806997251</v>
      </c>
    </row>
    <row r="6997" spans="1:22">
      <c r="A6997" s="12">
        <f t="shared" si="834"/>
        <v>0</v>
      </c>
      <c r="B6997" t="str">
        <f>YEAR(C6997)&amp;VLOOKUP(MONTH(C6997),lookup!$G$2:$N$13,8)</f>
        <v>2027M05</v>
      </c>
      <c r="C6997" s="7">
        <f t="shared" si="836"/>
        <v>46534</v>
      </c>
      <c r="D6997" s="126">
        <v>0</v>
      </c>
      <c r="E6997">
        <f t="shared" si="833"/>
        <v>0</v>
      </c>
      <c r="F6997" s="126">
        <v>0</v>
      </c>
      <c r="G6997">
        <f t="shared" si="835"/>
        <v>0</v>
      </c>
      <c r="H6997">
        <f t="shared" si="831"/>
        <v>0</v>
      </c>
      <c r="I6997">
        <f t="shared" si="832"/>
        <v>0</v>
      </c>
      <c r="J6997">
        <f t="shared" si="830"/>
        <v>0</v>
      </c>
      <c r="K6997" s="66"/>
      <c r="M6997" s="66"/>
      <c r="Q6997" s="66"/>
      <c r="S6997" s="6">
        <f t="shared" si="837"/>
        <v>29.321519993990513</v>
      </c>
      <c r="T6997" s="6">
        <f t="shared" si="838"/>
        <v>29.321519993990513</v>
      </c>
      <c r="U6997" s="6">
        <f t="shared" si="839"/>
        <v>35.844315241244445</v>
      </c>
      <c r="V6997" s="6">
        <f t="shared" si="840"/>
        <v>35.844315241244445</v>
      </c>
    </row>
    <row r="6998" spans="1:22">
      <c r="A6998" s="12">
        <f t="shared" si="834"/>
        <v>0</v>
      </c>
      <c r="B6998" t="str">
        <f>YEAR(C6998)&amp;VLOOKUP(MONTH(C6998),lookup!$G$2:$N$13,8)</f>
        <v>2027M05</v>
      </c>
      <c r="C6998" s="7">
        <f t="shared" si="836"/>
        <v>46535</v>
      </c>
      <c r="D6998" s="126">
        <v>0</v>
      </c>
      <c r="E6998">
        <f t="shared" si="833"/>
        <v>0</v>
      </c>
      <c r="F6998" s="126">
        <v>0</v>
      </c>
      <c r="G6998">
        <f t="shared" si="835"/>
        <v>0</v>
      </c>
      <c r="H6998">
        <f t="shared" si="831"/>
        <v>0</v>
      </c>
      <c r="I6998">
        <f t="shared" si="832"/>
        <v>0</v>
      </c>
      <c r="J6998">
        <f t="shared" si="830"/>
        <v>0</v>
      </c>
      <c r="K6998" s="66"/>
      <c r="M6998" s="66"/>
      <c r="Q6998" s="66"/>
      <c r="S6998" s="6">
        <f t="shared" si="837"/>
        <v>29.271170788855933</v>
      </c>
      <c r="T6998" s="6">
        <f t="shared" si="838"/>
        <v>29.271170788855933</v>
      </c>
      <c r="U6998" s="6">
        <f t="shared" si="839"/>
        <v>35.78781049881561</v>
      </c>
      <c r="V6998" s="6">
        <f t="shared" si="840"/>
        <v>35.78781049881561</v>
      </c>
    </row>
    <row r="6999" spans="1:22">
      <c r="A6999" s="12">
        <f t="shared" si="834"/>
        <v>0</v>
      </c>
      <c r="B6999" t="str">
        <f>YEAR(C6999)&amp;VLOOKUP(MONTH(C6999),lookup!$G$2:$N$13,8)</f>
        <v>2027M05</v>
      </c>
      <c r="C6999" s="7">
        <f t="shared" si="836"/>
        <v>46536</v>
      </c>
      <c r="D6999" s="126">
        <v>0</v>
      </c>
      <c r="E6999">
        <f t="shared" si="833"/>
        <v>0</v>
      </c>
      <c r="F6999" s="126">
        <v>0</v>
      </c>
      <c r="G6999">
        <f t="shared" si="835"/>
        <v>0</v>
      </c>
      <c r="H6999">
        <f t="shared" si="831"/>
        <v>0</v>
      </c>
      <c r="I6999">
        <f t="shared" si="832"/>
        <v>0</v>
      </c>
      <c r="J6999">
        <f t="shared" si="830"/>
        <v>0</v>
      </c>
      <c r="K6999" s="66"/>
      <c r="M6999" s="66"/>
      <c r="Q6999" s="66"/>
      <c r="S6999" s="6">
        <f t="shared" si="837"/>
        <v>29.217384495560708</v>
      </c>
      <c r="T6999" s="6">
        <f t="shared" si="838"/>
        <v>29.217384495560708</v>
      </c>
      <c r="U6999" s="6">
        <f t="shared" si="839"/>
        <v>35.718319819024927</v>
      </c>
      <c r="V6999" s="6">
        <f t="shared" si="840"/>
        <v>35.718319819024927</v>
      </c>
    </row>
    <row r="7000" spans="1:22">
      <c r="A7000" s="12">
        <f t="shared" si="834"/>
        <v>0</v>
      </c>
      <c r="B7000" t="str">
        <f>YEAR(C7000)&amp;VLOOKUP(MONTH(C7000),lookup!$G$2:$N$13,8)</f>
        <v>2027M05</v>
      </c>
      <c r="C7000" s="7">
        <f t="shared" si="836"/>
        <v>46537</v>
      </c>
      <c r="D7000" s="126">
        <v>0</v>
      </c>
      <c r="E7000">
        <f t="shared" si="833"/>
        <v>0</v>
      </c>
      <c r="F7000" s="126">
        <v>0</v>
      </c>
      <c r="G7000">
        <f t="shared" si="835"/>
        <v>0</v>
      </c>
      <c r="H7000">
        <f t="shared" si="831"/>
        <v>0</v>
      </c>
      <c r="I7000">
        <f t="shared" si="832"/>
        <v>0</v>
      </c>
      <c r="J7000">
        <f t="shared" si="830"/>
        <v>0</v>
      </c>
      <c r="K7000" s="66"/>
      <c r="M7000" s="66"/>
      <c r="Q7000" s="66"/>
      <c r="S7000" s="6">
        <f t="shared" si="837"/>
        <v>29.144644422682518</v>
      </c>
      <c r="T7000" s="6">
        <f t="shared" si="838"/>
        <v>29.144644422682518</v>
      </c>
      <c r="U7000" s="6">
        <f t="shared" si="839"/>
        <v>35.642170929603779</v>
      </c>
      <c r="V7000" s="6">
        <f t="shared" si="840"/>
        <v>35.642170929603779</v>
      </c>
    </row>
    <row r="7001" spans="1:22">
      <c r="A7001" s="12">
        <f t="shared" si="834"/>
        <v>0</v>
      </c>
      <c r="B7001" t="str">
        <f>YEAR(C7001)&amp;VLOOKUP(MONTH(C7001),lookup!$G$2:$N$13,8)</f>
        <v>2027M05</v>
      </c>
      <c r="C7001" s="7">
        <f t="shared" si="836"/>
        <v>46538</v>
      </c>
      <c r="D7001" s="126">
        <v>0</v>
      </c>
      <c r="E7001">
        <f t="shared" si="833"/>
        <v>0</v>
      </c>
      <c r="F7001" s="126">
        <v>0</v>
      </c>
      <c r="G7001">
        <f t="shared" si="835"/>
        <v>0</v>
      </c>
      <c r="H7001">
        <f t="shared" si="831"/>
        <v>0</v>
      </c>
      <c r="I7001">
        <f t="shared" si="832"/>
        <v>0</v>
      </c>
      <c r="J7001">
        <f t="shared" si="830"/>
        <v>0</v>
      </c>
      <c r="K7001" s="66"/>
      <c r="M7001" s="66"/>
      <c r="Q7001" s="66"/>
      <c r="S7001" s="6">
        <f t="shared" si="837"/>
        <v>29.124643112344046</v>
      </c>
      <c r="T7001" s="6">
        <f t="shared" si="838"/>
        <v>29.124643112344046</v>
      </c>
      <c r="U7001" s="6">
        <f t="shared" si="839"/>
        <v>35.612244066035544</v>
      </c>
      <c r="V7001" s="6">
        <f t="shared" si="840"/>
        <v>35.612244066035544</v>
      </c>
    </row>
    <row r="7002" spans="1:22">
      <c r="A7002" s="12">
        <f t="shared" si="834"/>
        <v>0</v>
      </c>
      <c r="B7002" t="str">
        <f>YEAR(C7002)&amp;VLOOKUP(MONTH(C7002),lookup!$G$2:$N$13,8)</f>
        <v>2027M06</v>
      </c>
      <c r="C7002" s="7">
        <f t="shared" si="836"/>
        <v>46539</v>
      </c>
      <c r="D7002" s="126">
        <v>0</v>
      </c>
      <c r="E7002">
        <f t="shared" si="833"/>
        <v>0</v>
      </c>
      <c r="F7002" s="126">
        <v>0</v>
      </c>
      <c r="G7002">
        <f t="shared" si="835"/>
        <v>0</v>
      </c>
      <c r="H7002">
        <f t="shared" si="831"/>
        <v>0</v>
      </c>
      <c r="I7002">
        <f t="shared" si="832"/>
        <v>0</v>
      </c>
      <c r="J7002">
        <f t="shared" si="830"/>
        <v>0</v>
      </c>
      <c r="K7002" s="66"/>
      <c r="M7002" s="66"/>
      <c r="Q7002" s="66"/>
      <c r="S7002" s="6">
        <f t="shared" si="837"/>
        <v>29.072145535869321</v>
      </c>
      <c r="T7002" s="6">
        <f t="shared" si="838"/>
        <v>29.072145535869321</v>
      </c>
      <c r="U7002" s="6">
        <f t="shared" si="839"/>
        <v>35.553754216979371</v>
      </c>
      <c r="V7002" s="6">
        <f t="shared" si="840"/>
        <v>35.553754216979371</v>
      </c>
    </row>
    <row r="7003" spans="1:22">
      <c r="A7003" s="12">
        <f t="shared" si="834"/>
        <v>0</v>
      </c>
      <c r="B7003" t="str">
        <f>YEAR(C7003)&amp;VLOOKUP(MONTH(C7003),lookup!$G$2:$N$13,8)</f>
        <v>2027M06</v>
      </c>
      <c r="C7003" s="7">
        <f t="shared" si="836"/>
        <v>46540</v>
      </c>
      <c r="D7003" s="126">
        <v>0</v>
      </c>
      <c r="E7003">
        <f t="shared" si="833"/>
        <v>0</v>
      </c>
      <c r="F7003" s="126">
        <v>0</v>
      </c>
      <c r="G7003">
        <f t="shared" si="835"/>
        <v>0</v>
      </c>
      <c r="H7003">
        <f t="shared" si="831"/>
        <v>0</v>
      </c>
      <c r="I7003">
        <f t="shared" si="832"/>
        <v>0</v>
      </c>
      <c r="J7003">
        <f t="shared" si="830"/>
        <v>0</v>
      </c>
      <c r="K7003" s="66"/>
      <c r="M7003" s="66"/>
      <c r="Q7003" s="66"/>
      <c r="S7003" s="6">
        <f t="shared" si="837"/>
        <v>29.041404854361815</v>
      </c>
      <c r="T7003" s="6">
        <f t="shared" si="838"/>
        <v>29.041404854361815</v>
      </c>
      <c r="U7003" s="6">
        <f t="shared" si="839"/>
        <v>35.522130803015912</v>
      </c>
      <c r="V7003" s="6">
        <f t="shared" si="840"/>
        <v>35.522130803015912</v>
      </c>
    </row>
    <row r="7004" spans="1:22">
      <c r="A7004" s="12">
        <f t="shared" si="834"/>
        <v>0</v>
      </c>
      <c r="B7004" t="str">
        <f>YEAR(C7004)&amp;VLOOKUP(MONTH(C7004),lookup!$G$2:$N$13,8)</f>
        <v>2027M06</v>
      </c>
      <c r="C7004" s="7">
        <f t="shared" si="836"/>
        <v>46541</v>
      </c>
      <c r="D7004" s="126">
        <v>0</v>
      </c>
      <c r="E7004">
        <f t="shared" si="833"/>
        <v>0</v>
      </c>
      <c r="F7004" s="126">
        <v>0</v>
      </c>
      <c r="G7004">
        <f t="shared" si="835"/>
        <v>0</v>
      </c>
      <c r="H7004">
        <f t="shared" si="831"/>
        <v>0</v>
      </c>
      <c r="I7004">
        <f t="shared" si="832"/>
        <v>0</v>
      </c>
      <c r="J7004">
        <f t="shared" si="830"/>
        <v>0</v>
      </c>
      <c r="K7004" s="66"/>
      <c r="M7004" s="66"/>
      <c r="Q7004" s="66"/>
      <c r="S7004" s="6">
        <f t="shared" si="837"/>
        <v>29.02485704879922</v>
      </c>
      <c r="T7004" s="6">
        <f t="shared" si="838"/>
        <v>29.02485704879922</v>
      </c>
      <c r="U7004" s="6">
        <f t="shared" si="839"/>
        <v>35.499394317105214</v>
      </c>
      <c r="V7004" s="6">
        <f t="shared" si="840"/>
        <v>35.499394317105214</v>
      </c>
    </row>
    <row r="7005" spans="1:22">
      <c r="A7005" s="12">
        <f t="shared" si="834"/>
        <v>0</v>
      </c>
      <c r="B7005" t="str">
        <f>YEAR(C7005)&amp;VLOOKUP(MONTH(C7005),lookup!$G$2:$N$13,8)</f>
        <v>2027M06</v>
      </c>
      <c r="C7005" s="7">
        <f t="shared" si="836"/>
        <v>46542</v>
      </c>
      <c r="D7005" s="126">
        <v>0</v>
      </c>
      <c r="E7005">
        <f t="shared" si="833"/>
        <v>0</v>
      </c>
      <c r="F7005" s="126">
        <v>0</v>
      </c>
      <c r="G7005">
        <f t="shared" si="835"/>
        <v>0</v>
      </c>
      <c r="H7005">
        <f t="shared" si="831"/>
        <v>0</v>
      </c>
      <c r="I7005">
        <f t="shared" si="832"/>
        <v>0</v>
      </c>
      <c r="J7005">
        <f t="shared" si="830"/>
        <v>0</v>
      </c>
      <c r="K7005" s="66"/>
      <c r="M7005" s="66"/>
      <c r="Q7005" s="66"/>
      <c r="S7005" s="6">
        <f t="shared" si="837"/>
        <v>28.987168953894489</v>
      </c>
      <c r="T7005" s="6">
        <f t="shared" si="838"/>
        <v>28.987168953894489</v>
      </c>
      <c r="U7005" s="6">
        <f t="shared" si="839"/>
        <v>35.462896581565403</v>
      </c>
      <c r="V7005" s="6">
        <f t="shared" si="840"/>
        <v>35.462896581565403</v>
      </c>
    </row>
    <row r="7006" spans="1:22">
      <c r="A7006" s="12">
        <f t="shared" si="834"/>
        <v>0</v>
      </c>
      <c r="B7006" t="str">
        <f>YEAR(C7006)&amp;VLOOKUP(MONTH(C7006),lookup!$G$2:$N$13,8)</f>
        <v>2027M06</v>
      </c>
      <c r="C7006" s="7">
        <f t="shared" si="836"/>
        <v>46543</v>
      </c>
      <c r="D7006" s="126">
        <v>0</v>
      </c>
      <c r="E7006">
        <f t="shared" si="833"/>
        <v>0</v>
      </c>
      <c r="F7006" s="126">
        <v>0</v>
      </c>
      <c r="G7006">
        <f t="shared" si="835"/>
        <v>0</v>
      </c>
      <c r="H7006">
        <f t="shared" si="831"/>
        <v>0</v>
      </c>
      <c r="I7006">
        <f t="shared" si="832"/>
        <v>0</v>
      </c>
      <c r="J7006">
        <f t="shared" si="830"/>
        <v>0</v>
      </c>
      <c r="K7006" s="66"/>
      <c r="M7006" s="66"/>
      <c r="Q7006" s="66"/>
      <c r="S7006" s="6">
        <f t="shared" si="837"/>
        <v>28.960340562641058</v>
      </c>
      <c r="T7006" s="6">
        <f t="shared" si="838"/>
        <v>28.960340562641058</v>
      </c>
      <c r="U7006" s="6">
        <f t="shared" si="839"/>
        <v>35.425899115684466</v>
      </c>
      <c r="V7006" s="6">
        <f t="shared" si="840"/>
        <v>35.425899115684466</v>
      </c>
    </row>
    <row r="7007" spans="1:22">
      <c r="A7007" s="12">
        <f t="shared" si="834"/>
        <v>0</v>
      </c>
      <c r="B7007" t="str">
        <f>YEAR(C7007)&amp;VLOOKUP(MONTH(C7007),lookup!$G$2:$N$13,8)</f>
        <v>2027M06</v>
      </c>
      <c r="C7007" s="7">
        <f t="shared" si="836"/>
        <v>46544</v>
      </c>
      <c r="D7007" s="126">
        <v>0</v>
      </c>
      <c r="E7007">
        <f t="shared" si="833"/>
        <v>0</v>
      </c>
      <c r="F7007" s="126">
        <v>0</v>
      </c>
      <c r="G7007">
        <f t="shared" si="835"/>
        <v>0</v>
      </c>
      <c r="H7007">
        <f t="shared" si="831"/>
        <v>0</v>
      </c>
      <c r="I7007">
        <f t="shared" si="832"/>
        <v>0</v>
      </c>
      <c r="J7007">
        <f t="shared" si="830"/>
        <v>0</v>
      </c>
      <c r="K7007" s="66"/>
      <c r="M7007" s="66"/>
      <c r="Q7007" s="66"/>
      <c r="S7007" s="6">
        <f t="shared" si="837"/>
        <v>28.891601411448995</v>
      </c>
      <c r="T7007" s="6">
        <f t="shared" si="838"/>
        <v>28.891601411448995</v>
      </c>
      <c r="U7007" s="6">
        <f t="shared" si="839"/>
        <v>35.355565061489848</v>
      </c>
      <c r="V7007" s="6">
        <f t="shared" si="840"/>
        <v>35.355565061489848</v>
      </c>
    </row>
    <row r="7008" spans="1:22">
      <c r="A7008" s="12">
        <f t="shared" si="834"/>
        <v>0</v>
      </c>
      <c r="B7008" t="str">
        <f>YEAR(C7008)&amp;VLOOKUP(MONTH(C7008),lookup!$G$2:$N$13,8)</f>
        <v>2027M06</v>
      </c>
      <c r="C7008" s="7">
        <f t="shared" si="836"/>
        <v>46545</v>
      </c>
      <c r="D7008" s="126">
        <v>0</v>
      </c>
      <c r="E7008">
        <f t="shared" si="833"/>
        <v>0</v>
      </c>
      <c r="F7008" s="126">
        <v>0</v>
      </c>
      <c r="G7008">
        <f t="shared" si="835"/>
        <v>0</v>
      </c>
      <c r="H7008">
        <f t="shared" si="831"/>
        <v>0</v>
      </c>
      <c r="I7008">
        <f t="shared" si="832"/>
        <v>0</v>
      </c>
      <c r="J7008">
        <f t="shared" ref="J7008:J7071" si="841">INDEX(L:AW,MATCH(C7008,C:C,0),MATCH($J$1,$L$1:$AW$1,0))*(IF(K7008=$S$1,1,IF(M7008=$S$1,1,IF(O7008=$S$1,1,IF(Q7008=$S$1,1,0)))))</f>
        <v>0</v>
      </c>
      <c r="K7008" s="66"/>
      <c r="M7008" s="66"/>
      <c r="Q7008" s="66"/>
      <c r="S7008" s="6">
        <f t="shared" si="837"/>
        <v>28.866506885879467</v>
      </c>
      <c r="T7008" s="6">
        <f t="shared" si="838"/>
        <v>28.866506885879467</v>
      </c>
      <c r="U7008" s="6">
        <f t="shared" si="839"/>
        <v>35.320143797268322</v>
      </c>
      <c r="V7008" s="6">
        <f t="shared" si="840"/>
        <v>35.320143797268322</v>
      </c>
    </row>
    <row r="7009" spans="1:22">
      <c r="A7009" s="12">
        <f t="shared" si="834"/>
        <v>0</v>
      </c>
      <c r="B7009" t="str">
        <f>YEAR(C7009)&amp;VLOOKUP(MONTH(C7009),lookup!$G$2:$N$13,8)</f>
        <v>2027M06</v>
      </c>
      <c r="C7009" s="7">
        <f t="shared" si="836"/>
        <v>46546</v>
      </c>
      <c r="D7009" s="126">
        <v>0</v>
      </c>
      <c r="E7009">
        <f t="shared" si="833"/>
        <v>0</v>
      </c>
      <c r="F7009" s="126">
        <v>0</v>
      </c>
      <c r="G7009">
        <f t="shared" si="835"/>
        <v>0</v>
      </c>
      <c r="H7009">
        <f t="shared" ref="H7009:H7072" si="842">IF(INDEX(D:D,MATCH(DATE(YEAR($C7009)-1,MONTH($C7009),DAY($C7009)),$C:$C,0),1)=0,0,(INDEX(E:E,MATCH(DATE(YEAR($C7009)-1,MONTH($C7009),DAY($C7009)),$C:$C,0),1)+INDEX(E:E,MATCH(DATE(YEAR($C7009)-2,MONTH($C7009),DAY($C7009)),$C:$C,0),1)+INDEX(E:E,MATCH(DATE(YEAR($C7009)-3,MONTH($C7009),DAY($C7009)),$C:$C,0),1)+INDEX(E:E,MATCH(DATE(YEAR($C7009)-4,MONTH($C7009),DAY($C7009)),$C:$C,0),1)+INDEX(E:E,MATCH(DATE(YEAR($C7009)-5,MONTH($C7009),DAY($C7009)),$C:$C,0),1))/5)</f>
        <v>0</v>
      </c>
      <c r="I7009">
        <f t="shared" ref="I7009:I7072" si="843">IF(INDEX(D:D,MATCH(DATE(YEAR($C7009)-1,MONTH($C7009),DAY($C7009)),$C:$C,0),1)=0,0,(INDEX(G:G,MATCH(DATE(YEAR($C7009)-1,MONTH($C7009),DAY($C7009)),$C:$C,0),1)+INDEX(G:G,MATCH(DATE(YEAR($C7009)-2,MONTH($C7009),DAY($C7009)),$C:$C,0),1)+INDEX(G:G,MATCH(DATE(YEAR($C7009)-3,MONTH($C7009),DAY($C7009)),$C:$C,0),1)+INDEX(G:G,MATCH(DATE(YEAR($C7009)-4,MONTH($C7009),DAY($C7009)),$C:$C,0),1)+INDEX(G:G,MATCH(DATE(YEAR($C7009)-5,MONTH($C7009),DAY($C7009)),$C:$C,0),1))/5)</f>
        <v>0</v>
      </c>
      <c r="J7009">
        <f t="shared" si="841"/>
        <v>0</v>
      </c>
      <c r="K7009" s="66"/>
      <c r="M7009" s="66"/>
      <c r="Q7009" s="66"/>
      <c r="S7009" s="6">
        <f t="shared" si="837"/>
        <v>28.807930552456032</v>
      </c>
      <c r="T7009" s="6">
        <f t="shared" si="838"/>
        <v>28.807930552456032</v>
      </c>
      <c r="U7009" s="6">
        <f t="shared" si="839"/>
        <v>35.252765900550401</v>
      </c>
      <c r="V7009" s="6">
        <f t="shared" si="840"/>
        <v>35.252765900550401</v>
      </c>
    </row>
    <row r="7010" spans="1:22">
      <c r="A7010" s="12">
        <f t="shared" si="834"/>
        <v>0</v>
      </c>
      <c r="B7010" t="str">
        <f>YEAR(C7010)&amp;VLOOKUP(MONTH(C7010),lookup!$G$2:$N$13,8)</f>
        <v>2027M06</v>
      </c>
      <c r="C7010" s="7">
        <f t="shared" si="836"/>
        <v>46547</v>
      </c>
      <c r="D7010" s="126">
        <v>0</v>
      </c>
      <c r="E7010">
        <f t="shared" si="833"/>
        <v>0</v>
      </c>
      <c r="F7010" s="126">
        <v>0</v>
      </c>
      <c r="G7010">
        <f t="shared" si="835"/>
        <v>0</v>
      </c>
      <c r="H7010">
        <f t="shared" si="842"/>
        <v>0</v>
      </c>
      <c r="I7010">
        <f t="shared" si="843"/>
        <v>0</v>
      </c>
      <c r="J7010">
        <f t="shared" si="841"/>
        <v>0</v>
      </c>
      <c r="K7010" s="66"/>
      <c r="M7010" s="66"/>
      <c r="Q7010" s="66"/>
      <c r="S7010" s="6">
        <f t="shared" si="837"/>
        <v>28.743308235782923</v>
      </c>
      <c r="T7010" s="6">
        <f t="shared" si="838"/>
        <v>28.743308235782923</v>
      </c>
      <c r="U7010" s="6">
        <f t="shared" si="839"/>
        <v>35.17710319531917</v>
      </c>
      <c r="V7010" s="6">
        <f t="shared" si="840"/>
        <v>35.17710319531917</v>
      </c>
    </row>
    <row r="7011" spans="1:22">
      <c r="A7011" s="12">
        <f t="shared" si="834"/>
        <v>0</v>
      </c>
      <c r="B7011" t="str">
        <f>YEAR(C7011)&amp;VLOOKUP(MONTH(C7011),lookup!$G$2:$N$13,8)</f>
        <v>2027M06</v>
      </c>
      <c r="C7011" s="7">
        <f t="shared" si="836"/>
        <v>46548</v>
      </c>
      <c r="D7011" s="126">
        <v>0</v>
      </c>
      <c r="E7011">
        <f t="shared" si="833"/>
        <v>0</v>
      </c>
      <c r="F7011" s="126">
        <v>0</v>
      </c>
      <c r="G7011">
        <f t="shared" si="835"/>
        <v>0</v>
      </c>
      <c r="H7011">
        <f t="shared" si="842"/>
        <v>0</v>
      </c>
      <c r="I7011">
        <f t="shared" si="843"/>
        <v>0</v>
      </c>
      <c r="J7011">
        <f t="shared" si="841"/>
        <v>0</v>
      </c>
      <c r="K7011" s="66"/>
      <c r="M7011" s="66"/>
      <c r="Q7011" s="66"/>
      <c r="S7011" s="6">
        <f t="shared" si="837"/>
        <v>28.688651584960962</v>
      </c>
      <c r="T7011" s="6">
        <f t="shared" si="838"/>
        <v>28.688651584960962</v>
      </c>
      <c r="U7011" s="6">
        <f t="shared" si="839"/>
        <v>35.112868239423022</v>
      </c>
      <c r="V7011" s="6">
        <f t="shared" si="840"/>
        <v>35.112868239423022</v>
      </c>
    </row>
    <row r="7012" spans="1:22">
      <c r="A7012" s="12">
        <f t="shared" si="834"/>
        <v>0</v>
      </c>
      <c r="B7012" t="str">
        <f>YEAR(C7012)&amp;VLOOKUP(MONTH(C7012),lookup!$G$2:$N$13,8)</f>
        <v>2027M06</v>
      </c>
      <c r="C7012" s="7">
        <f t="shared" si="836"/>
        <v>46549</v>
      </c>
      <c r="D7012" s="126">
        <v>0</v>
      </c>
      <c r="E7012">
        <f t="shared" si="833"/>
        <v>0</v>
      </c>
      <c r="F7012" s="126">
        <v>0</v>
      </c>
      <c r="G7012">
        <f t="shared" si="835"/>
        <v>0</v>
      </c>
      <c r="H7012">
        <f t="shared" si="842"/>
        <v>0</v>
      </c>
      <c r="I7012">
        <f t="shared" si="843"/>
        <v>0</v>
      </c>
      <c r="J7012">
        <f t="shared" si="841"/>
        <v>0</v>
      </c>
      <c r="K7012" s="66"/>
      <c r="M7012" s="66"/>
      <c r="Q7012" s="66"/>
      <c r="S7012" s="6">
        <f t="shared" si="837"/>
        <v>28.628490954296996</v>
      </c>
      <c r="T7012" s="6">
        <f t="shared" si="838"/>
        <v>28.628490954296996</v>
      </c>
      <c r="U7012" s="6">
        <f t="shared" si="839"/>
        <v>35.042893645598234</v>
      </c>
      <c r="V7012" s="6">
        <f t="shared" si="840"/>
        <v>35.042893645598234</v>
      </c>
    </row>
    <row r="7013" spans="1:22">
      <c r="A7013" s="12">
        <f t="shared" si="834"/>
        <v>0</v>
      </c>
      <c r="B7013" t="str">
        <f>YEAR(C7013)&amp;VLOOKUP(MONTH(C7013),lookup!$G$2:$N$13,8)</f>
        <v>2027M06</v>
      </c>
      <c r="C7013" s="7">
        <f t="shared" si="836"/>
        <v>46550</v>
      </c>
      <c r="D7013" s="126">
        <v>0</v>
      </c>
      <c r="E7013">
        <f t="shared" si="833"/>
        <v>0</v>
      </c>
      <c r="F7013" s="126">
        <v>0</v>
      </c>
      <c r="G7013">
        <f t="shared" si="835"/>
        <v>0</v>
      </c>
      <c r="H7013">
        <f t="shared" si="842"/>
        <v>0</v>
      </c>
      <c r="I7013">
        <f t="shared" si="843"/>
        <v>0</v>
      </c>
      <c r="J7013">
        <f t="shared" si="841"/>
        <v>0</v>
      </c>
      <c r="K7013" s="66"/>
      <c r="M7013" s="66"/>
      <c r="Q7013" s="66"/>
      <c r="S7013" s="6">
        <f t="shared" si="837"/>
        <v>28.575721626743281</v>
      </c>
      <c r="T7013" s="6">
        <f t="shared" si="838"/>
        <v>28.575721626743281</v>
      </c>
      <c r="U7013" s="6">
        <f t="shared" si="839"/>
        <v>34.971653683288949</v>
      </c>
      <c r="V7013" s="6">
        <f t="shared" si="840"/>
        <v>34.971653683288949</v>
      </c>
    </row>
    <row r="7014" spans="1:22">
      <c r="A7014" s="12">
        <f t="shared" si="834"/>
        <v>0</v>
      </c>
      <c r="B7014" t="str">
        <f>YEAR(C7014)&amp;VLOOKUP(MONTH(C7014),lookup!$G$2:$N$13,8)</f>
        <v>2027M06</v>
      </c>
      <c r="C7014" s="7">
        <f t="shared" si="836"/>
        <v>46551</v>
      </c>
      <c r="D7014" s="126">
        <v>0</v>
      </c>
      <c r="E7014">
        <f t="shared" si="833"/>
        <v>0</v>
      </c>
      <c r="F7014" s="126">
        <v>0</v>
      </c>
      <c r="G7014">
        <f t="shared" si="835"/>
        <v>0</v>
      </c>
      <c r="H7014">
        <f t="shared" si="842"/>
        <v>0</v>
      </c>
      <c r="I7014">
        <f t="shared" si="843"/>
        <v>0</v>
      </c>
      <c r="J7014">
        <f t="shared" si="841"/>
        <v>0</v>
      </c>
      <c r="K7014" s="66"/>
      <c r="M7014" s="66"/>
      <c r="Q7014" s="66"/>
      <c r="S7014" s="6">
        <f t="shared" si="837"/>
        <v>28.51505007030487</v>
      </c>
      <c r="T7014" s="6">
        <f t="shared" si="838"/>
        <v>28.51505007030487</v>
      </c>
      <c r="U7014" s="6">
        <f t="shared" si="839"/>
        <v>34.899495986281224</v>
      </c>
      <c r="V7014" s="6">
        <f t="shared" si="840"/>
        <v>34.899495986281224</v>
      </c>
    </row>
    <row r="7015" spans="1:22">
      <c r="A7015" s="12">
        <f t="shared" si="834"/>
        <v>0</v>
      </c>
      <c r="B7015" t="str">
        <f>YEAR(C7015)&amp;VLOOKUP(MONTH(C7015),lookup!$G$2:$N$13,8)</f>
        <v>2027M06</v>
      </c>
      <c r="C7015" s="7">
        <f t="shared" si="836"/>
        <v>46552</v>
      </c>
      <c r="D7015" s="126">
        <v>0</v>
      </c>
      <c r="E7015">
        <f t="shared" si="833"/>
        <v>0</v>
      </c>
      <c r="F7015" s="126">
        <v>0</v>
      </c>
      <c r="G7015">
        <f t="shared" si="835"/>
        <v>0</v>
      </c>
      <c r="H7015">
        <f t="shared" si="842"/>
        <v>0</v>
      </c>
      <c r="I7015">
        <f t="shared" si="843"/>
        <v>0</v>
      </c>
      <c r="J7015">
        <f t="shared" si="841"/>
        <v>0</v>
      </c>
      <c r="K7015" s="66"/>
      <c r="M7015" s="66"/>
      <c r="Q7015" s="66"/>
      <c r="S7015" s="6">
        <f t="shared" si="837"/>
        <v>28.458614471627293</v>
      </c>
      <c r="T7015" s="6">
        <f t="shared" si="838"/>
        <v>28.458614471627293</v>
      </c>
      <c r="U7015" s="6">
        <f t="shared" si="839"/>
        <v>34.827086966732054</v>
      </c>
      <c r="V7015" s="6">
        <f t="shared" si="840"/>
        <v>34.827086966732054</v>
      </c>
    </row>
    <row r="7016" spans="1:22">
      <c r="A7016" s="12">
        <f t="shared" si="834"/>
        <v>0</v>
      </c>
      <c r="B7016" t="str">
        <f>YEAR(C7016)&amp;VLOOKUP(MONTH(C7016),lookup!$G$2:$N$13,8)</f>
        <v>2027M06</v>
      </c>
      <c r="C7016" s="7">
        <f t="shared" si="836"/>
        <v>46553</v>
      </c>
      <c r="D7016" s="126">
        <v>0</v>
      </c>
      <c r="E7016">
        <f t="shared" si="833"/>
        <v>0</v>
      </c>
      <c r="F7016" s="126">
        <v>0</v>
      </c>
      <c r="G7016">
        <f t="shared" si="835"/>
        <v>0</v>
      </c>
      <c r="H7016">
        <f t="shared" si="842"/>
        <v>0</v>
      </c>
      <c r="I7016">
        <f t="shared" si="843"/>
        <v>0</v>
      </c>
      <c r="J7016">
        <f t="shared" si="841"/>
        <v>0</v>
      </c>
      <c r="K7016" s="66"/>
      <c r="M7016" s="66"/>
      <c r="Q7016" s="66"/>
      <c r="S7016" s="6">
        <f t="shared" si="837"/>
        <v>28.388282398671812</v>
      </c>
      <c r="T7016" s="6">
        <f t="shared" si="838"/>
        <v>28.388282398671812</v>
      </c>
      <c r="U7016" s="6">
        <f t="shared" si="839"/>
        <v>34.740012085252907</v>
      </c>
      <c r="V7016" s="6">
        <f t="shared" si="840"/>
        <v>34.740012085252907</v>
      </c>
    </row>
    <row r="7017" spans="1:22">
      <c r="A7017" s="12">
        <f t="shared" si="834"/>
        <v>0</v>
      </c>
      <c r="B7017" t="str">
        <f>YEAR(C7017)&amp;VLOOKUP(MONTH(C7017),lookup!$G$2:$N$13,8)</f>
        <v>2027M06</v>
      </c>
      <c r="C7017" s="7">
        <f t="shared" si="836"/>
        <v>46554</v>
      </c>
      <c r="D7017" s="126">
        <v>0</v>
      </c>
      <c r="E7017">
        <f t="shared" si="833"/>
        <v>0</v>
      </c>
      <c r="F7017" s="126">
        <v>0</v>
      </c>
      <c r="G7017">
        <f t="shared" si="835"/>
        <v>0</v>
      </c>
      <c r="H7017">
        <f t="shared" si="842"/>
        <v>0</v>
      </c>
      <c r="I7017">
        <f t="shared" si="843"/>
        <v>0</v>
      </c>
      <c r="J7017">
        <f t="shared" si="841"/>
        <v>0</v>
      </c>
      <c r="K7017" s="66"/>
      <c r="M7017" s="66"/>
      <c r="Q7017" s="66"/>
      <c r="S7017" s="6">
        <f t="shared" si="837"/>
        <v>28.316193495299689</v>
      </c>
      <c r="T7017" s="6">
        <f t="shared" si="838"/>
        <v>28.316193495299689</v>
      </c>
      <c r="U7017" s="6">
        <f t="shared" si="839"/>
        <v>34.645714042197298</v>
      </c>
      <c r="V7017" s="6">
        <f t="shared" si="840"/>
        <v>34.645714042197298</v>
      </c>
    </row>
    <row r="7018" spans="1:22">
      <c r="A7018" s="12">
        <f t="shared" si="834"/>
        <v>0</v>
      </c>
      <c r="B7018" t="str">
        <f>YEAR(C7018)&amp;VLOOKUP(MONTH(C7018),lookup!$G$2:$N$13,8)</f>
        <v>2027M06</v>
      </c>
      <c r="C7018" s="7">
        <f t="shared" si="836"/>
        <v>46555</v>
      </c>
      <c r="D7018" s="126">
        <v>0</v>
      </c>
      <c r="E7018">
        <f t="shared" si="833"/>
        <v>0</v>
      </c>
      <c r="F7018" s="126">
        <v>0</v>
      </c>
      <c r="G7018">
        <f t="shared" si="835"/>
        <v>0</v>
      </c>
      <c r="H7018">
        <f t="shared" si="842"/>
        <v>0</v>
      </c>
      <c r="I7018">
        <f t="shared" si="843"/>
        <v>0</v>
      </c>
      <c r="J7018">
        <f t="shared" si="841"/>
        <v>0</v>
      </c>
      <c r="K7018" s="66"/>
      <c r="M7018" s="66"/>
      <c r="Q7018" s="66"/>
      <c r="S7018" s="6">
        <f t="shared" si="837"/>
        <v>28.255330698490901</v>
      </c>
      <c r="T7018" s="6">
        <f t="shared" si="838"/>
        <v>28.255330698490901</v>
      </c>
      <c r="U7018" s="6">
        <f t="shared" si="839"/>
        <v>34.568271740354106</v>
      </c>
      <c r="V7018" s="6">
        <f t="shared" si="840"/>
        <v>34.568271740354106</v>
      </c>
    </row>
    <row r="7019" spans="1:22">
      <c r="A7019" s="12">
        <f t="shared" si="834"/>
        <v>0</v>
      </c>
      <c r="B7019" t="str">
        <f>YEAR(C7019)&amp;VLOOKUP(MONTH(C7019),lookup!$G$2:$N$13,8)</f>
        <v>2027M06</v>
      </c>
      <c r="C7019" s="7">
        <f t="shared" si="836"/>
        <v>46556</v>
      </c>
      <c r="D7019" s="126">
        <v>0</v>
      </c>
      <c r="E7019">
        <f t="shared" si="833"/>
        <v>0</v>
      </c>
      <c r="F7019" s="126">
        <v>0</v>
      </c>
      <c r="G7019">
        <f t="shared" si="835"/>
        <v>0</v>
      </c>
      <c r="H7019">
        <f t="shared" si="842"/>
        <v>0</v>
      </c>
      <c r="I7019">
        <f t="shared" si="843"/>
        <v>0</v>
      </c>
      <c r="J7019">
        <f t="shared" si="841"/>
        <v>0</v>
      </c>
      <c r="K7019" s="66"/>
      <c r="M7019" s="66"/>
      <c r="Q7019" s="66"/>
      <c r="S7019" s="6">
        <f t="shared" si="837"/>
        <v>28.176055575602426</v>
      </c>
      <c r="T7019" s="6">
        <f t="shared" si="838"/>
        <v>28.176055575602426</v>
      </c>
      <c r="U7019" s="6">
        <f t="shared" si="839"/>
        <v>34.47663809391031</v>
      </c>
      <c r="V7019" s="6">
        <f t="shared" si="840"/>
        <v>34.47663809391031</v>
      </c>
    </row>
    <row r="7020" spans="1:22">
      <c r="A7020" s="12">
        <f t="shared" si="834"/>
        <v>0</v>
      </c>
      <c r="B7020" t="str">
        <f>YEAR(C7020)&amp;VLOOKUP(MONTH(C7020),lookup!$G$2:$N$13,8)</f>
        <v>2027M06</v>
      </c>
      <c r="C7020" s="7">
        <f t="shared" si="836"/>
        <v>46557</v>
      </c>
      <c r="D7020" s="126">
        <v>0</v>
      </c>
      <c r="E7020">
        <f t="shared" si="833"/>
        <v>0</v>
      </c>
      <c r="F7020" s="126">
        <v>0</v>
      </c>
      <c r="G7020">
        <f t="shared" si="835"/>
        <v>0</v>
      </c>
      <c r="H7020">
        <f t="shared" si="842"/>
        <v>0</v>
      </c>
      <c r="I7020">
        <f t="shared" si="843"/>
        <v>0</v>
      </c>
      <c r="J7020">
        <f t="shared" si="841"/>
        <v>0</v>
      </c>
      <c r="K7020" s="66"/>
      <c r="M7020" s="66"/>
      <c r="Q7020" s="66"/>
      <c r="S7020" s="6">
        <f t="shared" si="837"/>
        <v>28.106498365858307</v>
      </c>
      <c r="T7020" s="6">
        <f t="shared" si="838"/>
        <v>28.106498365858307</v>
      </c>
      <c r="U7020" s="6">
        <f t="shared" si="839"/>
        <v>34.387603264635061</v>
      </c>
      <c r="V7020" s="6">
        <f t="shared" si="840"/>
        <v>34.387603264635061</v>
      </c>
    </row>
    <row r="7021" spans="1:22">
      <c r="A7021" s="12">
        <f t="shared" si="834"/>
        <v>0</v>
      </c>
      <c r="B7021" t="str">
        <f>YEAR(C7021)&amp;VLOOKUP(MONTH(C7021),lookup!$G$2:$N$13,8)</f>
        <v>2027M06</v>
      </c>
      <c r="C7021" s="7">
        <f t="shared" si="836"/>
        <v>46558</v>
      </c>
      <c r="D7021" s="126">
        <v>0</v>
      </c>
      <c r="E7021">
        <f t="shared" ref="E7021:E7084" si="844">AVERAGE(SUM(D7014:D7021)/8,SUM(D7016:D7021)/6)</f>
        <v>0</v>
      </c>
      <c r="F7021" s="126">
        <v>0</v>
      </c>
      <c r="G7021">
        <f t="shared" si="835"/>
        <v>0</v>
      </c>
      <c r="H7021">
        <f t="shared" si="842"/>
        <v>0</v>
      </c>
      <c r="I7021">
        <f t="shared" si="843"/>
        <v>0</v>
      </c>
      <c r="J7021">
        <f t="shared" si="841"/>
        <v>0</v>
      </c>
      <c r="K7021" s="66"/>
      <c r="M7021" s="66"/>
      <c r="Q7021" s="66"/>
      <c r="S7021" s="6">
        <f t="shared" si="837"/>
        <v>28.033015182548372</v>
      </c>
      <c r="T7021" s="6">
        <f t="shared" si="838"/>
        <v>28.033015182548372</v>
      </c>
      <c r="U7021" s="6">
        <f t="shared" si="839"/>
        <v>34.300745275233609</v>
      </c>
      <c r="V7021" s="6">
        <f t="shared" si="840"/>
        <v>34.300745275233609</v>
      </c>
    </row>
    <row r="7022" spans="1:22">
      <c r="A7022" s="12">
        <f t="shared" si="834"/>
        <v>0</v>
      </c>
      <c r="B7022" t="str">
        <f>YEAR(C7022)&amp;VLOOKUP(MONTH(C7022),lookup!$G$2:$N$13,8)</f>
        <v>2027M06</v>
      </c>
      <c r="C7022" s="7">
        <f t="shared" si="836"/>
        <v>46559</v>
      </c>
      <c r="D7022" s="126">
        <v>0</v>
      </c>
      <c r="E7022">
        <f t="shared" si="844"/>
        <v>0</v>
      </c>
      <c r="F7022" s="126">
        <v>0</v>
      </c>
      <c r="G7022">
        <f t="shared" si="835"/>
        <v>0</v>
      </c>
      <c r="H7022">
        <f t="shared" si="842"/>
        <v>0</v>
      </c>
      <c r="I7022">
        <f t="shared" si="843"/>
        <v>0</v>
      </c>
      <c r="J7022">
        <f t="shared" si="841"/>
        <v>0</v>
      </c>
      <c r="K7022" s="66"/>
      <c r="M7022" s="66"/>
      <c r="Q7022" s="66"/>
      <c r="S7022" s="6">
        <f t="shared" si="837"/>
        <v>27.981142484516415</v>
      </c>
      <c r="T7022" s="6">
        <f t="shared" si="838"/>
        <v>27.981142484516415</v>
      </c>
      <c r="U7022" s="6">
        <f t="shared" si="839"/>
        <v>34.242081499694848</v>
      </c>
      <c r="V7022" s="6">
        <f t="shared" si="840"/>
        <v>34.242081499694848</v>
      </c>
    </row>
    <row r="7023" spans="1:22">
      <c r="A7023" s="12">
        <f t="shared" si="834"/>
        <v>0</v>
      </c>
      <c r="B7023" t="str">
        <f>YEAR(C7023)&amp;VLOOKUP(MONTH(C7023),lookup!$G$2:$N$13,8)</f>
        <v>2027M06</v>
      </c>
      <c r="C7023" s="7">
        <f t="shared" si="836"/>
        <v>46560</v>
      </c>
      <c r="D7023" s="126">
        <v>0</v>
      </c>
      <c r="E7023">
        <f t="shared" si="844"/>
        <v>0</v>
      </c>
      <c r="F7023" s="126">
        <v>0</v>
      </c>
      <c r="G7023">
        <f t="shared" si="835"/>
        <v>0</v>
      </c>
      <c r="H7023">
        <f t="shared" si="842"/>
        <v>0</v>
      </c>
      <c r="I7023">
        <f t="shared" si="843"/>
        <v>0</v>
      </c>
      <c r="J7023">
        <f t="shared" si="841"/>
        <v>0</v>
      </c>
      <c r="K7023" s="66"/>
      <c r="M7023" s="66"/>
      <c r="Q7023" s="66"/>
      <c r="S7023" s="6">
        <f t="shared" si="837"/>
        <v>27.914939093598139</v>
      </c>
      <c r="T7023" s="6">
        <f t="shared" si="838"/>
        <v>27.914939093598139</v>
      </c>
      <c r="U7023" s="6">
        <f t="shared" si="839"/>
        <v>34.163050634635113</v>
      </c>
      <c r="V7023" s="6">
        <f t="shared" si="840"/>
        <v>34.163050634635113</v>
      </c>
    </row>
    <row r="7024" spans="1:22">
      <c r="A7024" s="12">
        <f t="shared" ref="A7024:A7087" si="845">IF(D7024+D7025=D7024,IF(D7024+D7025&gt;0,1,0),0)</f>
        <v>0</v>
      </c>
      <c r="B7024" t="str">
        <f>YEAR(C7024)&amp;VLOOKUP(MONTH(C7024),lookup!$G$2:$N$13,8)</f>
        <v>2027M06</v>
      </c>
      <c r="C7024" s="7">
        <f t="shared" si="836"/>
        <v>46561</v>
      </c>
      <c r="D7024" s="126">
        <v>0</v>
      </c>
      <c r="E7024">
        <f t="shared" si="844"/>
        <v>0</v>
      </c>
      <c r="F7024" s="126">
        <v>0</v>
      </c>
      <c r="G7024">
        <f t="shared" si="835"/>
        <v>0</v>
      </c>
      <c r="H7024">
        <f t="shared" si="842"/>
        <v>0</v>
      </c>
      <c r="I7024">
        <f t="shared" si="843"/>
        <v>0</v>
      </c>
      <c r="J7024">
        <f t="shared" si="841"/>
        <v>0</v>
      </c>
      <c r="K7024" s="66"/>
      <c r="M7024" s="66"/>
      <c r="Q7024" s="66"/>
      <c r="S7024" s="6">
        <f t="shared" si="837"/>
        <v>27.856704595183214</v>
      </c>
      <c r="T7024" s="6">
        <f t="shared" si="838"/>
        <v>27.856704595183214</v>
      </c>
      <c r="U7024" s="6">
        <f t="shared" si="839"/>
        <v>34.093300698079226</v>
      </c>
      <c r="V7024" s="6">
        <f t="shared" si="840"/>
        <v>34.093300698079226</v>
      </c>
    </row>
    <row r="7025" spans="1:22">
      <c r="A7025" s="12">
        <f t="shared" si="845"/>
        <v>0</v>
      </c>
      <c r="B7025" t="str">
        <f>YEAR(C7025)&amp;VLOOKUP(MONTH(C7025),lookup!$G$2:$N$13,8)</f>
        <v>2027M06</v>
      </c>
      <c r="C7025" s="7">
        <f t="shared" si="836"/>
        <v>46562</v>
      </c>
      <c r="D7025" s="126">
        <v>0</v>
      </c>
      <c r="E7025">
        <f t="shared" si="844"/>
        <v>0</v>
      </c>
      <c r="F7025" s="126">
        <v>0</v>
      </c>
      <c r="G7025">
        <f t="shared" si="835"/>
        <v>0</v>
      </c>
      <c r="H7025">
        <f t="shared" si="842"/>
        <v>0</v>
      </c>
      <c r="I7025">
        <f t="shared" si="843"/>
        <v>0</v>
      </c>
      <c r="J7025">
        <f t="shared" si="841"/>
        <v>0</v>
      </c>
      <c r="K7025" s="66"/>
      <c r="M7025" s="66"/>
      <c r="Q7025" s="66"/>
      <c r="S7025" s="6">
        <f t="shared" si="837"/>
        <v>27.79666720421282</v>
      </c>
      <c r="T7025" s="6">
        <f t="shared" si="838"/>
        <v>27.79666720421282</v>
      </c>
      <c r="U7025" s="6">
        <f t="shared" si="839"/>
        <v>34.016490461160117</v>
      </c>
      <c r="V7025" s="6">
        <f t="shared" si="840"/>
        <v>34.016490461160117</v>
      </c>
    </row>
    <row r="7026" spans="1:22">
      <c r="A7026" s="12">
        <f t="shared" si="845"/>
        <v>0</v>
      </c>
      <c r="B7026" t="str">
        <f>YEAR(C7026)&amp;VLOOKUP(MONTH(C7026),lookup!$G$2:$N$13,8)</f>
        <v>2027M06</v>
      </c>
      <c r="C7026" s="7">
        <f t="shared" si="836"/>
        <v>46563</v>
      </c>
      <c r="D7026" s="126">
        <v>0</v>
      </c>
      <c r="E7026">
        <f t="shared" si="844"/>
        <v>0</v>
      </c>
      <c r="F7026" s="126">
        <v>0</v>
      </c>
      <c r="G7026">
        <f t="shared" si="835"/>
        <v>0</v>
      </c>
      <c r="H7026">
        <f t="shared" si="842"/>
        <v>0</v>
      </c>
      <c r="I7026">
        <f t="shared" si="843"/>
        <v>0</v>
      </c>
      <c r="J7026">
        <f t="shared" si="841"/>
        <v>0</v>
      </c>
      <c r="K7026" s="66"/>
      <c r="M7026" s="66"/>
      <c r="Q7026" s="66"/>
      <c r="S7026" s="6">
        <f t="shared" si="837"/>
        <v>27.742565590371971</v>
      </c>
      <c r="T7026" s="6">
        <f t="shared" si="838"/>
        <v>27.742565590371971</v>
      </c>
      <c r="U7026" s="6">
        <f t="shared" si="839"/>
        <v>33.956028876214774</v>
      </c>
      <c r="V7026" s="6">
        <f t="shared" si="840"/>
        <v>33.956028876214774</v>
      </c>
    </row>
    <row r="7027" spans="1:22">
      <c r="A7027" s="12">
        <f t="shared" si="845"/>
        <v>0</v>
      </c>
      <c r="B7027" t="str">
        <f>YEAR(C7027)&amp;VLOOKUP(MONTH(C7027),lookup!$G$2:$N$13,8)</f>
        <v>2027M06</v>
      </c>
      <c r="C7027" s="7">
        <f t="shared" si="836"/>
        <v>46564</v>
      </c>
      <c r="D7027" s="126">
        <v>0</v>
      </c>
      <c r="E7027">
        <f t="shared" si="844"/>
        <v>0</v>
      </c>
      <c r="F7027" s="126">
        <v>0</v>
      </c>
      <c r="G7027">
        <f t="shared" si="835"/>
        <v>0</v>
      </c>
      <c r="H7027">
        <f t="shared" si="842"/>
        <v>0</v>
      </c>
      <c r="I7027">
        <f t="shared" si="843"/>
        <v>0</v>
      </c>
      <c r="J7027">
        <f t="shared" si="841"/>
        <v>0</v>
      </c>
      <c r="K7027" s="66"/>
      <c r="M7027" s="66"/>
      <c r="Q7027" s="66"/>
      <c r="S7027" s="6">
        <f t="shared" si="837"/>
        <v>27.682595700635623</v>
      </c>
      <c r="T7027" s="6">
        <f t="shared" si="838"/>
        <v>27.682595700635623</v>
      </c>
      <c r="U7027" s="6">
        <f t="shared" si="839"/>
        <v>33.873239416314803</v>
      </c>
      <c r="V7027" s="6">
        <f t="shared" si="840"/>
        <v>33.873239416314803</v>
      </c>
    </row>
    <row r="7028" spans="1:22">
      <c r="A7028" s="12">
        <f t="shared" si="845"/>
        <v>0</v>
      </c>
      <c r="B7028" t="str">
        <f>YEAR(C7028)&amp;VLOOKUP(MONTH(C7028),lookup!$G$2:$N$13,8)</f>
        <v>2027M06</v>
      </c>
      <c r="C7028" s="7">
        <f t="shared" si="836"/>
        <v>46565</v>
      </c>
      <c r="D7028" s="126">
        <v>0</v>
      </c>
      <c r="E7028">
        <f t="shared" si="844"/>
        <v>0</v>
      </c>
      <c r="F7028" s="126">
        <v>0</v>
      </c>
      <c r="G7028">
        <f t="shared" si="835"/>
        <v>0</v>
      </c>
      <c r="H7028">
        <f t="shared" si="842"/>
        <v>0</v>
      </c>
      <c r="I7028">
        <f t="shared" si="843"/>
        <v>0</v>
      </c>
      <c r="J7028">
        <f t="shared" si="841"/>
        <v>0</v>
      </c>
      <c r="K7028" s="66"/>
      <c r="M7028" s="66"/>
      <c r="Q7028" s="66"/>
      <c r="S7028" s="6">
        <f t="shared" si="837"/>
        <v>27.623360506748561</v>
      </c>
      <c r="T7028" s="6">
        <f t="shared" si="838"/>
        <v>27.623360506748561</v>
      </c>
      <c r="U7028" s="6">
        <f t="shared" si="839"/>
        <v>33.799386682551543</v>
      </c>
      <c r="V7028" s="6">
        <f t="shared" si="840"/>
        <v>33.799386682551543</v>
      </c>
    </row>
    <row r="7029" spans="1:22">
      <c r="A7029" s="12">
        <f t="shared" si="845"/>
        <v>0</v>
      </c>
      <c r="B7029" t="str">
        <f>YEAR(C7029)&amp;VLOOKUP(MONTH(C7029),lookup!$G$2:$N$13,8)</f>
        <v>2027M06</v>
      </c>
      <c r="C7029" s="7">
        <f t="shared" si="836"/>
        <v>46566</v>
      </c>
      <c r="D7029" s="126">
        <v>0</v>
      </c>
      <c r="E7029">
        <f t="shared" si="844"/>
        <v>0</v>
      </c>
      <c r="F7029" s="126">
        <v>0</v>
      </c>
      <c r="G7029">
        <f t="shared" si="835"/>
        <v>0</v>
      </c>
      <c r="H7029">
        <f t="shared" si="842"/>
        <v>0</v>
      </c>
      <c r="I7029">
        <f t="shared" si="843"/>
        <v>0</v>
      </c>
      <c r="J7029">
        <f t="shared" si="841"/>
        <v>0</v>
      </c>
      <c r="K7029" s="66"/>
      <c r="M7029" s="66"/>
      <c r="Q7029" s="66"/>
      <c r="S7029" s="6">
        <f t="shared" si="837"/>
        <v>27.573151206641704</v>
      </c>
      <c r="T7029" s="6">
        <f t="shared" si="838"/>
        <v>27.573151206641704</v>
      </c>
      <c r="U7029" s="6">
        <f t="shared" si="839"/>
        <v>33.734338286987644</v>
      </c>
      <c r="V7029" s="6">
        <f t="shared" si="840"/>
        <v>33.734338286987644</v>
      </c>
    </row>
    <row r="7030" spans="1:22">
      <c r="A7030" s="12">
        <f t="shared" si="845"/>
        <v>0</v>
      </c>
      <c r="B7030" t="str">
        <f>YEAR(C7030)&amp;VLOOKUP(MONTH(C7030),lookup!$G$2:$N$13,8)</f>
        <v>2027M06</v>
      </c>
      <c r="C7030" s="7">
        <f t="shared" si="836"/>
        <v>46567</v>
      </c>
      <c r="D7030" s="126">
        <v>0</v>
      </c>
      <c r="E7030">
        <f t="shared" si="844"/>
        <v>0</v>
      </c>
      <c r="F7030" s="126">
        <v>0</v>
      </c>
      <c r="G7030">
        <f t="shared" si="835"/>
        <v>0</v>
      </c>
      <c r="H7030">
        <f t="shared" si="842"/>
        <v>0</v>
      </c>
      <c r="I7030">
        <f t="shared" si="843"/>
        <v>0</v>
      </c>
      <c r="J7030">
        <f t="shared" si="841"/>
        <v>0</v>
      </c>
      <c r="K7030" s="66"/>
      <c r="M7030" s="66"/>
      <c r="Q7030" s="66"/>
      <c r="S7030" s="6">
        <f t="shared" si="837"/>
        <v>27.520036591562665</v>
      </c>
      <c r="T7030" s="6">
        <f t="shared" si="838"/>
        <v>27.520036591562665</v>
      </c>
      <c r="U7030" s="6">
        <f t="shared" si="839"/>
        <v>33.664506013534172</v>
      </c>
      <c r="V7030" s="6">
        <f t="shared" si="840"/>
        <v>33.664506013534172</v>
      </c>
    </row>
    <row r="7031" spans="1:22">
      <c r="A7031" s="12">
        <f t="shared" si="845"/>
        <v>0</v>
      </c>
      <c r="B7031" t="str">
        <f>YEAR(C7031)&amp;VLOOKUP(MONTH(C7031),lookup!$G$2:$N$13,8)</f>
        <v>2027M06</v>
      </c>
      <c r="C7031" s="7">
        <f t="shared" si="836"/>
        <v>46568</v>
      </c>
      <c r="D7031" s="126">
        <v>0</v>
      </c>
      <c r="E7031">
        <f t="shared" si="844"/>
        <v>0</v>
      </c>
      <c r="F7031" s="126">
        <v>0</v>
      </c>
      <c r="G7031">
        <f t="shared" si="835"/>
        <v>0</v>
      </c>
      <c r="H7031">
        <f t="shared" si="842"/>
        <v>0</v>
      </c>
      <c r="I7031">
        <f t="shared" si="843"/>
        <v>0</v>
      </c>
      <c r="J7031">
        <f t="shared" si="841"/>
        <v>0</v>
      </c>
      <c r="K7031" s="66"/>
      <c r="M7031" s="66"/>
      <c r="Q7031" s="66"/>
      <c r="S7031" s="6">
        <f t="shared" si="837"/>
        <v>27.467941140141711</v>
      </c>
      <c r="T7031" s="6">
        <f t="shared" si="838"/>
        <v>27.467941140141711</v>
      </c>
      <c r="U7031" s="6">
        <f t="shared" si="839"/>
        <v>33.592684825553825</v>
      </c>
      <c r="V7031" s="6">
        <f t="shared" si="840"/>
        <v>33.592684825553825</v>
      </c>
    </row>
    <row r="7032" spans="1:22">
      <c r="A7032" s="12">
        <f t="shared" si="845"/>
        <v>0</v>
      </c>
      <c r="B7032" t="str">
        <f>YEAR(C7032)&amp;VLOOKUP(MONTH(C7032),lookup!$G$2:$N$13,8)</f>
        <v>2027M07</v>
      </c>
      <c r="C7032" s="7">
        <f t="shared" si="836"/>
        <v>46569</v>
      </c>
      <c r="D7032" s="126">
        <v>0</v>
      </c>
      <c r="E7032">
        <f t="shared" si="844"/>
        <v>0</v>
      </c>
      <c r="F7032" s="126">
        <v>0</v>
      </c>
      <c r="G7032">
        <f t="shared" si="835"/>
        <v>0</v>
      </c>
      <c r="H7032">
        <f t="shared" si="842"/>
        <v>0</v>
      </c>
      <c r="I7032">
        <f t="shared" si="843"/>
        <v>0</v>
      </c>
      <c r="J7032">
        <f t="shared" si="841"/>
        <v>0</v>
      </c>
      <c r="K7032" s="66"/>
      <c r="M7032" s="66"/>
      <c r="Q7032" s="66"/>
      <c r="S7032" s="6">
        <f t="shared" si="837"/>
        <v>27.428637662661721</v>
      </c>
      <c r="T7032" s="6">
        <f t="shared" si="838"/>
        <v>27.428637662661721</v>
      </c>
      <c r="U7032" s="6">
        <f t="shared" si="839"/>
        <v>33.544232608528326</v>
      </c>
      <c r="V7032" s="6">
        <f t="shared" si="840"/>
        <v>33.544232608528326</v>
      </c>
    </row>
    <row r="7033" spans="1:22">
      <c r="A7033" s="12">
        <f t="shared" si="845"/>
        <v>0</v>
      </c>
      <c r="B7033" t="str">
        <f>YEAR(C7033)&amp;VLOOKUP(MONTH(C7033),lookup!$G$2:$N$13,8)</f>
        <v>2027M07</v>
      </c>
      <c r="C7033" s="7">
        <f t="shared" si="836"/>
        <v>46570</v>
      </c>
      <c r="D7033" s="126">
        <v>0</v>
      </c>
      <c r="E7033">
        <f t="shared" si="844"/>
        <v>0</v>
      </c>
      <c r="F7033" s="126">
        <v>0</v>
      </c>
      <c r="G7033">
        <f t="shared" si="835"/>
        <v>0</v>
      </c>
      <c r="H7033">
        <f t="shared" si="842"/>
        <v>0</v>
      </c>
      <c r="I7033">
        <f t="shared" si="843"/>
        <v>0</v>
      </c>
      <c r="J7033">
        <f t="shared" si="841"/>
        <v>0</v>
      </c>
      <c r="K7033" s="66"/>
      <c r="M7033" s="66"/>
      <c r="Q7033" s="66"/>
      <c r="S7033" s="6">
        <f t="shared" si="837"/>
        <v>27.388530479736744</v>
      </c>
      <c r="T7033" s="6">
        <f t="shared" si="838"/>
        <v>27.388530479736744</v>
      </c>
      <c r="U7033" s="6">
        <f t="shared" si="839"/>
        <v>33.4889611744617</v>
      </c>
      <c r="V7033" s="6">
        <f t="shared" si="840"/>
        <v>33.4889611744617</v>
      </c>
    </row>
    <row r="7034" spans="1:22">
      <c r="A7034" s="12">
        <f t="shared" si="845"/>
        <v>0</v>
      </c>
      <c r="B7034" t="str">
        <f>YEAR(C7034)&amp;VLOOKUP(MONTH(C7034),lookup!$G$2:$N$13,8)</f>
        <v>2027M07</v>
      </c>
      <c r="C7034" s="7">
        <f t="shared" si="836"/>
        <v>46571</v>
      </c>
      <c r="D7034" s="126">
        <v>0</v>
      </c>
      <c r="E7034">
        <f t="shared" si="844"/>
        <v>0</v>
      </c>
      <c r="F7034" s="126">
        <v>0</v>
      </c>
      <c r="G7034">
        <f t="shared" si="835"/>
        <v>0</v>
      </c>
      <c r="H7034">
        <f t="shared" si="842"/>
        <v>0</v>
      </c>
      <c r="I7034">
        <f t="shared" si="843"/>
        <v>0</v>
      </c>
      <c r="J7034">
        <f t="shared" si="841"/>
        <v>0</v>
      </c>
      <c r="K7034" s="66"/>
      <c r="M7034" s="66"/>
      <c r="Q7034" s="66"/>
      <c r="S7034" s="6">
        <f t="shared" si="837"/>
        <v>27.349352582678002</v>
      </c>
      <c r="T7034" s="6">
        <f t="shared" si="838"/>
        <v>27.349352582678002</v>
      </c>
      <c r="U7034" s="6">
        <f t="shared" si="839"/>
        <v>33.441082756954316</v>
      </c>
      <c r="V7034" s="6">
        <f t="shared" si="840"/>
        <v>33.441082756954316</v>
      </c>
    </row>
    <row r="7035" spans="1:22">
      <c r="A7035" s="12">
        <f t="shared" si="845"/>
        <v>0</v>
      </c>
      <c r="B7035" t="str">
        <f>YEAR(C7035)&amp;VLOOKUP(MONTH(C7035),lookup!$G$2:$N$13,8)</f>
        <v>2027M07</v>
      </c>
      <c r="C7035" s="7">
        <f t="shared" si="836"/>
        <v>46572</v>
      </c>
      <c r="D7035" s="126">
        <v>0</v>
      </c>
      <c r="E7035">
        <f t="shared" si="844"/>
        <v>0</v>
      </c>
      <c r="F7035" s="126">
        <v>0</v>
      </c>
      <c r="G7035">
        <f t="shared" si="835"/>
        <v>0</v>
      </c>
      <c r="H7035">
        <f t="shared" si="842"/>
        <v>0</v>
      </c>
      <c r="I7035">
        <f t="shared" si="843"/>
        <v>0</v>
      </c>
      <c r="J7035">
        <f t="shared" si="841"/>
        <v>0</v>
      </c>
      <c r="K7035" s="66"/>
      <c r="M7035" s="66"/>
      <c r="Q7035" s="66"/>
      <c r="S7035" s="6">
        <f t="shared" si="837"/>
        <v>27.301634283461215</v>
      </c>
      <c r="T7035" s="6">
        <f t="shared" si="838"/>
        <v>27.301634283461215</v>
      </c>
      <c r="U7035" s="6">
        <f t="shared" si="839"/>
        <v>33.382024363098559</v>
      </c>
      <c r="V7035" s="6">
        <f t="shared" si="840"/>
        <v>33.382024363098559</v>
      </c>
    </row>
    <row r="7036" spans="1:22">
      <c r="A7036" s="12">
        <f t="shared" si="845"/>
        <v>0</v>
      </c>
      <c r="B7036" t="str">
        <f>YEAR(C7036)&amp;VLOOKUP(MONTH(C7036),lookup!$G$2:$N$13,8)</f>
        <v>2027M07</v>
      </c>
      <c r="C7036" s="7">
        <f t="shared" si="836"/>
        <v>46573</v>
      </c>
      <c r="D7036" s="126">
        <v>0</v>
      </c>
      <c r="E7036">
        <f t="shared" si="844"/>
        <v>0</v>
      </c>
      <c r="F7036" s="126">
        <v>0</v>
      </c>
      <c r="G7036">
        <f t="shared" si="835"/>
        <v>0</v>
      </c>
      <c r="H7036">
        <f t="shared" si="842"/>
        <v>0</v>
      </c>
      <c r="I7036">
        <f t="shared" si="843"/>
        <v>0</v>
      </c>
      <c r="J7036">
        <f t="shared" si="841"/>
        <v>0</v>
      </c>
      <c r="K7036" s="66"/>
      <c r="M7036" s="66"/>
      <c r="Q7036" s="66"/>
      <c r="S7036" s="6">
        <f t="shared" si="837"/>
        <v>27.296298490574475</v>
      </c>
      <c r="T7036" s="6">
        <f t="shared" si="838"/>
        <v>27.296298490574475</v>
      </c>
      <c r="U7036" s="6">
        <f t="shared" si="839"/>
        <v>33.370001223451595</v>
      </c>
      <c r="V7036" s="6">
        <f t="shared" si="840"/>
        <v>33.370001223451595</v>
      </c>
    </row>
    <row r="7037" spans="1:22">
      <c r="A7037" s="12">
        <f t="shared" si="845"/>
        <v>0</v>
      </c>
      <c r="B7037" t="str">
        <f>YEAR(C7037)&amp;VLOOKUP(MONTH(C7037),lookup!$G$2:$N$13,8)</f>
        <v>2027M07</v>
      </c>
      <c r="C7037" s="7">
        <f t="shared" si="836"/>
        <v>46574</v>
      </c>
      <c r="D7037" s="126">
        <v>0</v>
      </c>
      <c r="E7037">
        <f t="shared" si="844"/>
        <v>0</v>
      </c>
      <c r="F7037" s="126">
        <v>0</v>
      </c>
      <c r="G7037">
        <f t="shared" si="835"/>
        <v>0</v>
      </c>
      <c r="H7037">
        <f t="shared" si="842"/>
        <v>0</v>
      </c>
      <c r="I7037">
        <f t="shared" si="843"/>
        <v>0</v>
      </c>
      <c r="J7037">
        <f t="shared" si="841"/>
        <v>0</v>
      </c>
      <c r="K7037" s="66"/>
      <c r="M7037" s="66"/>
      <c r="Q7037" s="66"/>
      <c r="S7037" s="6">
        <f t="shared" si="837"/>
        <v>27.257314203997765</v>
      </c>
      <c r="T7037" s="6">
        <f t="shared" si="838"/>
        <v>27.257314203997765</v>
      </c>
      <c r="U7037" s="6">
        <f t="shared" si="839"/>
        <v>33.319707190114094</v>
      </c>
      <c r="V7037" s="6">
        <f t="shared" si="840"/>
        <v>33.319707190114094</v>
      </c>
    </row>
    <row r="7038" spans="1:22">
      <c r="A7038" s="12">
        <f t="shared" si="845"/>
        <v>0</v>
      </c>
      <c r="B7038" t="str">
        <f>YEAR(C7038)&amp;VLOOKUP(MONTH(C7038),lookup!$G$2:$N$13,8)</f>
        <v>2027M07</v>
      </c>
      <c r="C7038" s="7">
        <f t="shared" si="836"/>
        <v>46575</v>
      </c>
      <c r="D7038" s="126">
        <v>0</v>
      </c>
      <c r="E7038">
        <f t="shared" si="844"/>
        <v>0</v>
      </c>
      <c r="F7038" s="126">
        <v>0</v>
      </c>
      <c r="G7038">
        <f t="shared" si="835"/>
        <v>0</v>
      </c>
      <c r="H7038">
        <f t="shared" si="842"/>
        <v>0</v>
      </c>
      <c r="I7038">
        <f t="shared" si="843"/>
        <v>0</v>
      </c>
      <c r="J7038">
        <f t="shared" si="841"/>
        <v>0</v>
      </c>
      <c r="K7038" s="66"/>
      <c r="M7038" s="66"/>
      <c r="Q7038" s="66"/>
      <c r="S7038" s="6">
        <f t="shared" si="837"/>
        <v>27.230150146509835</v>
      </c>
      <c r="T7038" s="6">
        <f t="shared" si="838"/>
        <v>27.230150146509835</v>
      </c>
      <c r="U7038" s="6">
        <f t="shared" si="839"/>
        <v>33.283912902617359</v>
      </c>
      <c r="V7038" s="6">
        <f t="shared" si="840"/>
        <v>33.283912902617359</v>
      </c>
    </row>
    <row r="7039" spans="1:22">
      <c r="A7039" s="12">
        <f t="shared" si="845"/>
        <v>0</v>
      </c>
      <c r="B7039" t="str">
        <f>YEAR(C7039)&amp;VLOOKUP(MONTH(C7039),lookup!$G$2:$N$13,8)</f>
        <v>2027M07</v>
      </c>
      <c r="C7039" s="7">
        <f t="shared" si="836"/>
        <v>46576</v>
      </c>
      <c r="D7039" s="126">
        <v>0</v>
      </c>
      <c r="E7039">
        <f t="shared" si="844"/>
        <v>0</v>
      </c>
      <c r="F7039" s="126">
        <v>0</v>
      </c>
      <c r="G7039">
        <f t="shared" si="835"/>
        <v>0</v>
      </c>
      <c r="H7039">
        <f t="shared" si="842"/>
        <v>0</v>
      </c>
      <c r="I7039">
        <f t="shared" si="843"/>
        <v>0</v>
      </c>
      <c r="J7039">
        <f t="shared" si="841"/>
        <v>0</v>
      </c>
      <c r="K7039" s="66"/>
      <c r="M7039" s="66"/>
      <c r="Q7039" s="66"/>
      <c r="S7039" s="6">
        <f t="shared" si="837"/>
        <v>27.212099441324881</v>
      </c>
      <c r="T7039" s="6">
        <f t="shared" si="838"/>
        <v>27.212099441324881</v>
      </c>
      <c r="U7039" s="6">
        <f t="shared" si="839"/>
        <v>33.253008295677496</v>
      </c>
      <c r="V7039" s="6">
        <f t="shared" si="840"/>
        <v>33.253008295677496</v>
      </c>
    </row>
    <row r="7040" spans="1:22">
      <c r="A7040" s="12">
        <f t="shared" si="845"/>
        <v>0</v>
      </c>
      <c r="B7040" t="str">
        <f>YEAR(C7040)&amp;VLOOKUP(MONTH(C7040),lookup!$G$2:$N$13,8)</f>
        <v>2027M07</v>
      </c>
      <c r="C7040" s="7">
        <f t="shared" si="836"/>
        <v>46577</v>
      </c>
      <c r="D7040" s="126">
        <v>0</v>
      </c>
      <c r="E7040">
        <f t="shared" si="844"/>
        <v>0</v>
      </c>
      <c r="F7040" s="126">
        <v>0</v>
      </c>
      <c r="G7040">
        <f t="shared" si="835"/>
        <v>0</v>
      </c>
      <c r="H7040">
        <f t="shared" si="842"/>
        <v>0</v>
      </c>
      <c r="I7040">
        <f t="shared" si="843"/>
        <v>0</v>
      </c>
      <c r="J7040">
        <f t="shared" si="841"/>
        <v>0</v>
      </c>
      <c r="K7040" s="66"/>
      <c r="M7040" s="66"/>
      <c r="Q7040" s="66"/>
      <c r="S7040" s="6">
        <f t="shared" si="837"/>
        <v>27.182331730247892</v>
      </c>
      <c r="T7040" s="6">
        <f t="shared" si="838"/>
        <v>27.182331730247892</v>
      </c>
      <c r="U7040" s="6">
        <f t="shared" si="839"/>
        <v>33.205365811064645</v>
      </c>
      <c r="V7040" s="6">
        <f t="shared" si="840"/>
        <v>33.205365811064645</v>
      </c>
    </row>
    <row r="7041" spans="1:22">
      <c r="A7041" s="12">
        <f t="shared" si="845"/>
        <v>0</v>
      </c>
      <c r="B7041" t="str">
        <f>YEAR(C7041)&amp;VLOOKUP(MONTH(C7041),lookup!$G$2:$N$13,8)</f>
        <v>2027M07</v>
      </c>
      <c r="C7041" s="7">
        <f t="shared" si="836"/>
        <v>46578</v>
      </c>
      <c r="D7041" s="126">
        <v>0</v>
      </c>
      <c r="E7041">
        <f t="shared" si="844"/>
        <v>0</v>
      </c>
      <c r="F7041" s="126">
        <v>0</v>
      </c>
      <c r="G7041">
        <f t="shared" si="835"/>
        <v>0</v>
      </c>
      <c r="H7041">
        <f t="shared" si="842"/>
        <v>0</v>
      </c>
      <c r="I7041">
        <f t="shared" si="843"/>
        <v>0</v>
      </c>
      <c r="J7041">
        <f t="shared" si="841"/>
        <v>0</v>
      </c>
      <c r="K7041" s="66"/>
      <c r="M7041" s="66"/>
      <c r="Q7041" s="66"/>
      <c r="S7041" s="6">
        <f t="shared" si="837"/>
        <v>27.136210216081736</v>
      </c>
      <c r="T7041" s="6">
        <f t="shared" si="838"/>
        <v>27.136210216081736</v>
      </c>
      <c r="U7041" s="6">
        <f t="shared" si="839"/>
        <v>33.148166629324365</v>
      </c>
      <c r="V7041" s="6">
        <f t="shared" si="840"/>
        <v>33.148166629324365</v>
      </c>
    </row>
    <row r="7042" spans="1:22">
      <c r="A7042" s="12">
        <f t="shared" si="845"/>
        <v>0</v>
      </c>
      <c r="B7042" t="str">
        <f>YEAR(C7042)&amp;VLOOKUP(MONTH(C7042),lookup!$G$2:$N$13,8)</f>
        <v>2027M07</v>
      </c>
      <c r="C7042" s="7">
        <f t="shared" si="836"/>
        <v>46579</v>
      </c>
      <c r="D7042" s="126">
        <v>0</v>
      </c>
      <c r="E7042">
        <f t="shared" si="844"/>
        <v>0</v>
      </c>
      <c r="F7042" s="126">
        <v>0</v>
      </c>
      <c r="G7042">
        <f t="shared" si="835"/>
        <v>0</v>
      </c>
      <c r="H7042">
        <f t="shared" si="842"/>
        <v>0</v>
      </c>
      <c r="I7042">
        <f t="shared" si="843"/>
        <v>0</v>
      </c>
      <c r="J7042">
        <f t="shared" si="841"/>
        <v>0</v>
      </c>
      <c r="K7042" s="66"/>
      <c r="M7042" s="66"/>
      <c r="Q7042" s="66"/>
      <c r="S7042" s="6">
        <f t="shared" si="837"/>
        <v>27.076571312803537</v>
      </c>
      <c r="T7042" s="6">
        <f t="shared" si="838"/>
        <v>27.076571312803537</v>
      </c>
      <c r="U7042" s="6">
        <f t="shared" si="839"/>
        <v>33.074151981072269</v>
      </c>
      <c r="V7042" s="6">
        <f t="shared" si="840"/>
        <v>33.074151981072269</v>
      </c>
    </row>
    <row r="7043" spans="1:22">
      <c r="A7043" s="12">
        <f t="shared" si="845"/>
        <v>0</v>
      </c>
      <c r="B7043" t="str">
        <f>YEAR(C7043)&amp;VLOOKUP(MONTH(C7043),lookup!$G$2:$N$13,8)</f>
        <v>2027M07</v>
      </c>
      <c r="C7043" s="7">
        <f t="shared" si="836"/>
        <v>46580</v>
      </c>
      <c r="D7043" s="126">
        <v>0</v>
      </c>
      <c r="E7043">
        <f t="shared" si="844"/>
        <v>0</v>
      </c>
      <c r="F7043" s="126">
        <v>0</v>
      </c>
      <c r="G7043">
        <f t="shared" si="835"/>
        <v>0</v>
      </c>
      <c r="H7043">
        <f t="shared" si="842"/>
        <v>0</v>
      </c>
      <c r="I7043">
        <f t="shared" si="843"/>
        <v>0</v>
      </c>
      <c r="J7043">
        <f t="shared" si="841"/>
        <v>0</v>
      </c>
      <c r="K7043" s="66"/>
      <c r="M7043" s="66"/>
      <c r="Q7043" s="66"/>
      <c r="S7043" s="6">
        <f t="shared" si="837"/>
        <v>27.033699193464713</v>
      </c>
      <c r="T7043" s="6">
        <f t="shared" si="838"/>
        <v>27.033699193464713</v>
      </c>
      <c r="U7043" s="6">
        <f t="shared" si="839"/>
        <v>33.014100449668888</v>
      </c>
      <c r="V7043" s="6">
        <f t="shared" si="840"/>
        <v>33.014100449668888</v>
      </c>
    </row>
    <row r="7044" spans="1:22">
      <c r="A7044" s="12">
        <f t="shared" si="845"/>
        <v>0</v>
      </c>
      <c r="B7044" t="str">
        <f>YEAR(C7044)&amp;VLOOKUP(MONTH(C7044),lookup!$G$2:$N$13,8)</f>
        <v>2027M07</v>
      </c>
      <c r="C7044" s="7">
        <f t="shared" si="836"/>
        <v>46581</v>
      </c>
      <c r="D7044" s="126">
        <v>0</v>
      </c>
      <c r="E7044">
        <f t="shared" si="844"/>
        <v>0</v>
      </c>
      <c r="F7044" s="126">
        <v>0</v>
      </c>
      <c r="G7044">
        <f t="shared" si="835"/>
        <v>0</v>
      </c>
      <c r="H7044">
        <f t="shared" si="842"/>
        <v>0</v>
      </c>
      <c r="I7044">
        <f t="shared" si="843"/>
        <v>0</v>
      </c>
      <c r="J7044">
        <f t="shared" si="841"/>
        <v>0</v>
      </c>
      <c r="K7044" s="66"/>
      <c r="M7044" s="66"/>
      <c r="Q7044" s="66"/>
      <c r="S7044" s="6">
        <f t="shared" si="837"/>
        <v>26.950545275260641</v>
      </c>
      <c r="T7044" s="6">
        <f t="shared" si="838"/>
        <v>26.950545275260641</v>
      </c>
      <c r="U7044" s="6">
        <f t="shared" si="839"/>
        <v>32.905584003066167</v>
      </c>
      <c r="V7044" s="6">
        <f t="shared" si="840"/>
        <v>32.905584003066167</v>
      </c>
    </row>
    <row r="7045" spans="1:22">
      <c r="A7045" s="12">
        <f t="shared" si="845"/>
        <v>0</v>
      </c>
      <c r="B7045" t="str">
        <f>YEAR(C7045)&amp;VLOOKUP(MONTH(C7045),lookup!$G$2:$N$13,8)</f>
        <v>2027M07</v>
      </c>
      <c r="C7045" s="7">
        <f t="shared" si="836"/>
        <v>46582</v>
      </c>
      <c r="D7045" s="126">
        <v>0</v>
      </c>
      <c r="E7045">
        <f t="shared" si="844"/>
        <v>0</v>
      </c>
      <c r="F7045" s="126">
        <v>0</v>
      </c>
      <c r="G7045">
        <f t="shared" si="835"/>
        <v>0</v>
      </c>
      <c r="H7045">
        <f t="shared" si="842"/>
        <v>0</v>
      </c>
      <c r="I7045">
        <f t="shared" si="843"/>
        <v>0</v>
      </c>
      <c r="J7045">
        <f t="shared" si="841"/>
        <v>0</v>
      </c>
      <c r="K7045" s="66"/>
      <c r="M7045" s="66"/>
      <c r="Q7045" s="66"/>
      <c r="S7045" s="6">
        <f t="shared" si="837"/>
        <v>26.88127161645442</v>
      </c>
      <c r="T7045" s="6">
        <f t="shared" si="838"/>
        <v>26.88127161645442</v>
      </c>
      <c r="U7045" s="6">
        <f t="shared" si="839"/>
        <v>32.825688471445822</v>
      </c>
      <c r="V7045" s="6">
        <f t="shared" si="840"/>
        <v>32.825688471445822</v>
      </c>
    </row>
    <row r="7046" spans="1:22">
      <c r="A7046" s="12">
        <f t="shared" si="845"/>
        <v>0</v>
      </c>
      <c r="B7046" t="str">
        <f>YEAR(C7046)&amp;VLOOKUP(MONTH(C7046),lookup!$G$2:$N$13,8)</f>
        <v>2027M07</v>
      </c>
      <c r="C7046" s="7">
        <f t="shared" si="836"/>
        <v>46583</v>
      </c>
      <c r="D7046" s="126">
        <v>0</v>
      </c>
      <c r="E7046">
        <f t="shared" si="844"/>
        <v>0</v>
      </c>
      <c r="F7046" s="126">
        <v>0</v>
      </c>
      <c r="G7046">
        <f t="shared" si="835"/>
        <v>0</v>
      </c>
      <c r="H7046">
        <f t="shared" si="842"/>
        <v>0</v>
      </c>
      <c r="I7046">
        <f t="shared" si="843"/>
        <v>0</v>
      </c>
      <c r="J7046">
        <f t="shared" si="841"/>
        <v>0</v>
      </c>
      <c r="K7046" s="66"/>
      <c r="M7046" s="66"/>
      <c r="Q7046" s="66"/>
      <c r="S7046" s="6">
        <f t="shared" si="837"/>
        <v>26.810323606001067</v>
      </c>
      <c r="T7046" s="6">
        <f t="shared" si="838"/>
        <v>26.810323606001067</v>
      </c>
      <c r="U7046" s="6">
        <f t="shared" si="839"/>
        <v>32.734190487190595</v>
      </c>
      <c r="V7046" s="6">
        <f t="shared" si="840"/>
        <v>32.734190487190595</v>
      </c>
    </row>
    <row r="7047" spans="1:22">
      <c r="A7047" s="12">
        <f t="shared" si="845"/>
        <v>0</v>
      </c>
      <c r="B7047" t="str">
        <f>YEAR(C7047)&amp;VLOOKUP(MONTH(C7047),lookup!$G$2:$N$13,8)</f>
        <v>2027M07</v>
      </c>
      <c r="C7047" s="7">
        <f t="shared" si="836"/>
        <v>46584</v>
      </c>
      <c r="D7047" s="126">
        <v>0</v>
      </c>
      <c r="E7047">
        <f t="shared" si="844"/>
        <v>0</v>
      </c>
      <c r="F7047" s="126">
        <v>0</v>
      </c>
      <c r="G7047">
        <f t="shared" si="835"/>
        <v>0</v>
      </c>
      <c r="H7047">
        <f t="shared" si="842"/>
        <v>0</v>
      </c>
      <c r="I7047">
        <f t="shared" si="843"/>
        <v>0</v>
      </c>
      <c r="J7047">
        <f t="shared" si="841"/>
        <v>0</v>
      </c>
      <c r="K7047" s="66"/>
      <c r="M7047" s="66"/>
      <c r="Q7047" s="66"/>
      <c r="S7047" s="6">
        <f t="shared" si="837"/>
        <v>26.742802742173279</v>
      </c>
      <c r="T7047" s="6">
        <f t="shared" si="838"/>
        <v>26.742802742173279</v>
      </c>
      <c r="U7047" s="6">
        <f t="shared" si="839"/>
        <v>32.641608716075737</v>
      </c>
      <c r="V7047" s="6">
        <f t="shared" si="840"/>
        <v>32.641608716075737</v>
      </c>
    </row>
    <row r="7048" spans="1:22">
      <c r="A7048" s="12">
        <f t="shared" si="845"/>
        <v>0</v>
      </c>
      <c r="B7048" t="str">
        <f>YEAR(C7048)&amp;VLOOKUP(MONTH(C7048),lookup!$G$2:$N$13,8)</f>
        <v>2027M07</v>
      </c>
      <c r="C7048" s="7">
        <f t="shared" si="836"/>
        <v>46585</v>
      </c>
      <c r="D7048" s="126">
        <v>0</v>
      </c>
      <c r="E7048">
        <f t="shared" si="844"/>
        <v>0</v>
      </c>
      <c r="F7048" s="126">
        <v>0</v>
      </c>
      <c r="G7048">
        <f t="shared" ref="G7048:G7111" si="846">AVERAGE(SUM(F7041:F7048)/8,SUM(F7043:F7048)/6)</f>
        <v>0</v>
      </c>
      <c r="H7048">
        <f t="shared" si="842"/>
        <v>0</v>
      </c>
      <c r="I7048">
        <f t="shared" si="843"/>
        <v>0</v>
      </c>
      <c r="J7048">
        <f t="shared" si="841"/>
        <v>0</v>
      </c>
      <c r="K7048" s="66"/>
      <c r="M7048" s="66"/>
      <c r="Q7048" s="66"/>
      <c r="S7048" s="6">
        <f t="shared" si="837"/>
        <v>26.677772188218789</v>
      </c>
      <c r="T7048" s="6">
        <f t="shared" si="838"/>
        <v>26.677772188218789</v>
      </c>
      <c r="U7048" s="6">
        <f t="shared" si="839"/>
        <v>32.549109040274892</v>
      </c>
      <c r="V7048" s="6">
        <f t="shared" si="840"/>
        <v>32.549109040274892</v>
      </c>
    </row>
    <row r="7049" spans="1:22">
      <c r="A7049" s="12">
        <f t="shared" si="845"/>
        <v>0</v>
      </c>
      <c r="B7049" t="str">
        <f>YEAR(C7049)&amp;VLOOKUP(MONTH(C7049),lookup!$G$2:$N$13,8)</f>
        <v>2027M07</v>
      </c>
      <c r="C7049" s="7">
        <f t="shared" si="836"/>
        <v>46586</v>
      </c>
      <c r="D7049" s="126">
        <v>0</v>
      </c>
      <c r="E7049">
        <f t="shared" si="844"/>
        <v>0</v>
      </c>
      <c r="F7049" s="126">
        <v>0</v>
      </c>
      <c r="G7049">
        <f t="shared" si="846"/>
        <v>0</v>
      </c>
      <c r="H7049">
        <f t="shared" si="842"/>
        <v>0</v>
      </c>
      <c r="I7049">
        <f t="shared" si="843"/>
        <v>0</v>
      </c>
      <c r="J7049">
        <f t="shared" si="841"/>
        <v>0</v>
      </c>
      <c r="K7049" s="66"/>
      <c r="M7049" s="66"/>
      <c r="Q7049" s="66"/>
      <c r="S7049" s="6">
        <f t="shared" si="837"/>
        <v>26.601342254886685</v>
      </c>
      <c r="T7049" s="6">
        <f t="shared" si="838"/>
        <v>26.601342254886685</v>
      </c>
      <c r="U7049" s="6">
        <f t="shared" si="839"/>
        <v>32.450105805419156</v>
      </c>
      <c r="V7049" s="6">
        <f t="shared" si="840"/>
        <v>32.450105805419156</v>
      </c>
    </row>
    <row r="7050" spans="1:22">
      <c r="A7050" s="12">
        <f t="shared" si="845"/>
        <v>0</v>
      </c>
      <c r="B7050" t="str">
        <f>YEAR(C7050)&amp;VLOOKUP(MONTH(C7050),lookup!$G$2:$N$13,8)</f>
        <v>2027M07</v>
      </c>
      <c r="C7050" s="7">
        <f t="shared" si="836"/>
        <v>46587</v>
      </c>
      <c r="D7050" s="126">
        <v>0</v>
      </c>
      <c r="E7050">
        <f t="shared" si="844"/>
        <v>0</v>
      </c>
      <c r="F7050" s="126">
        <v>0</v>
      </c>
      <c r="G7050">
        <f t="shared" si="846"/>
        <v>0</v>
      </c>
      <c r="H7050">
        <f t="shared" si="842"/>
        <v>0</v>
      </c>
      <c r="I7050">
        <f t="shared" si="843"/>
        <v>0</v>
      </c>
      <c r="J7050">
        <f t="shared" si="841"/>
        <v>0</v>
      </c>
      <c r="K7050" s="66"/>
      <c r="M7050" s="66"/>
      <c r="Q7050" s="66"/>
      <c r="S7050" s="6">
        <f t="shared" si="837"/>
        <v>26.560216895693696</v>
      </c>
      <c r="T7050" s="6">
        <f t="shared" si="838"/>
        <v>26.560216895693696</v>
      </c>
      <c r="U7050" s="6">
        <f t="shared" si="839"/>
        <v>32.387812177893281</v>
      </c>
      <c r="V7050" s="6">
        <f t="shared" si="840"/>
        <v>32.387812177893281</v>
      </c>
    </row>
    <row r="7051" spans="1:22">
      <c r="A7051" s="12">
        <f t="shared" si="845"/>
        <v>0</v>
      </c>
      <c r="B7051" t="str">
        <f>YEAR(C7051)&amp;VLOOKUP(MONTH(C7051),lookup!$G$2:$N$13,8)</f>
        <v>2027M07</v>
      </c>
      <c r="C7051" s="7">
        <f t="shared" si="836"/>
        <v>46588</v>
      </c>
      <c r="D7051" s="126">
        <v>0</v>
      </c>
      <c r="E7051">
        <f t="shared" si="844"/>
        <v>0</v>
      </c>
      <c r="F7051" s="126">
        <v>0</v>
      </c>
      <c r="G7051">
        <f t="shared" si="846"/>
        <v>0</v>
      </c>
      <c r="H7051">
        <f t="shared" si="842"/>
        <v>0</v>
      </c>
      <c r="I7051">
        <f t="shared" si="843"/>
        <v>0</v>
      </c>
      <c r="J7051">
        <f t="shared" si="841"/>
        <v>0</v>
      </c>
      <c r="K7051" s="66"/>
      <c r="M7051" s="66"/>
      <c r="Q7051" s="66"/>
      <c r="S7051" s="6">
        <f t="shared" si="837"/>
        <v>26.508309361223137</v>
      </c>
      <c r="T7051" s="6">
        <f t="shared" si="838"/>
        <v>26.508309361223137</v>
      </c>
      <c r="U7051" s="6">
        <f t="shared" si="839"/>
        <v>32.306496100496929</v>
      </c>
      <c r="V7051" s="6">
        <f t="shared" si="840"/>
        <v>32.306496100496929</v>
      </c>
    </row>
    <row r="7052" spans="1:22">
      <c r="A7052" s="12">
        <f t="shared" si="845"/>
        <v>0</v>
      </c>
      <c r="B7052" t="str">
        <f>YEAR(C7052)&amp;VLOOKUP(MONTH(C7052),lookup!$G$2:$N$13,8)</f>
        <v>2027M07</v>
      </c>
      <c r="C7052" s="7">
        <f t="shared" ref="C7052:C7115" si="847">C7051+1</f>
        <v>46589</v>
      </c>
      <c r="D7052" s="126">
        <v>0</v>
      </c>
      <c r="E7052">
        <f t="shared" si="844"/>
        <v>0</v>
      </c>
      <c r="F7052" s="126">
        <v>0</v>
      </c>
      <c r="G7052">
        <f t="shared" si="846"/>
        <v>0</v>
      </c>
      <c r="H7052">
        <f t="shared" si="842"/>
        <v>0</v>
      </c>
      <c r="I7052">
        <f t="shared" si="843"/>
        <v>0</v>
      </c>
      <c r="J7052">
        <f t="shared" si="841"/>
        <v>0</v>
      </c>
      <c r="K7052" s="66"/>
      <c r="M7052" s="66"/>
      <c r="Q7052" s="66"/>
      <c r="S7052" s="6">
        <f t="shared" si="837"/>
        <v>26.474810186837392</v>
      </c>
      <c r="T7052" s="6">
        <f t="shared" si="838"/>
        <v>26.474810186837392</v>
      </c>
      <c r="U7052" s="6">
        <f t="shared" si="839"/>
        <v>32.247119700590318</v>
      </c>
      <c r="V7052" s="6">
        <f t="shared" si="840"/>
        <v>32.247119700590318</v>
      </c>
    </row>
    <row r="7053" spans="1:22">
      <c r="A7053" s="12">
        <f t="shared" si="845"/>
        <v>0</v>
      </c>
      <c r="B7053" t="str">
        <f>YEAR(C7053)&amp;VLOOKUP(MONTH(C7053),lookup!$G$2:$N$13,8)</f>
        <v>2027M07</v>
      </c>
      <c r="C7053" s="7">
        <f t="shared" si="847"/>
        <v>46590</v>
      </c>
      <c r="D7053" s="126">
        <v>0</v>
      </c>
      <c r="E7053">
        <f t="shared" si="844"/>
        <v>0</v>
      </c>
      <c r="F7053" s="126">
        <v>0</v>
      </c>
      <c r="G7053">
        <f t="shared" si="846"/>
        <v>0</v>
      </c>
      <c r="H7053">
        <f t="shared" si="842"/>
        <v>0</v>
      </c>
      <c r="I7053">
        <f t="shared" si="843"/>
        <v>0</v>
      </c>
      <c r="J7053">
        <f t="shared" si="841"/>
        <v>0</v>
      </c>
      <c r="K7053" s="66"/>
      <c r="M7053" s="66"/>
      <c r="Q7053" s="66"/>
      <c r="S7053" s="6">
        <f t="shared" si="837"/>
        <v>26.429743689447537</v>
      </c>
      <c r="T7053" s="6">
        <f t="shared" si="838"/>
        <v>26.429743689447537</v>
      </c>
      <c r="U7053" s="6">
        <f t="shared" si="839"/>
        <v>32.182217805765909</v>
      </c>
      <c r="V7053" s="6">
        <f t="shared" si="840"/>
        <v>32.182217805765909</v>
      </c>
    </row>
    <row r="7054" spans="1:22">
      <c r="A7054" s="12">
        <f t="shared" si="845"/>
        <v>0</v>
      </c>
      <c r="B7054" t="str">
        <f>YEAR(C7054)&amp;VLOOKUP(MONTH(C7054),lookup!$G$2:$N$13,8)</f>
        <v>2027M07</v>
      </c>
      <c r="C7054" s="7">
        <f t="shared" si="847"/>
        <v>46591</v>
      </c>
      <c r="D7054" s="126">
        <v>0</v>
      </c>
      <c r="E7054">
        <f t="shared" si="844"/>
        <v>0</v>
      </c>
      <c r="F7054" s="126">
        <v>0</v>
      </c>
      <c r="G7054">
        <f t="shared" si="846"/>
        <v>0</v>
      </c>
      <c r="H7054">
        <f t="shared" si="842"/>
        <v>0</v>
      </c>
      <c r="I7054">
        <f t="shared" si="843"/>
        <v>0</v>
      </c>
      <c r="J7054">
        <f t="shared" si="841"/>
        <v>0</v>
      </c>
      <c r="K7054" s="66"/>
      <c r="M7054" s="66"/>
      <c r="Q7054" s="66"/>
      <c r="S7054" s="6">
        <f t="shared" si="837"/>
        <v>26.386695462222338</v>
      </c>
      <c r="T7054" s="6">
        <f t="shared" si="838"/>
        <v>26.386695462222338</v>
      </c>
      <c r="U7054" s="6">
        <f t="shared" si="839"/>
        <v>32.116389319246778</v>
      </c>
      <c r="V7054" s="6">
        <f t="shared" si="840"/>
        <v>32.116389319246778</v>
      </c>
    </row>
    <row r="7055" spans="1:22">
      <c r="A7055" s="12">
        <f t="shared" si="845"/>
        <v>0</v>
      </c>
      <c r="B7055" t="str">
        <f>YEAR(C7055)&amp;VLOOKUP(MONTH(C7055),lookup!$G$2:$N$13,8)</f>
        <v>2027M07</v>
      </c>
      <c r="C7055" s="7">
        <f t="shared" si="847"/>
        <v>46592</v>
      </c>
      <c r="D7055" s="126">
        <v>0</v>
      </c>
      <c r="E7055">
        <f t="shared" si="844"/>
        <v>0</v>
      </c>
      <c r="F7055" s="126">
        <v>0</v>
      </c>
      <c r="G7055">
        <f t="shared" si="846"/>
        <v>0</v>
      </c>
      <c r="H7055">
        <f t="shared" si="842"/>
        <v>0</v>
      </c>
      <c r="I7055">
        <f t="shared" si="843"/>
        <v>0</v>
      </c>
      <c r="J7055">
        <f t="shared" si="841"/>
        <v>0</v>
      </c>
      <c r="K7055" s="66"/>
      <c r="M7055" s="66"/>
      <c r="Q7055" s="66"/>
      <c r="S7055" s="6">
        <f t="shared" si="837"/>
        <v>26.365887389416251</v>
      </c>
      <c r="T7055" s="6">
        <f t="shared" si="838"/>
        <v>26.365887389416251</v>
      </c>
      <c r="U7055" s="6">
        <f t="shared" si="839"/>
        <v>32.078375758055415</v>
      </c>
      <c r="V7055" s="6">
        <f t="shared" si="840"/>
        <v>32.078375758055415</v>
      </c>
    </row>
    <row r="7056" spans="1:22">
      <c r="A7056" s="12">
        <f t="shared" si="845"/>
        <v>0</v>
      </c>
      <c r="B7056" t="str">
        <f>YEAR(C7056)&amp;VLOOKUP(MONTH(C7056),lookup!$G$2:$N$13,8)</f>
        <v>2027M07</v>
      </c>
      <c r="C7056" s="7">
        <f t="shared" si="847"/>
        <v>46593</v>
      </c>
      <c r="D7056" s="126">
        <v>0</v>
      </c>
      <c r="E7056">
        <f t="shared" si="844"/>
        <v>0</v>
      </c>
      <c r="F7056" s="126">
        <v>0</v>
      </c>
      <c r="G7056">
        <f t="shared" si="846"/>
        <v>0</v>
      </c>
      <c r="H7056">
        <f t="shared" si="842"/>
        <v>0</v>
      </c>
      <c r="I7056">
        <f t="shared" si="843"/>
        <v>0</v>
      </c>
      <c r="J7056">
        <f t="shared" si="841"/>
        <v>0</v>
      </c>
      <c r="K7056" s="66"/>
      <c r="M7056" s="66"/>
      <c r="Q7056" s="66"/>
      <c r="S7056" s="6">
        <f t="shared" si="837"/>
        <v>26.307772533234782</v>
      </c>
      <c r="T7056" s="6">
        <f t="shared" si="838"/>
        <v>26.307772533234782</v>
      </c>
      <c r="U7056" s="6">
        <f t="shared" si="839"/>
        <v>31.990847290268629</v>
      </c>
      <c r="V7056" s="6">
        <f t="shared" si="840"/>
        <v>31.990847290268629</v>
      </c>
    </row>
    <row r="7057" spans="1:22">
      <c r="A7057" s="12">
        <f t="shared" si="845"/>
        <v>0</v>
      </c>
      <c r="B7057" t="str">
        <f>YEAR(C7057)&amp;VLOOKUP(MONTH(C7057),lookup!$G$2:$N$13,8)</f>
        <v>2027M07</v>
      </c>
      <c r="C7057" s="7">
        <f t="shared" si="847"/>
        <v>46594</v>
      </c>
      <c r="D7057" s="126">
        <v>0</v>
      </c>
      <c r="E7057">
        <f t="shared" si="844"/>
        <v>0</v>
      </c>
      <c r="F7057" s="126">
        <v>0</v>
      </c>
      <c r="G7057">
        <f t="shared" si="846"/>
        <v>0</v>
      </c>
      <c r="H7057">
        <f t="shared" si="842"/>
        <v>0</v>
      </c>
      <c r="I7057">
        <f t="shared" si="843"/>
        <v>0</v>
      </c>
      <c r="J7057">
        <f t="shared" si="841"/>
        <v>0</v>
      </c>
      <c r="K7057" s="66"/>
      <c r="M7057" s="66"/>
      <c r="Q7057" s="66"/>
      <c r="S7057" s="6">
        <f t="shared" si="837"/>
        <v>26.300005377191304</v>
      </c>
      <c r="T7057" s="6">
        <f t="shared" si="838"/>
        <v>26.300005377191304</v>
      </c>
      <c r="U7057" s="6">
        <f t="shared" si="839"/>
        <v>31.967236844480329</v>
      </c>
      <c r="V7057" s="6">
        <f t="shared" si="840"/>
        <v>31.967236844480329</v>
      </c>
    </row>
    <row r="7058" spans="1:22">
      <c r="A7058" s="12">
        <f t="shared" si="845"/>
        <v>0</v>
      </c>
      <c r="B7058" t="str">
        <f>YEAR(C7058)&amp;VLOOKUP(MONTH(C7058),lookup!$G$2:$N$13,8)</f>
        <v>2027M07</v>
      </c>
      <c r="C7058" s="7">
        <f t="shared" si="847"/>
        <v>46595</v>
      </c>
      <c r="D7058" s="126">
        <v>0</v>
      </c>
      <c r="E7058">
        <f t="shared" si="844"/>
        <v>0</v>
      </c>
      <c r="F7058" s="126">
        <v>0</v>
      </c>
      <c r="G7058">
        <f t="shared" si="846"/>
        <v>0</v>
      </c>
      <c r="H7058">
        <f t="shared" si="842"/>
        <v>0</v>
      </c>
      <c r="I7058">
        <f t="shared" si="843"/>
        <v>0</v>
      </c>
      <c r="J7058">
        <f t="shared" si="841"/>
        <v>0</v>
      </c>
      <c r="K7058" s="66"/>
      <c r="M7058" s="66"/>
      <c r="Q7058" s="66"/>
      <c r="S7058" s="6">
        <f t="shared" ref="S7058:S7121" si="848">AVERAGE(G6693+G6328+G5962+G5597+G5232)/5</f>
        <v>26.249184773181248</v>
      </c>
      <c r="T7058" s="6">
        <f t="shared" ref="T7058:T7121" si="849">S7058-I7058</f>
        <v>26.249184773181248</v>
      </c>
      <c r="U7058" s="6">
        <f t="shared" ref="U7058:U7121" si="850">(E5232+E5597+E5962+E6328+E6693)/5</f>
        <v>31.886241937907755</v>
      </c>
      <c r="V7058" s="6">
        <f t="shared" ref="V7058:V7121" si="851">U7058-H7058</f>
        <v>31.886241937907755</v>
      </c>
    </row>
    <row r="7059" spans="1:22">
      <c r="A7059" s="12">
        <f t="shared" si="845"/>
        <v>0</v>
      </c>
      <c r="B7059" t="str">
        <f>YEAR(C7059)&amp;VLOOKUP(MONTH(C7059),lookup!$G$2:$N$13,8)</f>
        <v>2027M07</v>
      </c>
      <c r="C7059" s="7">
        <f t="shared" si="847"/>
        <v>46596</v>
      </c>
      <c r="D7059" s="126">
        <v>0</v>
      </c>
      <c r="E7059">
        <f t="shared" si="844"/>
        <v>0</v>
      </c>
      <c r="F7059" s="126">
        <v>0</v>
      </c>
      <c r="G7059">
        <f t="shared" si="846"/>
        <v>0</v>
      </c>
      <c r="H7059">
        <f t="shared" si="842"/>
        <v>0</v>
      </c>
      <c r="I7059">
        <f t="shared" si="843"/>
        <v>0</v>
      </c>
      <c r="J7059">
        <f t="shared" si="841"/>
        <v>0</v>
      </c>
      <c r="K7059" s="66"/>
      <c r="M7059" s="66"/>
      <c r="Q7059" s="66"/>
      <c r="S7059" s="6">
        <f t="shared" si="848"/>
        <v>26.240310242326832</v>
      </c>
      <c r="T7059" s="6">
        <f t="shared" si="849"/>
        <v>26.240310242326832</v>
      </c>
      <c r="U7059" s="6">
        <f t="shared" si="850"/>
        <v>31.863391983550475</v>
      </c>
      <c r="V7059" s="6">
        <f t="shared" si="851"/>
        <v>31.863391983550475</v>
      </c>
    </row>
    <row r="7060" spans="1:22">
      <c r="A7060" s="12">
        <f t="shared" si="845"/>
        <v>0</v>
      </c>
      <c r="B7060" t="str">
        <f>YEAR(C7060)&amp;VLOOKUP(MONTH(C7060),lookup!$G$2:$N$13,8)</f>
        <v>2027M07</v>
      </c>
      <c r="C7060" s="7">
        <f t="shared" si="847"/>
        <v>46597</v>
      </c>
      <c r="D7060" s="126">
        <v>0</v>
      </c>
      <c r="E7060">
        <f t="shared" si="844"/>
        <v>0</v>
      </c>
      <c r="F7060" s="126">
        <v>0</v>
      </c>
      <c r="G7060">
        <f t="shared" si="846"/>
        <v>0</v>
      </c>
      <c r="H7060">
        <f t="shared" si="842"/>
        <v>0</v>
      </c>
      <c r="I7060">
        <f t="shared" si="843"/>
        <v>0</v>
      </c>
      <c r="J7060">
        <f t="shared" si="841"/>
        <v>0</v>
      </c>
      <c r="K7060" s="66"/>
      <c r="M7060" s="66"/>
      <c r="Q7060" s="66"/>
      <c r="S7060" s="6">
        <f t="shared" si="848"/>
        <v>26.218986813462056</v>
      </c>
      <c r="T7060" s="6">
        <f t="shared" si="849"/>
        <v>26.218986813462056</v>
      </c>
      <c r="U7060" s="6">
        <f t="shared" si="850"/>
        <v>31.809428430651089</v>
      </c>
      <c r="V7060" s="6">
        <f t="shared" si="851"/>
        <v>31.809428430651089</v>
      </c>
    </row>
    <row r="7061" spans="1:22">
      <c r="A7061" s="12">
        <f t="shared" si="845"/>
        <v>0</v>
      </c>
      <c r="B7061" t="str">
        <f>YEAR(C7061)&amp;VLOOKUP(MONTH(C7061),lookup!$G$2:$N$13,8)</f>
        <v>2027M07</v>
      </c>
      <c r="C7061" s="7">
        <f t="shared" si="847"/>
        <v>46598</v>
      </c>
      <c r="D7061" s="126">
        <v>0</v>
      </c>
      <c r="E7061">
        <f t="shared" si="844"/>
        <v>0</v>
      </c>
      <c r="F7061" s="126">
        <v>0</v>
      </c>
      <c r="G7061">
        <f t="shared" si="846"/>
        <v>0</v>
      </c>
      <c r="H7061">
        <f t="shared" si="842"/>
        <v>0</v>
      </c>
      <c r="I7061">
        <f t="shared" si="843"/>
        <v>0</v>
      </c>
      <c r="J7061">
        <f t="shared" si="841"/>
        <v>0</v>
      </c>
      <c r="K7061" s="66"/>
      <c r="M7061" s="66"/>
      <c r="Q7061" s="66"/>
      <c r="S7061" s="6">
        <f t="shared" si="848"/>
        <v>26.201350038227911</v>
      </c>
      <c r="T7061" s="6">
        <f t="shared" si="849"/>
        <v>26.201350038227911</v>
      </c>
      <c r="U7061" s="6">
        <f t="shared" si="850"/>
        <v>31.778905657721758</v>
      </c>
      <c r="V7061" s="6">
        <f t="shared" si="851"/>
        <v>31.778905657721758</v>
      </c>
    </row>
    <row r="7062" spans="1:22">
      <c r="A7062" s="12">
        <f t="shared" si="845"/>
        <v>0</v>
      </c>
      <c r="B7062" t="str">
        <f>YEAR(C7062)&amp;VLOOKUP(MONTH(C7062),lookup!$G$2:$N$13,8)</f>
        <v>2027M07</v>
      </c>
      <c r="C7062" s="7">
        <f t="shared" si="847"/>
        <v>46599</v>
      </c>
      <c r="D7062" s="126">
        <v>0</v>
      </c>
      <c r="E7062">
        <f t="shared" si="844"/>
        <v>0</v>
      </c>
      <c r="F7062" s="126">
        <v>0</v>
      </c>
      <c r="G7062">
        <f t="shared" si="846"/>
        <v>0</v>
      </c>
      <c r="H7062">
        <f t="shared" si="842"/>
        <v>0</v>
      </c>
      <c r="I7062">
        <f t="shared" si="843"/>
        <v>0</v>
      </c>
      <c r="J7062">
        <f t="shared" si="841"/>
        <v>0</v>
      </c>
      <c r="K7062" s="66"/>
      <c r="M7062" s="66"/>
      <c r="Q7062" s="66"/>
      <c r="S7062" s="6">
        <f t="shared" si="848"/>
        <v>26.206502120086963</v>
      </c>
      <c r="T7062" s="6">
        <f t="shared" si="849"/>
        <v>26.206502120086963</v>
      </c>
      <c r="U7062" s="6">
        <f t="shared" si="850"/>
        <v>31.756133473899457</v>
      </c>
      <c r="V7062" s="6">
        <f t="shared" si="851"/>
        <v>31.756133473899457</v>
      </c>
    </row>
    <row r="7063" spans="1:22">
      <c r="A7063" s="12">
        <f t="shared" si="845"/>
        <v>0</v>
      </c>
      <c r="B7063" t="str">
        <f>YEAR(C7063)&amp;VLOOKUP(MONTH(C7063),lookup!$G$2:$N$13,8)</f>
        <v>2027M08</v>
      </c>
      <c r="C7063" s="7">
        <f t="shared" si="847"/>
        <v>46600</v>
      </c>
      <c r="D7063" s="126">
        <v>0</v>
      </c>
      <c r="E7063">
        <f t="shared" si="844"/>
        <v>0</v>
      </c>
      <c r="F7063" s="126">
        <v>0</v>
      </c>
      <c r="G7063">
        <f t="shared" si="846"/>
        <v>0</v>
      </c>
      <c r="H7063">
        <f t="shared" si="842"/>
        <v>0</v>
      </c>
      <c r="I7063">
        <f t="shared" si="843"/>
        <v>0</v>
      </c>
      <c r="J7063">
        <f t="shared" si="841"/>
        <v>0</v>
      </c>
      <c r="K7063" s="66"/>
      <c r="M7063" s="66"/>
      <c r="Q7063" s="66"/>
      <c r="S7063" s="6">
        <f t="shared" si="848"/>
        <v>26.160462487005297</v>
      </c>
      <c r="T7063" s="6">
        <f t="shared" si="849"/>
        <v>26.160462487005297</v>
      </c>
      <c r="U7063" s="6">
        <f t="shared" si="850"/>
        <v>31.695163253728616</v>
      </c>
      <c r="V7063" s="6">
        <f t="shared" si="851"/>
        <v>31.695163253728616</v>
      </c>
    </row>
    <row r="7064" spans="1:22">
      <c r="A7064" s="12">
        <f t="shared" si="845"/>
        <v>0</v>
      </c>
      <c r="B7064" t="str">
        <f>YEAR(C7064)&amp;VLOOKUP(MONTH(C7064),lookup!$G$2:$N$13,8)</f>
        <v>2027M08</v>
      </c>
      <c r="C7064" s="7">
        <f t="shared" si="847"/>
        <v>46601</v>
      </c>
      <c r="D7064" s="126">
        <v>0</v>
      </c>
      <c r="E7064">
        <f t="shared" si="844"/>
        <v>0</v>
      </c>
      <c r="F7064" s="126">
        <v>0</v>
      </c>
      <c r="G7064">
        <f t="shared" si="846"/>
        <v>0</v>
      </c>
      <c r="H7064">
        <f t="shared" si="842"/>
        <v>0</v>
      </c>
      <c r="I7064">
        <f t="shared" si="843"/>
        <v>0</v>
      </c>
      <c r="J7064">
        <f t="shared" si="841"/>
        <v>0</v>
      </c>
      <c r="K7064" s="66"/>
      <c r="M7064" s="66"/>
      <c r="Q7064" s="66"/>
      <c r="S7064" s="6">
        <f t="shared" si="848"/>
        <v>26.170469755107501</v>
      </c>
      <c r="T7064" s="6">
        <f t="shared" si="849"/>
        <v>26.170469755107501</v>
      </c>
      <c r="U7064" s="6">
        <f t="shared" si="850"/>
        <v>31.689219837857355</v>
      </c>
      <c r="V7064" s="6">
        <f t="shared" si="851"/>
        <v>31.689219837857355</v>
      </c>
    </row>
    <row r="7065" spans="1:22">
      <c r="A7065" s="12">
        <f t="shared" si="845"/>
        <v>0</v>
      </c>
      <c r="B7065" t="str">
        <f>YEAR(C7065)&amp;VLOOKUP(MONTH(C7065),lookup!$G$2:$N$13,8)</f>
        <v>2027M08</v>
      </c>
      <c r="C7065" s="7">
        <f t="shared" si="847"/>
        <v>46602</v>
      </c>
      <c r="D7065" s="126">
        <v>0</v>
      </c>
      <c r="E7065">
        <f t="shared" si="844"/>
        <v>0</v>
      </c>
      <c r="F7065" s="126">
        <v>0</v>
      </c>
      <c r="G7065">
        <f t="shared" si="846"/>
        <v>0</v>
      </c>
      <c r="H7065">
        <f t="shared" si="842"/>
        <v>0</v>
      </c>
      <c r="I7065">
        <f t="shared" si="843"/>
        <v>0</v>
      </c>
      <c r="J7065">
        <f t="shared" si="841"/>
        <v>0</v>
      </c>
      <c r="K7065" s="66"/>
      <c r="M7065" s="66"/>
      <c r="Q7065" s="66"/>
      <c r="S7065" s="6">
        <f t="shared" si="848"/>
        <v>26.123281526677726</v>
      </c>
      <c r="T7065" s="6">
        <f t="shared" si="849"/>
        <v>26.123281526677726</v>
      </c>
      <c r="U7065" s="6">
        <f t="shared" si="850"/>
        <v>31.627952980676717</v>
      </c>
      <c r="V7065" s="6">
        <f t="shared" si="851"/>
        <v>31.627952980676717</v>
      </c>
    </row>
    <row r="7066" spans="1:22">
      <c r="A7066" s="12">
        <f t="shared" si="845"/>
        <v>0</v>
      </c>
      <c r="B7066" t="str">
        <f>YEAR(C7066)&amp;VLOOKUP(MONTH(C7066),lookup!$G$2:$N$13,8)</f>
        <v>2027M08</v>
      </c>
      <c r="C7066" s="7">
        <f t="shared" si="847"/>
        <v>46603</v>
      </c>
      <c r="D7066" s="126">
        <v>0</v>
      </c>
      <c r="E7066">
        <f t="shared" si="844"/>
        <v>0</v>
      </c>
      <c r="F7066" s="126">
        <v>0</v>
      </c>
      <c r="G7066">
        <f t="shared" si="846"/>
        <v>0</v>
      </c>
      <c r="H7066">
        <f t="shared" si="842"/>
        <v>0</v>
      </c>
      <c r="I7066">
        <f t="shared" si="843"/>
        <v>0</v>
      </c>
      <c r="J7066">
        <f t="shared" si="841"/>
        <v>0</v>
      </c>
      <c r="K7066" s="66"/>
      <c r="M7066" s="66"/>
      <c r="Q7066" s="66"/>
      <c r="S7066" s="6">
        <f t="shared" si="848"/>
        <v>26.095392509326206</v>
      </c>
      <c r="T7066" s="6">
        <f t="shared" si="849"/>
        <v>26.095392509326206</v>
      </c>
      <c r="U7066" s="6">
        <f t="shared" si="850"/>
        <v>31.583294350885627</v>
      </c>
      <c r="V7066" s="6">
        <f t="shared" si="851"/>
        <v>31.583294350885627</v>
      </c>
    </row>
    <row r="7067" spans="1:22">
      <c r="A7067" s="12">
        <f t="shared" si="845"/>
        <v>0</v>
      </c>
      <c r="B7067" t="str">
        <f>YEAR(C7067)&amp;VLOOKUP(MONTH(C7067),lookup!$G$2:$N$13,8)</f>
        <v>2027M08</v>
      </c>
      <c r="C7067" s="7">
        <f t="shared" si="847"/>
        <v>46604</v>
      </c>
      <c r="D7067" s="126">
        <v>0</v>
      </c>
      <c r="E7067">
        <f t="shared" si="844"/>
        <v>0</v>
      </c>
      <c r="F7067" s="126">
        <v>0</v>
      </c>
      <c r="G7067">
        <f t="shared" si="846"/>
        <v>0</v>
      </c>
      <c r="H7067">
        <f t="shared" si="842"/>
        <v>0</v>
      </c>
      <c r="I7067">
        <f t="shared" si="843"/>
        <v>0</v>
      </c>
      <c r="J7067">
        <f t="shared" si="841"/>
        <v>0</v>
      </c>
      <c r="K7067" s="66"/>
      <c r="M7067" s="66"/>
      <c r="Q7067" s="66"/>
      <c r="S7067" s="6">
        <f t="shared" si="848"/>
        <v>26.035032949886336</v>
      </c>
      <c r="T7067" s="6">
        <f t="shared" si="849"/>
        <v>26.035032949886336</v>
      </c>
      <c r="U7067" s="6">
        <f t="shared" si="850"/>
        <v>31.501700582053683</v>
      </c>
      <c r="V7067" s="6">
        <f t="shared" si="851"/>
        <v>31.501700582053683</v>
      </c>
    </row>
    <row r="7068" spans="1:22">
      <c r="A7068" s="12">
        <f t="shared" si="845"/>
        <v>0</v>
      </c>
      <c r="B7068" t="str">
        <f>YEAR(C7068)&amp;VLOOKUP(MONTH(C7068),lookup!$G$2:$N$13,8)</f>
        <v>2027M08</v>
      </c>
      <c r="C7068" s="7">
        <f t="shared" si="847"/>
        <v>46605</v>
      </c>
      <c r="D7068" s="126">
        <v>0</v>
      </c>
      <c r="E7068">
        <f t="shared" si="844"/>
        <v>0</v>
      </c>
      <c r="F7068" s="126">
        <v>0</v>
      </c>
      <c r="G7068">
        <f t="shared" si="846"/>
        <v>0</v>
      </c>
      <c r="H7068">
        <f t="shared" si="842"/>
        <v>0</v>
      </c>
      <c r="I7068">
        <f t="shared" si="843"/>
        <v>0</v>
      </c>
      <c r="J7068">
        <f t="shared" si="841"/>
        <v>0</v>
      </c>
      <c r="K7068" s="66"/>
      <c r="M7068" s="66"/>
      <c r="Q7068" s="66"/>
      <c r="S7068" s="6">
        <f t="shared" si="848"/>
        <v>25.997612094723785</v>
      </c>
      <c r="T7068" s="6">
        <f t="shared" si="849"/>
        <v>25.997612094723785</v>
      </c>
      <c r="U7068" s="6">
        <f t="shared" si="850"/>
        <v>31.450237486166163</v>
      </c>
      <c r="V7068" s="6">
        <f t="shared" si="851"/>
        <v>31.450237486166163</v>
      </c>
    </row>
    <row r="7069" spans="1:22">
      <c r="A7069" s="12">
        <f t="shared" si="845"/>
        <v>0</v>
      </c>
      <c r="B7069" t="str">
        <f>YEAR(C7069)&amp;VLOOKUP(MONTH(C7069),lookup!$G$2:$N$13,8)</f>
        <v>2027M08</v>
      </c>
      <c r="C7069" s="7">
        <f t="shared" si="847"/>
        <v>46606</v>
      </c>
      <c r="D7069" s="126">
        <v>0</v>
      </c>
      <c r="E7069">
        <f t="shared" si="844"/>
        <v>0</v>
      </c>
      <c r="F7069" s="126">
        <v>0</v>
      </c>
      <c r="G7069">
        <f t="shared" si="846"/>
        <v>0</v>
      </c>
      <c r="H7069">
        <f t="shared" si="842"/>
        <v>0</v>
      </c>
      <c r="I7069">
        <f t="shared" si="843"/>
        <v>0</v>
      </c>
      <c r="J7069">
        <f t="shared" si="841"/>
        <v>0</v>
      </c>
      <c r="K7069" s="66"/>
      <c r="M7069" s="66"/>
      <c r="Q7069" s="66"/>
      <c r="S7069" s="6">
        <f t="shared" si="848"/>
        <v>25.959041386366106</v>
      </c>
      <c r="T7069" s="6">
        <f t="shared" si="849"/>
        <v>25.959041386366106</v>
      </c>
      <c r="U7069" s="6">
        <f t="shared" si="850"/>
        <v>31.387465105026411</v>
      </c>
      <c r="V7069" s="6">
        <f t="shared" si="851"/>
        <v>31.387465105026411</v>
      </c>
    </row>
    <row r="7070" spans="1:22">
      <c r="A7070" s="12">
        <f t="shared" si="845"/>
        <v>0</v>
      </c>
      <c r="B7070" t="str">
        <f>YEAR(C7070)&amp;VLOOKUP(MONTH(C7070),lookup!$G$2:$N$13,8)</f>
        <v>2027M08</v>
      </c>
      <c r="C7070" s="7">
        <f t="shared" si="847"/>
        <v>46607</v>
      </c>
      <c r="D7070" s="126">
        <v>0</v>
      </c>
      <c r="E7070">
        <f t="shared" si="844"/>
        <v>0</v>
      </c>
      <c r="F7070" s="126">
        <v>0</v>
      </c>
      <c r="G7070">
        <f t="shared" si="846"/>
        <v>0</v>
      </c>
      <c r="H7070">
        <f t="shared" si="842"/>
        <v>0</v>
      </c>
      <c r="I7070">
        <f t="shared" si="843"/>
        <v>0</v>
      </c>
      <c r="J7070">
        <f t="shared" si="841"/>
        <v>0</v>
      </c>
      <c r="K7070" s="66"/>
      <c r="M7070" s="66"/>
      <c r="Q7070" s="66"/>
      <c r="S7070" s="6">
        <f t="shared" si="848"/>
        <v>25.922146868166134</v>
      </c>
      <c r="T7070" s="6">
        <f t="shared" si="849"/>
        <v>25.922146868166134</v>
      </c>
      <c r="U7070" s="6">
        <f t="shared" si="850"/>
        <v>31.33054187495717</v>
      </c>
      <c r="V7070" s="6">
        <f t="shared" si="851"/>
        <v>31.33054187495717</v>
      </c>
    </row>
    <row r="7071" spans="1:22">
      <c r="A7071" s="12">
        <f t="shared" si="845"/>
        <v>0</v>
      </c>
      <c r="B7071" t="str">
        <f>YEAR(C7071)&amp;VLOOKUP(MONTH(C7071),lookup!$G$2:$N$13,8)</f>
        <v>2027M08</v>
      </c>
      <c r="C7071" s="7">
        <f t="shared" si="847"/>
        <v>46608</v>
      </c>
      <c r="D7071" s="126">
        <v>0</v>
      </c>
      <c r="E7071">
        <f t="shared" si="844"/>
        <v>0</v>
      </c>
      <c r="F7071" s="126">
        <v>0</v>
      </c>
      <c r="G7071">
        <f t="shared" si="846"/>
        <v>0</v>
      </c>
      <c r="H7071">
        <f t="shared" si="842"/>
        <v>0</v>
      </c>
      <c r="I7071">
        <f t="shared" si="843"/>
        <v>0</v>
      </c>
      <c r="J7071">
        <f t="shared" si="841"/>
        <v>0</v>
      </c>
      <c r="K7071" s="66"/>
      <c r="M7071" s="66"/>
      <c r="Q7071" s="66"/>
      <c r="S7071" s="6">
        <f t="shared" si="848"/>
        <v>25.908600295857262</v>
      </c>
      <c r="T7071" s="6">
        <f t="shared" si="849"/>
        <v>25.908600295857262</v>
      </c>
      <c r="U7071" s="6">
        <f t="shared" si="850"/>
        <v>31.292148873001274</v>
      </c>
      <c r="V7071" s="6">
        <f t="shared" si="851"/>
        <v>31.292148873001274</v>
      </c>
    </row>
    <row r="7072" spans="1:22">
      <c r="A7072" s="12">
        <f t="shared" si="845"/>
        <v>0</v>
      </c>
      <c r="B7072" t="str">
        <f>YEAR(C7072)&amp;VLOOKUP(MONTH(C7072),lookup!$G$2:$N$13,8)</f>
        <v>2027M08</v>
      </c>
      <c r="C7072" s="7">
        <f t="shared" si="847"/>
        <v>46609</v>
      </c>
      <c r="D7072" s="126">
        <v>0</v>
      </c>
      <c r="E7072">
        <f t="shared" si="844"/>
        <v>0</v>
      </c>
      <c r="F7072" s="126">
        <v>0</v>
      </c>
      <c r="G7072">
        <f t="shared" si="846"/>
        <v>0</v>
      </c>
      <c r="H7072">
        <f t="shared" si="842"/>
        <v>0</v>
      </c>
      <c r="I7072">
        <f t="shared" si="843"/>
        <v>0</v>
      </c>
      <c r="J7072">
        <f t="shared" ref="J7072:J7135" si="852">INDEX(L:AW,MATCH(C7072,C:C,0),MATCH($J$1,$L$1:$AW$1,0))*(IF(K7072=$S$1,1,IF(M7072=$S$1,1,IF(O7072=$S$1,1,IF(Q7072=$S$1,1,0)))))</f>
        <v>0</v>
      </c>
      <c r="K7072" s="66"/>
      <c r="M7072" s="66"/>
      <c r="Q7072" s="66"/>
      <c r="S7072" s="6">
        <f t="shared" si="848"/>
        <v>25.89853372946471</v>
      </c>
      <c r="T7072" s="6">
        <f t="shared" si="849"/>
        <v>25.89853372946471</v>
      </c>
      <c r="U7072" s="6">
        <f t="shared" si="850"/>
        <v>31.264713671058509</v>
      </c>
      <c r="V7072" s="6">
        <f t="shared" si="851"/>
        <v>31.264713671058509</v>
      </c>
    </row>
    <row r="7073" spans="1:22">
      <c r="A7073" s="12">
        <f t="shared" si="845"/>
        <v>0</v>
      </c>
      <c r="B7073" t="str">
        <f>YEAR(C7073)&amp;VLOOKUP(MONTH(C7073),lookup!$G$2:$N$13,8)</f>
        <v>2027M08</v>
      </c>
      <c r="C7073" s="7">
        <f t="shared" si="847"/>
        <v>46610</v>
      </c>
      <c r="D7073" s="126">
        <v>0</v>
      </c>
      <c r="E7073">
        <f t="shared" si="844"/>
        <v>0</v>
      </c>
      <c r="F7073" s="126">
        <v>0</v>
      </c>
      <c r="G7073">
        <f t="shared" si="846"/>
        <v>0</v>
      </c>
      <c r="H7073">
        <f t="shared" ref="H7073:H7136" si="853">IF(INDEX(D:D,MATCH(DATE(YEAR($C7073)-1,MONTH($C7073),DAY($C7073)),$C:$C,0),1)=0,0,(INDEX(E:E,MATCH(DATE(YEAR($C7073)-1,MONTH($C7073),DAY($C7073)),$C:$C,0),1)+INDEX(E:E,MATCH(DATE(YEAR($C7073)-2,MONTH($C7073),DAY($C7073)),$C:$C,0),1)+INDEX(E:E,MATCH(DATE(YEAR($C7073)-3,MONTH($C7073),DAY($C7073)),$C:$C,0),1)+INDEX(E:E,MATCH(DATE(YEAR($C7073)-4,MONTH($C7073),DAY($C7073)),$C:$C,0),1)+INDEX(E:E,MATCH(DATE(YEAR($C7073)-5,MONTH($C7073),DAY($C7073)),$C:$C,0),1))/5)</f>
        <v>0</v>
      </c>
      <c r="I7073">
        <f t="shared" ref="I7073:I7136" si="854">IF(INDEX(D:D,MATCH(DATE(YEAR($C7073)-1,MONTH($C7073),DAY($C7073)),$C:$C,0),1)=0,0,(INDEX(G:G,MATCH(DATE(YEAR($C7073)-1,MONTH($C7073),DAY($C7073)),$C:$C,0),1)+INDEX(G:G,MATCH(DATE(YEAR($C7073)-2,MONTH($C7073),DAY($C7073)),$C:$C,0),1)+INDEX(G:G,MATCH(DATE(YEAR($C7073)-3,MONTH($C7073),DAY($C7073)),$C:$C,0),1)+INDEX(G:G,MATCH(DATE(YEAR($C7073)-4,MONTH($C7073),DAY($C7073)),$C:$C,0),1)+INDEX(G:G,MATCH(DATE(YEAR($C7073)-5,MONTH($C7073),DAY($C7073)),$C:$C,0),1))/5)</f>
        <v>0</v>
      </c>
      <c r="J7073">
        <f t="shared" si="852"/>
        <v>0</v>
      </c>
      <c r="K7073" s="66"/>
      <c r="M7073" s="66"/>
      <c r="Q7073" s="66"/>
      <c r="S7073" s="6">
        <f t="shared" si="848"/>
        <v>25.905214255874199</v>
      </c>
      <c r="T7073" s="6">
        <f t="shared" si="849"/>
        <v>25.905214255874199</v>
      </c>
      <c r="U7073" s="6">
        <f t="shared" si="850"/>
        <v>31.248840633538482</v>
      </c>
      <c r="V7073" s="6">
        <f t="shared" si="851"/>
        <v>31.248840633538482</v>
      </c>
    </row>
    <row r="7074" spans="1:22">
      <c r="A7074" s="12">
        <f t="shared" si="845"/>
        <v>0</v>
      </c>
      <c r="B7074" t="str">
        <f>YEAR(C7074)&amp;VLOOKUP(MONTH(C7074),lookup!$G$2:$N$13,8)</f>
        <v>2027M08</v>
      </c>
      <c r="C7074" s="7">
        <f t="shared" si="847"/>
        <v>46611</v>
      </c>
      <c r="D7074" s="126">
        <v>0</v>
      </c>
      <c r="E7074">
        <f t="shared" si="844"/>
        <v>0</v>
      </c>
      <c r="F7074" s="126">
        <v>0</v>
      </c>
      <c r="G7074">
        <f t="shared" si="846"/>
        <v>0</v>
      </c>
      <c r="H7074">
        <f t="shared" si="853"/>
        <v>0</v>
      </c>
      <c r="I7074">
        <f t="shared" si="854"/>
        <v>0</v>
      </c>
      <c r="J7074">
        <f t="shared" si="852"/>
        <v>0</v>
      </c>
      <c r="K7074" s="66"/>
      <c r="M7074" s="66"/>
      <c r="Q7074" s="66"/>
      <c r="S7074" s="6">
        <f t="shared" si="848"/>
        <v>25.912616581143034</v>
      </c>
      <c r="T7074" s="6">
        <f t="shared" si="849"/>
        <v>25.912616581143034</v>
      </c>
      <c r="U7074" s="6">
        <f t="shared" si="850"/>
        <v>31.244854945424425</v>
      </c>
      <c r="V7074" s="6">
        <f t="shared" si="851"/>
        <v>31.244854945424425</v>
      </c>
    </row>
    <row r="7075" spans="1:22">
      <c r="A7075" s="12">
        <f t="shared" si="845"/>
        <v>0</v>
      </c>
      <c r="B7075" t="str">
        <f>YEAR(C7075)&amp;VLOOKUP(MONTH(C7075),lookup!$G$2:$N$13,8)</f>
        <v>2027M08</v>
      </c>
      <c r="C7075" s="7">
        <f t="shared" si="847"/>
        <v>46612</v>
      </c>
      <c r="D7075" s="126">
        <v>0</v>
      </c>
      <c r="E7075">
        <f t="shared" si="844"/>
        <v>0</v>
      </c>
      <c r="F7075" s="126">
        <v>0</v>
      </c>
      <c r="G7075">
        <f t="shared" si="846"/>
        <v>0</v>
      </c>
      <c r="H7075">
        <f t="shared" si="853"/>
        <v>0</v>
      </c>
      <c r="I7075">
        <f t="shared" si="854"/>
        <v>0</v>
      </c>
      <c r="J7075">
        <f t="shared" si="852"/>
        <v>0</v>
      </c>
      <c r="K7075" s="66"/>
      <c r="M7075" s="66"/>
      <c r="Q7075" s="66"/>
      <c r="S7075" s="6">
        <f t="shared" si="848"/>
        <v>25.923215430770483</v>
      </c>
      <c r="T7075" s="6">
        <f t="shared" si="849"/>
        <v>25.923215430770483</v>
      </c>
      <c r="U7075" s="6">
        <f t="shared" si="850"/>
        <v>31.234974485966291</v>
      </c>
      <c r="V7075" s="6">
        <f t="shared" si="851"/>
        <v>31.234974485966291</v>
      </c>
    </row>
    <row r="7076" spans="1:22">
      <c r="A7076" s="12">
        <f t="shared" si="845"/>
        <v>0</v>
      </c>
      <c r="B7076" t="str">
        <f>YEAR(C7076)&amp;VLOOKUP(MONTH(C7076),lookup!$G$2:$N$13,8)</f>
        <v>2027M08</v>
      </c>
      <c r="C7076" s="7">
        <f t="shared" si="847"/>
        <v>46613</v>
      </c>
      <c r="D7076" s="126">
        <v>0</v>
      </c>
      <c r="E7076">
        <f t="shared" si="844"/>
        <v>0</v>
      </c>
      <c r="F7076" s="126">
        <v>0</v>
      </c>
      <c r="G7076">
        <f t="shared" si="846"/>
        <v>0</v>
      </c>
      <c r="H7076">
        <f t="shared" si="853"/>
        <v>0</v>
      </c>
      <c r="I7076">
        <f t="shared" si="854"/>
        <v>0</v>
      </c>
      <c r="J7076">
        <f t="shared" si="852"/>
        <v>0</v>
      </c>
      <c r="K7076" s="66"/>
      <c r="M7076" s="66"/>
      <c r="Q7076" s="66"/>
      <c r="S7076" s="6">
        <f t="shared" si="848"/>
        <v>25.905011436513586</v>
      </c>
      <c r="T7076" s="6">
        <f t="shared" si="849"/>
        <v>25.905011436513586</v>
      </c>
      <c r="U7076" s="6">
        <f t="shared" si="850"/>
        <v>31.206995977430591</v>
      </c>
      <c r="V7076" s="6">
        <f t="shared" si="851"/>
        <v>31.206995977430591</v>
      </c>
    </row>
    <row r="7077" spans="1:22">
      <c r="A7077" s="12">
        <f t="shared" si="845"/>
        <v>0</v>
      </c>
      <c r="B7077" t="str">
        <f>YEAR(C7077)&amp;VLOOKUP(MONTH(C7077),lookup!$G$2:$N$13,8)</f>
        <v>2027M08</v>
      </c>
      <c r="C7077" s="7">
        <f t="shared" si="847"/>
        <v>46614</v>
      </c>
      <c r="D7077" s="126">
        <v>0</v>
      </c>
      <c r="E7077">
        <f t="shared" si="844"/>
        <v>0</v>
      </c>
      <c r="F7077" s="126">
        <v>0</v>
      </c>
      <c r="G7077">
        <f t="shared" si="846"/>
        <v>0</v>
      </c>
      <c r="H7077">
        <f t="shared" si="853"/>
        <v>0</v>
      </c>
      <c r="I7077">
        <f t="shared" si="854"/>
        <v>0</v>
      </c>
      <c r="J7077">
        <f t="shared" si="852"/>
        <v>0</v>
      </c>
      <c r="K7077" s="66"/>
      <c r="M7077" s="66"/>
      <c r="Q7077" s="66"/>
      <c r="S7077" s="6">
        <f t="shared" si="848"/>
        <v>25.865688680499648</v>
      </c>
      <c r="T7077" s="6">
        <f t="shared" si="849"/>
        <v>25.865688680499648</v>
      </c>
      <c r="U7077" s="6">
        <f t="shared" si="850"/>
        <v>31.146174094684191</v>
      </c>
      <c r="V7077" s="6">
        <f t="shared" si="851"/>
        <v>31.146174094684191</v>
      </c>
    </row>
    <row r="7078" spans="1:22">
      <c r="A7078" s="12">
        <f t="shared" si="845"/>
        <v>0</v>
      </c>
      <c r="B7078" t="str">
        <f>YEAR(C7078)&amp;VLOOKUP(MONTH(C7078),lookup!$G$2:$N$13,8)</f>
        <v>2027M08</v>
      </c>
      <c r="C7078" s="7">
        <f t="shared" si="847"/>
        <v>46615</v>
      </c>
      <c r="D7078" s="126">
        <v>0</v>
      </c>
      <c r="E7078">
        <f t="shared" si="844"/>
        <v>0</v>
      </c>
      <c r="F7078" s="126">
        <v>0</v>
      </c>
      <c r="G7078">
        <f t="shared" si="846"/>
        <v>0</v>
      </c>
      <c r="H7078">
        <f t="shared" si="853"/>
        <v>0</v>
      </c>
      <c r="I7078">
        <f t="shared" si="854"/>
        <v>0</v>
      </c>
      <c r="J7078">
        <f t="shared" si="852"/>
        <v>0</v>
      </c>
      <c r="K7078" s="66"/>
      <c r="M7078" s="66"/>
      <c r="Q7078" s="66"/>
      <c r="S7078" s="6">
        <f t="shared" si="848"/>
        <v>25.8261295909384</v>
      </c>
      <c r="T7078" s="6">
        <f t="shared" si="849"/>
        <v>25.8261295909384</v>
      </c>
      <c r="U7078" s="6">
        <f t="shared" si="850"/>
        <v>31.088065876267034</v>
      </c>
      <c r="V7078" s="6">
        <f t="shared" si="851"/>
        <v>31.088065876267034</v>
      </c>
    </row>
    <row r="7079" spans="1:22">
      <c r="A7079" s="12">
        <f t="shared" si="845"/>
        <v>0</v>
      </c>
      <c r="B7079" t="str">
        <f>YEAR(C7079)&amp;VLOOKUP(MONTH(C7079),lookup!$G$2:$N$13,8)</f>
        <v>2027M08</v>
      </c>
      <c r="C7079" s="7">
        <f t="shared" si="847"/>
        <v>46616</v>
      </c>
      <c r="D7079" s="126">
        <v>0</v>
      </c>
      <c r="E7079">
        <f t="shared" si="844"/>
        <v>0</v>
      </c>
      <c r="F7079" s="126">
        <v>0</v>
      </c>
      <c r="G7079">
        <f t="shared" si="846"/>
        <v>0</v>
      </c>
      <c r="H7079">
        <f t="shared" si="853"/>
        <v>0</v>
      </c>
      <c r="I7079">
        <f t="shared" si="854"/>
        <v>0</v>
      </c>
      <c r="J7079">
        <f t="shared" si="852"/>
        <v>0</v>
      </c>
      <c r="K7079" s="66"/>
      <c r="M7079" s="66"/>
      <c r="Q7079" s="66"/>
      <c r="S7079" s="6">
        <f t="shared" si="848"/>
        <v>25.772556579349157</v>
      </c>
      <c r="T7079" s="6">
        <f t="shared" si="849"/>
        <v>25.772556579349157</v>
      </c>
      <c r="U7079" s="6">
        <f t="shared" si="850"/>
        <v>31.007269238186485</v>
      </c>
      <c r="V7079" s="6">
        <f t="shared" si="851"/>
        <v>31.007269238186485</v>
      </c>
    </row>
    <row r="7080" spans="1:22">
      <c r="A7080" s="12">
        <f t="shared" si="845"/>
        <v>0</v>
      </c>
      <c r="B7080" t="str">
        <f>YEAR(C7080)&amp;VLOOKUP(MONTH(C7080),lookup!$G$2:$N$13,8)</f>
        <v>2027M08</v>
      </c>
      <c r="C7080" s="7">
        <f t="shared" si="847"/>
        <v>46617</v>
      </c>
      <c r="D7080" s="126">
        <v>0</v>
      </c>
      <c r="E7080">
        <f t="shared" si="844"/>
        <v>0</v>
      </c>
      <c r="F7080" s="126">
        <v>0</v>
      </c>
      <c r="G7080">
        <f t="shared" si="846"/>
        <v>0</v>
      </c>
      <c r="H7080">
        <f t="shared" si="853"/>
        <v>0</v>
      </c>
      <c r="I7080">
        <f t="shared" si="854"/>
        <v>0</v>
      </c>
      <c r="J7080">
        <f t="shared" si="852"/>
        <v>0</v>
      </c>
      <c r="K7080" s="66"/>
      <c r="M7080" s="66"/>
      <c r="Q7080" s="66"/>
      <c r="S7080" s="6">
        <f t="shared" si="848"/>
        <v>25.74273420352835</v>
      </c>
      <c r="T7080" s="6">
        <f t="shared" si="849"/>
        <v>25.74273420352835</v>
      </c>
      <c r="U7080" s="6">
        <f t="shared" si="850"/>
        <v>30.964658009042978</v>
      </c>
      <c r="V7080" s="6">
        <f t="shared" si="851"/>
        <v>30.964658009042978</v>
      </c>
    </row>
    <row r="7081" spans="1:22">
      <c r="A7081" s="12">
        <f t="shared" si="845"/>
        <v>0</v>
      </c>
      <c r="B7081" t="str">
        <f>YEAR(C7081)&amp;VLOOKUP(MONTH(C7081),lookup!$G$2:$N$13,8)</f>
        <v>2027M08</v>
      </c>
      <c r="C7081" s="7">
        <f t="shared" si="847"/>
        <v>46618</v>
      </c>
      <c r="D7081" s="126">
        <v>0</v>
      </c>
      <c r="E7081">
        <f t="shared" si="844"/>
        <v>0</v>
      </c>
      <c r="F7081" s="126">
        <v>0</v>
      </c>
      <c r="G7081">
        <f t="shared" si="846"/>
        <v>0</v>
      </c>
      <c r="H7081">
        <f t="shared" si="853"/>
        <v>0</v>
      </c>
      <c r="I7081">
        <f t="shared" si="854"/>
        <v>0</v>
      </c>
      <c r="J7081">
        <f t="shared" si="852"/>
        <v>0</v>
      </c>
      <c r="K7081" s="66"/>
      <c r="M7081" s="66"/>
      <c r="Q7081" s="66"/>
      <c r="S7081" s="6">
        <f t="shared" si="848"/>
        <v>25.727749367405988</v>
      </c>
      <c r="T7081" s="6">
        <f t="shared" si="849"/>
        <v>25.727749367405988</v>
      </c>
      <c r="U7081" s="6">
        <f t="shared" si="850"/>
        <v>30.928694432423971</v>
      </c>
      <c r="V7081" s="6">
        <f t="shared" si="851"/>
        <v>30.928694432423971</v>
      </c>
    </row>
    <row r="7082" spans="1:22">
      <c r="A7082" s="12">
        <f t="shared" si="845"/>
        <v>0</v>
      </c>
      <c r="B7082" t="str">
        <f>YEAR(C7082)&amp;VLOOKUP(MONTH(C7082),lookup!$G$2:$N$13,8)</f>
        <v>2027M08</v>
      </c>
      <c r="C7082" s="7">
        <f t="shared" si="847"/>
        <v>46619</v>
      </c>
      <c r="D7082" s="126">
        <v>0</v>
      </c>
      <c r="E7082">
        <f t="shared" si="844"/>
        <v>0</v>
      </c>
      <c r="F7082" s="126">
        <v>0</v>
      </c>
      <c r="G7082">
        <f t="shared" si="846"/>
        <v>0</v>
      </c>
      <c r="H7082">
        <f t="shared" si="853"/>
        <v>0</v>
      </c>
      <c r="I7082">
        <f t="shared" si="854"/>
        <v>0</v>
      </c>
      <c r="J7082">
        <f t="shared" si="852"/>
        <v>0</v>
      </c>
      <c r="K7082" s="66"/>
      <c r="M7082" s="66"/>
      <c r="Q7082" s="66"/>
      <c r="S7082" s="6">
        <f t="shared" si="848"/>
        <v>25.710039062477573</v>
      </c>
      <c r="T7082" s="6">
        <f t="shared" si="849"/>
        <v>25.710039062477573</v>
      </c>
      <c r="U7082" s="6">
        <f t="shared" si="850"/>
        <v>30.89218809379306</v>
      </c>
      <c r="V7082" s="6">
        <f t="shared" si="851"/>
        <v>30.89218809379306</v>
      </c>
    </row>
    <row r="7083" spans="1:22">
      <c r="A7083" s="12">
        <f t="shared" si="845"/>
        <v>0</v>
      </c>
      <c r="B7083" t="str">
        <f>YEAR(C7083)&amp;VLOOKUP(MONTH(C7083),lookup!$G$2:$N$13,8)</f>
        <v>2027M08</v>
      </c>
      <c r="C7083" s="7">
        <f t="shared" si="847"/>
        <v>46620</v>
      </c>
      <c r="D7083" s="126">
        <v>0</v>
      </c>
      <c r="E7083">
        <f t="shared" si="844"/>
        <v>0</v>
      </c>
      <c r="F7083" s="126">
        <v>0</v>
      </c>
      <c r="G7083">
        <f t="shared" si="846"/>
        <v>0</v>
      </c>
      <c r="H7083">
        <f t="shared" si="853"/>
        <v>0</v>
      </c>
      <c r="I7083">
        <f t="shared" si="854"/>
        <v>0</v>
      </c>
      <c r="J7083">
        <f t="shared" si="852"/>
        <v>0</v>
      </c>
      <c r="K7083" s="66"/>
      <c r="M7083" s="66"/>
      <c r="Q7083" s="66"/>
      <c r="S7083" s="6">
        <f t="shared" si="848"/>
        <v>25.700990805654026</v>
      </c>
      <c r="T7083" s="6">
        <f t="shared" si="849"/>
        <v>25.700990805654026</v>
      </c>
      <c r="U7083" s="6">
        <f t="shared" si="850"/>
        <v>30.864494337069146</v>
      </c>
      <c r="V7083" s="6">
        <f t="shared" si="851"/>
        <v>30.864494337069146</v>
      </c>
    </row>
    <row r="7084" spans="1:22">
      <c r="A7084" s="12">
        <f t="shared" si="845"/>
        <v>0</v>
      </c>
      <c r="B7084" t="str">
        <f>YEAR(C7084)&amp;VLOOKUP(MONTH(C7084),lookup!$G$2:$N$13,8)</f>
        <v>2027M08</v>
      </c>
      <c r="C7084" s="7">
        <f t="shared" si="847"/>
        <v>46621</v>
      </c>
      <c r="D7084" s="126">
        <v>0</v>
      </c>
      <c r="E7084">
        <f t="shared" si="844"/>
        <v>0</v>
      </c>
      <c r="F7084" s="126">
        <v>0</v>
      </c>
      <c r="G7084">
        <f t="shared" si="846"/>
        <v>0</v>
      </c>
      <c r="H7084">
        <f t="shared" si="853"/>
        <v>0</v>
      </c>
      <c r="I7084">
        <f t="shared" si="854"/>
        <v>0</v>
      </c>
      <c r="J7084">
        <f t="shared" si="852"/>
        <v>0</v>
      </c>
      <c r="K7084" s="66"/>
      <c r="M7084" s="66"/>
      <c r="Q7084" s="66"/>
      <c r="S7084" s="6">
        <f t="shared" si="848"/>
        <v>25.719279284117441</v>
      </c>
      <c r="T7084" s="6">
        <f t="shared" si="849"/>
        <v>25.719279284117441</v>
      </c>
      <c r="U7084" s="6">
        <f t="shared" si="850"/>
        <v>30.86829997515925</v>
      </c>
      <c r="V7084" s="6">
        <f t="shared" si="851"/>
        <v>30.86829997515925</v>
      </c>
    </row>
    <row r="7085" spans="1:22">
      <c r="A7085" s="12">
        <f t="shared" si="845"/>
        <v>0</v>
      </c>
      <c r="B7085" t="str">
        <f>YEAR(C7085)&amp;VLOOKUP(MONTH(C7085),lookup!$G$2:$N$13,8)</f>
        <v>2027M08</v>
      </c>
      <c r="C7085" s="7">
        <f t="shared" si="847"/>
        <v>46622</v>
      </c>
      <c r="D7085" s="126">
        <v>0</v>
      </c>
      <c r="E7085">
        <f t="shared" ref="E7085:E7148" si="855">AVERAGE(SUM(D7078:D7085)/8,SUM(D7080:D7085)/6)</f>
        <v>0</v>
      </c>
      <c r="F7085" s="126">
        <v>0</v>
      </c>
      <c r="G7085">
        <f t="shared" si="846"/>
        <v>0</v>
      </c>
      <c r="H7085">
        <f t="shared" si="853"/>
        <v>0</v>
      </c>
      <c r="I7085">
        <f t="shared" si="854"/>
        <v>0</v>
      </c>
      <c r="J7085">
        <f t="shared" si="852"/>
        <v>0</v>
      </c>
      <c r="K7085" s="66"/>
      <c r="M7085" s="66"/>
      <c r="Q7085" s="66"/>
      <c r="S7085" s="6">
        <f t="shared" si="848"/>
        <v>25.758463030528294</v>
      </c>
      <c r="T7085" s="6">
        <f t="shared" si="849"/>
        <v>25.758463030528294</v>
      </c>
      <c r="U7085" s="6">
        <f t="shared" si="850"/>
        <v>30.896813098933343</v>
      </c>
      <c r="V7085" s="6">
        <f t="shared" si="851"/>
        <v>30.896813098933343</v>
      </c>
    </row>
    <row r="7086" spans="1:22">
      <c r="A7086" s="12">
        <f t="shared" si="845"/>
        <v>0</v>
      </c>
      <c r="B7086" t="str">
        <f>YEAR(C7086)&amp;VLOOKUP(MONTH(C7086),lookup!$G$2:$N$13,8)</f>
        <v>2027M08</v>
      </c>
      <c r="C7086" s="7">
        <f t="shared" si="847"/>
        <v>46623</v>
      </c>
      <c r="D7086" s="126">
        <v>0</v>
      </c>
      <c r="E7086">
        <f t="shared" si="855"/>
        <v>0</v>
      </c>
      <c r="F7086" s="126">
        <v>0</v>
      </c>
      <c r="G7086">
        <f t="shared" si="846"/>
        <v>0</v>
      </c>
      <c r="H7086">
        <f t="shared" si="853"/>
        <v>0</v>
      </c>
      <c r="I7086">
        <f t="shared" si="854"/>
        <v>0</v>
      </c>
      <c r="J7086">
        <f t="shared" si="852"/>
        <v>0</v>
      </c>
      <c r="K7086" s="66"/>
      <c r="M7086" s="66"/>
      <c r="Q7086" s="66"/>
      <c r="S7086" s="6">
        <f t="shared" si="848"/>
        <v>25.791261802643543</v>
      </c>
      <c r="T7086" s="6">
        <f t="shared" si="849"/>
        <v>25.791261802643543</v>
      </c>
      <c r="U7086" s="6">
        <f t="shared" si="850"/>
        <v>30.912259598019933</v>
      </c>
      <c r="V7086" s="6">
        <f t="shared" si="851"/>
        <v>30.912259598019933</v>
      </c>
    </row>
    <row r="7087" spans="1:22">
      <c r="A7087" s="12">
        <f t="shared" si="845"/>
        <v>0</v>
      </c>
      <c r="B7087" t="str">
        <f>YEAR(C7087)&amp;VLOOKUP(MONTH(C7087),lookup!$G$2:$N$13,8)</f>
        <v>2027M08</v>
      </c>
      <c r="C7087" s="7">
        <f t="shared" si="847"/>
        <v>46624</v>
      </c>
      <c r="D7087" s="126">
        <v>0</v>
      </c>
      <c r="E7087">
        <f t="shared" si="855"/>
        <v>0</v>
      </c>
      <c r="F7087" s="126">
        <v>0</v>
      </c>
      <c r="G7087">
        <f t="shared" si="846"/>
        <v>0</v>
      </c>
      <c r="H7087">
        <f t="shared" si="853"/>
        <v>0</v>
      </c>
      <c r="I7087">
        <f t="shared" si="854"/>
        <v>0</v>
      </c>
      <c r="J7087">
        <f t="shared" si="852"/>
        <v>0</v>
      </c>
      <c r="K7087" s="66"/>
      <c r="M7087" s="66"/>
      <c r="Q7087" s="66"/>
      <c r="S7087" s="6">
        <f t="shared" si="848"/>
        <v>25.801447895552975</v>
      </c>
      <c r="T7087" s="6">
        <f t="shared" si="849"/>
        <v>25.801447895552975</v>
      </c>
      <c r="U7087" s="6">
        <f t="shared" si="850"/>
        <v>30.906705410734183</v>
      </c>
      <c r="V7087" s="6">
        <f t="shared" si="851"/>
        <v>30.906705410734183</v>
      </c>
    </row>
    <row r="7088" spans="1:22">
      <c r="A7088" s="12">
        <f t="shared" ref="A7088:A7151" si="856">IF(D7088+D7089=D7088,IF(D7088+D7089&gt;0,1,0),0)</f>
        <v>0</v>
      </c>
      <c r="B7088" t="str">
        <f>YEAR(C7088)&amp;VLOOKUP(MONTH(C7088),lookup!$G$2:$N$13,8)</f>
        <v>2027M08</v>
      </c>
      <c r="C7088" s="7">
        <f t="shared" si="847"/>
        <v>46625</v>
      </c>
      <c r="D7088" s="126">
        <v>0</v>
      </c>
      <c r="E7088">
        <f t="shared" si="855"/>
        <v>0</v>
      </c>
      <c r="F7088" s="126">
        <v>0</v>
      </c>
      <c r="G7088">
        <f t="shared" si="846"/>
        <v>0</v>
      </c>
      <c r="H7088">
        <f t="shared" si="853"/>
        <v>0</v>
      </c>
      <c r="I7088">
        <f t="shared" si="854"/>
        <v>0</v>
      </c>
      <c r="J7088">
        <f t="shared" si="852"/>
        <v>0</v>
      </c>
      <c r="K7088" s="66"/>
      <c r="M7088" s="66"/>
      <c r="Q7088" s="66"/>
      <c r="S7088" s="6">
        <f t="shared" si="848"/>
        <v>25.846872458519194</v>
      </c>
      <c r="T7088" s="6">
        <f t="shared" si="849"/>
        <v>25.846872458519194</v>
      </c>
      <c r="U7088" s="6">
        <f t="shared" si="850"/>
        <v>30.937008915852012</v>
      </c>
      <c r="V7088" s="6">
        <f t="shared" si="851"/>
        <v>30.937008915852012</v>
      </c>
    </row>
    <row r="7089" spans="1:22">
      <c r="A7089" s="12">
        <f t="shared" si="856"/>
        <v>0</v>
      </c>
      <c r="B7089" t="str">
        <f>YEAR(C7089)&amp;VLOOKUP(MONTH(C7089),lookup!$G$2:$N$13,8)</f>
        <v>2027M08</v>
      </c>
      <c r="C7089" s="7">
        <f t="shared" si="847"/>
        <v>46626</v>
      </c>
      <c r="D7089" s="126">
        <v>0</v>
      </c>
      <c r="E7089">
        <f t="shared" si="855"/>
        <v>0</v>
      </c>
      <c r="F7089" s="126">
        <v>0</v>
      </c>
      <c r="G7089">
        <f t="shared" si="846"/>
        <v>0</v>
      </c>
      <c r="H7089">
        <f t="shared" si="853"/>
        <v>0</v>
      </c>
      <c r="I7089">
        <f t="shared" si="854"/>
        <v>0</v>
      </c>
      <c r="J7089">
        <f t="shared" si="852"/>
        <v>0</v>
      </c>
      <c r="K7089" s="66"/>
      <c r="M7089" s="66"/>
      <c r="Q7089" s="66"/>
      <c r="S7089" s="6">
        <f t="shared" si="848"/>
        <v>25.861364507952295</v>
      </c>
      <c r="T7089" s="6">
        <f t="shared" si="849"/>
        <v>25.861364507952295</v>
      </c>
      <c r="U7089" s="6">
        <f t="shared" si="850"/>
        <v>30.931611938173791</v>
      </c>
      <c r="V7089" s="6">
        <f t="shared" si="851"/>
        <v>30.931611938173791</v>
      </c>
    </row>
    <row r="7090" spans="1:22">
      <c r="A7090" s="12">
        <f t="shared" si="856"/>
        <v>0</v>
      </c>
      <c r="B7090" t="str">
        <f>YEAR(C7090)&amp;VLOOKUP(MONTH(C7090),lookup!$G$2:$N$13,8)</f>
        <v>2027M08</v>
      </c>
      <c r="C7090" s="7">
        <f t="shared" si="847"/>
        <v>46627</v>
      </c>
      <c r="D7090" s="126">
        <v>0</v>
      </c>
      <c r="E7090">
        <f t="shared" si="855"/>
        <v>0</v>
      </c>
      <c r="F7090" s="126">
        <v>0</v>
      </c>
      <c r="G7090">
        <f t="shared" si="846"/>
        <v>0</v>
      </c>
      <c r="H7090">
        <f t="shared" si="853"/>
        <v>0</v>
      </c>
      <c r="I7090">
        <f t="shared" si="854"/>
        <v>0</v>
      </c>
      <c r="J7090">
        <f t="shared" si="852"/>
        <v>0</v>
      </c>
      <c r="K7090" s="66"/>
      <c r="M7090" s="66"/>
      <c r="Q7090" s="66"/>
      <c r="S7090" s="6">
        <f t="shared" si="848"/>
        <v>25.877620548741923</v>
      </c>
      <c r="T7090" s="6">
        <f t="shared" si="849"/>
        <v>25.877620548741923</v>
      </c>
      <c r="U7090" s="6">
        <f t="shared" si="850"/>
        <v>30.930384492842506</v>
      </c>
      <c r="V7090" s="6">
        <f t="shared" si="851"/>
        <v>30.930384492842506</v>
      </c>
    </row>
    <row r="7091" spans="1:22">
      <c r="A7091" s="12">
        <f t="shared" si="856"/>
        <v>0</v>
      </c>
      <c r="B7091" t="str">
        <f>YEAR(C7091)&amp;VLOOKUP(MONTH(C7091),lookup!$G$2:$N$13,8)</f>
        <v>2027M08</v>
      </c>
      <c r="C7091" s="7">
        <f t="shared" si="847"/>
        <v>46628</v>
      </c>
      <c r="D7091" s="126">
        <v>0</v>
      </c>
      <c r="E7091">
        <f t="shared" si="855"/>
        <v>0</v>
      </c>
      <c r="F7091" s="126">
        <v>0</v>
      </c>
      <c r="G7091">
        <f t="shared" si="846"/>
        <v>0</v>
      </c>
      <c r="H7091">
        <f t="shared" si="853"/>
        <v>0</v>
      </c>
      <c r="I7091">
        <f t="shared" si="854"/>
        <v>0</v>
      </c>
      <c r="J7091">
        <f t="shared" si="852"/>
        <v>0</v>
      </c>
      <c r="K7091" s="66"/>
      <c r="M7091" s="66"/>
      <c r="Q7091" s="66"/>
      <c r="S7091" s="6">
        <f t="shared" si="848"/>
        <v>25.876295924262593</v>
      </c>
      <c r="T7091" s="6">
        <f t="shared" si="849"/>
        <v>25.876295924262593</v>
      </c>
      <c r="U7091" s="6">
        <f t="shared" si="850"/>
        <v>30.907299764873812</v>
      </c>
      <c r="V7091" s="6">
        <f t="shared" si="851"/>
        <v>30.907299764873812</v>
      </c>
    </row>
    <row r="7092" spans="1:22">
      <c r="A7092" s="12">
        <f t="shared" si="856"/>
        <v>0</v>
      </c>
      <c r="B7092" t="str">
        <f>YEAR(C7092)&amp;VLOOKUP(MONTH(C7092),lookup!$G$2:$N$13,8)</f>
        <v>2027M08</v>
      </c>
      <c r="C7092" s="7">
        <f t="shared" si="847"/>
        <v>46629</v>
      </c>
      <c r="D7092" s="126">
        <v>0</v>
      </c>
      <c r="E7092">
        <f t="shared" si="855"/>
        <v>0</v>
      </c>
      <c r="F7092" s="126">
        <v>0</v>
      </c>
      <c r="G7092">
        <f t="shared" si="846"/>
        <v>0</v>
      </c>
      <c r="H7092">
        <f t="shared" si="853"/>
        <v>0</v>
      </c>
      <c r="I7092">
        <f t="shared" si="854"/>
        <v>0</v>
      </c>
      <c r="J7092">
        <f t="shared" si="852"/>
        <v>0</v>
      </c>
      <c r="K7092" s="66"/>
      <c r="M7092" s="66"/>
      <c r="Q7092" s="66"/>
      <c r="S7092" s="6">
        <f t="shared" si="848"/>
        <v>25.900898631131707</v>
      </c>
      <c r="T7092" s="6">
        <f t="shared" si="849"/>
        <v>25.900898631131707</v>
      </c>
      <c r="U7092" s="6">
        <f t="shared" si="850"/>
        <v>30.916367434367906</v>
      </c>
      <c r="V7092" s="6">
        <f t="shared" si="851"/>
        <v>30.916367434367906</v>
      </c>
    </row>
    <row r="7093" spans="1:22">
      <c r="A7093" s="12">
        <f t="shared" si="856"/>
        <v>0</v>
      </c>
      <c r="B7093" t="str">
        <f>YEAR(C7093)&amp;VLOOKUP(MONTH(C7093),lookup!$G$2:$N$13,8)</f>
        <v>2027M08</v>
      </c>
      <c r="C7093" s="7">
        <f t="shared" si="847"/>
        <v>46630</v>
      </c>
      <c r="D7093" s="126">
        <v>0</v>
      </c>
      <c r="E7093">
        <f t="shared" si="855"/>
        <v>0</v>
      </c>
      <c r="F7093" s="126">
        <v>0</v>
      </c>
      <c r="G7093">
        <f t="shared" si="846"/>
        <v>0</v>
      </c>
      <c r="H7093">
        <f t="shared" si="853"/>
        <v>0</v>
      </c>
      <c r="I7093">
        <f t="shared" si="854"/>
        <v>0</v>
      </c>
      <c r="J7093">
        <f t="shared" si="852"/>
        <v>0</v>
      </c>
      <c r="K7093" s="66"/>
      <c r="M7093" s="66"/>
      <c r="Q7093" s="66"/>
      <c r="S7093" s="6">
        <f t="shared" si="848"/>
        <v>25.913437316344186</v>
      </c>
      <c r="T7093" s="6">
        <f t="shared" si="849"/>
        <v>25.913437316344186</v>
      </c>
      <c r="U7093" s="6">
        <f t="shared" si="850"/>
        <v>30.909707568256174</v>
      </c>
      <c r="V7093" s="6">
        <f t="shared" si="851"/>
        <v>30.909707568256174</v>
      </c>
    </row>
    <row r="7094" spans="1:22">
      <c r="A7094" s="12">
        <f t="shared" si="856"/>
        <v>0</v>
      </c>
      <c r="B7094" t="str">
        <f>YEAR(C7094)&amp;VLOOKUP(MONTH(C7094),lookup!$G$2:$N$13,8)</f>
        <v>2027M09</v>
      </c>
      <c r="C7094" s="7">
        <f t="shared" si="847"/>
        <v>46631</v>
      </c>
      <c r="D7094" s="126">
        <v>0</v>
      </c>
      <c r="E7094">
        <f t="shared" si="855"/>
        <v>0</v>
      </c>
      <c r="F7094" s="126">
        <v>0</v>
      </c>
      <c r="G7094">
        <f t="shared" si="846"/>
        <v>0</v>
      </c>
      <c r="H7094">
        <f t="shared" si="853"/>
        <v>0</v>
      </c>
      <c r="I7094">
        <f t="shared" si="854"/>
        <v>0</v>
      </c>
      <c r="J7094">
        <f t="shared" si="852"/>
        <v>0</v>
      </c>
      <c r="K7094" s="66"/>
      <c r="M7094" s="66"/>
      <c r="Q7094" s="66"/>
      <c r="S7094" s="6">
        <f t="shared" si="848"/>
        <v>25.87834453555995</v>
      </c>
      <c r="T7094" s="6">
        <f t="shared" si="849"/>
        <v>25.87834453555995</v>
      </c>
      <c r="U7094" s="6">
        <f t="shared" si="850"/>
        <v>30.858438497088777</v>
      </c>
      <c r="V7094" s="6">
        <f t="shared" si="851"/>
        <v>30.858438497088777</v>
      </c>
    </row>
    <row r="7095" spans="1:22">
      <c r="A7095" s="12">
        <f t="shared" si="856"/>
        <v>0</v>
      </c>
      <c r="B7095" t="str">
        <f>YEAR(C7095)&amp;VLOOKUP(MONTH(C7095),lookup!$G$2:$N$13,8)</f>
        <v>2027M09</v>
      </c>
      <c r="C7095" s="7">
        <f t="shared" si="847"/>
        <v>46632</v>
      </c>
      <c r="D7095" s="126">
        <v>0</v>
      </c>
      <c r="E7095">
        <f t="shared" si="855"/>
        <v>0</v>
      </c>
      <c r="F7095" s="126">
        <v>0</v>
      </c>
      <c r="G7095">
        <f t="shared" si="846"/>
        <v>0</v>
      </c>
      <c r="H7095">
        <f t="shared" si="853"/>
        <v>0</v>
      </c>
      <c r="I7095">
        <f t="shared" si="854"/>
        <v>0</v>
      </c>
      <c r="J7095">
        <f t="shared" si="852"/>
        <v>0</v>
      </c>
      <c r="K7095" s="66"/>
      <c r="M7095" s="66"/>
      <c r="Q7095" s="66"/>
      <c r="S7095" s="6">
        <f t="shared" si="848"/>
        <v>25.874393333316771</v>
      </c>
      <c r="T7095" s="6">
        <f t="shared" si="849"/>
        <v>25.874393333316771</v>
      </c>
      <c r="U7095" s="6">
        <f t="shared" si="850"/>
        <v>30.840555150341515</v>
      </c>
      <c r="V7095" s="6">
        <f t="shared" si="851"/>
        <v>30.840555150341515</v>
      </c>
    </row>
    <row r="7096" spans="1:22">
      <c r="A7096" s="12">
        <f t="shared" si="856"/>
        <v>0</v>
      </c>
      <c r="B7096" t="str">
        <f>YEAR(C7096)&amp;VLOOKUP(MONTH(C7096),lookup!$G$2:$N$13,8)</f>
        <v>2027M09</v>
      </c>
      <c r="C7096" s="7">
        <f t="shared" si="847"/>
        <v>46633</v>
      </c>
      <c r="D7096" s="126">
        <v>0</v>
      </c>
      <c r="E7096">
        <f t="shared" si="855"/>
        <v>0</v>
      </c>
      <c r="F7096" s="126">
        <v>0</v>
      </c>
      <c r="G7096">
        <f t="shared" si="846"/>
        <v>0</v>
      </c>
      <c r="H7096">
        <f t="shared" si="853"/>
        <v>0</v>
      </c>
      <c r="I7096">
        <f t="shared" si="854"/>
        <v>0</v>
      </c>
      <c r="J7096">
        <f t="shared" si="852"/>
        <v>0</v>
      </c>
      <c r="K7096" s="66"/>
      <c r="M7096" s="66"/>
      <c r="Q7096" s="66"/>
      <c r="S7096" s="6">
        <f t="shared" si="848"/>
        <v>25.884762125713383</v>
      </c>
      <c r="T7096" s="6">
        <f t="shared" si="849"/>
        <v>25.884762125713383</v>
      </c>
      <c r="U7096" s="6">
        <f t="shared" si="850"/>
        <v>30.841888247172449</v>
      </c>
      <c r="V7096" s="6">
        <f t="shared" si="851"/>
        <v>30.841888247172449</v>
      </c>
    </row>
    <row r="7097" spans="1:22">
      <c r="A7097" s="12">
        <f t="shared" si="856"/>
        <v>0</v>
      </c>
      <c r="B7097" t="str">
        <f>YEAR(C7097)&amp;VLOOKUP(MONTH(C7097),lookup!$G$2:$N$13,8)</f>
        <v>2027M09</v>
      </c>
      <c r="C7097" s="7">
        <f t="shared" si="847"/>
        <v>46634</v>
      </c>
      <c r="D7097" s="126">
        <v>0</v>
      </c>
      <c r="E7097">
        <f t="shared" si="855"/>
        <v>0</v>
      </c>
      <c r="F7097" s="126">
        <v>0</v>
      </c>
      <c r="G7097">
        <f t="shared" si="846"/>
        <v>0</v>
      </c>
      <c r="H7097">
        <f t="shared" si="853"/>
        <v>0</v>
      </c>
      <c r="I7097">
        <f t="shared" si="854"/>
        <v>0</v>
      </c>
      <c r="J7097">
        <f t="shared" si="852"/>
        <v>0</v>
      </c>
      <c r="K7097" s="66"/>
      <c r="M7097" s="66"/>
      <c r="Q7097" s="66"/>
      <c r="S7097" s="6">
        <f t="shared" si="848"/>
        <v>25.870031356075877</v>
      </c>
      <c r="T7097" s="6">
        <f t="shared" si="849"/>
        <v>25.870031356075877</v>
      </c>
      <c r="U7097" s="6">
        <f t="shared" si="850"/>
        <v>30.811804142775799</v>
      </c>
      <c r="V7097" s="6">
        <f t="shared" si="851"/>
        <v>30.811804142775799</v>
      </c>
    </row>
    <row r="7098" spans="1:22">
      <c r="A7098" s="12">
        <f t="shared" si="856"/>
        <v>0</v>
      </c>
      <c r="B7098" t="str">
        <f>YEAR(C7098)&amp;VLOOKUP(MONTH(C7098),lookup!$G$2:$N$13,8)</f>
        <v>2027M09</v>
      </c>
      <c r="C7098" s="7">
        <f t="shared" si="847"/>
        <v>46635</v>
      </c>
      <c r="D7098" s="126">
        <v>0</v>
      </c>
      <c r="E7098">
        <f t="shared" si="855"/>
        <v>0</v>
      </c>
      <c r="F7098" s="126">
        <v>0</v>
      </c>
      <c r="G7098">
        <f t="shared" si="846"/>
        <v>0</v>
      </c>
      <c r="H7098">
        <f t="shared" si="853"/>
        <v>0</v>
      </c>
      <c r="I7098">
        <f t="shared" si="854"/>
        <v>0</v>
      </c>
      <c r="J7098">
        <f t="shared" si="852"/>
        <v>0</v>
      </c>
      <c r="K7098" s="66"/>
      <c r="M7098" s="66"/>
      <c r="Q7098" s="66"/>
      <c r="S7098" s="6">
        <f t="shared" si="848"/>
        <v>25.850187355429455</v>
      </c>
      <c r="T7098" s="6">
        <f t="shared" si="849"/>
        <v>25.850187355429455</v>
      </c>
      <c r="U7098" s="6">
        <f t="shared" si="850"/>
        <v>30.784626620016219</v>
      </c>
      <c r="V7098" s="6">
        <f t="shared" si="851"/>
        <v>30.784626620016219</v>
      </c>
    </row>
    <row r="7099" spans="1:22">
      <c r="A7099" s="12">
        <f t="shared" si="856"/>
        <v>0</v>
      </c>
      <c r="B7099" t="str">
        <f>YEAR(C7099)&amp;VLOOKUP(MONTH(C7099),lookup!$G$2:$N$13,8)</f>
        <v>2027M09</v>
      </c>
      <c r="C7099" s="7">
        <f t="shared" si="847"/>
        <v>46636</v>
      </c>
      <c r="D7099" s="126">
        <v>0</v>
      </c>
      <c r="E7099">
        <f t="shared" si="855"/>
        <v>0</v>
      </c>
      <c r="F7099" s="126">
        <v>0</v>
      </c>
      <c r="G7099">
        <f t="shared" si="846"/>
        <v>0</v>
      </c>
      <c r="H7099">
        <f t="shared" si="853"/>
        <v>0</v>
      </c>
      <c r="I7099">
        <f t="shared" si="854"/>
        <v>0</v>
      </c>
      <c r="J7099">
        <f t="shared" si="852"/>
        <v>0</v>
      </c>
      <c r="K7099" s="66"/>
      <c r="M7099" s="66"/>
      <c r="Q7099" s="66"/>
      <c r="S7099" s="6">
        <f t="shared" si="848"/>
        <v>25.845381492833639</v>
      </c>
      <c r="T7099" s="6">
        <f t="shared" si="849"/>
        <v>25.845381492833639</v>
      </c>
      <c r="U7099" s="6">
        <f t="shared" si="850"/>
        <v>30.767071451016079</v>
      </c>
      <c r="V7099" s="6">
        <f t="shared" si="851"/>
        <v>30.767071451016079</v>
      </c>
    </row>
    <row r="7100" spans="1:22">
      <c r="A7100" s="12">
        <f t="shared" si="856"/>
        <v>0</v>
      </c>
      <c r="B7100" t="str">
        <f>YEAR(C7100)&amp;VLOOKUP(MONTH(C7100),lookup!$G$2:$N$13,8)</f>
        <v>2027M09</v>
      </c>
      <c r="C7100" s="7">
        <f t="shared" si="847"/>
        <v>46637</v>
      </c>
      <c r="D7100" s="126">
        <v>0</v>
      </c>
      <c r="E7100">
        <f t="shared" si="855"/>
        <v>0</v>
      </c>
      <c r="F7100" s="126">
        <v>0</v>
      </c>
      <c r="G7100">
        <f t="shared" si="846"/>
        <v>0</v>
      </c>
      <c r="H7100">
        <f t="shared" si="853"/>
        <v>0</v>
      </c>
      <c r="I7100">
        <f t="shared" si="854"/>
        <v>0</v>
      </c>
      <c r="J7100">
        <f t="shared" si="852"/>
        <v>0</v>
      </c>
      <c r="K7100" s="66"/>
      <c r="M7100" s="66"/>
      <c r="Q7100" s="66"/>
      <c r="S7100" s="6">
        <f t="shared" si="848"/>
        <v>25.847347949130956</v>
      </c>
      <c r="T7100" s="6">
        <f t="shared" si="849"/>
        <v>25.847347949130956</v>
      </c>
      <c r="U7100" s="6">
        <f t="shared" si="850"/>
        <v>30.76324387602849</v>
      </c>
      <c r="V7100" s="6">
        <f t="shared" si="851"/>
        <v>30.76324387602849</v>
      </c>
    </row>
    <row r="7101" spans="1:22">
      <c r="A7101" s="12">
        <f t="shared" si="856"/>
        <v>0</v>
      </c>
      <c r="B7101" t="str">
        <f>YEAR(C7101)&amp;VLOOKUP(MONTH(C7101),lookup!$G$2:$N$13,8)</f>
        <v>2027M09</v>
      </c>
      <c r="C7101" s="7">
        <f t="shared" si="847"/>
        <v>46638</v>
      </c>
      <c r="D7101" s="126">
        <v>0</v>
      </c>
      <c r="E7101">
        <f t="shared" si="855"/>
        <v>0</v>
      </c>
      <c r="F7101" s="126">
        <v>0</v>
      </c>
      <c r="G7101">
        <f t="shared" si="846"/>
        <v>0</v>
      </c>
      <c r="H7101">
        <f t="shared" si="853"/>
        <v>0</v>
      </c>
      <c r="I7101">
        <f t="shared" si="854"/>
        <v>0</v>
      </c>
      <c r="J7101">
        <f t="shared" si="852"/>
        <v>0</v>
      </c>
      <c r="K7101" s="66"/>
      <c r="M7101" s="66"/>
      <c r="Q7101" s="66"/>
      <c r="S7101" s="6">
        <f t="shared" si="848"/>
        <v>25.849999859178837</v>
      </c>
      <c r="T7101" s="6">
        <f t="shared" si="849"/>
        <v>25.849999859178837</v>
      </c>
      <c r="U7101" s="6">
        <f t="shared" si="850"/>
        <v>30.759859442047819</v>
      </c>
      <c r="V7101" s="6">
        <f t="shared" si="851"/>
        <v>30.759859442047819</v>
      </c>
    </row>
    <row r="7102" spans="1:22">
      <c r="A7102" s="12">
        <f t="shared" si="856"/>
        <v>0</v>
      </c>
      <c r="B7102" t="str">
        <f>YEAR(C7102)&amp;VLOOKUP(MONTH(C7102),lookup!$G$2:$N$13,8)</f>
        <v>2027M09</v>
      </c>
      <c r="C7102" s="7">
        <f t="shared" si="847"/>
        <v>46639</v>
      </c>
      <c r="D7102" s="126">
        <v>0</v>
      </c>
      <c r="E7102">
        <f t="shared" si="855"/>
        <v>0</v>
      </c>
      <c r="F7102" s="126">
        <v>0</v>
      </c>
      <c r="G7102">
        <f t="shared" si="846"/>
        <v>0</v>
      </c>
      <c r="H7102">
        <f t="shared" si="853"/>
        <v>0</v>
      </c>
      <c r="I7102">
        <f t="shared" si="854"/>
        <v>0</v>
      </c>
      <c r="J7102">
        <f t="shared" si="852"/>
        <v>0</v>
      </c>
      <c r="K7102" s="66"/>
      <c r="M7102" s="66"/>
      <c r="Q7102" s="66"/>
      <c r="S7102" s="6">
        <f t="shared" si="848"/>
        <v>25.859148298861545</v>
      </c>
      <c r="T7102" s="6">
        <f t="shared" si="849"/>
        <v>25.859148298861545</v>
      </c>
      <c r="U7102" s="6">
        <f t="shared" si="850"/>
        <v>30.761013960478664</v>
      </c>
      <c r="V7102" s="6">
        <f t="shared" si="851"/>
        <v>30.761013960478664</v>
      </c>
    </row>
    <row r="7103" spans="1:22">
      <c r="A7103" s="12">
        <f t="shared" si="856"/>
        <v>0</v>
      </c>
      <c r="B7103" t="str">
        <f>YEAR(C7103)&amp;VLOOKUP(MONTH(C7103),lookup!$G$2:$N$13,8)</f>
        <v>2027M09</v>
      </c>
      <c r="C7103" s="7">
        <f t="shared" si="847"/>
        <v>46640</v>
      </c>
      <c r="D7103" s="126">
        <v>0</v>
      </c>
      <c r="E7103">
        <f t="shared" si="855"/>
        <v>0</v>
      </c>
      <c r="F7103" s="126">
        <v>0</v>
      </c>
      <c r="G7103">
        <f t="shared" si="846"/>
        <v>0</v>
      </c>
      <c r="H7103">
        <f t="shared" si="853"/>
        <v>0</v>
      </c>
      <c r="I7103">
        <f t="shared" si="854"/>
        <v>0</v>
      </c>
      <c r="J7103">
        <f t="shared" si="852"/>
        <v>0</v>
      </c>
      <c r="K7103" s="66"/>
      <c r="M7103" s="66"/>
      <c r="Q7103" s="66"/>
      <c r="S7103" s="6">
        <f t="shared" si="848"/>
        <v>25.858477471030227</v>
      </c>
      <c r="T7103" s="6">
        <f t="shared" si="849"/>
        <v>25.858477471030227</v>
      </c>
      <c r="U7103" s="6">
        <f t="shared" si="850"/>
        <v>30.758334750918642</v>
      </c>
      <c r="V7103" s="6">
        <f t="shared" si="851"/>
        <v>30.758334750918642</v>
      </c>
    </row>
    <row r="7104" spans="1:22">
      <c r="A7104" s="12">
        <f t="shared" si="856"/>
        <v>0</v>
      </c>
      <c r="B7104" t="str">
        <f>YEAR(C7104)&amp;VLOOKUP(MONTH(C7104),lookup!$G$2:$N$13,8)</f>
        <v>2027M09</v>
      </c>
      <c r="C7104" s="7">
        <f t="shared" si="847"/>
        <v>46641</v>
      </c>
      <c r="D7104" s="126">
        <v>0</v>
      </c>
      <c r="E7104">
        <f t="shared" si="855"/>
        <v>0</v>
      </c>
      <c r="F7104" s="126">
        <v>0</v>
      </c>
      <c r="G7104">
        <f t="shared" si="846"/>
        <v>0</v>
      </c>
      <c r="H7104">
        <f t="shared" si="853"/>
        <v>0</v>
      </c>
      <c r="I7104">
        <f t="shared" si="854"/>
        <v>0</v>
      </c>
      <c r="J7104">
        <f t="shared" si="852"/>
        <v>0</v>
      </c>
      <c r="K7104" s="66"/>
      <c r="M7104" s="66"/>
      <c r="Q7104" s="66"/>
      <c r="S7104" s="6">
        <f t="shared" si="848"/>
        <v>25.860636681271199</v>
      </c>
      <c r="T7104" s="6">
        <f t="shared" si="849"/>
        <v>25.860636681271199</v>
      </c>
      <c r="U7104" s="6">
        <f t="shared" si="850"/>
        <v>30.746857514483168</v>
      </c>
      <c r="V7104" s="6">
        <f t="shared" si="851"/>
        <v>30.746857514483168</v>
      </c>
    </row>
    <row r="7105" spans="1:22">
      <c r="A7105" s="12">
        <f t="shared" si="856"/>
        <v>0</v>
      </c>
      <c r="B7105" t="str">
        <f>YEAR(C7105)&amp;VLOOKUP(MONTH(C7105),lookup!$G$2:$N$13,8)</f>
        <v>2027M09</v>
      </c>
      <c r="C7105" s="7">
        <f t="shared" si="847"/>
        <v>46642</v>
      </c>
      <c r="D7105" s="126">
        <v>0</v>
      </c>
      <c r="E7105">
        <f t="shared" si="855"/>
        <v>0</v>
      </c>
      <c r="F7105" s="126">
        <v>0</v>
      </c>
      <c r="G7105">
        <f t="shared" si="846"/>
        <v>0</v>
      </c>
      <c r="H7105">
        <f t="shared" si="853"/>
        <v>0</v>
      </c>
      <c r="I7105">
        <f t="shared" si="854"/>
        <v>0</v>
      </c>
      <c r="J7105">
        <f t="shared" si="852"/>
        <v>0</v>
      </c>
      <c r="K7105" s="66"/>
      <c r="M7105" s="66"/>
      <c r="Q7105" s="66"/>
      <c r="S7105" s="6">
        <f t="shared" si="848"/>
        <v>25.860975595330512</v>
      </c>
      <c r="T7105" s="6">
        <f t="shared" si="849"/>
        <v>25.860975595330512</v>
      </c>
      <c r="U7105" s="6">
        <f t="shared" si="850"/>
        <v>30.740185810258271</v>
      </c>
      <c r="V7105" s="6">
        <f t="shared" si="851"/>
        <v>30.740185810258271</v>
      </c>
    </row>
    <row r="7106" spans="1:22">
      <c r="A7106" s="12">
        <f t="shared" si="856"/>
        <v>0</v>
      </c>
      <c r="B7106" t="str">
        <f>YEAR(C7106)&amp;VLOOKUP(MONTH(C7106),lookup!$G$2:$N$13,8)</f>
        <v>2027M09</v>
      </c>
      <c r="C7106" s="7">
        <f t="shared" si="847"/>
        <v>46643</v>
      </c>
      <c r="D7106" s="126">
        <v>0</v>
      </c>
      <c r="E7106">
        <f t="shared" si="855"/>
        <v>0</v>
      </c>
      <c r="F7106" s="126">
        <v>0</v>
      </c>
      <c r="G7106">
        <f t="shared" si="846"/>
        <v>0</v>
      </c>
      <c r="H7106">
        <f t="shared" si="853"/>
        <v>0</v>
      </c>
      <c r="I7106">
        <f t="shared" si="854"/>
        <v>0</v>
      </c>
      <c r="J7106">
        <f t="shared" si="852"/>
        <v>0</v>
      </c>
      <c r="K7106" s="66"/>
      <c r="M7106" s="66"/>
      <c r="Q7106" s="66"/>
      <c r="S7106" s="6">
        <f t="shared" si="848"/>
        <v>25.861177709377273</v>
      </c>
      <c r="T7106" s="6">
        <f t="shared" si="849"/>
        <v>25.861177709377273</v>
      </c>
      <c r="U7106" s="6">
        <f t="shared" si="850"/>
        <v>30.72911189540098</v>
      </c>
      <c r="V7106" s="6">
        <f t="shared" si="851"/>
        <v>30.72911189540098</v>
      </c>
    </row>
    <row r="7107" spans="1:22">
      <c r="A7107" s="12">
        <f t="shared" si="856"/>
        <v>0</v>
      </c>
      <c r="B7107" t="str">
        <f>YEAR(C7107)&amp;VLOOKUP(MONTH(C7107),lookup!$G$2:$N$13,8)</f>
        <v>2027M09</v>
      </c>
      <c r="C7107" s="7">
        <f t="shared" si="847"/>
        <v>46644</v>
      </c>
      <c r="D7107" s="126">
        <v>0</v>
      </c>
      <c r="E7107">
        <f t="shared" si="855"/>
        <v>0</v>
      </c>
      <c r="F7107" s="126">
        <v>0</v>
      </c>
      <c r="G7107">
        <f t="shared" si="846"/>
        <v>0</v>
      </c>
      <c r="H7107">
        <f t="shared" si="853"/>
        <v>0</v>
      </c>
      <c r="I7107">
        <f t="shared" si="854"/>
        <v>0</v>
      </c>
      <c r="J7107">
        <f t="shared" si="852"/>
        <v>0</v>
      </c>
      <c r="K7107" s="66"/>
      <c r="M7107" s="66"/>
      <c r="Q7107" s="66"/>
      <c r="S7107" s="6">
        <f t="shared" si="848"/>
        <v>25.865610945826887</v>
      </c>
      <c r="T7107" s="6">
        <f t="shared" si="849"/>
        <v>25.865610945826887</v>
      </c>
      <c r="U7107" s="6">
        <f t="shared" si="850"/>
        <v>30.719271942195263</v>
      </c>
      <c r="V7107" s="6">
        <f t="shared" si="851"/>
        <v>30.719271942195263</v>
      </c>
    </row>
    <row r="7108" spans="1:22">
      <c r="A7108" s="12">
        <f t="shared" si="856"/>
        <v>0</v>
      </c>
      <c r="B7108" t="str">
        <f>YEAR(C7108)&amp;VLOOKUP(MONTH(C7108),lookup!$G$2:$N$13,8)</f>
        <v>2027M09</v>
      </c>
      <c r="C7108" s="7">
        <f t="shared" si="847"/>
        <v>46645</v>
      </c>
      <c r="D7108" s="126">
        <v>0</v>
      </c>
      <c r="E7108">
        <f t="shared" si="855"/>
        <v>0</v>
      </c>
      <c r="F7108" s="126">
        <v>0</v>
      </c>
      <c r="G7108">
        <f t="shared" si="846"/>
        <v>0</v>
      </c>
      <c r="H7108">
        <f t="shared" si="853"/>
        <v>0</v>
      </c>
      <c r="I7108">
        <f t="shared" si="854"/>
        <v>0</v>
      </c>
      <c r="J7108">
        <f t="shared" si="852"/>
        <v>0</v>
      </c>
      <c r="K7108" s="66"/>
      <c r="M7108" s="66"/>
      <c r="Q7108" s="66"/>
      <c r="S7108" s="6">
        <f t="shared" si="848"/>
        <v>25.896398098328483</v>
      </c>
      <c r="T7108" s="6">
        <f t="shared" si="849"/>
        <v>25.896398098328483</v>
      </c>
      <c r="U7108" s="6">
        <f t="shared" si="850"/>
        <v>30.742089741195848</v>
      </c>
      <c r="V7108" s="6">
        <f t="shared" si="851"/>
        <v>30.742089741195848</v>
      </c>
    </row>
    <row r="7109" spans="1:22">
      <c r="A7109" s="12">
        <f t="shared" si="856"/>
        <v>0</v>
      </c>
      <c r="B7109" t="str">
        <f>YEAR(C7109)&amp;VLOOKUP(MONTH(C7109),lookup!$G$2:$N$13,8)</f>
        <v>2027M09</v>
      </c>
      <c r="C7109" s="7">
        <f t="shared" si="847"/>
        <v>46646</v>
      </c>
      <c r="D7109" s="126">
        <v>0</v>
      </c>
      <c r="E7109">
        <f t="shared" si="855"/>
        <v>0</v>
      </c>
      <c r="F7109" s="126">
        <v>0</v>
      </c>
      <c r="G7109">
        <f t="shared" si="846"/>
        <v>0</v>
      </c>
      <c r="H7109">
        <f t="shared" si="853"/>
        <v>0</v>
      </c>
      <c r="I7109">
        <f t="shared" si="854"/>
        <v>0</v>
      </c>
      <c r="J7109">
        <f t="shared" si="852"/>
        <v>0</v>
      </c>
      <c r="K7109" s="66"/>
      <c r="M7109" s="66"/>
      <c r="Q7109" s="66"/>
      <c r="S7109" s="6">
        <f t="shared" si="848"/>
        <v>25.938496647342152</v>
      </c>
      <c r="T7109" s="6">
        <f t="shared" si="849"/>
        <v>25.938496647342152</v>
      </c>
      <c r="U7109" s="6">
        <f t="shared" si="850"/>
        <v>30.777287771546735</v>
      </c>
      <c r="V7109" s="6">
        <f t="shared" si="851"/>
        <v>30.777287771546735</v>
      </c>
    </row>
    <row r="7110" spans="1:22">
      <c r="A7110" s="12">
        <f t="shared" si="856"/>
        <v>0</v>
      </c>
      <c r="B7110" t="str">
        <f>YEAR(C7110)&amp;VLOOKUP(MONTH(C7110),lookup!$G$2:$N$13,8)</f>
        <v>2027M09</v>
      </c>
      <c r="C7110" s="7">
        <f t="shared" si="847"/>
        <v>46647</v>
      </c>
      <c r="D7110" s="126">
        <v>0</v>
      </c>
      <c r="E7110">
        <f t="shared" si="855"/>
        <v>0</v>
      </c>
      <c r="F7110" s="126">
        <v>0</v>
      </c>
      <c r="G7110">
        <f t="shared" si="846"/>
        <v>0</v>
      </c>
      <c r="H7110">
        <f t="shared" si="853"/>
        <v>0</v>
      </c>
      <c r="I7110">
        <f t="shared" si="854"/>
        <v>0</v>
      </c>
      <c r="J7110">
        <f t="shared" si="852"/>
        <v>0</v>
      </c>
      <c r="K7110" s="66"/>
      <c r="M7110" s="66"/>
      <c r="Q7110" s="66"/>
      <c r="S7110" s="6">
        <f t="shared" si="848"/>
        <v>25.991948633928764</v>
      </c>
      <c r="T7110" s="6">
        <f t="shared" si="849"/>
        <v>25.991948633928764</v>
      </c>
      <c r="U7110" s="6">
        <f t="shared" si="850"/>
        <v>30.831440217898539</v>
      </c>
      <c r="V7110" s="6">
        <f t="shared" si="851"/>
        <v>30.831440217898539</v>
      </c>
    </row>
    <row r="7111" spans="1:22">
      <c r="A7111" s="12">
        <f t="shared" si="856"/>
        <v>0</v>
      </c>
      <c r="B7111" t="str">
        <f>YEAR(C7111)&amp;VLOOKUP(MONTH(C7111),lookup!$G$2:$N$13,8)</f>
        <v>2027M09</v>
      </c>
      <c r="C7111" s="7">
        <f t="shared" si="847"/>
        <v>46648</v>
      </c>
      <c r="D7111" s="126">
        <v>0</v>
      </c>
      <c r="E7111">
        <f t="shared" si="855"/>
        <v>0</v>
      </c>
      <c r="F7111" s="126">
        <v>0</v>
      </c>
      <c r="G7111">
        <f t="shared" si="846"/>
        <v>0</v>
      </c>
      <c r="H7111">
        <f t="shared" si="853"/>
        <v>0</v>
      </c>
      <c r="I7111">
        <f t="shared" si="854"/>
        <v>0</v>
      </c>
      <c r="J7111">
        <f t="shared" si="852"/>
        <v>0</v>
      </c>
      <c r="K7111" s="66"/>
      <c r="M7111" s="66"/>
      <c r="Q7111" s="66"/>
      <c r="S7111" s="6">
        <f t="shared" si="848"/>
        <v>26.069693864152811</v>
      </c>
      <c r="T7111" s="6">
        <f t="shared" si="849"/>
        <v>26.069693864152811</v>
      </c>
      <c r="U7111" s="6">
        <f t="shared" si="850"/>
        <v>30.908461292053055</v>
      </c>
      <c r="V7111" s="6">
        <f t="shared" si="851"/>
        <v>30.908461292053055</v>
      </c>
    </row>
    <row r="7112" spans="1:22">
      <c r="A7112" s="12">
        <f t="shared" si="856"/>
        <v>0</v>
      </c>
      <c r="B7112" t="str">
        <f>YEAR(C7112)&amp;VLOOKUP(MONTH(C7112),lookup!$G$2:$N$13,8)</f>
        <v>2027M09</v>
      </c>
      <c r="C7112" s="7">
        <f t="shared" si="847"/>
        <v>46649</v>
      </c>
      <c r="D7112" s="126">
        <v>0</v>
      </c>
      <c r="E7112">
        <f t="shared" si="855"/>
        <v>0</v>
      </c>
      <c r="F7112" s="126">
        <v>0</v>
      </c>
      <c r="G7112">
        <f t="shared" ref="G7112:G7175" si="857">AVERAGE(SUM(F7105:F7112)/8,SUM(F7107:F7112)/6)</f>
        <v>0</v>
      </c>
      <c r="H7112">
        <f t="shared" si="853"/>
        <v>0</v>
      </c>
      <c r="I7112">
        <f t="shared" si="854"/>
        <v>0</v>
      </c>
      <c r="J7112">
        <f t="shared" si="852"/>
        <v>0</v>
      </c>
      <c r="K7112" s="66"/>
      <c r="M7112" s="66"/>
      <c r="Q7112" s="66"/>
      <c r="S7112" s="6">
        <f t="shared" si="848"/>
        <v>26.151056372629149</v>
      </c>
      <c r="T7112" s="6">
        <f t="shared" si="849"/>
        <v>26.151056372629149</v>
      </c>
      <c r="U7112" s="6">
        <f t="shared" si="850"/>
        <v>30.994068912817927</v>
      </c>
      <c r="V7112" s="6">
        <f t="shared" si="851"/>
        <v>30.994068912817927</v>
      </c>
    </row>
    <row r="7113" spans="1:22">
      <c r="A7113" s="12">
        <f t="shared" si="856"/>
        <v>0</v>
      </c>
      <c r="B7113" t="str">
        <f>YEAR(C7113)&amp;VLOOKUP(MONTH(C7113),lookup!$G$2:$N$13,8)</f>
        <v>2027M09</v>
      </c>
      <c r="C7113" s="7">
        <f t="shared" si="847"/>
        <v>46650</v>
      </c>
      <c r="D7113" s="126">
        <v>0</v>
      </c>
      <c r="E7113">
        <f t="shared" si="855"/>
        <v>0</v>
      </c>
      <c r="F7113" s="126">
        <v>0</v>
      </c>
      <c r="G7113">
        <f t="shared" si="857"/>
        <v>0</v>
      </c>
      <c r="H7113">
        <f t="shared" si="853"/>
        <v>0</v>
      </c>
      <c r="I7113">
        <f t="shared" si="854"/>
        <v>0</v>
      </c>
      <c r="J7113">
        <f t="shared" si="852"/>
        <v>0</v>
      </c>
      <c r="K7113" s="66"/>
      <c r="M7113" s="66"/>
      <c r="Q7113" s="66"/>
      <c r="S7113" s="6">
        <f t="shared" si="848"/>
        <v>26.228094131672965</v>
      </c>
      <c r="T7113" s="6">
        <f t="shared" si="849"/>
        <v>26.228094131672965</v>
      </c>
      <c r="U7113" s="6">
        <f t="shared" si="850"/>
        <v>31.078680578308365</v>
      </c>
      <c r="V7113" s="6">
        <f t="shared" si="851"/>
        <v>31.078680578308365</v>
      </c>
    </row>
    <row r="7114" spans="1:22">
      <c r="A7114" s="12">
        <f t="shared" si="856"/>
        <v>0</v>
      </c>
      <c r="B7114" t="str">
        <f>YEAR(C7114)&amp;VLOOKUP(MONTH(C7114),lookup!$G$2:$N$13,8)</f>
        <v>2027M09</v>
      </c>
      <c r="C7114" s="7">
        <f t="shared" si="847"/>
        <v>46651</v>
      </c>
      <c r="D7114" s="126">
        <v>0</v>
      </c>
      <c r="E7114">
        <f t="shared" si="855"/>
        <v>0</v>
      </c>
      <c r="F7114" s="126">
        <v>0</v>
      </c>
      <c r="G7114">
        <f t="shared" si="857"/>
        <v>0</v>
      </c>
      <c r="H7114">
        <f t="shared" si="853"/>
        <v>0</v>
      </c>
      <c r="I7114">
        <f t="shared" si="854"/>
        <v>0</v>
      </c>
      <c r="J7114">
        <f t="shared" si="852"/>
        <v>0</v>
      </c>
      <c r="K7114" s="66"/>
      <c r="M7114" s="66"/>
      <c r="Q7114" s="66"/>
      <c r="S7114" s="6">
        <f t="shared" si="848"/>
        <v>26.285796850339</v>
      </c>
      <c r="T7114" s="6">
        <f t="shared" si="849"/>
        <v>26.285796850339</v>
      </c>
      <c r="U7114" s="6">
        <f t="shared" si="850"/>
        <v>31.144221466522207</v>
      </c>
      <c r="V7114" s="6">
        <f t="shared" si="851"/>
        <v>31.144221466522207</v>
      </c>
    </row>
    <row r="7115" spans="1:22">
      <c r="A7115" s="12">
        <f t="shared" si="856"/>
        <v>0</v>
      </c>
      <c r="B7115" t="str">
        <f>YEAR(C7115)&amp;VLOOKUP(MONTH(C7115),lookup!$G$2:$N$13,8)</f>
        <v>2027M09</v>
      </c>
      <c r="C7115" s="7">
        <f t="shared" si="847"/>
        <v>46652</v>
      </c>
      <c r="D7115" s="126">
        <v>0</v>
      </c>
      <c r="E7115">
        <f t="shared" si="855"/>
        <v>0</v>
      </c>
      <c r="F7115" s="126">
        <v>0</v>
      </c>
      <c r="G7115">
        <f t="shared" si="857"/>
        <v>0</v>
      </c>
      <c r="H7115">
        <f t="shared" si="853"/>
        <v>0</v>
      </c>
      <c r="I7115">
        <f t="shared" si="854"/>
        <v>0</v>
      </c>
      <c r="J7115">
        <f t="shared" si="852"/>
        <v>0</v>
      </c>
      <c r="K7115" s="66"/>
      <c r="M7115" s="66"/>
      <c r="Q7115" s="66"/>
      <c r="S7115" s="6">
        <f t="shared" si="848"/>
        <v>26.293519323263371</v>
      </c>
      <c r="T7115" s="6">
        <f t="shared" si="849"/>
        <v>26.293519323263371</v>
      </c>
      <c r="U7115" s="6">
        <f t="shared" si="850"/>
        <v>31.155370501647166</v>
      </c>
      <c r="V7115" s="6">
        <f t="shared" si="851"/>
        <v>31.155370501647166</v>
      </c>
    </row>
    <row r="7116" spans="1:22">
      <c r="A7116" s="12">
        <f t="shared" si="856"/>
        <v>0</v>
      </c>
      <c r="B7116" t="str">
        <f>YEAR(C7116)&amp;VLOOKUP(MONTH(C7116),lookup!$G$2:$N$13,8)</f>
        <v>2027M09</v>
      </c>
      <c r="C7116" s="7">
        <f t="shared" ref="C7116:C7179" si="858">C7115+1</f>
        <v>46653</v>
      </c>
      <c r="D7116" s="126">
        <v>0</v>
      </c>
      <c r="E7116">
        <f t="shared" si="855"/>
        <v>0</v>
      </c>
      <c r="F7116" s="126">
        <v>0</v>
      </c>
      <c r="G7116">
        <f t="shared" si="857"/>
        <v>0</v>
      </c>
      <c r="H7116">
        <f t="shared" si="853"/>
        <v>0</v>
      </c>
      <c r="I7116">
        <f t="shared" si="854"/>
        <v>0</v>
      </c>
      <c r="J7116">
        <f t="shared" si="852"/>
        <v>0</v>
      </c>
      <c r="K7116" s="66"/>
      <c r="M7116" s="66"/>
      <c r="Q7116" s="66"/>
      <c r="S7116" s="6">
        <f t="shared" si="848"/>
        <v>26.351481090002267</v>
      </c>
      <c r="T7116" s="6">
        <f t="shared" si="849"/>
        <v>26.351481090002267</v>
      </c>
      <c r="U7116" s="6">
        <f t="shared" si="850"/>
        <v>31.217153494802311</v>
      </c>
      <c r="V7116" s="6">
        <f t="shared" si="851"/>
        <v>31.217153494802311</v>
      </c>
    </row>
    <row r="7117" spans="1:22">
      <c r="A7117" s="12">
        <f t="shared" si="856"/>
        <v>0</v>
      </c>
      <c r="B7117" t="str">
        <f>YEAR(C7117)&amp;VLOOKUP(MONTH(C7117),lookup!$G$2:$N$13,8)</f>
        <v>2027M09</v>
      </c>
      <c r="C7117" s="7">
        <f t="shared" si="858"/>
        <v>46654</v>
      </c>
      <c r="D7117" s="126">
        <v>0</v>
      </c>
      <c r="E7117">
        <f t="shared" si="855"/>
        <v>0</v>
      </c>
      <c r="F7117" s="126">
        <v>0</v>
      </c>
      <c r="G7117">
        <f t="shared" si="857"/>
        <v>0</v>
      </c>
      <c r="H7117">
        <f t="shared" si="853"/>
        <v>0</v>
      </c>
      <c r="I7117">
        <f t="shared" si="854"/>
        <v>0</v>
      </c>
      <c r="J7117">
        <f t="shared" si="852"/>
        <v>0</v>
      </c>
      <c r="K7117" s="66"/>
      <c r="M7117" s="66"/>
      <c r="Q7117" s="66"/>
      <c r="S7117" s="6">
        <f t="shared" si="848"/>
        <v>26.39540153811631</v>
      </c>
      <c r="T7117" s="6">
        <f t="shared" si="849"/>
        <v>26.39540153811631</v>
      </c>
      <c r="U7117" s="6">
        <f t="shared" si="850"/>
        <v>31.26417158170052</v>
      </c>
      <c r="V7117" s="6">
        <f t="shared" si="851"/>
        <v>31.26417158170052</v>
      </c>
    </row>
    <row r="7118" spans="1:22">
      <c r="A7118" s="12">
        <f t="shared" si="856"/>
        <v>0</v>
      </c>
      <c r="B7118" t="str">
        <f>YEAR(C7118)&amp;VLOOKUP(MONTH(C7118),lookup!$G$2:$N$13,8)</f>
        <v>2027M09</v>
      </c>
      <c r="C7118" s="7">
        <f t="shared" si="858"/>
        <v>46655</v>
      </c>
      <c r="D7118" s="126">
        <v>0</v>
      </c>
      <c r="E7118">
        <f t="shared" si="855"/>
        <v>0</v>
      </c>
      <c r="F7118" s="126">
        <v>0</v>
      </c>
      <c r="G7118">
        <f t="shared" si="857"/>
        <v>0</v>
      </c>
      <c r="H7118">
        <f t="shared" si="853"/>
        <v>0</v>
      </c>
      <c r="I7118">
        <f t="shared" si="854"/>
        <v>0</v>
      </c>
      <c r="J7118">
        <f t="shared" si="852"/>
        <v>0</v>
      </c>
      <c r="K7118" s="66"/>
      <c r="M7118" s="66"/>
      <c r="Q7118" s="66"/>
      <c r="S7118" s="6">
        <f t="shared" si="848"/>
        <v>26.429277077159572</v>
      </c>
      <c r="T7118" s="6">
        <f t="shared" si="849"/>
        <v>26.429277077159572</v>
      </c>
      <c r="U7118" s="6">
        <f t="shared" si="850"/>
        <v>31.30199735595674</v>
      </c>
      <c r="V7118" s="6">
        <f t="shared" si="851"/>
        <v>31.30199735595674</v>
      </c>
    </row>
    <row r="7119" spans="1:22">
      <c r="A7119" s="12">
        <f t="shared" si="856"/>
        <v>0</v>
      </c>
      <c r="B7119" t="str">
        <f>YEAR(C7119)&amp;VLOOKUP(MONTH(C7119),lookup!$G$2:$N$13,8)</f>
        <v>2027M09</v>
      </c>
      <c r="C7119" s="7">
        <f t="shared" si="858"/>
        <v>46656</v>
      </c>
      <c r="D7119" s="126">
        <v>0</v>
      </c>
      <c r="E7119">
        <f t="shared" si="855"/>
        <v>0</v>
      </c>
      <c r="F7119" s="126">
        <v>0</v>
      </c>
      <c r="G7119">
        <f t="shared" si="857"/>
        <v>0</v>
      </c>
      <c r="H7119">
        <f t="shared" si="853"/>
        <v>0</v>
      </c>
      <c r="I7119">
        <f t="shared" si="854"/>
        <v>0</v>
      </c>
      <c r="J7119">
        <f t="shared" si="852"/>
        <v>0</v>
      </c>
      <c r="K7119" s="66"/>
      <c r="M7119" s="66"/>
      <c r="Q7119" s="66"/>
      <c r="S7119" s="6">
        <f t="shared" si="848"/>
        <v>26.462315148554676</v>
      </c>
      <c r="T7119" s="6">
        <f t="shared" si="849"/>
        <v>26.462315148554676</v>
      </c>
      <c r="U7119" s="6">
        <f t="shared" si="850"/>
        <v>31.340291262449124</v>
      </c>
      <c r="V7119" s="6">
        <f t="shared" si="851"/>
        <v>31.340291262449124</v>
      </c>
    </row>
    <row r="7120" spans="1:22">
      <c r="A7120" s="12">
        <f t="shared" si="856"/>
        <v>0</v>
      </c>
      <c r="B7120" t="str">
        <f>YEAR(C7120)&amp;VLOOKUP(MONTH(C7120),lookup!$G$2:$N$13,8)</f>
        <v>2027M09</v>
      </c>
      <c r="C7120" s="7">
        <f t="shared" si="858"/>
        <v>46657</v>
      </c>
      <c r="D7120" s="126">
        <v>0</v>
      </c>
      <c r="E7120">
        <f t="shared" si="855"/>
        <v>0</v>
      </c>
      <c r="F7120" s="126">
        <v>0</v>
      </c>
      <c r="G7120">
        <f t="shared" si="857"/>
        <v>0</v>
      </c>
      <c r="H7120">
        <f t="shared" si="853"/>
        <v>0</v>
      </c>
      <c r="I7120">
        <f t="shared" si="854"/>
        <v>0</v>
      </c>
      <c r="J7120">
        <f t="shared" si="852"/>
        <v>0</v>
      </c>
      <c r="K7120" s="66"/>
      <c r="M7120" s="66"/>
      <c r="Q7120" s="66"/>
      <c r="S7120" s="6">
        <f t="shared" si="848"/>
        <v>26.516344950938695</v>
      </c>
      <c r="T7120" s="6">
        <f t="shared" si="849"/>
        <v>26.516344950938695</v>
      </c>
      <c r="U7120" s="6">
        <f t="shared" si="850"/>
        <v>31.40082727875718</v>
      </c>
      <c r="V7120" s="6">
        <f t="shared" si="851"/>
        <v>31.40082727875718</v>
      </c>
    </row>
    <row r="7121" spans="1:22">
      <c r="A7121" s="12">
        <f t="shared" si="856"/>
        <v>0</v>
      </c>
      <c r="B7121" t="str">
        <f>YEAR(C7121)&amp;VLOOKUP(MONTH(C7121),lookup!$G$2:$N$13,8)</f>
        <v>2027M09</v>
      </c>
      <c r="C7121" s="7">
        <f t="shared" si="858"/>
        <v>46658</v>
      </c>
      <c r="D7121" s="126">
        <v>0</v>
      </c>
      <c r="E7121">
        <f t="shared" si="855"/>
        <v>0</v>
      </c>
      <c r="F7121" s="126">
        <v>0</v>
      </c>
      <c r="G7121">
        <f t="shared" si="857"/>
        <v>0</v>
      </c>
      <c r="H7121">
        <f t="shared" si="853"/>
        <v>0</v>
      </c>
      <c r="I7121">
        <f t="shared" si="854"/>
        <v>0</v>
      </c>
      <c r="J7121">
        <f t="shared" si="852"/>
        <v>0</v>
      </c>
      <c r="K7121" s="66"/>
      <c r="M7121" s="66"/>
      <c r="Q7121" s="66"/>
      <c r="S7121" s="6">
        <f t="shared" si="848"/>
        <v>26.572863810598289</v>
      </c>
      <c r="T7121" s="6">
        <f t="shared" si="849"/>
        <v>26.572863810598289</v>
      </c>
      <c r="U7121" s="6">
        <f t="shared" si="850"/>
        <v>31.458421566264679</v>
      </c>
      <c r="V7121" s="6">
        <f t="shared" si="851"/>
        <v>31.458421566264679</v>
      </c>
    </row>
    <row r="7122" spans="1:22">
      <c r="A7122" s="12">
        <f t="shared" si="856"/>
        <v>0</v>
      </c>
      <c r="B7122" t="str">
        <f>YEAR(C7122)&amp;VLOOKUP(MONTH(C7122),lookup!$G$2:$N$13,8)</f>
        <v>2027M09</v>
      </c>
      <c r="C7122" s="7">
        <f t="shared" si="858"/>
        <v>46659</v>
      </c>
      <c r="D7122" s="126">
        <v>0</v>
      </c>
      <c r="E7122">
        <f t="shared" si="855"/>
        <v>0</v>
      </c>
      <c r="F7122" s="126">
        <v>0</v>
      </c>
      <c r="G7122">
        <f t="shared" si="857"/>
        <v>0</v>
      </c>
      <c r="H7122">
        <f t="shared" si="853"/>
        <v>0</v>
      </c>
      <c r="I7122">
        <f t="shared" si="854"/>
        <v>0</v>
      </c>
      <c r="J7122">
        <f t="shared" si="852"/>
        <v>0</v>
      </c>
      <c r="K7122" s="66"/>
      <c r="M7122" s="66"/>
      <c r="Q7122" s="66"/>
      <c r="S7122" s="6">
        <f t="shared" ref="S7122:S7185" si="859">AVERAGE(G6757+G6392+G6026+G5661+G5296)/5</f>
        <v>26.580297939754143</v>
      </c>
      <c r="T7122" s="6">
        <f t="shared" ref="T7122:T7185" si="860">S7122-I7122</f>
        <v>26.580297939754143</v>
      </c>
      <c r="U7122" s="6">
        <f t="shared" ref="U7122:U7185" si="861">(E5296+E5661+E6026+E6392+E6757)/5</f>
        <v>31.469103478119543</v>
      </c>
      <c r="V7122" s="6">
        <f t="shared" ref="V7122:V7185" si="862">U7122-H7122</f>
        <v>31.469103478119543</v>
      </c>
    </row>
    <row r="7123" spans="1:22">
      <c r="A7123" s="12">
        <f t="shared" si="856"/>
        <v>0</v>
      </c>
      <c r="B7123" t="str">
        <f>YEAR(C7123)&amp;VLOOKUP(MONTH(C7123),lookup!$G$2:$N$13,8)</f>
        <v>2027M09</v>
      </c>
      <c r="C7123" s="7">
        <f t="shared" si="858"/>
        <v>46660</v>
      </c>
      <c r="D7123" s="126">
        <v>0</v>
      </c>
      <c r="E7123">
        <f t="shared" si="855"/>
        <v>0</v>
      </c>
      <c r="F7123" s="126">
        <v>0</v>
      </c>
      <c r="G7123">
        <f t="shared" si="857"/>
        <v>0</v>
      </c>
      <c r="H7123">
        <f t="shared" si="853"/>
        <v>0</v>
      </c>
      <c r="I7123">
        <f t="shared" si="854"/>
        <v>0</v>
      </c>
      <c r="J7123">
        <f t="shared" si="852"/>
        <v>0</v>
      </c>
      <c r="K7123" s="66"/>
      <c r="M7123" s="66"/>
      <c r="Q7123" s="66"/>
      <c r="S7123" s="6">
        <f t="shared" si="859"/>
        <v>26.636019286525446</v>
      </c>
      <c r="T7123" s="6">
        <f t="shared" si="860"/>
        <v>26.636019286525446</v>
      </c>
      <c r="U7123" s="6">
        <f t="shared" si="861"/>
        <v>31.525223155980701</v>
      </c>
      <c r="V7123" s="6">
        <f t="shared" si="862"/>
        <v>31.525223155980701</v>
      </c>
    </row>
    <row r="7124" spans="1:22">
      <c r="A7124" s="12">
        <f t="shared" si="856"/>
        <v>0</v>
      </c>
      <c r="B7124" t="str">
        <f>YEAR(C7124)&amp;VLOOKUP(MONTH(C7124),lookup!$G$2:$N$13,8)</f>
        <v>2027M10</v>
      </c>
      <c r="C7124" s="7">
        <f t="shared" si="858"/>
        <v>46661</v>
      </c>
      <c r="D7124" s="126">
        <v>0</v>
      </c>
      <c r="E7124">
        <f t="shared" si="855"/>
        <v>0</v>
      </c>
      <c r="F7124" s="126">
        <v>0</v>
      </c>
      <c r="G7124">
        <f t="shared" si="857"/>
        <v>0</v>
      </c>
      <c r="H7124">
        <f t="shared" si="853"/>
        <v>0</v>
      </c>
      <c r="I7124">
        <f t="shared" si="854"/>
        <v>0</v>
      </c>
      <c r="J7124">
        <f t="shared" si="852"/>
        <v>0</v>
      </c>
      <c r="K7124" s="66"/>
      <c r="M7124" s="66"/>
      <c r="Q7124" s="66"/>
      <c r="S7124" s="6">
        <f t="shared" si="859"/>
        <v>26.629641299968302</v>
      </c>
      <c r="T7124" s="6">
        <f t="shared" si="860"/>
        <v>26.629641299968302</v>
      </c>
      <c r="U7124" s="6">
        <f t="shared" si="861"/>
        <v>31.522146025217133</v>
      </c>
      <c r="V7124" s="6">
        <f t="shared" si="862"/>
        <v>31.522146025217133</v>
      </c>
    </row>
    <row r="7125" spans="1:22">
      <c r="A7125" s="12">
        <f t="shared" si="856"/>
        <v>0</v>
      </c>
      <c r="B7125" t="str">
        <f>YEAR(C7125)&amp;VLOOKUP(MONTH(C7125),lookup!$G$2:$N$13,8)</f>
        <v>2027M10</v>
      </c>
      <c r="C7125" s="7">
        <f t="shared" si="858"/>
        <v>46662</v>
      </c>
      <c r="D7125" s="126">
        <v>0</v>
      </c>
      <c r="E7125">
        <f t="shared" si="855"/>
        <v>0</v>
      </c>
      <c r="F7125" s="126">
        <v>0</v>
      </c>
      <c r="G7125">
        <f t="shared" si="857"/>
        <v>0</v>
      </c>
      <c r="H7125">
        <f t="shared" si="853"/>
        <v>0</v>
      </c>
      <c r="I7125">
        <f t="shared" si="854"/>
        <v>0</v>
      </c>
      <c r="J7125">
        <f t="shared" si="852"/>
        <v>0</v>
      </c>
      <c r="K7125" s="66"/>
      <c r="M7125" s="66"/>
      <c r="Q7125" s="66"/>
      <c r="S7125" s="6">
        <f t="shared" si="859"/>
        <v>26.614413691969084</v>
      </c>
      <c r="T7125" s="6">
        <f t="shared" si="860"/>
        <v>26.614413691969084</v>
      </c>
      <c r="U7125" s="6">
        <f t="shared" si="861"/>
        <v>31.505456440039836</v>
      </c>
      <c r="V7125" s="6">
        <f t="shared" si="862"/>
        <v>31.505456440039836</v>
      </c>
    </row>
    <row r="7126" spans="1:22">
      <c r="A7126" s="12">
        <f t="shared" si="856"/>
        <v>0</v>
      </c>
      <c r="B7126" t="str">
        <f>YEAR(C7126)&amp;VLOOKUP(MONTH(C7126),lookup!$G$2:$N$13,8)</f>
        <v>2027M10</v>
      </c>
      <c r="C7126" s="7">
        <f t="shared" si="858"/>
        <v>46663</v>
      </c>
      <c r="D7126" s="126">
        <v>0</v>
      </c>
      <c r="E7126">
        <f t="shared" si="855"/>
        <v>0</v>
      </c>
      <c r="F7126" s="126">
        <v>0</v>
      </c>
      <c r="G7126">
        <f t="shared" si="857"/>
        <v>0</v>
      </c>
      <c r="H7126">
        <f t="shared" si="853"/>
        <v>0</v>
      </c>
      <c r="I7126">
        <f t="shared" si="854"/>
        <v>0</v>
      </c>
      <c r="J7126">
        <f t="shared" si="852"/>
        <v>0</v>
      </c>
      <c r="K7126" s="66"/>
      <c r="M7126" s="66"/>
      <c r="Q7126" s="66"/>
      <c r="S7126" s="6">
        <f t="shared" si="859"/>
        <v>26.596771097396505</v>
      </c>
      <c r="T7126" s="6">
        <f t="shared" si="860"/>
        <v>26.596771097396505</v>
      </c>
      <c r="U7126" s="6">
        <f t="shared" si="861"/>
        <v>31.485031268368079</v>
      </c>
      <c r="V7126" s="6">
        <f t="shared" si="862"/>
        <v>31.485031268368079</v>
      </c>
    </row>
    <row r="7127" spans="1:22">
      <c r="A7127" s="12">
        <f t="shared" si="856"/>
        <v>0</v>
      </c>
      <c r="B7127" t="str">
        <f>YEAR(C7127)&amp;VLOOKUP(MONTH(C7127),lookup!$G$2:$N$13,8)</f>
        <v>2027M10</v>
      </c>
      <c r="C7127" s="7">
        <f t="shared" si="858"/>
        <v>46664</v>
      </c>
      <c r="D7127" s="126">
        <v>0</v>
      </c>
      <c r="E7127">
        <f t="shared" si="855"/>
        <v>0</v>
      </c>
      <c r="F7127" s="126">
        <v>0</v>
      </c>
      <c r="G7127">
        <f t="shared" si="857"/>
        <v>0</v>
      </c>
      <c r="H7127">
        <f t="shared" si="853"/>
        <v>0</v>
      </c>
      <c r="I7127">
        <f t="shared" si="854"/>
        <v>0</v>
      </c>
      <c r="J7127">
        <f t="shared" si="852"/>
        <v>0</v>
      </c>
      <c r="K7127" s="66"/>
      <c r="M7127" s="66"/>
      <c r="Q7127" s="66"/>
      <c r="S7127" s="6">
        <f t="shared" si="859"/>
        <v>26.575980603659662</v>
      </c>
      <c r="T7127" s="6">
        <f t="shared" si="860"/>
        <v>26.575980603659662</v>
      </c>
      <c r="U7127" s="6">
        <f t="shared" si="861"/>
        <v>31.46511617024597</v>
      </c>
      <c r="V7127" s="6">
        <f t="shared" si="862"/>
        <v>31.46511617024597</v>
      </c>
    </row>
    <row r="7128" spans="1:22">
      <c r="A7128" s="12">
        <f t="shared" si="856"/>
        <v>0</v>
      </c>
      <c r="B7128" t="str">
        <f>YEAR(C7128)&amp;VLOOKUP(MONTH(C7128),lookup!$G$2:$N$13,8)</f>
        <v>2027M10</v>
      </c>
      <c r="C7128" s="7">
        <f t="shared" si="858"/>
        <v>46665</v>
      </c>
      <c r="D7128" s="126">
        <v>0</v>
      </c>
      <c r="E7128">
        <f t="shared" si="855"/>
        <v>0</v>
      </c>
      <c r="F7128" s="126">
        <v>0</v>
      </c>
      <c r="G7128">
        <f t="shared" si="857"/>
        <v>0</v>
      </c>
      <c r="H7128">
        <f t="shared" si="853"/>
        <v>0</v>
      </c>
      <c r="I7128">
        <f t="shared" si="854"/>
        <v>0</v>
      </c>
      <c r="J7128">
        <f t="shared" si="852"/>
        <v>0</v>
      </c>
      <c r="K7128" s="66"/>
      <c r="M7128" s="66"/>
      <c r="Q7128" s="66"/>
      <c r="S7128" s="6">
        <f t="shared" si="859"/>
        <v>26.570879079223737</v>
      </c>
      <c r="T7128" s="6">
        <f t="shared" si="860"/>
        <v>26.570879079223737</v>
      </c>
      <c r="U7128" s="6">
        <f t="shared" si="861"/>
        <v>31.456394729957736</v>
      </c>
      <c r="V7128" s="6">
        <f t="shared" si="862"/>
        <v>31.456394729957736</v>
      </c>
    </row>
    <row r="7129" spans="1:22">
      <c r="A7129" s="12">
        <f t="shared" si="856"/>
        <v>0</v>
      </c>
      <c r="B7129" t="str">
        <f>YEAR(C7129)&amp;VLOOKUP(MONTH(C7129),lookup!$G$2:$N$13,8)</f>
        <v>2027M10</v>
      </c>
      <c r="C7129" s="7">
        <f t="shared" si="858"/>
        <v>46666</v>
      </c>
      <c r="D7129" s="126">
        <v>0</v>
      </c>
      <c r="E7129">
        <f t="shared" si="855"/>
        <v>0</v>
      </c>
      <c r="F7129" s="126">
        <v>0</v>
      </c>
      <c r="G7129">
        <f t="shared" si="857"/>
        <v>0</v>
      </c>
      <c r="H7129">
        <f t="shared" si="853"/>
        <v>0</v>
      </c>
      <c r="I7129">
        <f t="shared" si="854"/>
        <v>0</v>
      </c>
      <c r="J7129">
        <f t="shared" si="852"/>
        <v>0</v>
      </c>
      <c r="K7129" s="66"/>
      <c r="M7129" s="66"/>
      <c r="Q7129" s="66"/>
      <c r="S7129" s="6">
        <f t="shared" si="859"/>
        <v>26.551715603489516</v>
      </c>
      <c r="T7129" s="6">
        <f t="shared" si="860"/>
        <v>26.551715603489516</v>
      </c>
      <c r="U7129" s="6">
        <f t="shared" si="861"/>
        <v>31.43809840908542</v>
      </c>
      <c r="V7129" s="6">
        <f t="shared" si="862"/>
        <v>31.43809840908542</v>
      </c>
    </row>
    <row r="7130" spans="1:22">
      <c r="A7130" s="12">
        <f t="shared" si="856"/>
        <v>0</v>
      </c>
      <c r="B7130" t="str">
        <f>YEAR(C7130)&amp;VLOOKUP(MONTH(C7130),lookup!$G$2:$N$13,8)</f>
        <v>2027M10</v>
      </c>
      <c r="C7130" s="7">
        <f t="shared" si="858"/>
        <v>46667</v>
      </c>
      <c r="D7130" s="126">
        <v>0</v>
      </c>
      <c r="E7130">
        <f t="shared" si="855"/>
        <v>0</v>
      </c>
      <c r="F7130" s="126">
        <v>0</v>
      </c>
      <c r="G7130">
        <f t="shared" si="857"/>
        <v>0</v>
      </c>
      <c r="H7130">
        <f t="shared" si="853"/>
        <v>0</v>
      </c>
      <c r="I7130">
        <f t="shared" si="854"/>
        <v>0</v>
      </c>
      <c r="J7130">
        <f t="shared" si="852"/>
        <v>0</v>
      </c>
      <c r="K7130" s="66"/>
      <c r="M7130" s="66"/>
      <c r="Q7130" s="66"/>
      <c r="S7130" s="6">
        <f t="shared" si="859"/>
        <v>26.574047419739042</v>
      </c>
      <c r="T7130" s="6">
        <f t="shared" si="860"/>
        <v>26.574047419739042</v>
      </c>
      <c r="U7130" s="6">
        <f t="shared" si="861"/>
        <v>31.462935020901433</v>
      </c>
      <c r="V7130" s="6">
        <f t="shared" si="862"/>
        <v>31.462935020901433</v>
      </c>
    </row>
    <row r="7131" spans="1:22">
      <c r="A7131" s="12">
        <f t="shared" si="856"/>
        <v>0</v>
      </c>
      <c r="B7131" t="str">
        <f>YEAR(C7131)&amp;VLOOKUP(MONTH(C7131),lookup!$G$2:$N$13,8)</f>
        <v>2027M10</v>
      </c>
      <c r="C7131" s="7">
        <f t="shared" si="858"/>
        <v>46668</v>
      </c>
      <c r="D7131" s="126">
        <v>0</v>
      </c>
      <c r="E7131">
        <f t="shared" si="855"/>
        <v>0</v>
      </c>
      <c r="F7131" s="126">
        <v>0</v>
      </c>
      <c r="G7131">
        <f t="shared" si="857"/>
        <v>0</v>
      </c>
      <c r="H7131">
        <f t="shared" si="853"/>
        <v>0</v>
      </c>
      <c r="I7131">
        <f t="shared" si="854"/>
        <v>0</v>
      </c>
      <c r="J7131">
        <f t="shared" si="852"/>
        <v>0</v>
      </c>
      <c r="K7131" s="66"/>
      <c r="M7131" s="66"/>
      <c r="Q7131" s="66"/>
      <c r="S7131" s="6">
        <f t="shared" si="859"/>
        <v>26.592463253438439</v>
      </c>
      <c r="T7131" s="6">
        <f t="shared" si="860"/>
        <v>26.592463253438439</v>
      </c>
      <c r="U7131" s="6">
        <f t="shared" si="861"/>
        <v>31.484106193896345</v>
      </c>
      <c r="V7131" s="6">
        <f t="shared" si="862"/>
        <v>31.484106193896345</v>
      </c>
    </row>
    <row r="7132" spans="1:22">
      <c r="A7132" s="12">
        <f t="shared" si="856"/>
        <v>0</v>
      </c>
      <c r="B7132" t="str">
        <f>YEAR(C7132)&amp;VLOOKUP(MONTH(C7132),lookup!$G$2:$N$13,8)</f>
        <v>2027M10</v>
      </c>
      <c r="C7132" s="7">
        <f t="shared" si="858"/>
        <v>46669</v>
      </c>
      <c r="D7132" s="126">
        <v>0</v>
      </c>
      <c r="E7132">
        <f t="shared" si="855"/>
        <v>0</v>
      </c>
      <c r="F7132" s="126">
        <v>0</v>
      </c>
      <c r="G7132">
        <f t="shared" si="857"/>
        <v>0</v>
      </c>
      <c r="H7132">
        <f t="shared" si="853"/>
        <v>0</v>
      </c>
      <c r="I7132">
        <f t="shared" si="854"/>
        <v>0</v>
      </c>
      <c r="J7132">
        <f t="shared" si="852"/>
        <v>0</v>
      </c>
      <c r="K7132" s="66"/>
      <c r="M7132" s="66"/>
      <c r="Q7132" s="66"/>
      <c r="S7132" s="6">
        <f t="shared" si="859"/>
        <v>26.622246555405059</v>
      </c>
      <c r="T7132" s="6">
        <f t="shared" si="860"/>
        <v>26.622246555405059</v>
      </c>
      <c r="U7132" s="6">
        <f t="shared" si="861"/>
        <v>31.512129101106758</v>
      </c>
      <c r="V7132" s="6">
        <f t="shared" si="862"/>
        <v>31.512129101106758</v>
      </c>
    </row>
    <row r="7133" spans="1:22">
      <c r="A7133" s="12">
        <f t="shared" si="856"/>
        <v>0</v>
      </c>
      <c r="B7133" t="str">
        <f>YEAR(C7133)&amp;VLOOKUP(MONTH(C7133),lookup!$G$2:$N$13,8)</f>
        <v>2027M10</v>
      </c>
      <c r="C7133" s="7">
        <f t="shared" si="858"/>
        <v>46670</v>
      </c>
      <c r="D7133" s="126">
        <v>0</v>
      </c>
      <c r="E7133">
        <f t="shared" si="855"/>
        <v>0</v>
      </c>
      <c r="F7133" s="126">
        <v>0</v>
      </c>
      <c r="G7133">
        <f t="shared" si="857"/>
        <v>0</v>
      </c>
      <c r="H7133">
        <f t="shared" si="853"/>
        <v>0</v>
      </c>
      <c r="I7133">
        <f t="shared" si="854"/>
        <v>0</v>
      </c>
      <c r="J7133">
        <f t="shared" si="852"/>
        <v>0</v>
      </c>
      <c r="K7133" s="66"/>
      <c r="M7133" s="66"/>
      <c r="Q7133" s="66"/>
      <c r="S7133" s="6">
        <f t="shared" si="859"/>
        <v>26.653866491387362</v>
      </c>
      <c r="T7133" s="6">
        <f t="shared" si="860"/>
        <v>26.653866491387362</v>
      </c>
      <c r="U7133" s="6">
        <f t="shared" si="861"/>
        <v>31.548837003327264</v>
      </c>
      <c r="V7133" s="6">
        <f t="shared" si="862"/>
        <v>31.548837003327264</v>
      </c>
    </row>
    <row r="7134" spans="1:22">
      <c r="A7134" s="12">
        <f t="shared" si="856"/>
        <v>0</v>
      </c>
      <c r="B7134" t="str">
        <f>YEAR(C7134)&amp;VLOOKUP(MONTH(C7134),lookup!$G$2:$N$13,8)</f>
        <v>2027M10</v>
      </c>
      <c r="C7134" s="7">
        <f t="shared" si="858"/>
        <v>46671</v>
      </c>
      <c r="D7134" s="126">
        <v>0</v>
      </c>
      <c r="E7134">
        <f t="shared" si="855"/>
        <v>0</v>
      </c>
      <c r="F7134" s="126">
        <v>0</v>
      </c>
      <c r="G7134">
        <f t="shared" si="857"/>
        <v>0</v>
      </c>
      <c r="H7134">
        <f t="shared" si="853"/>
        <v>0</v>
      </c>
      <c r="I7134">
        <f t="shared" si="854"/>
        <v>0</v>
      </c>
      <c r="J7134">
        <f t="shared" si="852"/>
        <v>0</v>
      </c>
      <c r="K7134" s="66"/>
      <c r="M7134" s="66"/>
      <c r="Q7134" s="66"/>
      <c r="S7134" s="6">
        <f t="shared" si="859"/>
        <v>26.685197736891769</v>
      </c>
      <c r="T7134" s="6">
        <f t="shared" si="860"/>
        <v>26.685197736891769</v>
      </c>
      <c r="U7134" s="6">
        <f t="shared" si="861"/>
        <v>31.584803270436236</v>
      </c>
      <c r="V7134" s="6">
        <f t="shared" si="862"/>
        <v>31.584803270436236</v>
      </c>
    </row>
    <row r="7135" spans="1:22">
      <c r="A7135" s="12">
        <f t="shared" si="856"/>
        <v>0</v>
      </c>
      <c r="B7135" t="str">
        <f>YEAR(C7135)&amp;VLOOKUP(MONTH(C7135),lookup!$G$2:$N$13,8)</f>
        <v>2027M10</v>
      </c>
      <c r="C7135" s="7">
        <f t="shared" si="858"/>
        <v>46672</v>
      </c>
      <c r="D7135" s="126">
        <v>0</v>
      </c>
      <c r="E7135">
        <f t="shared" si="855"/>
        <v>0</v>
      </c>
      <c r="F7135" s="126">
        <v>0</v>
      </c>
      <c r="G7135">
        <f t="shared" si="857"/>
        <v>0</v>
      </c>
      <c r="H7135">
        <f t="shared" si="853"/>
        <v>0</v>
      </c>
      <c r="I7135">
        <f t="shared" si="854"/>
        <v>0</v>
      </c>
      <c r="J7135">
        <f t="shared" si="852"/>
        <v>0</v>
      </c>
      <c r="K7135" s="66"/>
      <c r="M7135" s="66"/>
      <c r="Q7135" s="66"/>
      <c r="S7135" s="6">
        <f t="shared" si="859"/>
        <v>26.715493333200971</v>
      </c>
      <c r="T7135" s="6">
        <f t="shared" si="860"/>
        <v>26.715493333200971</v>
      </c>
      <c r="U7135" s="6">
        <f t="shared" si="861"/>
        <v>31.620239489338029</v>
      </c>
      <c r="V7135" s="6">
        <f t="shared" si="862"/>
        <v>31.620239489338029</v>
      </c>
    </row>
    <row r="7136" spans="1:22">
      <c r="A7136" s="12">
        <f t="shared" si="856"/>
        <v>0</v>
      </c>
      <c r="B7136" t="str">
        <f>YEAR(C7136)&amp;VLOOKUP(MONTH(C7136),lookup!$G$2:$N$13,8)</f>
        <v>2027M10</v>
      </c>
      <c r="C7136" s="7">
        <f t="shared" si="858"/>
        <v>46673</v>
      </c>
      <c r="D7136" s="126">
        <v>0</v>
      </c>
      <c r="E7136">
        <f t="shared" si="855"/>
        <v>0</v>
      </c>
      <c r="F7136" s="126">
        <v>0</v>
      </c>
      <c r="G7136">
        <f t="shared" si="857"/>
        <v>0</v>
      </c>
      <c r="H7136">
        <f t="shared" si="853"/>
        <v>0</v>
      </c>
      <c r="I7136">
        <f t="shared" si="854"/>
        <v>0</v>
      </c>
      <c r="J7136">
        <f t="shared" ref="J7136:J7199" si="863">INDEX(L:AW,MATCH(C7136,C:C,0),MATCH($J$1,$L$1:$AW$1,0))*(IF(K7136=$S$1,1,IF(M7136=$S$1,1,IF(O7136=$S$1,1,IF(Q7136=$S$1,1,0)))))</f>
        <v>0</v>
      </c>
      <c r="K7136" s="66"/>
      <c r="M7136" s="66"/>
      <c r="Q7136" s="66"/>
      <c r="S7136" s="6">
        <f t="shared" si="859"/>
        <v>26.730264040261716</v>
      </c>
      <c r="T7136" s="6">
        <f t="shared" si="860"/>
        <v>26.730264040261716</v>
      </c>
      <c r="U7136" s="6">
        <f t="shared" si="861"/>
        <v>31.634698946482377</v>
      </c>
      <c r="V7136" s="6">
        <f t="shared" si="862"/>
        <v>31.634698946482377</v>
      </c>
    </row>
    <row r="7137" spans="1:22">
      <c r="A7137" s="12">
        <f t="shared" si="856"/>
        <v>0</v>
      </c>
      <c r="B7137" t="str">
        <f>YEAR(C7137)&amp;VLOOKUP(MONTH(C7137),lookup!$G$2:$N$13,8)</f>
        <v>2027M10</v>
      </c>
      <c r="C7137" s="7">
        <f t="shared" si="858"/>
        <v>46674</v>
      </c>
      <c r="D7137" s="126">
        <v>0</v>
      </c>
      <c r="E7137">
        <f t="shared" si="855"/>
        <v>0</v>
      </c>
      <c r="F7137" s="126">
        <v>0</v>
      </c>
      <c r="G7137">
        <f t="shared" si="857"/>
        <v>0</v>
      </c>
      <c r="H7137">
        <f t="shared" ref="H7137:H7200" si="864">IF(INDEX(D:D,MATCH(DATE(YEAR($C7137)-1,MONTH($C7137),DAY($C7137)),$C:$C,0),1)=0,0,(INDEX(E:E,MATCH(DATE(YEAR($C7137)-1,MONTH($C7137),DAY($C7137)),$C:$C,0),1)+INDEX(E:E,MATCH(DATE(YEAR($C7137)-2,MONTH($C7137),DAY($C7137)),$C:$C,0),1)+INDEX(E:E,MATCH(DATE(YEAR($C7137)-3,MONTH($C7137),DAY($C7137)),$C:$C,0),1)+INDEX(E:E,MATCH(DATE(YEAR($C7137)-4,MONTH($C7137),DAY($C7137)),$C:$C,0),1)+INDEX(E:E,MATCH(DATE(YEAR($C7137)-5,MONTH($C7137),DAY($C7137)),$C:$C,0),1))/5)</f>
        <v>0</v>
      </c>
      <c r="I7137">
        <f t="shared" ref="I7137:I7200" si="865">IF(INDEX(D:D,MATCH(DATE(YEAR($C7137)-1,MONTH($C7137),DAY($C7137)),$C:$C,0),1)=0,0,(INDEX(G:G,MATCH(DATE(YEAR($C7137)-1,MONTH($C7137),DAY($C7137)),$C:$C,0),1)+INDEX(G:G,MATCH(DATE(YEAR($C7137)-2,MONTH($C7137),DAY($C7137)),$C:$C,0),1)+INDEX(G:G,MATCH(DATE(YEAR($C7137)-3,MONTH($C7137),DAY($C7137)),$C:$C,0),1)+INDEX(G:G,MATCH(DATE(YEAR($C7137)-4,MONTH($C7137),DAY($C7137)),$C:$C,0),1)+INDEX(G:G,MATCH(DATE(YEAR($C7137)-5,MONTH($C7137),DAY($C7137)),$C:$C,0),1))/5)</f>
        <v>0</v>
      </c>
      <c r="J7137">
        <f t="shared" si="863"/>
        <v>0</v>
      </c>
      <c r="K7137" s="66"/>
      <c r="M7137" s="66"/>
      <c r="Q7137" s="66"/>
      <c r="S7137" s="6">
        <f t="shared" si="859"/>
        <v>26.755147962586204</v>
      </c>
      <c r="T7137" s="6">
        <f t="shared" si="860"/>
        <v>26.755147962586204</v>
      </c>
      <c r="U7137" s="6">
        <f t="shared" si="861"/>
        <v>31.67085084738768</v>
      </c>
      <c r="V7137" s="6">
        <f t="shared" si="862"/>
        <v>31.67085084738768</v>
      </c>
    </row>
    <row r="7138" spans="1:22">
      <c r="A7138" s="12">
        <f t="shared" si="856"/>
        <v>0</v>
      </c>
      <c r="B7138" t="str">
        <f>YEAR(C7138)&amp;VLOOKUP(MONTH(C7138),lookup!$G$2:$N$13,8)</f>
        <v>2027M10</v>
      </c>
      <c r="C7138" s="7">
        <f t="shared" si="858"/>
        <v>46675</v>
      </c>
      <c r="D7138" s="126">
        <v>0</v>
      </c>
      <c r="E7138">
        <f t="shared" si="855"/>
        <v>0</v>
      </c>
      <c r="F7138" s="126">
        <v>0</v>
      </c>
      <c r="G7138">
        <f t="shared" si="857"/>
        <v>0</v>
      </c>
      <c r="H7138">
        <f t="shared" si="864"/>
        <v>0</v>
      </c>
      <c r="I7138">
        <f t="shared" si="865"/>
        <v>0</v>
      </c>
      <c r="J7138">
        <f t="shared" si="863"/>
        <v>0</v>
      </c>
      <c r="K7138" s="66"/>
      <c r="M7138" s="66"/>
      <c r="Q7138" s="66"/>
      <c r="S7138" s="6">
        <f t="shared" si="859"/>
        <v>26.768413765054767</v>
      </c>
      <c r="T7138" s="6">
        <f t="shared" si="860"/>
        <v>26.768413765054767</v>
      </c>
      <c r="U7138" s="6">
        <f t="shared" si="861"/>
        <v>31.69073580364816</v>
      </c>
      <c r="V7138" s="6">
        <f t="shared" si="862"/>
        <v>31.69073580364816</v>
      </c>
    </row>
    <row r="7139" spans="1:22">
      <c r="A7139" s="12">
        <f t="shared" si="856"/>
        <v>0</v>
      </c>
      <c r="B7139" t="str">
        <f>YEAR(C7139)&amp;VLOOKUP(MONTH(C7139),lookup!$G$2:$N$13,8)</f>
        <v>2027M10</v>
      </c>
      <c r="C7139" s="7">
        <f t="shared" si="858"/>
        <v>46676</v>
      </c>
      <c r="D7139" s="126">
        <v>0</v>
      </c>
      <c r="E7139">
        <f t="shared" si="855"/>
        <v>0</v>
      </c>
      <c r="F7139" s="126">
        <v>0</v>
      </c>
      <c r="G7139">
        <f t="shared" si="857"/>
        <v>0</v>
      </c>
      <c r="H7139">
        <f t="shared" si="864"/>
        <v>0</v>
      </c>
      <c r="I7139">
        <f t="shared" si="865"/>
        <v>0</v>
      </c>
      <c r="J7139">
        <f t="shared" si="863"/>
        <v>0</v>
      </c>
      <c r="K7139" s="66"/>
      <c r="M7139" s="66"/>
      <c r="Q7139" s="66"/>
      <c r="S7139" s="6">
        <f t="shared" si="859"/>
        <v>26.754874515965689</v>
      </c>
      <c r="T7139" s="6">
        <f t="shared" si="860"/>
        <v>26.754874515965689</v>
      </c>
      <c r="U7139" s="6">
        <f t="shared" si="861"/>
        <v>31.683087267820348</v>
      </c>
      <c r="V7139" s="6">
        <f t="shared" si="862"/>
        <v>31.683087267820348</v>
      </c>
    </row>
    <row r="7140" spans="1:22">
      <c r="A7140" s="12">
        <f t="shared" si="856"/>
        <v>0</v>
      </c>
      <c r="B7140" t="str">
        <f>YEAR(C7140)&amp;VLOOKUP(MONTH(C7140),lookup!$G$2:$N$13,8)</f>
        <v>2027M10</v>
      </c>
      <c r="C7140" s="7">
        <f t="shared" si="858"/>
        <v>46677</v>
      </c>
      <c r="D7140" s="126">
        <v>0</v>
      </c>
      <c r="E7140">
        <f t="shared" si="855"/>
        <v>0</v>
      </c>
      <c r="F7140" s="126">
        <v>0</v>
      </c>
      <c r="G7140">
        <f t="shared" si="857"/>
        <v>0</v>
      </c>
      <c r="H7140">
        <f t="shared" si="864"/>
        <v>0</v>
      </c>
      <c r="I7140">
        <f t="shared" si="865"/>
        <v>0</v>
      </c>
      <c r="J7140">
        <f t="shared" si="863"/>
        <v>0</v>
      </c>
      <c r="K7140" s="66"/>
      <c r="M7140" s="66"/>
      <c r="Q7140" s="66"/>
      <c r="S7140" s="6">
        <f t="shared" si="859"/>
        <v>26.775553997606107</v>
      </c>
      <c r="T7140" s="6">
        <f t="shared" si="860"/>
        <v>26.775553997606107</v>
      </c>
      <c r="U7140" s="6">
        <f t="shared" si="861"/>
        <v>31.712551860750875</v>
      </c>
      <c r="V7140" s="6">
        <f t="shared" si="862"/>
        <v>31.712551860750875</v>
      </c>
    </row>
    <row r="7141" spans="1:22">
      <c r="A7141" s="12">
        <f t="shared" si="856"/>
        <v>0</v>
      </c>
      <c r="B7141" t="str">
        <f>YEAR(C7141)&amp;VLOOKUP(MONTH(C7141),lookup!$G$2:$N$13,8)</f>
        <v>2027M10</v>
      </c>
      <c r="C7141" s="7">
        <f t="shared" si="858"/>
        <v>46678</v>
      </c>
      <c r="D7141" s="126">
        <v>0</v>
      </c>
      <c r="E7141">
        <f t="shared" si="855"/>
        <v>0</v>
      </c>
      <c r="F7141" s="126">
        <v>0</v>
      </c>
      <c r="G7141">
        <f t="shared" si="857"/>
        <v>0</v>
      </c>
      <c r="H7141">
        <f t="shared" si="864"/>
        <v>0</v>
      </c>
      <c r="I7141">
        <f t="shared" si="865"/>
        <v>0</v>
      </c>
      <c r="J7141">
        <f t="shared" si="863"/>
        <v>0</v>
      </c>
      <c r="K7141" s="66"/>
      <c r="M7141" s="66"/>
      <c r="Q7141" s="66"/>
      <c r="S7141" s="6">
        <f t="shared" si="859"/>
        <v>26.803319290448492</v>
      </c>
      <c r="T7141" s="6">
        <f t="shared" si="860"/>
        <v>26.803319290448492</v>
      </c>
      <c r="U7141" s="6">
        <f t="shared" si="861"/>
        <v>31.752303874835739</v>
      </c>
      <c r="V7141" s="6">
        <f t="shared" si="862"/>
        <v>31.752303874835739</v>
      </c>
    </row>
    <row r="7142" spans="1:22">
      <c r="A7142" s="12">
        <f t="shared" si="856"/>
        <v>0</v>
      </c>
      <c r="B7142" t="str">
        <f>YEAR(C7142)&amp;VLOOKUP(MONTH(C7142),lookup!$G$2:$N$13,8)</f>
        <v>2027M10</v>
      </c>
      <c r="C7142" s="7">
        <f t="shared" si="858"/>
        <v>46679</v>
      </c>
      <c r="D7142" s="126">
        <v>0</v>
      </c>
      <c r="E7142">
        <f t="shared" si="855"/>
        <v>0</v>
      </c>
      <c r="F7142" s="126">
        <v>0</v>
      </c>
      <c r="G7142">
        <f t="shared" si="857"/>
        <v>0</v>
      </c>
      <c r="H7142">
        <f t="shared" si="864"/>
        <v>0</v>
      </c>
      <c r="I7142">
        <f t="shared" si="865"/>
        <v>0</v>
      </c>
      <c r="J7142">
        <f t="shared" si="863"/>
        <v>0</v>
      </c>
      <c r="K7142" s="66"/>
      <c r="M7142" s="66"/>
      <c r="Q7142" s="66"/>
      <c r="S7142" s="6">
        <f t="shared" si="859"/>
        <v>26.838428654765654</v>
      </c>
      <c r="T7142" s="6">
        <f t="shared" si="860"/>
        <v>26.838428654765654</v>
      </c>
      <c r="U7142" s="6">
        <f t="shared" si="861"/>
        <v>31.793166610747097</v>
      </c>
      <c r="V7142" s="6">
        <f t="shared" si="862"/>
        <v>31.793166610747097</v>
      </c>
    </row>
    <row r="7143" spans="1:22">
      <c r="A7143" s="12">
        <f t="shared" si="856"/>
        <v>0</v>
      </c>
      <c r="B7143" t="str">
        <f>YEAR(C7143)&amp;VLOOKUP(MONTH(C7143),lookup!$G$2:$N$13,8)</f>
        <v>2027M10</v>
      </c>
      <c r="C7143" s="7">
        <f t="shared" si="858"/>
        <v>46680</v>
      </c>
      <c r="D7143" s="126">
        <v>0</v>
      </c>
      <c r="E7143">
        <f t="shared" si="855"/>
        <v>0</v>
      </c>
      <c r="F7143" s="126">
        <v>0</v>
      </c>
      <c r="G7143">
        <f t="shared" si="857"/>
        <v>0</v>
      </c>
      <c r="H7143">
        <f t="shared" si="864"/>
        <v>0</v>
      </c>
      <c r="I7143">
        <f t="shared" si="865"/>
        <v>0</v>
      </c>
      <c r="J7143">
        <f t="shared" si="863"/>
        <v>0</v>
      </c>
      <c r="K7143" s="66"/>
      <c r="M7143" s="66"/>
      <c r="Q7143" s="66"/>
      <c r="S7143" s="6">
        <f t="shared" si="859"/>
        <v>26.85273139541302</v>
      </c>
      <c r="T7143" s="6">
        <f t="shared" si="860"/>
        <v>26.85273139541302</v>
      </c>
      <c r="U7143" s="6">
        <f t="shared" si="861"/>
        <v>31.821361205845072</v>
      </c>
      <c r="V7143" s="6">
        <f t="shared" si="862"/>
        <v>31.821361205845072</v>
      </c>
    </row>
    <row r="7144" spans="1:22">
      <c r="A7144" s="12">
        <f t="shared" si="856"/>
        <v>0</v>
      </c>
      <c r="B7144" t="str">
        <f>YEAR(C7144)&amp;VLOOKUP(MONTH(C7144),lookup!$G$2:$N$13,8)</f>
        <v>2027M10</v>
      </c>
      <c r="C7144" s="7">
        <f t="shared" si="858"/>
        <v>46681</v>
      </c>
      <c r="D7144" s="126">
        <v>0</v>
      </c>
      <c r="E7144">
        <f t="shared" si="855"/>
        <v>0</v>
      </c>
      <c r="F7144" s="126">
        <v>0</v>
      </c>
      <c r="G7144">
        <f t="shared" si="857"/>
        <v>0</v>
      </c>
      <c r="H7144">
        <f t="shared" si="864"/>
        <v>0</v>
      </c>
      <c r="I7144">
        <f t="shared" si="865"/>
        <v>0</v>
      </c>
      <c r="J7144">
        <f t="shared" si="863"/>
        <v>0</v>
      </c>
      <c r="K7144" s="66"/>
      <c r="M7144" s="66"/>
      <c r="Q7144" s="66"/>
      <c r="S7144" s="6">
        <f t="shared" si="859"/>
        <v>26.895408577578245</v>
      </c>
      <c r="T7144" s="6">
        <f t="shared" si="860"/>
        <v>26.895408577578245</v>
      </c>
      <c r="U7144" s="6">
        <f t="shared" si="861"/>
        <v>31.868558224506899</v>
      </c>
      <c r="V7144" s="6">
        <f t="shared" si="862"/>
        <v>31.868558224506899</v>
      </c>
    </row>
    <row r="7145" spans="1:22">
      <c r="A7145" s="12">
        <f t="shared" si="856"/>
        <v>0</v>
      </c>
      <c r="B7145" t="str">
        <f>YEAR(C7145)&amp;VLOOKUP(MONTH(C7145),lookup!$G$2:$N$13,8)</f>
        <v>2027M10</v>
      </c>
      <c r="C7145" s="7">
        <f t="shared" si="858"/>
        <v>46682</v>
      </c>
      <c r="D7145" s="126">
        <v>0</v>
      </c>
      <c r="E7145">
        <f t="shared" si="855"/>
        <v>0</v>
      </c>
      <c r="F7145" s="126">
        <v>0</v>
      </c>
      <c r="G7145">
        <f t="shared" si="857"/>
        <v>0</v>
      </c>
      <c r="H7145">
        <f t="shared" si="864"/>
        <v>0</v>
      </c>
      <c r="I7145">
        <f t="shared" si="865"/>
        <v>0</v>
      </c>
      <c r="J7145">
        <f t="shared" si="863"/>
        <v>0</v>
      </c>
      <c r="K7145" s="66"/>
      <c r="M7145" s="66"/>
      <c r="Q7145" s="66"/>
      <c r="S7145" s="6">
        <f t="shared" si="859"/>
        <v>26.918404854760684</v>
      </c>
      <c r="T7145" s="6">
        <f t="shared" si="860"/>
        <v>26.918404854760684</v>
      </c>
      <c r="U7145" s="6">
        <f t="shared" si="861"/>
        <v>31.898630316672996</v>
      </c>
      <c r="V7145" s="6">
        <f t="shared" si="862"/>
        <v>31.898630316672996</v>
      </c>
    </row>
    <row r="7146" spans="1:22">
      <c r="A7146" s="12">
        <f t="shared" si="856"/>
        <v>0</v>
      </c>
      <c r="B7146" t="str">
        <f>YEAR(C7146)&amp;VLOOKUP(MONTH(C7146),lookup!$G$2:$N$13,8)</f>
        <v>2027M10</v>
      </c>
      <c r="C7146" s="7">
        <f t="shared" si="858"/>
        <v>46683</v>
      </c>
      <c r="D7146" s="126">
        <v>0</v>
      </c>
      <c r="E7146">
        <f t="shared" si="855"/>
        <v>0</v>
      </c>
      <c r="F7146" s="126">
        <v>0</v>
      </c>
      <c r="G7146">
        <f t="shared" si="857"/>
        <v>0</v>
      </c>
      <c r="H7146">
        <f t="shared" si="864"/>
        <v>0</v>
      </c>
      <c r="I7146">
        <f t="shared" si="865"/>
        <v>0</v>
      </c>
      <c r="J7146">
        <f t="shared" si="863"/>
        <v>0</v>
      </c>
      <c r="K7146" s="66"/>
      <c r="M7146" s="66"/>
      <c r="Q7146" s="66"/>
      <c r="S7146" s="6">
        <f t="shared" si="859"/>
        <v>26.924789434879038</v>
      </c>
      <c r="T7146" s="6">
        <f t="shared" si="860"/>
        <v>26.924789434879038</v>
      </c>
      <c r="U7146" s="6">
        <f t="shared" si="861"/>
        <v>31.910372312556756</v>
      </c>
      <c r="V7146" s="6">
        <f t="shared" si="862"/>
        <v>31.910372312556756</v>
      </c>
    </row>
    <row r="7147" spans="1:22">
      <c r="A7147" s="12">
        <f t="shared" si="856"/>
        <v>0</v>
      </c>
      <c r="B7147" t="str">
        <f>YEAR(C7147)&amp;VLOOKUP(MONTH(C7147),lookup!$G$2:$N$13,8)</f>
        <v>2027M10</v>
      </c>
      <c r="C7147" s="7">
        <f t="shared" si="858"/>
        <v>46684</v>
      </c>
      <c r="D7147" s="126">
        <v>0</v>
      </c>
      <c r="E7147">
        <f t="shared" si="855"/>
        <v>0</v>
      </c>
      <c r="F7147" s="126">
        <v>0</v>
      </c>
      <c r="G7147">
        <f t="shared" si="857"/>
        <v>0</v>
      </c>
      <c r="H7147">
        <f t="shared" si="864"/>
        <v>0</v>
      </c>
      <c r="I7147">
        <f t="shared" si="865"/>
        <v>0</v>
      </c>
      <c r="J7147">
        <f t="shared" si="863"/>
        <v>0</v>
      </c>
      <c r="K7147" s="66"/>
      <c r="M7147" s="66"/>
      <c r="Q7147" s="66"/>
      <c r="S7147" s="6">
        <f t="shared" si="859"/>
        <v>26.937466266888283</v>
      </c>
      <c r="T7147" s="6">
        <f t="shared" si="860"/>
        <v>26.937466266888283</v>
      </c>
      <c r="U7147" s="6">
        <f t="shared" si="861"/>
        <v>31.927115916301766</v>
      </c>
      <c r="V7147" s="6">
        <f t="shared" si="862"/>
        <v>31.927115916301766</v>
      </c>
    </row>
    <row r="7148" spans="1:22">
      <c r="A7148" s="12">
        <f t="shared" si="856"/>
        <v>0</v>
      </c>
      <c r="B7148" t="str">
        <f>YEAR(C7148)&amp;VLOOKUP(MONTH(C7148),lookup!$G$2:$N$13,8)</f>
        <v>2027M10</v>
      </c>
      <c r="C7148" s="7">
        <f t="shared" si="858"/>
        <v>46685</v>
      </c>
      <c r="D7148" s="126">
        <v>0</v>
      </c>
      <c r="E7148">
        <f t="shared" si="855"/>
        <v>0</v>
      </c>
      <c r="F7148" s="126">
        <v>0</v>
      </c>
      <c r="G7148">
        <f t="shared" si="857"/>
        <v>0</v>
      </c>
      <c r="H7148">
        <f t="shared" si="864"/>
        <v>0</v>
      </c>
      <c r="I7148">
        <f t="shared" si="865"/>
        <v>0</v>
      </c>
      <c r="J7148">
        <f t="shared" si="863"/>
        <v>0</v>
      </c>
      <c r="K7148" s="66"/>
      <c r="M7148" s="66"/>
      <c r="Q7148" s="66"/>
      <c r="S7148" s="6">
        <f t="shared" si="859"/>
        <v>26.932357530653157</v>
      </c>
      <c r="T7148" s="6">
        <f t="shared" si="860"/>
        <v>26.932357530653157</v>
      </c>
      <c r="U7148" s="6">
        <f t="shared" si="861"/>
        <v>31.926520864435656</v>
      </c>
      <c r="V7148" s="6">
        <f t="shared" si="862"/>
        <v>31.926520864435656</v>
      </c>
    </row>
    <row r="7149" spans="1:22">
      <c r="A7149" s="12">
        <f t="shared" si="856"/>
        <v>0</v>
      </c>
      <c r="B7149" t="str">
        <f>YEAR(C7149)&amp;VLOOKUP(MONTH(C7149),lookup!$G$2:$N$13,8)</f>
        <v>2027M10</v>
      </c>
      <c r="C7149" s="7">
        <f t="shared" si="858"/>
        <v>46686</v>
      </c>
      <c r="D7149" s="126">
        <v>0</v>
      </c>
      <c r="E7149">
        <f t="shared" ref="E7149:E7212" si="866">AVERAGE(SUM(D7142:D7149)/8,SUM(D7144:D7149)/6)</f>
        <v>0</v>
      </c>
      <c r="F7149" s="126">
        <v>0</v>
      </c>
      <c r="G7149">
        <f t="shared" si="857"/>
        <v>0</v>
      </c>
      <c r="H7149">
        <f t="shared" si="864"/>
        <v>0</v>
      </c>
      <c r="I7149">
        <f t="shared" si="865"/>
        <v>0</v>
      </c>
      <c r="J7149">
        <f t="shared" si="863"/>
        <v>0</v>
      </c>
      <c r="K7149" s="66"/>
      <c r="M7149" s="66"/>
      <c r="Q7149" s="66"/>
      <c r="S7149" s="6">
        <f t="shared" si="859"/>
        <v>26.954567949571498</v>
      </c>
      <c r="T7149" s="6">
        <f t="shared" si="860"/>
        <v>26.954567949571498</v>
      </c>
      <c r="U7149" s="6">
        <f t="shared" si="861"/>
        <v>31.957175133018371</v>
      </c>
      <c r="V7149" s="6">
        <f t="shared" si="862"/>
        <v>31.957175133018371</v>
      </c>
    </row>
    <row r="7150" spans="1:22">
      <c r="A7150" s="12">
        <f t="shared" si="856"/>
        <v>0</v>
      </c>
      <c r="B7150" t="str">
        <f>YEAR(C7150)&amp;VLOOKUP(MONTH(C7150),lookup!$G$2:$N$13,8)</f>
        <v>2027M10</v>
      </c>
      <c r="C7150" s="7">
        <f t="shared" si="858"/>
        <v>46687</v>
      </c>
      <c r="D7150" s="126">
        <v>0</v>
      </c>
      <c r="E7150">
        <f t="shared" si="866"/>
        <v>0</v>
      </c>
      <c r="F7150" s="126">
        <v>0</v>
      </c>
      <c r="G7150">
        <f t="shared" si="857"/>
        <v>0</v>
      </c>
      <c r="H7150">
        <f t="shared" si="864"/>
        <v>0</v>
      </c>
      <c r="I7150">
        <f t="shared" si="865"/>
        <v>0</v>
      </c>
      <c r="J7150">
        <f t="shared" si="863"/>
        <v>0</v>
      </c>
      <c r="K7150" s="66"/>
      <c r="M7150" s="66"/>
      <c r="Q7150" s="66"/>
      <c r="S7150" s="6">
        <f t="shared" si="859"/>
        <v>26.970318041661749</v>
      </c>
      <c r="T7150" s="6">
        <f t="shared" si="860"/>
        <v>26.970318041661749</v>
      </c>
      <c r="U7150" s="6">
        <f t="shared" si="861"/>
        <v>31.982460505855251</v>
      </c>
      <c r="V7150" s="6">
        <f t="shared" si="862"/>
        <v>31.982460505855251</v>
      </c>
    </row>
    <row r="7151" spans="1:22">
      <c r="A7151" s="12">
        <f t="shared" si="856"/>
        <v>0</v>
      </c>
      <c r="B7151" t="str">
        <f>YEAR(C7151)&amp;VLOOKUP(MONTH(C7151),lookup!$G$2:$N$13,8)</f>
        <v>2027M10</v>
      </c>
      <c r="C7151" s="7">
        <f t="shared" si="858"/>
        <v>46688</v>
      </c>
      <c r="D7151" s="126">
        <v>0</v>
      </c>
      <c r="E7151">
        <f t="shared" si="866"/>
        <v>0</v>
      </c>
      <c r="F7151" s="126">
        <v>0</v>
      </c>
      <c r="G7151">
        <f t="shared" si="857"/>
        <v>0</v>
      </c>
      <c r="H7151">
        <f t="shared" si="864"/>
        <v>0</v>
      </c>
      <c r="I7151">
        <f t="shared" si="865"/>
        <v>0</v>
      </c>
      <c r="J7151">
        <f t="shared" si="863"/>
        <v>0</v>
      </c>
      <c r="K7151" s="66"/>
      <c r="M7151" s="66"/>
      <c r="Q7151" s="66"/>
      <c r="S7151" s="6">
        <f t="shared" si="859"/>
        <v>26.997148913831545</v>
      </c>
      <c r="T7151" s="6">
        <f t="shared" si="860"/>
        <v>26.997148913831545</v>
      </c>
      <c r="U7151" s="6">
        <f t="shared" si="861"/>
        <v>32.018758783056072</v>
      </c>
      <c r="V7151" s="6">
        <f t="shared" si="862"/>
        <v>32.018758783056072</v>
      </c>
    </row>
    <row r="7152" spans="1:22">
      <c r="A7152" s="12">
        <f t="shared" ref="A7152:A7215" si="867">IF(D7152+D7153=D7152,IF(D7152+D7153&gt;0,1,0),0)</f>
        <v>0</v>
      </c>
      <c r="B7152" t="str">
        <f>YEAR(C7152)&amp;VLOOKUP(MONTH(C7152),lookup!$G$2:$N$13,8)</f>
        <v>2027M10</v>
      </c>
      <c r="C7152" s="7">
        <f t="shared" si="858"/>
        <v>46689</v>
      </c>
      <c r="D7152" s="126">
        <v>0</v>
      </c>
      <c r="E7152">
        <f t="shared" si="866"/>
        <v>0</v>
      </c>
      <c r="F7152" s="126">
        <v>0</v>
      </c>
      <c r="G7152">
        <f t="shared" si="857"/>
        <v>0</v>
      </c>
      <c r="H7152">
        <f t="shared" si="864"/>
        <v>0</v>
      </c>
      <c r="I7152">
        <f t="shared" si="865"/>
        <v>0</v>
      </c>
      <c r="J7152">
        <f t="shared" si="863"/>
        <v>0</v>
      </c>
      <c r="K7152" s="66"/>
      <c r="M7152" s="66"/>
      <c r="Q7152" s="66"/>
      <c r="S7152" s="6">
        <f t="shared" si="859"/>
        <v>27.022417471078132</v>
      </c>
      <c r="T7152" s="6">
        <f t="shared" si="860"/>
        <v>27.022417471078132</v>
      </c>
      <c r="U7152" s="6">
        <f t="shared" si="861"/>
        <v>32.057263214207737</v>
      </c>
      <c r="V7152" s="6">
        <f t="shared" si="862"/>
        <v>32.057263214207737</v>
      </c>
    </row>
    <row r="7153" spans="1:22">
      <c r="A7153" s="12">
        <f t="shared" si="867"/>
        <v>0</v>
      </c>
      <c r="B7153" t="str">
        <f>YEAR(C7153)&amp;VLOOKUP(MONTH(C7153),lookup!$G$2:$N$13,8)</f>
        <v>2027M10</v>
      </c>
      <c r="C7153" s="7">
        <f t="shared" si="858"/>
        <v>46690</v>
      </c>
      <c r="D7153" s="126">
        <v>0</v>
      </c>
      <c r="E7153">
        <f t="shared" si="866"/>
        <v>0</v>
      </c>
      <c r="F7153" s="126">
        <v>0</v>
      </c>
      <c r="G7153">
        <f t="shared" si="857"/>
        <v>0</v>
      </c>
      <c r="H7153">
        <f t="shared" si="864"/>
        <v>0</v>
      </c>
      <c r="I7153">
        <f t="shared" si="865"/>
        <v>0</v>
      </c>
      <c r="J7153">
        <f t="shared" si="863"/>
        <v>0</v>
      </c>
      <c r="K7153" s="66"/>
      <c r="M7153" s="66"/>
      <c r="Q7153" s="66"/>
      <c r="S7153" s="6">
        <f t="shared" si="859"/>
        <v>27.074457249670491</v>
      </c>
      <c r="T7153" s="6">
        <f t="shared" si="860"/>
        <v>27.074457249670491</v>
      </c>
      <c r="U7153" s="6">
        <f t="shared" si="861"/>
        <v>32.128076768924792</v>
      </c>
      <c r="V7153" s="6">
        <f t="shared" si="862"/>
        <v>32.128076768924792</v>
      </c>
    </row>
    <row r="7154" spans="1:22">
      <c r="A7154" s="12">
        <f t="shared" si="867"/>
        <v>0</v>
      </c>
      <c r="B7154" t="str">
        <f>YEAR(C7154)&amp;VLOOKUP(MONTH(C7154),lookup!$G$2:$N$13,8)</f>
        <v>2027M10</v>
      </c>
      <c r="C7154" s="7">
        <f t="shared" si="858"/>
        <v>46691</v>
      </c>
      <c r="D7154" s="126">
        <v>0</v>
      </c>
      <c r="E7154">
        <f t="shared" si="866"/>
        <v>0</v>
      </c>
      <c r="F7154" s="126">
        <v>0</v>
      </c>
      <c r="G7154">
        <f t="shared" si="857"/>
        <v>0</v>
      </c>
      <c r="H7154">
        <f t="shared" si="864"/>
        <v>0</v>
      </c>
      <c r="I7154">
        <f t="shared" si="865"/>
        <v>0</v>
      </c>
      <c r="J7154">
        <f t="shared" si="863"/>
        <v>0</v>
      </c>
      <c r="K7154" s="66"/>
      <c r="M7154" s="66"/>
      <c r="Q7154" s="66"/>
      <c r="S7154" s="6">
        <f t="shared" si="859"/>
        <v>27.081273275067623</v>
      </c>
      <c r="T7154" s="6">
        <f t="shared" si="860"/>
        <v>27.081273275067623</v>
      </c>
      <c r="U7154" s="6">
        <f t="shared" si="861"/>
        <v>32.145555863020583</v>
      </c>
      <c r="V7154" s="6">
        <f t="shared" si="862"/>
        <v>32.145555863020583</v>
      </c>
    </row>
    <row r="7155" spans="1:22">
      <c r="A7155" s="12">
        <f t="shared" si="867"/>
        <v>0</v>
      </c>
      <c r="B7155" t="str">
        <f>YEAR(C7155)&amp;VLOOKUP(MONTH(C7155),lookup!$G$2:$N$13,8)</f>
        <v>2027M11</v>
      </c>
      <c r="C7155" s="7">
        <f t="shared" si="858"/>
        <v>46692</v>
      </c>
      <c r="D7155" s="126">
        <v>0</v>
      </c>
      <c r="E7155">
        <f t="shared" si="866"/>
        <v>0</v>
      </c>
      <c r="F7155" s="126">
        <v>0</v>
      </c>
      <c r="G7155">
        <f t="shared" si="857"/>
        <v>0</v>
      </c>
      <c r="H7155">
        <f t="shared" si="864"/>
        <v>0</v>
      </c>
      <c r="I7155">
        <f t="shared" si="865"/>
        <v>0</v>
      </c>
      <c r="J7155">
        <f t="shared" si="863"/>
        <v>0</v>
      </c>
      <c r="K7155" s="66"/>
      <c r="M7155" s="66"/>
      <c r="Q7155" s="66"/>
      <c r="S7155" s="6">
        <f t="shared" si="859"/>
        <v>27.09585419520538</v>
      </c>
      <c r="T7155" s="6">
        <f t="shared" si="860"/>
        <v>27.09585419520538</v>
      </c>
      <c r="U7155" s="6">
        <f t="shared" si="861"/>
        <v>32.165679226244933</v>
      </c>
      <c r="V7155" s="6">
        <f t="shared" si="862"/>
        <v>32.165679226244933</v>
      </c>
    </row>
    <row r="7156" spans="1:22">
      <c r="A7156" s="12">
        <f t="shared" si="867"/>
        <v>0</v>
      </c>
      <c r="B7156" t="str">
        <f>YEAR(C7156)&amp;VLOOKUP(MONTH(C7156),lookup!$G$2:$N$13,8)</f>
        <v>2027M11</v>
      </c>
      <c r="C7156" s="7">
        <f t="shared" si="858"/>
        <v>46693</v>
      </c>
      <c r="D7156" s="126">
        <v>0</v>
      </c>
      <c r="E7156">
        <f t="shared" si="866"/>
        <v>0</v>
      </c>
      <c r="F7156" s="126">
        <v>0</v>
      </c>
      <c r="G7156">
        <f t="shared" si="857"/>
        <v>0</v>
      </c>
      <c r="H7156">
        <f t="shared" si="864"/>
        <v>0</v>
      </c>
      <c r="I7156">
        <f t="shared" si="865"/>
        <v>0</v>
      </c>
      <c r="J7156">
        <f t="shared" si="863"/>
        <v>0</v>
      </c>
      <c r="K7156" s="66"/>
      <c r="M7156" s="66"/>
      <c r="Q7156" s="66"/>
      <c r="S7156" s="6">
        <f t="shared" si="859"/>
        <v>27.062944731765349</v>
      </c>
      <c r="T7156" s="6">
        <f t="shared" si="860"/>
        <v>27.062944731765349</v>
      </c>
      <c r="U7156" s="6">
        <f t="shared" si="861"/>
        <v>32.142882975845552</v>
      </c>
      <c r="V7156" s="6">
        <f t="shared" si="862"/>
        <v>32.142882975845552</v>
      </c>
    </row>
    <row r="7157" spans="1:22">
      <c r="A7157" s="12">
        <f t="shared" si="867"/>
        <v>0</v>
      </c>
      <c r="B7157" t="str">
        <f>YEAR(C7157)&amp;VLOOKUP(MONTH(C7157),lookup!$G$2:$N$13,8)</f>
        <v>2027M11</v>
      </c>
      <c r="C7157" s="7">
        <f t="shared" si="858"/>
        <v>46694</v>
      </c>
      <c r="D7157" s="126">
        <v>0</v>
      </c>
      <c r="E7157">
        <f t="shared" si="866"/>
        <v>0</v>
      </c>
      <c r="F7157" s="126">
        <v>0</v>
      </c>
      <c r="G7157">
        <f t="shared" si="857"/>
        <v>0</v>
      </c>
      <c r="H7157">
        <f t="shared" si="864"/>
        <v>0</v>
      </c>
      <c r="I7157">
        <f t="shared" si="865"/>
        <v>0</v>
      </c>
      <c r="J7157">
        <f t="shared" si="863"/>
        <v>0</v>
      </c>
      <c r="K7157" s="66"/>
      <c r="M7157" s="66"/>
      <c r="Q7157" s="66"/>
      <c r="S7157" s="6">
        <f t="shared" si="859"/>
        <v>27.050398451566014</v>
      </c>
      <c r="T7157" s="6">
        <f t="shared" si="860"/>
        <v>27.050398451566014</v>
      </c>
      <c r="U7157" s="6">
        <f t="shared" si="861"/>
        <v>32.128582062566807</v>
      </c>
      <c r="V7157" s="6">
        <f t="shared" si="862"/>
        <v>32.128582062566807</v>
      </c>
    </row>
    <row r="7158" spans="1:22">
      <c r="A7158" s="12">
        <f t="shared" si="867"/>
        <v>0</v>
      </c>
      <c r="B7158" t="str">
        <f>YEAR(C7158)&amp;VLOOKUP(MONTH(C7158),lookup!$G$2:$N$13,8)</f>
        <v>2027M11</v>
      </c>
      <c r="C7158" s="7">
        <f t="shared" si="858"/>
        <v>46695</v>
      </c>
      <c r="D7158" s="126">
        <v>0</v>
      </c>
      <c r="E7158">
        <f t="shared" si="866"/>
        <v>0</v>
      </c>
      <c r="F7158" s="126">
        <v>0</v>
      </c>
      <c r="G7158">
        <f t="shared" si="857"/>
        <v>0</v>
      </c>
      <c r="H7158">
        <f t="shared" si="864"/>
        <v>0</v>
      </c>
      <c r="I7158">
        <f t="shared" si="865"/>
        <v>0</v>
      </c>
      <c r="J7158">
        <f t="shared" si="863"/>
        <v>0</v>
      </c>
      <c r="K7158" s="66"/>
      <c r="M7158" s="66"/>
      <c r="Q7158" s="66"/>
      <c r="S7158" s="6">
        <f t="shared" si="859"/>
        <v>27.014373528866827</v>
      </c>
      <c r="T7158" s="6">
        <f t="shared" si="860"/>
        <v>27.014373528866827</v>
      </c>
      <c r="U7158" s="6">
        <f t="shared" si="861"/>
        <v>32.104349158023162</v>
      </c>
      <c r="V7158" s="6">
        <f t="shared" si="862"/>
        <v>32.104349158023162</v>
      </c>
    </row>
    <row r="7159" spans="1:22">
      <c r="A7159" s="12">
        <f t="shared" si="867"/>
        <v>0</v>
      </c>
      <c r="B7159" t="str">
        <f>YEAR(C7159)&amp;VLOOKUP(MONTH(C7159),lookup!$G$2:$N$13,8)</f>
        <v>2027M11</v>
      </c>
      <c r="C7159" s="7">
        <f t="shared" si="858"/>
        <v>46696</v>
      </c>
      <c r="D7159" s="126">
        <v>0</v>
      </c>
      <c r="E7159">
        <f t="shared" si="866"/>
        <v>0</v>
      </c>
      <c r="F7159" s="126">
        <v>0</v>
      </c>
      <c r="G7159">
        <f t="shared" si="857"/>
        <v>0</v>
      </c>
      <c r="H7159">
        <f t="shared" si="864"/>
        <v>0</v>
      </c>
      <c r="I7159">
        <f t="shared" si="865"/>
        <v>0</v>
      </c>
      <c r="J7159">
        <f t="shared" si="863"/>
        <v>0</v>
      </c>
      <c r="K7159" s="66"/>
      <c r="M7159" s="66"/>
      <c r="Q7159" s="66"/>
      <c r="S7159" s="6">
        <f t="shared" si="859"/>
        <v>26.998446136070157</v>
      </c>
      <c r="T7159" s="6">
        <f t="shared" si="860"/>
        <v>26.998446136070157</v>
      </c>
      <c r="U7159" s="6">
        <f t="shared" si="861"/>
        <v>32.086603856343388</v>
      </c>
      <c r="V7159" s="6">
        <f t="shared" si="862"/>
        <v>32.086603856343388</v>
      </c>
    </row>
    <row r="7160" spans="1:22">
      <c r="A7160" s="12">
        <f t="shared" si="867"/>
        <v>0</v>
      </c>
      <c r="B7160" t="str">
        <f>YEAR(C7160)&amp;VLOOKUP(MONTH(C7160),lookup!$G$2:$N$13,8)</f>
        <v>2027M11</v>
      </c>
      <c r="C7160" s="7">
        <f t="shared" si="858"/>
        <v>46697</v>
      </c>
      <c r="D7160" s="126">
        <v>0</v>
      </c>
      <c r="E7160">
        <f t="shared" si="866"/>
        <v>0</v>
      </c>
      <c r="F7160" s="126">
        <v>0</v>
      </c>
      <c r="G7160">
        <f t="shared" si="857"/>
        <v>0</v>
      </c>
      <c r="H7160">
        <f t="shared" si="864"/>
        <v>0</v>
      </c>
      <c r="I7160">
        <f t="shared" si="865"/>
        <v>0</v>
      </c>
      <c r="J7160">
        <f t="shared" si="863"/>
        <v>0</v>
      </c>
      <c r="K7160" s="66"/>
      <c r="M7160" s="66"/>
      <c r="Q7160" s="66"/>
      <c r="S7160" s="6">
        <f t="shared" si="859"/>
        <v>26.985657878859463</v>
      </c>
      <c r="T7160" s="6">
        <f t="shared" si="860"/>
        <v>26.985657878859463</v>
      </c>
      <c r="U7160" s="6">
        <f t="shared" si="861"/>
        <v>32.088357485515033</v>
      </c>
      <c r="V7160" s="6">
        <f t="shared" si="862"/>
        <v>32.088357485515033</v>
      </c>
    </row>
    <row r="7161" spans="1:22">
      <c r="A7161" s="12">
        <f t="shared" si="867"/>
        <v>0</v>
      </c>
      <c r="B7161" t="str">
        <f>YEAR(C7161)&amp;VLOOKUP(MONTH(C7161),lookup!$G$2:$N$13,8)</f>
        <v>2027M11</v>
      </c>
      <c r="C7161" s="7">
        <f t="shared" si="858"/>
        <v>46698</v>
      </c>
      <c r="D7161" s="126">
        <v>0</v>
      </c>
      <c r="E7161">
        <f t="shared" si="866"/>
        <v>0</v>
      </c>
      <c r="F7161" s="126">
        <v>0</v>
      </c>
      <c r="G7161">
        <f t="shared" si="857"/>
        <v>0</v>
      </c>
      <c r="H7161">
        <f t="shared" si="864"/>
        <v>0</v>
      </c>
      <c r="I7161">
        <f t="shared" si="865"/>
        <v>0</v>
      </c>
      <c r="J7161">
        <f t="shared" si="863"/>
        <v>0</v>
      </c>
      <c r="K7161" s="66"/>
      <c r="M7161" s="66"/>
      <c r="Q7161" s="66"/>
      <c r="S7161" s="6">
        <f t="shared" si="859"/>
        <v>26.98006703464582</v>
      </c>
      <c r="T7161" s="6">
        <f t="shared" si="860"/>
        <v>26.98006703464582</v>
      </c>
      <c r="U7161" s="6">
        <f t="shared" si="861"/>
        <v>32.088526252277141</v>
      </c>
      <c r="V7161" s="6">
        <f t="shared" si="862"/>
        <v>32.088526252277141</v>
      </c>
    </row>
    <row r="7162" spans="1:22">
      <c r="A7162" s="12">
        <f t="shared" si="867"/>
        <v>0</v>
      </c>
      <c r="B7162" t="str">
        <f>YEAR(C7162)&amp;VLOOKUP(MONTH(C7162),lookup!$G$2:$N$13,8)</f>
        <v>2027M11</v>
      </c>
      <c r="C7162" s="7">
        <f t="shared" si="858"/>
        <v>46699</v>
      </c>
      <c r="D7162" s="126">
        <v>0</v>
      </c>
      <c r="E7162">
        <f t="shared" si="866"/>
        <v>0</v>
      </c>
      <c r="F7162" s="126">
        <v>0</v>
      </c>
      <c r="G7162">
        <f t="shared" si="857"/>
        <v>0</v>
      </c>
      <c r="H7162">
        <f t="shared" si="864"/>
        <v>0</v>
      </c>
      <c r="I7162">
        <f t="shared" si="865"/>
        <v>0</v>
      </c>
      <c r="J7162">
        <f t="shared" si="863"/>
        <v>0</v>
      </c>
      <c r="K7162" s="66"/>
      <c r="M7162" s="66"/>
      <c r="Q7162" s="66"/>
      <c r="S7162" s="6">
        <f t="shared" si="859"/>
        <v>26.983877738024756</v>
      </c>
      <c r="T7162" s="6">
        <f t="shared" si="860"/>
        <v>26.983877738024756</v>
      </c>
      <c r="U7162" s="6">
        <f t="shared" si="861"/>
        <v>32.110570612707612</v>
      </c>
      <c r="V7162" s="6">
        <f t="shared" si="862"/>
        <v>32.110570612707612</v>
      </c>
    </row>
    <row r="7163" spans="1:22">
      <c r="A7163" s="12">
        <f t="shared" si="867"/>
        <v>0</v>
      </c>
      <c r="B7163" t="str">
        <f>YEAR(C7163)&amp;VLOOKUP(MONTH(C7163),lookup!$G$2:$N$13,8)</f>
        <v>2027M11</v>
      </c>
      <c r="C7163" s="7">
        <f t="shared" si="858"/>
        <v>46700</v>
      </c>
      <c r="D7163" s="126">
        <v>0</v>
      </c>
      <c r="E7163">
        <f t="shared" si="866"/>
        <v>0</v>
      </c>
      <c r="F7163" s="126">
        <v>0</v>
      </c>
      <c r="G7163">
        <f t="shared" si="857"/>
        <v>0</v>
      </c>
      <c r="H7163">
        <f t="shared" si="864"/>
        <v>0</v>
      </c>
      <c r="I7163">
        <f t="shared" si="865"/>
        <v>0</v>
      </c>
      <c r="J7163">
        <f t="shared" si="863"/>
        <v>0</v>
      </c>
      <c r="K7163" s="66"/>
      <c r="M7163" s="66"/>
      <c r="Q7163" s="66"/>
      <c r="S7163" s="6">
        <f t="shared" si="859"/>
        <v>27.006792646245934</v>
      </c>
      <c r="T7163" s="6">
        <f t="shared" si="860"/>
        <v>27.006792646245934</v>
      </c>
      <c r="U7163" s="6">
        <f t="shared" si="861"/>
        <v>32.144672062409199</v>
      </c>
      <c r="V7163" s="6">
        <f t="shared" si="862"/>
        <v>32.144672062409199</v>
      </c>
    </row>
    <row r="7164" spans="1:22">
      <c r="A7164" s="12">
        <f t="shared" si="867"/>
        <v>0</v>
      </c>
      <c r="B7164" t="str">
        <f>YEAR(C7164)&amp;VLOOKUP(MONTH(C7164),lookup!$G$2:$N$13,8)</f>
        <v>2027M11</v>
      </c>
      <c r="C7164" s="7">
        <f t="shared" si="858"/>
        <v>46701</v>
      </c>
      <c r="D7164" s="126">
        <v>0</v>
      </c>
      <c r="E7164">
        <f t="shared" si="866"/>
        <v>0</v>
      </c>
      <c r="F7164" s="126">
        <v>0</v>
      </c>
      <c r="G7164">
        <f t="shared" si="857"/>
        <v>0</v>
      </c>
      <c r="H7164">
        <f t="shared" si="864"/>
        <v>0</v>
      </c>
      <c r="I7164">
        <f t="shared" si="865"/>
        <v>0</v>
      </c>
      <c r="J7164">
        <f t="shared" si="863"/>
        <v>0</v>
      </c>
      <c r="K7164" s="66"/>
      <c r="M7164" s="66"/>
      <c r="Q7164" s="66"/>
      <c r="S7164" s="6">
        <f t="shared" si="859"/>
        <v>27.027332894275919</v>
      </c>
      <c r="T7164" s="6">
        <f t="shared" si="860"/>
        <v>27.027332894275919</v>
      </c>
      <c r="U7164" s="6">
        <f t="shared" si="861"/>
        <v>32.182402218735625</v>
      </c>
      <c r="V7164" s="6">
        <f t="shared" si="862"/>
        <v>32.182402218735625</v>
      </c>
    </row>
    <row r="7165" spans="1:22">
      <c r="A7165" s="12">
        <f t="shared" si="867"/>
        <v>0</v>
      </c>
      <c r="B7165" t="str">
        <f>YEAR(C7165)&amp;VLOOKUP(MONTH(C7165),lookup!$G$2:$N$13,8)</f>
        <v>2027M11</v>
      </c>
      <c r="C7165" s="7">
        <f t="shared" si="858"/>
        <v>46702</v>
      </c>
      <c r="D7165" s="126">
        <v>0</v>
      </c>
      <c r="E7165">
        <f t="shared" si="866"/>
        <v>0</v>
      </c>
      <c r="F7165" s="126">
        <v>0</v>
      </c>
      <c r="G7165">
        <f t="shared" si="857"/>
        <v>0</v>
      </c>
      <c r="H7165">
        <f t="shared" si="864"/>
        <v>0</v>
      </c>
      <c r="I7165">
        <f t="shared" si="865"/>
        <v>0</v>
      </c>
      <c r="J7165">
        <f t="shared" si="863"/>
        <v>0</v>
      </c>
      <c r="K7165" s="66"/>
      <c r="M7165" s="66"/>
      <c r="Q7165" s="66"/>
      <c r="S7165" s="6">
        <f t="shared" si="859"/>
        <v>27.038906428380727</v>
      </c>
      <c r="T7165" s="6">
        <f t="shared" si="860"/>
        <v>27.038906428380727</v>
      </c>
      <c r="U7165" s="6">
        <f t="shared" si="861"/>
        <v>32.209877096572178</v>
      </c>
      <c r="V7165" s="6">
        <f t="shared" si="862"/>
        <v>32.209877096572178</v>
      </c>
    </row>
    <row r="7166" spans="1:22">
      <c r="A7166" s="12">
        <f t="shared" si="867"/>
        <v>0</v>
      </c>
      <c r="B7166" t="str">
        <f>YEAR(C7166)&amp;VLOOKUP(MONTH(C7166),lookup!$G$2:$N$13,8)</f>
        <v>2027M11</v>
      </c>
      <c r="C7166" s="7">
        <f t="shared" si="858"/>
        <v>46703</v>
      </c>
      <c r="D7166" s="126">
        <v>0</v>
      </c>
      <c r="E7166">
        <f t="shared" si="866"/>
        <v>0</v>
      </c>
      <c r="F7166" s="126">
        <v>0</v>
      </c>
      <c r="G7166">
        <f t="shared" si="857"/>
        <v>0</v>
      </c>
      <c r="H7166">
        <f t="shared" si="864"/>
        <v>0</v>
      </c>
      <c r="I7166">
        <f t="shared" si="865"/>
        <v>0</v>
      </c>
      <c r="J7166">
        <f t="shared" si="863"/>
        <v>0</v>
      </c>
      <c r="K7166" s="66"/>
      <c r="M7166" s="66"/>
      <c r="Q7166" s="66"/>
      <c r="S7166" s="6">
        <f t="shared" si="859"/>
        <v>27.061654136727121</v>
      </c>
      <c r="T7166" s="6">
        <f t="shared" si="860"/>
        <v>27.061654136727121</v>
      </c>
      <c r="U7166" s="6">
        <f t="shared" si="861"/>
        <v>32.24829834654588</v>
      </c>
      <c r="V7166" s="6">
        <f t="shared" si="862"/>
        <v>32.24829834654588</v>
      </c>
    </row>
    <row r="7167" spans="1:22">
      <c r="A7167" s="12">
        <f t="shared" si="867"/>
        <v>0</v>
      </c>
      <c r="B7167" t="str">
        <f>YEAR(C7167)&amp;VLOOKUP(MONTH(C7167),lookup!$G$2:$N$13,8)</f>
        <v>2027M11</v>
      </c>
      <c r="C7167" s="7">
        <f t="shared" si="858"/>
        <v>46704</v>
      </c>
      <c r="D7167" s="126">
        <v>0</v>
      </c>
      <c r="E7167">
        <f t="shared" si="866"/>
        <v>0</v>
      </c>
      <c r="F7167" s="126">
        <v>0</v>
      </c>
      <c r="G7167">
        <f t="shared" si="857"/>
        <v>0</v>
      </c>
      <c r="H7167">
        <f t="shared" si="864"/>
        <v>0</v>
      </c>
      <c r="I7167">
        <f t="shared" si="865"/>
        <v>0</v>
      </c>
      <c r="J7167">
        <f t="shared" si="863"/>
        <v>0</v>
      </c>
      <c r="K7167" s="66"/>
      <c r="M7167" s="66"/>
      <c r="Q7167" s="66"/>
      <c r="S7167" s="6">
        <f t="shared" si="859"/>
        <v>27.06718006253201</v>
      </c>
      <c r="T7167" s="6">
        <f t="shared" si="860"/>
        <v>27.06718006253201</v>
      </c>
      <c r="U7167" s="6">
        <f t="shared" si="861"/>
        <v>32.266502389713366</v>
      </c>
      <c r="V7167" s="6">
        <f t="shared" si="862"/>
        <v>32.266502389713366</v>
      </c>
    </row>
    <row r="7168" spans="1:22">
      <c r="A7168" s="12">
        <f t="shared" si="867"/>
        <v>0</v>
      </c>
      <c r="B7168" t="str">
        <f>YEAR(C7168)&amp;VLOOKUP(MONTH(C7168),lookup!$G$2:$N$13,8)</f>
        <v>2027M11</v>
      </c>
      <c r="C7168" s="7">
        <f t="shared" si="858"/>
        <v>46705</v>
      </c>
      <c r="D7168" s="126">
        <v>0</v>
      </c>
      <c r="E7168">
        <f t="shared" si="866"/>
        <v>0</v>
      </c>
      <c r="F7168" s="126">
        <v>0</v>
      </c>
      <c r="G7168">
        <f t="shared" si="857"/>
        <v>0</v>
      </c>
      <c r="H7168">
        <f t="shared" si="864"/>
        <v>0</v>
      </c>
      <c r="I7168">
        <f t="shared" si="865"/>
        <v>0</v>
      </c>
      <c r="J7168">
        <f t="shared" si="863"/>
        <v>0</v>
      </c>
      <c r="K7168" s="66"/>
      <c r="M7168" s="66"/>
      <c r="Q7168" s="66"/>
      <c r="S7168" s="6">
        <f t="shared" si="859"/>
        <v>27.089783093309698</v>
      </c>
      <c r="T7168" s="6">
        <f t="shared" si="860"/>
        <v>27.089783093309698</v>
      </c>
      <c r="U7168" s="6">
        <f t="shared" si="861"/>
        <v>32.30556607496105</v>
      </c>
      <c r="V7168" s="6">
        <f t="shared" si="862"/>
        <v>32.30556607496105</v>
      </c>
    </row>
    <row r="7169" spans="1:22">
      <c r="A7169" s="12">
        <f t="shared" si="867"/>
        <v>0</v>
      </c>
      <c r="B7169" t="str">
        <f>YEAR(C7169)&amp;VLOOKUP(MONTH(C7169),lookup!$G$2:$N$13,8)</f>
        <v>2027M11</v>
      </c>
      <c r="C7169" s="7">
        <f t="shared" si="858"/>
        <v>46706</v>
      </c>
      <c r="D7169" s="126">
        <v>0</v>
      </c>
      <c r="E7169">
        <f t="shared" si="866"/>
        <v>0</v>
      </c>
      <c r="F7169" s="126">
        <v>0</v>
      </c>
      <c r="G7169">
        <f t="shared" si="857"/>
        <v>0</v>
      </c>
      <c r="H7169">
        <f t="shared" si="864"/>
        <v>0</v>
      </c>
      <c r="I7169">
        <f t="shared" si="865"/>
        <v>0</v>
      </c>
      <c r="J7169">
        <f t="shared" si="863"/>
        <v>0</v>
      </c>
      <c r="K7169" s="66"/>
      <c r="M7169" s="66"/>
      <c r="Q7169" s="66"/>
      <c r="S7169" s="6">
        <f t="shared" si="859"/>
        <v>27.095213716815714</v>
      </c>
      <c r="T7169" s="6">
        <f t="shared" si="860"/>
        <v>27.095213716815714</v>
      </c>
      <c r="U7169" s="6">
        <f t="shared" si="861"/>
        <v>32.323090554799329</v>
      </c>
      <c r="V7169" s="6">
        <f t="shared" si="862"/>
        <v>32.323090554799329</v>
      </c>
    </row>
    <row r="7170" spans="1:22">
      <c r="A7170" s="12">
        <f t="shared" si="867"/>
        <v>0</v>
      </c>
      <c r="B7170" t="str">
        <f>YEAR(C7170)&amp;VLOOKUP(MONTH(C7170),lookup!$G$2:$N$13,8)</f>
        <v>2027M11</v>
      </c>
      <c r="C7170" s="7">
        <f t="shared" si="858"/>
        <v>46707</v>
      </c>
      <c r="D7170" s="126">
        <v>0</v>
      </c>
      <c r="E7170">
        <f t="shared" si="866"/>
        <v>0</v>
      </c>
      <c r="F7170" s="126">
        <v>0</v>
      </c>
      <c r="G7170">
        <f t="shared" si="857"/>
        <v>0</v>
      </c>
      <c r="H7170">
        <f t="shared" si="864"/>
        <v>0</v>
      </c>
      <c r="I7170">
        <f t="shared" si="865"/>
        <v>0</v>
      </c>
      <c r="J7170">
        <f t="shared" si="863"/>
        <v>0</v>
      </c>
      <c r="K7170" s="66"/>
      <c r="M7170" s="66"/>
      <c r="Q7170" s="66"/>
      <c r="S7170" s="6">
        <f t="shared" si="859"/>
        <v>27.109425742073121</v>
      </c>
      <c r="T7170" s="6">
        <f t="shared" si="860"/>
        <v>27.109425742073121</v>
      </c>
      <c r="U7170" s="6">
        <f t="shared" si="861"/>
        <v>32.352367971569187</v>
      </c>
      <c r="V7170" s="6">
        <f t="shared" si="862"/>
        <v>32.352367971569187</v>
      </c>
    </row>
    <row r="7171" spans="1:22">
      <c r="A7171" s="12">
        <f t="shared" si="867"/>
        <v>0</v>
      </c>
      <c r="B7171" t="str">
        <f>YEAR(C7171)&amp;VLOOKUP(MONTH(C7171),lookup!$G$2:$N$13,8)</f>
        <v>2027M11</v>
      </c>
      <c r="C7171" s="7">
        <f t="shared" si="858"/>
        <v>46708</v>
      </c>
      <c r="D7171" s="126">
        <v>0</v>
      </c>
      <c r="E7171">
        <f t="shared" si="866"/>
        <v>0</v>
      </c>
      <c r="F7171" s="126">
        <v>0</v>
      </c>
      <c r="G7171">
        <f t="shared" si="857"/>
        <v>0</v>
      </c>
      <c r="H7171">
        <f t="shared" si="864"/>
        <v>0</v>
      </c>
      <c r="I7171">
        <f t="shared" si="865"/>
        <v>0</v>
      </c>
      <c r="J7171">
        <f t="shared" si="863"/>
        <v>0</v>
      </c>
      <c r="K7171" s="66"/>
      <c r="M7171" s="66"/>
      <c r="Q7171" s="66"/>
      <c r="S7171" s="6">
        <f t="shared" si="859"/>
        <v>27.122016099165251</v>
      </c>
      <c r="T7171" s="6">
        <f t="shared" si="860"/>
        <v>27.122016099165251</v>
      </c>
      <c r="U7171" s="6">
        <f t="shared" si="861"/>
        <v>32.378709684410232</v>
      </c>
      <c r="V7171" s="6">
        <f t="shared" si="862"/>
        <v>32.378709684410232</v>
      </c>
    </row>
    <row r="7172" spans="1:22">
      <c r="A7172" s="12">
        <f t="shared" si="867"/>
        <v>0</v>
      </c>
      <c r="B7172" t="str">
        <f>YEAR(C7172)&amp;VLOOKUP(MONTH(C7172),lookup!$G$2:$N$13,8)</f>
        <v>2027M11</v>
      </c>
      <c r="C7172" s="7">
        <f t="shared" si="858"/>
        <v>46709</v>
      </c>
      <c r="D7172" s="126">
        <v>0</v>
      </c>
      <c r="E7172">
        <f t="shared" si="866"/>
        <v>0</v>
      </c>
      <c r="F7172" s="126">
        <v>0</v>
      </c>
      <c r="G7172">
        <f t="shared" si="857"/>
        <v>0</v>
      </c>
      <c r="H7172">
        <f t="shared" si="864"/>
        <v>0</v>
      </c>
      <c r="I7172">
        <f t="shared" si="865"/>
        <v>0</v>
      </c>
      <c r="J7172">
        <f t="shared" si="863"/>
        <v>0</v>
      </c>
      <c r="K7172" s="66"/>
      <c r="M7172" s="66"/>
      <c r="Q7172" s="66"/>
      <c r="S7172" s="6">
        <f t="shared" si="859"/>
        <v>27.143427283059385</v>
      </c>
      <c r="T7172" s="6">
        <f t="shared" si="860"/>
        <v>27.143427283059385</v>
      </c>
      <c r="U7172" s="6">
        <f t="shared" si="861"/>
        <v>32.414058959857954</v>
      </c>
      <c r="V7172" s="6">
        <f t="shared" si="862"/>
        <v>32.414058959857954</v>
      </c>
    </row>
    <row r="7173" spans="1:22">
      <c r="A7173" s="12">
        <f t="shared" si="867"/>
        <v>0</v>
      </c>
      <c r="B7173" t="str">
        <f>YEAR(C7173)&amp;VLOOKUP(MONTH(C7173),lookup!$G$2:$N$13,8)</f>
        <v>2027M11</v>
      </c>
      <c r="C7173" s="7">
        <f t="shared" si="858"/>
        <v>46710</v>
      </c>
      <c r="D7173" s="126">
        <v>0</v>
      </c>
      <c r="E7173">
        <f t="shared" si="866"/>
        <v>0</v>
      </c>
      <c r="F7173" s="126">
        <v>0</v>
      </c>
      <c r="G7173">
        <f t="shared" si="857"/>
        <v>0</v>
      </c>
      <c r="H7173">
        <f t="shared" si="864"/>
        <v>0</v>
      </c>
      <c r="I7173">
        <f t="shared" si="865"/>
        <v>0</v>
      </c>
      <c r="J7173">
        <f t="shared" si="863"/>
        <v>0</v>
      </c>
      <c r="K7173" s="66"/>
      <c r="M7173" s="66"/>
      <c r="Q7173" s="66"/>
      <c r="S7173" s="6">
        <f t="shared" si="859"/>
        <v>27.134555506743091</v>
      </c>
      <c r="T7173" s="6">
        <f t="shared" si="860"/>
        <v>27.134555506743091</v>
      </c>
      <c r="U7173" s="6">
        <f t="shared" si="861"/>
        <v>32.417720880612428</v>
      </c>
      <c r="V7173" s="6">
        <f t="shared" si="862"/>
        <v>32.417720880612428</v>
      </c>
    </row>
    <row r="7174" spans="1:22">
      <c r="A7174" s="12">
        <f t="shared" si="867"/>
        <v>0</v>
      </c>
      <c r="B7174" t="str">
        <f>YEAR(C7174)&amp;VLOOKUP(MONTH(C7174),lookup!$G$2:$N$13,8)</f>
        <v>2027M11</v>
      </c>
      <c r="C7174" s="7">
        <f t="shared" si="858"/>
        <v>46711</v>
      </c>
      <c r="D7174" s="126">
        <v>0</v>
      </c>
      <c r="E7174">
        <f t="shared" si="866"/>
        <v>0</v>
      </c>
      <c r="F7174" s="126">
        <v>0</v>
      </c>
      <c r="G7174">
        <f t="shared" si="857"/>
        <v>0</v>
      </c>
      <c r="H7174">
        <f t="shared" si="864"/>
        <v>0</v>
      </c>
      <c r="I7174">
        <f t="shared" si="865"/>
        <v>0</v>
      </c>
      <c r="J7174">
        <f t="shared" si="863"/>
        <v>0</v>
      </c>
      <c r="K7174" s="66"/>
      <c r="M7174" s="66"/>
      <c r="Q7174" s="66"/>
      <c r="S7174" s="6">
        <f t="shared" si="859"/>
        <v>27.134834475865159</v>
      </c>
      <c r="T7174" s="6">
        <f t="shared" si="860"/>
        <v>27.134834475865159</v>
      </c>
      <c r="U7174" s="6">
        <f t="shared" si="861"/>
        <v>32.433886824314499</v>
      </c>
      <c r="V7174" s="6">
        <f t="shared" si="862"/>
        <v>32.433886824314499</v>
      </c>
    </row>
    <row r="7175" spans="1:22">
      <c r="A7175" s="12">
        <f t="shared" si="867"/>
        <v>0</v>
      </c>
      <c r="B7175" t="str">
        <f>YEAR(C7175)&amp;VLOOKUP(MONTH(C7175),lookup!$G$2:$N$13,8)</f>
        <v>2027M11</v>
      </c>
      <c r="C7175" s="7">
        <f t="shared" si="858"/>
        <v>46712</v>
      </c>
      <c r="D7175" s="126">
        <v>0</v>
      </c>
      <c r="E7175">
        <f t="shared" si="866"/>
        <v>0</v>
      </c>
      <c r="F7175" s="126">
        <v>0</v>
      </c>
      <c r="G7175">
        <f t="shared" si="857"/>
        <v>0</v>
      </c>
      <c r="H7175">
        <f t="shared" si="864"/>
        <v>0</v>
      </c>
      <c r="I7175">
        <f t="shared" si="865"/>
        <v>0</v>
      </c>
      <c r="J7175">
        <f t="shared" si="863"/>
        <v>0</v>
      </c>
      <c r="K7175" s="66"/>
      <c r="M7175" s="66"/>
      <c r="Q7175" s="66"/>
      <c r="S7175" s="6">
        <f t="shared" si="859"/>
        <v>27.118454376479281</v>
      </c>
      <c r="T7175" s="6">
        <f t="shared" si="860"/>
        <v>27.118454376479281</v>
      </c>
      <c r="U7175" s="6">
        <f t="shared" si="861"/>
        <v>32.424817010510928</v>
      </c>
      <c r="V7175" s="6">
        <f t="shared" si="862"/>
        <v>32.424817010510928</v>
      </c>
    </row>
    <row r="7176" spans="1:22">
      <c r="A7176" s="12">
        <f t="shared" si="867"/>
        <v>0</v>
      </c>
      <c r="B7176" t="str">
        <f>YEAR(C7176)&amp;VLOOKUP(MONTH(C7176),lookup!$G$2:$N$13,8)</f>
        <v>2027M11</v>
      </c>
      <c r="C7176" s="7">
        <f t="shared" si="858"/>
        <v>46713</v>
      </c>
      <c r="D7176" s="126">
        <v>0</v>
      </c>
      <c r="E7176">
        <f t="shared" si="866"/>
        <v>0</v>
      </c>
      <c r="F7176" s="126">
        <v>0</v>
      </c>
      <c r="G7176">
        <f t="shared" ref="G7176:G7239" si="868">AVERAGE(SUM(F7169:F7176)/8,SUM(F7171:F7176)/6)</f>
        <v>0</v>
      </c>
      <c r="H7176">
        <f t="shared" si="864"/>
        <v>0</v>
      </c>
      <c r="I7176">
        <f t="shared" si="865"/>
        <v>0</v>
      </c>
      <c r="J7176">
        <f t="shared" si="863"/>
        <v>0</v>
      </c>
      <c r="K7176" s="66"/>
      <c r="M7176" s="66"/>
      <c r="Q7176" s="66"/>
      <c r="S7176" s="6">
        <f t="shared" si="859"/>
        <v>27.124168569260668</v>
      </c>
      <c r="T7176" s="6">
        <f t="shared" si="860"/>
        <v>27.124168569260668</v>
      </c>
      <c r="U7176" s="6">
        <f t="shared" si="861"/>
        <v>32.441114912359261</v>
      </c>
      <c r="V7176" s="6">
        <f t="shared" si="862"/>
        <v>32.441114912359261</v>
      </c>
    </row>
    <row r="7177" spans="1:22">
      <c r="A7177" s="12">
        <f t="shared" si="867"/>
        <v>0</v>
      </c>
      <c r="B7177" t="str">
        <f>YEAR(C7177)&amp;VLOOKUP(MONTH(C7177),lookup!$G$2:$N$13,8)</f>
        <v>2027M11</v>
      </c>
      <c r="C7177" s="7">
        <f t="shared" si="858"/>
        <v>46714</v>
      </c>
      <c r="D7177" s="126">
        <v>0</v>
      </c>
      <c r="E7177">
        <f t="shared" si="866"/>
        <v>0</v>
      </c>
      <c r="F7177" s="126">
        <v>0</v>
      </c>
      <c r="G7177">
        <f t="shared" si="868"/>
        <v>0</v>
      </c>
      <c r="H7177">
        <f t="shared" si="864"/>
        <v>0</v>
      </c>
      <c r="I7177">
        <f t="shared" si="865"/>
        <v>0</v>
      </c>
      <c r="J7177">
        <f t="shared" si="863"/>
        <v>0</v>
      </c>
      <c r="K7177" s="66"/>
      <c r="M7177" s="66"/>
      <c r="Q7177" s="66"/>
      <c r="S7177" s="6">
        <f t="shared" si="859"/>
        <v>27.097504816568733</v>
      </c>
      <c r="T7177" s="6">
        <f t="shared" si="860"/>
        <v>27.097504816568733</v>
      </c>
      <c r="U7177" s="6">
        <f t="shared" si="861"/>
        <v>32.418718542344536</v>
      </c>
      <c r="V7177" s="6">
        <f t="shared" si="862"/>
        <v>32.418718542344536</v>
      </c>
    </row>
    <row r="7178" spans="1:22">
      <c r="A7178" s="12">
        <f t="shared" si="867"/>
        <v>0</v>
      </c>
      <c r="B7178" t="str">
        <f>YEAR(C7178)&amp;VLOOKUP(MONTH(C7178),lookup!$G$2:$N$13,8)</f>
        <v>2027M11</v>
      </c>
      <c r="C7178" s="7">
        <f t="shared" si="858"/>
        <v>46715</v>
      </c>
      <c r="D7178" s="126">
        <v>0</v>
      </c>
      <c r="E7178">
        <f t="shared" si="866"/>
        <v>0</v>
      </c>
      <c r="F7178" s="126">
        <v>0</v>
      </c>
      <c r="G7178">
        <f t="shared" si="868"/>
        <v>0</v>
      </c>
      <c r="H7178">
        <f t="shared" si="864"/>
        <v>0</v>
      </c>
      <c r="I7178">
        <f t="shared" si="865"/>
        <v>0</v>
      </c>
      <c r="J7178">
        <f t="shared" si="863"/>
        <v>0</v>
      </c>
      <c r="K7178" s="66"/>
      <c r="M7178" s="66"/>
      <c r="Q7178" s="66"/>
      <c r="S7178" s="6">
        <f t="shared" si="859"/>
        <v>27.105539388010776</v>
      </c>
      <c r="T7178" s="6">
        <f t="shared" si="860"/>
        <v>27.105539388010776</v>
      </c>
      <c r="U7178" s="6">
        <f t="shared" si="861"/>
        <v>32.446306423419713</v>
      </c>
      <c r="V7178" s="6">
        <f t="shared" si="862"/>
        <v>32.446306423419713</v>
      </c>
    </row>
    <row r="7179" spans="1:22">
      <c r="A7179" s="12">
        <f t="shared" si="867"/>
        <v>0</v>
      </c>
      <c r="B7179" t="str">
        <f>YEAR(C7179)&amp;VLOOKUP(MONTH(C7179),lookup!$G$2:$N$13,8)</f>
        <v>2027M11</v>
      </c>
      <c r="C7179" s="7">
        <f t="shared" si="858"/>
        <v>46716</v>
      </c>
      <c r="D7179" s="126">
        <v>0</v>
      </c>
      <c r="E7179">
        <f t="shared" si="866"/>
        <v>0</v>
      </c>
      <c r="F7179" s="126">
        <v>0</v>
      </c>
      <c r="G7179">
        <f t="shared" si="868"/>
        <v>0</v>
      </c>
      <c r="H7179">
        <f t="shared" si="864"/>
        <v>0</v>
      </c>
      <c r="I7179">
        <f t="shared" si="865"/>
        <v>0</v>
      </c>
      <c r="J7179">
        <f t="shared" si="863"/>
        <v>0</v>
      </c>
      <c r="K7179" s="66"/>
      <c r="M7179" s="66"/>
      <c r="Q7179" s="66"/>
      <c r="S7179" s="6">
        <f t="shared" si="859"/>
        <v>27.108488847299526</v>
      </c>
      <c r="T7179" s="6">
        <f t="shared" si="860"/>
        <v>27.108488847299526</v>
      </c>
      <c r="U7179" s="6">
        <f t="shared" si="861"/>
        <v>32.45301193202814</v>
      </c>
      <c r="V7179" s="6">
        <f t="shared" si="862"/>
        <v>32.45301193202814</v>
      </c>
    </row>
    <row r="7180" spans="1:22">
      <c r="A7180" s="12">
        <f t="shared" si="867"/>
        <v>0</v>
      </c>
      <c r="B7180" t="str">
        <f>YEAR(C7180)&amp;VLOOKUP(MONTH(C7180),lookup!$G$2:$N$13,8)</f>
        <v>2027M11</v>
      </c>
      <c r="C7180" s="7">
        <f t="shared" ref="C7180:C7243" si="869">C7179+1</f>
        <v>46717</v>
      </c>
      <c r="D7180" s="126">
        <v>0</v>
      </c>
      <c r="E7180">
        <f t="shared" si="866"/>
        <v>0</v>
      </c>
      <c r="F7180" s="126">
        <v>0</v>
      </c>
      <c r="G7180">
        <f t="shared" si="868"/>
        <v>0</v>
      </c>
      <c r="H7180">
        <f t="shared" si="864"/>
        <v>0</v>
      </c>
      <c r="I7180">
        <f t="shared" si="865"/>
        <v>0</v>
      </c>
      <c r="J7180">
        <f t="shared" si="863"/>
        <v>0</v>
      </c>
      <c r="K7180" s="66"/>
      <c r="M7180" s="66"/>
      <c r="Q7180" s="66"/>
      <c r="S7180" s="6">
        <f t="shared" si="859"/>
        <v>27.11402283368086</v>
      </c>
      <c r="T7180" s="6">
        <f t="shared" si="860"/>
        <v>27.11402283368086</v>
      </c>
      <c r="U7180" s="6">
        <f t="shared" si="861"/>
        <v>32.475623908755203</v>
      </c>
      <c r="V7180" s="6">
        <f t="shared" si="862"/>
        <v>32.475623908755203</v>
      </c>
    </row>
    <row r="7181" spans="1:22">
      <c r="A7181" s="12">
        <f t="shared" si="867"/>
        <v>0</v>
      </c>
      <c r="B7181" t="str">
        <f>YEAR(C7181)&amp;VLOOKUP(MONTH(C7181),lookup!$G$2:$N$13,8)</f>
        <v>2027M11</v>
      </c>
      <c r="C7181" s="7">
        <f t="shared" si="869"/>
        <v>46718</v>
      </c>
      <c r="D7181" s="126">
        <v>0</v>
      </c>
      <c r="E7181">
        <f t="shared" si="866"/>
        <v>0</v>
      </c>
      <c r="F7181" s="126">
        <v>0</v>
      </c>
      <c r="G7181">
        <f t="shared" si="868"/>
        <v>0</v>
      </c>
      <c r="H7181">
        <f t="shared" si="864"/>
        <v>0</v>
      </c>
      <c r="I7181">
        <f t="shared" si="865"/>
        <v>0</v>
      </c>
      <c r="J7181">
        <f t="shared" si="863"/>
        <v>0</v>
      </c>
      <c r="K7181" s="66"/>
      <c r="M7181" s="66"/>
      <c r="Q7181" s="66"/>
      <c r="S7181" s="6">
        <f t="shared" si="859"/>
        <v>27.128308087515745</v>
      </c>
      <c r="T7181" s="6">
        <f t="shared" si="860"/>
        <v>27.128308087515745</v>
      </c>
      <c r="U7181" s="6">
        <f t="shared" si="861"/>
        <v>32.497185284198238</v>
      </c>
      <c r="V7181" s="6">
        <f t="shared" si="862"/>
        <v>32.497185284198238</v>
      </c>
    </row>
    <row r="7182" spans="1:22">
      <c r="A7182" s="12">
        <f t="shared" si="867"/>
        <v>0</v>
      </c>
      <c r="B7182" t="str">
        <f>YEAR(C7182)&amp;VLOOKUP(MONTH(C7182),lookup!$G$2:$N$13,8)</f>
        <v>2027M11</v>
      </c>
      <c r="C7182" s="7">
        <f t="shared" si="869"/>
        <v>46719</v>
      </c>
      <c r="D7182" s="126">
        <v>0</v>
      </c>
      <c r="E7182">
        <f t="shared" si="866"/>
        <v>0</v>
      </c>
      <c r="F7182" s="126">
        <v>0</v>
      </c>
      <c r="G7182">
        <f t="shared" si="868"/>
        <v>0</v>
      </c>
      <c r="H7182">
        <f t="shared" si="864"/>
        <v>0</v>
      </c>
      <c r="I7182">
        <f t="shared" si="865"/>
        <v>0</v>
      </c>
      <c r="J7182">
        <f t="shared" si="863"/>
        <v>0</v>
      </c>
      <c r="K7182" s="66"/>
      <c r="M7182" s="66"/>
      <c r="Q7182" s="66"/>
      <c r="S7182" s="6">
        <f t="shared" si="859"/>
        <v>27.137176003267655</v>
      </c>
      <c r="T7182" s="6">
        <f t="shared" si="860"/>
        <v>27.137176003267655</v>
      </c>
      <c r="U7182" s="6">
        <f t="shared" si="861"/>
        <v>32.523403980944416</v>
      </c>
      <c r="V7182" s="6">
        <f t="shared" si="862"/>
        <v>32.523403980944416</v>
      </c>
    </row>
    <row r="7183" spans="1:22">
      <c r="A7183" s="12">
        <f t="shared" si="867"/>
        <v>0</v>
      </c>
      <c r="B7183" t="str">
        <f>YEAR(C7183)&amp;VLOOKUP(MONTH(C7183),lookup!$G$2:$N$13,8)</f>
        <v>2027M11</v>
      </c>
      <c r="C7183" s="7">
        <f t="shared" si="869"/>
        <v>46720</v>
      </c>
      <c r="D7183" s="126">
        <v>0</v>
      </c>
      <c r="E7183">
        <f t="shared" si="866"/>
        <v>0</v>
      </c>
      <c r="F7183" s="126">
        <v>0</v>
      </c>
      <c r="G7183">
        <f t="shared" si="868"/>
        <v>0</v>
      </c>
      <c r="H7183">
        <f t="shared" si="864"/>
        <v>0</v>
      </c>
      <c r="I7183">
        <f t="shared" si="865"/>
        <v>0</v>
      </c>
      <c r="J7183">
        <f t="shared" si="863"/>
        <v>0</v>
      </c>
      <c r="K7183" s="66"/>
      <c r="M7183" s="66"/>
      <c r="Q7183" s="66"/>
      <c r="S7183" s="6">
        <f t="shared" si="859"/>
        <v>27.165403435638247</v>
      </c>
      <c r="T7183" s="6">
        <f t="shared" si="860"/>
        <v>27.165403435638247</v>
      </c>
      <c r="U7183" s="6">
        <f t="shared" si="861"/>
        <v>32.571986309802362</v>
      </c>
      <c r="V7183" s="6">
        <f t="shared" si="862"/>
        <v>32.571986309802362</v>
      </c>
    </row>
    <row r="7184" spans="1:22">
      <c r="A7184" s="12">
        <f t="shared" si="867"/>
        <v>0</v>
      </c>
      <c r="B7184" t="str">
        <f>YEAR(C7184)&amp;VLOOKUP(MONTH(C7184),lookup!$G$2:$N$13,8)</f>
        <v>2027M11</v>
      </c>
      <c r="C7184" s="7">
        <f t="shared" si="869"/>
        <v>46721</v>
      </c>
      <c r="D7184" s="126">
        <v>0</v>
      </c>
      <c r="E7184">
        <f t="shared" si="866"/>
        <v>0</v>
      </c>
      <c r="F7184" s="126">
        <v>0</v>
      </c>
      <c r="G7184">
        <f t="shared" si="868"/>
        <v>0</v>
      </c>
      <c r="H7184">
        <f t="shared" si="864"/>
        <v>0</v>
      </c>
      <c r="I7184">
        <f t="shared" si="865"/>
        <v>0</v>
      </c>
      <c r="J7184">
        <f t="shared" si="863"/>
        <v>0</v>
      </c>
      <c r="K7184" s="66"/>
      <c r="M7184" s="66"/>
      <c r="Q7184" s="66"/>
      <c r="S7184" s="6">
        <f t="shared" si="859"/>
        <v>27.157892941991065</v>
      </c>
      <c r="T7184" s="6">
        <f t="shared" si="860"/>
        <v>27.157892941991065</v>
      </c>
      <c r="U7184" s="6">
        <f t="shared" si="861"/>
        <v>32.567624902410202</v>
      </c>
      <c r="V7184" s="6">
        <f t="shared" si="862"/>
        <v>32.567624902410202</v>
      </c>
    </row>
    <row r="7185" spans="1:22">
      <c r="A7185" s="12">
        <f t="shared" si="867"/>
        <v>0</v>
      </c>
      <c r="B7185" t="str">
        <f>YEAR(C7185)&amp;VLOOKUP(MONTH(C7185),lookup!$G$2:$N$13,8)</f>
        <v>2027M12</v>
      </c>
      <c r="C7185" s="7">
        <f t="shared" si="869"/>
        <v>46722</v>
      </c>
      <c r="D7185" s="126">
        <v>0</v>
      </c>
      <c r="E7185">
        <f t="shared" si="866"/>
        <v>0</v>
      </c>
      <c r="F7185" s="126">
        <v>0</v>
      </c>
      <c r="G7185">
        <f t="shared" si="868"/>
        <v>0</v>
      </c>
      <c r="H7185">
        <f t="shared" si="864"/>
        <v>0</v>
      </c>
      <c r="I7185">
        <f t="shared" si="865"/>
        <v>0</v>
      </c>
      <c r="J7185">
        <f t="shared" si="863"/>
        <v>0</v>
      </c>
      <c r="K7185" s="66"/>
      <c r="M7185" s="66"/>
      <c r="Q7185" s="66"/>
      <c r="S7185" s="6">
        <f t="shared" si="859"/>
        <v>27.145814615163523</v>
      </c>
      <c r="T7185" s="6">
        <f t="shared" si="860"/>
        <v>27.145814615163523</v>
      </c>
      <c r="U7185" s="6">
        <f t="shared" si="861"/>
        <v>32.576963957679652</v>
      </c>
      <c r="V7185" s="6">
        <f t="shared" si="862"/>
        <v>32.576963957679652</v>
      </c>
    </row>
    <row r="7186" spans="1:22">
      <c r="A7186" s="12">
        <f t="shared" si="867"/>
        <v>0</v>
      </c>
      <c r="B7186" t="str">
        <f>YEAR(C7186)&amp;VLOOKUP(MONTH(C7186),lookup!$G$2:$N$13,8)</f>
        <v>2027M12</v>
      </c>
      <c r="C7186" s="7">
        <f t="shared" si="869"/>
        <v>46723</v>
      </c>
      <c r="D7186" s="126">
        <v>0</v>
      </c>
      <c r="E7186">
        <f t="shared" si="866"/>
        <v>0</v>
      </c>
      <c r="F7186" s="126">
        <v>0</v>
      </c>
      <c r="G7186">
        <f t="shared" si="868"/>
        <v>0</v>
      </c>
      <c r="H7186">
        <f t="shared" si="864"/>
        <v>0</v>
      </c>
      <c r="I7186">
        <f t="shared" si="865"/>
        <v>0</v>
      </c>
      <c r="J7186">
        <f t="shared" si="863"/>
        <v>0</v>
      </c>
      <c r="K7186" s="66"/>
      <c r="M7186" s="66"/>
      <c r="Q7186" s="66"/>
      <c r="S7186" s="6">
        <f t="shared" ref="S7186:S7249" si="870">AVERAGE(G6821+G6456+G6090+G5725+G5360)/5</f>
        <v>27.125512561179498</v>
      </c>
      <c r="T7186" s="6">
        <f t="shared" ref="T7186:T7249" si="871">S7186-I7186</f>
        <v>27.125512561179498</v>
      </c>
      <c r="U7186" s="6">
        <f t="shared" ref="U7186:U7249" si="872">(E5360+E5725+E6090+E6456+E6821)/5</f>
        <v>32.560514117328879</v>
      </c>
      <c r="V7186" s="6">
        <f t="shared" ref="V7186:V7249" si="873">U7186-H7186</f>
        <v>32.560514117328879</v>
      </c>
    </row>
    <row r="7187" spans="1:22">
      <c r="A7187" s="12">
        <f t="shared" si="867"/>
        <v>0</v>
      </c>
      <c r="B7187" t="str">
        <f>YEAR(C7187)&amp;VLOOKUP(MONTH(C7187),lookup!$G$2:$N$13,8)</f>
        <v>2027M12</v>
      </c>
      <c r="C7187" s="7">
        <f t="shared" si="869"/>
        <v>46724</v>
      </c>
      <c r="D7187" s="126">
        <v>0</v>
      </c>
      <c r="E7187">
        <f t="shared" si="866"/>
        <v>0</v>
      </c>
      <c r="F7187" s="126">
        <v>0</v>
      </c>
      <c r="G7187">
        <f t="shared" si="868"/>
        <v>0</v>
      </c>
      <c r="H7187">
        <f t="shared" si="864"/>
        <v>0</v>
      </c>
      <c r="I7187">
        <f t="shared" si="865"/>
        <v>0</v>
      </c>
      <c r="J7187">
        <f t="shared" si="863"/>
        <v>0</v>
      </c>
      <c r="K7187" s="66"/>
      <c r="M7187" s="66"/>
      <c r="Q7187" s="66"/>
      <c r="S7187" s="6">
        <f t="shared" si="870"/>
        <v>27.124146812797836</v>
      </c>
      <c r="T7187" s="6">
        <f t="shared" si="871"/>
        <v>27.124146812797836</v>
      </c>
      <c r="U7187" s="6">
        <f t="shared" si="872"/>
        <v>32.579801976939713</v>
      </c>
      <c r="V7187" s="6">
        <f t="shared" si="873"/>
        <v>32.579801976939713</v>
      </c>
    </row>
    <row r="7188" spans="1:22">
      <c r="A7188" s="12">
        <f t="shared" si="867"/>
        <v>0</v>
      </c>
      <c r="B7188" t="str">
        <f>YEAR(C7188)&amp;VLOOKUP(MONTH(C7188),lookup!$G$2:$N$13,8)</f>
        <v>2027M12</v>
      </c>
      <c r="C7188" s="7">
        <f t="shared" si="869"/>
        <v>46725</v>
      </c>
      <c r="D7188" s="126">
        <v>0</v>
      </c>
      <c r="E7188">
        <f t="shared" si="866"/>
        <v>0</v>
      </c>
      <c r="F7188" s="126">
        <v>0</v>
      </c>
      <c r="G7188">
        <f t="shared" si="868"/>
        <v>0</v>
      </c>
      <c r="H7188">
        <f t="shared" si="864"/>
        <v>0</v>
      </c>
      <c r="I7188">
        <f t="shared" si="865"/>
        <v>0</v>
      </c>
      <c r="J7188">
        <f t="shared" si="863"/>
        <v>0</v>
      </c>
      <c r="K7188" s="66"/>
      <c r="M7188" s="66"/>
      <c r="Q7188" s="66"/>
      <c r="S7188" s="6">
        <f t="shared" si="870"/>
        <v>27.098321533205272</v>
      </c>
      <c r="T7188" s="6">
        <f t="shared" si="871"/>
        <v>27.098321533205272</v>
      </c>
      <c r="U7188" s="6">
        <f t="shared" si="872"/>
        <v>32.55587090656806</v>
      </c>
      <c r="V7188" s="6">
        <f t="shared" si="873"/>
        <v>32.55587090656806</v>
      </c>
    </row>
    <row r="7189" spans="1:22">
      <c r="A7189" s="12">
        <f t="shared" si="867"/>
        <v>0</v>
      </c>
      <c r="B7189" t="str">
        <f>YEAR(C7189)&amp;VLOOKUP(MONTH(C7189),lookup!$G$2:$N$13,8)</f>
        <v>2027M12</v>
      </c>
      <c r="C7189" s="7">
        <f t="shared" si="869"/>
        <v>46726</v>
      </c>
      <c r="D7189" s="126">
        <v>0</v>
      </c>
      <c r="E7189">
        <f t="shared" si="866"/>
        <v>0</v>
      </c>
      <c r="F7189" s="126">
        <v>0</v>
      </c>
      <c r="G7189">
        <f t="shared" si="868"/>
        <v>0</v>
      </c>
      <c r="H7189">
        <f t="shared" si="864"/>
        <v>0</v>
      </c>
      <c r="I7189">
        <f t="shared" si="865"/>
        <v>0</v>
      </c>
      <c r="J7189">
        <f t="shared" si="863"/>
        <v>0</v>
      </c>
      <c r="K7189" s="66"/>
      <c r="M7189" s="66"/>
      <c r="Q7189" s="66"/>
      <c r="S7189" s="6">
        <f t="shared" si="870"/>
        <v>27.070025775502778</v>
      </c>
      <c r="T7189" s="6">
        <f t="shared" si="871"/>
        <v>27.070025775502778</v>
      </c>
      <c r="U7189" s="6">
        <f t="shared" si="872"/>
        <v>32.543044890196981</v>
      </c>
      <c r="V7189" s="6">
        <f t="shared" si="873"/>
        <v>32.543044890196981</v>
      </c>
    </row>
    <row r="7190" spans="1:22">
      <c r="A7190" s="12">
        <f t="shared" si="867"/>
        <v>0</v>
      </c>
      <c r="B7190" t="str">
        <f>YEAR(C7190)&amp;VLOOKUP(MONTH(C7190),lookup!$G$2:$N$13,8)</f>
        <v>2027M12</v>
      </c>
      <c r="C7190" s="7">
        <f t="shared" si="869"/>
        <v>46727</v>
      </c>
      <c r="D7190" s="126">
        <v>0</v>
      </c>
      <c r="E7190">
        <f t="shared" si="866"/>
        <v>0</v>
      </c>
      <c r="F7190" s="126">
        <v>0</v>
      </c>
      <c r="G7190">
        <f t="shared" si="868"/>
        <v>0</v>
      </c>
      <c r="H7190">
        <f t="shared" si="864"/>
        <v>0</v>
      </c>
      <c r="I7190">
        <f t="shared" si="865"/>
        <v>0</v>
      </c>
      <c r="J7190">
        <f t="shared" si="863"/>
        <v>0</v>
      </c>
      <c r="K7190" s="66"/>
      <c r="M7190" s="66"/>
      <c r="Q7190" s="66"/>
      <c r="S7190" s="6">
        <f t="shared" si="870"/>
        <v>27.063708509464703</v>
      </c>
      <c r="T7190" s="6">
        <f t="shared" si="871"/>
        <v>27.063708509464703</v>
      </c>
      <c r="U7190" s="6">
        <f t="shared" si="872"/>
        <v>32.548111795856691</v>
      </c>
      <c r="V7190" s="6">
        <f t="shared" si="873"/>
        <v>32.548111795856691</v>
      </c>
    </row>
    <row r="7191" spans="1:22">
      <c r="A7191" s="12">
        <f t="shared" si="867"/>
        <v>0</v>
      </c>
      <c r="B7191" t="str">
        <f>YEAR(C7191)&amp;VLOOKUP(MONTH(C7191),lookup!$G$2:$N$13,8)</f>
        <v>2027M12</v>
      </c>
      <c r="C7191" s="7">
        <f t="shared" si="869"/>
        <v>46728</v>
      </c>
      <c r="D7191" s="126">
        <v>0</v>
      </c>
      <c r="E7191">
        <f t="shared" si="866"/>
        <v>0</v>
      </c>
      <c r="F7191" s="126">
        <v>0</v>
      </c>
      <c r="G7191">
        <f t="shared" si="868"/>
        <v>0</v>
      </c>
      <c r="H7191">
        <f t="shared" si="864"/>
        <v>0</v>
      </c>
      <c r="I7191">
        <f t="shared" si="865"/>
        <v>0</v>
      </c>
      <c r="J7191">
        <f t="shared" si="863"/>
        <v>0</v>
      </c>
      <c r="K7191" s="66"/>
      <c r="M7191" s="66"/>
      <c r="Q7191" s="66"/>
      <c r="S7191" s="6">
        <f t="shared" si="870"/>
        <v>27.082633430318843</v>
      </c>
      <c r="T7191" s="6">
        <f t="shared" si="871"/>
        <v>27.082633430318843</v>
      </c>
      <c r="U7191" s="6">
        <f t="shared" si="872"/>
        <v>32.579220010764708</v>
      </c>
      <c r="V7191" s="6">
        <f t="shared" si="873"/>
        <v>32.579220010764708</v>
      </c>
    </row>
    <row r="7192" spans="1:22">
      <c r="A7192" s="12">
        <f t="shared" si="867"/>
        <v>0</v>
      </c>
      <c r="B7192" t="str">
        <f>YEAR(C7192)&amp;VLOOKUP(MONTH(C7192),lookup!$G$2:$N$13,8)</f>
        <v>2027M12</v>
      </c>
      <c r="C7192" s="7">
        <f t="shared" si="869"/>
        <v>46729</v>
      </c>
      <c r="D7192" s="126">
        <v>0</v>
      </c>
      <c r="E7192">
        <f t="shared" si="866"/>
        <v>0</v>
      </c>
      <c r="F7192" s="126">
        <v>0</v>
      </c>
      <c r="G7192">
        <f t="shared" si="868"/>
        <v>0</v>
      </c>
      <c r="H7192">
        <f t="shared" si="864"/>
        <v>0</v>
      </c>
      <c r="I7192">
        <f t="shared" si="865"/>
        <v>0</v>
      </c>
      <c r="J7192">
        <f t="shared" si="863"/>
        <v>0</v>
      </c>
      <c r="K7192" s="66"/>
      <c r="M7192" s="66"/>
      <c r="Q7192" s="66"/>
      <c r="S7192" s="6">
        <f t="shared" si="870"/>
        <v>27.054818876980541</v>
      </c>
      <c r="T7192" s="6">
        <f t="shared" si="871"/>
        <v>27.054818876980541</v>
      </c>
      <c r="U7192" s="6">
        <f t="shared" si="872"/>
        <v>32.569237828366241</v>
      </c>
      <c r="V7192" s="6">
        <f t="shared" si="873"/>
        <v>32.569237828366241</v>
      </c>
    </row>
    <row r="7193" spans="1:22">
      <c r="A7193" s="12">
        <f t="shared" si="867"/>
        <v>0</v>
      </c>
      <c r="B7193" t="str">
        <f>YEAR(C7193)&amp;VLOOKUP(MONTH(C7193),lookup!$G$2:$N$13,8)</f>
        <v>2027M12</v>
      </c>
      <c r="C7193" s="7">
        <f t="shared" si="869"/>
        <v>46730</v>
      </c>
      <c r="D7193" s="126">
        <v>0</v>
      </c>
      <c r="E7193">
        <f t="shared" si="866"/>
        <v>0</v>
      </c>
      <c r="F7193" s="126">
        <v>0</v>
      </c>
      <c r="G7193">
        <f t="shared" si="868"/>
        <v>0</v>
      </c>
      <c r="H7193">
        <f t="shared" si="864"/>
        <v>0</v>
      </c>
      <c r="I7193">
        <f t="shared" si="865"/>
        <v>0</v>
      </c>
      <c r="J7193">
        <f t="shared" si="863"/>
        <v>0</v>
      </c>
      <c r="K7193" s="66"/>
      <c r="M7193" s="66"/>
      <c r="Q7193" s="66"/>
      <c r="S7193" s="6">
        <f t="shared" si="870"/>
        <v>27.048469231084198</v>
      </c>
      <c r="T7193" s="6">
        <f t="shared" si="871"/>
        <v>27.048469231084198</v>
      </c>
      <c r="U7193" s="6">
        <f t="shared" si="872"/>
        <v>32.569747310970328</v>
      </c>
      <c r="V7193" s="6">
        <f t="shared" si="873"/>
        <v>32.569747310970328</v>
      </c>
    </row>
    <row r="7194" spans="1:22">
      <c r="A7194" s="12">
        <f t="shared" si="867"/>
        <v>0</v>
      </c>
      <c r="B7194" t="str">
        <f>YEAR(C7194)&amp;VLOOKUP(MONTH(C7194),lookup!$G$2:$N$13,8)</f>
        <v>2027M12</v>
      </c>
      <c r="C7194" s="7">
        <f t="shared" si="869"/>
        <v>46731</v>
      </c>
      <c r="D7194" s="126">
        <v>0</v>
      </c>
      <c r="E7194">
        <f t="shared" si="866"/>
        <v>0</v>
      </c>
      <c r="F7194" s="126">
        <v>0</v>
      </c>
      <c r="G7194">
        <f t="shared" si="868"/>
        <v>0</v>
      </c>
      <c r="H7194">
        <f t="shared" si="864"/>
        <v>0</v>
      </c>
      <c r="I7194">
        <f t="shared" si="865"/>
        <v>0</v>
      </c>
      <c r="J7194">
        <f t="shared" si="863"/>
        <v>0</v>
      </c>
      <c r="K7194" s="66"/>
      <c r="M7194" s="66"/>
      <c r="Q7194" s="66"/>
      <c r="S7194" s="6">
        <f t="shared" si="870"/>
        <v>27.051399199950879</v>
      </c>
      <c r="T7194" s="6">
        <f t="shared" si="871"/>
        <v>27.051399199950879</v>
      </c>
      <c r="U7194" s="6">
        <f t="shared" si="872"/>
        <v>32.588108326066376</v>
      </c>
      <c r="V7194" s="6">
        <f t="shared" si="873"/>
        <v>32.588108326066376</v>
      </c>
    </row>
    <row r="7195" spans="1:22">
      <c r="A7195" s="12">
        <f t="shared" si="867"/>
        <v>0</v>
      </c>
      <c r="B7195" t="str">
        <f>YEAR(C7195)&amp;VLOOKUP(MONTH(C7195),lookup!$G$2:$N$13,8)</f>
        <v>2027M12</v>
      </c>
      <c r="C7195" s="7">
        <f t="shared" si="869"/>
        <v>46732</v>
      </c>
      <c r="D7195" s="126">
        <v>0</v>
      </c>
      <c r="E7195">
        <f t="shared" si="866"/>
        <v>0</v>
      </c>
      <c r="F7195" s="126">
        <v>0</v>
      </c>
      <c r="G7195">
        <f t="shared" si="868"/>
        <v>0</v>
      </c>
      <c r="H7195">
        <f t="shared" si="864"/>
        <v>0</v>
      </c>
      <c r="I7195">
        <f t="shared" si="865"/>
        <v>0</v>
      </c>
      <c r="J7195">
        <f t="shared" si="863"/>
        <v>0</v>
      </c>
      <c r="K7195" s="66"/>
      <c r="M7195" s="66"/>
      <c r="Q7195" s="66"/>
      <c r="S7195" s="6">
        <f t="shared" si="870"/>
        <v>27.03139549142535</v>
      </c>
      <c r="T7195" s="6">
        <f t="shared" si="871"/>
        <v>27.03139549142535</v>
      </c>
      <c r="U7195" s="6">
        <f t="shared" si="872"/>
        <v>32.577682952076259</v>
      </c>
      <c r="V7195" s="6">
        <f t="shared" si="873"/>
        <v>32.577682952076259</v>
      </c>
    </row>
    <row r="7196" spans="1:22">
      <c r="A7196" s="12">
        <f t="shared" si="867"/>
        <v>0</v>
      </c>
      <c r="B7196" t="str">
        <f>YEAR(C7196)&amp;VLOOKUP(MONTH(C7196),lookup!$G$2:$N$13,8)</f>
        <v>2027M12</v>
      </c>
      <c r="C7196" s="7">
        <f t="shared" si="869"/>
        <v>46733</v>
      </c>
      <c r="D7196" s="126">
        <v>0</v>
      </c>
      <c r="E7196">
        <f t="shared" si="866"/>
        <v>0</v>
      </c>
      <c r="F7196" s="126">
        <v>0</v>
      </c>
      <c r="G7196">
        <f t="shared" si="868"/>
        <v>0</v>
      </c>
      <c r="H7196">
        <f t="shared" si="864"/>
        <v>0</v>
      </c>
      <c r="I7196">
        <f t="shared" si="865"/>
        <v>0</v>
      </c>
      <c r="J7196">
        <f t="shared" si="863"/>
        <v>0</v>
      </c>
      <c r="K7196" s="66"/>
      <c r="M7196" s="66"/>
      <c r="Q7196" s="66"/>
      <c r="S7196" s="6">
        <f t="shared" si="870"/>
        <v>27.035874943086402</v>
      </c>
      <c r="T7196" s="6">
        <f t="shared" si="871"/>
        <v>27.035874943086402</v>
      </c>
      <c r="U7196" s="6">
        <f t="shared" si="872"/>
        <v>32.597711819764321</v>
      </c>
      <c r="V7196" s="6">
        <f t="shared" si="873"/>
        <v>32.597711819764321</v>
      </c>
    </row>
    <row r="7197" spans="1:22">
      <c r="A7197" s="12">
        <f t="shared" si="867"/>
        <v>0</v>
      </c>
      <c r="B7197" t="str">
        <f>YEAR(C7197)&amp;VLOOKUP(MONTH(C7197),lookup!$G$2:$N$13,8)</f>
        <v>2027M12</v>
      </c>
      <c r="C7197" s="7">
        <f t="shared" si="869"/>
        <v>46734</v>
      </c>
      <c r="D7197" s="126">
        <v>0</v>
      </c>
      <c r="E7197">
        <f t="shared" si="866"/>
        <v>0</v>
      </c>
      <c r="F7197" s="126">
        <v>0</v>
      </c>
      <c r="G7197">
        <f t="shared" si="868"/>
        <v>0</v>
      </c>
      <c r="H7197">
        <f t="shared" si="864"/>
        <v>0</v>
      </c>
      <c r="I7197">
        <f t="shared" si="865"/>
        <v>0</v>
      </c>
      <c r="J7197">
        <f t="shared" si="863"/>
        <v>0</v>
      </c>
      <c r="K7197" s="66"/>
      <c r="M7197" s="66"/>
      <c r="Q7197" s="66"/>
      <c r="S7197" s="6">
        <f t="shared" si="870"/>
        <v>27.024218470561401</v>
      </c>
      <c r="T7197" s="6">
        <f t="shared" si="871"/>
        <v>27.024218470561401</v>
      </c>
      <c r="U7197" s="6">
        <f t="shared" si="872"/>
        <v>32.593293667488446</v>
      </c>
      <c r="V7197" s="6">
        <f t="shared" si="873"/>
        <v>32.593293667488446</v>
      </c>
    </row>
    <row r="7198" spans="1:22">
      <c r="A7198" s="12">
        <f t="shared" si="867"/>
        <v>0</v>
      </c>
      <c r="B7198" t="str">
        <f>YEAR(C7198)&amp;VLOOKUP(MONTH(C7198),lookup!$G$2:$N$13,8)</f>
        <v>2027M12</v>
      </c>
      <c r="C7198" s="7">
        <f t="shared" si="869"/>
        <v>46735</v>
      </c>
      <c r="D7198" s="126">
        <v>0</v>
      </c>
      <c r="E7198">
        <f t="shared" si="866"/>
        <v>0</v>
      </c>
      <c r="F7198" s="126">
        <v>0</v>
      </c>
      <c r="G7198">
        <f t="shared" si="868"/>
        <v>0</v>
      </c>
      <c r="H7198">
        <f t="shared" si="864"/>
        <v>0</v>
      </c>
      <c r="I7198">
        <f t="shared" si="865"/>
        <v>0</v>
      </c>
      <c r="J7198">
        <f t="shared" si="863"/>
        <v>0</v>
      </c>
      <c r="K7198" s="66"/>
      <c r="M7198" s="66"/>
      <c r="Q7198" s="66"/>
      <c r="S7198" s="6">
        <f t="shared" si="870"/>
        <v>27.026958202966046</v>
      </c>
      <c r="T7198" s="6">
        <f t="shared" si="871"/>
        <v>27.026958202966046</v>
      </c>
      <c r="U7198" s="6">
        <f t="shared" si="872"/>
        <v>32.608384520798403</v>
      </c>
      <c r="V7198" s="6">
        <f t="shared" si="873"/>
        <v>32.608384520798403</v>
      </c>
    </row>
    <row r="7199" spans="1:22">
      <c r="A7199" s="12">
        <f t="shared" si="867"/>
        <v>0</v>
      </c>
      <c r="B7199" t="str">
        <f>YEAR(C7199)&amp;VLOOKUP(MONTH(C7199),lookup!$G$2:$N$13,8)</f>
        <v>2027M12</v>
      </c>
      <c r="C7199" s="7">
        <f t="shared" si="869"/>
        <v>46736</v>
      </c>
      <c r="D7199" s="126">
        <v>0</v>
      </c>
      <c r="E7199">
        <f t="shared" si="866"/>
        <v>0</v>
      </c>
      <c r="F7199" s="126">
        <v>0</v>
      </c>
      <c r="G7199">
        <f t="shared" si="868"/>
        <v>0</v>
      </c>
      <c r="H7199">
        <f t="shared" si="864"/>
        <v>0</v>
      </c>
      <c r="I7199">
        <f t="shared" si="865"/>
        <v>0</v>
      </c>
      <c r="J7199">
        <f t="shared" si="863"/>
        <v>0</v>
      </c>
      <c r="K7199" s="66"/>
      <c r="M7199" s="66"/>
      <c r="Q7199" s="66"/>
      <c r="S7199" s="6">
        <f t="shared" si="870"/>
        <v>27.000883934184493</v>
      </c>
      <c r="T7199" s="6">
        <f t="shared" si="871"/>
        <v>27.000883934184493</v>
      </c>
      <c r="U7199" s="6">
        <f t="shared" si="872"/>
        <v>32.589806489738251</v>
      </c>
      <c r="V7199" s="6">
        <f t="shared" si="873"/>
        <v>32.589806489738251</v>
      </c>
    </row>
    <row r="7200" spans="1:22">
      <c r="A7200" s="12">
        <f t="shared" si="867"/>
        <v>0</v>
      </c>
      <c r="B7200" t="str">
        <f>YEAR(C7200)&amp;VLOOKUP(MONTH(C7200),lookup!$G$2:$N$13,8)</f>
        <v>2027M12</v>
      </c>
      <c r="C7200" s="7">
        <f t="shared" si="869"/>
        <v>46737</v>
      </c>
      <c r="D7200" s="126">
        <v>0</v>
      </c>
      <c r="E7200">
        <f t="shared" si="866"/>
        <v>0</v>
      </c>
      <c r="F7200" s="126">
        <v>0</v>
      </c>
      <c r="G7200">
        <f t="shared" si="868"/>
        <v>0</v>
      </c>
      <c r="H7200">
        <f t="shared" si="864"/>
        <v>0</v>
      </c>
      <c r="I7200">
        <f t="shared" si="865"/>
        <v>0</v>
      </c>
      <c r="J7200">
        <f t="shared" ref="J7200:J7263" si="874">INDEX(L:AW,MATCH(C7200,C:C,0),MATCH($J$1,$L$1:$AW$1,0))*(IF(K7200=$S$1,1,IF(M7200=$S$1,1,IF(O7200=$S$1,1,IF(Q7200=$S$1,1,0)))))</f>
        <v>0</v>
      </c>
      <c r="K7200" s="66"/>
      <c r="M7200" s="66"/>
      <c r="Q7200" s="66"/>
      <c r="S7200" s="6">
        <f t="shared" si="870"/>
        <v>27.005011331798794</v>
      </c>
      <c r="T7200" s="6">
        <f t="shared" si="871"/>
        <v>27.005011331798794</v>
      </c>
      <c r="U7200" s="6">
        <f t="shared" si="872"/>
        <v>32.607314734827902</v>
      </c>
      <c r="V7200" s="6">
        <f t="shared" si="873"/>
        <v>32.607314734827902</v>
      </c>
    </row>
    <row r="7201" spans="1:22">
      <c r="A7201" s="12">
        <f t="shared" si="867"/>
        <v>0</v>
      </c>
      <c r="B7201" t="str">
        <f>YEAR(C7201)&amp;VLOOKUP(MONTH(C7201),lookup!$G$2:$N$13,8)</f>
        <v>2027M12</v>
      </c>
      <c r="C7201" s="7">
        <f t="shared" si="869"/>
        <v>46738</v>
      </c>
      <c r="D7201" s="126">
        <v>0</v>
      </c>
      <c r="E7201">
        <f t="shared" si="866"/>
        <v>0</v>
      </c>
      <c r="F7201" s="126">
        <v>0</v>
      </c>
      <c r="G7201">
        <f t="shared" si="868"/>
        <v>0</v>
      </c>
      <c r="H7201">
        <f t="shared" ref="H7201:H7264" si="875">IF(INDEX(D:D,MATCH(DATE(YEAR($C7201)-1,MONTH($C7201),DAY($C7201)),$C:$C,0),1)=0,0,(INDEX(E:E,MATCH(DATE(YEAR($C7201)-1,MONTH($C7201),DAY($C7201)),$C:$C,0),1)+INDEX(E:E,MATCH(DATE(YEAR($C7201)-2,MONTH($C7201),DAY($C7201)),$C:$C,0),1)+INDEX(E:E,MATCH(DATE(YEAR($C7201)-3,MONTH($C7201),DAY($C7201)),$C:$C,0),1)+INDEX(E:E,MATCH(DATE(YEAR($C7201)-4,MONTH($C7201),DAY($C7201)),$C:$C,0),1)+INDEX(E:E,MATCH(DATE(YEAR($C7201)-5,MONTH($C7201),DAY($C7201)),$C:$C,0),1))/5)</f>
        <v>0</v>
      </c>
      <c r="I7201">
        <f t="shared" ref="I7201:I7264" si="876">IF(INDEX(D:D,MATCH(DATE(YEAR($C7201)-1,MONTH($C7201),DAY($C7201)),$C:$C,0),1)=0,0,(INDEX(G:G,MATCH(DATE(YEAR($C7201)-1,MONTH($C7201),DAY($C7201)),$C:$C,0),1)+INDEX(G:G,MATCH(DATE(YEAR($C7201)-2,MONTH($C7201),DAY($C7201)),$C:$C,0),1)+INDEX(G:G,MATCH(DATE(YEAR($C7201)-3,MONTH($C7201),DAY($C7201)),$C:$C,0),1)+INDEX(G:G,MATCH(DATE(YEAR($C7201)-4,MONTH($C7201),DAY($C7201)),$C:$C,0),1)+INDEX(G:G,MATCH(DATE(YEAR($C7201)-5,MONTH($C7201),DAY($C7201)),$C:$C,0),1))/5)</f>
        <v>0</v>
      </c>
      <c r="J7201">
        <f t="shared" si="874"/>
        <v>0</v>
      </c>
      <c r="K7201" s="66"/>
      <c r="M7201" s="66"/>
      <c r="Q7201" s="66"/>
      <c r="S7201" s="6">
        <f t="shared" si="870"/>
        <v>27.011330187696331</v>
      </c>
      <c r="T7201" s="6">
        <f t="shared" si="871"/>
        <v>27.011330187696331</v>
      </c>
      <c r="U7201" s="6">
        <f t="shared" si="872"/>
        <v>32.618995475569321</v>
      </c>
      <c r="V7201" s="6">
        <f t="shared" si="873"/>
        <v>32.618995475569321</v>
      </c>
    </row>
    <row r="7202" spans="1:22">
      <c r="A7202" s="12">
        <f t="shared" si="867"/>
        <v>0</v>
      </c>
      <c r="B7202" t="str">
        <f>YEAR(C7202)&amp;VLOOKUP(MONTH(C7202),lookup!$G$2:$N$13,8)</f>
        <v>2027M12</v>
      </c>
      <c r="C7202" s="7">
        <f t="shared" si="869"/>
        <v>46739</v>
      </c>
      <c r="D7202" s="126">
        <v>0</v>
      </c>
      <c r="E7202">
        <f t="shared" si="866"/>
        <v>0</v>
      </c>
      <c r="F7202" s="126">
        <v>0</v>
      </c>
      <c r="G7202">
        <f t="shared" si="868"/>
        <v>0</v>
      </c>
      <c r="H7202">
        <f t="shared" si="875"/>
        <v>0</v>
      </c>
      <c r="I7202">
        <f t="shared" si="876"/>
        <v>0</v>
      </c>
      <c r="J7202">
        <f t="shared" si="874"/>
        <v>0</v>
      </c>
      <c r="K7202" s="66"/>
      <c r="M7202" s="66"/>
      <c r="Q7202" s="66"/>
      <c r="S7202" s="6">
        <f t="shared" si="870"/>
        <v>27.031101502151103</v>
      </c>
      <c r="T7202" s="6">
        <f t="shared" si="871"/>
        <v>27.031101502151103</v>
      </c>
      <c r="U7202" s="6">
        <f t="shared" si="872"/>
        <v>32.654297351051895</v>
      </c>
      <c r="V7202" s="6">
        <f t="shared" si="873"/>
        <v>32.654297351051895</v>
      </c>
    </row>
    <row r="7203" spans="1:22">
      <c r="A7203" s="12">
        <f t="shared" si="867"/>
        <v>0</v>
      </c>
      <c r="B7203" t="str">
        <f>YEAR(C7203)&amp;VLOOKUP(MONTH(C7203),lookup!$G$2:$N$13,8)</f>
        <v>2027M12</v>
      </c>
      <c r="C7203" s="7">
        <f t="shared" si="869"/>
        <v>46740</v>
      </c>
      <c r="D7203" s="126">
        <v>0</v>
      </c>
      <c r="E7203">
        <f t="shared" si="866"/>
        <v>0</v>
      </c>
      <c r="F7203" s="126">
        <v>0</v>
      </c>
      <c r="G7203">
        <f t="shared" si="868"/>
        <v>0</v>
      </c>
      <c r="H7203">
        <f t="shared" si="875"/>
        <v>0</v>
      </c>
      <c r="I7203">
        <f t="shared" si="876"/>
        <v>0</v>
      </c>
      <c r="J7203">
        <f t="shared" si="874"/>
        <v>0</v>
      </c>
      <c r="K7203" s="66"/>
      <c r="M7203" s="66"/>
      <c r="Q7203" s="66"/>
      <c r="S7203" s="6">
        <f t="shared" si="870"/>
        <v>27.044168539587652</v>
      </c>
      <c r="T7203" s="6">
        <f t="shared" si="871"/>
        <v>27.044168539587652</v>
      </c>
      <c r="U7203" s="6">
        <f t="shared" si="872"/>
        <v>32.679501590786302</v>
      </c>
      <c r="V7203" s="6">
        <f t="shared" si="873"/>
        <v>32.679501590786302</v>
      </c>
    </row>
    <row r="7204" spans="1:22">
      <c r="A7204" s="12">
        <f t="shared" si="867"/>
        <v>0</v>
      </c>
      <c r="B7204" t="str">
        <f>YEAR(C7204)&amp;VLOOKUP(MONTH(C7204),lookup!$G$2:$N$13,8)</f>
        <v>2027M12</v>
      </c>
      <c r="C7204" s="7">
        <f t="shared" si="869"/>
        <v>46741</v>
      </c>
      <c r="D7204" s="126">
        <v>0</v>
      </c>
      <c r="E7204">
        <f t="shared" si="866"/>
        <v>0</v>
      </c>
      <c r="F7204" s="126">
        <v>0</v>
      </c>
      <c r="G7204">
        <f t="shared" si="868"/>
        <v>0</v>
      </c>
      <c r="H7204">
        <f t="shared" si="875"/>
        <v>0</v>
      </c>
      <c r="I7204">
        <f t="shared" si="876"/>
        <v>0</v>
      </c>
      <c r="J7204">
        <f t="shared" si="874"/>
        <v>0</v>
      </c>
      <c r="K7204" s="66"/>
      <c r="M7204" s="66"/>
      <c r="Q7204" s="66"/>
      <c r="S7204" s="6">
        <f t="shared" si="870"/>
        <v>27.059377954927562</v>
      </c>
      <c r="T7204" s="6">
        <f t="shared" si="871"/>
        <v>27.059377954927562</v>
      </c>
      <c r="U7204" s="6">
        <f t="shared" si="872"/>
        <v>32.711010544493682</v>
      </c>
      <c r="V7204" s="6">
        <f t="shared" si="873"/>
        <v>32.711010544493682</v>
      </c>
    </row>
    <row r="7205" spans="1:22">
      <c r="A7205" s="12">
        <f t="shared" si="867"/>
        <v>0</v>
      </c>
      <c r="B7205" t="str">
        <f>YEAR(C7205)&amp;VLOOKUP(MONTH(C7205),lookup!$G$2:$N$13,8)</f>
        <v>2027M12</v>
      </c>
      <c r="C7205" s="7">
        <f t="shared" si="869"/>
        <v>46742</v>
      </c>
      <c r="D7205" s="126">
        <v>0</v>
      </c>
      <c r="E7205">
        <f t="shared" si="866"/>
        <v>0</v>
      </c>
      <c r="F7205" s="126">
        <v>0</v>
      </c>
      <c r="G7205">
        <f t="shared" si="868"/>
        <v>0</v>
      </c>
      <c r="H7205">
        <f t="shared" si="875"/>
        <v>0</v>
      </c>
      <c r="I7205">
        <f t="shared" si="876"/>
        <v>0</v>
      </c>
      <c r="J7205">
        <f t="shared" si="874"/>
        <v>0</v>
      </c>
      <c r="K7205" s="66"/>
      <c r="M7205" s="66"/>
      <c r="Q7205" s="66"/>
      <c r="S7205" s="6">
        <f t="shared" si="870"/>
        <v>27.079052013014394</v>
      </c>
      <c r="T7205" s="6">
        <f t="shared" si="871"/>
        <v>27.079052013014394</v>
      </c>
      <c r="U7205" s="6">
        <f t="shared" si="872"/>
        <v>32.73676944611092</v>
      </c>
      <c r="V7205" s="6">
        <f t="shared" si="873"/>
        <v>32.73676944611092</v>
      </c>
    </row>
    <row r="7206" spans="1:22">
      <c r="A7206" s="12">
        <f t="shared" si="867"/>
        <v>0</v>
      </c>
      <c r="B7206" t="str">
        <f>YEAR(C7206)&amp;VLOOKUP(MONTH(C7206),lookup!$G$2:$N$13,8)</f>
        <v>2027M12</v>
      </c>
      <c r="C7206" s="7">
        <f t="shared" si="869"/>
        <v>46743</v>
      </c>
      <c r="D7206" s="126">
        <v>0</v>
      </c>
      <c r="E7206">
        <f t="shared" si="866"/>
        <v>0</v>
      </c>
      <c r="F7206" s="126">
        <v>0</v>
      </c>
      <c r="G7206">
        <f t="shared" si="868"/>
        <v>0</v>
      </c>
      <c r="H7206">
        <f t="shared" si="875"/>
        <v>0</v>
      </c>
      <c r="I7206">
        <f t="shared" si="876"/>
        <v>0</v>
      </c>
      <c r="J7206">
        <f t="shared" si="874"/>
        <v>0</v>
      </c>
      <c r="K7206" s="66"/>
      <c r="M7206" s="66"/>
      <c r="Q7206" s="66"/>
      <c r="S7206" s="6">
        <f t="shared" si="870"/>
        <v>27.086758637470155</v>
      </c>
      <c r="T7206" s="6">
        <f t="shared" si="871"/>
        <v>27.086758637470155</v>
      </c>
      <c r="U7206" s="6">
        <f t="shared" si="872"/>
        <v>32.759377945170129</v>
      </c>
      <c r="V7206" s="6">
        <f t="shared" si="873"/>
        <v>32.759377945170129</v>
      </c>
    </row>
    <row r="7207" spans="1:22">
      <c r="A7207" s="12">
        <f t="shared" si="867"/>
        <v>0</v>
      </c>
      <c r="B7207" t="str">
        <f>YEAR(C7207)&amp;VLOOKUP(MONTH(C7207),lookup!$G$2:$N$13,8)</f>
        <v>2027M12</v>
      </c>
      <c r="C7207" s="7">
        <f t="shared" si="869"/>
        <v>46744</v>
      </c>
      <c r="D7207" s="126">
        <v>0</v>
      </c>
      <c r="E7207">
        <f t="shared" si="866"/>
        <v>0</v>
      </c>
      <c r="F7207" s="126">
        <v>0</v>
      </c>
      <c r="G7207">
        <f t="shared" si="868"/>
        <v>0</v>
      </c>
      <c r="H7207">
        <f t="shared" si="875"/>
        <v>0</v>
      </c>
      <c r="I7207">
        <f t="shared" si="876"/>
        <v>0</v>
      </c>
      <c r="J7207">
        <f t="shared" si="874"/>
        <v>0</v>
      </c>
      <c r="K7207" s="66"/>
      <c r="M7207" s="66"/>
      <c r="Q7207" s="66"/>
      <c r="S7207" s="6">
        <f t="shared" si="870"/>
        <v>27.10438107363354</v>
      </c>
      <c r="T7207" s="6">
        <f t="shared" si="871"/>
        <v>27.10438107363354</v>
      </c>
      <c r="U7207" s="6">
        <f t="shared" si="872"/>
        <v>32.790064453163083</v>
      </c>
      <c r="V7207" s="6">
        <f t="shared" si="873"/>
        <v>32.790064453163083</v>
      </c>
    </row>
    <row r="7208" spans="1:22">
      <c r="A7208" s="12">
        <f t="shared" si="867"/>
        <v>0</v>
      </c>
      <c r="B7208" t="str">
        <f>YEAR(C7208)&amp;VLOOKUP(MONTH(C7208),lookup!$G$2:$N$13,8)</f>
        <v>2027M12</v>
      </c>
      <c r="C7208" s="7">
        <f t="shared" si="869"/>
        <v>46745</v>
      </c>
      <c r="D7208" s="126">
        <v>0</v>
      </c>
      <c r="E7208">
        <f t="shared" si="866"/>
        <v>0</v>
      </c>
      <c r="F7208" s="126">
        <v>0</v>
      </c>
      <c r="G7208">
        <f t="shared" si="868"/>
        <v>0</v>
      </c>
      <c r="H7208">
        <f t="shared" si="875"/>
        <v>0</v>
      </c>
      <c r="I7208">
        <f t="shared" si="876"/>
        <v>0</v>
      </c>
      <c r="J7208">
        <f t="shared" si="874"/>
        <v>0</v>
      </c>
      <c r="K7208" s="66"/>
      <c r="M7208" s="66"/>
      <c r="Q7208" s="66"/>
      <c r="S7208" s="6">
        <f t="shared" si="870"/>
        <v>27.120807671234132</v>
      </c>
      <c r="T7208" s="6">
        <f t="shared" si="871"/>
        <v>27.120807671234132</v>
      </c>
      <c r="U7208" s="6">
        <f t="shared" si="872"/>
        <v>32.861287794669295</v>
      </c>
      <c r="V7208" s="6">
        <f t="shared" si="873"/>
        <v>32.861287794669295</v>
      </c>
    </row>
    <row r="7209" spans="1:22">
      <c r="A7209" s="12">
        <f t="shared" si="867"/>
        <v>0</v>
      </c>
      <c r="B7209" t="str">
        <f>YEAR(C7209)&amp;VLOOKUP(MONTH(C7209),lookup!$G$2:$N$13,8)</f>
        <v>2027M12</v>
      </c>
      <c r="C7209" s="7">
        <f t="shared" si="869"/>
        <v>46746</v>
      </c>
      <c r="D7209" s="126">
        <v>0</v>
      </c>
      <c r="E7209">
        <f t="shared" si="866"/>
        <v>0</v>
      </c>
      <c r="F7209" s="126">
        <v>0</v>
      </c>
      <c r="G7209">
        <f t="shared" si="868"/>
        <v>0</v>
      </c>
      <c r="H7209">
        <f t="shared" si="875"/>
        <v>0</v>
      </c>
      <c r="I7209">
        <f t="shared" si="876"/>
        <v>0</v>
      </c>
      <c r="J7209">
        <f t="shared" si="874"/>
        <v>0</v>
      </c>
      <c r="K7209" s="66"/>
      <c r="M7209" s="66"/>
      <c r="Q7209" s="66"/>
      <c r="S7209" s="6">
        <f t="shared" si="870"/>
        <v>27.093088352227092</v>
      </c>
      <c r="T7209" s="6">
        <f t="shared" si="871"/>
        <v>27.093088352227092</v>
      </c>
      <c r="U7209" s="6">
        <f t="shared" si="872"/>
        <v>32.776089182741806</v>
      </c>
      <c r="V7209" s="6">
        <f t="shared" si="873"/>
        <v>32.776089182741806</v>
      </c>
    </row>
    <row r="7210" spans="1:22">
      <c r="A7210" s="12">
        <f t="shared" si="867"/>
        <v>0</v>
      </c>
      <c r="B7210" t="str">
        <f>YEAR(C7210)&amp;VLOOKUP(MONTH(C7210),lookup!$G$2:$N$13,8)</f>
        <v>2027M12</v>
      </c>
      <c r="C7210" s="7">
        <f t="shared" si="869"/>
        <v>46747</v>
      </c>
      <c r="D7210" s="126">
        <v>0</v>
      </c>
      <c r="E7210">
        <f t="shared" si="866"/>
        <v>0</v>
      </c>
      <c r="F7210" s="126">
        <v>0</v>
      </c>
      <c r="G7210">
        <f t="shared" si="868"/>
        <v>0</v>
      </c>
      <c r="H7210">
        <f t="shared" si="875"/>
        <v>0</v>
      </c>
      <c r="I7210">
        <f t="shared" si="876"/>
        <v>0</v>
      </c>
      <c r="J7210">
        <f t="shared" si="874"/>
        <v>0</v>
      </c>
      <c r="K7210" s="66"/>
      <c r="M7210" s="66"/>
      <c r="Q7210" s="66"/>
      <c r="S7210" s="6">
        <f t="shared" si="870"/>
        <v>27.088092700541164</v>
      </c>
      <c r="T7210" s="6">
        <f t="shared" si="871"/>
        <v>27.088092700541164</v>
      </c>
      <c r="U7210" s="6">
        <f t="shared" si="872"/>
        <v>32.796167220697512</v>
      </c>
      <c r="V7210" s="6">
        <f t="shared" si="873"/>
        <v>32.796167220697512</v>
      </c>
    </row>
    <row r="7211" spans="1:22">
      <c r="A7211" s="12">
        <f t="shared" si="867"/>
        <v>0</v>
      </c>
      <c r="B7211" t="str">
        <f>YEAR(C7211)&amp;VLOOKUP(MONTH(C7211),lookup!$G$2:$N$13,8)</f>
        <v>2027M12</v>
      </c>
      <c r="C7211" s="7">
        <f t="shared" si="869"/>
        <v>46748</v>
      </c>
      <c r="D7211" s="126">
        <v>0</v>
      </c>
      <c r="E7211">
        <f t="shared" si="866"/>
        <v>0</v>
      </c>
      <c r="F7211" s="126">
        <v>0</v>
      </c>
      <c r="G7211">
        <f t="shared" si="868"/>
        <v>0</v>
      </c>
      <c r="H7211">
        <f t="shared" si="875"/>
        <v>0</v>
      </c>
      <c r="I7211">
        <f t="shared" si="876"/>
        <v>0</v>
      </c>
      <c r="J7211">
        <f t="shared" si="874"/>
        <v>0</v>
      </c>
      <c r="K7211" s="66"/>
      <c r="M7211" s="66"/>
      <c r="Q7211" s="66"/>
      <c r="S7211" s="6">
        <f t="shared" si="870"/>
        <v>27.109833635090411</v>
      </c>
      <c r="T7211" s="6">
        <f t="shared" si="871"/>
        <v>27.109833635090411</v>
      </c>
      <c r="U7211" s="6">
        <f t="shared" si="872"/>
        <v>32.847066754259892</v>
      </c>
      <c r="V7211" s="6">
        <f t="shared" si="873"/>
        <v>32.847066754259892</v>
      </c>
    </row>
    <row r="7212" spans="1:22">
      <c r="A7212" s="12">
        <f t="shared" si="867"/>
        <v>0</v>
      </c>
      <c r="B7212" t="str">
        <f>YEAR(C7212)&amp;VLOOKUP(MONTH(C7212),lookup!$G$2:$N$13,8)</f>
        <v>2027M12</v>
      </c>
      <c r="C7212" s="7">
        <f t="shared" si="869"/>
        <v>46749</v>
      </c>
      <c r="D7212" s="126">
        <v>0</v>
      </c>
      <c r="E7212">
        <f t="shared" si="866"/>
        <v>0</v>
      </c>
      <c r="F7212" s="126">
        <v>0</v>
      </c>
      <c r="G7212">
        <f t="shared" si="868"/>
        <v>0</v>
      </c>
      <c r="H7212">
        <f t="shared" si="875"/>
        <v>0</v>
      </c>
      <c r="I7212">
        <f t="shared" si="876"/>
        <v>0</v>
      </c>
      <c r="J7212">
        <f t="shared" si="874"/>
        <v>0</v>
      </c>
      <c r="K7212" s="66"/>
      <c r="M7212" s="66"/>
      <c r="Q7212" s="66"/>
      <c r="S7212" s="6">
        <f t="shared" si="870"/>
        <v>27.123598571000286</v>
      </c>
      <c r="T7212" s="6">
        <f t="shared" si="871"/>
        <v>27.123598571000286</v>
      </c>
      <c r="U7212" s="6">
        <f t="shared" si="872"/>
        <v>32.877634061370053</v>
      </c>
      <c r="V7212" s="6">
        <f t="shared" si="873"/>
        <v>32.877634061370053</v>
      </c>
    </row>
    <row r="7213" spans="1:22">
      <c r="A7213" s="12">
        <f t="shared" si="867"/>
        <v>0</v>
      </c>
      <c r="B7213" t="str">
        <f>YEAR(C7213)&amp;VLOOKUP(MONTH(C7213),lookup!$G$2:$N$13,8)</f>
        <v>2027M12</v>
      </c>
      <c r="C7213" s="7">
        <f t="shared" si="869"/>
        <v>46750</v>
      </c>
      <c r="D7213" s="126">
        <v>0</v>
      </c>
      <c r="E7213">
        <f t="shared" ref="E7213:E7276" si="877">AVERAGE(SUM(D7206:D7213)/8,SUM(D7208:D7213)/6)</f>
        <v>0</v>
      </c>
      <c r="F7213" s="126">
        <v>0</v>
      </c>
      <c r="G7213">
        <f t="shared" si="868"/>
        <v>0</v>
      </c>
      <c r="H7213">
        <f t="shared" si="875"/>
        <v>0</v>
      </c>
      <c r="I7213">
        <f t="shared" si="876"/>
        <v>0</v>
      </c>
      <c r="J7213">
        <f t="shared" si="874"/>
        <v>0</v>
      </c>
      <c r="K7213" s="66"/>
      <c r="M7213" s="66"/>
      <c r="Q7213" s="66"/>
      <c r="S7213" s="6">
        <f t="shared" si="870"/>
        <v>27.127321068634018</v>
      </c>
      <c r="T7213" s="6">
        <f t="shared" si="871"/>
        <v>27.127321068634018</v>
      </c>
      <c r="U7213" s="6">
        <f t="shared" si="872"/>
        <v>32.896484285881861</v>
      </c>
      <c r="V7213" s="6">
        <f t="shared" si="873"/>
        <v>32.896484285881861</v>
      </c>
    </row>
    <row r="7214" spans="1:22">
      <c r="A7214" s="12">
        <f t="shared" si="867"/>
        <v>0</v>
      </c>
      <c r="B7214" t="str">
        <f>YEAR(C7214)&amp;VLOOKUP(MONTH(C7214),lookup!$G$2:$N$13,8)</f>
        <v>2027M12</v>
      </c>
      <c r="C7214" s="7">
        <f t="shared" si="869"/>
        <v>46751</v>
      </c>
      <c r="D7214" s="126">
        <v>0</v>
      </c>
      <c r="E7214">
        <f t="shared" si="877"/>
        <v>0</v>
      </c>
      <c r="F7214" s="126">
        <v>0</v>
      </c>
      <c r="G7214">
        <f t="shared" si="868"/>
        <v>0</v>
      </c>
      <c r="H7214">
        <f t="shared" si="875"/>
        <v>0</v>
      </c>
      <c r="I7214">
        <f t="shared" si="876"/>
        <v>0</v>
      </c>
      <c r="J7214">
        <f t="shared" si="874"/>
        <v>0</v>
      </c>
      <c r="K7214" s="66"/>
      <c r="M7214" s="66"/>
      <c r="Q7214" s="66"/>
      <c r="S7214" s="6">
        <f t="shared" si="870"/>
        <v>27.138993339798656</v>
      </c>
      <c r="T7214" s="6">
        <f t="shared" si="871"/>
        <v>27.138993339798656</v>
      </c>
      <c r="U7214" s="6">
        <f t="shared" si="872"/>
        <v>32.897950086297215</v>
      </c>
      <c r="V7214" s="6">
        <f t="shared" si="873"/>
        <v>32.897950086297215</v>
      </c>
    </row>
    <row r="7215" spans="1:22">
      <c r="A7215" s="12">
        <f t="shared" si="867"/>
        <v>0</v>
      </c>
      <c r="B7215" t="str">
        <f>YEAR(C7215)&amp;VLOOKUP(MONTH(C7215),lookup!$G$2:$N$13,8)</f>
        <v>2027M12</v>
      </c>
      <c r="C7215" s="7">
        <f t="shared" si="869"/>
        <v>46752</v>
      </c>
      <c r="D7215" s="126">
        <v>0</v>
      </c>
      <c r="E7215">
        <f t="shared" si="877"/>
        <v>0</v>
      </c>
      <c r="F7215" s="126">
        <v>0</v>
      </c>
      <c r="G7215">
        <f t="shared" si="868"/>
        <v>0</v>
      </c>
      <c r="H7215">
        <f t="shared" si="875"/>
        <v>0</v>
      </c>
      <c r="I7215">
        <f t="shared" si="876"/>
        <v>0</v>
      </c>
      <c r="J7215">
        <f t="shared" si="874"/>
        <v>0</v>
      </c>
      <c r="K7215" s="66"/>
      <c r="M7215" s="66"/>
      <c r="Q7215" s="66"/>
      <c r="S7215" s="6">
        <f t="shared" si="870"/>
        <v>27.165948441492606</v>
      </c>
      <c r="T7215" s="6">
        <f t="shared" si="871"/>
        <v>27.165948441492606</v>
      </c>
      <c r="U7215" s="6">
        <f t="shared" si="872"/>
        <v>32.975681788327677</v>
      </c>
      <c r="V7215" s="6">
        <f t="shared" si="873"/>
        <v>32.975681788327677</v>
      </c>
    </row>
    <row r="7216" spans="1:22">
      <c r="A7216" s="12">
        <f t="shared" ref="A7216:A7279" si="878">IF(D7216+D7217=D7216,IF(D7216+D7217&gt;0,1,0),0)</f>
        <v>0</v>
      </c>
      <c r="B7216" t="str">
        <f>YEAR(C7216)&amp;VLOOKUP(MONTH(C7216),lookup!$G$2:$N$13,8)</f>
        <v>2028M01</v>
      </c>
      <c r="C7216" s="7">
        <f t="shared" si="869"/>
        <v>46753</v>
      </c>
      <c r="D7216" s="126">
        <v>0</v>
      </c>
      <c r="E7216">
        <f t="shared" si="877"/>
        <v>0</v>
      </c>
      <c r="F7216" s="126">
        <v>0</v>
      </c>
      <c r="G7216">
        <f t="shared" si="868"/>
        <v>0</v>
      </c>
      <c r="H7216">
        <f t="shared" si="875"/>
        <v>0</v>
      </c>
      <c r="I7216">
        <f t="shared" si="876"/>
        <v>0</v>
      </c>
      <c r="J7216">
        <f t="shared" si="874"/>
        <v>0</v>
      </c>
      <c r="K7216" s="66"/>
      <c r="M7216" s="66"/>
      <c r="Q7216" s="66"/>
      <c r="S7216" s="6">
        <f t="shared" si="870"/>
        <v>27.17645959287437</v>
      </c>
      <c r="T7216" s="6">
        <f t="shared" si="871"/>
        <v>27.17645959287437</v>
      </c>
      <c r="U7216" s="6">
        <f t="shared" si="872"/>
        <v>32.973967605534384</v>
      </c>
      <c r="V7216" s="6">
        <f t="shared" si="873"/>
        <v>32.973967605534384</v>
      </c>
    </row>
    <row r="7217" spans="1:22">
      <c r="A7217" s="12">
        <f t="shared" si="878"/>
        <v>0</v>
      </c>
      <c r="B7217" t="str">
        <f>YEAR(C7217)&amp;VLOOKUP(MONTH(C7217),lookup!$G$2:$N$13,8)</f>
        <v>2028M01</v>
      </c>
      <c r="C7217" s="7">
        <f t="shared" si="869"/>
        <v>46754</v>
      </c>
      <c r="D7217" s="126">
        <v>0</v>
      </c>
      <c r="E7217">
        <f t="shared" si="877"/>
        <v>0</v>
      </c>
      <c r="F7217" s="126">
        <v>0</v>
      </c>
      <c r="G7217">
        <f t="shared" si="868"/>
        <v>0</v>
      </c>
      <c r="H7217">
        <f t="shared" si="875"/>
        <v>0</v>
      </c>
      <c r="I7217">
        <f t="shared" si="876"/>
        <v>0</v>
      </c>
      <c r="J7217">
        <f t="shared" si="874"/>
        <v>0</v>
      </c>
      <c r="K7217" s="66"/>
      <c r="M7217" s="66"/>
      <c r="Q7217" s="66"/>
      <c r="S7217" s="6">
        <f t="shared" si="870"/>
        <v>27.170953048889942</v>
      </c>
      <c r="T7217" s="6">
        <f t="shared" si="871"/>
        <v>27.170953048889942</v>
      </c>
      <c r="U7217" s="6">
        <f t="shared" si="872"/>
        <v>32.993507738511688</v>
      </c>
      <c r="V7217" s="6">
        <f t="shared" si="873"/>
        <v>32.993507738511688</v>
      </c>
    </row>
    <row r="7218" spans="1:22">
      <c r="A7218" s="12">
        <f t="shared" si="878"/>
        <v>0</v>
      </c>
      <c r="B7218" t="str">
        <f>YEAR(C7218)&amp;VLOOKUP(MONTH(C7218),lookup!$G$2:$N$13,8)</f>
        <v>2028M01</v>
      </c>
      <c r="C7218" s="7">
        <f t="shared" si="869"/>
        <v>46755</v>
      </c>
      <c r="D7218" s="126">
        <v>0</v>
      </c>
      <c r="E7218">
        <f t="shared" si="877"/>
        <v>0</v>
      </c>
      <c r="F7218" s="126">
        <v>0</v>
      </c>
      <c r="G7218">
        <f t="shared" si="868"/>
        <v>0</v>
      </c>
      <c r="H7218">
        <f t="shared" si="875"/>
        <v>0</v>
      </c>
      <c r="I7218">
        <f t="shared" si="876"/>
        <v>0</v>
      </c>
      <c r="J7218">
        <f t="shared" si="874"/>
        <v>0</v>
      </c>
      <c r="K7218" s="66"/>
      <c r="M7218" s="66"/>
      <c r="Q7218" s="66"/>
      <c r="S7218" s="6">
        <f t="shared" si="870"/>
        <v>27.167134081369397</v>
      </c>
      <c r="T7218" s="6">
        <f t="shared" si="871"/>
        <v>27.167134081369397</v>
      </c>
      <c r="U7218" s="6">
        <f t="shared" si="872"/>
        <v>32.992016026935687</v>
      </c>
      <c r="V7218" s="6">
        <f t="shared" si="873"/>
        <v>32.992016026935687</v>
      </c>
    </row>
    <row r="7219" spans="1:22">
      <c r="A7219" s="12">
        <f t="shared" si="878"/>
        <v>0</v>
      </c>
      <c r="B7219" t="str">
        <f>YEAR(C7219)&amp;VLOOKUP(MONTH(C7219),lookup!$G$2:$N$13,8)</f>
        <v>2028M01</v>
      </c>
      <c r="C7219" s="7">
        <f t="shared" si="869"/>
        <v>46756</v>
      </c>
      <c r="D7219" s="126">
        <v>0</v>
      </c>
      <c r="E7219">
        <f t="shared" si="877"/>
        <v>0</v>
      </c>
      <c r="F7219" s="126">
        <v>0</v>
      </c>
      <c r="G7219">
        <f t="shared" si="868"/>
        <v>0</v>
      </c>
      <c r="H7219">
        <f t="shared" si="875"/>
        <v>0</v>
      </c>
      <c r="I7219">
        <f t="shared" si="876"/>
        <v>0</v>
      </c>
      <c r="J7219">
        <f t="shared" si="874"/>
        <v>0</v>
      </c>
      <c r="K7219" s="66"/>
      <c r="M7219" s="66"/>
      <c r="Q7219" s="66"/>
      <c r="S7219" s="6">
        <f t="shared" si="870"/>
        <v>27.131542287371598</v>
      </c>
      <c r="T7219" s="6">
        <f t="shared" si="871"/>
        <v>27.131542287371598</v>
      </c>
      <c r="U7219" s="6">
        <f t="shared" si="872"/>
        <v>32.947641775968734</v>
      </c>
      <c r="V7219" s="6">
        <f t="shared" si="873"/>
        <v>32.947641775968734</v>
      </c>
    </row>
    <row r="7220" spans="1:22">
      <c r="A7220" s="12">
        <f t="shared" si="878"/>
        <v>0</v>
      </c>
      <c r="B7220" t="str">
        <f>YEAR(C7220)&amp;VLOOKUP(MONTH(C7220),lookup!$G$2:$N$13,8)</f>
        <v>2028M01</v>
      </c>
      <c r="C7220" s="7">
        <f t="shared" si="869"/>
        <v>46757</v>
      </c>
      <c r="D7220" s="126">
        <v>0</v>
      </c>
      <c r="E7220">
        <f t="shared" si="877"/>
        <v>0</v>
      </c>
      <c r="F7220" s="126">
        <v>0</v>
      </c>
      <c r="G7220">
        <f t="shared" si="868"/>
        <v>0</v>
      </c>
      <c r="H7220">
        <f t="shared" si="875"/>
        <v>0</v>
      </c>
      <c r="I7220">
        <f t="shared" si="876"/>
        <v>0</v>
      </c>
      <c r="J7220">
        <f t="shared" si="874"/>
        <v>0</v>
      </c>
      <c r="K7220" s="66"/>
      <c r="M7220" s="66"/>
      <c r="Q7220" s="66"/>
      <c r="S7220" s="6">
        <f t="shared" si="870"/>
        <v>27.111284735715635</v>
      </c>
      <c r="T7220" s="6">
        <f t="shared" si="871"/>
        <v>27.111284735715635</v>
      </c>
      <c r="U7220" s="6">
        <f t="shared" si="872"/>
        <v>32.932822532522216</v>
      </c>
      <c r="V7220" s="6">
        <f t="shared" si="873"/>
        <v>32.932822532522216</v>
      </c>
    </row>
    <row r="7221" spans="1:22">
      <c r="A7221" s="12">
        <f t="shared" si="878"/>
        <v>0</v>
      </c>
      <c r="B7221" t="str">
        <f>YEAR(C7221)&amp;VLOOKUP(MONTH(C7221),lookup!$G$2:$N$13,8)</f>
        <v>2028M01</v>
      </c>
      <c r="C7221" s="7">
        <f t="shared" si="869"/>
        <v>46758</v>
      </c>
      <c r="D7221" s="126">
        <v>0</v>
      </c>
      <c r="E7221">
        <f t="shared" si="877"/>
        <v>0</v>
      </c>
      <c r="F7221" s="126">
        <v>0</v>
      </c>
      <c r="G7221">
        <f t="shared" si="868"/>
        <v>0</v>
      </c>
      <c r="H7221">
        <f t="shared" si="875"/>
        <v>0</v>
      </c>
      <c r="I7221">
        <f t="shared" si="876"/>
        <v>0</v>
      </c>
      <c r="J7221">
        <f t="shared" si="874"/>
        <v>0</v>
      </c>
      <c r="K7221" s="66"/>
      <c r="M7221" s="66"/>
      <c r="Q7221" s="66"/>
      <c r="S7221" s="6">
        <f t="shared" si="870"/>
        <v>27.07902503940802</v>
      </c>
      <c r="T7221" s="6">
        <f t="shared" si="871"/>
        <v>27.07902503940802</v>
      </c>
      <c r="U7221" s="6">
        <f t="shared" si="872"/>
        <v>32.906994951237223</v>
      </c>
      <c r="V7221" s="6">
        <f t="shared" si="873"/>
        <v>32.906994951237223</v>
      </c>
    </row>
    <row r="7222" spans="1:22">
      <c r="A7222" s="12">
        <f t="shared" si="878"/>
        <v>0</v>
      </c>
      <c r="B7222" t="str">
        <f>YEAR(C7222)&amp;VLOOKUP(MONTH(C7222),lookup!$G$2:$N$13,8)</f>
        <v>2028M01</v>
      </c>
      <c r="C7222" s="7">
        <f t="shared" si="869"/>
        <v>46759</v>
      </c>
      <c r="D7222" s="126">
        <v>0</v>
      </c>
      <c r="E7222">
        <f t="shared" si="877"/>
        <v>0</v>
      </c>
      <c r="F7222" s="126">
        <v>0</v>
      </c>
      <c r="G7222">
        <f t="shared" si="868"/>
        <v>0</v>
      </c>
      <c r="H7222">
        <f t="shared" si="875"/>
        <v>0</v>
      </c>
      <c r="I7222">
        <f t="shared" si="876"/>
        <v>0</v>
      </c>
      <c r="J7222">
        <f t="shared" si="874"/>
        <v>0</v>
      </c>
      <c r="K7222" s="66"/>
      <c r="M7222" s="66"/>
      <c r="Q7222" s="66"/>
      <c r="S7222" s="6">
        <f t="shared" si="870"/>
        <v>27.05593280511372</v>
      </c>
      <c r="T7222" s="6">
        <f t="shared" si="871"/>
        <v>27.05593280511372</v>
      </c>
      <c r="U7222" s="6">
        <f t="shared" si="872"/>
        <v>32.892614289802701</v>
      </c>
      <c r="V7222" s="6">
        <f t="shared" si="873"/>
        <v>32.892614289802701</v>
      </c>
    </row>
    <row r="7223" spans="1:22">
      <c r="A7223" s="12">
        <f t="shared" si="878"/>
        <v>0</v>
      </c>
      <c r="B7223" t="str">
        <f>YEAR(C7223)&amp;VLOOKUP(MONTH(C7223),lookup!$G$2:$N$13,8)</f>
        <v>2028M01</v>
      </c>
      <c r="C7223" s="7">
        <f t="shared" si="869"/>
        <v>46760</v>
      </c>
      <c r="D7223" s="126">
        <v>0</v>
      </c>
      <c r="E7223">
        <f t="shared" si="877"/>
        <v>0</v>
      </c>
      <c r="F7223" s="126">
        <v>0</v>
      </c>
      <c r="G7223">
        <f t="shared" si="868"/>
        <v>0</v>
      </c>
      <c r="H7223">
        <f t="shared" si="875"/>
        <v>0</v>
      </c>
      <c r="I7223">
        <f t="shared" si="876"/>
        <v>0</v>
      </c>
      <c r="J7223">
        <f t="shared" si="874"/>
        <v>0</v>
      </c>
      <c r="K7223" s="66"/>
      <c r="M7223" s="66"/>
      <c r="Q7223" s="66"/>
      <c r="S7223" s="6">
        <f t="shared" si="870"/>
        <v>26.989349239237896</v>
      </c>
      <c r="T7223" s="6">
        <f t="shared" si="871"/>
        <v>26.989349239237896</v>
      </c>
      <c r="U7223" s="6">
        <f t="shared" si="872"/>
        <v>32.828804004491396</v>
      </c>
      <c r="V7223" s="6">
        <f t="shared" si="873"/>
        <v>32.828804004491396</v>
      </c>
    </row>
    <row r="7224" spans="1:22">
      <c r="A7224" s="12">
        <f t="shared" si="878"/>
        <v>0</v>
      </c>
      <c r="B7224" t="str">
        <f>YEAR(C7224)&amp;VLOOKUP(MONTH(C7224),lookup!$G$2:$N$13,8)</f>
        <v>2028M01</v>
      </c>
      <c r="C7224" s="7">
        <f t="shared" si="869"/>
        <v>46761</v>
      </c>
      <c r="D7224" s="126">
        <v>0</v>
      </c>
      <c r="E7224">
        <f t="shared" si="877"/>
        <v>0</v>
      </c>
      <c r="F7224" s="126">
        <v>0</v>
      </c>
      <c r="G7224">
        <f t="shared" si="868"/>
        <v>0</v>
      </c>
      <c r="H7224">
        <f t="shared" si="875"/>
        <v>0</v>
      </c>
      <c r="I7224">
        <f t="shared" si="876"/>
        <v>0</v>
      </c>
      <c r="J7224">
        <f t="shared" si="874"/>
        <v>0</v>
      </c>
      <c r="K7224" s="66"/>
      <c r="M7224" s="66"/>
      <c r="Q7224" s="66"/>
      <c r="S7224" s="6">
        <f t="shared" si="870"/>
        <v>26.957714828543338</v>
      </c>
      <c r="T7224" s="6">
        <f t="shared" si="871"/>
        <v>26.957714828543338</v>
      </c>
      <c r="U7224" s="6">
        <f t="shared" si="872"/>
        <v>32.800839498846969</v>
      </c>
      <c r="V7224" s="6">
        <f t="shared" si="873"/>
        <v>32.800839498846969</v>
      </c>
    </row>
    <row r="7225" spans="1:22">
      <c r="A7225" s="12">
        <f t="shared" si="878"/>
        <v>0</v>
      </c>
      <c r="B7225" t="str">
        <f>YEAR(C7225)&amp;VLOOKUP(MONTH(C7225),lookup!$G$2:$N$13,8)</f>
        <v>2028M01</v>
      </c>
      <c r="C7225" s="7">
        <f t="shared" si="869"/>
        <v>46762</v>
      </c>
      <c r="D7225" s="126">
        <v>0</v>
      </c>
      <c r="E7225">
        <f t="shared" si="877"/>
        <v>0</v>
      </c>
      <c r="F7225" s="126">
        <v>0</v>
      </c>
      <c r="G7225">
        <f t="shared" si="868"/>
        <v>0</v>
      </c>
      <c r="H7225">
        <f t="shared" si="875"/>
        <v>0</v>
      </c>
      <c r="I7225">
        <f t="shared" si="876"/>
        <v>0</v>
      </c>
      <c r="J7225">
        <f t="shared" si="874"/>
        <v>0</v>
      </c>
      <c r="K7225" s="66"/>
      <c r="M7225" s="66"/>
      <c r="Q7225" s="66"/>
      <c r="S7225" s="6">
        <f t="shared" si="870"/>
        <v>26.924266455099154</v>
      </c>
      <c r="T7225" s="6">
        <f t="shared" si="871"/>
        <v>26.924266455099154</v>
      </c>
      <c r="U7225" s="6">
        <f t="shared" si="872"/>
        <v>32.773498112839974</v>
      </c>
      <c r="V7225" s="6">
        <f t="shared" si="873"/>
        <v>32.773498112839974</v>
      </c>
    </row>
    <row r="7226" spans="1:22">
      <c r="A7226" s="12">
        <f t="shared" si="878"/>
        <v>0</v>
      </c>
      <c r="B7226" t="str">
        <f>YEAR(C7226)&amp;VLOOKUP(MONTH(C7226),lookup!$G$2:$N$13,8)</f>
        <v>2028M01</v>
      </c>
      <c r="C7226" s="7">
        <f t="shared" si="869"/>
        <v>46763</v>
      </c>
      <c r="D7226" s="126">
        <v>0</v>
      </c>
      <c r="E7226">
        <f t="shared" si="877"/>
        <v>0</v>
      </c>
      <c r="F7226" s="126">
        <v>0</v>
      </c>
      <c r="G7226">
        <f t="shared" si="868"/>
        <v>0</v>
      </c>
      <c r="H7226">
        <f t="shared" si="875"/>
        <v>0</v>
      </c>
      <c r="I7226">
        <f t="shared" si="876"/>
        <v>0</v>
      </c>
      <c r="J7226">
        <f t="shared" si="874"/>
        <v>0</v>
      </c>
      <c r="K7226" s="66"/>
      <c r="M7226" s="66"/>
      <c r="Q7226" s="66"/>
      <c r="S7226" s="6">
        <f t="shared" si="870"/>
        <v>26.909063526559692</v>
      </c>
      <c r="T7226" s="6">
        <f t="shared" si="871"/>
        <v>26.909063526559692</v>
      </c>
      <c r="U7226" s="6">
        <f t="shared" si="872"/>
        <v>32.759448091720593</v>
      </c>
      <c r="V7226" s="6">
        <f t="shared" si="873"/>
        <v>32.759448091720593</v>
      </c>
    </row>
    <row r="7227" spans="1:22">
      <c r="A7227" s="12">
        <f t="shared" si="878"/>
        <v>0</v>
      </c>
      <c r="B7227" t="str">
        <f>YEAR(C7227)&amp;VLOOKUP(MONTH(C7227),lookup!$G$2:$N$13,8)</f>
        <v>2028M01</v>
      </c>
      <c r="C7227" s="7">
        <f t="shared" si="869"/>
        <v>46764</v>
      </c>
      <c r="D7227" s="126">
        <v>0</v>
      </c>
      <c r="E7227">
        <f t="shared" si="877"/>
        <v>0</v>
      </c>
      <c r="F7227" s="126">
        <v>0</v>
      </c>
      <c r="G7227">
        <f t="shared" si="868"/>
        <v>0</v>
      </c>
      <c r="H7227">
        <f t="shared" si="875"/>
        <v>0</v>
      </c>
      <c r="I7227">
        <f t="shared" si="876"/>
        <v>0</v>
      </c>
      <c r="J7227">
        <f t="shared" si="874"/>
        <v>0</v>
      </c>
      <c r="K7227" s="66"/>
      <c r="M7227" s="66"/>
      <c r="Q7227" s="66"/>
      <c r="S7227" s="6">
        <f t="shared" si="870"/>
        <v>26.896273482523565</v>
      </c>
      <c r="T7227" s="6">
        <f t="shared" si="871"/>
        <v>26.896273482523565</v>
      </c>
      <c r="U7227" s="6">
        <f t="shared" si="872"/>
        <v>32.756120482566438</v>
      </c>
      <c r="V7227" s="6">
        <f t="shared" si="873"/>
        <v>32.756120482566438</v>
      </c>
    </row>
    <row r="7228" spans="1:22">
      <c r="A7228" s="12">
        <f t="shared" si="878"/>
        <v>0</v>
      </c>
      <c r="B7228" t="str">
        <f>YEAR(C7228)&amp;VLOOKUP(MONTH(C7228),lookup!$G$2:$N$13,8)</f>
        <v>2028M01</v>
      </c>
      <c r="C7228" s="7">
        <f t="shared" si="869"/>
        <v>46765</v>
      </c>
      <c r="D7228" s="126">
        <v>0</v>
      </c>
      <c r="E7228">
        <f t="shared" si="877"/>
        <v>0</v>
      </c>
      <c r="F7228" s="126">
        <v>0</v>
      </c>
      <c r="G7228">
        <f t="shared" si="868"/>
        <v>0</v>
      </c>
      <c r="H7228">
        <f t="shared" si="875"/>
        <v>0</v>
      </c>
      <c r="I7228">
        <f t="shared" si="876"/>
        <v>0</v>
      </c>
      <c r="J7228">
        <f t="shared" si="874"/>
        <v>0</v>
      </c>
      <c r="K7228" s="66"/>
      <c r="M7228" s="66"/>
      <c r="Q7228" s="66"/>
      <c r="S7228" s="6">
        <f t="shared" si="870"/>
        <v>26.904371854897089</v>
      </c>
      <c r="T7228" s="6">
        <f t="shared" si="871"/>
        <v>26.904371854897089</v>
      </c>
      <c r="U7228" s="6">
        <f t="shared" si="872"/>
        <v>32.768190333973919</v>
      </c>
      <c r="V7228" s="6">
        <f t="shared" si="873"/>
        <v>32.768190333973919</v>
      </c>
    </row>
    <row r="7229" spans="1:22">
      <c r="A7229" s="12">
        <f t="shared" si="878"/>
        <v>0</v>
      </c>
      <c r="B7229" t="str">
        <f>YEAR(C7229)&amp;VLOOKUP(MONTH(C7229),lookup!$G$2:$N$13,8)</f>
        <v>2028M01</v>
      </c>
      <c r="C7229" s="7">
        <f t="shared" si="869"/>
        <v>46766</v>
      </c>
      <c r="D7229" s="126">
        <v>0</v>
      </c>
      <c r="E7229">
        <f t="shared" si="877"/>
        <v>0</v>
      </c>
      <c r="F7229" s="126">
        <v>0</v>
      </c>
      <c r="G7229">
        <f t="shared" si="868"/>
        <v>0</v>
      </c>
      <c r="H7229">
        <f t="shared" si="875"/>
        <v>0</v>
      </c>
      <c r="I7229">
        <f t="shared" si="876"/>
        <v>0</v>
      </c>
      <c r="J7229">
        <f t="shared" si="874"/>
        <v>0</v>
      </c>
      <c r="K7229" s="66"/>
      <c r="M7229" s="66"/>
      <c r="Q7229" s="66"/>
      <c r="S7229" s="6">
        <f t="shared" si="870"/>
        <v>26.921547369396514</v>
      </c>
      <c r="T7229" s="6">
        <f t="shared" si="871"/>
        <v>26.921547369396514</v>
      </c>
      <c r="U7229" s="6">
        <f t="shared" si="872"/>
        <v>32.795781141018786</v>
      </c>
      <c r="V7229" s="6">
        <f t="shared" si="873"/>
        <v>32.795781141018786</v>
      </c>
    </row>
    <row r="7230" spans="1:22">
      <c r="A7230" s="12">
        <f t="shared" si="878"/>
        <v>0</v>
      </c>
      <c r="B7230" t="str">
        <f>YEAR(C7230)&amp;VLOOKUP(MONTH(C7230),lookup!$G$2:$N$13,8)</f>
        <v>2028M01</v>
      </c>
      <c r="C7230" s="7">
        <f t="shared" si="869"/>
        <v>46767</v>
      </c>
      <c r="D7230" s="126">
        <v>0</v>
      </c>
      <c r="E7230">
        <f t="shared" si="877"/>
        <v>0</v>
      </c>
      <c r="F7230" s="126">
        <v>0</v>
      </c>
      <c r="G7230">
        <f t="shared" si="868"/>
        <v>0</v>
      </c>
      <c r="H7230">
        <f t="shared" si="875"/>
        <v>0</v>
      </c>
      <c r="I7230">
        <f t="shared" si="876"/>
        <v>0</v>
      </c>
      <c r="J7230">
        <f t="shared" si="874"/>
        <v>0</v>
      </c>
      <c r="K7230" s="66"/>
      <c r="M7230" s="66"/>
      <c r="Q7230" s="66"/>
      <c r="S7230" s="6">
        <f t="shared" si="870"/>
        <v>26.922326495947477</v>
      </c>
      <c r="T7230" s="6">
        <f t="shared" si="871"/>
        <v>26.922326495947477</v>
      </c>
      <c r="U7230" s="6">
        <f t="shared" si="872"/>
        <v>32.80048717700042</v>
      </c>
      <c r="V7230" s="6">
        <f t="shared" si="873"/>
        <v>32.80048717700042</v>
      </c>
    </row>
    <row r="7231" spans="1:22">
      <c r="A7231" s="12">
        <f t="shared" si="878"/>
        <v>0</v>
      </c>
      <c r="B7231" t="str">
        <f>YEAR(C7231)&amp;VLOOKUP(MONTH(C7231),lookup!$G$2:$N$13,8)</f>
        <v>2028M01</v>
      </c>
      <c r="C7231" s="7">
        <f t="shared" si="869"/>
        <v>46768</v>
      </c>
      <c r="D7231" s="126">
        <v>0</v>
      </c>
      <c r="E7231">
        <f t="shared" si="877"/>
        <v>0</v>
      </c>
      <c r="F7231" s="126">
        <v>0</v>
      </c>
      <c r="G7231">
        <f t="shared" si="868"/>
        <v>0</v>
      </c>
      <c r="H7231">
        <f t="shared" si="875"/>
        <v>0</v>
      </c>
      <c r="I7231">
        <f t="shared" si="876"/>
        <v>0</v>
      </c>
      <c r="J7231">
        <f t="shared" si="874"/>
        <v>0</v>
      </c>
      <c r="K7231" s="66"/>
      <c r="M7231" s="66"/>
      <c r="Q7231" s="66"/>
      <c r="S7231" s="6">
        <f t="shared" si="870"/>
        <v>26.941188800991853</v>
      </c>
      <c r="T7231" s="6">
        <f t="shared" si="871"/>
        <v>26.941188800991853</v>
      </c>
      <c r="U7231" s="6">
        <f t="shared" si="872"/>
        <v>32.833576446571499</v>
      </c>
      <c r="V7231" s="6">
        <f t="shared" si="873"/>
        <v>32.833576446571499</v>
      </c>
    </row>
    <row r="7232" spans="1:22">
      <c r="A7232" s="12">
        <f t="shared" si="878"/>
        <v>0</v>
      </c>
      <c r="B7232" t="str">
        <f>YEAR(C7232)&amp;VLOOKUP(MONTH(C7232),lookup!$G$2:$N$13,8)</f>
        <v>2028M01</v>
      </c>
      <c r="C7232" s="7">
        <f t="shared" si="869"/>
        <v>46769</v>
      </c>
      <c r="D7232" s="126">
        <v>0</v>
      </c>
      <c r="E7232">
        <f t="shared" si="877"/>
        <v>0</v>
      </c>
      <c r="F7232" s="126">
        <v>0</v>
      </c>
      <c r="G7232">
        <f t="shared" si="868"/>
        <v>0</v>
      </c>
      <c r="H7232">
        <f t="shared" si="875"/>
        <v>0</v>
      </c>
      <c r="I7232">
        <f t="shared" si="876"/>
        <v>0</v>
      </c>
      <c r="J7232">
        <f t="shared" si="874"/>
        <v>0</v>
      </c>
      <c r="K7232" s="66"/>
      <c r="M7232" s="66"/>
      <c r="Q7232" s="66"/>
      <c r="S7232" s="6">
        <f t="shared" si="870"/>
        <v>26.943607225457498</v>
      </c>
      <c r="T7232" s="6">
        <f t="shared" si="871"/>
        <v>26.943607225457498</v>
      </c>
      <c r="U7232" s="6">
        <f t="shared" si="872"/>
        <v>32.84390855180083</v>
      </c>
      <c r="V7232" s="6">
        <f t="shared" si="873"/>
        <v>32.84390855180083</v>
      </c>
    </row>
    <row r="7233" spans="1:22">
      <c r="A7233" s="12">
        <f t="shared" si="878"/>
        <v>0</v>
      </c>
      <c r="B7233" t="str">
        <f>YEAR(C7233)&amp;VLOOKUP(MONTH(C7233),lookup!$G$2:$N$13,8)</f>
        <v>2028M01</v>
      </c>
      <c r="C7233" s="7">
        <f t="shared" si="869"/>
        <v>46770</v>
      </c>
      <c r="D7233" s="126">
        <v>0</v>
      </c>
      <c r="E7233">
        <f t="shared" si="877"/>
        <v>0</v>
      </c>
      <c r="F7233" s="126">
        <v>0</v>
      </c>
      <c r="G7233">
        <f t="shared" si="868"/>
        <v>0</v>
      </c>
      <c r="H7233">
        <f t="shared" si="875"/>
        <v>0</v>
      </c>
      <c r="I7233">
        <f t="shared" si="876"/>
        <v>0</v>
      </c>
      <c r="J7233">
        <f t="shared" si="874"/>
        <v>0</v>
      </c>
      <c r="K7233" s="66"/>
      <c r="M7233" s="66"/>
      <c r="Q7233" s="66"/>
      <c r="S7233" s="6">
        <f t="shared" si="870"/>
        <v>26.924452536716295</v>
      </c>
      <c r="T7233" s="6">
        <f t="shared" si="871"/>
        <v>26.924452536716295</v>
      </c>
      <c r="U7233" s="6">
        <f t="shared" si="872"/>
        <v>32.834725031625474</v>
      </c>
      <c r="V7233" s="6">
        <f t="shared" si="873"/>
        <v>32.834725031625474</v>
      </c>
    </row>
    <row r="7234" spans="1:22">
      <c r="A7234" s="12">
        <f t="shared" si="878"/>
        <v>0</v>
      </c>
      <c r="B7234" t="str">
        <f>YEAR(C7234)&amp;VLOOKUP(MONTH(C7234),lookup!$G$2:$N$13,8)</f>
        <v>2028M01</v>
      </c>
      <c r="C7234" s="7">
        <f t="shared" si="869"/>
        <v>46771</v>
      </c>
      <c r="D7234" s="126">
        <v>0</v>
      </c>
      <c r="E7234">
        <f t="shared" si="877"/>
        <v>0</v>
      </c>
      <c r="F7234" s="126">
        <v>0</v>
      </c>
      <c r="G7234">
        <f t="shared" si="868"/>
        <v>0</v>
      </c>
      <c r="H7234">
        <f t="shared" si="875"/>
        <v>0</v>
      </c>
      <c r="I7234">
        <f t="shared" si="876"/>
        <v>0</v>
      </c>
      <c r="J7234">
        <f t="shared" si="874"/>
        <v>0</v>
      </c>
      <c r="K7234" s="66"/>
      <c r="M7234" s="66"/>
      <c r="Q7234" s="66"/>
      <c r="S7234" s="6">
        <f t="shared" si="870"/>
        <v>26.933902391214133</v>
      </c>
      <c r="T7234" s="6">
        <f t="shared" si="871"/>
        <v>26.933902391214133</v>
      </c>
      <c r="U7234" s="6">
        <f t="shared" si="872"/>
        <v>32.842681323917155</v>
      </c>
      <c r="V7234" s="6">
        <f t="shared" si="873"/>
        <v>32.842681323917155</v>
      </c>
    </row>
    <row r="7235" spans="1:22">
      <c r="A7235" s="12">
        <f t="shared" si="878"/>
        <v>0</v>
      </c>
      <c r="B7235" t="str">
        <f>YEAR(C7235)&amp;VLOOKUP(MONTH(C7235),lookup!$G$2:$N$13,8)</f>
        <v>2028M01</v>
      </c>
      <c r="C7235" s="7">
        <f t="shared" si="869"/>
        <v>46772</v>
      </c>
      <c r="D7235" s="126">
        <v>0</v>
      </c>
      <c r="E7235">
        <f t="shared" si="877"/>
        <v>0</v>
      </c>
      <c r="F7235" s="126">
        <v>0</v>
      </c>
      <c r="G7235">
        <f t="shared" si="868"/>
        <v>0</v>
      </c>
      <c r="H7235">
        <f t="shared" si="875"/>
        <v>0</v>
      </c>
      <c r="I7235">
        <f t="shared" si="876"/>
        <v>0</v>
      </c>
      <c r="J7235">
        <f t="shared" si="874"/>
        <v>0</v>
      </c>
      <c r="K7235" s="66"/>
      <c r="M7235" s="66"/>
      <c r="Q7235" s="66"/>
      <c r="S7235" s="6">
        <f t="shared" si="870"/>
        <v>26.933024436991928</v>
      </c>
      <c r="T7235" s="6">
        <f t="shared" si="871"/>
        <v>26.933024436991928</v>
      </c>
      <c r="U7235" s="6">
        <f t="shared" si="872"/>
        <v>32.856631319405651</v>
      </c>
      <c r="V7235" s="6">
        <f t="shared" si="873"/>
        <v>32.856631319405651</v>
      </c>
    </row>
    <row r="7236" spans="1:22">
      <c r="A7236" s="12">
        <f t="shared" si="878"/>
        <v>0</v>
      </c>
      <c r="B7236" t="str">
        <f>YEAR(C7236)&amp;VLOOKUP(MONTH(C7236),lookup!$G$2:$N$13,8)</f>
        <v>2028M01</v>
      </c>
      <c r="C7236" s="7">
        <f t="shared" si="869"/>
        <v>46773</v>
      </c>
      <c r="D7236" s="126">
        <v>0</v>
      </c>
      <c r="E7236">
        <f t="shared" si="877"/>
        <v>0</v>
      </c>
      <c r="F7236" s="126">
        <v>0</v>
      </c>
      <c r="G7236">
        <f t="shared" si="868"/>
        <v>0</v>
      </c>
      <c r="H7236">
        <f t="shared" si="875"/>
        <v>0</v>
      </c>
      <c r="I7236">
        <f t="shared" si="876"/>
        <v>0</v>
      </c>
      <c r="J7236">
        <f t="shared" si="874"/>
        <v>0</v>
      </c>
      <c r="K7236" s="66"/>
      <c r="M7236" s="66"/>
      <c r="Q7236" s="66"/>
      <c r="S7236" s="6">
        <f t="shared" si="870"/>
        <v>26.908454503287299</v>
      </c>
      <c r="T7236" s="6">
        <f t="shared" si="871"/>
        <v>26.908454503287299</v>
      </c>
      <c r="U7236" s="6">
        <f t="shared" si="872"/>
        <v>32.83971103668631</v>
      </c>
      <c r="V7236" s="6">
        <f t="shared" si="873"/>
        <v>32.83971103668631</v>
      </c>
    </row>
    <row r="7237" spans="1:22">
      <c r="A7237" s="12">
        <f t="shared" si="878"/>
        <v>0</v>
      </c>
      <c r="B7237" t="str">
        <f>YEAR(C7237)&amp;VLOOKUP(MONTH(C7237),lookup!$G$2:$N$13,8)</f>
        <v>2028M01</v>
      </c>
      <c r="C7237" s="7">
        <f t="shared" si="869"/>
        <v>46774</v>
      </c>
      <c r="D7237" s="126">
        <v>0</v>
      </c>
      <c r="E7237">
        <f t="shared" si="877"/>
        <v>0</v>
      </c>
      <c r="F7237" s="126">
        <v>0</v>
      </c>
      <c r="G7237">
        <f t="shared" si="868"/>
        <v>0</v>
      </c>
      <c r="H7237">
        <f t="shared" si="875"/>
        <v>0</v>
      </c>
      <c r="I7237">
        <f t="shared" si="876"/>
        <v>0</v>
      </c>
      <c r="J7237">
        <f t="shared" si="874"/>
        <v>0</v>
      </c>
      <c r="K7237" s="66"/>
      <c r="M7237" s="66"/>
      <c r="Q7237" s="66"/>
      <c r="S7237" s="6">
        <f t="shared" si="870"/>
        <v>26.903692195680826</v>
      </c>
      <c r="T7237" s="6">
        <f t="shared" si="871"/>
        <v>26.903692195680826</v>
      </c>
      <c r="U7237" s="6">
        <f t="shared" si="872"/>
        <v>32.837140818851495</v>
      </c>
      <c r="V7237" s="6">
        <f t="shared" si="873"/>
        <v>32.837140818851495</v>
      </c>
    </row>
    <row r="7238" spans="1:22">
      <c r="A7238" s="12">
        <f t="shared" si="878"/>
        <v>0</v>
      </c>
      <c r="B7238" t="str">
        <f>YEAR(C7238)&amp;VLOOKUP(MONTH(C7238),lookup!$G$2:$N$13,8)</f>
        <v>2028M01</v>
      </c>
      <c r="C7238" s="7">
        <f t="shared" si="869"/>
        <v>46775</v>
      </c>
      <c r="D7238" s="126">
        <v>0</v>
      </c>
      <c r="E7238">
        <f t="shared" si="877"/>
        <v>0</v>
      </c>
      <c r="F7238" s="126">
        <v>0</v>
      </c>
      <c r="G7238">
        <f t="shared" si="868"/>
        <v>0</v>
      </c>
      <c r="H7238">
        <f t="shared" si="875"/>
        <v>0</v>
      </c>
      <c r="I7238">
        <f t="shared" si="876"/>
        <v>0</v>
      </c>
      <c r="J7238">
        <f t="shared" si="874"/>
        <v>0</v>
      </c>
      <c r="K7238" s="66"/>
      <c r="M7238" s="66"/>
      <c r="Q7238" s="66"/>
      <c r="S7238" s="6">
        <f t="shared" si="870"/>
        <v>26.910873110208389</v>
      </c>
      <c r="T7238" s="6">
        <f t="shared" si="871"/>
        <v>26.910873110208389</v>
      </c>
      <c r="U7238" s="6">
        <f t="shared" si="872"/>
        <v>32.85376578484825</v>
      </c>
      <c r="V7238" s="6">
        <f t="shared" si="873"/>
        <v>32.85376578484825</v>
      </c>
    </row>
    <row r="7239" spans="1:22">
      <c r="A7239" s="12">
        <f t="shared" si="878"/>
        <v>0</v>
      </c>
      <c r="B7239" t="str">
        <f>YEAR(C7239)&amp;VLOOKUP(MONTH(C7239),lookup!$G$2:$N$13,8)</f>
        <v>2028M01</v>
      </c>
      <c r="C7239" s="7">
        <f t="shared" si="869"/>
        <v>46776</v>
      </c>
      <c r="D7239" s="126">
        <v>0</v>
      </c>
      <c r="E7239">
        <f t="shared" si="877"/>
        <v>0</v>
      </c>
      <c r="F7239" s="126">
        <v>0</v>
      </c>
      <c r="G7239">
        <f t="shared" si="868"/>
        <v>0</v>
      </c>
      <c r="H7239">
        <f t="shared" si="875"/>
        <v>0</v>
      </c>
      <c r="I7239">
        <f t="shared" si="876"/>
        <v>0</v>
      </c>
      <c r="J7239">
        <f t="shared" si="874"/>
        <v>0</v>
      </c>
      <c r="K7239" s="66"/>
      <c r="M7239" s="66"/>
      <c r="Q7239" s="66"/>
      <c r="S7239" s="6">
        <f t="shared" si="870"/>
        <v>26.924756221273139</v>
      </c>
      <c r="T7239" s="6">
        <f t="shared" si="871"/>
        <v>26.924756221273139</v>
      </c>
      <c r="U7239" s="6">
        <f t="shared" si="872"/>
        <v>32.882119281137186</v>
      </c>
      <c r="V7239" s="6">
        <f t="shared" si="873"/>
        <v>32.882119281137186</v>
      </c>
    </row>
    <row r="7240" spans="1:22">
      <c r="A7240" s="12">
        <f t="shared" si="878"/>
        <v>0</v>
      </c>
      <c r="B7240" t="str">
        <f>YEAR(C7240)&amp;VLOOKUP(MONTH(C7240),lookup!$G$2:$N$13,8)</f>
        <v>2028M01</v>
      </c>
      <c r="C7240" s="7">
        <f t="shared" si="869"/>
        <v>46777</v>
      </c>
      <c r="D7240" s="126">
        <v>0</v>
      </c>
      <c r="E7240">
        <f t="shared" si="877"/>
        <v>0</v>
      </c>
      <c r="F7240" s="126">
        <v>0</v>
      </c>
      <c r="G7240">
        <f t="shared" ref="G7240:G7303" si="879">AVERAGE(SUM(F7233:F7240)/8,SUM(F7235:F7240)/6)</f>
        <v>0</v>
      </c>
      <c r="H7240">
        <f t="shared" si="875"/>
        <v>0</v>
      </c>
      <c r="I7240">
        <f t="shared" si="876"/>
        <v>0</v>
      </c>
      <c r="J7240">
        <f t="shared" si="874"/>
        <v>0</v>
      </c>
      <c r="K7240" s="66"/>
      <c r="M7240" s="66"/>
      <c r="Q7240" s="66"/>
      <c r="S7240" s="6">
        <f t="shared" si="870"/>
        <v>26.896380572345503</v>
      </c>
      <c r="T7240" s="6">
        <f t="shared" si="871"/>
        <v>26.896380572345503</v>
      </c>
      <c r="U7240" s="6">
        <f t="shared" si="872"/>
        <v>32.861244228106202</v>
      </c>
      <c r="V7240" s="6">
        <f t="shared" si="873"/>
        <v>32.861244228106202</v>
      </c>
    </row>
    <row r="7241" spans="1:22">
      <c r="A7241" s="12">
        <f t="shared" si="878"/>
        <v>0</v>
      </c>
      <c r="B7241" t="str">
        <f>YEAR(C7241)&amp;VLOOKUP(MONTH(C7241),lookup!$G$2:$N$13,8)</f>
        <v>2028M01</v>
      </c>
      <c r="C7241" s="7">
        <f t="shared" si="869"/>
        <v>46778</v>
      </c>
      <c r="D7241" s="126">
        <v>0</v>
      </c>
      <c r="E7241">
        <f t="shared" si="877"/>
        <v>0</v>
      </c>
      <c r="F7241" s="126">
        <v>0</v>
      </c>
      <c r="G7241">
        <f t="shared" si="879"/>
        <v>0</v>
      </c>
      <c r="H7241">
        <f t="shared" si="875"/>
        <v>0</v>
      </c>
      <c r="I7241">
        <f t="shared" si="876"/>
        <v>0</v>
      </c>
      <c r="J7241">
        <f t="shared" si="874"/>
        <v>0</v>
      </c>
      <c r="K7241" s="66"/>
      <c r="M7241" s="66"/>
      <c r="Q7241" s="66"/>
      <c r="S7241" s="6">
        <f t="shared" si="870"/>
        <v>26.930965725078686</v>
      </c>
      <c r="T7241" s="6">
        <f t="shared" si="871"/>
        <v>26.930965725078686</v>
      </c>
      <c r="U7241" s="6">
        <f t="shared" si="872"/>
        <v>32.904507202312267</v>
      </c>
      <c r="V7241" s="6">
        <f t="shared" si="873"/>
        <v>32.904507202312267</v>
      </c>
    </row>
    <row r="7242" spans="1:22">
      <c r="A7242" s="12">
        <f t="shared" si="878"/>
        <v>0</v>
      </c>
      <c r="B7242" t="str">
        <f>YEAR(C7242)&amp;VLOOKUP(MONTH(C7242),lookup!$G$2:$N$13,8)</f>
        <v>2028M01</v>
      </c>
      <c r="C7242" s="7">
        <f t="shared" si="869"/>
        <v>46779</v>
      </c>
      <c r="D7242" s="126">
        <v>0</v>
      </c>
      <c r="E7242">
        <f t="shared" si="877"/>
        <v>0</v>
      </c>
      <c r="F7242" s="126">
        <v>0</v>
      </c>
      <c r="G7242">
        <f t="shared" si="879"/>
        <v>0</v>
      </c>
      <c r="H7242">
        <f t="shared" si="875"/>
        <v>0</v>
      </c>
      <c r="I7242">
        <f t="shared" si="876"/>
        <v>0</v>
      </c>
      <c r="J7242">
        <f t="shared" si="874"/>
        <v>0</v>
      </c>
      <c r="K7242" s="66"/>
      <c r="M7242" s="66"/>
      <c r="Q7242" s="66"/>
      <c r="S7242" s="6">
        <f t="shared" si="870"/>
        <v>26.932057452131165</v>
      </c>
      <c r="T7242" s="6">
        <f t="shared" si="871"/>
        <v>26.932057452131165</v>
      </c>
      <c r="U7242" s="6">
        <f t="shared" si="872"/>
        <v>32.901145318385844</v>
      </c>
      <c r="V7242" s="6">
        <f t="shared" si="873"/>
        <v>32.901145318385844</v>
      </c>
    </row>
    <row r="7243" spans="1:22">
      <c r="A7243" s="12">
        <f t="shared" si="878"/>
        <v>0</v>
      </c>
      <c r="B7243" t="str">
        <f>YEAR(C7243)&amp;VLOOKUP(MONTH(C7243),lookup!$G$2:$N$13,8)</f>
        <v>2028M01</v>
      </c>
      <c r="C7243" s="7">
        <f t="shared" si="869"/>
        <v>46780</v>
      </c>
      <c r="D7243" s="126">
        <v>0</v>
      </c>
      <c r="E7243">
        <f t="shared" si="877"/>
        <v>0</v>
      </c>
      <c r="F7243" s="126">
        <v>0</v>
      </c>
      <c r="G7243">
        <f t="shared" si="879"/>
        <v>0</v>
      </c>
      <c r="H7243">
        <f t="shared" si="875"/>
        <v>0</v>
      </c>
      <c r="I7243">
        <f t="shared" si="876"/>
        <v>0</v>
      </c>
      <c r="J7243">
        <f t="shared" si="874"/>
        <v>0</v>
      </c>
      <c r="K7243" s="66"/>
      <c r="M7243" s="66"/>
      <c r="Q7243" s="66"/>
      <c r="S7243" s="6">
        <f t="shared" si="870"/>
        <v>26.944381037569521</v>
      </c>
      <c r="T7243" s="6">
        <f t="shared" si="871"/>
        <v>26.944381037569521</v>
      </c>
      <c r="U7243" s="6">
        <f t="shared" si="872"/>
        <v>32.912741943833417</v>
      </c>
      <c r="V7243" s="6">
        <f t="shared" si="873"/>
        <v>32.912741943833417</v>
      </c>
    </row>
    <row r="7244" spans="1:22">
      <c r="A7244" s="12">
        <f t="shared" si="878"/>
        <v>0</v>
      </c>
      <c r="B7244" t="str">
        <f>YEAR(C7244)&amp;VLOOKUP(MONTH(C7244),lookup!$G$2:$N$13,8)</f>
        <v>2028M01</v>
      </c>
      <c r="C7244" s="7">
        <f t="shared" ref="C7244:C7307" si="880">C7243+1</f>
        <v>46781</v>
      </c>
      <c r="D7244" s="126">
        <v>0</v>
      </c>
      <c r="E7244">
        <f t="shared" si="877"/>
        <v>0</v>
      </c>
      <c r="F7244" s="126">
        <v>0</v>
      </c>
      <c r="G7244">
        <f t="shared" si="879"/>
        <v>0</v>
      </c>
      <c r="H7244">
        <f t="shared" si="875"/>
        <v>0</v>
      </c>
      <c r="I7244">
        <f t="shared" si="876"/>
        <v>0</v>
      </c>
      <c r="J7244">
        <f t="shared" si="874"/>
        <v>0</v>
      </c>
      <c r="K7244" s="66"/>
      <c r="M7244" s="66"/>
      <c r="Q7244" s="66"/>
      <c r="S7244" s="6">
        <f t="shared" si="870"/>
        <v>26.9446078344866</v>
      </c>
      <c r="T7244" s="6">
        <f t="shared" si="871"/>
        <v>26.9446078344866</v>
      </c>
      <c r="U7244" s="6">
        <f t="shared" si="872"/>
        <v>32.919098929123777</v>
      </c>
      <c r="V7244" s="6">
        <f t="shared" si="873"/>
        <v>32.919098929123777</v>
      </c>
    </row>
    <row r="7245" spans="1:22">
      <c r="A7245" s="12">
        <f t="shared" si="878"/>
        <v>0</v>
      </c>
      <c r="B7245" t="str">
        <f>YEAR(C7245)&amp;VLOOKUP(MONTH(C7245),lookup!$G$2:$N$13,8)</f>
        <v>2028M01</v>
      </c>
      <c r="C7245" s="7">
        <f t="shared" si="880"/>
        <v>46782</v>
      </c>
      <c r="D7245" s="126">
        <v>0</v>
      </c>
      <c r="E7245">
        <f t="shared" si="877"/>
        <v>0</v>
      </c>
      <c r="F7245" s="126">
        <v>0</v>
      </c>
      <c r="G7245">
        <f t="shared" si="879"/>
        <v>0</v>
      </c>
      <c r="H7245">
        <f t="shared" si="875"/>
        <v>0</v>
      </c>
      <c r="I7245">
        <f t="shared" si="876"/>
        <v>0</v>
      </c>
      <c r="J7245">
        <f t="shared" si="874"/>
        <v>0</v>
      </c>
      <c r="K7245" s="66"/>
      <c r="M7245" s="66"/>
      <c r="Q7245" s="66"/>
      <c r="S7245" s="6">
        <f t="shared" si="870"/>
        <v>26.946855095267516</v>
      </c>
      <c r="T7245" s="6">
        <f t="shared" si="871"/>
        <v>26.946855095267516</v>
      </c>
      <c r="U7245" s="6">
        <f t="shared" si="872"/>
        <v>32.927489808325767</v>
      </c>
      <c r="V7245" s="6">
        <f t="shared" si="873"/>
        <v>32.927489808325767</v>
      </c>
    </row>
    <row r="7246" spans="1:22">
      <c r="A7246" s="12">
        <f t="shared" si="878"/>
        <v>0</v>
      </c>
      <c r="B7246" t="str">
        <f>YEAR(C7246)&amp;VLOOKUP(MONTH(C7246),lookup!$G$2:$N$13,8)</f>
        <v>2028M01</v>
      </c>
      <c r="C7246" s="7">
        <f t="shared" si="880"/>
        <v>46783</v>
      </c>
      <c r="D7246" s="126">
        <v>0</v>
      </c>
      <c r="E7246">
        <f t="shared" si="877"/>
        <v>0</v>
      </c>
      <c r="F7246" s="126">
        <v>0</v>
      </c>
      <c r="G7246">
        <f t="shared" si="879"/>
        <v>0</v>
      </c>
      <c r="H7246">
        <f t="shared" si="875"/>
        <v>0</v>
      </c>
      <c r="I7246">
        <f t="shared" si="876"/>
        <v>0</v>
      </c>
      <c r="J7246">
        <f t="shared" si="874"/>
        <v>0</v>
      </c>
      <c r="K7246" s="66"/>
      <c r="M7246" s="66"/>
      <c r="Q7246" s="66"/>
      <c r="S7246" s="6">
        <f t="shared" si="870"/>
        <v>26.957519674277556</v>
      </c>
      <c r="T7246" s="6">
        <f t="shared" si="871"/>
        <v>26.957519674277556</v>
      </c>
      <c r="U7246" s="6">
        <f t="shared" si="872"/>
        <v>32.951244880657114</v>
      </c>
      <c r="V7246" s="6">
        <f t="shared" si="873"/>
        <v>32.951244880657114</v>
      </c>
    </row>
    <row r="7247" spans="1:22">
      <c r="A7247" s="12">
        <f t="shared" si="878"/>
        <v>0</v>
      </c>
      <c r="B7247" t="str">
        <f>YEAR(C7247)&amp;VLOOKUP(MONTH(C7247),lookup!$G$2:$N$13,8)</f>
        <v>2028M02</v>
      </c>
      <c r="C7247" s="7">
        <f t="shared" si="880"/>
        <v>46784</v>
      </c>
      <c r="D7247" s="126">
        <v>0</v>
      </c>
      <c r="E7247">
        <f t="shared" si="877"/>
        <v>0</v>
      </c>
      <c r="F7247" s="126">
        <v>0</v>
      </c>
      <c r="G7247">
        <f t="shared" si="879"/>
        <v>0</v>
      </c>
      <c r="H7247">
        <f t="shared" si="875"/>
        <v>0</v>
      </c>
      <c r="I7247">
        <f t="shared" si="876"/>
        <v>0</v>
      </c>
      <c r="J7247">
        <f t="shared" si="874"/>
        <v>0</v>
      </c>
      <c r="K7247" s="66"/>
      <c r="M7247" s="66"/>
      <c r="Q7247" s="66"/>
      <c r="S7247" s="6">
        <f t="shared" si="870"/>
        <v>26.959428671828277</v>
      </c>
      <c r="T7247" s="6">
        <f t="shared" si="871"/>
        <v>26.959428671828277</v>
      </c>
      <c r="U7247" s="6">
        <f t="shared" si="872"/>
        <v>32.94661668890344</v>
      </c>
      <c r="V7247" s="6">
        <f t="shared" si="873"/>
        <v>32.94661668890344</v>
      </c>
    </row>
    <row r="7248" spans="1:22">
      <c r="A7248" s="12">
        <f t="shared" si="878"/>
        <v>0</v>
      </c>
      <c r="B7248" t="str">
        <f>YEAR(C7248)&amp;VLOOKUP(MONTH(C7248),lookup!$G$2:$N$13,8)</f>
        <v>2028M02</v>
      </c>
      <c r="C7248" s="7">
        <f t="shared" si="880"/>
        <v>46785</v>
      </c>
      <c r="D7248" s="126">
        <v>0</v>
      </c>
      <c r="E7248">
        <f t="shared" si="877"/>
        <v>0</v>
      </c>
      <c r="F7248" s="126">
        <v>0</v>
      </c>
      <c r="G7248">
        <f t="shared" si="879"/>
        <v>0</v>
      </c>
      <c r="H7248">
        <f t="shared" si="875"/>
        <v>0</v>
      </c>
      <c r="I7248">
        <f t="shared" si="876"/>
        <v>0</v>
      </c>
      <c r="J7248">
        <f t="shared" si="874"/>
        <v>0</v>
      </c>
      <c r="K7248" s="66"/>
      <c r="M7248" s="66"/>
      <c r="Q7248" s="66"/>
      <c r="S7248" s="6">
        <f t="shared" si="870"/>
        <v>26.982713825735118</v>
      </c>
      <c r="T7248" s="6">
        <f t="shared" si="871"/>
        <v>26.982713825735118</v>
      </c>
      <c r="U7248" s="6">
        <f t="shared" si="872"/>
        <v>32.995384317287289</v>
      </c>
      <c r="V7248" s="6">
        <f t="shared" si="873"/>
        <v>32.995384317287289</v>
      </c>
    </row>
    <row r="7249" spans="1:22">
      <c r="A7249" s="12">
        <f t="shared" si="878"/>
        <v>0</v>
      </c>
      <c r="B7249" t="str">
        <f>YEAR(C7249)&amp;VLOOKUP(MONTH(C7249),lookup!$G$2:$N$13,8)</f>
        <v>2028M02</v>
      </c>
      <c r="C7249" s="7">
        <f t="shared" si="880"/>
        <v>46786</v>
      </c>
      <c r="D7249" s="126">
        <v>0</v>
      </c>
      <c r="E7249">
        <f t="shared" si="877"/>
        <v>0</v>
      </c>
      <c r="F7249" s="126">
        <v>0</v>
      </c>
      <c r="G7249">
        <f t="shared" si="879"/>
        <v>0</v>
      </c>
      <c r="H7249">
        <f t="shared" si="875"/>
        <v>0</v>
      </c>
      <c r="I7249">
        <f t="shared" si="876"/>
        <v>0</v>
      </c>
      <c r="J7249">
        <f t="shared" si="874"/>
        <v>0</v>
      </c>
      <c r="K7249" s="66"/>
      <c r="M7249" s="66"/>
      <c r="Q7249" s="66"/>
      <c r="S7249" s="6">
        <f t="shared" si="870"/>
        <v>26.997430965945558</v>
      </c>
      <c r="T7249" s="6">
        <f t="shared" si="871"/>
        <v>26.997430965945558</v>
      </c>
      <c r="U7249" s="6">
        <f t="shared" si="872"/>
        <v>33.016631336997605</v>
      </c>
      <c r="V7249" s="6">
        <f t="shared" si="873"/>
        <v>33.016631336997605</v>
      </c>
    </row>
    <row r="7250" spans="1:22">
      <c r="A7250" s="12">
        <f t="shared" si="878"/>
        <v>0</v>
      </c>
      <c r="B7250" t="str">
        <f>YEAR(C7250)&amp;VLOOKUP(MONTH(C7250),lookup!$G$2:$N$13,8)</f>
        <v>2028M02</v>
      </c>
      <c r="C7250" s="7">
        <f t="shared" si="880"/>
        <v>46787</v>
      </c>
      <c r="D7250" s="126">
        <v>0</v>
      </c>
      <c r="E7250">
        <f t="shared" si="877"/>
        <v>0</v>
      </c>
      <c r="F7250" s="126">
        <v>0</v>
      </c>
      <c r="G7250">
        <f t="shared" si="879"/>
        <v>0</v>
      </c>
      <c r="H7250">
        <f t="shared" si="875"/>
        <v>0</v>
      </c>
      <c r="I7250">
        <f t="shared" si="876"/>
        <v>0</v>
      </c>
      <c r="J7250">
        <f t="shared" si="874"/>
        <v>0</v>
      </c>
      <c r="K7250" s="66"/>
      <c r="M7250" s="66"/>
      <c r="Q7250" s="66"/>
      <c r="S7250" s="6">
        <f t="shared" ref="S7250:S7313" si="881">AVERAGE(G6885+G6520+G6154+G5789+G5424)/5</f>
        <v>27.015513988151735</v>
      </c>
      <c r="T7250" s="6">
        <f t="shared" ref="T7250:T7313" si="882">S7250-I7250</f>
        <v>27.015513988151735</v>
      </c>
      <c r="U7250" s="6">
        <f t="shared" ref="U7250:U7313" si="883">(E5424+E5789+E6154+E6520+E6885)/5</f>
        <v>33.058144650513455</v>
      </c>
      <c r="V7250" s="6">
        <f t="shared" ref="V7250:V7313" si="884">U7250-H7250</f>
        <v>33.058144650513455</v>
      </c>
    </row>
    <row r="7251" spans="1:22">
      <c r="A7251" s="12">
        <f t="shared" si="878"/>
        <v>0</v>
      </c>
      <c r="B7251" t="str">
        <f>YEAR(C7251)&amp;VLOOKUP(MONTH(C7251),lookup!$G$2:$N$13,8)</f>
        <v>2028M02</v>
      </c>
      <c r="C7251" s="7">
        <f t="shared" si="880"/>
        <v>46788</v>
      </c>
      <c r="D7251" s="126">
        <v>0</v>
      </c>
      <c r="E7251">
        <f t="shared" si="877"/>
        <v>0</v>
      </c>
      <c r="F7251" s="126">
        <v>0</v>
      </c>
      <c r="G7251">
        <f t="shared" si="879"/>
        <v>0</v>
      </c>
      <c r="H7251">
        <f t="shared" si="875"/>
        <v>0</v>
      </c>
      <c r="I7251">
        <f t="shared" si="876"/>
        <v>0</v>
      </c>
      <c r="J7251">
        <f t="shared" si="874"/>
        <v>0</v>
      </c>
      <c r="K7251" s="66"/>
      <c r="M7251" s="66"/>
      <c r="Q7251" s="66"/>
      <c r="S7251" s="6">
        <f t="shared" si="881"/>
        <v>27.02851550573277</v>
      </c>
      <c r="T7251" s="6">
        <f t="shared" si="882"/>
        <v>27.02851550573277</v>
      </c>
      <c r="U7251" s="6">
        <f t="shared" si="883"/>
        <v>33.079321704921703</v>
      </c>
      <c r="V7251" s="6">
        <f t="shared" si="884"/>
        <v>33.079321704921703</v>
      </c>
    </row>
    <row r="7252" spans="1:22">
      <c r="A7252" s="12">
        <f t="shared" si="878"/>
        <v>0</v>
      </c>
      <c r="B7252" t="str">
        <f>YEAR(C7252)&amp;VLOOKUP(MONTH(C7252),lookup!$G$2:$N$13,8)</f>
        <v>2028M02</v>
      </c>
      <c r="C7252" s="7">
        <f t="shared" si="880"/>
        <v>46789</v>
      </c>
      <c r="D7252" s="126">
        <v>0</v>
      </c>
      <c r="E7252">
        <f t="shared" si="877"/>
        <v>0</v>
      </c>
      <c r="F7252" s="126">
        <v>0</v>
      </c>
      <c r="G7252">
        <f t="shared" si="879"/>
        <v>0</v>
      </c>
      <c r="H7252">
        <f t="shared" si="875"/>
        <v>0</v>
      </c>
      <c r="I7252">
        <f t="shared" si="876"/>
        <v>0</v>
      </c>
      <c r="J7252">
        <f t="shared" si="874"/>
        <v>0</v>
      </c>
      <c r="K7252" s="66"/>
      <c r="M7252" s="66"/>
      <c r="Q7252" s="66"/>
      <c r="S7252" s="6">
        <f t="shared" si="881"/>
        <v>27.042211575202384</v>
      </c>
      <c r="T7252" s="6">
        <f t="shared" si="882"/>
        <v>27.042211575202384</v>
      </c>
      <c r="U7252" s="6">
        <f t="shared" si="883"/>
        <v>33.104829438995942</v>
      </c>
      <c r="V7252" s="6">
        <f t="shared" si="884"/>
        <v>33.104829438995942</v>
      </c>
    </row>
    <row r="7253" spans="1:22">
      <c r="A7253" s="12">
        <f t="shared" si="878"/>
        <v>0</v>
      </c>
      <c r="B7253" t="str">
        <f>YEAR(C7253)&amp;VLOOKUP(MONTH(C7253),lookup!$G$2:$N$13,8)</f>
        <v>2028M02</v>
      </c>
      <c r="C7253" s="7">
        <f t="shared" si="880"/>
        <v>46790</v>
      </c>
      <c r="D7253" s="126">
        <v>0</v>
      </c>
      <c r="E7253">
        <f t="shared" si="877"/>
        <v>0</v>
      </c>
      <c r="F7253" s="126">
        <v>0</v>
      </c>
      <c r="G7253">
        <f t="shared" si="879"/>
        <v>0</v>
      </c>
      <c r="H7253">
        <f t="shared" si="875"/>
        <v>0</v>
      </c>
      <c r="I7253">
        <f t="shared" si="876"/>
        <v>0</v>
      </c>
      <c r="J7253">
        <f t="shared" si="874"/>
        <v>0</v>
      </c>
      <c r="K7253" s="66"/>
      <c r="M7253" s="66"/>
      <c r="Q7253" s="66"/>
      <c r="S7253" s="6">
        <f t="shared" si="881"/>
        <v>27.066006122594239</v>
      </c>
      <c r="T7253" s="6">
        <f t="shared" si="882"/>
        <v>27.066006122594239</v>
      </c>
      <c r="U7253" s="6">
        <f t="shared" si="883"/>
        <v>33.136088560692016</v>
      </c>
      <c r="V7253" s="6">
        <f t="shared" si="884"/>
        <v>33.136088560692016</v>
      </c>
    </row>
    <row r="7254" spans="1:22">
      <c r="A7254" s="12">
        <f t="shared" si="878"/>
        <v>0</v>
      </c>
      <c r="B7254" t="str">
        <f>YEAR(C7254)&amp;VLOOKUP(MONTH(C7254),lookup!$G$2:$N$13,8)</f>
        <v>2028M02</v>
      </c>
      <c r="C7254" s="7">
        <f t="shared" si="880"/>
        <v>46791</v>
      </c>
      <c r="D7254" s="126">
        <v>0</v>
      </c>
      <c r="E7254">
        <f t="shared" si="877"/>
        <v>0</v>
      </c>
      <c r="F7254" s="126">
        <v>0</v>
      </c>
      <c r="G7254">
        <f t="shared" si="879"/>
        <v>0</v>
      </c>
      <c r="H7254">
        <f t="shared" si="875"/>
        <v>0</v>
      </c>
      <c r="I7254">
        <f t="shared" si="876"/>
        <v>0</v>
      </c>
      <c r="J7254">
        <f t="shared" si="874"/>
        <v>0</v>
      </c>
      <c r="K7254" s="66"/>
      <c r="M7254" s="66"/>
      <c r="Q7254" s="66"/>
      <c r="S7254" s="6">
        <f t="shared" si="881"/>
        <v>27.074124240065679</v>
      </c>
      <c r="T7254" s="6">
        <f t="shared" si="882"/>
        <v>27.074124240065679</v>
      </c>
      <c r="U7254" s="6">
        <f t="shared" si="883"/>
        <v>33.156361192199427</v>
      </c>
      <c r="V7254" s="6">
        <f t="shared" si="884"/>
        <v>33.156361192199427</v>
      </c>
    </row>
    <row r="7255" spans="1:22">
      <c r="A7255" s="12">
        <f t="shared" si="878"/>
        <v>0</v>
      </c>
      <c r="B7255" t="str">
        <f>YEAR(C7255)&amp;VLOOKUP(MONTH(C7255),lookup!$G$2:$N$13,8)</f>
        <v>2028M02</v>
      </c>
      <c r="C7255" s="7">
        <f t="shared" si="880"/>
        <v>46792</v>
      </c>
      <c r="D7255" s="126">
        <v>0</v>
      </c>
      <c r="E7255">
        <f t="shared" si="877"/>
        <v>0</v>
      </c>
      <c r="F7255" s="126">
        <v>0</v>
      </c>
      <c r="G7255">
        <f t="shared" si="879"/>
        <v>0</v>
      </c>
      <c r="H7255">
        <f t="shared" si="875"/>
        <v>0</v>
      </c>
      <c r="I7255">
        <f t="shared" si="876"/>
        <v>0</v>
      </c>
      <c r="J7255">
        <f t="shared" si="874"/>
        <v>0</v>
      </c>
      <c r="K7255" s="66"/>
      <c r="M7255" s="66"/>
      <c r="Q7255" s="66"/>
      <c r="S7255" s="6">
        <f t="shared" si="881"/>
        <v>27.065341999427496</v>
      </c>
      <c r="T7255" s="6">
        <f t="shared" si="882"/>
        <v>27.065341999427496</v>
      </c>
      <c r="U7255" s="6">
        <f t="shared" si="883"/>
        <v>33.158495865057589</v>
      </c>
      <c r="V7255" s="6">
        <f t="shared" si="884"/>
        <v>33.158495865057589</v>
      </c>
    </row>
    <row r="7256" spans="1:22">
      <c r="A7256" s="12">
        <f t="shared" si="878"/>
        <v>0</v>
      </c>
      <c r="B7256" t="str">
        <f>YEAR(C7256)&amp;VLOOKUP(MONTH(C7256),lookup!$G$2:$N$13,8)</f>
        <v>2028M02</v>
      </c>
      <c r="C7256" s="7">
        <f t="shared" si="880"/>
        <v>46793</v>
      </c>
      <c r="D7256" s="126">
        <v>0</v>
      </c>
      <c r="E7256">
        <f t="shared" si="877"/>
        <v>0</v>
      </c>
      <c r="F7256" s="126">
        <v>0</v>
      </c>
      <c r="G7256">
        <f t="shared" si="879"/>
        <v>0</v>
      </c>
      <c r="H7256">
        <f t="shared" si="875"/>
        <v>0</v>
      </c>
      <c r="I7256">
        <f t="shared" si="876"/>
        <v>0</v>
      </c>
      <c r="J7256">
        <f t="shared" si="874"/>
        <v>0</v>
      </c>
      <c r="K7256" s="66"/>
      <c r="M7256" s="66"/>
      <c r="Q7256" s="66"/>
      <c r="S7256" s="6">
        <f t="shared" si="881"/>
        <v>27.078595612232313</v>
      </c>
      <c r="T7256" s="6">
        <f t="shared" si="882"/>
        <v>27.078595612232313</v>
      </c>
      <c r="U7256" s="6">
        <f t="shared" si="883"/>
        <v>33.174269324543559</v>
      </c>
      <c r="V7256" s="6">
        <f t="shared" si="884"/>
        <v>33.174269324543559</v>
      </c>
    </row>
    <row r="7257" spans="1:22">
      <c r="A7257" s="12">
        <f t="shared" si="878"/>
        <v>0</v>
      </c>
      <c r="B7257" t="str">
        <f>YEAR(C7257)&amp;VLOOKUP(MONTH(C7257),lookup!$G$2:$N$13,8)</f>
        <v>2028M02</v>
      </c>
      <c r="C7257" s="7">
        <f t="shared" si="880"/>
        <v>46794</v>
      </c>
      <c r="D7257" s="126">
        <v>0</v>
      </c>
      <c r="E7257">
        <f t="shared" si="877"/>
        <v>0</v>
      </c>
      <c r="F7257" s="126">
        <v>0</v>
      </c>
      <c r="G7257">
        <f t="shared" si="879"/>
        <v>0</v>
      </c>
      <c r="H7257">
        <f t="shared" si="875"/>
        <v>0</v>
      </c>
      <c r="I7257">
        <f t="shared" si="876"/>
        <v>0</v>
      </c>
      <c r="J7257">
        <f t="shared" si="874"/>
        <v>0</v>
      </c>
      <c r="K7257" s="66"/>
      <c r="M7257" s="66"/>
      <c r="Q7257" s="66"/>
      <c r="S7257" s="6">
        <f t="shared" si="881"/>
        <v>27.08673892384412</v>
      </c>
      <c r="T7257" s="6">
        <f t="shared" si="882"/>
        <v>27.08673892384412</v>
      </c>
      <c r="U7257" s="6">
        <f t="shared" si="883"/>
        <v>33.202224416533113</v>
      </c>
      <c r="V7257" s="6">
        <f t="shared" si="884"/>
        <v>33.202224416533113</v>
      </c>
    </row>
    <row r="7258" spans="1:22">
      <c r="A7258" s="12">
        <f t="shared" si="878"/>
        <v>0</v>
      </c>
      <c r="B7258" t="str">
        <f>YEAR(C7258)&amp;VLOOKUP(MONTH(C7258),lookup!$G$2:$N$13,8)</f>
        <v>2028M02</v>
      </c>
      <c r="C7258" s="7">
        <f t="shared" si="880"/>
        <v>46795</v>
      </c>
      <c r="D7258" s="126">
        <v>0</v>
      </c>
      <c r="E7258">
        <f t="shared" si="877"/>
        <v>0</v>
      </c>
      <c r="F7258" s="126">
        <v>0</v>
      </c>
      <c r="G7258">
        <f t="shared" si="879"/>
        <v>0</v>
      </c>
      <c r="H7258">
        <f t="shared" si="875"/>
        <v>0</v>
      </c>
      <c r="I7258">
        <f t="shared" si="876"/>
        <v>0</v>
      </c>
      <c r="J7258">
        <f t="shared" si="874"/>
        <v>0</v>
      </c>
      <c r="K7258" s="66"/>
      <c r="M7258" s="66"/>
      <c r="Q7258" s="66"/>
      <c r="S7258" s="6">
        <f t="shared" si="881"/>
        <v>27.113759484257617</v>
      </c>
      <c r="T7258" s="6">
        <f t="shared" si="882"/>
        <v>27.113759484257617</v>
      </c>
      <c r="U7258" s="6">
        <f t="shared" si="883"/>
        <v>33.225146806349237</v>
      </c>
      <c r="V7258" s="6">
        <f t="shared" si="884"/>
        <v>33.225146806349237</v>
      </c>
    </row>
    <row r="7259" spans="1:22">
      <c r="A7259" s="12">
        <f t="shared" si="878"/>
        <v>0</v>
      </c>
      <c r="B7259" t="str">
        <f>YEAR(C7259)&amp;VLOOKUP(MONTH(C7259),lookup!$G$2:$N$13,8)</f>
        <v>2028M02</v>
      </c>
      <c r="C7259" s="7">
        <f t="shared" si="880"/>
        <v>46796</v>
      </c>
      <c r="D7259" s="126">
        <v>0</v>
      </c>
      <c r="E7259">
        <f t="shared" si="877"/>
        <v>0</v>
      </c>
      <c r="F7259" s="126">
        <v>0</v>
      </c>
      <c r="G7259">
        <f t="shared" si="879"/>
        <v>0</v>
      </c>
      <c r="H7259">
        <f t="shared" si="875"/>
        <v>0</v>
      </c>
      <c r="I7259">
        <f t="shared" si="876"/>
        <v>0</v>
      </c>
      <c r="J7259">
        <f t="shared" si="874"/>
        <v>0</v>
      </c>
      <c r="K7259" s="66"/>
      <c r="M7259" s="66"/>
      <c r="Q7259" s="66"/>
      <c r="S7259" s="6">
        <f t="shared" si="881"/>
        <v>27.106836270010064</v>
      </c>
      <c r="T7259" s="6">
        <f t="shared" si="882"/>
        <v>27.106836270010064</v>
      </c>
      <c r="U7259" s="6">
        <f t="shared" si="883"/>
        <v>33.234678385028566</v>
      </c>
      <c r="V7259" s="6">
        <f t="shared" si="884"/>
        <v>33.234678385028566</v>
      </c>
    </row>
    <row r="7260" spans="1:22">
      <c r="A7260" s="12">
        <f t="shared" si="878"/>
        <v>0</v>
      </c>
      <c r="B7260" t="str">
        <f>YEAR(C7260)&amp;VLOOKUP(MONTH(C7260),lookup!$G$2:$N$13,8)</f>
        <v>2028M02</v>
      </c>
      <c r="C7260" s="7">
        <f t="shared" si="880"/>
        <v>46797</v>
      </c>
      <c r="D7260" s="126">
        <v>0</v>
      </c>
      <c r="E7260">
        <f t="shared" si="877"/>
        <v>0</v>
      </c>
      <c r="F7260" s="126">
        <v>0</v>
      </c>
      <c r="G7260">
        <f t="shared" si="879"/>
        <v>0</v>
      </c>
      <c r="H7260">
        <f t="shared" si="875"/>
        <v>0</v>
      </c>
      <c r="I7260">
        <f t="shared" si="876"/>
        <v>0</v>
      </c>
      <c r="J7260">
        <f t="shared" si="874"/>
        <v>0</v>
      </c>
      <c r="K7260" s="66"/>
      <c r="M7260" s="66"/>
      <c r="Q7260" s="66"/>
      <c r="S7260" s="6">
        <f t="shared" si="881"/>
        <v>27.141098769736431</v>
      </c>
      <c r="T7260" s="6">
        <f t="shared" si="882"/>
        <v>27.141098769736431</v>
      </c>
      <c r="U7260" s="6">
        <f t="shared" si="883"/>
        <v>33.269332131784317</v>
      </c>
      <c r="V7260" s="6">
        <f t="shared" si="884"/>
        <v>33.269332131784317</v>
      </c>
    </row>
    <row r="7261" spans="1:22">
      <c r="A7261" s="12">
        <f t="shared" si="878"/>
        <v>0</v>
      </c>
      <c r="B7261" t="str">
        <f>YEAR(C7261)&amp;VLOOKUP(MONTH(C7261),lookup!$G$2:$N$13,8)</f>
        <v>2028M02</v>
      </c>
      <c r="C7261" s="7">
        <f t="shared" si="880"/>
        <v>46798</v>
      </c>
      <c r="D7261" s="126">
        <v>0</v>
      </c>
      <c r="E7261">
        <f t="shared" si="877"/>
        <v>0</v>
      </c>
      <c r="F7261" s="126">
        <v>0</v>
      </c>
      <c r="G7261">
        <f t="shared" si="879"/>
        <v>0</v>
      </c>
      <c r="H7261">
        <f t="shared" si="875"/>
        <v>0</v>
      </c>
      <c r="I7261">
        <f t="shared" si="876"/>
        <v>0</v>
      </c>
      <c r="J7261">
        <f t="shared" si="874"/>
        <v>0</v>
      </c>
      <c r="K7261" s="66"/>
      <c r="M7261" s="66"/>
      <c r="Q7261" s="66"/>
      <c r="S7261" s="6">
        <f t="shared" si="881"/>
        <v>26.136413749839626</v>
      </c>
      <c r="T7261" s="6">
        <f t="shared" si="882"/>
        <v>26.136413749839626</v>
      </c>
      <c r="U7261" s="6">
        <f t="shared" si="883"/>
        <v>32.036713206507379</v>
      </c>
      <c r="V7261" s="6">
        <f t="shared" si="884"/>
        <v>32.036713206507379</v>
      </c>
    </row>
    <row r="7262" spans="1:22">
      <c r="A7262" s="12">
        <f t="shared" si="878"/>
        <v>0</v>
      </c>
      <c r="B7262" t="str">
        <f>YEAR(C7262)&amp;VLOOKUP(MONTH(C7262),lookup!$G$2:$N$13,8)</f>
        <v>2028M02</v>
      </c>
      <c r="C7262" s="7">
        <f t="shared" si="880"/>
        <v>46799</v>
      </c>
      <c r="D7262" s="126">
        <v>0</v>
      </c>
      <c r="E7262">
        <f t="shared" si="877"/>
        <v>0</v>
      </c>
      <c r="F7262" s="126">
        <v>0</v>
      </c>
      <c r="G7262">
        <f t="shared" si="879"/>
        <v>0</v>
      </c>
      <c r="H7262">
        <f t="shared" si="875"/>
        <v>0</v>
      </c>
      <c r="I7262">
        <f t="shared" si="876"/>
        <v>0</v>
      </c>
      <c r="J7262">
        <f t="shared" si="874"/>
        <v>0</v>
      </c>
      <c r="K7262" s="66"/>
      <c r="M7262" s="66"/>
      <c r="Q7262" s="66"/>
      <c r="S7262" s="6">
        <f t="shared" si="881"/>
        <v>25.142281903165077</v>
      </c>
      <c r="T7262" s="6">
        <f t="shared" si="882"/>
        <v>25.142281903165077</v>
      </c>
      <c r="U7262" s="6">
        <f t="shared" si="883"/>
        <v>30.805359036433128</v>
      </c>
      <c r="V7262" s="6">
        <f t="shared" si="884"/>
        <v>30.805359036433128</v>
      </c>
    </row>
    <row r="7263" spans="1:22">
      <c r="A7263" s="12">
        <f t="shared" si="878"/>
        <v>0</v>
      </c>
      <c r="B7263" t="str">
        <f>YEAR(C7263)&amp;VLOOKUP(MONTH(C7263),lookup!$G$2:$N$13,8)</f>
        <v>2028M02</v>
      </c>
      <c r="C7263" s="7">
        <f t="shared" si="880"/>
        <v>46800</v>
      </c>
      <c r="D7263" s="126">
        <v>0</v>
      </c>
      <c r="E7263">
        <f t="shared" si="877"/>
        <v>0</v>
      </c>
      <c r="F7263" s="126">
        <v>0</v>
      </c>
      <c r="G7263">
        <f t="shared" si="879"/>
        <v>0</v>
      </c>
      <c r="H7263">
        <f t="shared" si="875"/>
        <v>0</v>
      </c>
      <c r="I7263">
        <f t="shared" si="876"/>
        <v>0</v>
      </c>
      <c r="J7263">
        <f t="shared" si="874"/>
        <v>0</v>
      </c>
      <c r="K7263" s="66"/>
      <c r="M7263" s="66"/>
      <c r="Q7263" s="66"/>
      <c r="S7263" s="6">
        <f t="shared" si="881"/>
        <v>24.168820282314556</v>
      </c>
      <c r="T7263" s="6">
        <f t="shared" si="882"/>
        <v>24.168820282314556</v>
      </c>
      <c r="U7263" s="6">
        <f t="shared" si="883"/>
        <v>29.594284336681106</v>
      </c>
      <c r="V7263" s="6">
        <f t="shared" si="884"/>
        <v>29.594284336681106</v>
      </c>
    </row>
    <row r="7264" spans="1:22">
      <c r="A7264" s="12">
        <f t="shared" si="878"/>
        <v>0</v>
      </c>
      <c r="B7264" t="str">
        <f>YEAR(C7264)&amp;VLOOKUP(MONTH(C7264),lookup!$G$2:$N$13,8)</f>
        <v>2028M02</v>
      </c>
      <c r="C7264" s="7">
        <f t="shared" si="880"/>
        <v>46801</v>
      </c>
      <c r="D7264" s="126">
        <v>0</v>
      </c>
      <c r="E7264">
        <f t="shared" si="877"/>
        <v>0</v>
      </c>
      <c r="F7264" s="126">
        <v>0</v>
      </c>
      <c r="G7264">
        <f t="shared" si="879"/>
        <v>0</v>
      </c>
      <c r="H7264">
        <f t="shared" si="875"/>
        <v>0</v>
      </c>
      <c r="I7264">
        <f t="shared" si="876"/>
        <v>0</v>
      </c>
      <c r="J7264">
        <f t="shared" ref="J7264:J7327" si="885">INDEX(L:AW,MATCH(C7264,C:C,0),MATCH($J$1,$L$1:$AW$1,0))*(IF(K7264=$S$1,1,IF(M7264=$S$1,1,IF(O7264=$S$1,1,IF(Q7264=$S$1,1,0)))))</f>
        <v>0</v>
      </c>
      <c r="K7264" s="66"/>
      <c r="M7264" s="66"/>
      <c r="Q7264" s="66"/>
      <c r="S7264" s="6">
        <f t="shared" si="881"/>
        <v>23.169865296154477</v>
      </c>
      <c r="T7264" s="6">
        <f t="shared" si="882"/>
        <v>23.169865296154477</v>
      </c>
      <c r="U7264" s="6">
        <f t="shared" si="883"/>
        <v>28.366678771854986</v>
      </c>
      <c r="V7264" s="6">
        <f t="shared" si="884"/>
        <v>28.366678771854986</v>
      </c>
    </row>
    <row r="7265" spans="1:22">
      <c r="A7265" s="12">
        <f t="shared" si="878"/>
        <v>0</v>
      </c>
      <c r="B7265" t="str">
        <f>YEAR(C7265)&amp;VLOOKUP(MONTH(C7265),lookup!$G$2:$N$13,8)</f>
        <v>2028M02</v>
      </c>
      <c r="C7265" s="7">
        <f t="shared" si="880"/>
        <v>46802</v>
      </c>
      <c r="D7265" s="126">
        <v>0</v>
      </c>
      <c r="E7265">
        <f t="shared" si="877"/>
        <v>0</v>
      </c>
      <c r="F7265" s="126">
        <v>0</v>
      </c>
      <c r="G7265">
        <f t="shared" si="879"/>
        <v>0</v>
      </c>
      <c r="H7265">
        <f t="shared" ref="H7265:H7328" si="886">IF(INDEX(D:D,MATCH(DATE(YEAR($C7265)-1,MONTH($C7265),DAY($C7265)),$C:$C,0),1)=0,0,(INDEX(E:E,MATCH(DATE(YEAR($C7265)-1,MONTH($C7265),DAY($C7265)),$C:$C,0),1)+INDEX(E:E,MATCH(DATE(YEAR($C7265)-2,MONTH($C7265),DAY($C7265)),$C:$C,0),1)+INDEX(E:E,MATCH(DATE(YEAR($C7265)-3,MONTH($C7265),DAY($C7265)),$C:$C,0),1)+INDEX(E:E,MATCH(DATE(YEAR($C7265)-4,MONTH($C7265),DAY($C7265)),$C:$C,0),1)+INDEX(E:E,MATCH(DATE(YEAR($C7265)-5,MONTH($C7265),DAY($C7265)),$C:$C,0),1))/5)</f>
        <v>0</v>
      </c>
      <c r="I7265">
        <f t="shared" ref="I7265:I7328" si="887">IF(INDEX(D:D,MATCH(DATE(YEAR($C7265)-1,MONTH($C7265),DAY($C7265)),$C:$C,0),1)=0,0,(INDEX(G:G,MATCH(DATE(YEAR($C7265)-1,MONTH($C7265),DAY($C7265)),$C:$C,0),1)+INDEX(G:G,MATCH(DATE(YEAR($C7265)-2,MONTH($C7265),DAY($C7265)),$C:$C,0),1)+INDEX(G:G,MATCH(DATE(YEAR($C7265)-3,MONTH($C7265),DAY($C7265)),$C:$C,0),1)+INDEX(G:G,MATCH(DATE(YEAR($C7265)-4,MONTH($C7265),DAY($C7265)),$C:$C,0),1)+INDEX(G:G,MATCH(DATE(YEAR($C7265)-5,MONTH($C7265),DAY($C7265)),$C:$C,0),1))/5)</f>
        <v>0</v>
      </c>
      <c r="J7265">
        <f t="shared" si="885"/>
        <v>0</v>
      </c>
      <c r="K7265" s="66"/>
      <c r="M7265" s="66"/>
      <c r="Q7265" s="66"/>
      <c r="S7265" s="6">
        <f t="shared" si="881"/>
        <v>22.188300732804372</v>
      </c>
      <c r="T7265" s="6">
        <f t="shared" si="882"/>
        <v>22.188300732804372</v>
      </c>
      <c r="U7265" s="6">
        <f t="shared" si="883"/>
        <v>27.149929020853438</v>
      </c>
      <c r="V7265" s="6">
        <f t="shared" si="884"/>
        <v>27.149929020853438</v>
      </c>
    </row>
    <row r="7266" spans="1:22">
      <c r="A7266" s="12">
        <f t="shared" si="878"/>
        <v>0</v>
      </c>
      <c r="B7266" t="str">
        <f>YEAR(C7266)&amp;VLOOKUP(MONTH(C7266),lookup!$G$2:$N$13,8)</f>
        <v>2028M02</v>
      </c>
      <c r="C7266" s="7">
        <f t="shared" si="880"/>
        <v>46803</v>
      </c>
      <c r="D7266" s="126">
        <v>0</v>
      </c>
      <c r="E7266">
        <f t="shared" si="877"/>
        <v>0</v>
      </c>
      <c r="F7266" s="126">
        <v>0</v>
      </c>
      <c r="G7266">
        <f t="shared" si="879"/>
        <v>0</v>
      </c>
      <c r="H7266">
        <f t="shared" si="886"/>
        <v>0</v>
      </c>
      <c r="I7266">
        <f t="shared" si="887"/>
        <v>0</v>
      </c>
      <c r="J7266">
        <f t="shared" si="885"/>
        <v>0</v>
      </c>
      <c r="K7266" s="66"/>
      <c r="M7266" s="66"/>
      <c r="Q7266" s="66"/>
      <c r="S7266" s="6">
        <f t="shared" si="881"/>
        <v>21.183564729428518</v>
      </c>
      <c r="T7266" s="6">
        <f t="shared" si="882"/>
        <v>21.183564729428518</v>
      </c>
      <c r="U7266" s="6">
        <f t="shared" si="883"/>
        <v>25.914671421435209</v>
      </c>
      <c r="V7266" s="6">
        <f t="shared" si="884"/>
        <v>25.914671421435209</v>
      </c>
    </row>
    <row r="7267" spans="1:22">
      <c r="A7267" s="12">
        <f t="shared" si="878"/>
        <v>0</v>
      </c>
      <c r="B7267" t="str">
        <f>YEAR(C7267)&amp;VLOOKUP(MONTH(C7267),lookup!$G$2:$N$13,8)</f>
        <v>2028M02</v>
      </c>
      <c r="C7267" s="7">
        <f t="shared" si="880"/>
        <v>46804</v>
      </c>
      <c r="D7267" s="126">
        <v>0</v>
      </c>
      <c r="E7267">
        <f t="shared" si="877"/>
        <v>0</v>
      </c>
      <c r="F7267" s="126">
        <v>0</v>
      </c>
      <c r="G7267">
        <f t="shared" si="879"/>
        <v>0</v>
      </c>
      <c r="H7267">
        <f t="shared" si="886"/>
        <v>0</v>
      </c>
      <c r="I7267">
        <f t="shared" si="887"/>
        <v>0</v>
      </c>
      <c r="J7267">
        <f t="shared" si="885"/>
        <v>0</v>
      </c>
      <c r="K7267" s="66"/>
      <c r="M7267" s="66"/>
      <c r="Q7267" s="66"/>
      <c r="S7267" s="6">
        <f t="shared" si="881"/>
        <v>20.803352422246309</v>
      </c>
      <c r="T7267" s="6">
        <f t="shared" si="882"/>
        <v>20.803352422246309</v>
      </c>
      <c r="U7267" s="6">
        <f t="shared" si="883"/>
        <v>25.440545791421556</v>
      </c>
      <c r="V7267" s="6">
        <f t="shared" si="884"/>
        <v>25.440545791421556</v>
      </c>
    </row>
    <row r="7268" spans="1:22">
      <c r="A7268" s="12">
        <f t="shared" si="878"/>
        <v>0</v>
      </c>
      <c r="B7268" t="str">
        <f>YEAR(C7268)&amp;VLOOKUP(MONTH(C7268),lookup!$G$2:$N$13,8)</f>
        <v>2028M02</v>
      </c>
      <c r="C7268" s="7">
        <f t="shared" si="880"/>
        <v>46805</v>
      </c>
      <c r="D7268" s="126">
        <v>0</v>
      </c>
      <c r="E7268">
        <f t="shared" si="877"/>
        <v>0</v>
      </c>
      <c r="F7268" s="126">
        <v>0</v>
      </c>
      <c r="G7268">
        <f t="shared" si="879"/>
        <v>0</v>
      </c>
      <c r="H7268">
        <f t="shared" si="886"/>
        <v>0</v>
      </c>
      <c r="I7268">
        <f t="shared" si="887"/>
        <v>0</v>
      </c>
      <c r="J7268">
        <f t="shared" si="885"/>
        <v>0</v>
      </c>
      <c r="K7268" s="66"/>
      <c r="M7268" s="66"/>
      <c r="Q7268" s="66"/>
      <c r="S7268" s="6">
        <f t="shared" si="881"/>
        <v>20.376709472942274</v>
      </c>
      <c r="T7268" s="6">
        <f t="shared" si="882"/>
        <v>20.376709472942274</v>
      </c>
      <c r="U7268" s="6">
        <f t="shared" si="883"/>
        <v>24.914648105943069</v>
      </c>
      <c r="V7268" s="6">
        <f t="shared" si="884"/>
        <v>24.914648105943069</v>
      </c>
    </row>
    <row r="7269" spans="1:22">
      <c r="A7269" s="12">
        <f t="shared" si="878"/>
        <v>0</v>
      </c>
      <c r="B7269" t="str">
        <f>YEAR(C7269)&amp;VLOOKUP(MONTH(C7269),lookup!$G$2:$N$13,8)</f>
        <v>2028M02</v>
      </c>
      <c r="C7269" s="7">
        <f t="shared" si="880"/>
        <v>46806</v>
      </c>
      <c r="D7269" s="126">
        <v>0</v>
      </c>
      <c r="E7269">
        <f t="shared" si="877"/>
        <v>0</v>
      </c>
      <c r="F7269" s="126">
        <v>0</v>
      </c>
      <c r="G7269">
        <f t="shared" si="879"/>
        <v>0</v>
      </c>
      <c r="H7269">
        <f t="shared" si="886"/>
        <v>0</v>
      </c>
      <c r="I7269">
        <f t="shared" si="887"/>
        <v>0</v>
      </c>
      <c r="J7269">
        <f t="shared" si="885"/>
        <v>0</v>
      </c>
      <c r="K7269" s="66"/>
      <c r="M7269" s="66"/>
      <c r="Q7269" s="66"/>
      <c r="S7269" s="6">
        <f t="shared" si="881"/>
        <v>20.424112127833354</v>
      </c>
      <c r="T7269" s="6">
        <f t="shared" si="882"/>
        <v>20.424112127833354</v>
      </c>
      <c r="U7269" s="6">
        <f t="shared" si="883"/>
        <v>24.972144981030308</v>
      </c>
      <c r="V7269" s="6">
        <f t="shared" si="884"/>
        <v>24.972144981030308</v>
      </c>
    </row>
    <row r="7270" spans="1:22">
      <c r="A7270" s="12">
        <f t="shared" si="878"/>
        <v>0</v>
      </c>
      <c r="B7270" t="str">
        <f>YEAR(C7270)&amp;VLOOKUP(MONTH(C7270),lookup!$G$2:$N$13,8)</f>
        <v>2028M02</v>
      </c>
      <c r="C7270" s="7">
        <f t="shared" si="880"/>
        <v>46807</v>
      </c>
      <c r="D7270" s="126">
        <v>0</v>
      </c>
      <c r="E7270">
        <f t="shared" si="877"/>
        <v>0</v>
      </c>
      <c r="F7270" s="126">
        <v>0</v>
      </c>
      <c r="G7270">
        <f t="shared" si="879"/>
        <v>0</v>
      </c>
      <c r="H7270">
        <f t="shared" si="886"/>
        <v>0</v>
      </c>
      <c r="I7270">
        <f t="shared" si="887"/>
        <v>0</v>
      </c>
      <c r="J7270">
        <f t="shared" si="885"/>
        <v>0</v>
      </c>
      <c r="K7270" s="66"/>
      <c r="M7270" s="66"/>
      <c r="Q7270" s="66"/>
      <c r="S7270" s="6">
        <f t="shared" si="881"/>
        <v>20.456344749864705</v>
      </c>
      <c r="T7270" s="6">
        <f t="shared" si="882"/>
        <v>20.456344749864705</v>
      </c>
      <c r="U7270" s="6">
        <f t="shared" si="883"/>
        <v>25.000176306007482</v>
      </c>
      <c r="V7270" s="6">
        <f t="shared" si="884"/>
        <v>25.000176306007482</v>
      </c>
    </row>
    <row r="7271" spans="1:22">
      <c r="A7271" s="12">
        <f t="shared" si="878"/>
        <v>0</v>
      </c>
      <c r="B7271" t="str">
        <f>YEAR(C7271)&amp;VLOOKUP(MONTH(C7271),lookup!$G$2:$N$13,8)</f>
        <v>2028M02</v>
      </c>
      <c r="C7271" s="7">
        <f t="shared" si="880"/>
        <v>46808</v>
      </c>
      <c r="D7271" s="126">
        <v>0</v>
      </c>
      <c r="E7271">
        <f t="shared" si="877"/>
        <v>0</v>
      </c>
      <c r="F7271" s="126">
        <v>0</v>
      </c>
      <c r="G7271">
        <f t="shared" si="879"/>
        <v>0</v>
      </c>
      <c r="H7271">
        <f t="shared" si="886"/>
        <v>0</v>
      </c>
      <c r="I7271">
        <f t="shared" si="887"/>
        <v>0</v>
      </c>
      <c r="J7271">
        <f t="shared" si="885"/>
        <v>0</v>
      </c>
      <c r="K7271" s="66"/>
      <c r="M7271" s="66"/>
      <c r="Q7271" s="66"/>
      <c r="S7271" s="6">
        <f t="shared" si="881"/>
        <v>20.493484662444438</v>
      </c>
      <c r="T7271" s="6">
        <f t="shared" si="882"/>
        <v>20.493484662444438</v>
      </c>
      <c r="U7271" s="6">
        <f t="shared" si="883"/>
        <v>25.052933869236096</v>
      </c>
      <c r="V7271" s="6">
        <f t="shared" si="884"/>
        <v>25.052933869236096</v>
      </c>
    </row>
    <row r="7272" spans="1:22">
      <c r="A7272" s="12">
        <f t="shared" si="878"/>
        <v>0</v>
      </c>
      <c r="B7272" t="str">
        <f>YEAR(C7272)&amp;VLOOKUP(MONTH(C7272),lookup!$G$2:$N$13,8)</f>
        <v>2028M02</v>
      </c>
      <c r="C7272" s="7">
        <f t="shared" si="880"/>
        <v>46809</v>
      </c>
      <c r="D7272" s="126">
        <v>0</v>
      </c>
      <c r="E7272">
        <f t="shared" si="877"/>
        <v>0</v>
      </c>
      <c r="F7272" s="126">
        <v>0</v>
      </c>
      <c r="G7272">
        <f t="shared" si="879"/>
        <v>0</v>
      </c>
      <c r="H7272">
        <f t="shared" si="886"/>
        <v>0</v>
      </c>
      <c r="I7272">
        <f t="shared" si="887"/>
        <v>0</v>
      </c>
      <c r="J7272">
        <f t="shared" si="885"/>
        <v>0</v>
      </c>
      <c r="K7272" s="66"/>
      <c r="M7272" s="66"/>
      <c r="Q7272" s="66"/>
      <c r="S7272" s="6">
        <f t="shared" si="881"/>
        <v>20.513287192081712</v>
      </c>
      <c r="T7272" s="6">
        <f t="shared" si="882"/>
        <v>20.513287192081712</v>
      </c>
      <c r="U7272" s="6">
        <f t="shared" si="883"/>
        <v>25.073565647390279</v>
      </c>
      <c r="V7272" s="6">
        <f t="shared" si="884"/>
        <v>25.073565647390279</v>
      </c>
    </row>
    <row r="7273" spans="1:22">
      <c r="A7273" s="12">
        <f t="shared" si="878"/>
        <v>0</v>
      </c>
      <c r="B7273" t="str">
        <f>YEAR(C7273)&amp;VLOOKUP(MONTH(C7273),lookup!$G$2:$N$13,8)</f>
        <v>2028M02</v>
      </c>
      <c r="C7273" s="7">
        <f t="shared" si="880"/>
        <v>46810</v>
      </c>
      <c r="D7273" s="126">
        <v>0</v>
      </c>
      <c r="E7273">
        <f t="shared" si="877"/>
        <v>0</v>
      </c>
      <c r="F7273" s="126">
        <v>0</v>
      </c>
      <c r="G7273">
        <f t="shared" si="879"/>
        <v>0</v>
      </c>
      <c r="H7273">
        <f t="shared" si="886"/>
        <v>0</v>
      </c>
      <c r="I7273">
        <f t="shared" si="887"/>
        <v>0</v>
      </c>
      <c r="J7273">
        <f t="shared" si="885"/>
        <v>0</v>
      </c>
      <c r="K7273" s="66"/>
      <c r="M7273" s="66"/>
      <c r="Q7273" s="66"/>
      <c r="S7273" s="6">
        <f t="shared" si="881"/>
        <v>20.530277388068271</v>
      </c>
      <c r="T7273" s="6">
        <f t="shared" si="882"/>
        <v>20.530277388068271</v>
      </c>
      <c r="U7273" s="6">
        <f t="shared" si="883"/>
        <v>25.101353786082161</v>
      </c>
      <c r="V7273" s="6">
        <f t="shared" si="884"/>
        <v>25.101353786082161</v>
      </c>
    </row>
    <row r="7274" spans="1:22">
      <c r="A7274" s="12">
        <f t="shared" si="878"/>
        <v>0</v>
      </c>
      <c r="B7274" t="str">
        <f>YEAR(C7274)&amp;VLOOKUP(MONTH(C7274),lookup!$G$2:$N$13,8)</f>
        <v>2028M02</v>
      </c>
      <c r="C7274" s="7">
        <f t="shared" si="880"/>
        <v>46811</v>
      </c>
      <c r="D7274" s="126">
        <v>0</v>
      </c>
      <c r="E7274">
        <f t="shared" si="877"/>
        <v>0</v>
      </c>
      <c r="F7274" s="126">
        <v>0</v>
      </c>
      <c r="G7274">
        <f t="shared" si="879"/>
        <v>0</v>
      </c>
      <c r="H7274">
        <f t="shared" si="886"/>
        <v>0</v>
      </c>
      <c r="I7274">
        <f t="shared" si="887"/>
        <v>0</v>
      </c>
      <c r="J7274">
        <f t="shared" si="885"/>
        <v>0</v>
      </c>
      <c r="K7274" s="66"/>
      <c r="M7274" s="66"/>
      <c r="Q7274" s="66"/>
      <c r="S7274" s="6">
        <f t="shared" si="881"/>
        <v>20.566914441241131</v>
      </c>
      <c r="T7274" s="6">
        <f t="shared" si="882"/>
        <v>20.566914441241131</v>
      </c>
      <c r="U7274" s="6">
        <f t="shared" si="883"/>
        <v>25.141031882444658</v>
      </c>
      <c r="V7274" s="6">
        <f t="shared" si="884"/>
        <v>25.141031882444658</v>
      </c>
    </row>
    <row r="7275" spans="1:22">
      <c r="A7275" s="12">
        <f t="shared" si="878"/>
        <v>0</v>
      </c>
      <c r="B7275" t="str">
        <f>YEAR(C7275)&amp;VLOOKUP(MONTH(C7275),lookup!$G$2:$N$13,8)</f>
        <v>2028M02</v>
      </c>
      <c r="C7275" s="7">
        <f t="shared" si="880"/>
        <v>46812</v>
      </c>
      <c r="D7275" s="126">
        <v>0</v>
      </c>
      <c r="E7275">
        <f t="shared" si="877"/>
        <v>0</v>
      </c>
      <c r="F7275" s="126">
        <v>0</v>
      </c>
      <c r="G7275">
        <f t="shared" si="879"/>
        <v>0</v>
      </c>
      <c r="H7275">
        <f t="shared" si="886"/>
        <v>0</v>
      </c>
      <c r="I7275">
        <f t="shared" si="887"/>
        <v>0</v>
      </c>
      <c r="J7275">
        <f t="shared" si="885"/>
        <v>0</v>
      </c>
      <c r="K7275" s="66"/>
      <c r="M7275" s="66"/>
      <c r="Q7275" s="66"/>
      <c r="S7275" s="6">
        <f t="shared" si="881"/>
        <v>20.580877746799249</v>
      </c>
      <c r="T7275" s="6">
        <f t="shared" si="882"/>
        <v>20.580877746799249</v>
      </c>
      <c r="U7275" s="6">
        <f t="shared" si="883"/>
        <v>25.163926531416951</v>
      </c>
      <c r="V7275" s="6">
        <f t="shared" si="884"/>
        <v>25.163926531416951</v>
      </c>
    </row>
    <row r="7276" spans="1:22">
      <c r="A7276" s="12">
        <f t="shared" si="878"/>
        <v>0</v>
      </c>
      <c r="B7276" t="str">
        <f>YEAR(C7276)&amp;VLOOKUP(MONTH(C7276),lookup!$G$2:$N$13,8)</f>
        <v>2028M03</v>
      </c>
      <c r="C7276" s="7">
        <f t="shared" si="880"/>
        <v>46813</v>
      </c>
      <c r="D7276" s="126">
        <v>0</v>
      </c>
      <c r="E7276">
        <f t="shared" si="877"/>
        <v>0</v>
      </c>
      <c r="F7276" s="126">
        <v>0</v>
      </c>
      <c r="G7276">
        <f t="shared" si="879"/>
        <v>0</v>
      </c>
      <c r="H7276">
        <f t="shared" si="886"/>
        <v>0</v>
      </c>
      <c r="I7276">
        <f t="shared" si="887"/>
        <v>0</v>
      </c>
      <c r="J7276">
        <f t="shared" si="885"/>
        <v>0</v>
      </c>
      <c r="K7276" s="66"/>
      <c r="M7276" s="66"/>
      <c r="Q7276" s="66"/>
      <c r="S7276" s="6">
        <f t="shared" si="881"/>
        <v>20.624635889856126</v>
      </c>
      <c r="T7276" s="6">
        <f t="shared" si="882"/>
        <v>20.624635889856126</v>
      </c>
      <c r="U7276" s="6">
        <f t="shared" si="883"/>
        <v>25.212277043150397</v>
      </c>
      <c r="V7276" s="6">
        <f t="shared" si="884"/>
        <v>25.212277043150397</v>
      </c>
    </row>
    <row r="7277" spans="1:22">
      <c r="A7277" s="12">
        <f t="shared" si="878"/>
        <v>0</v>
      </c>
      <c r="B7277" t="str">
        <f>YEAR(C7277)&amp;VLOOKUP(MONTH(C7277),lookup!$G$2:$N$13,8)</f>
        <v>2028M03</v>
      </c>
      <c r="C7277" s="7">
        <f t="shared" si="880"/>
        <v>46814</v>
      </c>
      <c r="D7277" s="126">
        <v>0</v>
      </c>
      <c r="E7277">
        <f t="shared" ref="E7277:E7340" si="888">AVERAGE(SUM(D7270:D7277)/8,SUM(D7272:D7277)/6)</f>
        <v>0</v>
      </c>
      <c r="F7277" s="126">
        <v>0</v>
      </c>
      <c r="G7277">
        <f t="shared" si="879"/>
        <v>0</v>
      </c>
      <c r="H7277">
        <f t="shared" si="886"/>
        <v>0</v>
      </c>
      <c r="I7277">
        <f t="shared" si="887"/>
        <v>0</v>
      </c>
      <c r="J7277">
        <f t="shared" si="885"/>
        <v>0</v>
      </c>
      <c r="K7277" s="66"/>
      <c r="M7277" s="66"/>
      <c r="Q7277" s="66"/>
      <c r="S7277" s="6">
        <f t="shared" si="881"/>
        <v>20.659276922530893</v>
      </c>
      <c r="T7277" s="6">
        <f t="shared" si="882"/>
        <v>20.659276922530893</v>
      </c>
      <c r="U7277" s="6">
        <f t="shared" si="883"/>
        <v>25.251897554410519</v>
      </c>
      <c r="V7277" s="6">
        <f t="shared" si="884"/>
        <v>25.251897554410519</v>
      </c>
    </row>
    <row r="7278" spans="1:22">
      <c r="A7278" s="12">
        <f t="shared" si="878"/>
        <v>0</v>
      </c>
      <c r="B7278" t="str">
        <f>YEAR(C7278)&amp;VLOOKUP(MONTH(C7278),lookup!$G$2:$N$13,8)</f>
        <v>2028M03</v>
      </c>
      <c r="C7278" s="7">
        <f t="shared" si="880"/>
        <v>46815</v>
      </c>
      <c r="D7278" s="126">
        <v>0</v>
      </c>
      <c r="E7278">
        <f t="shared" si="888"/>
        <v>0</v>
      </c>
      <c r="F7278" s="126">
        <v>0</v>
      </c>
      <c r="G7278">
        <f t="shared" si="879"/>
        <v>0</v>
      </c>
      <c r="H7278">
        <f t="shared" si="886"/>
        <v>0</v>
      </c>
      <c r="I7278">
        <f t="shared" si="887"/>
        <v>0</v>
      </c>
      <c r="J7278">
        <f t="shared" si="885"/>
        <v>0</v>
      </c>
      <c r="K7278" s="66"/>
      <c r="M7278" s="66"/>
      <c r="Q7278" s="66"/>
      <c r="S7278" s="6">
        <f t="shared" si="881"/>
        <v>20.694551368830041</v>
      </c>
      <c r="T7278" s="6">
        <f t="shared" si="882"/>
        <v>20.694551368830041</v>
      </c>
      <c r="U7278" s="6">
        <f t="shared" si="883"/>
        <v>25.292607073531659</v>
      </c>
      <c r="V7278" s="6">
        <f t="shared" si="884"/>
        <v>25.292607073531659</v>
      </c>
    </row>
    <row r="7279" spans="1:22">
      <c r="A7279" s="12">
        <f t="shared" si="878"/>
        <v>0</v>
      </c>
      <c r="B7279" t="str">
        <f>YEAR(C7279)&amp;VLOOKUP(MONTH(C7279),lookup!$G$2:$N$13,8)</f>
        <v>2028M03</v>
      </c>
      <c r="C7279" s="7">
        <f t="shared" si="880"/>
        <v>46816</v>
      </c>
      <c r="D7279" s="126">
        <v>0</v>
      </c>
      <c r="E7279">
        <f t="shared" si="888"/>
        <v>0</v>
      </c>
      <c r="F7279" s="126">
        <v>0</v>
      </c>
      <c r="G7279">
        <f t="shared" si="879"/>
        <v>0</v>
      </c>
      <c r="H7279">
        <f t="shared" si="886"/>
        <v>0</v>
      </c>
      <c r="I7279">
        <f t="shared" si="887"/>
        <v>0</v>
      </c>
      <c r="J7279">
        <f t="shared" si="885"/>
        <v>0</v>
      </c>
      <c r="K7279" s="66"/>
      <c r="M7279" s="66"/>
      <c r="Q7279" s="66"/>
      <c r="S7279" s="6">
        <f t="shared" si="881"/>
        <v>20.712194037894427</v>
      </c>
      <c r="T7279" s="6">
        <f t="shared" si="882"/>
        <v>20.712194037894427</v>
      </c>
      <c r="U7279" s="6">
        <f t="shared" si="883"/>
        <v>25.309753147807584</v>
      </c>
      <c r="V7279" s="6">
        <f t="shared" si="884"/>
        <v>25.309753147807584</v>
      </c>
    </row>
    <row r="7280" spans="1:22">
      <c r="A7280" s="12">
        <f t="shared" ref="A7280:A7343" si="889">IF(D7280+D7281=D7280,IF(D7280+D7281&gt;0,1,0),0)</f>
        <v>0</v>
      </c>
      <c r="B7280" t="str">
        <f>YEAR(C7280)&amp;VLOOKUP(MONTH(C7280),lookup!$G$2:$N$13,8)</f>
        <v>2028M03</v>
      </c>
      <c r="C7280" s="7">
        <f t="shared" si="880"/>
        <v>46817</v>
      </c>
      <c r="D7280" s="126">
        <v>0</v>
      </c>
      <c r="E7280">
        <f t="shared" si="888"/>
        <v>0</v>
      </c>
      <c r="F7280" s="126">
        <v>0</v>
      </c>
      <c r="G7280">
        <f t="shared" si="879"/>
        <v>0</v>
      </c>
      <c r="H7280">
        <f t="shared" si="886"/>
        <v>0</v>
      </c>
      <c r="I7280">
        <f t="shared" si="887"/>
        <v>0</v>
      </c>
      <c r="J7280">
        <f t="shared" si="885"/>
        <v>0</v>
      </c>
      <c r="K7280" s="66"/>
      <c r="M7280" s="66"/>
      <c r="Q7280" s="66"/>
      <c r="S7280" s="6">
        <f t="shared" si="881"/>
        <v>20.759209350934309</v>
      </c>
      <c r="T7280" s="6">
        <f t="shared" si="882"/>
        <v>20.759209350934309</v>
      </c>
      <c r="U7280" s="6">
        <f t="shared" si="883"/>
        <v>25.365273358640124</v>
      </c>
      <c r="V7280" s="6">
        <f t="shared" si="884"/>
        <v>25.365273358640124</v>
      </c>
    </row>
    <row r="7281" spans="1:22">
      <c r="A7281" s="12">
        <f t="shared" si="889"/>
        <v>0</v>
      </c>
      <c r="B7281" t="str">
        <f>YEAR(C7281)&amp;VLOOKUP(MONTH(C7281),lookup!$G$2:$N$13,8)</f>
        <v>2028M03</v>
      </c>
      <c r="C7281" s="7">
        <f t="shared" si="880"/>
        <v>46818</v>
      </c>
      <c r="D7281" s="126">
        <v>0</v>
      </c>
      <c r="E7281">
        <f t="shared" si="888"/>
        <v>0</v>
      </c>
      <c r="F7281" s="126">
        <v>0</v>
      </c>
      <c r="G7281">
        <f t="shared" si="879"/>
        <v>0</v>
      </c>
      <c r="H7281">
        <f t="shared" si="886"/>
        <v>0</v>
      </c>
      <c r="I7281">
        <f t="shared" si="887"/>
        <v>0</v>
      </c>
      <c r="J7281">
        <f t="shared" si="885"/>
        <v>0</v>
      </c>
      <c r="K7281" s="66"/>
      <c r="M7281" s="66"/>
      <c r="Q7281" s="66"/>
      <c r="S7281" s="6">
        <f t="shared" si="881"/>
        <v>20.786158919245853</v>
      </c>
      <c r="T7281" s="6">
        <f t="shared" si="882"/>
        <v>20.786158919245853</v>
      </c>
      <c r="U7281" s="6">
        <f t="shared" si="883"/>
        <v>25.391275257829044</v>
      </c>
      <c r="V7281" s="6">
        <f t="shared" si="884"/>
        <v>25.391275257829044</v>
      </c>
    </row>
    <row r="7282" spans="1:22">
      <c r="A7282" s="12">
        <f t="shared" si="889"/>
        <v>0</v>
      </c>
      <c r="B7282" t="str">
        <f>YEAR(C7282)&amp;VLOOKUP(MONTH(C7282),lookup!$G$2:$N$13,8)</f>
        <v>2028M03</v>
      </c>
      <c r="C7282" s="7">
        <f t="shared" si="880"/>
        <v>46819</v>
      </c>
      <c r="D7282" s="126">
        <v>0</v>
      </c>
      <c r="E7282">
        <f t="shared" si="888"/>
        <v>0</v>
      </c>
      <c r="F7282" s="126">
        <v>0</v>
      </c>
      <c r="G7282">
        <f t="shared" si="879"/>
        <v>0</v>
      </c>
      <c r="H7282">
        <f t="shared" si="886"/>
        <v>0</v>
      </c>
      <c r="I7282">
        <f t="shared" si="887"/>
        <v>0</v>
      </c>
      <c r="J7282">
        <f t="shared" si="885"/>
        <v>0</v>
      </c>
      <c r="K7282" s="66"/>
      <c r="M7282" s="66"/>
      <c r="Q7282" s="66"/>
      <c r="S7282" s="6">
        <f t="shared" si="881"/>
        <v>20.819150514693284</v>
      </c>
      <c r="T7282" s="6">
        <f t="shared" si="882"/>
        <v>20.819150514693284</v>
      </c>
      <c r="U7282" s="6">
        <f t="shared" si="883"/>
        <v>25.4314719540425</v>
      </c>
      <c r="V7282" s="6">
        <f t="shared" si="884"/>
        <v>25.4314719540425</v>
      </c>
    </row>
    <row r="7283" spans="1:22">
      <c r="A7283" s="12">
        <f t="shared" si="889"/>
        <v>0</v>
      </c>
      <c r="B7283" t="str">
        <f>YEAR(C7283)&amp;VLOOKUP(MONTH(C7283),lookup!$G$2:$N$13,8)</f>
        <v>2028M03</v>
      </c>
      <c r="C7283" s="7">
        <f t="shared" si="880"/>
        <v>46820</v>
      </c>
      <c r="D7283" s="126">
        <v>0</v>
      </c>
      <c r="E7283">
        <f t="shared" si="888"/>
        <v>0</v>
      </c>
      <c r="F7283" s="126">
        <v>0</v>
      </c>
      <c r="G7283">
        <f t="shared" si="879"/>
        <v>0</v>
      </c>
      <c r="H7283">
        <f t="shared" si="886"/>
        <v>0</v>
      </c>
      <c r="I7283">
        <f t="shared" si="887"/>
        <v>0</v>
      </c>
      <c r="J7283">
        <f t="shared" si="885"/>
        <v>0</v>
      </c>
      <c r="K7283" s="66"/>
      <c r="M7283" s="66"/>
      <c r="Q7283" s="66"/>
      <c r="S7283" s="6">
        <f t="shared" si="881"/>
        <v>20.835309703778119</v>
      </c>
      <c r="T7283" s="6">
        <f t="shared" si="882"/>
        <v>20.835309703778119</v>
      </c>
      <c r="U7283" s="6">
        <f t="shared" si="883"/>
        <v>25.449201471421269</v>
      </c>
      <c r="V7283" s="6">
        <f t="shared" si="884"/>
        <v>25.449201471421269</v>
      </c>
    </row>
    <row r="7284" spans="1:22">
      <c r="A7284" s="12">
        <f t="shared" si="889"/>
        <v>0</v>
      </c>
      <c r="B7284" t="str">
        <f>YEAR(C7284)&amp;VLOOKUP(MONTH(C7284),lookup!$G$2:$N$13,8)</f>
        <v>2028M03</v>
      </c>
      <c r="C7284" s="7">
        <f t="shared" si="880"/>
        <v>46821</v>
      </c>
      <c r="D7284" s="126">
        <v>0</v>
      </c>
      <c r="E7284">
        <f t="shared" si="888"/>
        <v>0</v>
      </c>
      <c r="F7284" s="126">
        <v>0</v>
      </c>
      <c r="G7284">
        <f t="shared" si="879"/>
        <v>0</v>
      </c>
      <c r="H7284">
        <f t="shared" si="886"/>
        <v>0</v>
      </c>
      <c r="I7284">
        <f t="shared" si="887"/>
        <v>0</v>
      </c>
      <c r="J7284">
        <f t="shared" si="885"/>
        <v>0</v>
      </c>
      <c r="K7284" s="66"/>
      <c r="M7284" s="66"/>
      <c r="Q7284" s="66"/>
      <c r="S7284" s="6">
        <f t="shared" si="881"/>
        <v>20.850448365630477</v>
      </c>
      <c r="T7284" s="6">
        <f t="shared" si="882"/>
        <v>20.850448365630477</v>
      </c>
      <c r="U7284" s="6">
        <f t="shared" si="883"/>
        <v>25.471506486810746</v>
      </c>
      <c r="V7284" s="6">
        <f t="shared" si="884"/>
        <v>25.471506486810746</v>
      </c>
    </row>
    <row r="7285" spans="1:22">
      <c r="A7285" s="12">
        <f t="shared" si="889"/>
        <v>0</v>
      </c>
      <c r="B7285" t="str">
        <f>YEAR(C7285)&amp;VLOOKUP(MONTH(C7285),lookup!$G$2:$N$13,8)</f>
        <v>2028M03</v>
      </c>
      <c r="C7285" s="7">
        <f t="shared" si="880"/>
        <v>46822</v>
      </c>
      <c r="D7285" s="126">
        <v>0</v>
      </c>
      <c r="E7285">
        <f t="shared" si="888"/>
        <v>0</v>
      </c>
      <c r="F7285" s="126">
        <v>0</v>
      </c>
      <c r="G7285">
        <f t="shared" si="879"/>
        <v>0</v>
      </c>
      <c r="H7285">
        <f t="shared" si="886"/>
        <v>0</v>
      </c>
      <c r="I7285">
        <f t="shared" si="887"/>
        <v>0</v>
      </c>
      <c r="J7285">
        <f t="shared" si="885"/>
        <v>0</v>
      </c>
      <c r="K7285" s="66"/>
      <c r="M7285" s="66"/>
      <c r="Q7285" s="66"/>
      <c r="S7285" s="6">
        <f t="shared" si="881"/>
        <v>20.887893051744218</v>
      </c>
      <c r="T7285" s="6">
        <f t="shared" si="882"/>
        <v>20.887893051744218</v>
      </c>
      <c r="U7285" s="6">
        <f t="shared" si="883"/>
        <v>25.510190191690697</v>
      </c>
      <c r="V7285" s="6">
        <f t="shared" si="884"/>
        <v>25.510190191690697</v>
      </c>
    </row>
    <row r="7286" spans="1:22">
      <c r="A7286" s="12">
        <f t="shared" si="889"/>
        <v>0</v>
      </c>
      <c r="B7286" t="str">
        <f>YEAR(C7286)&amp;VLOOKUP(MONTH(C7286),lookup!$G$2:$N$13,8)</f>
        <v>2028M03</v>
      </c>
      <c r="C7286" s="7">
        <f t="shared" si="880"/>
        <v>46823</v>
      </c>
      <c r="D7286" s="126">
        <v>0</v>
      </c>
      <c r="E7286">
        <f t="shared" si="888"/>
        <v>0</v>
      </c>
      <c r="F7286" s="126">
        <v>0</v>
      </c>
      <c r="G7286">
        <f t="shared" si="879"/>
        <v>0</v>
      </c>
      <c r="H7286">
        <f t="shared" si="886"/>
        <v>0</v>
      </c>
      <c r="I7286">
        <f t="shared" si="887"/>
        <v>0</v>
      </c>
      <c r="J7286">
        <f t="shared" si="885"/>
        <v>0</v>
      </c>
      <c r="K7286" s="66"/>
      <c r="M7286" s="66"/>
      <c r="Q7286" s="66"/>
      <c r="S7286" s="6">
        <f t="shared" si="881"/>
        <v>20.906698857033312</v>
      </c>
      <c r="T7286" s="6">
        <f t="shared" si="882"/>
        <v>20.906698857033312</v>
      </c>
      <c r="U7286" s="6">
        <f t="shared" si="883"/>
        <v>25.530705002966645</v>
      </c>
      <c r="V7286" s="6">
        <f t="shared" si="884"/>
        <v>25.530705002966645</v>
      </c>
    </row>
    <row r="7287" spans="1:22">
      <c r="A7287" s="12">
        <f t="shared" si="889"/>
        <v>0</v>
      </c>
      <c r="B7287" t="str">
        <f>YEAR(C7287)&amp;VLOOKUP(MONTH(C7287),lookup!$G$2:$N$13,8)</f>
        <v>2028M03</v>
      </c>
      <c r="C7287" s="7">
        <f t="shared" si="880"/>
        <v>46824</v>
      </c>
      <c r="D7287" s="126">
        <v>0</v>
      </c>
      <c r="E7287">
        <f t="shared" si="888"/>
        <v>0</v>
      </c>
      <c r="F7287" s="126">
        <v>0</v>
      </c>
      <c r="G7287">
        <f t="shared" si="879"/>
        <v>0</v>
      </c>
      <c r="H7287">
        <f t="shared" si="886"/>
        <v>0</v>
      </c>
      <c r="I7287">
        <f t="shared" si="887"/>
        <v>0</v>
      </c>
      <c r="J7287">
        <f t="shared" si="885"/>
        <v>0</v>
      </c>
      <c r="K7287" s="66"/>
      <c r="M7287" s="66"/>
      <c r="Q7287" s="66"/>
      <c r="S7287" s="6">
        <f t="shared" si="881"/>
        <v>20.944005934734907</v>
      </c>
      <c r="T7287" s="6">
        <f t="shared" si="882"/>
        <v>20.944005934734907</v>
      </c>
      <c r="U7287" s="6">
        <f t="shared" si="883"/>
        <v>25.576110011455643</v>
      </c>
      <c r="V7287" s="6">
        <f t="shared" si="884"/>
        <v>25.576110011455643</v>
      </c>
    </row>
    <row r="7288" spans="1:22">
      <c r="A7288" s="12">
        <f t="shared" si="889"/>
        <v>0</v>
      </c>
      <c r="B7288" t="str">
        <f>YEAR(C7288)&amp;VLOOKUP(MONTH(C7288),lookup!$G$2:$N$13,8)</f>
        <v>2028M03</v>
      </c>
      <c r="C7288" s="7">
        <f t="shared" si="880"/>
        <v>46825</v>
      </c>
      <c r="D7288" s="126">
        <v>0</v>
      </c>
      <c r="E7288">
        <f t="shared" si="888"/>
        <v>0</v>
      </c>
      <c r="F7288" s="126">
        <v>0</v>
      </c>
      <c r="G7288">
        <f t="shared" si="879"/>
        <v>0</v>
      </c>
      <c r="H7288">
        <f t="shared" si="886"/>
        <v>0</v>
      </c>
      <c r="I7288">
        <f t="shared" si="887"/>
        <v>0</v>
      </c>
      <c r="J7288">
        <f t="shared" si="885"/>
        <v>0</v>
      </c>
      <c r="K7288" s="66"/>
      <c r="M7288" s="66"/>
      <c r="Q7288" s="66"/>
      <c r="S7288" s="6">
        <f t="shared" si="881"/>
        <v>20.972553717466937</v>
      </c>
      <c r="T7288" s="6">
        <f t="shared" si="882"/>
        <v>20.972553717466937</v>
      </c>
      <c r="U7288" s="6">
        <f t="shared" si="883"/>
        <v>25.60628612125322</v>
      </c>
      <c r="V7288" s="6">
        <f t="shared" si="884"/>
        <v>25.60628612125322</v>
      </c>
    </row>
    <row r="7289" spans="1:22">
      <c r="A7289" s="12">
        <f t="shared" si="889"/>
        <v>0</v>
      </c>
      <c r="B7289" t="str">
        <f>YEAR(C7289)&amp;VLOOKUP(MONTH(C7289),lookup!$G$2:$N$13,8)</f>
        <v>2028M03</v>
      </c>
      <c r="C7289" s="7">
        <f t="shared" si="880"/>
        <v>46826</v>
      </c>
      <c r="D7289" s="126">
        <v>0</v>
      </c>
      <c r="E7289">
        <f t="shared" si="888"/>
        <v>0</v>
      </c>
      <c r="F7289" s="126">
        <v>0</v>
      </c>
      <c r="G7289">
        <f t="shared" si="879"/>
        <v>0</v>
      </c>
      <c r="H7289">
        <f t="shared" si="886"/>
        <v>0</v>
      </c>
      <c r="I7289">
        <f t="shared" si="887"/>
        <v>0</v>
      </c>
      <c r="J7289">
        <f t="shared" si="885"/>
        <v>0</v>
      </c>
      <c r="K7289" s="66"/>
      <c r="M7289" s="66"/>
      <c r="Q7289" s="66"/>
      <c r="S7289" s="6">
        <f t="shared" si="881"/>
        <v>20.996498784648587</v>
      </c>
      <c r="T7289" s="6">
        <f t="shared" si="882"/>
        <v>20.996498784648587</v>
      </c>
      <c r="U7289" s="6">
        <f t="shared" si="883"/>
        <v>25.639224305981891</v>
      </c>
      <c r="V7289" s="6">
        <f t="shared" si="884"/>
        <v>25.639224305981891</v>
      </c>
    </row>
    <row r="7290" spans="1:22">
      <c r="A7290" s="12">
        <f t="shared" si="889"/>
        <v>0</v>
      </c>
      <c r="B7290" t="str">
        <f>YEAR(C7290)&amp;VLOOKUP(MONTH(C7290),lookup!$G$2:$N$13,8)</f>
        <v>2028M03</v>
      </c>
      <c r="C7290" s="7">
        <f t="shared" si="880"/>
        <v>46827</v>
      </c>
      <c r="D7290" s="126">
        <v>0</v>
      </c>
      <c r="E7290">
        <f t="shared" si="888"/>
        <v>0</v>
      </c>
      <c r="F7290" s="126">
        <v>0</v>
      </c>
      <c r="G7290">
        <f t="shared" si="879"/>
        <v>0</v>
      </c>
      <c r="H7290">
        <f t="shared" si="886"/>
        <v>0</v>
      </c>
      <c r="I7290">
        <f t="shared" si="887"/>
        <v>0</v>
      </c>
      <c r="J7290">
        <f t="shared" si="885"/>
        <v>0</v>
      </c>
      <c r="K7290" s="66"/>
      <c r="M7290" s="66"/>
      <c r="Q7290" s="66"/>
      <c r="S7290" s="6">
        <f t="shared" si="881"/>
        <v>21.015636264696234</v>
      </c>
      <c r="T7290" s="6">
        <f t="shared" si="882"/>
        <v>21.015636264696234</v>
      </c>
      <c r="U7290" s="6">
        <f t="shared" si="883"/>
        <v>25.664521511037513</v>
      </c>
      <c r="V7290" s="6">
        <f t="shared" si="884"/>
        <v>25.664521511037513</v>
      </c>
    </row>
    <row r="7291" spans="1:22">
      <c r="A7291" s="12">
        <f t="shared" si="889"/>
        <v>0</v>
      </c>
      <c r="B7291" t="str">
        <f>YEAR(C7291)&amp;VLOOKUP(MONTH(C7291),lookup!$G$2:$N$13,8)</f>
        <v>2028M03</v>
      </c>
      <c r="C7291" s="7">
        <f t="shared" si="880"/>
        <v>46828</v>
      </c>
      <c r="D7291" s="126">
        <v>0</v>
      </c>
      <c r="E7291">
        <f t="shared" si="888"/>
        <v>0</v>
      </c>
      <c r="F7291" s="126">
        <v>0</v>
      </c>
      <c r="G7291">
        <f t="shared" si="879"/>
        <v>0</v>
      </c>
      <c r="H7291">
        <f t="shared" si="886"/>
        <v>0</v>
      </c>
      <c r="I7291">
        <f t="shared" si="887"/>
        <v>0</v>
      </c>
      <c r="J7291">
        <f t="shared" si="885"/>
        <v>0</v>
      </c>
      <c r="K7291" s="66"/>
      <c r="M7291" s="66"/>
      <c r="Q7291" s="66"/>
      <c r="S7291" s="6">
        <f t="shared" si="881"/>
        <v>21.063433298018875</v>
      </c>
      <c r="T7291" s="6">
        <f t="shared" si="882"/>
        <v>21.063433298018875</v>
      </c>
      <c r="U7291" s="6">
        <f t="shared" si="883"/>
        <v>25.721218214267385</v>
      </c>
      <c r="V7291" s="6">
        <f t="shared" si="884"/>
        <v>25.721218214267385</v>
      </c>
    </row>
    <row r="7292" spans="1:22">
      <c r="A7292" s="12">
        <f t="shared" si="889"/>
        <v>0</v>
      </c>
      <c r="B7292" t="str">
        <f>YEAR(C7292)&amp;VLOOKUP(MONTH(C7292),lookup!$G$2:$N$13,8)</f>
        <v>2028M03</v>
      </c>
      <c r="C7292" s="7">
        <f t="shared" si="880"/>
        <v>46829</v>
      </c>
      <c r="D7292" s="126">
        <v>0</v>
      </c>
      <c r="E7292">
        <f t="shared" si="888"/>
        <v>0</v>
      </c>
      <c r="F7292" s="126">
        <v>0</v>
      </c>
      <c r="G7292">
        <f t="shared" si="879"/>
        <v>0</v>
      </c>
      <c r="H7292">
        <f t="shared" si="886"/>
        <v>0</v>
      </c>
      <c r="I7292">
        <f t="shared" si="887"/>
        <v>0</v>
      </c>
      <c r="J7292">
        <f t="shared" si="885"/>
        <v>0</v>
      </c>
      <c r="K7292" s="66"/>
      <c r="M7292" s="66"/>
      <c r="Q7292" s="66"/>
      <c r="S7292" s="6">
        <f t="shared" si="881"/>
        <v>21.109808994529033</v>
      </c>
      <c r="T7292" s="6">
        <f t="shared" si="882"/>
        <v>21.109808994529033</v>
      </c>
      <c r="U7292" s="6">
        <f t="shared" si="883"/>
        <v>25.777109220015642</v>
      </c>
      <c r="V7292" s="6">
        <f t="shared" si="884"/>
        <v>25.777109220015642</v>
      </c>
    </row>
    <row r="7293" spans="1:22">
      <c r="A7293" s="12">
        <f t="shared" si="889"/>
        <v>0</v>
      </c>
      <c r="B7293" t="str">
        <f>YEAR(C7293)&amp;VLOOKUP(MONTH(C7293),lookup!$G$2:$N$13,8)</f>
        <v>2028M03</v>
      </c>
      <c r="C7293" s="7">
        <f t="shared" si="880"/>
        <v>46830</v>
      </c>
      <c r="D7293" s="126">
        <v>0</v>
      </c>
      <c r="E7293">
        <f t="shared" si="888"/>
        <v>0</v>
      </c>
      <c r="F7293" s="126">
        <v>0</v>
      </c>
      <c r="G7293">
        <f t="shared" si="879"/>
        <v>0</v>
      </c>
      <c r="H7293">
        <f t="shared" si="886"/>
        <v>0</v>
      </c>
      <c r="I7293">
        <f t="shared" si="887"/>
        <v>0</v>
      </c>
      <c r="J7293">
        <f t="shared" si="885"/>
        <v>0</v>
      </c>
      <c r="K7293" s="66"/>
      <c r="M7293" s="66"/>
      <c r="Q7293" s="66"/>
      <c r="S7293" s="6">
        <f t="shared" si="881"/>
        <v>21.151778147172362</v>
      </c>
      <c r="T7293" s="6">
        <f t="shared" si="882"/>
        <v>21.151778147172362</v>
      </c>
      <c r="U7293" s="6">
        <f t="shared" si="883"/>
        <v>25.829235896978538</v>
      </c>
      <c r="V7293" s="6">
        <f t="shared" si="884"/>
        <v>25.829235896978538</v>
      </c>
    </row>
    <row r="7294" spans="1:22">
      <c r="A7294" s="12">
        <f t="shared" si="889"/>
        <v>0</v>
      </c>
      <c r="B7294" t="str">
        <f>YEAR(C7294)&amp;VLOOKUP(MONTH(C7294),lookup!$G$2:$N$13,8)</f>
        <v>2028M03</v>
      </c>
      <c r="C7294" s="7">
        <f t="shared" si="880"/>
        <v>46831</v>
      </c>
      <c r="D7294" s="126">
        <v>0</v>
      </c>
      <c r="E7294">
        <f t="shared" si="888"/>
        <v>0</v>
      </c>
      <c r="F7294" s="126">
        <v>0</v>
      </c>
      <c r="G7294">
        <f t="shared" si="879"/>
        <v>0</v>
      </c>
      <c r="H7294">
        <f t="shared" si="886"/>
        <v>0</v>
      </c>
      <c r="I7294">
        <f t="shared" si="887"/>
        <v>0</v>
      </c>
      <c r="J7294">
        <f t="shared" si="885"/>
        <v>0</v>
      </c>
      <c r="K7294" s="66"/>
      <c r="M7294" s="66"/>
      <c r="Q7294" s="66"/>
      <c r="S7294" s="6">
        <f t="shared" si="881"/>
        <v>21.169367647855431</v>
      </c>
      <c r="T7294" s="6">
        <f t="shared" si="882"/>
        <v>21.169367647855431</v>
      </c>
      <c r="U7294" s="6">
        <f t="shared" si="883"/>
        <v>25.857477476787903</v>
      </c>
      <c r="V7294" s="6">
        <f t="shared" si="884"/>
        <v>25.857477476787903</v>
      </c>
    </row>
    <row r="7295" spans="1:22">
      <c r="A7295" s="12">
        <f t="shared" si="889"/>
        <v>0</v>
      </c>
      <c r="B7295" t="str">
        <f>YEAR(C7295)&amp;VLOOKUP(MONTH(C7295),lookup!$G$2:$N$13,8)</f>
        <v>2028M03</v>
      </c>
      <c r="C7295" s="7">
        <f t="shared" si="880"/>
        <v>46832</v>
      </c>
      <c r="D7295" s="126">
        <v>0</v>
      </c>
      <c r="E7295">
        <f t="shared" si="888"/>
        <v>0</v>
      </c>
      <c r="F7295" s="126">
        <v>0</v>
      </c>
      <c r="G7295">
        <f t="shared" si="879"/>
        <v>0</v>
      </c>
      <c r="H7295">
        <f t="shared" si="886"/>
        <v>0</v>
      </c>
      <c r="I7295">
        <f t="shared" si="887"/>
        <v>0</v>
      </c>
      <c r="J7295">
        <f t="shared" si="885"/>
        <v>0</v>
      </c>
      <c r="K7295" s="66"/>
      <c r="M7295" s="66"/>
      <c r="Q7295" s="66"/>
      <c r="S7295" s="6">
        <f t="shared" si="881"/>
        <v>21.20857518520554</v>
      </c>
      <c r="T7295" s="6">
        <f t="shared" si="882"/>
        <v>21.20857518520554</v>
      </c>
      <c r="U7295" s="6">
        <f t="shared" si="883"/>
        <v>25.903442224707966</v>
      </c>
      <c r="V7295" s="6">
        <f t="shared" si="884"/>
        <v>25.903442224707966</v>
      </c>
    </row>
    <row r="7296" spans="1:22">
      <c r="A7296" s="12">
        <f t="shared" si="889"/>
        <v>0</v>
      </c>
      <c r="B7296" t="str">
        <f>YEAR(C7296)&amp;VLOOKUP(MONTH(C7296),lookup!$G$2:$N$13,8)</f>
        <v>2028M03</v>
      </c>
      <c r="C7296" s="7">
        <f t="shared" si="880"/>
        <v>46833</v>
      </c>
      <c r="D7296" s="126">
        <v>0</v>
      </c>
      <c r="E7296">
        <f t="shared" si="888"/>
        <v>0</v>
      </c>
      <c r="F7296" s="126">
        <v>0</v>
      </c>
      <c r="G7296">
        <f t="shared" si="879"/>
        <v>0</v>
      </c>
      <c r="H7296">
        <f t="shared" si="886"/>
        <v>0</v>
      </c>
      <c r="I7296">
        <f t="shared" si="887"/>
        <v>0</v>
      </c>
      <c r="J7296">
        <f t="shared" si="885"/>
        <v>0</v>
      </c>
      <c r="K7296" s="66"/>
      <c r="M7296" s="66"/>
      <c r="Q7296" s="66"/>
      <c r="S7296" s="6">
        <f t="shared" si="881"/>
        <v>21.241436990263573</v>
      </c>
      <c r="T7296" s="6">
        <f t="shared" si="882"/>
        <v>21.241436990263573</v>
      </c>
      <c r="U7296" s="6">
        <f t="shared" si="883"/>
        <v>25.947899088185522</v>
      </c>
      <c r="V7296" s="6">
        <f t="shared" si="884"/>
        <v>25.947899088185522</v>
      </c>
    </row>
    <row r="7297" spans="1:22">
      <c r="A7297" s="12">
        <f t="shared" si="889"/>
        <v>0</v>
      </c>
      <c r="B7297" t="str">
        <f>YEAR(C7297)&amp;VLOOKUP(MONTH(C7297),lookup!$G$2:$N$13,8)</f>
        <v>2028M03</v>
      </c>
      <c r="C7297" s="7">
        <f t="shared" si="880"/>
        <v>46834</v>
      </c>
      <c r="D7297" s="126">
        <v>0</v>
      </c>
      <c r="E7297">
        <f t="shared" si="888"/>
        <v>0</v>
      </c>
      <c r="F7297" s="126">
        <v>0</v>
      </c>
      <c r="G7297">
        <f t="shared" si="879"/>
        <v>0</v>
      </c>
      <c r="H7297">
        <f t="shared" si="886"/>
        <v>0</v>
      </c>
      <c r="I7297">
        <f t="shared" si="887"/>
        <v>0</v>
      </c>
      <c r="J7297">
        <f t="shared" si="885"/>
        <v>0</v>
      </c>
      <c r="K7297" s="66"/>
      <c r="M7297" s="66"/>
      <c r="Q7297" s="66"/>
      <c r="S7297" s="6">
        <f t="shared" si="881"/>
        <v>21.294064243074807</v>
      </c>
      <c r="T7297" s="6">
        <f t="shared" si="882"/>
        <v>21.294064243074807</v>
      </c>
      <c r="U7297" s="6">
        <f t="shared" si="883"/>
        <v>26.007611999301808</v>
      </c>
      <c r="V7297" s="6">
        <f t="shared" si="884"/>
        <v>26.007611999301808</v>
      </c>
    </row>
    <row r="7298" spans="1:22">
      <c r="A7298" s="12">
        <f t="shared" si="889"/>
        <v>0</v>
      </c>
      <c r="B7298" t="str">
        <f>YEAR(C7298)&amp;VLOOKUP(MONTH(C7298),lookup!$G$2:$N$13,8)</f>
        <v>2028M03</v>
      </c>
      <c r="C7298" s="7">
        <f t="shared" si="880"/>
        <v>46835</v>
      </c>
      <c r="D7298" s="126">
        <v>0</v>
      </c>
      <c r="E7298">
        <f t="shared" si="888"/>
        <v>0</v>
      </c>
      <c r="F7298" s="126">
        <v>0</v>
      </c>
      <c r="G7298">
        <f t="shared" si="879"/>
        <v>0</v>
      </c>
      <c r="H7298">
        <f t="shared" si="886"/>
        <v>0</v>
      </c>
      <c r="I7298">
        <f t="shared" si="887"/>
        <v>0</v>
      </c>
      <c r="J7298">
        <f t="shared" si="885"/>
        <v>0</v>
      </c>
      <c r="K7298" s="66"/>
      <c r="M7298" s="66"/>
      <c r="Q7298" s="66"/>
      <c r="S7298" s="6">
        <f t="shared" si="881"/>
        <v>21.35262341489425</v>
      </c>
      <c r="T7298" s="6">
        <f t="shared" si="882"/>
        <v>21.35262341489425</v>
      </c>
      <c r="U7298" s="6">
        <f t="shared" si="883"/>
        <v>26.077565685042401</v>
      </c>
      <c r="V7298" s="6">
        <f t="shared" si="884"/>
        <v>26.077565685042401</v>
      </c>
    </row>
    <row r="7299" spans="1:22">
      <c r="A7299" s="12">
        <f t="shared" si="889"/>
        <v>0</v>
      </c>
      <c r="B7299" t="str">
        <f>YEAR(C7299)&amp;VLOOKUP(MONTH(C7299),lookup!$G$2:$N$13,8)</f>
        <v>2028M03</v>
      </c>
      <c r="C7299" s="7">
        <f t="shared" si="880"/>
        <v>46836</v>
      </c>
      <c r="D7299" s="126">
        <v>0</v>
      </c>
      <c r="E7299">
        <f t="shared" si="888"/>
        <v>0</v>
      </c>
      <c r="F7299" s="126">
        <v>0</v>
      </c>
      <c r="G7299">
        <f t="shared" si="879"/>
        <v>0</v>
      </c>
      <c r="H7299">
        <f t="shared" si="886"/>
        <v>0</v>
      </c>
      <c r="I7299">
        <f t="shared" si="887"/>
        <v>0</v>
      </c>
      <c r="J7299">
        <f t="shared" si="885"/>
        <v>0</v>
      </c>
      <c r="K7299" s="66"/>
      <c r="M7299" s="66"/>
      <c r="Q7299" s="66"/>
      <c r="S7299" s="6">
        <f t="shared" si="881"/>
        <v>21.378264486821728</v>
      </c>
      <c r="T7299" s="6">
        <f t="shared" si="882"/>
        <v>21.378264486821728</v>
      </c>
      <c r="U7299" s="6">
        <f t="shared" si="883"/>
        <v>26.103935579758463</v>
      </c>
      <c r="V7299" s="6">
        <f t="shared" si="884"/>
        <v>26.103935579758463</v>
      </c>
    </row>
    <row r="7300" spans="1:22">
      <c r="A7300" s="12">
        <f t="shared" si="889"/>
        <v>0</v>
      </c>
      <c r="B7300" t="str">
        <f>YEAR(C7300)&amp;VLOOKUP(MONTH(C7300),lookup!$G$2:$N$13,8)</f>
        <v>2028M03</v>
      </c>
      <c r="C7300" s="7">
        <f t="shared" si="880"/>
        <v>46837</v>
      </c>
      <c r="D7300" s="126">
        <v>0</v>
      </c>
      <c r="E7300">
        <f t="shared" si="888"/>
        <v>0</v>
      </c>
      <c r="F7300" s="126">
        <v>0</v>
      </c>
      <c r="G7300">
        <f t="shared" si="879"/>
        <v>0</v>
      </c>
      <c r="H7300">
        <f t="shared" si="886"/>
        <v>0</v>
      </c>
      <c r="I7300">
        <f t="shared" si="887"/>
        <v>0</v>
      </c>
      <c r="J7300">
        <f t="shared" si="885"/>
        <v>0</v>
      </c>
      <c r="K7300" s="66"/>
      <c r="M7300" s="66"/>
      <c r="Q7300" s="66"/>
      <c r="S7300" s="6">
        <f t="shared" si="881"/>
        <v>21.403690757869267</v>
      </c>
      <c r="T7300" s="6">
        <f t="shared" si="882"/>
        <v>21.403690757869267</v>
      </c>
      <c r="U7300" s="6">
        <f t="shared" si="883"/>
        <v>26.136453827019032</v>
      </c>
      <c r="V7300" s="6">
        <f t="shared" si="884"/>
        <v>26.136453827019032</v>
      </c>
    </row>
    <row r="7301" spans="1:22">
      <c r="A7301" s="12">
        <f t="shared" si="889"/>
        <v>0</v>
      </c>
      <c r="B7301" t="str">
        <f>YEAR(C7301)&amp;VLOOKUP(MONTH(C7301),lookup!$G$2:$N$13,8)</f>
        <v>2028M03</v>
      </c>
      <c r="C7301" s="7">
        <f t="shared" si="880"/>
        <v>46838</v>
      </c>
      <c r="D7301" s="126">
        <v>0</v>
      </c>
      <c r="E7301">
        <f t="shared" si="888"/>
        <v>0</v>
      </c>
      <c r="F7301" s="126">
        <v>0</v>
      </c>
      <c r="G7301">
        <f t="shared" si="879"/>
        <v>0</v>
      </c>
      <c r="H7301">
        <f t="shared" si="886"/>
        <v>0</v>
      </c>
      <c r="I7301">
        <f t="shared" si="887"/>
        <v>0</v>
      </c>
      <c r="J7301">
        <f t="shared" si="885"/>
        <v>0</v>
      </c>
      <c r="K7301" s="66"/>
      <c r="M7301" s="66"/>
      <c r="Q7301" s="66"/>
      <c r="S7301" s="6">
        <f t="shared" si="881"/>
        <v>21.419793145721066</v>
      </c>
      <c r="T7301" s="6">
        <f t="shared" si="882"/>
        <v>21.419793145721066</v>
      </c>
      <c r="U7301" s="6">
        <f t="shared" si="883"/>
        <v>26.151331983656497</v>
      </c>
      <c r="V7301" s="6">
        <f t="shared" si="884"/>
        <v>26.151331983656497</v>
      </c>
    </row>
    <row r="7302" spans="1:22">
      <c r="A7302" s="12">
        <f t="shared" si="889"/>
        <v>0</v>
      </c>
      <c r="B7302" t="str">
        <f>YEAR(C7302)&amp;VLOOKUP(MONTH(C7302),lookup!$G$2:$N$13,8)</f>
        <v>2028M03</v>
      </c>
      <c r="C7302" s="7">
        <f t="shared" si="880"/>
        <v>46839</v>
      </c>
      <c r="D7302" s="126">
        <v>0</v>
      </c>
      <c r="E7302">
        <f t="shared" si="888"/>
        <v>0</v>
      </c>
      <c r="F7302" s="126">
        <v>0</v>
      </c>
      <c r="G7302">
        <f t="shared" si="879"/>
        <v>0</v>
      </c>
      <c r="H7302">
        <f t="shared" si="886"/>
        <v>0</v>
      </c>
      <c r="I7302">
        <f t="shared" si="887"/>
        <v>0</v>
      </c>
      <c r="J7302">
        <f t="shared" si="885"/>
        <v>0</v>
      </c>
      <c r="K7302" s="66"/>
      <c r="M7302" s="66"/>
      <c r="Q7302" s="66"/>
      <c r="S7302" s="6">
        <f t="shared" si="881"/>
        <v>21.470491244084549</v>
      </c>
      <c r="T7302" s="6">
        <f t="shared" si="882"/>
        <v>21.470491244084549</v>
      </c>
      <c r="U7302" s="6">
        <f t="shared" si="883"/>
        <v>26.212621450656805</v>
      </c>
      <c r="V7302" s="6">
        <f t="shared" si="884"/>
        <v>26.212621450656805</v>
      </c>
    </row>
    <row r="7303" spans="1:22">
      <c r="A7303" s="12">
        <f t="shared" si="889"/>
        <v>0</v>
      </c>
      <c r="B7303" t="str">
        <f>YEAR(C7303)&amp;VLOOKUP(MONTH(C7303),lookup!$G$2:$N$13,8)</f>
        <v>2028M03</v>
      </c>
      <c r="C7303" s="7">
        <f t="shared" si="880"/>
        <v>46840</v>
      </c>
      <c r="D7303" s="126">
        <v>0</v>
      </c>
      <c r="E7303">
        <f t="shared" si="888"/>
        <v>0</v>
      </c>
      <c r="F7303" s="126">
        <v>0</v>
      </c>
      <c r="G7303">
        <f t="shared" si="879"/>
        <v>0</v>
      </c>
      <c r="H7303">
        <f t="shared" si="886"/>
        <v>0</v>
      </c>
      <c r="I7303">
        <f t="shared" si="887"/>
        <v>0</v>
      </c>
      <c r="J7303">
        <f t="shared" si="885"/>
        <v>0</v>
      </c>
      <c r="K7303" s="66"/>
      <c r="M7303" s="66"/>
      <c r="Q7303" s="66"/>
      <c r="S7303" s="6">
        <f t="shared" si="881"/>
        <v>21.492515771964239</v>
      </c>
      <c r="T7303" s="6">
        <f t="shared" si="882"/>
        <v>21.492515771964239</v>
      </c>
      <c r="U7303" s="6">
        <f t="shared" si="883"/>
        <v>26.23556870203122</v>
      </c>
      <c r="V7303" s="6">
        <f t="shared" si="884"/>
        <v>26.23556870203122</v>
      </c>
    </row>
    <row r="7304" spans="1:22">
      <c r="A7304" s="12">
        <f t="shared" si="889"/>
        <v>0</v>
      </c>
      <c r="B7304" t="str">
        <f>YEAR(C7304)&amp;VLOOKUP(MONTH(C7304),lookup!$G$2:$N$13,8)</f>
        <v>2028M03</v>
      </c>
      <c r="C7304" s="7">
        <f t="shared" si="880"/>
        <v>46841</v>
      </c>
      <c r="D7304" s="126">
        <v>0</v>
      </c>
      <c r="E7304">
        <f t="shared" si="888"/>
        <v>0</v>
      </c>
      <c r="F7304" s="126">
        <v>0</v>
      </c>
      <c r="G7304">
        <f t="shared" ref="G7304:G7367" si="890">AVERAGE(SUM(F7297:F7304)/8,SUM(F7299:F7304)/6)</f>
        <v>0</v>
      </c>
      <c r="H7304">
        <f t="shared" si="886"/>
        <v>0</v>
      </c>
      <c r="I7304">
        <f t="shared" si="887"/>
        <v>0</v>
      </c>
      <c r="J7304">
        <f t="shared" si="885"/>
        <v>0</v>
      </c>
      <c r="K7304" s="66"/>
      <c r="M7304" s="66"/>
      <c r="Q7304" s="66"/>
      <c r="S7304" s="6">
        <f t="shared" si="881"/>
        <v>21.521173299514366</v>
      </c>
      <c r="T7304" s="6">
        <f t="shared" si="882"/>
        <v>21.521173299514366</v>
      </c>
      <c r="U7304" s="6">
        <f t="shared" si="883"/>
        <v>26.272151794915924</v>
      </c>
      <c r="V7304" s="6">
        <f t="shared" si="884"/>
        <v>26.272151794915924</v>
      </c>
    </row>
    <row r="7305" spans="1:22">
      <c r="A7305" s="12">
        <f t="shared" si="889"/>
        <v>0</v>
      </c>
      <c r="B7305" t="str">
        <f>YEAR(C7305)&amp;VLOOKUP(MONTH(C7305),lookup!$G$2:$N$13,8)</f>
        <v>2028M03</v>
      </c>
      <c r="C7305" s="7">
        <f t="shared" si="880"/>
        <v>46842</v>
      </c>
      <c r="D7305" s="126">
        <v>0</v>
      </c>
      <c r="E7305">
        <f t="shared" si="888"/>
        <v>0</v>
      </c>
      <c r="F7305" s="126">
        <v>0</v>
      </c>
      <c r="G7305">
        <f t="shared" si="890"/>
        <v>0</v>
      </c>
      <c r="H7305">
        <f t="shared" si="886"/>
        <v>0</v>
      </c>
      <c r="I7305">
        <f t="shared" si="887"/>
        <v>0</v>
      </c>
      <c r="J7305">
        <f t="shared" si="885"/>
        <v>0</v>
      </c>
      <c r="K7305" s="66"/>
      <c r="M7305" s="66"/>
      <c r="Q7305" s="66"/>
      <c r="S7305" s="6">
        <f t="shared" si="881"/>
        <v>21.531435122544387</v>
      </c>
      <c r="T7305" s="6">
        <f t="shared" si="882"/>
        <v>21.531435122544387</v>
      </c>
      <c r="U7305" s="6">
        <f t="shared" si="883"/>
        <v>26.281907605958953</v>
      </c>
      <c r="V7305" s="6">
        <f t="shared" si="884"/>
        <v>26.281907605958953</v>
      </c>
    </row>
    <row r="7306" spans="1:22">
      <c r="A7306" s="12">
        <f t="shared" si="889"/>
        <v>0</v>
      </c>
      <c r="B7306" t="str">
        <f>YEAR(C7306)&amp;VLOOKUP(MONTH(C7306),lookup!$G$2:$N$13,8)</f>
        <v>2028M03</v>
      </c>
      <c r="C7306" s="7">
        <f t="shared" si="880"/>
        <v>46843</v>
      </c>
      <c r="D7306" s="126">
        <v>0</v>
      </c>
      <c r="E7306">
        <f t="shared" si="888"/>
        <v>0</v>
      </c>
      <c r="F7306" s="126">
        <v>0</v>
      </c>
      <c r="G7306">
        <f t="shared" si="890"/>
        <v>0</v>
      </c>
      <c r="H7306">
        <f t="shared" si="886"/>
        <v>0</v>
      </c>
      <c r="I7306">
        <f t="shared" si="887"/>
        <v>0</v>
      </c>
      <c r="J7306">
        <f t="shared" si="885"/>
        <v>0</v>
      </c>
      <c r="K7306" s="66"/>
      <c r="M7306" s="66"/>
      <c r="Q7306" s="66"/>
      <c r="S7306" s="6">
        <f t="shared" si="881"/>
        <v>21.544046098699312</v>
      </c>
      <c r="T7306" s="6">
        <f t="shared" si="882"/>
        <v>21.544046098699312</v>
      </c>
      <c r="U7306" s="6">
        <f t="shared" si="883"/>
        <v>26.29823194628753</v>
      </c>
      <c r="V7306" s="6">
        <f t="shared" si="884"/>
        <v>26.29823194628753</v>
      </c>
    </row>
    <row r="7307" spans="1:22">
      <c r="A7307" s="12">
        <f t="shared" si="889"/>
        <v>0</v>
      </c>
      <c r="B7307" t="str">
        <f>YEAR(C7307)&amp;VLOOKUP(MONTH(C7307),lookup!$G$2:$N$13,8)</f>
        <v>2028M04</v>
      </c>
      <c r="C7307" s="7">
        <f t="shared" si="880"/>
        <v>46844</v>
      </c>
      <c r="D7307" s="126">
        <v>0</v>
      </c>
      <c r="E7307">
        <f t="shared" si="888"/>
        <v>0</v>
      </c>
      <c r="F7307" s="126">
        <v>0</v>
      </c>
      <c r="G7307">
        <f t="shared" si="890"/>
        <v>0</v>
      </c>
      <c r="H7307">
        <f t="shared" si="886"/>
        <v>0</v>
      </c>
      <c r="I7307">
        <f t="shared" si="887"/>
        <v>0</v>
      </c>
      <c r="J7307">
        <f t="shared" si="885"/>
        <v>0</v>
      </c>
      <c r="K7307" s="66"/>
      <c r="M7307" s="66"/>
      <c r="Q7307" s="66"/>
      <c r="S7307" s="6">
        <f t="shared" si="881"/>
        <v>21.56522009151211</v>
      </c>
      <c r="T7307" s="6">
        <f t="shared" si="882"/>
        <v>21.56522009151211</v>
      </c>
      <c r="U7307" s="6">
        <f t="shared" si="883"/>
        <v>26.319405176203606</v>
      </c>
      <c r="V7307" s="6">
        <f t="shared" si="884"/>
        <v>26.319405176203606</v>
      </c>
    </row>
    <row r="7308" spans="1:22">
      <c r="A7308" s="12">
        <f t="shared" si="889"/>
        <v>0</v>
      </c>
      <c r="B7308" t="str">
        <f>YEAR(C7308)&amp;VLOOKUP(MONTH(C7308),lookup!$G$2:$N$13,8)</f>
        <v>2028M04</v>
      </c>
      <c r="C7308" s="7">
        <f t="shared" ref="C7308:C7371" si="891">C7307+1</f>
        <v>46845</v>
      </c>
      <c r="D7308" s="126">
        <v>0</v>
      </c>
      <c r="E7308">
        <f t="shared" si="888"/>
        <v>0</v>
      </c>
      <c r="F7308" s="126">
        <v>0</v>
      </c>
      <c r="G7308">
        <f t="shared" si="890"/>
        <v>0</v>
      </c>
      <c r="H7308">
        <f t="shared" si="886"/>
        <v>0</v>
      </c>
      <c r="I7308">
        <f t="shared" si="887"/>
        <v>0</v>
      </c>
      <c r="J7308">
        <f t="shared" si="885"/>
        <v>0</v>
      </c>
      <c r="K7308" s="66"/>
      <c r="M7308" s="66"/>
      <c r="Q7308" s="66"/>
      <c r="S7308" s="6">
        <f t="shared" si="881"/>
        <v>21.599042698076921</v>
      </c>
      <c r="T7308" s="6">
        <f t="shared" si="882"/>
        <v>21.599042698076921</v>
      </c>
      <c r="U7308" s="6">
        <f t="shared" si="883"/>
        <v>26.3587782512278</v>
      </c>
      <c r="V7308" s="6">
        <f t="shared" si="884"/>
        <v>26.3587782512278</v>
      </c>
    </row>
    <row r="7309" spans="1:22">
      <c r="A7309" s="12">
        <f t="shared" si="889"/>
        <v>0</v>
      </c>
      <c r="B7309" t="str">
        <f>YEAR(C7309)&amp;VLOOKUP(MONTH(C7309),lookup!$G$2:$N$13,8)</f>
        <v>2028M04</v>
      </c>
      <c r="C7309" s="7">
        <f t="shared" si="891"/>
        <v>46846</v>
      </c>
      <c r="D7309" s="126">
        <v>0</v>
      </c>
      <c r="E7309">
        <f t="shared" si="888"/>
        <v>0</v>
      </c>
      <c r="F7309" s="126">
        <v>0</v>
      </c>
      <c r="G7309">
        <f t="shared" si="890"/>
        <v>0</v>
      </c>
      <c r="H7309">
        <f t="shared" si="886"/>
        <v>0</v>
      </c>
      <c r="I7309">
        <f t="shared" si="887"/>
        <v>0</v>
      </c>
      <c r="J7309">
        <f t="shared" si="885"/>
        <v>0</v>
      </c>
      <c r="K7309" s="66"/>
      <c r="M7309" s="66"/>
      <c r="Q7309" s="66"/>
      <c r="S7309" s="6">
        <f t="shared" si="881"/>
        <v>21.63855355295745</v>
      </c>
      <c r="T7309" s="6">
        <f t="shared" si="882"/>
        <v>21.63855355295745</v>
      </c>
      <c r="U7309" s="6">
        <f t="shared" si="883"/>
        <v>26.401670378581422</v>
      </c>
      <c r="V7309" s="6">
        <f t="shared" si="884"/>
        <v>26.401670378581422</v>
      </c>
    </row>
    <row r="7310" spans="1:22">
      <c r="A7310" s="12">
        <f t="shared" si="889"/>
        <v>0</v>
      </c>
      <c r="B7310" t="str">
        <f>YEAR(C7310)&amp;VLOOKUP(MONTH(C7310),lookup!$G$2:$N$13,8)</f>
        <v>2028M04</v>
      </c>
      <c r="C7310" s="7">
        <f t="shared" si="891"/>
        <v>46847</v>
      </c>
      <c r="D7310" s="126">
        <v>0</v>
      </c>
      <c r="E7310">
        <f t="shared" si="888"/>
        <v>0</v>
      </c>
      <c r="F7310" s="126">
        <v>0</v>
      </c>
      <c r="G7310">
        <f t="shared" si="890"/>
        <v>0</v>
      </c>
      <c r="H7310">
        <f t="shared" si="886"/>
        <v>0</v>
      </c>
      <c r="I7310">
        <f t="shared" si="887"/>
        <v>0</v>
      </c>
      <c r="J7310">
        <f t="shared" si="885"/>
        <v>0</v>
      </c>
      <c r="K7310" s="66"/>
      <c r="M7310" s="66"/>
      <c r="Q7310" s="66"/>
      <c r="S7310" s="6">
        <f t="shared" si="881"/>
        <v>21.661709616968501</v>
      </c>
      <c r="T7310" s="6">
        <f t="shared" si="882"/>
        <v>21.661709616968501</v>
      </c>
      <c r="U7310" s="6">
        <f t="shared" si="883"/>
        <v>26.429031818359089</v>
      </c>
      <c r="V7310" s="6">
        <f t="shared" si="884"/>
        <v>26.429031818359089</v>
      </c>
    </row>
    <row r="7311" spans="1:22">
      <c r="A7311" s="12">
        <f t="shared" si="889"/>
        <v>0</v>
      </c>
      <c r="B7311" t="str">
        <f>YEAR(C7311)&amp;VLOOKUP(MONTH(C7311),lookup!$G$2:$N$13,8)</f>
        <v>2028M04</v>
      </c>
      <c r="C7311" s="7">
        <f t="shared" si="891"/>
        <v>46848</v>
      </c>
      <c r="D7311" s="126">
        <v>0</v>
      </c>
      <c r="E7311">
        <f t="shared" si="888"/>
        <v>0</v>
      </c>
      <c r="F7311" s="126">
        <v>0</v>
      </c>
      <c r="G7311">
        <f t="shared" si="890"/>
        <v>0</v>
      </c>
      <c r="H7311">
        <f t="shared" si="886"/>
        <v>0</v>
      </c>
      <c r="I7311">
        <f t="shared" si="887"/>
        <v>0</v>
      </c>
      <c r="J7311">
        <f t="shared" si="885"/>
        <v>0</v>
      </c>
      <c r="K7311" s="66"/>
      <c r="M7311" s="66"/>
      <c r="Q7311" s="66"/>
      <c r="S7311" s="6">
        <f t="shared" si="881"/>
        <v>21.706213304963185</v>
      </c>
      <c r="T7311" s="6">
        <f t="shared" si="882"/>
        <v>21.706213304963185</v>
      </c>
      <c r="U7311" s="6">
        <f t="shared" si="883"/>
        <v>26.48030955396764</v>
      </c>
      <c r="V7311" s="6">
        <f t="shared" si="884"/>
        <v>26.48030955396764</v>
      </c>
    </row>
    <row r="7312" spans="1:22">
      <c r="A7312" s="12">
        <f t="shared" si="889"/>
        <v>0</v>
      </c>
      <c r="B7312" t="str">
        <f>YEAR(C7312)&amp;VLOOKUP(MONTH(C7312),lookup!$G$2:$N$13,8)</f>
        <v>2028M04</v>
      </c>
      <c r="C7312" s="7">
        <f t="shared" si="891"/>
        <v>46849</v>
      </c>
      <c r="D7312" s="126">
        <v>0</v>
      </c>
      <c r="E7312">
        <f t="shared" si="888"/>
        <v>0</v>
      </c>
      <c r="F7312" s="126">
        <v>0</v>
      </c>
      <c r="G7312">
        <f t="shared" si="890"/>
        <v>0</v>
      </c>
      <c r="H7312">
        <f t="shared" si="886"/>
        <v>0</v>
      </c>
      <c r="I7312">
        <f t="shared" si="887"/>
        <v>0</v>
      </c>
      <c r="J7312">
        <f t="shared" si="885"/>
        <v>0</v>
      </c>
      <c r="K7312" s="66"/>
      <c r="M7312" s="66"/>
      <c r="Q7312" s="66"/>
      <c r="S7312" s="6">
        <f t="shared" si="881"/>
        <v>21.747675337965244</v>
      </c>
      <c r="T7312" s="6">
        <f t="shared" si="882"/>
        <v>21.747675337965244</v>
      </c>
      <c r="U7312" s="6">
        <f t="shared" si="883"/>
        <v>26.519672603582215</v>
      </c>
      <c r="V7312" s="6">
        <f t="shared" si="884"/>
        <v>26.519672603582215</v>
      </c>
    </row>
    <row r="7313" spans="1:22">
      <c r="A7313" s="12">
        <f t="shared" si="889"/>
        <v>0</v>
      </c>
      <c r="B7313" t="str">
        <f>YEAR(C7313)&amp;VLOOKUP(MONTH(C7313),lookup!$G$2:$N$13,8)</f>
        <v>2028M04</v>
      </c>
      <c r="C7313" s="7">
        <f t="shared" si="891"/>
        <v>46850</v>
      </c>
      <c r="D7313" s="126">
        <v>0</v>
      </c>
      <c r="E7313">
        <f t="shared" si="888"/>
        <v>0</v>
      </c>
      <c r="F7313" s="126">
        <v>0</v>
      </c>
      <c r="G7313">
        <f t="shared" si="890"/>
        <v>0</v>
      </c>
      <c r="H7313">
        <f t="shared" si="886"/>
        <v>0</v>
      </c>
      <c r="I7313">
        <f t="shared" si="887"/>
        <v>0</v>
      </c>
      <c r="J7313">
        <f t="shared" si="885"/>
        <v>0</v>
      </c>
      <c r="K7313" s="66"/>
      <c r="M7313" s="66"/>
      <c r="Q7313" s="66"/>
      <c r="S7313" s="6">
        <f t="shared" si="881"/>
        <v>21.792987015863794</v>
      </c>
      <c r="T7313" s="6">
        <f t="shared" si="882"/>
        <v>21.792987015863794</v>
      </c>
      <c r="U7313" s="6">
        <f t="shared" si="883"/>
        <v>26.582082034454949</v>
      </c>
      <c r="V7313" s="6">
        <f t="shared" si="884"/>
        <v>26.582082034454949</v>
      </c>
    </row>
    <row r="7314" spans="1:22">
      <c r="A7314" s="12">
        <f t="shared" si="889"/>
        <v>0</v>
      </c>
      <c r="B7314" t="str">
        <f>YEAR(C7314)&amp;VLOOKUP(MONTH(C7314),lookup!$G$2:$N$13,8)</f>
        <v>2028M04</v>
      </c>
      <c r="C7314" s="7">
        <f t="shared" si="891"/>
        <v>46851</v>
      </c>
      <c r="D7314" s="126">
        <v>0</v>
      </c>
      <c r="E7314">
        <f t="shared" si="888"/>
        <v>0</v>
      </c>
      <c r="F7314" s="126">
        <v>0</v>
      </c>
      <c r="G7314">
        <f t="shared" si="890"/>
        <v>0</v>
      </c>
      <c r="H7314">
        <f t="shared" si="886"/>
        <v>0</v>
      </c>
      <c r="I7314">
        <f t="shared" si="887"/>
        <v>0</v>
      </c>
      <c r="J7314">
        <f t="shared" si="885"/>
        <v>0</v>
      </c>
      <c r="K7314" s="66"/>
      <c r="M7314" s="66"/>
      <c r="Q7314" s="66"/>
      <c r="S7314" s="6">
        <f t="shared" ref="S7314:S7377" si="892">AVERAGE(G6949+G6584+G6218+G5853+G5488)/5</f>
        <v>21.833033965534252</v>
      </c>
      <c r="T7314" s="6">
        <f t="shared" ref="T7314:T7377" si="893">S7314-I7314</f>
        <v>21.833033965534252</v>
      </c>
      <c r="U7314" s="6">
        <f t="shared" ref="U7314:U7377" si="894">(E5488+E5853+E6218+E6584+E6949)/5</f>
        <v>26.625347035309336</v>
      </c>
      <c r="V7314" s="6">
        <f t="shared" ref="V7314:V7377" si="895">U7314-H7314</f>
        <v>26.625347035309336</v>
      </c>
    </row>
    <row r="7315" spans="1:22">
      <c r="A7315" s="12">
        <f t="shared" si="889"/>
        <v>0</v>
      </c>
      <c r="B7315" t="str">
        <f>YEAR(C7315)&amp;VLOOKUP(MONTH(C7315),lookup!$G$2:$N$13,8)</f>
        <v>2028M04</v>
      </c>
      <c r="C7315" s="7">
        <f t="shared" si="891"/>
        <v>46852</v>
      </c>
      <c r="D7315" s="126">
        <v>0</v>
      </c>
      <c r="E7315">
        <f t="shared" si="888"/>
        <v>0</v>
      </c>
      <c r="F7315" s="126">
        <v>0</v>
      </c>
      <c r="G7315">
        <f t="shared" si="890"/>
        <v>0</v>
      </c>
      <c r="H7315">
        <f t="shared" si="886"/>
        <v>0</v>
      </c>
      <c r="I7315">
        <f t="shared" si="887"/>
        <v>0</v>
      </c>
      <c r="J7315">
        <f t="shared" si="885"/>
        <v>0</v>
      </c>
      <c r="K7315" s="66"/>
      <c r="M7315" s="66"/>
      <c r="Q7315" s="66"/>
      <c r="S7315" s="6">
        <f t="shared" si="892"/>
        <v>21.882989717936404</v>
      </c>
      <c r="T7315" s="6">
        <f t="shared" si="893"/>
        <v>21.882989717936404</v>
      </c>
      <c r="U7315" s="6">
        <f t="shared" si="894"/>
        <v>26.688554258474547</v>
      </c>
      <c r="V7315" s="6">
        <f t="shared" si="895"/>
        <v>26.688554258474547</v>
      </c>
    </row>
    <row r="7316" spans="1:22">
      <c r="A7316" s="12">
        <f t="shared" si="889"/>
        <v>0</v>
      </c>
      <c r="B7316" t="str">
        <f>YEAR(C7316)&amp;VLOOKUP(MONTH(C7316),lookup!$G$2:$N$13,8)</f>
        <v>2028M04</v>
      </c>
      <c r="C7316" s="7">
        <f t="shared" si="891"/>
        <v>46853</v>
      </c>
      <c r="D7316" s="126">
        <v>0</v>
      </c>
      <c r="E7316">
        <f t="shared" si="888"/>
        <v>0</v>
      </c>
      <c r="F7316" s="126">
        <v>0</v>
      </c>
      <c r="G7316">
        <f t="shared" si="890"/>
        <v>0</v>
      </c>
      <c r="H7316">
        <f t="shared" si="886"/>
        <v>0</v>
      </c>
      <c r="I7316">
        <f t="shared" si="887"/>
        <v>0</v>
      </c>
      <c r="J7316">
        <f t="shared" si="885"/>
        <v>0</v>
      </c>
      <c r="K7316" s="66"/>
      <c r="M7316" s="66"/>
      <c r="Q7316" s="66"/>
      <c r="S7316" s="6">
        <f t="shared" si="892"/>
        <v>21.899388856462846</v>
      </c>
      <c r="T7316" s="6">
        <f t="shared" si="893"/>
        <v>21.899388856462846</v>
      </c>
      <c r="U7316" s="6">
        <f t="shared" si="894"/>
        <v>26.709319949157212</v>
      </c>
      <c r="V7316" s="6">
        <f t="shared" si="895"/>
        <v>26.709319949157212</v>
      </c>
    </row>
    <row r="7317" spans="1:22">
      <c r="A7317" s="12">
        <f t="shared" si="889"/>
        <v>0</v>
      </c>
      <c r="B7317" t="str">
        <f>YEAR(C7317)&amp;VLOOKUP(MONTH(C7317),lookup!$G$2:$N$13,8)</f>
        <v>2028M04</v>
      </c>
      <c r="C7317" s="7">
        <f t="shared" si="891"/>
        <v>46854</v>
      </c>
      <c r="D7317" s="126">
        <v>0</v>
      </c>
      <c r="E7317">
        <f t="shared" si="888"/>
        <v>0</v>
      </c>
      <c r="F7317" s="126">
        <v>0</v>
      </c>
      <c r="G7317">
        <f t="shared" si="890"/>
        <v>0</v>
      </c>
      <c r="H7317">
        <f t="shared" si="886"/>
        <v>0</v>
      </c>
      <c r="I7317">
        <f t="shared" si="887"/>
        <v>0</v>
      </c>
      <c r="J7317">
        <f t="shared" si="885"/>
        <v>0</v>
      </c>
      <c r="K7317" s="66"/>
      <c r="M7317" s="66"/>
      <c r="Q7317" s="66"/>
      <c r="S7317" s="6">
        <f t="shared" si="892"/>
        <v>21.924292450627021</v>
      </c>
      <c r="T7317" s="6">
        <f t="shared" si="893"/>
        <v>21.924292450627021</v>
      </c>
      <c r="U7317" s="6">
        <f t="shared" si="894"/>
        <v>26.742148729073005</v>
      </c>
      <c r="V7317" s="6">
        <f t="shared" si="895"/>
        <v>26.742148729073005</v>
      </c>
    </row>
    <row r="7318" spans="1:22">
      <c r="A7318" s="12">
        <f t="shared" si="889"/>
        <v>0</v>
      </c>
      <c r="B7318" t="str">
        <f>YEAR(C7318)&amp;VLOOKUP(MONTH(C7318),lookup!$G$2:$N$13,8)</f>
        <v>2028M04</v>
      </c>
      <c r="C7318" s="7">
        <f t="shared" si="891"/>
        <v>46855</v>
      </c>
      <c r="D7318" s="126">
        <v>0</v>
      </c>
      <c r="E7318">
        <f t="shared" si="888"/>
        <v>0</v>
      </c>
      <c r="F7318" s="126">
        <v>0</v>
      </c>
      <c r="G7318">
        <f t="shared" si="890"/>
        <v>0</v>
      </c>
      <c r="H7318">
        <f t="shared" si="886"/>
        <v>0</v>
      </c>
      <c r="I7318">
        <f t="shared" si="887"/>
        <v>0</v>
      </c>
      <c r="J7318">
        <f t="shared" si="885"/>
        <v>0</v>
      </c>
      <c r="K7318" s="66"/>
      <c r="M7318" s="66"/>
      <c r="Q7318" s="66"/>
      <c r="S7318" s="6">
        <f t="shared" si="892"/>
        <v>21.944517251013782</v>
      </c>
      <c r="T7318" s="6">
        <f t="shared" si="893"/>
        <v>21.944517251013782</v>
      </c>
      <c r="U7318" s="6">
        <f t="shared" si="894"/>
        <v>26.780433253835941</v>
      </c>
      <c r="V7318" s="6">
        <f t="shared" si="895"/>
        <v>26.780433253835941</v>
      </c>
    </row>
    <row r="7319" spans="1:22">
      <c r="A7319" s="12">
        <f t="shared" si="889"/>
        <v>0</v>
      </c>
      <c r="B7319" t="str">
        <f>YEAR(C7319)&amp;VLOOKUP(MONTH(C7319),lookup!$G$2:$N$13,8)</f>
        <v>2028M04</v>
      </c>
      <c r="C7319" s="7">
        <f t="shared" si="891"/>
        <v>46856</v>
      </c>
      <c r="D7319" s="126">
        <v>0</v>
      </c>
      <c r="E7319">
        <f t="shared" si="888"/>
        <v>0</v>
      </c>
      <c r="F7319" s="126">
        <v>0</v>
      </c>
      <c r="G7319">
        <f t="shared" si="890"/>
        <v>0</v>
      </c>
      <c r="H7319">
        <f t="shared" si="886"/>
        <v>0</v>
      </c>
      <c r="I7319">
        <f t="shared" si="887"/>
        <v>0</v>
      </c>
      <c r="J7319">
        <f t="shared" si="885"/>
        <v>0</v>
      </c>
      <c r="K7319" s="66"/>
      <c r="M7319" s="66"/>
      <c r="Q7319" s="66"/>
      <c r="S7319" s="6">
        <f t="shared" si="892"/>
        <v>21.972065026443339</v>
      </c>
      <c r="T7319" s="6">
        <f t="shared" si="893"/>
        <v>21.972065026443339</v>
      </c>
      <c r="U7319" s="6">
        <f t="shared" si="894"/>
        <v>26.809111245223495</v>
      </c>
      <c r="V7319" s="6">
        <f t="shared" si="895"/>
        <v>26.809111245223495</v>
      </c>
    </row>
    <row r="7320" spans="1:22">
      <c r="A7320" s="12">
        <f t="shared" si="889"/>
        <v>0</v>
      </c>
      <c r="B7320" t="str">
        <f>YEAR(C7320)&amp;VLOOKUP(MONTH(C7320),lookup!$G$2:$N$13,8)</f>
        <v>2028M04</v>
      </c>
      <c r="C7320" s="7">
        <f t="shared" si="891"/>
        <v>46857</v>
      </c>
      <c r="D7320" s="126">
        <v>0</v>
      </c>
      <c r="E7320">
        <f t="shared" si="888"/>
        <v>0</v>
      </c>
      <c r="F7320" s="126">
        <v>0</v>
      </c>
      <c r="G7320">
        <f t="shared" si="890"/>
        <v>0</v>
      </c>
      <c r="H7320">
        <f t="shared" si="886"/>
        <v>0</v>
      </c>
      <c r="I7320">
        <f t="shared" si="887"/>
        <v>0</v>
      </c>
      <c r="J7320">
        <f t="shared" si="885"/>
        <v>0</v>
      </c>
      <c r="K7320" s="66"/>
      <c r="M7320" s="66"/>
      <c r="Q7320" s="66"/>
      <c r="S7320" s="6">
        <f t="shared" si="892"/>
        <v>21.980318848582403</v>
      </c>
      <c r="T7320" s="6">
        <f t="shared" si="893"/>
        <v>21.980318848582403</v>
      </c>
      <c r="U7320" s="6">
        <f t="shared" si="894"/>
        <v>26.831689850020144</v>
      </c>
      <c r="V7320" s="6">
        <f t="shared" si="895"/>
        <v>26.831689850020144</v>
      </c>
    </row>
    <row r="7321" spans="1:22">
      <c r="A7321" s="12">
        <f t="shared" si="889"/>
        <v>0</v>
      </c>
      <c r="B7321" t="str">
        <f>YEAR(C7321)&amp;VLOOKUP(MONTH(C7321),lookup!$G$2:$N$13,8)</f>
        <v>2028M04</v>
      </c>
      <c r="C7321" s="7">
        <f t="shared" si="891"/>
        <v>46858</v>
      </c>
      <c r="D7321" s="126">
        <v>0</v>
      </c>
      <c r="E7321">
        <f t="shared" si="888"/>
        <v>0</v>
      </c>
      <c r="F7321" s="126">
        <v>0</v>
      </c>
      <c r="G7321">
        <f t="shared" si="890"/>
        <v>0</v>
      </c>
      <c r="H7321">
        <f t="shared" si="886"/>
        <v>0</v>
      </c>
      <c r="I7321">
        <f t="shared" si="887"/>
        <v>0</v>
      </c>
      <c r="J7321">
        <f t="shared" si="885"/>
        <v>0</v>
      </c>
      <c r="K7321" s="66"/>
      <c r="M7321" s="66"/>
      <c r="Q7321" s="66"/>
      <c r="S7321" s="6">
        <f t="shared" si="892"/>
        <v>22.000365034512672</v>
      </c>
      <c r="T7321" s="6">
        <f t="shared" si="893"/>
        <v>22.000365034512672</v>
      </c>
      <c r="U7321" s="6">
        <f t="shared" si="894"/>
        <v>26.85262204564587</v>
      </c>
      <c r="V7321" s="6">
        <f t="shared" si="895"/>
        <v>26.85262204564587</v>
      </c>
    </row>
    <row r="7322" spans="1:22">
      <c r="A7322" s="12">
        <f t="shared" si="889"/>
        <v>0</v>
      </c>
      <c r="B7322" t="str">
        <f>YEAR(C7322)&amp;VLOOKUP(MONTH(C7322),lookup!$G$2:$N$13,8)</f>
        <v>2028M04</v>
      </c>
      <c r="C7322" s="7">
        <f t="shared" si="891"/>
        <v>46859</v>
      </c>
      <c r="D7322" s="126">
        <v>0</v>
      </c>
      <c r="E7322">
        <f t="shared" si="888"/>
        <v>0</v>
      </c>
      <c r="F7322" s="126">
        <v>0</v>
      </c>
      <c r="G7322">
        <f t="shared" si="890"/>
        <v>0</v>
      </c>
      <c r="H7322">
        <f t="shared" si="886"/>
        <v>0</v>
      </c>
      <c r="I7322">
        <f t="shared" si="887"/>
        <v>0</v>
      </c>
      <c r="J7322">
        <f t="shared" si="885"/>
        <v>0</v>
      </c>
      <c r="K7322" s="66"/>
      <c r="M7322" s="66"/>
      <c r="Q7322" s="66"/>
      <c r="S7322" s="6">
        <f t="shared" si="892"/>
        <v>22.010558518058389</v>
      </c>
      <c r="T7322" s="6">
        <f t="shared" si="893"/>
        <v>22.010558518058389</v>
      </c>
      <c r="U7322" s="6">
        <f t="shared" si="894"/>
        <v>26.873857745914471</v>
      </c>
      <c r="V7322" s="6">
        <f t="shared" si="895"/>
        <v>26.873857745914471</v>
      </c>
    </row>
    <row r="7323" spans="1:22">
      <c r="A7323" s="12">
        <f t="shared" si="889"/>
        <v>0</v>
      </c>
      <c r="B7323" t="str">
        <f>YEAR(C7323)&amp;VLOOKUP(MONTH(C7323),lookup!$G$2:$N$13,8)</f>
        <v>2028M04</v>
      </c>
      <c r="C7323" s="7">
        <f t="shared" si="891"/>
        <v>46860</v>
      </c>
      <c r="D7323" s="126">
        <v>0</v>
      </c>
      <c r="E7323">
        <f t="shared" si="888"/>
        <v>0</v>
      </c>
      <c r="F7323" s="126">
        <v>0</v>
      </c>
      <c r="G7323">
        <f t="shared" si="890"/>
        <v>0</v>
      </c>
      <c r="H7323">
        <f t="shared" si="886"/>
        <v>0</v>
      </c>
      <c r="I7323">
        <f t="shared" si="887"/>
        <v>0</v>
      </c>
      <c r="J7323">
        <f t="shared" si="885"/>
        <v>0</v>
      </c>
      <c r="K7323" s="66"/>
      <c r="M7323" s="66"/>
      <c r="Q7323" s="66"/>
      <c r="S7323" s="6">
        <f t="shared" si="892"/>
        <v>22.018287451192251</v>
      </c>
      <c r="T7323" s="6">
        <f t="shared" si="893"/>
        <v>22.018287451192251</v>
      </c>
      <c r="U7323" s="6">
        <f t="shared" si="894"/>
        <v>26.88160075816679</v>
      </c>
      <c r="V7323" s="6">
        <f t="shared" si="895"/>
        <v>26.88160075816679</v>
      </c>
    </row>
    <row r="7324" spans="1:22">
      <c r="A7324" s="12">
        <f t="shared" si="889"/>
        <v>0</v>
      </c>
      <c r="B7324" t="str">
        <f>YEAR(C7324)&amp;VLOOKUP(MONTH(C7324),lookup!$G$2:$N$13,8)</f>
        <v>2028M04</v>
      </c>
      <c r="C7324" s="7">
        <f t="shared" si="891"/>
        <v>46861</v>
      </c>
      <c r="D7324" s="126">
        <v>0</v>
      </c>
      <c r="E7324">
        <f t="shared" si="888"/>
        <v>0</v>
      </c>
      <c r="F7324" s="126">
        <v>0</v>
      </c>
      <c r="G7324">
        <f t="shared" si="890"/>
        <v>0</v>
      </c>
      <c r="H7324">
        <f t="shared" si="886"/>
        <v>0</v>
      </c>
      <c r="I7324">
        <f t="shared" si="887"/>
        <v>0</v>
      </c>
      <c r="J7324">
        <f t="shared" si="885"/>
        <v>0</v>
      </c>
      <c r="K7324" s="66"/>
      <c r="M7324" s="66"/>
      <c r="Q7324" s="66"/>
      <c r="S7324" s="6">
        <f t="shared" si="892"/>
        <v>22.03576382243169</v>
      </c>
      <c r="T7324" s="6">
        <f t="shared" si="893"/>
        <v>22.03576382243169</v>
      </c>
      <c r="U7324" s="6">
        <f t="shared" si="894"/>
        <v>26.90112838105491</v>
      </c>
      <c r="V7324" s="6">
        <f t="shared" si="895"/>
        <v>26.90112838105491</v>
      </c>
    </row>
    <row r="7325" spans="1:22">
      <c r="A7325" s="12">
        <f t="shared" si="889"/>
        <v>0</v>
      </c>
      <c r="B7325" t="str">
        <f>YEAR(C7325)&amp;VLOOKUP(MONTH(C7325),lookup!$G$2:$N$13,8)</f>
        <v>2028M04</v>
      </c>
      <c r="C7325" s="7">
        <f t="shared" si="891"/>
        <v>46862</v>
      </c>
      <c r="D7325" s="126">
        <v>0</v>
      </c>
      <c r="E7325">
        <f t="shared" si="888"/>
        <v>0</v>
      </c>
      <c r="F7325" s="126">
        <v>0</v>
      </c>
      <c r="G7325">
        <f t="shared" si="890"/>
        <v>0</v>
      </c>
      <c r="H7325">
        <f t="shared" si="886"/>
        <v>0</v>
      </c>
      <c r="I7325">
        <f t="shared" si="887"/>
        <v>0</v>
      </c>
      <c r="J7325">
        <f t="shared" si="885"/>
        <v>0</v>
      </c>
      <c r="K7325" s="66"/>
      <c r="M7325" s="66"/>
      <c r="Q7325" s="66"/>
      <c r="S7325" s="6">
        <f t="shared" si="892"/>
        <v>22.068415325964185</v>
      </c>
      <c r="T7325" s="6">
        <f t="shared" si="893"/>
        <v>22.068415325964185</v>
      </c>
      <c r="U7325" s="6">
        <f t="shared" si="894"/>
        <v>26.937884413960308</v>
      </c>
      <c r="V7325" s="6">
        <f t="shared" si="895"/>
        <v>26.937884413960308</v>
      </c>
    </row>
    <row r="7326" spans="1:22">
      <c r="A7326" s="12">
        <f t="shared" si="889"/>
        <v>0</v>
      </c>
      <c r="B7326" t="str">
        <f>YEAR(C7326)&amp;VLOOKUP(MONTH(C7326),lookup!$G$2:$N$13,8)</f>
        <v>2028M04</v>
      </c>
      <c r="C7326" s="7">
        <f t="shared" si="891"/>
        <v>46863</v>
      </c>
      <c r="D7326" s="126">
        <v>0</v>
      </c>
      <c r="E7326">
        <f t="shared" si="888"/>
        <v>0</v>
      </c>
      <c r="F7326" s="126">
        <v>0</v>
      </c>
      <c r="G7326">
        <f t="shared" si="890"/>
        <v>0</v>
      </c>
      <c r="H7326">
        <f t="shared" si="886"/>
        <v>0</v>
      </c>
      <c r="I7326">
        <f t="shared" si="887"/>
        <v>0</v>
      </c>
      <c r="J7326">
        <f t="shared" si="885"/>
        <v>0</v>
      </c>
      <c r="K7326" s="66"/>
      <c r="M7326" s="66"/>
      <c r="Q7326" s="66"/>
      <c r="S7326" s="6">
        <f t="shared" si="892"/>
        <v>22.098585577199195</v>
      </c>
      <c r="T7326" s="6">
        <f t="shared" si="893"/>
        <v>22.098585577199195</v>
      </c>
      <c r="U7326" s="6">
        <f t="shared" si="894"/>
        <v>26.970424218143979</v>
      </c>
      <c r="V7326" s="6">
        <f t="shared" si="895"/>
        <v>26.970424218143979</v>
      </c>
    </row>
    <row r="7327" spans="1:22">
      <c r="A7327" s="12">
        <f t="shared" si="889"/>
        <v>0</v>
      </c>
      <c r="B7327" t="str">
        <f>YEAR(C7327)&amp;VLOOKUP(MONTH(C7327),lookup!$G$2:$N$13,8)</f>
        <v>2028M04</v>
      </c>
      <c r="C7327" s="7">
        <f t="shared" si="891"/>
        <v>46864</v>
      </c>
      <c r="D7327" s="126">
        <v>0</v>
      </c>
      <c r="E7327">
        <f t="shared" si="888"/>
        <v>0</v>
      </c>
      <c r="F7327" s="126">
        <v>0</v>
      </c>
      <c r="G7327">
        <f t="shared" si="890"/>
        <v>0</v>
      </c>
      <c r="H7327">
        <f t="shared" si="886"/>
        <v>0</v>
      </c>
      <c r="I7327">
        <f t="shared" si="887"/>
        <v>0</v>
      </c>
      <c r="J7327">
        <f t="shared" si="885"/>
        <v>0</v>
      </c>
      <c r="K7327" s="66"/>
      <c r="M7327" s="66"/>
      <c r="Q7327" s="66"/>
      <c r="S7327" s="6">
        <f t="shared" si="892"/>
        <v>22.146314003156412</v>
      </c>
      <c r="T7327" s="6">
        <f t="shared" si="893"/>
        <v>22.146314003156412</v>
      </c>
      <c r="U7327" s="6">
        <f t="shared" si="894"/>
        <v>27.026175436244209</v>
      </c>
      <c r="V7327" s="6">
        <f t="shared" si="895"/>
        <v>27.026175436244209</v>
      </c>
    </row>
    <row r="7328" spans="1:22">
      <c r="A7328" s="12">
        <f t="shared" si="889"/>
        <v>0</v>
      </c>
      <c r="B7328" t="str">
        <f>YEAR(C7328)&amp;VLOOKUP(MONTH(C7328),lookup!$G$2:$N$13,8)</f>
        <v>2028M04</v>
      </c>
      <c r="C7328" s="7">
        <f t="shared" si="891"/>
        <v>46865</v>
      </c>
      <c r="D7328" s="126">
        <v>0</v>
      </c>
      <c r="E7328">
        <f t="shared" si="888"/>
        <v>0</v>
      </c>
      <c r="F7328" s="126">
        <v>0</v>
      </c>
      <c r="G7328">
        <f t="shared" si="890"/>
        <v>0</v>
      </c>
      <c r="H7328">
        <f t="shared" si="886"/>
        <v>0</v>
      </c>
      <c r="I7328">
        <f t="shared" si="887"/>
        <v>0</v>
      </c>
      <c r="J7328">
        <f t="shared" ref="J7328:J7391" si="896">INDEX(L:AW,MATCH(C7328,C:C,0),MATCH($J$1,$L$1:$AW$1,0))*(IF(K7328=$S$1,1,IF(M7328=$S$1,1,IF(O7328=$S$1,1,IF(Q7328=$S$1,1,0)))))</f>
        <v>0</v>
      </c>
      <c r="K7328" s="66"/>
      <c r="M7328" s="66"/>
      <c r="Q7328" s="66"/>
      <c r="S7328" s="6">
        <f t="shared" si="892"/>
        <v>22.160910364738768</v>
      </c>
      <c r="T7328" s="6">
        <f t="shared" si="893"/>
        <v>22.160910364738768</v>
      </c>
      <c r="U7328" s="6">
        <f t="shared" si="894"/>
        <v>27.047289873058808</v>
      </c>
      <c r="V7328" s="6">
        <f t="shared" si="895"/>
        <v>27.047289873058808</v>
      </c>
    </row>
    <row r="7329" spans="1:22">
      <c r="A7329" s="12">
        <f t="shared" si="889"/>
        <v>0</v>
      </c>
      <c r="B7329" t="str">
        <f>YEAR(C7329)&amp;VLOOKUP(MONTH(C7329),lookup!$G$2:$N$13,8)</f>
        <v>2028M04</v>
      </c>
      <c r="C7329" s="7">
        <f t="shared" si="891"/>
        <v>46866</v>
      </c>
      <c r="D7329" s="126">
        <v>0</v>
      </c>
      <c r="E7329">
        <f t="shared" si="888"/>
        <v>0</v>
      </c>
      <c r="F7329" s="126">
        <v>0</v>
      </c>
      <c r="G7329">
        <f t="shared" si="890"/>
        <v>0</v>
      </c>
      <c r="H7329">
        <f t="shared" ref="H7329:H7392" si="897">IF(INDEX(D:D,MATCH(DATE(YEAR($C7329)-1,MONTH($C7329),DAY($C7329)),$C:$C,0),1)=0,0,(INDEX(E:E,MATCH(DATE(YEAR($C7329)-1,MONTH($C7329),DAY($C7329)),$C:$C,0),1)+INDEX(E:E,MATCH(DATE(YEAR($C7329)-2,MONTH($C7329),DAY($C7329)),$C:$C,0),1)+INDEX(E:E,MATCH(DATE(YEAR($C7329)-3,MONTH($C7329),DAY($C7329)),$C:$C,0),1)+INDEX(E:E,MATCH(DATE(YEAR($C7329)-4,MONTH($C7329),DAY($C7329)),$C:$C,0),1)+INDEX(E:E,MATCH(DATE(YEAR($C7329)-5,MONTH($C7329),DAY($C7329)),$C:$C,0),1))/5)</f>
        <v>0</v>
      </c>
      <c r="I7329">
        <f t="shared" ref="I7329:I7392" si="898">IF(INDEX(D:D,MATCH(DATE(YEAR($C7329)-1,MONTH($C7329),DAY($C7329)),$C:$C,0),1)=0,0,(INDEX(G:G,MATCH(DATE(YEAR($C7329)-1,MONTH($C7329),DAY($C7329)),$C:$C,0),1)+INDEX(G:G,MATCH(DATE(YEAR($C7329)-2,MONTH($C7329),DAY($C7329)),$C:$C,0),1)+INDEX(G:G,MATCH(DATE(YEAR($C7329)-3,MONTH($C7329),DAY($C7329)),$C:$C,0),1)+INDEX(G:G,MATCH(DATE(YEAR($C7329)-4,MONTH($C7329),DAY($C7329)),$C:$C,0),1)+INDEX(G:G,MATCH(DATE(YEAR($C7329)-5,MONTH($C7329),DAY($C7329)),$C:$C,0),1))/5)</f>
        <v>0</v>
      </c>
      <c r="J7329">
        <f t="shared" si="896"/>
        <v>0</v>
      </c>
      <c r="K7329" s="66"/>
      <c r="M7329" s="66"/>
      <c r="Q7329" s="66"/>
      <c r="S7329" s="6">
        <f t="shared" si="892"/>
        <v>22.203894626720121</v>
      </c>
      <c r="T7329" s="6">
        <f t="shared" si="893"/>
        <v>22.203894626720121</v>
      </c>
      <c r="U7329" s="6">
        <f t="shared" si="894"/>
        <v>27.100464921205322</v>
      </c>
      <c r="V7329" s="6">
        <f t="shared" si="895"/>
        <v>27.100464921205322</v>
      </c>
    </row>
    <row r="7330" spans="1:22">
      <c r="A7330" s="12">
        <f t="shared" si="889"/>
        <v>0</v>
      </c>
      <c r="B7330" t="str">
        <f>YEAR(C7330)&amp;VLOOKUP(MONTH(C7330),lookup!$G$2:$N$13,8)</f>
        <v>2028M04</v>
      </c>
      <c r="C7330" s="7">
        <f t="shared" si="891"/>
        <v>46867</v>
      </c>
      <c r="D7330" s="126">
        <v>0</v>
      </c>
      <c r="E7330">
        <f t="shared" si="888"/>
        <v>0</v>
      </c>
      <c r="F7330" s="126">
        <v>0</v>
      </c>
      <c r="G7330">
        <f t="shared" si="890"/>
        <v>0</v>
      </c>
      <c r="H7330">
        <f t="shared" si="897"/>
        <v>0</v>
      </c>
      <c r="I7330">
        <f t="shared" si="898"/>
        <v>0</v>
      </c>
      <c r="J7330">
        <f t="shared" si="896"/>
        <v>0</v>
      </c>
      <c r="K7330" s="66"/>
      <c r="M7330" s="66"/>
      <c r="Q7330" s="66"/>
      <c r="S7330" s="6">
        <f t="shared" si="892"/>
        <v>22.234301176700363</v>
      </c>
      <c r="T7330" s="6">
        <f t="shared" si="893"/>
        <v>22.234301176700363</v>
      </c>
      <c r="U7330" s="6">
        <f t="shared" si="894"/>
        <v>27.139958257134133</v>
      </c>
      <c r="V7330" s="6">
        <f t="shared" si="895"/>
        <v>27.139958257134133</v>
      </c>
    </row>
    <row r="7331" spans="1:22">
      <c r="A7331" s="12">
        <f t="shared" si="889"/>
        <v>0</v>
      </c>
      <c r="B7331" t="str">
        <f>YEAR(C7331)&amp;VLOOKUP(MONTH(C7331),lookup!$G$2:$N$13,8)</f>
        <v>2028M04</v>
      </c>
      <c r="C7331" s="7">
        <f t="shared" si="891"/>
        <v>46868</v>
      </c>
      <c r="D7331" s="126">
        <v>0</v>
      </c>
      <c r="E7331">
        <f t="shared" si="888"/>
        <v>0</v>
      </c>
      <c r="F7331" s="126">
        <v>0</v>
      </c>
      <c r="G7331">
        <f t="shared" si="890"/>
        <v>0</v>
      </c>
      <c r="H7331">
        <f t="shared" si="897"/>
        <v>0</v>
      </c>
      <c r="I7331">
        <f t="shared" si="898"/>
        <v>0</v>
      </c>
      <c r="J7331">
        <f t="shared" si="896"/>
        <v>0</v>
      </c>
      <c r="K7331" s="66"/>
      <c r="M7331" s="66"/>
      <c r="Q7331" s="66"/>
      <c r="S7331" s="6">
        <f t="shared" si="892"/>
        <v>22.252242715766801</v>
      </c>
      <c r="T7331" s="6">
        <f t="shared" si="893"/>
        <v>22.252242715766801</v>
      </c>
      <c r="U7331" s="6">
        <f t="shared" si="894"/>
        <v>27.167489367610187</v>
      </c>
      <c r="V7331" s="6">
        <f t="shared" si="895"/>
        <v>27.167489367610187</v>
      </c>
    </row>
    <row r="7332" spans="1:22">
      <c r="A7332" s="12">
        <f t="shared" si="889"/>
        <v>0</v>
      </c>
      <c r="B7332" t="str">
        <f>YEAR(C7332)&amp;VLOOKUP(MONTH(C7332),lookup!$G$2:$N$13,8)</f>
        <v>2028M04</v>
      </c>
      <c r="C7332" s="7">
        <f t="shared" si="891"/>
        <v>46869</v>
      </c>
      <c r="D7332" s="126">
        <v>0</v>
      </c>
      <c r="E7332">
        <f t="shared" si="888"/>
        <v>0</v>
      </c>
      <c r="F7332" s="126">
        <v>0</v>
      </c>
      <c r="G7332">
        <f t="shared" si="890"/>
        <v>0</v>
      </c>
      <c r="H7332">
        <f t="shared" si="897"/>
        <v>0</v>
      </c>
      <c r="I7332">
        <f t="shared" si="898"/>
        <v>0</v>
      </c>
      <c r="J7332">
        <f t="shared" si="896"/>
        <v>0</v>
      </c>
      <c r="K7332" s="66"/>
      <c r="M7332" s="66"/>
      <c r="Q7332" s="66"/>
      <c r="S7332" s="6">
        <f t="shared" si="892"/>
        <v>22.282152194745812</v>
      </c>
      <c r="T7332" s="6">
        <f t="shared" si="893"/>
        <v>22.282152194745812</v>
      </c>
      <c r="U7332" s="6">
        <f t="shared" si="894"/>
        <v>27.202307759882093</v>
      </c>
      <c r="V7332" s="6">
        <f t="shared" si="895"/>
        <v>27.202307759882093</v>
      </c>
    </row>
    <row r="7333" spans="1:22">
      <c r="A7333" s="12">
        <f t="shared" si="889"/>
        <v>0</v>
      </c>
      <c r="B7333" t="str">
        <f>YEAR(C7333)&amp;VLOOKUP(MONTH(C7333),lookup!$G$2:$N$13,8)</f>
        <v>2028M04</v>
      </c>
      <c r="C7333" s="7">
        <f t="shared" si="891"/>
        <v>46870</v>
      </c>
      <c r="D7333" s="126">
        <v>0</v>
      </c>
      <c r="E7333">
        <f t="shared" si="888"/>
        <v>0</v>
      </c>
      <c r="F7333" s="126">
        <v>0</v>
      </c>
      <c r="G7333">
        <f t="shared" si="890"/>
        <v>0</v>
      </c>
      <c r="H7333">
        <f t="shared" si="897"/>
        <v>0</v>
      </c>
      <c r="I7333">
        <f t="shared" si="898"/>
        <v>0</v>
      </c>
      <c r="J7333">
        <f t="shared" si="896"/>
        <v>0</v>
      </c>
      <c r="K7333" s="66"/>
      <c r="M7333" s="66"/>
      <c r="Q7333" s="66"/>
      <c r="S7333" s="6">
        <f t="shared" si="892"/>
        <v>22.284875429987682</v>
      </c>
      <c r="T7333" s="6">
        <f t="shared" si="893"/>
        <v>22.284875429987682</v>
      </c>
      <c r="U7333" s="6">
        <f t="shared" si="894"/>
        <v>27.213005570333753</v>
      </c>
      <c r="V7333" s="6">
        <f t="shared" si="895"/>
        <v>27.213005570333753</v>
      </c>
    </row>
    <row r="7334" spans="1:22">
      <c r="A7334" s="12">
        <f t="shared" si="889"/>
        <v>0</v>
      </c>
      <c r="B7334" t="str">
        <f>YEAR(C7334)&amp;VLOOKUP(MONTH(C7334),lookup!$G$2:$N$13,8)</f>
        <v>2028M04</v>
      </c>
      <c r="C7334" s="7">
        <f t="shared" si="891"/>
        <v>46871</v>
      </c>
      <c r="D7334" s="126">
        <v>0</v>
      </c>
      <c r="E7334">
        <f t="shared" si="888"/>
        <v>0</v>
      </c>
      <c r="F7334" s="126">
        <v>0</v>
      </c>
      <c r="G7334">
        <f t="shared" si="890"/>
        <v>0</v>
      </c>
      <c r="H7334">
        <f t="shared" si="897"/>
        <v>0</v>
      </c>
      <c r="I7334">
        <f t="shared" si="898"/>
        <v>0</v>
      </c>
      <c r="J7334">
        <f t="shared" si="896"/>
        <v>0</v>
      </c>
      <c r="K7334" s="66"/>
      <c r="M7334" s="66"/>
      <c r="Q7334" s="66"/>
      <c r="S7334" s="6">
        <f t="shared" si="892"/>
        <v>22.307899986510044</v>
      </c>
      <c r="T7334" s="6">
        <f t="shared" si="893"/>
        <v>22.307899986510044</v>
      </c>
      <c r="U7334" s="6">
        <f t="shared" si="894"/>
        <v>27.249679854518604</v>
      </c>
      <c r="V7334" s="6">
        <f t="shared" si="895"/>
        <v>27.249679854518604</v>
      </c>
    </row>
    <row r="7335" spans="1:22">
      <c r="A7335" s="12">
        <f t="shared" si="889"/>
        <v>0</v>
      </c>
      <c r="B7335" t="str">
        <f>YEAR(C7335)&amp;VLOOKUP(MONTH(C7335),lookup!$G$2:$N$13,8)</f>
        <v>2028M04</v>
      </c>
      <c r="C7335" s="7">
        <f t="shared" si="891"/>
        <v>46872</v>
      </c>
      <c r="D7335" s="126">
        <v>0</v>
      </c>
      <c r="E7335">
        <f t="shared" si="888"/>
        <v>0</v>
      </c>
      <c r="F7335" s="126">
        <v>0</v>
      </c>
      <c r="G7335">
        <f t="shared" si="890"/>
        <v>0</v>
      </c>
      <c r="H7335">
        <f t="shared" si="897"/>
        <v>0</v>
      </c>
      <c r="I7335">
        <f t="shared" si="898"/>
        <v>0</v>
      </c>
      <c r="J7335">
        <f t="shared" si="896"/>
        <v>0</v>
      </c>
      <c r="K7335" s="66"/>
      <c r="M7335" s="66"/>
      <c r="Q7335" s="66"/>
      <c r="S7335" s="6">
        <f t="shared" si="892"/>
        <v>22.309425504568257</v>
      </c>
      <c r="T7335" s="6">
        <f t="shared" si="893"/>
        <v>22.309425504568257</v>
      </c>
      <c r="U7335" s="6">
        <f t="shared" si="894"/>
        <v>27.260422260020857</v>
      </c>
      <c r="V7335" s="6">
        <f t="shared" si="895"/>
        <v>27.260422260020857</v>
      </c>
    </row>
    <row r="7336" spans="1:22">
      <c r="A7336" s="12">
        <f t="shared" si="889"/>
        <v>0</v>
      </c>
      <c r="B7336" t="str">
        <f>YEAR(C7336)&amp;VLOOKUP(MONTH(C7336),lookup!$G$2:$N$13,8)</f>
        <v>2028M04</v>
      </c>
      <c r="C7336" s="7">
        <f t="shared" si="891"/>
        <v>46873</v>
      </c>
      <c r="D7336" s="126">
        <v>0</v>
      </c>
      <c r="E7336">
        <f t="shared" si="888"/>
        <v>0</v>
      </c>
      <c r="F7336" s="126">
        <v>0</v>
      </c>
      <c r="G7336">
        <f t="shared" si="890"/>
        <v>0</v>
      </c>
      <c r="H7336">
        <f t="shared" si="897"/>
        <v>0</v>
      </c>
      <c r="I7336">
        <f t="shared" si="898"/>
        <v>0</v>
      </c>
      <c r="J7336">
        <f t="shared" si="896"/>
        <v>0</v>
      </c>
      <c r="K7336" s="66"/>
      <c r="M7336" s="66"/>
      <c r="Q7336" s="66"/>
      <c r="S7336" s="6">
        <f t="shared" si="892"/>
        <v>22.326642045549427</v>
      </c>
      <c r="T7336" s="6">
        <f t="shared" si="893"/>
        <v>22.326642045549427</v>
      </c>
      <c r="U7336" s="6">
        <f t="shared" si="894"/>
        <v>27.290377816107274</v>
      </c>
      <c r="V7336" s="6">
        <f t="shared" si="895"/>
        <v>27.290377816107274</v>
      </c>
    </row>
    <row r="7337" spans="1:22">
      <c r="A7337" s="12">
        <f t="shared" si="889"/>
        <v>0</v>
      </c>
      <c r="B7337" t="str">
        <f>YEAR(C7337)&amp;VLOOKUP(MONTH(C7337),lookup!$G$2:$N$13,8)</f>
        <v>2028M05</v>
      </c>
      <c r="C7337" s="7">
        <f t="shared" si="891"/>
        <v>46874</v>
      </c>
      <c r="D7337" s="126">
        <v>0</v>
      </c>
      <c r="E7337">
        <f t="shared" si="888"/>
        <v>0</v>
      </c>
      <c r="F7337" s="126">
        <v>0</v>
      </c>
      <c r="G7337">
        <f t="shared" si="890"/>
        <v>0</v>
      </c>
      <c r="H7337">
        <f t="shared" si="897"/>
        <v>0</v>
      </c>
      <c r="I7337">
        <f t="shared" si="898"/>
        <v>0</v>
      </c>
      <c r="J7337">
        <f t="shared" si="896"/>
        <v>0</v>
      </c>
      <c r="K7337" s="66"/>
      <c r="M7337" s="66"/>
      <c r="Q7337" s="66"/>
      <c r="S7337" s="6">
        <f t="shared" si="892"/>
        <v>22.339301268981352</v>
      </c>
      <c r="T7337" s="6">
        <f t="shared" si="893"/>
        <v>22.339301268981352</v>
      </c>
      <c r="U7337" s="6">
        <f t="shared" si="894"/>
        <v>27.308332234414497</v>
      </c>
      <c r="V7337" s="6">
        <f t="shared" si="895"/>
        <v>27.308332234414497</v>
      </c>
    </row>
    <row r="7338" spans="1:22">
      <c r="A7338" s="12">
        <f t="shared" si="889"/>
        <v>0</v>
      </c>
      <c r="B7338" t="str">
        <f>YEAR(C7338)&amp;VLOOKUP(MONTH(C7338),lookup!$G$2:$N$13,8)</f>
        <v>2028M05</v>
      </c>
      <c r="C7338" s="7">
        <f t="shared" si="891"/>
        <v>46875</v>
      </c>
      <c r="D7338" s="126">
        <v>0</v>
      </c>
      <c r="E7338">
        <f t="shared" si="888"/>
        <v>0</v>
      </c>
      <c r="F7338" s="126">
        <v>0</v>
      </c>
      <c r="G7338">
        <f t="shared" si="890"/>
        <v>0</v>
      </c>
      <c r="H7338">
        <f t="shared" si="897"/>
        <v>0</v>
      </c>
      <c r="I7338">
        <f t="shared" si="898"/>
        <v>0</v>
      </c>
      <c r="J7338">
        <f t="shared" si="896"/>
        <v>0</v>
      </c>
      <c r="K7338" s="66"/>
      <c r="M7338" s="66"/>
      <c r="Q7338" s="66"/>
      <c r="S7338" s="6">
        <f t="shared" si="892"/>
        <v>22.353312488640871</v>
      </c>
      <c r="T7338" s="6">
        <f t="shared" si="893"/>
        <v>22.353312488640871</v>
      </c>
      <c r="U7338" s="6">
        <f t="shared" si="894"/>
        <v>27.331175506584749</v>
      </c>
      <c r="V7338" s="6">
        <f t="shared" si="895"/>
        <v>27.331175506584749</v>
      </c>
    </row>
    <row r="7339" spans="1:22">
      <c r="A7339" s="12">
        <f t="shared" si="889"/>
        <v>0</v>
      </c>
      <c r="B7339" t="str">
        <f>YEAR(C7339)&amp;VLOOKUP(MONTH(C7339),lookup!$G$2:$N$13,8)</f>
        <v>2028M05</v>
      </c>
      <c r="C7339" s="7">
        <f t="shared" si="891"/>
        <v>46876</v>
      </c>
      <c r="D7339" s="126">
        <v>0</v>
      </c>
      <c r="E7339">
        <f t="shared" si="888"/>
        <v>0</v>
      </c>
      <c r="F7339" s="126">
        <v>0</v>
      </c>
      <c r="G7339">
        <f t="shared" si="890"/>
        <v>0</v>
      </c>
      <c r="H7339">
        <f t="shared" si="897"/>
        <v>0</v>
      </c>
      <c r="I7339">
        <f t="shared" si="898"/>
        <v>0</v>
      </c>
      <c r="J7339">
        <f t="shared" si="896"/>
        <v>0</v>
      </c>
      <c r="K7339" s="66"/>
      <c r="M7339" s="66"/>
      <c r="Q7339" s="66"/>
      <c r="S7339" s="6">
        <f t="shared" si="892"/>
        <v>22.390819011535889</v>
      </c>
      <c r="T7339" s="6">
        <f t="shared" si="893"/>
        <v>22.390819011535889</v>
      </c>
      <c r="U7339" s="6">
        <f t="shared" si="894"/>
        <v>27.374270120259013</v>
      </c>
      <c r="V7339" s="6">
        <f t="shared" si="895"/>
        <v>27.374270120259013</v>
      </c>
    </row>
    <row r="7340" spans="1:22">
      <c r="A7340" s="12">
        <f t="shared" si="889"/>
        <v>0</v>
      </c>
      <c r="B7340" t="str">
        <f>YEAR(C7340)&amp;VLOOKUP(MONTH(C7340),lookup!$G$2:$N$13,8)</f>
        <v>2028M05</v>
      </c>
      <c r="C7340" s="7">
        <f t="shared" si="891"/>
        <v>46877</v>
      </c>
      <c r="D7340" s="126">
        <v>0</v>
      </c>
      <c r="E7340">
        <f t="shared" si="888"/>
        <v>0</v>
      </c>
      <c r="F7340" s="126">
        <v>0</v>
      </c>
      <c r="G7340">
        <f t="shared" si="890"/>
        <v>0</v>
      </c>
      <c r="H7340">
        <f t="shared" si="897"/>
        <v>0</v>
      </c>
      <c r="I7340">
        <f t="shared" si="898"/>
        <v>0</v>
      </c>
      <c r="J7340">
        <f t="shared" si="896"/>
        <v>0</v>
      </c>
      <c r="K7340" s="66"/>
      <c r="M7340" s="66"/>
      <c r="Q7340" s="66"/>
      <c r="S7340" s="6">
        <f t="shared" si="892"/>
        <v>22.426467933439909</v>
      </c>
      <c r="T7340" s="6">
        <f t="shared" si="893"/>
        <v>22.426467933439909</v>
      </c>
      <c r="U7340" s="6">
        <f t="shared" si="894"/>
        <v>27.424589735757742</v>
      </c>
      <c r="V7340" s="6">
        <f t="shared" si="895"/>
        <v>27.424589735757742</v>
      </c>
    </row>
    <row r="7341" spans="1:22">
      <c r="A7341" s="12">
        <f t="shared" si="889"/>
        <v>0</v>
      </c>
      <c r="B7341" t="str">
        <f>YEAR(C7341)&amp;VLOOKUP(MONTH(C7341),lookup!$G$2:$N$13,8)</f>
        <v>2028M05</v>
      </c>
      <c r="C7341" s="7">
        <f t="shared" si="891"/>
        <v>46878</v>
      </c>
      <c r="D7341" s="126">
        <v>0</v>
      </c>
      <c r="E7341">
        <f t="shared" ref="E7341:E7404" si="899">AVERAGE(SUM(D7334:D7341)/8,SUM(D7336:D7341)/6)</f>
        <v>0</v>
      </c>
      <c r="F7341" s="126">
        <v>0</v>
      </c>
      <c r="G7341">
        <f t="shared" si="890"/>
        <v>0</v>
      </c>
      <c r="H7341">
        <f t="shared" si="897"/>
        <v>0</v>
      </c>
      <c r="I7341">
        <f t="shared" si="898"/>
        <v>0</v>
      </c>
      <c r="J7341">
        <f t="shared" si="896"/>
        <v>0</v>
      </c>
      <c r="K7341" s="66"/>
      <c r="M7341" s="66"/>
      <c r="Q7341" s="66"/>
      <c r="S7341" s="6">
        <f t="shared" si="892"/>
        <v>22.443222561632481</v>
      </c>
      <c r="T7341" s="6">
        <f t="shared" si="893"/>
        <v>22.443222561632481</v>
      </c>
      <c r="U7341" s="6">
        <f t="shared" si="894"/>
        <v>27.442249651049202</v>
      </c>
      <c r="V7341" s="6">
        <f t="shared" si="895"/>
        <v>27.442249651049202</v>
      </c>
    </row>
    <row r="7342" spans="1:22">
      <c r="A7342" s="12">
        <f t="shared" si="889"/>
        <v>0</v>
      </c>
      <c r="B7342" t="str">
        <f>YEAR(C7342)&amp;VLOOKUP(MONTH(C7342),lookup!$G$2:$N$13,8)</f>
        <v>2028M05</v>
      </c>
      <c r="C7342" s="7">
        <f t="shared" si="891"/>
        <v>46879</v>
      </c>
      <c r="D7342" s="126">
        <v>0</v>
      </c>
      <c r="E7342">
        <f t="shared" si="899"/>
        <v>0</v>
      </c>
      <c r="F7342" s="126">
        <v>0</v>
      </c>
      <c r="G7342">
        <f t="shared" si="890"/>
        <v>0</v>
      </c>
      <c r="H7342">
        <f t="shared" si="897"/>
        <v>0</v>
      </c>
      <c r="I7342">
        <f t="shared" si="898"/>
        <v>0</v>
      </c>
      <c r="J7342">
        <f t="shared" si="896"/>
        <v>0</v>
      </c>
      <c r="K7342" s="66"/>
      <c r="M7342" s="66"/>
      <c r="Q7342" s="66"/>
      <c r="S7342" s="6">
        <f t="shared" si="892"/>
        <v>22.460757189078141</v>
      </c>
      <c r="T7342" s="6">
        <f t="shared" si="893"/>
        <v>22.460757189078141</v>
      </c>
      <c r="U7342" s="6">
        <f t="shared" si="894"/>
        <v>27.464968078058966</v>
      </c>
      <c r="V7342" s="6">
        <f t="shared" si="895"/>
        <v>27.464968078058966</v>
      </c>
    </row>
    <row r="7343" spans="1:22">
      <c r="A7343" s="12">
        <f t="shared" si="889"/>
        <v>0</v>
      </c>
      <c r="B7343" t="str">
        <f>YEAR(C7343)&amp;VLOOKUP(MONTH(C7343),lookup!$G$2:$N$13,8)</f>
        <v>2028M05</v>
      </c>
      <c r="C7343" s="7">
        <f t="shared" si="891"/>
        <v>46880</v>
      </c>
      <c r="D7343" s="126">
        <v>0</v>
      </c>
      <c r="E7343">
        <f t="shared" si="899"/>
        <v>0</v>
      </c>
      <c r="F7343" s="126">
        <v>0</v>
      </c>
      <c r="G7343">
        <f t="shared" si="890"/>
        <v>0</v>
      </c>
      <c r="H7343">
        <f t="shared" si="897"/>
        <v>0</v>
      </c>
      <c r="I7343">
        <f t="shared" si="898"/>
        <v>0</v>
      </c>
      <c r="J7343">
        <f t="shared" si="896"/>
        <v>0</v>
      </c>
      <c r="K7343" s="66"/>
      <c r="M7343" s="66"/>
      <c r="Q7343" s="66"/>
      <c r="S7343" s="6">
        <f t="shared" si="892"/>
        <v>22.462356637104705</v>
      </c>
      <c r="T7343" s="6">
        <f t="shared" si="893"/>
        <v>22.462356637104705</v>
      </c>
      <c r="U7343" s="6">
        <f t="shared" si="894"/>
        <v>27.469200285243414</v>
      </c>
      <c r="V7343" s="6">
        <f t="shared" si="895"/>
        <v>27.469200285243414</v>
      </c>
    </row>
    <row r="7344" spans="1:22">
      <c r="A7344" s="12">
        <f t="shared" ref="A7344:A7407" si="900">IF(D7344+D7345=D7344,IF(D7344+D7345&gt;0,1,0),0)</f>
        <v>0</v>
      </c>
      <c r="B7344" t="str">
        <f>YEAR(C7344)&amp;VLOOKUP(MONTH(C7344),lookup!$G$2:$N$13,8)</f>
        <v>2028M05</v>
      </c>
      <c r="C7344" s="7">
        <f t="shared" si="891"/>
        <v>46881</v>
      </c>
      <c r="D7344" s="126">
        <v>0</v>
      </c>
      <c r="E7344">
        <f t="shared" si="899"/>
        <v>0</v>
      </c>
      <c r="F7344" s="126">
        <v>0</v>
      </c>
      <c r="G7344">
        <f t="shared" si="890"/>
        <v>0</v>
      </c>
      <c r="H7344">
        <f t="shared" si="897"/>
        <v>0</v>
      </c>
      <c r="I7344">
        <f t="shared" si="898"/>
        <v>0</v>
      </c>
      <c r="J7344">
        <f t="shared" si="896"/>
        <v>0</v>
      </c>
      <c r="K7344" s="66"/>
      <c r="M7344" s="66"/>
      <c r="Q7344" s="66"/>
      <c r="S7344" s="6">
        <f t="shared" si="892"/>
        <v>22.465916351585001</v>
      </c>
      <c r="T7344" s="6">
        <f t="shared" si="893"/>
        <v>22.465916351585001</v>
      </c>
      <c r="U7344" s="6">
        <f t="shared" si="894"/>
        <v>27.47995709004914</v>
      </c>
      <c r="V7344" s="6">
        <f t="shared" si="895"/>
        <v>27.47995709004914</v>
      </c>
    </row>
    <row r="7345" spans="1:22">
      <c r="A7345" s="12">
        <f t="shared" si="900"/>
        <v>0</v>
      </c>
      <c r="B7345" t="str">
        <f>YEAR(C7345)&amp;VLOOKUP(MONTH(C7345),lookup!$G$2:$N$13,8)</f>
        <v>2028M05</v>
      </c>
      <c r="C7345" s="7">
        <f t="shared" si="891"/>
        <v>46882</v>
      </c>
      <c r="D7345" s="126">
        <v>0</v>
      </c>
      <c r="E7345">
        <f t="shared" si="899"/>
        <v>0</v>
      </c>
      <c r="F7345" s="126">
        <v>0</v>
      </c>
      <c r="G7345">
        <f t="shared" si="890"/>
        <v>0</v>
      </c>
      <c r="H7345">
        <f t="shared" si="897"/>
        <v>0</v>
      </c>
      <c r="I7345">
        <f t="shared" si="898"/>
        <v>0</v>
      </c>
      <c r="J7345">
        <f t="shared" si="896"/>
        <v>0</v>
      </c>
      <c r="K7345" s="66"/>
      <c r="M7345" s="66"/>
      <c r="Q7345" s="66"/>
      <c r="S7345" s="6">
        <f t="shared" si="892"/>
        <v>22.448167220369037</v>
      </c>
      <c r="T7345" s="6">
        <f t="shared" si="893"/>
        <v>22.448167220369037</v>
      </c>
      <c r="U7345" s="6">
        <f t="shared" si="894"/>
        <v>27.464207777620835</v>
      </c>
      <c r="V7345" s="6">
        <f t="shared" si="895"/>
        <v>27.464207777620835</v>
      </c>
    </row>
    <row r="7346" spans="1:22">
      <c r="A7346" s="12">
        <f t="shared" si="900"/>
        <v>0</v>
      </c>
      <c r="B7346" t="str">
        <f>YEAR(C7346)&amp;VLOOKUP(MONTH(C7346),lookup!$G$2:$N$13,8)</f>
        <v>2028M05</v>
      </c>
      <c r="C7346" s="7">
        <f t="shared" si="891"/>
        <v>46883</v>
      </c>
      <c r="D7346" s="126">
        <v>0</v>
      </c>
      <c r="E7346">
        <f t="shared" si="899"/>
        <v>0</v>
      </c>
      <c r="F7346" s="126">
        <v>0</v>
      </c>
      <c r="G7346">
        <f t="shared" si="890"/>
        <v>0</v>
      </c>
      <c r="H7346">
        <f t="shared" si="897"/>
        <v>0</v>
      </c>
      <c r="I7346">
        <f t="shared" si="898"/>
        <v>0</v>
      </c>
      <c r="J7346">
        <f t="shared" si="896"/>
        <v>0</v>
      </c>
      <c r="K7346" s="66"/>
      <c r="M7346" s="66"/>
      <c r="Q7346" s="66"/>
      <c r="S7346" s="6">
        <f t="shared" si="892"/>
        <v>22.434573181026515</v>
      </c>
      <c r="T7346" s="6">
        <f t="shared" si="893"/>
        <v>22.434573181026515</v>
      </c>
      <c r="U7346" s="6">
        <f t="shared" si="894"/>
        <v>27.455803975495929</v>
      </c>
      <c r="V7346" s="6">
        <f t="shared" si="895"/>
        <v>27.455803975495929</v>
      </c>
    </row>
    <row r="7347" spans="1:22">
      <c r="A7347" s="12">
        <f t="shared" si="900"/>
        <v>0</v>
      </c>
      <c r="B7347" t="str">
        <f>YEAR(C7347)&amp;VLOOKUP(MONTH(C7347),lookup!$G$2:$N$13,8)</f>
        <v>2028M05</v>
      </c>
      <c r="C7347" s="7">
        <f t="shared" si="891"/>
        <v>46884</v>
      </c>
      <c r="D7347" s="126">
        <v>0</v>
      </c>
      <c r="E7347">
        <f t="shared" si="899"/>
        <v>0</v>
      </c>
      <c r="F7347" s="126">
        <v>0</v>
      </c>
      <c r="G7347">
        <f t="shared" si="890"/>
        <v>0</v>
      </c>
      <c r="H7347">
        <f t="shared" si="897"/>
        <v>0</v>
      </c>
      <c r="I7347">
        <f t="shared" si="898"/>
        <v>0</v>
      </c>
      <c r="J7347">
        <f t="shared" si="896"/>
        <v>0</v>
      </c>
      <c r="K7347" s="66"/>
      <c r="M7347" s="66"/>
      <c r="Q7347" s="66"/>
      <c r="S7347" s="6">
        <f t="shared" si="892"/>
        <v>22.433135670651374</v>
      </c>
      <c r="T7347" s="6">
        <f t="shared" si="893"/>
        <v>22.433135670651374</v>
      </c>
      <c r="U7347" s="6">
        <f t="shared" si="894"/>
        <v>27.455589593556375</v>
      </c>
      <c r="V7347" s="6">
        <f t="shared" si="895"/>
        <v>27.455589593556375</v>
      </c>
    </row>
    <row r="7348" spans="1:22">
      <c r="A7348" s="12">
        <f t="shared" si="900"/>
        <v>0</v>
      </c>
      <c r="B7348" t="str">
        <f>YEAR(C7348)&amp;VLOOKUP(MONTH(C7348),lookup!$G$2:$N$13,8)</f>
        <v>2028M05</v>
      </c>
      <c r="C7348" s="7">
        <f t="shared" si="891"/>
        <v>46885</v>
      </c>
      <c r="D7348" s="126">
        <v>0</v>
      </c>
      <c r="E7348">
        <f t="shared" si="899"/>
        <v>0</v>
      </c>
      <c r="F7348" s="126">
        <v>0</v>
      </c>
      <c r="G7348">
        <f t="shared" si="890"/>
        <v>0</v>
      </c>
      <c r="H7348">
        <f t="shared" si="897"/>
        <v>0</v>
      </c>
      <c r="I7348">
        <f t="shared" si="898"/>
        <v>0</v>
      </c>
      <c r="J7348">
        <f t="shared" si="896"/>
        <v>0</v>
      </c>
      <c r="K7348" s="66"/>
      <c r="M7348" s="66"/>
      <c r="Q7348" s="66"/>
      <c r="S7348" s="6">
        <f t="shared" si="892"/>
        <v>22.422708399783303</v>
      </c>
      <c r="T7348" s="6">
        <f t="shared" si="893"/>
        <v>22.422708399783303</v>
      </c>
      <c r="U7348" s="6">
        <f t="shared" si="894"/>
        <v>27.448952163296958</v>
      </c>
      <c r="V7348" s="6">
        <f t="shared" si="895"/>
        <v>27.448952163296958</v>
      </c>
    </row>
    <row r="7349" spans="1:22">
      <c r="A7349" s="12">
        <f t="shared" si="900"/>
        <v>0</v>
      </c>
      <c r="B7349" t="str">
        <f>YEAR(C7349)&amp;VLOOKUP(MONTH(C7349),lookup!$G$2:$N$13,8)</f>
        <v>2028M05</v>
      </c>
      <c r="C7349" s="7">
        <f t="shared" si="891"/>
        <v>46886</v>
      </c>
      <c r="D7349" s="126">
        <v>0</v>
      </c>
      <c r="E7349">
        <f t="shared" si="899"/>
        <v>0</v>
      </c>
      <c r="F7349" s="126">
        <v>0</v>
      </c>
      <c r="G7349">
        <f t="shared" si="890"/>
        <v>0</v>
      </c>
      <c r="H7349">
        <f t="shared" si="897"/>
        <v>0</v>
      </c>
      <c r="I7349">
        <f t="shared" si="898"/>
        <v>0</v>
      </c>
      <c r="J7349">
        <f t="shared" si="896"/>
        <v>0</v>
      </c>
      <c r="K7349" s="66"/>
      <c r="M7349" s="66"/>
      <c r="Q7349" s="66"/>
      <c r="S7349" s="6">
        <f t="shared" si="892"/>
        <v>22.416529179490261</v>
      </c>
      <c r="T7349" s="6">
        <f t="shared" si="893"/>
        <v>22.416529179490261</v>
      </c>
      <c r="U7349" s="6">
        <f t="shared" si="894"/>
        <v>27.445699741138906</v>
      </c>
      <c r="V7349" s="6">
        <f t="shared" si="895"/>
        <v>27.445699741138906</v>
      </c>
    </row>
    <row r="7350" spans="1:22">
      <c r="A7350" s="12">
        <f t="shared" si="900"/>
        <v>0</v>
      </c>
      <c r="B7350" t="str">
        <f>YEAR(C7350)&amp;VLOOKUP(MONTH(C7350),lookup!$G$2:$N$13,8)</f>
        <v>2028M05</v>
      </c>
      <c r="C7350" s="7">
        <f t="shared" si="891"/>
        <v>46887</v>
      </c>
      <c r="D7350" s="126">
        <v>0</v>
      </c>
      <c r="E7350">
        <f t="shared" si="899"/>
        <v>0</v>
      </c>
      <c r="F7350" s="126">
        <v>0</v>
      </c>
      <c r="G7350">
        <f t="shared" si="890"/>
        <v>0</v>
      </c>
      <c r="H7350">
        <f t="shared" si="897"/>
        <v>0</v>
      </c>
      <c r="I7350">
        <f t="shared" si="898"/>
        <v>0</v>
      </c>
      <c r="J7350">
        <f t="shared" si="896"/>
        <v>0</v>
      </c>
      <c r="K7350" s="66"/>
      <c r="M7350" s="66"/>
      <c r="Q7350" s="66"/>
      <c r="S7350" s="6">
        <f t="shared" si="892"/>
        <v>22.39338888252701</v>
      </c>
      <c r="T7350" s="6">
        <f t="shared" si="893"/>
        <v>22.39338888252701</v>
      </c>
      <c r="U7350" s="6">
        <f t="shared" si="894"/>
        <v>27.420457219860928</v>
      </c>
      <c r="V7350" s="6">
        <f t="shared" si="895"/>
        <v>27.420457219860928</v>
      </c>
    </row>
    <row r="7351" spans="1:22">
      <c r="A7351" s="12">
        <f t="shared" si="900"/>
        <v>0</v>
      </c>
      <c r="B7351" t="str">
        <f>YEAR(C7351)&amp;VLOOKUP(MONTH(C7351),lookup!$G$2:$N$13,8)</f>
        <v>2028M05</v>
      </c>
      <c r="C7351" s="7">
        <f t="shared" si="891"/>
        <v>46888</v>
      </c>
      <c r="D7351" s="126">
        <v>0</v>
      </c>
      <c r="E7351">
        <f t="shared" si="899"/>
        <v>0</v>
      </c>
      <c r="F7351" s="126">
        <v>0</v>
      </c>
      <c r="G7351">
        <f t="shared" si="890"/>
        <v>0</v>
      </c>
      <c r="H7351">
        <f t="shared" si="897"/>
        <v>0</v>
      </c>
      <c r="I7351">
        <f t="shared" si="898"/>
        <v>0</v>
      </c>
      <c r="J7351">
        <f t="shared" si="896"/>
        <v>0</v>
      </c>
      <c r="K7351" s="66"/>
      <c r="M7351" s="66"/>
      <c r="Q7351" s="66"/>
      <c r="S7351" s="6">
        <f t="shared" si="892"/>
        <v>22.39039936688409</v>
      </c>
      <c r="T7351" s="6">
        <f t="shared" si="893"/>
        <v>22.39039936688409</v>
      </c>
      <c r="U7351" s="6">
        <f t="shared" si="894"/>
        <v>27.416580242260057</v>
      </c>
      <c r="V7351" s="6">
        <f t="shared" si="895"/>
        <v>27.416580242260057</v>
      </c>
    </row>
    <row r="7352" spans="1:22">
      <c r="A7352" s="12">
        <f t="shared" si="900"/>
        <v>0</v>
      </c>
      <c r="B7352" t="str">
        <f>YEAR(C7352)&amp;VLOOKUP(MONTH(C7352),lookup!$G$2:$N$13,8)</f>
        <v>2028M05</v>
      </c>
      <c r="C7352" s="7">
        <f t="shared" si="891"/>
        <v>46889</v>
      </c>
      <c r="D7352" s="126">
        <v>0</v>
      </c>
      <c r="E7352">
        <f t="shared" si="899"/>
        <v>0</v>
      </c>
      <c r="F7352" s="126">
        <v>0</v>
      </c>
      <c r="G7352">
        <f t="shared" si="890"/>
        <v>0</v>
      </c>
      <c r="H7352">
        <f t="shared" si="897"/>
        <v>0</v>
      </c>
      <c r="I7352">
        <f t="shared" si="898"/>
        <v>0</v>
      </c>
      <c r="J7352">
        <f t="shared" si="896"/>
        <v>0</v>
      </c>
      <c r="K7352" s="66"/>
      <c r="M7352" s="66"/>
      <c r="Q7352" s="66"/>
      <c r="S7352" s="6">
        <f t="shared" si="892"/>
        <v>22.349351746163695</v>
      </c>
      <c r="T7352" s="6">
        <f t="shared" si="893"/>
        <v>22.349351746163695</v>
      </c>
      <c r="U7352" s="6">
        <f t="shared" si="894"/>
        <v>27.368717236277178</v>
      </c>
      <c r="V7352" s="6">
        <f t="shared" si="895"/>
        <v>27.368717236277178</v>
      </c>
    </row>
    <row r="7353" spans="1:22">
      <c r="A7353" s="12">
        <f t="shared" si="900"/>
        <v>0</v>
      </c>
      <c r="B7353" t="str">
        <f>YEAR(C7353)&amp;VLOOKUP(MONTH(C7353),lookup!$G$2:$N$13,8)</f>
        <v>2028M05</v>
      </c>
      <c r="C7353" s="7">
        <f t="shared" si="891"/>
        <v>46890</v>
      </c>
      <c r="D7353" s="126">
        <v>0</v>
      </c>
      <c r="E7353">
        <f t="shared" si="899"/>
        <v>0</v>
      </c>
      <c r="F7353" s="126">
        <v>0</v>
      </c>
      <c r="G7353">
        <f t="shared" si="890"/>
        <v>0</v>
      </c>
      <c r="H7353">
        <f t="shared" si="897"/>
        <v>0</v>
      </c>
      <c r="I7353">
        <f t="shared" si="898"/>
        <v>0</v>
      </c>
      <c r="J7353">
        <f t="shared" si="896"/>
        <v>0</v>
      </c>
      <c r="K7353" s="66"/>
      <c r="M7353" s="66"/>
      <c r="Q7353" s="66"/>
      <c r="S7353" s="6">
        <f t="shared" si="892"/>
        <v>22.337928161550785</v>
      </c>
      <c r="T7353" s="6">
        <f t="shared" si="893"/>
        <v>22.337928161550785</v>
      </c>
      <c r="U7353" s="6">
        <f t="shared" si="894"/>
        <v>27.357830853612633</v>
      </c>
      <c r="V7353" s="6">
        <f t="shared" si="895"/>
        <v>27.357830853612633</v>
      </c>
    </row>
    <row r="7354" spans="1:22">
      <c r="A7354" s="12">
        <f t="shared" si="900"/>
        <v>0</v>
      </c>
      <c r="B7354" t="str">
        <f>YEAR(C7354)&amp;VLOOKUP(MONTH(C7354),lookup!$G$2:$N$13,8)</f>
        <v>2028M05</v>
      </c>
      <c r="C7354" s="7">
        <f t="shared" si="891"/>
        <v>46891</v>
      </c>
      <c r="D7354" s="126">
        <v>0</v>
      </c>
      <c r="E7354">
        <f t="shared" si="899"/>
        <v>0</v>
      </c>
      <c r="F7354" s="126">
        <v>0</v>
      </c>
      <c r="G7354">
        <f t="shared" si="890"/>
        <v>0</v>
      </c>
      <c r="H7354">
        <f t="shared" si="897"/>
        <v>0</v>
      </c>
      <c r="I7354">
        <f t="shared" si="898"/>
        <v>0</v>
      </c>
      <c r="J7354">
        <f t="shared" si="896"/>
        <v>0</v>
      </c>
      <c r="K7354" s="66"/>
      <c r="M7354" s="66"/>
      <c r="Q7354" s="66"/>
      <c r="S7354" s="6">
        <f t="shared" si="892"/>
        <v>22.326223351396951</v>
      </c>
      <c r="T7354" s="6">
        <f t="shared" si="893"/>
        <v>22.326223351396951</v>
      </c>
      <c r="U7354" s="6">
        <f t="shared" si="894"/>
        <v>27.339247090499118</v>
      </c>
      <c r="V7354" s="6">
        <f t="shared" si="895"/>
        <v>27.339247090499118</v>
      </c>
    </row>
    <row r="7355" spans="1:22">
      <c r="A7355" s="12">
        <f t="shared" si="900"/>
        <v>0</v>
      </c>
      <c r="B7355" t="str">
        <f>YEAR(C7355)&amp;VLOOKUP(MONTH(C7355),lookup!$G$2:$N$13,8)</f>
        <v>2028M05</v>
      </c>
      <c r="C7355" s="7">
        <f t="shared" si="891"/>
        <v>46892</v>
      </c>
      <c r="D7355" s="126">
        <v>0</v>
      </c>
      <c r="E7355">
        <f t="shared" si="899"/>
        <v>0</v>
      </c>
      <c r="F7355" s="126">
        <v>0</v>
      </c>
      <c r="G7355">
        <f t="shared" si="890"/>
        <v>0</v>
      </c>
      <c r="H7355">
        <f t="shared" si="897"/>
        <v>0</v>
      </c>
      <c r="I7355">
        <f t="shared" si="898"/>
        <v>0</v>
      </c>
      <c r="J7355">
        <f t="shared" si="896"/>
        <v>0</v>
      </c>
      <c r="K7355" s="66"/>
      <c r="M7355" s="66"/>
      <c r="Q7355" s="66"/>
      <c r="S7355" s="6">
        <f t="shared" si="892"/>
        <v>22.303463256493803</v>
      </c>
      <c r="T7355" s="6">
        <f t="shared" si="893"/>
        <v>22.303463256493803</v>
      </c>
      <c r="U7355" s="6">
        <f t="shared" si="894"/>
        <v>27.316242147205578</v>
      </c>
      <c r="V7355" s="6">
        <f t="shared" si="895"/>
        <v>27.316242147205578</v>
      </c>
    </row>
    <row r="7356" spans="1:22">
      <c r="A7356" s="12">
        <f t="shared" si="900"/>
        <v>0</v>
      </c>
      <c r="B7356" t="str">
        <f>YEAR(C7356)&amp;VLOOKUP(MONTH(C7356),lookup!$G$2:$N$13,8)</f>
        <v>2028M05</v>
      </c>
      <c r="C7356" s="7">
        <f t="shared" si="891"/>
        <v>46893</v>
      </c>
      <c r="D7356" s="126">
        <v>0</v>
      </c>
      <c r="E7356">
        <f t="shared" si="899"/>
        <v>0</v>
      </c>
      <c r="F7356" s="126">
        <v>0</v>
      </c>
      <c r="G7356">
        <f t="shared" si="890"/>
        <v>0</v>
      </c>
      <c r="H7356">
        <f t="shared" si="897"/>
        <v>0</v>
      </c>
      <c r="I7356">
        <f t="shared" si="898"/>
        <v>0</v>
      </c>
      <c r="J7356">
        <f t="shared" si="896"/>
        <v>0</v>
      </c>
      <c r="K7356" s="66"/>
      <c r="M7356" s="66"/>
      <c r="Q7356" s="66"/>
      <c r="S7356" s="6">
        <f t="shared" si="892"/>
        <v>22.291756479542961</v>
      </c>
      <c r="T7356" s="6">
        <f t="shared" si="893"/>
        <v>22.291756479542961</v>
      </c>
      <c r="U7356" s="6">
        <f t="shared" si="894"/>
        <v>27.298232506620593</v>
      </c>
      <c r="V7356" s="6">
        <f t="shared" si="895"/>
        <v>27.298232506620593</v>
      </c>
    </row>
    <row r="7357" spans="1:22">
      <c r="A7357" s="12">
        <f t="shared" si="900"/>
        <v>0</v>
      </c>
      <c r="B7357" t="str">
        <f>YEAR(C7357)&amp;VLOOKUP(MONTH(C7357),lookup!$G$2:$N$13,8)</f>
        <v>2028M05</v>
      </c>
      <c r="C7357" s="7">
        <f t="shared" si="891"/>
        <v>46894</v>
      </c>
      <c r="D7357" s="126">
        <v>0</v>
      </c>
      <c r="E7357">
        <f t="shared" si="899"/>
        <v>0</v>
      </c>
      <c r="F7357" s="126">
        <v>0</v>
      </c>
      <c r="G7357">
        <f t="shared" si="890"/>
        <v>0</v>
      </c>
      <c r="H7357">
        <f t="shared" si="897"/>
        <v>0</v>
      </c>
      <c r="I7357">
        <f t="shared" si="898"/>
        <v>0</v>
      </c>
      <c r="J7357">
        <f t="shared" si="896"/>
        <v>0</v>
      </c>
      <c r="K7357" s="66"/>
      <c r="M7357" s="66"/>
      <c r="Q7357" s="66"/>
      <c r="S7357" s="6">
        <f t="shared" si="892"/>
        <v>22.254943274857276</v>
      </c>
      <c r="T7357" s="6">
        <f t="shared" si="893"/>
        <v>22.254943274857276</v>
      </c>
      <c r="U7357" s="6">
        <f t="shared" si="894"/>
        <v>27.25693562685408</v>
      </c>
      <c r="V7357" s="6">
        <f t="shared" si="895"/>
        <v>27.25693562685408</v>
      </c>
    </row>
    <row r="7358" spans="1:22">
      <c r="A7358" s="12">
        <f t="shared" si="900"/>
        <v>0</v>
      </c>
      <c r="B7358" t="str">
        <f>YEAR(C7358)&amp;VLOOKUP(MONTH(C7358),lookup!$G$2:$N$13,8)</f>
        <v>2028M05</v>
      </c>
      <c r="C7358" s="7">
        <f t="shared" si="891"/>
        <v>46895</v>
      </c>
      <c r="D7358" s="126">
        <v>0</v>
      </c>
      <c r="E7358">
        <f t="shared" si="899"/>
        <v>0</v>
      </c>
      <c r="F7358" s="126">
        <v>0</v>
      </c>
      <c r="G7358">
        <f t="shared" si="890"/>
        <v>0</v>
      </c>
      <c r="H7358">
        <f t="shared" si="897"/>
        <v>0</v>
      </c>
      <c r="I7358">
        <f t="shared" si="898"/>
        <v>0</v>
      </c>
      <c r="J7358">
        <f t="shared" si="896"/>
        <v>0</v>
      </c>
      <c r="K7358" s="66"/>
      <c r="M7358" s="66"/>
      <c r="Q7358" s="66"/>
      <c r="S7358" s="6">
        <f t="shared" si="892"/>
        <v>22.267105945928876</v>
      </c>
      <c r="T7358" s="6">
        <f t="shared" si="893"/>
        <v>22.267105945928876</v>
      </c>
      <c r="U7358" s="6">
        <f t="shared" si="894"/>
        <v>27.264656815283853</v>
      </c>
      <c r="V7358" s="6">
        <f t="shared" si="895"/>
        <v>27.264656815283853</v>
      </c>
    </row>
    <row r="7359" spans="1:22">
      <c r="A7359" s="12">
        <f t="shared" si="900"/>
        <v>0</v>
      </c>
      <c r="B7359" t="str">
        <f>YEAR(C7359)&amp;VLOOKUP(MONTH(C7359),lookup!$G$2:$N$13,8)</f>
        <v>2028M05</v>
      </c>
      <c r="C7359" s="7">
        <f t="shared" si="891"/>
        <v>46896</v>
      </c>
      <c r="D7359" s="126">
        <v>0</v>
      </c>
      <c r="E7359">
        <f t="shared" si="899"/>
        <v>0</v>
      </c>
      <c r="F7359" s="126">
        <v>0</v>
      </c>
      <c r="G7359">
        <f t="shared" si="890"/>
        <v>0</v>
      </c>
      <c r="H7359">
        <f t="shared" si="897"/>
        <v>0</v>
      </c>
      <c r="I7359">
        <f t="shared" si="898"/>
        <v>0</v>
      </c>
      <c r="J7359">
        <f t="shared" si="896"/>
        <v>0</v>
      </c>
      <c r="K7359" s="66"/>
      <c r="M7359" s="66"/>
      <c r="Q7359" s="66"/>
      <c r="S7359" s="6">
        <f t="shared" si="892"/>
        <v>22.232970659519363</v>
      </c>
      <c r="T7359" s="6">
        <f t="shared" si="893"/>
        <v>22.232970659519363</v>
      </c>
      <c r="U7359" s="6">
        <f t="shared" si="894"/>
        <v>27.225604007419474</v>
      </c>
      <c r="V7359" s="6">
        <f t="shared" si="895"/>
        <v>27.225604007419474</v>
      </c>
    </row>
    <row r="7360" spans="1:22">
      <c r="A7360" s="12">
        <f t="shared" si="900"/>
        <v>0</v>
      </c>
      <c r="B7360" t="str">
        <f>YEAR(C7360)&amp;VLOOKUP(MONTH(C7360),lookup!$G$2:$N$13,8)</f>
        <v>2028M05</v>
      </c>
      <c r="C7360" s="7">
        <f t="shared" si="891"/>
        <v>46897</v>
      </c>
      <c r="D7360" s="126">
        <v>0</v>
      </c>
      <c r="E7360">
        <f t="shared" si="899"/>
        <v>0</v>
      </c>
      <c r="F7360" s="126">
        <v>0</v>
      </c>
      <c r="G7360">
        <f t="shared" si="890"/>
        <v>0</v>
      </c>
      <c r="H7360">
        <f t="shared" si="897"/>
        <v>0</v>
      </c>
      <c r="I7360">
        <f t="shared" si="898"/>
        <v>0</v>
      </c>
      <c r="J7360">
        <f t="shared" si="896"/>
        <v>0</v>
      </c>
      <c r="K7360" s="66"/>
      <c r="M7360" s="66"/>
      <c r="Q7360" s="66"/>
      <c r="S7360" s="6">
        <f t="shared" si="892"/>
        <v>22.192082546776092</v>
      </c>
      <c r="T7360" s="6">
        <f t="shared" si="893"/>
        <v>22.192082546776092</v>
      </c>
      <c r="U7360" s="6">
        <f t="shared" si="894"/>
        <v>27.175464614601253</v>
      </c>
      <c r="V7360" s="6">
        <f t="shared" si="895"/>
        <v>27.175464614601253</v>
      </c>
    </row>
    <row r="7361" spans="1:22">
      <c r="A7361" s="12">
        <f t="shared" si="900"/>
        <v>0</v>
      </c>
      <c r="B7361" t="str">
        <f>YEAR(C7361)&amp;VLOOKUP(MONTH(C7361),lookup!$G$2:$N$13,8)</f>
        <v>2028M05</v>
      </c>
      <c r="C7361" s="7">
        <f t="shared" si="891"/>
        <v>46898</v>
      </c>
      <c r="D7361" s="126">
        <v>0</v>
      </c>
      <c r="E7361">
        <f t="shared" si="899"/>
        <v>0</v>
      </c>
      <c r="F7361" s="126">
        <v>0</v>
      </c>
      <c r="G7361">
        <f t="shared" si="890"/>
        <v>0</v>
      </c>
      <c r="H7361">
        <f t="shared" si="897"/>
        <v>0</v>
      </c>
      <c r="I7361">
        <f t="shared" si="898"/>
        <v>0</v>
      </c>
      <c r="J7361">
        <f t="shared" si="896"/>
        <v>0</v>
      </c>
      <c r="K7361" s="66"/>
      <c r="M7361" s="66"/>
      <c r="Q7361" s="66"/>
      <c r="S7361" s="6">
        <f t="shared" si="892"/>
        <v>22.157910318626204</v>
      </c>
      <c r="T7361" s="6">
        <f t="shared" si="893"/>
        <v>22.157910318626204</v>
      </c>
      <c r="U7361" s="6">
        <f t="shared" si="894"/>
        <v>27.131770092877389</v>
      </c>
      <c r="V7361" s="6">
        <f t="shared" si="895"/>
        <v>27.131770092877389</v>
      </c>
    </row>
    <row r="7362" spans="1:22">
      <c r="A7362" s="12">
        <f t="shared" si="900"/>
        <v>0</v>
      </c>
      <c r="B7362" t="str">
        <f>YEAR(C7362)&amp;VLOOKUP(MONTH(C7362),lookup!$G$2:$N$13,8)</f>
        <v>2028M05</v>
      </c>
      <c r="C7362" s="7">
        <f t="shared" si="891"/>
        <v>46899</v>
      </c>
      <c r="D7362" s="126">
        <v>0</v>
      </c>
      <c r="E7362">
        <f t="shared" si="899"/>
        <v>0</v>
      </c>
      <c r="F7362" s="126">
        <v>0</v>
      </c>
      <c r="G7362">
        <f t="shared" si="890"/>
        <v>0</v>
      </c>
      <c r="H7362">
        <f t="shared" si="897"/>
        <v>0</v>
      </c>
      <c r="I7362">
        <f t="shared" si="898"/>
        <v>0</v>
      </c>
      <c r="J7362">
        <f t="shared" si="896"/>
        <v>0</v>
      </c>
      <c r="K7362" s="66"/>
      <c r="M7362" s="66"/>
      <c r="Q7362" s="66"/>
      <c r="S7362" s="6">
        <f t="shared" si="892"/>
        <v>22.130977627683926</v>
      </c>
      <c r="T7362" s="6">
        <f t="shared" si="893"/>
        <v>22.130977627683926</v>
      </c>
      <c r="U7362" s="6">
        <f t="shared" si="894"/>
        <v>27.095962086032614</v>
      </c>
      <c r="V7362" s="6">
        <f t="shared" si="895"/>
        <v>27.095962086032614</v>
      </c>
    </row>
    <row r="7363" spans="1:22">
      <c r="A7363" s="12">
        <f t="shared" si="900"/>
        <v>0</v>
      </c>
      <c r="B7363" t="str">
        <f>YEAR(C7363)&amp;VLOOKUP(MONTH(C7363),lookup!$G$2:$N$13,8)</f>
        <v>2028M05</v>
      </c>
      <c r="C7363" s="7">
        <f t="shared" si="891"/>
        <v>46900</v>
      </c>
      <c r="D7363" s="126">
        <v>0</v>
      </c>
      <c r="E7363">
        <f t="shared" si="899"/>
        <v>0</v>
      </c>
      <c r="F7363" s="126">
        <v>0</v>
      </c>
      <c r="G7363">
        <f t="shared" si="890"/>
        <v>0</v>
      </c>
      <c r="H7363">
        <f t="shared" si="897"/>
        <v>0</v>
      </c>
      <c r="I7363">
        <f t="shared" si="898"/>
        <v>0</v>
      </c>
      <c r="J7363">
        <f t="shared" si="896"/>
        <v>0</v>
      </c>
      <c r="K7363" s="66"/>
      <c r="M7363" s="66"/>
      <c r="Q7363" s="66"/>
      <c r="S7363" s="6">
        <f t="shared" si="892"/>
        <v>22.086757197341448</v>
      </c>
      <c r="T7363" s="6">
        <f t="shared" si="893"/>
        <v>22.086757197341448</v>
      </c>
      <c r="U7363" s="6">
        <f t="shared" si="894"/>
        <v>27.043932757290484</v>
      </c>
      <c r="V7363" s="6">
        <f t="shared" si="895"/>
        <v>27.043932757290484</v>
      </c>
    </row>
    <row r="7364" spans="1:22">
      <c r="A7364" s="12">
        <f t="shared" si="900"/>
        <v>0</v>
      </c>
      <c r="B7364" t="str">
        <f>YEAR(C7364)&amp;VLOOKUP(MONTH(C7364),lookup!$G$2:$N$13,8)</f>
        <v>2028M05</v>
      </c>
      <c r="C7364" s="7">
        <f t="shared" si="891"/>
        <v>46901</v>
      </c>
      <c r="D7364" s="126">
        <v>0</v>
      </c>
      <c r="E7364">
        <f t="shared" si="899"/>
        <v>0</v>
      </c>
      <c r="F7364" s="126">
        <v>0</v>
      </c>
      <c r="G7364">
        <f t="shared" si="890"/>
        <v>0</v>
      </c>
      <c r="H7364">
        <f t="shared" si="897"/>
        <v>0</v>
      </c>
      <c r="I7364">
        <f t="shared" si="898"/>
        <v>0</v>
      </c>
      <c r="J7364">
        <f t="shared" si="896"/>
        <v>0</v>
      </c>
      <c r="K7364" s="66"/>
      <c r="M7364" s="66"/>
      <c r="Q7364" s="66"/>
      <c r="S7364" s="6">
        <f t="shared" si="892"/>
        <v>22.032994784858055</v>
      </c>
      <c r="T7364" s="6">
        <f t="shared" si="893"/>
        <v>22.032994784858055</v>
      </c>
      <c r="U7364" s="6">
        <f t="shared" si="894"/>
        <v>26.979890799776094</v>
      </c>
      <c r="V7364" s="6">
        <f t="shared" si="895"/>
        <v>26.979890799776094</v>
      </c>
    </row>
    <row r="7365" spans="1:22">
      <c r="A7365" s="12">
        <f t="shared" si="900"/>
        <v>0</v>
      </c>
      <c r="B7365" t="str">
        <f>YEAR(C7365)&amp;VLOOKUP(MONTH(C7365),lookup!$G$2:$N$13,8)</f>
        <v>2028M05</v>
      </c>
      <c r="C7365" s="7">
        <f t="shared" si="891"/>
        <v>46902</v>
      </c>
      <c r="D7365" s="126">
        <v>0</v>
      </c>
      <c r="E7365">
        <f t="shared" si="899"/>
        <v>0</v>
      </c>
      <c r="F7365" s="126">
        <v>0</v>
      </c>
      <c r="G7365">
        <f t="shared" si="890"/>
        <v>0</v>
      </c>
      <c r="H7365">
        <f t="shared" si="897"/>
        <v>0</v>
      </c>
      <c r="I7365">
        <f t="shared" si="898"/>
        <v>0</v>
      </c>
      <c r="J7365">
        <f t="shared" si="896"/>
        <v>0</v>
      </c>
      <c r="K7365" s="66"/>
      <c r="M7365" s="66"/>
      <c r="Q7365" s="66"/>
      <c r="S7365" s="6">
        <f t="shared" si="892"/>
        <v>21.989458115859176</v>
      </c>
      <c r="T7365" s="6">
        <f t="shared" si="893"/>
        <v>21.989458115859176</v>
      </c>
      <c r="U7365" s="6">
        <f t="shared" si="894"/>
        <v>26.930559750904656</v>
      </c>
      <c r="V7365" s="6">
        <f t="shared" si="895"/>
        <v>26.930559750904656</v>
      </c>
    </row>
    <row r="7366" spans="1:22">
      <c r="A7366" s="12">
        <f t="shared" si="900"/>
        <v>0</v>
      </c>
      <c r="B7366" t="str">
        <f>YEAR(C7366)&amp;VLOOKUP(MONTH(C7366),lookup!$G$2:$N$13,8)</f>
        <v>2028M05</v>
      </c>
      <c r="C7366" s="7">
        <f t="shared" si="891"/>
        <v>46903</v>
      </c>
      <c r="D7366" s="126">
        <v>0</v>
      </c>
      <c r="E7366">
        <f t="shared" si="899"/>
        <v>0</v>
      </c>
      <c r="F7366" s="126">
        <v>0</v>
      </c>
      <c r="G7366">
        <f t="shared" si="890"/>
        <v>0</v>
      </c>
      <c r="H7366">
        <f t="shared" si="897"/>
        <v>0</v>
      </c>
      <c r="I7366">
        <f t="shared" si="898"/>
        <v>0</v>
      </c>
      <c r="J7366">
        <f t="shared" si="896"/>
        <v>0</v>
      </c>
      <c r="K7366" s="66"/>
      <c r="M7366" s="66"/>
      <c r="Q7366" s="66"/>
      <c r="S7366" s="6">
        <f t="shared" si="892"/>
        <v>21.955709269173774</v>
      </c>
      <c r="T7366" s="6">
        <f t="shared" si="893"/>
        <v>21.955709269173774</v>
      </c>
      <c r="U7366" s="6">
        <f t="shared" si="894"/>
        <v>26.890557886132598</v>
      </c>
      <c r="V7366" s="6">
        <f t="shared" si="895"/>
        <v>26.890557886132598</v>
      </c>
    </row>
    <row r="7367" spans="1:22">
      <c r="A7367" s="12">
        <f t="shared" si="900"/>
        <v>0</v>
      </c>
      <c r="B7367" t="str">
        <f>YEAR(C7367)&amp;VLOOKUP(MONTH(C7367),lookup!$G$2:$N$13,8)</f>
        <v>2028M05</v>
      </c>
      <c r="C7367" s="7">
        <f t="shared" si="891"/>
        <v>46904</v>
      </c>
      <c r="D7367" s="126">
        <v>0</v>
      </c>
      <c r="E7367">
        <f t="shared" si="899"/>
        <v>0</v>
      </c>
      <c r="F7367" s="126">
        <v>0</v>
      </c>
      <c r="G7367">
        <f t="shared" si="890"/>
        <v>0</v>
      </c>
      <c r="H7367">
        <f t="shared" si="897"/>
        <v>0</v>
      </c>
      <c r="I7367">
        <f t="shared" si="898"/>
        <v>0</v>
      </c>
      <c r="J7367">
        <f t="shared" si="896"/>
        <v>0</v>
      </c>
      <c r="K7367" s="66"/>
      <c r="M7367" s="66"/>
      <c r="Q7367" s="66"/>
      <c r="S7367" s="6">
        <f t="shared" si="892"/>
        <v>21.930870142607056</v>
      </c>
      <c r="T7367" s="6">
        <f t="shared" si="893"/>
        <v>21.930870142607056</v>
      </c>
      <c r="U7367" s="6">
        <f t="shared" si="894"/>
        <v>26.859096293917752</v>
      </c>
      <c r="V7367" s="6">
        <f t="shared" si="895"/>
        <v>26.859096293917752</v>
      </c>
    </row>
    <row r="7368" spans="1:22">
      <c r="A7368" s="12">
        <f t="shared" si="900"/>
        <v>0</v>
      </c>
      <c r="B7368" t="str">
        <f>YEAR(C7368)&amp;VLOOKUP(MONTH(C7368),lookup!$G$2:$N$13,8)</f>
        <v>2028M06</v>
      </c>
      <c r="C7368" s="7">
        <f t="shared" si="891"/>
        <v>46905</v>
      </c>
      <c r="D7368" s="126">
        <v>0</v>
      </c>
      <c r="E7368">
        <f t="shared" si="899"/>
        <v>0</v>
      </c>
      <c r="F7368" s="126">
        <v>0</v>
      </c>
      <c r="G7368">
        <f t="shared" ref="G7368:G7431" si="901">AVERAGE(SUM(F7361:F7368)/8,SUM(F7363:F7368)/6)</f>
        <v>0</v>
      </c>
      <c r="H7368">
        <f t="shared" si="897"/>
        <v>0</v>
      </c>
      <c r="I7368">
        <f t="shared" si="898"/>
        <v>0</v>
      </c>
      <c r="J7368">
        <f t="shared" si="896"/>
        <v>0</v>
      </c>
      <c r="K7368" s="66"/>
      <c r="M7368" s="66"/>
      <c r="Q7368" s="66"/>
      <c r="S7368" s="6">
        <f t="shared" si="892"/>
        <v>21.895969201045212</v>
      </c>
      <c r="T7368" s="6">
        <f t="shared" si="893"/>
        <v>21.895969201045212</v>
      </c>
      <c r="U7368" s="6">
        <f t="shared" si="894"/>
        <v>26.825455408898819</v>
      </c>
      <c r="V7368" s="6">
        <f t="shared" si="895"/>
        <v>26.825455408898819</v>
      </c>
    </row>
    <row r="7369" spans="1:22">
      <c r="A7369" s="12">
        <f t="shared" si="900"/>
        <v>0</v>
      </c>
      <c r="B7369" t="str">
        <f>YEAR(C7369)&amp;VLOOKUP(MONTH(C7369),lookup!$G$2:$N$13,8)</f>
        <v>2028M06</v>
      </c>
      <c r="C7369" s="7">
        <f t="shared" si="891"/>
        <v>46906</v>
      </c>
      <c r="D7369" s="126">
        <v>0</v>
      </c>
      <c r="E7369">
        <f t="shared" si="899"/>
        <v>0</v>
      </c>
      <c r="F7369" s="126">
        <v>0</v>
      </c>
      <c r="G7369">
        <f t="shared" si="901"/>
        <v>0</v>
      </c>
      <c r="H7369">
        <f t="shared" si="897"/>
        <v>0</v>
      </c>
      <c r="I7369">
        <f t="shared" si="898"/>
        <v>0</v>
      </c>
      <c r="J7369">
        <f t="shared" si="896"/>
        <v>0</v>
      </c>
      <c r="K7369" s="66"/>
      <c r="M7369" s="66"/>
      <c r="Q7369" s="66"/>
      <c r="S7369" s="6">
        <f t="shared" si="892"/>
        <v>21.877780640386845</v>
      </c>
      <c r="T7369" s="6">
        <f t="shared" si="893"/>
        <v>21.877780640386845</v>
      </c>
      <c r="U7369" s="6">
        <f t="shared" si="894"/>
        <v>26.804633514638589</v>
      </c>
      <c r="V7369" s="6">
        <f t="shared" si="895"/>
        <v>26.804633514638589</v>
      </c>
    </row>
    <row r="7370" spans="1:22">
      <c r="A7370" s="12">
        <f t="shared" si="900"/>
        <v>0</v>
      </c>
      <c r="B7370" t="str">
        <f>YEAR(C7370)&amp;VLOOKUP(MONTH(C7370),lookup!$G$2:$N$13,8)</f>
        <v>2028M06</v>
      </c>
      <c r="C7370" s="7">
        <f t="shared" si="891"/>
        <v>46907</v>
      </c>
      <c r="D7370" s="126">
        <v>0</v>
      </c>
      <c r="E7370">
        <f t="shared" si="899"/>
        <v>0</v>
      </c>
      <c r="F7370" s="126">
        <v>0</v>
      </c>
      <c r="G7370">
        <f t="shared" si="901"/>
        <v>0</v>
      </c>
      <c r="H7370">
        <f t="shared" si="897"/>
        <v>0</v>
      </c>
      <c r="I7370">
        <f t="shared" si="898"/>
        <v>0</v>
      </c>
      <c r="J7370">
        <f t="shared" si="896"/>
        <v>0</v>
      </c>
      <c r="K7370" s="66"/>
      <c r="M7370" s="66"/>
      <c r="Q7370" s="66"/>
      <c r="S7370" s="6">
        <f t="shared" si="892"/>
        <v>21.849785503231153</v>
      </c>
      <c r="T7370" s="6">
        <f t="shared" si="893"/>
        <v>21.849785503231153</v>
      </c>
      <c r="U7370" s="6">
        <f t="shared" si="894"/>
        <v>26.77730977188487</v>
      </c>
      <c r="V7370" s="6">
        <f t="shared" si="895"/>
        <v>26.77730977188487</v>
      </c>
    </row>
    <row r="7371" spans="1:22">
      <c r="A7371" s="12">
        <f t="shared" si="900"/>
        <v>0</v>
      </c>
      <c r="B7371" t="str">
        <f>YEAR(C7371)&amp;VLOOKUP(MONTH(C7371),lookup!$G$2:$N$13,8)</f>
        <v>2028M06</v>
      </c>
      <c r="C7371" s="7">
        <f t="shared" si="891"/>
        <v>46908</v>
      </c>
      <c r="D7371" s="126">
        <v>0</v>
      </c>
      <c r="E7371">
        <f t="shared" si="899"/>
        <v>0</v>
      </c>
      <c r="F7371" s="126">
        <v>0</v>
      </c>
      <c r="G7371">
        <f t="shared" si="901"/>
        <v>0</v>
      </c>
      <c r="H7371">
        <f t="shared" si="897"/>
        <v>0</v>
      </c>
      <c r="I7371">
        <f t="shared" si="898"/>
        <v>0</v>
      </c>
      <c r="J7371">
        <f t="shared" si="896"/>
        <v>0</v>
      </c>
      <c r="K7371" s="66"/>
      <c r="M7371" s="66"/>
      <c r="Q7371" s="66"/>
      <c r="S7371" s="6">
        <f t="shared" si="892"/>
        <v>21.823301771069406</v>
      </c>
      <c r="T7371" s="6">
        <f t="shared" si="893"/>
        <v>21.823301771069406</v>
      </c>
      <c r="U7371" s="6">
        <f t="shared" si="894"/>
        <v>26.749851409344522</v>
      </c>
      <c r="V7371" s="6">
        <f t="shared" si="895"/>
        <v>26.749851409344522</v>
      </c>
    </row>
    <row r="7372" spans="1:22">
      <c r="A7372" s="12">
        <f t="shared" si="900"/>
        <v>0</v>
      </c>
      <c r="B7372" t="str">
        <f>YEAR(C7372)&amp;VLOOKUP(MONTH(C7372),lookup!$G$2:$N$13,8)</f>
        <v>2028M06</v>
      </c>
      <c r="C7372" s="7">
        <f t="shared" ref="C7372:C7435" si="902">C7371+1</f>
        <v>46909</v>
      </c>
      <c r="D7372" s="126">
        <v>0</v>
      </c>
      <c r="E7372">
        <f t="shared" si="899"/>
        <v>0</v>
      </c>
      <c r="F7372" s="126">
        <v>0</v>
      </c>
      <c r="G7372">
        <f t="shared" si="901"/>
        <v>0</v>
      </c>
      <c r="H7372">
        <f t="shared" si="897"/>
        <v>0</v>
      </c>
      <c r="I7372">
        <f t="shared" si="898"/>
        <v>0</v>
      </c>
      <c r="J7372">
        <f t="shared" si="896"/>
        <v>0</v>
      </c>
      <c r="K7372" s="66"/>
      <c r="M7372" s="66"/>
      <c r="Q7372" s="66"/>
      <c r="S7372" s="6">
        <f t="shared" si="892"/>
        <v>21.790563573109996</v>
      </c>
      <c r="T7372" s="6">
        <f t="shared" si="893"/>
        <v>21.790563573109996</v>
      </c>
      <c r="U7372" s="6">
        <f t="shared" si="894"/>
        <v>26.711657722078161</v>
      </c>
      <c r="V7372" s="6">
        <f t="shared" si="895"/>
        <v>26.711657722078161</v>
      </c>
    </row>
    <row r="7373" spans="1:22">
      <c r="A7373" s="12">
        <f t="shared" si="900"/>
        <v>0</v>
      </c>
      <c r="B7373" t="str">
        <f>YEAR(C7373)&amp;VLOOKUP(MONTH(C7373),lookup!$G$2:$N$13,8)</f>
        <v>2028M06</v>
      </c>
      <c r="C7373" s="7">
        <f t="shared" si="902"/>
        <v>46910</v>
      </c>
      <c r="D7373" s="126">
        <v>0</v>
      </c>
      <c r="E7373">
        <f t="shared" si="899"/>
        <v>0</v>
      </c>
      <c r="F7373" s="126">
        <v>0</v>
      </c>
      <c r="G7373">
        <f t="shared" si="901"/>
        <v>0</v>
      </c>
      <c r="H7373">
        <f t="shared" si="897"/>
        <v>0</v>
      </c>
      <c r="I7373">
        <f t="shared" si="898"/>
        <v>0</v>
      </c>
      <c r="J7373">
        <f t="shared" si="896"/>
        <v>0</v>
      </c>
      <c r="K7373" s="66"/>
      <c r="M7373" s="66"/>
      <c r="Q7373" s="66"/>
      <c r="S7373" s="6">
        <f t="shared" si="892"/>
        <v>21.755163402895779</v>
      </c>
      <c r="T7373" s="6">
        <f t="shared" si="893"/>
        <v>21.755163402895779</v>
      </c>
      <c r="U7373" s="6">
        <f t="shared" si="894"/>
        <v>26.668831036806296</v>
      </c>
      <c r="V7373" s="6">
        <f t="shared" si="895"/>
        <v>26.668831036806296</v>
      </c>
    </row>
    <row r="7374" spans="1:22">
      <c r="A7374" s="12">
        <f t="shared" si="900"/>
        <v>0</v>
      </c>
      <c r="B7374" t="str">
        <f>YEAR(C7374)&amp;VLOOKUP(MONTH(C7374),lookup!$G$2:$N$13,8)</f>
        <v>2028M06</v>
      </c>
      <c r="C7374" s="7">
        <f t="shared" si="902"/>
        <v>46911</v>
      </c>
      <c r="D7374" s="126">
        <v>0</v>
      </c>
      <c r="E7374">
        <f t="shared" si="899"/>
        <v>0</v>
      </c>
      <c r="F7374" s="126">
        <v>0</v>
      </c>
      <c r="G7374">
        <f t="shared" si="901"/>
        <v>0</v>
      </c>
      <c r="H7374">
        <f t="shared" si="897"/>
        <v>0</v>
      </c>
      <c r="I7374">
        <f t="shared" si="898"/>
        <v>0</v>
      </c>
      <c r="J7374">
        <f t="shared" si="896"/>
        <v>0</v>
      </c>
      <c r="K7374" s="66"/>
      <c r="M7374" s="66"/>
      <c r="Q7374" s="66"/>
      <c r="S7374" s="6">
        <f t="shared" si="892"/>
        <v>21.723579607937676</v>
      </c>
      <c r="T7374" s="6">
        <f t="shared" si="893"/>
        <v>21.723579607937676</v>
      </c>
      <c r="U7374" s="6">
        <f t="shared" si="894"/>
        <v>26.630875557633839</v>
      </c>
      <c r="V7374" s="6">
        <f t="shared" si="895"/>
        <v>26.630875557633839</v>
      </c>
    </row>
    <row r="7375" spans="1:22">
      <c r="A7375" s="12">
        <f t="shared" si="900"/>
        <v>0</v>
      </c>
      <c r="B7375" t="str">
        <f>YEAR(C7375)&amp;VLOOKUP(MONTH(C7375),lookup!$G$2:$N$13,8)</f>
        <v>2028M06</v>
      </c>
      <c r="C7375" s="7">
        <f t="shared" si="902"/>
        <v>46912</v>
      </c>
      <c r="D7375" s="126">
        <v>0</v>
      </c>
      <c r="E7375">
        <f t="shared" si="899"/>
        <v>0</v>
      </c>
      <c r="F7375" s="126">
        <v>0</v>
      </c>
      <c r="G7375">
        <f t="shared" si="901"/>
        <v>0</v>
      </c>
      <c r="H7375">
        <f t="shared" si="897"/>
        <v>0</v>
      </c>
      <c r="I7375">
        <f t="shared" si="898"/>
        <v>0</v>
      </c>
      <c r="J7375">
        <f t="shared" si="896"/>
        <v>0</v>
      </c>
      <c r="K7375" s="66"/>
      <c r="M7375" s="66"/>
      <c r="Q7375" s="66"/>
      <c r="S7375" s="6">
        <f t="shared" si="892"/>
        <v>21.69637056358642</v>
      </c>
      <c r="T7375" s="6">
        <f t="shared" si="893"/>
        <v>21.69637056358642</v>
      </c>
      <c r="U7375" s="6">
        <f t="shared" si="894"/>
        <v>26.595565533644354</v>
      </c>
      <c r="V7375" s="6">
        <f t="shared" si="895"/>
        <v>26.595565533644354</v>
      </c>
    </row>
    <row r="7376" spans="1:22">
      <c r="A7376" s="12">
        <f t="shared" si="900"/>
        <v>0</v>
      </c>
      <c r="B7376" t="str">
        <f>YEAR(C7376)&amp;VLOOKUP(MONTH(C7376),lookup!$G$2:$N$13,8)</f>
        <v>2028M06</v>
      </c>
      <c r="C7376" s="7">
        <f t="shared" si="902"/>
        <v>46913</v>
      </c>
      <c r="D7376" s="126">
        <v>0</v>
      </c>
      <c r="E7376">
        <f t="shared" si="899"/>
        <v>0</v>
      </c>
      <c r="F7376" s="126">
        <v>0</v>
      </c>
      <c r="G7376">
        <f t="shared" si="901"/>
        <v>0</v>
      </c>
      <c r="H7376">
        <f t="shared" si="897"/>
        <v>0</v>
      </c>
      <c r="I7376">
        <f t="shared" si="898"/>
        <v>0</v>
      </c>
      <c r="J7376">
        <f t="shared" si="896"/>
        <v>0</v>
      </c>
      <c r="K7376" s="66"/>
      <c r="M7376" s="66"/>
      <c r="Q7376" s="66"/>
      <c r="S7376" s="6">
        <f t="shared" si="892"/>
        <v>21.637348122182697</v>
      </c>
      <c r="T7376" s="6">
        <f t="shared" si="893"/>
        <v>21.637348122182697</v>
      </c>
      <c r="U7376" s="6">
        <f t="shared" si="894"/>
        <v>26.528670052294167</v>
      </c>
      <c r="V7376" s="6">
        <f t="shared" si="895"/>
        <v>26.528670052294167</v>
      </c>
    </row>
    <row r="7377" spans="1:22">
      <c r="A7377" s="12">
        <f t="shared" si="900"/>
        <v>0</v>
      </c>
      <c r="B7377" t="str">
        <f>YEAR(C7377)&amp;VLOOKUP(MONTH(C7377),lookup!$G$2:$N$13,8)</f>
        <v>2028M06</v>
      </c>
      <c r="C7377" s="7">
        <f t="shared" si="902"/>
        <v>46914</v>
      </c>
      <c r="D7377" s="126">
        <v>0</v>
      </c>
      <c r="E7377">
        <f t="shared" si="899"/>
        <v>0</v>
      </c>
      <c r="F7377" s="126">
        <v>0</v>
      </c>
      <c r="G7377">
        <f t="shared" si="901"/>
        <v>0</v>
      </c>
      <c r="H7377">
        <f t="shared" si="897"/>
        <v>0</v>
      </c>
      <c r="I7377">
        <f t="shared" si="898"/>
        <v>0</v>
      </c>
      <c r="J7377">
        <f t="shared" si="896"/>
        <v>0</v>
      </c>
      <c r="K7377" s="66"/>
      <c r="M7377" s="66"/>
      <c r="Q7377" s="66"/>
      <c r="S7377" s="6">
        <f t="shared" si="892"/>
        <v>21.611323520504193</v>
      </c>
      <c r="T7377" s="6">
        <f t="shared" si="893"/>
        <v>21.611323520504193</v>
      </c>
      <c r="U7377" s="6">
        <f t="shared" si="894"/>
        <v>26.492205236620141</v>
      </c>
      <c r="V7377" s="6">
        <f t="shared" si="895"/>
        <v>26.492205236620141</v>
      </c>
    </row>
    <row r="7378" spans="1:22">
      <c r="A7378" s="12">
        <f t="shared" si="900"/>
        <v>0</v>
      </c>
      <c r="B7378" t="str">
        <f>YEAR(C7378)&amp;VLOOKUP(MONTH(C7378),lookup!$G$2:$N$13,8)</f>
        <v>2028M06</v>
      </c>
      <c r="C7378" s="7">
        <f t="shared" si="902"/>
        <v>46915</v>
      </c>
      <c r="D7378" s="126">
        <v>0</v>
      </c>
      <c r="E7378">
        <f t="shared" si="899"/>
        <v>0</v>
      </c>
      <c r="F7378" s="126">
        <v>0</v>
      </c>
      <c r="G7378">
        <f t="shared" si="901"/>
        <v>0</v>
      </c>
      <c r="H7378">
        <f t="shared" si="897"/>
        <v>0</v>
      </c>
      <c r="I7378">
        <f t="shared" si="898"/>
        <v>0</v>
      </c>
      <c r="J7378">
        <f t="shared" si="896"/>
        <v>0</v>
      </c>
      <c r="K7378" s="66"/>
      <c r="M7378" s="66"/>
      <c r="Q7378" s="66"/>
      <c r="S7378" s="6">
        <f t="shared" ref="S7378:S7441" si="903">AVERAGE(G7013+G6648+G6282+G5917+G5552)/5</f>
        <v>21.560265282650455</v>
      </c>
      <c r="T7378" s="6">
        <f t="shared" ref="T7378:T7441" si="904">S7378-I7378</f>
        <v>21.560265282650455</v>
      </c>
      <c r="U7378" s="6">
        <f t="shared" ref="U7378:U7441" si="905">(E5552+E5917+E6282+E6648+E7013)/5</f>
        <v>26.432887939871506</v>
      </c>
      <c r="V7378" s="6">
        <f t="shared" ref="V7378:V7441" si="906">U7378-H7378</f>
        <v>26.432887939871506</v>
      </c>
    </row>
    <row r="7379" spans="1:22">
      <c r="A7379" s="12">
        <f t="shared" si="900"/>
        <v>0</v>
      </c>
      <c r="B7379" t="str">
        <f>YEAR(C7379)&amp;VLOOKUP(MONTH(C7379),lookup!$G$2:$N$13,8)</f>
        <v>2028M06</v>
      </c>
      <c r="C7379" s="7">
        <f t="shared" si="902"/>
        <v>46916</v>
      </c>
      <c r="D7379" s="126">
        <v>0</v>
      </c>
      <c r="E7379">
        <f t="shared" si="899"/>
        <v>0</v>
      </c>
      <c r="F7379" s="126">
        <v>0</v>
      </c>
      <c r="G7379">
        <f t="shared" si="901"/>
        <v>0</v>
      </c>
      <c r="H7379">
        <f t="shared" si="897"/>
        <v>0</v>
      </c>
      <c r="I7379">
        <f t="shared" si="898"/>
        <v>0</v>
      </c>
      <c r="J7379">
        <f t="shared" si="896"/>
        <v>0</v>
      </c>
      <c r="K7379" s="66"/>
      <c r="M7379" s="66"/>
      <c r="Q7379" s="66"/>
      <c r="S7379" s="6">
        <f t="shared" si="903"/>
        <v>21.512758890432302</v>
      </c>
      <c r="T7379" s="6">
        <f t="shared" si="904"/>
        <v>21.512758890432302</v>
      </c>
      <c r="U7379" s="6">
        <f t="shared" si="905"/>
        <v>26.375707805552771</v>
      </c>
      <c r="V7379" s="6">
        <f t="shared" si="906"/>
        <v>26.375707805552771</v>
      </c>
    </row>
    <row r="7380" spans="1:22">
      <c r="A7380" s="12">
        <f t="shared" si="900"/>
        <v>0</v>
      </c>
      <c r="B7380" t="str">
        <f>YEAR(C7380)&amp;VLOOKUP(MONTH(C7380),lookup!$G$2:$N$13,8)</f>
        <v>2028M06</v>
      </c>
      <c r="C7380" s="7">
        <f t="shared" si="902"/>
        <v>46917</v>
      </c>
      <c r="D7380" s="126">
        <v>0</v>
      </c>
      <c r="E7380">
        <f t="shared" si="899"/>
        <v>0</v>
      </c>
      <c r="F7380" s="126">
        <v>0</v>
      </c>
      <c r="G7380">
        <f t="shared" si="901"/>
        <v>0</v>
      </c>
      <c r="H7380">
        <f t="shared" si="897"/>
        <v>0</v>
      </c>
      <c r="I7380">
        <f t="shared" si="898"/>
        <v>0</v>
      </c>
      <c r="J7380">
        <f t="shared" si="896"/>
        <v>0</v>
      </c>
      <c r="K7380" s="66"/>
      <c r="M7380" s="66"/>
      <c r="Q7380" s="66"/>
      <c r="S7380" s="6">
        <f t="shared" si="903"/>
        <v>21.465411660715663</v>
      </c>
      <c r="T7380" s="6">
        <f t="shared" si="904"/>
        <v>21.465411660715663</v>
      </c>
      <c r="U7380" s="6">
        <f t="shared" si="905"/>
        <v>26.316482143478158</v>
      </c>
      <c r="V7380" s="6">
        <f t="shared" si="906"/>
        <v>26.316482143478158</v>
      </c>
    </row>
    <row r="7381" spans="1:22">
      <c r="A7381" s="12">
        <f t="shared" si="900"/>
        <v>0</v>
      </c>
      <c r="B7381" t="str">
        <f>YEAR(C7381)&amp;VLOOKUP(MONTH(C7381),lookup!$G$2:$N$13,8)</f>
        <v>2028M06</v>
      </c>
      <c r="C7381" s="7">
        <f t="shared" si="902"/>
        <v>46918</v>
      </c>
      <c r="D7381" s="126">
        <v>0</v>
      </c>
      <c r="E7381">
        <f t="shared" si="899"/>
        <v>0</v>
      </c>
      <c r="F7381" s="126">
        <v>0</v>
      </c>
      <c r="G7381">
        <f t="shared" si="901"/>
        <v>0</v>
      </c>
      <c r="H7381">
        <f t="shared" si="897"/>
        <v>0</v>
      </c>
      <c r="I7381">
        <f t="shared" si="898"/>
        <v>0</v>
      </c>
      <c r="J7381">
        <f t="shared" si="896"/>
        <v>0</v>
      </c>
      <c r="K7381" s="66"/>
      <c r="M7381" s="66"/>
      <c r="Q7381" s="66"/>
      <c r="S7381" s="6">
        <f t="shared" si="903"/>
        <v>21.415668599943331</v>
      </c>
      <c r="T7381" s="6">
        <f t="shared" si="904"/>
        <v>21.415668599943331</v>
      </c>
      <c r="U7381" s="6">
        <f t="shared" si="905"/>
        <v>26.257458896263291</v>
      </c>
      <c r="V7381" s="6">
        <f t="shared" si="906"/>
        <v>26.257458896263291</v>
      </c>
    </row>
    <row r="7382" spans="1:22">
      <c r="A7382" s="12">
        <f t="shared" si="900"/>
        <v>0</v>
      </c>
      <c r="B7382" t="str">
        <f>YEAR(C7382)&amp;VLOOKUP(MONTH(C7382),lookup!$G$2:$N$13,8)</f>
        <v>2028M06</v>
      </c>
      <c r="C7382" s="7">
        <f t="shared" si="902"/>
        <v>46919</v>
      </c>
      <c r="D7382" s="126">
        <v>0</v>
      </c>
      <c r="E7382">
        <f t="shared" si="899"/>
        <v>0</v>
      </c>
      <c r="F7382" s="126">
        <v>0</v>
      </c>
      <c r="G7382">
        <f t="shared" si="901"/>
        <v>0</v>
      </c>
      <c r="H7382">
        <f t="shared" si="897"/>
        <v>0</v>
      </c>
      <c r="I7382">
        <f t="shared" si="898"/>
        <v>0</v>
      </c>
      <c r="J7382">
        <f t="shared" si="896"/>
        <v>0</v>
      </c>
      <c r="K7382" s="66"/>
      <c r="M7382" s="66"/>
      <c r="Q7382" s="66"/>
      <c r="S7382" s="6">
        <f t="shared" si="903"/>
        <v>21.372732223687851</v>
      </c>
      <c r="T7382" s="6">
        <f t="shared" si="904"/>
        <v>21.372732223687851</v>
      </c>
      <c r="U7382" s="6">
        <f t="shared" si="905"/>
        <v>26.195328835252134</v>
      </c>
      <c r="V7382" s="6">
        <f t="shared" si="906"/>
        <v>26.195328835252134</v>
      </c>
    </row>
    <row r="7383" spans="1:22">
      <c r="A7383" s="12">
        <f t="shared" si="900"/>
        <v>0</v>
      </c>
      <c r="B7383" t="str">
        <f>YEAR(C7383)&amp;VLOOKUP(MONTH(C7383),lookup!$G$2:$N$13,8)</f>
        <v>2028M06</v>
      </c>
      <c r="C7383" s="7">
        <f t="shared" si="902"/>
        <v>46920</v>
      </c>
      <c r="D7383" s="126">
        <v>0</v>
      </c>
      <c r="E7383">
        <f t="shared" si="899"/>
        <v>0</v>
      </c>
      <c r="F7383" s="126">
        <v>0</v>
      </c>
      <c r="G7383">
        <f t="shared" si="901"/>
        <v>0</v>
      </c>
      <c r="H7383">
        <f t="shared" si="897"/>
        <v>0</v>
      </c>
      <c r="I7383">
        <f t="shared" si="898"/>
        <v>0</v>
      </c>
      <c r="J7383">
        <f t="shared" si="896"/>
        <v>0</v>
      </c>
      <c r="K7383" s="66"/>
      <c r="M7383" s="66"/>
      <c r="Q7383" s="66"/>
      <c r="S7383" s="6">
        <f t="shared" si="903"/>
        <v>21.302832585906351</v>
      </c>
      <c r="T7383" s="6">
        <f t="shared" si="904"/>
        <v>21.302832585906351</v>
      </c>
      <c r="U7383" s="6">
        <f t="shared" si="905"/>
        <v>26.113434643462956</v>
      </c>
      <c r="V7383" s="6">
        <f t="shared" si="906"/>
        <v>26.113434643462956</v>
      </c>
    </row>
    <row r="7384" spans="1:22">
      <c r="A7384" s="12">
        <f t="shared" si="900"/>
        <v>0</v>
      </c>
      <c r="B7384" t="str">
        <f>YEAR(C7384)&amp;VLOOKUP(MONTH(C7384),lookup!$G$2:$N$13,8)</f>
        <v>2028M06</v>
      </c>
      <c r="C7384" s="7">
        <f t="shared" si="902"/>
        <v>46921</v>
      </c>
      <c r="D7384" s="126">
        <v>0</v>
      </c>
      <c r="E7384">
        <f t="shared" si="899"/>
        <v>0</v>
      </c>
      <c r="F7384" s="126">
        <v>0</v>
      </c>
      <c r="G7384">
        <f t="shared" si="901"/>
        <v>0</v>
      </c>
      <c r="H7384">
        <f t="shared" si="897"/>
        <v>0</v>
      </c>
      <c r="I7384">
        <f t="shared" si="898"/>
        <v>0</v>
      </c>
      <c r="J7384">
        <f t="shared" si="896"/>
        <v>0</v>
      </c>
      <c r="K7384" s="66"/>
      <c r="M7384" s="66"/>
      <c r="Q7384" s="66"/>
      <c r="S7384" s="6">
        <f t="shared" si="903"/>
        <v>21.249483649277892</v>
      </c>
      <c r="T7384" s="6">
        <f t="shared" si="904"/>
        <v>21.249483649277892</v>
      </c>
      <c r="U7384" s="6">
        <f t="shared" si="905"/>
        <v>26.044658598985915</v>
      </c>
      <c r="V7384" s="6">
        <f t="shared" si="906"/>
        <v>26.044658598985915</v>
      </c>
    </row>
    <row r="7385" spans="1:22">
      <c r="A7385" s="12">
        <f t="shared" si="900"/>
        <v>0</v>
      </c>
      <c r="B7385" t="str">
        <f>YEAR(C7385)&amp;VLOOKUP(MONTH(C7385),lookup!$G$2:$N$13,8)</f>
        <v>2028M06</v>
      </c>
      <c r="C7385" s="7">
        <f t="shared" si="902"/>
        <v>46922</v>
      </c>
      <c r="D7385" s="126">
        <v>0</v>
      </c>
      <c r="E7385">
        <f t="shared" si="899"/>
        <v>0</v>
      </c>
      <c r="F7385" s="126">
        <v>0</v>
      </c>
      <c r="G7385">
        <f t="shared" si="901"/>
        <v>0</v>
      </c>
      <c r="H7385">
        <f t="shared" si="897"/>
        <v>0</v>
      </c>
      <c r="I7385">
        <f t="shared" si="898"/>
        <v>0</v>
      </c>
      <c r="J7385">
        <f t="shared" si="896"/>
        <v>0</v>
      </c>
      <c r="K7385" s="66"/>
      <c r="M7385" s="66"/>
      <c r="Q7385" s="66"/>
      <c r="S7385" s="6">
        <f t="shared" si="903"/>
        <v>21.193303512970644</v>
      </c>
      <c r="T7385" s="6">
        <f t="shared" si="904"/>
        <v>21.193303512970644</v>
      </c>
      <c r="U7385" s="6">
        <f t="shared" si="905"/>
        <v>25.977917735946853</v>
      </c>
      <c r="V7385" s="6">
        <f t="shared" si="906"/>
        <v>25.977917735946853</v>
      </c>
    </row>
    <row r="7386" spans="1:22">
      <c r="A7386" s="12">
        <f t="shared" si="900"/>
        <v>0</v>
      </c>
      <c r="B7386" t="str">
        <f>YEAR(C7386)&amp;VLOOKUP(MONTH(C7386),lookup!$G$2:$N$13,8)</f>
        <v>2028M06</v>
      </c>
      <c r="C7386" s="7">
        <f t="shared" si="902"/>
        <v>46923</v>
      </c>
      <c r="D7386" s="126">
        <v>0</v>
      </c>
      <c r="E7386">
        <f t="shared" si="899"/>
        <v>0</v>
      </c>
      <c r="F7386" s="126">
        <v>0</v>
      </c>
      <c r="G7386">
        <f t="shared" si="901"/>
        <v>0</v>
      </c>
      <c r="H7386">
        <f t="shared" si="897"/>
        <v>0</v>
      </c>
      <c r="I7386">
        <f t="shared" si="898"/>
        <v>0</v>
      </c>
      <c r="J7386">
        <f t="shared" si="896"/>
        <v>0</v>
      </c>
      <c r="K7386" s="66"/>
      <c r="M7386" s="66"/>
      <c r="Q7386" s="66"/>
      <c r="S7386" s="6">
        <f t="shared" si="903"/>
        <v>21.136651769834355</v>
      </c>
      <c r="T7386" s="6">
        <f t="shared" si="904"/>
        <v>21.136651769834355</v>
      </c>
      <c r="U7386" s="6">
        <f t="shared" si="905"/>
        <v>25.910107811243115</v>
      </c>
      <c r="V7386" s="6">
        <f t="shared" si="906"/>
        <v>25.910107811243115</v>
      </c>
    </row>
    <row r="7387" spans="1:22">
      <c r="A7387" s="12">
        <f t="shared" si="900"/>
        <v>0</v>
      </c>
      <c r="B7387" t="str">
        <f>YEAR(C7387)&amp;VLOOKUP(MONTH(C7387),lookup!$G$2:$N$13,8)</f>
        <v>2028M06</v>
      </c>
      <c r="C7387" s="7">
        <f t="shared" si="902"/>
        <v>46924</v>
      </c>
      <c r="D7387" s="126">
        <v>0</v>
      </c>
      <c r="E7387">
        <f t="shared" si="899"/>
        <v>0</v>
      </c>
      <c r="F7387" s="126">
        <v>0</v>
      </c>
      <c r="G7387">
        <f t="shared" si="901"/>
        <v>0</v>
      </c>
      <c r="H7387">
        <f t="shared" si="897"/>
        <v>0</v>
      </c>
      <c r="I7387">
        <f t="shared" si="898"/>
        <v>0</v>
      </c>
      <c r="J7387">
        <f t="shared" si="896"/>
        <v>0</v>
      </c>
      <c r="K7387" s="66"/>
      <c r="M7387" s="66"/>
      <c r="Q7387" s="66"/>
      <c r="S7387" s="6">
        <f t="shared" si="903"/>
        <v>21.101497713646904</v>
      </c>
      <c r="T7387" s="6">
        <f t="shared" si="904"/>
        <v>21.101497713646904</v>
      </c>
      <c r="U7387" s="6">
        <f t="shared" si="905"/>
        <v>25.865974726384149</v>
      </c>
      <c r="V7387" s="6">
        <f t="shared" si="906"/>
        <v>25.865974726384149</v>
      </c>
    </row>
    <row r="7388" spans="1:22">
      <c r="A7388" s="12">
        <f t="shared" si="900"/>
        <v>0</v>
      </c>
      <c r="B7388" t="str">
        <f>YEAR(C7388)&amp;VLOOKUP(MONTH(C7388),lookup!$G$2:$N$13,8)</f>
        <v>2028M06</v>
      </c>
      <c r="C7388" s="7">
        <f t="shared" si="902"/>
        <v>46925</v>
      </c>
      <c r="D7388" s="126">
        <v>0</v>
      </c>
      <c r="E7388">
        <f t="shared" si="899"/>
        <v>0</v>
      </c>
      <c r="F7388" s="126">
        <v>0</v>
      </c>
      <c r="G7388">
        <f t="shared" si="901"/>
        <v>0</v>
      </c>
      <c r="H7388">
        <f t="shared" si="897"/>
        <v>0</v>
      </c>
      <c r="I7388">
        <f t="shared" si="898"/>
        <v>0</v>
      </c>
      <c r="J7388">
        <f t="shared" si="896"/>
        <v>0</v>
      </c>
      <c r="K7388" s="66"/>
      <c r="M7388" s="66"/>
      <c r="Q7388" s="66"/>
      <c r="S7388" s="6">
        <f t="shared" si="903"/>
        <v>21.044769936821147</v>
      </c>
      <c r="T7388" s="6">
        <f t="shared" si="904"/>
        <v>21.044769936821147</v>
      </c>
      <c r="U7388" s="6">
        <f t="shared" si="905"/>
        <v>25.805770451097583</v>
      </c>
      <c r="V7388" s="6">
        <f t="shared" si="906"/>
        <v>25.805770451097583</v>
      </c>
    </row>
    <row r="7389" spans="1:22">
      <c r="A7389" s="12">
        <f t="shared" si="900"/>
        <v>0</v>
      </c>
      <c r="B7389" t="str">
        <f>YEAR(C7389)&amp;VLOOKUP(MONTH(C7389),lookup!$G$2:$N$13,8)</f>
        <v>2028M06</v>
      </c>
      <c r="C7389" s="7">
        <f t="shared" si="902"/>
        <v>46926</v>
      </c>
      <c r="D7389" s="126">
        <v>0</v>
      </c>
      <c r="E7389">
        <f t="shared" si="899"/>
        <v>0</v>
      </c>
      <c r="F7389" s="126">
        <v>0</v>
      </c>
      <c r="G7389">
        <f t="shared" si="901"/>
        <v>0</v>
      </c>
      <c r="H7389">
        <f t="shared" si="897"/>
        <v>0</v>
      </c>
      <c r="I7389">
        <f t="shared" si="898"/>
        <v>0</v>
      </c>
      <c r="J7389">
        <f t="shared" si="896"/>
        <v>0</v>
      </c>
      <c r="K7389" s="66"/>
      <c r="M7389" s="66"/>
      <c r="Q7389" s="66"/>
      <c r="S7389" s="6">
        <f t="shared" si="903"/>
        <v>21.014566928879809</v>
      </c>
      <c r="T7389" s="6">
        <f t="shared" si="904"/>
        <v>21.014566928879809</v>
      </c>
      <c r="U7389" s="6">
        <f t="shared" si="905"/>
        <v>25.768499585617661</v>
      </c>
      <c r="V7389" s="6">
        <f t="shared" si="906"/>
        <v>25.768499585617661</v>
      </c>
    </row>
    <row r="7390" spans="1:22">
      <c r="A7390" s="12">
        <f t="shared" si="900"/>
        <v>0</v>
      </c>
      <c r="B7390" t="str">
        <f>YEAR(C7390)&amp;VLOOKUP(MONTH(C7390),lookup!$G$2:$N$13,8)</f>
        <v>2028M06</v>
      </c>
      <c r="C7390" s="7">
        <f t="shared" si="902"/>
        <v>46927</v>
      </c>
      <c r="D7390" s="126">
        <v>0</v>
      </c>
      <c r="E7390">
        <f t="shared" si="899"/>
        <v>0</v>
      </c>
      <c r="F7390" s="126">
        <v>0</v>
      </c>
      <c r="G7390">
        <f t="shared" si="901"/>
        <v>0</v>
      </c>
      <c r="H7390">
        <f t="shared" si="897"/>
        <v>0</v>
      </c>
      <c r="I7390">
        <f t="shared" si="898"/>
        <v>0</v>
      </c>
      <c r="J7390">
        <f t="shared" si="896"/>
        <v>0</v>
      </c>
      <c r="K7390" s="66"/>
      <c r="M7390" s="66"/>
      <c r="Q7390" s="66"/>
      <c r="S7390" s="6">
        <f t="shared" si="903"/>
        <v>20.967621170667144</v>
      </c>
      <c r="T7390" s="6">
        <f t="shared" si="904"/>
        <v>20.967621170667144</v>
      </c>
      <c r="U7390" s="6">
        <f t="shared" si="905"/>
        <v>25.713452514303849</v>
      </c>
      <c r="V7390" s="6">
        <f t="shared" si="906"/>
        <v>25.713452514303849</v>
      </c>
    </row>
    <row r="7391" spans="1:22">
      <c r="A7391" s="12">
        <f t="shared" si="900"/>
        <v>0</v>
      </c>
      <c r="B7391" t="str">
        <f>YEAR(C7391)&amp;VLOOKUP(MONTH(C7391),lookup!$G$2:$N$13,8)</f>
        <v>2028M06</v>
      </c>
      <c r="C7391" s="7">
        <f t="shared" si="902"/>
        <v>46928</v>
      </c>
      <c r="D7391" s="126">
        <v>0</v>
      </c>
      <c r="E7391">
        <f t="shared" si="899"/>
        <v>0</v>
      </c>
      <c r="F7391" s="126">
        <v>0</v>
      </c>
      <c r="G7391">
        <f t="shared" si="901"/>
        <v>0</v>
      </c>
      <c r="H7391">
        <f t="shared" si="897"/>
        <v>0</v>
      </c>
      <c r="I7391">
        <f t="shared" si="898"/>
        <v>0</v>
      </c>
      <c r="J7391">
        <f t="shared" si="896"/>
        <v>0</v>
      </c>
      <c r="K7391" s="66"/>
      <c r="M7391" s="66"/>
      <c r="Q7391" s="66"/>
      <c r="S7391" s="6">
        <f t="shared" si="903"/>
        <v>20.924559296835515</v>
      </c>
      <c r="T7391" s="6">
        <f t="shared" si="904"/>
        <v>20.924559296835515</v>
      </c>
      <c r="U7391" s="6">
        <f t="shared" si="905"/>
        <v>25.662946716479702</v>
      </c>
      <c r="V7391" s="6">
        <f t="shared" si="906"/>
        <v>25.662946716479702</v>
      </c>
    </row>
    <row r="7392" spans="1:22">
      <c r="A7392" s="12">
        <f t="shared" si="900"/>
        <v>0</v>
      </c>
      <c r="B7392" t="str">
        <f>YEAR(C7392)&amp;VLOOKUP(MONTH(C7392),lookup!$G$2:$N$13,8)</f>
        <v>2028M06</v>
      </c>
      <c r="C7392" s="7">
        <f t="shared" si="902"/>
        <v>46929</v>
      </c>
      <c r="D7392" s="126">
        <v>0</v>
      </c>
      <c r="E7392">
        <f t="shared" si="899"/>
        <v>0</v>
      </c>
      <c r="F7392" s="126">
        <v>0</v>
      </c>
      <c r="G7392">
        <f t="shared" si="901"/>
        <v>0</v>
      </c>
      <c r="H7392">
        <f t="shared" si="897"/>
        <v>0</v>
      </c>
      <c r="I7392">
        <f t="shared" si="898"/>
        <v>0</v>
      </c>
      <c r="J7392">
        <f t="shared" ref="J7392:J7455" si="907">INDEX(L:AW,MATCH(C7392,C:C,0),MATCH($J$1,$L$1:$AW$1,0))*(IF(K7392=$S$1,1,IF(M7392=$S$1,1,IF(O7392=$S$1,1,IF(Q7392=$S$1,1,0)))))</f>
        <v>0</v>
      </c>
      <c r="K7392" s="66"/>
      <c r="M7392" s="66"/>
      <c r="Q7392" s="66"/>
      <c r="S7392" s="6">
        <f t="shared" si="903"/>
        <v>20.877216568625187</v>
      </c>
      <c r="T7392" s="6">
        <f t="shared" si="904"/>
        <v>20.877216568625187</v>
      </c>
      <c r="U7392" s="6">
        <f t="shared" si="905"/>
        <v>25.604256443509946</v>
      </c>
      <c r="V7392" s="6">
        <f t="shared" si="906"/>
        <v>25.604256443509946</v>
      </c>
    </row>
    <row r="7393" spans="1:22">
      <c r="A7393" s="12">
        <f t="shared" si="900"/>
        <v>0</v>
      </c>
      <c r="B7393" t="str">
        <f>YEAR(C7393)&amp;VLOOKUP(MONTH(C7393),lookup!$G$2:$N$13,8)</f>
        <v>2028M06</v>
      </c>
      <c r="C7393" s="7">
        <f t="shared" si="902"/>
        <v>46930</v>
      </c>
      <c r="D7393" s="126">
        <v>0</v>
      </c>
      <c r="E7393">
        <f t="shared" si="899"/>
        <v>0</v>
      </c>
      <c r="F7393" s="126">
        <v>0</v>
      </c>
      <c r="G7393">
        <f t="shared" si="901"/>
        <v>0</v>
      </c>
      <c r="H7393">
        <f t="shared" ref="H7393:H7456" si="908">IF(INDEX(D:D,MATCH(DATE(YEAR($C7393)-1,MONTH($C7393),DAY($C7393)),$C:$C,0),1)=0,0,(INDEX(E:E,MATCH(DATE(YEAR($C7393)-1,MONTH($C7393),DAY($C7393)),$C:$C,0),1)+INDEX(E:E,MATCH(DATE(YEAR($C7393)-2,MONTH($C7393),DAY($C7393)),$C:$C,0),1)+INDEX(E:E,MATCH(DATE(YEAR($C7393)-3,MONTH($C7393),DAY($C7393)),$C:$C,0),1)+INDEX(E:E,MATCH(DATE(YEAR($C7393)-4,MONTH($C7393),DAY($C7393)),$C:$C,0),1)+INDEX(E:E,MATCH(DATE(YEAR($C7393)-5,MONTH($C7393),DAY($C7393)),$C:$C,0),1))/5)</f>
        <v>0</v>
      </c>
      <c r="I7393">
        <f t="shared" ref="I7393:I7456" si="909">IF(INDEX(D:D,MATCH(DATE(YEAR($C7393)-1,MONTH($C7393),DAY($C7393)),$C:$C,0),1)=0,0,(INDEX(G:G,MATCH(DATE(YEAR($C7393)-1,MONTH($C7393),DAY($C7393)),$C:$C,0),1)+INDEX(G:G,MATCH(DATE(YEAR($C7393)-2,MONTH($C7393),DAY($C7393)),$C:$C,0),1)+INDEX(G:G,MATCH(DATE(YEAR($C7393)-3,MONTH($C7393),DAY($C7393)),$C:$C,0),1)+INDEX(G:G,MATCH(DATE(YEAR($C7393)-4,MONTH($C7393),DAY($C7393)),$C:$C,0),1)+INDEX(G:G,MATCH(DATE(YEAR($C7393)-5,MONTH($C7393),DAY($C7393)),$C:$C,0),1))/5)</f>
        <v>0</v>
      </c>
      <c r="J7393">
        <f t="shared" si="907"/>
        <v>0</v>
      </c>
      <c r="K7393" s="66"/>
      <c r="M7393" s="66"/>
      <c r="Q7393" s="66"/>
      <c r="S7393" s="6">
        <f t="shared" si="903"/>
        <v>20.830694351458511</v>
      </c>
      <c r="T7393" s="6">
        <f t="shared" si="904"/>
        <v>20.830694351458511</v>
      </c>
      <c r="U7393" s="6">
        <f t="shared" si="905"/>
        <v>25.542750696112201</v>
      </c>
      <c r="V7393" s="6">
        <f t="shared" si="906"/>
        <v>25.542750696112201</v>
      </c>
    </row>
    <row r="7394" spans="1:22">
      <c r="A7394" s="12">
        <f t="shared" si="900"/>
        <v>0</v>
      </c>
      <c r="B7394" t="str">
        <f>YEAR(C7394)&amp;VLOOKUP(MONTH(C7394),lookup!$G$2:$N$13,8)</f>
        <v>2028M06</v>
      </c>
      <c r="C7394" s="7">
        <f t="shared" si="902"/>
        <v>46931</v>
      </c>
      <c r="D7394" s="126">
        <v>0</v>
      </c>
      <c r="E7394">
        <f t="shared" si="899"/>
        <v>0</v>
      </c>
      <c r="F7394" s="126">
        <v>0</v>
      </c>
      <c r="G7394">
        <f t="shared" si="901"/>
        <v>0</v>
      </c>
      <c r="H7394">
        <f t="shared" si="908"/>
        <v>0</v>
      </c>
      <c r="I7394">
        <f t="shared" si="909"/>
        <v>0</v>
      </c>
      <c r="J7394">
        <f t="shared" si="907"/>
        <v>0</v>
      </c>
      <c r="K7394" s="66"/>
      <c r="M7394" s="66"/>
      <c r="Q7394" s="66"/>
      <c r="S7394" s="6">
        <f t="shared" si="903"/>
        <v>20.792250324625364</v>
      </c>
      <c r="T7394" s="6">
        <f t="shared" si="904"/>
        <v>20.792250324625364</v>
      </c>
      <c r="U7394" s="6">
        <f t="shared" si="905"/>
        <v>25.488756473243875</v>
      </c>
      <c r="V7394" s="6">
        <f t="shared" si="906"/>
        <v>25.488756473243875</v>
      </c>
    </row>
    <row r="7395" spans="1:22">
      <c r="A7395" s="12">
        <f t="shared" si="900"/>
        <v>0</v>
      </c>
      <c r="B7395" t="str">
        <f>YEAR(C7395)&amp;VLOOKUP(MONTH(C7395),lookup!$G$2:$N$13,8)</f>
        <v>2028M06</v>
      </c>
      <c r="C7395" s="7">
        <f t="shared" si="902"/>
        <v>46932</v>
      </c>
      <c r="D7395" s="126">
        <v>0</v>
      </c>
      <c r="E7395">
        <f t="shared" si="899"/>
        <v>0</v>
      </c>
      <c r="F7395" s="126">
        <v>0</v>
      </c>
      <c r="G7395">
        <f t="shared" si="901"/>
        <v>0</v>
      </c>
      <c r="H7395">
        <f t="shared" si="908"/>
        <v>0</v>
      </c>
      <c r="I7395">
        <f t="shared" si="909"/>
        <v>0</v>
      </c>
      <c r="J7395">
        <f t="shared" si="907"/>
        <v>0</v>
      </c>
      <c r="K7395" s="66"/>
      <c r="M7395" s="66"/>
      <c r="Q7395" s="66"/>
      <c r="S7395" s="6">
        <f t="shared" si="903"/>
        <v>20.740228346101336</v>
      </c>
      <c r="T7395" s="6">
        <f t="shared" si="904"/>
        <v>20.740228346101336</v>
      </c>
      <c r="U7395" s="6">
        <f t="shared" si="905"/>
        <v>25.43106550105129</v>
      </c>
      <c r="V7395" s="6">
        <f t="shared" si="906"/>
        <v>25.43106550105129</v>
      </c>
    </row>
    <row r="7396" spans="1:22">
      <c r="A7396" s="12">
        <f t="shared" si="900"/>
        <v>0</v>
      </c>
      <c r="B7396" t="str">
        <f>YEAR(C7396)&amp;VLOOKUP(MONTH(C7396),lookup!$G$2:$N$13,8)</f>
        <v>2028M06</v>
      </c>
      <c r="C7396" s="7">
        <f t="shared" si="902"/>
        <v>46933</v>
      </c>
      <c r="D7396" s="126">
        <v>0</v>
      </c>
      <c r="E7396">
        <f t="shared" si="899"/>
        <v>0</v>
      </c>
      <c r="F7396" s="126">
        <v>0</v>
      </c>
      <c r="G7396">
        <f t="shared" si="901"/>
        <v>0</v>
      </c>
      <c r="H7396">
        <f t="shared" si="908"/>
        <v>0</v>
      </c>
      <c r="I7396">
        <f t="shared" si="909"/>
        <v>0</v>
      </c>
      <c r="J7396">
        <f t="shared" si="907"/>
        <v>0</v>
      </c>
      <c r="K7396" s="66"/>
      <c r="M7396" s="66"/>
      <c r="Q7396" s="66"/>
      <c r="S7396" s="6">
        <f t="shared" si="903"/>
        <v>20.713616749934094</v>
      </c>
      <c r="T7396" s="6">
        <f t="shared" si="904"/>
        <v>20.713616749934094</v>
      </c>
      <c r="U7396" s="6">
        <f t="shared" si="905"/>
        <v>25.382589945123208</v>
      </c>
      <c r="V7396" s="6">
        <f t="shared" si="906"/>
        <v>25.382589945123208</v>
      </c>
    </row>
    <row r="7397" spans="1:22">
      <c r="A7397" s="12">
        <f t="shared" si="900"/>
        <v>0</v>
      </c>
      <c r="B7397" t="str">
        <f>YEAR(C7397)&amp;VLOOKUP(MONTH(C7397),lookup!$G$2:$N$13,8)</f>
        <v>2028M06</v>
      </c>
      <c r="C7397" s="7">
        <f t="shared" si="902"/>
        <v>46934</v>
      </c>
      <c r="D7397" s="126">
        <v>0</v>
      </c>
      <c r="E7397">
        <f t="shared" si="899"/>
        <v>0</v>
      </c>
      <c r="F7397" s="126">
        <v>0</v>
      </c>
      <c r="G7397">
        <f t="shared" si="901"/>
        <v>0</v>
      </c>
      <c r="H7397">
        <f t="shared" si="908"/>
        <v>0</v>
      </c>
      <c r="I7397">
        <f t="shared" si="909"/>
        <v>0</v>
      </c>
      <c r="J7397">
        <f t="shared" si="907"/>
        <v>0</v>
      </c>
      <c r="K7397" s="66"/>
      <c r="M7397" s="66"/>
      <c r="Q7397" s="66"/>
      <c r="S7397" s="6">
        <f t="shared" si="903"/>
        <v>20.673792593320133</v>
      </c>
      <c r="T7397" s="6">
        <f t="shared" si="904"/>
        <v>20.673792593320133</v>
      </c>
      <c r="U7397" s="6">
        <f t="shared" si="905"/>
        <v>25.340730324836279</v>
      </c>
      <c r="V7397" s="6">
        <f t="shared" si="906"/>
        <v>25.340730324836279</v>
      </c>
    </row>
    <row r="7398" spans="1:22">
      <c r="A7398" s="12">
        <f t="shared" si="900"/>
        <v>0</v>
      </c>
      <c r="B7398" t="str">
        <f>YEAR(C7398)&amp;VLOOKUP(MONTH(C7398),lookup!$G$2:$N$13,8)</f>
        <v>2028M07</v>
      </c>
      <c r="C7398" s="7">
        <f t="shared" si="902"/>
        <v>46935</v>
      </c>
      <c r="D7398" s="126">
        <v>0</v>
      </c>
      <c r="E7398">
        <f t="shared" si="899"/>
        <v>0</v>
      </c>
      <c r="F7398" s="126">
        <v>0</v>
      </c>
      <c r="G7398">
        <f t="shared" si="901"/>
        <v>0</v>
      </c>
      <c r="H7398">
        <f t="shared" si="908"/>
        <v>0</v>
      </c>
      <c r="I7398">
        <f t="shared" si="909"/>
        <v>0</v>
      </c>
      <c r="J7398">
        <f t="shared" si="907"/>
        <v>0</v>
      </c>
      <c r="K7398" s="66"/>
      <c r="M7398" s="66"/>
      <c r="Q7398" s="66"/>
      <c r="S7398" s="6">
        <f t="shared" si="903"/>
        <v>20.645853325024778</v>
      </c>
      <c r="T7398" s="6">
        <f t="shared" si="904"/>
        <v>20.645853325024778</v>
      </c>
      <c r="U7398" s="6">
        <f t="shared" si="905"/>
        <v>25.29595834914975</v>
      </c>
      <c r="V7398" s="6">
        <f t="shared" si="906"/>
        <v>25.29595834914975</v>
      </c>
    </row>
    <row r="7399" spans="1:22">
      <c r="A7399" s="12">
        <f t="shared" si="900"/>
        <v>0</v>
      </c>
      <c r="B7399" t="str">
        <f>YEAR(C7399)&amp;VLOOKUP(MONTH(C7399),lookup!$G$2:$N$13,8)</f>
        <v>2028M07</v>
      </c>
      <c r="C7399" s="7">
        <f t="shared" si="902"/>
        <v>46936</v>
      </c>
      <c r="D7399" s="126">
        <v>0</v>
      </c>
      <c r="E7399">
        <f t="shared" si="899"/>
        <v>0</v>
      </c>
      <c r="F7399" s="126">
        <v>0</v>
      </c>
      <c r="G7399">
        <f t="shared" si="901"/>
        <v>0</v>
      </c>
      <c r="H7399">
        <f t="shared" si="908"/>
        <v>0</v>
      </c>
      <c r="I7399">
        <f t="shared" si="909"/>
        <v>0</v>
      </c>
      <c r="J7399">
        <f t="shared" si="907"/>
        <v>0</v>
      </c>
      <c r="K7399" s="66"/>
      <c r="M7399" s="66"/>
      <c r="Q7399" s="66"/>
      <c r="S7399" s="6">
        <f t="shared" si="903"/>
        <v>20.62152841019763</v>
      </c>
      <c r="T7399" s="6">
        <f t="shared" si="904"/>
        <v>20.62152841019763</v>
      </c>
      <c r="U7399" s="6">
        <f t="shared" si="905"/>
        <v>25.271185260031508</v>
      </c>
      <c r="V7399" s="6">
        <f t="shared" si="906"/>
        <v>25.271185260031508</v>
      </c>
    </row>
    <row r="7400" spans="1:22">
      <c r="A7400" s="12">
        <f t="shared" si="900"/>
        <v>0</v>
      </c>
      <c r="B7400" t="str">
        <f>YEAR(C7400)&amp;VLOOKUP(MONTH(C7400),lookup!$G$2:$N$13,8)</f>
        <v>2028M07</v>
      </c>
      <c r="C7400" s="7">
        <f t="shared" si="902"/>
        <v>46937</v>
      </c>
      <c r="D7400" s="126">
        <v>0</v>
      </c>
      <c r="E7400">
        <f t="shared" si="899"/>
        <v>0</v>
      </c>
      <c r="F7400" s="126">
        <v>0</v>
      </c>
      <c r="G7400">
        <f t="shared" si="901"/>
        <v>0</v>
      </c>
      <c r="H7400">
        <f t="shared" si="908"/>
        <v>0</v>
      </c>
      <c r="I7400">
        <f t="shared" si="909"/>
        <v>0</v>
      </c>
      <c r="J7400">
        <f t="shared" si="907"/>
        <v>0</v>
      </c>
      <c r="K7400" s="66"/>
      <c r="M7400" s="66"/>
      <c r="Q7400" s="66"/>
      <c r="S7400" s="6">
        <f t="shared" si="903"/>
        <v>20.581415328149568</v>
      </c>
      <c r="T7400" s="6">
        <f t="shared" si="904"/>
        <v>20.581415328149568</v>
      </c>
      <c r="U7400" s="6">
        <f t="shared" si="905"/>
        <v>25.220284634391941</v>
      </c>
      <c r="V7400" s="6">
        <f t="shared" si="906"/>
        <v>25.220284634391941</v>
      </c>
    </row>
    <row r="7401" spans="1:22">
      <c r="A7401" s="12">
        <f t="shared" si="900"/>
        <v>0</v>
      </c>
      <c r="B7401" t="str">
        <f>YEAR(C7401)&amp;VLOOKUP(MONTH(C7401),lookup!$G$2:$N$13,8)</f>
        <v>2028M07</v>
      </c>
      <c r="C7401" s="7">
        <f t="shared" si="902"/>
        <v>46938</v>
      </c>
      <c r="D7401" s="126">
        <v>0</v>
      </c>
      <c r="E7401">
        <f t="shared" si="899"/>
        <v>0</v>
      </c>
      <c r="F7401" s="126">
        <v>0</v>
      </c>
      <c r="G7401">
        <f t="shared" si="901"/>
        <v>0</v>
      </c>
      <c r="H7401">
        <f t="shared" si="908"/>
        <v>0</v>
      </c>
      <c r="I7401">
        <f t="shared" si="909"/>
        <v>0</v>
      </c>
      <c r="J7401">
        <f t="shared" si="907"/>
        <v>0</v>
      </c>
      <c r="K7401" s="66"/>
      <c r="M7401" s="66"/>
      <c r="Q7401" s="66"/>
      <c r="S7401" s="6">
        <f t="shared" si="903"/>
        <v>20.559049921616648</v>
      </c>
      <c r="T7401" s="6">
        <f t="shared" si="904"/>
        <v>20.559049921616648</v>
      </c>
      <c r="U7401" s="6">
        <f t="shared" si="905"/>
        <v>25.190673013202112</v>
      </c>
      <c r="V7401" s="6">
        <f t="shared" si="906"/>
        <v>25.190673013202112</v>
      </c>
    </row>
    <row r="7402" spans="1:22">
      <c r="A7402" s="12">
        <f t="shared" si="900"/>
        <v>0</v>
      </c>
      <c r="B7402" t="str">
        <f>YEAR(C7402)&amp;VLOOKUP(MONTH(C7402),lookup!$G$2:$N$13,8)</f>
        <v>2028M07</v>
      </c>
      <c r="C7402" s="7">
        <f t="shared" si="902"/>
        <v>46939</v>
      </c>
      <c r="D7402" s="126">
        <v>0</v>
      </c>
      <c r="E7402">
        <f t="shared" si="899"/>
        <v>0</v>
      </c>
      <c r="F7402" s="126">
        <v>0</v>
      </c>
      <c r="G7402">
        <f t="shared" si="901"/>
        <v>0</v>
      </c>
      <c r="H7402">
        <f t="shared" si="908"/>
        <v>0</v>
      </c>
      <c r="I7402">
        <f t="shared" si="909"/>
        <v>0</v>
      </c>
      <c r="J7402">
        <f t="shared" si="907"/>
        <v>0</v>
      </c>
      <c r="K7402" s="66"/>
      <c r="M7402" s="66"/>
      <c r="Q7402" s="66"/>
      <c r="S7402" s="6">
        <f t="shared" si="903"/>
        <v>20.517291064223144</v>
      </c>
      <c r="T7402" s="6">
        <f t="shared" si="904"/>
        <v>20.517291064223144</v>
      </c>
      <c r="U7402" s="6">
        <f t="shared" si="905"/>
        <v>25.145438495534354</v>
      </c>
      <c r="V7402" s="6">
        <f t="shared" si="906"/>
        <v>25.145438495534354</v>
      </c>
    </row>
    <row r="7403" spans="1:22">
      <c r="A7403" s="12">
        <f t="shared" si="900"/>
        <v>0</v>
      </c>
      <c r="B7403" t="str">
        <f>YEAR(C7403)&amp;VLOOKUP(MONTH(C7403),lookup!$G$2:$N$13,8)</f>
        <v>2028M07</v>
      </c>
      <c r="C7403" s="7">
        <f t="shared" si="902"/>
        <v>46940</v>
      </c>
      <c r="D7403" s="126">
        <v>0</v>
      </c>
      <c r="E7403">
        <f t="shared" si="899"/>
        <v>0</v>
      </c>
      <c r="F7403" s="126">
        <v>0</v>
      </c>
      <c r="G7403">
        <f t="shared" si="901"/>
        <v>0</v>
      </c>
      <c r="H7403">
        <f t="shared" si="908"/>
        <v>0</v>
      </c>
      <c r="I7403">
        <f t="shared" si="909"/>
        <v>0</v>
      </c>
      <c r="J7403">
        <f t="shared" si="907"/>
        <v>0</v>
      </c>
      <c r="K7403" s="66"/>
      <c r="M7403" s="66"/>
      <c r="Q7403" s="66"/>
      <c r="S7403" s="6">
        <f t="shared" si="903"/>
        <v>20.51077555835294</v>
      </c>
      <c r="T7403" s="6">
        <f t="shared" si="904"/>
        <v>20.51077555835294</v>
      </c>
      <c r="U7403" s="6">
        <f t="shared" si="905"/>
        <v>25.127815721534613</v>
      </c>
      <c r="V7403" s="6">
        <f t="shared" si="906"/>
        <v>25.127815721534613</v>
      </c>
    </row>
    <row r="7404" spans="1:22">
      <c r="A7404" s="12">
        <f t="shared" si="900"/>
        <v>0</v>
      </c>
      <c r="B7404" t="str">
        <f>YEAR(C7404)&amp;VLOOKUP(MONTH(C7404),lookup!$G$2:$N$13,8)</f>
        <v>2028M07</v>
      </c>
      <c r="C7404" s="7">
        <f t="shared" si="902"/>
        <v>46941</v>
      </c>
      <c r="D7404" s="126">
        <v>0</v>
      </c>
      <c r="E7404">
        <f t="shared" si="899"/>
        <v>0</v>
      </c>
      <c r="F7404" s="126">
        <v>0</v>
      </c>
      <c r="G7404">
        <f t="shared" si="901"/>
        <v>0</v>
      </c>
      <c r="H7404">
        <f t="shared" si="908"/>
        <v>0</v>
      </c>
      <c r="I7404">
        <f t="shared" si="909"/>
        <v>0</v>
      </c>
      <c r="J7404">
        <f t="shared" si="907"/>
        <v>0</v>
      </c>
      <c r="K7404" s="66"/>
      <c r="M7404" s="66"/>
      <c r="Q7404" s="66"/>
      <c r="S7404" s="6">
        <f t="shared" si="903"/>
        <v>20.481160553341944</v>
      </c>
      <c r="T7404" s="6">
        <f t="shared" si="904"/>
        <v>20.481160553341944</v>
      </c>
      <c r="U7404" s="6">
        <f t="shared" si="905"/>
        <v>25.091289545808525</v>
      </c>
      <c r="V7404" s="6">
        <f t="shared" si="906"/>
        <v>25.091289545808525</v>
      </c>
    </row>
    <row r="7405" spans="1:22">
      <c r="A7405" s="12">
        <f t="shared" si="900"/>
        <v>0</v>
      </c>
      <c r="B7405" t="str">
        <f>YEAR(C7405)&amp;VLOOKUP(MONTH(C7405),lookup!$G$2:$N$13,8)</f>
        <v>2028M07</v>
      </c>
      <c r="C7405" s="7">
        <f t="shared" si="902"/>
        <v>46942</v>
      </c>
      <c r="D7405" s="126">
        <v>0</v>
      </c>
      <c r="E7405">
        <f t="shared" ref="E7405:E7468" si="910">AVERAGE(SUM(D7398:D7405)/8,SUM(D7400:D7405)/6)</f>
        <v>0</v>
      </c>
      <c r="F7405" s="126">
        <v>0</v>
      </c>
      <c r="G7405">
        <f t="shared" si="901"/>
        <v>0</v>
      </c>
      <c r="H7405">
        <f t="shared" si="908"/>
        <v>0</v>
      </c>
      <c r="I7405">
        <f t="shared" si="909"/>
        <v>0</v>
      </c>
      <c r="J7405">
        <f t="shared" si="907"/>
        <v>0</v>
      </c>
      <c r="K7405" s="66"/>
      <c r="M7405" s="66"/>
      <c r="Q7405" s="66"/>
      <c r="S7405" s="6">
        <f t="shared" si="903"/>
        <v>20.453752633635766</v>
      </c>
      <c r="T7405" s="6">
        <f t="shared" si="904"/>
        <v>20.453752633635766</v>
      </c>
      <c r="U7405" s="6">
        <f t="shared" si="905"/>
        <v>25.045496421100601</v>
      </c>
      <c r="V7405" s="6">
        <f t="shared" si="906"/>
        <v>25.045496421100601</v>
      </c>
    </row>
    <row r="7406" spans="1:22">
      <c r="A7406" s="12">
        <f t="shared" si="900"/>
        <v>0</v>
      </c>
      <c r="B7406" t="str">
        <f>YEAR(C7406)&amp;VLOOKUP(MONTH(C7406),lookup!$G$2:$N$13,8)</f>
        <v>2028M07</v>
      </c>
      <c r="C7406" s="7">
        <f t="shared" si="902"/>
        <v>46943</v>
      </c>
      <c r="D7406" s="126">
        <v>0</v>
      </c>
      <c r="E7406">
        <f t="shared" si="910"/>
        <v>0</v>
      </c>
      <c r="F7406" s="126">
        <v>0</v>
      </c>
      <c r="G7406">
        <f t="shared" si="901"/>
        <v>0</v>
      </c>
      <c r="H7406">
        <f t="shared" si="908"/>
        <v>0</v>
      </c>
      <c r="I7406">
        <f t="shared" si="909"/>
        <v>0</v>
      </c>
      <c r="J7406">
        <f t="shared" si="907"/>
        <v>0</v>
      </c>
      <c r="K7406" s="66"/>
      <c r="M7406" s="66"/>
      <c r="Q7406" s="66"/>
      <c r="S7406" s="6">
        <f t="shared" si="903"/>
        <v>20.426040917869535</v>
      </c>
      <c r="T7406" s="6">
        <f t="shared" si="904"/>
        <v>20.426040917869535</v>
      </c>
      <c r="U7406" s="6">
        <f t="shared" si="905"/>
        <v>25.010999380921376</v>
      </c>
      <c r="V7406" s="6">
        <f t="shared" si="906"/>
        <v>25.010999380921376</v>
      </c>
    </row>
    <row r="7407" spans="1:22">
      <c r="A7407" s="12">
        <f t="shared" si="900"/>
        <v>0</v>
      </c>
      <c r="B7407" t="str">
        <f>YEAR(C7407)&amp;VLOOKUP(MONTH(C7407),lookup!$G$2:$N$13,8)</f>
        <v>2028M07</v>
      </c>
      <c r="C7407" s="7">
        <f t="shared" si="902"/>
        <v>46944</v>
      </c>
      <c r="D7407" s="126">
        <v>0</v>
      </c>
      <c r="E7407">
        <f t="shared" si="910"/>
        <v>0</v>
      </c>
      <c r="F7407" s="126">
        <v>0</v>
      </c>
      <c r="G7407">
        <f t="shared" si="901"/>
        <v>0</v>
      </c>
      <c r="H7407">
        <f t="shared" si="908"/>
        <v>0</v>
      </c>
      <c r="I7407">
        <f t="shared" si="909"/>
        <v>0</v>
      </c>
      <c r="J7407">
        <f t="shared" si="907"/>
        <v>0</v>
      </c>
      <c r="K7407" s="66"/>
      <c r="M7407" s="66"/>
      <c r="Q7407" s="66"/>
      <c r="S7407" s="6">
        <f t="shared" si="903"/>
        <v>20.386676574519651</v>
      </c>
      <c r="T7407" s="6">
        <f t="shared" si="904"/>
        <v>20.386676574519651</v>
      </c>
      <c r="U7407" s="6">
        <f t="shared" si="905"/>
        <v>24.962471891242107</v>
      </c>
      <c r="V7407" s="6">
        <f t="shared" si="906"/>
        <v>24.962471891242107</v>
      </c>
    </row>
    <row r="7408" spans="1:22">
      <c r="A7408" s="12">
        <f t="shared" ref="A7408:A7471" si="911">IF(D7408+D7409=D7408,IF(D7408+D7409&gt;0,1,0),0)</f>
        <v>0</v>
      </c>
      <c r="B7408" t="str">
        <f>YEAR(C7408)&amp;VLOOKUP(MONTH(C7408),lookup!$G$2:$N$13,8)</f>
        <v>2028M07</v>
      </c>
      <c r="C7408" s="7">
        <f t="shared" si="902"/>
        <v>46945</v>
      </c>
      <c r="D7408" s="126">
        <v>0</v>
      </c>
      <c r="E7408">
        <f t="shared" si="910"/>
        <v>0</v>
      </c>
      <c r="F7408" s="126">
        <v>0</v>
      </c>
      <c r="G7408">
        <f t="shared" si="901"/>
        <v>0</v>
      </c>
      <c r="H7408">
        <f t="shared" si="908"/>
        <v>0</v>
      </c>
      <c r="I7408">
        <f t="shared" si="909"/>
        <v>0</v>
      </c>
      <c r="J7408">
        <f t="shared" si="907"/>
        <v>0</v>
      </c>
      <c r="K7408" s="66"/>
      <c r="M7408" s="66"/>
      <c r="Q7408" s="66"/>
      <c r="S7408" s="6">
        <f t="shared" si="903"/>
        <v>20.352996297064973</v>
      </c>
      <c r="T7408" s="6">
        <f t="shared" si="904"/>
        <v>20.352996297064973</v>
      </c>
      <c r="U7408" s="6">
        <f t="shared" si="905"/>
        <v>24.914870338439222</v>
      </c>
      <c r="V7408" s="6">
        <f t="shared" si="906"/>
        <v>24.914870338439222</v>
      </c>
    </row>
    <row r="7409" spans="1:22">
      <c r="A7409" s="12">
        <f t="shared" si="911"/>
        <v>0</v>
      </c>
      <c r="B7409" t="str">
        <f>YEAR(C7409)&amp;VLOOKUP(MONTH(C7409),lookup!$G$2:$N$13,8)</f>
        <v>2028M07</v>
      </c>
      <c r="C7409" s="7">
        <f t="shared" si="902"/>
        <v>46946</v>
      </c>
      <c r="D7409" s="126">
        <v>0</v>
      </c>
      <c r="E7409">
        <f t="shared" si="910"/>
        <v>0</v>
      </c>
      <c r="F7409" s="126">
        <v>0</v>
      </c>
      <c r="G7409">
        <f t="shared" si="901"/>
        <v>0</v>
      </c>
      <c r="H7409">
        <f t="shared" si="908"/>
        <v>0</v>
      </c>
      <c r="I7409">
        <f t="shared" si="909"/>
        <v>0</v>
      </c>
      <c r="J7409">
        <f t="shared" si="907"/>
        <v>0</v>
      </c>
      <c r="K7409" s="66"/>
      <c r="M7409" s="66"/>
      <c r="Q7409" s="66"/>
      <c r="S7409" s="6">
        <f t="shared" si="903"/>
        <v>20.294922603105498</v>
      </c>
      <c r="T7409" s="6">
        <f t="shared" si="904"/>
        <v>20.294922603105498</v>
      </c>
      <c r="U7409" s="6">
        <f t="shared" si="905"/>
        <v>24.837805933895417</v>
      </c>
      <c r="V7409" s="6">
        <f t="shared" si="906"/>
        <v>24.837805933895417</v>
      </c>
    </row>
    <row r="7410" spans="1:22">
      <c r="A7410" s="12">
        <f t="shared" si="911"/>
        <v>0</v>
      </c>
      <c r="B7410" t="str">
        <f>YEAR(C7410)&amp;VLOOKUP(MONTH(C7410),lookup!$G$2:$N$13,8)</f>
        <v>2028M07</v>
      </c>
      <c r="C7410" s="7">
        <f t="shared" si="902"/>
        <v>46947</v>
      </c>
      <c r="D7410" s="126">
        <v>0</v>
      </c>
      <c r="E7410">
        <f t="shared" si="910"/>
        <v>0</v>
      </c>
      <c r="F7410" s="126">
        <v>0</v>
      </c>
      <c r="G7410">
        <f t="shared" si="901"/>
        <v>0</v>
      </c>
      <c r="H7410">
        <f t="shared" si="908"/>
        <v>0</v>
      </c>
      <c r="I7410">
        <f t="shared" si="909"/>
        <v>0</v>
      </c>
      <c r="J7410">
        <f t="shared" si="907"/>
        <v>0</v>
      </c>
      <c r="K7410" s="66"/>
      <c r="M7410" s="66"/>
      <c r="Q7410" s="66"/>
      <c r="S7410" s="6">
        <f t="shared" si="903"/>
        <v>20.262859389060889</v>
      </c>
      <c r="T7410" s="6">
        <f t="shared" si="904"/>
        <v>20.262859389060889</v>
      </c>
      <c r="U7410" s="6">
        <f t="shared" si="905"/>
        <v>24.79496511022672</v>
      </c>
      <c r="V7410" s="6">
        <f t="shared" si="906"/>
        <v>24.79496511022672</v>
      </c>
    </row>
    <row r="7411" spans="1:22">
      <c r="A7411" s="12">
        <f t="shared" si="911"/>
        <v>0</v>
      </c>
      <c r="B7411" t="str">
        <f>YEAR(C7411)&amp;VLOOKUP(MONTH(C7411),lookup!$G$2:$N$13,8)</f>
        <v>2028M07</v>
      </c>
      <c r="C7411" s="7">
        <f t="shared" si="902"/>
        <v>46948</v>
      </c>
      <c r="D7411" s="126">
        <v>0</v>
      </c>
      <c r="E7411">
        <f t="shared" si="910"/>
        <v>0</v>
      </c>
      <c r="F7411" s="126">
        <v>0</v>
      </c>
      <c r="G7411">
        <f t="shared" si="901"/>
        <v>0</v>
      </c>
      <c r="H7411">
        <f t="shared" si="908"/>
        <v>0</v>
      </c>
      <c r="I7411">
        <f t="shared" si="909"/>
        <v>0</v>
      </c>
      <c r="J7411">
        <f t="shared" si="907"/>
        <v>0</v>
      </c>
      <c r="K7411" s="66"/>
      <c r="M7411" s="66"/>
      <c r="Q7411" s="66"/>
      <c r="S7411" s="6">
        <f t="shared" si="903"/>
        <v>20.21477659927907</v>
      </c>
      <c r="T7411" s="6">
        <f t="shared" si="904"/>
        <v>20.21477659927907</v>
      </c>
      <c r="U7411" s="6">
        <f t="shared" si="905"/>
        <v>24.736830467693579</v>
      </c>
      <c r="V7411" s="6">
        <f t="shared" si="906"/>
        <v>24.736830467693579</v>
      </c>
    </row>
    <row r="7412" spans="1:22">
      <c r="A7412" s="12">
        <f t="shared" si="911"/>
        <v>0</v>
      </c>
      <c r="B7412" t="str">
        <f>YEAR(C7412)&amp;VLOOKUP(MONTH(C7412),lookup!$G$2:$N$13,8)</f>
        <v>2028M07</v>
      </c>
      <c r="C7412" s="7">
        <f t="shared" si="902"/>
        <v>46949</v>
      </c>
      <c r="D7412" s="126">
        <v>0</v>
      </c>
      <c r="E7412">
        <f t="shared" si="910"/>
        <v>0</v>
      </c>
      <c r="F7412" s="126">
        <v>0</v>
      </c>
      <c r="G7412">
        <f t="shared" si="901"/>
        <v>0</v>
      </c>
      <c r="H7412">
        <f t="shared" si="908"/>
        <v>0</v>
      </c>
      <c r="I7412">
        <f t="shared" si="909"/>
        <v>0</v>
      </c>
      <c r="J7412">
        <f t="shared" si="907"/>
        <v>0</v>
      </c>
      <c r="K7412" s="66"/>
      <c r="M7412" s="66"/>
      <c r="Q7412" s="66"/>
      <c r="S7412" s="6">
        <f t="shared" si="903"/>
        <v>20.157892427615373</v>
      </c>
      <c r="T7412" s="6">
        <f t="shared" si="904"/>
        <v>20.157892427615373</v>
      </c>
      <c r="U7412" s="6">
        <f t="shared" si="905"/>
        <v>24.658938694884156</v>
      </c>
      <c r="V7412" s="6">
        <f t="shared" si="906"/>
        <v>24.658938694884156</v>
      </c>
    </row>
    <row r="7413" spans="1:22">
      <c r="A7413" s="12">
        <f t="shared" si="911"/>
        <v>0</v>
      </c>
      <c r="B7413" t="str">
        <f>YEAR(C7413)&amp;VLOOKUP(MONTH(C7413),lookup!$G$2:$N$13,8)</f>
        <v>2028M07</v>
      </c>
      <c r="C7413" s="7">
        <f t="shared" si="902"/>
        <v>46950</v>
      </c>
      <c r="D7413" s="126">
        <v>0</v>
      </c>
      <c r="E7413">
        <f t="shared" si="910"/>
        <v>0</v>
      </c>
      <c r="F7413" s="126">
        <v>0</v>
      </c>
      <c r="G7413">
        <f t="shared" si="901"/>
        <v>0</v>
      </c>
      <c r="H7413">
        <f t="shared" si="908"/>
        <v>0</v>
      </c>
      <c r="I7413">
        <f t="shared" si="909"/>
        <v>0</v>
      </c>
      <c r="J7413">
        <f t="shared" si="907"/>
        <v>0</v>
      </c>
      <c r="K7413" s="66"/>
      <c r="M7413" s="66"/>
      <c r="Q7413" s="66"/>
      <c r="S7413" s="6">
        <f t="shared" si="903"/>
        <v>20.099151416148285</v>
      </c>
      <c r="T7413" s="6">
        <f t="shared" si="904"/>
        <v>20.099151416148285</v>
      </c>
      <c r="U7413" s="6">
        <f t="shared" si="905"/>
        <v>24.577712179755981</v>
      </c>
      <c r="V7413" s="6">
        <f t="shared" si="906"/>
        <v>24.577712179755981</v>
      </c>
    </row>
    <row r="7414" spans="1:22">
      <c r="A7414" s="12">
        <f t="shared" si="911"/>
        <v>0</v>
      </c>
      <c r="B7414" t="str">
        <f>YEAR(C7414)&amp;VLOOKUP(MONTH(C7414),lookup!$G$2:$N$13,8)</f>
        <v>2028M07</v>
      </c>
      <c r="C7414" s="7">
        <f t="shared" si="902"/>
        <v>46951</v>
      </c>
      <c r="D7414" s="126">
        <v>0</v>
      </c>
      <c r="E7414">
        <f t="shared" si="910"/>
        <v>0</v>
      </c>
      <c r="F7414" s="126">
        <v>0</v>
      </c>
      <c r="G7414">
        <f t="shared" si="901"/>
        <v>0</v>
      </c>
      <c r="H7414">
        <f t="shared" si="908"/>
        <v>0</v>
      </c>
      <c r="I7414">
        <f t="shared" si="909"/>
        <v>0</v>
      </c>
      <c r="J7414">
        <f t="shared" si="907"/>
        <v>0</v>
      </c>
      <c r="K7414" s="66"/>
      <c r="M7414" s="66"/>
      <c r="Q7414" s="66"/>
      <c r="S7414" s="6">
        <f t="shared" si="903"/>
        <v>20.053360630585622</v>
      </c>
      <c r="T7414" s="6">
        <f t="shared" si="904"/>
        <v>20.053360630585622</v>
      </c>
      <c r="U7414" s="6">
        <f t="shared" si="905"/>
        <v>24.512292939155266</v>
      </c>
      <c r="V7414" s="6">
        <f t="shared" si="906"/>
        <v>24.512292939155266</v>
      </c>
    </row>
    <row r="7415" spans="1:22">
      <c r="A7415" s="12">
        <f t="shared" si="911"/>
        <v>0</v>
      </c>
      <c r="B7415" t="str">
        <f>YEAR(C7415)&amp;VLOOKUP(MONTH(C7415),lookup!$G$2:$N$13,8)</f>
        <v>2028M07</v>
      </c>
      <c r="C7415" s="7">
        <f t="shared" si="902"/>
        <v>46952</v>
      </c>
      <c r="D7415" s="126">
        <v>0</v>
      </c>
      <c r="E7415">
        <f t="shared" si="910"/>
        <v>0</v>
      </c>
      <c r="F7415" s="126">
        <v>0</v>
      </c>
      <c r="G7415">
        <f t="shared" si="901"/>
        <v>0</v>
      </c>
      <c r="H7415">
        <f t="shared" si="908"/>
        <v>0</v>
      </c>
      <c r="I7415">
        <f t="shared" si="909"/>
        <v>0</v>
      </c>
      <c r="J7415">
        <f t="shared" si="907"/>
        <v>0</v>
      </c>
      <c r="K7415" s="66"/>
      <c r="M7415" s="66"/>
      <c r="Q7415" s="66"/>
      <c r="S7415" s="6">
        <f t="shared" si="903"/>
        <v>20.005451896789499</v>
      </c>
      <c r="T7415" s="6">
        <f t="shared" si="904"/>
        <v>20.005451896789499</v>
      </c>
      <c r="U7415" s="6">
        <f t="shared" si="905"/>
        <v>24.444887105069007</v>
      </c>
      <c r="V7415" s="6">
        <f t="shared" si="906"/>
        <v>24.444887105069007</v>
      </c>
    </row>
    <row r="7416" spans="1:22">
      <c r="A7416" s="12">
        <f t="shared" si="911"/>
        <v>0</v>
      </c>
      <c r="B7416" t="str">
        <f>YEAR(C7416)&amp;VLOOKUP(MONTH(C7416),lookup!$G$2:$N$13,8)</f>
        <v>2028M07</v>
      </c>
      <c r="C7416" s="7">
        <f t="shared" si="902"/>
        <v>46953</v>
      </c>
      <c r="D7416" s="126">
        <v>0</v>
      </c>
      <c r="E7416">
        <f t="shared" si="910"/>
        <v>0</v>
      </c>
      <c r="F7416" s="126">
        <v>0</v>
      </c>
      <c r="G7416">
        <f t="shared" si="901"/>
        <v>0</v>
      </c>
      <c r="H7416">
        <f t="shared" si="908"/>
        <v>0</v>
      </c>
      <c r="I7416">
        <f t="shared" si="909"/>
        <v>0</v>
      </c>
      <c r="J7416">
        <f t="shared" si="907"/>
        <v>0</v>
      </c>
      <c r="K7416" s="66"/>
      <c r="M7416" s="66"/>
      <c r="Q7416" s="66"/>
      <c r="S7416" s="6">
        <f t="shared" si="903"/>
        <v>19.971910766933881</v>
      </c>
      <c r="T7416" s="6">
        <f t="shared" si="904"/>
        <v>19.971910766933881</v>
      </c>
      <c r="U7416" s="6">
        <f t="shared" si="905"/>
        <v>24.390366185339662</v>
      </c>
      <c r="V7416" s="6">
        <f t="shared" si="906"/>
        <v>24.390366185339662</v>
      </c>
    </row>
    <row r="7417" spans="1:22">
      <c r="A7417" s="12">
        <f t="shared" si="911"/>
        <v>0</v>
      </c>
      <c r="B7417" t="str">
        <f>YEAR(C7417)&amp;VLOOKUP(MONTH(C7417),lookup!$G$2:$N$13,8)</f>
        <v>2028M07</v>
      </c>
      <c r="C7417" s="7">
        <f t="shared" si="902"/>
        <v>46954</v>
      </c>
      <c r="D7417" s="126">
        <v>0</v>
      </c>
      <c r="E7417">
        <f t="shared" si="910"/>
        <v>0</v>
      </c>
      <c r="F7417" s="126">
        <v>0</v>
      </c>
      <c r="G7417">
        <f t="shared" si="901"/>
        <v>0</v>
      </c>
      <c r="H7417">
        <f t="shared" si="908"/>
        <v>0</v>
      </c>
      <c r="I7417">
        <f t="shared" si="909"/>
        <v>0</v>
      </c>
      <c r="J7417">
        <f t="shared" si="907"/>
        <v>0</v>
      </c>
      <c r="K7417" s="66"/>
      <c r="M7417" s="66"/>
      <c r="Q7417" s="66"/>
      <c r="S7417" s="6">
        <f t="shared" si="903"/>
        <v>19.945423682744398</v>
      </c>
      <c r="T7417" s="6">
        <f t="shared" si="904"/>
        <v>19.945423682744398</v>
      </c>
      <c r="U7417" s="6">
        <f t="shared" si="905"/>
        <v>24.344065338718568</v>
      </c>
      <c r="V7417" s="6">
        <f t="shared" si="906"/>
        <v>24.344065338718568</v>
      </c>
    </row>
    <row r="7418" spans="1:22">
      <c r="A7418" s="12">
        <f t="shared" si="911"/>
        <v>0</v>
      </c>
      <c r="B7418" t="str">
        <f>YEAR(C7418)&amp;VLOOKUP(MONTH(C7418),lookup!$G$2:$N$13,8)</f>
        <v>2028M07</v>
      </c>
      <c r="C7418" s="7">
        <f t="shared" si="902"/>
        <v>46955</v>
      </c>
      <c r="D7418" s="126">
        <v>0</v>
      </c>
      <c r="E7418">
        <f t="shared" si="910"/>
        <v>0</v>
      </c>
      <c r="F7418" s="126">
        <v>0</v>
      </c>
      <c r="G7418">
        <f t="shared" si="901"/>
        <v>0</v>
      </c>
      <c r="H7418">
        <f t="shared" si="908"/>
        <v>0</v>
      </c>
      <c r="I7418">
        <f t="shared" si="909"/>
        <v>0</v>
      </c>
      <c r="J7418">
        <f t="shared" si="907"/>
        <v>0</v>
      </c>
      <c r="K7418" s="66"/>
      <c r="M7418" s="66"/>
      <c r="Q7418" s="66"/>
      <c r="S7418" s="6">
        <f t="shared" si="903"/>
        <v>19.925418773991009</v>
      </c>
      <c r="T7418" s="6">
        <f t="shared" si="904"/>
        <v>19.925418773991009</v>
      </c>
      <c r="U7418" s="6">
        <f t="shared" si="905"/>
        <v>24.310291233259498</v>
      </c>
      <c r="V7418" s="6">
        <f t="shared" si="906"/>
        <v>24.310291233259498</v>
      </c>
    </row>
    <row r="7419" spans="1:22">
      <c r="A7419" s="12">
        <f t="shared" si="911"/>
        <v>0</v>
      </c>
      <c r="B7419" t="str">
        <f>YEAR(C7419)&amp;VLOOKUP(MONTH(C7419),lookup!$G$2:$N$13,8)</f>
        <v>2028M07</v>
      </c>
      <c r="C7419" s="7">
        <f t="shared" si="902"/>
        <v>46956</v>
      </c>
      <c r="D7419" s="126">
        <v>0</v>
      </c>
      <c r="E7419">
        <f t="shared" si="910"/>
        <v>0</v>
      </c>
      <c r="F7419" s="126">
        <v>0</v>
      </c>
      <c r="G7419">
        <f t="shared" si="901"/>
        <v>0</v>
      </c>
      <c r="H7419">
        <f t="shared" si="908"/>
        <v>0</v>
      </c>
      <c r="I7419">
        <f t="shared" si="909"/>
        <v>0</v>
      </c>
      <c r="J7419">
        <f t="shared" si="907"/>
        <v>0</v>
      </c>
      <c r="K7419" s="66"/>
      <c r="M7419" s="66"/>
      <c r="Q7419" s="66"/>
      <c r="S7419" s="6">
        <f t="shared" si="903"/>
        <v>19.902670626331904</v>
      </c>
      <c r="T7419" s="6">
        <f t="shared" si="904"/>
        <v>19.902670626331904</v>
      </c>
      <c r="U7419" s="6">
        <f t="shared" si="905"/>
        <v>24.27095728761919</v>
      </c>
      <c r="V7419" s="6">
        <f t="shared" si="906"/>
        <v>24.27095728761919</v>
      </c>
    </row>
    <row r="7420" spans="1:22">
      <c r="A7420" s="12">
        <f t="shared" si="911"/>
        <v>0</v>
      </c>
      <c r="B7420" t="str">
        <f>YEAR(C7420)&amp;VLOOKUP(MONTH(C7420),lookup!$G$2:$N$13,8)</f>
        <v>2028M07</v>
      </c>
      <c r="C7420" s="7">
        <f t="shared" si="902"/>
        <v>46957</v>
      </c>
      <c r="D7420" s="126">
        <v>0</v>
      </c>
      <c r="E7420">
        <f t="shared" si="910"/>
        <v>0</v>
      </c>
      <c r="F7420" s="126">
        <v>0</v>
      </c>
      <c r="G7420">
        <f t="shared" si="901"/>
        <v>0</v>
      </c>
      <c r="H7420">
        <f t="shared" si="908"/>
        <v>0</v>
      </c>
      <c r="I7420">
        <f t="shared" si="909"/>
        <v>0</v>
      </c>
      <c r="J7420">
        <f t="shared" si="907"/>
        <v>0</v>
      </c>
      <c r="K7420" s="66"/>
      <c r="M7420" s="66"/>
      <c r="Q7420" s="66"/>
      <c r="S7420" s="6">
        <f t="shared" si="903"/>
        <v>19.885120239192851</v>
      </c>
      <c r="T7420" s="6">
        <f t="shared" si="904"/>
        <v>19.885120239192851</v>
      </c>
      <c r="U7420" s="6">
        <f t="shared" si="905"/>
        <v>24.236497979565648</v>
      </c>
      <c r="V7420" s="6">
        <f t="shared" si="906"/>
        <v>24.236497979565648</v>
      </c>
    </row>
    <row r="7421" spans="1:22">
      <c r="A7421" s="12">
        <f t="shared" si="911"/>
        <v>0</v>
      </c>
      <c r="B7421" t="str">
        <f>YEAR(C7421)&amp;VLOOKUP(MONTH(C7421),lookup!$G$2:$N$13,8)</f>
        <v>2028M07</v>
      </c>
      <c r="C7421" s="7">
        <f t="shared" si="902"/>
        <v>46958</v>
      </c>
      <c r="D7421" s="126">
        <v>0</v>
      </c>
      <c r="E7421">
        <f t="shared" si="910"/>
        <v>0</v>
      </c>
      <c r="F7421" s="126">
        <v>0</v>
      </c>
      <c r="G7421">
        <f t="shared" si="901"/>
        <v>0</v>
      </c>
      <c r="H7421">
        <f t="shared" si="908"/>
        <v>0</v>
      </c>
      <c r="I7421">
        <f t="shared" si="909"/>
        <v>0</v>
      </c>
      <c r="J7421">
        <f t="shared" si="907"/>
        <v>0</v>
      </c>
      <c r="K7421" s="66"/>
      <c r="M7421" s="66"/>
      <c r="Q7421" s="66"/>
      <c r="S7421" s="6">
        <f t="shared" si="903"/>
        <v>19.852795169038579</v>
      </c>
      <c r="T7421" s="6">
        <f t="shared" si="904"/>
        <v>19.852795169038579</v>
      </c>
      <c r="U7421" s="6">
        <f t="shared" si="905"/>
        <v>24.186533857235855</v>
      </c>
      <c r="V7421" s="6">
        <f t="shared" si="906"/>
        <v>24.186533857235855</v>
      </c>
    </row>
    <row r="7422" spans="1:22">
      <c r="A7422" s="12">
        <f t="shared" si="911"/>
        <v>0</v>
      </c>
      <c r="B7422" t="str">
        <f>YEAR(C7422)&amp;VLOOKUP(MONTH(C7422),lookup!$G$2:$N$13,8)</f>
        <v>2028M07</v>
      </c>
      <c r="C7422" s="7">
        <f t="shared" si="902"/>
        <v>46959</v>
      </c>
      <c r="D7422" s="126">
        <v>0</v>
      </c>
      <c r="E7422">
        <f t="shared" si="910"/>
        <v>0</v>
      </c>
      <c r="F7422" s="126">
        <v>0</v>
      </c>
      <c r="G7422">
        <f t="shared" si="901"/>
        <v>0</v>
      </c>
      <c r="H7422">
        <f t="shared" si="908"/>
        <v>0</v>
      </c>
      <c r="I7422">
        <f t="shared" si="909"/>
        <v>0</v>
      </c>
      <c r="J7422">
        <f t="shared" si="907"/>
        <v>0</v>
      </c>
      <c r="K7422" s="66"/>
      <c r="M7422" s="66"/>
      <c r="Q7422" s="66"/>
      <c r="S7422" s="6">
        <f t="shared" si="903"/>
        <v>19.83447519541382</v>
      </c>
      <c r="T7422" s="6">
        <f t="shared" si="904"/>
        <v>19.83447519541382</v>
      </c>
      <c r="U7422" s="6">
        <f t="shared" si="905"/>
        <v>24.150112842165566</v>
      </c>
      <c r="V7422" s="6">
        <f t="shared" si="906"/>
        <v>24.150112842165566</v>
      </c>
    </row>
    <row r="7423" spans="1:22">
      <c r="A7423" s="12">
        <f t="shared" si="911"/>
        <v>0</v>
      </c>
      <c r="B7423" t="str">
        <f>YEAR(C7423)&amp;VLOOKUP(MONTH(C7423),lookup!$G$2:$N$13,8)</f>
        <v>2028M07</v>
      </c>
      <c r="C7423" s="7">
        <f t="shared" si="902"/>
        <v>46960</v>
      </c>
      <c r="D7423" s="126">
        <v>0</v>
      </c>
      <c r="E7423">
        <f t="shared" si="910"/>
        <v>0</v>
      </c>
      <c r="F7423" s="126">
        <v>0</v>
      </c>
      <c r="G7423">
        <f t="shared" si="901"/>
        <v>0</v>
      </c>
      <c r="H7423">
        <f t="shared" si="908"/>
        <v>0</v>
      </c>
      <c r="I7423">
        <f t="shared" si="909"/>
        <v>0</v>
      </c>
      <c r="J7423">
        <f t="shared" si="907"/>
        <v>0</v>
      </c>
      <c r="K7423" s="66"/>
      <c r="M7423" s="66"/>
      <c r="Q7423" s="66"/>
      <c r="S7423" s="6">
        <f t="shared" si="903"/>
        <v>19.810047639975092</v>
      </c>
      <c r="T7423" s="6">
        <f t="shared" si="904"/>
        <v>19.810047639975092</v>
      </c>
      <c r="U7423" s="6">
        <f t="shared" si="905"/>
        <v>24.112404368164842</v>
      </c>
      <c r="V7423" s="6">
        <f t="shared" si="906"/>
        <v>24.112404368164842</v>
      </c>
    </row>
    <row r="7424" spans="1:22">
      <c r="A7424" s="12">
        <f t="shared" si="911"/>
        <v>0</v>
      </c>
      <c r="B7424" t="str">
        <f>YEAR(C7424)&amp;VLOOKUP(MONTH(C7424),lookup!$G$2:$N$13,8)</f>
        <v>2028M07</v>
      </c>
      <c r="C7424" s="7">
        <f t="shared" si="902"/>
        <v>46961</v>
      </c>
      <c r="D7424" s="126">
        <v>0</v>
      </c>
      <c r="E7424">
        <f t="shared" si="910"/>
        <v>0</v>
      </c>
      <c r="F7424" s="126">
        <v>0</v>
      </c>
      <c r="G7424">
        <f t="shared" si="901"/>
        <v>0</v>
      </c>
      <c r="H7424">
        <f t="shared" si="908"/>
        <v>0</v>
      </c>
      <c r="I7424">
        <f t="shared" si="909"/>
        <v>0</v>
      </c>
      <c r="J7424">
        <f t="shared" si="907"/>
        <v>0</v>
      </c>
      <c r="K7424" s="66"/>
      <c r="M7424" s="66"/>
      <c r="Q7424" s="66"/>
      <c r="S7424" s="6">
        <f t="shared" si="903"/>
        <v>19.798846527160663</v>
      </c>
      <c r="T7424" s="6">
        <f t="shared" si="904"/>
        <v>19.798846527160663</v>
      </c>
      <c r="U7424" s="6">
        <f t="shared" si="905"/>
        <v>24.080554427255983</v>
      </c>
      <c r="V7424" s="6">
        <f t="shared" si="906"/>
        <v>24.080554427255983</v>
      </c>
    </row>
    <row r="7425" spans="1:22">
      <c r="A7425" s="12">
        <f t="shared" si="911"/>
        <v>0</v>
      </c>
      <c r="B7425" t="str">
        <f>YEAR(C7425)&amp;VLOOKUP(MONTH(C7425),lookup!$G$2:$N$13,8)</f>
        <v>2028M07</v>
      </c>
      <c r="C7425" s="7">
        <f t="shared" si="902"/>
        <v>46962</v>
      </c>
      <c r="D7425" s="126">
        <v>0</v>
      </c>
      <c r="E7425">
        <f t="shared" si="910"/>
        <v>0</v>
      </c>
      <c r="F7425" s="126">
        <v>0</v>
      </c>
      <c r="G7425">
        <f t="shared" si="901"/>
        <v>0</v>
      </c>
      <c r="H7425">
        <f t="shared" si="908"/>
        <v>0</v>
      </c>
      <c r="I7425">
        <f t="shared" si="909"/>
        <v>0</v>
      </c>
      <c r="J7425">
        <f t="shared" si="907"/>
        <v>0</v>
      </c>
      <c r="K7425" s="66"/>
      <c r="M7425" s="66"/>
      <c r="Q7425" s="66"/>
      <c r="S7425" s="6">
        <f t="shared" si="903"/>
        <v>19.776513146769194</v>
      </c>
      <c r="T7425" s="6">
        <f t="shared" si="904"/>
        <v>19.776513146769194</v>
      </c>
      <c r="U7425" s="6">
        <f t="shared" si="905"/>
        <v>24.040034693427799</v>
      </c>
      <c r="V7425" s="6">
        <f t="shared" si="906"/>
        <v>24.040034693427799</v>
      </c>
    </row>
    <row r="7426" spans="1:22">
      <c r="A7426" s="12">
        <f t="shared" si="911"/>
        <v>0</v>
      </c>
      <c r="B7426" t="str">
        <f>YEAR(C7426)&amp;VLOOKUP(MONTH(C7426),lookup!$G$2:$N$13,8)</f>
        <v>2028M07</v>
      </c>
      <c r="C7426" s="7">
        <f t="shared" si="902"/>
        <v>46963</v>
      </c>
      <c r="D7426" s="126">
        <v>0</v>
      </c>
      <c r="E7426">
        <f t="shared" si="910"/>
        <v>0</v>
      </c>
      <c r="F7426" s="126">
        <v>0</v>
      </c>
      <c r="G7426">
        <f t="shared" si="901"/>
        <v>0</v>
      </c>
      <c r="H7426">
        <f t="shared" si="908"/>
        <v>0</v>
      </c>
      <c r="I7426">
        <f t="shared" si="909"/>
        <v>0</v>
      </c>
      <c r="J7426">
        <f t="shared" si="907"/>
        <v>0</v>
      </c>
      <c r="K7426" s="66"/>
      <c r="M7426" s="66"/>
      <c r="Q7426" s="66"/>
      <c r="S7426" s="6">
        <f t="shared" si="903"/>
        <v>19.755488829928684</v>
      </c>
      <c r="T7426" s="6">
        <f t="shared" si="904"/>
        <v>19.755488829928684</v>
      </c>
      <c r="U7426" s="6">
        <f t="shared" si="905"/>
        <v>23.996803912329067</v>
      </c>
      <c r="V7426" s="6">
        <f t="shared" si="906"/>
        <v>23.996803912329067</v>
      </c>
    </row>
    <row r="7427" spans="1:22">
      <c r="A7427" s="12">
        <f t="shared" si="911"/>
        <v>0</v>
      </c>
      <c r="B7427" t="str">
        <f>YEAR(C7427)&amp;VLOOKUP(MONTH(C7427),lookup!$G$2:$N$13,8)</f>
        <v>2028M07</v>
      </c>
      <c r="C7427" s="7">
        <f t="shared" si="902"/>
        <v>46964</v>
      </c>
      <c r="D7427" s="126">
        <v>0</v>
      </c>
      <c r="E7427">
        <f t="shared" si="910"/>
        <v>0</v>
      </c>
      <c r="F7427" s="126">
        <v>0</v>
      </c>
      <c r="G7427">
        <f t="shared" si="901"/>
        <v>0</v>
      </c>
      <c r="H7427">
        <f t="shared" si="908"/>
        <v>0</v>
      </c>
      <c r="I7427">
        <f t="shared" si="909"/>
        <v>0</v>
      </c>
      <c r="J7427">
        <f t="shared" si="907"/>
        <v>0</v>
      </c>
      <c r="K7427" s="66"/>
      <c r="M7427" s="66"/>
      <c r="Q7427" s="66"/>
      <c r="S7427" s="6">
        <f t="shared" si="903"/>
        <v>19.756084522816007</v>
      </c>
      <c r="T7427" s="6">
        <f t="shared" si="904"/>
        <v>19.756084522816007</v>
      </c>
      <c r="U7427" s="6">
        <f t="shared" si="905"/>
        <v>23.986281596172503</v>
      </c>
      <c r="V7427" s="6">
        <f t="shared" si="906"/>
        <v>23.986281596172503</v>
      </c>
    </row>
    <row r="7428" spans="1:22">
      <c r="A7428" s="12">
        <f t="shared" si="911"/>
        <v>0</v>
      </c>
      <c r="B7428" t="str">
        <f>YEAR(C7428)&amp;VLOOKUP(MONTH(C7428),lookup!$G$2:$N$13,8)</f>
        <v>2028M07</v>
      </c>
      <c r="C7428" s="7">
        <f t="shared" si="902"/>
        <v>46965</v>
      </c>
      <c r="D7428" s="126">
        <v>0</v>
      </c>
      <c r="E7428">
        <f t="shared" si="910"/>
        <v>0</v>
      </c>
      <c r="F7428" s="126">
        <v>0</v>
      </c>
      <c r="G7428">
        <f t="shared" si="901"/>
        <v>0</v>
      </c>
      <c r="H7428">
        <f t="shared" si="908"/>
        <v>0</v>
      </c>
      <c r="I7428">
        <f t="shared" si="909"/>
        <v>0</v>
      </c>
      <c r="J7428">
        <f t="shared" si="907"/>
        <v>0</v>
      </c>
      <c r="K7428" s="66"/>
      <c r="M7428" s="66"/>
      <c r="Q7428" s="66"/>
      <c r="S7428" s="6">
        <f t="shared" si="903"/>
        <v>19.740658513994685</v>
      </c>
      <c r="T7428" s="6">
        <f t="shared" si="904"/>
        <v>19.740658513994685</v>
      </c>
      <c r="U7428" s="6">
        <f t="shared" si="905"/>
        <v>23.951844428010752</v>
      </c>
      <c r="V7428" s="6">
        <f t="shared" si="906"/>
        <v>23.951844428010752</v>
      </c>
    </row>
    <row r="7429" spans="1:22">
      <c r="A7429" s="12">
        <f t="shared" si="911"/>
        <v>0</v>
      </c>
      <c r="B7429" t="str">
        <f>YEAR(C7429)&amp;VLOOKUP(MONTH(C7429),lookup!$G$2:$N$13,8)</f>
        <v>2028M08</v>
      </c>
      <c r="C7429" s="7">
        <f t="shared" si="902"/>
        <v>46966</v>
      </c>
      <c r="D7429" s="126">
        <v>0</v>
      </c>
      <c r="E7429">
        <f t="shared" si="910"/>
        <v>0</v>
      </c>
      <c r="F7429" s="126">
        <v>0</v>
      </c>
      <c r="G7429">
        <f t="shared" si="901"/>
        <v>0</v>
      </c>
      <c r="H7429">
        <f t="shared" si="908"/>
        <v>0</v>
      </c>
      <c r="I7429">
        <f t="shared" si="909"/>
        <v>0</v>
      </c>
      <c r="J7429">
        <f t="shared" si="907"/>
        <v>0</v>
      </c>
      <c r="K7429" s="66"/>
      <c r="M7429" s="66"/>
      <c r="Q7429" s="66"/>
      <c r="S7429" s="6">
        <f t="shared" si="903"/>
        <v>19.732974373821104</v>
      </c>
      <c r="T7429" s="6">
        <f t="shared" si="904"/>
        <v>19.732974373821104</v>
      </c>
      <c r="U7429" s="6">
        <f t="shared" si="905"/>
        <v>23.93243330277182</v>
      </c>
      <c r="V7429" s="6">
        <f t="shared" si="906"/>
        <v>23.93243330277182</v>
      </c>
    </row>
    <row r="7430" spans="1:22">
      <c r="A7430" s="12">
        <f t="shared" si="911"/>
        <v>0</v>
      </c>
      <c r="B7430" t="str">
        <f>YEAR(C7430)&amp;VLOOKUP(MONTH(C7430),lookup!$G$2:$N$13,8)</f>
        <v>2028M08</v>
      </c>
      <c r="C7430" s="7">
        <f t="shared" si="902"/>
        <v>46967</v>
      </c>
      <c r="D7430" s="126">
        <v>0</v>
      </c>
      <c r="E7430">
        <f t="shared" si="910"/>
        <v>0</v>
      </c>
      <c r="F7430" s="126">
        <v>0</v>
      </c>
      <c r="G7430">
        <f t="shared" si="901"/>
        <v>0</v>
      </c>
      <c r="H7430">
        <f t="shared" si="908"/>
        <v>0</v>
      </c>
      <c r="I7430">
        <f t="shared" si="909"/>
        <v>0</v>
      </c>
      <c r="J7430">
        <f t="shared" si="907"/>
        <v>0</v>
      </c>
      <c r="K7430" s="66"/>
      <c r="M7430" s="66"/>
      <c r="Q7430" s="66"/>
      <c r="S7430" s="6">
        <f t="shared" si="903"/>
        <v>19.694740906058119</v>
      </c>
      <c r="T7430" s="6">
        <f t="shared" si="904"/>
        <v>19.694740906058119</v>
      </c>
      <c r="U7430" s="6">
        <f t="shared" si="905"/>
        <v>23.88512706409022</v>
      </c>
      <c r="V7430" s="6">
        <f t="shared" si="906"/>
        <v>23.88512706409022</v>
      </c>
    </row>
    <row r="7431" spans="1:22">
      <c r="A7431" s="12">
        <f t="shared" si="911"/>
        <v>0</v>
      </c>
      <c r="B7431" t="str">
        <f>YEAR(C7431)&amp;VLOOKUP(MONTH(C7431),lookup!$G$2:$N$13,8)</f>
        <v>2028M08</v>
      </c>
      <c r="C7431" s="7">
        <f t="shared" si="902"/>
        <v>46968</v>
      </c>
      <c r="D7431" s="126">
        <v>0</v>
      </c>
      <c r="E7431">
        <f t="shared" si="910"/>
        <v>0</v>
      </c>
      <c r="F7431" s="126">
        <v>0</v>
      </c>
      <c r="G7431">
        <f t="shared" si="901"/>
        <v>0</v>
      </c>
      <c r="H7431">
        <f t="shared" si="908"/>
        <v>0</v>
      </c>
      <c r="I7431">
        <f t="shared" si="909"/>
        <v>0</v>
      </c>
      <c r="J7431">
        <f t="shared" si="907"/>
        <v>0</v>
      </c>
      <c r="K7431" s="66"/>
      <c r="M7431" s="66"/>
      <c r="Q7431" s="66"/>
      <c r="S7431" s="6">
        <f t="shared" si="903"/>
        <v>19.682796703447277</v>
      </c>
      <c r="T7431" s="6">
        <f t="shared" si="904"/>
        <v>19.682796703447277</v>
      </c>
      <c r="U7431" s="6">
        <f t="shared" si="905"/>
        <v>23.859583915137407</v>
      </c>
      <c r="V7431" s="6">
        <f t="shared" si="906"/>
        <v>23.859583915137407</v>
      </c>
    </row>
    <row r="7432" spans="1:22">
      <c r="A7432" s="12">
        <f t="shared" si="911"/>
        <v>0</v>
      </c>
      <c r="B7432" t="str">
        <f>YEAR(C7432)&amp;VLOOKUP(MONTH(C7432),lookup!$G$2:$N$13,8)</f>
        <v>2028M08</v>
      </c>
      <c r="C7432" s="7">
        <f t="shared" si="902"/>
        <v>46969</v>
      </c>
      <c r="D7432" s="126">
        <v>0</v>
      </c>
      <c r="E7432">
        <f t="shared" si="910"/>
        <v>0</v>
      </c>
      <c r="F7432" s="126">
        <v>0</v>
      </c>
      <c r="G7432">
        <f t="shared" ref="G7432:G7493" si="912">AVERAGE(SUM(F7425:F7432)/8,SUM(F7427:F7432)/6)</f>
        <v>0</v>
      </c>
      <c r="H7432">
        <f t="shared" si="908"/>
        <v>0</v>
      </c>
      <c r="I7432">
        <f t="shared" si="909"/>
        <v>0</v>
      </c>
      <c r="J7432">
        <f t="shared" si="907"/>
        <v>0</v>
      </c>
      <c r="K7432" s="66"/>
      <c r="M7432" s="66"/>
      <c r="Q7432" s="66"/>
      <c r="S7432" s="6">
        <f t="shared" si="903"/>
        <v>19.642628870564074</v>
      </c>
      <c r="T7432" s="6">
        <f t="shared" si="904"/>
        <v>19.642628870564074</v>
      </c>
      <c r="U7432" s="6">
        <f t="shared" si="905"/>
        <v>23.810230203127105</v>
      </c>
      <c r="V7432" s="6">
        <f t="shared" si="906"/>
        <v>23.810230203127105</v>
      </c>
    </row>
    <row r="7433" spans="1:22">
      <c r="A7433" s="12">
        <f t="shared" si="911"/>
        <v>0</v>
      </c>
      <c r="B7433" t="str">
        <f>YEAR(C7433)&amp;VLOOKUP(MONTH(C7433),lookup!$G$2:$N$13,8)</f>
        <v>2028M08</v>
      </c>
      <c r="C7433" s="7">
        <f t="shared" si="902"/>
        <v>46970</v>
      </c>
      <c r="D7433" s="126">
        <v>0</v>
      </c>
      <c r="E7433">
        <f t="shared" si="910"/>
        <v>0</v>
      </c>
      <c r="F7433" s="126">
        <v>0</v>
      </c>
      <c r="G7433">
        <f t="shared" si="912"/>
        <v>0</v>
      </c>
      <c r="H7433">
        <f t="shared" si="908"/>
        <v>0</v>
      </c>
      <c r="I7433">
        <f t="shared" si="909"/>
        <v>0</v>
      </c>
      <c r="J7433">
        <f t="shared" si="907"/>
        <v>0</v>
      </c>
      <c r="K7433" s="66"/>
      <c r="M7433" s="66"/>
      <c r="Q7433" s="66"/>
      <c r="S7433" s="6">
        <f t="shared" si="903"/>
        <v>19.607805179893443</v>
      </c>
      <c r="T7433" s="6">
        <f t="shared" si="904"/>
        <v>19.607805179893443</v>
      </c>
      <c r="U7433" s="6">
        <f t="shared" si="905"/>
        <v>23.760934466670456</v>
      </c>
      <c r="V7433" s="6">
        <f t="shared" si="906"/>
        <v>23.760934466670456</v>
      </c>
    </row>
    <row r="7434" spans="1:22">
      <c r="A7434" s="12">
        <f t="shared" si="911"/>
        <v>0</v>
      </c>
      <c r="B7434" t="str">
        <f>YEAR(C7434)&amp;VLOOKUP(MONTH(C7434),lookup!$G$2:$N$13,8)</f>
        <v>2028M08</v>
      </c>
      <c r="C7434" s="7">
        <f t="shared" si="902"/>
        <v>46971</v>
      </c>
      <c r="D7434" s="126">
        <v>0</v>
      </c>
      <c r="E7434">
        <f t="shared" si="910"/>
        <v>0</v>
      </c>
      <c r="F7434" s="126">
        <v>0</v>
      </c>
      <c r="G7434">
        <f t="shared" si="912"/>
        <v>0</v>
      </c>
      <c r="H7434">
        <f t="shared" si="908"/>
        <v>0</v>
      </c>
      <c r="I7434">
        <f t="shared" si="909"/>
        <v>0</v>
      </c>
      <c r="J7434">
        <f t="shared" si="907"/>
        <v>0</v>
      </c>
      <c r="K7434" s="66"/>
      <c r="M7434" s="66"/>
      <c r="Q7434" s="66"/>
      <c r="S7434" s="6">
        <f t="shared" si="903"/>
        <v>19.571181496864728</v>
      </c>
      <c r="T7434" s="6">
        <f t="shared" si="904"/>
        <v>19.571181496864728</v>
      </c>
      <c r="U7434" s="6">
        <f t="shared" si="905"/>
        <v>23.713099009987236</v>
      </c>
      <c r="V7434" s="6">
        <f t="shared" si="906"/>
        <v>23.713099009987236</v>
      </c>
    </row>
    <row r="7435" spans="1:22">
      <c r="A7435" s="12">
        <f t="shared" si="911"/>
        <v>0</v>
      </c>
      <c r="B7435" t="str">
        <f>YEAR(C7435)&amp;VLOOKUP(MONTH(C7435),lookup!$G$2:$N$13,8)</f>
        <v>2028M08</v>
      </c>
      <c r="C7435" s="7">
        <f t="shared" si="902"/>
        <v>46972</v>
      </c>
      <c r="D7435" s="126">
        <v>0</v>
      </c>
      <c r="E7435">
        <f t="shared" si="910"/>
        <v>0</v>
      </c>
      <c r="F7435" s="126">
        <v>0</v>
      </c>
      <c r="G7435">
        <f t="shared" si="912"/>
        <v>0</v>
      </c>
      <c r="H7435">
        <f t="shared" si="908"/>
        <v>0</v>
      </c>
      <c r="I7435">
        <f t="shared" si="909"/>
        <v>0</v>
      </c>
      <c r="J7435">
        <f t="shared" si="907"/>
        <v>0</v>
      </c>
      <c r="K7435" s="66"/>
      <c r="M7435" s="66"/>
      <c r="Q7435" s="66"/>
      <c r="S7435" s="6">
        <f t="shared" si="903"/>
        <v>19.551865361699463</v>
      </c>
      <c r="T7435" s="6">
        <f t="shared" si="904"/>
        <v>19.551865361699463</v>
      </c>
      <c r="U7435" s="6">
        <f t="shared" si="905"/>
        <v>23.675284015476571</v>
      </c>
      <c r="V7435" s="6">
        <f t="shared" si="906"/>
        <v>23.675284015476571</v>
      </c>
    </row>
    <row r="7436" spans="1:22">
      <c r="A7436" s="12">
        <f t="shared" si="911"/>
        <v>0</v>
      </c>
      <c r="B7436" t="str">
        <f>YEAR(C7436)&amp;VLOOKUP(MONTH(C7436),lookup!$G$2:$N$13,8)</f>
        <v>2028M08</v>
      </c>
      <c r="C7436" s="7">
        <f t="shared" ref="C7436:C7499" si="913">C7435+1</f>
        <v>46973</v>
      </c>
      <c r="D7436" s="126">
        <v>0</v>
      </c>
      <c r="E7436">
        <f t="shared" si="910"/>
        <v>0</v>
      </c>
      <c r="F7436" s="126">
        <v>0</v>
      </c>
      <c r="G7436">
        <f t="shared" si="912"/>
        <v>0</v>
      </c>
      <c r="H7436">
        <f t="shared" si="908"/>
        <v>0</v>
      </c>
      <c r="I7436">
        <f t="shared" si="909"/>
        <v>0</v>
      </c>
      <c r="J7436">
        <f t="shared" si="907"/>
        <v>0</v>
      </c>
      <c r="K7436" s="66"/>
      <c r="M7436" s="66"/>
      <c r="Q7436" s="66"/>
      <c r="S7436" s="6">
        <f t="shared" si="903"/>
        <v>19.526648147275548</v>
      </c>
      <c r="T7436" s="6">
        <f t="shared" si="904"/>
        <v>19.526648147275548</v>
      </c>
      <c r="U7436" s="6">
        <f t="shared" si="905"/>
        <v>23.633519347237677</v>
      </c>
      <c r="V7436" s="6">
        <f t="shared" si="906"/>
        <v>23.633519347237677</v>
      </c>
    </row>
    <row r="7437" spans="1:22">
      <c r="A7437" s="12">
        <f t="shared" si="911"/>
        <v>0</v>
      </c>
      <c r="B7437" t="str">
        <f>YEAR(C7437)&amp;VLOOKUP(MONTH(C7437),lookup!$G$2:$N$13,8)</f>
        <v>2028M08</v>
      </c>
      <c r="C7437" s="7">
        <f t="shared" si="913"/>
        <v>46974</v>
      </c>
      <c r="D7437" s="126">
        <v>0</v>
      </c>
      <c r="E7437">
        <f t="shared" si="910"/>
        <v>0</v>
      </c>
      <c r="F7437" s="126">
        <v>0</v>
      </c>
      <c r="G7437">
        <f t="shared" si="912"/>
        <v>0</v>
      </c>
      <c r="H7437">
        <f t="shared" si="908"/>
        <v>0</v>
      </c>
      <c r="I7437">
        <f t="shared" si="909"/>
        <v>0</v>
      </c>
      <c r="J7437">
        <f t="shared" si="907"/>
        <v>0</v>
      </c>
      <c r="K7437" s="66"/>
      <c r="M7437" s="66"/>
      <c r="Q7437" s="66"/>
      <c r="S7437" s="6">
        <f t="shared" si="903"/>
        <v>19.517957510339699</v>
      </c>
      <c r="T7437" s="6">
        <f t="shared" si="904"/>
        <v>19.517957510339699</v>
      </c>
      <c r="U7437" s="6">
        <f t="shared" si="905"/>
        <v>23.607152641593434</v>
      </c>
      <c r="V7437" s="6">
        <f t="shared" si="906"/>
        <v>23.607152641593434</v>
      </c>
    </row>
    <row r="7438" spans="1:22">
      <c r="A7438" s="12">
        <f t="shared" si="911"/>
        <v>0</v>
      </c>
      <c r="B7438" t="str">
        <f>YEAR(C7438)&amp;VLOOKUP(MONTH(C7438),lookup!$G$2:$N$13,8)</f>
        <v>2028M08</v>
      </c>
      <c r="C7438" s="7">
        <f t="shared" si="913"/>
        <v>46975</v>
      </c>
      <c r="D7438" s="126">
        <v>0</v>
      </c>
      <c r="E7438">
        <f t="shared" si="910"/>
        <v>0</v>
      </c>
      <c r="F7438" s="126">
        <v>0</v>
      </c>
      <c r="G7438">
        <f t="shared" si="912"/>
        <v>0</v>
      </c>
      <c r="H7438">
        <f t="shared" si="908"/>
        <v>0</v>
      </c>
      <c r="I7438">
        <f t="shared" si="909"/>
        <v>0</v>
      </c>
      <c r="J7438">
        <f t="shared" si="907"/>
        <v>0</v>
      </c>
      <c r="K7438" s="66"/>
      <c r="M7438" s="66"/>
      <c r="Q7438" s="66"/>
      <c r="S7438" s="6">
        <f t="shared" si="903"/>
        <v>19.526291694514885</v>
      </c>
      <c r="T7438" s="6">
        <f t="shared" si="904"/>
        <v>19.526291694514885</v>
      </c>
      <c r="U7438" s="6">
        <f t="shared" si="905"/>
        <v>23.598075567335865</v>
      </c>
      <c r="V7438" s="6">
        <f t="shared" si="906"/>
        <v>23.598075567335865</v>
      </c>
    </row>
    <row r="7439" spans="1:22">
      <c r="A7439" s="12">
        <f t="shared" si="911"/>
        <v>0</v>
      </c>
      <c r="B7439" t="str">
        <f>YEAR(C7439)&amp;VLOOKUP(MONTH(C7439),lookup!$G$2:$N$13,8)</f>
        <v>2028M08</v>
      </c>
      <c r="C7439" s="7">
        <f t="shared" si="913"/>
        <v>46976</v>
      </c>
      <c r="D7439" s="126">
        <v>0</v>
      </c>
      <c r="E7439">
        <f t="shared" si="910"/>
        <v>0</v>
      </c>
      <c r="F7439" s="126">
        <v>0</v>
      </c>
      <c r="G7439">
        <f t="shared" si="912"/>
        <v>0</v>
      </c>
      <c r="H7439">
        <f t="shared" si="908"/>
        <v>0</v>
      </c>
      <c r="I7439">
        <f t="shared" si="909"/>
        <v>0</v>
      </c>
      <c r="J7439">
        <f t="shared" si="907"/>
        <v>0</v>
      </c>
      <c r="K7439" s="66"/>
      <c r="M7439" s="66"/>
      <c r="Q7439" s="66"/>
      <c r="S7439" s="6">
        <f t="shared" si="903"/>
        <v>19.53276851005193</v>
      </c>
      <c r="T7439" s="6">
        <f t="shared" si="904"/>
        <v>19.53276851005193</v>
      </c>
      <c r="U7439" s="6">
        <f t="shared" si="905"/>
        <v>23.593023659596973</v>
      </c>
      <c r="V7439" s="6">
        <f t="shared" si="906"/>
        <v>23.593023659596973</v>
      </c>
    </row>
    <row r="7440" spans="1:22">
      <c r="A7440" s="12">
        <f t="shared" si="911"/>
        <v>0</v>
      </c>
      <c r="B7440" t="str">
        <f>YEAR(C7440)&amp;VLOOKUP(MONTH(C7440),lookup!$G$2:$N$13,8)</f>
        <v>2028M08</v>
      </c>
      <c r="C7440" s="7">
        <f t="shared" si="913"/>
        <v>46977</v>
      </c>
      <c r="D7440" s="126">
        <v>0</v>
      </c>
      <c r="E7440">
        <f t="shared" si="910"/>
        <v>0</v>
      </c>
      <c r="F7440" s="126">
        <v>0</v>
      </c>
      <c r="G7440">
        <f t="shared" si="912"/>
        <v>0</v>
      </c>
      <c r="H7440">
        <f t="shared" si="908"/>
        <v>0</v>
      </c>
      <c r="I7440">
        <f t="shared" si="909"/>
        <v>0</v>
      </c>
      <c r="J7440">
        <f t="shared" si="907"/>
        <v>0</v>
      </c>
      <c r="K7440" s="66"/>
      <c r="M7440" s="66"/>
      <c r="Q7440" s="66"/>
      <c r="S7440" s="6">
        <f t="shared" si="903"/>
        <v>19.531666185168067</v>
      </c>
      <c r="T7440" s="6">
        <f t="shared" si="904"/>
        <v>19.531666185168067</v>
      </c>
      <c r="U7440" s="6">
        <f t="shared" si="905"/>
        <v>23.57729070231434</v>
      </c>
      <c r="V7440" s="6">
        <f t="shared" si="906"/>
        <v>23.57729070231434</v>
      </c>
    </row>
    <row r="7441" spans="1:22">
      <c r="A7441" s="12">
        <f t="shared" si="911"/>
        <v>0</v>
      </c>
      <c r="B7441" t="str">
        <f>YEAR(C7441)&amp;VLOOKUP(MONTH(C7441),lookup!$G$2:$N$13,8)</f>
        <v>2028M08</v>
      </c>
      <c r="C7441" s="7">
        <f t="shared" si="913"/>
        <v>46978</v>
      </c>
      <c r="D7441" s="126">
        <v>0</v>
      </c>
      <c r="E7441">
        <f t="shared" si="910"/>
        <v>0</v>
      </c>
      <c r="F7441" s="126">
        <v>0</v>
      </c>
      <c r="G7441">
        <f t="shared" si="912"/>
        <v>0</v>
      </c>
      <c r="H7441">
        <f t="shared" si="908"/>
        <v>0</v>
      </c>
      <c r="I7441">
        <f t="shared" si="909"/>
        <v>0</v>
      </c>
      <c r="J7441">
        <f t="shared" si="907"/>
        <v>0</v>
      </c>
      <c r="K7441" s="66"/>
      <c r="M7441" s="66"/>
      <c r="Q7441" s="66"/>
      <c r="S7441" s="6">
        <f t="shared" si="903"/>
        <v>19.52666137173491</v>
      </c>
      <c r="T7441" s="6">
        <f t="shared" si="904"/>
        <v>19.52666137173491</v>
      </c>
      <c r="U7441" s="6">
        <f t="shared" si="905"/>
        <v>23.559386554571372</v>
      </c>
      <c r="V7441" s="6">
        <f t="shared" si="906"/>
        <v>23.559386554571372</v>
      </c>
    </row>
    <row r="7442" spans="1:22">
      <c r="A7442" s="12">
        <f t="shared" si="911"/>
        <v>0</v>
      </c>
      <c r="B7442" t="str">
        <f>YEAR(C7442)&amp;VLOOKUP(MONTH(C7442),lookup!$G$2:$N$13,8)</f>
        <v>2028M08</v>
      </c>
      <c r="C7442" s="7">
        <f t="shared" si="913"/>
        <v>46979</v>
      </c>
      <c r="D7442" s="126">
        <v>0</v>
      </c>
      <c r="E7442">
        <f t="shared" si="910"/>
        <v>0</v>
      </c>
      <c r="F7442" s="126">
        <v>0</v>
      </c>
      <c r="G7442">
        <f t="shared" si="912"/>
        <v>0</v>
      </c>
      <c r="H7442">
        <f t="shared" si="908"/>
        <v>0</v>
      </c>
      <c r="I7442">
        <f t="shared" si="909"/>
        <v>0</v>
      </c>
      <c r="J7442">
        <f t="shared" si="907"/>
        <v>0</v>
      </c>
      <c r="K7442" s="66"/>
      <c r="M7442" s="66"/>
      <c r="Q7442" s="66"/>
      <c r="S7442" s="6">
        <f t="shared" ref="S7442:S7500" si="914">AVERAGE(G7077+G6712+G6346+G5981+G5616)/5</f>
        <v>19.513902765015445</v>
      </c>
      <c r="T7442" s="6">
        <f t="shared" ref="T7442:T7500" si="915">S7442-I7442</f>
        <v>19.513902765015445</v>
      </c>
      <c r="U7442" s="6">
        <f t="shared" ref="U7442:U7500" si="916">(E5616+E5981+E6346+E6712+E7077)/5</f>
        <v>23.537095286652168</v>
      </c>
      <c r="V7442" s="6">
        <f t="shared" ref="V7442:V7500" si="917">U7442-H7442</f>
        <v>23.537095286652168</v>
      </c>
    </row>
    <row r="7443" spans="1:22">
      <c r="A7443" s="12">
        <f t="shared" si="911"/>
        <v>0</v>
      </c>
      <c r="B7443" t="str">
        <f>YEAR(C7443)&amp;VLOOKUP(MONTH(C7443),lookup!$G$2:$N$13,8)</f>
        <v>2028M08</v>
      </c>
      <c r="C7443" s="7">
        <f t="shared" si="913"/>
        <v>46980</v>
      </c>
      <c r="D7443" s="126">
        <v>0</v>
      </c>
      <c r="E7443">
        <f t="shared" si="910"/>
        <v>0</v>
      </c>
      <c r="F7443" s="126">
        <v>0</v>
      </c>
      <c r="G7443">
        <f t="shared" si="912"/>
        <v>0</v>
      </c>
      <c r="H7443">
        <f t="shared" si="908"/>
        <v>0</v>
      </c>
      <c r="I7443">
        <f t="shared" si="909"/>
        <v>0</v>
      </c>
      <c r="J7443">
        <f t="shared" si="907"/>
        <v>0</v>
      </c>
      <c r="K7443" s="66"/>
      <c r="M7443" s="66"/>
      <c r="Q7443" s="66"/>
      <c r="S7443" s="6">
        <f t="shared" si="914"/>
        <v>19.49415409810906</v>
      </c>
      <c r="T7443" s="6">
        <f t="shared" si="915"/>
        <v>19.49415409810906</v>
      </c>
      <c r="U7443" s="6">
        <f t="shared" si="916"/>
        <v>23.502574848140508</v>
      </c>
      <c r="V7443" s="6">
        <f t="shared" si="917"/>
        <v>23.502574848140508</v>
      </c>
    </row>
    <row r="7444" spans="1:22">
      <c r="A7444" s="12">
        <f t="shared" si="911"/>
        <v>0</v>
      </c>
      <c r="B7444" t="str">
        <f>YEAR(C7444)&amp;VLOOKUP(MONTH(C7444),lookup!$G$2:$N$13,8)</f>
        <v>2028M08</v>
      </c>
      <c r="C7444" s="7">
        <f t="shared" si="913"/>
        <v>46981</v>
      </c>
      <c r="D7444" s="126">
        <v>0</v>
      </c>
      <c r="E7444">
        <f t="shared" si="910"/>
        <v>0</v>
      </c>
      <c r="F7444" s="126">
        <v>0</v>
      </c>
      <c r="G7444">
        <f t="shared" si="912"/>
        <v>0</v>
      </c>
      <c r="H7444">
        <f t="shared" si="908"/>
        <v>0</v>
      </c>
      <c r="I7444">
        <f t="shared" si="909"/>
        <v>0</v>
      </c>
      <c r="J7444">
        <f t="shared" si="907"/>
        <v>0</v>
      </c>
      <c r="K7444" s="66"/>
      <c r="M7444" s="66"/>
      <c r="Q7444" s="66"/>
      <c r="S7444" s="6">
        <f t="shared" si="914"/>
        <v>19.455575516301028</v>
      </c>
      <c r="T7444" s="6">
        <f t="shared" si="915"/>
        <v>19.455575516301028</v>
      </c>
      <c r="U7444" s="6">
        <f t="shared" si="916"/>
        <v>23.444343739813778</v>
      </c>
      <c r="V7444" s="6">
        <f t="shared" si="917"/>
        <v>23.444343739813778</v>
      </c>
    </row>
    <row r="7445" spans="1:22">
      <c r="A7445" s="12">
        <f t="shared" si="911"/>
        <v>0</v>
      </c>
      <c r="B7445" t="str">
        <f>YEAR(C7445)&amp;VLOOKUP(MONTH(C7445),lookup!$G$2:$N$13,8)</f>
        <v>2028M08</v>
      </c>
      <c r="C7445" s="7">
        <f t="shared" si="913"/>
        <v>46982</v>
      </c>
      <c r="D7445" s="126">
        <v>0</v>
      </c>
      <c r="E7445">
        <f t="shared" si="910"/>
        <v>0</v>
      </c>
      <c r="F7445" s="126">
        <v>0</v>
      </c>
      <c r="G7445">
        <f t="shared" si="912"/>
        <v>0</v>
      </c>
      <c r="H7445">
        <f t="shared" si="908"/>
        <v>0</v>
      </c>
      <c r="I7445">
        <f t="shared" si="909"/>
        <v>0</v>
      </c>
      <c r="J7445">
        <f t="shared" si="907"/>
        <v>0</v>
      </c>
      <c r="K7445" s="66"/>
      <c r="M7445" s="66"/>
      <c r="Q7445" s="66"/>
      <c r="S7445" s="6">
        <f t="shared" si="914"/>
        <v>19.442492236782748</v>
      </c>
      <c r="T7445" s="6">
        <f t="shared" si="915"/>
        <v>19.442492236782748</v>
      </c>
      <c r="U7445" s="6">
        <f t="shared" si="916"/>
        <v>23.413587037929258</v>
      </c>
      <c r="V7445" s="6">
        <f t="shared" si="917"/>
        <v>23.413587037929258</v>
      </c>
    </row>
    <row r="7446" spans="1:22">
      <c r="A7446" s="12">
        <f t="shared" si="911"/>
        <v>0</v>
      </c>
      <c r="B7446" t="str">
        <f>YEAR(C7446)&amp;VLOOKUP(MONTH(C7446),lookup!$G$2:$N$13,8)</f>
        <v>2028M08</v>
      </c>
      <c r="C7446" s="7">
        <f t="shared" si="913"/>
        <v>46983</v>
      </c>
      <c r="D7446" s="126">
        <v>0</v>
      </c>
      <c r="E7446">
        <f t="shared" si="910"/>
        <v>0</v>
      </c>
      <c r="F7446" s="126">
        <v>0</v>
      </c>
      <c r="G7446">
        <f t="shared" si="912"/>
        <v>0</v>
      </c>
      <c r="H7446">
        <f t="shared" si="908"/>
        <v>0</v>
      </c>
      <c r="I7446">
        <f t="shared" si="909"/>
        <v>0</v>
      </c>
      <c r="J7446">
        <f t="shared" si="907"/>
        <v>0</v>
      </c>
      <c r="K7446" s="66"/>
      <c r="M7446" s="66"/>
      <c r="Q7446" s="66"/>
      <c r="S7446" s="6">
        <f t="shared" si="914"/>
        <v>19.431332635442896</v>
      </c>
      <c r="T7446" s="6">
        <f t="shared" si="915"/>
        <v>19.431332635442896</v>
      </c>
      <c r="U7446" s="6">
        <f t="shared" si="916"/>
        <v>23.395219689554523</v>
      </c>
      <c r="V7446" s="6">
        <f t="shared" si="917"/>
        <v>23.395219689554523</v>
      </c>
    </row>
    <row r="7447" spans="1:22">
      <c r="A7447" s="12">
        <f t="shared" si="911"/>
        <v>0</v>
      </c>
      <c r="B7447" t="str">
        <f>YEAR(C7447)&amp;VLOOKUP(MONTH(C7447),lookup!$G$2:$N$13,8)</f>
        <v>2028M08</v>
      </c>
      <c r="C7447" s="7">
        <f t="shared" si="913"/>
        <v>46984</v>
      </c>
      <c r="D7447" s="126">
        <v>0</v>
      </c>
      <c r="E7447">
        <f t="shared" si="910"/>
        <v>0</v>
      </c>
      <c r="F7447" s="126">
        <v>0</v>
      </c>
      <c r="G7447">
        <f t="shared" si="912"/>
        <v>0</v>
      </c>
      <c r="H7447">
        <f t="shared" si="908"/>
        <v>0</v>
      </c>
      <c r="I7447">
        <f t="shared" si="909"/>
        <v>0</v>
      </c>
      <c r="J7447">
        <f t="shared" si="907"/>
        <v>0</v>
      </c>
      <c r="K7447" s="66"/>
      <c r="M7447" s="66"/>
      <c r="Q7447" s="66"/>
      <c r="S7447" s="6">
        <f t="shared" si="914"/>
        <v>19.41382065572197</v>
      </c>
      <c r="T7447" s="6">
        <f t="shared" si="915"/>
        <v>19.41382065572197</v>
      </c>
      <c r="U7447" s="6">
        <f t="shared" si="916"/>
        <v>23.360370511185206</v>
      </c>
      <c r="V7447" s="6">
        <f t="shared" si="917"/>
        <v>23.360370511185206</v>
      </c>
    </row>
    <row r="7448" spans="1:22">
      <c r="A7448" s="12">
        <f t="shared" si="911"/>
        <v>0</v>
      </c>
      <c r="B7448" t="str">
        <f>YEAR(C7448)&amp;VLOOKUP(MONTH(C7448),lookup!$G$2:$N$13,8)</f>
        <v>2028M08</v>
      </c>
      <c r="C7448" s="7">
        <f t="shared" si="913"/>
        <v>46985</v>
      </c>
      <c r="D7448" s="126">
        <v>0</v>
      </c>
      <c r="E7448">
        <f t="shared" si="910"/>
        <v>0</v>
      </c>
      <c r="F7448" s="126">
        <v>0</v>
      </c>
      <c r="G7448">
        <f t="shared" si="912"/>
        <v>0</v>
      </c>
      <c r="H7448">
        <f t="shared" si="908"/>
        <v>0</v>
      </c>
      <c r="I7448">
        <f t="shared" si="909"/>
        <v>0</v>
      </c>
      <c r="J7448">
        <f t="shared" si="907"/>
        <v>0</v>
      </c>
      <c r="K7448" s="66"/>
      <c r="M7448" s="66"/>
      <c r="Q7448" s="66"/>
      <c r="S7448" s="6">
        <f t="shared" si="914"/>
        <v>19.398733654046012</v>
      </c>
      <c r="T7448" s="6">
        <f t="shared" si="915"/>
        <v>19.398733654046012</v>
      </c>
      <c r="U7448" s="6">
        <f t="shared" si="916"/>
        <v>23.329764572519863</v>
      </c>
      <c r="V7448" s="6">
        <f t="shared" si="917"/>
        <v>23.329764572519863</v>
      </c>
    </row>
    <row r="7449" spans="1:22">
      <c r="A7449" s="12">
        <f t="shared" si="911"/>
        <v>0</v>
      </c>
      <c r="B7449" t="str">
        <f>YEAR(C7449)&amp;VLOOKUP(MONTH(C7449),lookup!$G$2:$N$13,8)</f>
        <v>2028M08</v>
      </c>
      <c r="C7449" s="7">
        <f t="shared" si="913"/>
        <v>46986</v>
      </c>
      <c r="D7449" s="126">
        <v>0</v>
      </c>
      <c r="E7449">
        <f t="shared" si="910"/>
        <v>0</v>
      </c>
      <c r="F7449" s="126">
        <v>0</v>
      </c>
      <c r="G7449">
        <f t="shared" si="912"/>
        <v>0</v>
      </c>
      <c r="H7449">
        <f t="shared" si="908"/>
        <v>0</v>
      </c>
      <c r="I7449">
        <f t="shared" si="909"/>
        <v>0</v>
      </c>
      <c r="J7449">
        <f t="shared" si="907"/>
        <v>0</v>
      </c>
      <c r="K7449" s="66"/>
      <c r="M7449" s="66"/>
      <c r="Q7449" s="66"/>
      <c r="S7449" s="6">
        <f t="shared" si="914"/>
        <v>19.390104107674055</v>
      </c>
      <c r="T7449" s="6">
        <f t="shared" si="915"/>
        <v>19.390104107674055</v>
      </c>
      <c r="U7449" s="6">
        <f t="shared" si="916"/>
        <v>23.307911768989378</v>
      </c>
      <c r="V7449" s="6">
        <f t="shared" si="917"/>
        <v>23.307911768989378</v>
      </c>
    </row>
    <row r="7450" spans="1:22">
      <c r="A7450" s="12">
        <f t="shared" si="911"/>
        <v>0</v>
      </c>
      <c r="B7450" t="str">
        <f>YEAR(C7450)&amp;VLOOKUP(MONTH(C7450),lookup!$G$2:$N$13,8)</f>
        <v>2028M08</v>
      </c>
      <c r="C7450" s="7">
        <f t="shared" si="913"/>
        <v>46987</v>
      </c>
      <c r="D7450" s="126">
        <v>0</v>
      </c>
      <c r="E7450">
        <f t="shared" si="910"/>
        <v>0</v>
      </c>
      <c r="F7450" s="126">
        <v>0</v>
      </c>
      <c r="G7450">
        <f t="shared" si="912"/>
        <v>0</v>
      </c>
      <c r="H7450">
        <f t="shared" si="908"/>
        <v>0</v>
      </c>
      <c r="I7450">
        <f t="shared" si="909"/>
        <v>0</v>
      </c>
      <c r="J7450">
        <f t="shared" si="907"/>
        <v>0</v>
      </c>
      <c r="K7450" s="66"/>
      <c r="M7450" s="66"/>
      <c r="Q7450" s="66"/>
      <c r="S7450" s="6">
        <f t="shared" si="914"/>
        <v>19.400363962541036</v>
      </c>
      <c r="T7450" s="6">
        <f t="shared" si="915"/>
        <v>19.400363962541036</v>
      </c>
      <c r="U7450" s="6">
        <f t="shared" si="916"/>
        <v>23.30512249119797</v>
      </c>
      <c r="V7450" s="6">
        <f t="shared" si="917"/>
        <v>23.30512249119797</v>
      </c>
    </row>
    <row r="7451" spans="1:22">
      <c r="A7451" s="12">
        <f t="shared" si="911"/>
        <v>0</v>
      </c>
      <c r="B7451" t="str">
        <f>YEAR(C7451)&amp;VLOOKUP(MONTH(C7451),lookup!$G$2:$N$13,8)</f>
        <v>2028M08</v>
      </c>
      <c r="C7451" s="7">
        <f t="shared" si="913"/>
        <v>46988</v>
      </c>
      <c r="D7451" s="126">
        <v>0</v>
      </c>
      <c r="E7451">
        <f t="shared" si="910"/>
        <v>0</v>
      </c>
      <c r="F7451" s="126">
        <v>0</v>
      </c>
      <c r="G7451">
        <f t="shared" si="912"/>
        <v>0</v>
      </c>
      <c r="H7451">
        <f t="shared" si="908"/>
        <v>0</v>
      </c>
      <c r="I7451">
        <f t="shared" si="909"/>
        <v>0</v>
      </c>
      <c r="J7451">
        <f t="shared" si="907"/>
        <v>0</v>
      </c>
      <c r="K7451" s="66"/>
      <c r="M7451" s="66"/>
      <c r="Q7451" s="66"/>
      <c r="S7451" s="6">
        <f t="shared" si="914"/>
        <v>19.410434417368414</v>
      </c>
      <c r="T7451" s="6">
        <f t="shared" si="915"/>
        <v>19.410434417368414</v>
      </c>
      <c r="U7451" s="6">
        <f t="shared" si="916"/>
        <v>23.306829871264561</v>
      </c>
      <c r="V7451" s="6">
        <f t="shared" si="917"/>
        <v>23.306829871264561</v>
      </c>
    </row>
    <row r="7452" spans="1:22">
      <c r="A7452" s="12">
        <f t="shared" si="911"/>
        <v>0</v>
      </c>
      <c r="B7452" t="str">
        <f>YEAR(C7452)&amp;VLOOKUP(MONTH(C7452),lookup!$G$2:$N$13,8)</f>
        <v>2028M08</v>
      </c>
      <c r="C7452" s="7">
        <f t="shared" si="913"/>
        <v>46989</v>
      </c>
      <c r="D7452" s="126">
        <v>0</v>
      </c>
      <c r="E7452">
        <f t="shared" si="910"/>
        <v>0</v>
      </c>
      <c r="F7452" s="126">
        <v>0</v>
      </c>
      <c r="G7452">
        <f t="shared" si="912"/>
        <v>0</v>
      </c>
      <c r="H7452">
        <f t="shared" si="908"/>
        <v>0</v>
      </c>
      <c r="I7452">
        <f t="shared" si="909"/>
        <v>0</v>
      </c>
      <c r="J7452">
        <f t="shared" si="907"/>
        <v>0</v>
      </c>
      <c r="K7452" s="66"/>
      <c r="M7452" s="66"/>
      <c r="Q7452" s="66"/>
      <c r="S7452" s="6">
        <f t="shared" si="914"/>
        <v>19.421199571304815</v>
      </c>
      <c r="T7452" s="6">
        <f t="shared" si="915"/>
        <v>19.421199571304815</v>
      </c>
      <c r="U7452" s="6">
        <f t="shared" si="916"/>
        <v>23.299564189245949</v>
      </c>
      <c r="V7452" s="6">
        <f t="shared" si="917"/>
        <v>23.299564189245949</v>
      </c>
    </row>
    <row r="7453" spans="1:22">
      <c r="A7453" s="12">
        <f t="shared" si="911"/>
        <v>0</v>
      </c>
      <c r="B7453" t="str">
        <f>YEAR(C7453)&amp;VLOOKUP(MONTH(C7453),lookup!$G$2:$N$13,8)</f>
        <v>2028M08</v>
      </c>
      <c r="C7453" s="7">
        <f t="shared" si="913"/>
        <v>46990</v>
      </c>
      <c r="D7453" s="126">
        <v>0</v>
      </c>
      <c r="E7453">
        <f t="shared" si="910"/>
        <v>0</v>
      </c>
      <c r="F7453" s="126">
        <v>0</v>
      </c>
      <c r="G7453">
        <f t="shared" si="912"/>
        <v>0</v>
      </c>
      <c r="H7453">
        <f t="shared" si="908"/>
        <v>0</v>
      </c>
      <c r="I7453">
        <f t="shared" si="909"/>
        <v>0</v>
      </c>
      <c r="J7453">
        <f t="shared" si="907"/>
        <v>0</v>
      </c>
      <c r="K7453" s="66"/>
      <c r="M7453" s="66"/>
      <c r="Q7453" s="66"/>
      <c r="S7453" s="6">
        <f t="shared" si="914"/>
        <v>19.441627127276568</v>
      </c>
      <c r="T7453" s="6">
        <f t="shared" si="915"/>
        <v>19.441627127276568</v>
      </c>
      <c r="U7453" s="6">
        <f t="shared" si="916"/>
        <v>23.316480523806327</v>
      </c>
      <c r="V7453" s="6">
        <f t="shared" si="917"/>
        <v>23.316480523806327</v>
      </c>
    </row>
    <row r="7454" spans="1:22">
      <c r="A7454" s="12">
        <f t="shared" si="911"/>
        <v>0</v>
      </c>
      <c r="B7454" t="str">
        <f>YEAR(C7454)&amp;VLOOKUP(MONTH(C7454),lookup!$G$2:$N$13,8)</f>
        <v>2028M08</v>
      </c>
      <c r="C7454" s="7">
        <f t="shared" si="913"/>
        <v>46991</v>
      </c>
      <c r="D7454" s="126">
        <v>0</v>
      </c>
      <c r="E7454">
        <f t="shared" si="910"/>
        <v>0</v>
      </c>
      <c r="F7454" s="126">
        <v>0</v>
      </c>
      <c r="G7454">
        <f t="shared" si="912"/>
        <v>0</v>
      </c>
      <c r="H7454">
        <f t="shared" si="908"/>
        <v>0</v>
      </c>
      <c r="I7454">
        <f t="shared" si="909"/>
        <v>0</v>
      </c>
      <c r="J7454">
        <f t="shared" si="907"/>
        <v>0</v>
      </c>
      <c r="K7454" s="66"/>
      <c r="M7454" s="66"/>
      <c r="Q7454" s="66"/>
      <c r="S7454" s="6">
        <f t="shared" si="914"/>
        <v>19.460701973707351</v>
      </c>
      <c r="T7454" s="6">
        <f t="shared" si="915"/>
        <v>19.460701973707351</v>
      </c>
      <c r="U7454" s="6">
        <f t="shared" si="916"/>
        <v>23.310474692447325</v>
      </c>
      <c r="V7454" s="6">
        <f t="shared" si="917"/>
        <v>23.310474692447325</v>
      </c>
    </row>
    <row r="7455" spans="1:22">
      <c r="A7455" s="12">
        <f t="shared" si="911"/>
        <v>0</v>
      </c>
      <c r="B7455" t="str">
        <f>YEAR(C7455)&amp;VLOOKUP(MONTH(C7455),lookup!$G$2:$N$13,8)</f>
        <v>2028M08</v>
      </c>
      <c r="C7455" s="7">
        <f t="shared" si="913"/>
        <v>46992</v>
      </c>
      <c r="D7455" s="126">
        <v>0</v>
      </c>
      <c r="E7455">
        <f t="shared" si="910"/>
        <v>0</v>
      </c>
      <c r="F7455" s="126">
        <v>0</v>
      </c>
      <c r="G7455">
        <f t="shared" si="912"/>
        <v>0</v>
      </c>
      <c r="H7455">
        <f t="shared" si="908"/>
        <v>0</v>
      </c>
      <c r="I7455">
        <f t="shared" si="909"/>
        <v>0</v>
      </c>
      <c r="J7455">
        <f t="shared" si="907"/>
        <v>0</v>
      </c>
      <c r="K7455" s="66"/>
      <c r="M7455" s="66"/>
      <c r="Q7455" s="66"/>
      <c r="S7455" s="6">
        <f t="shared" si="914"/>
        <v>19.469237522676266</v>
      </c>
      <c r="T7455" s="6">
        <f t="shared" si="915"/>
        <v>19.469237522676266</v>
      </c>
      <c r="U7455" s="6">
        <f t="shared" si="916"/>
        <v>23.313878288262131</v>
      </c>
      <c r="V7455" s="6">
        <f t="shared" si="917"/>
        <v>23.313878288262131</v>
      </c>
    </row>
    <row r="7456" spans="1:22">
      <c r="A7456" s="12">
        <f t="shared" si="911"/>
        <v>0</v>
      </c>
      <c r="B7456" t="str">
        <f>YEAR(C7456)&amp;VLOOKUP(MONTH(C7456),lookup!$G$2:$N$13,8)</f>
        <v>2028M08</v>
      </c>
      <c r="C7456" s="7">
        <f t="shared" si="913"/>
        <v>46993</v>
      </c>
      <c r="D7456" s="126">
        <v>0</v>
      </c>
      <c r="E7456">
        <f t="shared" si="910"/>
        <v>0</v>
      </c>
      <c r="F7456" s="126">
        <v>0</v>
      </c>
      <c r="G7456">
        <f t="shared" si="912"/>
        <v>0</v>
      </c>
      <c r="H7456">
        <f t="shared" si="908"/>
        <v>0</v>
      </c>
      <c r="I7456">
        <f t="shared" si="909"/>
        <v>0</v>
      </c>
      <c r="J7456">
        <f t="shared" ref="J7456:J7500" si="918">INDEX(L:AW,MATCH(C7456,C:C,0),MATCH($J$1,$L$1:$AW$1,0))*(IF(K7456=$S$1,1,IF(M7456=$S$1,1,IF(O7456=$S$1,1,IF(Q7456=$S$1,1,0)))))</f>
        <v>0</v>
      </c>
      <c r="K7456" s="66"/>
      <c r="M7456" s="66"/>
      <c r="Q7456" s="66"/>
      <c r="S7456" s="6">
        <f t="shared" si="914"/>
        <v>19.479886154815368</v>
      </c>
      <c r="T7456" s="6">
        <f t="shared" si="915"/>
        <v>19.479886154815368</v>
      </c>
      <c r="U7456" s="6">
        <f t="shared" si="916"/>
        <v>23.303220537418703</v>
      </c>
      <c r="V7456" s="6">
        <f t="shared" si="917"/>
        <v>23.303220537418703</v>
      </c>
    </row>
    <row r="7457" spans="1:22">
      <c r="A7457" s="12">
        <f t="shared" si="911"/>
        <v>0</v>
      </c>
      <c r="B7457" t="str">
        <f>YEAR(C7457)&amp;VLOOKUP(MONTH(C7457),lookup!$G$2:$N$13,8)</f>
        <v>2028M08</v>
      </c>
      <c r="C7457" s="7">
        <f t="shared" si="913"/>
        <v>46994</v>
      </c>
      <c r="D7457" s="126">
        <v>0</v>
      </c>
      <c r="E7457">
        <f t="shared" si="910"/>
        <v>0</v>
      </c>
      <c r="F7457" s="126">
        <v>0</v>
      </c>
      <c r="G7457">
        <f t="shared" si="912"/>
        <v>0</v>
      </c>
      <c r="H7457">
        <f t="shared" ref="H7457:H7500" si="919">IF(INDEX(D:D,MATCH(DATE(YEAR($C7457)-1,MONTH($C7457),DAY($C7457)),$C:$C,0),1)=0,0,(INDEX(E:E,MATCH(DATE(YEAR($C7457)-1,MONTH($C7457),DAY($C7457)),$C:$C,0),1)+INDEX(E:E,MATCH(DATE(YEAR($C7457)-2,MONTH($C7457),DAY($C7457)),$C:$C,0),1)+INDEX(E:E,MATCH(DATE(YEAR($C7457)-3,MONTH($C7457),DAY($C7457)),$C:$C,0),1)+INDEX(E:E,MATCH(DATE(YEAR($C7457)-4,MONTH($C7457),DAY($C7457)),$C:$C,0),1)+INDEX(E:E,MATCH(DATE(YEAR($C7457)-5,MONTH($C7457),DAY($C7457)),$C:$C,0),1))/5)</f>
        <v>0</v>
      </c>
      <c r="I7457">
        <f t="shared" ref="I7457:I7500" si="920">IF(INDEX(D:D,MATCH(DATE(YEAR($C7457)-1,MONTH($C7457),DAY($C7457)),$C:$C,0),1)=0,0,(INDEX(G:G,MATCH(DATE(YEAR($C7457)-1,MONTH($C7457),DAY($C7457)),$C:$C,0),1)+INDEX(G:G,MATCH(DATE(YEAR($C7457)-2,MONTH($C7457),DAY($C7457)),$C:$C,0),1)+INDEX(G:G,MATCH(DATE(YEAR($C7457)-3,MONTH($C7457),DAY($C7457)),$C:$C,0),1)+INDEX(G:G,MATCH(DATE(YEAR($C7457)-4,MONTH($C7457),DAY($C7457)),$C:$C,0),1)+INDEX(G:G,MATCH(DATE(YEAR($C7457)-5,MONTH($C7457),DAY($C7457)),$C:$C,0),1))/5)</f>
        <v>0</v>
      </c>
      <c r="J7457">
        <f t="shared" si="918"/>
        <v>0</v>
      </c>
      <c r="K7457" s="66"/>
      <c r="M7457" s="66"/>
      <c r="Q7457" s="66"/>
      <c r="S7457" s="6">
        <f t="shared" si="914"/>
        <v>19.479976166296858</v>
      </c>
      <c r="T7457" s="6">
        <f t="shared" si="915"/>
        <v>19.479976166296858</v>
      </c>
      <c r="U7457" s="6">
        <f t="shared" si="916"/>
        <v>23.293495635978459</v>
      </c>
      <c r="V7457" s="6">
        <f t="shared" si="917"/>
        <v>23.293495635978459</v>
      </c>
    </row>
    <row r="7458" spans="1:22">
      <c r="A7458" s="12">
        <f t="shared" si="911"/>
        <v>0</v>
      </c>
      <c r="B7458" t="str">
        <f>YEAR(C7458)&amp;VLOOKUP(MONTH(C7458),lookup!$G$2:$N$13,8)</f>
        <v>2028M08</v>
      </c>
      <c r="C7458" s="7">
        <f t="shared" si="913"/>
        <v>46995</v>
      </c>
      <c r="D7458" s="126">
        <v>0</v>
      </c>
      <c r="E7458">
        <f t="shared" si="910"/>
        <v>0</v>
      </c>
      <c r="F7458" s="126">
        <v>0</v>
      </c>
      <c r="G7458">
        <f t="shared" si="912"/>
        <v>0</v>
      </c>
      <c r="H7458">
        <f t="shared" si="919"/>
        <v>0</v>
      </c>
      <c r="I7458">
        <f t="shared" si="920"/>
        <v>0</v>
      </c>
      <c r="J7458">
        <f t="shared" si="918"/>
        <v>0</v>
      </c>
      <c r="K7458" s="66"/>
      <c r="M7458" s="66"/>
      <c r="Q7458" s="66"/>
      <c r="S7458" s="6">
        <f t="shared" si="914"/>
        <v>19.499872736944411</v>
      </c>
      <c r="T7458" s="6">
        <f t="shared" si="915"/>
        <v>19.499872736944411</v>
      </c>
      <c r="U7458" s="6">
        <f t="shared" si="916"/>
        <v>23.294854396392118</v>
      </c>
      <c r="V7458" s="6">
        <f t="shared" si="917"/>
        <v>23.294854396392118</v>
      </c>
    </row>
    <row r="7459" spans="1:22">
      <c r="A7459" s="12">
        <f t="shared" si="911"/>
        <v>0</v>
      </c>
      <c r="B7459" t="str">
        <f>YEAR(C7459)&amp;VLOOKUP(MONTH(C7459),lookup!$G$2:$N$13,8)</f>
        <v>2028M08</v>
      </c>
      <c r="C7459" s="7">
        <f t="shared" si="913"/>
        <v>46996</v>
      </c>
      <c r="D7459" s="126">
        <v>0</v>
      </c>
      <c r="E7459">
        <f t="shared" si="910"/>
        <v>0</v>
      </c>
      <c r="F7459" s="126">
        <v>0</v>
      </c>
      <c r="G7459">
        <f t="shared" si="912"/>
        <v>0</v>
      </c>
      <c r="H7459">
        <f t="shared" si="919"/>
        <v>0</v>
      </c>
      <c r="I7459">
        <f t="shared" si="920"/>
        <v>0</v>
      </c>
      <c r="J7459">
        <f t="shared" si="918"/>
        <v>0</v>
      </c>
      <c r="K7459" s="66"/>
      <c r="M7459" s="66"/>
      <c r="Q7459" s="66"/>
      <c r="S7459" s="6">
        <f t="shared" si="914"/>
        <v>19.488315052620891</v>
      </c>
      <c r="T7459" s="6">
        <f t="shared" si="915"/>
        <v>19.488315052620891</v>
      </c>
      <c r="U7459" s="6">
        <f t="shared" si="916"/>
        <v>23.271600930160854</v>
      </c>
      <c r="V7459" s="6">
        <f t="shared" si="917"/>
        <v>23.271600930160854</v>
      </c>
    </row>
    <row r="7460" spans="1:22">
      <c r="A7460" s="12">
        <f t="shared" si="911"/>
        <v>0</v>
      </c>
      <c r="B7460" t="str">
        <f>YEAR(C7460)&amp;VLOOKUP(MONTH(C7460),lookup!$G$2:$N$13,8)</f>
        <v>2028M09</v>
      </c>
      <c r="C7460" s="7">
        <f t="shared" si="913"/>
        <v>46997</v>
      </c>
      <c r="D7460" s="126">
        <v>0</v>
      </c>
      <c r="E7460">
        <f t="shared" si="910"/>
        <v>0</v>
      </c>
      <c r="F7460" s="126">
        <v>0</v>
      </c>
      <c r="G7460">
        <f t="shared" si="912"/>
        <v>0</v>
      </c>
      <c r="H7460">
        <f t="shared" si="919"/>
        <v>0</v>
      </c>
      <c r="I7460">
        <f t="shared" si="920"/>
        <v>0</v>
      </c>
      <c r="J7460">
        <f t="shared" si="918"/>
        <v>0</v>
      </c>
      <c r="K7460" s="66"/>
      <c r="M7460" s="66"/>
      <c r="Q7460" s="66"/>
      <c r="S7460" s="6">
        <f t="shared" si="914"/>
        <v>19.468309682932158</v>
      </c>
      <c r="T7460" s="6">
        <f t="shared" si="915"/>
        <v>19.468309682932158</v>
      </c>
      <c r="U7460" s="6">
        <f t="shared" si="916"/>
        <v>23.240696101509311</v>
      </c>
      <c r="V7460" s="6">
        <f t="shared" si="917"/>
        <v>23.240696101509311</v>
      </c>
    </row>
    <row r="7461" spans="1:22">
      <c r="A7461" s="12">
        <f t="shared" si="911"/>
        <v>0</v>
      </c>
      <c r="B7461" t="str">
        <f>YEAR(C7461)&amp;VLOOKUP(MONTH(C7461),lookup!$G$2:$N$13,8)</f>
        <v>2028M09</v>
      </c>
      <c r="C7461" s="7">
        <f t="shared" si="913"/>
        <v>46998</v>
      </c>
      <c r="D7461" s="126">
        <v>0</v>
      </c>
      <c r="E7461">
        <f t="shared" si="910"/>
        <v>0</v>
      </c>
      <c r="F7461" s="126">
        <v>0</v>
      </c>
      <c r="G7461">
        <f t="shared" si="912"/>
        <v>0</v>
      </c>
      <c r="H7461">
        <f t="shared" si="919"/>
        <v>0</v>
      </c>
      <c r="I7461">
        <f t="shared" si="920"/>
        <v>0</v>
      </c>
      <c r="J7461">
        <f t="shared" si="918"/>
        <v>0</v>
      </c>
      <c r="K7461" s="66"/>
      <c r="M7461" s="66"/>
      <c r="Q7461" s="66"/>
      <c r="S7461" s="6">
        <f t="shared" si="914"/>
        <v>19.475993453777978</v>
      </c>
      <c r="T7461" s="6">
        <f t="shared" si="915"/>
        <v>19.475993453777978</v>
      </c>
      <c r="U7461" s="6">
        <f t="shared" si="916"/>
        <v>23.236070637816002</v>
      </c>
      <c r="V7461" s="6">
        <f t="shared" si="917"/>
        <v>23.236070637816002</v>
      </c>
    </row>
    <row r="7462" spans="1:22">
      <c r="A7462" s="12">
        <f t="shared" si="911"/>
        <v>0</v>
      </c>
      <c r="B7462" t="str">
        <f>YEAR(C7462)&amp;VLOOKUP(MONTH(C7462),lookup!$G$2:$N$13,8)</f>
        <v>2028M09</v>
      </c>
      <c r="C7462" s="7">
        <f t="shared" si="913"/>
        <v>46999</v>
      </c>
      <c r="D7462" s="126">
        <v>0</v>
      </c>
      <c r="E7462">
        <f t="shared" si="910"/>
        <v>0</v>
      </c>
      <c r="F7462" s="126">
        <v>0</v>
      </c>
      <c r="G7462">
        <f t="shared" si="912"/>
        <v>0</v>
      </c>
      <c r="H7462">
        <f t="shared" si="919"/>
        <v>0</v>
      </c>
      <c r="I7462">
        <f t="shared" si="920"/>
        <v>0</v>
      </c>
      <c r="J7462">
        <f t="shared" si="918"/>
        <v>0</v>
      </c>
      <c r="K7462" s="66"/>
      <c r="M7462" s="66"/>
      <c r="Q7462" s="66"/>
      <c r="S7462" s="6">
        <f t="shared" si="914"/>
        <v>19.45901701066526</v>
      </c>
      <c r="T7462" s="6">
        <f t="shared" si="915"/>
        <v>19.45901701066526</v>
      </c>
      <c r="U7462" s="6">
        <f t="shared" si="916"/>
        <v>23.213400129670585</v>
      </c>
      <c r="V7462" s="6">
        <f t="shared" si="917"/>
        <v>23.213400129670585</v>
      </c>
    </row>
    <row r="7463" spans="1:22">
      <c r="A7463" s="12">
        <f t="shared" si="911"/>
        <v>0</v>
      </c>
      <c r="B7463" t="str">
        <f>YEAR(C7463)&amp;VLOOKUP(MONTH(C7463),lookup!$G$2:$N$13,8)</f>
        <v>2028M09</v>
      </c>
      <c r="C7463" s="7">
        <f t="shared" si="913"/>
        <v>47000</v>
      </c>
      <c r="D7463" s="126">
        <v>0</v>
      </c>
      <c r="E7463">
        <f t="shared" si="910"/>
        <v>0</v>
      </c>
      <c r="F7463" s="126">
        <v>0</v>
      </c>
      <c r="G7463">
        <f t="shared" si="912"/>
        <v>0</v>
      </c>
      <c r="H7463">
        <f t="shared" si="919"/>
        <v>0</v>
      </c>
      <c r="I7463">
        <f t="shared" si="920"/>
        <v>0</v>
      </c>
      <c r="J7463">
        <f t="shared" si="918"/>
        <v>0</v>
      </c>
      <c r="K7463" s="66"/>
      <c r="M7463" s="66"/>
      <c r="Q7463" s="66"/>
      <c r="S7463" s="6">
        <f t="shared" si="914"/>
        <v>19.46413672961615</v>
      </c>
      <c r="T7463" s="6">
        <f t="shared" si="915"/>
        <v>19.46413672961615</v>
      </c>
      <c r="U7463" s="6">
        <f t="shared" si="916"/>
        <v>23.207551053069498</v>
      </c>
      <c r="V7463" s="6">
        <f t="shared" si="917"/>
        <v>23.207551053069498</v>
      </c>
    </row>
    <row r="7464" spans="1:22">
      <c r="A7464" s="12">
        <f t="shared" si="911"/>
        <v>0</v>
      </c>
      <c r="B7464" t="str">
        <f>YEAR(C7464)&amp;VLOOKUP(MONTH(C7464),lookup!$G$2:$N$13,8)</f>
        <v>2028M09</v>
      </c>
      <c r="C7464" s="7">
        <f t="shared" si="913"/>
        <v>47001</v>
      </c>
      <c r="D7464" s="126">
        <v>0</v>
      </c>
      <c r="E7464">
        <f t="shared" si="910"/>
        <v>0</v>
      </c>
      <c r="F7464" s="126">
        <v>0</v>
      </c>
      <c r="G7464">
        <f t="shared" si="912"/>
        <v>0</v>
      </c>
      <c r="H7464">
        <f t="shared" si="919"/>
        <v>0</v>
      </c>
      <c r="I7464">
        <f t="shared" si="920"/>
        <v>0</v>
      </c>
      <c r="J7464">
        <f t="shared" si="918"/>
        <v>0</v>
      </c>
      <c r="K7464" s="66"/>
      <c r="M7464" s="66"/>
      <c r="Q7464" s="66"/>
      <c r="S7464" s="6">
        <f t="shared" si="914"/>
        <v>19.45102528549053</v>
      </c>
      <c r="T7464" s="6">
        <f t="shared" si="915"/>
        <v>19.45102528549053</v>
      </c>
      <c r="U7464" s="6">
        <f t="shared" si="916"/>
        <v>23.192396980273166</v>
      </c>
      <c r="V7464" s="6">
        <f t="shared" si="917"/>
        <v>23.192396980273166</v>
      </c>
    </row>
    <row r="7465" spans="1:22">
      <c r="A7465" s="12">
        <f t="shared" si="911"/>
        <v>0</v>
      </c>
      <c r="B7465" t="str">
        <f>YEAR(C7465)&amp;VLOOKUP(MONTH(C7465),lookup!$G$2:$N$13,8)</f>
        <v>2028M09</v>
      </c>
      <c r="C7465" s="7">
        <f t="shared" si="913"/>
        <v>47002</v>
      </c>
      <c r="D7465" s="126">
        <v>0</v>
      </c>
      <c r="E7465">
        <f t="shared" si="910"/>
        <v>0</v>
      </c>
      <c r="F7465" s="126">
        <v>0</v>
      </c>
      <c r="G7465">
        <f t="shared" si="912"/>
        <v>0</v>
      </c>
      <c r="H7465">
        <f t="shared" si="919"/>
        <v>0</v>
      </c>
      <c r="I7465">
        <f t="shared" si="920"/>
        <v>0</v>
      </c>
      <c r="J7465">
        <f t="shared" si="918"/>
        <v>0</v>
      </c>
      <c r="K7465" s="66"/>
      <c r="M7465" s="66"/>
      <c r="Q7465" s="66"/>
      <c r="S7465" s="6">
        <f t="shared" si="914"/>
        <v>19.451458701162341</v>
      </c>
      <c r="T7465" s="6">
        <f t="shared" si="915"/>
        <v>19.451458701162341</v>
      </c>
      <c r="U7465" s="6">
        <f t="shared" si="916"/>
        <v>23.185133952658891</v>
      </c>
      <c r="V7465" s="6">
        <f t="shared" si="917"/>
        <v>23.185133952658891</v>
      </c>
    </row>
    <row r="7466" spans="1:22">
      <c r="A7466" s="12">
        <f t="shared" si="911"/>
        <v>0</v>
      </c>
      <c r="B7466" t="str">
        <f>YEAR(C7466)&amp;VLOOKUP(MONTH(C7466),lookup!$G$2:$N$13,8)</f>
        <v>2028M09</v>
      </c>
      <c r="C7466" s="7">
        <f t="shared" si="913"/>
        <v>47003</v>
      </c>
      <c r="D7466" s="126">
        <v>0</v>
      </c>
      <c r="E7466">
        <f t="shared" si="910"/>
        <v>0</v>
      </c>
      <c r="F7466" s="126">
        <v>0</v>
      </c>
      <c r="G7466">
        <f t="shared" si="912"/>
        <v>0</v>
      </c>
      <c r="H7466">
        <f t="shared" si="919"/>
        <v>0</v>
      </c>
      <c r="I7466">
        <f t="shared" si="920"/>
        <v>0</v>
      </c>
      <c r="J7466">
        <f t="shared" si="918"/>
        <v>0</v>
      </c>
      <c r="K7466" s="66"/>
      <c r="M7466" s="66"/>
      <c r="Q7466" s="66"/>
      <c r="S7466" s="6">
        <f t="shared" si="914"/>
        <v>19.469847151913754</v>
      </c>
      <c r="T7466" s="6">
        <f t="shared" si="915"/>
        <v>19.469847151913754</v>
      </c>
      <c r="U7466" s="6">
        <f t="shared" si="916"/>
        <v>23.205668731269572</v>
      </c>
      <c r="V7466" s="6">
        <f t="shared" si="917"/>
        <v>23.205668731269572</v>
      </c>
    </row>
    <row r="7467" spans="1:22">
      <c r="A7467" s="12">
        <f t="shared" si="911"/>
        <v>0</v>
      </c>
      <c r="B7467" t="str">
        <f>YEAR(C7467)&amp;VLOOKUP(MONTH(C7467),lookup!$G$2:$N$13,8)</f>
        <v>2028M09</v>
      </c>
      <c r="C7467" s="7">
        <f t="shared" si="913"/>
        <v>47004</v>
      </c>
      <c r="D7467" s="126">
        <v>0</v>
      </c>
      <c r="E7467">
        <f t="shared" si="910"/>
        <v>0</v>
      </c>
      <c r="F7467" s="126">
        <v>0</v>
      </c>
      <c r="G7467">
        <f t="shared" si="912"/>
        <v>0</v>
      </c>
      <c r="H7467">
        <f t="shared" si="919"/>
        <v>0</v>
      </c>
      <c r="I7467">
        <f t="shared" si="920"/>
        <v>0</v>
      </c>
      <c r="J7467">
        <f t="shared" si="918"/>
        <v>0</v>
      </c>
      <c r="K7467" s="66"/>
      <c r="M7467" s="66"/>
      <c r="Q7467" s="66"/>
      <c r="S7467" s="6">
        <f t="shared" si="914"/>
        <v>19.469153732797839</v>
      </c>
      <c r="T7467" s="6">
        <f t="shared" si="915"/>
        <v>19.469153732797839</v>
      </c>
      <c r="U7467" s="6">
        <f t="shared" si="916"/>
        <v>23.200117146239286</v>
      </c>
      <c r="V7467" s="6">
        <f t="shared" si="917"/>
        <v>23.200117146239286</v>
      </c>
    </row>
    <row r="7468" spans="1:22">
      <c r="A7468" s="12">
        <f t="shared" si="911"/>
        <v>0</v>
      </c>
      <c r="B7468" t="str">
        <f>YEAR(C7468)&amp;VLOOKUP(MONTH(C7468),lookup!$G$2:$N$13,8)</f>
        <v>2028M09</v>
      </c>
      <c r="C7468" s="7">
        <f t="shared" si="913"/>
        <v>47005</v>
      </c>
      <c r="D7468" s="126">
        <v>0</v>
      </c>
      <c r="E7468">
        <f t="shared" si="910"/>
        <v>0</v>
      </c>
      <c r="F7468" s="126">
        <v>0</v>
      </c>
      <c r="G7468">
        <f t="shared" si="912"/>
        <v>0</v>
      </c>
      <c r="H7468">
        <f t="shared" si="919"/>
        <v>0</v>
      </c>
      <c r="I7468">
        <f t="shared" si="920"/>
        <v>0</v>
      </c>
      <c r="J7468">
        <f t="shared" si="918"/>
        <v>0</v>
      </c>
      <c r="K7468" s="66"/>
      <c r="M7468" s="66"/>
      <c r="Q7468" s="66"/>
      <c r="S7468" s="6">
        <f t="shared" si="914"/>
        <v>19.464676232647825</v>
      </c>
      <c r="T7468" s="6">
        <f t="shared" si="915"/>
        <v>19.464676232647825</v>
      </c>
      <c r="U7468" s="6">
        <f t="shared" si="916"/>
        <v>23.194988873444913</v>
      </c>
      <c r="V7468" s="6">
        <f t="shared" si="917"/>
        <v>23.194988873444913</v>
      </c>
    </row>
    <row r="7469" spans="1:22">
      <c r="A7469" s="12">
        <f t="shared" si="911"/>
        <v>0</v>
      </c>
      <c r="B7469" t="str">
        <f>YEAR(C7469)&amp;VLOOKUP(MONTH(C7469),lookup!$G$2:$N$13,8)</f>
        <v>2028M09</v>
      </c>
      <c r="C7469" s="7">
        <f t="shared" si="913"/>
        <v>47006</v>
      </c>
      <c r="D7469" s="126">
        <v>0</v>
      </c>
      <c r="E7469">
        <f t="shared" ref="E7469:E7500" si="921">AVERAGE(SUM(D7462:D7469)/8,SUM(D7464:D7469)/6)</f>
        <v>0</v>
      </c>
      <c r="F7469" s="126">
        <v>0</v>
      </c>
      <c r="G7469">
        <f t="shared" si="912"/>
        <v>0</v>
      </c>
      <c r="H7469">
        <f t="shared" si="919"/>
        <v>0</v>
      </c>
      <c r="I7469">
        <f t="shared" si="920"/>
        <v>0</v>
      </c>
      <c r="J7469">
        <f t="shared" si="918"/>
        <v>0</v>
      </c>
      <c r="K7469" s="66"/>
      <c r="M7469" s="66"/>
      <c r="Q7469" s="66"/>
      <c r="S7469" s="6">
        <f t="shared" si="914"/>
        <v>19.445485372763645</v>
      </c>
      <c r="T7469" s="6">
        <f t="shared" si="915"/>
        <v>19.445485372763645</v>
      </c>
      <c r="U7469" s="6">
        <f t="shared" si="916"/>
        <v>23.168704337170624</v>
      </c>
      <c r="V7469" s="6">
        <f t="shared" si="917"/>
        <v>23.168704337170624</v>
      </c>
    </row>
    <row r="7470" spans="1:22">
      <c r="A7470" s="12">
        <f t="shared" si="911"/>
        <v>0</v>
      </c>
      <c r="B7470" t="str">
        <f>YEAR(C7470)&amp;VLOOKUP(MONTH(C7470),lookup!$G$2:$N$13,8)</f>
        <v>2028M09</v>
      </c>
      <c r="C7470" s="7">
        <f t="shared" si="913"/>
        <v>47007</v>
      </c>
      <c r="D7470" s="126">
        <v>0</v>
      </c>
      <c r="E7470">
        <f t="shared" si="921"/>
        <v>0</v>
      </c>
      <c r="F7470" s="126">
        <v>0</v>
      </c>
      <c r="G7470">
        <f t="shared" si="912"/>
        <v>0</v>
      </c>
      <c r="H7470">
        <f t="shared" si="919"/>
        <v>0</v>
      </c>
      <c r="I7470">
        <f t="shared" si="920"/>
        <v>0</v>
      </c>
      <c r="J7470">
        <f t="shared" si="918"/>
        <v>0</v>
      </c>
      <c r="K7470" s="66"/>
      <c r="M7470" s="66"/>
      <c r="Q7470" s="66"/>
      <c r="S7470" s="6">
        <f t="shared" si="914"/>
        <v>19.435542698768277</v>
      </c>
      <c r="T7470" s="6">
        <f t="shared" si="915"/>
        <v>19.435542698768277</v>
      </c>
      <c r="U7470" s="6">
        <f t="shared" si="916"/>
        <v>23.153580214882229</v>
      </c>
      <c r="V7470" s="6">
        <f t="shared" si="917"/>
        <v>23.153580214882229</v>
      </c>
    </row>
    <row r="7471" spans="1:22">
      <c r="A7471" s="12">
        <f t="shared" si="911"/>
        <v>0</v>
      </c>
      <c r="B7471" t="str">
        <f>YEAR(C7471)&amp;VLOOKUP(MONTH(C7471),lookup!$G$2:$N$13,8)</f>
        <v>2028M09</v>
      </c>
      <c r="C7471" s="7">
        <f t="shared" si="913"/>
        <v>47008</v>
      </c>
      <c r="D7471" s="126">
        <v>0</v>
      </c>
      <c r="E7471">
        <f t="shared" si="921"/>
        <v>0</v>
      </c>
      <c r="F7471" s="126">
        <v>0</v>
      </c>
      <c r="G7471">
        <f t="shared" si="912"/>
        <v>0</v>
      </c>
      <c r="H7471">
        <f t="shared" si="919"/>
        <v>0</v>
      </c>
      <c r="I7471">
        <f t="shared" si="920"/>
        <v>0</v>
      </c>
      <c r="J7471">
        <f t="shared" si="918"/>
        <v>0</v>
      </c>
      <c r="K7471" s="66"/>
      <c r="M7471" s="66"/>
      <c r="Q7471" s="66"/>
      <c r="S7471" s="6">
        <f t="shared" si="914"/>
        <v>19.420919161714089</v>
      </c>
      <c r="T7471" s="6">
        <f t="shared" si="915"/>
        <v>19.420919161714089</v>
      </c>
      <c r="U7471" s="6">
        <f t="shared" si="916"/>
        <v>23.130261518456695</v>
      </c>
      <c r="V7471" s="6">
        <f t="shared" si="917"/>
        <v>23.130261518456695</v>
      </c>
    </row>
    <row r="7472" spans="1:22">
      <c r="A7472" s="12">
        <f t="shared" ref="A7472:A7500" si="922">IF(D7472+D7473=D7472,IF(D7472+D7473&gt;0,1,0),0)</f>
        <v>0</v>
      </c>
      <c r="B7472" t="str">
        <f>YEAR(C7472)&amp;VLOOKUP(MONTH(C7472),lookup!$G$2:$N$13,8)</f>
        <v>2028M09</v>
      </c>
      <c r="C7472" s="7">
        <f t="shared" si="913"/>
        <v>47009</v>
      </c>
      <c r="D7472" s="126">
        <v>0</v>
      </c>
      <c r="E7472">
        <f t="shared" si="921"/>
        <v>0</v>
      </c>
      <c r="F7472" s="126">
        <v>0</v>
      </c>
      <c r="G7472">
        <f t="shared" si="912"/>
        <v>0</v>
      </c>
      <c r="H7472">
        <f t="shared" si="919"/>
        <v>0</v>
      </c>
      <c r="I7472">
        <f t="shared" si="920"/>
        <v>0</v>
      </c>
      <c r="J7472">
        <f t="shared" si="918"/>
        <v>0</v>
      </c>
      <c r="K7472" s="66"/>
      <c r="M7472" s="66"/>
      <c r="Q7472" s="66"/>
      <c r="S7472" s="6">
        <f t="shared" si="914"/>
        <v>19.415162881915982</v>
      </c>
      <c r="T7472" s="6">
        <f t="shared" si="915"/>
        <v>19.415162881915982</v>
      </c>
      <c r="U7472" s="6">
        <f t="shared" si="916"/>
        <v>23.116751367977805</v>
      </c>
      <c r="V7472" s="6">
        <f t="shared" si="917"/>
        <v>23.116751367977805</v>
      </c>
    </row>
    <row r="7473" spans="1:22">
      <c r="A7473" s="12">
        <f t="shared" si="922"/>
        <v>0</v>
      </c>
      <c r="B7473" t="str">
        <f>YEAR(C7473)&amp;VLOOKUP(MONTH(C7473),lookup!$G$2:$N$13,8)</f>
        <v>2028M09</v>
      </c>
      <c r="C7473" s="7">
        <f t="shared" si="913"/>
        <v>47010</v>
      </c>
      <c r="D7473" s="126">
        <v>0</v>
      </c>
      <c r="E7473">
        <f t="shared" si="921"/>
        <v>0</v>
      </c>
      <c r="F7473" s="126">
        <v>0</v>
      </c>
      <c r="G7473">
        <f t="shared" si="912"/>
        <v>0</v>
      </c>
      <c r="H7473">
        <f t="shared" si="919"/>
        <v>0</v>
      </c>
      <c r="I7473">
        <f t="shared" si="920"/>
        <v>0</v>
      </c>
      <c r="J7473">
        <f t="shared" si="918"/>
        <v>0</v>
      </c>
      <c r="K7473" s="66"/>
      <c r="M7473" s="66"/>
      <c r="Q7473" s="66"/>
      <c r="S7473" s="6">
        <f t="shared" si="914"/>
        <v>19.433966328631936</v>
      </c>
      <c r="T7473" s="6">
        <f t="shared" si="915"/>
        <v>19.433966328631936</v>
      </c>
      <c r="U7473" s="6">
        <f t="shared" si="916"/>
        <v>23.126630306662644</v>
      </c>
      <c r="V7473" s="6">
        <f t="shared" si="917"/>
        <v>23.126630306662644</v>
      </c>
    </row>
    <row r="7474" spans="1:22">
      <c r="A7474" s="12">
        <f t="shared" si="922"/>
        <v>0</v>
      </c>
      <c r="B7474" t="str">
        <f>YEAR(C7474)&amp;VLOOKUP(MONTH(C7474),lookup!$G$2:$N$13,8)</f>
        <v>2028M09</v>
      </c>
      <c r="C7474" s="7">
        <f t="shared" si="913"/>
        <v>47011</v>
      </c>
      <c r="D7474" s="126">
        <v>0</v>
      </c>
      <c r="E7474">
        <f t="shared" si="921"/>
        <v>0</v>
      </c>
      <c r="F7474" s="126">
        <v>0</v>
      </c>
      <c r="G7474">
        <f t="shared" si="912"/>
        <v>0</v>
      </c>
      <c r="H7474">
        <f t="shared" si="919"/>
        <v>0</v>
      </c>
      <c r="I7474">
        <f t="shared" si="920"/>
        <v>0</v>
      </c>
      <c r="J7474">
        <f t="shared" si="918"/>
        <v>0</v>
      </c>
      <c r="K7474" s="66"/>
      <c r="M7474" s="66"/>
      <c r="Q7474" s="66"/>
      <c r="S7474" s="6">
        <f t="shared" si="914"/>
        <v>19.474454600029777</v>
      </c>
      <c r="T7474" s="6">
        <f t="shared" si="915"/>
        <v>19.474454600029777</v>
      </c>
      <c r="U7474" s="6">
        <f t="shared" si="916"/>
        <v>23.163154217634503</v>
      </c>
      <c r="V7474" s="6">
        <f t="shared" si="917"/>
        <v>23.163154217634503</v>
      </c>
    </row>
    <row r="7475" spans="1:22">
      <c r="A7475" s="12">
        <f t="shared" si="922"/>
        <v>0</v>
      </c>
      <c r="B7475" t="str">
        <f>YEAR(C7475)&amp;VLOOKUP(MONTH(C7475),lookup!$G$2:$N$13,8)</f>
        <v>2028M09</v>
      </c>
      <c r="C7475" s="7">
        <f t="shared" si="913"/>
        <v>47012</v>
      </c>
      <c r="D7475" s="126">
        <v>0</v>
      </c>
      <c r="E7475">
        <f t="shared" si="921"/>
        <v>0</v>
      </c>
      <c r="F7475" s="126">
        <v>0</v>
      </c>
      <c r="G7475">
        <f t="shared" si="912"/>
        <v>0</v>
      </c>
      <c r="H7475">
        <f t="shared" si="919"/>
        <v>0</v>
      </c>
      <c r="I7475">
        <f t="shared" si="920"/>
        <v>0</v>
      </c>
      <c r="J7475">
        <f t="shared" si="918"/>
        <v>0</v>
      </c>
      <c r="K7475" s="66"/>
      <c r="M7475" s="66"/>
      <c r="Q7475" s="66"/>
      <c r="S7475" s="6">
        <f t="shared" si="914"/>
        <v>19.505987871709774</v>
      </c>
      <c r="T7475" s="6">
        <f t="shared" si="915"/>
        <v>19.505987871709774</v>
      </c>
      <c r="U7475" s="6">
        <f t="shared" si="916"/>
        <v>23.193864799588219</v>
      </c>
      <c r="V7475" s="6">
        <f t="shared" si="917"/>
        <v>23.193864799588219</v>
      </c>
    </row>
    <row r="7476" spans="1:22">
      <c r="A7476" s="12">
        <f t="shared" si="922"/>
        <v>0</v>
      </c>
      <c r="B7476" t="str">
        <f>YEAR(C7476)&amp;VLOOKUP(MONTH(C7476),lookup!$G$2:$N$13,8)</f>
        <v>2028M09</v>
      </c>
      <c r="C7476" s="7">
        <f t="shared" si="913"/>
        <v>47013</v>
      </c>
      <c r="D7476" s="126">
        <v>0</v>
      </c>
      <c r="E7476">
        <f t="shared" si="921"/>
        <v>0</v>
      </c>
      <c r="F7476" s="126">
        <v>0</v>
      </c>
      <c r="G7476">
        <f t="shared" si="912"/>
        <v>0</v>
      </c>
      <c r="H7476">
        <f t="shared" si="919"/>
        <v>0</v>
      </c>
      <c r="I7476">
        <f t="shared" si="920"/>
        <v>0</v>
      </c>
      <c r="J7476">
        <f t="shared" si="918"/>
        <v>0</v>
      </c>
      <c r="K7476" s="66"/>
      <c r="M7476" s="66"/>
      <c r="Q7476" s="66"/>
      <c r="S7476" s="6">
        <f t="shared" si="914"/>
        <v>19.56395891543249</v>
      </c>
      <c r="T7476" s="6">
        <f t="shared" si="915"/>
        <v>19.56395891543249</v>
      </c>
      <c r="U7476" s="6">
        <f t="shared" si="916"/>
        <v>23.252576809408072</v>
      </c>
      <c r="V7476" s="6">
        <f t="shared" si="917"/>
        <v>23.252576809408072</v>
      </c>
    </row>
    <row r="7477" spans="1:22">
      <c r="A7477" s="12">
        <f t="shared" si="922"/>
        <v>0</v>
      </c>
      <c r="B7477" t="str">
        <f>YEAR(C7477)&amp;VLOOKUP(MONTH(C7477),lookup!$G$2:$N$13,8)</f>
        <v>2028M09</v>
      </c>
      <c r="C7477" s="7">
        <f t="shared" si="913"/>
        <v>47014</v>
      </c>
      <c r="D7477" s="126">
        <v>0</v>
      </c>
      <c r="E7477">
        <f t="shared" si="921"/>
        <v>0</v>
      </c>
      <c r="F7477" s="126">
        <v>0</v>
      </c>
      <c r="G7477">
        <f t="shared" si="912"/>
        <v>0</v>
      </c>
      <c r="H7477">
        <f t="shared" si="919"/>
        <v>0</v>
      </c>
      <c r="I7477">
        <f t="shared" si="920"/>
        <v>0</v>
      </c>
      <c r="J7477">
        <f t="shared" si="918"/>
        <v>0</v>
      </c>
      <c r="K7477" s="66"/>
      <c r="M7477" s="66"/>
      <c r="Q7477" s="66"/>
      <c r="S7477" s="6">
        <f t="shared" si="914"/>
        <v>19.639398751256373</v>
      </c>
      <c r="T7477" s="6">
        <f t="shared" si="915"/>
        <v>19.639398751256373</v>
      </c>
      <c r="U7477" s="6">
        <f t="shared" si="916"/>
        <v>23.330853075371376</v>
      </c>
      <c r="V7477" s="6">
        <f t="shared" si="917"/>
        <v>23.330853075371376</v>
      </c>
    </row>
    <row r="7478" spans="1:22">
      <c r="A7478" s="12">
        <f t="shared" si="922"/>
        <v>0</v>
      </c>
      <c r="B7478" t="str">
        <f>YEAR(C7478)&amp;VLOOKUP(MONTH(C7478),lookup!$G$2:$N$13,8)</f>
        <v>2028M09</v>
      </c>
      <c r="C7478" s="7">
        <f t="shared" si="913"/>
        <v>47015</v>
      </c>
      <c r="D7478" s="126">
        <v>0</v>
      </c>
      <c r="E7478">
        <f t="shared" si="921"/>
        <v>0</v>
      </c>
      <c r="F7478" s="126">
        <v>0</v>
      </c>
      <c r="G7478">
        <f t="shared" si="912"/>
        <v>0</v>
      </c>
      <c r="H7478">
        <f t="shared" si="919"/>
        <v>0</v>
      </c>
      <c r="I7478">
        <f t="shared" si="920"/>
        <v>0</v>
      </c>
      <c r="J7478">
        <f t="shared" si="918"/>
        <v>0</v>
      </c>
      <c r="K7478" s="66"/>
      <c r="M7478" s="66"/>
      <c r="Q7478" s="66"/>
      <c r="S7478" s="6">
        <f t="shared" si="914"/>
        <v>19.698637307249083</v>
      </c>
      <c r="T7478" s="6">
        <f t="shared" si="915"/>
        <v>19.698637307249083</v>
      </c>
      <c r="U7478" s="6">
        <f t="shared" si="916"/>
        <v>23.394532439844038</v>
      </c>
      <c r="V7478" s="6">
        <f t="shared" si="917"/>
        <v>23.394532439844038</v>
      </c>
    </row>
    <row r="7479" spans="1:22">
      <c r="A7479" s="12">
        <f t="shared" si="922"/>
        <v>0</v>
      </c>
      <c r="B7479" t="str">
        <f>YEAR(C7479)&amp;VLOOKUP(MONTH(C7479),lookup!$G$2:$N$13,8)</f>
        <v>2028M09</v>
      </c>
      <c r="C7479" s="7">
        <f t="shared" si="913"/>
        <v>47016</v>
      </c>
      <c r="D7479" s="126">
        <v>0</v>
      </c>
      <c r="E7479">
        <f t="shared" si="921"/>
        <v>0</v>
      </c>
      <c r="F7479" s="126">
        <v>0</v>
      </c>
      <c r="G7479">
        <f t="shared" si="912"/>
        <v>0</v>
      </c>
      <c r="H7479">
        <f t="shared" si="919"/>
        <v>0</v>
      </c>
      <c r="I7479">
        <f t="shared" si="920"/>
        <v>0</v>
      </c>
      <c r="J7479">
        <f t="shared" si="918"/>
        <v>0</v>
      </c>
      <c r="K7479" s="66"/>
      <c r="M7479" s="66"/>
      <c r="Q7479" s="66"/>
      <c r="S7479" s="6">
        <f t="shared" si="914"/>
        <v>19.747363231346576</v>
      </c>
      <c r="T7479" s="6">
        <f t="shared" si="915"/>
        <v>19.747363231346576</v>
      </c>
      <c r="U7479" s="6">
        <f t="shared" si="916"/>
        <v>23.446848273044829</v>
      </c>
      <c r="V7479" s="6">
        <f t="shared" si="917"/>
        <v>23.446848273044829</v>
      </c>
    </row>
    <row r="7480" spans="1:22">
      <c r="A7480" s="12">
        <f t="shared" si="922"/>
        <v>0</v>
      </c>
      <c r="B7480" t="str">
        <f>YEAR(C7480)&amp;VLOOKUP(MONTH(C7480),lookup!$G$2:$N$13,8)</f>
        <v>2028M09</v>
      </c>
      <c r="C7480" s="7">
        <f t="shared" si="913"/>
        <v>47017</v>
      </c>
      <c r="D7480" s="126">
        <v>0</v>
      </c>
      <c r="E7480">
        <f t="shared" si="921"/>
        <v>0</v>
      </c>
      <c r="F7480" s="126">
        <v>0</v>
      </c>
      <c r="G7480">
        <f t="shared" si="912"/>
        <v>0</v>
      </c>
      <c r="H7480">
        <f t="shared" si="919"/>
        <v>0</v>
      </c>
      <c r="I7480">
        <f t="shared" si="920"/>
        <v>0</v>
      </c>
      <c r="J7480">
        <f t="shared" si="918"/>
        <v>0</v>
      </c>
      <c r="K7480" s="66"/>
      <c r="M7480" s="66"/>
      <c r="Q7480" s="66"/>
      <c r="S7480" s="6">
        <f t="shared" si="914"/>
        <v>19.743886508080941</v>
      </c>
      <c r="T7480" s="6">
        <f t="shared" si="915"/>
        <v>19.743886508080941</v>
      </c>
      <c r="U7480" s="6">
        <f t="shared" si="916"/>
        <v>23.447979439824376</v>
      </c>
      <c r="V7480" s="6">
        <f t="shared" si="917"/>
        <v>23.447979439824376</v>
      </c>
    </row>
    <row r="7481" spans="1:22">
      <c r="A7481" s="12">
        <f t="shared" si="922"/>
        <v>0</v>
      </c>
      <c r="B7481" t="str">
        <f>YEAR(C7481)&amp;VLOOKUP(MONTH(C7481),lookup!$G$2:$N$13,8)</f>
        <v>2028M09</v>
      </c>
      <c r="C7481" s="7">
        <f t="shared" si="913"/>
        <v>47018</v>
      </c>
      <c r="D7481" s="126">
        <v>0</v>
      </c>
      <c r="E7481">
        <f t="shared" si="921"/>
        <v>0</v>
      </c>
      <c r="F7481" s="126">
        <v>0</v>
      </c>
      <c r="G7481">
        <f t="shared" si="912"/>
        <v>0</v>
      </c>
      <c r="H7481">
        <f t="shared" si="919"/>
        <v>0</v>
      </c>
      <c r="I7481">
        <f t="shared" si="920"/>
        <v>0</v>
      </c>
      <c r="J7481">
        <f t="shared" si="918"/>
        <v>0</v>
      </c>
      <c r="K7481" s="66"/>
      <c r="M7481" s="66"/>
      <c r="Q7481" s="66"/>
      <c r="S7481" s="6">
        <f t="shared" si="914"/>
        <v>19.783933656912687</v>
      </c>
      <c r="T7481" s="6">
        <f t="shared" si="915"/>
        <v>19.783933656912687</v>
      </c>
      <c r="U7481" s="6">
        <f t="shared" si="916"/>
        <v>23.486929324746363</v>
      </c>
      <c r="V7481" s="6">
        <f t="shared" si="917"/>
        <v>23.486929324746363</v>
      </c>
    </row>
    <row r="7482" spans="1:22">
      <c r="A7482" s="12">
        <f t="shared" si="922"/>
        <v>0</v>
      </c>
      <c r="B7482" t="str">
        <f>YEAR(C7482)&amp;VLOOKUP(MONTH(C7482),lookup!$G$2:$N$13,8)</f>
        <v>2028M09</v>
      </c>
      <c r="C7482" s="7">
        <f t="shared" si="913"/>
        <v>47019</v>
      </c>
      <c r="D7482" s="126">
        <v>0</v>
      </c>
      <c r="E7482">
        <f t="shared" si="921"/>
        <v>0</v>
      </c>
      <c r="F7482" s="126">
        <v>0</v>
      </c>
      <c r="G7482">
        <f t="shared" si="912"/>
        <v>0</v>
      </c>
      <c r="H7482">
        <f t="shared" si="919"/>
        <v>0</v>
      </c>
      <c r="I7482">
        <f t="shared" si="920"/>
        <v>0</v>
      </c>
      <c r="J7482">
        <f t="shared" si="918"/>
        <v>0</v>
      </c>
      <c r="K7482" s="66"/>
      <c r="M7482" s="66"/>
      <c r="Q7482" s="66"/>
      <c r="S7482" s="6">
        <f t="shared" si="914"/>
        <v>19.804852046473407</v>
      </c>
      <c r="T7482" s="6">
        <f t="shared" si="915"/>
        <v>19.804852046473407</v>
      </c>
      <c r="U7482" s="6">
        <f t="shared" si="916"/>
        <v>23.508370043134555</v>
      </c>
      <c r="V7482" s="6">
        <f t="shared" si="917"/>
        <v>23.508370043134555</v>
      </c>
    </row>
    <row r="7483" spans="1:22">
      <c r="A7483" s="12">
        <f t="shared" si="922"/>
        <v>0</v>
      </c>
      <c r="B7483" t="str">
        <f>YEAR(C7483)&amp;VLOOKUP(MONTH(C7483),lookup!$G$2:$N$13,8)</f>
        <v>2028M09</v>
      </c>
      <c r="C7483" s="7">
        <f t="shared" si="913"/>
        <v>47020</v>
      </c>
      <c r="D7483" s="126">
        <v>0</v>
      </c>
      <c r="E7483">
        <f t="shared" si="921"/>
        <v>0</v>
      </c>
      <c r="F7483" s="126">
        <v>0</v>
      </c>
      <c r="G7483">
        <f t="shared" si="912"/>
        <v>0</v>
      </c>
      <c r="H7483">
        <f t="shared" si="919"/>
        <v>0</v>
      </c>
      <c r="I7483">
        <f t="shared" si="920"/>
        <v>0</v>
      </c>
      <c r="J7483">
        <f t="shared" si="918"/>
        <v>0</v>
      </c>
      <c r="K7483" s="66"/>
      <c r="M7483" s="66"/>
      <c r="Q7483" s="66"/>
      <c r="S7483" s="6">
        <f t="shared" si="914"/>
        <v>19.815314949663463</v>
      </c>
      <c r="T7483" s="6">
        <f t="shared" si="915"/>
        <v>19.815314949663463</v>
      </c>
      <c r="U7483" s="6">
        <f t="shared" si="916"/>
        <v>23.520116148613305</v>
      </c>
      <c r="V7483" s="6">
        <f t="shared" si="917"/>
        <v>23.520116148613305</v>
      </c>
    </row>
    <row r="7484" spans="1:22">
      <c r="A7484" s="12">
        <f t="shared" si="922"/>
        <v>0</v>
      </c>
      <c r="B7484" t="str">
        <f>YEAR(C7484)&amp;VLOOKUP(MONTH(C7484),lookup!$G$2:$N$13,8)</f>
        <v>2028M09</v>
      </c>
      <c r="C7484" s="7">
        <f t="shared" si="913"/>
        <v>47021</v>
      </c>
      <c r="D7484" s="126">
        <v>0</v>
      </c>
      <c r="E7484">
        <f t="shared" si="921"/>
        <v>0</v>
      </c>
      <c r="F7484" s="126">
        <v>0</v>
      </c>
      <c r="G7484">
        <f t="shared" si="912"/>
        <v>0</v>
      </c>
      <c r="H7484">
        <f t="shared" si="919"/>
        <v>0</v>
      </c>
      <c r="I7484">
        <f t="shared" si="920"/>
        <v>0</v>
      </c>
      <c r="J7484">
        <f t="shared" si="918"/>
        <v>0</v>
      </c>
      <c r="K7484" s="66"/>
      <c r="M7484" s="66"/>
      <c r="Q7484" s="66"/>
      <c r="S7484" s="6">
        <f t="shared" si="914"/>
        <v>19.848410719838419</v>
      </c>
      <c r="T7484" s="6">
        <f t="shared" si="915"/>
        <v>19.848410719838419</v>
      </c>
      <c r="U7484" s="6">
        <f t="shared" si="916"/>
        <v>23.555697711233112</v>
      </c>
      <c r="V7484" s="6">
        <f t="shared" si="917"/>
        <v>23.555697711233112</v>
      </c>
    </row>
    <row r="7485" spans="1:22">
      <c r="A7485" s="12">
        <f t="shared" si="922"/>
        <v>0</v>
      </c>
      <c r="B7485" t="str">
        <f>YEAR(C7485)&amp;VLOOKUP(MONTH(C7485),lookup!$G$2:$N$13,8)</f>
        <v>2028M09</v>
      </c>
      <c r="C7485" s="7">
        <f t="shared" si="913"/>
        <v>47022</v>
      </c>
      <c r="D7485" s="126">
        <v>0</v>
      </c>
      <c r="E7485">
        <f t="shared" si="921"/>
        <v>0</v>
      </c>
      <c r="F7485" s="126">
        <v>0</v>
      </c>
      <c r="G7485">
        <f t="shared" si="912"/>
        <v>0</v>
      </c>
      <c r="H7485">
        <f t="shared" si="919"/>
        <v>0</v>
      </c>
      <c r="I7485">
        <f t="shared" si="920"/>
        <v>0</v>
      </c>
      <c r="J7485">
        <f t="shared" si="918"/>
        <v>0</v>
      </c>
      <c r="K7485" s="66"/>
      <c r="M7485" s="66"/>
      <c r="Q7485" s="66"/>
      <c r="S7485" s="6">
        <f t="shared" si="914"/>
        <v>19.877022038926384</v>
      </c>
      <c r="T7485" s="6">
        <f t="shared" si="915"/>
        <v>19.877022038926384</v>
      </c>
      <c r="U7485" s="6">
        <f t="shared" si="916"/>
        <v>23.589432933645043</v>
      </c>
      <c r="V7485" s="6">
        <f t="shared" si="917"/>
        <v>23.589432933645043</v>
      </c>
    </row>
    <row r="7486" spans="1:22">
      <c r="A7486" s="12">
        <f t="shared" si="922"/>
        <v>0</v>
      </c>
      <c r="B7486" t="str">
        <f>YEAR(C7486)&amp;VLOOKUP(MONTH(C7486),lookup!$G$2:$N$13,8)</f>
        <v>2028M09</v>
      </c>
      <c r="C7486" s="7">
        <f t="shared" si="913"/>
        <v>47023</v>
      </c>
      <c r="D7486" s="126">
        <v>0</v>
      </c>
      <c r="E7486">
        <f t="shared" si="921"/>
        <v>0</v>
      </c>
      <c r="F7486" s="126">
        <v>0</v>
      </c>
      <c r="G7486">
        <f t="shared" si="912"/>
        <v>0</v>
      </c>
      <c r="H7486">
        <f t="shared" si="919"/>
        <v>0</v>
      </c>
      <c r="I7486">
        <f t="shared" si="920"/>
        <v>0</v>
      </c>
      <c r="J7486">
        <f t="shared" si="918"/>
        <v>0</v>
      </c>
      <c r="K7486" s="66"/>
      <c r="M7486" s="66"/>
      <c r="Q7486" s="66"/>
      <c r="S7486" s="6">
        <f t="shared" si="914"/>
        <v>19.930765022549984</v>
      </c>
      <c r="T7486" s="6">
        <f t="shared" si="915"/>
        <v>19.930765022549984</v>
      </c>
      <c r="U7486" s="6">
        <f t="shared" si="916"/>
        <v>23.646419498459672</v>
      </c>
      <c r="V7486" s="6">
        <f t="shared" si="917"/>
        <v>23.646419498459672</v>
      </c>
    </row>
    <row r="7487" spans="1:22">
      <c r="A7487" s="12">
        <f t="shared" si="922"/>
        <v>0</v>
      </c>
      <c r="B7487" t="str">
        <f>YEAR(C7487)&amp;VLOOKUP(MONTH(C7487),lookup!$G$2:$N$13,8)</f>
        <v>2028M09</v>
      </c>
      <c r="C7487" s="7">
        <f t="shared" si="913"/>
        <v>47024</v>
      </c>
      <c r="D7487" s="126">
        <v>0</v>
      </c>
      <c r="E7487">
        <f t="shared" si="921"/>
        <v>0</v>
      </c>
      <c r="F7487" s="126">
        <v>0</v>
      </c>
      <c r="G7487">
        <f t="shared" si="912"/>
        <v>0</v>
      </c>
      <c r="H7487">
        <f t="shared" si="919"/>
        <v>0</v>
      </c>
      <c r="I7487">
        <f t="shared" si="920"/>
        <v>0</v>
      </c>
      <c r="J7487">
        <f t="shared" si="918"/>
        <v>0</v>
      </c>
      <c r="K7487" s="66"/>
      <c r="M7487" s="66"/>
      <c r="Q7487" s="66"/>
      <c r="S7487" s="6">
        <f t="shared" si="914"/>
        <v>19.946757072120949</v>
      </c>
      <c r="T7487" s="6">
        <f t="shared" si="915"/>
        <v>19.946757072120949</v>
      </c>
      <c r="U7487" s="6">
        <f t="shared" si="916"/>
        <v>23.662566636290641</v>
      </c>
      <c r="V7487" s="6">
        <f t="shared" si="917"/>
        <v>23.662566636290641</v>
      </c>
    </row>
    <row r="7488" spans="1:22">
      <c r="A7488" s="12">
        <f t="shared" si="922"/>
        <v>0</v>
      </c>
      <c r="B7488" t="str">
        <f>YEAR(C7488)&amp;VLOOKUP(MONTH(C7488),lookup!$G$2:$N$13,8)</f>
        <v>2028M09</v>
      </c>
      <c r="C7488" s="7">
        <f t="shared" si="913"/>
        <v>47025</v>
      </c>
      <c r="D7488" s="126">
        <v>0</v>
      </c>
      <c r="E7488">
        <f t="shared" si="921"/>
        <v>0</v>
      </c>
      <c r="F7488" s="126">
        <v>0</v>
      </c>
      <c r="G7488">
        <f t="shared" si="912"/>
        <v>0</v>
      </c>
      <c r="H7488">
        <f t="shared" si="919"/>
        <v>0</v>
      </c>
      <c r="I7488">
        <f t="shared" si="920"/>
        <v>0</v>
      </c>
      <c r="J7488">
        <f t="shared" si="918"/>
        <v>0</v>
      </c>
      <c r="K7488" s="66"/>
      <c r="M7488" s="66"/>
      <c r="Q7488" s="66"/>
      <c r="S7488" s="6">
        <f t="shared" si="914"/>
        <v>19.992975331360661</v>
      </c>
      <c r="T7488" s="6">
        <f t="shared" si="915"/>
        <v>19.992975331360661</v>
      </c>
      <c r="U7488" s="6">
        <f t="shared" si="916"/>
        <v>23.709829759579954</v>
      </c>
      <c r="V7488" s="6">
        <f t="shared" si="917"/>
        <v>23.709829759579954</v>
      </c>
    </row>
    <row r="7489" spans="1:22">
      <c r="A7489" s="12">
        <f t="shared" si="922"/>
        <v>0</v>
      </c>
      <c r="B7489" t="str">
        <f>YEAR(C7489)&amp;VLOOKUP(MONTH(C7489),lookup!$G$2:$N$13,8)</f>
        <v>2028M09</v>
      </c>
      <c r="C7489" s="7">
        <f t="shared" si="913"/>
        <v>47026</v>
      </c>
      <c r="D7489" s="126">
        <v>0</v>
      </c>
      <c r="E7489">
        <f t="shared" si="921"/>
        <v>0</v>
      </c>
      <c r="F7489" s="126">
        <v>0</v>
      </c>
      <c r="G7489">
        <f t="shared" si="912"/>
        <v>0</v>
      </c>
      <c r="H7489">
        <f t="shared" si="919"/>
        <v>0</v>
      </c>
      <c r="I7489">
        <f t="shared" si="920"/>
        <v>0</v>
      </c>
      <c r="J7489">
        <f t="shared" si="918"/>
        <v>0</v>
      </c>
      <c r="K7489" s="66"/>
      <c r="M7489" s="66"/>
      <c r="Q7489" s="66"/>
      <c r="S7489" s="6">
        <f t="shared" si="914"/>
        <v>20.005094179805496</v>
      </c>
      <c r="T7489" s="6">
        <f t="shared" si="915"/>
        <v>20.005094179805496</v>
      </c>
      <c r="U7489" s="6">
        <f t="shared" si="916"/>
        <v>23.726858267570513</v>
      </c>
      <c r="V7489" s="6">
        <f t="shared" si="917"/>
        <v>23.726858267570513</v>
      </c>
    </row>
    <row r="7490" spans="1:22">
      <c r="A7490" s="12">
        <f t="shared" si="922"/>
        <v>0</v>
      </c>
      <c r="B7490" t="str">
        <f>YEAR(C7490)&amp;VLOOKUP(MONTH(C7490),lookup!$G$2:$N$13,8)</f>
        <v>2028M10</v>
      </c>
      <c r="C7490" s="7">
        <f t="shared" si="913"/>
        <v>47027</v>
      </c>
      <c r="D7490" s="126">
        <v>0</v>
      </c>
      <c r="E7490">
        <f t="shared" si="921"/>
        <v>0</v>
      </c>
      <c r="F7490" s="126">
        <v>0</v>
      </c>
      <c r="G7490">
        <f t="shared" si="912"/>
        <v>0</v>
      </c>
      <c r="H7490">
        <f t="shared" si="919"/>
        <v>0</v>
      </c>
      <c r="I7490">
        <f t="shared" si="920"/>
        <v>0</v>
      </c>
      <c r="J7490">
        <f t="shared" si="918"/>
        <v>0</v>
      </c>
      <c r="K7490" s="66"/>
      <c r="M7490" s="66"/>
      <c r="Q7490" s="66"/>
      <c r="S7490" s="6">
        <f t="shared" si="914"/>
        <v>20.006238671415481</v>
      </c>
      <c r="T7490" s="6">
        <f t="shared" si="915"/>
        <v>20.006238671415481</v>
      </c>
      <c r="U7490" s="6">
        <f t="shared" si="916"/>
        <v>23.723282102643747</v>
      </c>
      <c r="V7490" s="6">
        <f t="shared" si="917"/>
        <v>23.723282102643747</v>
      </c>
    </row>
    <row r="7491" spans="1:22">
      <c r="A7491" s="12">
        <f t="shared" si="922"/>
        <v>0</v>
      </c>
      <c r="B7491" t="str">
        <f>YEAR(C7491)&amp;VLOOKUP(MONTH(C7491),lookup!$G$2:$N$13,8)</f>
        <v>2028M10</v>
      </c>
      <c r="C7491" s="7">
        <f t="shared" si="913"/>
        <v>47028</v>
      </c>
      <c r="D7491" s="126">
        <v>0</v>
      </c>
      <c r="E7491">
        <f t="shared" si="921"/>
        <v>0</v>
      </c>
      <c r="F7491" s="126">
        <v>0</v>
      </c>
      <c r="G7491">
        <f t="shared" si="912"/>
        <v>0</v>
      </c>
      <c r="H7491">
        <f t="shared" si="919"/>
        <v>0</v>
      </c>
      <c r="I7491">
        <f t="shared" si="920"/>
        <v>0</v>
      </c>
      <c r="J7491">
        <f t="shared" si="918"/>
        <v>0</v>
      </c>
      <c r="K7491" s="66"/>
      <c r="M7491" s="66"/>
      <c r="Q7491" s="66"/>
      <c r="S7491" s="6">
        <f t="shared" si="914"/>
        <v>20.000146990878431</v>
      </c>
      <c r="T7491" s="6">
        <f t="shared" si="915"/>
        <v>20.000146990878431</v>
      </c>
      <c r="U7491" s="6">
        <f t="shared" si="916"/>
        <v>23.720946076050247</v>
      </c>
      <c r="V7491" s="6">
        <f t="shared" si="917"/>
        <v>23.720946076050247</v>
      </c>
    </row>
    <row r="7492" spans="1:22">
      <c r="A7492" s="12">
        <f t="shared" si="922"/>
        <v>0</v>
      </c>
      <c r="B7492" t="str">
        <f>YEAR(C7492)&amp;VLOOKUP(MONTH(C7492),lookup!$G$2:$N$13,8)</f>
        <v>2028M10</v>
      </c>
      <c r="C7492" s="7">
        <f t="shared" si="913"/>
        <v>47029</v>
      </c>
      <c r="D7492" s="126">
        <v>0</v>
      </c>
      <c r="E7492">
        <f t="shared" si="921"/>
        <v>0</v>
      </c>
      <c r="F7492" s="126">
        <v>0</v>
      </c>
      <c r="G7492">
        <f t="shared" si="912"/>
        <v>0</v>
      </c>
      <c r="H7492">
        <f t="shared" si="919"/>
        <v>0</v>
      </c>
      <c r="I7492">
        <f t="shared" si="920"/>
        <v>0</v>
      </c>
      <c r="J7492">
        <f t="shared" si="918"/>
        <v>0</v>
      </c>
      <c r="K7492" s="66"/>
      <c r="M7492" s="66"/>
      <c r="Q7492" s="66"/>
      <c r="S7492" s="6">
        <f t="shared" si="914"/>
        <v>19.972093208418137</v>
      </c>
      <c r="T7492" s="6">
        <f t="shared" si="915"/>
        <v>19.972093208418137</v>
      </c>
      <c r="U7492" s="6">
        <f t="shared" si="916"/>
        <v>23.685610744790868</v>
      </c>
      <c r="V7492" s="6">
        <f t="shared" si="917"/>
        <v>23.685610744790868</v>
      </c>
    </row>
    <row r="7493" spans="1:22">
      <c r="A7493" s="12">
        <f t="shared" si="922"/>
        <v>0</v>
      </c>
      <c r="B7493" t="str">
        <f>YEAR(C7493)&amp;VLOOKUP(MONTH(C7493),lookup!$G$2:$N$13,8)</f>
        <v>2028M10</v>
      </c>
      <c r="C7493" s="7">
        <f t="shared" si="913"/>
        <v>47030</v>
      </c>
      <c r="D7493" s="126">
        <v>0</v>
      </c>
      <c r="E7493">
        <f t="shared" si="921"/>
        <v>0</v>
      </c>
      <c r="F7493" s="126">
        <v>0</v>
      </c>
      <c r="G7493">
        <f t="shared" si="912"/>
        <v>0</v>
      </c>
      <c r="H7493">
        <f t="shared" si="919"/>
        <v>0</v>
      </c>
      <c r="I7493">
        <f t="shared" si="920"/>
        <v>0</v>
      </c>
      <c r="J7493">
        <f t="shared" si="918"/>
        <v>0</v>
      </c>
      <c r="K7493" s="66"/>
      <c r="M7493" s="66"/>
      <c r="Q7493" s="66"/>
      <c r="S7493" s="6">
        <f t="shared" si="914"/>
        <v>19.976288499157853</v>
      </c>
      <c r="T7493" s="6">
        <f t="shared" si="915"/>
        <v>19.976288499157853</v>
      </c>
      <c r="U7493" s="6">
        <f t="shared" si="916"/>
        <v>23.697378336637019</v>
      </c>
      <c r="V7493" s="6">
        <f t="shared" si="917"/>
        <v>23.697378336637019</v>
      </c>
    </row>
    <row r="7494" spans="1:22">
      <c r="A7494" s="12">
        <f t="shared" si="922"/>
        <v>0</v>
      </c>
      <c r="B7494" t="str">
        <f>YEAR(C7494)&amp;VLOOKUP(MONTH(C7494),lookup!$G$2:$N$13,8)</f>
        <v>2028M10</v>
      </c>
      <c r="C7494" s="7">
        <f t="shared" si="913"/>
        <v>47031</v>
      </c>
      <c r="D7494" s="126">
        <v>0</v>
      </c>
      <c r="E7494">
        <f t="shared" si="921"/>
        <v>0</v>
      </c>
      <c r="F7494" s="126">
        <v>0</v>
      </c>
      <c r="G7494">
        <f t="shared" ref="G7494:G7500" si="923">AVERAGE(SUM(F7487:F7494)/8,SUM(F7489:F7494)/6)</f>
        <v>0</v>
      </c>
      <c r="H7494">
        <f t="shared" si="919"/>
        <v>0</v>
      </c>
      <c r="I7494">
        <f t="shared" si="920"/>
        <v>0</v>
      </c>
      <c r="J7494">
        <f t="shared" si="918"/>
        <v>0</v>
      </c>
      <c r="K7494" s="66"/>
      <c r="M7494" s="66"/>
      <c r="Q7494" s="66"/>
      <c r="S7494" s="6">
        <f t="shared" si="914"/>
        <v>19.967380830642554</v>
      </c>
      <c r="T7494" s="6">
        <f t="shared" si="915"/>
        <v>19.967380830642554</v>
      </c>
      <c r="U7494" s="6">
        <f t="shared" si="916"/>
        <v>23.680351052423422</v>
      </c>
      <c r="V7494" s="6">
        <f t="shared" si="917"/>
        <v>23.680351052423422</v>
      </c>
    </row>
    <row r="7495" spans="1:22">
      <c r="A7495" s="12">
        <f t="shared" si="922"/>
        <v>0</v>
      </c>
      <c r="B7495" t="str">
        <f>YEAR(C7495)&amp;VLOOKUP(MONTH(C7495),lookup!$G$2:$N$13,8)</f>
        <v>2028M10</v>
      </c>
      <c r="C7495" s="7">
        <f t="shared" si="913"/>
        <v>47032</v>
      </c>
      <c r="D7495" s="126">
        <v>0</v>
      </c>
      <c r="E7495">
        <f t="shared" si="921"/>
        <v>0</v>
      </c>
      <c r="F7495" s="126">
        <v>0</v>
      </c>
      <c r="G7495">
        <f t="shared" si="923"/>
        <v>0</v>
      </c>
      <c r="H7495">
        <f t="shared" si="919"/>
        <v>0</v>
      </c>
      <c r="I7495">
        <f t="shared" si="920"/>
        <v>0</v>
      </c>
      <c r="J7495">
        <f t="shared" si="918"/>
        <v>0</v>
      </c>
      <c r="K7495" s="66"/>
      <c r="M7495" s="66"/>
      <c r="Q7495" s="66"/>
      <c r="S7495" s="6">
        <f t="shared" si="914"/>
        <v>19.980941508169735</v>
      </c>
      <c r="T7495" s="6">
        <f t="shared" si="915"/>
        <v>19.980941508169735</v>
      </c>
      <c r="U7495" s="6">
        <f t="shared" si="916"/>
        <v>23.70339705470095</v>
      </c>
      <c r="V7495" s="6">
        <f t="shared" si="917"/>
        <v>23.70339705470095</v>
      </c>
    </row>
    <row r="7496" spans="1:22">
      <c r="A7496" s="12">
        <f t="shared" si="922"/>
        <v>0</v>
      </c>
      <c r="B7496" t="str">
        <f>YEAR(C7496)&amp;VLOOKUP(MONTH(C7496),lookup!$G$2:$N$13,8)</f>
        <v>2028M10</v>
      </c>
      <c r="C7496" s="7">
        <f t="shared" si="913"/>
        <v>47033</v>
      </c>
      <c r="D7496" s="126">
        <v>0</v>
      </c>
      <c r="E7496">
        <f t="shared" si="921"/>
        <v>0</v>
      </c>
      <c r="F7496" s="126">
        <v>0</v>
      </c>
      <c r="G7496">
        <f t="shared" si="923"/>
        <v>0</v>
      </c>
      <c r="H7496">
        <f t="shared" si="919"/>
        <v>0</v>
      </c>
      <c r="I7496">
        <f t="shared" si="920"/>
        <v>0</v>
      </c>
      <c r="J7496">
        <f t="shared" si="918"/>
        <v>0</v>
      </c>
      <c r="K7496" s="66"/>
      <c r="M7496" s="66"/>
      <c r="Q7496" s="66"/>
      <c r="S7496" s="6">
        <f t="shared" si="914"/>
        <v>19.984488067992466</v>
      </c>
      <c r="T7496" s="6">
        <f t="shared" si="915"/>
        <v>19.984488067992466</v>
      </c>
      <c r="U7496" s="6">
        <f t="shared" si="916"/>
        <v>23.70228516447898</v>
      </c>
      <c r="V7496" s="6">
        <f t="shared" si="917"/>
        <v>23.70228516447898</v>
      </c>
    </row>
    <row r="7497" spans="1:22">
      <c r="A7497" s="12">
        <f t="shared" si="922"/>
        <v>0</v>
      </c>
      <c r="B7497" t="str">
        <f>YEAR(C7497)&amp;VLOOKUP(MONTH(C7497),lookup!$G$2:$N$13,8)</f>
        <v>2028M10</v>
      </c>
      <c r="C7497" s="7">
        <f t="shared" si="913"/>
        <v>47034</v>
      </c>
      <c r="D7497" s="126">
        <v>0</v>
      </c>
      <c r="E7497">
        <f t="shared" si="921"/>
        <v>0</v>
      </c>
      <c r="F7497" s="126">
        <v>0</v>
      </c>
      <c r="G7497">
        <f t="shared" si="923"/>
        <v>0</v>
      </c>
      <c r="H7497">
        <f t="shared" si="919"/>
        <v>0</v>
      </c>
      <c r="I7497">
        <f t="shared" si="920"/>
        <v>0</v>
      </c>
      <c r="J7497">
        <f t="shared" si="918"/>
        <v>0</v>
      </c>
      <c r="K7497" s="66"/>
      <c r="M7497" s="66"/>
      <c r="Q7497" s="66"/>
      <c r="S7497" s="6">
        <f t="shared" si="914"/>
        <v>20.012643355132717</v>
      </c>
      <c r="T7497" s="6">
        <f t="shared" si="915"/>
        <v>20.012643355132717</v>
      </c>
      <c r="U7497" s="6">
        <f t="shared" si="916"/>
        <v>23.735192882439414</v>
      </c>
      <c r="V7497" s="6">
        <f t="shared" si="917"/>
        <v>23.735192882439414</v>
      </c>
    </row>
    <row r="7498" spans="1:22">
      <c r="A7498" s="12">
        <f t="shared" si="922"/>
        <v>0</v>
      </c>
      <c r="B7498" t="str">
        <f>YEAR(C7498)&amp;VLOOKUP(MONTH(C7498),lookup!$G$2:$N$13,8)</f>
        <v>2028M10</v>
      </c>
      <c r="C7498" s="7">
        <f t="shared" si="913"/>
        <v>47035</v>
      </c>
      <c r="D7498" s="126">
        <v>0</v>
      </c>
      <c r="E7498">
        <f t="shared" si="921"/>
        <v>0</v>
      </c>
      <c r="F7498" s="126">
        <v>0</v>
      </c>
      <c r="G7498">
        <f t="shared" si="923"/>
        <v>0</v>
      </c>
      <c r="H7498">
        <f t="shared" si="919"/>
        <v>0</v>
      </c>
      <c r="I7498">
        <f t="shared" si="920"/>
        <v>0</v>
      </c>
      <c r="J7498">
        <f t="shared" si="918"/>
        <v>0</v>
      </c>
      <c r="K7498" s="66"/>
      <c r="M7498" s="66"/>
      <c r="Q7498" s="66"/>
      <c r="S7498" s="6">
        <f t="shared" si="914"/>
        <v>20.040410563086994</v>
      </c>
      <c r="T7498" s="6">
        <f t="shared" si="915"/>
        <v>20.040410563086994</v>
      </c>
      <c r="U7498" s="6">
        <f t="shared" si="916"/>
        <v>23.764171311192111</v>
      </c>
      <c r="V7498" s="6">
        <f t="shared" si="917"/>
        <v>23.764171311192111</v>
      </c>
    </row>
    <row r="7499" spans="1:22">
      <c r="A7499" s="12">
        <f t="shared" si="922"/>
        <v>0</v>
      </c>
      <c r="B7499" t="str">
        <f>YEAR(C7499)&amp;VLOOKUP(MONTH(C7499),lookup!$G$2:$N$13,8)</f>
        <v>2028M10</v>
      </c>
      <c r="C7499" s="7">
        <f t="shared" si="913"/>
        <v>47036</v>
      </c>
      <c r="D7499" s="126">
        <v>0</v>
      </c>
      <c r="E7499">
        <f t="shared" si="921"/>
        <v>0</v>
      </c>
      <c r="F7499" s="126">
        <v>0</v>
      </c>
      <c r="G7499">
        <f t="shared" si="923"/>
        <v>0</v>
      </c>
      <c r="H7499">
        <f t="shared" si="919"/>
        <v>0</v>
      </c>
      <c r="I7499">
        <f t="shared" si="920"/>
        <v>0</v>
      </c>
      <c r="J7499">
        <f t="shared" si="918"/>
        <v>0</v>
      </c>
      <c r="K7499" s="66"/>
      <c r="M7499" s="66"/>
      <c r="Q7499" s="66"/>
      <c r="S7499" s="6">
        <f t="shared" si="914"/>
        <v>20.059104376847227</v>
      </c>
      <c r="T7499" s="6">
        <f t="shared" si="915"/>
        <v>20.059104376847227</v>
      </c>
      <c r="U7499" s="6">
        <f t="shared" si="916"/>
        <v>23.785853477661647</v>
      </c>
      <c r="V7499" s="6">
        <f t="shared" si="917"/>
        <v>23.785853477661647</v>
      </c>
    </row>
    <row r="7500" spans="1:22">
      <c r="A7500" s="12">
        <f t="shared" si="922"/>
        <v>0</v>
      </c>
      <c r="B7500" t="str">
        <f>YEAR(C7500)&amp;VLOOKUP(MONTH(C7500),lookup!$G$2:$N$13,8)</f>
        <v>2028M10</v>
      </c>
      <c r="C7500" s="7">
        <f t="shared" ref="C7500" si="924">C7499+1</f>
        <v>47037</v>
      </c>
      <c r="D7500" s="126">
        <v>0</v>
      </c>
      <c r="E7500">
        <f t="shared" si="921"/>
        <v>0</v>
      </c>
      <c r="F7500" s="126">
        <v>0</v>
      </c>
      <c r="G7500">
        <f t="shared" si="923"/>
        <v>0</v>
      </c>
      <c r="H7500">
        <f t="shared" si="919"/>
        <v>0</v>
      </c>
      <c r="I7500">
        <f t="shared" si="920"/>
        <v>0</v>
      </c>
      <c r="J7500">
        <f t="shared" si="918"/>
        <v>0</v>
      </c>
      <c r="K7500" s="66"/>
      <c r="M7500" s="66"/>
      <c r="Q7500" s="66"/>
      <c r="S7500" s="6">
        <f t="shared" si="914"/>
        <v>20.080415986012863</v>
      </c>
      <c r="T7500" s="6">
        <f t="shared" si="915"/>
        <v>20.080415986012863</v>
      </c>
      <c r="U7500" s="6">
        <f t="shared" si="916"/>
        <v>23.812748016051493</v>
      </c>
      <c r="V7500" s="6">
        <f t="shared" si="917"/>
        <v>23.812748016051493</v>
      </c>
    </row>
  </sheetData>
  <autoFilter ref="A1:R7500" xr:uid="{00000000-0009-0000-0000-000003000000}"/>
  <dataValidations disablePrompts="1" count="1">
    <dataValidation type="list" allowBlank="1" showInputMessage="1" showErrorMessage="1" sqref="J1" xr:uid="{00000000-0002-0000-0300-000000000000}">
      <formula1>"Q1_forecast,Q2_forecast,Q3_forecast,Q4_forecast"</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396"/>
  <sheetViews>
    <sheetView workbookViewId="0">
      <pane xSplit="3" ySplit="2" topLeftCell="D316" activePane="bottomRight" state="frozen"/>
      <selection activeCell="M28" sqref="M28"/>
      <selection pane="topRight" activeCell="M28" sqref="M28"/>
      <selection pane="bottomLeft" activeCell="M28" sqref="M28"/>
      <selection pane="bottomRight" activeCell="M28" sqref="M28"/>
    </sheetView>
  </sheetViews>
  <sheetFormatPr defaultRowHeight="12.75" outlineLevelCol="1"/>
  <cols>
    <col min="1" max="1" width="15.140625" bestFit="1" customWidth="1"/>
    <col min="2" max="2" width="5" bestFit="1" customWidth="1"/>
    <col min="3" max="3" width="8.5703125" bestFit="1" customWidth="1"/>
    <col min="4" max="4" width="8.5703125" customWidth="1"/>
    <col min="5" max="5" width="19.140625" bestFit="1" customWidth="1"/>
    <col min="6" max="6" width="9.85546875" customWidth="1" outlineLevel="1"/>
    <col min="7" max="7" width="19.140625" bestFit="1" customWidth="1"/>
    <col min="8" max="8" width="6.5703125" bestFit="1" customWidth="1"/>
    <col min="12" max="12" width="8" customWidth="1"/>
    <col min="13" max="13" width="12.140625" customWidth="1"/>
    <col min="14" max="14" width="12" customWidth="1"/>
    <col min="15" max="15" width="11.140625" customWidth="1"/>
    <col min="19" max="22" width="10.42578125" customWidth="1"/>
    <col min="23" max="24" width="11.42578125" customWidth="1"/>
    <col min="25" max="25" width="8.85546875" customWidth="1"/>
    <col min="28" max="28" width="10" customWidth="1"/>
    <col min="31" max="32" width="10.140625" bestFit="1" customWidth="1"/>
    <col min="33" max="33" width="2" bestFit="1" customWidth="1"/>
    <col min="34" max="34" width="12.140625" customWidth="1"/>
    <col min="35" max="35" width="10.42578125" bestFit="1" customWidth="1"/>
    <col min="37" max="37" width="12.140625" customWidth="1"/>
    <col min="38" max="38" width="10.42578125" bestFit="1" customWidth="1"/>
    <col min="42" max="42" width="10" customWidth="1"/>
    <col min="43" max="43" width="9.140625" customWidth="1"/>
  </cols>
  <sheetData>
    <row r="1" spans="1:42" ht="25.5">
      <c r="A1">
        <f>Monthly!I7</f>
        <v>0</v>
      </c>
      <c r="C1" t="s">
        <v>454</v>
      </c>
      <c r="D1" s="23" t="s">
        <v>455</v>
      </c>
      <c r="E1" s="23" t="s">
        <v>455</v>
      </c>
      <c r="F1" s="23" t="s">
        <v>518</v>
      </c>
      <c r="G1" s="23" t="s">
        <v>517</v>
      </c>
      <c r="H1" s="23" t="s">
        <v>449</v>
      </c>
      <c r="I1" s="23"/>
      <c r="J1" s="23"/>
      <c r="K1" s="23"/>
      <c r="L1" s="23"/>
      <c r="M1" s="23"/>
      <c r="N1" s="23"/>
      <c r="O1" s="23"/>
      <c r="P1" s="23"/>
      <c r="Q1" s="23"/>
      <c r="W1" t="str">
        <f>Monthly!U4</f>
        <v>UK</v>
      </c>
      <c r="AA1" t="str">
        <f>LEFT(VLOOKUP(RIGHT(AA2,3),lookup!$N$2:$O$13,2,FALSE),3)&amp;"-"&amp;MID(AA2,3,2)</f>
        <v>Dec-25</v>
      </c>
      <c r="AC1" t="str">
        <f>LEFT(VLOOKUP(RIGHT(AC2,3),lookup!$N$2:$O$13,2,FALSE),3)&amp;"-"&amp;MID(AC2,3,2)</f>
        <v>Nov-25</v>
      </c>
      <c r="AE1" t="str">
        <f>INDEX(data_dd!B:B,MATCH(1,data_dd!A:A,0),1)</f>
        <v>2026M02</v>
      </c>
      <c r="AI1" s="24"/>
      <c r="AJ1" s="24">
        <f>INDEX(B:B,MATCH(1,U:U,FALSE))</f>
        <v>2025</v>
      </c>
      <c r="AL1" s="24"/>
      <c r="AM1" s="24">
        <f>INDEX(B:B,MATCH(2,U:U,FALSE))</f>
        <v>2026</v>
      </c>
      <c r="AP1" s="24">
        <f>IF(ISNA(INDEX(B:B,MATCH(1,V:V,FALSE)))=TRUE,0,INDEX(B:B,MATCH(1,V:V,FALSE)))</f>
        <v>2026</v>
      </c>
    </row>
    <row r="2" spans="1:42" ht="33" customHeight="1">
      <c r="A2" t="s">
        <v>79</v>
      </c>
      <c r="B2" t="s">
        <v>80</v>
      </c>
      <c r="D2" s="23" t="s">
        <v>474</v>
      </c>
      <c r="E2" s="23" t="s">
        <v>475</v>
      </c>
      <c r="F2" s="23" t="s">
        <v>39</v>
      </c>
      <c r="G2" s="23" t="s">
        <v>40</v>
      </c>
      <c r="H2" s="23" t="s">
        <v>48</v>
      </c>
      <c r="I2" s="23" t="s">
        <v>76</v>
      </c>
      <c r="J2" s="23" t="s">
        <v>77</v>
      </c>
      <c r="K2" s="23" t="s">
        <v>78</v>
      </c>
      <c r="L2" s="23" t="s">
        <v>49</v>
      </c>
      <c r="M2" s="23" t="s">
        <v>476</v>
      </c>
      <c r="N2" s="23" t="s">
        <v>477</v>
      </c>
      <c r="O2" s="23" t="s">
        <v>478</v>
      </c>
      <c r="P2" s="23" t="s">
        <v>47</v>
      </c>
      <c r="Q2" s="23" t="s">
        <v>449</v>
      </c>
      <c r="R2" s="23" t="s">
        <v>451</v>
      </c>
      <c r="S2" s="23" t="s">
        <v>452</v>
      </c>
      <c r="T2" s="23" t="s">
        <v>453</v>
      </c>
      <c r="U2" s="23" t="s">
        <v>459</v>
      </c>
      <c r="V2" s="23" t="s">
        <v>460</v>
      </c>
      <c r="W2" s="23" t="s">
        <v>479</v>
      </c>
      <c r="X2" s="23" t="s">
        <v>546</v>
      </c>
      <c r="Y2" s="23" t="s">
        <v>585</v>
      </c>
      <c r="Z2" s="28" t="s">
        <v>456</v>
      </c>
      <c r="AA2" t="str">
        <f>INDEX(C:C,MATCH(1,S:S,FALSE),1)</f>
        <v>2025M12</v>
      </c>
      <c r="AB2" s="28" t="s">
        <v>457</v>
      </c>
      <c r="AC2" t="str">
        <f>INDEX(C:C,MATCH(1,T:T,FALSE),1)</f>
        <v>2025M11</v>
      </c>
      <c r="AD2" s="28" t="s">
        <v>458</v>
      </c>
      <c r="AE2" s="26">
        <f>INDEX(data_dd!C:C,MATCH(1,data_dd!A:A,0),1)</f>
        <v>46067</v>
      </c>
      <c r="AF2" s="26">
        <f>EOMONTH(AE2,0)</f>
        <v>46081</v>
      </c>
      <c r="AG2" s="12">
        <f>IF(AE2=AF2,1,0)</f>
        <v>0</v>
      </c>
      <c r="AH2" s="28" t="s">
        <v>519</v>
      </c>
      <c r="AI2">
        <f>ROUND(INDEX(D:D,MATCH(1,U:U,FALSE),1),0)</f>
        <v>1343</v>
      </c>
      <c r="AJ2" t="str">
        <f>VLOOKUP(INDEX(A:A,MATCH(1,U:U,FALSE),1),lookup!N2:O13,2,FALSE)</f>
        <v>December</v>
      </c>
      <c r="AK2" s="28" t="s">
        <v>520</v>
      </c>
      <c r="AL2">
        <f>ROUND(INDEX(D:D,MATCH(2,U:U,FALSE),1),0)</f>
        <v>1329</v>
      </c>
      <c r="AM2" t="str">
        <f>VLOOKUP(INDEX(A:A,MATCH(2,U:U,FALSE),1),lookup!N2:O13,2,FALSE)</f>
        <v>January</v>
      </c>
      <c r="AN2" s="28" t="s">
        <v>461</v>
      </c>
      <c r="AO2">
        <f>IF(ISNA(ROUND(INDEX(E:E,MATCH(1,V:V,FALSE),1),0))=TRUE,0,ROUND(INDEX(E:E,MATCH(1,V:V,FALSE),1),0))</f>
        <v>1081</v>
      </c>
      <c r="AP2" t="str">
        <f>IF(ISNA(VLOOKUP(INDEX(A:A,MATCH(1,V:V,FALSE),1),lookup!N2:O13,2,FALSE))=TRUE,0,VLOOKUP(INDEX(A:A,MATCH(1,V:V,FALSE),1),lookup!N2:O13,2,FALSE))</f>
        <v>January</v>
      </c>
    </row>
    <row r="3" spans="1:42">
      <c r="A3" s="13" t="s">
        <v>64</v>
      </c>
      <c r="B3" s="24">
        <v>1994</v>
      </c>
      <c r="C3" s="24" t="s">
        <v>83</v>
      </c>
      <c r="D3" s="27">
        <f>SUMIFS(data_dd!D:D,data_dd!B:B,data_monthly!C3)</f>
        <v>0</v>
      </c>
      <c r="E3" s="27">
        <f>SUMIFS(data_dd!F:F,data_dd!B:B,data_monthly!C3)</f>
        <v>0</v>
      </c>
      <c r="F3" s="12">
        <v>1146.7</v>
      </c>
      <c r="G3">
        <v>0</v>
      </c>
      <c r="H3">
        <v>0</v>
      </c>
      <c r="I3">
        <f>IF($A3="M04",F3,F3+I2)</f>
        <v>1146.7</v>
      </c>
      <c r="J3">
        <f t="shared" ref="J3:K3" si="0">IF($A3="M04",G3,G3+J2)</f>
        <v>0</v>
      </c>
      <c r="K3">
        <f t="shared" si="0"/>
        <v>0</v>
      </c>
      <c r="L3" s="12">
        <f>DAY(EOMONTH(DATE(B3,RIGHT(A3,2),1),0))</f>
        <v>30</v>
      </c>
      <c r="M3">
        <f>F3/$L3</f>
        <v>38.223333333333336</v>
      </c>
      <c r="N3">
        <f t="shared" ref="N3:O3" si="1">G3/$L3</f>
        <v>0</v>
      </c>
      <c r="O3">
        <f t="shared" si="1"/>
        <v>0</v>
      </c>
      <c r="P3">
        <f>INDEX(defra!A:D,MATCH(C3,defra!A:A,0),4)</f>
        <v>0</v>
      </c>
      <c r="S3" s="12">
        <f t="shared" ref="S3:S66" si="2">IF(G3+G4=G3,IF(G3+G4&gt;0,1,0),0)</f>
        <v>0</v>
      </c>
      <c r="T3" s="12">
        <f t="shared" ref="T3:T66" si="3">IF(H3+H4=H3,IF(H3+H4&gt;0,1,0),0)</f>
        <v>0</v>
      </c>
      <c r="U3" s="12">
        <f t="shared" ref="U3:U66" si="4">IF(AND(F3=0,D3&gt;0),1,0)</f>
        <v>0</v>
      </c>
      <c r="V3" s="12">
        <f t="shared" ref="V3:V66" si="5">IF(AND(G3=0,E3&gt;0),1,0)</f>
        <v>0</v>
      </c>
      <c r="W3" s="12">
        <f t="shared" ref="W3:W8" si="6">IF(AND($W$1="UK",U3=1),D3,IF(AND($W$1="GB",V3=1),E3,0))</f>
        <v>0</v>
      </c>
      <c r="X3">
        <v>0</v>
      </c>
      <c r="Y3" t="s">
        <v>586</v>
      </c>
    </row>
    <row r="4" spans="1:42">
      <c r="A4" s="13" t="s">
        <v>65</v>
      </c>
      <c r="B4" s="24">
        <f t="shared" ref="B4:B14" si="7">B3</f>
        <v>1994</v>
      </c>
      <c r="C4" s="24" t="s">
        <v>84</v>
      </c>
      <c r="D4" s="27">
        <f>SUMIFS(data_dd!D:D,data_dd!B:B,data_monthly!C4)</f>
        <v>0</v>
      </c>
      <c r="E4" s="27">
        <f>SUMIFS(data_dd!F:F,data_dd!B:B,data_monthly!C4)</f>
        <v>0</v>
      </c>
      <c r="F4" s="12">
        <v>1296.9000000000001</v>
      </c>
      <c r="G4">
        <v>0</v>
      </c>
      <c r="H4">
        <v>0</v>
      </c>
      <c r="I4">
        <f t="shared" ref="I4:I67" si="8">IF(A4="M04",F4,F4+I3)</f>
        <v>2443.6000000000004</v>
      </c>
      <c r="J4">
        <f t="shared" ref="J4:J67" si="9">IF($A4="M04",G4,G4+J3)</f>
        <v>0</v>
      </c>
      <c r="K4">
        <f t="shared" ref="K4:K67" si="10">IF($A4="M04",H4,H4+K3)</f>
        <v>0</v>
      </c>
      <c r="L4" s="12">
        <f t="shared" ref="L4:L67" si="11">DAY(EOMONTH(DATE(B4,RIGHT(A4,2),1),0))</f>
        <v>31</v>
      </c>
      <c r="M4">
        <f t="shared" ref="M4:M67" si="12">F4/$L4</f>
        <v>41.835483870967742</v>
      </c>
      <c r="N4">
        <f t="shared" ref="N4:N67" si="13">G4/$L4</f>
        <v>0</v>
      </c>
      <c r="O4">
        <f t="shared" ref="O4:O67" si="14">H4/$L4</f>
        <v>0</v>
      </c>
      <c r="P4">
        <f>INDEX(defra!A:D,MATCH(C4,defra!A:A,0),4)</f>
        <v>0</v>
      </c>
      <c r="S4" s="12">
        <f t="shared" si="2"/>
        <v>0</v>
      </c>
      <c r="T4" s="12">
        <f t="shared" si="3"/>
        <v>0</v>
      </c>
      <c r="U4" s="12">
        <f t="shared" si="4"/>
        <v>0</v>
      </c>
      <c r="V4" s="12">
        <f t="shared" si="5"/>
        <v>0</v>
      </c>
      <c r="W4" s="12">
        <f t="shared" si="6"/>
        <v>0</v>
      </c>
      <c r="X4">
        <v>0</v>
      </c>
      <c r="Y4" t="s">
        <v>586</v>
      </c>
    </row>
    <row r="5" spans="1:42">
      <c r="A5" s="13" t="s">
        <v>66</v>
      </c>
      <c r="B5" s="24">
        <f t="shared" si="7"/>
        <v>1994</v>
      </c>
      <c r="C5" s="24" t="s">
        <v>85</v>
      </c>
      <c r="D5" s="27">
        <f>SUMIFS(data_dd!D:D,data_dd!B:B,data_monthly!C5)</f>
        <v>0</v>
      </c>
      <c r="E5" s="27">
        <f>SUMIFS(data_dd!F:F,data_dd!B:B,data_monthly!C5)</f>
        <v>0</v>
      </c>
      <c r="F5" s="12">
        <v>1198.5999999999999</v>
      </c>
      <c r="G5">
        <v>0</v>
      </c>
      <c r="H5">
        <v>0</v>
      </c>
      <c r="I5">
        <f t="shared" si="8"/>
        <v>3642.2000000000003</v>
      </c>
      <c r="J5">
        <f t="shared" si="9"/>
        <v>0</v>
      </c>
      <c r="K5">
        <f t="shared" si="10"/>
        <v>0</v>
      </c>
      <c r="L5" s="12">
        <f t="shared" si="11"/>
        <v>30</v>
      </c>
      <c r="M5">
        <f t="shared" si="12"/>
        <v>39.953333333333333</v>
      </c>
      <c r="N5">
        <f t="shared" si="13"/>
        <v>0</v>
      </c>
      <c r="O5">
        <f t="shared" si="14"/>
        <v>0</v>
      </c>
      <c r="P5">
        <f>INDEX(defra!A:D,MATCH(C5,defra!A:A,0),4)</f>
        <v>0</v>
      </c>
      <c r="S5" s="12">
        <f t="shared" si="2"/>
        <v>0</v>
      </c>
      <c r="T5" s="12">
        <f t="shared" si="3"/>
        <v>0</v>
      </c>
      <c r="U5" s="12">
        <f t="shared" si="4"/>
        <v>0</v>
      </c>
      <c r="V5" s="12">
        <f t="shared" si="5"/>
        <v>0</v>
      </c>
      <c r="W5" s="12">
        <f t="shared" si="6"/>
        <v>0</v>
      </c>
      <c r="X5">
        <v>0</v>
      </c>
      <c r="Y5" t="s">
        <v>586</v>
      </c>
    </row>
    <row r="6" spans="1:42">
      <c r="A6" s="13" t="s">
        <v>67</v>
      </c>
      <c r="B6" s="24">
        <f t="shared" si="7"/>
        <v>1994</v>
      </c>
      <c r="C6" s="24" t="s">
        <v>86</v>
      </c>
      <c r="D6" s="27">
        <f>SUMIFS(data_dd!D:D,data_dd!B:B,data_monthly!C6)</f>
        <v>0</v>
      </c>
      <c r="E6" s="27">
        <f>SUMIFS(data_dd!F:F,data_dd!B:B,data_monthly!C6)</f>
        <v>0</v>
      </c>
      <c r="F6" s="12">
        <v>1200.8</v>
      </c>
      <c r="G6">
        <v>0</v>
      </c>
      <c r="H6">
        <v>0</v>
      </c>
      <c r="I6">
        <f t="shared" si="8"/>
        <v>4843</v>
      </c>
      <c r="J6">
        <f t="shared" si="9"/>
        <v>0</v>
      </c>
      <c r="K6">
        <f t="shared" si="10"/>
        <v>0</v>
      </c>
      <c r="L6" s="12">
        <f t="shared" si="11"/>
        <v>31</v>
      </c>
      <c r="M6">
        <f t="shared" si="12"/>
        <v>38.735483870967741</v>
      </c>
      <c r="N6">
        <f t="shared" si="13"/>
        <v>0</v>
      </c>
      <c r="O6">
        <f t="shared" si="14"/>
        <v>0</v>
      </c>
      <c r="P6">
        <f>INDEX(defra!A:D,MATCH(C6,defra!A:A,0),4)</f>
        <v>0</v>
      </c>
      <c r="S6" s="12">
        <f t="shared" si="2"/>
        <v>0</v>
      </c>
      <c r="T6" s="12">
        <f t="shared" si="3"/>
        <v>0</v>
      </c>
      <c r="U6" s="12">
        <f t="shared" si="4"/>
        <v>0</v>
      </c>
      <c r="V6" s="12">
        <f t="shared" si="5"/>
        <v>0</v>
      </c>
      <c r="W6" s="12">
        <f t="shared" si="6"/>
        <v>0</v>
      </c>
      <c r="X6">
        <v>0</v>
      </c>
      <c r="Y6" t="s">
        <v>586</v>
      </c>
    </row>
    <row r="7" spans="1:42">
      <c r="A7" s="13" t="s">
        <v>68</v>
      </c>
      <c r="B7" s="24">
        <f t="shared" si="7"/>
        <v>1994</v>
      </c>
      <c r="C7" s="24" t="s">
        <v>87</v>
      </c>
      <c r="D7" s="27">
        <f>SUMIFS(data_dd!D:D,data_dd!B:B,data_monthly!C7)</f>
        <v>0</v>
      </c>
      <c r="E7" s="27">
        <f>SUMIFS(data_dd!F:F,data_dd!B:B,data_monthly!C7)</f>
        <v>0</v>
      </c>
      <c r="F7" s="12">
        <v>1196.0999999999999</v>
      </c>
      <c r="G7">
        <v>0</v>
      </c>
      <c r="H7">
        <v>0</v>
      </c>
      <c r="I7">
        <f t="shared" si="8"/>
        <v>6039.1</v>
      </c>
      <c r="J7">
        <f t="shared" si="9"/>
        <v>0</v>
      </c>
      <c r="K7">
        <f t="shared" si="10"/>
        <v>0</v>
      </c>
      <c r="L7" s="12">
        <f t="shared" si="11"/>
        <v>31</v>
      </c>
      <c r="M7">
        <f t="shared" si="12"/>
        <v>38.58387096774193</v>
      </c>
      <c r="N7">
        <f t="shared" si="13"/>
        <v>0</v>
      </c>
      <c r="O7">
        <f t="shared" si="14"/>
        <v>0</v>
      </c>
      <c r="P7">
        <f>INDEX(defra!A:D,MATCH(C7,defra!A:A,0),4)</f>
        <v>0</v>
      </c>
      <c r="S7" s="12">
        <f t="shared" si="2"/>
        <v>0</v>
      </c>
      <c r="T7" s="12">
        <f t="shared" si="3"/>
        <v>0</v>
      </c>
      <c r="U7" s="12">
        <f t="shared" si="4"/>
        <v>0</v>
      </c>
      <c r="V7" s="12">
        <f t="shared" si="5"/>
        <v>0</v>
      </c>
      <c r="W7" s="12">
        <f t="shared" si="6"/>
        <v>0</v>
      </c>
      <c r="X7">
        <v>0</v>
      </c>
      <c r="Y7" t="s">
        <v>586</v>
      </c>
    </row>
    <row r="8" spans="1:42">
      <c r="A8" s="13" t="s">
        <v>69</v>
      </c>
      <c r="B8" s="24">
        <f t="shared" si="7"/>
        <v>1994</v>
      </c>
      <c r="C8" s="24" t="s">
        <v>88</v>
      </c>
      <c r="D8" s="27">
        <f>SUMIFS(data_dd!D:D,data_dd!B:B,data_monthly!C8)</f>
        <v>0</v>
      </c>
      <c r="E8" s="27">
        <f>SUMIFS(data_dd!F:F,data_dd!B:B,data_monthly!C8)</f>
        <v>0</v>
      </c>
      <c r="F8" s="12">
        <v>1140.3</v>
      </c>
      <c r="G8">
        <v>0</v>
      </c>
      <c r="H8">
        <v>0</v>
      </c>
      <c r="I8">
        <f t="shared" si="8"/>
        <v>7179.4000000000005</v>
      </c>
      <c r="J8">
        <f t="shared" si="9"/>
        <v>0</v>
      </c>
      <c r="K8">
        <f t="shared" si="10"/>
        <v>0</v>
      </c>
      <c r="L8" s="12">
        <f t="shared" si="11"/>
        <v>30</v>
      </c>
      <c r="M8">
        <f t="shared" si="12"/>
        <v>38.01</v>
      </c>
      <c r="N8">
        <f t="shared" si="13"/>
        <v>0</v>
      </c>
      <c r="O8">
        <f t="shared" si="14"/>
        <v>0</v>
      </c>
      <c r="P8">
        <f>INDEX(defra!A:D,MATCH(C8,defra!A:A,0),4)</f>
        <v>0</v>
      </c>
      <c r="S8" s="12">
        <f t="shared" si="2"/>
        <v>0</v>
      </c>
      <c r="T8" s="12">
        <f t="shared" si="3"/>
        <v>0</v>
      </c>
      <c r="U8" s="12">
        <f t="shared" si="4"/>
        <v>0</v>
      </c>
      <c r="V8" s="12">
        <f t="shared" si="5"/>
        <v>0</v>
      </c>
      <c r="W8" s="12">
        <f t="shared" si="6"/>
        <v>0</v>
      </c>
      <c r="X8">
        <v>0</v>
      </c>
      <c r="Y8" t="s">
        <v>586</v>
      </c>
    </row>
    <row r="9" spans="1:42">
      <c r="A9" s="13" t="s">
        <v>70</v>
      </c>
      <c r="B9" s="24">
        <f t="shared" si="7"/>
        <v>1994</v>
      </c>
      <c r="C9" s="24" t="s">
        <v>89</v>
      </c>
      <c r="D9" s="27">
        <f>SUMIFS(data_dd!D:D,data_dd!B:B,data_monthly!C9)</f>
        <v>0</v>
      </c>
      <c r="E9" s="27">
        <f>SUMIFS(data_dd!F:F,data_dd!B:B,data_monthly!C9)</f>
        <v>0</v>
      </c>
      <c r="F9" s="12">
        <v>1175</v>
      </c>
      <c r="G9">
        <v>0</v>
      </c>
      <c r="H9">
        <v>0</v>
      </c>
      <c r="I9">
        <f t="shared" si="8"/>
        <v>8354.4000000000015</v>
      </c>
      <c r="J9">
        <f t="shared" si="9"/>
        <v>0</v>
      </c>
      <c r="K9">
        <f t="shared" si="10"/>
        <v>0</v>
      </c>
      <c r="L9" s="12">
        <f t="shared" si="11"/>
        <v>31</v>
      </c>
      <c r="M9">
        <f t="shared" si="12"/>
        <v>37.903225806451616</v>
      </c>
      <c r="N9">
        <f t="shared" si="13"/>
        <v>0</v>
      </c>
      <c r="O9">
        <f t="shared" si="14"/>
        <v>0</v>
      </c>
      <c r="P9">
        <f>INDEX(defra!A:D,MATCH(C9,defra!A:A,0),4)</f>
        <v>0</v>
      </c>
      <c r="S9" s="12">
        <f t="shared" si="2"/>
        <v>0</v>
      </c>
      <c r="T9" s="12">
        <f t="shared" si="3"/>
        <v>0</v>
      </c>
      <c r="U9" s="12">
        <f t="shared" si="4"/>
        <v>0</v>
      </c>
      <c r="V9" s="12">
        <f t="shared" si="5"/>
        <v>0</v>
      </c>
      <c r="W9" s="12">
        <f t="shared" ref="W9:W72" si="15">IF(AND($W$1="UK",U9=1),D9,IF(AND($W$1="GB",V9=1),E9,0))</f>
        <v>0</v>
      </c>
      <c r="X9">
        <v>0</v>
      </c>
      <c r="Y9" t="s">
        <v>586</v>
      </c>
    </row>
    <row r="10" spans="1:42">
      <c r="A10" s="13" t="s">
        <v>71</v>
      </c>
      <c r="B10" s="24">
        <f t="shared" si="7"/>
        <v>1994</v>
      </c>
      <c r="C10" s="24" t="s">
        <v>81</v>
      </c>
      <c r="D10" s="27">
        <f>SUMIFS(data_dd!D:D,data_dd!B:B,data_monthly!C10)</f>
        <v>0</v>
      </c>
      <c r="E10" s="27">
        <f>SUMIFS(data_dd!F:F,data_dd!B:B,data_monthly!C10)</f>
        <v>0</v>
      </c>
      <c r="F10" s="12">
        <v>1099.4000000000001</v>
      </c>
      <c r="G10">
        <v>0</v>
      </c>
      <c r="H10">
        <v>0</v>
      </c>
      <c r="I10">
        <f t="shared" si="8"/>
        <v>9453.8000000000011</v>
      </c>
      <c r="J10">
        <f t="shared" si="9"/>
        <v>0</v>
      </c>
      <c r="K10">
        <f t="shared" si="10"/>
        <v>0</v>
      </c>
      <c r="L10" s="12">
        <f t="shared" si="11"/>
        <v>30</v>
      </c>
      <c r="M10">
        <f t="shared" si="12"/>
        <v>36.646666666666668</v>
      </c>
      <c r="N10">
        <f t="shared" si="13"/>
        <v>0</v>
      </c>
      <c r="O10">
        <f t="shared" si="14"/>
        <v>0</v>
      </c>
      <c r="P10">
        <f>INDEX(defra!A:D,MATCH(C10,defra!A:A,0),4)</f>
        <v>1102.1300000000001</v>
      </c>
      <c r="R10" s="12">
        <f t="shared" ref="R10:R71" si="16">IF(F10-P10&gt;1,1,0)+IF(F10-P10&lt;-1,1,0)</f>
        <v>1</v>
      </c>
      <c r="S10" s="12">
        <f t="shared" si="2"/>
        <v>0</v>
      </c>
      <c r="T10" s="12">
        <f t="shared" si="3"/>
        <v>0</v>
      </c>
      <c r="U10" s="12">
        <f t="shared" si="4"/>
        <v>0</v>
      </c>
      <c r="V10" s="12">
        <f t="shared" si="5"/>
        <v>0</v>
      </c>
      <c r="W10" s="12">
        <f t="shared" si="15"/>
        <v>0</v>
      </c>
      <c r="X10">
        <v>0</v>
      </c>
      <c r="Y10" t="s">
        <v>586</v>
      </c>
    </row>
    <row r="11" spans="1:42">
      <c r="A11" s="13" t="s">
        <v>72</v>
      </c>
      <c r="B11" s="24">
        <f t="shared" si="7"/>
        <v>1994</v>
      </c>
      <c r="C11" s="24" t="s">
        <v>82</v>
      </c>
      <c r="D11" s="27">
        <f>SUMIFS(data_dd!D:D,data_dd!B:B,data_monthly!C11)</f>
        <v>0</v>
      </c>
      <c r="E11" s="27">
        <f>SUMIFS(data_dd!F:F,data_dd!B:B,data_monthly!C11)</f>
        <v>0</v>
      </c>
      <c r="F11" s="12">
        <v>1128.4000000000001</v>
      </c>
      <c r="G11">
        <v>0</v>
      </c>
      <c r="H11">
        <v>0</v>
      </c>
      <c r="I11">
        <f t="shared" si="8"/>
        <v>10582.2</v>
      </c>
      <c r="J11">
        <f t="shared" si="9"/>
        <v>0</v>
      </c>
      <c r="K11">
        <f t="shared" si="10"/>
        <v>0</v>
      </c>
      <c r="L11" s="12">
        <f t="shared" si="11"/>
        <v>31</v>
      </c>
      <c r="M11">
        <f t="shared" si="12"/>
        <v>36.400000000000006</v>
      </c>
      <c r="N11">
        <f t="shared" si="13"/>
        <v>0</v>
      </c>
      <c r="O11">
        <f t="shared" si="14"/>
        <v>0</v>
      </c>
      <c r="P11">
        <f>INDEX(defra!A:D,MATCH(C11,defra!A:A,0),4)</f>
        <v>1130.97</v>
      </c>
      <c r="R11" s="12">
        <f t="shared" si="16"/>
        <v>1</v>
      </c>
      <c r="S11" s="12">
        <f t="shared" si="2"/>
        <v>0</v>
      </c>
      <c r="T11" s="12">
        <f t="shared" si="3"/>
        <v>0</v>
      </c>
      <c r="U11" s="12">
        <f t="shared" si="4"/>
        <v>0</v>
      </c>
      <c r="V11" s="12">
        <f t="shared" si="5"/>
        <v>0</v>
      </c>
      <c r="W11" s="12">
        <f t="shared" si="15"/>
        <v>0</v>
      </c>
      <c r="X11">
        <v>0</v>
      </c>
      <c r="Y11" t="s">
        <v>586</v>
      </c>
    </row>
    <row r="12" spans="1:42">
      <c r="A12" s="13" t="s">
        <v>73</v>
      </c>
      <c r="B12" s="24">
        <v>1995</v>
      </c>
      <c r="C12" s="24" t="s">
        <v>90</v>
      </c>
      <c r="D12" s="27">
        <f>SUMIFS(data_dd!D:D,data_dd!B:B,data_monthly!C12)</f>
        <v>0</v>
      </c>
      <c r="E12" s="27">
        <f>SUMIFS(data_dd!F:F,data_dd!B:B,data_monthly!C12)</f>
        <v>0</v>
      </c>
      <c r="F12" s="12">
        <v>1111.2</v>
      </c>
      <c r="G12">
        <v>0</v>
      </c>
      <c r="H12">
        <v>0</v>
      </c>
      <c r="I12">
        <f t="shared" si="8"/>
        <v>11693.400000000001</v>
      </c>
      <c r="J12">
        <f t="shared" si="9"/>
        <v>0</v>
      </c>
      <c r="K12">
        <f t="shared" si="10"/>
        <v>0</v>
      </c>
      <c r="L12" s="12">
        <f t="shared" si="11"/>
        <v>31</v>
      </c>
      <c r="M12">
        <f t="shared" si="12"/>
        <v>35.845161290322579</v>
      </c>
      <c r="N12">
        <f t="shared" si="13"/>
        <v>0</v>
      </c>
      <c r="O12">
        <f t="shared" si="14"/>
        <v>0</v>
      </c>
      <c r="P12">
        <f>INDEX(defra!A:D,MATCH(C12,defra!A:A,0),4)</f>
        <v>1113.7615290000001</v>
      </c>
      <c r="R12" s="12">
        <f t="shared" si="16"/>
        <v>1</v>
      </c>
      <c r="S12" s="12">
        <f t="shared" si="2"/>
        <v>0</v>
      </c>
      <c r="T12" s="12">
        <f t="shared" si="3"/>
        <v>0</v>
      </c>
      <c r="U12" s="12">
        <f t="shared" si="4"/>
        <v>0</v>
      </c>
      <c r="V12" s="12">
        <f t="shared" si="5"/>
        <v>0</v>
      </c>
      <c r="W12" s="12">
        <f t="shared" si="15"/>
        <v>0</v>
      </c>
      <c r="X12">
        <v>0</v>
      </c>
      <c r="Y12" t="s">
        <v>586</v>
      </c>
    </row>
    <row r="13" spans="1:42">
      <c r="A13" s="13" t="s">
        <v>74</v>
      </c>
      <c r="B13" s="24">
        <v>1995</v>
      </c>
      <c r="C13" s="24" t="s">
        <v>91</v>
      </c>
      <c r="D13" s="27">
        <f>SUMIFS(data_dd!D:D,data_dd!B:B,data_monthly!C13)</f>
        <v>0</v>
      </c>
      <c r="E13" s="27">
        <f>SUMIFS(data_dd!F:F,data_dd!B:B,data_monthly!C13)</f>
        <v>0</v>
      </c>
      <c r="F13" s="12">
        <v>986.3</v>
      </c>
      <c r="G13">
        <v>0</v>
      </c>
      <c r="H13">
        <v>0</v>
      </c>
      <c r="I13">
        <f t="shared" si="8"/>
        <v>12679.7</v>
      </c>
      <c r="J13">
        <f t="shared" si="9"/>
        <v>0</v>
      </c>
      <c r="K13">
        <f t="shared" si="10"/>
        <v>0</v>
      </c>
      <c r="L13" s="12">
        <f t="shared" si="11"/>
        <v>28</v>
      </c>
      <c r="M13">
        <f t="shared" si="12"/>
        <v>35.225000000000001</v>
      </c>
      <c r="N13">
        <f t="shared" si="13"/>
        <v>0</v>
      </c>
      <c r="O13">
        <f t="shared" si="14"/>
        <v>0</v>
      </c>
      <c r="P13">
        <f>INDEX(defra!A:D,MATCH(C13,defra!A:A,0),4)</f>
        <v>988.58780200000001</v>
      </c>
      <c r="R13" s="12">
        <f t="shared" si="16"/>
        <v>1</v>
      </c>
      <c r="S13" s="12">
        <f t="shared" si="2"/>
        <v>0</v>
      </c>
      <c r="T13" s="12">
        <f t="shared" si="3"/>
        <v>0</v>
      </c>
      <c r="U13" s="12">
        <f t="shared" si="4"/>
        <v>0</v>
      </c>
      <c r="V13" s="12">
        <f t="shared" si="5"/>
        <v>0</v>
      </c>
      <c r="W13" s="12">
        <f t="shared" si="15"/>
        <v>0</v>
      </c>
      <c r="X13">
        <v>0</v>
      </c>
      <c r="Y13" t="s">
        <v>586</v>
      </c>
    </row>
    <row r="14" spans="1:42">
      <c r="A14" s="13" t="s">
        <v>75</v>
      </c>
      <c r="B14" s="24">
        <f t="shared" si="7"/>
        <v>1995</v>
      </c>
      <c r="C14" s="24" t="s">
        <v>92</v>
      </c>
      <c r="D14" s="27">
        <f>SUMIFS(data_dd!D:D,data_dd!B:B,data_monthly!C14)</f>
        <v>0</v>
      </c>
      <c r="E14" s="27">
        <f>SUMIFS(data_dd!F:F,data_dd!B:B,data_monthly!C14)</f>
        <v>0</v>
      </c>
      <c r="F14" s="12">
        <v>1074.8</v>
      </c>
      <c r="G14">
        <v>0</v>
      </c>
      <c r="H14">
        <v>0</v>
      </c>
      <c r="I14">
        <f t="shared" si="8"/>
        <v>13754.5</v>
      </c>
      <c r="J14">
        <f t="shared" si="9"/>
        <v>0</v>
      </c>
      <c r="K14">
        <f t="shared" si="10"/>
        <v>0</v>
      </c>
      <c r="L14" s="12">
        <f t="shared" si="11"/>
        <v>31</v>
      </c>
      <c r="M14">
        <f t="shared" si="12"/>
        <v>34.670967741935485</v>
      </c>
      <c r="N14">
        <f t="shared" si="13"/>
        <v>0</v>
      </c>
      <c r="O14">
        <f t="shared" si="14"/>
        <v>0</v>
      </c>
      <c r="P14">
        <f>INDEX(defra!A:D,MATCH(C14,defra!A:A,0),4)</f>
        <v>1077.281236</v>
      </c>
      <c r="R14" s="12">
        <f t="shared" si="16"/>
        <v>1</v>
      </c>
      <c r="S14" s="12">
        <f t="shared" si="2"/>
        <v>0</v>
      </c>
      <c r="T14" s="12">
        <f t="shared" si="3"/>
        <v>0</v>
      </c>
      <c r="U14" s="12">
        <f t="shared" si="4"/>
        <v>0</v>
      </c>
      <c r="V14" s="12">
        <f t="shared" si="5"/>
        <v>0</v>
      </c>
      <c r="W14" s="12">
        <f t="shared" si="15"/>
        <v>0</v>
      </c>
      <c r="X14">
        <v>0</v>
      </c>
      <c r="Y14" t="s">
        <v>586</v>
      </c>
    </row>
    <row r="15" spans="1:42">
      <c r="A15" s="13" t="str">
        <f t="shared" ref="A15:A78" si="17">A3</f>
        <v>M04</v>
      </c>
      <c r="B15" s="24">
        <f t="shared" ref="B15:B23" si="18">B3+1</f>
        <v>1995</v>
      </c>
      <c r="C15" s="24" t="s">
        <v>93</v>
      </c>
      <c r="D15" s="27">
        <f>SUMIFS(data_dd!D:D,data_dd!B:B,data_monthly!C15)</f>
        <v>0</v>
      </c>
      <c r="E15" s="27">
        <f>SUMIFS(data_dd!F:F,data_dd!B:B,data_monthly!C15)</f>
        <v>0</v>
      </c>
      <c r="F15" s="12">
        <v>1174.9000000000001</v>
      </c>
      <c r="G15">
        <v>1042.0332360000002</v>
      </c>
      <c r="H15">
        <v>132.86676399999999</v>
      </c>
      <c r="I15">
        <f t="shared" si="8"/>
        <v>1174.9000000000001</v>
      </c>
      <c r="J15">
        <f t="shared" si="9"/>
        <v>1042.0332360000002</v>
      </c>
      <c r="K15">
        <f t="shared" si="10"/>
        <v>132.86676399999999</v>
      </c>
      <c r="L15" s="12">
        <f t="shared" si="11"/>
        <v>30</v>
      </c>
      <c r="M15">
        <f t="shared" si="12"/>
        <v>39.163333333333334</v>
      </c>
      <c r="N15">
        <f t="shared" si="13"/>
        <v>34.734441200000006</v>
      </c>
      <c r="O15">
        <f t="shared" si="14"/>
        <v>4.4288921333333331</v>
      </c>
      <c r="P15">
        <f>INDEX(defra!A:D,MATCH(C15,defra!A:A,0),4)</f>
        <v>1177.211069</v>
      </c>
      <c r="R15" s="12">
        <f t="shared" si="16"/>
        <v>1</v>
      </c>
      <c r="S15" s="12">
        <f t="shared" si="2"/>
        <v>0</v>
      </c>
      <c r="T15" s="12">
        <f t="shared" si="3"/>
        <v>0</v>
      </c>
      <c r="U15" s="12">
        <f t="shared" si="4"/>
        <v>0</v>
      </c>
      <c r="V15" s="12">
        <f t="shared" si="5"/>
        <v>0</v>
      </c>
      <c r="W15" s="12">
        <f t="shared" si="15"/>
        <v>0</v>
      </c>
      <c r="X15">
        <v>0</v>
      </c>
      <c r="Y15" t="s">
        <v>586</v>
      </c>
    </row>
    <row r="16" spans="1:42">
      <c r="A16" s="13" t="str">
        <f t="shared" si="17"/>
        <v>M05</v>
      </c>
      <c r="B16" s="24">
        <f t="shared" si="18"/>
        <v>1995</v>
      </c>
      <c r="C16" s="24" t="s">
        <v>94</v>
      </c>
      <c r="D16" s="27">
        <f>SUMIFS(data_dd!D:D,data_dd!B:B,data_monthly!C16)</f>
        <v>0</v>
      </c>
      <c r="E16" s="27">
        <f>SUMIFS(data_dd!F:F,data_dd!B:B,data_monthly!C16)</f>
        <v>0</v>
      </c>
      <c r="F16" s="12">
        <v>1302.5999999999999</v>
      </c>
      <c r="G16">
        <v>1144.853697</v>
      </c>
      <c r="H16">
        <v>157.74630300000001</v>
      </c>
      <c r="I16">
        <f t="shared" si="8"/>
        <v>2477.5</v>
      </c>
      <c r="J16">
        <f t="shared" si="9"/>
        <v>2186.8869330000002</v>
      </c>
      <c r="K16">
        <f t="shared" si="10"/>
        <v>290.613067</v>
      </c>
      <c r="L16" s="12">
        <f t="shared" si="11"/>
        <v>31</v>
      </c>
      <c r="M16">
        <f t="shared" si="12"/>
        <v>42.019354838709674</v>
      </c>
      <c r="N16">
        <f t="shared" si="13"/>
        <v>36.930764419354837</v>
      </c>
      <c r="O16">
        <f t="shared" si="14"/>
        <v>5.0885904193548388</v>
      </c>
      <c r="P16">
        <f>INDEX(defra!A:D,MATCH(C16,defra!A:A,0),4)</f>
        <v>1305.132218</v>
      </c>
      <c r="R16" s="12">
        <f t="shared" si="16"/>
        <v>1</v>
      </c>
      <c r="S16" s="12">
        <f t="shared" si="2"/>
        <v>0</v>
      </c>
      <c r="T16" s="12">
        <f t="shared" si="3"/>
        <v>0</v>
      </c>
      <c r="U16" s="12">
        <f t="shared" si="4"/>
        <v>0</v>
      </c>
      <c r="V16" s="12">
        <f t="shared" si="5"/>
        <v>0</v>
      </c>
      <c r="W16" s="12">
        <f t="shared" si="15"/>
        <v>0</v>
      </c>
      <c r="X16">
        <v>0</v>
      </c>
      <c r="Y16" t="s">
        <v>586</v>
      </c>
    </row>
    <row r="17" spans="1:25">
      <c r="A17" s="13" t="str">
        <f t="shared" si="17"/>
        <v>M06</v>
      </c>
      <c r="B17" s="24">
        <f t="shared" si="18"/>
        <v>1995</v>
      </c>
      <c r="C17" s="24" t="s">
        <v>95</v>
      </c>
      <c r="D17" s="27">
        <f>SUMIFS(data_dd!D:D,data_dd!B:B,data_monthly!C17)</f>
        <v>0</v>
      </c>
      <c r="E17" s="27">
        <f>SUMIFS(data_dd!F:F,data_dd!B:B,data_monthly!C17)</f>
        <v>0</v>
      </c>
      <c r="F17" s="12">
        <v>1192.8</v>
      </c>
      <c r="G17">
        <v>1044.47198</v>
      </c>
      <c r="H17">
        <v>148.32802000000001</v>
      </c>
      <c r="I17">
        <f t="shared" si="8"/>
        <v>3670.3</v>
      </c>
      <c r="J17">
        <f t="shared" si="9"/>
        <v>3231.358913</v>
      </c>
      <c r="K17">
        <f t="shared" si="10"/>
        <v>438.94108700000004</v>
      </c>
      <c r="L17" s="12">
        <f t="shared" si="11"/>
        <v>30</v>
      </c>
      <c r="M17">
        <f t="shared" si="12"/>
        <v>39.76</v>
      </c>
      <c r="N17">
        <f t="shared" si="13"/>
        <v>34.815732666666669</v>
      </c>
      <c r="O17">
        <f t="shared" si="14"/>
        <v>4.9442673333333333</v>
      </c>
      <c r="P17">
        <f>INDEX(defra!A:D,MATCH(C17,defra!A:A,0),4)</f>
        <v>1195.1526799999997</v>
      </c>
      <c r="R17" s="12">
        <f t="shared" si="16"/>
        <v>1</v>
      </c>
      <c r="S17" s="12">
        <f t="shared" si="2"/>
        <v>0</v>
      </c>
      <c r="T17" s="12">
        <f t="shared" si="3"/>
        <v>0</v>
      </c>
      <c r="U17" s="12">
        <f t="shared" si="4"/>
        <v>0</v>
      </c>
      <c r="V17" s="12">
        <f t="shared" si="5"/>
        <v>0</v>
      </c>
      <c r="W17" s="12">
        <f t="shared" si="15"/>
        <v>0</v>
      </c>
      <c r="X17">
        <v>0</v>
      </c>
      <c r="Y17" t="s">
        <v>586</v>
      </c>
    </row>
    <row r="18" spans="1:25">
      <c r="A18" s="13" t="str">
        <f t="shared" si="17"/>
        <v>M07</v>
      </c>
      <c r="B18" s="24">
        <f t="shared" si="18"/>
        <v>1995</v>
      </c>
      <c r="C18" s="24" t="s">
        <v>96</v>
      </c>
      <c r="D18" s="27">
        <f>SUMIFS(data_dd!D:D,data_dd!B:B,data_monthly!C18)</f>
        <v>0</v>
      </c>
      <c r="E18" s="27">
        <f>SUMIFS(data_dd!F:F,data_dd!B:B,data_monthly!C18)</f>
        <v>0</v>
      </c>
      <c r="F18" s="12">
        <v>1151.9000000000001</v>
      </c>
      <c r="G18">
        <v>1013.1679900000001</v>
      </c>
      <c r="H18">
        <v>138.73201</v>
      </c>
      <c r="I18">
        <f t="shared" si="8"/>
        <v>4822.2000000000007</v>
      </c>
      <c r="J18">
        <f t="shared" si="9"/>
        <v>4244.5269029999999</v>
      </c>
      <c r="K18">
        <f t="shared" si="10"/>
        <v>577.6730970000001</v>
      </c>
      <c r="L18" s="12">
        <f t="shared" si="11"/>
        <v>31</v>
      </c>
      <c r="M18">
        <f t="shared" si="12"/>
        <v>37.158064516129038</v>
      </c>
      <c r="N18">
        <f t="shared" si="13"/>
        <v>32.68283838709678</v>
      </c>
      <c r="O18">
        <f t="shared" si="14"/>
        <v>4.4752261290322579</v>
      </c>
      <c r="P18">
        <f>INDEX(defra!A:D,MATCH(C18,defra!A:A,0),4)</f>
        <v>1154.1533870000001</v>
      </c>
      <c r="R18" s="12">
        <f t="shared" si="16"/>
        <v>1</v>
      </c>
      <c r="S18" s="12">
        <f t="shared" si="2"/>
        <v>0</v>
      </c>
      <c r="T18" s="12">
        <f t="shared" si="3"/>
        <v>0</v>
      </c>
      <c r="U18" s="12">
        <f t="shared" si="4"/>
        <v>0</v>
      </c>
      <c r="V18" s="12">
        <f t="shared" si="5"/>
        <v>0</v>
      </c>
      <c r="W18" s="12">
        <f t="shared" si="15"/>
        <v>0</v>
      </c>
      <c r="X18">
        <v>0</v>
      </c>
      <c r="Y18" t="s">
        <v>586</v>
      </c>
    </row>
    <row r="19" spans="1:25">
      <c r="A19" s="13" t="str">
        <f t="shared" si="17"/>
        <v>M08</v>
      </c>
      <c r="B19" s="24">
        <f t="shared" si="18"/>
        <v>1995</v>
      </c>
      <c r="C19" s="24" t="s">
        <v>97</v>
      </c>
      <c r="D19" s="27">
        <f>SUMIFS(data_dd!D:D,data_dd!B:B,data_monthly!C19)</f>
        <v>0</v>
      </c>
      <c r="E19" s="27">
        <f>SUMIFS(data_dd!F:F,data_dd!B:B,data_monthly!C19)</f>
        <v>0</v>
      </c>
      <c r="F19" s="12">
        <v>1106.9000000000001</v>
      </c>
      <c r="G19">
        <v>987.55445100000009</v>
      </c>
      <c r="H19">
        <v>119.34554900000001</v>
      </c>
      <c r="I19">
        <f t="shared" si="8"/>
        <v>5929.1</v>
      </c>
      <c r="J19">
        <f t="shared" si="9"/>
        <v>5232.0813539999999</v>
      </c>
      <c r="K19">
        <f t="shared" si="10"/>
        <v>697.0186460000001</v>
      </c>
      <c r="L19" s="12">
        <f t="shared" si="11"/>
        <v>31</v>
      </c>
      <c r="M19">
        <f t="shared" si="12"/>
        <v>35.70645161290323</v>
      </c>
      <c r="N19">
        <f t="shared" si="13"/>
        <v>31.85659519354839</v>
      </c>
      <c r="O19">
        <f t="shared" si="14"/>
        <v>3.8498564193548388</v>
      </c>
      <c r="P19">
        <f>INDEX(defra!A:D,MATCH(C19,defra!A:A,0),4)</f>
        <v>1109.0814700000001</v>
      </c>
      <c r="R19" s="12">
        <f t="shared" si="16"/>
        <v>1</v>
      </c>
      <c r="S19" s="12">
        <f t="shared" si="2"/>
        <v>0</v>
      </c>
      <c r="T19" s="12">
        <f t="shared" si="3"/>
        <v>0</v>
      </c>
      <c r="U19" s="12">
        <f t="shared" si="4"/>
        <v>0</v>
      </c>
      <c r="V19" s="12">
        <f t="shared" si="5"/>
        <v>0</v>
      </c>
      <c r="W19" s="12">
        <f t="shared" si="15"/>
        <v>0</v>
      </c>
      <c r="X19">
        <v>0</v>
      </c>
      <c r="Y19" t="s">
        <v>586</v>
      </c>
    </row>
    <row r="20" spans="1:25">
      <c r="A20" s="13" t="str">
        <f t="shared" si="17"/>
        <v>M09</v>
      </c>
      <c r="B20" s="24">
        <f t="shared" si="18"/>
        <v>1995</v>
      </c>
      <c r="C20" s="24" t="s">
        <v>98</v>
      </c>
      <c r="D20" s="27">
        <f>SUMIFS(data_dd!D:D,data_dd!B:B,data_monthly!C20)</f>
        <v>0</v>
      </c>
      <c r="E20" s="27">
        <f>SUMIFS(data_dd!F:F,data_dd!B:B,data_monthly!C20)</f>
        <v>0</v>
      </c>
      <c r="F20" s="12">
        <v>1077.5999999999999</v>
      </c>
      <c r="G20">
        <v>979.14747499999987</v>
      </c>
      <c r="H20">
        <v>98.452524999999994</v>
      </c>
      <c r="I20">
        <f t="shared" si="8"/>
        <v>7006.7000000000007</v>
      </c>
      <c r="J20">
        <f t="shared" si="9"/>
        <v>6211.2288289999997</v>
      </c>
      <c r="K20">
        <f t="shared" si="10"/>
        <v>795.47117100000014</v>
      </c>
      <c r="L20" s="12">
        <f t="shared" si="11"/>
        <v>30</v>
      </c>
      <c r="M20">
        <f t="shared" si="12"/>
        <v>35.919999999999995</v>
      </c>
      <c r="N20">
        <f t="shared" si="13"/>
        <v>32.638249166666661</v>
      </c>
      <c r="O20">
        <f t="shared" si="14"/>
        <v>3.2817508333333332</v>
      </c>
      <c r="P20">
        <f>INDEX(defra!A:D,MATCH(C20,defra!A:A,0),4)</f>
        <v>1079.7090639999999</v>
      </c>
      <c r="R20" s="12">
        <f t="shared" si="16"/>
        <v>1</v>
      </c>
      <c r="S20" s="12">
        <f t="shared" si="2"/>
        <v>0</v>
      </c>
      <c r="T20" s="12">
        <f t="shared" si="3"/>
        <v>0</v>
      </c>
      <c r="U20" s="12">
        <f t="shared" si="4"/>
        <v>0</v>
      </c>
      <c r="V20" s="12">
        <f t="shared" si="5"/>
        <v>0</v>
      </c>
      <c r="W20" s="12">
        <f t="shared" si="15"/>
        <v>0</v>
      </c>
      <c r="X20">
        <v>0</v>
      </c>
      <c r="Y20" t="s">
        <v>586</v>
      </c>
    </row>
    <row r="21" spans="1:25">
      <c r="A21" s="13" t="str">
        <f t="shared" si="17"/>
        <v>M10</v>
      </c>
      <c r="B21" s="24">
        <f t="shared" si="18"/>
        <v>1995</v>
      </c>
      <c r="C21" s="24" t="s">
        <v>99</v>
      </c>
      <c r="D21" s="27">
        <f>SUMIFS(data_dd!D:D,data_dd!B:B,data_monthly!C21)</f>
        <v>0</v>
      </c>
      <c r="E21" s="27">
        <f>SUMIFS(data_dd!F:F,data_dd!B:B,data_monthly!C21)</f>
        <v>0</v>
      </c>
      <c r="F21" s="12">
        <v>1161</v>
      </c>
      <c r="G21">
        <v>1065.3387069999999</v>
      </c>
      <c r="H21">
        <v>95.661293000000001</v>
      </c>
      <c r="I21">
        <f t="shared" si="8"/>
        <v>8167.7000000000007</v>
      </c>
      <c r="J21">
        <f t="shared" si="9"/>
        <v>7276.5675359999996</v>
      </c>
      <c r="K21">
        <f t="shared" si="10"/>
        <v>891.13246400000014</v>
      </c>
      <c r="L21" s="12">
        <f t="shared" si="11"/>
        <v>31</v>
      </c>
      <c r="M21">
        <f t="shared" si="12"/>
        <v>37.451612903225808</v>
      </c>
      <c r="N21">
        <f t="shared" si="13"/>
        <v>34.365764741935479</v>
      </c>
      <c r="O21">
        <f t="shared" si="14"/>
        <v>3.0858481612903228</v>
      </c>
      <c r="P21">
        <f>INDEX(defra!A:D,MATCH(C21,defra!A:A,0),4)</f>
        <v>1163.2869850000002</v>
      </c>
      <c r="R21" s="12">
        <f t="shared" si="16"/>
        <v>1</v>
      </c>
      <c r="S21" s="12">
        <f t="shared" si="2"/>
        <v>0</v>
      </c>
      <c r="T21" s="12">
        <f t="shared" si="3"/>
        <v>0</v>
      </c>
      <c r="U21" s="12">
        <f t="shared" si="4"/>
        <v>0</v>
      </c>
      <c r="V21" s="12">
        <f t="shared" si="5"/>
        <v>0</v>
      </c>
      <c r="W21" s="12">
        <f t="shared" si="15"/>
        <v>0</v>
      </c>
      <c r="X21">
        <v>0</v>
      </c>
      <c r="Y21" t="s">
        <v>586</v>
      </c>
    </row>
    <row r="22" spans="1:25">
      <c r="A22" s="13" t="str">
        <f t="shared" si="17"/>
        <v>M11</v>
      </c>
      <c r="B22" s="24">
        <f t="shared" si="18"/>
        <v>1995</v>
      </c>
      <c r="C22" s="24" t="s">
        <v>100</v>
      </c>
      <c r="D22" s="27">
        <f>SUMIFS(data_dd!D:D,data_dd!B:B,data_monthly!C22)</f>
        <v>0</v>
      </c>
      <c r="E22" s="27">
        <f>SUMIFS(data_dd!F:F,data_dd!B:B,data_monthly!C22)</f>
        <v>0</v>
      </c>
      <c r="F22" s="12">
        <v>1126.5</v>
      </c>
      <c r="G22">
        <v>1034.850144</v>
      </c>
      <c r="H22">
        <v>91.649856</v>
      </c>
      <c r="I22">
        <f t="shared" si="8"/>
        <v>9294.2000000000007</v>
      </c>
      <c r="J22">
        <f t="shared" si="9"/>
        <v>8311.4176799999987</v>
      </c>
      <c r="K22">
        <f t="shared" si="10"/>
        <v>982.78232000000014</v>
      </c>
      <c r="L22" s="12">
        <f t="shared" si="11"/>
        <v>30</v>
      </c>
      <c r="M22">
        <f t="shared" si="12"/>
        <v>37.549999999999997</v>
      </c>
      <c r="N22">
        <f t="shared" si="13"/>
        <v>34.495004799999997</v>
      </c>
      <c r="O22">
        <f t="shared" si="14"/>
        <v>3.0549952</v>
      </c>
      <c r="P22">
        <f>INDEX(defra!A:D,MATCH(C22,defra!A:A,0),4)</f>
        <v>1128.6920190000001</v>
      </c>
      <c r="R22" s="12">
        <f t="shared" si="16"/>
        <v>1</v>
      </c>
      <c r="S22" s="12">
        <f t="shared" si="2"/>
        <v>0</v>
      </c>
      <c r="T22" s="12">
        <f t="shared" si="3"/>
        <v>0</v>
      </c>
      <c r="U22" s="12">
        <f t="shared" si="4"/>
        <v>0</v>
      </c>
      <c r="V22" s="12">
        <f t="shared" si="5"/>
        <v>0</v>
      </c>
      <c r="W22" s="12">
        <f t="shared" si="15"/>
        <v>0</v>
      </c>
      <c r="X22">
        <v>0</v>
      </c>
      <c r="Y22" t="s">
        <v>586</v>
      </c>
    </row>
    <row r="23" spans="1:25">
      <c r="A23" s="13" t="str">
        <f t="shared" si="17"/>
        <v>M12</v>
      </c>
      <c r="B23" s="24">
        <f t="shared" si="18"/>
        <v>1995</v>
      </c>
      <c r="C23" s="24" t="s">
        <v>101</v>
      </c>
      <c r="D23" s="27">
        <f>SUMIFS(data_dd!D:D,data_dd!B:B,data_monthly!C23)</f>
        <v>0</v>
      </c>
      <c r="E23" s="27">
        <f>SUMIFS(data_dd!F:F,data_dd!B:B,data_monthly!C23)</f>
        <v>0</v>
      </c>
      <c r="F23" s="12">
        <v>1174.8</v>
      </c>
      <c r="G23">
        <v>1076.440546</v>
      </c>
      <c r="H23">
        <v>98.359453999999999</v>
      </c>
      <c r="I23">
        <f t="shared" si="8"/>
        <v>10469</v>
      </c>
      <c r="J23">
        <f t="shared" si="9"/>
        <v>9387.8582259999985</v>
      </c>
      <c r="K23">
        <f t="shared" si="10"/>
        <v>1081.1417740000002</v>
      </c>
      <c r="L23" s="12">
        <f t="shared" si="11"/>
        <v>31</v>
      </c>
      <c r="M23">
        <f t="shared" si="12"/>
        <v>37.896774193548389</v>
      </c>
      <c r="N23">
        <f t="shared" si="13"/>
        <v>34.723888580645159</v>
      </c>
      <c r="O23">
        <f t="shared" si="14"/>
        <v>3.1728856129032259</v>
      </c>
      <c r="P23">
        <f>INDEX(defra!A:D,MATCH(C23,defra!A:A,0),4)</f>
        <v>1177.0998529999999</v>
      </c>
      <c r="R23" s="12">
        <f t="shared" si="16"/>
        <v>1</v>
      </c>
      <c r="S23" s="12">
        <f t="shared" si="2"/>
        <v>0</v>
      </c>
      <c r="T23" s="12">
        <f t="shared" si="3"/>
        <v>0</v>
      </c>
      <c r="U23" s="12">
        <f t="shared" si="4"/>
        <v>0</v>
      </c>
      <c r="V23" s="12">
        <f t="shared" si="5"/>
        <v>0</v>
      </c>
      <c r="W23" s="12">
        <f t="shared" si="15"/>
        <v>0</v>
      </c>
      <c r="X23">
        <v>0</v>
      </c>
      <c r="Y23" t="s">
        <v>586</v>
      </c>
    </row>
    <row r="24" spans="1:25">
      <c r="A24" s="13" t="str">
        <f t="shared" si="17"/>
        <v>M01</v>
      </c>
      <c r="B24" s="24">
        <f>B12+1</f>
        <v>1996</v>
      </c>
      <c r="C24" s="24" t="s">
        <v>102</v>
      </c>
      <c r="D24" s="27">
        <f>SUMIFS(data_dd!D:D,data_dd!B:B,data_monthly!C24)</f>
        <v>0</v>
      </c>
      <c r="E24" s="27">
        <f>SUMIFS(data_dd!F:F,data_dd!B:B,data_monthly!C24)</f>
        <v>0</v>
      </c>
      <c r="F24" s="12">
        <v>1198</v>
      </c>
      <c r="G24">
        <v>1091.183704</v>
      </c>
      <c r="H24">
        <v>106.81629599999999</v>
      </c>
      <c r="I24">
        <f t="shared" si="8"/>
        <v>11667</v>
      </c>
      <c r="J24">
        <f t="shared" si="9"/>
        <v>10479.041929999999</v>
      </c>
      <c r="K24">
        <f t="shared" si="10"/>
        <v>1187.9580700000001</v>
      </c>
      <c r="L24" s="12">
        <f t="shared" si="11"/>
        <v>31</v>
      </c>
      <c r="M24">
        <f t="shared" si="12"/>
        <v>38.645161290322584</v>
      </c>
      <c r="N24">
        <f t="shared" si="13"/>
        <v>35.199474322580649</v>
      </c>
      <c r="O24">
        <f t="shared" si="14"/>
        <v>3.4456869677419353</v>
      </c>
      <c r="P24">
        <f>INDEX(defra!A:D,MATCH(C24,defra!A:A,0),4)</f>
        <v>1200.332692</v>
      </c>
      <c r="R24" s="12">
        <f t="shared" si="16"/>
        <v>1</v>
      </c>
      <c r="S24" s="12">
        <f t="shared" si="2"/>
        <v>0</v>
      </c>
      <c r="T24" s="12">
        <f t="shared" si="3"/>
        <v>0</v>
      </c>
      <c r="U24" s="12">
        <f t="shared" si="4"/>
        <v>0</v>
      </c>
      <c r="V24" s="12">
        <f t="shared" si="5"/>
        <v>0</v>
      </c>
      <c r="W24" s="12">
        <f t="shared" si="15"/>
        <v>0</v>
      </c>
      <c r="X24">
        <v>0</v>
      </c>
      <c r="Y24" t="s">
        <v>586</v>
      </c>
    </row>
    <row r="25" spans="1:25">
      <c r="A25" s="13" t="str">
        <f t="shared" si="17"/>
        <v>M02</v>
      </c>
      <c r="B25" s="24">
        <f t="shared" ref="B25:B88" si="19">B13+1</f>
        <v>1996</v>
      </c>
      <c r="C25" s="24" t="s">
        <v>103</v>
      </c>
      <c r="D25" s="27">
        <f>SUMIFS(data_dd!D:D,data_dd!B:B,data_monthly!C25)</f>
        <v>0</v>
      </c>
      <c r="E25" s="27">
        <f>SUMIFS(data_dd!F:F,data_dd!B:B,data_monthly!C25)</f>
        <v>0</v>
      </c>
      <c r="F25" s="12">
        <v>1072.3</v>
      </c>
      <c r="G25">
        <v>966.118337</v>
      </c>
      <c r="H25">
        <v>106.181663</v>
      </c>
      <c r="I25">
        <f t="shared" si="8"/>
        <v>12739.3</v>
      </c>
      <c r="J25">
        <f t="shared" si="9"/>
        <v>11445.160266999999</v>
      </c>
      <c r="K25">
        <f t="shared" si="10"/>
        <v>1294.1397330000002</v>
      </c>
      <c r="L25" s="12">
        <f t="shared" si="11"/>
        <v>29</v>
      </c>
      <c r="M25">
        <f t="shared" si="12"/>
        <v>36.975862068965519</v>
      </c>
      <c r="N25">
        <f t="shared" si="13"/>
        <v>33.314425413793103</v>
      </c>
      <c r="O25">
        <f t="shared" si="14"/>
        <v>3.6614366551724138</v>
      </c>
      <c r="P25">
        <f>INDEX(defra!A:D,MATCH(C25,defra!A:A,0),4)</f>
        <v>1074.3793250000001</v>
      </c>
      <c r="R25" s="12">
        <f t="shared" si="16"/>
        <v>1</v>
      </c>
      <c r="S25" s="12">
        <f t="shared" si="2"/>
        <v>0</v>
      </c>
      <c r="T25" s="12">
        <f t="shared" si="3"/>
        <v>0</v>
      </c>
      <c r="U25" s="12">
        <f t="shared" si="4"/>
        <v>0</v>
      </c>
      <c r="V25" s="12">
        <f t="shared" si="5"/>
        <v>0</v>
      </c>
      <c r="W25" s="12">
        <f t="shared" si="15"/>
        <v>0</v>
      </c>
      <c r="X25">
        <v>0</v>
      </c>
      <c r="Y25" t="s">
        <v>586</v>
      </c>
    </row>
    <row r="26" spans="1:25">
      <c r="A26" s="13" t="str">
        <f t="shared" si="17"/>
        <v>M03</v>
      </c>
      <c r="B26" s="24">
        <f t="shared" si="19"/>
        <v>1996</v>
      </c>
      <c r="C26" s="24" t="s">
        <v>104</v>
      </c>
      <c r="D26" s="27">
        <f>SUMIFS(data_dd!D:D,data_dd!B:B,data_monthly!C26)</f>
        <v>0</v>
      </c>
      <c r="E26" s="27">
        <f>SUMIFS(data_dd!F:F,data_dd!B:B,data_monthly!C26)</f>
        <v>0</v>
      </c>
      <c r="F26" s="12">
        <v>1062.5</v>
      </c>
      <c r="G26">
        <v>943.35056499999996</v>
      </c>
      <c r="H26">
        <v>119.149435</v>
      </c>
      <c r="I26">
        <f t="shared" si="8"/>
        <v>13801.8</v>
      </c>
      <c r="J26">
        <f t="shared" si="9"/>
        <v>12388.510832</v>
      </c>
      <c r="K26">
        <f t="shared" si="10"/>
        <v>1413.2891680000002</v>
      </c>
      <c r="L26" s="12">
        <f t="shared" si="11"/>
        <v>31</v>
      </c>
      <c r="M26">
        <f t="shared" si="12"/>
        <v>34.274193548387096</v>
      </c>
      <c r="N26">
        <f t="shared" si="13"/>
        <v>30.430663387096772</v>
      </c>
      <c r="O26">
        <f t="shared" si="14"/>
        <v>3.8435301612903223</v>
      </c>
      <c r="P26">
        <f>INDEX(defra!A:D,MATCH(C26,defra!A:A,0),4)</f>
        <v>1100.7509359999999</v>
      </c>
      <c r="R26" s="12">
        <f t="shared" si="16"/>
        <v>1</v>
      </c>
      <c r="S26" s="12">
        <f t="shared" si="2"/>
        <v>0</v>
      </c>
      <c r="T26" s="12">
        <f t="shared" si="3"/>
        <v>0</v>
      </c>
      <c r="U26" s="12">
        <f t="shared" si="4"/>
        <v>0</v>
      </c>
      <c r="V26" s="12">
        <f t="shared" si="5"/>
        <v>0</v>
      </c>
      <c r="W26" s="12">
        <f t="shared" si="15"/>
        <v>0</v>
      </c>
      <c r="X26">
        <v>0</v>
      </c>
      <c r="Y26" t="s">
        <v>586</v>
      </c>
    </row>
    <row r="27" spans="1:25">
      <c r="A27" s="13" t="str">
        <f t="shared" si="17"/>
        <v>M04</v>
      </c>
      <c r="B27" s="24">
        <f t="shared" si="19"/>
        <v>1996</v>
      </c>
      <c r="C27" s="24" t="s">
        <v>105</v>
      </c>
      <c r="D27" s="27">
        <f>SUMIFS(data_dd!D:D,data_dd!B:B,data_monthly!C27)</f>
        <v>0</v>
      </c>
      <c r="E27" s="27">
        <f>SUMIFS(data_dd!F:F,data_dd!B:B,data_monthly!C27)</f>
        <v>0</v>
      </c>
      <c r="F27" s="12">
        <v>1190.5999999999999</v>
      </c>
      <c r="G27">
        <v>1050.489026</v>
      </c>
      <c r="H27">
        <v>140.110974</v>
      </c>
      <c r="I27">
        <f t="shared" si="8"/>
        <v>1190.5999999999999</v>
      </c>
      <c r="J27">
        <f t="shared" si="9"/>
        <v>1050.489026</v>
      </c>
      <c r="K27">
        <f t="shared" si="10"/>
        <v>140.110974</v>
      </c>
      <c r="L27" s="12">
        <f t="shared" si="11"/>
        <v>30</v>
      </c>
      <c r="M27">
        <f t="shared" si="12"/>
        <v>39.68666666666666</v>
      </c>
      <c r="N27">
        <f t="shared" si="13"/>
        <v>35.016300866666668</v>
      </c>
      <c r="O27">
        <f t="shared" si="14"/>
        <v>4.6703657999999999</v>
      </c>
      <c r="P27">
        <f>INDEX(defra!A:D,MATCH(C27,defra!A:A,0),4)</f>
        <v>1190.562746739726</v>
      </c>
      <c r="R27" s="12">
        <f t="shared" si="16"/>
        <v>0</v>
      </c>
      <c r="S27" s="12">
        <f t="shared" si="2"/>
        <v>0</v>
      </c>
      <c r="T27" s="12">
        <f t="shared" si="3"/>
        <v>0</v>
      </c>
      <c r="U27" s="12">
        <f t="shared" si="4"/>
        <v>0</v>
      </c>
      <c r="V27" s="12">
        <f t="shared" si="5"/>
        <v>0</v>
      </c>
      <c r="W27" s="12">
        <f t="shared" si="15"/>
        <v>0</v>
      </c>
      <c r="X27">
        <v>0</v>
      </c>
      <c r="Y27" t="s">
        <v>586</v>
      </c>
    </row>
    <row r="28" spans="1:25">
      <c r="A28" s="13" t="str">
        <f t="shared" si="17"/>
        <v>M05</v>
      </c>
      <c r="B28" s="24">
        <f t="shared" si="19"/>
        <v>1996</v>
      </c>
      <c r="C28" s="24" t="s">
        <v>106</v>
      </c>
      <c r="D28" s="27">
        <f>SUMIFS(data_dd!D:D,data_dd!B:B,data_monthly!C28)</f>
        <v>0</v>
      </c>
      <c r="E28" s="27">
        <f>SUMIFS(data_dd!F:F,data_dd!B:B,data_monthly!C28)</f>
        <v>0</v>
      </c>
      <c r="F28" s="12">
        <v>1310.3</v>
      </c>
      <c r="G28">
        <v>1145.2996349999999</v>
      </c>
      <c r="H28">
        <v>165.00036499999999</v>
      </c>
      <c r="I28">
        <f t="shared" si="8"/>
        <v>2500.8999999999996</v>
      </c>
      <c r="J28">
        <f t="shared" si="9"/>
        <v>2195.7886609999996</v>
      </c>
      <c r="K28">
        <f t="shared" si="10"/>
        <v>305.11133899999999</v>
      </c>
      <c r="L28" s="12">
        <f t="shared" si="11"/>
        <v>31</v>
      </c>
      <c r="M28">
        <f t="shared" si="12"/>
        <v>42.267741935483869</v>
      </c>
      <c r="N28">
        <f t="shared" si="13"/>
        <v>36.945149516129028</v>
      </c>
      <c r="O28">
        <f t="shared" si="14"/>
        <v>5.3225924193548382</v>
      </c>
      <c r="P28">
        <f>INDEX(defra!A:D,MATCH(C28,defra!A:A,0),4)</f>
        <v>1310.2626849643837</v>
      </c>
      <c r="R28" s="12">
        <f t="shared" si="16"/>
        <v>0</v>
      </c>
      <c r="S28" s="12">
        <f t="shared" si="2"/>
        <v>0</v>
      </c>
      <c r="T28" s="12">
        <f t="shared" si="3"/>
        <v>0</v>
      </c>
      <c r="U28" s="12">
        <f t="shared" si="4"/>
        <v>0</v>
      </c>
      <c r="V28" s="12">
        <f t="shared" si="5"/>
        <v>0</v>
      </c>
      <c r="W28" s="12">
        <f t="shared" si="15"/>
        <v>0</v>
      </c>
      <c r="X28">
        <v>0</v>
      </c>
      <c r="Y28" t="s">
        <v>586</v>
      </c>
    </row>
    <row r="29" spans="1:25">
      <c r="A29" s="13" t="str">
        <f t="shared" si="17"/>
        <v>M06</v>
      </c>
      <c r="B29" s="24">
        <f t="shared" si="19"/>
        <v>1996</v>
      </c>
      <c r="C29" s="24" t="s">
        <v>107</v>
      </c>
      <c r="D29" s="27">
        <f>SUMIFS(data_dd!D:D,data_dd!B:B,data_monthly!C29)</f>
        <v>0</v>
      </c>
      <c r="E29" s="27">
        <f>SUMIFS(data_dd!F:F,data_dd!B:B,data_monthly!C29)</f>
        <v>0</v>
      </c>
      <c r="F29" s="12">
        <v>1217.0999999999999</v>
      </c>
      <c r="G29">
        <v>1059.6973969999999</v>
      </c>
      <c r="H29">
        <v>157.402603</v>
      </c>
      <c r="I29">
        <f t="shared" si="8"/>
        <v>3717.9999999999995</v>
      </c>
      <c r="J29">
        <f t="shared" si="9"/>
        <v>3255.4860579999995</v>
      </c>
      <c r="K29">
        <f t="shared" si="10"/>
        <v>462.51394199999999</v>
      </c>
      <c r="L29" s="12">
        <f t="shared" si="11"/>
        <v>30</v>
      </c>
      <c r="M29">
        <f t="shared" si="12"/>
        <v>40.57</v>
      </c>
      <c r="N29">
        <f t="shared" si="13"/>
        <v>35.323246566666661</v>
      </c>
      <c r="O29">
        <f t="shared" si="14"/>
        <v>5.2467534333333337</v>
      </c>
      <c r="P29">
        <f>INDEX(defra!A:D,MATCH(C29,defra!A:A,0),4)</f>
        <v>1217.102176739726</v>
      </c>
      <c r="R29" s="12">
        <f t="shared" si="16"/>
        <v>0</v>
      </c>
      <c r="S29" s="12">
        <f t="shared" si="2"/>
        <v>0</v>
      </c>
      <c r="T29" s="12">
        <f t="shared" si="3"/>
        <v>0</v>
      </c>
      <c r="U29" s="12">
        <f t="shared" si="4"/>
        <v>0</v>
      </c>
      <c r="V29" s="12">
        <f t="shared" si="5"/>
        <v>0</v>
      </c>
      <c r="W29" s="12">
        <f t="shared" si="15"/>
        <v>0</v>
      </c>
      <c r="X29">
        <v>0</v>
      </c>
      <c r="Y29" t="s">
        <v>586</v>
      </c>
    </row>
    <row r="30" spans="1:25">
      <c r="A30" s="13" t="str">
        <f t="shared" si="17"/>
        <v>M07</v>
      </c>
      <c r="B30" s="24">
        <f t="shared" si="19"/>
        <v>1996</v>
      </c>
      <c r="C30" s="24" t="s">
        <v>108</v>
      </c>
      <c r="D30" s="27">
        <f>SUMIFS(data_dd!D:D,data_dd!B:B,data_monthly!C30)</f>
        <v>0</v>
      </c>
      <c r="E30" s="27">
        <f>SUMIFS(data_dd!F:F,data_dd!B:B,data_monthly!C30)</f>
        <v>0</v>
      </c>
      <c r="F30" s="12">
        <v>1156.3</v>
      </c>
      <c r="G30">
        <v>1010.604429</v>
      </c>
      <c r="H30">
        <v>145.695571</v>
      </c>
      <c r="I30">
        <f t="shared" si="8"/>
        <v>4874.2999999999993</v>
      </c>
      <c r="J30">
        <f t="shared" si="9"/>
        <v>4266.0904869999995</v>
      </c>
      <c r="K30">
        <f t="shared" si="10"/>
        <v>608.20951300000002</v>
      </c>
      <c r="L30" s="12">
        <f t="shared" si="11"/>
        <v>31</v>
      </c>
      <c r="M30">
        <f t="shared" si="12"/>
        <v>37.299999999999997</v>
      </c>
      <c r="N30">
        <f t="shared" si="13"/>
        <v>32.600142870967744</v>
      </c>
      <c r="O30">
        <f t="shared" si="14"/>
        <v>4.6998571290322584</v>
      </c>
      <c r="P30">
        <f>INDEX(defra!A:D,MATCH(C30,defra!A:A,0),4)</f>
        <v>1156.3050259643837</v>
      </c>
      <c r="R30" s="12">
        <f t="shared" si="16"/>
        <v>0</v>
      </c>
      <c r="S30" s="12">
        <f t="shared" si="2"/>
        <v>0</v>
      </c>
      <c r="T30" s="12">
        <f t="shared" si="3"/>
        <v>0</v>
      </c>
      <c r="U30" s="12">
        <f t="shared" si="4"/>
        <v>0</v>
      </c>
      <c r="V30" s="12">
        <f t="shared" si="5"/>
        <v>0</v>
      </c>
      <c r="W30" s="12">
        <f t="shared" si="15"/>
        <v>0</v>
      </c>
      <c r="X30">
        <v>0</v>
      </c>
      <c r="Y30" t="s">
        <v>586</v>
      </c>
    </row>
    <row r="31" spans="1:25">
      <c r="A31" s="13" t="str">
        <f t="shared" si="17"/>
        <v>M08</v>
      </c>
      <c r="B31" s="24">
        <f t="shared" si="19"/>
        <v>1996</v>
      </c>
      <c r="C31" s="24" t="s">
        <v>109</v>
      </c>
      <c r="D31" s="27">
        <f>SUMIFS(data_dd!D:D,data_dd!B:B,data_monthly!C31)</f>
        <v>0</v>
      </c>
      <c r="E31" s="27">
        <f>SUMIFS(data_dd!F:F,data_dd!B:B,data_monthly!C31)</f>
        <v>0</v>
      </c>
      <c r="F31" s="12">
        <v>1113.0999999999999</v>
      </c>
      <c r="G31">
        <v>990.88119399999994</v>
      </c>
      <c r="H31">
        <v>122.218806</v>
      </c>
      <c r="I31">
        <f t="shared" si="8"/>
        <v>5987.4</v>
      </c>
      <c r="J31">
        <f t="shared" si="9"/>
        <v>5256.9716809999991</v>
      </c>
      <c r="K31">
        <f t="shared" si="10"/>
        <v>730.42831899999999</v>
      </c>
      <c r="L31" s="12">
        <f t="shared" si="11"/>
        <v>31</v>
      </c>
      <c r="M31">
        <f t="shared" si="12"/>
        <v>35.906451612903226</v>
      </c>
      <c r="N31">
        <f t="shared" si="13"/>
        <v>31.963909483870967</v>
      </c>
      <c r="O31">
        <f t="shared" si="14"/>
        <v>3.9425421290322582</v>
      </c>
      <c r="P31">
        <f>INDEX(defra!A:D,MATCH(C31,defra!A:A,0),4)</f>
        <v>1113.0378139643835</v>
      </c>
      <c r="R31" s="12">
        <f t="shared" si="16"/>
        <v>0</v>
      </c>
      <c r="S31" s="12">
        <f t="shared" si="2"/>
        <v>0</v>
      </c>
      <c r="T31" s="12">
        <f t="shared" si="3"/>
        <v>0</v>
      </c>
      <c r="U31" s="12">
        <f t="shared" si="4"/>
        <v>0</v>
      </c>
      <c r="V31" s="12">
        <f t="shared" si="5"/>
        <v>0</v>
      </c>
      <c r="W31" s="12">
        <f t="shared" si="15"/>
        <v>0</v>
      </c>
      <c r="X31">
        <v>0</v>
      </c>
      <c r="Y31" t="s">
        <v>586</v>
      </c>
    </row>
    <row r="32" spans="1:25">
      <c r="A32" s="13" t="str">
        <f t="shared" si="17"/>
        <v>M09</v>
      </c>
      <c r="B32" s="24">
        <f t="shared" si="19"/>
        <v>1996</v>
      </c>
      <c r="C32" s="24" t="s">
        <v>110</v>
      </c>
      <c r="D32" s="27">
        <f>SUMIFS(data_dd!D:D,data_dd!B:B,data_monthly!C32)</f>
        <v>0</v>
      </c>
      <c r="E32" s="27">
        <f>SUMIFS(data_dd!F:F,data_dd!B:B,data_monthly!C32)</f>
        <v>0</v>
      </c>
      <c r="F32" s="12">
        <v>1075.8</v>
      </c>
      <c r="G32">
        <v>973.41975200000002</v>
      </c>
      <c r="H32">
        <v>102.38024799999999</v>
      </c>
      <c r="I32">
        <f t="shared" si="8"/>
        <v>7063.2</v>
      </c>
      <c r="J32">
        <f t="shared" si="9"/>
        <v>6230.3914329999989</v>
      </c>
      <c r="K32">
        <f t="shared" si="10"/>
        <v>832.80856700000004</v>
      </c>
      <c r="L32" s="12">
        <f t="shared" si="11"/>
        <v>30</v>
      </c>
      <c r="M32">
        <f t="shared" si="12"/>
        <v>35.86</v>
      </c>
      <c r="N32">
        <f t="shared" si="13"/>
        <v>32.447325066666664</v>
      </c>
      <c r="O32">
        <f t="shared" si="14"/>
        <v>3.4126749333333333</v>
      </c>
      <c r="P32">
        <f>INDEX(defra!A:D,MATCH(C32,defra!A:A,0),4)</f>
        <v>1078.122972739726</v>
      </c>
      <c r="R32" s="12">
        <f t="shared" si="16"/>
        <v>1</v>
      </c>
      <c r="S32" s="12">
        <f t="shared" si="2"/>
        <v>0</v>
      </c>
      <c r="T32" s="12">
        <f t="shared" si="3"/>
        <v>0</v>
      </c>
      <c r="U32" s="12">
        <f t="shared" si="4"/>
        <v>0</v>
      </c>
      <c r="V32" s="12">
        <f t="shared" si="5"/>
        <v>0</v>
      </c>
      <c r="W32" s="12">
        <f t="shared" si="15"/>
        <v>0</v>
      </c>
      <c r="X32">
        <v>0</v>
      </c>
      <c r="Y32" t="s">
        <v>586</v>
      </c>
    </row>
    <row r="33" spans="1:25">
      <c r="A33" s="13" t="str">
        <f t="shared" si="17"/>
        <v>M10</v>
      </c>
      <c r="B33" s="24">
        <f t="shared" si="19"/>
        <v>1996</v>
      </c>
      <c r="C33" s="24" t="s">
        <v>111</v>
      </c>
      <c r="D33" s="27">
        <f>SUMIFS(data_dd!D:D,data_dd!B:B,data_monthly!C33)</f>
        <v>0</v>
      </c>
      <c r="E33" s="27">
        <f>SUMIFS(data_dd!F:F,data_dd!B:B,data_monthly!C33)</f>
        <v>0</v>
      </c>
      <c r="F33" s="12">
        <v>1075.7</v>
      </c>
      <c r="G33">
        <v>983.193307</v>
      </c>
      <c r="H33">
        <v>92.506692999999999</v>
      </c>
      <c r="I33">
        <f t="shared" si="8"/>
        <v>8138.9</v>
      </c>
      <c r="J33">
        <f t="shared" si="9"/>
        <v>7213.5847399999984</v>
      </c>
      <c r="K33">
        <f t="shared" si="10"/>
        <v>925.31526000000008</v>
      </c>
      <c r="L33" s="12">
        <f t="shared" si="11"/>
        <v>31</v>
      </c>
      <c r="M33">
        <f t="shared" si="12"/>
        <v>34.700000000000003</v>
      </c>
      <c r="N33">
        <f t="shared" si="13"/>
        <v>31.715913129032259</v>
      </c>
      <c r="O33">
        <f t="shared" si="14"/>
        <v>2.9840868709677419</v>
      </c>
      <c r="P33">
        <f>INDEX(defra!A:D,MATCH(C33,defra!A:A,0),4)</f>
        <v>1075.6365849643835</v>
      </c>
      <c r="R33" s="12">
        <f t="shared" si="16"/>
        <v>0</v>
      </c>
      <c r="S33" s="12">
        <f t="shared" si="2"/>
        <v>0</v>
      </c>
      <c r="T33" s="12">
        <f t="shared" si="3"/>
        <v>0</v>
      </c>
      <c r="U33" s="12">
        <f t="shared" si="4"/>
        <v>0</v>
      </c>
      <c r="V33" s="12">
        <f t="shared" si="5"/>
        <v>0</v>
      </c>
      <c r="W33" s="12">
        <f t="shared" si="15"/>
        <v>0</v>
      </c>
      <c r="X33">
        <v>0</v>
      </c>
      <c r="Y33" t="s">
        <v>586</v>
      </c>
    </row>
    <row r="34" spans="1:25">
      <c r="A34" s="13" t="str">
        <f t="shared" si="17"/>
        <v>M11</v>
      </c>
      <c r="B34" s="24">
        <f t="shared" si="19"/>
        <v>1996</v>
      </c>
      <c r="C34" s="24" t="s">
        <v>112</v>
      </c>
      <c r="D34" s="27">
        <f>SUMIFS(data_dd!D:D,data_dd!B:B,data_monthly!C34)</f>
        <v>0</v>
      </c>
      <c r="E34" s="27">
        <f>SUMIFS(data_dd!F:F,data_dd!B:B,data_monthly!C34)</f>
        <v>0</v>
      </c>
      <c r="F34" s="12">
        <v>1029.5999999999999</v>
      </c>
      <c r="G34">
        <v>944.38541599999985</v>
      </c>
      <c r="H34">
        <v>85.214584000000002</v>
      </c>
      <c r="I34">
        <f t="shared" si="8"/>
        <v>9168.5</v>
      </c>
      <c r="J34">
        <f t="shared" si="9"/>
        <v>8157.9701559999985</v>
      </c>
      <c r="K34">
        <f t="shared" si="10"/>
        <v>1010.5298440000001</v>
      </c>
      <c r="L34" s="12">
        <f t="shared" si="11"/>
        <v>30</v>
      </c>
      <c r="M34">
        <f t="shared" si="12"/>
        <v>34.32</v>
      </c>
      <c r="N34">
        <f t="shared" si="13"/>
        <v>31.479513866666661</v>
      </c>
      <c r="O34">
        <f t="shared" si="14"/>
        <v>2.8404861333333336</v>
      </c>
      <c r="P34">
        <f>INDEX(defra!A:D,MATCH(C34,defra!A:A,0),4)</f>
        <v>1029.535186739726</v>
      </c>
      <c r="R34" s="12">
        <f t="shared" si="16"/>
        <v>0</v>
      </c>
      <c r="S34" s="12">
        <f t="shared" si="2"/>
        <v>0</v>
      </c>
      <c r="T34" s="12">
        <f t="shared" si="3"/>
        <v>0</v>
      </c>
      <c r="U34" s="12">
        <f t="shared" si="4"/>
        <v>0</v>
      </c>
      <c r="V34" s="12">
        <f t="shared" si="5"/>
        <v>0</v>
      </c>
      <c r="W34" s="12">
        <f t="shared" si="15"/>
        <v>0</v>
      </c>
      <c r="X34">
        <v>0</v>
      </c>
      <c r="Y34" t="s">
        <v>586</v>
      </c>
    </row>
    <row r="35" spans="1:25">
      <c r="A35" s="13" t="str">
        <f t="shared" si="17"/>
        <v>M12</v>
      </c>
      <c r="B35" s="24">
        <f t="shared" si="19"/>
        <v>1996</v>
      </c>
      <c r="C35" s="24" t="s">
        <v>113</v>
      </c>
      <c r="D35" s="27">
        <f>SUMIFS(data_dd!D:D,data_dd!B:B,data_monthly!C35)</f>
        <v>0</v>
      </c>
      <c r="E35" s="27">
        <f>SUMIFS(data_dd!F:F,data_dd!B:B,data_monthly!C35)</f>
        <v>0</v>
      </c>
      <c r="F35" s="12">
        <v>1106.5</v>
      </c>
      <c r="G35">
        <v>1012.291731</v>
      </c>
      <c r="H35">
        <v>94.208269000000001</v>
      </c>
      <c r="I35">
        <f t="shared" si="8"/>
        <v>10275</v>
      </c>
      <c r="J35">
        <f t="shared" si="9"/>
        <v>9170.2618869999988</v>
      </c>
      <c r="K35">
        <f t="shared" si="10"/>
        <v>1104.7381130000001</v>
      </c>
      <c r="L35" s="12">
        <f t="shared" si="11"/>
        <v>31</v>
      </c>
      <c r="M35">
        <f t="shared" si="12"/>
        <v>35.693548387096776</v>
      </c>
      <c r="N35">
        <f t="shared" si="13"/>
        <v>32.654571967741937</v>
      </c>
      <c r="O35">
        <f t="shared" si="14"/>
        <v>3.0389764193548388</v>
      </c>
      <c r="P35">
        <f>INDEX(defra!A:D,MATCH(C35,defra!A:A,0),4)</f>
        <v>1106.4704989643835</v>
      </c>
      <c r="R35" s="12">
        <f t="shared" si="16"/>
        <v>0</v>
      </c>
      <c r="S35" s="12">
        <f t="shared" si="2"/>
        <v>0</v>
      </c>
      <c r="T35" s="12">
        <f t="shared" si="3"/>
        <v>0</v>
      </c>
      <c r="U35" s="12">
        <f t="shared" si="4"/>
        <v>0</v>
      </c>
      <c r="V35" s="12">
        <f t="shared" si="5"/>
        <v>0</v>
      </c>
      <c r="W35" s="12">
        <f t="shared" si="15"/>
        <v>0</v>
      </c>
      <c r="X35">
        <v>0</v>
      </c>
      <c r="Y35" t="s">
        <v>586</v>
      </c>
    </row>
    <row r="36" spans="1:25">
      <c r="A36" s="13" t="str">
        <f t="shared" si="17"/>
        <v>M01</v>
      </c>
      <c r="B36" s="24">
        <f t="shared" si="19"/>
        <v>1997</v>
      </c>
      <c r="C36" s="24" t="s">
        <v>114</v>
      </c>
      <c r="D36" s="27">
        <f>SUMIFS(data_dd!D:D,data_dd!B:B,data_monthly!C36)</f>
        <v>0</v>
      </c>
      <c r="E36" s="27">
        <f>SUMIFS(data_dd!F:F,data_dd!B:B,data_monthly!C36)</f>
        <v>0</v>
      </c>
      <c r="F36" s="12">
        <v>1148.2</v>
      </c>
      <c r="G36">
        <v>1043.353333</v>
      </c>
      <c r="H36">
        <v>104.846667</v>
      </c>
      <c r="I36">
        <f t="shared" si="8"/>
        <v>11423.2</v>
      </c>
      <c r="J36">
        <f t="shared" si="9"/>
        <v>10213.61522</v>
      </c>
      <c r="K36">
        <f t="shared" si="10"/>
        <v>1209.5847800000001</v>
      </c>
      <c r="L36" s="12">
        <f t="shared" si="11"/>
        <v>31</v>
      </c>
      <c r="M36">
        <f t="shared" si="12"/>
        <v>37.038709677419355</v>
      </c>
      <c r="N36">
        <f t="shared" si="13"/>
        <v>33.65655912903226</v>
      </c>
      <c r="O36">
        <f t="shared" si="14"/>
        <v>3.3821505483870968</v>
      </c>
      <c r="P36">
        <f>INDEX(defra!A:D,MATCH(C36,defra!A:A,0),4)</f>
        <v>1148.1423369643835</v>
      </c>
      <c r="R36" s="12">
        <f t="shared" si="16"/>
        <v>0</v>
      </c>
      <c r="S36" s="12">
        <f t="shared" si="2"/>
        <v>0</v>
      </c>
      <c r="T36" s="12">
        <f t="shared" si="3"/>
        <v>0</v>
      </c>
      <c r="U36" s="12">
        <f t="shared" si="4"/>
        <v>0</v>
      </c>
      <c r="V36" s="12">
        <f t="shared" si="5"/>
        <v>0</v>
      </c>
      <c r="W36" s="12">
        <f t="shared" si="15"/>
        <v>0</v>
      </c>
      <c r="X36">
        <v>0</v>
      </c>
      <c r="Y36" t="s">
        <v>586</v>
      </c>
    </row>
    <row r="37" spans="1:25">
      <c r="A37" s="13" t="str">
        <f t="shared" si="17"/>
        <v>M02</v>
      </c>
      <c r="B37" s="24">
        <f t="shared" si="19"/>
        <v>1997</v>
      </c>
      <c r="C37" s="24" t="s">
        <v>115</v>
      </c>
      <c r="D37" s="27">
        <f>SUMIFS(data_dd!D:D,data_dd!B:B,data_monthly!C37)</f>
        <v>0</v>
      </c>
      <c r="E37" s="27">
        <f>SUMIFS(data_dd!F:F,data_dd!B:B,data_monthly!C37)</f>
        <v>0</v>
      </c>
      <c r="F37" s="12">
        <v>1063.9000000000001</v>
      </c>
      <c r="G37">
        <v>959.62613600000009</v>
      </c>
      <c r="H37">
        <v>104.273864</v>
      </c>
      <c r="I37">
        <f t="shared" si="8"/>
        <v>12487.1</v>
      </c>
      <c r="J37">
        <f t="shared" si="9"/>
        <v>11173.241356</v>
      </c>
      <c r="K37">
        <f t="shared" si="10"/>
        <v>1313.8586440000001</v>
      </c>
      <c r="L37" s="12">
        <f t="shared" si="11"/>
        <v>28</v>
      </c>
      <c r="M37">
        <f t="shared" si="12"/>
        <v>37.996428571428574</v>
      </c>
      <c r="N37">
        <f t="shared" si="13"/>
        <v>34.272362000000001</v>
      </c>
      <c r="O37">
        <f t="shared" si="14"/>
        <v>3.7240665714285717</v>
      </c>
      <c r="P37">
        <f>INDEX(defra!A:D,MATCH(C37,defra!A:A,0),4)</f>
        <v>1063.8509282904108</v>
      </c>
      <c r="R37" s="12">
        <f t="shared" si="16"/>
        <v>0</v>
      </c>
      <c r="S37" s="12">
        <f t="shared" si="2"/>
        <v>0</v>
      </c>
      <c r="T37" s="12">
        <f t="shared" si="3"/>
        <v>0</v>
      </c>
      <c r="U37" s="12">
        <f t="shared" si="4"/>
        <v>0</v>
      </c>
      <c r="V37" s="12">
        <f t="shared" si="5"/>
        <v>0</v>
      </c>
      <c r="W37" s="12">
        <f t="shared" si="15"/>
        <v>0</v>
      </c>
      <c r="X37">
        <v>0</v>
      </c>
      <c r="Y37" t="s">
        <v>586</v>
      </c>
    </row>
    <row r="38" spans="1:25">
      <c r="A38" s="13" t="str">
        <f t="shared" si="17"/>
        <v>M03</v>
      </c>
      <c r="B38" s="24">
        <f t="shared" si="19"/>
        <v>1997</v>
      </c>
      <c r="C38" s="24" t="s">
        <v>116</v>
      </c>
      <c r="D38" s="27">
        <f>SUMIFS(data_dd!D:D,data_dd!B:B,data_monthly!C38)</f>
        <v>0</v>
      </c>
      <c r="E38" s="27">
        <f>SUMIFS(data_dd!F:F,data_dd!B:B,data_monthly!C38)</f>
        <v>0</v>
      </c>
      <c r="F38" s="12">
        <v>1200.5</v>
      </c>
      <c r="G38">
        <v>1073.1909009999999</v>
      </c>
      <c r="H38">
        <v>127.309099</v>
      </c>
      <c r="I38">
        <f t="shared" si="8"/>
        <v>13687.6</v>
      </c>
      <c r="J38">
        <f t="shared" si="9"/>
        <v>12246.432257</v>
      </c>
      <c r="K38">
        <f t="shared" si="10"/>
        <v>1441.1677430000002</v>
      </c>
      <c r="L38" s="12">
        <f t="shared" si="11"/>
        <v>31</v>
      </c>
      <c r="M38">
        <f t="shared" si="12"/>
        <v>38.725806451612904</v>
      </c>
      <c r="N38">
        <f t="shared" si="13"/>
        <v>34.619061322580642</v>
      </c>
      <c r="O38">
        <f t="shared" si="14"/>
        <v>4.1067451290322579</v>
      </c>
      <c r="P38">
        <f>INDEX(defra!A:D,MATCH(C38,defra!A:A,0),4)</f>
        <v>1200.4640019643834</v>
      </c>
      <c r="R38" s="12">
        <f t="shared" si="16"/>
        <v>0</v>
      </c>
      <c r="S38" s="12">
        <f t="shared" si="2"/>
        <v>0</v>
      </c>
      <c r="T38" s="12">
        <f t="shared" si="3"/>
        <v>0</v>
      </c>
      <c r="U38" s="12">
        <f t="shared" si="4"/>
        <v>0</v>
      </c>
      <c r="V38" s="12">
        <f t="shared" si="5"/>
        <v>0</v>
      </c>
      <c r="W38" s="12">
        <f t="shared" si="15"/>
        <v>0</v>
      </c>
      <c r="X38">
        <v>0</v>
      </c>
      <c r="Y38" t="s">
        <v>586</v>
      </c>
    </row>
    <row r="39" spans="1:25">
      <c r="A39" s="13" t="str">
        <f t="shared" si="17"/>
        <v>M04</v>
      </c>
      <c r="B39" s="24">
        <f t="shared" si="19"/>
        <v>1997</v>
      </c>
      <c r="C39" s="24" t="s">
        <v>117</v>
      </c>
      <c r="D39" s="27">
        <f>SUMIFS(data_dd!D:D,data_dd!B:B,data_monthly!C39)</f>
        <v>0</v>
      </c>
      <c r="E39" s="27">
        <f>SUMIFS(data_dd!F:F,data_dd!B:B,data_monthly!C39)</f>
        <v>0</v>
      </c>
      <c r="F39" s="12">
        <v>1256.4000000000001</v>
      </c>
      <c r="G39">
        <v>1105.3397140000002</v>
      </c>
      <c r="H39">
        <v>151.06028599999999</v>
      </c>
      <c r="I39">
        <f t="shared" si="8"/>
        <v>1256.4000000000001</v>
      </c>
      <c r="J39">
        <f t="shared" si="9"/>
        <v>1105.3397140000002</v>
      </c>
      <c r="K39">
        <f t="shared" si="10"/>
        <v>151.06028599999999</v>
      </c>
      <c r="L39" s="12">
        <f t="shared" si="11"/>
        <v>30</v>
      </c>
      <c r="M39">
        <f t="shared" si="12"/>
        <v>41.88</v>
      </c>
      <c r="N39">
        <f t="shared" si="13"/>
        <v>36.844657133333342</v>
      </c>
      <c r="O39">
        <f t="shared" si="14"/>
        <v>5.0353428666666664</v>
      </c>
      <c r="P39">
        <f>INDEX(defra!A:D,MATCH(C39,defra!A:A,0),4)</f>
        <v>1256.8977732595336</v>
      </c>
      <c r="R39" s="12">
        <f t="shared" si="16"/>
        <v>0</v>
      </c>
      <c r="S39" s="12">
        <f t="shared" si="2"/>
        <v>0</v>
      </c>
      <c r="T39" s="12">
        <f t="shared" si="3"/>
        <v>0</v>
      </c>
      <c r="U39" s="12">
        <f t="shared" si="4"/>
        <v>0</v>
      </c>
      <c r="V39" s="12">
        <f t="shared" si="5"/>
        <v>0</v>
      </c>
      <c r="W39" s="12">
        <f t="shared" si="15"/>
        <v>0</v>
      </c>
      <c r="X39">
        <v>0</v>
      </c>
      <c r="Y39" t="s">
        <v>586</v>
      </c>
    </row>
    <row r="40" spans="1:25">
      <c r="A40" s="13" t="str">
        <f t="shared" si="17"/>
        <v>M05</v>
      </c>
      <c r="B40" s="24">
        <f t="shared" si="19"/>
        <v>1997</v>
      </c>
      <c r="C40" s="24" t="s">
        <v>118</v>
      </c>
      <c r="D40" s="27">
        <f>SUMIFS(data_dd!D:D,data_dd!B:B,data_monthly!C40)</f>
        <v>0</v>
      </c>
      <c r="E40" s="27">
        <f>SUMIFS(data_dd!F:F,data_dd!B:B,data_monthly!C40)</f>
        <v>0</v>
      </c>
      <c r="F40" s="12">
        <v>1316.9</v>
      </c>
      <c r="G40">
        <v>1150.058256</v>
      </c>
      <c r="H40">
        <v>166.84174400000001</v>
      </c>
      <c r="I40">
        <f t="shared" si="8"/>
        <v>2573.3000000000002</v>
      </c>
      <c r="J40">
        <f t="shared" si="9"/>
        <v>2255.39797</v>
      </c>
      <c r="K40">
        <f t="shared" si="10"/>
        <v>317.90202999999997</v>
      </c>
      <c r="L40" s="12">
        <f t="shared" si="11"/>
        <v>31</v>
      </c>
      <c r="M40">
        <f t="shared" si="12"/>
        <v>42.480645161290326</v>
      </c>
      <c r="N40">
        <f t="shared" si="13"/>
        <v>37.098653419354839</v>
      </c>
      <c r="O40">
        <f t="shared" si="14"/>
        <v>5.3819917419354839</v>
      </c>
      <c r="P40">
        <f>INDEX(defra!A:D,MATCH(C40,defra!A:A,0),4)</f>
        <v>1317.4204979110064</v>
      </c>
      <c r="R40" s="12">
        <f t="shared" si="16"/>
        <v>0</v>
      </c>
      <c r="S40" s="12">
        <f t="shared" si="2"/>
        <v>0</v>
      </c>
      <c r="T40" s="12">
        <f t="shared" si="3"/>
        <v>0</v>
      </c>
      <c r="U40" s="12">
        <f t="shared" si="4"/>
        <v>0</v>
      </c>
      <c r="V40" s="12">
        <f t="shared" si="5"/>
        <v>0</v>
      </c>
      <c r="W40" s="12">
        <f t="shared" si="15"/>
        <v>0</v>
      </c>
      <c r="X40">
        <v>0</v>
      </c>
      <c r="Y40" t="s">
        <v>586</v>
      </c>
    </row>
    <row r="41" spans="1:25">
      <c r="A41" s="13" t="str">
        <f t="shared" si="17"/>
        <v>M06</v>
      </c>
      <c r="B41" s="24">
        <f t="shared" si="19"/>
        <v>1997</v>
      </c>
      <c r="C41" s="24" t="s">
        <v>119</v>
      </c>
      <c r="D41" s="27">
        <f>SUMIFS(data_dd!D:D,data_dd!B:B,data_monthly!C41)</f>
        <v>0</v>
      </c>
      <c r="E41" s="27">
        <f>SUMIFS(data_dd!F:F,data_dd!B:B,data_monthly!C41)</f>
        <v>0</v>
      </c>
      <c r="F41" s="12">
        <v>1197.5999999999999</v>
      </c>
      <c r="G41">
        <v>1040.98603</v>
      </c>
      <c r="H41">
        <v>156.61396999999999</v>
      </c>
      <c r="I41">
        <f t="shared" si="8"/>
        <v>3770.9</v>
      </c>
      <c r="J41">
        <f t="shared" si="9"/>
        <v>3296.384</v>
      </c>
      <c r="K41">
        <f t="shared" si="10"/>
        <v>474.51599999999996</v>
      </c>
      <c r="L41" s="12">
        <f t="shared" si="11"/>
        <v>30</v>
      </c>
      <c r="M41">
        <f t="shared" si="12"/>
        <v>39.919999999999995</v>
      </c>
      <c r="N41">
        <f t="shared" si="13"/>
        <v>34.699534333333332</v>
      </c>
      <c r="O41">
        <f t="shared" si="14"/>
        <v>5.2204656666666667</v>
      </c>
      <c r="P41">
        <f>INDEX(defra!A:D,MATCH(C41,defra!A:A,0),4)</f>
        <v>1198.0416400938648</v>
      </c>
      <c r="R41" s="12">
        <f t="shared" si="16"/>
        <v>0</v>
      </c>
      <c r="S41" s="12">
        <f t="shared" si="2"/>
        <v>0</v>
      </c>
      <c r="T41" s="12">
        <f t="shared" si="3"/>
        <v>0</v>
      </c>
      <c r="U41" s="12">
        <f t="shared" si="4"/>
        <v>0</v>
      </c>
      <c r="V41" s="12">
        <f t="shared" si="5"/>
        <v>0</v>
      </c>
      <c r="W41" s="12">
        <f t="shared" si="15"/>
        <v>0</v>
      </c>
      <c r="X41">
        <v>0</v>
      </c>
      <c r="Y41" t="s">
        <v>586</v>
      </c>
    </row>
    <row r="42" spans="1:25">
      <c r="A42" s="13" t="str">
        <f t="shared" si="17"/>
        <v>M07</v>
      </c>
      <c r="B42" s="24">
        <f t="shared" si="19"/>
        <v>1997</v>
      </c>
      <c r="C42" s="24" t="s">
        <v>120</v>
      </c>
      <c r="D42" s="27">
        <f>SUMIFS(data_dd!D:D,data_dd!B:B,data_monthly!C42)</f>
        <v>0</v>
      </c>
      <c r="E42" s="27">
        <f>SUMIFS(data_dd!F:F,data_dd!B:B,data_monthly!C42)</f>
        <v>0</v>
      </c>
      <c r="F42" s="12">
        <v>1163.5</v>
      </c>
      <c r="G42">
        <v>1014.688882</v>
      </c>
      <c r="H42">
        <v>148.81111799999999</v>
      </c>
      <c r="I42">
        <f t="shared" si="8"/>
        <v>4934.3999999999996</v>
      </c>
      <c r="J42">
        <f t="shared" si="9"/>
        <v>4311.0728820000004</v>
      </c>
      <c r="K42">
        <f t="shared" si="10"/>
        <v>623.32711799999993</v>
      </c>
      <c r="L42" s="12">
        <f t="shared" si="11"/>
        <v>31</v>
      </c>
      <c r="M42">
        <f t="shared" si="12"/>
        <v>37.532258064516128</v>
      </c>
      <c r="N42">
        <f t="shared" si="13"/>
        <v>32.731899419354839</v>
      </c>
      <c r="O42">
        <f t="shared" si="14"/>
        <v>4.8003586451612899</v>
      </c>
      <c r="P42">
        <f>INDEX(defra!A:D,MATCH(C42,defra!A:A,0),4)</f>
        <v>1163.9487363453923</v>
      </c>
      <c r="R42" s="12">
        <f t="shared" si="16"/>
        <v>0</v>
      </c>
      <c r="S42" s="12">
        <f t="shared" si="2"/>
        <v>0</v>
      </c>
      <c r="T42" s="12">
        <f t="shared" si="3"/>
        <v>0</v>
      </c>
      <c r="U42" s="12">
        <f t="shared" si="4"/>
        <v>0</v>
      </c>
      <c r="V42" s="12">
        <f t="shared" si="5"/>
        <v>0</v>
      </c>
      <c r="W42" s="12">
        <f t="shared" si="15"/>
        <v>0</v>
      </c>
      <c r="X42">
        <v>0</v>
      </c>
      <c r="Y42" t="s">
        <v>586</v>
      </c>
    </row>
    <row r="43" spans="1:25">
      <c r="A43" s="13" t="str">
        <f t="shared" si="17"/>
        <v>M08</v>
      </c>
      <c r="B43" s="24">
        <f t="shared" si="19"/>
        <v>1997</v>
      </c>
      <c r="C43" s="24" t="s">
        <v>121</v>
      </c>
      <c r="D43" s="27">
        <f>SUMIFS(data_dd!D:D,data_dd!B:B,data_monthly!C43)</f>
        <v>0</v>
      </c>
      <c r="E43" s="27">
        <f>SUMIFS(data_dd!F:F,data_dd!B:B,data_monthly!C43)</f>
        <v>0</v>
      </c>
      <c r="F43" s="12">
        <v>1122.2</v>
      </c>
      <c r="G43">
        <v>993.98608400000001</v>
      </c>
      <c r="H43">
        <v>128.21391600000001</v>
      </c>
      <c r="I43">
        <f t="shared" si="8"/>
        <v>6056.5999999999995</v>
      </c>
      <c r="J43">
        <f t="shared" si="9"/>
        <v>5305.0589660000005</v>
      </c>
      <c r="K43">
        <f t="shared" si="10"/>
        <v>751.54103399999997</v>
      </c>
      <c r="L43" s="12">
        <f t="shared" si="11"/>
        <v>31</v>
      </c>
      <c r="M43">
        <f t="shared" si="12"/>
        <v>36.200000000000003</v>
      </c>
      <c r="N43">
        <f t="shared" si="13"/>
        <v>32.064067225806454</v>
      </c>
      <c r="O43">
        <f t="shared" si="14"/>
        <v>4.1359327741935488</v>
      </c>
      <c r="P43">
        <f>INDEX(defra!A:D,MATCH(C43,defra!A:A,0),4)</f>
        <v>1122.6765162968452</v>
      </c>
      <c r="R43" s="12">
        <f t="shared" si="16"/>
        <v>0</v>
      </c>
      <c r="S43" s="12">
        <f t="shared" si="2"/>
        <v>0</v>
      </c>
      <c r="T43" s="12">
        <f t="shared" si="3"/>
        <v>0</v>
      </c>
      <c r="U43" s="12">
        <f t="shared" si="4"/>
        <v>0</v>
      </c>
      <c r="V43" s="12">
        <f t="shared" si="5"/>
        <v>0</v>
      </c>
      <c r="W43" s="12">
        <f t="shared" si="15"/>
        <v>0</v>
      </c>
      <c r="X43">
        <v>0</v>
      </c>
      <c r="Y43" t="s">
        <v>586</v>
      </c>
    </row>
    <row r="44" spans="1:25">
      <c r="A44" s="13" t="str">
        <f t="shared" si="17"/>
        <v>M09</v>
      </c>
      <c r="B44" s="24">
        <f t="shared" si="19"/>
        <v>1997</v>
      </c>
      <c r="C44" s="24" t="s">
        <v>122</v>
      </c>
      <c r="D44" s="27">
        <f>SUMIFS(data_dd!D:D,data_dd!B:B,data_monthly!C44)</f>
        <v>0</v>
      </c>
      <c r="E44" s="27">
        <f>SUMIFS(data_dd!F:F,data_dd!B:B,data_monthly!C44)</f>
        <v>0</v>
      </c>
      <c r="F44" s="12">
        <v>1069.7</v>
      </c>
      <c r="G44">
        <v>962.55355400000008</v>
      </c>
      <c r="H44">
        <v>107.146446</v>
      </c>
      <c r="I44">
        <f t="shared" si="8"/>
        <v>7126.2999999999993</v>
      </c>
      <c r="J44">
        <f t="shared" si="9"/>
        <v>6267.6125200000006</v>
      </c>
      <c r="K44">
        <f t="shared" si="10"/>
        <v>858.68747999999994</v>
      </c>
      <c r="L44" s="12">
        <f t="shared" si="11"/>
        <v>30</v>
      </c>
      <c r="M44">
        <f t="shared" si="12"/>
        <v>35.656666666666666</v>
      </c>
      <c r="N44">
        <f t="shared" si="13"/>
        <v>32.085118466666671</v>
      </c>
      <c r="O44">
        <f t="shared" si="14"/>
        <v>3.5715482000000001</v>
      </c>
      <c r="P44">
        <f>INDEX(defra!A:D,MATCH(C44,defra!A:A,0),4)</f>
        <v>1070.1110804367593</v>
      </c>
      <c r="R44" s="12">
        <f t="shared" si="16"/>
        <v>0</v>
      </c>
      <c r="S44" s="12">
        <f t="shared" si="2"/>
        <v>0</v>
      </c>
      <c r="T44" s="12">
        <f t="shared" si="3"/>
        <v>0</v>
      </c>
      <c r="U44" s="12">
        <f t="shared" si="4"/>
        <v>0</v>
      </c>
      <c r="V44" s="12">
        <f t="shared" si="5"/>
        <v>0</v>
      </c>
      <c r="W44" s="12">
        <f t="shared" si="15"/>
        <v>0</v>
      </c>
      <c r="X44">
        <v>0</v>
      </c>
      <c r="Y44" t="s">
        <v>586</v>
      </c>
    </row>
    <row r="45" spans="1:25">
      <c r="A45" s="13" t="str">
        <f t="shared" si="17"/>
        <v>M10</v>
      </c>
      <c r="B45" s="24">
        <f t="shared" si="19"/>
        <v>1997</v>
      </c>
      <c r="C45" s="24" t="s">
        <v>123</v>
      </c>
      <c r="D45" s="27">
        <f>SUMIFS(data_dd!D:D,data_dd!B:B,data_monthly!C45)</f>
        <v>0</v>
      </c>
      <c r="E45" s="27">
        <f>SUMIFS(data_dd!F:F,data_dd!B:B,data_monthly!C45)</f>
        <v>0</v>
      </c>
      <c r="F45" s="12">
        <v>1100.8</v>
      </c>
      <c r="G45">
        <v>999.32736299999999</v>
      </c>
      <c r="H45">
        <v>101.47263700000001</v>
      </c>
      <c r="I45">
        <f t="shared" si="8"/>
        <v>8227.0999999999985</v>
      </c>
      <c r="J45">
        <f t="shared" si="9"/>
        <v>7266.9398830000009</v>
      </c>
      <c r="K45">
        <f t="shared" si="10"/>
        <v>960.1601169999999</v>
      </c>
      <c r="L45" s="12">
        <f t="shared" si="11"/>
        <v>31</v>
      </c>
      <c r="M45">
        <f t="shared" si="12"/>
        <v>35.509677419354837</v>
      </c>
      <c r="N45">
        <f t="shared" si="13"/>
        <v>32.236366548387096</v>
      </c>
      <c r="O45">
        <f t="shared" si="14"/>
        <v>3.2733108709677423</v>
      </c>
      <c r="P45">
        <f>INDEX(defra!A:D,MATCH(C45,defra!A:A,0),4)</f>
        <v>1101.2792515904916</v>
      </c>
      <c r="R45" s="12">
        <f t="shared" si="16"/>
        <v>0</v>
      </c>
      <c r="S45" s="12">
        <f t="shared" si="2"/>
        <v>0</v>
      </c>
      <c r="T45" s="12">
        <f t="shared" si="3"/>
        <v>0</v>
      </c>
      <c r="U45" s="12">
        <f t="shared" si="4"/>
        <v>0</v>
      </c>
      <c r="V45" s="12">
        <f t="shared" si="5"/>
        <v>0</v>
      </c>
      <c r="W45" s="12">
        <f t="shared" si="15"/>
        <v>0</v>
      </c>
      <c r="X45">
        <v>0</v>
      </c>
      <c r="Y45" t="s">
        <v>586</v>
      </c>
    </row>
    <row r="46" spans="1:25">
      <c r="A46" s="13" t="str">
        <f t="shared" si="17"/>
        <v>M11</v>
      </c>
      <c r="B46" s="24">
        <f t="shared" si="19"/>
        <v>1997</v>
      </c>
      <c r="C46" s="24" t="s">
        <v>124</v>
      </c>
      <c r="D46" s="27">
        <f>SUMIFS(data_dd!D:D,data_dd!B:B,data_monthly!C46)</f>
        <v>0</v>
      </c>
      <c r="E46" s="27">
        <f>SUMIFS(data_dd!F:F,data_dd!B:B,data_monthly!C46)</f>
        <v>0</v>
      </c>
      <c r="F46" s="12">
        <v>1065.9000000000001</v>
      </c>
      <c r="G46">
        <v>971.30214500000011</v>
      </c>
      <c r="H46">
        <v>94.597854999999996</v>
      </c>
      <c r="I46">
        <f t="shared" si="8"/>
        <v>9292.9999999999982</v>
      </c>
      <c r="J46">
        <f t="shared" si="9"/>
        <v>8238.2420280000006</v>
      </c>
      <c r="K46">
        <f t="shared" si="10"/>
        <v>1054.7579719999999</v>
      </c>
      <c r="L46" s="12">
        <f t="shared" si="11"/>
        <v>30</v>
      </c>
      <c r="M46">
        <f t="shared" si="12"/>
        <v>35.53</v>
      </c>
      <c r="N46">
        <f t="shared" si="13"/>
        <v>32.376738166666669</v>
      </c>
      <c r="O46">
        <f t="shared" si="14"/>
        <v>3.1532618333333331</v>
      </c>
      <c r="P46">
        <f>INDEX(defra!A:D,MATCH(C46,defra!A:A,0),4)</f>
        <v>1066.316898564696</v>
      </c>
      <c r="R46" s="12">
        <f t="shared" si="16"/>
        <v>0</v>
      </c>
      <c r="S46" s="12">
        <f t="shared" si="2"/>
        <v>0</v>
      </c>
      <c r="T46" s="12">
        <f t="shared" si="3"/>
        <v>0</v>
      </c>
      <c r="U46" s="12">
        <f t="shared" si="4"/>
        <v>0</v>
      </c>
      <c r="V46" s="12">
        <f t="shared" si="5"/>
        <v>0</v>
      </c>
      <c r="W46" s="12">
        <f t="shared" si="15"/>
        <v>0</v>
      </c>
      <c r="X46">
        <v>0</v>
      </c>
      <c r="Y46" t="s">
        <v>586</v>
      </c>
    </row>
    <row r="47" spans="1:25">
      <c r="A47" s="13" t="str">
        <f t="shared" si="17"/>
        <v>M12</v>
      </c>
      <c r="B47" s="24">
        <f t="shared" si="19"/>
        <v>1997</v>
      </c>
      <c r="C47" s="24" t="s">
        <v>125</v>
      </c>
      <c r="D47" s="27">
        <f>SUMIFS(data_dd!D:D,data_dd!B:B,data_monthly!C47)</f>
        <v>0</v>
      </c>
      <c r="E47" s="27">
        <f>SUMIFS(data_dd!F:F,data_dd!B:B,data_monthly!C47)</f>
        <v>0</v>
      </c>
      <c r="F47" s="12">
        <v>1140</v>
      </c>
      <c r="G47">
        <v>1037.845253</v>
      </c>
      <c r="H47">
        <v>102.154747</v>
      </c>
      <c r="I47">
        <f t="shared" si="8"/>
        <v>10432.999999999998</v>
      </c>
      <c r="J47">
        <f t="shared" si="9"/>
        <v>9276.0872810000001</v>
      </c>
      <c r="K47">
        <f t="shared" si="10"/>
        <v>1156.9127189999999</v>
      </c>
      <c r="L47" s="12">
        <f t="shared" si="11"/>
        <v>31</v>
      </c>
      <c r="M47">
        <f t="shared" si="12"/>
        <v>36.774193548387096</v>
      </c>
      <c r="N47">
        <f t="shared" si="13"/>
        <v>33.478879129032258</v>
      </c>
      <c r="O47">
        <f t="shared" si="14"/>
        <v>3.2953144193548387</v>
      </c>
      <c r="P47">
        <f>INDEX(defra!A:D,MATCH(C47,defra!A:A,0),4)</f>
        <v>1140.4498853848959</v>
      </c>
      <c r="R47" s="12">
        <f t="shared" si="16"/>
        <v>0</v>
      </c>
      <c r="S47" s="12">
        <f t="shared" si="2"/>
        <v>0</v>
      </c>
      <c r="T47" s="12">
        <f t="shared" si="3"/>
        <v>0</v>
      </c>
      <c r="U47" s="12">
        <f t="shared" si="4"/>
        <v>0</v>
      </c>
      <c r="V47" s="12">
        <f t="shared" si="5"/>
        <v>0</v>
      </c>
      <c r="W47" s="12">
        <f t="shared" si="15"/>
        <v>0</v>
      </c>
      <c r="X47">
        <v>0</v>
      </c>
      <c r="Y47" t="s">
        <v>586</v>
      </c>
    </row>
    <row r="48" spans="1:25">
      <c r="A48" s="13" t="str">
        <f t="shared" si="17"/>
        <v>M01</v>
      </c>
      <c r="B48" s="24">
        <f t="shared" si="19"/>
        <v>1998</v>
      </c>
      <c r="C48" s="24" t="s">
        <v>126</v>
      </c>
      <c r="D48" s="27">
        <f>SUMIFS(data_dd!D:D,data_dd!B:B,data_monthly!C48)</f>
        <v>0</v>
      </c>
      <c r="E48" s="27">
        <f>SUMIFS(data_dd!F:F,data_dd!B:B,data_monthly!C48)</f>
        <v>0</v>
      </c>
      <c r="F48" s="12">
        <v>1166.9000000000001</v>
      </c>
      <c r="G48">
        <v>1057.334055</v>
      </c>
      <c r="H48">
        <v>109.565945</v>
      </c>
      <c r="I48">
        <f t="shared" si="8"/>
        <v>11599.899999999998</v>
      </c>
      <c r="J48">
        <f t="shared" si="9"/>
        <v>10333.421335999999</v>
      </c>
      <c r="K48">
        <f t="shared" si="10"/>
        <v>1266.478664</v>
      </c>
      <c r="L48" s="12">
        <f t="shared" si="11"/>
        <v>31</v>
      </c>
      <c r="M48">
        <f t="shared" si="12"/>
        <v>37.641935483870974</v>
      </c>
      <c r="N48">
        <f t="shared" si="13"/>
        <v>34.107550161290327</v>
      </c>
      <c r="O48">
        <f t="shared" si="14"/>
        <v>3.5343853225806452</v>
      </c>
      <c r="P48">
        <f>INDEX(defra!A:D,MATCH(C48,defra!A:A,0),4)</f>
        <v>1167.325474824059</v>
      </c>
      <c r="R48" s="12">
        <f t="shared" si="16"/>
        <v>0</v>
      </c>
      <c r="S48" s="12">
        <f t="shared" si="2"/>
        <v>0</v>
      </c>
      <c r="T48" s="12">
        <f t="shared" si="3"/>
        <v>0</v>
      </c>
      <c r="U48" s="12">
        <f t="shared" si="4"/>
        <v>0</v>
      </c>
      <c r="V48" s="12">
        <f t="shared" si="5"/>
        <v>0</v>
      </c>
      <c r="W48" s="12">
        <f t="shared" si="15"/>
        <v>0</v>
      </c>
      <c r="X48">
        <v>0</v>
      </c>
      <c r="Y48" t="s">
        <v>586</v>
      </c>
    </row>
    <row r="49" spans="1:25">
      <c r="A49" s="13" t="str">
        <f t="shared" si="17"/>
        <v>M02</v>
      </c>
      <c r="B49" s="24">
        <f t="shared" si="19"/>
        <v>1998</v>
      </c>
      <c r="C49" s="24" t="s">
        <v>127</v>
      </c>
      <c r="D49" s="27">
        <f>SUMIFS(data_dd!D:D,data_dd!B:B,data_monthly!C49)</f>
        <v>0</v>
      </c>
      <c r="E49" s="27">
        <f>SUMIFS(data_dd!F:F,data_dd!B:B,data_monthly!C49)</f>
        <v>0</v>
      </c>
      <c r="F49" s="12">
        <v>1059.4000000000001</v>
      </c>
      <c r="G49">
        <v>951.69168900000011</v>
      </c>
      <c r="H49">
        <v>107.70831099999999</v>
      </c>
      <c r="I49">
        <f t="shared" si="8"/>
        <v>12659.299999999997</v>
      </c>
      <c r="J49">
        <f t="shared" si="9"/>
        <v>11285.113024999999</v>
      </c>
      <c r="K49">
        <f t="shared" si="10"/>
        <v>1374.1869750000001</v>
      </c>
      <c r="L49" s="12">
        <f t="shared" si="11"/>
        <v>28</v>
      </c>
      <c r="M49">
        <f t="shared" si="12"/>
        <v>37.835714285714289</v>
      </c>
      <c r="N49">
        <f t="shared" si="13"/>
        <v>33.988988892857144</v>
      </c>
      <c r="O49">
        <f t="shared" si="14"/>
        <v>3.8467253928571425</v>
      </c>
      <c r="P49">
        <f>INDEX(defra!A:D,MATCH(C49,defra!A:A,0),4)</f>
        <v>1059.8156998112097</v>
      </c>
      <c r="R49" s="12">
        <f t="shared" si="16"/>
        <v>0</v>
      </c>
      <c r="S49" s="12">
        <f t="shared" si="2"/>
        <v>0</v>
      </c>
      <c r="T49" s="12">
        <f t="shared" si="3"/>
        <v>0</v>
      </c>
      <c r="U49" s="12">
        <f t="shared" si="4"/>
        <v>0</v>
      </c>
      <c r="V49" s="12">
        <f t="shared" si="5"/>
        <v>0</v>
      </c>
      <c r="W49" s="12">
        <f t="shared" si="15"/>
        <v>0</v>
      </c>
      <c r="X49">
        <v>0</v>
      </c>
      <c r="Y49" t="s">
        <v>586</v>
      </c>
    </row>
    <row r="50" spans="1:25">
      <c r="A50" s="13" t="str">
        <f t="shared" si="17"/>
        <v>M03</v>
      </c>
      <c r="B50" s="24">
        <f t="shared" si="19"/>
        <v>1998</v>
      </c>
      <c r="C50" s="24" t="s">
        <v>128</v>
      </c>
      <c r="D50" s="27">
        <f>SUMIFS(data_dd!D:D,data_dd!B:B,data_monthly!C50)</f>
        <v>0</v>
      </c>
      <c r="E50" s="27">
        <f>SUMIFS(data_dd!F:F,data_dd!B:B,data_monthly!C50)</f>
        <v>0</v>
      </c>
      <c r="F50" s="12">
        <v>1164.8</v>
      </c>
      <c r="G50">
        <v>1037.395483</v>
      </c>
      <c r="H50">
        <v>127.404517</v>
      </c>
      <c r="I50">
        <f t="shared" si="8"/>
        <v>13824.099999999997</v>
      </c>
      <c r="J50">
        <f t="shared" si="9"/>
        <v>12322.508507999999</v>
      </c>
      <c r="K50">
        <f t="shared" si="10"/>
        <v>1501.591492</v>
      </c>
      <c r="L50" s="12">
        <f t="shared" si="11"/>
        <v>31</v>
      </c>
      <c r="M50">
        <f t="shared" si="12"/>
        <v>37.574193548387093</v>
      </c>
      <c r="N50">
        <f t="shared" si="13"/>
        <v>33.464370419354836</v>
      </c>
      <c r="O50">
        <f t="shared" si="14"/>
        <v>4.1098231290322582</v>
      </c>
      <c r="P50">
        <f>INDEX(defra!A:D,MATCH(C50,defra!A:A,0),4)</f>
        <v>1165.2340624812664</v>
      </c>
      <c r="R50" s="12">
        <f t="shared" si="16"/>
        <v>0</v>
      </c>
      <c r="S50" s="12">
        <f t="shared" si="2"/>
        <v>0</v>
      </c>
      <c r="T50" s="12">
        <f t="shared" si="3"/>
        <v>0</v>
      </c>
      <c r="U50" s="12">
        <f t="shared" si="4"/>
        <v>0</v>
      </c>
      <c r="V50" s="12">
        <f t="shared" si="5"/>
        <v>0</v>
      </c>
      <c r="W50" s="12">
        <f t="shared" si="15"/>
        <v>0</v>
      </c>
      <c r="X50">
        <v>0</v>
      </c>
      <c r="Y50" t="s">
        <v>586</v>
      </c>
    </row>
    <row r="51" spans="1:25">
      <c r="A51" s="13" t="str">
        <f t="shared" si="17"/>
        <v>M04</v>
      </c>
      <c r="B51" s="24">
        <f t="shared" si="19"/>
        <v>1998</v>
      </c>
      <c r="C51" s="24" t="s">
        <v>129</v>
      </c>
      <c r="D51" s="27">
        <f>SUMIFS(data_dd!D:D,data_dd!B:B,data_monthly!C51)</f>
        <v>0</v>
      </c>
      <c r="E51" s="27">
        <f>SUMIFS(data_dd!F:F,data_dd!B:B,data_monthly!C51)</f>
        <v>0</v>
      </c>
      <c r="F51" s="12">
        <v>1175.4000000000001</v>
      </c>
      <c r="G51">
        <v>1028.3900330000001</v>
      </c>
      <c r="H51">
        <v>147.00996699999999</v>
      </c>
      <c r="I51">
        <f t="shared" si="8"/>
        <v>1175.4000000000001</v>
      </c>
      <c r="J51">
        <f t="shared" si="9"/>
        <v>1028.3900330000001</v>
      </c>
      <c r="K51">
        <f t="shared" si="10"/>
        <v>147.00996699999999</v>
      </c>
      <c r="L51" s="12">
        <f t="shared" si="11"/>
        <v>30</v>
      </c>
      <c r="M51">
        <f t="shared" si="12"/>
        <v>39.18</v>
      </c>
      <c r="N51">
        <f t="shared" si="13"/>
        <v>34.27966776666667</v>
      </c>
      <c r="O51">
        <f t="shared" si="14"/>
        <v>4.9003322333333328</v>
      </c>
      <c r="P51">
        <f>INDEX(defra!A:D,MATCH(C51,defra!A:A,0),4)</f>
        <v>1176.5460474299728</v>
      </c>
      <c r="R51" s="12">
        <f t="shared" si="16"/>
        <v>1</v>
      </c>
      <c r="S51" s="12">
        <f t="shared" si="2"/>
        <v>0</v>
      </c>
      <c r="T51" s="12">
        <f t="shared" si="3"/>
        <v>0</v>
      </c>
      <c r="U51" s="12">
        <f t="shared" si="4"/>
        <v>0</v>
      </c>
      <c r="V51" s="12">
        <f t="shared" si="5"/>
        <v>0</v>
      </c>
      <c r="W51" s="12">
        <f t="shared" si="15"/>
        <v>0</v>
      </c>
      <c r="X51">
        <v>0</v>
      </c>
      <c r="Y51" t="s">
        <v>586</v>
      </c>
    </row>
    <row r="52" spans="1:25">
      <c r="A52" s="13" t="str">
        <f t="shared" si="17"/>
        <v>M05</v>
      </c>
      <c r="B52" s="24">
        <f t="shared" si="19"/>
        <v>1998</v>
      </c>
      <c r="C52" s="24" t="s">
        <v>130</v>
      </c>
      <c r="D52" s="27">
        <f>SUMIFS(data_dd!D:D,data_dd!B:B,data_monthly!C52)</f>
        <v>0</v>
      </c>
      <c r="E52" s="27">
        <f>SUMIFS(data_dd!F:F,data_dd!B:B,data_monthly!C52)</f>
        <v>0</v>
      </c>
      <c r="F52" s="12">
        <v>1289.2</v>
      </c>
      <c r="G52">
        <v>1118.7263700000001</v>
      </c>
      <c r="H52">
        <v>170.47363000000001</v>
      </c>
      <c r="I52">
        <f t="shared" si="8"/>
        <v>2464.6000000000004</v>
      </c>
      <c r="J52">
        <f t="shared" si="9"/>
        <v>2147.116403</v>
      </c>
      <c r="K52">
        <f t="shared" si="10"/>
        <v>317.48359700000003</v>
      </c>
      <c r="L52" s="12">
        <f t="shared" si="11"/>
        <v>31</v>
      </c>
      <c r="M52">
        <f t="shared" si="12"/>
        <v>41.587096774193547</v>
      </c>
      <c r="N52">
        <f t="shared" si="13"/>
        <v>36.08794741935484</v>
      </c>
      <c r="O52">
        <f t="shared" si="14"/>
        <v>5.4991493548387105</v>
      </c>
      <c r="P52">
        <f>INDEX(defra!A:D,MATCH(C52,defra!A:A,0),4)</f>
        <v>1290.4038403717102</v>
      </c>
      <c r="R52" s="12">
        <f t="shared" si="16"/>
        <v>1</v>
      </c>
      <c r="S52" s="12">
        <f t="shared" si="2"/>
        <v>0</v>
      </c>
      <c r="T52" s="12">
        <f t="shared" si="3"/>
        <v>0</v>
      </c>
      <c r="U52" s="12">
        <f t="shared" si="4"/>
        <v>0</v>
      </c>
      <c r="V52" s="12">
        <f t="shared" si="5"/>
        <v>0</v>
      </c>
      <c r="W52" s="12">
        <f t="shared" si="15"/>
        <v>0</v>
      </c>
      <c r="X52">
        <v>0</v>
      </c>
      <c r="Y52" t="s">
        <v>586</v>
      </c>
    </row>
    <row r="53" spans="1:25">
      <c r="A53" s="13" t="str">
        <f t="shared" si="17"/>
        <v>M06</v>
      </c>
      <c r="B53" s="24">
        <f t="shared" si="19"/>
        <v>1998</v>
      </c>
      <c r="C53" s="24" t="s">
        <v>131</v>
      </c>
      <c r="D53" s="27">
        <f>SUMIFS(data_dd!D:D,data_dd!B:B,data_monthly!C53)</f>
        <v>0</v>
      </c>
      <c r="E53" s="27">
        <f>SUMIFS(data_dd!F:F,data_dd!B:B,data_monthly!C53)</f>
        <v>0</v>
      </c>
      <c r="F53" s="12">
        <v>1171.5999999999999</v>
      </c>
      <c r="G53">
        <v>1011.5231869999999</v>
      </c>
      <c r="H53">
        <v>160.07681299999999</v>
      </c>
      <c r="I53">
        <f t="shared" si="8"/>
        <v>3636.2000000000003</v>
      </c>
      <c r="J53">
        <f t="shared" si="9"/>
        <v>3158.6395899999998</v>
      </c>
      <c r="K53">
        <f t="shared" si="10"/>
        <v>477.56041000000005</v>
      </c>
      <c r="L53" s="12">
        <f t="shared" si="11"/>
        <v>30</v>
      </c>
      <c r="M53">
        <f t="shared" si="12"/>
        <v>39.053333333333327</v>
      </c>
      <c r="N53">
        <f t="shared" si="13"/>
        <v>33.717439566666663</v>
      </c>
      <c r="O53">
        <f t="shared" si="14"/>
        <v>5.3358937666666666</v>
      </c>
      <c r="P53">
        <f>INDEX(defra!A:D,MATCH(C53,defra!A:A,0),4)</f>
        <v>1172.6607338123531</v>
      </c>
      <c r="R53" s="12">
        <f t="shared" si="16"/>
        <v>1</v>
      </c>
      <c r="S53" s="12">
        <f t="shared" si="2"/>
        <v>0</v>
      </c>
      <c r="T53" s="12">
        <f t="shared" si="3"/>
        <v>0</v>
      </c>
      <c r="U53" s="12">
        <f t="shared" si="4"/>
        <v>0</v>
      </c>
      <c r="V53" s="12">
        <f t="shared" si="5"/>
        <v>0</v>
      </c>
      <c r="W53" s="12">
        <f t="shared" si="15"/>
        <v>0</v>
      </c>
      <c r="X53">
        <v>0</v>
      </c>
      <c r="Y53" t="s">
        <v>586</v>
      </c>
    </row>
    <row r="54" spans="1:25">
      <c r="A54" s="13" t="str">
        <f t="shared" si="17"/>
        <v>M07</v>
      </c>
      <c r="B54" s="24">
        <f t="shared" si="19"/>
        <v>1998</v>
      </c>
      <c r="C54" s="24" t="s">
        <v>132</v>
      </c>
      <c r="D54" s="27">
        <f>SUMIFS(data_dd!D:D,data_dd!B:B,data_monthly!C54)</f>
        <v>0</v>
      </c>
      <c r="E54" s="27">
        <f>SUMIFS(data_dd!F:F,data_dd!B:B,data_monthly!C54)</f>
        <v>0</v>
      </c>
      <c r="F54" s="12">
        <v>1161.8</v>
      </c>
      <c r="G54">
        <v>1009.4435269999999</v>
      </c>
      <c r="H54">
        <v>152.35647299999999</v>
      </c>
      <c r="I54">
        <f t="shared" si="8"/>
        <v>4798</v>
      </c>
      <c r="J54">
        <f t="shared" si="9"/>
        <v>4168.0831170000001</v>
      </c>
      <c r="K54">
        <f t="shared" si="10"/>
        <v>629.9168830000001</v>
      </c>
      <c r="L54" s="12">
        <f t="shared" si="11"/>
        <v>31</v>
      </c>
      <c r="M54">
        <f t="shared" si="12"/>
        <v>37.477419354838709</v>
      </c>
      <c r="N54">
        <f t="shared" si="13"/>
        <v>32.562694419354834</v>
      </c>
      <c r="O54">
        <f t="shared" si="14"/>
        <v>4.9147249354838705</v>
      </c>
      <c r="P54">
        <f>INDEX(defra!A:D,MATCH(C54,defra!A:A,0),4)</f>
        <v>1162.8683768816893</v>
      </c>
      <c r="R54" s="12">
        <f t="shared" si="16"/>
        <v>1</v>
      </c>
      <c r="S54" s="12">
        <f t="shared" si="2"/>
        <v>0</v>
      </c>
      <c r="T54" s="12">
        <f t="shared" si="3"/>
        <v>0</v>
      </c>
      <c r="U54" s="12">
        <f t="shared" si="4"/>
        <v>0</v>
      </c>
      <c r="V54" s="12">
        <f t="shared" si="5"/>
        <v>0</v>
      </c>
      <c r="W54" s="12">
        <f t="shared" si="15"/>
        <v>0</v>
      </c>
      <c r="X54">
        <v>0</v>
      </c>
      <c r="Y54" t="s">
        <v>586</v>
      </c>
    </row>
    <row r="55" spans="1:25">
      <c r="A55" s="13" t="str">
        <f t="shared" si="17"/>
        <v>M08</v>
      </c>
      <c r="B55" s="24">
        <f t="shared" si="19"/>
        <v>1998</v>
      </c>
      <c r="C55" s="24" t="s">
        <v>133</v>
      </c>
      <c r="D55" s="27">
        <f>SUMIFS(data_dd!D:D,data_dd!B:B,data_monthly!C55)</f>
        <v>0</v>
      </c>
      <c r="E55" s="27">
        <f>SUMIFS(data_dd!F:F,data_dd!B:B,data_monthly!C55)</f>
        <v>0</v>
      </c>
      <c r="F55" s="12">
        <v>1130.3</v>
      </c>
      <c r="G55">
        <v>1002.0650889999999</v>
      </c>
      <c r="H55">
        <v>128.23491100000001</v>
      </c>
      <c r="I55">
        <f t="shared" si="8"/>
        <v>5928.3</v>
      </c>
      <c r="J55">
        <f t="shared" si="9"/>
        <v>5170.1482059999998</v>
      </c>
      <c r="K55">
        <f t="shared" si="10"/>
        <v>758.15179400000011</v>
      </c>
      <c r="L55" s="12">
        <f t="shared" si="11"/>
        <v>31</v>
      </c>
      <c r="M55">
        <f t="shared" si="12"/>
        <v>36.461290322580645</v>
      </c>
      <c r="N55">
        <f t="shared" si="13"/>
        <v>32.324680290322576</v>
      </c>
      <c r="O55">
        <f t="shared" si="14"/>
        <v>4.1366100322580648</v>
      </c>
      <c r="P55">
        <f>INDEX(defra!A:D,MATCH(C55,defra!A:A,0),4)</f>
        <v>1131.3735354379091</v>
      </c>
      <c r="R55" s="12">
        <f t="shared" si="16"/>
        <v>1</v>
      </c>
      <c r="S55" s="12">
        <f t="shared" si="2"/>
        <v>0</v>
      </c>
      <c r="T55" s="12">
        <f t="shared" si="3"/>
        <v>0</v>
      </c>
      <c r="U55" s="12">
        <f t="shared" si="4"/>
        <v>0</v>
      </c>
      <c r="V55" s="12">
        <f t="shared" si="5"/>
        <v>0</v>
      </c>
      <c r="W55" s="12">
        <f t="shared" si="15"/>
        <v>0</v>
      </c>
      <c r="X55">
        <v>0</v>
      </c>
      <c r="Y55" t="s">
        <v>586</v>
      </c>
    </row>
    <row r="56" spans="1:25">
      <c r="A56" s="13" t="str">
        <f t="shared" si="17"/>
        <v>M09</v>
      </c>
      <c r="B56" s="24">
        <f t="shared" si="19"/>
        <v>1998</v>
      </c>
      <c r="C56" s="24" t="s">
        <v>134</v>
      </c>
      <c r="D56" s="27">
        <f>SUMIFS(data_dd!D:D,data_dd!B:B,data_monthly!C56)</f>
        <v>0</v>
      </c>
      <c r="E56" s="27">
        <f>SUMIFS(data_dd!F:F,data_dd!B:B,data_monthly!C56)</f>
        <v>0</v>
      </c>
      <c r="F56" s="12">
        <v>1072.3</v>
      </c>
      <c r="G56">
        <v>966.17764899999997</v>
      </c>
      <c r="H56">
        <v>106.12235099999999</v>
      </c>
      <c r="I56">
        <f t="shared" si="8"/>
        <v>7000.6</v>
      </c>
      <c r="J56">
        <f t="shared" si="9"/>
        <v>6136.325855</v>
      </c>
      <c r="K56">
        <f t="shared" si="10"/>
        <v>864.27414500000009</v>
      </c>
      <c r="L56" s="12">
        <f t="shared" si="11"/>
        <v>30</v>
      </c>
      <c r="M56">
        <f t="shared" si="12"/>
        <v>35.743333333333332</v>
      </c>
      <c r="N56">
        <f t="shared" si="13"/>
        <v>32.205921633333332</v>
      </c>
      <c r="O56">
        <f t="shared" si="14"/>
        <v>3.5374116999999998</v>
      </c>
      <c r="P56">
        <f>INDEX(defra!A:D,MATCH(C56,defra!A:A,0),4)</f>
        <v>1073.3405178001783</v>
      </c>
      <c r="R56" s="12">
        <f t="shared" si="16"/>
        <v>1</v>
      </c>
      <c r="S56" s="12">
        <f t="shared" si="2"/>
        <v>0</v>
      </c>
      <c r="T56" s="12">
        <f t="shared" si="3"/>
        <v>0</v>
      </c>
      <c r="U56" s="12">
        <f t="shared" si="4"/>
        <v>0</v>
      </c>
      <c r="V56" s="12">
        <f t="shared" si="5"/>
        <v>0</v>
      </c>
      <c r="W56" s="12">
        <f t="shared" si="15"/>
        <v>0</v>
      </c>
      <c r="X56">
        <v>0</v>
      </c>
      <c r="Y56" t="s">
        <v>586</v>
      </c>
    </row>
    <row r="57" spans="1:25">
      <c r="A57" s="13" t="str">
        <f t="shared" si="17"/>
        <v>M10</v>
      </c>
      <c r="B57" s="24">
        <f t="shared" si="19"/>
        <v>1998</v>
      </c>
      <c r="C57" s="24" t="s">
        <v>135</v>
      </c>
      <c r="D57" s="27">
        <f>SUMIFS(data_dd!D:D,data_dd!B:B,data_monthly!C57)</f>
        <v>0</v>
      </c>
      <c r="E57" s="27">
        <f>SUMIFS(data_dd!F:F,data_dd!B:B,data_monthly!C57)</f>
        <v>0</v>
      </c>
      <c r="F57" s="12">
        <v>1091.0999999999999</v>
      </c>
      <c r="G57">
        <v>991.08790499999986</v>
      </c>
      <c r="H57">
        <v>100.012095</v>
      </c>
      <c r="I57">
        <f t="shared" si="8"/>
        <v>8091.7000000000007</v>
      </c>
      <c r="J57">
        <f t="shared" si="9"/>
        <v>7127.4137599999995</v>
      </c>
      <c r="K57">
        <f t="shared" si="10"/>
        <v>964.28624000000013</v>
      </c>
      <c r="L57" s="12">
        <f t="shared" si="11"/>
        <v>31</v>
      </c>
      <c r="M57">
        <f t="shared" si="12"/>
        <v>35.196774193548386</v>
      </c>
      <c r="N57">
        <f t="shared" si="13"/>
        <v>31.970577580645156</v>
      </c>
      <c r="O57">
        <f t="shared" si="14"/>
        <v>3.2261966129032258</v>
      </c>
      <c r="P57">
        <f>INDEX(defra!A:D,MATCH(C57,defra!A:A,0),4)</f>
        <v>1092.1413482784217</v>
      </c>
      <c r="R57" s="12">
        <f t="shared" si="16"/>
        <v>1</v>
      </c>
      <c r="S57" s="12">
        <f t="shared" si="2"/>
        <v>0</v>
      </c>
      <c r="T57" s="12">
        <f t="shared" si="3"/>
        <v>0</v>
      </c>
      <c r="U57" s="12">
        <f t="shared" si="4"/>
        <v>0</v>
      </c>
      <c r="V57" s="12">
        <f t="shared" si="5"/>
        <v>0</v>
      </c>
      <c r="W57" s="12">
        <f t="shared" si="15"/>
        <v>0</v>
      </c>
      <c r="X57">
        <v>0</v>
      </c>
      <c r="Y57" t="s">
        <v>586</v>
      </c>
    </row>
    <row r="58" spans="1:25">
      <c r="A58" s="13" t="str">
        <f t="shared" si="17"/>
        <v>M11</v>
      </c>
      <c r="B58" s="24">
        <f t="shared" si="19"/>
        <v>1998</v>
      </c>
      <c r="C58" s="24" t="s">
        <v>136</v>
      </c>
      <c r="D58" s="27">
        <f>SUMIFS(data_dd!D:D,data_dd!B:B,data_monthly!C58)</f>
        <v>0</v>
      </c>
      <c r="E58" s="27">
        <f>SUMIFS(data_dd!F:F,data_dd!B:B,data_monthly!C58)</f>
        <v>0</v>
      </c>
      <c r="F58" s="12">
        <v>1038.0999999999999</v>
      </c>
      <c r="G58">
        <v>946.40438799999993</v>
      </c>
      <c r="H58">
        <v>91.695611999999997</v>
      </c>
      <c r="I58">
        <f t="shared" si="8"/>
        <v>9129.8000000000011</v>
      </c>
      <c r="J58">
        <f t="shared" si="9"/>
        <v>8073.8181479999994</v>
      </c>
      <c r="K58">
        <f t="shared" si="10"/>
        <v>1055.9818520000001</v>
      </c>
      <c r="L58" s="12">
        <f t="shared" si="11"/>
        <v>30</v>
      </c>
      <c r="M58">
        <f t="shared" si="12"/>
        <v>34.603333333333332</v>
      </c>
      <c r="N58">
        <f t="shared" si="13"/>
        <v>31.546812933333332</v>
      </c>
      <c r="O58">
        <f t="shared" si="14"/>
        <v>3.0565203999999997</v>
      </c>
      <c r="P58">
        <f>INDEX(defra!A:D,MATCH(C58,defra!A:A,0),4)</f>
        <v>1039.1229227506205</v>
      </c>
      <c r="R58" s="12">
        <f t="shared" si="16"/>
        <v>1</v>
      </c>
      <c r="S58" s="12">
        <f t="shared" si="2"/>
        <v>0</v>
      </c>
      <c r="T58" s="12">
        <f t="shared" si="3"/>
        <v>0</v>
      </c>
      <c r="U58" s="12">
        <f t="shared" si="4"/>
        <v>0</v>
      </c>
      <c r="V58" s="12">
        <f t="shared" si="5"/>
        <v>0</v>
      </c>
      <c r="W58" s="12">
        <f t="shared" si="15"/>
        <v>0</v>
      </c>
      <c r="X58">
        <v>0</v>
      </c>
      <c r="Y58" t="s">
        <v>586</v>
      </c>
    </row>
    <row r="59" spans="1:25">
      <c r="A59" s="13" t="str">
        <f t="shared" si="17"/>
        <v>M12</v>
      </c>
      <c r="B59" s="24">
        <f t="shared" si="19"/>
        <v>1998</v>
      </c>
      <c r="C59" s="24" t="s">
        <v>137</v>
      </c>
      <c r="D59" s="27">
        <f>SUMIFS(data_dd!D:D,data_dd!B:B,data_monthly!C59)</f>
        <v>0</v>
      </c>
      <c r="E59" s="27">
        <f>SUMIFS(data_dd!F:F,data_dd!B:B,data_monthly!C59)</f>
        <v>0</v>
      </c>
      <c r="F59" s="12">
        <v>1125.9000000000001</v>
      </c>
      <c r="G59">
        <v>1023.62823</v>
      </c>
      <c r="H59">
        <v>102.27177</v>
      </c>
      <c r="I59">
        <f t="shared" si="8"/>
        <v>10255.700000000001</v>
      </c>
      <c r="J59">
        <f t="shared" si="9"/>
        <v>9097.4463779999987</v>
      </c>
      <c r="K59">
        <f t="shared" si="10"/>
        <v>1158.2536220000002</v>
      </c>
      <c r="L59" s="12">
        <f t="shared" si="11"/>
        <v>31</v>
      </c>
      <c r="M59">
        <f t="shared" si="12"/>
        <v>36.319354838709678</v>
      </c>
      <c r="N59">
        <f t="shared" si="13"/>
        <v>33.020265483870972</v>
      </c>
      <c r="O59">
        <f t="shared" si="14"/>
        <v>3.2990893548387099</v>
      </c>
      <c r="P59">
        <f>INDEX(defra!A:D,MATCH(C59,defra!A:A,0),4)</f>
        <v>1126.9641374819873</v>
      </c>
      <c r="R59" s="12">
        <f t="shared" si="16"/>
        <v>1</v>
      </c>
      <c r="S59" s="12">
        <f t="shared" si="2"/>
        <v>0</v>
      </c>
      <c r="T59" s="12">
        <f t="shared" si="3"/>
        <v>0</v>
      </c>
      <c r="U59" s="12">
        <f t="shared" si="4"/>
        <v>0</v>
      </c>
      <c r="V59" s="12">
        <f t="shared" si="5"/>
        <v>0</v>
      </c>
      <c r="W59" s="12">
        <f t="shared" si="15"/>
        <v>0</v>
      </c>
      <c r="X59">
        <v>0</v>
      </c>
      <c r="Y59" t="s">
        <v>586</v>
      </c>
    </row>
    <row r="60" spans="1:25">
      <c r="A60" s="13" t="str">
        <f t="shared" si="17"/>
        <v>M01</v>
      </c>
      <c r="B60" s="24">
        <f t="shared" si="19"/>
        <v>1999</v>
      </c>
      <c r="C60" s="24" t="s">
        <v>138</v>
      </c>
      <c r="D60" s="27">
        <f>SUMIFS(data_dd!D:D,data_dd!B:B,data_monthly!C60)</f>
        <v>0</v>
      </c>
      <c r="E60" s="27">
        <f>SUMIFS(data_dd!F:F,data_dd!B:B,data_monthly!C60)</f>
        <v>0</v>
      </c>
      <c r="F60" s="12">
        <v>1168.4000000000001</v>
      </c>
      <c r="G60">
        <v>1058.1169020000002</v>
      </c>
      <c r="H60">
        <v>110.283098</v>
      </c>
      <c r="I60">
        <f t="shared" si="8"/>
        <v>11424.1</v>
      </c>
      <c r="J60">
        <f t="shared" si="9"/>
        <v>10155.563279999998</v>
      </c>
      <c r="K60">
        <f t="shared" si="10"/>
        <v>1268.5367200000001</v>
      </c>
      <c r="L60" s="12">
        <f t="shared" si="11"/>
        <v>31</v>
      </c>
      <c r="M60">
        <f t="shared" si="12"/>
        <v>37.690322580645166</v>
      </c>
      <c r="N60">
        <f t="shared" si="13"/>
        <v>34.132803290322585</v>
      </c>
      <c r="O60">
        <f t="shared" si="14"/>
        <v>3.5575192903225803</v>
      </c>
      <c r="P60">
        <f>INDEX(defra!A:D,MATCH(C60,defra!A:A,0),4)</f>
        <v>1169.502309601213</v>
      </c>
      <c r="R60" s="12">
        <f t="shared" si="16"/>
        <v>1</v>
      </c>
      <c r="S60" s="12">
        <f t="shared" si="2"/>
        <v>0</v>
      </c>
      <c r="T60" s="12">
        <f t="shared" si="3"/>
        <v>0</v>
      </c>
      <c r="U60" s="12">
        <f t="shared" si="4"/>
        <v>0</v>
      </c>
      <c r="V60" s="12">
        <f t="shared" si="5"/>
        <v>0</v>
      </c>
      <c r="W60" s="12">
        <f t="shared" si="15"/>
        <v>0</v>
      </c>
      <c r="X60">
        <v>0</v>
      </c>
      <c r="Y60" t="s">
        <v>586</v>
      </c>
    </row>
    <row r="61" spans="1:25">
      <c r="A61" s="13" t="str">
        <f t="shared" si="17"/>
        <v>M02</v>
      </c>
      <c r="B61" s="24">
        <f t="shared" si="19"/>
        <v>1999</v>
      </c>
      <c r="C61" s="24" t="s">
        <v>139</v>
      </c>
      <c r="D61" s="27">
        <f>SUMIFS(data_dd!D:D,data_dd!B:B,data_monthly!C61)</f>
        <v>0</v>
      </c>
      <c r="E61" s="27">
        <f>SUMIFS(data_dd!F:F,data_dd!B:B,data_monthly!C61)</f>
        <v>0</v>
      </c>
      <c r="F61" s="12">
        <v>1078.5</v>
      </c>
      <c r="G61">
        <v>966.69260099999997</v>
      </c>
      <c r="H61">
        <v>111.807399</v>
      </c>
      <c r="I61">
        <f t="shared" si="8"/>
        <v>12502.6</v>
      </c>
      <c r="J61">
        <f t="shared" si="9"/>
        <v>11122.255880999999</v>
      </c>
      <c r="K61">
        <f t="shared" si="10"/>
        <v>1380.3441190000001</v>
      </c>
      <c r="L61" s="12">
        <f t="shared" si="11"/>
        <v>28</v>
      </c>
      <c r="M61">
        <f t="shared" si="12"/>
        <v>38.517857142857146</v>
      </c>
      <c r="N61">
        <f t="shared" si="13"/>
        <v>34.524735749999998</v>
      </c>
      <c r="O61">
        <f t="shared" si="14"/>
        <v>3.9931213928571432</v>
      </c>
      <c r="P61">
        <f>INDEX(defra!A:D,MATCH(C61,defra!A:A,0),4)</f>
        <v>1079.5325620256372</v>
      </c>
      <c r="R61" s="12">
        <f t="shared" si="16"/>
        <v>1</v>
      </c>
      <c r="S61" s="12">
        <f t="shared" si="2"/>
        <v>0</v>
      </c>
      <c r="T61" s="12">
        <f t="shared" si="3"/>
        <v>0</v>
      </c>
      <c r="U61" s="12">
        <f t="shared" si="4"/>
        <v>0</v>
      </c>
      <c r="V61" s="12">
        <f t="shared" si="5"/>
        <v>0</v>
      </c>
      <c r="W61" s="12">
        <f t="shared" si="15"/>
        <v>0</v>
      </c>
      <c r="X61">
        <v>0</v>
      </c>
      <c r="Y61" t="s">
        <v>586</v>
      </c>
    </row>
    <row r="62" spans="1:25">
      <c r="A62" s="13" t="str">
        <f t="shared" si="17"/>
        <v>M03</v>
      </c>
      <c r="B62" s="24">
        <f t="shared" si="19"/>
        <v>1999</v>
      </c>
      <c r="C62" s="24" t="s">
        <v>140</v>
      </c>
      <c r="D62" s="27">
        <f>SUMIFS(data_dd!D:D,data_dd!B:B,data_monthly!C62)</f>
        <v>0</v>
      </c>
      <c r="E62" s="27">
        <f>SUMIFS(data_dd!F:F,data_dd!B:B,data_monthly!C62)</f>
        <v>0</v>
      </c>
      <c r="F62" s="12">
        <v>1230.5999999999999</v>
      </c>
      <c r="G62">
        <v>1090.612294</v>
      </c>
      <c r="H62">
        <v>139.987706</v>
      </c>
      <c r="I62">
        <f t="shared" si="8"/>
        <v>13733.2</v>
      </c>
      <c r="J62">
        <f t="shared" si="9"/>
        <v>12212.868175</v>
      </c>
      <c r="K62">
        <f t="shared" si="10"/>
        <v>1520.3318250000002</v>
      </c>
      <c r="L62" s="12">
        <f t="shared" si="11"/>
        <v>31</v>
      </c>
      <c r="M62">
        <f t="shared" si="12"/>
        <v>39.696774193548386</v>
      </c>
      <c r="N62">
        <f t="shared" si="13"/>
        <v>35.181041741935488</v>
      </c>
      <c r="O62">
        <f t="shared" si="14"/>
        <v>4.5157324516129034</v>
      </c>
      <c r="P62">
        <f>INDEX(defra!A:D,MATCH(C62,defra!A:A,0),4)</f>
        <v>1231.7387541283049</v>
      </c>
      <c r="R62" s="12">
        <f t="shared" si="16"/>
        <v>1</v>
      </c>
      <c r="S62" s="12">
        <f t="shared" si="2"/>
        <v>0</v>
      </c>
      <c r="T62" s="12">
        <f t="shared" si="3"/>
        <v>0</v>
      </c>
      <c r="U62" s="12">
        <f t="shared" si="4"/>
        <v>0</v>
      </c>
      <c r="V62" s="12">
        <f t="shared" si="5"/>
        <v>0</v>
      </c>
      <c r="W62" s="12">
        <f t="shared" si="15"/>
        <v>0</v>
      </c>
      <c r="X62">
        <v>0</v>
      </c>
      <c r="Y62" t="s">
        <v>586</v>
      </c>
    </row>
    <row r="63" spans="1:25">
      <c r="A63" s="13" t="str">
        <f t="shared" si="17"/>
        <v>M04</v>
      </c>
      <c r="B63" s="24">
        <f t="shared" si="19"/>
        <v>1999</v>
      </c>
      <c r="C63" s="24" t="s">
        <v>141</v>
      </c>
      <c r="D63" s="27">
        <f>SUMIFS(data_dd!D:D,data_dd!B:B,data_monthly!C63)</f>
        <v>0</v>
      </c>
      <c r="E63" s="27">
        <f>SUMIFS(data_dd!F:F,data_dd!B:B,data_monthly!C63)</f>
        <v>0</v>
      </c>
      <c r="F63" s="12">
        <v>1241.7</v>
      </c>
      <c r="G63">
        <v>1090.035306</v>
      </c>
      <c r="H63">
        <v>151.664694</v>
      </c>
      <c r="I63">
        <f t="shared" si="8"/>
        <v>1241.7</v>
      </c>
      <c r="J63">
        <f t="shared" si="9"/>
        <v>1090.035306</v>
      </c>
      <c r="K63">
        <f t="shared" si="10"/>
        <v>151.664694</v>
      </c>
      <c r="L63" s="12">
        <f t="shared" si="11"/>
        <v>30</v>
      </c>
      <c r="M63">
        <f t="shared" si="12"/>
        <v>41.39</v>
      </c>
      <c r="N63">
        <f t="shared" si="13"/>
        <v>36.334510199999997</v>
      </c>
      <c r="O63">
        <f t="shared" si="14"/>
        <v>5.0554898000000001</v>
      </c>
      <c r="P63">
        <f>INDEX(defra!A:D,MATCH(C63,defra!A:A,0),4)</f>
        <v>1241.704201</v>
      </c>
      <c r="R63" s="12">
        <f t="shared" si="16"/>
        <v>0</v>
      </c>
      <c r="S63" s="12">
        <f t="shared" si="2"/>
        <v>0</v>
      </c>
      <c r="T63" s="12">
        <f t="shared" si="3"/>
        <v>0</v>
      </c>
      <c r="U63" s="12">
        <f t="shared" si="4"/>
        <v>0</v>
      </c>
      <c r="V63" s="12">
        <f t="shared" si="5"/>
        <v>0</v>
      </c>
      <c r="W63" s="12">
        <f t="shared" si="15"/>
        <v>0</v>
      </c>
      <c r="X63">
        <v>0</v>
      </c>
      <c r="Y63" t="s">
        <v>586</v>
      </c>
    </row>
    <row r="64" spans="1:25">
      <c r="A64" s="13" t="str">
        <f t="shared" si="17"/>
        <v>M05</v>
      </c>
      <c r="B64" s="24">
        <f t="shared" si="19"/>
        <v>1999</v>
      </c>
      <c r="C64" s="24" t="s">
        <v>142</v>
      </c>
      <c r="D64" s="27">
        <f>SUMIFS(data_dd!D:D,data_dd!B:B,data_monthly!C64)</f>
        <v>0</v>
      </c>
      <c r="E64" s="27">
        <f>SUMIFS(data_dd!F:F,data_dd!B:B,data_monthly!C64)</f>
        <v>0</v>
      </c>
      <c r="F64" s="12">
        <v>1339</v>
      </c>
      <c r="G64">
        <v>1162.0365280000001</v>
      </c>
      <c r="H64">
        <v>176.963472</v>
      </c>
      <c r="I64">
        <f t="shared" si="8"/>
        <v>2580.6999999999998</v>
      </c>
      <c r="J64">
        <f t="shared" si="9"/>
        <v>2252.0718340000003</v>
      </c>
      <c r="K64">
        <f t="shared" si="10"/>
        <v>328.62816599999996</v>
      </c>
      <c r="L64" s="12">
        <f t="shared" si="11"/>
        <v>31</v>
      </c>
      <c r="M64">
        <f t="shared" si="12"/>
        <v>43.193548387096776</v>
      </c>
      <c r="N64">
        <f t="shared" si="13"/>
        <v>37.485049290322586</v>
      </c>
      <c r="O64">
        <f t="shared" si="14"/>
        <v>5.7084990967741938</v>
      </c>
      <c r="P64">
        <f>INDEX(defra!A:D,MATCH(C64,defra!A:A,0),4)</f>
        <v>1339.0151810000002</v>
      </c>
      <c r="R64" s="12">
        <f t="shared" si="16"/>
        <v>0</v>
      </c>
      <c r="S64" s="12">
        <f t="shared" si="2"/>
        <v>0</v>
      </c>
      <c r="T64" s="12">
        <f t="shared" si="3"/>
        <v>0</v>
      </c>
      <c r="U64" s="12">
        <f t="shared" si="4"/>
        <v>0</v>
      </c>
      <c r="V64" s="12">
        <f t="shared" si="5"/>
        <v>0</v>
      </c>
      <c r="W64" s="12">
        <f t="shared" si="15"/>
        <v>0</v>
      </c>
      <c r="X64">
        <v>0</v>
      </c>
      <c r="Y64" t="s">
        <v>586</v>
      </c>
    </row>
    <row r="65" spans="1:25">
      <c r="A65" s="13" t="str">
        <f t="shared" si="17"/>
        <v>M06</v>
      </c>
      <c r="B65" s="24">
        <f t="shared" si="19"/>
        <v>1999</v>
      </c>
      <c r="C65" s="24" t="s">
        <v>143</v>
      </c>
      <c r="D65" s="27">
        <f>SUMIFS(data_dd!D:D,data_dd!B:B,data_monthly!C65)</f>
        <v>0</v>
      </c>
      <c r="E65" s="27">
        <f>SUMIFS(data_dd!F:F,data_dd!B:B,data_monthly!C65)</f>
        <v>0</v>
      </c>
      <c r="F65" s="12">
        <v>1215.2</v>
      </c>
      <c r="G65">
        <v>1050.0979160000002</v>
      </c>
      <c r="H65">
        <v>165.10208399999999</v>
      </c>
      <c r="I65">
        <f t="shared" si="8"/>
        <v>3795.8999999999996</v>
      </c>
      <c r="J65">
        <f t="shared" si="9"/>
        <v>3302.1697500000005</v>
      </c>
      <c r="K65">
        <f t="shared" si="10"/>
        <v>493.73024999999996</v>
      </c>
      <c r="L65" s="12">
        <f t="shared" si="11"/>
        <v>30</v>
      </c>
      <c r="M65">
        <f t="shared" si="12"/>
        <v>40.506666666666668</v>
      </c>
      <c r="N65">
        <f t="shared" si="13"/>
        <v>35.003263866666671</v>
      </c>
      <c r="O65">
        <f t="shared" si="14"/>
        <v>5.5034027999999999</v>
      </c>
      <c r="P65">
        <f>INDEX(defra!A:D,MATCH(C65,defra!A:A,0),4)</f>
        <v>1215.216134</v>
      </c>
      <c r="R65" s="12">
        <f t="shared" si="16"/>
        <v>0</v>
      </c>
      <c r="S65" s="12">
        <f t="shared" si="2"/>
        <v>0</v>
      </c>
      <c r="T65" s="12">
        <f t="shared" si="3"/>
        <v>0</v>
      </c>
      <c r="U65" s="12">
        <f t="shared" si="4"/>
        <v>0</v>
      </c>
      <c r="V65" s="12">
        <f t="shared" si="5"/>
        <v>0</v>
      </c>
      <c r="W65" s="12">
        <f t="shared" si="15"/>
        <v>0</v>
      </c>
      <c r="X65">
        <v>0</v>
      </c>
      <c r="Y65" t="s">
        <v>586</v>
      </c>
    </row>
    <row r="66" spans="1:25">
      <c r="A66" s="13" t="str">
        <f t="shared" si="17"/>
        <v>M07</v>
      </c>
      <c r="B66" s="24">
        <f t="shared" si="19"/>
        <v>1999</v>
      </c>
      <c r="C66" s="24" t="s">
        <v>144</v>
      </c>
      <c r="D66" s="27">
        <f>SUMIFS(data_dd!D:D,data_dd!B:B,data_monthly!C66)</f>
        <v>0</v>
      </c>
      <c r="E66" s="27">
        <f>SUMIFS(data_dd!F:F,data_dd!B:B,data_monthly!C66)</f>
        <v>0</v>
      </c>
      <c r="F66" s="12">
        <v>1211.7</v>
      </c>
      <c r="G66">
        <v>1057.174446</v>
      </c>
      <c r="H66">
        <v>154.525554</v>
      </c>
      <c r="I66">
        <f t="shared" si="8"/>
        <v>5007.5999999999995</v>
      </c>
      <c r="J66">
        <f t="shared" si="9"/>
        <v>4359.344196</v>
      </c>
      <c r="K66">
        <f t="shared" si="10"/>
        <v>648.2558039999999</v>
      </c>
      <c r="L66" s="12">
        <f t="shared" si="11"/>
        <v>31</v>
      </c>
      <c r="M66">
        <f t="shared" si="12"/>
        <v>39.087096774193547</v>
      </c>
      <c r="N66">
        <f t="shared" si="13"/>
        <v>34.10240148387097</v>
      </c>
      <c r="O66">
        <f t="shared" si="14"/>
        <v>4.9846952903225805</v>
      </c>
      <c r="P66">
        <f>INDEX(defra!A:D,MATCH(C66,defra!A:A,0),4)</f>
        <v>1211.746116</v>
      </c>
      <c r="R66" s="12">
        <f t="shared" si="16"/>
        <v>0</v>
      </c>
      <c r="S66" s="12">
        <f t="shared" si="2"/>
        <v>0</v>
      </c>
      <c r="T66" s="12">
        <f t="shared" si="3"/>
        <v>0</v>
      </c>
      <c r="U66" s="12">
        <f t="shared" si="4"/>
        <v>0</v>
      </c>
      <c r="V66" s="12">
        <f t="shared" si="5"/>
        <v>0</v>
      </c>
      <c r="W66" s="12">
        <f t="shared" si="15"/>
        <v>0</v>
      </c>
      <c r="X66">
        <v>0</v>
      </c>
      <c r="Y66" t="s">
        <v>586</v>
      </c>
    </row>
    <row r="67" spans="1:25">
      <c r="A67" s="13" t="str">
        <f t="shared" si="17"/>
        <v>M08</v>
      </c>
      <c r="B67" s="24">
        <f t="shared" si="19"/>
        <v>1999</v>
      </c>
      <c r="C67" s="24" t="s">
        <v>145</v>
      </c>
      <c r="D67" s="27">
        <f>SUMIFS(data_dd!D:D,data_dd!B:B,data_monthly!C67)</f>
        <v>0</v>
      </c>
      <c r="E67" s="27">
        <f>SUMIFS(data_dd!F:F,data_dd!B:B,data_monthly!C67)</f>
        <v>0</v>
      </c>
      <c r="F67" s="12">
        <v>1161.2</v>
      </c>
      <c r="G67">
        <v>1023.615679</v>
      </c>
      <c r="H67">
        <v>137.58432099999999</v>
      </c>
      <c r="I67">
        <f t="shared" si="8"/>
        <v>6168.7999999999993</v>
      </c>
      <c r="J67">
        <f t="shared" si="9"/>
        <v>5382.9598750000005</v>
      </c>
      <c r="K67">
        <f t="shared" si="10"/>
        <v>785.84012499999994</v>
      </c>
      <c r="L67" s="12">
        <f t="shared" si="11"/>
        <v>31</v>
      </c>
      <c r="M67">
        <f t="shared" si="12"/>
        <v>37.458064516129035</v>
      </c>
      <c r="N67">
        <f t="shared" si="13"/>
        <v>33.019860612903223</v>
      </c>
      <c r="O67">
        <f t="shared" si="14"/>
        <v>4.4382039032258058</v>
      </c>
      <c r="P67">
        <f>INDEX(defra!A:D,MATCH(C67,defra!A:A,0),4)</f>
        <v>1161.1851059999997</v>
      </c>
      <c r="R67" s="12">
        <f t="shared" si="16"/>
        <v>0</v>
      </c>
      <c r="S67" s="12">
        <f t="shared" ref="S67:S130" si="20">IF(G67+G68=G67,IF(G67+G68&gt;0,1,0),0)</f>
        <v>0</v>
      </c>
      <c r="T67" s="12">
        <f t="shared" ref="T67:T130" si="21">IF(H67+H68=H67,IF(H67+H68&gt;0,1,0),0)</f>
        <v>0</v>
      </c>
      <c r="U67" s="12">
        <f t="shared" ref="U67:U130" si="22">IF(AND(F67=0,D67&gt;0),1,0)</f>
        <v>0</v>
      </c>
      <c r="V67" s="12">
        <f t="shared" ref="V67:V130" si="23">IF(AND(G67=0,E67&gt;0),1,0)</f>
        <v>0</v>
      </c>
      <c r="W67" s="12">
        <f t="shared" si="15"/>
        <v>0</v>
      </c>
      <c r="X67">
        <v>0</v>
      </c>
      <c r="Y67" t="s">
        <v>586</v>
      </c>
    </row>
    <row r="68" spans="1:25">
      <c r="A68" s="13" t="str">
        <f t="shared" si="17"/>
        <v>M09</v>
      </c>
      <c r="B68" s="24">
        <f t="shared" si="19"/>
        <v>1999</v>
      </c>
      <c r="C68" s="24" t="s">
        <v>146</v>
      </c>
      <c r="D68" s="27">
        <f>SUMIFS(data_dd!D:D,data_dd!B:B,data_monthly!C68)</f>
        <v>0</v>
      </c>
      <c r="E68" s="27">
        <f>SUMIFS(data_dd!F:F,data_dd!B:B,data_monthly!C68)</f>
        <v>0</v>
      </c>
      <c r="F68" s="12">
        <v>1105.4000000000001</v>
      </c>
      <c r="G68">
        <v>993.8590210000001</v>
      </c>
      <c r="H68">
        <v>111.54097899999999</v>
      </c>
      <c r="I68">
        <f t="shared" ref="I68:I131" si="24">IF(A68="M04",F68,F68+I67)</f>
        <v>7274.1999999999989</v>
      </c>
      <c r="J68">
        <f t="shared" ref="J68:J131" si="25">IF($A68="M04",G68,G68+J67)</f>
        <v>6376.8188960000007</v>
      </c>
      <c r="K68">
        <f t="shared" ref="K68:K131" si="26">IF($A68="M04",H68,H68+K67)</f>
        <v>897.38110399999994</v>
      </c>
      <c r="L68" s="12">
        <f t="shared" ref="L68:L131" si="27">DAY(EOMONTH(DATE(B68,RIGHT(A68,2),1),0))</f>
        <v>30</v>
      </c>
      <c r="M68">
        <f t="shared" ref="M68:M131" si="28">F68/$L68</f>
        <v>36.846666666666671</v>
      </c>
      <c r="N68">
        <f t="shared" ref="N68:N131" si="29">G68/$L68</f>
        <v>33.128634033333334</v>
      </c>
      <c r="O68">
        <f t="shared" ref="O68:O131" si="30">H68/$L68</f>
        <v>3.7180326333333329</v>
      </c>
      <c r="P68">
        <f>INDEX(defra!A:D,MATCH(C68,defra!A:A,0),4)</f>
        <v>1105.4378770000001</v>
      </c>
      <c r="R68" s="12">
        <f t="shared" si="16"/>
        <v>0</v>
      </c>
      <c r="S68" s="12">
        <f t="shared" si="20"/>
        <v>0</v>
      </c>
      <c r="T68" s="12">
        <f t="shared" si="21"/>
        <v>0</v>
      </c>
      <c r="U68" s="12">
        <f t="shared" si="22"/>
        <v>0</v>
      </c>
      <c r="V68" s="12">
        <f t="shared" si="23"/>
        <v>0</v>
      </c>
      <c r="W68" s="12">
        <f t="shared" si="15"/>
        <v>0</v>
      </c>
      <c r="X68">
        <v>0</v>
      </c>
      <c r="Y68" t="s">
        <v>586</v>
      </c>
    </row>
    <row r="69" spans="1:25">
      <c r="A69" s="13" t="str">
        <f t="shared" si="17"/>
        <v>M10</v>
      </c>
      <c r="B69" s="24">
        <f t="shared" si="19"/>
        <v>1999</v>
      </c>
      <c r="C69" s="24" t="s">
        <v>147</v>
      </c>
      <c r="D69" s="27">
        <f>SUMIFS(data_dd!D:D,data_dd!B:B,data_monthly!C69)</f>
        <v>0</v>
      </c>
      <c r="E69" s="27">
        <f>SUMIFS(data_dd!F:F,data_dd!B:B,data_monthly!C69)</f>
        <v>0</v>
      </c>
      <c r="F69" s="12">
        <v>1102</v>
      </c>
      <c r="G69">
        <v>999.73256600000002</v>
      </c>
      <c r="H69">
        <v>102.26743399999999</v>
      </c>
      <c r="I69">
        <f t="shared" si="24"/>
        <v>8376.1999999999989</v>
      </c>
      <c r="J69">
        <f t="shared" si="25"/>
        <v>7376.5514620000004</v>
      </c>
      <c r="K69">
        <f t="shared" si="26"/>
        <v>999.64853799999992</v>
      </c>
      <c r="L69" s="12">
        <f t="shared" si="27"/>
        <v>31</v>
      </c>
      <c r="M69">
        <f t="shared" si="28"/>
        <v>35.548387096774192</v>
      </c>
      <c r="N69">
        <f t="shared" si="29"/>
        <v>32.249437612903229</v>
      </c>
      <c r="O69">
        <f t="shared" si="30"/>
        <v>3.2989494838709676</v>
      </c>
      <c r="P69">
        <f>INDEX(defra!A:D,MATCH(C69,defra!A:A,0),4)</f>
        <v>1102.027593</v>
      </c>
      <c r="R69" s="12">
        <f t="shared" si="16"/>
        <v>0</v>
      </c>
      <c r="S69" s="12">
        <f t="shared" si="20"/>
        <v>0</v>
      </c>
      <c r="T69" s="12">
        <f t="shared" si="21"/>
        <v>0</v>
      </c>
      <c r="U69" s="12">
        <f t="shared" si="22"/>
        <v>0</v>
      </c>
      <c r="V69" s="12">
        <f t="shared" si="23"/>
        <v>0</v>
      </c>
      <c r="W69" s="12">
        <f t="shared" si="15"/>
        <v>0</v>
      </c>
      <c r="X69">
        <v>0</v>
      </c>
      <c r="Y69" t="s">
        <v>586</v>
      </c>
    </row>
    <row r="70" spans="1:25">
      <c r="A70" s="13" t="str">
        <f t="shared" si="17"/>
        <v>M11</v>
      </c>
      <c r="B70" s="24">
        <f t="shared" si="19"/>
        <v>1999</v>
      </c>
      <c r="C70" s="24" t="s">
        <v>148</v>
      </c>
      <c r="D70" s="27">
        <f>SUMIFS(data_dd!D:D,data_dd!B:B,data_monthly!C70)</f>
        <v>0</v>
      </c>
      <c r="E70" s="27">
        <f>SUMIFS(data_dd!F:F,data_dd!B:B,data_monthly!C70)</f>
        <v>0</v>
      </c>
      <c r="F70" s="12">
        <v>1062.3</v>
      </c>
      <c r="G70">
        <v>964.06514199999992</v>
      </c>
      <c r="H70">
        <v>98.234858000000003</v>
      </c>
      <c r="I70">
        <f t="shared" si="24"/>
        <v>9438.4999999999982</v>
      </c>
      <c r="J70">
        <f t="shared" si="25"/>
        <v>8340.6166040000007</v>
      </c>
      <c r="K70">
        <f t="shared" si="26"/>
        <v>1097.8833959999999</v>
      </c>
      <c r="L70" s="12">
        <f t="shared" si="27"/>
        <v>30</v>
      </c>
      <c r="M70">
        <f t="shared" si="28"/>
        <v>35.409999999999997</v>
      </c>
      <c r="N70">
        <f t="shared" si="29"/>
        <v>32.135504733333327</v>
      </c>
      <c r="O70">
        <f t="shared" si="30"/>
        <v>3.2744952666666669</v>
      </c>
      <c r="P70">
        <f>INDEX(defra!A:D,MATCH(C70,defra!A:A,0),4)</f>
        <v>1062.2604670000001</v>
      </c>
      <c r="R70" s="12">
        <f t="shared" si="16"/>
        <v>0</v>
      </c>
      <c r="S70" s="12">
        <f t="shared" si="20"/>
        <v>0</v>
      </c>
      <c r="T70" s="12">
        <f t="shared" si="21"/>
        <v>0</v>
      </c>
      <c r="U70" s="12">
        <f t="shared" si="22"/>
        <v>0</v>
      </c>
      <c r="V70" s="12">
        <f t="shared" si="23"/>
        <v>0</v>
      </c>
      <c r="W70" s="12">
        <f t="shared" si="15"/>
        <v>0</v>
      </c>
      <c r="X70">
        <v>0</v>
      </c>
      <c r="Y70" t="s">
        <v>586</v>
      </c>
    </row>
    <row r="71" spans="1:25">
      <c r="A71" s="13" t="str">
        <f t="shared" si="17"/>
        <v>M12</v>
      </c>
      <c r="B71" s="24">
        <f t="shared" si="19"/>
        <v>1999</v>
      </c>
      <c r="C71" s="24" t="s">
        <v>149</v>
      </c>
      <c r="D71" s="27">
        <f>SUMIFS(data_dd!D:D,data_dd!B:B,data_monthly!C71)</f>
        <v>0</v>
      </c>
      <c r="E71" s="27">
        <f>SUMIFS(data_dd!F:F,data_dd!B:B,data_monthly!C71)</f>
        <v>0</v>
      </c>
      <c r="F71" s="12">
        <v>1119.4000000000001</v>
      </c>
      <c r="G71">
        <v>1013.813516</v>
      </c>
      <c r="H71">
        <v>105.586484</v>
      </c>
      <c r="I71">
        <f t="shared" si="24"/>
        <v>10557.899999999998</v>
      </c>
      <c r="J71">
        <f t="shared" si="25"/>
        <v>9354.4301200000009</v>
      </c>
      <c r="K71">
        <f t="shared" si="26"/>
        <v>1203.4698799999999</v>
      </c>
      <c r="L71" s="12">
        <f t="shared" si="27"/>
        <v>31</v>
      </c>
      <c r="M71">
        <f t="shared" si="28"/>
        <v>36.109677419354838</v>
      </c>
      <c r="N71">
        <f t="shared" si="29"/>
        <v>32.703661806451613</v>
      </c>
      <c r="O71">
        <f t="shared" si="30"/>
        <v>3.406015612903226</v>
      </c>
      <c r="P71">
        <f>INDEX(defra!A:D,MATCH(C71,defra!A:A,0),4)</f>
        <v>1119.468574</v>
      </c>
      <c r="R71" s="12">
        <f t="shared" si="16"/>
        <v>0</v>
      </c>
      <c r="S71" s="12">
        <f t="shared" si="20"/>
        <v>0</v>
      </c>
      <c r="T71" s="12">
        <f t="shared" si="21"/>
        <v>0</v>
      </c>
      <c r="U71" s="12">
        <f t="shared" si="22"/>
        <v>0</v>
      </c>
      <c r="V71" s="12">
        <f t="shared" si="23"/>
        <v>0</v>
      </c>
      <c r="W71" s="12">
        <f t="shared" si="15"/>
        <v>0</v>
      </c>
      <c r="X71">
        <v>0</v>
      </c>
      <c r="Y71" t="s">
        <v>586</v>
      </c>
    </row>
    <row r="72" spans="1:25">
      <c r="A72" s="13" t="str">
        <f t="shared" si="17"/>
        <v>M01</v>
      </c>
      <c r="B72" s="24">
        <f t="shared" si="19"/>
        <v>2000</v>
      </c>
      <c r="C72" s="24" t="s">
        <v>150</v>
      </c>
      <c r="D72" s="27">
        <f>SUMIFS(data_dd!D:D,data_dd!B:B,data_monthly!C72)</f>
        <v>0</v>
      </c>
      <c r="E72" s="27">
        <f>SUMIFS(data_dd!F:F,data_dd!B:B,data_monthly!C72)</f>
        <v>0</v>
      </c>
      <c r="F72" s="12">
        <v>1149.3</v>
      </c>
      <c r="G72">
        <v>1034.9252979999999</v>
      </c>
      <c r="H72" s="6">
        <f t="shared" ref="H72:H135" si="31">Q72</f>
        <v>114.374702</v>
      </c>
      <c r="I72">
        <f t="shared" si="24"/>
        <v>11707.199999999997</v>
      </c>
      <c r="J72">
        <f t="shared" si="25"/>
        <v>10389.355418000001</v>
      </c>
      <c r="K72">
        <f t="shared" si="26"/>
        <v>1317.8445819999999</v>
      </c>
      <c r="L72" s="12">
        <f t="shared" si="27"/>
        <v>31</v>
      </c>
      <c r="M72">
        <f t="shared" si="28"/>
        <v>37.074193548387093</v>
      </c>
      <c r="N72">
        <f t="shared" si="29"/>
        <v>33.384687032258064</v>
      </c>
      <c r="O72">
        <f t="shared" si="30"/>
        <v>3.6895065161290321</v>
      </c>
      <c r="P72">
        <f>INDEX(defra!A:D,MATCH(C72,defra!A:A,0),4)</f>
        <v>1149.261438</v>
      </c>
      <c r="Q72">
        <f>INDEX(daera!$A:$AA,MATCH(A72,lookup!$N$1:$N$13,FALSE),MATCH(B72,daera!$1:$1,0))</f>
        <v>114.374702</v>
      </c>
      <c r="R72" s="12">
        <f t="shared" ref="R72:R135" si="32">IF(F72-P72&gt;1,1,0)+IF(F72-P72&lt;-1,1,0)</f>
        <v>0</v>
      </c>
      <c r="S72" s="12">
        <f t="shared" si="20"/>
        <v>0</v>
      </c>
      <c r="T72" s="12">
        <f t="shared" si="21"/>
        <v>0</v>
      </c>
      <c r="U72" s="12">
        <f t="shared" si="22"/>
        <v>0</v>
      </c>
      <c r="V72" s="12">
        <f t="shared" si="23"/>
        <v>0</v>
      </c>
      <c r="W72" s="12">
        <f t="shared" si="15"/>
        <v>0</v>
      </c>
      <c r="X72">
        <v>0</v>
      </c>
      <c r="Y72" t="s">
        <v>586</v>
      </c>
    </row>
    <row r="73" spans="1:25">
      <c r="A73" s="13" t="str">
        <f t="shared" si="17"/>
        <v>M02</v>
      </c>
      <c r="B73" s="24">
        <f t="shared" si="19"/>
        <v>2000</v>
      </c>
      <c r="C73" s="24" t="s">
        <v>151</v>
      </c>
      <c r="D73" s="27">
        <f>SUMIFS(data_dd!D:D,data_dd!B:B,data_monthly!C73)</f>
        <v>0</v>
      </c>
      <c r="E73" s="27">
        <f>SUMIFS(data_dd!F:F,data_dd!B:B,data_monthly!C73)</f>
        <v>0</v>
      </c>
      <c r="F73" s="12">
        <v>1076.2</v>
      </c>
      <c r="G73">
        <v>960.5337320000001</v>
      </c>
      <c r="H73" s="6">
        <f t="shared" si="31"/>
        <v>115.666268</v>
      </c>
      <c r="I73">
        <f t="shared" si="24"/>
        <v>12783.399999999998</v>
      </c>
      <c r="J73">
        <f t="shared" si="25"/>
        <v>11349.889150000001</v>
      </c>
      <c r="K73">
        <f t="shared" si="26"/>
        <v>1433.5108499999999</v>
      </c>
      <c r="L73" s="12">
        <f t="shared" si="27"/>
        <v>29</v>
      </c>
      <c r="M73">
        <f t="shared" si="28"/>
        <v>37.110344827586211</v>
      </c>
      <c r="N73">
        <f t="shared" si="29"/>
        <v>33.12185282758621</v>
      </c>
      <c r="O73">
        <f t="shared" si="30"/>
        <v>3.9884919999999999</v>
      </c>
      <c r="P73">
        <f>INDEX(defra!A:D,MATCH(C73,defra!A:A,0),4)</f>
        <v>1076.218214</v>
      </c>
      <c r="Q73">
        <f>INDEX(daera!$A:$AA,MATCH(A73,lookup!$N$1:$N$13,FALSE),MATCH(B73,daera!$1:$1,0))</f>
        <v>115.666268</v>
      </c>
      <c r="R73" s="12">
        <f t="shared" si="32"/>
        <v>0</v>
      </c>
      <c r="S73" s="12">
        <f t="shared" si="20"/>
        <v>0</v>
      </c>
      <c r="T73" s="12">
        <f t="shared" si="21"/>
        <v>0</v>
      </c>
      <c r="U73" s="12">
        <f t="shared" si="22"/>
        <v>0</v>
      </c>
      <c r="V73" s="12">
        <f t="shared" si="23"/>
        <v>0</v>
      </c>
      <c r="W73" s="12">
        <f t="shared" ref="W73:W136" si="33">IF(AND($W$1="UK",U73=1),D73,IF(AND($W$1="GB",V73=1),E73,0))</f>
        <v>0</v>
      </c>
      <c r="X73">
        <v>0</v>
      </c>
      <c r="Y73" t="s">
        <v>586</v>
      </c>
    </row>
    <row r="74" spans="1:25">
      <c r="A74" s="13" t="str">
        <f t="shared" si="17"/>
        <v>M03</v>
      </c>
      <c r="B74" s="24">
        <f t="shared" si="19"/>
        <v>2000</v>
      </c>
      <c r="C74" s="24" t="s">
        <v>152</v>
      </c>
      <c r="D74" s="27">
        <f>SUMIFS(data_dd!D:D,data_dd!B:B,data_monthly!C74)</f>
        <v>0</v>
      </c>
      <c r="E74" s="27">
        <f>SUMIFS(data_dd!F:F,data_dd!B:B,data_monthly!C74)</f>
        <v>0</v>
      </c>
      <c r="F74" s="12">
        <v>1145.9000000000001</v>
      </c>
      <c r="G74">
        <v>1011.5267350000001</v>
      </c>
      <c r="H74" s="6">
        <f t="shared" si="31"/>
        <v>134.373265</v>
      </c>
      <c r="I74">
        <f t="shared" si="24"/>
        <v>13929.299999999997</v>
      </c>
      <c r="J74">
        <f t="shared" si="25"/>
        <v>12361.415885</v>
      </c>
      <c r="K74">
        <f t="shared" si="26"/>
        <v>1567.8841149999998</v>
      </c>
      <c r="L74" s="12">
        <f t="shared" si="27"/>
        <v>31</v>
      </c>
      <c r="M74">
        <f t="shared" si="28"/>
        <v>36.964516129032262</v>
      </c>
      <c r="N74">
        <f t="shared" si="29"/>
        <v>32.629894677419358</v>
      </c>
      <c r="O74">
        <f t="shared" si="30"/>
        <v>4.3346214516129029</v>
      </c>
      <c r="P74">
        <f>INDEX(defra!A:D,MATCH(C74,defra!A:A,0),4)</f>
        <v>1147.9282059999989</v>
      </c>
      <c r="Q74">
        <f>INDEX(daera!$A:$AA,MATCH(A74,lookup!$N$1:$N$13,FALSE),MATCH(B74,daera!$1:$1,0))</f>
        <v>134.373265</v>
      </c>
      <c r="R74" s="12">
        <f t="shared" si="32"/>
        <v>1</v>
      </c>
      <c r="S74" s="12">
        <f t="shared" si="20"/>
        <v>0</v>
      </c>
      <c r="T74" s="12">
        <f t="shared" si="21"/>
        <v>0</v>
      </c>
      <c r="U74" s="12">
        <f t="shared" si="22"/>
        <v>0</v>
      </c>
      <c r="V74" s="12">
        <f t="shared" si="23"/>
        <v>0</v>
      </c>
      <c r="W74" s="12">
        <f t="shared" si="33"/>
        <v>0</v>
      </c>
      <c r="X74">
        <v>0</v>
      </c>
      <c r="Y74" t="s">
        <v>586</v>
      </c>
    </row>
    <row r="75" spans="1:25">
      <c r="A75" s="13" t="str">
        <f t="shared" si="17"/>
        <v>M04</v>
      </c>
      <c r="B75" s="24">
        <f t="shared" si="19"/>
        <v>2000</v>
      </c>
      <c r="C75" s="24" t="s">
        <v>153</v>
      </c>
      <c r="D75" s="27">
        <f>SUMIFS(data_dd!D:D,data_dd!B:B,data_monthly!C75)</f>
        <v>0</v>
      </c>
      <c r="E75" s="27">
        <f>SUMIFS(data_dd!F:F,data_dd!B:B,data_monthly!C75)</f>
        <v>0</v>
      </c>
      <c r="F75" s="12">
        <v>1177.2</v>
      </c>
      <c r="G75">
        <v>1022.9110000000001</v>
      </c>
      <c r="H75" s="6">
        <f t="shared" si="31"/>
        <v>154.28899999999999</v>
      </c>
      <c r="I75">
        <f t="shared" si="24"/>
        <v>1177.2</v>
      </c>
      <c r="J75">
        <f t="shared" si="25"/>
        <v>1022.9110000000001</v>
      </c>
      <c r="K75">
        <f t="shared" si="26"/>
        <v>154.28899999999999</v>
      </c>
      <c r="L75" s="12">
        <f t="shared" si="27"/>
        <v>30</v>
      </c>
      <c r="M75">
        <f t="shared" si="28"/>
        <v>39.24</v>
      </c>
      <c r="N75">
        <f t="shared" si="29"/>
        <v>34.097033333333336</v>
      </c>
      <c r="O75">
        <f t="shared" si="30"/>
        <v>5.1429666666666662</v>
      </c>
      <c r="P75">
        <f>INDEX(defra!A:D,MATCH(C75,defra!A:A,0),4)</f>
        <v>1177.457169</v>
      </c>
      <c r="Q75">
        <f>INDEX(daera!$A:$AA,MATCH(A75,lookup!$N$1:$N$13,FALSE),MATCH(B75,daera!$1:$1,0))</f>
        <v>154.28899999999999</v>
      </c>
      <c r="R75" s="12">
        <f t="shared" si="32"/>
        <v>0</v>
      </c>
      <c r="S75" s="12">
        <f t="shared" si="20"/>
        <v>0</v>
      </c>
      <c r="T75" s="12">
        <f t="shared" si="21"/>
        <v>0</v>
      </c>
      <c r="U75" s="12">
        <f t="shared" si="22"/>
        <v>0</v>
      </c>
      <c r="V75" s="12">
        <f t="shared" si="23"/>
        <v>0</v>
      </c>
      <c r="W75" s="12">
        <f t="shared" si="33"/>
        <v>0</v>
      </c>
      <c r="X75">
        <v>0</v>
      </c>
      <c r="Y75" t="s">
        <v>586</v>
      </c>
    </row>
    <row r="76" spans="1:25">
      <c r="A76" s="13" t="str">
        <f t="shared" si="17"/>
        <v>M05</v>
      </c>
      <c r="B76" s="24">
        <f t="shared" si="19"/>
        <v>2000</v>
      </c>
      <c r="C76" s="24" t="s">
        <v>154</v>
      </c>
      <c r="D76" s="27">
        <f>SUMIFS(data_dd!D:D,data_dd!B:B,data_monthly!C76)</f>
        <v>0</v>
      </c>
      <c r="E76" s="27">
        <f>SUMIFS(data_dd!F:F,data_dd!B:B,data_monthly!C76)</f>
        <v>0</v>
      </c>
      <c r="F76" s="12">
        <v>1291.8</v>
      </c>
      <c r="G76">
        <v>1112.4639999999999</v>
      </c>
      <c r="H76" s="6">
        <f t="shared" si="31"/>
        <v>179.33600000000001</v>
      </c>
      <c r="I76">
        <f t="shared" si="24"/>
        <v>2469</v>
      </c>
      <c r="J76">
        <f t="shared" si="25"/>
        <v>2135.375</v>
      </c>
      <c r="K76">
        <f t="shared" si="26"/>
        <v>333.625</v>
      </c>
      <c r="L76" s="12">
        <f t="shared" si="27"/>
        <v>31</v>
      </c>
      <c r="M76">
        <f t="shared" si="28"/>
        <v>41.670967741935485</v>
      </c>
      <c r="N76">
        <f t="shared" si="29"/>
        <v>35.885935483870966</v>
      </c>
      <c r="O76">
        <f t="shared" si="30"/>
        <v>5.7850322580645166</v>
      </c>
      <c r="P76">
        <f>INDEX(defra!A:D,MATCH(C76,defra!A:A,0),4)</f>
        <v>1292.0191789999999</v>
      </c>
      <c r="Q76">
        <f>INDEX(daera!$A:$AA,MATCH(A76,lookup!$N$1:$N$13,FALSE),MATCH(B76,daera!$1:$1,0))</f>
        <v>179.33600000000001</v>
      </c>
      <c r="R76" s="12">
        <f t="shared" si="32"/>
        <v>0</v>
      </c>
      <c r="S76" s="12">
        <f t="shared" si="20"/>
        <v>0</v>
      </c>
      <c r="T76" s="12">
        <f t="shared" si="21"/>
        <v>0</v>
      </c>
      <c r="U76" s="12">
        <f t="shared" si="22"/>
        <v>0</v>
      </c>
      <c r="V76" s="12">
        <f t="shared" si="23"/>
        <v>0</v>
      </c>
      <c r="W76" s="12">
        <f t="shared" si="33"/>
        <v>0</v>
      </c>
      <c r="X76">
        <v>0</v>
      </c>
      <c r="Y76" t="s">
        <v>586</v>
      </c>
    </row>
    <row r="77" spans="1:25">
      <c r="A77" s="13" t="str">
        <f t="shared" si="17"/>
        <v>M06</v>
      </c>
      <c r="B77" s="24">
        <f t="shared" si="19"/>
        <v>2000</v>
      </c>
      <c r="C77" s="24" t="s">
        <v>155</v>
      </c>
      <c r="D77" s="27">
        <f>SUMIFS(data_dd!D:D,data_dd!B:B,data_monthly!C77)</f>
        <v>0</v>
      </c>
      <c r="E77" s="27">
        <f>SUMIFS(data_dd!F:F,data_dd!B:B,data_monthly!C77)</f>
        <v>0</v>
      </c>
      <c r="F77" s="12">
        <v>1168.5999999999999</v>
      </c>
      <c r="G77">
        <v>999.85199999999986</v>
      </c>
      <c r="H77" s="6">
        <f t="shared" si="31"/>
        <v>168.74799999999999</v>
      </c>
      <c r="I77">
        <f t="shared" si="24"/>
        <v>3637.6</v>
      </c>
      <c r="J77">
        <f t="shared" si="25"/>
        <v>3135.2269999999999</v>
      </c>
      <c r="K77">
        <f t="shared" si="26"/>
        <v>502.37299999999999</v>
      </c>
      <c r="L77" s="12">
        <f t="shared" si="27"/>
        <v>30</v>
      </c>
      <c r="M77">
        <f t="shared" si="28"/>
        <v>38.953333333333333</v>
      </c>
      <c r="N77">
        <f t="shared" si="29"/>
        <v>33.328399999999995</v>
      </c>
      <c r="O77">
        <f t="shared" si="30"/>
        <v>5.6249333333333329</v>
      </c>
      <c r="P77">
        <f>INDEX(defra!A:D,MATCH(C77,defra!A:A,0),4)</f>
        <v>1168.8360740247897</v>
      </c>
      <c r="Q77">
        <f>INDEX(daera!$A:$AA,MATCH(A77,lookup!$N$1:$N$13,FALSE),MATCH(B77,daera!$1:$1,0))</f>
        <v>168.74799999999999</v>
      </c>
      <c r="R77" s="12">
        <f t="shared" si="32"/>
        <v>0</v>
      </c>
      <c r="S77" s="12">
        <f t="shared" si="20"/>
        <v>0</v>
      </c>
      <c r="T77" s="12">
        <f t="shared" si="21"/>
        <v>0</v>
      </c>
      <c r="U77" s="12">
        <f t="shared" si="22"/>
        <v>0</v>
      </c>
      <c r="V77" s="12">
        <f t="shared" si="23"/>
        <v>0</v>
      </c>
      <c r="W77" s="12">
        <f t="shared" si="33"/>
        <v>0</v>
      </c>
      <c r="X77">
        <v>0</v>
      </c>
      <c r="Y77" t="s">
        <v>586</v>
      </c>
    </row>
    <row r="78" spans="1:25">
      <c r="A78" s="13" t="str">
        <f t="shared" si="17"/>
        <v>M07</v>
      </c>
      <c r="B78" s="24">
        <f t="shared" si="19"/>
        <v>2000</v>
      </c>
      <c r="C78" s="24" t="s">
        <v>156</v>
      </c>
      <c r="D78" s="27">
        <f>SUMIFS(data_dd!D:D,data_dd!B:B,data_monthly!C78)</f>
        <v>0</v>
      </c>
      <c r="E78" s="27">
        <f>SUMIFS(data_dd!F:F,data_dd!B:B,data_monthly!C78)</f>
        <v>0</v>
      </c>
      <c r="F78" s="12">
        <v>1174.4000000000001</v>
      </c>
      <c r="G78">
        <v>1010.3580000000001</v>
      </c>
      <c r="H78" s="6">
        <f t="shared" si="31"/>
        <v>164.042</v>
      </c>
      <c r="I78">
        <f t="shared" si="24"/>
        <v>4812</v>
      </c>
      <c r="J78">
        <f t="shared" si="25"/>
        <v>4145.585</v>
      </c>
      <c r="K78">
        <f t="shared" si="26"/>
        <v>666.41499999999996</v>
      </c>
      <c r="L78" s="12">
        <f t="shared" si="27"/>
        <v>31</v>
      </c>
      <c r="M78">
        <f t="shared" si="28"/>
        <v>37.883870967741942</v>
      </c>
      <c r="N78">
        <f t="shared" si="29"/>
        <v>32.592193548387101</v>
      </c>
      <c r="O78">
        <f t="shared" si="30"/>
        <v>5.2916774193548388</v>
      </c>
      <c r="P78">
        <f>INDEX(defra!A:D,MATCH(C78,defra!A:A,0),4)</f>
        <v>1174.6365579999999</v>
      </c>
      <c r="Q78">
        <f>INDEX(daera!$A:$AA,MATCH(A78,lookup!$N$1:$N$13,FALSE),MATCH(B78,daera!$1:$1,0))</f>
        <v>164.042</v>
      </c>
      <c r="R78" s="12">
        <f t="shared" si="32"/>
        <v>0</v>
      </c>
      <c r="S78" s="12">
        <f t="shared" si="20"/>
        <v>0</v>
      </c>
      <c r="T78" s="12">
        <f t="shared" si="21"/>
        <v>0</v>
      </c>
      <c r="U78" s="12">
        <f t="shared" si="22"/>
        <v>0</v>
      </c>
      <c r="V78" s="12">
        <f t="shared" si="23"/>
        <v>0</v>
      </c>
      <c r="W78" s="12">
        <f t="shared" si="33"/>
        <v>0</v>
      </c>
      <c r="X78">
        <v>0</v>
      </c>
      <c r="Y78" t="s">
        <v>586</v>
      </c>
    </row>
    <row r="79" spans="1:25">
      <c r="A79" s="13" t="str">
        <f t="shared" ref="A79:A142" si="34">A67</f>
        <v>M08</v>
      </c>
      <c r="B79" s="24">
        <f t="shared" si="19"/>
        <v>2000</v>
      </c>
      <c r="C79" s="24" t="s">
        <v>157</v>
      </c>
      <c r="D79" s="27">
        <f>SUMIFS(data_dd!D:D,data_dd!B:B,data_monthly!C79)</f>
        <v>0</v>
      </c>
      <c r="E79" s="27">
        <f>SUMIFS(data_dd!F:F,data_dd!B:B,data_monthly!C79)</f>
        <v>0</v>
      </c>
      <c r="F79" s="12">
        <v>1133.2</v>
      </c>
      <c r="G79">
        <v>990.79300000000001</v>
      </c>
      <c r="H79" s="6">
        <f t="shared" si="31"/>
        <v>142.40700000000001</v>
      </c>
      <c r="I79">
        <f t="shared" si="24"/>
        <v>5945.2</v>
      </c>
      <c r="J79">
        <f t="shared" si="25"/>
        <v>5136.3779999999997</v>
      </c>
      <c r="K79">
        <f t="shared" si="26"/>
        <v>808.822</v>
      </c>
      <c r="L79" s="12">
        <f t="shared" si="27"/>
        <v>31</v>
      </c>
      <c r="M79">
        <f t="shared" si="28"/>
        <v>36.554838709677419</v>
      </c>
      <c r="N79">
        <f t="shared" si="29"/>
        <v>31.961064516129031</v>
      </c>
      <c r="O79">
        <f t="shared" si="30"/>
        <v>4.5937741935483878</v>
      </c>
      <c r="P79">
        <f>INDEX(defra!A:D,MATCH(C79,defra!A:A,0),4)</f>
        <v>1133.4437169999999</v>
      </c>
      <c r="Q79">
        <f>INDEX(daera!$A:$AA,MATCH(A79,lookup!$N$1:$N$13,FALSE),MATCH(B79,daera!$1:$1,0))</f>
        <v>142.40700000000001</v>
      </c>
      <c r="R79" s="12">
        <f t="shared" si="32"/>
        <v>0</v>
      </c>
      <c r="S79" s="12">
        <f t="shared" si="20"/>
        <v>0</v>
      </c>
      <c r="T79" s="12">
        <f t="shared" si="21"/>
        <v>0</v>
      </c>
      <c r="U79" s="12">
        <f t="shared" si="22"/>
        <v>0</v>
      </c>
      <c r="V79" s="12">
        <f t="shared" si="23"/>
        <v>0</v>
      </c>
      <c r="W79" s="12">
        <f t="shared" si="33"/>
        <v>0</v>
      </c>
      <c r="X79">
        <v>0</v>
      </c>
      <c r="Y79" t="s">
        <v>586</v>
      </c>
    </row>
    <row r="80" spans="1:25">
      <c r="A80" s="13" t="str">
        <f t="shared" si="34"/>
        <v>M09</v>
      </c>
      <c r="B80" s="24">
        <f t="shared" si="19"/>
        <v>2000</v>
      </c>
      <c r="C80" s="24" t="s">
        <v>158</v>
      </c>
      <c r="D80" s="27">
        <f>SUMIFS(data_dd!D:D,data_dd!B:B,data_monthly!C80)</f>
        <v>0</v>
      </c>
      <c r="E80" s="27">
        <f>SUMIFS(data_dd!F:F,data_dd!B:B,data_monthly!C80)</f>
        <v>0</v>
      </c>
      <c r="F80" s="12">
        <v>1057.5999999999999</v>
      </c>
      <c r="G80">
        <v>938.0089999999999</v>
      </c>
      <c r="H80" s="6">
        <f t="shared" si="31"/>
        <v>119.59099999999999</v>
      </c>
      <c r="I80">
        <f t="shared" si="24"/>
        <v>7002.7999999999993</v>
      </c>
      <c r="J80">
        <f t="shared" si="25"/>
        <v>6074.3869999999997</v>
      </c>
      <c r="K80">
        <f t="shared" si="26"/>
        <v>928.41300000000001</v>
      </c>
      <c r="L80" s="12">
        <f t="shared" si="27"/>
        <v>30</v>
      </c>
      <c r="M80">
        <f t="shared" si="28"/>
        <v>35.25333333333333</v>
      </c>
      <c r="N80">
        <f t="shared" si="29"/>
        <v>31.266966666666665</v>
      </c>
      <c r="O80">
        <f t="shared" si="30"/>
        <v>3.9863666666666666</v>
      </c>
      <c r="P80">
        <f>INDEX(defra!A:D,MATCH(C80,defra!A:A,0),4)</f>
        <v>1057.8752729999999</v>
      </c>
      <c r="Q80">
        <f>INDEX(daera!$A:$AA,MATCH(A80,lookup!$N$1:$N$13,FALSE),MATCH(B80,daera!$1:$1,0))</f>
        <v>119.59099999999999</v>
      </c>
      <c r="R80" s="12">
        <f t="shared" si="32"/>
        <v>0</v>
      </c>
      <c r="S80" s="12">
        <f t="shared" si="20"/>
        <v>0</v>
      </c>
      <c r="T80" s="12">
        <f t="shared" si="21"/>
        <v>0</v>
      </c>
      <c r="U80" s="12">
        <f t="shared" si="22"/>
        <v>0</v>
      </c>
      <c r="V80" s="12">
        <f t="shared" si="23"/>
        <v>0</v>
      </c>
      <c r="W80" s="12">
        <f t="shared" si="33"/>
        <v>0</v>
      </c>
      <c r="X80">
        <v>0</v>
      </c>
      <c r="Y80" t="s">
        <v>586</v>
      </c>
    </row>
    <row r="81" spans="1:25">
      <c r="A81" s="13" t="str">
        <f t="shared" si="34"/>
        <v>M10</v>
      </c>
      <c r="B81" s="24">
        <f t="shared" si="19"/>
        <v>2000</v>
      </c>
      <c r="C81" s="24" t="s">
        <v>159</v>
      </c>
      <c r="D81" s="27">
        <f>SUMIFS(data_dd!D:D,data_dd!B:B,data_monthly!C81)</f>
        <v>0</v>
      </c>
      <c r="E81" s="27">
        <f>SUMIFS(data_dd!F:F,data_dd!B:B,data_monthly!C81)</f>
        <v>0</v>
      </c>
      <c r="F81" s="12">
        <v>1042.5</v>
      </c>
      <c r="G81">
        <v>932.49318100000005</v>
      </c>
      <c r="H81" s="6">
        <f t="shared" si="31"/>
        <v>110.00681899999999</v>
      </c>
      <c r="I81">
        <f t="shared" si="24"/>
        <v>8045.2999999999993</v>
      </c>
      <c r="J81">
        <f t="shared" si="25"/>
        <v>7006.8801809999995</v>
      </c>
      <c r="K81">
        <f t="shared" si="26"/>
        <v>1038.419819</v>
      </c>
      <c r="L81" s="12">
        <f t="shared" si="27"/>
        <v>31</v>
      </c>
      <c r="M81">
        <f t="shared" si="28"/>
        <v>33.62903225806452</v>
      </c>
      <c r="N81">
        <f t="shared" si="29"/>
        <v>30.08042519354839</v>
      </c>
      <c r="O81">
        <f t="shared" si="30"/>
        <v>3.548607064516129</v>
      </c>
      <c r="P81">
        <f>INDEX(defra!A:D,MATCH(C81,defra!A:A,0),4)</f>
        <v>1042.7386260000001</v>
      </c>
      <c r="Q81">
        <f>INDEX(daera!$A:$AA,MATCH(A81,lookup!$N$1:$N$13,FALSE),MATCH(B81,daera!$1:$1,0))</f>
        <v>110.00681899999999</v>
      </c>
      <c r="R81" s="12">
        <f t="shared" si="32"/>
        <v>0</v>
      </c>
      <c r="S81" s="12">
        <f t="shared" si="20"/>
        <v>0</v>
      </c>
      <c r="T81" s="12">
        <f t="shared" si="21"/>
        <v>0</v>
      </c>
      <c r="U81" s="12">
        <f t="shared" si="22"/>
        <v>0</v>
      </c>
      <c r="V81" s="12">
        <f t="shared" si="23"/>
        <v>0</v>
      </c>
      <c r="W81" s="12">
        <f t="shared" si="33"/>
        <v>0</v>
      </c>
      <c r="X81">
        <v>0</v>
      </c>
      <c r="Y81" t="s">
        <v>586</v>
      </c>
    </row>
    <row r="82" spans="1:25">
      <c r="A82" s="13" t="str">
        <f t="shared" si="34"/>
        <v>M11</v>
      </c>
      <c r="B82" s="24">
        <f t="shared" si="19"/>
        <v>2000</v>
      </c>
      <c r="C82" s="24" t="s">
        <v>160</v>
      </c>
      <c r="D82" s="27">
        <f>SUMIFS(data_dd!D:D,data_dd!B:B,data_monthly!C82)</f>
        <v>0</v>
      </c>
      <c r="E82" s="27">
        <f>SUMIFS(data_dd!F:F,data_dd!B:B,data_monthly!C82)</f>
        <v>0</v>
      </c>
      <c r="F82" s="12">
        <v>1005.9</v>
      </c>
      <c r="G82">
        <v>900.78771099999994</v>
      </c>
      <c r="H82" s="6">
        <f t="shared" si="31"/>
        <v>105.112289</v>
      </c>
      <c r="I82">
        <f t="shared" si="24"/>
        <v>9051.1999999999989</v>
      </c>
      <c r="J82">
        <f t="shared" si="25"/>
        <v>7907.6678919999995</v>
      </c>
      <c r="K82">
        <f t="shared" si="26"/>
        <v>1143.5321079999999</v>
      </c>
      <c r="L82" s="12">
        <f t="shared" si="27"/>
        <v>30</v>
      </c>
      <c r="M82">
        <f t="shared" si="28"/>
        <v>33.53</v>
      </c>
      <c r="N82">
        <f t="shared" si="29"/>
        <v>30.02625703333333</v>
      </c>
      <c r="O82">
        <f t="shared" si="30"/>
        <v>3.5037429666666666</v>
      </c>
      <c r="P82">
        <f>INDEX(defra!A:D,MATCH(C82,defra!A:A,0),4)</f>
        <v>1006.1234890000001</v>
      </c>
      <c r="Q82">
        <f>INDEX(daera!$A:$AA,MATCH(A82,lookup!$N$1:$N$13,FALSE),MATCH(B82,daera!$1:$1,0))</f>
        <v>105.112289</v>
      </c>
      <c r="R82" s="12">
        <f t="shared" si="32"/>
        <v>0</v>
      </c>
      <c r="S82" s="12">
        <f t="shared" si="20"/>
        <v>0</v>
      </c>
      <c r="T82" s="12">
        <f t="shared" si="21"/>
        <v>0</v>
      </c>
      <c r="U82" s="12">
        <f t="shared" si="22"/>
        <v>0</v>
      </c>
      <c r="V82" s="12">
        <f t="shared" si="23"/>
        <v>0</v>
      </c>
      <c r="W82" s="12">
        <f t="shared" si="33"/>
        <v>0</v>
      </c>
      <c r="X82">
        <v>0</v>
      </c>
      <c r="Y82" t="s">
        <v>586</v>
      </c>
    </row>
    <row r="83" spans="1:25">
      <c r="A83" s="13" t="str">
        <f t="shared" si="34"/>
        <v>M12</v>
      </c>
      <c r="B83" s="24">
        <f t="shared" si="19"/>
        <v>2000</v>
      </c>
      <c r="C83" s="24" t="s">
        <v>161</v>
      </c>
      <c r="D83" s="27">
        <f>SUMIFS(data_dd!D:D,data_dd!B:B,data_monthly!C83)</f>
        <v>0</v>
      </c>
      <c r="E83" s="27">
        <f>SUMIFS(data_dd!F:F,data_dd!B:B,data_monthly!C83)</f>
        <v>0</v>
      </c>
      <c r="F83" s="12">
        <v>1103</v>
      </c>
      <c r="G83">
        <v>983.71651099999997</v>
      </c>
      <c r="H83" s="6">
        <f t="shared" si="31"/>
        <v>119.283489</v>
      </c>
      <c r="I83">
        <f t="shared" si="24"/>
        <v>10154.199999999999</v>
      </c>
      <c r="J83">
        <f t="shared" si="25"/>
        <v>8891.384403</v>
      </c>
      <c r="K83">
        <f t="shared" si="26"/>
        <v>1262.8155969999998</v>
      </c>
      <c r="L83" s="12">
        <f t="shared" si="27"/>
        <v>31</v>
      </c>
      <c r="M83">
        <f t="shared" si="28"/>
        <v>35.58064516129032</v>
      </c>
      <c r="N83">
        <f t="shared" si="29"/>
        <v>31.732790677419352</v>
      </c>
      <c r="O83">
        <f t="shared" si="30"/>
        <v>3.8478544838709676</v>
      </c>
      <c r="P83">
        <f>INDEX(defra!A:D,MATCH(C83,defra!A:A,0),4)</f>
        <v>1103.2716519999999</v>
      </c>
      <c r="Q83">
        <f>INDEX(daera!$A:$AA,MATCH(A83,lookup!$N$1:$N$13,FALSE),MATCH(B83,daera!$1:$1,0))</f>
        <v>119.283489</v>
      </c>
      <c r="R83" s="12">
        <f t="shared" si="32"/>
        <v>0</v>
      </c>
      <c r="S83" s="12">
        <f t="shared" si="20"/>
        <v>0</v>
      </c>
      <c r="T83" s="12">
        <f t="shared" si="21"/>
        <v>0</v>
      </c>
      <c r="U83" s="12">
        <f t="shared" si="22"/>
        <v>0</v>
      </c>
      <c r="V83" s="12">
        <f t="shared" si="23"/>
        <v>0</v>
      </c>
      <c r="W83" s="12">
        <f t="shared" si="33"/>
        <v>0</v>
      </c>
      <c r="X83">
        <v>0</v>
      </c>
      <c r="Y83" t="s">
        <v>586</v>
      </c>
    </row>
    <row r="84" spans="1:25">
      <c r="A84" s="13" t="str">
        <f t="shared" si="34"/>
        <v>M01</v>
      </c>
      <c r="B84" s="24">
        <f t="shared" si="19"/>
        <v>2001</v>
      </c>
      <c r="C84" s="24" t="s">
        <v>162</v>
      </c>
      <c r="D84" s="27">
        <f>SUMIFS(data_dd!D:D,data_dd!B:B,data_monthly!C84)</f>
        <v>0</v>
      </c>
      <c r="E84" s="27">
        <f>SUMIFS(data_dd!F:F,data_dd!B:B,data_monthly!C84)</f>
        <v>0</v>
      </c>
      <c r="F84" s="12">
        <v>1142.0999999999999</v>
      </c>
      <c r="G84">
        <v>1012.4116590560878</v>
      </c>
      <c r="H84" s="6">
        <f t="shared" si="31"/>
        <v>129.6883409439121</v>
      </c>
      <c r="I84">
        <f t="shared" si="24"/>
        <v>11296.3</v>
      </c>
      <c r="J84">
        <f t="shared" si="25"/>
        <v>9903.796062056088</v>
      </c>
      <c r="K84">
        <f t="shared" si="26"/>
        <v>1392.503937943912</v>
      </c>
      <c r="L84" s="12">
        <f t="shared" si="27"/>
        <v>31</v>
      </c>
      <c r="M84">
        <f t="shared" si="28"/>
        <v>36.841935483870962</v>
      </c>
      <c r="N84">
        <f t="shared" si="29"/>
        <v>32.658440614712511</v>
      </c>
      <c r="O84">
        <f t="shared" si="30"/>
        <v>4.183494869158455</v>
      </c>
      <c r="P84">
        <f>INDEX(defra!A:D,MATCH(C84,defra!A:A,0),4)</f>
        <v>1142.377737</v>
      </c>
      <c r="Q84">
        <f>INDEX(daera!$A:$AA,MATCH(A84,lookup!$N$1:$N$13,FALSE),MATCH(B84,daera!$1:$1,0))</f>
        <v>129.6883409439121</v>
      </c>
      <c r="R84" s="12">
        <f t="shared" si="32"/>
        <v>0</v>
      </c>
      <c r="S84" s="12">
        <f t="shared" si="20"/>
        <v>0</v>
      </c>
      <c r="T84" s="12">
        <f t="shared" si="21"/>
        <v>0</v>
      </c>
      <c r="U84" s="12">
        <f t="shared" si="22"/>
        <v>0</v>
      </c>
      <c r="V84" s="12">
        <f t="shared" si="23"/>
        <v>0</v>
      </c>
      <c r="W84" s="12">
        <f t="shared" si="33"/>
        <v>0</v>
      </c>
      <c r="X84">
        <v>0</v>
      </c>
      <c r="Y84" t="s">
        <v>586</v>
      </c>
    </row>
    <row r="85" spans="1:25">
      <c r="A85" s="13" t="str">
        <f t="shared" si="34"/>
        <v>M02</v>
      </c>
      <c r="B85" s="24">
        <f t="shared" si="19"/>
        <v>2001</v>
      </c>
      <c r="C85" s="24" t="s">
        <v>163</v>
      </c>
      <c r="D85" s="27">
        <f>SUMIFS(data_dd!D:D,data_dd!B:B,data_monthly!C85)</f>
        <v>0</v>
      </c>
      <c r="E85" s="27">
        <f>SUMIFS(data_dd!F:F,data_dd!B:B,data_monthly!C85)</f>
        <v>0</v>
      </c>
      <c r="F85" s="12">
        <v>1062.2</v>
      </c>
      <c r="G85">
        <v>934.34880369468715</v>
      </c>
      <c r="H85" s="6">
        <f t="shared" si="31"/>
        <v>127.85119630531284</v>
      </c>
      <c r="I85">
        <f t="shared" si="24"/>
        <v>12358.5</v>
      </c>
      <c r="J85">
        <f t="shared" si="25"/>
        <v>10838.144865750775</v>
      </c>
      <c r="K85">
        <f t="shared" si="26"/>
        <v>1520.3551342492249</v>
      </c>
      <c r="L85" s="12">
        <f t="shared" si="27"/>
        <v>28</v>
      </c>
      <c r="M85">
        <f t="shared" si="28"/>
        <v>37.93571428571429</v>
      </c>
      <c r="N85">
        <f t="shared" si="29"/>
        <v>33.369600131953113</v>
      </c>
      <c r="O85">
        <f t="shared" si="30"/>
        <v>4.5661141537611725</v>
      </c>
      <c r="P85">
        <f>INDEX(defra!A:D,MATCH(C85,defra!A:A,0),4)</f>
        <v>1062.267527</v>
      </c>
      <c r="Q85">
        <f>INDEX(daera!$A:$AA,MATCH(A85,lookup!$N$1:$N$13,FALSE),MATCH(B85,daera!$1:$1,0))</f>
        <v>127.85119630531284</v>
      </c>
      <c r="R85" s="12">
        <f t="shared" si="32"/>
        <v>0</v>
      </c>
      <c r="S85" s="12">
        <f t="shared" si="20"/>
        <v>0</v>
      </c>
      <c r="T85" s="12">
        <f t="shared" si="21"/>
        <v>0</v>
      </c>
      <c r="U85" s="12">
        <f t="shared" si="22"/>
        <v>0</v>
      </c>
      <c r="V85" s="12">
        <f t="shared" si="23"/>
        <v>0</v>
      </c>
      <c r="W85" s="12">
        <f t="shared" si="33"/>
        <v>0</v>
      </c>
      <c r="X85">
        <v>0</v>
      </c>
      <c r="Y85" t="s">
        <v>586</v>
      </c>
    </row>
    <row r="86" spans="1:25">
      <c r="A86" s="13" t="str">
        <f t="shared" si="34"/>
        <v>M03</v>
      </c>
      <c r="B86" s="24">
        <f t="shared" si="19"/>
        <v>2001</v>
      </c>
      <c r="C86" s="24" t="s">
        <v>164</v>
      </c>
      <c r="D86" s="27">
        <f>SUMIFS(data_dd!D:D,data_dd!B:B,data_monthly!C86)</f>
        <v>0</v>
      </c>
      <c r="E86" s="27">
        <f>SUMIFS(data_dd!F:F,data_dd!B:B,data_monthly!C86)</f>
        <v>0</v>
      </c>
      <c r="F86" s="12">
        <v>1191.2</v>
      </c>
      <c r="G86">
        <v>1036.4459979675553</v>
      </c>
      <c r="H86" s="6">
        <f t="shared" si="31"/>
        <v>154.7540020324447</v>
      </c>
      <c r="I86">
        <f t="shared" si="24"/>
        <v>13549.7</v>
      </c>
      <c r="J86">
        <f t="shared" si="25"/>
        <v>11874.590863718331</v>
      </c>
      <c r="K86">
        <f t="shared" si="26"/>
        <v>1675.1091362816696</v>
      </c>
      <c r="L86" s="12">
        <f t="shared" si="27"/>
        <v>31</v>
      </c>
      <c r="M86">
        <f t="shared" si="28"/>
        <v>38.425806451612907</v>
      </c>
      <c r="N86">
        <f t="shared" si="29"/>
        <v>33.433741869921136</v>
      </c>
      <c r="O86">
        <f t="shared" si="30"/>
        <v>4.992064581691765</v>
      </c>
      <c r="P86">
        <f>INDEX(defra!A:D,MATCH(C86,defra!A:A,0),4)</f>
        <v>1191.4529989999996</v>
      </c>
      <c r="Q86">
        <f>INDEX(daera!$A:$AA,MATCH(A86,lookup!$N$1:$N$13,FALSE),MATCH(B86,daera!$1:$1,0))</f>
        <v>154.7540020324447</v>
      </c>
      <c r="R86" s="12">
        <f t="shared" si="32"/>
        <v>0</v>
      </c>
      <c r="S86" s="12">
        <f t="shared" si="20"/>
        <v>0</v>
      </c>
      <c r="T86" s="12">
        <f t="shared" si="21"/>
        <v>0</v>
      </c>
      <c r="U86" s="12">
        <f t="shared" si="22"/>
        <v>0</v>
      </c>
      <c r="V86" s="12">
        <f t="shared" si="23"/>
        <v>0</v>
      </c>
      <c r="W86" s="12">
        <f t="shared" si="33"/>
        <v>0</v>
      </c>
      <c r="X86">
        <v>0</v>
      </c>
      <c r="Y86" t="s">
        <v>586</v>
      </c>
    </row>
    <row r="87" spans="1:25">
      <c r="A87" s="13" t="str">
        <f t="shared" si="34"/>
        <v>M04</v>
      </c>
      <c r="B87" s="24">
        <f t="shared" si="19"/>
        <v>2001</v>
      </c>
      <c r="C87" s="24" t="s">
        <v>165</v>
      </c>
      <c r="D87" s="27">
        <f>SUMIFS(data_dd!D:D,data_dd!B:B,data_monthly!C87)</f>
        <v>0</v>
      </c>
      <c r="E87" s="27">
        <f>SUMIFS(data_dd!F:F,data_dd!B:B,data_monthly!C87)</f>
        <v>0</v>
      </c>
      <c r="F87" s="12">
        <v>1168.3</v>
      </c>
      <c r="G87">
        <v>1003.4491323761198</v>
      </c>
      <c r="H87" s="6">
        <f t="shared" si="31"/>
        <v>164.85086762388019</v>
      </c>
      <c r="I87">
        <f t="shared" si="24"/>
        <v>1168.3</v>
      </c>
      <c r="J87">
        <f t="shared" si="25"/>
        <v>1003.4491323761198</v>
      </c>
      <c r="K87">
        <f t="shared" si="26"/>
        <v>164.85086762388019</v>
      </c>
      <c r="L87" s="12">
        <f t="shared" si="27"/>
        <v>30</v>
      </c>
      <c r="M87">
        <f t="shared" si="28"/>
        <v>38.943333333333335</v>
      </c>
      <c r="N87">
        <f t="shared" si="29"/>
        <v>33.448304412537325</v>
      </c>
      <c r="O87">
        <f t="shared" si="30"/>
        <v>5.4950289207960061</v>
      </c>
      <c r="P87">
        <f>INDEX(defra!A:D,MATCH(C87,defra!A:A,0),4)</f>
        <v>1167.923035</v>
      </c>
      <c r="Q87">
        <f>INDEX(daera!$A:$AA,MATCH(A87,lookup!$N$1:$N$13,FALSE),MATCH(B87,daera!$1:$1,0))</f>
        <v>164.85086762388019</v>
      </c>
      <c r="R87" s="12">
        <f t="shared" si="32"/>
        <v>0</v>
      </c>
      <c r="S87" s="12">
        <f t="shared" si="20"/>
        <v>0</v>
      </c>
      <c r="T87" s="12">
        <f t="shared" si="21"/>
        <v>0</v>
      </c>
      <c r="U87" s="12">
        <f t="shared" si="22"/>
        <v>0</v>
      </c>
      <c r="V87" s="12">
        <f t="shared" si="23"/>
        <v>0</v>
      </c>
      <c r="W87" s="12">
        <f t="shared" si="33"/>
        <v>0</v>
      </c>
      <c r="X87">
        <v>0</v>
      </c>
      <c r="Y87" t="s">
        <v>586</v>
      </c>
    </row>
    <row r="88" spans="1:25">
      <c r="A88" s="13" t="str">
        <f t="shared" si="34"/>
        <v>M05</v>
      </c>
      <c r="B88" s="24">
        <f t="shared" si="19"/>
        <v>2001</v>
      </c>
      <c r="C88" s="24" t="s">
        <v>166</v>
      </c>
      <c r="D88" s="27">
        <f>SUMIFS(data_dd!D:D,data_dd!B:B,data_monthly!C88)</f>
        <v>0</v>
      </c>
      <c r="E88" s="27">
        <f>SUMIFS(data_dd!F:F,data_dd!B:B,data_monthly!C88)</f>
        <v>0</v>
      </c>
      <c r="F88" s="12">
        <v>1304.7</v>
      </c>
      <c r="G88">
        <v>1109.1344656816175</v>
      </c>
      <c r="H88" s="6">
        <f t="shared" si="31"/>
        <v>195.5655343183825</v>
      </c>
      <c r="I88">
        <f t="shared" si="24"/>
        <v>2473</v>
      </c>
      <c r="J88">
        <f t="shared" si="25"/>
        <v>2112.5835980577372</v>
      </c>
      <c r="K88">
        <f t="shared" si="26"/>
        <v>360.41640194226272</v>
      </c>
      <c r="L88" s="12">
        <f t="shared" si="27"/>
        <v>31</v>
      </c>
      <c r="M88">
        <f t="shared" si="28"/>
        <v>42.087096774193547</v>
      </c>
      <c r="N88">
        <f t="shared" si="29"/>
        <v>35.778531151019919</v>
      </c>
      <c r="O88">
        <f t="shared" si="30"/>
        <v>6.3085656231736289</v>
      </c>
      <c r="P88">
        <f>INDEX(defra!A:D,MATCH(C88,defra!A:A,0),4)</f>
        <v>1304.2700829999999</v>
      </c>
      <c r="Q88">
        <f>INDEX(daera!$A:$AA,MATCH(A88,lookup!$N$1:$N$13,FALSE),MATCH(B88,daera!$1:$1,0))</f>
        <v>195.5655343183825</v>
      </c>
      <c r="R88" s="12">
        <f t="shared" si="32"/>
        <v>0</v>
      </c>
      <c r="S88" s="12">
        <f t="shared" si="20"/>
        <v>0</v>
      </c>
      <c r="T88" s="12">
        <f t="shared" si="21"/>
        <v>0</v>
      </c>
      <c r="U88" s="12">
        <f t="shared" si="22"/>
        <v>0</v>
      </c>
      <c r="V88" s="12">
        <f t="shared" si="23"/>
        <v>0</v>
      </c>
      <c r="W88" s="12">
        <f t="shared" si="33"/>
        <v>0</v>
      </c>
      <c r="X88">
        <v>0</v>
      </c>
      <c r="Y88" t="s">
        <v>586</v>
      </c>
    </row>
    <row r="89" spans="1:25">
      <c r="A89" s="13" t="str">
        <f t="shared" si="34"/>
        <v>M06</v>
      </c>
      <c r="B89" s="24">
        <f t="shared" ref="B89:B152" si="35">B77+1</f>
        <v>2001</v>
      </c>
      <c r="C89" s="24" t="s">
        <v>167</v>
      </c>
      <c r="D89" s="27">
        <f>SUMIFS(data_dd!D:D,data_dd!B:B,data_monthly!C89)</f>
        <v>0</v>
      </c>
      <c r="E89" s="27">
        <f>SUMIFS(data_dd!F:F,data_dd!B:B,data_monthly!C89)</f>
        <v>0</v>
      </c>
      <c r="F89" s="12">
        <v>1220.3</v>
      </c>
      <c r="G89">
        <v>1035.5080265299671</v>
      </c>
      <c r="H89" s="6">
        <f t="shared" si="31"/>
        <v>184.79197347003293</v>
      </c>
      <c r="I89">
        <f t="shared" si="24"/>
        <v>3693.3</v>
      </c>
      <c r="J89">
        <f t="shared" si="25"/>
        <v>3148.0916245877042</v>
      </c>
      <c r="K89">
        <f t="shared" si="26"/>
        <v>545.20837541229571</v>
      </c>
      <c r="L89" s="12">
        <f t="shared" si="27"/>
        <v>30</v>
      </c>
      <c r="M89">
        <f t="shared" si="28"/>
        <v>40.676666666666662</v>
      </c>
      <c r="N89">
        <f t="shared" si="29"/>
        <v>34.516934217665572</v>
      </c>
      <c r="O89">
        <f t="shared" si="30"/>
        <v>6.1597324490010976</v>
      </c>
      <c r="P89">
        <f>INDEX(defra!A:D,MATCH(C89,defra!A:A,0),4)</f>
        <v>1219.8763719999997</v>
      </c>
      <c r="Q89">
        <f>INDEX(daera!$A:$AA,MATCH(A89,lookup!$N$1:$N$13,FALSE),MATCH(B89,daera!$1:$1,0))</f>
        <v>184.79197347003293</v>
      </c>
      <c r="R89" s="12">
        <f t="shared" si="32"/>
        <v>0</v>
      </c>
      <c r="S89" s="12">
        <f t="shared" si="20"/>
        <v>0</v>
      </c>
      <c r="T89" s="12">
        <f t="shared" si="21"/>
        <v>0</v>
      </c>
      <c r="U89" s="12">
        <f t="shared" si="22"/>
        <v>0</v>
      </c>
      <c r="V89" s="12">
        <f t="shared" si="23"/>
        <v>0</v>
      </c>
      <c r="W89" s="12">
        <f t="shared" si="33"/>
        <v>0</v>
      </c>
      <c r="X89">
        <v>0</v>
      </c>
      <c r="Y89" t="s">
        <v>586</v>
      </c>
    </row>
    <row r="90" spans="1:25">
      <c r="A90" s="13" t="str">
        <f t="shared" si="34"/>
        <v>M07</v>
      </c>
      <c r="B90" s="24">
        <f t="shared" si="35"/>
        <v>2001</v>
      </c>
      <c r="C90" s="24" t="s">
        <v>168</v>
      </c>
      <c r="D90" s="27">
        <f>SUMIFS(data_dd!D:D,data_dd!B:B,data_monthly!C90)</f>
        <v>0</v>
      </c>
      <c r="E90" s="27">
        <f>SUMIFS(data_dd!F:F,data_dd!B:B,data_monthly!C90)</f>
        <v>0</v>
      </c>
      <c r="F90" s="12">
        <v>1187.7</v>
      </c>
      <c r="G90">
        <v>1011.9059662372814</v>
      </c>
      <c r="H90" s="6">
        <f t="shared" si="31"/>
        <v>175.79403376271864</v>
      </c>
      <c r="I90">
        <f t="shared" si="24"/>
        <v>4881</v>
      </c>
      <c r="J90">
        <f t="shared" si="25"/>
        <v>4159.9975908249853</v>
      </c>
      <c r="K90">
        <f t="shared" si="26"/>
        <v>721.00240917501435</v>
      </c>
      <c r="L90" s="12">
        <f t="shared" si="27"/>
        <v>31</v>
      </c>
      <c r="M90">
        <f t="shared" si="28"/>
        <v>38.312903225806451</v>
      </c>
      <c r="N90">
        <f t="shared" si="29"/>
        <v>32.642127943138107</v>
      </c>
      <c r="O90">
        <f t="shared" si="30"/>
        <v>5.6707752826683429</v>
      </c>
      <c r="P90">
        <f>INDEX(defra!A:D,MATCH(C90,defra!A:A,0),4)</f>
        <v>1187.3386619999997</v>
      </c>
      <c r="Q90">
        <f>INDEX(daera!$A:$AA,MATCH(A90,lookup!$N$1:$N$13,FALSE),MATCH(B90,daera!$1:$1,0))</f>
        <v>175.79403376271864</v>
      </c>
      <c r="R90" s="12">
        <f t="shared" si="32"/>
        <v>0</v>
      </c>
      <c r="S90" s="12">
        <f t="shared" si="20"/>
        <v>0</v>
      </c>
      <c r="T90" s="12">
        <f t="shared" si="21"/>
        <v>0</v>
      </c>
      <c r="U90" s="12">
        <f t="shared" si="22"/>
        <v>0</v>
      </c>
      <c r="V90" s="12">
        <f t="shared" si="23"/>
        <v>0</v>
      </c>
      <c r="W90" s="12">
        <f t="shared" si="33"/>
        <v>0</v>
      </c>
      <c r="X90">
        <v>0</v>
      </c>
      <c r="Y90" t="s">
        <v>586</v>
      </c>
    </row>
    <row r="91" spans="1:25">
      <c r="A91" s="13" t="str">
        <f t="shared" si="34"/>
        <v>M08</v>
      </c>
      <c r="B91" s="24">
        <f t="shared" si="35"/>
        <v>2001</v>
      </c>
      <c r="C91" s="24" t="s">
        <v>169</v>
      </c>
      <c r="D91" s="27">
        <f>SUMIFS(data_dd!D:D,data_dd!B:B,data_monthly!C91)</f>
        <v>0</v>
      </c>
      <c r="E91" s="27">
        <f>SUMIFS(data_dd!F:F,data_dd!B:B,data_monthly!C91)</f>
        <v>0</v>
      </c>
      <c r="F91" s="12">
        <v>1136.4000000000001</v>
      </c>
      <c r="G91">
        <v>982.74364648125913</v>
      </c>
      <c r="H91" s="6">
        <f t="shared" si="31"/>
        <v>153.65635351874093</v>
      </c>
      <c r="I91">
        <f t="shared" si="24"/>
        <v>6017.4</v>
      </c>
      <c r="J91">
        <f t="shared" si="25"/>
        <v>5142.7412373062443</v>
      </c>
      <c r="K91">
        <f t="shared" si="26"/>
        <v>874.65876269375531</v>
      </c>
      <c r="L91" s="12">
        <f t="shared" si="27"/>
        <v>31</v>
      </c>
      <c r="M91">
        <f t="shared" si="28"/>
        <v>36.658064516129038</v>
      </c>
      <c r="N91">
        <f t="shared" si="29"/>
        <v>31.70140795100836</v>
      </c>
      <c r="O91">
        <f t="shared" si="30"/>
        <v>4.9566565651206753</v>
      </c>
      <c r="P91">
        <f>INDEX(defra!A:D,MATCH(C91,defra!A:A,0),4)</f>
        <v>1135.9543489999999</v>
      </c>
      <c r="Q91">
        <f>INDEX(daera!$A:$AA,MATCH(A91,lookup!$N$1:$N$13,FALSE),MATCH(B91,daera!$1:$1,0))</f>
        <v>153.65635351874093</v>
      </c>
      <c r="R91" s="12">
        <f t="shared" si="32"/>
        <v>0</v>
      </c>
      <c r="S91" s="12">
        <f t="shared" si="20"/>
        <v>0</v>
      </c>
      <c r="T91" s="12">
        <f t="shared" si="21"/>
        <v>0</v>
      </c>
      <c r="U91" s="12">
        <f t="shared" si="22"/>
        <v>0</v>
      </c>
      <c r="V91" s="12">
        <f t="shared" si="23"/>
        <v>0</v>
      </c>
      <c r="W91" s="12">
        <f t="shared" si="33"/>
        <v>0</v>
      </c>
      <c r="X91">
        <v>0</v>
      </c>
      <c r="Y91" t="s">
        <v>586</v>
      </c>
    </row>
    <row r="92" spans="1:25">
      <c r="A92" s="13" t="str">
        <f t="shared" si="34"/>
        <v>M09</v>
      </c>
      <c r="B92" s="24">
        <f t="shared" si="35"/>
        <v>2001</v>
      </c>
      <c r="C92" s="24" t="s">
        <v>170</v>
      </c>
      <c r="D92" s="27">
        <f>SUMIFS(data_dd!D:D,data_dd!B:B,data_monthly!C92)</f>
        <v>0</v>
      </c>
      <c r="E92" s="27">
        <f>SUMIFS(data_dd!F:F,data_dd!B:B,data_monthly!C92)</f>
        <v>0</v>
      </c>
      <c r="F92" s="12">
        <v>1061.2</v>
      </c>
      <c r="G92">
        <v>930.07147057016925</v>
      </c>
      <c r="H92" s="6">
        <f t="shared" si="31"/>
        <v>131.12852942983076</v>
      </c>
      <c r="I92">
        <f t="shared" si="24"/>
        <v>7078.5999999999995</v>
      </c>
      <c r="J92">
        <f t="shared" si="25"/>
        <v>6072.8127078764137</v>
      </c>
      <c r="K92">
        <f t="shared" si="26"/>
        <v>1005.7872921235861</v>
      </c>
      <c r="L92" s="12">
        <f t="shared" si="27"/>
        <v>30</v>
      </c>
      <c r="M92">
        <f t="shared" si="28"/>
        <v>35.373333333333335</v>
      </c>
      <c r="N92">
        <f t="shared" si="29"/>
        <v>31.002382352338977</v>
      </c>
      <c r="O92">
        <f t="shared" si="30"/>
        <v>4.3709509809943592</v>
      </c>
      <c r="P92">
        <f>INDEX(defra!A:D,MATCH(C92,defra!A:A,0),4)</f>
        <v>1060.7839949999998</v>
      </c>
      <c r="Q92">
        <f>INDEX(daera!$A:$AA,MATCH(A92,lookup!$N$1:$N$13,FALSE),MATCH(B92,daera!$1:$1,0))</f>
        <v>131.12852942983076</v>
      </c>
      <c r="R92" s="12">
        <f t="shared" si="32"/>
        <v>0</v>
      </c>
      <c r="S92" s="12">
        <f t="shared" si="20"/>
        <v>0</v>
      </c>
      <c r="T92" s="12">
        <f t="shared" si="21"/>
        <v>0</v>
      </c>
      <c r="U92" s="12">
        <f t="shared" si="22"/>
        <v>0</v>
      </c>
      <c r="V92" s="12">
        <f t="shared" si="23"/>
        <v>0</v>
      </c>
      <c r="W92" s="12">
        <f t="shared" si="33"/>
        <v>0</v>
      </c>
      <c r="X92">
        <v>0</v>
      </c>
      <c r="Y92" t="s">
        <v>586</v>
      </c>
    </row>
    <row r="93" spans="1:25">
      <c r="A93" s="13" t="str">
        <f t="shared" si="34"/>
        <v>M10</v>
      </c>
      <c r="B93" s="24">
        <f t="shared" si="35"/>
        <v>2001</v>
      </c>
      <c r="C93" s="24" t="s">
        <v>171</v>
      </c>
      <c r="D93" s="27">
        <f>SUMIFS(data_dd!D:D,data_dd!B:B,data_monthly!C93)</f>
        <v>0</v>
      </c>
      <c r="E93" s="27">
        <f>SUMIFS(data_dd!F:F,data_dd!B:B,data_monthly!C93)</f>
        <v>0</v>
      </c>
      <c r="F93" s="12">
        <v>1074.5</v>
      </c>
      <c r="G93">
        <v>949.7624718530451</v>
      </c>
      <c r="H93" s="6">
        <f t="shared" si="31"/>
        <v>124.73752814695493</v>
      </c>
      <c r="I93">
        <f t="shared" si="24"/>
        <v>8153.0999999999995</v>
      </c>
      <c r="J93">
        <f t="shared" si="25"/>
        <v>7022.5751797294588</v>
      </c>
      <c r="K93">
        <f t="shared" si="26"/>
        <v>1130.5248202705411</v>
      </c>
      <c r="L93" s="12">
        <f t="shared" si="27"/>
        <v>31</v>
      </c>
      <c r="M93">
        <f t="shared" si="28"/>
        <v>34.661290322580648</v>
      </c>
      <c r="N93">
        <f t="shared" si="29"/>
        <v>30.637499092033714</v>
      </c>
      <c r="O93">
        <f t="shared" si="30"/>
        <v>4.0237912305469328</v>
      </c>
      <c r="P93">
        <f>INDEX(defra!A:D,MATCH(C93,defra!A:A,0),4)</f>
        <v>1074.0911019999999</v>
      </c>
      <c r="Q93">
        <f>INDEX(daera!$A:$AA,MATCH(A93,lookup!$N$1:$N$13,FALSE),MATCH(B93,daera!$1:$1,0))</f>
        <v>124.73752814695493</v>
      </c>
      <c r="R93" s="12">
        <f t="shared" si="32"/>
        <v>0</v>
      </c>
      <c r="S93" s="12">
        <f t="shared" si="20"/>
        <v>0</v>
      </c>
      <c r="T93" s="12">
        <f t="shared" si="21"/>
        <v>0</v>
      </c>
      <c r="U93" s="12">
        <f t="shared" si="22"/>
        <v>0</v>
      </c>
      <c r="V93" s="12">
        <f t="shared" si="23"/>
        <v>0</v>
      </c>
      <c r="W93" s="12">
        <f t="shared" si="33"/>
        <v>0</v>
      </c>
      <c r="X93">
        <v>0</v>
      </c>
      <c r="Y93" t="s">
        <v>586</v>
      </c>
    </row>
    <row r="94" spans="1:25">
      <c r="A94" s="13" t="str">
        <f t="shared" si="34"/>
        <v>M11</v>
      </c>
      <c r="B94" s="24">
        <f t="shared" si="35"/>
        <v>2001</v>
      </c>
      <c r="C94" s="24" t="s">
        <v>172</v>
      </c>
      <c r="D94" s="27">
        <f>SUMIFS(data_dd!D:D,data_dd!B:B,data_monthly!C94)</f>
        <v>0</v>
      </c>
      <c r="E94" s="27">
        <f>SUMIFS(data_dd!F:F,data_dd!B:B,data_monthly!C94)</f>
        <v>0</v>
      </c>
      <c r="F94" s="12">
        <v>1064.5</v>
      </c>
      <c r="G94">
        <v>944.89755611961129</v>
      </c>
      <c r="H94" s="6">
        <f t="shared" si="31"/>
        <v>119.60244388038869</v>
      </c>
      <c r="I94">
        <f t="shared" si="24"/>
        <v>9217.5999999999985</v>
      </c>
      <c r="J94">
        <f t="shared" si="25"/>
        <v>7967.47273584907</v>
      </c>
      <c r="K94">
        <f t="shared" si="26"/>
        <v>1250.1272641509297</v>
      </c>
      <c r="L94" s="12">
        <f t="shared" si="27"/>
        <v>30</v>
      </c>
      <c r="M94">
        <f t="shared" si="28"/>
        <v>35.483333333333334</v>
      </c>
      <c r="N94">
        <f t="shared" si="29"/>
        <v>31.496585203987042</v>
      </c>
      <c r="O94">
        <f t="shared" si="30"/>
        <v>3.9867481293462896</v>
      </c>
      <c r="P94">
        <f>INDEX(defra!A:D,MATCH(C94,defra!A:A,0),4)</f>
        <v>1064.1339419999999</v>
      </c>
      <c r="Q94">
        <f>INDEX(daera!$A:$AA,MATCH(A94,lookup!$N$1:$N$13,FALSE),MATCH(B94,daera!$1:$1,0))</f>
        <v>119.60244388038869</v>
      </c>
      <c r="R94" s="12">
        <f t="shared" si="32"/>
        <v>0</v>
      </c>
      <c r="S94" s="12">
        <f t="shared" si="20"/>
        <v>0</v>
      </c>
      <c r="T94" s="12">
        <f t="shared" si="21"/>
        <v>0</v>
      </c>
      <c r="U94" s="12">
        <f t="shared" si="22"/>
        <v>0</v>
      </c>
      <c r="V94" s="12">
        <f t="shared" si="23"/>
        <v>0</v>
      </c>
      <c r="W94" s="12">
        <f t="shared" si="33"/>
        <v>0</v>
      </c>
      <c r="X94">
        <v>0</v>
      </c>
      <c r="Y94" t="s">
        <v>586</v>
      </c>
    </row>
    <row r="95" spans="1:25">
      <c r="A95" s="13" t="str">
        <f t="shared" si="34"/>
        <v>M12</v>
      </c>
      <c r="B95" s="24">
        <f t="shared" si="35"/>
        <v>2001</v>
      </c>
      <c r="C95" s="24" t="s">
        <v>173</v>
      </c>
      <c r="D95" s="27">
        <f>SUMIFS(data_dd!D:D,data_dd!B:B,data_monthly!C95)</f>
        <v>0</v>
      </c>
      <c r="E95" s="27">
        <f>SUMIFS(data_dd!F:F,data_dd!B:B,data_monthly!C95)</f>
        <v>0</v>
      </c>
      <c r="F95" s="12">
        <v>1137.5</v>
      </c>
      <c r="G95">
        <v>1007.0965684325993</v>
      </c>
      <c r="H95" s="6">
        <f t="shared" si="31"/>
        <v>130.40343156740079</v>
      </c>
      <c r="I95">
        <f t="shared" si="24"/>
        <v>10355.099999999999</v>
      </c>
      <c r="J95">
        <f t="shared" si="25"/>
        <v>8974.5693042816692</v>
      </c>
      <c r="K95">
        <f t="shared" si="26"/>
        <v>1380.5306957183304</v>
      </c>
      <c r="L95" s="12">
        <f t="shared" si="27"/>
        <v>31</v>
      </c>
      <c r="M95">
        <f t="shared" si="28"/>
        <v>36.693548387096776</v>
      </c>
      <c r="N95">
        <f t="shared" si="29"/>
        <v>32.486986078470942</v>
      </c>
      <c r="O95">
        <f t="shared" si="30"/>
        <v>4.2065623086258315</v>
      </c>
      <c r="P95">
        <f>INDEX(defra!A:D,MATCH(C95,defra!A:A,0),4)</f>
        <v>1137.0813590000002</v>
      </c>
      <c r="Q95">
        <f>INDEX(daera!$A:$AA,MATCH(A95,lookup!$N$1:$N$13,FALSE),MATCH(B95,daera!$1:$1,0))</f>
        <v>130.40343156740079</v>
      </c>
      <c r="R95" s="12">
        <f t="shared" si="32"/>
        <v>0</v>
      </c>
      <c r="S95" s="12">
        <f t="shared" si="20"/>
        <v>0</v>
      </c>
      <c r="T95" s="12">
        <f t="shared" si="21"/>
        <v>0</v>
      </c>
      <c r="U95" s="12">
        <f t="shared" si="22"/>
        <v>0</v>
      </c>
      <c r="V95" s="12">
        <f t="shared" si="23"/>
        <v>0</v>
      </c>
      <c r="W95" s="12">
        <f t="shared" si="33"/>
        <v>0</v>
      </c>
      <c r="X95">
        <v>0</v>
      </c>
      <c r="Y95" t="s">
        <v>586</v>
      </c>
    </row>
    <row r="96" spans="1:25">
      <c r="A96" s="13" t="str">
        <f t="shared" si="34"/>
        <v>M01</v>
      </c>
      <c r="B96" s="24">
        <f t="shared" si="35"/>
        <v>2002</v>
      </c>
      <c r="C96" s="24" t="s">
        <v>174</v>
      </c>
      <c r="D96" s="27">
        <f>SUMIFS(data_dd!D:D,data_dd!B:B,data_monthly!C96)</f>
        <v>0</v>
      </c>
      <c r="E96" s="27">
        <f>SUMIFS(data_dd!F:F,data_dd!B:B,data_monthly!C96)</f>
        <v>0</v>
      </c>
      <c r="F96" s="12">
        <v>1175</v>
      </c>
      <c r="G96">
        <v>1034.3763139271907</v>
      </c>
      <c r="H96" s="6">
        <f t="shared" si="31"/>
        <v>140.62368607280933</v>
      </c>
      <c r="I96">
        <f t="shared" si="24"/>
        <v>11530.099999999999</v>
      </c>
      <c r="J96">
        <f t="shared" si="25"/>
        <v>10008.94561820886</v>
      </c>
      <c r="K96">
        <f t="shared" si="26"/>
        <v>1521.1543817911397</v>
      </c>
      <c r="L96" s="12">
        <f t="shared" si="27"/>
        <v>31</v>
      </c>
      <c r="M96">
        <f t="shared" si="28"/>
        <v>37.903225806451616</v>
      </c>
      <c r="N96">
        <f t="shared" si="29"/>
        <v>33.366977868619053</v>
      </c>
      <c r="O96">
        <f t="shared" si="30"/>
        <v>4.5362479378325595</v>
      </c>
      <c r="P96">
        <f>INDEX(defra!A:D,MATCH(C96,defra!A:A,0),4)</f>
        <v>1174.6023729999997</v>
      </c>
      <c r="Q96">
        <f>INDEX(daera!$A:$AA,MATCH(A96,lookup!$N$1:$N$13,FALSE),MATCH(B96,daera!$1:$1,0))</f>
        <v>140.62368607280933</v>
      </c>
      <c r="R96" s="12">
        <f t="shared" si="32"/>
        <v>0</v>
      </c>
      <c r="S96" s="12">
        <f t="shared" si="20"/>
        <v>0</v>
      </c>
      <c r="T96" s="12">
        <f t="shared" si="21"/>
        <v>0</v>
      </c>
      <c r="U96" s="12">
        <f t="shared" si="22"/>
        <v>0</v>
      </c>
      <c r="V96" s="12">
        <f t="shared" si="23"/>
        <v>0</v>
      </c>
      <c r="W96" s="12">
        <f t="shared" si="33"/>
        <v>0</v>
      </c>
      <c r="X96">
        <v>0</v>
      </c>
      <c r="Y96" t="s">
        <v>586</v>
      </c>
    </row>
    <row r="97" spans="1:25">
      <c r="A97" s="13" t="str">
        <f t="shared" si="34"/>
        <v>M02</v>
      </c>
      <c r="B97" s="24">
        <f t="shared" si="35"/>
        <v>2002</v>
      </c>
      <c r="C97" s="24" t="s">
        <v>175</v>
      </c>
      <c r="D97" s="27">
        <f>SUMIFS(data_dd!D:D,data_dd!B:B,data_monthly!C97)</f>
        <v>0</v>
      </c>
      <c r="E97" s="27">
        <f>SUMIFS(data_dd!F:F,data_dd!B:B,data_monthly!C97)</f>
        <v>0</v>
      </c>
      <c r="F97" s="12">
        <v>1084.5999999999999</v>
      </c>
      <c r="G97">
        <v>948.6093267282381</v>
      </c>
      <c r="H97" s="6">
        <f t="shared" si="31"/>
        <v>135.99067327176178</v>
      </c>
      <c r="I97">
        <f t="shared" si="24"/>
        <v>12614.699999999999</v>
      </c>
      <c r="J97">
        <f t="shared" si="25"/>
        <v>10957.554944937097</v>
      </c>
      <c r="K97">
        <f t="shared" si="26"/>
        <v>1657.1450550629015</v>
      </c>
      <c r="L97" s="12">
        <f t="shared" si="27"/>
        <v>28</v>
      </c>
      <c r="M97">
        <f t="shared" si="28"/>
        <v>38.73571428571428</v>
      </c>
      <c r="N97">
        <f t="shared" si="29"/>
        <v>33.878904526008505</v>
      </c>
      <c r="O97">
        <f t="shared" si="30"/>
        <v>4.8568097597057776</v>
      </c>
      <c r="P97">
        <f>INDEX(defra!A:D,MATCH(C97,defra!A:A,0),4)</f>
        <v>1084.1984259999999</v>
      </c>
      <c r="Q97">
        <f>INDEX(daera!$A:$AA,MATCH(A97,lookup!$N$1:$N$13,FALSE),MATCH(B97,daera!$1:$1,0))</f>
        <v>135.99067327176178</v>
      </c>
      <c r="R97" s="12">
        <f t="shared" si="32"/>
        <v>0</v>
      </c>
      <c r="S97" s="12">
        <f t="shared" si="20"/>
        <v>0</v>
      </c>
      <c r="T97" s="12">
        <f t="shared" si="21"/>
        <v>0</v>
      </c>
      <c r="U97" s="12">
        <f t="shared" si="22"/>
        <v>0</v>
      </c>
      <c r="V97" s="12">
        <f t="shared" si="23"/>
        <v>0</v>
      </c>
      <c r="W97" s="12">
        <f t="shared" si="33"/>
        <v>0</v>
      </c>
      <c r="X97">
        <v>0</v>
      </c>
      <c r="Y97" t="s">
        <v>586</v>
      </c>
    </row>
    <row r="98" spans="1:25">
      <c r="A98" s="13" t="str">
        <f t="shared" si="34"/>
        <v>M03</v>
      </c>
      <c r="B98" s="24">
        <f t="shared" si="35"/>
        <v>2002</v>
      </c>
      <c r="C98" s="24" t="s">
        <v>176</v>
      </c>
      <c r="D98" s="27">
        <f>SUMIFS(data_dd!D:D,data_dd!B:B,data_monthly!C98)</f>
        <v>0</v>
      </c>
      <c r="E98" s="27">
        <f>SUMIFS(data_dd!F:F,data_dd!B:B,data_monthly!C98)</f>
        <v>0</v>
      </c>
      <c r="F98" s="12">
        <v>1229</v>
      </c>
      <c r="G98">
        <v>1064.6750860070067</v>
      </c>
      <c r="H98" s="6">
        <f t="shared" si="31"/>
        <v>164.32491399299329</v>
      </c>
      <c r="I98">
        <f t="shared" si="24"/>
        <v>13843.699999999999</v>
      </c>
      <c r="J98">
        <f t="shared" si="25"/>
        <v>12022.230030944103</v>
      </c>
      <c r="K98">
        <f t="shared" si="26"/>
        <v>1821.4699690558948</v>
      </c>
      <c r="L98" s="12">
        <f t="shared" si="27"/>
        <v>31</v>
      </c>
      <c r="M98">
        <f t="shared" si="28"/>
        <v>39.645161290322584</v>
      </c>
      <c r="N98">
        <f t="shared" si="29"/>
        <v>34.344357613129247</v>
      </c>
      <c r="O98">
        <f t="shared" si="30"/>
        <v>5.3008036771933318</v>
      </c>
      <c r="P98">
        <f>INDEX(defra!A:D,MATCH(C98,defra!A:A,0),4)</f>
        <v>1228.5580679999998</v>
      </c>
      <c r="Q98">
        <f>INDEX(daera!$A:$AA,MATCH(A98,lookup!$N$1:$N$13,FALSE),MATCH(B98,daera!$1:$1,0))</f>
        <v>164.32491399299329</v>
      </c>
      <c r="R98" s="12">
        <f t="shared" si="32"/>
        <v>0</v>
      </c>
      <c r="S98" s="12">
        <f t="shared" si="20"/>
        <v>0</v>
      </c>
      <c r="T98" s="12">
        <f t="shared" si="21"/>
        <v>0</v>
      </c>
      <c r="U98" s="12">
        <f t="shared" si="22"/>
        <v>0</v>
      </c>
      <c r="V98" s="12">
        <f t="shared" si="23"/>
        <v>0</v>
      </c>
      <c r="W98" s="12">
        <f t="shared" si="33"/>
        <v>0</v>
      </c>
      <c r="X98">
        <v>0</v>
      </c>
      <c r="Y98" t="s">
        <v>586</v>
      </c>
    </row>
    <row r="99" spans="1:25">
      <c r="A99" s="13" t="str">
        <f t="shared" si="34"/>
        <v>M04</v>
      </c>
      <c r="B99" s="24">
        <f t="shared" si="35"/>
        <v>2002</v>
      </c>
      <c r="C99" s="24" t="s">
        <v>177</v>
      </c>
      <c r="D99" s="27">
        <f>SUMIFS(data_dd!D:D,data_dd!B:B,data_monthly!C99)</f>
        <v>0</v>
      </c>
      <c r="E99" s="27">
        <f>SUMIFS(data_dd!F:F,data_dd!B:B,data_monthly!C99)</f>
        <v>0</v>
      </c>
      <c r="F99" s="12">
        <v>1273.2</v>
      </c>
      <c r="G99">
        <v>1093.0286219604172</v>
      </c>
      <c r="H99" s="6">
        <f t="shared" si="31"/>
        <v>180.17137803958289</v>
      </c>
      <c r="I99">
        <f t="shared" si="24"/>
        <v>1273.2</v>
      </c>
      <c r="J99">
        <f t="shared" si="25"/>
        <v>1093.0286219604172</v>
      </c>
      <c r="K99">
        <f t="shared" si="26"/>
        <v>180.17137803958289</v>
      </c>
      <c r="L99" s="12">
        <f t="shared" si="27"/>
        <v>30</v>
      </c>
      <c r="M99">
        <f t="shared" si="28"/>
        <v>42.440000000000005</v>
      </c>
      <c r="N99">
        <f t="shared" si="29"/>
        <v>36.434287398680574</v>
      </c>
      <c r="O99">
        <f t="shared" si="30"/>
        <v>6.0057126013194297</v>
      </c>
      <c r="P99">
        <f>INDEX(defra!A:D,MATCH(C99,defra!A:A,0),4)</f>
        <v>1273.202918</v>
      </c>
      <c r="Q99">
        <f>INDEX(daera!$A:$AA,MATCH(A99,lookup!$N$1:$N$13,FALSE),MATCH(B99,daera!$1:$1,0))</f>
        <v>180.17137803958289</v>
      </c>
      <c r="R99" s="12">
        <f t="shared" si="32"/>
        <v>0</v>
      </c>
      <c r="S99" s="12">
        <f t="shared" si="20"/>
        <v>0</v>
      </c>
      <c r="T99" s="12">
        <f t="shared" si="21"/>
        <v>0</v>
      </c>
      <c r="U99" s="12">
        <f t="shared" si="22"/>
        <v>0</v>
      </c>
      <c r="V99" s="12">
        <f t="shared" si="23"/>
        <v>0</v>
      </c>
      <c r="W99" s="12">
        <f t="shared" si="33"/>
        <v>0</v>
      </c>
      <c r="X99">
        <v>0</v>
      </c>
      <c r="Y99" t="s">
        <v>586</v>
      </c>
    </row>
    <row r="100" spans="1:25">
      <c r="A100" s="13" t="str">
        <f t="shared" si="34"/>
        <v>M05</v>
      </c>
      <c r="B100" s="24">
        <f t="shared" si="35"/>
        <v>2002</v>
      </c>
      <c r="C100" s="24" t="s">
        <v>178</v>
      </c>
      <c r="D100" s="27">
        <f>SUMIFS(data_dd!D:D,data_dd!B:B,data_monthly!C100)</f>
        <v>0</v>
      </c>
      <c r="E100" s="27">
        <f>SUMIFS(data_dd!F:F,data_dd!B:B,data_monthly!C100)</f>
        <v>0</v>
      </c>
      <c r="F100" s="12">
        <v>1354</v>
      </c>
      <c r="G100">
        <v>1153.038230673001</v>
      </c>
      <c r="H100" s="6">
        <f t="shared" si="31"/>
        <v>200.96176932699908</v>
      </c>
      <c r="I100">
        <f t="shared" si="24"/>
        <v>2627.2</v>
      </c>
      <c r="J100">
        <f t="shared" si="25"/>
        <v>2246.0668526334184</v>
      </c>
      <c r="K100">
        <f t="shared" si="26"/>
        <v>381.13314736658197</v>
      </c>
      <c r="L100" s="12">
        <f t="shared" si="27"/>
        <v>31</v>
      </c>
      <c r="M100">
        <f t="shared" si="28"/>
        <v>43.677419354838712</v>
      </c>
      <c r="N100">
        <f t="shared" si="29"/>
        <v>37.194781634612937</v>
      </c>
      <c r="O100">
        <f t="shared" si="30"/>
        <v>6.4826377202257763</v>
      </c>
      <c r="P100">
        <f>INDEX(defra!A:D,MATCH(C100,defra!A:A,0),4)</f>
        <v>1354.0154520000001</v>
      </c>
      <c r="Q100">
        <f>INDEX(daera!$A:$AA,MATCH(A100,lookup!$N$1:$N$13,FALSE),MATCH(B100,daera!$1:$1,0))</f>
        <v>200.96176932699908</v>
      </c>
      <c r="R100" s="12">
        <f t="shared" si="32"/>
        <v>0</v>
      </c>
      <c r="S100" s="12">
        <f t="shared" si="20"/>
        <v>0</v>
      </c>
      <c r="T100" s="12">
        <f t="shared" si="21"/>
        <v>0</v>
      </c>
      <c r="U100" s="12">
        <f t="shared" si="22"/>
        <v>0</v>
      </c>
      <c r="V100" s="12">
        <f t="shared" si="23"/>
        <v>0</v>
      </c>
      <c r="W100" s="12">
        <f t="shared" si="33"/>
        <v>0</v>
      </c>
      <c r="X100">
        <v>0</v>
      </c>
      <c r="Y100" t="s">
        <v>586</v>
      </c>
    </row>
    <row r="101" spans="1:25">
      <c r="A101" s="13" t="str">
        <f t="shared" si="34"/>
        <v>M06</v>
      </c>
      <c r="B101" s="24">
        <f t="shared" si="35"/>
        <v>2002</v>
      </c>
      <c r="C101" s="24" t="s">
        <v>179</v>
      </c>
      <c r="D101" s="27">
        <f>SUMIFS(data_dd!D:D,data_dd!B:B,data_monthly!C101)</f>
        <v>0</v>
      </c>
      <c r="E101" s="27">
        <f>SUMIFS(data_dd!F:F,data_dd!B:B,data_monthly!C101)</f>
        <v>0</v>
      </c>
      <c r="F101" s="12">
        <v>1215.5</v>
      </c>
      <c r="G101">
        <v>1038.4793690630336</v>
      </c>
      <c r="H101" s="6">
        <f t="shared" si="31"/>
        <v>177.02063093696646</v>
      </c>
      <c r="I101">
        <f t="shared" si="24"/>
        <v>3842.7</v>
      </c>
      <c r="J101">
        <f t="shared" si="25"/>
        <v>3284.546221696452</v>
      </c>
      <c r="K101">
        <f t="shared" si="26"/>
        <v>558.15377830354839</v>
      </c>
      <c r="L101" s="12">
        <f t="shared" si="27"/>
        <v>30</v>
      </c>
      <c r="M101">
        <f t="shared" si="28"/>
        <v>40.516666666666666</v>
      </c>
      <c r="N101">
        <f t="shared" si="29"/>
        <v>34.615978968767784</v>
      </c>
      <c r="O101">
        <f t="shared" si="30"/>
        <v>5.9006876978988823</v>
      </c>
      <c r="P101">
        <f>INDEX(defra!A:D,MATCH(C101,defra!A:A,0),4)</f>
        <v>1215.4774629999999</v>
      </c>
      <c r="Q101">
        <f>INDEX(daera!$A:$AA,MATCH(A101,lookup!$N$1:$N$13,FALSE),MATCH(B101,daera!$1:$1,0))</f>
        <v>177.02063093696646</v>
      </c>
      <c r="R101" s="12">
        <f t="shared" si="32"/>
        <v>0</v>
      </c>
      <c r="S101" s="12">
        <f t="shared" si="20"/>
        <v>0</v>
      </c>
      <c r="T101" s="12">
        <f t="shared" si="21"/>
        <v>0</v>
      </c>
      <c r="U101" s="12">
        <f t="shared" si="22"/>
        <v>0</v>
      </c>
      <c r="V101" s="12">
        <f t="shared" si="23"/>
        <v>0</v>
      </c>
      <c r="W101" s="12">
        <f t="shared" si="33"/>
        <v>0</v>
      </c>
      <c r="X101">
        <v>0</v>
      </c>
      <c r="Y101" t="s">
        <v>586</v>
      </c>
    </row>
    <row r="102" spans="1:25">
      <c r="A102" s="13" t="str">
        <f t="shared" si="34"/>
        <v>M07</v>
      </c>
      <c r="B102" s="24">
        <f t="shared" si="35"/>
        <v>2002</v>
      </c>
      <c r="C102" s="24" t="s">
        <v>180</v>
      </c>
      <c r="D102" s="27">
        <f>SUMIFS(data_dd!D:D,data_dd!B:B,data_monthly!C102)</f>
        <v>0</v>
      </c>
      <c r="E102" s="27">
        <f>SUMIFS(data_dd!F:F,data_dd!B:B,data_monthly!C102)</f>
        <v>0</v>
      </c>
      <c r="F102" s="12">
        <v>1199.4000000000001</v>
      </c>
      <c r="G102">
        <v>1035.5018634478763</v>
      </c>
      <c r="H102" s="6">
        <f t="shared" si="31"/>
        <v>163.8981365521237</v>
      </c>
      <c r="I102">
        <f t="shared" si="24"/>
        <v>5042.1000000000004</v>
      </c>
      <c r="J102">
        <f t="shared" si="25"/>
        <v>4320.0480851443281</v>
      </c>
      <c r="K102">
        <f t="shared" si="26"/>
        <v>722.05191485567207</v>
      </c>
      <c r="L102" s="12">
        <f t="shared" si="27"/>
        <v>31</v>
      </c>
      <c r="M102">
        <f t="shared" si="28"/>
        <v>38.690322580645166</v>
      </c>
      <c r="N102">
        <f t="shared" si="29"/>
        <v>33.403285917673429</v>
      </c>
      <c r="O102">
        <f t="shared" si="30"/>
        <v>5.2870366629717322</v>
      </c>
      <c r="P102">
        <f>INDEX(defra!A:D,MATCH(C102,defra!A:A,0),4)</f>
        <v>1199.35617</v>
      </c>
      <c r="Q102">
        <f>INDEX(daera!$A:$AA,MATCH(A102,lookup!$N$1:$N$13,FALSE),MATCH(B102,daera!$1:$1,0))</f>
        <v>163.8981365521237</v>
      </c>
      <c r="R102" s="12">
        <f t="shared" si="32"/>
        <v>0</v>
      </c>
      <c r="S102" s="12">
        <f t="shared" si="20"/>
        <v>0</v>
      </c>
      <c r="T102" s="12">
        <f t="shared" si="21"/>
        <v>0</v>
      </c>
      <c r="U102" s="12">
        <f t="shared" si="22"/>
        <v>0</v>
      </c>
      <c r="V102" s="12">
        <f t="shared" si="23"/>
        <v>0</v>
      </c>
      <c r="W102" s="12">
        <f t="shared" si="33"/>
        <v>0</v>
      </c>
      <c r="X102">
        <v>0</v>
      </c>
      <c r="Y102" t="s">
        <v>586</v>
      </c>
    </row>
    <row r="103" spans="1:25">
      <c r="A103" s="13" t="str">
        <f t="shared" si="34"/>
        <v>M08</v>
      </c>
      <c r="B103" s="24">
        <f t="shared" si="35"/>
        <v>2002</v>
      </c>
      <c r="C103" s="24" t="s">
        <v>181</v>
      </c>
      <c r="D103" s="27">
        <f>SUMIFS(data_dd!D:D,data_dd!B:B,data_monthly!C103)</f>
        <v>0</v>
      </c>
      <c r="E103" s="27">
        <f>SUMIFS(data_dd!F:F,data_dd!B:B,data_monthly!C103)</f>
        <v>0</v>
      </c>
      <c r="F103" s="12">
        <v>1138.8</v>
      </c>
      <c r="G103">
        <v>995.84449827718959</v>
      </c>
      <c r="H103" s="6">
        <f t="shared" si="31"/>
        <v>142.95550172281034</v>
      </c>
      <c r="I103">
        <f t="shared" si="24"/>
        <v>6180.9000000000005</v>
      </c>
      <c r="J103">
        <f t="shared" si="25"/>
        <v>5315.8925834215179</v>
      </c>
      <c r="K103">
        <f t="shared" si="26"/>
        <v>865.00741657848243</v>
      </c>
      <c r="L103" s="12">
        <f t="shared" si="27"/>
        <v>31</v>
      </c>
      <c r="M103">
        <f t="shared" si="28"/>
        <v>36.735483870967741</v>
      </c>
      <c r="N103">
        <f t="shared" si="29"/>
        <v>32.124016073457732</v>
      </c>
      <c r="O103">
        <f t="shared" si="30"/>
        <v>4.6114677975100111</v>
      </c>
      <c r="P103">
        <f>INDEX(defra!A:D,MATCH(C103,defra!A:A,0),4)</f>
        <v>1138.7618950000003</v>
      </c>
      <c r="Q103">
        <f>INDEX(daera!$A:$AA,MATCH(A103,lookup!$N$1:$N$13,FALSE),MATCH(B103,daera!$1:$1,0))</f>
        <v>142.95550172281034</v>
      </c>
      <c r="R103" s="12">
        <f t="shared" si="32"/>
        <v>0</v>
      </c>
      <c r="S103" s="12">
        <f t="shared" si="20"/>
        <v>0</v>
      </c>
      <c r="T103" s="12">
        <f t="shared" si="21"/>
        <v>0</v>
      </c>
      <c r="U103" s="12">
        <f t="shared" si="22"/>
        <v>0</v>
      </c>
      <c r="V103" s="12">
        <f t="shared" si="23"/>
        <v>0</v>
      </c>
      <c r="W103" s="12">
        <f t="shared" si="33"/>
        <v>0</v>
      </c>
      <c r="X103">
        <v>0</v>
      </c>
      <c r="Y103" t="s">
        <v>586</v>
      </c>
    </row>
    <row r="104" spans="1:25">
      <c r="A104" s="13" t="str">
        <f t="shared" si="34"/>
        <v>M09</v>
      </c>
      <c r="B104" s="24">
        <f t="shared" si="35"/>
        <v>2002</v>
      </c>
      <c r="C104" s="24" t="s">
        <v>182</v>
      </c>
      <c r="D104" s="27">
        <f>SUMIFS(data_dd!D:D,data_dd!B:B,data_monthly!C104)</f>
        <v>0</v>
      </c>
      <c r="E104" s="27">
        <f>SUMIFS(data_dd!F:F,data_dd!B:B,data_monthly!C104)</f>
        <v>0</v>
      </c>
      <c r="F104" s="12">
        <v>1070.9000000000001</v>
      </c>
      <c r="G104">
        <v>945.20458024772927</v>
      </c>
      <c r="H104" s="6">
        <f t="shared" si="31"/>
        <v>125.69541975227084</v>
      </c>
      <c r="I104">
        <f t="shared" si="24"/>
        <v>7251.8000000000011</v>
      </c>
      <c r="J104">
        <f t="shared" si="25"/>
        <v>6261.0971636692475</v>
      </c>
      <c r="K104">
        <f t="shared" si="26"/>
        <v>990.70283633075326</v>
      </c>
      <c r="L104" s="12">
        <f t="shared" si="27"/>
        <v>30</v>
      </c>
      <c r="M104">
        <f t="shared" si="28"/>
        <v>35.696666666666673</v>
      </c>
      <c r="N104">
        <f t="shared" si="29"/>
        <v>31.506819341590976</v>
      </c>
      <c r="O104">
        <f t="shared" si="30"/>
        <v>4.1898473250756947</v>
      </c>
      <c r="P104">
        <f>INDEX(defra!A:D,MATCH(C104,defra!A:A,0),4)</f>
        <v>1070.859829</v>
      </c>
      <c r="Q104">
        <f>INDEX(daera!$A:$AA,MATCH(A104,lookup!$N$1:$N$13,FALSE),MATCH(B104,daera!$1:$1,0))</f>
        <v>125.69541975227084</v>
      </c>
      <c r="R104" s="12">
        <f t="shared" si="32"/>
        <v>0</v>
      </c>
      <c r="S104" s="12">
        <f t="shared" si="20"/>
        <v>0</v>
      </c>
      <c r="T104" s="12">
        <f t="shared" si="21"/>
        <v>0</v>
      </c>
      <c r="U104" s="12">
        <f t="shared" si="22"/>
        <v>0</v>
      </c>
      <c r="V104" s="12">
        <f t="shared" si="23"/>
        <v>0</v>
      </c>
      <c r="W104" s="12">
        <f t="shared" si="33"/>
        <v>0</v>
      </c>
      <c r="X104">
        <v>0</v>
      </c>
      <c r="Y104" t="s">
        <v>586</v>
      </c>
    </row>
    <row r="105" spans="1:25">
      <c r="A105" s="13" t="str">
        <f t="shared" si="34"/>
        <v>M10</v>
      </c>
      <c r="B105" s="24">
        <f t="shared" si="35"/>
        <v>2002</v>
      </c>
      <c r="C105" s="24" t="s">
        <v>183</v>
      </c>
      <c r="D105" s="27">
        <f>SUMIFS(data_dd!D:D,data_dd!B:B,data_monthly!C105)</f>
        <v>0</v>
      </c>
      <c r="E105" s="27">
        <f>SUMIFS(data_dd!F:F,data_dd!B:B,data_monthly!C105)</f>
        <v>0</v>
      </c>
      <c r="F105" s="12">
        <v>1076.4000000000001</v>
      </c>
      <c r="G105">
        <v>959.4124544568175</v>
      </c>
      <c r="H105" s="6">
        <f t="shared" si="31"/>
        <v>116.98754554318258</v>
      </c>
      <c r="I105">
        <f t="shared" si="24"/>
        <v>8328.2000000000007</v>
      </c>
      <c r="J105">
        <f t="shared" si="25"/>
        <v>7220.5096181260651</v>
      </c>
      <c r="K105">
        <f t="shared" si="26"/>
        <v>1107.6903818739358</v>
      </c>
      <c r="L105" s="12">
        <f t="shared" si="27"/>
        <v>31</v>
      </c>
      <c r="M105">
        <f t="shared" si="28"/>
        <v>34.722580645161294</v>
      </c>
      <c r="N105">
        <f t="shared" si="29"/>
        <v>30.948788853445727</v>
      </c>
      <c r="O105">
        <f t="shared" si="30"/>
        <v>3.773791791715567</v>
      </c>
      <c r="P105">
        <f>INDEX(defra!A:D,MATCH(C105,defra!A:A,0),4)</f>
        <v>1076.421169</v>
      </c>
      <c r="Q105">
        <f>INDEX(daera!$A:$AA,MATCH(A105,lookup!$N$1:$N$13,FALSE),MATCH(B105,daera!$1:$1,0))</f>
        <v>116.98754554318258</v>
      </c>
      <c r="R105" s="12">
        <f t="shared" si="32"/>
        <v>0</v>
      </c>
      <c r="S105" s="12">
        <f t="shared" si="20"/>
        <v>0</v>
      </c>
      <c r="T105" s="12">
        <f t="shared" si="21"/>
        <v>0</v>
      </c>
      <c r="U105" s="12">
        <f t="shared" si="22"/>
        <v>0</v>
      </c>
      <c r="V105" s="12">
        <f t="shared" si="23"/>
        <v>0</v>
      </c>
      <c r="W105" s="12">
        <f t="shared" si="33"/>
        <v>0</v>
      </c>
      <c r="X105">
        <v>0</v>
      </c>
      <c r="Y105" t="s">
        <v>586</v>
      </c>
    </row>
    <row r="106" spans="1:25">
      <c r="A106" s="13" t="str">
        <f t="shared" si="34"/>
        <v>M11</v>
      </c>
      <c r="B106" s="24">
        <f t="shared" si="35"/>
        <v>2002</v>
      </c>
      <c r="C106" s="24" t="s">
        <v>184</v>
      </c>
      <c r="D106" s="27">
        <f>SUMIFS(data_dd!D:D,data_dd!B:B,data_monthly!C106)</f>
        <v>0</v>
      </c>
      <c r="E106" s="27">
        <f>SUMIFS(data_dd!F:F,data_dd!B:B,data_monthly!C106)</f>
        <v>0</v>
      </c>
      <c r="F106" s="12">
        <v>1024.8</v>
      </c>
      <c r="G106">
        <v>918.0897655680327</v>
      </c>
      <c r="H106" s="6">
        <f t="shared" si="31"/>
        <v>106.71023443196722</v>
      </c>
      <c r="I106">
        <f t="shared" si="24"/>
        <v>9353</v>
      </c>
      <c r="J106">
        <f t="shared" si="25"/>
        <v>8138.5993836940979</v>
      </c>
      <c r="K106">
        <f t="shared" si="26"/>
        <v>1214.400616305903</v>
      </c>
      <c r="L106" s="12">
        <f t="shared" si="27"/>
        <v>30</v>
      </c>
      <c r="M106">
        <f t="shared" si="28"/>
        <v>34.159999999999997</v>
      </c>
      <c r="N106">
        <f t="shared" si="29"/>
        <v>30.602992185601089</v>
      </c>
      <c r="O106">
        <f t="shared" si="30"/>
        <v>3.5570078143989075</v>
      </c>
      <c r="P106">
        <f>INDEX(defra!A:D,MATCH(C106,defra!A:A,0),4)</f>
        <v>1024.815648</v>
      </c>
      <c r="Q106">
        <f>INDEX(daera!$A:$AA,MATCH(A106,lookup!$N$1:$N$13,FALSE),MATCH(B106,daera!$1:$1,0))</f>
        <v>106.71023443196722</v>
      </c>
      <c r="R106" s="12">
        <f t="shared" si="32"/>
        <v>0</v>
      </c>
      <c r="S106" s="12">
        <f t="shared" si="20"/>
        <v>0</v>
      </c>
      <c r="T106" s="12">
        <f t="shared" si="21"/>
        <v>0</v>
      </c>
      <c r="U106" s="12">
        <f t="shared" si="22"/>
        <v>0</v>
      </c>
      <c r="V106" s="12">
        <f t="shared" si="23"/>
        <v>0</v>
      </c>
      <c r="W106" s="12">
        <f t="shared" si="33"/>
        <v>0</v>
      </c>
      <c r="X106">
        <v>0</v>
      </c>
      <c r="Y106" t="s">
        <v>586</v>
      </c>
    </row>
    <row r="107" spans="1:25">
      <c r="A107" s="13" t="str">
        <f t="shared" si="34"/>
        <v>M12</v>
      </c>
      <c r="B107" s="24">
        <f t="shared" si="35"/>
        <v>2002</v>
      </c>
      <c r="C107" s="24" t="s">
        <v>185</v>
      </c>
      <c r="D107" s="27">
        <f>SUMIFS(data_dd!D:D,data_dd!B:B,data_monthly!C107)</f>
        <v>0</v>
      </c>
      <c r="E107" s="27">
        <f>SUMIFS(data_dd!F:F,data_dd!B:B,data_monthly!C107)</f>
        <v>0</v>
      </c>
      <c r="F107" s="12">
        <v>1105</v>
      </c>
      <c r="G107">
        <v>986.17451764346742</v>
      </c>
      <c r="H107" s="6">
        <f t="shared" si="31"/>
        <v>118.82548235653255</v>
      </c>
      <c r="I107">
        <f t="shared" si="24"/>
        <v>10458</v>
      </c>
      <c r="J107">
        <f t="shared" si="25"/>
        <v>9124.7739013375649</v>
      </c>
      <c r="K107">
        <f t="shared" si="26"/>
        <v>1333.2260986624356</v>
      </c>
      <c r="L107" s="12">
        <f t="shared" si="27"/>
        <v>31</v>
      </c>
      <c r="M107">
        <f t="shared" si="28"/>
        <v>35.645161290322584</v>
      </c>
      <c r="N107">
        <f t="shared" si="29"/>
        <v>31.812081214305401</v>
      </c>
      <c r="O107">
        <f t="shared" si="30"/>
        <v>3.833080076017179</v>
      </c>
      <c r="P107">
        <f>INDEX(defra!A:D,MATCH(C107,defra!A:A,0),4)</f>
        <v>1105.033788</v>
      </c>
      <c r="Q107">
        <f>INDEX(daera!$A:$AA,MATCH(A107,lookup!$N$1:$N$13,FALSE),MATCH(B107,daera!$1:$1,0))</f>
        <v>118.82548235653255</v>
      </c>
      <c r="R107" s="12">
        <f t="shared" si="32"/>
        <v>0</v>
      </c>
      <c r="S107" s="12">
        <f t="shared" si="20"/>
        <v>0</v>
      </c>
      <c r="T107" s="12">
        <f t="shared" si="21"/>
        <v>0</v>
      </c>
      <c r="U107" s="12">
        <f t="shared" si="22"/>
        <v>0</v>
      </c>
      <c r="V107" s="12">
        <f t="shared" si="23"/>
        <v>0</v>
      </c>
      <c r="W107" s="12">
        <f t="shared" si="33"/>
        <v>0</v>
      </c>
      <c r="X107">
        <v>0</v>
      </c>
      <c r="Y107" t="s">
        <v>586</v>
      </c>
    </row>
    <row r="108" spans="1:25">
      <c r="A108" s="13" t="str">
        <f t="shared" si="34"/>
        <v>M01</v>
      </c>
      <c r="B108" s="24">
        <f t="shared" si="35"/>
        <v>2003</v>
      </c>
      <c r="C108" s="24" t="s">
        <v>186</v>
      </c>
      <c r="D108" s="27">
        <f>SUMIFS(data_dd!D:D,data_dd!B:B,data_monthly!C108)</f>
        <v>0</v>
      </c>
      <c r="E108" s="27">
        <f>SUMIFS(data_dd!F:F,data_dd!B:B,data_monthly!C108)</f>
        <v>0</v>
      </c>
      <c r="F108" s="12">
        <v>1140.7</v>
      </c>
      <c r="G108">
        <v>1011.6395193051781</v>
      </c>
      <c r="H108" s="6">
        <f t="shared" si="31"/>
        <v>129.06048069482199</v>
      </c>
      <c r="I108">
        <f t="shared" si="24"/>
        <v>11598.7</v>
      </c>
      <c r="J108">
        <f t="shared" si="25"/>
        <v>10136.413420642742</v>
      </c>
      <c r="K108">
        <f t="shared" si="26"/>
        <v>1462.2865793572576</v>
      </c>
      <c r="L108" s="12">
        <f t="shared" si="27"/>
        <v>31</v>
      </c>
      <c r="M108">
        <f t="shared" si="28"/>
        <v>36.796774193548387</v>
      </c>
      <c r="N108">
        <f t="shared" si="29"/>
        <v>32.633532880812197</v>
      </c>
      <c r="O108">
        <f t="shared" si="30"/>
        <v>4.1632413127361936</v>
      </c>
      <c r="P108">
        <f>INDEX(defra!A:D,MATCH(C108,defra!A:A,0),4)</f>
        <v>1140.7060570000003</v>
      </c>
      <c r="Q108">
        <f>INDEX(daera!$A:$AA,MATCH(A108,lookup!$N$1:$N$13,FALSE),MATCH(B108,daera!$1:$1,0))</f>
        <v>129.06048069482199</v>
      </c>
      <c r="R108" s="12">
        <f t="shared" si="32"/>
        <v>0</v>
      </c>
      <c r="S108" s="12">
        <f t="shared" si="20"/>
        <v>0</v>
      </c>
      <c r="T108" s="12">
        <f t="shared" si="21"/>
        <v>0</v>
      </c>
      <c r="U108" s="12">
        <f t="shared" si="22"/>
        <v>0</v>
      </c>
      <c r="V108" s="12">
        <f t="shared" si="23"/>
        <v>0</v>
      </c>
      <c r="W108" s="12">
        <f t="shared" si="33"/>
        <v>0</v>
      </c>
      <c r="X108">
        <v>0</v>
      </c>
      <c r="Y108" t="s">
        <v>586</v>
      </c>
    </row>
    <row r="109" spans="1:25">
      <c r="A109" s="13" t="str">
        <f t="shared" si="34"/>
        <v>M02</v>
      </c>
      <c r="B109" s="24">
        <f t="shared" si="35"/>
        <v>2003</v>
      </c>
      <c r="C109" s="24" t="s">
        <v>187</v>
      </c>
      <c r="D109" s="27">
        <f>SUMIFS(data_dd!D:D,data_dd!B:B,data_monthly!C109)</f>
        <v>0</v>
      </c>
      <c r="E109" s="27">
        <f>SUMIFS(data_dd!F:F,data_dd!B:B,data_monthly!C109)</f>
        <v>0</v>
      </c>
      <c r="F109" s="12">
        <v>1049.4000000000001</v>
      </c>
      <c r="G109">
        <v>923.50689959626311</v>
      </c>
      <c r="H109" s="6">
        <f t="shared" si="31"/>
        <v>125.89310040373699</v>
      </c>
      <c r="I109">
        <f t="shared" si="24"/>
        <v>12648.1</v>
      </c>
      <c r="J109">
        <f t="shared" si="25"/>
        <v>11059.920320239005</v>
      </c>
      <c r="K109">
        <f t="shared" si="26"/>
        <v>1588.1796797609945</v>
      </c>
      <c r="L109" s="12">
        <f t="shared" si="27"/>
        <v>28</v>
      </c>
      <c r="M109">
        <f t="shared" si="28"/>
        <v>37.478571428571435</v>
      </c>
      <c r="N109">
        <f t="shared" si="29"/>
        <v>32.982389271295112</v>
      </c>
      <c r="O109">
        <f t="shared" si="30"/>
        <v>4.496182157276321</v>
      </c>
      <c r="P109">
        <f>INDEX(defra!A:D,MATCH(C109,defra!A:A,0),4)</f>
        <v>1049.4477509999999</v>
      </c>
      <c r="Q109">
        <f>INDEX(daera!$A:$AA,MATCH(A109,lookup!$N$1:$N$13,FALSE),MATCH(B109,daera!$1:$1,0))</f>
        <v>125.89310040373699</v>
      </c>
      <c r="R109" s="12">
        <f t="shared" si="32"/>
        <v>0</v>
      </c>
      <c r="S109" s="12">
        <f t="shared" si="20"/>
        <v>0</v>
      </c>
      <c r="T109" s="12">
        <f t="shared" si="21"/>
        <v>0</v>
      </c>
      <c r="U109" s="12">
        <f t="shared" si="22"/>
        <v>0</v>
      </c>
      <c r="V109" s="12">
        <f t="shared" si="23"/>
        <v>0</v>
      </c>
      <c r="W109" s="12">
        <f t="shared" si="33"/>
        <v>0</v>
      </c>
      <c r="X109">
        <v>0</v>
      </c>
      <c r="Y109" t="s">
        <v>586</v>
      </c>
    </row>
    <row r="110" spans="1:25">
      <c r="A110" s="13" t="str">
        <f t="shared" si="34"/>
        <v>M03</v>
      </c>
      <c r="B110" s="24">
        <f t="shared" si="35"/>
        <v>2003</v>
      </c>
      <c r="C110" s="24" t="s">
        <v>188</v>
      </c>
      <c r="D110" s="27">
        <f>SUMIFS(data_dd!D:D,data_dd!B:B,data_monthly!C110)</f>
        <v>0</v>
      </c>
      <c r="E110" s="27">
        <f>SUMIFS(data_dd!F:F,data_dd!B:B,data_monthly!C110)</f>
        <v>0</v>
      </c>
      <c r="F110" s="12">
        <v>1213.5</v>
      </c>
      <c r="G110">
        <v>1058.564259985616</v>
      </c>
      <c r="H110" s="6">
        <f t="shared" si="31"/>
        <v>154.93574001438401</v>
      </c>
      <c r="I110">
        <f t="shared" si="24"/>
        <v>13861.6</v>
      </c>
      <c r="J110">
        <f t="shared" si="25"/>
        <v>12118.484580224622</v>
      </c>
      <c r="K110">
        <f t="shared" si="26"/>
        <v>1743.1154197753785</v>
      </c>
      <c r="L110" s="12">
        <f t="shared" si="27"/>
        <v>31</v>
      </c>
      <c r="M110">
        <f t="shared" si="28"/>
        <v>39.145161290322584</v>
      </c>
      <c r="N110">
        <f t="shared" si="29"/>
        <v>34.147234193084387</v>
      </c>
      <c r="O110">
        <f t="shared" si="30"/>
        <v>4.9979270972381942</v>
      </c>
      <c r="P110">
        <f>INDEX(defra!A:D,MATCH(C110,defra!A:A,0),4)</f>
        <v>1213.5322689999998</v>
      </c>
      <c r="Q110">
        <f>INDEX(daera!$A:$AA,MATCH(A110,lookup!$N$1:$N$13,FALSE),MATCH(B110,daera!$1:$1,0))</f>
        <v>154.93574001438401</v>
      </c>
      <c r="R110" s="12">
        <f t="shared" si="32"/>
        <v>0</v>
      </c>
      <c r="S110" s="12">
        <f t="shared" si="20"/>
        <v>0</v>
      </c>
      <c r="T110" s="12">
        <f t="shared" si="21"/>
        <v>0</v>
      </c>
      <c r="U110" s="12">
        <f t="shared" si="22"/>
        <v>0</v>
      </c>
      <c r="V110" s="12">
        <f t="shared" si="23"/>
        <v>0</v>
      </c>
      <c r="W110" s="12">
        <f t="shared" si="33"/>
        <v>0</v>
      </c>
      <c r="X110">
        <v>0</v>
      </c>
      <c r="Y110" t="s">
        <v>586</v>
      </c>
    </row>
    <row r="111" spans="1:25">
      <c r="A111" s="13" t="str">
        <f t="shared" si="34"/>
        <v>M04</v>
      </c>
      <c r="B111" s="24">
        <f t="shared" si="35"/>
        <v>2003</v>
      </c>
      <c r="C111" s="24" t="s">
        <v>189</v>
      </c>
      <c r="D111" s="27">
        <f>SUMIFS(data_dd!D:D,data_dd!B:B,data_monthly!C111)</f>
        <v>0</v>
      </c>
      <c r="E111" s="27">
        <f>SUMIFS(data_dd!F:F,data_dd!B:B,data_monthly!C111)</f>
        <v>0</v>
      </c>
      <c r="F111" s="12">
        <v>1270.7</v>
      </c>
      <c r="G111">
        <v>1097.6671630857682</v>
      </c>
      <c r="H111" s="6">
        <f t="shared" si="31"/>
        <v>173.03283691423201</v>
      </c>
      <c r="I111">
        <f t="shared" si="24"/>
        <v>1270.7</v>
      </c>
      <c r="J111">
        <f t="shared" si="25"/>
        <v>1097.6671630857682</v>
      </c>
      <c r="K111">
        <f t="shared" si="26"/>
        <v>173.03283691423201</v>
      </c>
      <c r="L111" s="12">
        <f t="shared" si="27"/>
        <v>30</v>
      </c>
      <c r="M111">
        <f t="shared" si="28"/>
        <v>42.356666666666669</v>
      </c>
      <c r="N111">
        <f t="shared" si="29"/>
        <v>36.58890543619227</v>
      </c>
      <c r="O111">
        <f t="shared" si="30"/>
        <v>5.7677612304744006</v>
      </c>
      <c r="P111">
        <f>INDEX(defra!A:D,MATCH(C111,defra!A:A,0),4)</f>
        <v>1270.7326519999999</v>
      </c>
      <c r="Q111">
        <f>INDEX(daera!$A:$AA,MATCH(A111,lookup!$N$1:$N$13,FALSE),MATCH(B111,daera!$1:$1,0))</f>
        <v>173.03283691423201</v>
      </c>
      <c r="R111" s="12">
        <f t="shared" si="32"/>
        <v>0</v>
      </c>
      <c r="S111" s="12">
        <f t="shared" si="20"/>
        <v>0</v>
      </c>
      <c r="T111" s="12">
        <f t="shared" si="21"/>
        <v>0</v>
      </c>
      <c r="U111" s="12">
        <f t="shared" si="22"/>
        <v>0</v>
      </c>
      <c r="V111" s="12">
        <f t="shared" si="23"/>
        <v>0</v>
      </c>
      <c r="W111" s="12">
        <f t="shared" si="33"/>
        <v>0</v>
      </c>
      <c r="X111">
        <v>0</v>
      </c>
      <c r="Y111" t="s">
        <v>586</v>
      </c>
    </row>
    <row r="112" spans="1:25">
      <c r="A112" s="13" t="str">
        <f t="shared" si="34"/>
        <v>M05</v>
      </c>
      <c r="B112" s="24">
        <f t="shared" si="35"/>
        <v>2003</v>
      </c>
      <c r="C112" s="24" t="s">
        <v>190</v>
      </c>
      <c r="D112" s="27">
        <f>SUMIFS(data_dd!D:D,data_dd!B:B,data_monthly!C112)</f>
        <v>0</v>
      </c>
      <c r="E112" s="27">
        <f>SUMIFS(data_dd!F:F,data_dd!B:B,data_monthly!C112)</f>
        <v>0</v>
      </c>
      <c r="F112" s="12">
        <v>1366.5</v>
      </c>
      <c r="G112">
        <v>1171.0140142478419</v>
      </c>
      <c r="H112" s="6">
        <f t="shared" si="31"/>
        <v>195.485985752158</v>
      </c>
      <c r="I112">
        <f t="shared" si="24"/>
        <v>2637.2</v>
      </c>
      <c r="J112">
        <f t="shared" si="25"/>
        <v>2268.6811773336103</v>
      </c>
      <c r="K112">
        <f t="shared" si="26"/>
        <v>368.51882266639001</v>
      </c>
      <c r="L112" s="12">
        <f t="shared" si="27"/>
        <v>31</v>
      </c>
      <c r="M112">
        <f t="shared" si="28"/>
        <v>44.08064516129032</v>
      </c>
      <c r="N112">
        <f t="shared" si="29"/>
        <v>37.774645620898127</v>
      </c>
      <c r="O112">
        <f t="shared" si="30"/>
        <v>6.305999540392194</v>
      </c>
      <c r="P112">
        <f>INDEX(defra!A:D,MATCH(C112,defra!A:A,0),4)</f>
        <v>1366.5173130000003</v>
      </c>
      <c r="Q112">
        <f>INDEX(daera!$A:$AA,MATCH(A112,lookup!$N$1:$N$13,FALSE),MATCH(B112,daera!$1:$1,0))</f>
        <v>195.485985752158</v>
      </c>
      <c r="R112" s="12">
        <f t="shared" si="32"/>
        <v>0</v>
      </c>
      <c r="S112" s="12">
        <f t="shared" si="20"/>
        <v>0</v>
      </c>
      <c r="T112" s="12">
        <f t="shared" si="21"/>
        <v>0</v>
      </c>
      <c r="U112" s="12">
        <f t="shared" si="22"/>
        <v>0</v>
      </c>
      <c r="V112" s="12">
        <f t="shared" si="23"/>
        <v>0</v>
      </c>
      <c r="W112" s="12">
        <f t="shared" si="33"/>
        <v>0</v>
      </c>
      <c r="X112">
        <v>0</v>
      </c>
      <c r="Y112" t="s">
        <v>586</v>
      </c>
    </row>
    <row r="113" spans="1:25">
      <c r="A113" s="13" t="str">
        <f t="shared" si="34"/>
        <v>M06</v>
      </c>
      <c r="B113" s="24">
        <f t="shared" si="35"/>
        <v>2003</v>
      </c>
      <c r="C113" s="24" t="s">
        <v>191</v>
      </c>
      <c r="D113" s="27">
        <f>SUMIFS(data_dd!D:D,data_dd!B:B,data_monthly!C113)</f>
        <v>0</v>
      </c>
      <c r="E113" s="27">
        <f>SUMIFS(data_dd!F:F,data_dd!B:B,data_monthly!C113)</f>
        <v>0</v>
      </c>
      <c r="F113" s="12">
        <v>1266.2</v>
      </c>
      <c r="G113">
        <v>1087.4777462818251</v>
      </c>
      <c r="H113" s="6">
        <f t="shared" si="31"/>
        <v>178.72225371817501</v>
      </c>
      <c r="I113">
        <f t="shared" si="24"/>
        <v>3903.3999999999996</v>
      </c>
      <c r="J113">
        <f t="shared" si="25"/>
        <v>3356.1589236154355</v>
      </c>
      <c r="K113">
        <f t="shared" si="26"/>
        <v>547.24107638456508</v>
      </c>
      <c r="L113" s="12">
        <f t="shared" si="27"/>
        <v>30</v>
      </c>
      <c r="M113">
        <f t="shared" si="28"/>
        <v>42.206666666666671</v>
      </c>
      <c r="N113">
        <f t="shared" si="29"/>
        <v>36.249258209394171</v>
      </c>
      <c r="O113">
        <f t="shared" si="30"/>
        <v>5.9574084572725008</v>
      </c>
      <c r="P113">
        <f>INDEX(defra!A:D,MATCH(C113,defra!A:A,0),4)</f>
        <v>1266.2020640000001</v>
      </c>
      <c r="Q113">
        <f>INDEX(daera!$A:$AA,MATCH(A113,lookup!$N$1:$N$13,FALSE),MATCH(B113,daera!$1:$1,0))</f>
        <v>178.72225371817501</v>
      </c>
      <c r="R113" s="12">
        <f t="shared" si="32"/>
        <v>0</v>
      </c>
      <c r="S113" s="12">
        <f t="shared" si="20"/>
        <v>0</v>
      </c>
      <c r="T113" s="12">
        <f t="shared" si="21"/>
        <v>0</v>
      </c>
      <c r="U113" s="12">
        <f t="shared" si="22"/>
        <v>0</v>
      </c>
      <c r="V113" s="12">
        <f t="shared" si="23"/>
        <v>0</v>
      </c>
      <c r="W113" s="12">
        <f t="shared" si="33"/>
        <v>0</v>
      </c>
      <c r="X113">
        <v>0</v>
      </c>
      <c r="Y113" t="s">
        <v>586</v>
      </c>
    </row>
    <row r="114" spans="1:25">
      <c r="A114" s="13" t="str">
        <f t="shared" si="34"/>
        <v>M07</v>
      </c>
      <c r="B114" s="24">
        <f t="shared" si="35"/>
        <v>2003</v>
      </c>
      <c r="C114" s="24" t="s">
        <v>192</v>
      </c>
      <c r="D114" s="27">
        <f>SUMIFS(data_dd!D:D,data_dd!B:B,data_monthly!C114)</f>
        <v>0</v>
      </c>
      <c r="E114" s="27">
        <f>SUMIFS(data_dd!F:F,data_dd!B:B,data_monthly!C114)</f>
        <v>0</v>
      </c>
      <c r="F114" s="12">
        <v>1232.0999999999999</v>
      </c>
      <c r="G114">
        <v>1060.86491965697</v>
      </c>
      <c r="H114" s="6">
        <f t="shared" si="31"/>
        <v>171.23508034303001</v>
      </c>
      <c r="I114">
        <f t="shared" si="24"/>
        <v>5135.5</v>
      </c>
      <c r="J114">
        <f t="shared" si="25"/>
        <v>4417.0238432724054</v>
      </c>
      <c r="K114">
        <f t="shared" si="26"/>
        <v>718.47615672759503</v>
      </c>
      <c r="L114" s="12">
        <f t="shared" si="27"/>
        <v>31</v>
      </c>
      <c r="M114">
        <f t="shared" si="28"/>
        <v>39.745161290322578</v>
      </c>
      <c r="N114">
        <f t="shared" si="29"/>
        <v>34.221449021192576</v>
      </c>
      <c r="O114">
        <f t="shared" si="30"/>
        <v>5.5237122691299998</v>
      </c>
      <c r="P114">
        <f>INDEX(defra!A:D,MATCH(C114,defra!A:A,0),4)</f>
        <v>1232.14193</v>
      </c>
      <c r="Q114">
        <f>INDEX(daera!$A:$AA,MATCH(A114,lookup!$N$1:$N$13,FALSE),MATCH(B114,daera!$1:$1,0))</f>
        <v>171.23508034303001</v>
      </c>
      <c r="R114" s="12">
        <f t="shared" si="32"/>
        <v>0</v>
      </c>
      <c r="S114" s="12">
        <f t="shared" si="20"/>
        <v>0</v>
      </c>
      <c r="T114" s="12">
        <f t="shared" si="21"/>
        <v>0</v>
      </c>
      <c r="U114" s="12">
        <f t="shared" si="22"/>
        <v>0</v>
      </c>
      <c r="V114" s="12">
        <f t="shared" si="23"/>
        <v>0</v>
      </c>
      <c r="W114" s="12">
        <f t="shared" si="33"/>
        <v>0</v>
      </c>
      <c r="X114">
        <v>0</v>
      </c>
      <c r="Y114" t="s">
        <v>586</v>
      </c>
    </row>
    <row r="115" spans="1:25">
      <c r="A115" s="13" t="str">
        <f t="shared" si="34"/>
        <v>M08</v>
      </c>
      <c r="B115" s="24">
        <f t="shared" si="35"/>
        <v>2003</v>
      </c>
      <c r="C115" s="24" t="s">
        <v>193</v>
      </c>
      <c r="D115" s="27">
        <f>SUMIFS(data_dd!D:D,data_dd!B:B,data_monthly!C115)</f>
        <v>0</v>
      </c>
      <c r="E115" s="27">
        <f>SUMIFS(data_dd!F:F,data_dd!B:B,data_monthly!C115)</f>
        <v>0</v>
      </c>
      <c r="F115" s="12">
        <v>1180.5999999999999</v>
      </c>
      <c r="G115">
        <v>1027.954325933991</v>
      </c>
      <c r="H115" s="6">
        <f t="shared" si="31"/>
        <v>152.64567406600901</v>
      </c>
      <c r="I115">
        <f t="shared" si="24"/>
        <v>6316.1</v>
      </c>
      <c r="J115">
        <f t="shared" si="25"/>
        <v>5444.9781692063962</v>
      </c>
      <c r="K115">
        <f t="shared" si="26"/>
        <v>871.12183079360398</v>
      </c>
      <c r="L115" s="12">
        <f t="shared" si="27"/>
        <v>31</v>
      </c>
      <c r="M115">
        <f t="shared" si="28"/>
        <v>38.08387096774193</v>
      </c>
      <c r="N115">
        <f t="shared" si="29"/>
        <v>33.159816965612613</v>
      </c>
      <c r="O115">
        <f t="shared" si="30"/>
        <v>4.9240540021293224</v>
      </c>
      <c r="P115">
        <f>INDEX(defra!A:D,MATCH(C115,defra!A:A,0),4)</f>
        <v>1180.606949</v>
      </c>
      <c r="Q115">
        <f>INDEX(daera!$A:$AA,MATCH(A115,lookup!$N$1:$N$13,FALSE),MATCH(B115,daera!$1:$1,0))</f>
        <v>152.64567406600901</v>
      </c>
      <c r="R115" s="12">
        <f t="shared" si="32"/>
        <v>0</v>
      </c>
      <c r="S115" s="12">
        <f t="shared" si="20"/>
        <v>0</v>
      </c>
      <c r="T115" s="12">
        <f t="shared" si="21"/>
        <v>0</v>
      </c>
      <c r="U115" s="12">
        <f t="shared" si="22"/>
        <v>0</v>
      </c>
      <c r="V115" s="12">
        <f t="shared" si="23"/>
        <v>0</v>
      </c>
      <c r="W115" s="12">
        <f t="shared" si="33"/>
        <v>0</v>
      </c>
      <c r="X115">
        <v>0</v>
      </c>
      <c r="Y115" t="s">
        <v>586</v>
      </c>
    </row>
    <row r="116" spans="1:25">
      <c r="A116" s="13" t="str">
        <f t="shared" si="34"/>
        <v>M09</v>
      </c>
      <c r="B116" s="24">
        <f t="shared" si="35"/>
        <v>2003</v>
      </c>
      <c r="C116" s="24" t="s">
        <v>194</v>
      </c>
      <c r="D116" s="27">
        <f>SUMIFS(data_dd!D:D,data_dd!B:B,data_monthly!C116)</f>
        <v>0</v>
      </c>
      <c r="E116" s="27">
        <f>SUMIFS(data_dd!F:F,data_dd!B:B,data_monthly!C116)</f>
        <v>0</v>
      </c>
      <c r="F116" s="12">
        <v>1101.0999999999999</v>
      </c>
      <c r="G116">
        <v>968.63492811595393</v>
      </c>
      <c r="H116" s="6">
        <f t="shared" si="31"/>
        <v>132.46507188404601</v>
      </c>
      <c r="I116">
        <f t="shared" si="24"/>
        <v>7417.2000000000007</v>
      </c>
      <c r="J116">
        <f t="shared" si="25"/>
        <v>6413.6130973223499</v>
      </c>
      <c r="K116">
        <f t="shared" si="26"/>
        <v>1003.58690267765</v>
      </c>
      <c r="L116" s="12">
        <f t="shared" si="27"/>
        <v>30</v>
      </c>
      <c r="M116">
        <f t="shared" si="28"/>
        <v>36.703333333333333</v>
      </c>
      <c r="N116">
        <f t="shared" si="29"/>
        <v>32.287830937198464</v>
      </c>
      <c r="O116">
        <f t="shared" si="30"/>
        <v>4.4155023961348672</v>
      </c>
      <c r="P116">
        <f>INDEX(defra!A:D,MATCH(C116,defra!A:A,0),4)</f>
        <v>1101.1335799999999</v>
      </c>
      <c r="Q116">
        <f>INDEX(daera!$A:$AA,MATCH(A116,lookup!$N$1:$N$13,FALSE),MATCH(B116,daera!$1:$1,0))</f>
        <v>132.46507188404601</v>
      </c>
      <c r="R116" s="12">
        <f t="shared" si="32"/>
        <v>0</v>
      </c>
      <c r="S116" s="12">
        <f t="shared" si="20"/>
        <v>0</v>
      </c>
      <c r="T116" s="12">
        <f t="shared" si="21"/>
        <v>0</v>
      </c>
      <c r="U116" s="12">
        <f t="shared" si="22"/>
        <v>0</v>
      </c>
      <c r="V116" s="12">
        <f t="shared" si="23"/>
        <v>0</v>
      </c>
      <c r="W116" s="12">
        <f t="shared" si="33"/>
        <v>0</v>
      </c>
      <c r="X116">
        <v>0</v>
      </c>
      <c r="Y116" t="s">
        <v>586</v>
      </c>
    </row>
    <row r="117" spans="1:25">
      <c r="A117" s="13" t="str">
        <f t="shared" si="34"/>
        <v>M10</v>
      </c>
      <c r="B117" s="24">
        <f t="shared" si="35"/>
        <v>2003</v>
      </c>
      <c r="C117" s="24" t="s">
        <v>195</v>
      </c>
      <c r="D117" s="27">
        <f>SUMIFS(data_dd!D:D,data_dd!B:B,data_monthly!C117)</f>
        <v>0</v>
      </c>
      <c r="E117" s="27">
        <f>SUMIFS(data_dd!F:F,data_dd!B:B,data_monthly!C117)</f>
        <v>0</v>
      </c>
      <c r="F117" s="12">
        <v>1115.7</v>
      </c>
      <c r="G117">
        <v>989.46365372771106</v>
      </c>
      <c r="H117" s="6">
        <f t="shared" si="31"/>
        <v>126.236346272289</v>
      </c>
      <c r="I117">
        <f t="shared" si="24"/>
        <v>8532.9000000000015</v>
      </c>
      <c r="J117">
        <f t="shared" si="25"/>
        <v>7403.0767510500609</v>
      </c>
      <c r="K117">
        <f t="shared" si="26"/>
        <v>1129.8232489499389</v>
      </c>
      <c r="L117" s="12">
        <f t="shared" si="27"/>
        <v>31</v>
      </c>
      <c r="M117">
        <f t="shared" si="28"/>
        <v>35.990322580645163</v>
      </c>
      <c r="N117">
        <f t="shared" si="29"/>
        <v>31.918182378313261</v>
      </c>
      <c r="O117">
        <f t="shared" si="30"/>
        <v>4.0721402023319033</v>
      </c>
      <c r="P117">
        <f>INDEX(defra!A:D,MATCH(C117,defra!A:A,0),4)</f>
        <v>1115.7242920000001</v>
      </c>
      <c r="Q117">
        <f>INDEX(daera!$A:$AA,MATCH(A117,lookup!$N$1:$N$13,FALSE),MATCH(B117,daera!$1:$1,0))</f>
        <v>126.236346272289</v>
      </c>
      <c r="R117" s="12">
        <f t="shared" si="32"/>
        <v>0</v>
      </c>
      <c r="S117" s="12">
        <f t="shared" si="20"/>
        <v>0</v>
      </c>
      <c r="T117" s="12">
        <f t="shared" si="21"/>
        <v>0</v>
      </c>
      <c r="U117" s="12">
        <f t="shared" si="22"/>
        <v>0</v>
      </c>
      <c r="V117" s="12">
        <f t="shared" si="23"/>
        <v>0</v>
      </c>
      <c r="W117" s="12">
        <f t="shared" si="33"/>
        <v>0</v>
      </c>
      <c r="X117">
        <v>0</v>
      </c>
      <c r="Y117" t="s">
        <v>586</v>
      </c>
    </row>
    <row r="118" spans="1:25">
      <c r="A118" s="13" t="str">
        <f t="shared" si="34"/>
        <v>M11</v>
      </c>
      <c r="B118" s="24">
        <f t="shared" si="35"/>
        <v>2003</v>
      </c>
      <c r="C118" s="24" t="s">
        <v>196</v>
      </c>
      <c r="D118" s="27">
        <f>SUMIFS(data_dd!D:D,data_dd!B:B,data_monthly!C118)</f>
        <v>0</v>
      </c>
      <c r="E118" s="27">
        <f>SUMIFS(data_dd!F:F,data_dd!B:B,data_monthly!C118)</f>
        <v>0</v>
      </c>
      <c r="F118" s="12">
        <v>1071</v>
      </c>
      <c r="G118">
        <v>954.12113650497304</v>
      </c>
      <c r="H118" s="6">
        <f t="shared" si="31"/>
        <v>116.87886349502701</v>
      </c>
      <c r="I118">
        <f t="shared" si="24"/>
        <v>9603.9000000000015</v>
      </c>
      <c r="J118">
        <f t="shared" si="25"/>
        <v>8357.197887555034</v>
      </c>
      <c r="K118">
        <f t="shared" si="26"/>
        <v>1246.7021124449659</v>
      </c>
      <c r="L118" s="12">
        <f t="shared" si="27"/>
        <v>30</v>
      </c>
      <c r="M118">
        <f t="shared" si="28"/>
        <v>35.700000000000003</v>
      </c>
      <c r="N118">
        <f t="shared" si="29"/>
        <v>31.804037883499102</v>
      </c>
      <c r="O118">
        <f t="shared" si="30"/>
        <v>3.8959621165009</v>
      </c>
      <c r="P118">
        <f>INDEX(defra!A:D,MATCH(C118,defra!A:A,0),4)</f>
        <v>1071.029722</v>
      </c>
      <c r="Q118">
        <f>INDEX(daera!$A:$AA,MATCH(A118,lookup!$N$1:$N$13,FALSE),MATCH(B118,daera!$1:$1,0))</f>
        <v>116.87886349502701</v>
      </c>
      <c r="R118" s="12">
        <f t="shared" si="32"/>
        <v>0</v>
      </c>
      <c r="S118" s="12">
        <f t="shared" si="20"/>
        <v>0</v>
      </c>
      <c r="T118" s="12">
        <f t="shared" si="21"/>
        <v>0</v>
      </c>
      <c r="U118" s="12">
        <f t="shared" si="22"/>
        <v>0</v>
      </c>
      <c r="V118" s="12">
        <f t="shared" si="23"/>
        <v>0</v>
      </c>
      <c r="W118" s="12">
        <f t="shared" si="33"/>
        <v>0</v>
      </c>
      <c r="X118">
        <v>0</v>
      </c>
      <c r="Y118" t="s">
        <v>586</v>
      </c>
    </row>
    <row r="119" spans="1:25">
      <c r="A119" s="13" t="str">
        <f t="shared" si="34"/>
        <v>M12</v>
      </c>
      <c r="B119" s="24">
        <f t="shared" si="35"/>
        <v>2003</v>
      </c>
      <c r="C119" s="24" t="s">
        <v>197</v>
      </c>
      <c r="D119" s="27">
        <f>SUMIFS(data_dd!D:D,data_dd!B:B,data_monthly!C119)</f>
        <v>0</v>
      </c>
      <c r="E119" s="27">
        <f>SUMIFS(data_dd!F:F,data_dd!B:B,data_monthly!C119)</f>
        <v>0</v>
      </c>
      <c r="F119" s="12">
        <v>1126.9000000000001</v>
      </c>
      <c r="G119">
        <v>1002.4763475579091</v>
      </c>
      <c r="H119" s="6">
        <f t="shared" si="31"/>
        <v>124.423652442091</v>
      </c>
      <c r="I119">
        <f t="shared" si="24"/>
        <v>10730.800000000001</v>
      </c>
      <c r="J119">
        <f t="shared" si="25"/>
        <v>9359.6742351129433</v>
      </c>
      <c r="K119">
        <f t="shared" si="26"/>
        <v>1371.1257648870569</v>
      </c>
      <c r="L119" s="12">
        <f t="shared" si="27"/>
        <v>31</v>
      </c>
      <c r="M119">
        <f t="shared" si="28"/>
        <v>36.351612903225806</v>
      </c>
      <c r="N119">
        <f t="shared" si="29"/>
        <v>32.33794669541642</v>
      </c>
      <c r="O119">
        <f t="shared" si="30"/>
        <v>4.0136662078093872</v>
      </c>
      <c r="P119">
        <f>INDEX(defra!A:D,MATCH(C119,defra!A:A,0),4)</f>
        <v>1126.864374</v>
      </c>
      <c r="Q119">
        <f>INDEX(daera!$A:$AA,MATCH(A119,lookup!$N$1:$N$13,FALSE),MATCH(B119,daera!$1:$1,0))</f>
        <v>124.423652442091</v>
      </c>
      <c r="R119" s="12">
        <f t="shared" si="32"/>
        <v>0</v>
      </c>
      <c r="S119" s="12">
        <f t="shared" si="20"/>
        <v>0</v>
      </c>
      <c r="T119" s="12">
        <f t="shared" si="21"/>
        <v>0</v>
      </c>
      <c r="U119" s="12">
        <f t="shared" si="22"/>
        <v>0</v>
      </c>
      <c r="V119" s="12">
        <f t="shared" si="23"/>
        <v>0</v>
      </c>
      <c r="W119" s="12">
        <f t="shared" si="33"/>
        <v>0</v>
      </c>
      <c r="X119">
        <v>0</v>
      </c>
      <c r="Y119" t="s">
        <v>586</v>
      </c>
    </row>
    <row r="120" spans="1:25">
      <c r="A120" s="13" t="str">
        <f t="shared" si="34"/>
        <v>M01</v>
      </c>
      <c r="B120" s="24">
        <f t="shared" si="35"/>
        <v>2004</v>
      </c>
      <c r="C120" s="24" t="s">
        <v>198</v>
      </c>
      <c r="D120" s="27">
        <f>SUMIFS(data_dd!D:D,data_dd!B:B,data_monthly!C120)</f>
        <v>0</v>
      </c>
      <c r="E120" s="27">
        <f>SUMIFS(data_dd!F:F,data_dd!B:B,data_monthly!C120)</f>
        <v>0</v>
      </c>
      <c r="F120" s="12">
        <v>1127.0999999999999</v>
      </c>
      <c r="G120">
        <v>997.87607705799394</v>
      </c>
      <c r="H120" s="6">
        <f t="shared" si="31"/>
        <v>129.223922942006</v>
      </c>
      <c r="I120">
        <f t="shared" si="24"/>
        <v>11857.900000000001</v>
      </c>
      <c r="J120">
        <f t="shared" si="25"/>
        <v>10357.550312170937</v>
      </c>
      <c r="K120">
        <f t="shared" si="26"/>
        <v>1500.349687829063</v>
      </c>
      <c r="L120" s="12">
        <f t="shared" si="27"/>
        <v>31</v>
      </c>
      <c r="M120">
        <f t="shared" si="28"/>
        <v>36.358064516129026</v>
      </c>
      <c r="N120">
        <f t="shared" si="29"/>
        <v>32.189550872838517</v>
      </c>
      <c r="O120">
        <f t="shared" si="30"/>
        <v>4.1685136432905159</v>
      </c>
      <c r="P120">
        <f>INDEX(defra!A:D,MATCH(C120,defra!A:A,0),4)</f>
        <v>1127.1182249999997</v>
      </c>
      <c r="Q120">
        <f>INDEX(daera!$A:$AA,MATCH(A120,lookup!$N$1:$N$13,FALSE),MATCH(B120,daera!$1:$1,0))</f>
        <v>129.223922942006</v>
      </c>
      <c r="R120" s="12">
        <f t="shared" si="32"/>
        <v>0</v>
      </c>
      <c r="S120" s="12">
        <f t="shared" si="20"/>
        <v>0</v>
      </c>
      <c r="T120" s="12">
        <f t="shared" si="21"/>
        <v>0</v>
      </c>
      <c r="U120" s="12">
        <f t="shared" si="22"/>
        <v>0</v>
      </c>
      <c r="V120" s="12">
        <f t="shared" si="23"/>
        <v>0</v>
      </c>
      <c r="W120" s="12">
        <f t="shared" si="33"/>
        <v>0</v>
      </c>
      <c r="X120">
        <v>0</v>
      </c>
      <c r="Y120" t="s">
        <v>586</v>
      </c>
    </row>
    <row r="121" spans="1:25">
      <c r="A121" s="13" t="str">
        <f t="shared" si="34"/>
        <v>M02</v>
      </c>
      <c r="B121" s="24">
        <f t="shared" si="35"/>
        <v>2004</v>
      </c>
      <c r="C121" s="24" t="s">
        <v>199</v>
      </c>
      <c r="D121" s="27">
        <f>SUMIFS(data_dd!D:D,data_dd!B:B,data_monthly!C121)</f>
        <v>0</v>
      </c>
      <c r="E121" s="27">
        <f>SUMIFS(data_dd!F:F,data_dd!B:B,data_monthly!C121)</f>
        <v>0</v>
      </c>
      <c r="F121" s="12">
        <v>1053.5</v>
      </c>
      <c r="G121">
        <v>925.64828792978005</v>
      </c>
      <c r="H121" s="6">
        <f t="shared" si="31"/>
        <v>127.85171207022</v>
      </c>
      <c r="I121">
        <f t="shared" si="24"/>
        <v>12911.400000000001</v>
      </c>
      <c r="J121">
        <f t="shared" si="25"/>
        <v>11283.198600100717</v>
      </c>
      <c r="K121">
        <f t="shared" si="26"/>
        <v>1628.2013998992829</v>
      </c>
      <c r="L121" s="12">
        <f t="shared" si="27"/>
        <v>29</v>
      </c>
      <c r="M121">
        <f t="shared" si="28"/>
        <v>36.327586206896555</v>
      </c>
      <c r="N121">
        <f t="shared" si="29"/>
        <v>31.918906480337242</v>
      </c>
      <c r="O121">
        <f t="shared" si="30"/>
        <v>4.4086797265593107</v>
      </c>
      <c r="P121">
        <f>INDEX(defra!A:D,MATCH(C121,defra!A:A,0),4)</f>
        <v>1053.507443</v>
      </c>
      <c r="Q121">
        <f>INDEX(daera!$A:$AA,MATCH(A121,lookup!$N$1:$N$13,FALSE),MATCH(B121,daera!$1:$1,0))</f>
        <v>127.85171207022</v>
      </c>
      <c r="R121" s="12">
        <f t="shared" si="32"/>
        <v>0</v>
      </c>
      <c r="S121" s="12">
        <f t="shared" si="20"/>
        <v>0</v>
      </c>
      <c r="T121" s="12">
        <f t="shared" si="21"/>
        <v>0</v>
      </c>
      <c r="U121" s="12">
        <f t="shared" si="22"/>
        <v>0</v>
      </c>
      <c r="V121" s="12">
        <f t="shared" si="23"/>
        <v>0</v>
      </c>
      <c r="W121" s="12">
        <f t="shared" si="33"/>
        <v>0</v>
      </c>
      <c r="X121">
        <v>0</v>
      </c>
      <c r="Y121" t="s">
        <v>586</v>
      </c>
    </row>
    <row r="122" spans="1:25">
      <c r="A122" s="13" t="str">
        <f t="shared" si="34"/>
        <v>M03</v>
      </c>
      <c r="B122" s="24">
        <f t="shared" si="35"/>
        <v>2004</v>
      </c>
      <c r="C122" s="24" t="s">
        <v>200</v>
      </c>
      <c r="D122" s="27">
        <f>SUMIFS(data_dd!D:D,data_dd!B:B,data_monthly!C122)</f>
        <v>0</v>
      </c>
      <c r="E122" s="27">
        <f>SUMIFS(data_dd!F:F,data_dd!B:B,data_monthly!C122)</f>
        <v>0</v>
      </c>
      <c r="F122" s="12">
        <v>1151.8</v>
      </c>
      <c r="G122">
        <v>1004.801884688167</v>
      </c>
      <c r="H122" s="6">
        <f t="shared" si="31"/>
        <v>146.998115311833</v>
      </c>
      <c r="I122">
        <f t="shared" si="24"/>
        <v>14063.2</v>
      </c>
      <c r="J122">
        <f t="shared" si="25"/>
        <v>12288.000484788885</v>
      </c>
      <c r="K122">
        <f t="shared" si="26"/>
        <v>1775.199515211116</v>
      </c>
      <c r="L122" s="12">
        <f t="shared" si="27"/>
        <v>31</v>
      </c>
      <c r="M122">
        <f t="shared" si="28"/>
        <v>37.154838709677421</v>
      </c>
      <c r="N122">
        <f t="shared" si="29"/>
        <v>32.412964022198935</v>
      </c>
      <c r="O122">
        <f t="shared" si="30"/>
        <v>4.7418746874784841</v>
      </c>
      <c r="P122">
        <f>INDEX(defra!A:D,MATCH(C122,defra!A:A,0),4)</f>
        <v>1151.7520890000001</v>
      </c>
      <c r="Q122">
        <f>INDEX(daera!$A:$AA,MATCH(A122,lookup!$N$1:$N$13,FALSE),MATCH(B122,daera!$1:$1,0))</f>
        <v>146.998115311833</v>
      </c>
      <c r="R122" s="12">
        <f t="shared" si="32"/>
        <v>0</v>
      </c>
      <c r="S122" s="12">
        <f t="shared" si="20"/>
        <v>0</v>
      </c>
      <c r="T122" s="12">
        <f t="shared" si="21"/>
        <v>0</v>
      </c>
      <c r="U122" s="12">
        <f t="shared" si="22"/>
        <v>0</v>
      </c>
      <c r="V122" s="12">
        <f t="shared" si="23"/>
        <v>0</v>
      </c>
      <c r="W122" s="12">
        <f t="shared" si="33"/>
        <v>0</v>
      </c>
      <c r="X122">
        <v>0</v>
      </c>
      <c r="Y122" t="s">
        <v>586</v>
      </c>
    </row>
    <row r="123" spans="1:25">
      <c r="A123" s="13" t="str">
        <f t="shared" si="34"/>
        <v>M04</v>
      </c>
      <c r="B123" s="24">
        <f t="shared" si="35"/>
        <v>2004</v>
      </c>
      <c r="C123" s="24" t="s">
        <v>201</v>
      </c>
      <c r="D123" s="27">
        <f>SUMIFS(data_dd!D:D,data_dd!B:B,data_monthly!C123)</f>
        <v>0</v>
      </c>
      <c r="E123" s="27">
        <f>SUMIFS(data_dd!F:F,data_dd!B:B,data_monthly!C123)</f>
        <v>0</v>
      </c>
      <c r="F123" s="12">
        <v>1209</v>
      </c>
      <c r="G123">
        <v>1043.911378538078</v>
      </c>
      <c r="H123" s="6">
        <f t="shared" si="31"/>
        <v>165.088621461922</v>
      </c>
      <c r="I123">
        <f t="shared" si="24"/>
        <v>1209</v>
      </c>
      <c r="J123">
        <f t="shared" si="25"/>
        <v>1043.911378538078</v>
      </c>
      <c r="K123">
        <f t="shared" si="26"/>
        <v>165.088621461922</v>
      </c>
      <c r="L123" s="12">
        <f t="shared" si="27"/>
        <v>30</v>
      </c>
      <c r="M123">
        <f t="shared" si="28"/>
        <v>40.299999999999997</v>
      </c>
      <c r="N123">
        <f t="shared" si="29"/>
        <v>34.797045951269268</v>
      </c>
      <c r="O123">
        <f t="shared" si="30"/>
        <v>5.5029540487307331</v>
      </c>
      <c r="P123">
        <f>INDEX(defra!A:D,MATCH(C123,defra!A:A,0),4)</f>
        <v>1209.0027660000003</v>
      </c>
      <c r="Q123">
        <f>INDEX(daera!$A:$AA,MATCH(A123,lookup!$N$1:$N$13,FALSE),MATCH(B123,daera!$1:$1,0))</f>
        <v>165.088621461922</v>
      </c>
      <c r="R123" s="12">
        <f t="shared" si="32"/>
        <v>0</v>
      </c>
      <c r="S123" s="12">
        <f t="shared" si="20"/>
        <v>0</v>
      </c>
      <c r="T123" s="12">
        <f t="shared" si="21"/>
        <v>0</v>
      </c>
      <c r="U123" s="12">
        <f t="shared" si="22"/>
        <v>0</v>
      </c>
      <c r="V123" s="12">
        <f t="shared" si="23"/>
        <v>0</v>
      </c>
      <c r="W123" s="12">
        <f t="shared" si="33"/>
        <v>0</v>
      </c>
      <c r="X123">
        <v>0</v>
      </c>
      <c r="Y123" t="s">
        <v>586</v>
      </c>
    </row>
    <row r="124" spans="1:25">
      <c r="A124" s="13" t="str">
        <f t="shared" si="34"/>
        <v>M05</v>
      </c>
      <c r="B124" s="24">
        <f t="shared" si="35"/>
        <v>2004</v>
      </c>
      <c r="C124" s="24" t="s">
        <v>202</v>
      </c>
      <c r="D124" s="27">
        <f>SUMIFS(data_dd!D:D,data_dd!B:B,data_monthly!C124)</f>
        <v>0</v>
      </c>
      <c r="E124" s="27">
        <f>SUMIFS(data_dd!F:F,data_dd!B:B,data_monthly!C124)</f>
        <v>0</v>
      </c>
      <c r="F124" s="12">
        <v>1305.5</v>
      </c>
      <c r="G124">
        <v>1114.3723929514131</v>
      </c>
      <c r="H124" s="6">
        <f t="shared" si="31"/>
        <v>191.12760704858701</v>
      </c>
      <c r="I124">
        <f t="shared" si="24"/>
        <v>2514.5</v>
      </c>
      <c r="J124">
        <f t="shared" si="25"/>
        <v>2158.2837714894913</v>
      </c>
      <c r="K124">
        <f t="shared" si="26"/>
        <v>356.21622851050904</v>
      </c>
      <c r="L124" s="12">
        <f t="shared" si="27"/>
        <v>31</v>
      </c>
      <c r="M124">
        <f t="shared" si="28"/>
        <v>42.112903225806448</v>
      </c>
      <c r="N124">
        <f t="shared" si="29"/>
        <v>35.947496546819778</v>
      </c>
      <c r="O124">
        <f t="shared" si="30"/>
        <v>6.1654066789866775</v>
      </c>
      <c r="P124">
        <f>INDEX(defra!A:D,MATCH(C124,defra!A:A,0),4)</f>
        <v>1305.534474</v>
      </c>
      <c r="Q124">
        <f>INDEX(daera!$A:$AA,MATCH(A124,lookup!$N$1:$N$13,FALSE),MATCH(B124,daera!$1:$1,0))</f>
        <v>191.12760704858701</v>
      </c>
      <c r="R124" s="12">
        <f t="shared" si="32"/>
        <v>0</v>
      </c>
      <c r="S124" s="12">
        <f t="shared" si="20"/>
        <v>0</v>
      </c>
      <c r="T124" s="12">
        <f t="shared" si="21"/>
        <v>0</v>
      </c>
      <c r="U124" s="12">
        <f t="shared" si="22"/>
        <v>0</v>
      </c>
      <c r="V124" s="12">
        <f t="shared" si="23"/>
        <v>0</v>
      </c>
      <c r="W124" s="12">
        <f t="shared" si="33"/>
        <v>0</v>
      </c>
      <c r="X124">
        <v>0</v>
      </c>
      <c r="Y124" t="s">
        <v>586</v>
      </c>
    </row>
    <row r="125" spans="1:25">
      <c r="A125" s="13" t="str">
        <f t="shared" si="34"/>
        <v>M06</v>
      </c>
      <c r="B125" s="24">
        <f t="shared" si="35"/>
        <v>2004</v>
      </c>
      <c r="C125" s="24" t="s">
        <v>203</v>
      </c>
      <c r="D125" s="27">
        <f>SUMIFS(data_dd!D:D,data_dd!B:B,data_monthly!C125)</f>
        <v>0</v>
      </c>
      <c r="E125" s="27">
        <f>SUMIFS(data_dd!F:F,data_dd!B:B,data_monthly!C125)</f>
        <v>0</v>
      </c>
      <c r="F125" s="12">
        <v>1207.7</v>
      </c>
      <c r="G125">
        <v>1028.680623553837</v>
      </c>
      <c r="H125" s="6">
        <f t="shared" si="31"/>
        <v>179.01937644616299</v>
      </c>
      <c r="I125">
        <f t="shared" si="24"/>
        <v>3722.2</v>
      </c>
      <c r="J125">
        <f t="shared" si="25"/>
        <v>3186.9643950433283</v>
      </c>
      <c r="K125">
        <f t="shared" si="26"/>
        <v>535.23560495667198</v>
      </c>
      <c r="L125" s="12">
        <f t="shared" si="27"/>
        <v>30</v>
      </c>
      <c r="M125">
        <f t="shared" si="28"/>
        <v>40.256666666666668</v>
      </c>
      <c r="N125">
        <f t="shared" si="29"/>
        <v>34.289354118461233</v>
      </c>
      <c r="O125">
        <f t="shared" si="30"/>
        <v>5.9673125482054328</v>
      </c>
      <c r="P125">
        <f>INDEX(defra!A:D,MATCH(C125,defra!A:A,0),4)</f>
        <v>1207.7152830000002</v>
      </c>
      <c r="Q125">
        <f>INDEX(daera!$A:$AA,MATCH(A125,lookup!$N$1:$N$13,FALSE),MATCH(B125,daera!$1:$1,0))</f>
        <v>179.01937644616299</v>
      </c>
      <c r="R125" s="12">
        <f t="shared" si="32"/>
        <v>0</v>
      </c>
      <c r="S125" s="12">
        <f t="shared" si="20"/>
        <v>0</v>
      </c>
      <c r="T125" s="12">
        <f t="shared" si="21"/>
        <v>0</v>
      </c>
      <c r="U125" s="12">
        <f t="shared" si="22"/>
        <v>0</v>
      </c>
      <c r="V125" s="12">
        <f t="shared" si="23"/>
        <v>0</v>
      </c>
      <c r="W125" s="12">
        <f t="shared" si="33"/>
        <v>0</v>
      </c>
      <c r="X125">
        <v>0</v>
      </c>
      <c r="Y125" t="s">
        <v>586</v>
      </c>
    </row>
    <row r="126" spans="1:25">
      <c r="A126" s="13" t="str">
        <f t="shared" si="34"/>
        <v>M07</v>
      </c>
      <c r="B126" s="24">
        <f t="shared" si="35"/>
        <v>2004</v>
      </c>
      <c r="C126" s="24" t="s">
        <v>204</v>
      </c>
      <c r="D126" s="27">
        <f>SUMIFS(data_dd!D:D,data_dd!B:B,data_monthly!C126)</f>
        <v>0</v>
      </c>
      <c r="E126" s="27">
        <f>SUMIFS(data_dd!F:F,data_dd!B:B,data_monthly!C126)</f>
        <v>0</v>
      </c>
      <c r="F126" s="12">
        <v>1202.5999999999999</v>
      </c>
      <c r="G126">
        <v>1028.1742180105698</v>
      </c>
      <c r="H126" s="6">
        <f t="shared" si="31"/>
        <v>174.42578198942999</v>
      </c>
      <c r="I126">
        <f t="shared" si="24"/>
        <v>4924.7999999999993</v>
      </c>
      <c r="J126">
        <f t="shared" si="25"/>
        <v>4215.1386130538976</v>
      </c>
      <c r="K126">
        <f t="shared" si="26"/>
        <v>709.66138694610197</v>
      </c>
      <c r="L126" s="12">
        <f t="shared" si="27"/>
        <v>31</v>
      </c>
      <c r="M126">
        <f t="shared" si="28"/>
        <v>38.79354838709677</v>
      </c>
      <c r="N126">
        <f t="shared" si="29"/>
        <v>33.16691025840548</v>
      </c>
      <c r="O126">
        <f t="shared" si="30"/>
        <v>5.6266381286912903</v>
      </c>
      <c r="P126">
        <f>INDEX(defra!A:D,MATCH(C126,defra!A:A,0),4)</f>
        <v>1202.57906</v>
      </c>
      <c r="Q126">
        <f>INDEX(daera!$A:$AA,MATCH(A126,lookup!$N$1:$N$13,FALSE),MATCH(B126,daera!$1:$1,0))</f>
        <v>174.42578198942999</v>
      </c>
      <c r="R126" s="12">
        <f t="shared" si="32"/>
        <v>0</v>
      </c>
      <c r="S126" s="12">
        <f t="shared" si="20"/>
        <v>0</v>
      </c>
      <c r="T126" s="12">
        <f t="shared" si="21"/>
        <v>0</v>
      </c>
      <c r="U126" s="12">
        <f t="shared" si="22"/>
        <v>0</v>
      </c>
      <c r="V126" s="12">
        <f t="shared" si="23"/>
        <v>0</v>
      </c>
      <c r="W126" s="12">
        <f t="shared" si="33"/>
        <v>0</v>
      </c>
      <c r="X126">
        <v>0</v>
      </c>
      <c r="Y126" t="s">
        <v>586</v>
      </c>
    </row>
    <row r="127" spans="1:25">
      <c r="A127" s="13" t="str">
        <f t="shared" si="34"/>
        <v>M08</v>
      </c>
      <c r="B127" s="24">
        <f t="shared" si="35"/>
        <v>2004</v>
      </c>
      <c r="C127" s="24" t="s">
        <v>205</v>
      </c>
      <c r="D127" s="27">
        <f>SUMIFS(data_dd!D:D,data_dd!B:B,data_monthly!C127)</f>
        <v>0</v>
      </c>
      <c r="E127" s="27">
        <f>SUMIFS(data_dd!F:F,data_dd!B:B,data_monthly!C127)</f>
        <v>0</v>
      </c>
      <c r="F127" s="12">
        <v>1142.8</v>
      </c>
      <c r="G127">
        <v>989.39302241071994</v>
      </c>
      <c r="H127" s="6">
        <f t="shared" si="31"/>
        <v>153.40697758927999</v>
      </c>
      <c r="I127">
        <f t="shared" si="24"/>
        <v>6067.5999999999995</v>
      </c>
      <c r="J127">
        <f t="shared" si="25"/>
        <v>5204.5316354646175</v>
      </c>
      <c r="K127">
        <f t="shared" si="26"/>
        <v>863.06836453538199</v>
      </c>
      <c r="L127" s="12">
        <f t="shared" si="27"/>
        <v>31</v>
      </c>
      <c r="M127">
        <f t="shared" si="28"/>
        <v>36.864516129032253</v>
      </c>
      <c r="N127">
        <f t="shared" si="29"/>
        <v>31.9159039487329</v>
      </c>
      <c r="O127">
        <f t="shared" si="30"/>
        <v>4.9486121802993548</v>
      </c>
      <c r="P127">
        <f>INDEX(defra!A:D,MATCH(C127,defra!A:A,0),4)</f>
        <v>1142.7704199999998</v>
      </c>
      <c r="Q127">
        <f>INDEX(daera!$A:$AA,MATCH(A127,lookup!$N$1:$N$13,FALSE),MATCH(B127,daera!$1:$1,0))</f>
        <v>153.40697758927999</v>
      </c>
      <c r="R127" s="12">
        <f t="shared" si="32"/>
        <v>0</v>
      </c>
      <c r="S127" s="12">
        <f t="shared" si="20"/>
        <v>0</v>
      </c>
      <c r="T127" s="12">
        <f t="shared" si="21"/>
        <v>0</v>
      </c>
      <c r="U127" s="12">
        <f t="shared" si="22"/>
        <v>0</v>
      </c>
      <c r="V127" s="12">
        <f t="shared" si="23"/>
        <v>0</v>
      </c>
      <c r="W127" s="12">
        <f t="shared" si="33"/>
        <v>0</v>
      </c>
      <c r="X127">
        <v>0</v>
      </c>
      <c r="Y127" t="s">
        <v>586</v>
      </c>
    </row>
    <row r="128" spans="1:25">
      <c r="A128" s="13" t="str">
        <f t="shared" si="34"/>
        <v>M09</v>
      </c>
      <c r="B128" s="24">
        <f t="shared" si="35"/>
        <v>2004</v>
      </c>
      <c r="C128" s="24" t="s">
        <v>206</v>
      </c>
      <c r="D128" s="27">
        <f>SUMIFS(data_dd!D:D,data_dd!B:B,data_monthly!C128)</f>
        <v>0</v>
      </c>
      <c r="E128" s="27">
        <f>SUMIFS(data_dd!F:F,data_dd!B:B,data_monthly!C128)</f>
        <v>0</v>
      </c>
      <c r="F128" s="12">
        <v>1074</v>
      </c>
      <c r="G128">
        <v>944.71803564329798</v>
      </c>
      <c r="H128" s="6">
        <f t="shared" si="31"/>
        <v>129.28196435670199</v>
      </c>
      <c r="I128">
        <f t="shared" si="24"/>
        <v>7141.5999999999995</v>
      </c>
      <c r="J128">
        <f t="shared" si="25"/>
        <v>6149.2496711079157</v>
      </c>
      <c r="K128">
        <f t="shared" si="26"/>
        <v>992.35032889208401</v>
      </c>
      <c r="L128" s="12">
        <f t="shared" si="27"/>
        <v>30</v>
      </c>
      <c r="M128">
        <f t="shared" si="28"/>
        <v>35.799999999999997</v>
      </c>
      <c r="N128">
        <f t="shared" si="29"/>
        <v>31.490601188109931</v>
      </c>
      <c r="O128">
        <f t="shared" si="30"/>
        <v>4.3093988118900661</v>
      </c>
      <c r="P128">
        <f>INDEX(defra!A:D,MATCH(C128,defra!A:A,0),4)</f>
        <v>1074.006378</v>
      </c>
      <c r="Q128">
        <f>INDEX(daera!$A:$AA,MATCH(A128,lookup!$N$1:$N$13,FALSE),MATCH(B128,daera!$1:$1,0))</f>
        <v>129.28196435670199</v>
      </c>
      <c r="R128" s="12">
        <f t="shared" si="32"/>
        <v>0</v>
      </c>
      <c r="S128" s="12">
        <f t="shared" si="20"/>
        <v>0</v>
      </c>
      <c r="T128" s="12">
        <f t="shared" si="21"/>
        <v>0</v>
      </c>
      <c r="U128" s="12">
        <f t="shared" si="22"/>
        <v>0</v>
      </c>
      <c r="V128" s="12">
        <f t="shared" si="23"/>
        <v>0</v>
      </c>
      <c r="W128" s="12">
        <f t="shared" si="33"/>
        <v>0</v>
      </c>
      <c r="X128">
        <v>0</v>
      </c>
      <c r="Y128" t="s">
        <v>586</v>
      </c>
    </row>
    <row r="129" spans="1:25">
      <c r="A129" s="13" t="str">
        <f t="shared" si="34"/>
        <v>M10</v>
      </c>
      <c r="B129" s="24">
        <f t="shared" si="35"/>
        <v>2004</v>
      </c>
      <c r="C129" s="24" t="s">
        <v>207</v>
      </c>
      <c r="D129" s="27">
        <f>SUMIFS(data_dd!D:D,data_dd!B:B,data_monthly!C129)</f>
        <v>0</v>
      </c>
      <c r="E129" s="27">
        <f>SUMIFS(data_dd!F:F,data_dd!B:B,data_monthly!C129)</f>
        <v>0</v>
      </c>
      <c r="F129" s="12">
        <v>1074.2</v>
      </c>
      <c r="G129">
        <v>947.97488818209104</v>
      </c>
      <c r="H129" s="6">
        <f t="shared" si="31"/>
        <v>126.225111817909</v>
      </c>
      <c r="I129">
        <f t="shared" si="24"/>
        <v>8215.7999999999993</v>
      </c>
      <c r="J129">
        <f t="shared" si="25"/>
        <v>7097.2245592900072</v>
      </c>
      <c r="K129">
        <f t="shared" si="26"/>
        <v>1118.575440709993</v>
      </c>
      <c r="L129" s="12">
        <f t="shared" si="27"/>
        <v>31</v>
      </c>
      <c r="M129">
        <f t="shared" si="28"/>
        <v>34.651612903225811</v>
      </c>
      <c r="N129">
        <f t="shared" si="29"/>
        <v>30.579835102648097</v>
      </c>
      <c r="O129">
        <f t="shared" si="30"/>
        <v>4.0717778005777099</v>
      </c>
      <c r="P129">
        <f>INDEX(defra!A:D,MATCH(C129,defra!A:A,0),4)</f>
        <v>1074.1536960000001</v>
      </c>
      <c r="Q129">
        <f>INDEX(daera!$A:$AA,MATCH(A129,lookup!$N$1:$N$13,FALSE),MATCH(B129,daera!$1:$1,0))</f>
        <v>126.225111817909</v>
      </c>
      <c r="R129" s="12">
        <f t="shared" si="32"/>
        <v>0</v>
      </c>
      <c r="S129" s="12">
        <f t="shared" si="20"/>
        <v>0</v>
      </c>
      <c r="T129" s="12">
        <f t="shared" si="21"/>
        <v>0</v>
      </c>
      <c r="U129" s="12">
        <f t="shared" si="22"/>
        <v>0</v>
      </c>
      <c r="V129" s="12">
        <f t="shared" si="23"/>
        <v>0</v>
      </c>
      <c r="W129" s="12">
        <f t="shared" si="33"/>
        <v>0</v>
      </c>
      <c r="X129">
        <v>0</v>
      </c>
      <c r="Y129" t="s">
        <v>586</v>
      </c>
    </row>
    <row r="130" spans="1:25">
      <c r="A130" s="13" t="str">
        <f t="shared" si="34"/>
        <v>M11</v>
      </c>
      <c r="B130" s="24">
        <f t="shared" si="35"/>
        <v>2004</v>
      </c>
      <c r="C130" s="24" t="s">
        <v>208</v>
      </c>
      <c r="D130" s="27">
        <f>SUMIFS(data_dd!D:D,data_dd!B:B,data_monthly!C130)</f>
        <v>0</v>
      </c>
      <c r="E130" s="27">
        <f>SUMIFS(data_dd!F:F,data_dd!B:B,data_monthly!C130)</f>
        <v>0</v>
      </c>
      <c r="F130" s="12">
        <v>1044.5</v>
      </c>
      <c r="G130">
        <v>920.33544447984298</v>
      </c>
      <c r="H130" s="6">
        <f t="shared" si="31"/>
        <v>124.16455552015699</v>
      </c>
      <c r="I130">
        <f t="shared" si="24"/>
        <v>9260.2999999999993</v>
      </c>
      <c r="J130">
        <f t="shared" si="25"/>
        <v>8017.5600037698505</v>
      </c>
      <c r="K130">
        <f t="shared" si="26"/>
        <v>1242.7399962301499</v>
      </c>
      <c r="L130" s="12">
        <f t="shared" si="27"/>
        <v>30</v>
      </c>
      <c r="M130">
        <f t="shared" si="28"/>
        <v>34.81666666666667</v>
      </c>
      <c r="N130">
        <f t="shared" si="29"/>
        <v>30.677848149328099</v>
      </c>
      <c r="O130">
        <f t="shared" si="30"/>
        <v>4.1388185173385663</v>
      </c>
      <c r="P130">
        <f>INDEX(defra!A:D,MATCH(C130,defra!A:A,0),4)</f>
        <v>1044.5044800000001</v>
      </c>
      <c r="Q130">
        <f>INDEX(daera!$A:$AA,MATCH(A130,lookup!$N$1:$N$13,FALSE),MATCH(B130,daera!$1:$1,0))</f>
        <v>124.16455552015699</v>
      </c>
      <c r="R130" s="12">
        <f t="shared" si="32"/>
        <v>0</v>
      </c>
      <c r="S130" s="12">
        <f t="shared" si="20"/>
        <v>0</v>
      </c>
      <c r="T130" s="12">
        <f t="shared" si="21"/>
        <v>0</v>
      </c>
      <c r="U130" s="12">
        <f t="shared" si="22"/>
        <v>0</v>
      </c>
      <c r="V130" s="12">
        <f t="shared" si="23"/>
        <v>0</v>
      </c>
      <c r="W130" s="12">
        <f t="shared" si="33"/>
        <v>0</v>
      </c>
      <c r="X130">
        <v>0</v>
      </c>
      <c r="Y130" t="s">
        <v>586</v>
      </c>
    </row>
    <row r="131" spans="1:25">
      <c r="A131" s="13" t="str">
        <f t="shared" si="34"/>
        <v>M12</v>
      </c>
      <c r="B131" s="24">
        <f t="shared" si="35"/>
        <v>2004</v>
      </c>
      <c r="C131" s="24" t="s">
        <v>209</v>
      </c>
      <c r="D131" s="27">
        <f>SUMIFS(data_dd!D:D,data_dd!B:B,data_monthly!C131)</f>
        <v>0</v>
      </c>
      <c r="E131" s="27">
        <f>SUMIFS(data_dd!F:F,data_dd!B:B,data_monthly!C131)</f>
        <v>0</v>
      </c>
      <c r="F131" s="12">
        <v>1114.8</v>
      </c>
      <c r="G131">
        <v>977.65493355420892</v>
      </c>
      <c r="H131" s="6">
        <f t="shared" si="31"/>
        <v>137.145066445791</v>
      </c>
      <c r="I131">
        <f t="shared" si="24"/>
        <v>10375.099999999999</v>
      </c>
      <c r="J131">
        <f t="shared" si="25"/>
        <v>8995.2149373240591</v>
      </c>
      <c r="K131">
        <f t="shared" si="26"/>
        <v>1379.8850626759408</v>
      </c>
      <c r="L131" s="12">
        <f t="shared" si="27"/>
        <v>31</v>
      </c>
      <c r="M131">
        <f t="shared" si="28"/>
        <v>35.961290322580645</v>
      </c>
      <c r="N131">
        <f t="shared" si="29"/>
        <v>31.537255921103515</v>
      </c>
      <c r="O131">
        <f t="shared" si="30"/>
        <v>4.4240344014771287</v>
      </c>
      <c r="P131">
        <f>INDEX(defra!A:D,MATCH(C131,defra!A:A,0),4)</f>
        <v>1114.755731</v>
      </c>
      <c r="Q131">
        <f>INDEX(daera!$A:$AA,MATCH(A131,lookup!$N$1:$N$13,FALSE),MATCH(B131,daera!$1:$1,0))</f>
        <v>137.145066445791</v>
      </c>
      <c r="R131" s="12">
        <f t="shared" si="32"/>
        <v>0</v>
      </c>
      <c r="S131" s="12">
        <f t="shared" ref="S131:S194" si="36">IF(G131+G132=G131,IF(G131+G132&gt;0,1,0),0)</f>
        <v>0</v>
      </c>
      <c r="T131" s="12">
        <f t="shared" ref="T131:T194" si="37">IF(H131+H132=H131,IF(H131+H132&gt;0,1,0),0)</f>
        <v>0</v>
      </c>
      <c r="U131" s="12">
        <f t="shared" ref="U131:U194" si="38">IF(AND(F131=0,D131&gt;0),1,0)</f>
        <v>0</v>
      </c>
      <c r="V131" s="12">
        <f t="shared" ref="V131:V194" si="39">IF(AND(G131=0,E131&gt;0),1,0)</f>
        <v>0</v>
      </c>
      <c r="W131" s="12">
        <f t="shared" si="33"/>
        <v>0</v>
      </c>
      <c r="X131">
        <v>0</v>
      </c>
      <c r="Y131" t="s">
        <v>586</v>
      </c>
    </row>
    <row r="132" spans="1:25">
      <c r="A132" s="13" t="str">
        <f t="shared" si="34"/>
        <v>M01</v>
      </c>
      <c r="B132" s="24">
        <f t="shared" si="35"/>
        <v>2005</v>
      </c>
      <c r="C132" s="24" t="s">
        <v>210</v>
      </c>
      <c r="D132" s="27">
        <f>SUMIFS(data_dd!D:D,data_dd!B:B,data_monthly!C132)</f>
        <v>0</v>
      </c>
      <c r="E132" s="27">
        <f>SUMIFS(data_dd!F:F,data_dd!B:B,data_monthly!C132)</f>
        <v>0</v>
      </c>
      <c r="F132" s="12">
        <v>1141.7</v>
      </c>
      <c r="G132">
        <v>995.61266263852406</v>
      </c>
      <c r="H132" s="6">
        <f t="shared" si="31"/>
        <v>146.08733736147599</v>
      </c>
      <c r="I132">
        <f t="shared" ref="I132:I195" si="40">IF(A132="M04",F132,F132+I131)</f>
        <v>11516.8</v>
      </c>
      <c r="J132">
        <f t="shared" ref="J132:J195" si="41">IF($A132="M04",G132,G132+J131)</f>
        <v>9990.8275999625839</v>
      </c>
      <c r="K132">
        <f t="shared" ref="K132:K195" si="42">IF($A132="M04",H132,H132+K131)</f>
        <v>1525.9724000374167</v>
      </c>
      <c r="L132" s="12">
        <f t="shared" ref="L132:L195" si="43">DAY(EOMONTH(DATE(B132,RIGHT(A132,2),1),0))</f>
        <v>31</v>
      </c>
      <c r="M132">
        <f t="shared" ref="M132:M195" si="44">F132/$L132</f>
        <v>36.829032258064515</v>
      </c>
      <c r="N132">
        <f t="shared" ref="N132:N195" si="45">G132/$L132</f>
        <v>32.116537504468518</v>
      </c>
      <c r="O132">
        <f t="shared" ref="O132:O195" si="46">H132/$L132</f>
        <v>4.7124947535959993</v>
      </c>
      <c r="P132">
        <f>INDEX(defra!A:D,MATCH(C132,defra!A:A,0),4)</f>
        <v>1141.7334920000001</v>
      </c>
      <c r="Q132">
        <f>INDEX(daera!$A:$AA,MATCH(A132,lookup!$N$1:$N$13,FALSE),MATCH(B132,daera!$1:$1,0))</f>
        <v>146.08733736147599</v>
      </c>
      <c r="R132" s="12">
        <f t="shared" si="32"/>
        <v>0</v>
      </c>
      <c r="S132" s="12">
        <f t="shared" si="36"/>
        <v>0</v>
      </c>
      <c r="T132" s="12">
        <f t="shared" si="37"/>
        <v>0</v>
      </c>
      <c r="U132" s="12">
        <f t="shared" si="38"/>
        <v>0</v>
      </c>
      <c r="V132" s="12">
        <f t="shared" si="39"/>
        <v>0</v>
      </c>
      <c r="W132" s="12">
        <f t="shared" si="33"/>
        <v>0</v>
      </c>
      <c r="X132">
        <v>0</v>
      </c>
      <c r="Y132" t="s">
        <v>586</v>
      </c>
    </row>
    <row r="133" spans="1:25">
      <c r="A133" s="13" t="str">
        <f t="shared" si="34"/>
        <v>M02</v>
      </c>
      <c r="B133" s="24">
        <f t="shared" si="35"/>
        <v>2005</v>
      </c>
      <c r="C133" s="24" t="s">
        <v>211</v>
      </c>
      <c r="D133" s="27">
        <f>SUMIFS(data_dd!D:D,data_dd!B:B,data_monthly!C133)</f>
        <v>0</v>
      </c>
      <c r="E133" s="27">
        <f>SUMIFS(data_dd!F:F,data_dd!B:B,data_monthly!C133)</f>
        <v>0</v>
      </c>
      <c r="F133" s="12">
        <v>1051.2</v>
      </c>
      <c r="G133">
        <v>911.31006280588599</v>
      </c>
      <c r="H133" s="6">
        <f t="shared" si="31"/>
        <v>139.889937194114</v>
      </c>
      <c r="I133">
        <f t="shared" si="40"/>
        <v>12568</v>
      </c>
      <c r="J133">
        <f t="shared" si="41"/>
        <v>10902.137662768469</v>
      </c>
      <c r="K133">
        <f t="shared" si="42"/>
        <v>1665.8623372315308</v>
      </c>
      <c r="L133" s="12">
        <f t="shared" si="43"/>
        <v>28</v>
      </c>
      <c r="M133">
        <f t="shared" si="44"/>
        <v>37.542857142857144</v>
      </c>
      <c r="N133">
        <f t="shared" si="45"/>
        <v>32.546787957353068</v>
      </c>
      <c r="O133">
        <f t="shared" si="46"/>
        <v>4.9960691855040711</v>
      </c>
      <c r="P133">
        <f>INDEX(defra!A:D,MATCH(C133,defra!A:A,0),4)</f>
        <v>1051.2395919999999</v>
      </c>
      <c r="Q133">
        <f>INDEX(daera!$A:$AA,MATCH(A133,lookup!$N$1:$N$13,FALSE),MATCH(B133,daera!$1:$1,0))</f>
        <v>139.889937194114</v>
      </c>
      <c r="R133" s="12">
        <f t="shared" si="32"/>
        <v>0</v>
      </c>
      <c r="S133" s="12">
        <f t="shared" si="36"/>
        <v>0</v>
      </c>
      <c r="T133" s="12">
        <f t="shared" si="37"/>
        <v>0</v>
      </c>
      <c r="U133" s="12">
        <f t="shared" si="38"/>
        <v>0</v>
      </c>
      <c r="V133" s="12">
        <f t="shared" si="39"/>
        <v>0</v>
      </c>
      <c r="W133" s="12">
        <f t="shared" si="33"/>
        <v>0</v>
      </c>
      <c r="X133">
        <v>0</v>
      </c>
      <c r="Y133" t="s">
        <v>586</v>
      </c>
    </row>
    <row r="134" spans="1:25">
      <c r="A134" s="13" t="str">
        <f t="shared" si="34"/>
        <v>M03</v>
      </c>
      <c r="B134" s="24">
        <f t="shared" si="35"/>
        <v>2005</v>
      </c>
      <c r="C134" s="24" t="s">
        <v>212</v>
      </c>
      <c r="D134" s="27">
        <f>SUMIFS(data_dd!D:D,data_dd!B:B,data_monthly!C134)</f>
        <v>0</v>
      </c>
      <c r="E134" s="27">
        <f>SUMIFS(data_dd!F:F,data_dd!B:B,data_monthly!C134)</f>
        <v>0</v>
      </c>
      <c r="F134" s="12">
        <v>1197.9000000000001</v>
      </c>
      <c r="G134">
        <v>1030.3465286971432</v>
      </c>
      <c r="H134" s="6">
        <f t="shared" si="31"/>
        <v>167.55347130285699</v>
      </c>
      <c r="I134">
        <f t="shared" si="40"/>
        <v>13765.9</v>
      </c>
      <c r="J134">
        <f t="shared" si="41"/>
        <v>11932.484191465614</v>
      </c>
      <c r="K134">
        <f t="shared" si="42"/>
        <v>1833.4158085343877</v>
      </c>
      <c r="L134" s="12">
        <f t="shared" si="43"/>
        <v>31</v>
      </c>
      <c r="M134">
        <f t="shared" si="44"/>
        <v>38.641935483870974</v>
      </c>
      <c r="N134">
        <f t="shared" si="45"/>
        <v>33.236984796682037</v>
      </c>
      <c r="O134">
        <f t="shared" si="46"/>
        <v>5.4049506871889355</v>
      </c>
      <c r="P134">
        <f>INDEX(defra!A:D,MATCH(C134,defra!A:A,0),4)</f>
        <v>1197.9351419999998</v>
      </c>
      <c r="Q134">
        <f>INDEX(daera!$A:$AA,MATCH(A134,lookup!$N$1:$N$13,FALSE),MATCH(B134,daera!$1:$1,0))</f>
        <v>167.55347130285699</v>
      </c>
      <c r="R134" s="12">
        <f t="shared" si="32"/>
        <v>0</v>
      </c>
      <c r="S134" s="12">
        <f t="shared" si="36"/>
        <v>0</v>
      </c>
      <c r="T134" s="12">
        <f t="shared" si="37"/>
        <v>0</v>
      </c>
      <c r="U134" s="12">
        <f t="shared" si="38"/>
        <v>0</v>
      </c>
      <c r="V134" s="12">
        <f t="shared" si="39"/>
        <v>0</v>
      </c>
      <c r="W134" s="12">
        <f t="shared" si="33"/>
        <v>0</v>
      </c>
      <c r="X134">
        <v>0</v>
      </c>
      <c r="Y134" t="s">
        <v>586</v>
      </c>
    </row>
    <row r="135" spans="1:25">
      <c r="A135" s="13" t="str">
        <f t="shared" si="34"/>
        <v>M04</v>
      </c>
      <c r="B135" s="24">
        <f t="shared" si="35"/>
        <v>2005</v>
      </c>
      <c r="C135" s="24" t="s">
        <v>213</v>
      </c>
      <c r="D135" s="27">
        <f>SUMIFS(data_dd!D:D,data_dd!B:B,data_monthly!C135)</f>
        <v>0</v>
      </c>
      <c r="E135" s="27">
        <f>SUMIFS(data_dd!F:F,data_dd!B:B,data_monthly!C135)</f>
        <v>0</v>
      </c>
      <c r="F135" s="12">
        <v>1206.3</v>
      </c>
      <c r="G135">
        <v>1031.5074467666759</v>
      </c>
      <c r="H135" s="6">
        <f t="shared" si="31"/>
        <v>174.79255323332401</v>
      </c>
      <c r="I135">
        <f t="shared" si="40"/>
        <v>1206.3</v>
      </c>
      <c r="J135">
        <f t="shared" si="41"/>
        <v>1031.5074467666759</v>
      </c>
      <c r="K135">
        <f t="shared" si="42"/>
        <v>174.79255323332401</v>
      </c>
      <c r="L135" s="12">
        <f t="shared" si="43"/>
        <v>30</v>
      </c>
      <c r="M135">
        <f t="shared" si="44"/>
        <v>40.21</v>
      </c>
      <c r="N135">
        <f t="shared" si="45"/>
        <v>34.383581558889198</v>
      </c>
      <c r="O135">
        <f t="shared" si="46"/>
        <v>5.8264184411108007</v>
      </c>
      <c r="P135">
        <f>INDEX(defra!A:D,MATCH(C135,defra!A:A,0),4)</f>
        <v>1206.3166270000002</v>
      </c>
      <c r="Q135">
        <f>INDEX(daera!$A:$AA,MATCH(A135,lookup!$N$1:$N$13,FALSE),MATCH(B135,daera!$1:$1,0))</f>
        <v>174.79255323332401</v>
      </c>
      <c r="R135" s="12">
        <f t="shared" si="32"/>
        <v>0</v>
      </c>
      <c r="S135" s="12">
        <f t="shared" si="36"/>
        <v>0</v>
      </c>
      <c r="T135" s="12">
        <f t="shared" si="37"/>
        <v>0</v>
      </c>
      <c r="U135" s="12">
        <f t="shared" si="38"/>
        <v>0</v>
      </c>
      <c r="V135" s="12">
        <f t="shared" si="39"/>
        <v>0</v>
      </c>
      <c r="W135" s="12">
        <f t="shared" si="33"/>
        <v>0</v>
      </c>
      <c r="X135">
        <v>0</v>
      </c>
      <c r="Y135" t="s">
        <v>586</v>
      </c>
    </row>
    <row r="136" spans="1:25">
      <c r="A136" s="13" t="str">
        <f t="shared" si="34"/>
        <v>M05</v>
      </c>
      <c r="B136" s="24">
        <f t="shared" si="35"/>
        <v>2005</v>
      </c>
      <c r="C136" s="24" t="s">
        <v>214</v>
      </c>
      <c r="D136" s="27">
        <f>SUMIFS(data_dd!D:D,data_dd!B:B,data_monthly!C136)</f>
        <v>0</v>
      </c>
      <c r="E136" s="27">
        <f>SUMIFS(data_dd!F:F,data_dd!B:B,data_monthly!C136)</f>
        <v>0</v>
      </c>
      <c r="F136" s="12">
        <v>1279.4000000000001</v>
      </c>
      <c r="G136">
        <v>1082.51926487693</v>
      </c>
      <c r="H136" s="6">
        <f t="shared" ref="H136:H199" si="47">Q136</f>
        <v>196.88073512307</v>
      </c>
      <c r="I136">
        <f t="shared" si="40"/>
        <v>2485.6999999999998</v>
      </c>
      <c r="J136">
        <f t="shared" si="41"/>
        <v>2114.0267116436062</v>
      </c>
      <c r="K136">
        <f t="shared" si="42"/>
        <v>371.67328835639398</v>
      </c>
      <c r="L136" s="12">
        <f t="shared" si="43"/>
        <v>31</v>
      </c>
      <c r="M136">
        <f t="shared" si="44"/>
        <v>41.270967741935486</v>
      </c>
      <c r="N136">
        <f t="shared" si="45"/>
        <v>34.919976286352579</v>
      </c>
      <c r="O136">
        <f t="shared" si="46"/>
        <v>6.3509914555829035</v>
      </c>
      <c r="P136">
        <f>INDEX(defra!A:D,MATCH(C136,defra!A:A,0),4)</f>
        <v>1279.4131010000001</v>
      </c>
      <c r="Q136">
        <f>INDEX(daera!$A:$AA,MATCH(A136,lookup!$N$1:$N$13,FALSE),MATCH(B136,daera!$1:$1,0))</f>
        <v>196.88073512307</v>
      </c>
      <c r="R136" s="12">
        <f t="shared" ref="R136:R199" si="48">IF(F136-P136&gt;1,1,0)+IF(F136-P136&lt;-1,1,0)</f>
        <v>0</v>
      </c>
      <c r="S136" s="12">
        <f t="shared" si="36"/>
        <v>0</v>
      </c>
      <c r="T136" s="12">
        <f t="shared" si="37"/>
        <v>0</v>
      </c>
      <c r="U136" s="12">
        <f t="shared" si="38"/>
        <v>0</v>
      </c>
      <c r="V136" s="12">
        <f t="shared" si="39"/>
        <v>0</v>
      </c>
      <c r="W136" s="12">
        <f t="shared" si="33"/>
        <v>0</v>
      </c>
      <c r="X136">
        <v>0</v>
      </c>
      <c r="Y136" t="s">
        <v>586</v>
      </c>
    </row>
    <row r="137" spans="1:25">
      <c r="A137" s="13" t="str">
        <f t="shared" si="34"/>
        <v>M06</v>
      </c>
      <c r="B137" s="24">
        <f t="shared" si="35"/>
        <v>2005</v>
      </c>
      <c r="C137" s="24" t="s">
        <v>215</v>
      </c>
      <c r="D137" s="27">
        <f>SUMIFS(data_dd!D:D,data_dd!B:B,data_monthly!C137)</f>
        <v>0</v>
      </c>
      <c r="E137" s="27">
        <f>SUMIFS(data_dd!F:F,data_dd!B:B,data_monthly!C137)</f>
        <v>0</v>
      </c>
      <c r="F137" s="12">
        <v>1186.5</v>
      </c>
      <c r="G137">
        <v>1004.1132341270841</v>
      </c>
      <c r="H137" s="6">
        <f t="shared" si="47"/>
        <v>182.38676587291599</v>
      </c>
      <c r="I137">
        <f t="shared" si="40"/>
        <v>3672.2</v>
      </c>
      <c r="J137">
        <f t="shared" si="41"/>
        <v>3118.1399457706902</v>
      </c>
      <c r="K137">
        <f t="shared" si="42"/>
        <v>554.06005422931003</v>
      </c>
      <c r="L137" s="12">
        <f t="shared" si="43"/>
        <v>30</v>
      </c>
      <c r="M137">
        <f t="shared" si="44"/>
        <v>39.549999999999997</v>
      </c>
      <c r="N137">
        <f t="shared" si="45"/>
        <v>33.470441137569466</v>
      </c>
      <c r="O137">
        <f t="shared" si="46"/>
        <v>6.0795588624305328</v>
      </c>
      <c r="P137">
        <f>INDEX(defra!A:D,MATCH(C137,defra!A:A,0),4)</f>
        <v>1186.5189459999997</v>
      </c>
      <c r="Q137">
        <f>INDEX(daera!$A:$AA,MATCH(A137,lookup!$N$1:$N$13,FALSE),MATCH(B137,daera!$1:$1,0))</f>
        <v>182.38676587291599</v>
      </c>
      <c r="R137" s="12">
        <f t="shared" si="48"/>
        <v>0</v>
      </c>
      <c r="S137" s="12">
        <f t="shared" si="36"/>
        <v>0</v>
      </c>
      <c r="T137" s="12">
        <f t="shared" si="37"/>
        <v>0</v>
      </c>
      <c r="U137" s="12">
        <f t="shared" si="38"/>
        <v>0</v>
      </c>
      <c r="V137" s="12">
        <f t="shared" si="39"/>
        <v>0</v>
      </c>
      <c r="W137" s="12">
        <f t="shared" ref="W137:W200" si="49">IF(AND($W$1="UK",U137=1),D137,IF(AND($W$1="GB",V137=1),E137,0))</f>
        <v>0</v>
      </c>
      <c r="X137">
        <v>0</v>
      </c>
      <c r="Y137" t="s">
        <v>586</v>
      </c>
    </row>
    <row r="138" spans="1:25">
      <c r="A138" s="13" t="str">
        <f t="shared" si="34"/>
        <v>M07</v>
      </c>
      <c r="B138" s="24">
        <f t="shared" si="35"/>
        <v>2005</v>
      </c>
      <c r="C138" s="24" t="s">
        <v>216</v>
      </c>
      <c r="D138" s="27">
        <f>SUMIFS(data_dd!D:D,data_dd!B:B,data_monthly!C138)</f>
        <v>0</v>
      </c>
      <c r="E138" s="27">
        <f>SUMIFS(data_dd!F:F,data_dd!B:B,data_monthly!C138)</f>
        <v>0</v>
      </c>
      <c r="F138" s="12">
        <v>1163.0999999999999</v>
      </c>
      <c r="G138">
        <v>990.35820372673197</v>
      </c>
      <c r="H138" s="6">
        <f t="shared" si="47"/>
        <v>172.74179627326799</v>
      </c>
      <c r="I138">
        <f t="shared" si="40"/>
        <v>4835.2999999999993</v>
      </c>
      <c r="J138">
        <f t="shared" si="41"/>
        <v>4108.4981494974218</v>
      </c>
      <c r="K138">
        <f t="shared" si="42"/>
        <v>726.80185050257796</v>
      </c>
      <c r="L138" s="12">
        <f t="shared" si="43"/>
        <v>31</v>
      </c>
      <c r="M138">
        <f t="shared" si="44"/>
        <v>37.519354838709674</v>
      </c>
      <c r="N138">
        <f t="shared" si="45"/>
        <v>31.947038829894581</v>
      </c>
      <c r="O138">
        <f t="shared" si="46"/>
        <v>5.5723160088150969</v>
      </c>
      <c r="P138">
        <f>INDEX(defra!A:D,MATCH(C138,defra!A:A,0),4)</f>
        <v>1163.1098340000001</v>
      </c>
      <c r="Q138">
        <f>INDEX(daera!$A:$AA,MATCH(A138,lookup!$N$1:$N$13,FALSE),MATCH(B138,daera!$1:$1,0))</f>
        <v>172.74179627326799</v>
      </c>
      <c r="R138" s="12">
        <f t="shared" si="48"/>
        <v>0</v>
      </c>
      <c r="S138" s="12">
        <f t="shared" si="36"/>
        <v>0</v>
      </c>
      <c r="T138" s="12">
        <f t="shared" si="37"/>
        <v>0</v>
      </c>
      <c r="U138" s="12">
        <f t="shared" si="38"/>
        <v>0</v>
      </c>
      <c r="V138" s="12">
        <f t="shared" si="39"/>
        <v>0</v>
      </c>
      <c r="W138" s="12">
        <f t="shared" si="49"/>
        <v>0</v>
      </c>
      <c r="X138">
        <v>0</v>
      </c>
      <c r="Y138" t="s">
        <v>586</v>
      </c>
    </row>
    <row r="139" spans="1:25">
      <c r="A139" s="13" t="str">
        <f t="shared" si="34"/>
        <v>M08</v>
      </c>
      <c r="B139" s="24">
        <f t="shared" si="35"/>
        <v>2005</v>
      </c>
      <c r="C139" s="24" t="s">
        <v>217</v>
      </c>
      <c r="D139" s="27">
        <f>SUMIFS(data_dd!D:D,data_dd!B:B,data_monthly!C139)</f>
        <v>0</v>
      </c>
      <c r="E139" s="27">
        <f>SUMIFS(data_dd!F:F,data_dd!B:B,data_monthly!C139)</f>
        <v>0</v>
      </c>
      <c r="F139" s="12">
        <v>1136.0999999999999</v>
      </c>
      <c r="G139">
        <v>979.45860597382193</v>
      </c>
      <c r="H139" s="6">
        <f t="shared" si="47"/>
        <v>156.64139402617801</v>
      </c>
      <c r="I139">
        <f t="shared" si="40"/>
        <v>5971.4</v>
      </c>
      <c r="J139">
        <f t="shared" si="41"/>
        <v>5087.9567554712439</v>
      </c>
      <c r="K139">
        <f t="shared" si="42"/>
        <v>883.44324452875594</v>
      </c>
      <c r="L139" s="12">
        <f t="shared" si="43"/>
        <v>31</v>
      </c>
      <c r="M139">
        <f t="shared" si="44"/>
        <v>36.648387096774194</v>
      </c>
      <c r="N139">
        <f t="shared" si="45"/>
        <v>31.595438902381353</v>
      </c>
      <c r="O139">
        <f t="shared" si="46"/>
        <v>5.0529481943928385</v>
      </c>
      <c r="P139">
        <f>INDEX(defra!A:D,MATCH(C139,defra!A:A,0),4)</f>
        <v>1136.105656</v>
      </c>
      <c r="Q139">
        <f>INDEX(daera!$A:$AA,MATCH(A139,lookup!$N$1:$N$13,FALSE),MATCH(B139,daera!$1:$1,0))</f>
        <v>156.64139402617801</v>
      </c>
      <c r="R139" s="12">
        <f t="shared" si="48"/>
        <v>0</v>
      </c>
      <c r="S139" s="12">
        <f t="shared" si="36"/>
        <v>0</v>
      </c>
      <c r="T139" s="12">
        <f t="shared" si="37"/>
        <v>0</v>
      </c>
      <c r="U139" s="12">
        <f t="shared" si="38"/>
        <v>0</v>
      </c>
      <c r="V139" s="12">
        <f t="shared" si="39"/>
        <v>0</v>
      </c>
      <c r="W139" s="12">
        <f t="shared" si="49"/>
        <v>0</v>
      </c>
      <c r="X139">
        <v>0</v>
      </c>
      <c r="Y139" t="s">
        <v>586</v>
      </c>
    </row>
    <row r="140" spans="1:25">
      <c r="A140" s="13" t="str">
        <f t="shared" si="34"/>
        <v>M09</v>
      </c>
      <c r="B140" s="24">
        <f t="shared" si="35"/>
        <v>2005</v>
      </c>
      <c r="C140" s="24" t="s">
        <v>218</v>
      </c>
      <c r="D140" s="27">
        <f>SUMIFS(data_dd!D:D,data_dd!B:B,data_monthly!C140)</f>
        <v>0</v>
      </c>
      <c r="E140" s="27">
        <f>SUMIFS(data_dd!F:F,data_dd!B:B,data_monthly!C140)</f>
        <v>0</v>
      </c>
      <c r="F140" s="12">
        <v>1066.5999999999999</v>
      </c>
      <c r="G140">
        <v>931.96719347819794</v>
      </c>
      <c r="H140" s="6">
        <f t="shared" si="47"/>
        <v>134.632806521802</v>
      </c>
      <c r="I140">
        <f t="shared" si="40"/>
        <v>7038</v>
      </c>
      <c r="J140">
        <f t="shared" si="41"/>
        <v>6019.9239489494421</v>
      </c>
      <c r="K140">
        <f t="shared" si="42"/>
        <v>1018.0760510505579</v>
      </c>
      <c r="L140" s="12">
        <f t="shared" si="43"/>
        <v>30</v>
      </c>
      <c r="M140">
        <f t="shared" si="44"/>
        <v>35.553333333333327</v>
      </c>
      <c r="N140">
        <f t="shared" si="45"/>
        <v>31.06557311593993</v>
      </c>
      <c r="O140">
        <f t="shared" si="46"/>
        <v>4.4877602173933999</v>
      </c>
      <c r="P140">
        <f>INDEX(defra!A:D,MATCH(C140,defra!A:A,0),4)</f>
        <v>1066.591079</v>
      </c>
      <c r="Q140">
        <f>INDEX(daera!$A:$AA,MATCH(A140,lookup!$N$1:$N$13,FALSE),MATCH(B140,daera!$1:$1,0))</f>
        <v>134.632806521802</v>
      </c>
      <c r="R140" s="12">
        <f t="shared" si="48"/>
        <v>0</v>
      </c>
      <c r="S140" s="12">
        <f t="shared" si="36"/>
        <v>0</v>
      </c>
      <c r="T140" s="12">
        <f t="shared" si="37"/>
        <v>0</v>
      </c>
      <c r="U140" s="12">
        <f t="shared" si="38"/>
        <v>0</v>
      </c>
      <c r="V140" s="12">
        <f t="shared" si="39"/>
        <v>0</v>
      </c>
      <c r="W140" s="12">
        <f t="shared" si="49"/>
        <v>0</v>
      </c>
      <c r="X140">
        <v>0</v>
      </c>
      <c r="Y140" t="s">
        <v>586</v>
      </c>
    </row>
    <row r="141" spans="1:25">
      <c r="A141" s="13" t="str">
        <f t="shared" si="34"/>
        <v>M10</v>
      </c>
      <c r="B141" s="24">
        <f t="shared" si="35"/>
        <v>2005</v>
      </c>
      <c r="C141" s="24" t="s">
        <v>219</v>
      </c>
      <c r="D141" s="27">
        <f>SUMIFS(data_dd!D:D,data_dd!B:B,data_monthly!C141)</f>
        <v>0</v>
      </c>
      <c r="E141" s="27">
        <f>SUMIFS(data_dd!F:F,data_dd!B:B,data_monthly!C141)</f>
        <v>0</v>
      </c>
      <c r="F141" s="12">
        <v>1077</v>
      </c>
      <c r="G141">
        <v>945.59559639434997</v>
      </c>
      <c r="H141" s="6">
        <f t="shared" si="47"/>
        <v>131.40440360565</v>
      </c>
      <c r="I141">
        <f t="shared" si="40"/>
        <v>8115</v>
      </c>
      <c r="J141">
        <f t="shared" si="41"/>
        <v>6965.5195453437918</v>
      </c>
      <c r="K141">
        <f t="shared" si="42"/>
        <v>1149.4804546562079</v>
      </c>
      <c r="L141" s="12">
        <f t="shared" si="43"/>
        <v>31</v>
      </c>
      <c r="M141">
        <f t="shared" si="44"/>
        <v>34.741935483870968</v>
      </c>
      <c r="N141">
        <f t="shared" si="45"/>
        <v>30.503083754656451</v>
      </c>
      <c r="O141">
        <f t="shared" si="46"/>
        <v>4.2388517292145158</v>
      </c>
      <c r="P141">
        <f>INDEX(defra!A:D,MATCH(C141,defra!A:A,0),4)</f>
        <v>1076.992313</v>
      </c>
      <c r="Q141">
        <f>INDEX(daera!$A:$AA,MATCH(A141,lookup!$N$1:$N$13,FALSE),MATCH(B141,daera!$1:$1,0))</f>
        <v>131.40440360565</v>
      </c>
      <c r="R141" s="12">
        <f t="shared" si="48"/>
        <v>0</v>
      </c>
      <c r="S141" s="12">
        <f t="shared" si="36"/>
        <v>0</v>
      </c>
      <c r="T141" s="12">
        <f t="shared" si="37"/>
        <v>0</v>
      </c>
      <c r="U141" s="12">
        <f t="shared" si="38"/>
        <v>0</v>
      </c>
      <c r="V141" s="12">
        <f t="shared" si="39"/>
        <v>0</v>
      </c>
      <c r="W141" s="12">
        <f t="shared" si="49"/>
        <v>0</v>
      </c>
      <c r="X141">
        <v>0</v>
      </c>
      <c r="Y141" t="s">
        <v>586</v>
      </c>
    </row>
    <row r="142" spans="1:25">
      <c r="A142" s="13" t="str">
        <f t="shared" si="34"/>
        <v>M11</v>
      </c>
      <c r="B142" s="24">
        <f t="shared" si="35"/>
        <v>2005</v>
      </c>
      <c r="C142" s="24" t="s">
        <v>220</v>
      </c>
      <c r="D142" s="27">
        <f>SUMIFS(data_dd!D:D,data_dd!B:B,data_monthly!C142)</f>
        <v>0</v>
      </c>
      <c r="E142" s="27">
        <f>SUMIFS(data_dd!F:F,data_dd!B:B,data_monthly!C142)</f>
        <v>0</v>
      </c>
      <c r="F142" s="12">
        <v>1030</v>
      </c>
      <c r="G142">
        <v>904.671512558421</v>
      </c>
      <c r="H142" s="6">
        <f t="shared" si="47"/>
        <v>125.328487441579</v>
      </c>
      <c r="I142">
        <f t="shared" si="40"/>
        <v>9145</v>
      </c>
      <c r="J142">
        <f t="shared" si="41"/>
        <v>7870.1910579022133</v>
      </c>
      <c r="K142">
        <f t="shared" si="42"/>
        <v>1274.8089420977869</v>
      </c>
      <c r="L142" s="12">
        <f t="shared" si="43"/>
        <v>30</v>
      </c>
      <c r="M142">
        <f t="shared" si="44"/>
        <v>34.333333333333336</v>
      </c>
      <c r="N142">
        <f t="shared" si="45"/>
        <v>30.155717085280699</v>
      </c>
      <c r="O142">
        <f t="shared" si="46"/>
        <v>4.1776162480526331</v>
      </c>
      <c r="P142">
        <f>INDEX(defra!A:D,MATCH(C142,defra!A:A,0),4)</f>
        <v>1029.9699519999999</v>
      </c>
      <c r="Q142">
        <f>INDEX(daera!$A:$AA,MATCH(A142,lookup!$N$1:$N$13,FALSE),MATCH(B142,daera!$1:$1,0))</f>
        <v>125.328487441579</v>
      </c>
      <c r="R142" s="12">
        <f t="shared" si="48"/>
        <v>0</v>
      </c>
      <c r="S142" s="12">
        <f t="shared" si="36"/>
        <v>0</v>
      </c>
      <c r="T142" s="12">
        <f t="shared" si="37"/>
        <v>0</v>
      </c>
      <c r="U142" s="12">
        <f t="shared" si="38"/>
        <v>0</v>
      </c>
      <c r="V142" s="12">
        <f t="shared" si="39"/>
        <v>0</v>
      </c>
      <c r="W142" s="12">
        <f t="shared" si="49"/>
        <v>0</v>
      </c>
      <c r="X142">
        <v>0</v>
      </c>
      <c r="Y142" t="s">
        <v>586</v>
      </c>
    </row>
    <row r="143" spans="1:25">
      <c r="A143" s="13" t="str">
        <f t="shared" ref="A143:A206" si="50">A131</f>
        <v>M12</v>
      </c>
      <c r="B143" s="24">
        <f t="shared" si="35"/>
        <v>2005</v>
      </c>
      <c r="C143" s="24" t="s">
        <v>221</v>
      </c>
      <c r="D143" s="27">
        <f>SUMIFS(data_dd!D:D,data_dd!B:B,data_monthly!C143)</f>
        <v>0</v>
      </c>
      <c r="E143" s="27">
        <f>SUMIFS(data_dd!F:F,data_dd!B:B,data_monthly!C143)</f>
        <v>0</v>
      </c>
      <c r="F143" s="12">
        <v>1097.7</v>
      </c>
      <c r="G143">
        <v>959.9659349968681</v>
      </c>
      <c r="H143" s="6">
        <f t="shared" si="47"/>
        <v>137.734065003132</v>
      </c>
      <c r="I143">
        <f t="shared" si="40"/>
        <v>10242.700000000001</v>
      </c>
      <c r="J143">
        <f t="shared" si="41"/>
        <v>8830.1569928990812</v>
      </c>
      <c r="K143">
        <f t="shared" si="42"/>
        <v>1412.5430071009189</v>
      </c>
      <c r="L143" s="12">
        <f t="shared" si="43"/>
        <v>31</v>
      </c>
      <c r="M143">
        <f t="shared" si="44"/>
        <v>35.409677419354843</v>
      </c>
      <c r="N143">
        <f t="shared" si="45"/>
        <v>30.966643064415099</v>
      </c>
      <c r="O143">
        <f t="shared" si="46"/>
        <v>4.4430343549397424</v>
      </c>
      <c r="P143">
        <f>INDEX(defra!A:D,MATCH(C143,defra!A:A,0),4)</f>
        <v>1097.6729339999999</v>
      </c>
      <c r="Q143">
        <f>INDEX(daera!$A:$AA,MATCH(A143,lookup!$N$1:$N$13,FALSE),MATCH(B143,daera!$1:$1,0))</f>
        <v>137.734065003132</v>
      </c>
      <c r="R143" s="12">
        <f t="shared" si="48"/>
        <v>0</v>
      </c>
      <c r="S143" s="12">
        <f t="shared" si="36"/>
        <v>0</v>
      </c>
      <c r="T143" s="12">
        <f t="shared" si="37"/>
        <v>0</v>
      </c>
      <c r="U143" s="12">
        <f t="shared" si="38"/>
        <v>0</v>
      </c>
      <c r="V143" s="12">
        <f t="shared" si="39"/>
        <v>0</v>
      </c>
      <c r="W143" s="12">
        <f t="shared" si="49"/>
        <v>0</v>
      </c>
      <c r="X143">
        <v>0</v>
      </c>
      <c r="Y143" t="s">
        <v>586</v>
      </c>
    </row>
    <row r="144" spans="1:25">
      <c r="A144" s="13" t="str">
        <f t="shared" si="50"/>
        <v>M01</v>
      </c>
      <c r="B144" s="24">
        <f t="shared" si="35"/>
        <v>2006</v>
      </c>
      <c r="C144" s="24" t="s">
        <v>222</v>
      </c>
      <c r="D144" s="27">
        <f>SUMIFS(data_dd!D:D,data_dd!B:B,data_monthly!C144)</f>
        <v>0</v>
      </c>
      <c r="E144" s="27">
        <f>SUMIFS(data_dd!F:F,data_dd!B:B,data_monthly!C144)</f>
        <v>0</v>
      </c>
      <c r="F144" s="12">
        <v>1134.5</v>
      </c>
      <c r="G144">
        <v>986.75306178420101</v>
      </c>
      <c r="H144" s="6">
        <f t="shared" si="47"/>
        <v>147.74693821579899</v>
      </c>
      <c r="I144">
        <f t="shared" si="40"/>
        <v>11377.2</v>
      </c>
      <c r="J144">
        <f t="shared" si="41"/>
        <v>9816.9100546832815</v>
      </c>
      <c r="K144">
        <f t="shared" si="42"/>
        <v>1560.2899453167179</v>
      </c>
      <c r="L144" s="12">
        <f t="shared" si="43"/>
        <v>31</v>
      </c>
      <c r="M144">
        <f t="shared" si="44"/>
        <v>36.596774193548384</v>
      </c>
      <c r="N144">
        <f t="shared" si="45"/>
        <v>31.830743928522612</v>
      </c>
      <c r="O144">
        <f t="shared" si="46"/>
        <v>4.7660302650257735</v>
      </c>
      <c r="P144">
        <f>INDEX(defra!A:D,MATCH(C144,defra!A:A,0),4)</f>
        <v>1134.4715940000001</v>
      </c>
      <c r="Q144">
        <f>INDEX(daera!$A:$AA,MATCH(A144,lookup!$N$1:$N$13,FALSE),MATCH(B144,daera!$1:$1,0))</f>
        <v>147.74693821579899</v>
      </c>
      <c r="R144" s="12">
        <f t="shared" si="48"/>
        <v>0</v>
      </c>
      <c r="S144" s="12">
        <f t="shared" si="36"/>
        <v>0</v>
      </c>
      <c r="T144" s="12">
        <f t="shared" si="37"/>
        <v>0</v>
      </c>
      <c r="U144" s="12">
        <f t="shared" si="38"/>
        <v>0</v>
      </c>
      <c r="V144" s="12">
        <f t="shared" si="39"/>
        <v>0</v>
      </c>
      <c r="W144" s="12">
        <f t="shared" si="49"/>
        <v>0</v>
      </c>
      <c r="X144">
        <v>0</v>
      </c>
      <c r="Y144" t="s">
        <v>586</v>
      </c>
    </row>
    <row r="145" spans="1:25">
      <c r="A145" s="13" t="str">
        <f t="shared" si="50"/>
        <v>M02</v>
      </c>
      <c r="B145" s="24">
        <f t="shared" si="35"/>
        <v>2006</v>
      </c>
      <c r="C145" s="24" t="s">
        <v>223</v>
      </c>
      <c r="D145" s="27">
        <f>SUMIFS(data_dd!D:D,data_dd!B:B,data_monthly!C145)</f>
        <v>0</v>
      </c>
      <c r="E145" s="27">
        <f>SUMIFS(data_dd!F:F,data_dd!B:B,data_monthly!C145)</f>
        <v>0</v>
      </c>
      <c r="F145" s="12">
        <v>1045.4000000000001</v>
      </c>
      <c r="G145">
        <v>904.11225651630616</v>
      </c>
      <c r="H145" s="6">
        <f t="shared" si="47"/>
        <v>141.28774348369399</v>
      </c>
      <c r="I145">
        <f t="shared" si="40"/>
        <v>12422.6</v>
      </c>
      <c r="J145">
        <f t="shared" si="41"/>
        <v>10721.022311199587</v>
      </c>
      <c r="K145">
        <f t="shared" si="42"/>
        <v>1701.5776888004118</v>
      </c>
      <c r="L145" s="12">
        <f t="shared" si="43"/>
        <v>28</v>
      </c>
      <c r="M145">
        <f t="shared" si="44"/>
        <v>37.335714285714289</v>
      </c>
      <c r="N145">
        <f t="shared" si="45"/>
        <v>32.289723447010935</v>
      </c>
      <c r="O145">
        <f t="shared" si="46"/>
        <v>5.0459908387033563</v>
      </c>
      <c r="P145">
        <f>INDEX(defra!A:D,MATCH(C145,defra!A:A,0),4)</f>
        <v>1045.404982</v>
      </c>
      <c r="Q145">
        <f>INDEX(daera!$A:$AA,MATCH(A145,lookup!$N$1:$N$13,FALSE),MATCH(B145,daera!$1:$1,0))</f>
        <v>141.28774348369399</v>
      </c>
      <c r="R145" s="12">
        <f t="shared" si="48"/>
        <v>0</v>
      </c>
      <c r="S145" s="12">
        <f t="shared" si="36"/>
        <v>0</v>
      </c>
      <c r="T145" s="12">
        <f t="shared" si="37"/>
        <v>0</v>
      </c>
      <c r="U145" s="12">
        <f t="shared" si="38"/>
        <v>0</v>
      </c>
      <c r="V145" s="12">
        <f t="shared" si="39"/>
        <v>0</v>
      </c>
      <c r="W145" s="12">
        <f t="shared" si="49"/>
        <v>0</v>
      </c>
      <c r="X145">
        <v>0</v>
      </c>
      <c r="Y145" t="s">
        <v>586</v>
      </c>
    </row>
    <row r="146" spans="1:25">
      <c r="A146" s="13" t="str">
        <f t="shared" si="50"/>
        <v>M03</v>
      </c>
      <c r="B146" s="24">
        <f t="shared" si="35"/>
        <v>2006</v>
      </c>
      <c r="C146" s="24" t="s">
        <v>224</v>
      </c>
      <c r="D146" s="27">
        <f>SUMIFS(data_dd!D:D,data_dd!B:B,data_monthly!C146)</f>
        <v>0</v>
      </c>
      <c r="E146" s="27">
        <f>SUMIFS(data_dd!F:F,data_dd!B:B,data_monthly!C146)</f>
        <v>0</v>
      </c>
      <c r="F146" s="12">
        <v>1178.5</v>
      </c>
      <c r="G146">
        <v>1011.146968788026</v>
      </c>
      <c r="H146" s="6">
        <f t="shared" si="47"/>
        <v>167.35303121197401</v>
      </c>
      <c r="I146">
        <f t="shared" si="40"/>
        <v>13601.1</v>
      </c>
      <c r="J146">
        <f t="shared" si="41"/>
        <v>11732.169279987613</v>
      </c>
      <c r="K146">
        <f t="shared" si="42"/>
        <v>1868.9307200123858</v>
      </c>
      <c r="L146" s="12">
        <f t="shared" si="43"/>
        <v>31</v>
      </c>
      <c r="M146">
        <f t="shared" si="44"/>
        <v>38.016129032258064</v>
      </c>
      <c r="N146">
        <f t="shared" si="45"/>
        <v>32.617644154452449</v>
      </c>
      <c r="O146">
        <f t="shared" si="46"/>
        <v>5.3984848778056129</v>
      </c>
      <c r="P146">
        <f>INDEX(defra!A:D,MATCH(C146,defra!A:A,0),4)</f>
        <v>1178.4577730000001</v>
      </c>
      <c r="Q146">
        <f>INDEX(daera!$A:$AA,MATCH(A146,lookup!$N$1:$N$13,FALSE),MATCH(B146,daera!$1:$1,0))</f>
        <v>167.35303121197401</v>
      </c>
      <c r="R146" s="12">
        <f t="shared" si="48"/>
        <v>0</v>
      </c>
      <c r="S146" s="12">
        <f t="shared" si="36"/>
        <v>0</v>
      </c>
      <c r="T146" s="12">
        <f t="shared" si="37"/>
        <v>0</v>
      </c>
      <c r="U146" s="12">
        <f t="shared" si="38"/>
        <v>0</v>
      </c>
      <c r="V146" s="12">
        <f t="shared" si="39"/>
        <v>0</v>
      </c>
      <c r="W146" s="12">
        <f t="shared" si="49"/>
        <v>0</v>
      </c>
      <c r="X146">
        <v>0</v>
      </c>
      <c r="Y146" t="s">
        <v>586</v>
      </c>
    </row>
    <row r="147" spans="1:25">
      <c r="A147" s="13" t="str">
        <f t="shared" si="50"/>
        <v>M04</v>
      </c>
      <c r="B147" s="24">
        <f t="shared" si="35"/>
        <v>2006</v>
      </c>
      <c r="C147" s="24" t="s">
        <v>225</v>
      </c>
      <c r="D147" s="27">
        <f>SUMIFS(data_dd!D:D,data_dd!B:B,data_monthly!C147)</f>
        <v>0</v>
      </c>
      <c r="E147" s="27">
        <f>SUMIFS(data_dd!F:F,data_dd!B:B,data_monthly!C147)</f>
        <v>0</v>
      </c>
      <c r="F147" s="12">
        <v>1190.8</v>
      </c>
      <c r="G147">
        <v>1015.3949622887139</v>
      </c>
      <c r="H147" s="6">
        <f t="shared" si="47"/>
        <v>175.40503771128601</v>
      </c>
      <c r="I147">
        <f t="shared" si="40"/>
        <v>1190.8</v>
      </c>
      <c r="J147">
        <f t="shared" si="41"/>
        <v>1015.3949622887139</v>
      </c>
      <c r="K147">
        <f t="shared" si="42"/>
        <v>175.40503771128601</v>
      </c>
      <c r="L147" s="12">
        <f t="shared" si="43"/>
        <v>30</v>
      </c>
      <c r="M147">
        <f t="shared" si="44"/>
        <v>39.693333333333335</v>
      </c>
      <c r="N147">
        <f t="shared" si="45"/>
        <v>33.846498742957131</v>
      </c>
      <c r="O147">
        <f t="shared" si="46"/>
        <v>5.8468345903762007</v>
      </c>
      <c r="P147">
        <f>INDEX(defra!A:D,MATCH(C147,defra!A:A,0),4)</f>
        <v>1190.7564460000003</v>
      </c>
      <c r="Q147">
        <f>INDEX(daera!$A:$AA,MATCH(A147,lookup!$N$1:$N$13,FALSE),MATCH(B147,daera!$1:$1,0))</f>
        <v>175.40503771128601</v>
      </c>
      <c r="R147" s="12">
        <f t="shared" si="48"/>
        <v>0</v>
      </c>
      <c r="S147" s="12">
        <f t="shared" si="36"/>
        <v>0</v>
      </c>
      <c r="T147" s="12">
        <f t="shared" si="37"/>
        <v>0</v>
      </c>
      <c r="U147" s="12">
        <f t="shared" si="38"/>
        <v>0</v>
      </c>
      <c r="V147" s="12">
        <f t="shared" si="39"/>
        <v>0</v>
      </c>
      <c r="W147" s="12">
        <f t="shared" si="49"/>
        <v>0</v>
      </c>
      <c r="X147">
        <v>0</v>
      </c>
      <c r="Y147" t="s">
        <v>586</v>
      </c>
    </row>
    <row r="148" spans="1:25">
      <c r="A148" s="13" t="str">
        <f t="shared" si="50"/>
        <v>M05</v>
      </c>
      <c r="B148" s="24">
        <f t="shared" si="35"/>
        <v>2006</v>
      </c>
      <c r="C148" s="24" t="s">
        <v>226</v>
      </c>
      <c r="D148" s="27">
        <f>SUMIFS(data_dd!D:D,data_dd!B:B,data_monthly!C148)</f>
        <v>0</v>
      </c>
      <c r="E148" s="27">
        <f>SUMIFS(data_dd!F:F,data_dd!B:B,data_monthly!C148)</f>
        <v>0</v>
      </c>
      <c r="F148" s="12">
        <v>1275.0999999999999</v>
      </c>
      <c r="G148">
        <v>1076.0177626295449</v>
      </c>
      <c r="H148" s="6">
        <f t="shared" si="47"/>
        <v>199.082237370455</v>
      </c>
      <c r="I148">
        <f t="shared" si="40"/>
        <v>2465.8999999999996</v>
      </c>
      <c r="J148">
        <f t="shared" si="41"/>
        <v>2091.4127249182588</v>
      </c>
      <c r="K148">
        <f t="shared" si="42"/>
        <v>374.48727508174102</v>
      </c>
      <c r="L148" s="12">
        <f t="shared" si="43"/>
        <v>31</v>
      </c>
      <c r="M148">
        <f t="shared" si="44"/>
        <v>41.13225806451613</v>
      </c>
      <c r="N148">
        <f t="shared" si="45"/>
        <v>34.710250407404672</v>
      </c>
      <c r="O148">
        <f t="shared" si="46"/>
        <v>6.4220076571114522</v>
      </c>
      <c r="P148">
        <f>INDEX(defra!A:D,MATCH(C148,defra!A:A,0),4)</f>
        <v>1275.0541920000001</v>
      </c>
      <c r="Q148">
        <f>INDEX(daera!$A:$AA,MATCH(A148,lookup!$N$1:$N$13,FALSE),MATCH(B148,daera!$1:$1,0))</f>
        <v>199.082237370455</v>
      </c>
      <c r="R148" s="12">
        <f t="shared" si="48"/>
        <v>0</v>
      </c>
      <c r="S148" s="12">
        <f t="shared" si="36"/>
        <v>0</v>
      </c>
      <c r="T148" s="12">
        <f t="shared" si="37"/>
        <v>0</v>
      </c>
      <c r="U148" s="12">
        <f t="shared" si="38"/>
        <v>0</v>
      </c>
      <c r="V148" s="12">
        <f t="shared" si="39"/>
        <v>0</v>
      </c>
      <c r="W148" s="12">
        <f t="shared" si="49"/>
        <v>0</v>
      </c>
      <c r="X148">
        <v>0</v>
      </c>
      <c r="Y148" t="s">
        <v>586</v>
      </c>
    </row>
    <row r="149" spans="1:25">
      <c r="A149" s="13" t="str">
        <f t="shared" si="50"/>
        <v>M06</v>
      </c>
      <c r="B149" s="24">
        <f t="shared" si="35"/>
        <v>2006</v>
      </c>
      <c r="C149" s="24" t="s">
        <v>227</v>
      </c>
      <c r="D149" s="27">
        <f>SUMIFS(data_dd!D:D,data_dd!B:B,data_monthly!C149)</f>
        <v>0</v>
      </c>
      <c r="E149" s="27">
        <f>SUMIFS(data_dd!F:F,data_dd!B:B,data_monthly!C149)</f>
        <v>0</v>
      </c>
      <c r="F149" s="12">
        <v>1178.2</v>
      </c>
      <c r="G149">
        <v>991.19991483380807</v>
      </c>
      <c r="H149" s="6">
        <f t="shared" si="47"/>
        <v>187.00008516619201</v>
      </c>
      <c r="I149">
        <f t="shared" si="40"/>
        <v>3644.0999999999995</v>
      </c>
      <c r="J149">
        <f t="shared" si="41"/>
        <v>3082.612639752067</v>
      </c>
      <c r="K149">
        <f t="shared" si="42"/>
        <v>561.487360247933</v>
      </c>
      <c r="L149" s="12">
        <f t="shared" si="43"/>
        <v>30</v>
      </c>
      <c r="M149">
        <f t="shared" si="44"/>
        <v>39.273333333333333</v>
      </c>
      <c r="N149">
        <f t="shared" si="45"/>
        <v>33.039997161126934</v>
      </c>
      <c r="O149">
        <f t="shared" si="46"/>
        <v>6.2333361722064007</v>
      </c>
      <c r="P149">
        <f>INDEX(defra!A:D,MATCH(C149,defra!A:A,0),4)</f>
        <v>1178.1746619999999</v>
      </c>
      <c r="Q149">
        <f>INDEX(daera!$A:$AA,MATCH(A149,lookup!$N$1:$N$13,FALSE),MATCH(B149,daera!$1:$1,0))</f>
        <v>187.00008516619201</v>
      </c>
      <c r="R149" s="12">
        <f t="shared" si="48"/>
        <v>0</v>
      </c>
      <c r="S149" s="12">
        <f t="shared" si="36"/>
        <v>0</v>
      </c>
      <c r="T149" s="12">
        <f t="shared" si="37"/>
        <v>0</v>
      </c>
      <c r="U149" s="12">
        <f t="shared" si="38"/>
        <v>0</v>
      </c>
      <c r="V149" s="12">
        <f t="shared" si="39"/>
        <v>0</v>
      </c>
      <c r="W149" s="12">
        <f t="shared" si="49"/>
        <v>0</v>
      </c>
      <c r="X149">
        <v>0</v>
      </c>
      <c r="Y149" t="s">
        <v>586</v>
      </c>
    </row>
    <row r="150" spans="1:25">
      <c r="A150" s="13" t="str">
        <f t="shared" si="50"/>
        <v>M07</v>
      </c>
      <c r="B150" s="24">
        <f t="shared" si="35"/>
        <v>2006</v>
      </c>
      <c r="C150" s="24" t="s">
        <v>228</v>
      </c>
      <c r="D150" s="27">
        <f>SUMIFS(data_dd!D:D,data_dd!B:B,data_monthly!C150)</f>
        <v>0</v>
      </c>
      <c r="E150" s="27">
        <f>SUMIFS(data_dd!F:F,data_dd!B:B,data_monthly!C150)</f>
        <v>0</v>
      </c>
      <c r="F150" s="12">
        <v>1155.3</v>
      </c>
      <c r="G150">
        <v>975.16838601137795</v>
      </c>
      <c r="H150" s="6">
        <f t="shared" si="47"/>
        <v>180.13161398862201</v>
      </c>
      <c r="I150">
        <f t="shared" si="40"/>
        <v>4799.3999999999996</v>
      </c>
      <c r="J150">
        <f t="shared" si="41"/>
        <v>4057.7810257634451</v>
      </c>
      <c r="K150">
        <f t="shared" si="42"/>
        <v>741.618974236555</v>
      </c>
      <c r="L150" s="12">
        <f t="shared" si="43"/>
        <v>31</v>
      </c>
      <c r="M150">
        <f t="shared" si="44"/>
        <v>37.267741935483869</v>
      </c>
      <c r="N150">
        <f t="shared" si="45"/>
        <v>31.45704471004445</v>
      </c>
      <c r="O150">
        <f t="shared" si="46"/>
        <v>5.8106972254394194</v>
      </c>
      <c r="P150">
        <f>INDEX(defra!A:D,MATCH(C150,defra!A:A,0),4)</f>
        <v>1155.3474630000003</v>
      </c>
      <c r="Q150">
        <f>INDEX(daera!$A:$AA,MATCH(A150,lookup!$N$1:$N$13,FALSE),MATCH(B150,daera!$1:$1,0))</f>
        <v>180.13161398862201</v>
      </c>
      <c r="R150" s="12">
        <f t="shared" si="48"/>
        <v>0</v>
      </c>
      <c r="S150" s="12">
        <f t="shared" si="36"/>
        <v>0</v>
      </c>
      <c r="T150" s="12">
        <f t="shared" si="37"/>
        <v>0</v>
      </c>
      <c r="U150" s="12">
        <f t="shared" si="38"/>
        <v>0</v>
      </c>
      <c r="V150" s="12">
        <f t="shared" si="39"/>
        <v>0</v>
      </c>
      <c r="W150" s="12">
        <f t="shared" si="49"/>
        <v>0</v>
      </c>
      <c r="X150">
        <v>0</v>
      </c>
      <c r="Y150" t="s">
        <v>586</v>
      </c>
    </row>
    <row r="151" spans="1:25">
      <c r="A151" s="13" t="str">
        <f t="shared" si="50"/>
        <v>M08</v>
      </c>
      <c r="B151" s="24">
        <f t="shared" si="35"/>
        <v>2006</v>
      </c>
      <c r="C151" s="24" t="s">
        <v>229</v>
      </c>
      <c r="D151" s="27">
        <f>SUMIFS(data_dd!D:D,data_dd!B:B,data_monthly!C151)</f>
        <v>0</v>
      </c>
      <c r="E151" s="27">
        <f>SUMIFS(data_dd!F:F,data_dd!B:B,data_monthly!C151)</f>
        <v>0</v>
      </c>
      <c r="F151" s="12">
        <v>1103.3</v>
      </c>
      <c r="G151">
        <v>942.67782494894197</v>
      </c>
      <c r="H151" s="6">
        <f t="shared" si="47"/>
        <v>160.62217505105801</v>
      </c>
      <c r="I151">
        <f t="shared" si="40"/>
        <v>5902.7</v>
      </c>
      <c r="J151">
        <f t="shared" si="41"/>
        <v>5000.4588507123872</v>
      </c>
      <c r="K151">
        <f t="shared" si="42"/>
        <v>902.24114928761298</v>
      </c>
      <c r="L151" s="12">
        <f t="shared" si="43"/>
        <v>31</v>
      </c>
      <c r="M151">
        <f t="shared" si="44"/>
        <v>35.590322580645157</v>
      </c>
      <c r="N151">
        <f t="shared" si="45"/>
        <v>30.408962095127162</v>
      </c>
      <c r="O151">
        <f t="shared" si="46"/>
        <v>5.1813604855180007</v>
      </c>
      <c r="P151">
        <f>INDEX(defra!A:D,MATCH(C151,defra!A:A,0),4)</f>
        <v>1103.2587840000001</v>
      </c>
      <c r="Q151">
        <f>INDEX(daera!$A:$AA,MATCH(A151,lookup!$N$1:$N$13,FALSE),MATCH(B151,daera!$1:$1,0))</f>
        <v>160.62217505105801</v>
      </c>
      <c r="R151" s="12">
        <f t="shared" si="48"/>
        <v>0</v>
      </c>
      <c r="S151" s="12">
        <f t="shared" si="36"/>
        <v>0</v>
      </c>
      <c r="T151" s="12">
        <f t="shared" si="37"/>
        <v>0</v>
      </c>
      <c r="U151" s="12">
        <f t="shared" si="38"/>
        <v>0</v>
      </c>
      <c r="V151" s="12">
        <f t="shared" si="39"/>
        <v>0</v>
      </c>
      <c r="W151" s="12">
        <f t="shared" si="49"/>
        <v>0</v>
      </c>
      <c r="X151">
        <v>0</v>
      </c>
      <c r="Y151" t="s">
        <v>586</v>
      </c>
    </row>
    <row r="152" spans="1:25">
      <c r="A152" s="13" t="str">
        <f t="shared" si="50"/>
        <v>M09</v>
      </c>
      <c r="B152" s="24">
        <f t="shared" si="35"/>
        <v>2006</v>
      </c>
      <c r="C152" s="24" t="s">
        <v>230</v>
      </c>
      <c r="D152" s="27">
        <f>SUMIFS(data_dd!D:D,data_dd!B:B,data_monthly!C152)</f>
        <v>0</v>
      </c>
      <c r="E152" s="27">
        <f>SUMIFS(data_dd!F:F,data_dd!B:B,data_monthly!C152)</f>
        <v>0</v>
      </c>
      <c r="F152" s="12">
        <v>1059.0999999999999</v>
      </c>
      <c r="G152">
        <v>920.01176552581296</v>
      </c>
      <c r="H152" s="6">
        <f t="shared" si="47"/>
        <v>139.088234474187</v>
      </c>
      <c r="I152">
        <f t="shared" si="40"/>
        <v>6961.7999999999993</v>
      </c>
      <c r="J152">
        <f t="shared" si="41"/>
        <v>5920.4706162381999</v>
      </c>
      <c r="K152">
        <f t="shared" si="42"/>
        <v>1041.3293837618</v>
      </c>
      <c r="L152" s="12">
        <f t="shared" si="43"/>
        <v>30</v>
      </c>
      <c r="M152">
        <f t="shared" si="44"/>
        <v>35.303333333333327</v>
      </c>
      <c r="N152">
        <f t="shared" si="45"/>
        <v>30.667058850860432</v>
      </c>
      <c r="O152">
        <f t="shared" si="46"/>
        <v>4.6362744824729001</v>
      </c>
      <c r="P152">
        <f>INDEX(defra!A:D,MATCH(C152,defra!A:A,0),4)</f>
        <v>1059.1225380000001</v>
      </c>
      <c r="Q152">
        <f>INDEX(daera!$A:$AA,MATCH(A152,lookup!$N$1:$N$13,FALSE),MATCH(B152,daera!$1:$1,0))</f>
        <v>139.088234474187</v>
      </c>
      <c r="R152" s="12">
        <f t="shared" si="48"/>
        <v>0</v>
      </c>
      <c r="S152" s="12">
        <f t="shared" si="36"/>
        <v>0</v>
      </c>
      <c r="T152" s="12">
        <f t="shared" si="37"/>
        <v>0</v>
      </c>
      <c r="U152" s="12">
        <f t="shared" si="38"/>
        <v>0</v>
      </c>
      <c r="V152" s="12">
        <f t="shared" si="39"/>
        <v>0</v>
      </c>
      <c r="W152" s="12">
        <f t="shared" si="49"/>
        <v>0</v>
      </c>
      <c r="X152">
        <v>0</v>
      </c>
      <c r="Y152" t="s">
        <v>586</v>
      </c>
    </row>
    <row r="153" spans="1:25">
      <c r="A153" s="13" t="str">
        <f t="shared" si="50"/>
        <v>M10</v>
      </c>
      <c r="B153" s="24">
        <f t="shared" ref="B153:B216" si="51">B141+1</f>
        <v>2006</v>
      </c>
      <c r="C153" s="24" t="s">
        <v>231</v>
      </c>
      <c r="D153" s="27">
        <f>SUMIFS(data_dd!D:D,data_dd!B:B,data_monthly!C153)</f>
        <v>0</v>
      </c>
      <c r="E153" s="27">
        <f>SUMIFS(data_dd!F:F,data_dd!B:B,data_monthly!C153)</f>
        <v>0</v>
      </c>
      <c r="F153" s="12">
        <v>1071.7</v>
      </c>
      <c r="G153">
        <v>937.74997794380101</v>
      </c>
      <c r="H153" s="6">
        <f t="shared" si="47"/>
        <v>133.950022056199</v>
      </c>
      <c r="I153">
        <f t="shared" si="40"/>
        <v>8033.4999999999991</v>
      </c>
      <c r="J153">
        <f t="shared" si="41"/>
        <v>6858.2205941820012</v>
      </c>
      <c r="K153">
        <f t="shared" si="42"/>
        <v>1175.2794058179991</v>
      </c>
      <c r="L153" s="12">
        <f t="shared" si="43"/>
        <v>31</v>
      </c>
      <c r="M153">
        <f t="shared" si="44"/>
        <v>34.570967741935483</v>
      </c>
      <c r="N153">
        <f t="shared" si="45"/>
        <v>30.249999288509709</v>
      </c>
      <c r="O153">
        <f t="shared" si="46"/>
        <v>4.320968453425774</v>
      </c>
      <c r="P153">
        <f>INDEX(defra!A:D,MATCH(C153,defra!A:A,0),4)</f>
        <v>1071.6953639999999</v>
      </c>
      <c r="Q153">
        <f>INDEX(daera!$A:$AA,MATCH(A153,lookup!$N$1:$N$13,FALSE),MATCH(B153,daera!$1:$1,0))</f>
        <v>133.950022056199</v>
      </c>
      <c r="R153" s="12">
        <f t="shared" si="48"/>
        <v>0</v>
      </c>
      <c r="S153" s="12">
        <f t="shared" si="36"/>
        <v>0</v>
      </c>
      <c r="T153" s="12">
        <f t="shared" si="37"/>
        <v>0</v>
      </c>
      <c r="U153" s="12">
        <f t="shared" si="38"/>
        <v>0</v>
      </c>
      <c r="V153" s="12">
        <f t="shared" si="39"/>
        <v>0</v>
      </c>
      <c r="W153" s="12">
        <f t="shared" si="49"/>
        <v>0</v>
      </c>
      <c r="X153">
        <v>0</v>
      </c>
      <c r="Y153" t="s">
        <v>586</v>
      </c>
    </row>
    <row r="154" spans="1:25">
      <c r="A154" s="13" t="str">
        <f t="shared" si="50"/>
        <v>M11</v>
      </c>
      <c r="B154" s="24">
        <f t="shared" si="51"/>
        <v>2006</v>
      </c>
      <c r="C154" s="24" t="s">
        <v>232</v>
      </c>
      <c r="D154" s="27">
        <f>SUMIFS(data_dd!D:D,data_dd!B:B,data_monthly!C154)</f>
        <v>0</v>
      </c>
      <c r="E154" s="27">
        <f>SUMIFS(data_dd!F:F,data_dd!B:B,data_monthly!C154)</f>
        <v>0</v>
      </c>
      <c r="F154" s="12">
        <v>1032.3</v>
      </c>
      <c r="G154">
        <v>901.77830459763197</v>
      </c>
      <c r="H154" s="6">
        <f t="shared" si="47"/>
        <v>130.52169540236801</v>
      </c>
      <c r="I154">
        <f t="shared" si="40"/>
        <v>9065.7999999999993</v>
      </c>
      <c r="J154">
        <f t="shared" si="41"/>
        <v>7759.9988987796332</v>
      </c>
      <c r="K154">
        <f t="shared" si="42"/>
        <v>1305.8011012203672</v>
      </c>
      <c r="L154" s="12">
        <f t="shared" si="43"/>
        <v>30</v>
      </c>
      <c r="M154">
        <f t="shared" si="44"/>
        <v>34.409999999999997</v>
      </c>
      <c r="N154">
        <f t="shared" si="45"/>
        <v>30.059276819921067</v>
      </c>
      <c r="O154">
        <f t="shared" si="46"/>
        <v>4.3507231800789334</v>
      </c>
      <c r="P154">
        <f>INDEX(defra!A:D,MATCH(C154,defra!A:A,0),4)</f>
        <v>1032.3</v>
      </c>
      <c r="Q154">
        <f>INDEX(daera!$A:$AA,MATCH(A154,lookup!$N$1:$N$13,FALSE),MATCH(B154,daera!$1:$1,0))</f>
        <v>130.52169540236801</v>
      </c>
      <c r="R154" s="12">
        <f t="shared" si="48"/>
        <v>0</v>
      </c>
      <c r="S154" s="12">
        <f t="shared" si="36"/>
        <v>0</v>
      </c>
      <c r="T154" s="12">
        <f t="shared" si="37"/>
        <v>0</v>
      </c>
      <c r="U154" s="12">
        <f t="shared" si="38"/>
        <v>0</v>
      </c>
      <c r="V154" s="12">
        <f t="shared" si="39"/>
        <v>0</v>
      </c>
      <c r="W154" s="12">
        <f t="shared" si="49"/>
        <v>0</v>
      </c>
      <c r="X154">
        <v>0</v>
      </c>
      <c r="Y154" t="s">
        <v>586</v>
      </c>
    </row>
    <row r="155" spans="1:25">
      <c r="A155" s="13" t="str">
        <f t="shared" si="50"/>
        <v>M12</v>
      </c>
      <c r="B155" s="24">
        <f t="shared" si="51"/>
        <v>2006</v>
      </c>
      <c r="C155" s="24" t="s">
        <v>233</v>
      </c>
      <c r="D155" s="27">
        <f>SUMIFS(data_dd!D:D,data_dd!B:B,data_monthly!C155)</f>
        <v>0</v>
      </c>
      <c r="E155" s="27">
        <f>SUMIFS(data_dd!F:F,data_dd!B:B,data_monthly!C155)</f>
        <v>0</v>
      </c>
      <c r="F155" s="12">
        <v>1094.9000000000001</v>
      </c>
      <c r="G155">
        <v>951.84657021278804</v>
      </c>
      <c r="H155" s="6">
        <f t="shared" si="47"/>
        <v>143.053429787212</v>
      </c>
      <c r="I155">
        <f t="shared" si="40"/>
        <v>10160.699999999999</v>
      </c>
      <c r="J155">
        <f t="shared" si="41"/>
        <v>8711.845468992422</v>
      </c>
      <c r="K155">
        <f t="shared" si="42"/>
        <v>1448.8545310075792</v>
      </c>
      <c r="L155" s="12">
        <f t="shared" si="43"/>
        <v>31</v>
      </c>
      <c r="M155">
        <f t="shared" si="44"/>
        <v>35.319354838709678</v>
      </c>
      <c r="N155">
        <f t="shared" si="45"/>
        <v>30.704728071380259</v>
      </c>
      <c r="O155">
        <f t="shared" si="46"/>
        <v>4.614626767329419</v>
      </c>
      <c r="P155">
        <f>INDEX(defra!A:D,MATCH(C155,defra!A:A,0),4)</f>
        <v>1094.9000000000001</v>
      </c>
      <c r="Q155">
        <f>INDEX(daera!$A:$AA,MATCH(A155,lookup!$N$1:$N$13,FALSE),MATCH(B155,daera!$1:$1,0))</f>
        <v>143.053429787212</v>
      </c>
      <c r="R155" s="12">
        <f t="shared" si="48"/>
        <v>0</v>
      </c>
      <c r="S155" s="12">
        <f t="shared" si="36"/>
        <v>0</v>
      </c>
      <c r="T155" s="12">
        <f t="shared" si="37"/>
        <v>0</v>
      </c>
      <c r="U155" s="12">
        <f t="shared" si="38"/>
        <v>0</v>
      </c>
      <c r="V155" s="12">
        <f t="shared" si="39"/>
        <v>0</v>
      </c>
      <c r="W155" s="12">
        <f t="shared" si="49"/>
        <v>0</v>
      </c>
      <c r="X155">
        <v>0</v>
      </c>
      <c r="Y155" t="s">
        <v>586</v>
      </c>
    </row>
    <row r="156" spans="1:25">
      <c r="A156" s="13" t="str">
        <f t="shared" si="50"/>
        <v>M01</v>
      </c>
      <c r="B156" s="24">
        <f t="shared" si="51"/>
        <v>2007</v>
      </c>
      <c r="C156" s="24" t="s">
        <v>234</v>
      </c>
      <c r="D156" s="27">
        <f>SUMIFS(data_dd!D:D,data_dd!B:B,data_monthly!C156)</f>
        <v>0</v>
      </c>
      <c r="E156" s="27">
        <f>SUMIFS(data_dd!F:F,data_dd!B:B,data_monthly!C156)</f>
        <v>0</v>
      </c>
      <c r="F156" s="12">
        <v>1129.5999999999999</v>
      </c>
      <c r="G156">
        <v>977.10706877776988</v>
      </c>
      <c r="H156" s="6">
        <f t="shared" si="47"/>
        <v>152.499145</v>
      </c>
      <c r="I156">
        <f t="shared" si="40"/>
        <v>11290.3</v>
      </c>
      <c r="J156">
        <f t="shared" si="41"/>
        <v>9688.9525377701921</v>
      </c>
      <c r="K156">
        <f t="shared" si="42"/>
        <v>1601.3536760075792</v>
      </c>
      <c r="L156" s="12">
        <f t="shared" si="43"/>
        <v>31</v>
      </c>
      <c r="M156">
        <f t="shared" si="44"/>
        <v>36.438709677419354</v>
      </c>
      <c r="N156">
        <f t="shared" si="45"/>
        <v>31.519582863799027</v>
      </c>
      <c r="O156">
        <f t="shared" si="46"/>
        <v>4.9193272580645164</v>
      </c>
      <c r="P156">
        <f>INDEX(defra!A:D,MATCH(C156,defra!A:A,0),4)</f>
        <v>1129.5999999999999</v>
      </c>
      <c r="Q156">
        <f>INDEX(daera!$A:$AA,MATCH(A156,lookup!$N$1:$N$13,FALSE),MATCH(B156,daera!$1:$1,0))</f>
        <v>152.499145</v>
      </c>
      <c r="R156" s="12">
        <f t="shared" si="48"/>
        <v>0</v>
      </c>
      <c r="S156" s="12">
        <f t="shared" si="36"/>
        <v>0</v>
      </c>
      <c r="T156" s="12">
        <f t="shared" si="37"/>
        <v>0</v>
      </c>
      <c r="U156" s="12">
        <f t="shared" si="38"/>
        <v>0</v>
      </c>
      <c r="V156" s="12">
        <f t="shared" si="39"/>
        <v>0</v>
      </c>
      <c r="W156" s="12">
        <f t="shared" si="49"/>
        <v>0</v>
      </c>
      <c r="X156">
        <v>0</v>
      </c>
      <c r="Y156" t="s">
        <v>586</v>
      </c>
    </row>
    <row r="157" spans="1:25">
      <c r="A157" s="13" t="str">
        <f t="shared" si="50"/>
        <v>M02</v>
      </c>
      <c r="B157" s="24">
        <f t="shared" si="51"/>
        <v>2007</v>
      </c>
      <c r="C157" s="24" t="s">
        <v>235</v>
      </c>
      <c r="D157" s="27">
        <f>SUMIFS(data_dd!D:D,data_dd!B:B,data_monthly!C157)</f>
        <v>0</v>
      </c>
      <c r="E157" s="27">
        <f>SUMIFS(data_dd!F:F,data_dd!B:B,data_monthly!C157)</f>
        <v>0</v>
      </c>
      <c r="F157" s="12">
        <v>1020.1</v>
      </c>
      <c r="G157">
        <v>876.83065737973607</v>
      </c>
      <c r="H157" s="6">
        <f t="shared" si="47"/>
        <v>143.275181</v>
      </c>
      <c r="I157">
        <f t="shared" si="40"/>
        <v>12310.4</v>
      </c>
      <c r="J157">
        <f t="shared" si="41"/>
        <v>10565.783195149928</v>
      </c>
      <c r="K157">
        <f t="shared" si="42"/>
        <v>1744.6288570075792</v>
      </c>
      <c r="L157" s="12">
        <f t="shared" si="43"/>
        <v>28</v>
      </c>
      <c r="M157">
        <f t="shared" si="44"/>
        <v>36.432142857142857</v>
      </c>
      <c r="N157">
        <f t="shared" si="45"/>
        <v>31.315380620704861</v>
      </c>
      <c r="O157">
        <f t="shared" si="46"/>
        <v>5.1169707500000001</v>
      </c>
      <c r="P157">
        <f>INDEX(defra!A:D,MATCH(C157,defra!A:A,0),4)</f>
        <v>1020.1</v>
      </c>
      <c r="Q157">
        <f>INDEX(daera!$A:$AA,MATCH(A157,lookup!$N$1:$N$13,FALSE),MATCH(B157,daera!$1:$1,0))</f>
        <v>143.275181</v>
      </c>
      <c r="R157" s="12">
        <f t="shared" si="48"/>
        <v>0</v>
      </c>
      <c r="S157" s="12">
        <f t="shared" si="36"/>
        <v>0</v>
      </c>
      <c r="T157" s="12">
        <f t="shared" si="37"/>
        <v>0</v>
      </c>
      <c r="U157" s="12">
        <f t="shared" si="38"/>
        <v>0</v>
      </c>
      <c r="V157" s="12">
        <f t="shared" si="39"/>
        <v>0</v>
      </c>
      <c r="W157" s="12">
        <f t="shared" si="49"/>
        <v>0</v>
      </c>
      <c r="X157">
        <v>0</v>
      </c>
      <c r="Y157" t="s">
        <v>586</v>
      </c>
    </row>
    <row r="158" spans="1:25">
      <c r="A158" s="13" t="str">
        <f t="shared" si="50"/>
        <v>M03</v>
      </c>
      <c r="B158" s="24">
        <f t="shared" si="51"/>
        <v>2007</v>
      </c>
      <c r="C158" s="24" t="s">
        <v>236</v>
      </c>
      <c r="D158" s="27">
        <f>SUMIFS(data_dd!D:D,data_dd!B:B,data_monthly!C158)</f>
        <v>0</v>
      </c>
      <c r="E158" s="27">
        <f>SUMIFS(data_dd!F:F,data_dd!B:B,data_monthly!C158)</f>
        <v>0</v>
      </c>
      <c r="F158" s="12">
        <v>1170.2</v>
      </c>
      <c r="G158">
        <v>1003.201558166603</v>
      </c>
      <c r="H158" s="6">
        <f t="shared" si="47"/>
        <v>167.005247</v>
      </c>
      <c r="I158">
        <f t="shared" si="40"/>
        <v>13480.6</v>
      </c>
      <c r="J158">
        <f t="shared" si="41"/>
        <v>11568.984753316532</v>
      </c>
      <c r="K158">
        <f t="shared" si="42"/>
        <v>1911.6341040075793</v>
      </c>
      <c r="L158" s="12">
        <f t="shared" si="43"/>
        <v>31</v>
      </c>
      <c r="M158">
        <f t="shared" si="44"/>
        <v>37.748387096774195</v>
      </c>
      <c r="N158">
        <f t="shared" si="45"/>
        <v>32.361340586019452</v>
      </c>
      <c r="O158">
        <f t="shared" si="46"/>
        <v>5.3872660322580641</v>
      </c>
      <c r="P158">
        <f>INDEX(defra!A:D,MATCH(C158,defra!A:A,0),4)</f>
        <v>1170.2</v>
      </c>
      <c r="Q158">
        <f>INDEX(daera!$A:$AA,MATCH(A158,lookup!$N$1:$N$13,FALSE),MATCH(B158,daera!$1:$1,0))</f>
        <v>167.005247</v>
      </c>
      <c r="R158" s="12">
        <f t="shared" si="48"/>
        <v>0</v>
      </c>
      <c r="S158" s="12">
        <f t="shared" si="36"/>
        <v>0</v>
      </c>
      <c r="T158" s="12">
        <f t="shared" si="37"/>
        <v>0</v>
      </c>
      <c r="U158" s="12">
        <f t="shared" si="38"/>
        <v>0</v>
      </c>
      <c r="V158" s="12">
        <f t="shared" si="39"/>
        <v>0</v>
      </c>
      <c r="W158" s="12">
        <f t="shared" si="49"/>
        <v>0</v>
      </c>
      <c r="X158">
        <v>0</v>
      </c>
      <c r="Y158" t="s">
        <v>586</v>
      </c>
    </row>
    <row r="159" spans="1:25">
      <c r="A159" s="13" t="str">
        <f t="shared" si="50"/>
        <v>M04</v>
      </c>
      <c r="B159" s="24">
        <f t="shared" si="51"/>
        <v>2007</v>
      </c>
      <c r="C159" s="24" t="s">
        <v>237</v>
      </c>
      <c r="D159" s="27">
        <f>SUMIFS(data_dd!D:D,data_dd!B:B,data_monthly!C159)</f>
        <v>0</v>
      </c>
      <c r="E159" s="27">
        <f>SUMIFS(data_dd!F:F,data_dd!B:B,data_monthly!C159)</f>
        <v>0</v>
      </c>
      <c r="F159" s="12">
        <v>1203.8</v>
      </c>
      <c r="G159">
        <v>1023.435966</v>
      </c>
      <c r="H159" s="6">
        <f t="shared" si="47"/>
        <v>180.364034</v>
      </c>
      <c r="I159">
        <f t="shared" si="40"/>
        <v>1203.8</v>
      </c>
      <c r="J159">
        <f t="shared" si="41"/>
        <v>1023.435966</v>
      </c>
      <c r="K159">
        <f t="shared" si="42"/>
        <v>180.364034</v>
      </c>
      <c r="L159" s="12">
        <f t="shared" si="43"/>
        <v>30</v>
      </c>
      <c r="M159">
        <f t="shared" si="44"/>
        <v>40.126666666666665</v>
      </c>
      <c r="N159">
        <f t="shared" si="45"/>
        <v>34.114532199999999</v>
      </c>
      <c r="O159">
        <f t="shared" si="46"/>
        <v>6.0121344666666667</v>
      </c>
      <c r="P159">
        <f>INDEX(defra!A:D,MATCH(C159,defra!A:A,0),4)</f>
        <v>1203.8</v>
      </c>
      <c r="Q159">
        <f>INDEX(daera!$A:$AA,MATCH(A159,lookup!$N$1:$N$13,FALSE),MATCH(B159,daera!$1:$1,0))</f>
        <v>180.364034</v>
      </c>
      <c r="R159" s="12">
        <f t="shared" si="48"/>
        <v>0</v>
      </c>
      <c r="S159" s="12">
        <f t="shared" si="36"/>
        <v>0</v>
      </c>
      <c r="T159" s="12">
        <f t="shared" si="37"/>
        <v>0</v>
      </c>
      <c r="U159" s="12">
        <f t="shared" si="38"/>
        <v>0</v>
      </c>
      <c r="V159" s="12">
        <f t="shared" si="39"/>
        <v>0</v>
      </c>
      <c r="W159" s="12">
        <f t="shared" si="49"/>
        <v>0</v>
      </c>
      <c r="X159">
        <v>0</v>
      </c>
      <c r="Y159" t="s">
        <v>586</v>
      </c>
    </row>
    <row r="160" spans="1:25">
      <c r="A160" s="13" t="str">
        <f t="shared" si="50"/>
        <v>M05</v>
      </c>
      <c r="B160" s="24">
        <f t="shared" si="51"/>
        <v>2007</v>
      </c>
      <c r="C160" s="24" t="s">
        <v>238</v>
      </c>
      <c r="D160" s="27">
        <f>SUMIFS(data_dd!D:D,data_dd!B:B,data_monthly!C160)</f>
        <v>0</v>
      </c>
      <c r="E160" s="27">
        <f>SUMIFS(data_dd!F:F,data_dd!B:B,data_monthly!C160)</f>
        <v>0</v>
      </c>
      <c r="F160" s="12">
        <v>1258.3</v>
      </c>
      <c r="G160">
        <v>1058.0934439999999</v>
      </c>
      <c r="H160" s="6">
        <f t="shared" si="47"/>
        <v>200.20655600000001</v>
      </c>
      <c r="I160">
        <f t="shared" si="40"/>
        <v>2462.1</v>
      </c>
      <c r="J160">
        <f t="shared" si="41"/>
        <v>2081.5294100000001</v>
      </c>
      <c r="K160">
        <f t="shared" si="42"/>
        <v>380.57059000000004</v>
      </c>
      <c r="L160" s="12">
        <f t="shared" si="43"/>
        <v>31</v>
      </c>
      <c r="M160">
        <f t="shared" si="44"/>
        <v>40.590322580645157</v>
      </c>
      <c r="N160">
        <f t="shared" si="45"/>
        <v>34.132046580645159</v>
      </c>
      <c r="O160">
        <f t="shared" si="46"/>
        <v>6.4582760000000006</v>
      </c>
      <c r="P160">
        <f>INDEX(defra!A:D,MATCH(C160,defra!A:A,0),4)</f>
        <v>1258.3</v>
      </c>
      <c r="Q160">
        <f>INDEX(daera!$A:$AA,MATCH(A160,lookup!$N$1:$N$13,FALSE),MATCH(B160,daera!$1:$1,0))</f>
        <v>200.20655600000001</v>
      </c>
      <c r="R160" s="12">
        <f t="shared" si="48"/>
        <v>0</v>
      </c>
      <c r="S160" s="12">
        <f t="shared" si="36"/>
        <v>0</v>
      </c>
      <c r="T160" s="12">
        <f t="shared" si="37"/>
        <v>0</v>
      </c>
      <c r="U160" s="12">
        <f t="shared" si="38"/>
        <v>0</v>
      </c>
      <c r="V160" s="12">
        <f t="shared" si="39"/>
        <v>0</v>
      </c>
      <c r="W160" s="12">
        <f t="shared" si="49"/>
        <v>0</v>
      </c>
      <c r="X160">
        <v>0</v>
      </c>
      <c r="Y160" t="s">
        <v>586</v>
      </c>
    </row>
    <row r="161" spans="1:25">
      <c r="A161" s="13" t="str">
        <f t="shared" si="50"/>
        <v>M06</v>
      </c>
      <c r="B161" s="24">
        <f t="shared" si="51"/>
        <v>2007</v>
      </c>
      <c r="C161" s="24" t="s">
        <v>239</v>
      </c>
      <c r="D161" s="27">
        <f>SUMIFS(data_dd!D:D,data_dd!B:B,data_monthly!C161)</f>
        <v>0</v>
      </c>
      <c r="E161" s="27">
        <f>SUMIFS(data_dd!F:F,data_dd!B:B,data_monthly!C161)</f>
        <v>0</v>
      </c>
      <c r="F161" s="12">
        <v>1147.3</v>
      </c>
      <c r="G161">
        <v>963.00228700000002</v>
      </c>
      <c r="H161" s="6">
        <f t="shared" si="47"/>
        <v>184.29771299999999</v>
      </c>
      <c r="I161">
        <f t="shared" si="40"/>
        <v>3609.3999999999996</v>
      </c>
      <c r="J161">
        <f t="shared" si="41"/>
        <v>3044.5316970000003</v>
      </c>
      <c r="K161">
        <f t="shared" si="42"/>
        <v>564.86830299999997</v>
      </c>
      <c r="L161" s="12">
        <f t="shared" si="43"/>
        <v>30</v>
      </c>
      <c r="M161">
        <f t="shared" si="44"/>
        <v>38.243333333333332</v>
      </c>
      <c r="N161">
        <f t="shared" si="45"/>
        <v>32.100076233333333</v>
      </c>
      <c r="O161">
        <f t="shared" si="46"/>
        <v>6.1432570999999996</v>
      </c>
      <c r="P161">
        <f>INDEX(defra!A:D,MATCH(C161,defra!A:A,0),4)</f>
        <v>1147.3</v>
      </c>
      <c r="Q161">
        <f>INDEX(daera!$A:$AA,MATCH(A161,lookup!$N$1:$N$13,FALSE),MATCH(B161,daera!$1:$1,0))</f>
        <v>184.29771299999999</v>
      </c>
      <c r="R161" s="12">
        <f t="shared" si="48"/>
        <v>0</v>
      </c>
      <c r="S161" s="12">
        <f t="shared" si="36"/>
        <v>0</v>
      </c>
      <c r="T161" s="12">
        <f t="shared" si="37"/>
        <v>0</v>
      </c>
      <c r="U161" s="12">
        <f t="shared" si="38"/>
        <v>0</v>
      </c>
      <c r="V161" s="12">
        <f t="shared" si="39"/>
        <v>0</v>
      </c>
      <c r="W161" s="12">
        <f t="shared" si="49"/>
        <v>0</v>
      </c>
      <c r="X161">
        <v>0</v>
      </c>
      <c r="Y161" t="s">
        <v>586</v>
      </c>
    </row>
    <row r="162" spans="1:25">
      <c r="A162" s="13" t="str">
        <f t="shared" si="50"/>
        <v>M07</v>
      </c>
      <c r="B162" s="24">
        <f t="shared" si="51"/>
        <v>2007</v>
      </c>
      <c r="C162" s="24" t="s">
        <v>240</v>
      </c>
      <c r="D162" s="27">
        <f>SUMIFS(data_dd!D:D,data_dd!B:B,data_monthly!C162)</f>
        <v>0</v>
      </c>
      <c r="E162" s="27">
        <f>SUMIFS(data_dd!F:F,data_dd!B:B,data_monthly!C162)</f>
        <v>0</v>
      </c>
      <c r="F162" s="12">
        <v>1098.4000000000001</v>
      </c>
      <c r="G162">
        <v>924.94598400000007</v>
      </c>
      <c r="H162" s="6">
        <f t="shared" si="47"/>
        <v>173.454016</v>
      </c>
      <c r="I162">
        <f t="shared" si="40"/>
        <v>4707.7999999999993</v>
      </c>
      <c r="J162">
        <f t="shared" si="41"/>
        <v>3969.4776810000003</v>
      </c>
      <c r="K162">
        <f t="shared" si="42"/>
        <v>738.32231899999999</v>
      </c>
      <c r="L162" s="12">
        <f t="shared" si="43"/>
        <v>31</v>
      </c>
      <c r="M162">
        <f t="shared" si="44"/>
        <v>35.432258064516134</v>
      </c>
      <c r="N162">
        <f t="shared" si="45"/>
        <v>29.836967225806454</v>
      </c>
      <c r="O162">
        <f t="shared" si="46"/>
        <v>5.5952908387096771</v>
      </c>
      <c r="P162">
        <f>INDEX(defra!A:D,MATCH(C162,defra!A:A,0),4)</f>
        <v>1098.4000000000001</v>
      </c>
      <c r="Q162">
        <f>INDEX(daera!$A:$AA,MATCH(A162,lookup!$N$1:$N$13,FALSE),MATCH(B162,daera!$1:$1,0))</f>
        <v>173.454016</v>
      </c>
      <c r="R162" s="12">
        <f t="shared" si="48"/>
        <v>0</v>
      </c>
      <c r="S162" s="12">
        <f t="shared" si="36"/>
        <v>0</v>
      </c>
      <c r="T162" s="12">
        <f t="shared" si="37"/>
        <v>0</v>
      </c>
      <c r="U162" s="12">
        <f t="shared" si="38"/>
        <v>0</v>
      </c>
      <c r="V162" s="12">
        <f t="shared" si="39"/>
        <v>0</v>
      </c>
      <c r="W162" s="12">
        <f t="shared" si="49"/>
        <v>0</v>
      </c>
      <c r="X162">
        <v>0</v>
      </c>
      <c r="Y162" t="s">
        <v>586</v>
      </c>
    </row>
    <row r="163" spans="1:25">
      <c r="A163" s="13" t="str">
        <f t="shared" si="50"/>
        <v>M08</v>
      </c>
      <c r="B163" s="24">
        <f t="shared" si="51"/>
        <v>2007</v>
      </c>
      <c r="C163" s="24" t="s">
        <v>241</v>
      </c>
      <c r="D163" s="27">
        <f>SUMIFS(data_dd!D:D,data_dd!B:B,data_monthly!C163)</f>
        <v>0</v>
      </c>
      <c r="E163" s="27">
        <f>SUMIFS(data_dd!F:F,data_dd!B:B,data_monthly!C163)</f>
        <v>0</v>
      </c>
      <c r="F163" s="12">
        <v>1074.2</v>
      </c>
      <c r="G163">
        <v>917.48606200000006</v>
      </c>
      <c r="H163" s="6">
        <f t="shared" si="47"/>
        <v>156.71393800000001</v>
      </c>
      <c r="I163">
        <f t="shared" si="40"/>
        <v>5781.9999999999991</v>
      </c>
      <c r="J163">
        <f t="shared" si="41"/>
        <v>4886.9637430000002</v>
      </c>
      <c r="K163">
        <f t="shared" si="42"/>
        <v>895.03625699999998</v>
      </c>
      <c r="L163" s="12">
        <f t="shared" si="43"/>
        <v>31</v>
      </c>
      <c r="M163">
        <f t="shared" si="44"/>
        <v>34.651612903225811</v>
      </c>
      <c r="N163">
        <f t="shared" si="45"/>
        <v>29.596324580645163</v>
      </c>
      <c r="O163">
        <f t="shared" si="46"/>
        <v>5.0552883225806458</v>
      </c>
      <c r="P163">
        <f>INDEX(defra!A:D,MATCH(C163,defra!A:A,0),4)</f>
        <v>1074.2</v>
      </c>
      <c r="Q163">
        <f>INDEX(daera!$A:$AA,MATCH(A163,lookup!$N$1:$N$13,FALSE),MATCH(B163,daera!$1:$1,0))</f>
        <v>156.71393800000001</v>
      </c>
      <c r="R163" s="12">
        <f t="shared" si="48"/>
        <v>0</v>
      </c>
      <c r="S163" s="12">
        <f t="shared" si="36"/>
        <v>0</v>
      </c>
      <c r="T163" s="12">
        <f t="shared" si="37"/>
        <v>0</v>
      </c>
      <c r="U163" s="12">
        <f t="shared" si="38"/>
        <v>0</v>
      </c>
      <c r="V163" s="12">
        <f t="shared" si="39"/>
        <v>0</v>
      </c>
      <c r="W163" s="12">
        <f t="shared" si="49"/>
        <v>0</v>
      </c>
      <c r="X163">
        <v>0</v>
      </c>
      <c r="Y163" t="s">
        <v>586</v>
      </c>
    </row>
    <row r="164" spans="1:25">
      <c r="A164" s="13" t="str">
        <f t="shared" si="50"/>
        <v>M09</v>
      </c>
      <c r="B164" s="24">
        <f t="shared" si="51"/>
        <v>2007</v>
      </c>
      <c r="C164" s="24" t="s">
        <v>242</v>
      </c>
      <c r="D164" s="27">
        <f>SUMIFS(data_dd!D:D,data_dd!B:B,data_monthly!C164)</f>
        <v>0</v>
      </c>
      <c r="E164" s="27">
        <f>SUMIFS(data_dd!F:F,data_dd!B:B,data_monthly!C164)</f>
        <v>0</v>
      </c>
      <c r="F164" s="12">
        <v>1026.5</v>
      </c>
      <c r="G164">
        <v>888.426153</v>
      </c>
      <c r="H164" s="6">
        <f t="shared" si="47"/>
        <v>138.073847</v>
      </c>
      <c r="I164">
        <f t="shared" si="40"/>
        <v>6808.4999999999991</v>
      </c>
      <c r="J164">
        <f t="shared" si="41"/>
        <v>5775.3898960000006</v>
      </c>
      <c r="K164">
        <f t="shared" si="42"/>
        <v>1033.1101039999999</v>
      </c>
      <c r="L164" s="12">
        <f t="shared" si="43"/>
        <v>30</v>
      </c>
      <c r="M164">
        <f t="shared" si="44"/>
        <v>34.216666666666669</v>
      </c>
      <c r="N164">
        <f t="shared" si="45"/>
        <v>29.6142051</v>
      </c>
      <c r="O164">
        <f t="shared" si="46"/>
        <v>4.6024615666666664</v>
      </c>
      <c r="P164">
        <f>INDEX(defra!A:D,MATCH(C164,defra!A:A,0),4)</f>
        <v>1026.5</v>
      </c>
      <c r="Q164">
        <f>INDEX(daera!$A:$AA,MATCH(A164,lookup!$N$1:$N$13,FALSE),MATCH(B164,daera!$1:$1,0))</f>
        <v>138.073847</v>
      </c>
      <c r="R164" s="12">
        <f t="shared" si="48"/>
        <v>0</v>
      </c>
      <c r="S164" s="12">
        <f t="shared" si="36"/>
        <v>0</v>
      </c>
      <c r="T164" s="12">
        <f t="shared" si="37"/>
        <v>0</v>
      </c>
      <c r="U164" s="12">
        <f t="shared" si="38"/>
        <v>0</v>
      </c>
      <c r="V164" s="12">
        <f t="shared" si="39"/>
        <v>0</v>
      </c>
      <c r="W164" s="12">
        <f t="shared" si="49"/>
        <v>0</v>
      </c>
      <c r="X164">
        <v>0</v>
      </c>
      <c r="Y164" t="s">
        <v>586</v>
      </c>
    </row>
    <row r="165" spans="1:25">
      <c r="A165" s="13" t="str">
        <f t="shared" si="50"/>
        <v>M10</v>
      </c>
      <c r="B165" s="24">
        <f t="shared" si="51"/>
        <v>2007</v>
      </c>
      <c r="C165" s="24" t="s">
        <v>243</v>
      </c>
      <c r="D165" s="27">
        <f>SUMIFS(data_dd!D:D,data_dd!B:B,data_monthly!C165)</f>
        <v>0</v>
      </c>
      <c r="E165" s="27">
        <f>SUMIFS(data_dd!F:F,data_dd!B:B,data_monthly!C165)</f>
        <v>0</v>
      </c>
      <c r="F165" s="12">
        <v>1041.5</v>
      </c>
      <c r="G165">
        <v>902.86667299999999</v>
      </c>
      <c r="H165" s="6">
        <f t="shared" si="47"/>
        <v>138.63332700000001</v>
      </c>
      <c r="I165">
        <f t="shared" si="40"/>
        <v>7849.9999999999991</v>
      </c>
      <c r="J165">
        <f t="shared" si="41"/>
        <v>6678.256569000001</v>
      </c>
      <c r="K165">
        <f t="shared" si="42"/>
        <v>1171.7434309999999</v>
      </c>
      <c r="L165" s="12">
        <f t="shared" si="43"/>
        <v>31</v>
      </c>
      <c r="M165">
        <f t="shared" si="44"/>
        <v>33.596774193548384</v>
      </c>
      <c r="N165">
        <f t="shared" si="45"/>
        <v>29.124731387096773</v>
      </c>
      <c r="O165">
        <f t="shared" si="46"/>
        <v>4.4720428064516131</v>
      </c>
      <c r="P165">
        <f>INDEX(defra!A:D,MATCH(C165,defra!A:A,0),4)</f>
        <v>1041.5</v>
      </c>
      <c r="Q165">
        <f>INDEX(daera!$A:$AA,MATCH(A165,lookup!$N$1:$N$13,FALSE),MATCH(B165,daera!$1:$1,0))</f>
        <v>138.63332700000001</v>
      </c>
      <c r="R165" s="12">
        <f t="shared" si="48"/>
        <v>0</v>
      </c>
      <c r="S165" s="12">
        <f t="shared" si="36"/>
        <v>0</v>
      </c>
      <c r="T165" s="12">
        <f t="shared" si="37"/>
        <v>0</v>
      </c>
      <c r="U165" s="12">
        <f t="shared" si="38"/>
        <v>0</v>
      </c>
      <c r="V165" s="12">
        <f t="shared" si="39"/>
        <v>0</v>
      </c>
      <c r="W165" s="12">
        <f t="shared" si="49"/>
        <v>0</v>
      </c>
      <c r="X165">
        <v>0</v>
      </c>
      <c r="Y165" t="s">
        <v>586</v>
      </c>
    </row>
    <row r="166" spans="1:25">
      <c r="A166" s="13" t="str">
        <f t="shared" si="50"/>
        <v>M11</v>
      </c>
      <c r="B166" s="24">
        <f t="shared" si="51"/>
        <v>2007</v>
      </c>
      <c r="C166" s="24" t="s">
        <v>244</v>
      </c>
      <c r="D166" s="27">
        <f>SUMIFS(data_dd!D:D,data_dd!B:B,data_monthly!C166)</f>
        <v>0</v>
      </c>
      <c r="E166" s="27">
        <f>SUMIFS(data_dd!F:F,data_dd!B:B,data_monthly!C166)</f>
        <v>0</v>
      </c>
      <c r="F166" s="12">
        <v>1014</v>
      </c>
      <c r="G166">
        <v>878.20172600000001</v>
      </c>
      <c r="H166" s="6">
        <f t="shared" si="47"/>
        <v>135.79827399999999</v>
      </c>
      <c r="I166">
        <f t="shared" si="40"/>
        <v>8864</v>
      </c>
      <c r="J166">
        <f t="shared" si="41"/>
        <v>7556.4582950000013</v>
      </c>
      <c r="K166">
        <f t="shared" si="42"/>
        <v>1307.5417049999999</v>
      </c>
      <c r="L166" s="12">
        <f t="shared" si="43"/>
        <v>30</v>
      </c>
      <c r="M166">
        <f t="shared" si="44"/>
        <v>33.799999999999997</v>
      </c>
      <c r="N166">
        <f t="shared" si="45"/>
        <v>29.273390866666666</v>
      </c>
      <c r="O166">
        <f t="shared" si="46"/>
        <v>4.5266091333333334</v>
      </c>
      <c r="P166">
        <f>INDEX(defra!A:D,MATCH(C166,defra!A:A,0),4)</f>
        <v>1014</v>
      </c>
      <c r="Q166">
        <f>INDEX(daera!$A:$AA,MATCH(A166,lookup!$N$1:$N$13,FALSE),MATCH(B166,daera!$1:$1,0))</f>
        <v>135.79827399999999</v>
      </c>
      <c r="R166" s="12">
        <f t="shared" si="48"/>
        <v>0</v>
      </c>
      <c r="S166" s="12">
        <f t="shared" si="36"/>
        <v>0</v>
      </c>
      <c r="T166" s="12">
        <f t="shared" si="37"/>
        <v>0</v>
      </c>
      <c r="U166" s="12">
        <f t="shared" si="38"/>
        <v>0</v>
      </c>
      <c r="V166" s="12">
        <f t="shared" si="39"/>
        <v>0</v>
      </c>
      <c r="W166" s="12">
        <f t="shared" si="49"/>
        <v>0</v>
      </c>
      <c r="X166">
        <v>0</v>
      </c>
      <c r="Y166" t="s">
        <v>586</v>
      </c>
    </row>
    <row r="167" spans="1:25">
      <c r="A167" s="13" t="str">
        <f t="shared" si="50"/>
        <v>M12</v>
      </c>
      <c r="B167" s="24">
        <f t="shared" si="51"/>
        <v>2007</v>
      </c>
      <c r="C167" s="24" t="s">
        <v>245</v>
      </c>
      <c r="D167" s="27">
        <f>SUMIFS(data_dd!D:D,data_dd!B:B,data_monthly!C167)</f>
        <v>0</v>
      </c>
      <c r="E167" s="27">
        <f>SUMIFS(data_dd!F:F,data_dd!B:B,data_monthly!C167)</f>
        <v>0</v>
      </c>
      <c r="F167" s="12">
        <v>1069.4000000000001</v>
      </c>
      <c r="G167">
        <v>922.07245100000011</v>
      </c>
      <c r="H167" s="6">
        <f t="shared" si="47"/>
        <v>147.327549</v>
      </c>
      <c r="I167">
        <f t="shared" si="40"/>
        <v>9933.4</v>
      </c>
      <c r="J167">
        <f t="shared" si="41"/>
        <v>8478.5307460000022</v>
      </c>
      <c r="K167">
        <f t="shared" si="42"/>
        <v>1454.869254</v>
      </c>
      <c r="L167" s="12">
        <f t="shared" si="43"/>
        <v>31</v>
      </c>
      <c r="M167">
        <f t="shared" si="44"/>
        <v>34.49677419354839</v>
      </c>
      <c r="N167">
        <f t="shared" si="45"/>
        <v>29.744272612903231</v>
      </c>
      <c r="O167">
        <f t="shared" si="46"/>
        <v>4.7525015806451618</v>
      </c>
      <c r="P167">
        <f>INDEX(defra!A:D,MATCH(C167,defra!A:A,0),4)</f>
        <v>1069.4000000000001</v>
      </c>
      <c r="Q167">
        <f>INDEX(daera!$A:$AA,MATCH(A167,lookup!$N$1:$N$13,FALSE),MATCH(B167,daera!$1:$1,0))</f>
        <v>147.327549</v>
      </c>
      <c r="R167" s="12">
        <f t="shared" si="48"/>
        <v>0</v>
      </c>
      <c r="S167" s="12">
        <f t="shared" si="36"/>
        <v>0</v>
      </c>
      <c r="T167" s="12">
        <f t="shared" si="37"/>
        <v>0</v>
      </c>
      <c r="U167" s="12">
        <f t="shared" si="38"/>
        <v>0</v>
      </c>
      <c r="V167" s="12">
        <f t="shared" si="39"/>
        <v>0</v>
      </c>
      <c r="W167" s="12">
        <f t="shared" si="49"/>
        <v>0</v>
      </c>
      <c r="X167">
        <v>0</v>
      </c>
      <c r="Y167" t="s">
        <v>586</v>
      </c>
    </row>
    <row r="168" spans="1:25">
      <c r="A168" s="13" t="str">
        <f t="shared" si="50"/>
        <v>M01</v>
      </c>
      <c r="B168" s="24">
        <f t="shared" si="51"/>
        <v>2008</v>
      </c>
      <c r="C168" s="24" t="s">
        <v>246</v>
      </c>
      <c r="D168" s="27">
        <f>SUMIFS(data_dd!D:D,data_dd!B:B,data_monthly!C168)</f>
        <v>0</v>
      </c>
      <c r="E168" s="27">
        <f>SUMIFS(data_dd!F:F,data_dd!B:B,data_monthly!C168)</f>
        <v>0</v>
      </c>
      <c r="F168" s="12">
        <v>1100.7</v>
      </c>
      <c r="G168">
        <v>945.45905400000004</v>
      </c>
      <c r="H168" s="6">
        <f t="shared" si="47"/>
        <v>155.24094600000001</v>
      </c>
      <c r="I168">
        <f t="shared" si="40"/>
        <v>11034.1</v>
      </c>
      <c r="J168">
        <f t="shared" si="41"/>
        <v>9423.989800000003</v>
      </c>
      <c r="K168">
        <f t="shared" si="42"/>
        <v>1610.1102000000001</v>
      </c>
      <c r="L168" s="12">
        <f t="shared" si="43"/>
        <v>31</v>
      </c>
      <c r="M168">
        <f t="shared" si="44"/>
        <v>35.506451612903227</v>
      </c>
      <c r="N168">
        <f t="shared" si="45"/>
        <v>30.498679161290323</v>
      </c>
      <c r="O168">
        <f t="shared" si="46"/>
        <v>5.0077724516129036</v>
      </c>
      <c r="P168">
        <f>INDEX(defra!A:D,MATCH(C168,defra!A:A,0),4)</f>
        <v>1100.7</v>
      </c>
      <c r="Q168">
        <f>INDEX(daera!$A:$AA,MATCH(A168,lookup!$N$1:$N$13,FALSE),MATCH(B168,daera!$1:$1,0))</f>
        <v>155.24094600000001</v>
      </c>
      <c r="R168" s="12">
        <f t="shared" si="48"/>
        <v>0</v>
      </c>
      <c r="S168" s="12">
        <f t="shared" si="36"/>
        <v>0</v>
      </c>
      <c r="T168" s="12">
        <f t="shared" si="37"/>
        <v>0</v>
      </c>
      <c r="U168" s="12">
        <f t="shared" si="38"/>
        <v>0</v>
      </c>
      <c r="V168" s="12">
        <f t="shared" si="39"/>
        <v>0</v>
      </c>
      <c r="W168" s="12">
        <f t="shared" si="49"/>
        <v>0</v>
      </c>
      <c r="X168">
        <v>0</v>
      </c>
      <c r="Y168" t="s">
        <v>586</v>
      </c>
    </row>
    <row r="169" spans="1:25">
      <c r="A169" s="13" t="str">
        <f t="shared" si="50"/>
        <v>M02</v>
      </c>
      <c r="B169" s="24">
        <f t="shared" si="51"/>
        <v>2008</v>
      </c>
      <c r="C169" s="24" t="s">
        <v>247</v>
      </c>
      <c r="D169" s="27">
        <f>SUMIFS(data_dd!D:D,data_dd!B:B,data_monthly!C169)</f>
        <v>0</v>
      </c>
      <c r="E169" s="27">
        <f>SUMIFS(data_dd!F:F,data_dd!B:B,data_monthly!C169)</f>
        <v>0</v>
      </c>
      <c r="F169" s="12">
        <v>1044.0999999999999</v>
      </c>
      <c r="G169">
        <v>893.41017199999987</v>
      </c>
      <c r="H169" s="6">
        <f t="shared" si="47"/>
        <v>150.68982800000001</v>
      </c>
      <c r="I169">
        <f t="shared" si="40"/>
        <v>12078.2</v>
      </c>
      <c r="J169">
        <f t="shared" si="41"/>
        <v>10317.399972000003</v>
      </c>
      <c r="K169">
        <f t="shared" si="42"/>
        <v>1760.8000280000001</v>
      </c>
      <c r="L169" s="12">
        <f t="shared" si="43"/>
        <v>29</v>
      </c>
      <c r="M169">
        <f t="shared" si="44"/>
        <v>36.003448275862063</v>
      </c>
      <c r="N169">
        <f t="shared" si="45"/>
        <v>30.807247310344824</v>
      </c>
      <c r="O169">
        <f t="shared" si="46"/>
        <v>5.1962009655172414</v>
      </c>
      <c r="P169">
        <f>INDEX(defra!A:D,MATCH(C169,defra!A:A,0),4)</f>
        <v>1044.0999999999999</v>
      </c>
      <c r="Q169">
        <f>INDEX(daera!$A:$AA,MATCH(A169,lookup!$N$1:$N$13,FALSE),MATCH(B169,daera!$1:$1,0))</f>
        <v>150.68982800000001</v>
      </c>
      <c r="R169" s="12">
        <f t="shared" si="48"/>
        <v>0</v>
      </c>
      <c r="S169" s="12">
        <f t="shared" si="36"/>
        <v>0</v>
      </c>
      <c r="T169" s="12">
        <f t="shared" si="37"/>
        <v>0</v>
      </c>
      <c r="U169" s="12">
        <f t="shared" si="38"/>
        <v>0</v>
      </c>
      <c r="V169" s="12">
        <f t="shared" si="39"/>
        <v>0</v>
      </c>
      <c r="W169" s="12">
        <f t="shared" si="49"/>
        <v>0</v>
      </c>
      <c r="X169">
        <v>0</v>
      </c>
      <c r="Y169" t="s">
        <v>586</v>
      </c>
    </row>
    <row r="170" spans="1:25">
      <c r="A170" s="13" t="str">
        <f t="shared" si="50"/>
        <v>M03</v>
      </c>
      <c r="B170" s="24">
        <f t="shared" si="51"/>
        <v>2008</v>
      </c>
      <c r="C170" s="24" t="s">
        <v>248</v>
      </c>
      <c r="D170" s="27">
        <f>SUMIFS(data_dd!D:D,data_dd!B:B,data_monthly!C170)</f>
        <v>0</v>
      </c>
      <c r="E170" s="27">
        <f>SUMIFS(data_dd!F:F,data_dd!B:B,data_monthly!C170)</f>
        <v>0</v>
      </c>
      <c r="F170" s="12">
        <v>1136.9000000000001</v>
      </c>
      <c r="G170">
        <v>967.14822300000014</v>
      </c>
      <c r="H170" s="6">
        <f t="shared" si="47"/>
        <v>169.751777</v>
      </c>
      <c r="I170">
        <f t="shared" si="40"/>
        <v>13215.1</v>
      </c>
      <c r="J170">
        <f t="shared" si="41"/>
        <v>11284.548195000003</v>
      </c>
      <c r="K170">
        <f t="shared" si="42"/>
        <v>1930.5518050000001</v>
      </c>
      <c r="L170" s="12">
        <f t="shared" si="43"/>
        <v>31</v>
      </c>
      <c r="M170">
        <f t="shared" si="44"/>
        <v>36.674193548387102</v>
      </c>
      <c r="N170">
        <f t="shared" si="45"/>
        <v>31.198329774193553</v>
      </c>
      <c r="O170">
        <f t="shared" si="46"/>
        <v>5.4758637741935487</v>
      </c>
      <c r="P170">
        <f>INDEX(defra!A:D,MATCH(C170,defra!A:A,0),4)</f>
        <v>1136.9000000000001</v>
      </c>
      <c r="Q170">
        <f>INDEX(daera!$A:$AA,MATCH(A170,lookup!$N$1:$N$13,FALSE),MATCH(B170,daera!$1:$1,0))</f>
        <v>169.751777</v>
      </c>
      <c r="R170" s="12">
        <f t="shared" si="48"/>
        <v>0</v>
      </c>
      <c r="S170" s="12">
        <f t="shared" si="36"/>
        <v>0</v>
      </c>
      <c r="T170" s="12">
        <f t="shared" si="37"/>
        <v>0</v>
      </c>
      <c r="U170" s="12">
        <f t="shared" si="38"/>
        <v>0</v>
      </c>
      <c r="V170" s="12">
        <f t="shared" si="39"/>
        <v>0</v>
      </c>
      <c r="W170" s="12">
        <f t="shared" si="49"/>
        <v>0</v>
      </c>
      <c r="X170">
        <v>0</v>
      </c>
      <c r="Y170" t="s">
        <v>586</v>
      </c>
    </row>
    <row r="171" spans="1:25">
      <c r="A171" s="13" t="str">
        <f t="shared" si="50"/>
        <v>M04</v>
      </c>
      <c r="B171" s="24">
        <f t="shared" si="51"/>
        <v>2008</v>
      </c>
      <c r="C171" s="24" t="s">
        <v>249</v>
      </c>
      <c r="D171" s="27">
        <f>SUMIFS(data_dd!D:D,data_dd!B:B,data_monthly!C171)</f>
        <v>1139.4000000000001</v>
      </c>
      <c r="E171" s="27">
        <f>SUMIFS(data_dd!F:F,data_dd!B:B,data_monthly!C171)</f>
        <v>963.76755800000001</v>
      </c>
      <c r="F171" s="12">
        <v>1139.4000000000001</v>
      </c>
      <c r="G171">
        <v>963.76755800000012</v>
      </c>
      <c r="H171" s="6">
        <f t="shared" si="47"/>
        <v>175.632442</v>
      </c>
      <c r="I171">
        <f t="shared" si="40"/>
        <v>1139.4000000000001</v>
      </c>
      <c r="J171">
        <f t="shared" si="41"/>
        <v>963.76755800000012</v>
      </c>
      <c r="K171">
        <f t="shared" si="42"/>
        <v>175.632442</v>
      </c>
      <c r="L171" s="12">
        <f t="shared" si="43"/>
        <v>30</v>
      </c>
      <c r="M171">
        <f t="shared" si="44"/>
        <v>37.980000000000004</v>
      </c>
      <c r="N171">
        <f t="shared" si="45"/>
        <v>32.125585266666668</v>
      </c>
      <c r="O171">
        <f t="shared" si="46"/>
        <v>5.854414733333333</v>
      </c>
      <c r="P171">
        <f>INDEX(defra!A:D,MATCH(C171,defra!A:A,0),4)</f>
        <v>1139.4000000000001</v>
      </c>
      <c r="Q171">
        <f>INDEX(daera!$A:$AA,MATCH(A171,lookup!$N$1:$N$13,FALSE),MATCH(B171,daera!$1:$1,0))</f>
        <v>175.632442</v>
      </c>
      <c r="R171" s="12">
        <f t="shared" si="48"/>
        <v>0</v>
      </c>
      <c r="S171" s="12">
        <f t="shared" si="36"/>
        <v>0</v>
      </c>
      <c r="T171" s="12">
        <f t="shared" si="37"/>
        <v>0</v>
      </c>
      <c r="U171" s="12">
        <f t="shared" si="38"/>
        <v>0</v>
      </c>
      <c r="V171" s="12">
        <f t="shared" si="39"/>
        <v>0</v>
      </c>
      <c r="W171" s="12">
        <f t="shared" si="49"/>
        <v>0</v>
      </c>
      <c r="X171">
        <v>0</v>
      </c>
      <c r="Y171" t="s">
        <v>586</v>
      </c>
    </row>
    <row r="172" spans="1:25">
      <c r="A172" s="13" t="str">
        <f t="shared" si="50"/>
        <v>M05</v>
      </c>
      <c r="B172" s="24">
        <f t="shared" si="51"/>
        <v>2008</v>
      </c>
      <c r="C172" s="24" t="s">
        <v>250</v>
      </c>
      <c r="D172" s="27">
        <f>SUMIFS(data_dd!D:D,data_dd!B:B,data_monthly!C172)</f>
        <v>1225.6999999999998</v>
      </c>
      <c r="E172" s="27">
        <f>SUMIFS(data_dd!F:F,data_dd!B:B,data_monthly!C172)</f>
        <v>1025.3803128063259</v>
      </c>
      <c r="F172" s="12">
        <v>1225.7</v>
      </c>
      <c r="G172">
        <v>1027.207144</v>
      </c>
      <c r="H172" s="6">
        <f t="shared" si="47"/>
        <v>198.49285599999999</v>
      </c>
      <c r="I172">
        <f t="shared" si="40"/>
        <v>2365.1000000000004</v>
      </c>
      <c r="J172">
        <f t="shared" si="41"/>
        <v>1990.974702</v>
      </c>
      <c r="K172">
        <f t="shared" si="42"/>
        <v>374.12529799999999</v>
      </c>
      <c r="L172" s="12">
        <f t="shared" si="43"/>
        <v>31</v>
      </c>
      <c r="M172">
        <f t="shared" si="44"/>
        <v>39.538709677419355</v>
      </c>
      <c r="N172">
        <f t="shared" si="45"/>
        <v>33.135714322580647</v>
      </c>
      <c r="O172">
        <f t="shared" si="46"/>
        <v>6.4029953548387093</v>
      </c>
      <c r="P172">
        <f>INDEX(defra!A:D,MATCH(C172,defra!A:A,0),4)</f>
        <v>1225.7</v>
      </c>
      <c r="Q172">
        <f>INDEX(daera!$A:$AA,MATCH(A172,lookup!$N$1:$N$13,FALSE),MATCH(B172,daera!$1:$1,0))</f>
        <v>198.49285599999999</v>
      </c>
      <c r="R172" s="12">
        <f t="shared" si="48"/>
        <v>0</v>
      </c>
      <c r="S172" s="12">
        <f t="shared" si="36"/>
        <v>0</v>
      </c>
      <c r="T172" s="12">
        <f t="shared" si="37"/>
        <v>0</v>
      </c>
      <c r="U172" s="12">
        <f t="shared" si="38"/>
        <v>0</v>
      </c>
      <c r="V172" s="12">
        <f t="shared" si="39"/>
        <v>0</v>
      </c>
      <c r="W172" s="12">
        <f t="shared" si="49"/>
        <v>0</v>
      </c>
      <c r="X172">
        <v>0</v>
      </c>
      <c r="Y172" t="s">
        <v>586</v>
      </c>
    </row>
    <row r="173" spans="1:25">
      <c r="A173" s="13" t="str">
        <f t="shared" si="50"/>
        <v>M06</v>
      </c>
      <c r="B173" s="24">
        <f t="shared" si="51"/>
        <v>2008</v>
      </c>
      <c r="C173" s="24" t="s">
        <v>251</v>
      </c>
      <c r="D173" s="27">
        <f>SUMIFS(data_dd!D:D,data_dd!B:B,data_monthly!C173)</f>
        <v>1127.3999999999999</v>
      </c>
      <c r="E173" s="27">
        <f>SUMIFS(data_dd!F:F,data_dd!B:B,data_monthly!C173)</f>
        <v>942.96074799999997</v>
      </c>
      <c r="F173" s="12">
        <v>1127.4000000000001</v>
      </c>
      <c r="G173">
        <v>942.96074800000008</v>
      </c>
      <c r="H173" s="6">
        <f t="shared" si="47"/>
        <v>184.43925200000001</v>
      </c>
      <c r="I173">
        <f t="shared" si="40"/>
        <v>3492.5000000000005</v>
      </c>
      <c r="J173">
        <f t="shared" si="41"/>
        <v>2933.9354499999999</v>
      </c>
      <c r="K173">
        <f t="shared" si="42"/>
        <v>558.56455000000005</v>
      </c>
      <c r="L173" s="12">
        <f t="shared" si="43"/>
        <v>30</v>
      </c>
      <c r="M173">
        <f t="shared" si="44"/>
        <v>37.580000000000005</v>
      </c>
      <c r="N173">
        <f t="shared" si="45"/>
        <v>31.432024933333334</v>
      </c>
      <c r="O173">
        <f t="shared" si="46"/>
        <v>6.1479750666666666</v>
      </c>
      <c r="P173">
        <f>INDEX(defra!A:D,MATCH(C173,defra!A:A,0),4)</f>
        <v>1127.4000000000001</v>
      </c>
      <c r="Q173">
        <f>INDEX(daera!$A:$AA,MATCH(A173,lookup!$N$1:$N$13,FALSE),MATCH(B173,daera!$1:$1,0))</f>
        <v>184.43925200000001</v>
      </c>
      <c r="R173" s="12">
        <f t="shared" si="48"/>
        <v>0</v>
      </c>
      <c r="S173" s="12">
        <f t="shared" si="36"/>
        <v>0</v>
      </c>
      <c r="T173" s="12">
        <f t="shared" si="37"/>
        <v>0</v>
      </c>
      <c r="U173" s="12">
        <f t="shared" si="38"/>
        <v>0</v>
      </c>
      <c r="V173" s="12">
        <f t="shared" si="39"/>
        <v>0</v>
      </c>
      <c r="W173" s="12">
        <f t="shared" si="49"/>
        <v>0</v>
      </c>
      <c r="X173">
        <v>0</v>
      </c>
      <c r="Y173" t="s">
        <v>586</v>
      </c>
    </row>
    <row r="174" spans="1:25">
      <c r="A174" s="13" t="str">
        <f t="shared" si="50"/>
        <v>M07</v>
      </c>
      <c r="B174" s="24">
        <f t="shared" si="51"/>
        <v>2008</v>
      </c>
      <c r="C174" s="24" t="s">
        <v>252</v>
      </c>
      <c r="D174" s="27">
        <f>SUMIFS(data_dd!D:D,data_dd!B:B,data_monthly!C174)</f>
        <v>1114.9999999999998</v>
      </c>
      <c r="E174" s="27">
        <f>SUMIFS(data_dd!F:F,data_dd!B:B,data_monthly!C174)</f>
        <v>937.26686100000018</v>
      </c>
      <c r="F174" s="12">
        <v>1115</v>
      </c>
      <c r="G174">
        <v>937.26686100000006</v>
      </c>
      <c r="H174" s="6">
        <f t="shared" si="47"/>
        <v>177.73313899999999</v>
      </c>
      <c r="I174">
        <f t="shared" si="40"/>
        <v>4607.5</v>
      </c>
      <c r="J174">
        <f t="shared" si="41"/>
        <v>3871.202311</v>
      </c>
      <c r="K174">
        <f t="shared" si="42"/>
        <v>736.29768899999999</v>
      </c>
      <c r="L174" s="12">
        <f t="shared" si="43"/>
        <v>31</v>
      </c>
      <c r="M174">
        <f t="shared" si="44"/>
        <v>35.967741935483872</v>
      </c>
      <c r="N174">
        <f t="shared" si="45"/>
        <v>30.234414870967743</v>
      </c>
      <c r="O174">
        <f t="shared" si="46"/>
        <v>5.7333270645161285</v>
      </c>
      <c r="P174">
        <f>INDEX(defra!A:D,MATCH(C174,defra!A:A,0),4)</f>
        <v>1115</v>
      </c>
      <c r="Q174">
        <f>INDEX(daera!$A:$AA,MATCH(A174,lookup!$N$1:$N$13,FALSE),MATCH(B174,daera!$1:$1,0))</f>
        <v>177.73313899999999</v>
      </c>
      <c r="R174" s="12">
        <f t="shared" si="48"/>
        <v>0</v>
      </c>
      <c r="S174" s="12">
        <f t="shared" si="36"/>
        <v>0</v>
      </c>
      <c r="T174" s="12">
        <f t="shared" si="37"/>
        <v>0</v>
      </c>
      <c r="U174" s="12">
        <f t="shared" si="38"/>
        <v>0</v>
      </c>
      <c r="V174" s="12">
        <f t="shared" si="39"/>
        <v>0</v>
      </c>
      <c r="W174" s="12">
        <f t="shared" si="49"/>
        <v>0</v>
      </c>
      <c r="X174">
        <v>0</v>
      </c>
      <c r="Y174" t="s">
        <v>586</v>
      </c>
    </row>
    <row r="175" spans="1:25">
      <c r="A175" s="13" t="str">
        <f t="shared" si="50"/>
        <v>M08</v>
      </c>
      <c r="B175" s="24">
        <f t="shared" si="51"/>
        <v>2008</v>
      </c>
      <c r="C175" s="24" t="s">
        <v>253</v>
      </c>
      <c r="D175" s="27">
        <f>SUMIFS(data_dd!D:D,data_dd!B:B,data_monthly!C175)</f>
        <v>1057.3</v>
      </c>
      <c r="E175" s="27">
        <f>SUMIFS(data_dd!F:F,data_dd!B:B,data_monthly!C175)</f>
        <v>902.97700599999985</v>
      </c>
      <c r="F175" s="12">
        <v>1057.3</v>
      </c>
      <c r="G175">
        <v>902.97700599999996</v>
      </c>
      <c r="H175" s="6">
        <f t="shared" si="47"/>
        <v>154.32299399999999</v>
      </c>
      <c r="I175">
        <f t="shared" si="40"/>
        <v>5664.8</v>
      </c>
      <c r="J175">
        <f t="shared" si="41"/>
        <v>4774.1793170000001</v>
      </c>
      <c r="K175">
        <f t="shared" si="42"/>
        <v>890.62068299999999</v>
      </c>
      <c r="L175" s="12">
        <f t="shared" si="43"/>
        <v>31</v>
      </c>
      <c r="M175">
        <f t="shared" si="44"/>
        <v>34.106451612903221</v>
      </c>
      <c r="N175">
        <f t="shared" si="45"/>
        <v>29.128290516129031</v>
      </c>
      <c r="O175">
        <f t="shared" si="46"/>
        <v>4.9781610967741932</v>
      </c>
      <c r="P175">
        <f>INDEX(defra!A:D,MATCH(C175,defra!A:A,0),4)</f>
        <v>1057.3</v>
      </c>
      <c r="Q175">
        <f>INDEX(daera!$A:$AA,MATCH(A175,lookup!$N$1:$N$13,FALSE),MATCH(B175,daera!$1:$1,0))</f>
        <v>154.32299399999999</v>
      </c>
      <c r="R175" s="12">
        <f t="shared" si="48"/>
        <v>0</v>
      </c>
      <c r="S175" s="12">
        <f t="shared" si="36"/>
        <v>0</v>
      </c>
      <c r="T175" s="12">
        <f t="shared" si="37"/>
        <v>0</v>
      </c>
      <c r="U175" s="12">
        <f t="shared" si="38"/>
        <v>0</v>
      </c>
      <c r="V175" s="12">
        <f t="shared" si="39"/>
        <v>0</v>
      </c>
      <c r="W175" s="12">
        <f t="shared" si="49"/>
        <v>0</v>
      </c>
      <c r="X175">
        <v>0</v>
      </c>
      <c r="Y175" t="s">
        <v>586</v>
      </c>
    </row>
    <row r="176" spans="1:25">
      <c r="A176" s="13" t="str">
        <f t="shared" si="50"/>
        <v>M09</v>
      </c>
      <c r="B176" s="24">
        <f t="shared" si="51"/>
        <v>2008</v>
      </c>
      <c r="C176" s="24" t="s">
        <v>254</v>
      </c>
      <c r="D176" s="27">
        <f>SUMIFS(data_dd!D:D,data_dd!B:B,data_monthly!C176)</f>
        <v>972.99999999999977</v>
      </c>
      <c r="E176" s="27">
        <f>SUMIFS(data_dd!F:F,data_dd!B:B,data_monthly!C176)</f>
        <v>840.27001000000007</v>
      </c>
      <c r="F176" s="12">
        <v>973</v>
      </c>
      <c r="G176">
        <v>840.27000999999996</v>
      </c>
      <c r="H176" s="6">
        <f t="shared" si="47"/>
        <v>132.72998999999999</v>
      </c>
      <c r="I176">
        <f t="shared" si="40"/>
        <v>6637.8</v>
      </c>
      <c r="J176">
        <f t="shared" si="41"/>
        <v>5614.4493270000003</v>
      </c>
      <c r="K176">
        <f t="shared" si="42"/>
        <v>1023.3506729999999</v>
      </c>
      <c r="L176" s="12">
        <f t="shared" si="43"/>
        <v>30</v>
      </c>
      <c r="M176">
        <f t="shared" si="44"/>
        <v>32.43333333333333</v>
      </c>
      <c r="N176">
        <f t="shared" si="45"/>
        <v>28.009000333333333</v>
      </c>
      <c r="O176">
        <f t="shared" si="46"/>
        <v>4.4243329999999998</v>
      </c>
      <c r="P176">
        <f>INDEX(defra!A:D,MATCH(C176,defra!A:A,0),4)</f>
        <v>973</v>
      </c>
      <c r="Q176">
        <f>INDEX(daera!$A:$AA,MATCH(A176,lookup!$N$1:$N$13,FALSE),MATCH(B176,daera!$1:$1,0))</f>
        <v>132.72998999999999</v>
      </c>
      <c r="R176" s="12">
        <f t="shared" si="48"/>
        <v>0</v>
      </c>
      <c r="S176" s="12">
        <f t="shared" si="36"/>
        <v>0</v>
      </c>
      <c r="T176" s="12">
        <f t="shared" si="37"/>
        <v>0</v>
      </c>
      <c r="U176" s="12">
        <f t="shared" si="38"/>
        <v>0</v>
      </c>
      <c r="V176" s="12">
        <f t="shared" si="39"/>
        <v>0</v>
      </c>
      <c r="W176" s="12">
        <f t="shared" si="49"/>
        <v>0</v>
      </c>
      <c r="X176">
        <v>0</v>
      </c>
      <c r="Y176" t="s">
        <v>586</v>
      </c>
    </row>
    <row r="177" spans="1:25">
      <c r="A177" s="13" t="str">
        <f t="shared" si="50"/>
        <v>M10</v>
      </c>
      <c r="B177" s="24">
        <f t="shared" si="51"/>
        <v>2008</v>
      </c>
      <c r="C177" s="24" t="s">
        <v>255</v>
      </c>
      <c r="D177" s="27">
        <f>SUMIFS(data_dd!D:D,data_dd!B:B,data_monthly!C177)</f>
        <v>1015</v>
      </c>
      <c r="E177" s="27">
        <f>SUMIFS(data_dd!F:F,data_dd!B:B,data_monthly!C177)</f>
        <v>882.74443400000007</v>
      </c>
      <c r="F177" s="12">
        <v>1015</v>
      </c>
      <c r="G177">
        <v>882.74443399999996</v>
      </c>
      <c r="H177" s="6">
        <f t="shared" si="47"/>
        <v>132.25556599999999</v>
      </c>
      <c r="I177">
        <f t="shared" si="40"/>
        <v>7652.8</v>
      </c>
      <c r="J177">
        <f t="shared" si="41"/>
        <v>6497.1937610000004</v>
      </c>
      <c r="K177">
        <f t="shared" si="42"/>
        <v>1155.606239</v>
      </c>
      <c r="L177" s="12">
        <f t="shared" si="43"/>
        <v>31</v>
      </c>
      <c r="M177">
        <f t="shared" si="44"/>
        <v>32.741935483870968</v>
      </c>
      <c r="N177">
        <f t="shared" si="45"/>
        <v>28.475626903225805</v>
      </c>
      <c r="O177">
        <f t="shared" si="46"/>
        <v>4.2663085806451608</v>
      </c>
      <c r="P177">
        <f>INDEX(defra!A:D,MATCH(C177,defra!A:A,0),4)</f>
        <v>1015</v>
      </c>
      <c r="Q177">
        <f>INDEX(daera!$A:$AA,MATCH(A177,lookup!$N$1:$N$13,FALSE),MATCH(B177,daera!$1:$1,0))</f>
        <v>132.25556599999999</v>
      </c>
      <c r="R177" s="12">
        <f t="shared" si="48"/>
        <v>0</v>
      </c>
      <c r="S177" s="12">
        <f t="shared" si="36"/>
        <v>0</v>
      </c>
      <c r="T177" s="12">
        <f t="shared" si="37"/>
        <v>0</v>
      </c>
      <c r="U177" s="12">
        <f t="shared" si="38"/>
        <v>0</v>
      </c>
      <c r="V177" s="12">
        <f t="shared" si="39"/>
        <v>0</v>
      </c>
      <c r="W177" s="12">
        <f t="shared" si="49"/>
        <v>0</v>
      </c>
      <c r="X177">
        <v>0</v>
      </c>
      <c r="Y177" t="s">
        <v>586</v>
      </c>
    </row>
    <row r="178" spans="1:25">
      <c r="A178" s="13" t="str">
        <f t="shared" si="50"/>
        <v>M11</v>
      </c>
      <c r="B178" s="24">
        <f t="shared" si="51"/>
        <v>2008</v>
      </c>
      <c r="C178" s="24" t="s">
        <v>256</v>
      </c>
      <c r="D178" s="27">
        <f>SUMIFS(data_dd!D:D,data_dd!B:B,data_monthly!C178)</f>
        <v>982.6</v>
      </c>
      <c r="E178" s="27">
        <f>SUMIFS(data_dd!F:F,data_dd!B:B,data_monthly!C178)</f>
        <v>852.57859899999994</v>
      </c>
      <c r="F178" s="12">
        <v>982.6</v>
      </c>
      <c r="G178">
        <v>852.57859900000005</v>
      </c>
      <c r="H178" s="6">
        <f t="shared" si="47"/>
        <v>130.021401</v>
      </c>
      <c r="I178">
        <f t="shared" si="40"/>
        <v>8635.4</v>
      </c>
      <c r="J178">
        <f t="shared" si="41"/>
        <v>7349.7723600000008</v>
      </c>
      <c r="K178">
        <f t="shared" si="42"/>
        <v>1285.6276399999999</v>
      </c>
      <c r="L178" s="12">
        <f t="shared" si="43"/>
        <v>30</v>
      </c>
      <c r="M178">
        <f t="shared" si="44"/>
        <v>32.753333333333337</v>
      </c>
      <c r="N178">
        <f t="shared" si="45"/>
        <v>28.419286633333336</v>
      </c>
      <c r="O178">
        <f t="shared" si="46"/>
        <v>4.3340467</v>
      </c>
      <c r="P178">
        <f>INDEX(defra!A:D,MATCH(C178,defra!A:A,0),4)</f>
        <v>982.6</v>
      </c>
      <c r="Q178">
        <f>INDEX(daera!$A:$AA,MATCH(A178,lookup!$N$1:$N$13,FALSE),MATCH(B178,daera!$1:$1,0))</f>
        <v>130.021401</v>
      </c>
      <c r="R178" s="12">
        <f t="shared" si="48"/>
        <v>0</v>
      </c>
      <c r="S178" s="12">
        <f t="shared" si="36"/>
        <v>0</v>
      </c>
      <c r="T178" s="12">
        <f t="shared" si="37"/>
        <v>0</v>
      </c>
      <c r="U178" s="12">
        <f t="shared" si="38"/>
        <v>0</v>
      </c>
      <c r="V178" s="12">
        <f t="shared" si="39"/>
        <v>0</v>
      </c>
      <c r="W178" s="12">
        <f t="shared" si="49"/>
        <v>0</v>
      </c>
      <c r="X178">
        <v>0</v>
      </c>
      <c r="Y178" t="s">
        <v>586</v>
      </c>
    </row>
    <row r="179" spans="1:25">
      <c r="A179" s="13" t="str">
        <f t="shared" si="50"/>
        <v>M12</v>
      </c>
      <c r="B179" s="24">
        <f t="shared" si="51"/>
        <v>2008</v>
      </c>
      <c r="C179" s="24" t="s">
        <v>257</v>
      </c>
      <c r="D179" s="27">
        <f>SUMIFS(data_dd!D:D,data_dd!B:B,data_monthly!C179)</f>
        <v>1048.3000000000002</v>
      </c>
      <c r="E179" s="27">
        <f>SUMIFS(data_dd!F:F,data_dd!B:B,data_monthly!C179)</f>
        <v>906.77227299999993</v>
      </c>
      <c r="F179" s="12">
        <v>1048.3</v>
      </c>
      <c r="G179">
        <v>906.77227299999993</v>
      </c>
      <c r="H179" s="6">
        <f t="shared" si="47"/>
        <v>141.527727</v>
      </c>
      <c r="I179">
        <f t="shared" si="40"/>
        <v>9683.6999999999989</v>
      </c>
      <c r="J179">
        <f t="shared" si="41"/>
        <v>8256.5446330000013</v>
      </c>
      <c r="K179">
        <f t="shared" si="42"/>
        <v>1427.1553669999998</v>
      </c>
      <c r="L179" s="12">
        <f t="shared" si="43"/>
        <v>31</v>
      </c>
      <c r="M179">
        <f t="shared" si="44"/>
        <v>33.816129032258061</v>
      </c>
      <c r="N179">
        <f t="shared" si="45"/>
        <v>29.250718483870966</v>
      </c>
      <c r="O179">
        <f t="shared" si="46"/>
        <v>4.5654105483870966</v>
      </c>
      <c r="P179">
        <f>INDEX(defra!A:D,MATCH(C179,defra!A:A,0),4)</f>
        <v>1048.3</v>
      </c>
      <c r="Q179">
        <f>INDEX(daera!$A:$AA,MATCH(A179,lookup!$N$1:$N$13,FALSE),MATCH(B179,daera!$1:$1,0))</f>
        <v>141.527727</v>
      </c>
      <c r="R179" s="12">
        <f t="shared" si="48"/>
        <v>0</v>
      </c>
      <c r="S179" s="12">
        <f t="shared" si="36"/>
        <v>0</v>
      </c>
      <c r="T179" s="12">
        <f t="shared" si="37"/>
        <v>0</v>
      </c>
      <c r="U179" s="12">
        <f t="shared" si="38"/>
        <v>0</v>
      </c>
      <c r="V179" s="12">
        <f t="shared" si="39"/>
        <v>0</v>
      </c>
      <c r="W179" s="12">
        <f t="shared" si="49"/>
        <v>0</v>
      </c>
      <c r="X179">
        <v>0</v>
      </c>
      <c r="Y179" t="s">
        <v>586</v>
      </c>
    </row>
    <row r="180" spans="1:25">
      <c r="A180" s="13" t="str">
        <f t="shared" si="50"/>
        <v>M01</v>
      </c>
      <c r="B180" s="24">
        <f t="shared" si="51"/>
        <v>2009</v>
      </c>
      <c r="C180" s="24" t="s">
        <v>258</v>
      </c>
      <c r="D180" s="27">
        <f>SUMIFS(data_dd!D:D,data_dd!B:B,data_monthly!C180)</f>
        <v>1071.1000000000001</v>
      </c>
      <c r="E180" s="27">
        <f>SUMIFS(data_dd!F:F,data_dd!B:B,data_monthly!C180)</f>
        <v>921.99383000000023</v>
      </c>
      <c r="F180" s="12">
        <v>1071.0999999999999</v>
      </c>
      <c r="G180">
        <v>921.99382999999989</v>
      </c>
      <c r="H180" s="6">
        <f t="shared" si="47"/>
        <v>149.10616999999999</v>
      </c>
      <c r="I180">
        <f t="shared" si="40"/>
        <v>10754.8</v>
      </c>
      <c r="J180">
        <f t="shared" si="41"/>
        <v>9178.5384630000008</v>
      </c>
      <c r="K180">
        <f t="shared" si="42"/>
        <v>1576.2615369999999</v>
      </c>
      <c r="L180" s="12">
        <f t="shared" si="43"/>
        <v>31</v>
      </c>
      <c r="M180">
        <f t="shared" si="44"/>
        <v>34.551612903225802</v>
      </c>
      <c r="N180">
        <f t="shared" si="45"/>
        <v>29.741736451612901</v>
      </c>
      <c r="O180">
        <f t="shared" si="46"/>
        <v>4.8098764516129027</v>
      </c>
      <c r="P180">
        <f>INDEX(defra!A:D,MATCH(C180,defra!A:A,0),4)</f>
        <v>1071.0999999999999</v>
      </c>
      <c r="Q180">
        <f>INDEX(daera!$A:$AA,MATCH(A180,lookup!$N$1:$N$13,FALSE),MATCH(B180,daera!$1:$1,0))</f>
        <v>149.10616999999999</v>
      </c>
      <c r="R180" s="12">
        <f t="shared" si="48"/>
        <v>0</v>
      </c>
      <c r="S180" s="12">
        <f t="shared" si="36"/>
        <v>0</v>
      </c>
      <c r="T180" s="12">
        <f t="shared" si="37"/>
        <v>0</v>
      </c>
      <c r="U180" s="12">
        <f t="shared" si="38"/>
        <v>0</v>
      </c>
      <c r="V180" s="12">
        <f t="shared" si="39"/>
        <v>0</v>
      </c>
      <c r="W180" s="12">
        <f t="shared" si="49"/>
        <v>0</v>
      </c>
      <c r="X180">
        <v>0</v>
      </c>
      <c r="Y180" t="s">
        <v>586</v>
      </c>
    </row>
    <row r="181" spans="1:25">
      <c r="A181" s="13" t="str">
        <f t="shared" si="50"/>
        <v>M02</v>
      </c>
      <c r="B181" s="24">
        <f t="shared" si="51"/>
        <v>2009</v>
      </c>
      <c r="C181" s="24" t="s">
        <v>259</v>
      </c>
      <c r="D181" s="27">
        <f>SUMIFS(data_dd!D:D,data_dd!B:B,data_monthly!C181)</f>
        <v>981.29999999999984</v>
      </c>
      <c r="E181" s="27">
        <f>SUMIFS(data_dd!F:F,data_dd!B:B,data_monthly!C181)</f>
        <v>841.43379900000014</v>
      </c>
      <c r="F181" s="12">
        <v>981.3</v>
      </c>
      <c r="G181">
        <v>841.43379899999991</v>
      </c>
      <c r="H181" s="6">
        <f t="shared" si="47"/>
        <v>139.86620099999999</v>
      </c>
      <c r="I181">
        <f t="shared" si="40"/>
        <v>11736.099999999999</v>
      </c>
      <c r="J181">
        <f t="shared" si="41"/>
        <v>10019.972262000001</v>
      </c>
      <c r="K181">
        <f t="shared" si="42"/>
        <v>1716.1277379999999</v>
      </c>
      <c r="L181" s="12">
        <f t="shared" si="43"/>
        <v>28</v>
      </c>
      <c r="M181">
        <f t="shared" si="44"/>
        <v>35.046428571428571</v>
      </c>
      <c r="N181">
        <f t="shared" si="45"/>
        <v>30.051207107142854</v>
      </c>
      <c r="O181">
        <f t="shared" si="46"/>
        <v>4.9952214642857138</v>
      </c>
      <c r="P181">
        <f>INDEX(defra!A:D,MATCH(C181,defra!A:A,0),4)</f>
        <v>981.3</v>
      </c>
      <c r="Q181">
        <f>INDEX(daera!$A:$AA,MATCH(A181,lookup!$N$1:$N$13,FALSE),MATCH(B181,daera!$1:$1,0))</f>
        <v>139.86620099999999</v>
      </c>
      <c r="R181" s="12">
        <f t="shared" si="48"/>
        <v>0</v>
      </c>
      <c r="S181" s="12">
        <f t="shared" si="36"/>
        <v>0</v>
      </c>
      <c r="T181" s="12">
        <f t="shared" si="37"/>
        <v>0</v>
      </c>
      <c r="U181" s="12">
        <f t="shared" si="38"/>
        <v>0</v>
      </c>
      <c r="V181" s="12">
        <f t="shared" si="39"/>
        <v>0</v>
      </c>
      <c r="W181" s="12">
        <f t="shared" si="49"/>
        <v>0</v>
      </c>
      <c r="X181">
        <v>0</v>
      </c>
      <c r="Y181" t="s">
        <v>586</v>
      </c>
    </row>
    <row r="182" spans="1:25">
      <c r="A182" s="13" t="str">
        <f t="shared" si="50"/>
        <v>M03</v>
      </c>
      <c r="B182" s="24">
        <f t="shared" si="51"/>
        <v>2009</v>
      </c>
      <c r="C182" s="24" t="s">
        <v>260</v>
      </c>
      <c r="D182" s="27">
        <f>SUMIFS(data_dd!D:D,data_dd!B:B,data_monthly!C182)</f>
        <v>1122.3</v>
      </c>
      <c r="E182" s="27">
        <f>SUMIFS(data_dd!F:F,data_dd!B:B,data_monthly!C182)</f>
        <v>959.49926799999992</v>
      </c>
      <c r="F182" s="12">
        <v>1122.3</v>
      </c>
      <c r="G182">
        <v>959.49926799999992</v>
      </c>
      <c r="H182" s="6">
        <f t="shared" si="47"/>
        <v>162.80073200000001</v>
      </c>
      <c r="I182">
        <f t="shared" si="40"/>
        <v>12858.399999999998</v>
      </c>
      <c r="J182">
        <f t="shared" si="41"/>
        <v>10979.471530000001</v>
      </c>
      <c r="K182">
        <f t="shared" si="42"/>
        <v>1878.9284699999998</v>
      </c>
      <c r="L182" s="12">
        <f t="shared" si="43"/>
        <v>31</v>
      </c>
      <c r="M182">
        <f t="shared" si="44"/>
        <v>36.203225806451613</v>
      </c>
      <c r="N182">
        <f t="shared" si="45"/>
        <v>30.951589290322577</v>
      </c>
      <c r="O182">
        <f t="shared" si="46"/>
        <v>5.2516365161290324</v>
      </c>
      <c r="P182">
        <f>INDEX(defra!A:D,MATCH(C182,defra!A:A,0),4)</f>
        <v>1122.3</v>
      </c>
      <c r="Q182">
        <f>INDEX(daera!$A:$AA,MATCH(A182,lookup!$N$1:$N$13,FALSE),MATCH(B182,daera!$1:$1,0))</f>
        <v>162.80073200000001</v>
      </c>
      <c r="R182" s="12">
        <f t="shared" si="48"/>
        <v>0</v>
      </c>
      <c r="S182" s="12">
        <f t="shared" si="36"/>
        <v>0</v>
      </c>
      <c r="T182" s="12">
        <f t="shared" si="37"/>
        <v>0</v>
      </c>
      <c r="U182" s="12">
        <f t="shared" si="38"/>
        <v>0</v>
      </c>
      <c r="V182" s="12">
        <f t="shared" si="39"/>
        <v>0</v>
      </c>
      <c r="W182" s="12">
        <f t="shared" si="49"/>
        <v>0</v>
      </c>
      <c r="X182">
        <v>0</v>
      </c>
      <c r="Y182" t="s">
        <v>586</v>
      </c>
    </row>
    <row r="183" spans="1:25">
      <c r="A183" s="13" t="str">
        <f t="shared" si="50"/>
        <v>M04</v>
      </c>
      <c r="B183" s="24">
        <f t="shared" si="51"/>
        <v>2009</v>
      </c>
      <c r="C183" s="24" t="s">
        <v>261</v>
      </c>
      <c r="D183" s="27">
        <f>SUMIFS(data_dd!D:D,data_dd!B:B,data_monthly!C183)</f>
        <v>1143.7000000000003</v>
      </c>
      <c r="E183" s="27">
        <f>SUMIFS(data_dd!F:F,data_dd!B:B,data_monthly!C183)</f>
        <v>973.76906499999984</v>
      </c>
      <c r="F183" s="12">
        <v>1143.7</v>
      </c>
      <c r="G183">
        <v>973.76906500000007</v>
      </c>
      <c r="H183" s="6">
        <f t="shared" si="47"/>
        <v>169.93093500000001</v>
      </c>
      <c r="I183">
        <f t="shared" si="40"/>
        <v>1143.7</v>
      </c>
      <c r="J183">
        <f t="shared" si="41"/>
        <v>973.76906500000007</v>
      </c>
      <c r="K183">
        <f t="shared" si="42"/>
        <v>169.93093500000001</v>
      </c>
      <c r="L183" s="12">
        <f t="shared" si="43"/>
        <v>30</v>
      </c>
      <c r="M183">
        <f t="shared" si="44"/>
        <v>38.123333333333335</v>
      </c>
      <c r="N183">
        <f t="shared" si="45"/>
        <v>32.458968833333337</v>
      </c>
      <c r="O183">
        <f t="shared" si="46"/>
        <v>5.6643645000000005</v>
      </c>
      <c r="P183">
        <f>INDEX(defra!A:D,MATCH(C183,defra!A:A,0),4)</f>
        <v>1143.7000000000003</v>
      </c>
      <c r="Q183">
        <f>INDEX(daera!$A:$AA,MATCH(A183,lookup!$N$1:$N$13,FALSE),MATCH(B183,daera!$1:$1,0))</f>
        <v>169.93093500000001</v>
      </c>
      <c r="R183" s="12">
        <f t="shared" si="48"/>
        <v>0</v>
      </c>
      <c r="S183" s="12">
        <f t="shared" si="36"/>
        <v>0</v>
      </c>
      <c r="T183" s="12">
        <f t="shared" si="37"/>
        <v>0</v>
      </c>
      <c r="U183" s="12">
        <f t="shared" si="38"/>
        <v>0</v>
      </c>
      <c r="V183" s="12">
        <f t="shared" si="39"/>
        <v>0</v>
      </c>
      <c r="W183" s="12">
        <f t="shared" si="49"/>
        <v>0</v>
      </c>
      <c r="X183">
        <v>0</v>
      </c>
      <c r="Y183" t="s">
        <v>586</v>
      </c>
    </row>
    <row r="184" spans="1:25">
      <c r="A184" s="13" t="str">
        <f t="shared" si="50"/>
        <v>M05</v>
      </c>
      <c r="B184" s="24">
        <f t="shared" si="51"/>
        <v>2009</v>
      </c>
      <c r="C184" s="24" t="s">
        <v>262</v>
      </c>
      <c r="D184" s="27">
        <f>SUMIFS(data_dd!D:D,data_dd!B:B,data_monthly!C184)</f>
        <v>1202.8999999999999</v>
      </c>
      <c r="E184" s="27">
        <f>SUMIFS(data_dd!F:F,data_dd!B:B,data_monthly!C184)</f>
        <v>1021.765027</v>
      </c>
      <c r="F184" s="12">
        <v>1202.9000000000001</v>
      </c>
      <c r="G184">
        <v>1021.7650270000001</v>
      </c>
      <c r="H184" s="6">
        <f t="shared" si="47"/>
        <v>181.134973</v>
      </c>
      <c r="I184">
        <f t="shared" si="40"/>
        <v>2346.6000000000004</v>
      </c>
      <c r="J184">
        <f t="shared" si="41"/>
        <v>1995.5340920000003</v>
      </c>
      <c r="K184">
        <f t="shared" si="42"/>
        <v>351.06590800000004</v>
      </c>
      <c r="L184" s="12">
        <f t="shared" si="43"/>
        <v>31</v>
      </c>
      <c r="M184">
        <f t="shared" si="44"/>
        <v>38.803225806451614</v>
      </c>
      <c r="N184">
        <f t="shared" si="45"/>
        <v>32.960162161290327</v>
      </c>
      <c r="O184">
        <f t="shared" si="46"/>
        <v>5.8430636451612905</v>
      </c>
      <c r="P184">
        <f>INDEX(defra!A:D,MATCH(C184,defra!A:A,0),4)</f>
        <v>1202.9000000000001</v>
      </c>
      <c r="Q184">
        <f>INDEX(daera!$A:$AA,MATCH(A184,lookup!$N$1:$N$13,FALSE),MATCH(B184,daera!$1:$1,0))</f>
        <v>181.134973</v>
      </c>
      <c r="R184" s="12">
        <f t="shared" si="48"/>
        <v>0</v>
      </c>
      <c r="S184" s="12">
        <f t="shared" si="36"/>
        <v>0</v>
      </c>
      <c r="T184" s="12">
        <f t="shared" si="37"/>
        <v>0</v>
      </c>
      <c r="U184" s="12">
        <f t="shared" si="38"/>
        <v>0</v>
      </c>
      <c r="V184" s="12">
        <f t="shared" si="39"/>
        <v>0</v>
      </c>
      <c r="W184" s="12">
        <f t="shared" si="49"/>
        <v>0</v>
      </c>
      <c r="X184">
        <v>0</v>
      </c>
      <c r="Y184" t="s">
        <v>586</v>
      </c>
    </row>
    <row r="185" spans="1:25">
      <c r="A185" s="13" t="str">
        <f t="shared" si="50"/>
        <v>M06</v>
      </c>
      <c r="B185" s="24">
        <f t="shared" si="51"/>
        <v>2009</v>
      </c>
      <c r="C185" s="24" t="s">
        <v>263</v>
      </c>
      <c r="D185" s="27">
        <f>SUMIFS(data_dd!D:D,data_dd!B:B,data_monthly!C185)</f>
        <v>1129.5</v>
      </c>
      <c r="E185" s="27">
        <f>SUMIFS(data_dd!F:F,data_dd!B:B,data_monthly!C185)</f>
        <v>959.40902599999993</v>
      </c>
      <c r="F185" s="12">
        <v>1129.5</v>
      </c>
      <c r="G185">
        <v>959.40902600000004</v>
      </c>
      <c r="H185" s="6">
        <f t="shared" si="47"/>
        <v>170.09097399999999</v>
      </c>
      <c r="I185">
        <f t="shared" si="40"/>
        <v>3476.1000000000004</v>
      </c>
      <c r="J185">
        <f t="shared" si="41"/>
        <v>2954.9431180000001</v>
      </c>
      <c r="K185">
        <f t="shared" si="42"/>
        <v>521.156882</v>
      </c>
      <c r="L185" s="12">
        <f t="shared" si="43"/>
        <v>30</v>
      </c>
      <c r="M185">
        <f t="shared" si="44"/>
        <v>37.65</v>
      </c>
      <c r="N185">
        <f t="shared" si="45"/>
        <v>31.980300866666667</v>
      </c>
      <c r="O185">
        <f t="shared" si="46"/>
        <v>5.6696991333333333</v>
      </c>
      <c r="P185">
        <f>INDEX(defra!A:D,MATCH(C185,defra!A:A,0),4)</f>
        <v>1129.5</v>
      </c>
      <c r="Q185">
        <f>INDEX(daera!$A:$AA,MATCH(A185,lookup!$N$1:$N$13,FALSE),MATCH(B185,daera!$1:$1,0))</f>
        <v>170.09097399999999</v>
      </c>
      <c r="R185" s="12">
        <f t="shared" si="48"/>
        <v>0</v>
      </c>
      <c r="S185" s="12">
        <f t="shared" si="36"/>
        <v>0</v>
      </c>
      <c r="T185" s="12">
        <f t="shared" si="37"/>
        <v>0</v>
      </c>
      <c r="U185" s="12">
        <f t="shared" si="38"/>
        <v>0</v>
      </c>
      <c r="V185" s="12">
        <f t="shared" si="39"/>
        <v>0</v>
      </c>
      <c r="W185" s="12">
        <f t="shared" si="49"/>
        <v>0</v>
      </c>
      <c r="X185">
        <v>0</v>
      </c>
      <c r="Y185" t="s">
        <v>586</v>
      </c>
    </row>
    <row r="186" spans="1:25">
      <c r="A186" s="13" t="str">
        <f t="shared" si="50"/>
        <v>M07</v>
      </c>
      <c r="B186" s="24">
        <f t="shared" si="51"/>
        <v>2009</v>
      </c>
      <c r="C186" s="24" t="s">
        <v>264</v>
      </c>
      <c r="D186" s="27">
        <f>SUMIFS(data_dd!D:D,data_dd!B:B,data_monthly!C186)</f>
        <v>1101.1999999999998</v>
      </c>
      <c r="E186" s="27">
        <f>SUMIFS(data_dd!F:F,data_dd!B:B,data_monthly!C186)</f>
        <v>938.36513799999989</v>
      </c>
      <c r="F186" s="12">
        <v>1101.2</v>
      </c>
      <c r="G186">
        <v>938.36513800000012</v>
      </c>
      <c r="H186" s="6">
        <f t="shared" si="47"/>
        <v>162.83486199999999</v>
      </c>
      <c r="I186">
        <f t="shared" si="40"/>
        <v>4577.3</v>
      </c>
      <c r="J186">
        <f t="shared" si="41"/>
        <v>3893.3082560000003</v>
      </c>
      <c r="K186">
        <f t="shared" si="42"/>
        <v>683.99174399999993</v>
      </c>
      <c r="L186" s="12">
        <f t="shared" si="43"/>
        <v>31</v>
      </c>
      <c r="M186">
        <f t="shared" si="44"/>
        <v>35.522580645161291</v>
      </c>
      <c r="N186">
        <f t="shared" si="45"/>
        <v>30.269843161290325</v>
      </c>
      <c r="O186">
        <f t="shared" si="46"/>
        <v>5.2527374838709671</v>
      </c>
      <c r="P186">
        <f>INDEX(defra!A:D,MATCH(C186,defra!A:A,0),4)</f>
        <v>1101.2</v>
      </c>
      <c r="Q186">
        <f>INDEX(daera!$A:$AA,MATCH(A186,lookup!$N$1:$N$13,FALSE),MATCH(B186,daera!$1:$1,0))</f>
        <v>162.83486199999999</v>
      </c>
      <c r="R186" s="12">
        <f t="shared" si="48"/>
        <v>0</v>
      </c>
      <c r="S186" s="12">
        <f t="shared" si="36"/>
        <v>0</v>
      </c>
      <c r="T186" s="12">
        <f t="shared" si="37"/>
        <v>0</v>
      </c>
      <c r="U186" s="12">
        <f t="shared" si="38"/>
        <v>0</v>
      </c>
      <c r="V186" s="12">
        <f t="shared" si="39"/>
        <v>0</v>
      </c>
      <c r="W186" s="12">
        <f t="shared" si="49"/>
        <v>0</v>
      </c>
      <c r="X186">
        <v>0</v>
      </c>
      <c r="Y186" t="s">
        <v>586</v>
      </c>
    </row>
    <row r="187" spans="1:25">
      <c r="A187" s="13" t="str">
        <f t="shared" si="50"/>
        <v>M08</v>
      </c>
      <c r="B187" s="24">
        <f t="shared" si="51"/>
        <v>2009</v>
      </c>
      <c r="C187" s="24" t="s">
        <v>265</v>
      </c>
      <c r="D187" s="27">
        <f>SUMIFS(data_dd!D:D,data_dd!B:B,data_monthly!C187)</f>
        <v>1053.3</v>
      </c>
      <c r="E187" s="27">
        <f>SUMIFS(data_dd!F:F,data_dd!B:B,data_monthly!C187)</f>
        <v>912.77225200000032</v>
      </c>
      <c r="F187" s="12">
        <v>1053.3</v>
      </c>
      <c r="G187">
        <v>912.77225199999998</v>
      </c>
      <c r="H187" s="6">
        <f t="shared" si="47"/>
        <v>140.527748</v>
      </c>
      <c r="I187">
        <f t="shared" si="40"/>
        <v>5630.6</v>
      </c>
      <c r="J187">
        <f t="shared" si="41"/>
        <v>4806.080508</v>
      </c>
      <c r="K187">
        <f t="shared" si="42"/>
        <v>824.5194919999999</v>
      </c>
      <c r="L187" s="12">
        <f t="shared" si="43"/>
        <v>31</v>
      </c>
      <c r="M187">
        <f t="shared" si="44"/>
        <v>33.977419354838709</v>
      </c>
      <c r="N187">
        <f t="shared" si="45"/>
        <v>29.444266193548387</v>
      </c>
      <c r="O187">
        <f t="shared" si="46"/>
        <v>4.5331531612903229</v>
      </c>
      <c r="P187">
        <f>INDEX(defra!A:D,MATCH(C187,defra!A:A,0),4)</f>
        <v>1053.3</v>
      </c>
      <c r="Q187">
        <f>INDEX(daera!$A:$AA,MATCH(A187,lookup!$N$1:$N$13,FALSE),MATCH(B187,daera!$1:$1,0))</f>
        <v>140.527748</v>
      </c>
      <c r="R187" s="12">
        <f t="shared" si="48"/>
        <v>0</v>
      </c>
      <c r="S187" s="12">
        <f t="shared" si="36"/>
        <v>0</v>
      </c>
      <c r="T187" s="12">
        <f t="shared" si="37"/>
        <v>0</v>
      </c>
      <c r="U187" s="12">
        <f t="shared" si="38"/>
        <v>0</v>
      </c>
      <c r="V187" s="12">
        <f t="shared" si="39"/>
        <v>0</v>
      </c>
      <c r="W187" s="12">
        <f t="shared" si="49"/>
        <v>0</v>
      </c>
      <c r="X187">
        <v>0</v>
      </c>
      <c r="Y187" t="s">
        <v>586</v>
      </c>
    </row>
    <row r="188" spans="1:25">
      <c r="A188" s="13" t="str">
        <f t="shared" si="50"/>
        <v>M09</v>
      </c>
      <c r="B188" s="24">
        <f t="shared" si="51"/>
        <v>2009</v>
      </c>
      <c r="C188" s="24" t="s">
        <v>266</v>
      </c>
      <c r="D188" s="27">
        <f>SUMIFS(data_dd!D:D,data_dd!B:B,data_monthly!C188)</f>
        <v>993.49999999999989</v>
      </c>
      <c r="E188" s="27">
        <f>SUMIFS(data_dd!F:F,data_dd!B:B,data_monthly!C188)</f>
        <v>871.91801800000019</v>
      </c>
      <c r="F188" s="12">
        <v>993.5</v>
      </c>
      <c r="G188">
        <v>871.91801799999996</v>
      </c>
      <c r="H188" s="6">
        <f t="shared" si="47"/>
        <v>121.581982</v>
      </c>
      <c r="I188">
        <f t="shared" si="40"/>
        <v>6624.1</v>
      </c>
      <c r="J188">
        <f t="shared" si="41"/>
        <v>5677.9985260000003</v>
      </c>
      <c r="K188">
        <f t="shared" si="42"/>
        <v>946.10147399999994</v>
      </c>
      <c r="L188" s="12">
        <f t="shared" si="43"/>
        <v>30</v>
      </c>
      <c r="M188">
        <f t="shared" si="44"/>
        <v>33.116666666666667</v>
      </c>
      <c r="N188">
        <f t="shared" si="45"/>
        <v>29.063933933333331</v>
      </c>
      <c r="O188">
        <f t="shared" si="46"/>
        <v>4.0527327333333334</v>
      </c>
      <c r="P188">
        <f>INDEX(defra!A:D,MATCH(C188,defra!A:A,0),4)</f>
        <v>993.5</v>
      </c>
      <c r="Q188">
        <f>INDEX(daera!$A:$AA,MATCH(A188,lookup!$N$1:$N$13,FALSE),MATCH(B188,daera!$1:$1,0))</f>
        <v>121.581982</v>
      </c>
      <c r="R188" s="12">
        <f t="shared" si="48"/>
        <v>0</v>
      </c>
      <c r="S188" s="12">
        <f t="shared" si="36"/>
        <v>0</v>
      </c>
      <c r="T188" s="12">
        <f t="shared" si="37"/>
        <v>0</v>
      </c>
      <c r="U188" s="12">
        <f t="shared" si="38"/>
        <v>0</v>
      </c>
      <c r="V188" s="12">
        <f t="shared" si="39"/>
        <v>0</v>
      </c>
      <c r="W188" s="12">
        <f t="shared" si="49"/>
        <v>0</v>
      </c>
      <c r="X188">
        <v>0</v>
      </c>
      <c r="Y188" t="s">
        <v>586</v>
      </c>
    </row>
    <row r="189" spans="1:25">
      <c r="A189" s="13" t="str">
        <f t="shared" si="50"/>
        <v>M10</v>
      </c>
      <c r="B189" s="24">
        <f t="shared" si="51"/>
        <v>2009</v>
      </c>
      <c r="C189" s="24" t="s">
        <v>267</v>
      </c>
      <c r="D189" s="27">
        <f>SUMIFS(data_dd!D:D,data_dd!B:B,data_monthly!C189)</f>
        <v>1024.2999999999997</v>
      </c>
      <c r="E189" s="27">
        <f>SUMIFS(data_dd!F:F,data_dd!B:B,data_monthly!C189)</f>
        <v>899.85782900000015</v>
      </c>
      <c r="F189" s="12">
        <v>1024.3</v>
      </c>
      <c r="G189">
        <v>899.85782899999992</v>
      </c>
      <c r="H189" s="6">
        <f t="shared" si="47"/>
        <v>124.442171</v>
      </c>
      <c r="I189">
        <f t="shared" si="40"/>
        <v>7648.4000000000005</v>
      </c>
      <c r="J189">
        <f t="shared" si="41"/>
        <v>6577.8563549999999</v>
      </c>
      <c r="K189">
        <f t="shared" si="42"/>
        <v>1070.543645</v>
      </c>
      <c r="L189" s="12">
        <f t="shared" si="43"/>
        <v>31</v>
      </c>
      <c r="M189">
        <f t="shared" si="44"/>
        <v>33.041935483870965</v>
      </c>
      <c r="N189">
        <f t="shared" si="45"/>
        <v>29.027671903225805</v>
      </c>
      <c r="O189">
        <f t="shared" si="46"/>
        <v>4.014263580645161</v>
      </c>
      <c r="P189">
        <f>INDEX(defra!A:D,MATCH(C189,defra!A:A,0),4)</f>
        <v>1024.3</v>
      </c>
      <c r="Q189">
        <f>INDEX(daera!$A:$AA,MATCH(A189,lookup!$N$1:$N$13,FALSE),MATCH(B189,daera!$1:$1,0))</f>
        <v>124.442171</v>
      </c>
      <c r="R189" s="12">
        <f t="shared" si="48"/>
        <v>0</v>
      </c>
      <c r="S189" s="12">
        <f t="shared" si="36"/>
        <v>0</v>
      </c>
      <c r="T189" s="12">
        <f t="shared" si="37"/>
        <v>0</v>
      </c>
      <c r="U189" s="12">
        <f t="shared" si="38"/>
        <v>0</v>
      </c>
      <c r="V189" s="12">
        <f t="shared" si="39"/>
        <v>0</v>
      </c>
      <c r="W189" s="12">
        <f t="shared" si="49"/>
        <v>0</v>
      </c>
      <c r="X189">
        <v>0</v>
      </c>
      <c r="Y189" t="s">
        <v>586</v>
      </c>
    </row>
    <row r="190" spans="1:25">
      <c r="A190" s="13" t="str">
        <f t="shared" si="50"/>
        <v>M11</v>
      </c>
      <c r="B190" s="24">
        <f t="shared" si="51"/>
        <v>2009</v>
      </c>
      <c r="C190" s="24" t="s">
        <v>268</v>
      </c>
      <c r="D190" s="27">
        <f>SUMIFS(data_dd!D:D,data_dd!B:B,data_monthly!C190)</f>
        <v>985.1999999999997</v>
      </c>
      <c r="E190" s="27">
        <f>SUMIFS(data_dd!F:F,data_dd!B:B,data_monthly!C190)</f>
        <v>866.11001900000008</v>
      </c>
      <c r="F190" s="12">
        <v>985.2</v>
      </c>
      <c r="G190">
        <v>866.11001900000008</v>
      </c>
      <c r="H190" s="6">
        <f t="shared" si="47"/>
        <v>119.08998099999999</v>
      </c>
      <c r="I190">
        <f t="shared" si="40"/>
        <v>8633.6</v>
      </c>
      <c r="J190">
        <f t="shared" si="41"/>
        <v>7443.9663739999996</v>
      </c>
      <c r="K190">
        <f t="shared" si="42"/>
        <v>1189.633626</v>
      </c>
      <c r="L190" s="12">
        <f t="shared" si="43"/>
        <v>30</v>
      </c>
      <c r="M190">
        <f t="shared" si="44"/>
        <v>32.840000000000003</v>
      </c>
      <c r="N190">
        <f t="shared" si="45"/>
        <v>28.870333966666671</v>
      </c>
      <c r="O190">
        <f t="shared" si="46"/>
        <v>3.9696660333333331</v>
      </c>
      <c r="P190">
        <f>INDEX(defra!A:D,MATCH(C190,defra!A:A,0),4)</f>
        <v>985.2</v>
      </c>
      <c r="Q190">
        <f>INDEX(daera!$A:$AA,MATCH(A190,lookup!$N$1:$N$13,FALSE),MATCH(B190,daera!$1:$1,0))</f>
        <v>119.08998099999999</v>
      </c>
      <c r="R190" s="12">
        <f t="shared" si="48"/>
        <v>0</v>
      </c>
      <c r="S190" s="12">
        <f t="shared" si="36"/>
        <v>0</v>
      </c>
      <c r="T190" s="12">
        <f t="shared" si="37"/>
        <v>0</v>
      </c>
      <c r="U190" s="12">
        <f t="shared" si="38"/>
        <v>0</v>
      </c>
      <c r="V190" s="12">
        <f t="shared" si="39"/>
        <v>0</v>
      </c>
      <c r="W190" s="12">
        <f t="shared" si="49"/>
        <v>0</v>
      </c>
      <c r="X190">
        <v>0</v>
      </c>
      <c r="Y190" t="s">
        <v>586</v>
      </c>
    </row>
    <row r="191" spans="1:25">
      <c r="A191" s="13" t="str">
        <f t="shared" si="50"/>
        <v>M12</v>
      </c>
      <c r="B191" s="24">
        <f t="shared" si="51"/>
        <v>2009</v>
      </c>
      <c r="C191" s="24" t="s">
        <v>269</v>
      </c>
      <c r="D191" s="27">
        <f>SUMIFS(data_dd!D:D,data_dd!B:B,data_monthly!C191)</f>
        <v>1046.5</v>
      </c>
      <c r="E191" s="27">
        <f>SUMIFS(data_dd!F:F,data_dd!B:B,data_monthly!C191)</f>
        <v>915.67389000000014</v>
      </c>
      <c r="F191" s="12">
        <v>1046.5</v>
      </c>
      <c r="G191">
        <v>915.67389000000003</v>
      </c>
      <c r="H191" s="6">
        <f t="shared" si="47"/>
        <v>130.82611</v>
      </c>
      <c r="I191">
        <f t="shared" si="40"/>
        <v>9680.1</v>
      </c>
      <c r="J191">
        <f t="shared" si="41"/>
        <v>8359.6402639999997</v>
      </c>
      <c r="K191">
        <f t="shared" si="42"/>
        <v>1320.459736</v>
      </c>
      <c r="L191" s="12">
        <f t="shared" si="43"/>
        <v>31</v>
      </c>
      <c r="M191">
        <f t="shared" si="44"/>
        <v>33.758064516129032</v>
      </c>
      <c r="N191">
        <f t="shared" si="45"/>
        <v>29.537867419354839</v>
      </c>
      <c r="O191">
        <f t="shared" si="46"/>
        <v>4.2201970967741937</v>
      </c>
      <c r="P191">
        <f>INDEX(defra!A:D,MATCH(C191,defra!A:A,0),4)</f>
        <v>1046.5</v>
      </c>
      <c r="Q191">
        <f>INDEX(daera!$A:$AA,MATCH(A191,lookup!$N$1:$N$13,FALSE),MATCH(B191,daera!$1:$1,0))</f>
        <v>130.82611</v>
      </c>
      <c r="R191" s="12">
        <f t="shared" si="48"/>
        <v>0</v>
      </c>
      <c r="S191" s="12">
        <f t="shared" si="36"/>
        <v>0</v>
      </c>
      <c r="T191" s="12">
        <f t="shared" si="37"/>
        <v>0</v>
      </c>
      <c r="U191" s="12">
        <f t="shared" si="38"/>
        <v>0</v>
      </c>
      <c r="V191" s="12">
        <f t="shared" si="39"/>
        <v>0</v>
      </c>
      <c r="W191" s="12">
        <f t="shared" si="49"/>
        <v>0</v>
      </c>
      <c r="X191">
        <v>0</v>
      </c>
      <c r="Y191" t="s">
        <v>586</v>
      </c>
    </row>
    <row r="192" spans="1:25">
      <c r="A192" s="13" t="str">
        <f t="shared" si="50"/>
        <v>M01</v>
      </c>
      <c r="B192" s="24">
        <f t="shared" si="51"/>
        <v>2010</v>
      </c>
      <c r="C192" s="24" t="s">
        <v>270</v>
      </c>
      <c r="D192" s="27">
        <f>SUMIFS(data_dd!D:D,data_dd!B:B,data_monthly!C192)</f>
        <v>1051.1999999999998</v>
      </c>
      <c r="E192" s="27">
        <f>SUMIFS(data_dd!F:F,data_dd!B:B,data_monthly!C192)</f>
        <v>912.63359889846708</v>
      </c>
      <c r="F192" s="12">
        <v>1051.2</v>
      </c>
      <c r="G192">
        <v>912.63359889846708</v>
      </c>
      <c r="H192" s="6">
        <f t="shared" si="47"/>
        <v>138.56640110153299</v>
      </c>
      <c r="I192">
        <f t="shared" si="40"/>
        <v>10731.300000000001</v>
      </c>
      <c r="J192">
        <f t="shared" si="41"/>
        <v>9272.2738628984662</v>
      </c>
      <c r="K192">
        <f t="shared" si="42"/>
        <v>1459.0261371015331</v>
      </c>
      <c r="L192" s="12">
        <f t="shared" si="43"/>
        <v>31</v>
      </c>
      <c r="M192">
        <f t="shared" si="44"/>
        <v>33.909677419354843</v>
      </c>
      <c r="N192">
        <f t="shared" si="45"/>
        <v>29.439793512853775</v>
      </c>
      <c r="O192">
        <f t="shared" si="46"/>
        <v>4.4698839065010638</v>
      </c>
      <c r="P192">
        <f>INDEX(defra!A:D,MATCH(C192,defra!A:A,0),4)</f>
        <v>1051.2</v>
      </c>
      <c r="Q192">
        <f>INDEX(daera!$A:$AA,MATCH(A192,lookup!$N$1:$N$13,FALSE),MATCH(B192,daera!$1:$1,0))</f>
        <v>138.56640110153299</v>
      </c>
      <c r="R192" s="12">
        <f t="shared" si="48"/>
        <v>0</v>
      </c>
      <c r="S192" s="12">
        <f t="shared" si="36"/>
        <v>0</v>
      </c>
      <c r="T192" s="12">
        <f t="shared" si="37"/>
        <v>0</v>
      </c>
      <c r="U192" s="12">
        <f t="shared" si="38"/>
        <v>0</v>
      </c>
      <c r="V192" s="12">
        <f t="shared" si="39"/>
        <v>0</v>
      </c>
      <c r="W192" s="12">
        <f t="shared" si="49"/>
        <v>0</v>
      </c>
      <c r="X192">
        <v>0</v>
      </c>
      <c r="Y192" t="s">
        <v>586</v>
      </c>
    </row>
    <row r="193" spans="1:25">
      <c r="A193" s="13" t="str">
        <f t="shared" si="50"/>
        <v>M02</v>
      </c>
      <c r="B193" s="24">
        <f t="shared" si="51"/>
        <v>2010</v>
      </c>
      <c r="C193" s="24" t="s">
        <v>271</v>
      </c>
      <c r="D193" s="27">
        <f>SUMIFS(data_dd!D:D,data_dd!B:B,data_monthly!C193)</f>
        <v>977.9000000000002</v>
      </c>
      <c r="E193" s="27">
        <f>SUMIFS(data_dd!F:F,data_dd!B:B,data_monthly!C193)</f>
        <v>844.97321515313513</v>
      </c>
      <c r="F193" s="12">
        <v>977.9</v>
      </c>
      <c r="G193">
        <v>844.97321515313502</v>
      </c>
      <c r="H193" s="6">
        <f t="shared" si="47"/>
        <v>132.92678484686499</v>
      </c>
      <c r="I193">
        <f t="shared" si="40"/>
        <v>11709.2</v>
      </c>
      <c r="J193">
        <f t="shared" si="41"/>
        <v>10117.247078051601</v>
      </c>
      <c r="K193">
        <f t="shared" si="42"/>
        <v>1591.9529219483982</v>
      </c>
      <c r="L193" s="12">
        <f t="shared" si="43"/>
        <v>28</v>
      </c>
      <c r="M193">
        <f t="shared" si="44"/>
        <v>34.924999999999997</v>
      </c>
      <c r="N193">
        <f t="shared" si="45"/>
        <v>30.177614826897678</v>
      </c>
      <c r="O193">
        <f t="shared" si="46"/>
        <v>4.7473851731023213</v>
      </c>
      <c r="P193">
        <f>INDEX(defra!A:D,MATCH(C193,defra!A:A,0),4)</f>
        <v>977.9</v>
      </c>
      <c r="Q193">
        <f>INDEX(daera!$A:$AA,MATCH(A193,lookup!$N$1:$N$13,FALSE),MATCH(B193,daera!$1:$1,0))</f>
        <v>132.92678484686499</v>
      </c>
      <c r="R193" s="12">
        <f t="shared" si="48"/>
        <v>0</v>
      </c>
      <c r="S193" s="12">
        <f t="shared" si="36"/>
        <v>0</v>
      </c>
      <c r="T193" s="12">
        <f t="shared" si="37"/>
        <v>0</v>
      </c>
      <c r="U193" s="12">
        <f t="shared" si="38"/>
        <v>0</v>
      </c>
      <c r="V193" s="12">
        <f t="shared" si="39"/>
        <v>0</v>
      </c>
      <c r="W193" s="12">
        <f t="shared" si="49"/>
        <v>0</v>
      </c>
      <c r="X193">
        <v>0</v>
      </c>
      <c r="Y193" t="s">
        <v>586</v>
      </c>
    </row>
    <row r="194" spans="1:25">
      <c r="A194" s="13" t="str">
        <f t="shared" si="50"/>
        <v>M03</v>
      </c>
      <c r="B194" s="24">
        <f t="shared" si="51"/>
        <v>2010</v>
      </c>
      <c r="C194" s="24" t="s">
        <v>272</v>
      </c>
      <c r="D194" s="27">
        <f>SUMIFS(data_dd!D:D,data_dd!B:B,data_monthly!C194)</f>
        <v>1115.9000000000001</v>
      </c>
      <c r="E194" s="27">
        <f>SUMIFS(data_dd!F:F,data_dd!B:B,data_monthly!C194)</f>
        <v>960.81360412826098</v>
      </c>
      <c r="F194" s="12">
        <v>1115.9000000000001</v>
      </c>
      <c r="G194">
        <v>960.81360412826109</v>
      </c>
      <c r="H194" s="6">
        <f t="shared" si="47"/>
        <v>155.086395871739</v>
      </c>
      <c r="I194">
        <f t="shared" si="40"/>
        <v>12825.1</v>
      </c>
      <c r="J194">
        <f t="shared" si="41"/>
        <v>11078.060682179863</v>
      </c>
      <c r="K194">
        <f t="shared" si="42"/>
        <v>1747.0393178201371</v>
      </c>
      <c r="L194" s="12">
        <f t="shared" si="43"/>
        <v>31</v>
      </c>
      <c r="M194">
        <f t="shared" si="44"/>
        <v>35.99677419354839</v>
      </c>
      <c r="N194">
        <f t="shared" si="45"/>
        <v>30.993987229943905</v>
      </c>
      <c r="O194">
        <f t="shared" si="46"/>
        <v>5.0027869636044837</v>
      </c>
      <c r="P194">
        <f>INDEX(defra!A:D,MATCH(C194,defra!A:A,0),4)</f>
        <v>1115.9000000000001</v>
      </c>
      <c r="Q194">
        <f>INDEX(daera!$A:$AA,MATCH(A194,lookup!$N$1:$N$13,FALSE),MATCH(B194,daera!$1:$1,0))</f>
        <v>155.086395871739</v>
      </c>
      <c r="R194" s="12">
        <f t="shared" si="48"/>
        <v>0</v>
      </c>
      <c r="S194" s="12">
        <f t="shared" si="36"/>
        <v>0</v>
      </c>
      <c r="T194" s="12">
        <f t="shared" si="37"/>
        <v>0</v>
      </c>
      <c r="U194" s="12">
        <f t="shared" si="38"/>
        <v>0</v>
      </c>
      <c r="V194" s="12">
        <f t="shared" si="39"/>
        <v>0</v>
      </c>
      <c r="W194" s="12">
        <f t="shared" si="49"/>
        <v>0</v>
      </c>
      <c r="X194">
        <v>0</v>
      </c>
      <c r="Y194" t="s">
        <v>586</v>
      </c>
    </row>
    <row r="195" spans="1:25">
      <c r="A195" s="13" t="str">
        <f t="shared" si="50"/>
        <v>M04</v>
      </c>
      <c r="B195" s="24">
        <f t="shared" si="51"/>
        <v>2010</v>
      </c>
      <c r="C195" s="24" t="s">
        <v>273</v>
      </c>
      <c r="D195" s="27">
        <f>SUMIFS(data_dd!D:D,data_dd!B:B,data_monthly!C195)</f>
        <v>1133.1000000000001</v>
      </c>
      <c r="E195" s="27">
        <f>SUMIFS(data_dd!F:F,data_dd!B:B,data_monthly!C195)</f>
        <v>969.79282777190997</v>
      </c>
      <c r="F195" s="12">
        <v>1133.0999999999999</v>
      </c>
      <c r="G195">
        <v>969.79282777190997</v>
      </c>
      <c r="H195" s="6">
        <f t="shared" si="47"/>
        <v>163.30717222809</v>
      </c>
      <c r="I195">
        <f t="shared" si="40"/>
        <v>1133.0999999999999</v>
      </c>
      <c r="J195">
        <f t="shared" si="41"/>
        <v>969.79282777190997</v>
      </c>
      <c r="K195">
        <f t="shared" si="42"/>
        <v>163.30717222809</v>
      </c>
      <c r="L195" s="12">
        <f t="shared" si="43"/>
        <v>30</v>
      </c>
      <c r="M195">
        <f t="shared" si="44"/>
        <v>37.769999999999996</v>
      </c>
      <c r="N195">
        <f t="shared" si="45"/>
        <v>32.326427592396996</v>
      </c>
      <c r="O195">
        <f t="shared" si="46"/>
        <v>5.4435724076029999</v>
      </c>
      <c r="P195">
        <f>INDEX(defra!A:D,MATCH(C195,defra!A:A,0),4)</f>
        <v>1133.0999999999999</v>
      </c>
      <c r="Q195">
        <f>INDEX(daera!$A:$AA,MATCH(A195,lookup!$N$1:$N$13,FALSE),MATCH(B195,daera!$1:$1,0))</f>
        <v>163.30717222809</v>
      </c>
      <c r="R195" s="12">
        <f t="shared" si="48"/>
        <v>0</v>
      </c>
      <c r="S195" s="12">
        <f t="shared" ref="S195:S258" si="52">IF(G195+G196=G195,IF(G195+G196&gt;0,1,0),0)</f>
        <v>0</v>
      </c>
      <c r="T195" s="12">
        <f t="shared" ref="T195:T258" si="53">IF(H195+H196=H195,IF(H195+H196&gt;0,1,0),0)</f>
        <v>0</v>
      </c>
      <c r="U195" s="12">
        <f t="shared" ref="U195:U258" si="54">IF(AND(F195=0,D195&gt;0),1,0)</f>
        <v>0</v>
      </c>
      <c r="V195" s="12">
        <f t="shared" ref="V195:V258" si="55">IF(AND(G195=0,E195&gt;0),1,0)</f>
        <v>0</v>
      </c>
      <c r="W195" s="12">
        <f t="shared" si="49"/>
        <v>0</v>
      </c>
      <c r="X195">
        <v>0</v>
      </c>
      <c r="Y195" t="s">
        <v>586</v>
      </c>
    </row>
    <row r="196" spans="1:25">
      <c r="A196" s="13" t="str">
        <f t="shared" si="50"/>
        <v>M05</v>
      </c>
      <c r="B196" s="24">
        <f t="shared" si="51"/>
        <v>2010</v>
      </c>
      <c r="C196" s="24" t="s">
        <v>274</v>
      </c>
      <c r="D196" s="27">
        <f>SUMIFS(data_dd!D:D,data_dd!B:B,data_monthly!C196)</f>
        <v>1242.9000000000001</v>
      </c>
      <c r="E196" s="27">
        <f>SUMIFS(data_dd!F:F,data_dd!B:B,data_monthly!C196)</f>
        <v>1053.6905360534699</v>
      </c>
      <c r="F196" s="12">
        <v>1242.9000000000001</v>
      </c>
      <c r="G196">
        <v>1053.6905360534702</v>
      </c>
      <c r="H196" s="6">
        <f t="shared" si="47"/>
        <v>189.20946394653001</v>
      </c>
      <c r="I196">
        <f t="shared" ref="I196:I259" si="56">IF(A196="M04",F196,F196+I195)</f>
        <v>2376</v>
      </c>
      <c r="J196">
        <f t="shared" ref="J196:J259" si="57">IF($A196="M04",G196,G196+J195)</f>
        <v>2023.4833638253801</v>
      </c>
      <c r="K196">
        <f t="shared" ref="K196:K259" si="58">IF($A196="M04",H196,H196+K195)</f>
        <v>352.51663617461998</v>
      </c>
      <c r="L196" s="12">
        <f t="shared" ref="L196:L259" si="59">DAY(EOMONTH(DATE(B196,RIGHT(A196,2),1),0))</f>
        <v>31</v>
      </c>
      <c r="M196">
        <f t="shared" ref="M196:M259" si="60">F196/$L196</f>
        <v>40.093548387096774</v>
      </c>
      <c r="N196">
        <f t="shared" ref="N196:N259" si="61">G196/$L196</f>
        <v>33.990017292047426</v>
      </c>
      <c r="O196">
        <f t="shared" ref="O196:O259" si="62">H196/$L196</f>
        <v>6.1035310950493553</v>
      </c>
      <c r="P196">
        <f>INDEX(defra!A:D,MATCH(C196,defra!A:A,0),4)</f>
        <v>1242.9000000000001</v>
      </c>
      <c r="Q196">
        <f>INDEX(daera!$A:$AA,MATCH(A196,lookup!$N$1:$N$13,FALSE),MATCH(B196,daera!$1:$1,0))</f>
        <v>189.20946394653001</v>
      </c>
      <c r="R196" s="12">
        <f t="shared" si="48"/>
        <v>0</v>
      </c>
      <c r="S196" s="12">
        <f t="shared" si="52"/>
        <v>0</v>
      </c>
      <c r="T196" s="12">
        <f t="shared" si="53"/>
        <v>0</v>
      </c>
      <c r="U196" s="12">
        <f t="shared" si="54"/>
        <v>0</v>
      </c>
      <c r="V196" s="12">
        <f t="shared" si="55"/>
        <v>0</v>
      </c>
      <c r="W196" s="12">
        <f t="shared" si="49"/>
        <v>0</v>
      </c>
      <c r="X196">
        <v>0</v>
      </c>
      <c r="Y196" t="s">
        <v>586</v>
      </c>
    </row>
    <row r="197" spans="1:25">
      <c r="A197" s="13" t="str">
        <f t="shared" si="50"/>
        <v>M06</v>
      </c>
      <c r="B197" s="24">
        <f t="shared" si="51"/>
        <v>2010</v>
      </c>
      <c r="C197" s="24" t="s">
        <v>275</v>
      </c>
      <c r="D197" s="27">
        <f>SUMIFS(data_dd!D:D,data_dd!B:B,data_monthly!C197)</f>
        <v>1179</v>
      </c>
      <c r="E197" s="27">
        <f>SUMIFS(data_dd!F:F,data_dd!B:B,data_monthly!C197)</f>
        <v>997.09646824023127</v>
      </c>
      <c r="F197" s="12">
        <v>1179</v>
      </c>
      <c r="G197">
        <v>997.09646824023093</v>
      </c>
      <c r="H197" s="6">
        <f t="shared" si="47"/>
        <v>181.90353175976901</v>
      </c>
      <c r="I197">
        <f t="shared" si="56"/>
        <v>3555</v>
      </c>
      <c r="J197">
        <f t="shared" si="57"/>
        <v>3020.5798320656113</v>
      </c>
      <c r="K197">
        <f t="shared" si="58"/>
        <v>534.42016793438893</v>
      </c>
      <c r="L197" s="12">
        <f t="shared" si="59"/>
        <v>30</v>
      </c>
      <c r="M197">
        <f t="shared" si="60"/>
        <v>39.299999999999997</v>
      </c>
      <c r="N197">
        <f t="shared" si="61"/>
        <v>33.236548941341034</v>
      </c>
      <c r="O197">
        <f t="shared" si="62"/>
        <v>6.0634510586589672</v>
      </c>
      <c r="P197">
        <f>INDEX(defra!A:D,MATCH(C197,defra!A:A,0),4)</f>
        <v>1179</v>
      </c>
      <c r="Q197">
        <f>INDEX(daera!$A:$AA,MATCH(A197,lookup!$N$1:$N$13,FALSE),MATCH(B197,daera!$1:$1,0))</f>
        <v>181.90353175976901</v>
      </c>
      <c r="R197" s="12">
        <f t="shared" si="48"/>
        <v>0</v>
      </c>
      <c r="S197" s="12">
        <f t="shared" si="52"/>
        <v>0</v>
      </c>
      <c r="T197" s="12">
        <f t="shared" si="53"/>
        <v>0</v>
      </c>
      <c r="U197" s="12">
        <f t="shared" si="54"/>
        <v>0</v>
      </c>
      <c r="V197" s="12">
        <f t="shared" si="55"/>
        <v>0</v>
      </c>
      <c r="W197" s="12">
        <f t="shared" si="49"/>
        <v>0</v>
      </c>
      <c r="X197">
        <v>0</v>
      </c>
      <c r="Y197" t="s">
        <v>586</v>
      </c>
    </row>
    <row r="198" spans="1:25">
      <c r="A198" s="13" t="str">
        <f t="shared" si="50"/>
        <v>M07</v>
      </c>
      <c r="B198" s="24">
        <f t="shared" si="51"/>
        <v>2010</v>
      </c>
      <c r="C198" s="24" t="s">
        <v>276</v>
      </c>
      <c r="D198" s="27">
        <f>SUMIFS(data_dd!D:D,data_dd!B:B,data_monthly!C198)</f>
        <v>1140.8999999999999</v>
      </c>
      <c r="E198" s="27">
        <f>SUMIFS(data_dd!F:F,data_dd!B:B,data_monthly!C198)</f>
        <v>967.7511715761101</v>
      </c>
      <c r="F198" s="12">
        <v>1140.9000000000001</v>
      </c>
      <c r="G198">
        <v>967.7511715761101</v>
      </c>
      <c r="H198" s="6">
        <f t="shared" si="47"/>
        <v>173.14882842389</v>
      </c>
      <c r="I198">
        <f t="shared" si="56"/>
        <v>4695.8999999999996</v>
      </c>
      <c r="J198">
        <f t="shared" si="57"/>
        <v>3988.3310036417215</v>
      </c>
      <c r="K198">
        <f t="shared" si="58"/>
        <v>707.56899635827892</v>
      </c>
      <c r="L198" s="12">
        <f t="shared" si="59"/>
        <v>31</v>
      </c>
      <c r="M198">
        <f t="shared" si="60"/>
        <v>36.803225806451614</v>
      </c>
      <c r="N198">
        <f t="shared" si="61"/>
        <v>31.217779728261615</v>
      </c>
      <c r="O198">
        <f t="shared" si="62"/>
        <v>5.5854460781899995</v>
      </c>
      <c r="P198">
        <f>INDEX(defra!A:D,MATCH(C198,defra!A:A,0),4)</f>
        <v>1140.9000000000001</v>
      </c>
      <c r="Q198">
        <f>INDEX(daera!$A:$AA,MATCH(A198,lookup!$N$1:$N$13,FALSE),MATCH(B198,daera!$1:$1,0))</f>
        <v>173.14882842389</v>
      </c>
      <c r="R198" s="12">
        <f t="shared" si="48"/>
        <v>0</v>
      </c>
      <c r="S198" s="12">
        <f t="shared" si="52"/>
        <v>0</v>
      </c>
      <c r="T198" s="12">
        <f t="shared" si="53"/>
        <v>0</v>
      </c>
      <c r="U198" s="12">
        <f t="shared" si="54"/>
        <v>0</v>
      </c>
      <c r="V198" s="12">
        <f t="shared" si="55"/>
        <v>0</v>
      </c>
      <c r="W198" s="12">
        <f t="shared" si="49"/>
        <v>0</v>
      </c>
      <c r="X198">
        <v>0</v>
      </c>
      <c r="Y198" t="s">
        <v>586</v>
      </c>
    </row>
    <row r="199" spans="1:25">
      <c r="A199" s="13" t="str">
        <f t="shared" si="50"/>
        <v>M08</v>
      </c>
      <c r="B199" s="24">
        <f t="shared" si="51"/>
        <v>2010</v>
      </c>
      <c r="C199" s="24" t="s">
        <v>277</v>
      </c>
      <c r="D199" s="27">
        <f>SUMIFS(data_dd!D:D,data_dd!B:B,data_monthly!C199)</f>
        <v>1108.8999999999996</v>
      </c>
      <c r="E199" s="27">
        <f>SUMIFS(data_dd!F:F,data_dd!B:B,data_monthly!C199)</f>
        <v>953.22040618449387</v>
      </c>
      <c r="F199" s="12">
        <v>1108.9000000000001</v>
      </c>
      <c r="G199">
        <v>953.2204061844941</v>
      </c>
      <c r="H199" s="6">
        <f t="shared" si="47"/>
        <v>155.679593815506</v>
      </c>
      <c r="I199">
        <f t="shared" si="56"/>
        <v>5804.7999999999993</v>
      </c>
      <c r="J199">
        <f t="shared" si="57"/>
        <v>4941.5514098262156</v>
      </c>
      <c r="K199">
        <f t="shared" si="58"/>
        <v>863.24859017378492</v>
      </c>
      <c r="L199" s="12">
        <f t="shared" si="59"/>
        <v>31</v>
      </c>
      <c r="M199">
        <f t="shared" si="60"/>
        <v>35.770967741935486</v>
      </c>
      <c r="N199">
        <f t="shared" si="61"/>
        <v>30.749045360790131</v>
      </c>
      <c r="O199">
        <f t="shared" si="62"/>
        <v>5.0219223811453544</v>
      </c>
      <c r="P199">
        <f>INDEX(defra!A:D,MATCH(C199,defra!A:A,0),4)</f>
        <v>1108.9000000000001</v>
      </c>
      <c r="Q199">
        <f>INDEX(daera!$A:$AA,MATCH(A199,lookup!$N$1:$N$13,FALSE),MATCH(B199,daera!$1:$1,0))</f>
        <v>155.679593815506</v>
      </c>
      <c r="R199" s="12">
        <f t="shared" si="48"/>
        <v>0</v>
      </c>
      <c r="S199" s="12">
        <f t="shared" si="52"/>
        <v>0</v>
      </c>
      <c r="T199" s="12">
        <f t="shared" si="53"/>
        <v>0</v>
      </c>
      <c r="U199" s="12">
        <f t="shared" si="54"/>
        <v>0</v>
      </c>
      <c r="V199" s="12">
        <f t="shared" si="55"/>
        <v>0</v>
      </c>
      <c r="W199" s="12">
        <f t="shared" si="49"/>
        <v>0</v>
      </c>
      <c r="X199">
        <v>0</v>
      </c>
      <c r="Y199" t="s">
        <v>586</v>
      </c>
    </row>
    <row r="200" spans="1:25">
      <c r="A200" s="13" t="str">
        <f t="shared" si="50"/>
        <v>M09</v>
      </c>
      <c r="B200" s="24">
        <f t="shared" si="51"/>
        <v>2010</v>
      </c>
      <c r="C200" s="24" t="s">
        <v>278</v>
      </c>
      <c r="D200" s="27">
        <f>SUMIFS(data_dd!D:D,data_dd!B:B,data_monthly!C200)</f>
        <v>1065.2999999999997</v>
      </c>
      <c r="E200" s="27">
        <f>SUMIFS(data_dd!F:F,data_dd!B:B,data_monthly!C200)</f>
        <v>925.94723815263285</v>
      </c>
      <c r="F200" s="12">
        <v>1065.3</v>
      </c>
      <c r="G200">
        <v>925.94723815263296</v>
      </c>
      <c r="H200" s="6">
        <f t="shared" ref="H200:H263" si="63">Q200</f>
        <v>139.35276184736699</v>
      </c>
      <c r="I200">
        <f t="shared" si="56"/>
        <v>6870.0999999999995</v>
      </c>
      <c r="J200">
        <f t="shared" si="57"/>
        <v>5867.4986479788486</v>
      </c>
      <c r="K200">
        <f t="shared" si="58"/>
        <v>1002.6013520211519</v>
      </c>
      <c r="L200" s="12">
        <f t="shared" si="59"/>
        <v>30</v>
      </c>
      <c r="M200">
        <f t="shared" si="60"/>
        <v>35.51</v>
      </c>
      <c r="N200">
        <f t="shared" si="61"/>
        <v>30.864907938421098</v>
      </c>
      <c r="O200">
        <f t="shared" si="62"/>
        <v>4.6450920615788993</v>
      </c>
      <c r="P200">
        <f>INDEX(defra!A:D,MATCH(C200,defra!A:A,0),4)</f>
        <v>1065.3</v>
      </c>
      <c r="Q200">
        <f>INDEX(daera!$A:$AA,MATCH(A200,lookup!$N$1:$N$13,FALSE),MATCH(B200,daera!$1:$1,0))</f>
        <v>139.35276184736699</v>
      </c>
      <c r="R200" s="12">
        <f t="shared" ref="R200:R263" si="64">IF(F200-P200&gt;1,1,0)+IF(F200-P200&lt;-1,1,0)</f>
        <v>0</v>
      </c>
      <c r="S200" s="12">
        <f t="shared" si="52"/>
        <v>0</v>
      </c>
      <c r="T200" s="12">
        <f t="shared" si="53"/>
        <v>0</v>
      </c>
      <c r="U200" s="12">
        <f t="shared" si="54"/>
        <v>0</v>
      </c>
      <c r="V200" s="12">
        <f t="shared" si="55"/>
        <v>0</v>
      </c>
      <c r="W200" s="12">
        <f t="shared" si="49"/>
        <v>0</v>
      </c>
      <c r="X200">
        <v>0</v>
      </c>
      <c r="Y200" t="s">
        <v>586</v>
      </c>
    </row>
    <row r="201" spans="1:25">
      <c r="A201" s="13" t="str">
        <f t="shared" si="50"/>
        <v>M10</v>
      </c>
      <c r="B201" s="24">
        <f t="shared" si="51"/>
        <v>2010</v>
      </c>
      <c r="C201" s="24" t="s">
        <v>279</v>
      </c>
      <c r="D201" s="27">
        <f>SUMIFS(data_dd!D:D,data_dd!B:B,data_monthly!C201)</f>
        <v>1075.8999999999999</v>
      </c>
      <c r="E201" s="27">
        <f>SUMIFS(data_dd!F:F,data_dd!B:B,data_monthly!C201)</f>
        <v>936.57806029735002</v>
      </c>
      <c r="F201" s="12">
        <v>1075.9000000000001</v>
      </c>
      <c r="G201">
        <v>936.57806029735002</v>
      </c>
      <c r="H201" s="6">
        <f t="shared" si="63"/>
        <v>139.32193970265001</v>
      </c>
      <c r="I201">
        <f t="shared" si="56"/>
        <v>7946</v>
      </c>
      <c r="J201">
        <f t="shared" si="57"/>
        <v>6804.0767082761986</v>
      </c>
      <c r="K201">
        <f t="shared" si="58"/>
        <v>1141.9232917238019</v>
      </c>
      <c r="L201" s="12">
        <f t="shared" si="59"/>
        <v>31</v>
      </c>
      <c r="M201">
        <f t="shared" si="60"/>
        <v>34.70645161290323</v>
      </c>
      <c r="N201">
        <f t="shared" si="61"/>
        <v>30.212195493462904</v>
      </c>
      <c r="O201">
        <f t="shared" si="62"/>
        <v>4.4942561194403234</v>
      </c>
      <c r="P201">
        <f>INDEX(defra!A:D,MATCH(C201,defra!A:A,0),4)</f>
        <v>1075.9000000000001</v>
      </c>
      <c r="Q201">
        <f>INDEX(daera!$A:$AA,MATCH(A201,lookup!$N$1:$N$13,FALSE),MATCH(B201,daera!$1:$1,0))</f>
        <v>139.32193970265001</v>
      </c>
      <c r="R201" s="12">
        <f t="shared" si="64"/>
        <v>0</v>
      </c>
      <c r="S201" s="12">
        <f t="shared" si="52"/>
        <v>0</v>
      </c>
      <c r="T201" s="12">
        <f t="shared" si="53"/>
        <v>0</v>
      </c>
      <c r="U201" s="12">
        <f t="shared" si="54"/>
        <v>0</v>
      </c>
      <c r="V201" s="12">
        <f t="shared" si="55"/>
        <v>0</v>
      </c>
      <c r="W201" s="12">
        <f t="shared" ref="W201:W264" si="65">IF(AND($W$1="UK",U201=1),D201,IF(AND($W$1="GB",V201=1),E201,0))</f>
        <v>0</v>
      </c>
      <c r="X201">
        <v>0</v>
      </c>
      <c r="Y201" t="s">
        <v>586</v>
      </c>
    </row>
    <row r="202" spans="1:25">
      <c r="A202" s="13" t="str">
        <f t="shared" si="50"/>
        <v>M11</v>
      </c>
      <c r="B202" s="24">
        <f t="shared" si="51"/>
        <v>2010</v>
      </c>
      <c r="C202" s="24" t="s">
        <v>280</v>
      </c>
      <c r="D202" s="27">
        <f>SUMIFS(data_dd!D:D,data_dd!B:B,data_monthly!C202)</f>
        <v>1027.7</v>
      </c>
      <c r="E202" s="27">
        <f>SUMIFS(data_dd!F:F,data_dd!B:B,data_monthly!C202)</f>
        <v>892.50480155845582</v>
      </c>
      <c r="F202" s="12">
        <v>1027.7</v>
      </c>
      <c r="G202">
        <v>892.50480155845605</v>
      </c>
      <c r="H202" s="6">
        <f t="shared" si="63"/>
        <v>135.19519844154399</v>
      </c>
      <c r="I202">
        <f t="shared" si="56"/>
        <v>8973.7000000000007</v>
      </c>
      <c r="J202">
        <f t="shared" si="57"/>
        <v>7696.5815098346548</v>
      </c>
      <c r="K202">
        <f t="shared" si="58"/>
        <v>1277.118490165346</v>
      </c>
      <c r="L202" s="12">
        <f t="shared" si="59"/>
        <v>30</v>
      </c>
      <c r="M202">
        <f t="shared" si="60"/>
        <v>34.256666666666668</v>
      </c>
      <c r="N202">
        <f t="shared" si="61"/>
        <v>29.750160051948534</v>
      </c>
      <c r="O202">
        <f t="shared" si="62"/>
        <v>4.5065066147181332</v>
      </c>
      <c r="P202">
        <f>INDEX(defra!A:D,MATCH(C202,defra!A:A,0),4)</f>
        <v>1027.7</v>
      </c>
      <c r="Q202">
        <f>INDEX(daera!$A:$AA,MATCH(A202,lookup!$N$1:$N$13,FALSE),MATCH(B202,daera!$1:$1,0))</f>
        <v>135.19519844154399</v>
      </c>
      <c r="R202" s="12">
        <f t="shared" si="64"/>
        <v>0</v>
      </c>
      <c r="S202" s="12">
        <f t="shared" si="52"/>
        <v>0</v>
      </c>
      <c r="T202" s="12">
        <f t="shared" si="53"/>
        <v>0</v>
      </c>
      <c r="U202" s="12">
        <f t="shared" si="54"/>
        <v>0</v>
      </c>
      <c r="V202" s="12">
        <f t="shared" si="55"/>
        <v>0</v>
      </c>
      <c r="W202" s="12">
        <f t="shared" si="65"/>
        <v>0</v>
      </c>
      <c r="X202">
        <v>0</v>
      </c>
      <c r="Y202" t="s">
        <v>586</v>
      </c>
    </row>
    <row r="203" spans="1:25">
      <c r="A203" s="13" t="str">
        <f t="shared" si="50"/>
        <v>M12</v>
      </c>
      <c r="B203" s="24">
        <f t="shared" si="51"/>
        <v>2010</v>
      </c>
      <c r="C203" s="24" t="s">
        <v>281</v>
      </c>
      <c r="D203" s="27">
        <f>SUMIFS(data_dd!D:D,data_dd!B:B,data_monthly!C203)</f>
        <v>1071.5999999999999</v>
      </c>
      <c r="E203" s="27">
        <f>SUMIFS(data_dd!F:F,data_dd!B:B,data_monthly!C203)</f>
        <v>925.47524798548307</v>
      </c>
      <c r="F203" s="12">
        <v>1071.5999999999999</v>
      </c>
      <c r="G203">
        <v>925.47524798548295</v>
      </c>
      <c r="H203" s="6">
        <f t="shared" si="63"/>
        <v>146.12475201451699</v>
      </c>
      <c r="I203">
        <f t="shared" si="56"/>
        <v>10045.300000000001</v>
      </c>
      <c r="J203">
        <f t="shared" si="57"/>
        <v>8622.0567578201371</v>
      </c>
      <c r="K203">
        <f t="shared" si="58"/>
        <v>1423.243242179863</v>
      </c>
      <c r="L203" s="12">
        <f t="shared" si="59"/>
        <v>31</v>
      </c>
      <c r="M203">
        <f t="shared" si="60"/>
        <v>34.567741935483866</v>
      </c>
      <c r="N203">
        <f t="shared" si="61"/>
        <v>29.854040257596225</v>
      </c>
      <c r="O203">
        <f t="shared" si="62"/>
        <v>4.713701677887645</v>
      </c>
      <c r="P203">
        <f>INDEX(defra!A:D,MATCH(C203,defra!A:A,0),4)</f>
        <v>1071.5999999999999</v>
      </c>
      <c r="Q203">
        <f>INDEX(daera!$A:$AA,MATCH(A203,lookup!$N$1:$N$13,FALSE),MATCH(B203,daera!$1:$1,0))</f>
        <v>146.12475201451699</v>
      </c>
      <c r="R203" s="12">
        <f t="shared" si="64"/>
        <v>0</v>
      </c>
      <c r="S203" s="12">
        <f t="shared" si="52"/>
        <v>0</v>
      </c>
      <c r="T203" s="12">
        <f t="shared" si="53"/>
        <v>0</v>
      </c>
      <c r="U203" s="12">
        <f t="shared" si="54"/>
        <v>0</v>
      </c>
      <c r="V203" s="12">
        <f t="shared" si="55"/>
        <v>0</v>
      </c>
      <c r="W203" s="12">
        <f t="shared" si="65"/>
        <v>0</v>
      </c>
      <c r="X203">
        <v>0</v>
      </c>
      <c r="Y203" t="s">
        <v>586</v>
      </c>
    </row>
    <row r="204" spans="1:25">
      <c r="A204" s="13" t="str">
        <f t="shared" si="50"/>
        <v>M01</v>
      </c>
      <c r="B204" s="24">
        <f t="shared" si="51"/>
        <v>2011</v>
      </c>
      <c r="C204" s="24" t="s">
        <v>282</v>
      </c>
      <c r="D204" s="27">
        <f>SUMIFS(data_dd!D:D,data_dd!B:B,data_monthly!C204)</f>
        <v>1096.1999999999998</v>
      </c>
      <c r="E204" s="27">
        <f>SUMIFS(data_dd!F:F,data_dd!B:B,data_monthly!C204)</f>
        <v>938.785534201769</v>
      </c>
      <c r="F204" s="12">
        <v>1096.2</v>
      </c>
      <c r="G204">
        <v>938.785534201769</v>
      </c>
      <c r="H204" s="6">
        <f t="shared" si="63"/>
        <v>157.41446579823099</v>
      </c>
      <c r="I204">
        <f t="shared" si="56"/>
        <v>11141.500000000002</v>
      </c>
      <c r="J204">
        <f t="shared" si="57"/>
        <v>9560.8422920219055</v>
      </c>
      <c r="K204">
        <f t="shared" si="58"/>
        <v>1580.6577079780941</v>
      </c>
      <c r="L204" s="12">
        <f t="shared" si="59"/>
        <v>31</v>
      </c>
      <c r="M204">
        <f t="shared" si="60"/>
        <v>35.361290322580643</v>
      </c>
      <c r="N204">
        <f t="shared" si="61"/>
        <v>30.283404329089322</v>
      </c>
      <c r="O204">
        <f t="shared" si="62"/>
        <v>5.0778859934913223</v>
      </c>
      <c r="P204">
        <f>INDEX(defra!A:D,MATCH(C204,defra!A:A,0),4)</f>
        <v>1096.2</v>
      </c>
      <c r="Q204">
        <f>INDEX(daera!$A:$AA,MATCH(A204,lookup!$N$1:$N$13,FALSE),MATCH(B204,daera!$1:$1,0))</f>
        <v>157.41446579823099</v>
      </c>
      <c r="R204" s="12">
        <f t="shared" si="64"/>
        <v>0</v>
      </c>
      <c r="S204" s="12">
        <f t="shared" si="52"/>
        <v>0</v>
      </c>
      <c r="T204" s="12">
        <f t="shared" si="53"/>
        <v>0</v>
      </c>
      <c r="U204" s="12">
        <f t="shared" si="54"/>
        <v>0</v>
      </c>
      <c r="V204" s="12">
        <f t="shared" si="55"/>
        <v>0</v>
      </c>
      <c r="W204" s="12">
        <f t="shared" si="65"/>
        <v>0</v>
      </c>
      <c r="X204">
        <v>0</v>
      </c>
      <c r="Y204" t="s">
        <v>586</v>
      </c>
    </row>
    <row r="205" spans="1:25">
      <c r="A205" s="13" t="str">
        <f t="shared" si="50"/>
        <v>M02</v>
      </c>
      <c r="B205" s="24">
        <f t="shared" si="51"/>
        <v>2011</v>
      </c>
      <c r="C205" s="24" t="s">
        <v>283</v>
      </c>
      <c r="D205" s="27">
        <f>SUMIFS(data_dd!D:D,data_dd!B:B,data_monthly!C205)</f>
        <v>1022.9999999999999</v>
      </c>
      <c r="E205" s="27">
        <f>SUMIFS(data_dd!F:F,data_dd!B:B,data_monthly!C205)</f>
        <v>872.66459895625019</v>
      </c>
      <c r="F205" s="12">
        <v>1023</v>
      </c>
      <c r="G205">
        <v>872.66459895624996</v>
      </c>
      <c r="H205" s="6">
        <f t="shared" si="63"/>
        <v>150.33540104375001</v>
      </c>
      <c r="I205">
        <f t="shared" si="56"/>
        <v>12164.500000000002</v>
      </c>
      <c r="J205">
        <f t="shared" si="57"/>
        <v>10433.506890978155</v>
      </c>
      <c r="K205">
        <f t="shared" si="58"/>
        <v>1730.993109021844</v>
      </c>
      <c r="L205" s="12">
        <f t="shared" si="59"/>
        <v>28</v>
      </c>
      <c r="M205">
        <f t="shared" si="60"/>
        <v>36.535714285714285</v>
      </c>
      <c r="N205">
        <f t="shared" si="61"/>
        <v>31.166592819866072</v>
      </c>
      <c r="O205">
        <f t="shared" si="62"/>
        <v>5.3691214658482149</v>
      </c>
      <c r="P205">
        <f>INDEX(defra!A:D,MATCH(C205,defra!A:A,0),4)</f>
        <v>1023</v>
      </c>
      <c r="Q205">
        <f>INDEX(daera!$A:$AA,MATCH(A205,lookup!$N$1:$N$13,FALSE),MATCH(B205,daera!$1:$1,0))</f>
        <v>150.33540104375001</v>
      </c>
      <c r="R205" s="12">
        <f t="shared" si="64"/>
        <v>0</v>
      </c>
      <c r="S205" s="12">
        <f t="shared" si="52"/>
        <v>0</v>
      </c>
      <c r="T205" s="12">
        <f t="shared" si="53"/>
        <v>0</v>
      </c>
      <c r="U205" s="12">
        <f t="shared" si="54"/>
        <v>0</v>
      </c>
      <c r="V205" s="12">
        <f t="shared" si="55"/>
        <v>0</v>
      </c>
      <c r="W205" s="12">
        <f t="shared" si="65"/>
        <v>0</v>
      </c>
      <c r="X205">
        <v>0</v>
      </c>
      <c r="Y205" t="s">
        <v>586</v>
      </c>
    </row>
    <row r="206" spans="1:25">
      <c r="A206" s="13" t="str">
        <f t="shared" si="50"/>
        <v>M03</v>
      </c>
      <c r="B206" s="24">
        <f t="shared" si="51"/>
        <v>2011</v>
      </c>
      <c r="C206" s="24" t="s">
        <v>284</v>
      </c>
      <c r="D206" s="27">
        <f>SUMIFS(data_dd!D:D,data_dd!B:B,data_monthly!C206)</f>
        <v>1167</v>
      </c>
      <c r="E206" s="27">
        <f>SUMIFS(data_dd!F:F,data_dd!B:B,data_monthly!C206)</f>
        <v>991.896364427192</v>
      </c>
      <c r="F206" s="12">
        <v>1167</v>
      </c>
      <c r="G206">
        <v>991.896364427192</v>
      </c>
      <c r="H206" s="6">
        <f t="shared" si="63"/>
        <v>175.103635572808</v>
      </c>
      <c r="I206">
        <f t="shared" si="56"/>
        <v>13331.500000000002</v>
      </c>
      <c r="J206">
        <f t="shared" si="57"/>
        <v>11425.403255405346</v>
      </c>
      <c r="K206">
        <f t="shared" si="58"/>
        <v>1906.0967445946521</v>
      </c>
      <c r="L206" s="12">
        <f t="shared" si="59"/>
        <v>31</v>
      </c>
      <c r="M206">
        <f t="shared" si="60"/>
        <v>37.645161290322584</v>
      </c>
      <c r="N206">
        <f t="shared" si="61"/>
        <v>31.996656917006195</v>
      </c>
      <c r="O206">
        <f t="shared" si="62"/>
        <v>5.6485043733163876</v>
      </c>
      <c r="P206">
        <f>INDEX(defra!A:D,MATCH(C206,defra!A:A,0),4)</f>
        <v>1167</v>
      </c>
      <c r="Q206">
        <f>INDEX(daera!$A:$AA,MATCH(A206,lookup!$N$1:$N$13,FALSE),MATCH(B206,daera!$1:$1,0))</f>
        <v>175.103635572808</v>
      </c>
      <c r="R206" s="12">
        <f t="shared" si="64"/>
        <v>0</v>
      </c>
      <c r="S206" s="12">
        <f t="shared" si="52"/>
        <v>0</v>
      </c>
      <c r="T206" s="12">
        <f t="shared" si="53"/>
        <v>0</v>
      </c>
      <c r="U206" s="12">
        <f t="shared" si="54"/>
        <v>0</v>
      </c>
      <c r="V206" s="12">
        <f t="shared" si="55"/>
        <v>0</v>
      </c>
      <c r="W206" s="12">
        <f t="shared" si="65"/>
        <v>0</v>
      </c>
      <c r="X206">
        <v>0</v>
      </c>
      <c r="Y206" t="s">
        <v>586</v>
      </c>
    </row>
    <row r="207" spans="1:25">
      <c r="A207" s="13" t="str">
        <f t="shared" ref="A207:A270" si="66">A195</f>
        <v>M04</v>
      </c>
      <c r="B207" s="24">
        <f t="shared" si="51"/>
        <v>2011</v>
      </c>
      <c r="C207" s="24" t="s">
        <v>285</v>
      </c>
      <c r="D207" s="27">
        <f>SUMIFS(data_dd!D:D,data_dd!B:B,data_monthly!C207)</f>
        <v>1191.4000000000003</v>
      </c>
      <c r="E207" s="27">
        <f>SUMIFS(data_dd!F:F,data_dd!B:B,data_monthly!C207)</f>
        <v>1006.572637969184</v>
      </c>
      <c r="F207" s="12">
        <v>1191.4000000000001</v>
      </c>
      <c r="G207">
        <v>1006.5726379691841</v>
      </c>
      <c r="H207" s="6">
        <f t="shared" si="63"/>
        <v>184.827362030816</v>
      </c>
      <c r="I207">
        <f t="shared" si="56"/>
        <v>1191.4000000000001</v>
      </c>
      <c r="J207">
        <f t="shared" si="57"/>
        <v>1006.5726379691841</v>
      </c>
      <c r="K207">
        <f t="shared" si="58"/>
        <v>184.827362030816</v>
      </c>
      <c r="L207" s="12">
        <f t="shared" si="59"/>
        <v>30</v>
      </c>
      <c r="M207">
        <f t="shared" si="60"/>
        <v>39.713333333333338</v>
      </c>
      <c r="N207">
        <f t="shared" si="61"/>
        <v>33.552421265639474</v>
      </c>
      <c r="O207">
        <f t="shared" si="62"/>
        <v>6.1609120676938671</v>
      </c>
      <c r="P207">
        <f>INDEX(defra!A:D,MATCH(C207,defra!A:A,0),4)</f>
        <v>1191.4000000000001</v>
      </c>
      <c r="Q207">
        <f>INDEX(daera!$A:$AA,MATCH(A207,lookup!$N$1:$N$13,FALSE),MATCH(B207,daera!$1:$1,0))</f>
        <v>184.827362030816</v>
      </c>
      <c r="R207" s="12">
        <f t="shared" si="64"/>
        <v>0</v>
      </c>
      <c r="S207" s="12">
        <f t="shared" si="52"/>
        <v>0</v>
      </c>
      <c r="T207" s="12">
        <f t="shared" si="53"/>
        <v>0</v>
      </c>
      <c r="U207" s="12">
        <f t="shared" si="54"/>
        <v>0</v>
      </c>
      <c r="V207" s="12">
        <f t="shared" si="55"/>
        <v>0</v>
      </c>
      <c r="W207" s="12">
        <f t="shared" si="65"/>
        <v>0</v>
      </c>
      <c r="X207">
        <v>0</v>
      </c>
      <c r="Y207" t="s">
        <v>586</v>
      </c>
    </row>
    <row r="208" spans="1:25">
      <c r="A208" s="13" t="str">
        <f t="shared" si="66"/>
        <v>M05</v>
      </c>
      <c r="B208" s="24">
        <f t="shared" si="51"/>
        <v>2011</v>
      </c>
      <c r="C208" s="24" t="s">
        <v>286</v>
      </c>
      <c r="D208" s="27">
        <f>SUMIFS(data_dd!D:D,data_dd!B:B,data_monthly!C208)</f>
        <v>1253</v>
      </c>
      <c r="E208" s="27">
        <f>SUMIFS(data_dd!F:F,data_dd!B:B,data_monthly!C208)</f>
        <v>1052.944838229882</v>
      </c>
      <c r="F208" s="12">
        <v>1253</v>
      </c>
      <c r="G208">
        <v>1052.944838229882</v>
      </c>
      <c r="H208" s="6">
        <f t="shared" si="63"/>
        <v>200.05516177011799</v>
      </c>
      <c r="I208">
        <f t="shared" si="56"/>
        <v>2444.4</v>
      </c>
      <c r="J208">
        <f t="shared" si="57"/>
        <v>2059.5174761990661</v>
      </c>
      <c r="K208">
        <f t="shared" si="58"/>
        <v>384.882523800934</v>
      </c>
      <c r="L208" s="12">
        <f t="shared" si="59"/>
        <v>31</v>
      </c>
      <c r="M208">
        <f t="shared" si="60"/>
        <v>40.41935483870968</v>
      </c>
      <c r="N208">
        <f t="shared" si="61"/>
        <v>33.965962523544576</v>
      </c>
      <c r="O208">
        <f t="shared" si="62"/>
        <v>6.4533923151650967</v>
      </c>
      <c r="P208">
        <f>INDEX(defra!A:D,MATCH(C208,defra!A:A,0),4)</f>
        <v>1253</v>
      </c>
      <c r="Q208">
        <f>INDEX(daera!$A:$AA,MATCH(A208,lookup!$N$1:$N$13,FALSE),MATCH(B208,daera!$1:$1,0))</f>
        <v>200.05516177011799</v>
      </c>
      <c r="R208" s="12">
        <f t="shared" si="64"/>
        <v>0</v>
      </c>
      <c r="S208" s="12">
        <f t="shared" si="52"/>
        <v>0</v>
      </c>
      <c r="T208" s="12">
        <f t="shared" si="53"/>
        <v>0</v>
      </c>
      <c r="U208" s="12">
        <f t="shared" si="54"/>
        <v>0</v>
      </c>
      <c r="V208" s="12">
        <f t="shared" si="55"/>
        <v>0</v>
      </c>
      <c r="W208" s="12">
        <f t="shared" si="65"/>
        <v>0</v>
      </c>
      <c r="X208">
        <v>0</v>
      </c>
      <c r="Y208" t="s">
        <v>586</v>
      </c>
    </row>
    <row r="209" spans="1:25">
      <c r="A209" s="13" t="str">
        <f t="shared" si="66"/>
        <v>M06</v>
      </c>
      <c r="B209" s="24">
        <f t="shared" si="51"/>
        <v>2011</v>
      </c>
      <c r="C209" s="24" t="s">
        <v>287</v>
      </c>
      <c r="D209" s="27">
        <f>SUMIFS(data_dd!D:D,data_dd!B:B,data_monthly!C209)</f>
        <v>1172.1999999999998</v>
      </c>
      <c r="E209" s="27">
        <f>SUMIFS(data_dd!F:F,data_dd!B:B,data_monthly!C209)</f>
        <v>985.33201091281319</v>
      </c>
      <c r="F209" s="12">
        <v>1172.2</v>
      </c>
      <c r="G209">
        <v>985.33201091281308</v>
      </c>
      <c r="H209" s="6">
        <f t="shared" si="63"/>
        <v>186.867989087187</v>
      </c>
      <c r="I209">
        <f t="shared" si="56"/>
        <v>3616.6000000000004</v>
      </c>
      <c r="J209">
        <f t="shared" si="57"/>
        <v>3044.8494871118792</v>
      </c>
      <c r="K209">
        <f t="shared" si="58"/>
        <v>571.75051288812097</v>
      </c>
      <c r="L209" s="12">
        <f t="shared" si="59"/>
        <v>30</v>
      </c>
      <c r="M209">
        <f t="shared" si="60"/>
        <v>39.073333333333338</v>
      </c>
      <c r="N209">
        <f t="shared" si="61"/>
        <v>32.844400363760435</v>
      </c>
      <c r="O209">
        <f t="shared" si="62"/>
        <v>6.2289329695728997</v>
      </c>
      <c r="P209">
        <f>INDEX(defra!A:D,MATCH(C209,defra!A:A,0),4)</f>
        <v>1172.2</v>
      </c>
      <c r="Q209">
        <f>INDEX(daera!$A:$AA,MATCH(A209,lookup!$N$1:$N$13,FALSE),MATCH(B209,daera!$1:$1,0))</f>
        <v>186.867989087187</v>
      </c>
      <c r="R209" s="12">
        <f t="shared" si="64"/>
        <v>0</v>
      </c>
      <c r="S209" s="12">
        <f t="shared" si="52"/>
        <v>0</v>
      </c>
      <c r="T209" s="12">
        <f t="shared" si="53"/>
        <v>0</v>
      </c>
      <c r="U209" s="12">
        <f t="shared" si="54"/>
        <v>0</v>
      </c>
      <c r="V209" s="12">
        <f t="shared" si="55"/>
        <v>0</v>
      </c>
      <c r="W209" s="12">
        <f t="shared" si="65"/>
        <v>0</v>
      </c>
      <c r="X209">
        <v>0</v>
      </c>
      <c r="Y209" t="s">
        <v>586</v>
      </c>
    </row>
    <row r="210" spans="1:25">
      <c r="A210" s="13" t="str">
        <f t="shared" si="66"/>
        <v>M07</v>
      </c>
      <c r="B210" s="24">
        <f t="shared" si="51"/>
        <v>2011</v>
      </c>
      <c r="C210" s="24" t="s">
        <v>288</v>
      </c>
      <c r="D210" s="27">
        <f>SUMIFS(data_dd!D:D,data_dd!B:B,data_monthly!C210)</f>
        <v>1161.0000000000002</v>
      </c>
      <c r="E210" s="27">
        <f>SUMIFS(data_dd!F:F,data_dd!B:B,data_monthly!C210)</f>
        <v>979.4159930412967</v>
      </c>
      <c r="F210" s="12">
        <v>1161</v>
      </c>
      <c r="G210">
        <v>979.41599304129704</v>
      </c>
      <c r="H210" s="6">
        <f t="shared" si="63"/>
        <v>181.58400695870299</v>
      </c>
      <c r="I210">
        <f t="shared" si="56"/>
        <v>4777.6000000000004</v>
      </c>
      <c r="J210">
        <f t="shared" si="57"/>
        <v>4024.2654801531762</v>
      </c>
      <c r="K210">
        <f t="shared" si="58"/>
        <v>753.33451984682392</v>
      </c>
      <c r="L210" s="12">
        <f t="shared" si="59"/>
        <v>31</v>
      </c>
      <c r="M210">
        <f t="shared" si="60"/>
        <v>37.451612903225808</v>
      </c>
      <c r="N210">
        <f t="shared" si="61"/>
        <v>31.594064291654743</v>
      </c>
      <c r="O210">
        <f t="shared" si="62"/>
        <v>5.8575486115710644</v>
      </c>
      <c r="P210">
        <f>INDEX(defra!A:D,MATCH(C210,defra!A:A,0),4)</f>
        <v>1161</v>
      </c>
      <c r="Q210">
        <f>INDEX(daera!$A:$AA,MATCH(A210,lookup!$N$1:$N$13,FALSE),MATCH(B210,daera!$1:$1,0))</f>
        <v>181.58400695870299</v>
      </c>
      <c r="R210" s="12">
        <f t="shared" si="64"/>
        <v>0</v>
      </c>
      <c r="S210" s="12">
        <f t="shared" si="52"/>
        <v>0</v>
      </c>
      <c r="T210" s="12">
        <f t="shared" si="53"/>
        <v>0</v>
      </c>
      <c r="U210" s="12">
        <f t="shared" si="54"/>
        <v>0</v>
      </c>
      <c r="V210" s="12">
        <f t="shared" si="55"/>
        <v>0</v>
      </c>
      <c r="W210" s="12">
        <f t="shared" si="65"/>
        <v>0</v>
      </c>
      <c r="X210">
        <v>0</v>
      </c>
      <c r="Y210" t="s">
        <v>586</v>
      </c>
    </row>
    <row r="211" spans="1:25">
      <c r="A211" s="13" t="str">
        <f t="shared" si="66"/>
        <v>M08</v>
      </c>
      <c r="B211" s="24">
        <f t="shared" si="51"/>
        <v>2011</v>
      </c>
      <c r="C211" s="24" t="s">
        <v>289</v>
      </c>
      <c r="D211" s="27">
        <f>SUMIFS(data_dd!D:D,data_dd!B:B,data_monthly!C211)</f>
        <v>1105.3</v>
      </c>
      <c r="E211" s="27">
        <f>SUMIFS(data_dd!F:F,data_dd!B:B,data_monthly!C211)</f>
        <v>943.44972766170019</v>
      </c>
      <c r="F211" s="12">
        <v>1105.3</v>
      </c>
      <c r="G211">
        <v>943.44972766169997</v>
      </c>
      <c r="H211" s="6">
        <f t="shared" si="63"/>
        <v>161.85027233829999</v>
      </c>
      <c r="I211">
        <f t="shared" si="56"/>
        <v>5882.9000000000005</v>
      </c>
      <c r="J211">
        <f t="shared" si="57"/>
        <v>4967.7152078148765</v>
      </c>
      <c r="K211">
        <f t="shared" si="58"/>
        <v>915.18479218512391</v>
      </c>
      <c r="L211" s="12">
        <f t="shared" si="59"/>
        <v>31</v>
      </c>
      <c r="M211">
        <f t="shared" si="60"/>
        <v>35.654838709677421</v>
      </c>
      <c r="N211">
        <f t="shared" si="61"/>
        <v>30.433862182635483</v>
      </c>
      <c r="O211">
        <f t="shared" si="62"/>
        <v>5.2209765270419348</v>
      </c>
      <c r="P211">
        <f>INDEX(defra!A:D,MATCH(C211,defra!A:A,0),4)</f>
        <v>1105.3</v>
      </c>
      <c r="Q211">
        <f>INDEX(daera!$A:$AA,MATCH(A211,lookup!$N$1:$N$13,FALSE),MATCH(B211,daera!$1:$1,0))</f>
        <v>161.85027233829999</v>
      </c>
      <c r="R211" s="12">
        <f t="shared" si="64"/>
        <v>0</v>
      </c>
      <c r="S211" s="12">
        <f t="shared" si="52"/>
        <v>0</v>
      </c>
      <c r="T211" s="12">
        <f t="shared" si="53"/>
        <v>0</v>
      </c>
      <c r="U211" s="12">
        <f t="shared" si="54"/>
        <v>0</v>
      </c>
      <c r="V211" s="12">
        <f t="shared" si="55"/>
        <v>0</v>
      </c>
      <c r="W211" s="12">
        <f t="shared" si="65"/>
        <v>0</v>
      </c>
      <c r="X211">
        <v>0</v>
      </c>
      <c r="Y211" t="s">
        <v>586</v>
      </c>
    </row>
    <row r="212" spans="1:25">
      <c r="A212" s="13" t="str">
        <f t="shared" si="66"/>
        <v>M09</v>
      </c>
      <c r="B212" s="24">
        <f t="shared" si="51"/>
        <v>2011</v>
      </c>
      <c r="C212" s="24" t="s">
        <v>290</v>
      </c>
      <c r="D212" s="27">
        <f>SUMIFS(data_dd!D:D,data_dd!B:B,data_monthly!C212)</f>
        <v>1042.3</v>
      </c>
      <c r="E212" s="27">
        <f>SUMIFS(data_dd!F:F,data_dd!B:B,data_monthly!C212)</f>
        <v>898.97020108056404</v>
      </c>
      <c r="F212" s="12">
        <v>1042.3</v>
      </c>
      <c r="G212">
        <v>898.97020108056392</v>
      </c>
      <c r="H212" s="6">
        <f t="shared" si="63"/>
        <v>143.329798919436</v>
      </c>
      <c r="I212">
        <f t="shared" si="56"/>
        <v>6925.2000000000007</v>
      </c>
      <c r="J212">
        <f t="shared" si="57"/>
        <v>5866.6854088954406</v>
      </c>
      <c r="K212">
        <f t="shared" si="58"/>
        <v>1058.5145911045599</v>
      </c>
      <c r="L212" s="12">
        <f t="shared" si="59"/>
        <v>30</v>
      </c>
      <c r="M212">
        <f t="shared" si="60"/>
        <v>34.743333333333332</v>
      </c>
      <c r="N212">
        <f t="shared" si="61"/>
        <v>29.965673369352132</v>
      </c>
      <c r="O212">
        <f t="shared" si="62"/>
        <v>4.7776599639811996</v>
      </c>
      <c r="P212">
        <f>INDEX(defra!A:D,MATCH(C212,defra!A:A,0),4)</f>
        <v>1042.3</v>
      </c>
      <c r="Q212">
        <f>INDEX(daera!$A:$AA,MATCH(A212,lookup!$N$1:$N$13,FALSE),MATCH(B212,daera!$1:$1,0))</f>
        <v>143.329798919436</v>
      </c>
      <c r="R212" s="12">
        <f t="shared" si="64"/>
        <v>0</v>
      </c>
      <c r="S212" s="12">
        <f t="shared" si="52"/>
        <v>0</v>
      </c>
      <c r="T212" s="12">
        <f t="shared" si="53"/>
        <v>0</v>
      </c>
      <c r="U212" s="12">
        <f t="shared" si="54"/>
        <v>0</v>
      </c>
      <c r="V212" s="12">
        <f t="shared" si="55"/>
        <v>0</v>
      </c>
      <c r="W212" s="12">
        <f t="shared" si="65"/>
        <v>0</v>
      </c>
      <c r="X212">
        <v>0</v>
      </c>
      <c r="Y212" t="s">
        <v>586</v>
      </c>
    </row>
    <row r="213" spans="1:25">
      <c r="A213" s="13" t="str">
        <f t="shared" si="66"/>
        <v>M10</v>
      </c>
      <c r="B213" s="24">
        <f t="shared" si="51"/>
        <v>2011</v>
      </c>
      <c r="C213" s="24" t="s">
        <v>291</v>
      </c>
      <c r="D213" s="27">
        <f>SUMIFS(data_dd!D:D,data_dd!B:B,data_monthly!C213)</f>
        <v>1062.2</v>
      </c>
      <c r="E213" s="27">
        <f>SUMIFS(data_dd!F:F,data_dd!B:B,data_monthly!C213)</f>
        <v>920.83816750054496</v>
      </c>
      <c r="F213" s="12">
        <v>1062.2</v>
      </c>
      <c r="G213">
        <v>920.83816750054507</v>
      </c>
      <c r="H213" s="6">
        <f t="shared" si="63"/>
        <v>141.36183249945501</v>
      </c>
      <c r="I213">
        <f t="shared" si="56"/>
        <v>7987.4000000000005</v>
      </c>
      <c r="J213">
        <f t="shared" si="57"/>
        <v>6787.5235763959854</v>
      </c>
      <c r="K213">
        <f t="shared" si="58"/>
        <v>1199.8764236040149</v>
      </c>
      <c r="L213" s="12">
        <f t="shared" si="59"/>
        <v>31</v>
      </c>
      <c r="M213">
        <f t="shared" si="60"/>
        <v>34.264516129032259</v>
      </c>
      <c r="N213">
        <f t="shared" si="61"/>
        <v>29.704457016146616</v>
      </c>
      <c r="O213">
        <f t="shared" si="62"/>
        <v>4.5600591128856456</v>
      </c>
      <c r="P213">
        <f>INDEX(defra!A:D,MATCH(C213,defra!A:A,0),4)</f>
        <v>1062.2</v>
      </c>
      <c r="Q213">
        <f>INDEX(daera!$A:$AA,MATCH(A213,lookup!$N$1:$N$13,FALSE),MATCH(B213,daera!$1:$1,0))</f>
        <v>141.36183249945501</v>
      </c>
      <c r="R213" s="12">
        <f t="shared" si="64"/>
        <v>0</v>
      </c>
      <c r="S213" s="12">
        <f t="shared" si="52"/>
        <v>0</v>
      </c>
      <c r="T213" s="12">
        <f t="shared" si="53"/>
        <v>0</v>
      </c>
      <c r="U213" s="12">
        <f t="shared" si="54"/>
        <v>0</v>
      </c>
      <c r="V213" s="12">
        <f t="shared" si="55"/>
        <v>0</v>
      </c>
      <c r="W213" s="12">
        <f t="shared" si="65"/>
        <v>0</v>
      </c>
      <c r="X213">
        <v>0</v>
      </c>
      <c r="Y213" t="s">
        <v>586</v>
      </c>
    </row>
    <row r="214" spans="1:25">
      <c r="A214" s="13" t="str">
        <f t="shared" si="66"/>
        <v>M11</v>
      </c>
      <c r="B214" s="24">
        <f t="shared" si="51"/>
        <v>2011</v>
      </c>
      <c r="C214" s="24" t="s">
        <v>292</v>
      </c>
      <c r="D214" s="27">
        <f>SUMIFS(data_dd!D:D,data_dd!B:B,data_monthly!C214)</f>
        <v>1035.3000000000002</v>
      </c>
      <c r="E214" s="27">
        <f>SUMIFS(data_dd!F:F,data_dd!B:B,data_monthly!C214)</f>
        <v>893.30312877637994</v>
      </c>
      <c r="F214" s="12">
        <v>1035.3</v>
      </c>
      <c r="G214">
        <v>893.30312877637994</v>
      </c>
      <c r="H214" s="6">
        <f t="shared" si="63"/>
        <v>141.99687122361999</v>
      </c>
      <c r="I214">
        <f t="shared" si="56"/>
        <v>9022.7000000000007</v>
      </c>
      <c r="J214">
        <f t="shared" si="57"/>
        <v>7680.8267051723651</v>
      </c>
      <c r="K214">
        <f t="shared" si="58"/>
        <v>1341.8732948276349</v>
      </c>
      <c r="L214" s="12">
        <f t="shared" si="59"/>
        <v>30</v>
      </c>
      <c r="M214">
        <f t="shared" si="60"/>
        <v>34.51</v>
      </c>
      <c r="N214">
        <f t="shared" si="61"/>
        <v>29.776770959212666</v>
      </c>
      <c r="O214">
        <f t="shared" si="62"/>
        <v>4.7332290407873332</v>
      </c>
      <c r="P214">
        <f>INDEX(defra!A:D,MATCH(C214,defra!A:A,0),4)</f>
        <v>1035.3</v>
      </c>
      <c r="Q214">
        <f>INDEX(daera!$A:$AA,MATCH(A214,lookup!$N$1:$N$13,FALSE),MATCH(B214,daera!$1:$1,0))</f>
        <v>141.99687122361999</v>
      </c>
      <c r="R214" s="12">
        <f t="shared" si="64"/>
        <v>0</v>
      </c>
      <c r="S214" s="12">
        <f t="shared" si="52"/>
        <v>0</v>
      </c>
      <c r="T214" s="12">
        <f t="shared" si="53"/>
        <v>0</v>
      </c>
      <c r="U214" s="12">
        <f t="shared" si="54"/>
        <v>0</v>
      </c>
      <c r="V214" s="12">
        <f t="shared" si="55"/>
        <v>0</v>
      </c>
      <c r="W214" s="12">
        <f t="shared" si="65"/>
        <v>0</v>
      </c>
      <c r="X214">
        <v>0</v>
      </c>
      <c r="Y214" t="s">
        <v>586</v>
      </c>
    </row>
    <row r="215" spans="1:25">
      <c r="A215" s="13" t="str">
        <f t="shared" si="66"/>
        <v>M12</v>
      </c>
      <c r="B215" s="24">
        <f t="shared" si="51"/>
        <v>2011</v>
      </c>
      <c r="C215" s="24" t="s">
        <v>293</v>
      </c>
      <c r="D215" s="27">
        <f>SUMIFS(data_dd!D:D,data_dd!B:B,data_monthly!C215)</f>
        <v>1097.6000000000001</v>
      </c>
      <c r="E215" s="27">
        <f>SUMIFS(data_dd!F:F,data_dd!B:B,data_monthly!C215)</f>
        <v>942.059624242425</v>
      </c>
      <c r="F215" s="12">
        <v>1097.5999999999999</v>
      </c>
      <c r="G215">
        <v>942.05962424242489</v>
      </c>
      <c r="H215" s="6">
        <f t="shared" si="63"/>
        <v>155.54037575757499</v>
      </c>
      <c r="I215">
        <f t="shared" si="56"/>
        <v>10120.300000000001</v>
      </c>
      <c r="J215">
        <f t="shared" si="57"/>
        <v>8622.8863294147905</v>
      </c>
      <c r="K215">
        <f t="shared" si="58"/>
        <v>1497.41367058521</v>
      </c>
      <c r="L215" s="12">
        <f t="shared" si="59"/>
        <v>31</v>
      </c>
      <c r="M215">
        <f t="shared" si="60"/>
        <v>35.406451612903226</v>
      </c>
      <c r="N215">
        <f t="shared" si="61"/>
        <v>30.389020136852416</v>
      </c>
      <c r="O215">
        <f t="shared" si="62"/>
        <v>5.0174314760508061</v>
      </c>
      <c r="P215">
        <f>INDEX(defra!A:D,MATCH(C215,defra!A:A,0),4)</f>
        <v>1097.5999999999999</v>
      </c>
      <c r="Q215">
        <f>INDEX(daera!$A:$AA,MATCH(A215,lookup!$N$1:$N$13,FALSE),MATCH(B215,daera!$1:$1,0))</f>
        <v>155.54037575757499</v>
      </c>
      <c r="R215" s="12">
        <f t="shared" si="64"/>
        <v>0</v>
      </c>
      <c r="S215" s="12">
        <f t="shared" si="52"/>
        <v>0</v>
      </c>
      <c r="T215" s="12">
        <f t="shared" si="53"/>
        <v>0</v>
      </c>
      <c r="U215" s="12">
        <f t="shared" si="54"/>
        <v>0</v>
      </c>
      <c r="V215" s="12">
        <f t="shared" si="55"/>
        <v>0</v>
      </c>
      <c r="W215" s="12">
        <f t="shared" si="65"/>
        <v>0</v>
      </c>
      <c r="X215">
        <v>0</v>
      </c>
      <c r="Y215" t="s">
        <v>586</v>
      </c>
    </row>
    <row r="216" spans="1:25">
      <c r="A216" s="13" t="str">
        <f t="shared" si="66"/>
        <v>M01</v>
      </c>
      <c r="B216" s="24">
        <f t="shared" si="51"/>
        <v>2012</v>
      </c>
      <c r="C216" s="24" t="s">
        <v>294</v>
      </c>
      <c r="D216" s="27">
        <f>SUMIFS(data_dd!D:D,data_dd!B:B,data_monthly!C216)</f>
        <v>1118.0999999999999</v>
      </c>
      <c r="E216" s="27">
        <f>SUMIFS(data_dd!F:F,data_dd!B:B,data_monthly!C216)</f>
        <v>953.44152984589289</v>
      </c>
      <c r="F216" s="12">
        <v>1118.0999999999999</v>
      </c>
      <c r="G216">
        <v>953.44152984589289</v>
      </c>
      <c r="H216" s="6">
        <f t="shared" si="63"/>
        <v>164.65847015410699</v>
      </c>
      <c r="I216">
        <f t="shared" si="56"/>
        <v>11238.400000000001</v>
      </c>
      <c r="J216">
        <f t="shared" si="57"/>
        <v>9576.3278592606839</v>
      </c>
      <c r="K216">
        <f t="shared" si="58"/>
        <v>1662.0721407393169</v>
      </c>
      <c r="L216" s="12">
        <f t="shared" si="59"/>
        <v>31</v>
      </c>
      <c r="M216">
        <f t="shared" si="60"/>
        <v>36.067741935483866</v>
      </c>
      <c r="N216">
        <f t="shared" si="61"/>
        <v>30.756178382125576</v>
      </c>
      <c r="O216">
        <f t="shared" si="62"/>
        <v>5.3115635533582903</v>
      </c>
      <c r="P216">
        <f>INDEX(defra!A:D,MATCH(C216,defra!A:A,0),4)</f>
        <v>1118.0999999999999</v>
      </c>
      <c r="Q216">
        <f>INDEX(daera!$A:$AA,MATCH(A216,lookup!$N$1:$N$13,FALSE),MATCH(B216,daera!$1:$1,0))</f>
        <v>164.65847015410699</v>
      </c>
      <c r="R216" s="12">
        <f t="shared" si="64"/>
        <v>0</v>
      </c>
      <c r="S216" s="12">
        <f t="shared" si="52"/>
        <v>0</v>
      </c>
      <c r="T216" s="12">
        <f t="shared" si="53"/>
        <v>0</v>
      </c>
      <c r="U216" s="12">
        <f t="shared" si="54"/>
        <v>0</v>
      </c>
      <c r="V216" s="12">
        <f t="shared" si="55"/>
        <v>0</v>
      </c>
      <c r="W216" s="12">
        <f t="shared" si="65"/>
        <v>0</v>
      </c>
      <c r="X216">
        <v>0</v>
      </c>
      <c r="Y216" t="s">
        <v>586</v>
      </c>
    </row>
    <row r="217" spans="1:25">
      <c r="A217" s="13" t="str">
        <f t="shared" si="66"/>
        <v>M02</v>
      </c>
      <c r="B217" s="24">
        <f t="shared" ref="B217:B280" si="67">B205+1</f>
        <v>2012</v>
      </c>
      <c r="C217" s="24" t="s">
        <v>295</v>
      </c>
      <c r="D217" s="27">
        <f>SUMIFS(data_dd!D:D,data_dd!B:B,data_monthly!C217)</f>
        <v>1019.8043050617439</v>
      </c>
      <c r="E217" s="27">
        <f>SUMIFS(data_dd!F:F,data_dd!B:B,data_monthly!C217)</f>
        <v>863.79448520642143</v>
      </c>
      <c r="F217" s="12">
        <v>1057.3</v>
      </c>
      <c r="G217">
        <v>895.45754845903093</v>
      </c>
      <c r="H217" s="6">
        <f t="shared" si="63"/>
        <v>161.84245154096899</v>
      </c>
      <c r="I217">
        <f t="shared" si="56"/>
        <v>12295.7</v>
      </c>
      <c r="J217">
        <f t="shared" si="57"/>
        <v>10471.785407719715</v>
      </c>
      <c r="K217">
        <f t="shared" si="58"/>
        <v>1823.9145922802859</v>
      </c>
      <c r="L217" s="12">
        <f t="shared" si="59"/>
        <v>29</v>
      </c>
      <c r="M217">
        <f t="shared" si="60"/>
        <v>36.45862068965517</v>
      </c>
      <c r="N217">
        <f t="shared" si="61"/>
        <v>30.877846498587274</v>
      </c>
      <c r="O217">
        <f t="shared" si="62"/>
        <v>5.5807741910678965</v>
      </c>
      <c r="P217">
        <f>INDEX(defra!A:D,MATCH(C217,defra!A:A,0),4)</f>
        <v>1057.3</v>
      </c>
      <c r="Q217">
        <f>INDEX(daera!$A:$AA,MATCH(A217,lookup!$N$1:$N$13,FALSE),MATCH(B217,daera!$1:$1,0))</f>
        <v>161.84245154096899</v>
      </c>
      <c r="R217" s="12">
        <f t="shared" si="64"/>
        <v>0</v>
      </c>
      <c r="S217" s="12">
        <f t="shared" si="52"/>
        <v>0</v>
      </c>
      <c r="T217" s="12">
        <f t="shared" si="53"/>
        <v>0</v>
      </c>
      <c r="U217" s="12">
        <f t="shared" si="54"/>
        <v>0</v>
      </c>
      <c r="V217" s="12">
        <f t="shared" si="55"/>
        <v>0</v>
      </c>
      <c r="W217" s="12">
        <f t="shared" si="65"/>
        <v>0</v>
      </c>
      <c r="X217">
        <v>0</v>
      </c>
      <c r="Y217" t="s">
        <v>586</v>
      </c>
    </row>
    <row r="218" spans="1:25">
      <c r="A218" s="13" t="str">
        <f t="shared" si="66"/>
        <v>M03</v>
      </c>
      <c r="B218" s="24">
        <f t="shared" si="67"/>
        <v>2012</v>
      </c>
      <c r="C218" s="24" t="s">
        <v>296</v>
      </c>
      <c r="D218" s="27">
        <f>SUMIFS(data_dd!D:D,data_dd!B:B,data_monthly!C218)</f>
        <v>1195.6461466707688</v>
      </c>
      <c r="E218" s="27">
        <f>SUMIFS(data_dd!F:F,data_dd!B:B,data_monthly!C218)</f>
        <v>1010.6738730921539</v>
      </c>
      <c r="F218" s="12">
        <v>1198.0999999999999</v>
      </c>
      <c r="G218">
        <v>1012.8839043814029</v>
      </c>
      <c r="H218" s="6">
        <f t="shared" si="63"/>
        <v>185.216095618597</v>
      </c>
      <c r="I218">
        <f t="shared" si="56"/>
        <v>13493.800000000001</v>
      </c>
      <c r="J218">
        <f t="shared" si="57"/>
        <v>11484.669312101118</v>
      </c>
      <c r="K218">
        <f t="shared" si="58"/>
        <v>2009.1306878988828</v>
      </c>
      <c r="L218" s="12">
        <f t="shared" si="59"/>
        <v>31</v>
      </c>
      <c r="M218">
        <f t="shared" si="60"/>
        <v>38.648387096774194</v>
      </c>
      <c r="N218">
        <f t="shared" si="61"/>
        <v>32.673674334883962</v>
      </c>
      <c r="O218">
        <f t="shared" si="62"/>
        <v>5.9747127618902258</v>
      </c>
      <c r="P218">
        <f>INDEX(defra!A:D,MATCH(C218,defra!A:A,0),4)</f>
        <v>1198.0999999999999</v>
      </c>
      <c r="Q218">
        <f>INDEX(daera!$A:$AA,MATCH(A218,lookup!$N$1:$N$13,FALSE),MATCH(B218,daera!$1:$1,0))</f>
        <v>185.216095618597</v>
      </c>
      <c r="R218" s="12">
        <f t="shared" si="64"/>
        <v>0</v>
      </c>
      <c r="S218" s="12">
        <f t="shared" si="52"/>
        <v>0</v>
      </c>
      <c r="T218" s="12">
        <f t="shared" si="53"/>
        <v>0</v>
      </c>
      <c r="U218" s="12">
        <f t="shared" si="54"/>
        <v>0</v>
      </c>
      <c r="V218" s="12">
        <f t="shared" si="55"/>
        <v>0</v>
      </c>
      <c r="W218" s="12">
        <f t="shared" si="65"/>
        <v>0</v>
      </c>
      <c r="X218">
        <v>0</v>
      </c>
      <c r="Y218" t="s">
        <v>586</v>
      </c>
    </row>
    <row r="219" spans="1:25">
      <c r="A219" s="13" t="str">
        <f t="shared" si="66"/>
        <v>M04</v>
      </c>
      <c r="B219" s="24">
        <f t="shared" si="67"/>
        <v>2012</v>
      </c>
      <c r="C219" s="24" t="s">
        <v>297</v>
      </c>
      <c r="D219" s="27">
        <f>SUMIFS(data_dd!D:D,data_dd!B:B,data_monthly!C219)</f>
        <v>1203.8000000000002</v>
      </c>
      <c r="E219" s="27">
        <f>SUMIFS(data_dd!F:F,data_dd!B:B,data_monthly!C219)</f>
        <v>1012.2438143280368</v>
      </c>
      <c r="F219" s="12">
        <v>1203.8</v>
      </c>
      <c r="G219">
        <v>1012.2438143280369</v>
      </c>
      <c r="H219" s="6">
        <f t="shared" si="63"/>
        <v>191.55618567196299</v>
      </c>
      <c r="I219">
        <f t="shared" si="56"/>
        <v>1203.8</v>
      </c>
      <c r="J219">
        <f t="shared" si="57"/>
        <v>1012.2438143280369</v>
      </c>
      <c r="K219">
        <f t="shared" si="58"/>
        <v>191.55618567196299</v>
      </c>
      <c r="L219" s="12">
        <f t="shared" si="59"/>
        <v>30</v>
      </c>
      <c r="M219">
        <f t="shared" si="60"/>
        <v>40.126666666666665</v>
      </c>
      <c r="N219">
        <f t="shared" si="61"/>
        <v>33.74146047760123</v>
      </c>
      <c r="O219">
        <f t="shared" si="62"/>
        <v>6.3852061890654328</v>
      </c>
      <c r="P219">
        <f>INDEX(defra!A:D,MATCH(C219,defra!A:A,0),4)</f>
        <v>1203.8</v>
      </c>
      <c r="Q219">
        <f>INDEX(daera!$A:$AA,MATCH(A219,lookup!$N$1:$N$13,FALSE),MATCH(B219,daera!$1:$1,0))</f>
        <v>191.55618567196299</v>
      </c>
      <c r="R219" s="12">
        <f t="shared" si="64"/>
        <v>0</v>
      </c>
      <c r="S219" s="12">
        <f t="shared" si="52"/>
        <v>0</v>
      </c>
      <c r="T219" s="12">
        <f t="shared" si="53"/>
        <v>0</v>
      </c>
      <c r="U219" s="12">
        <f t="shared" si="54"/>
        <v>0</v>
      </c>
      <c r="V219" s="12">
        <f t="shared" si="55"/>
        <v>0</v>
      </c>
      <c r="W219" s="12">
        <f t="shared" si="65"/>
        <v>0</v>
      </c>
      <c r="X219">
        <v>0</v>
      </c>
      <c r="Y219" t="s">
        <v>586</v>
      </c>
    </row>
    <row r="220" spans="1:25">
      <c r="A220" s="13" t="str">
        <f t="shared" si="66"/>
        <v>M05</v>
      </c>
      <c r="B220" s="24">
        <f t="shared" si="67"/>
        <v>2012</v>
      </c>
      <c r="C220" s="24" t="s">
        <v>298</v>
      </c>
      <c r="D220" s="27">
        <f>SUMIFS(data_dd!D:D,data_dd!B:B,data_monthly!C220)</f>
        <v>1252.3000000000002</v>
      </c>
      <c r="E220" s="27">
        <f>SUMIFS(data_dd!F:F,data_dd!B:B,data_monthly!C220)</f>
        <v>1045.1661005414246</v>
      </c>
      <c r="F220" s="12">
        <v>1252.3</v>
      </c>
      <c r="G220">
        <v>1045.1661005414248</v>
      </c>
      <c r="H220" s="6">
        <f t="shared" si="63"/>
        <v>207.133899458575</v>
      </c>
      <c r="I220">
        <f t="shared" si="56"/>
        <v>2456.1</v>
      </c>
      <c r="J220">
        <f t="shared" si="57"/>
        <v>2057.4099148694618</v>
      </c>
      <c r="K220">
        <f t="shared" si="58"/>
        <v>398.69008513053802</v>
      </c>
      <c r="L220" s="12">
        <f t="shared" si="59"/>
        <v>31</v>
      </c>
      <c r="M220">
        <f t="shared" si="60"/>
        <v>40.396774193548389</v>
      </c>
      <c r="N220">
        <f t="shared" si="61"/>
        <v>33.715035501336288</v>
      </c>
      <c r="O220">
        <f t="shared" si="62"/>
        <v>6.6817386922120967</v>
      </c>
      <c r="P220">
        <f>INDEX(defra!A:D,MATCH(C220,defra!A:A,0),4)</f>
        <v>1252.3</v>
      </c>
      <c r="Q220">
        <f>INDEX(daera!$A:$AA,MATCH(A220,lookup!$N$1:$N$13,FALSE),MATCH(B220,daera!$1:$1,0))</f>
        <v>207.133899458575</v>
      </c>
      <c r="R220" s="12">
        <f t="shared" si="64"/>
        <v>0</v>
      </c>
      <c r="S220" s="12">
        <f t="shared" si="52"/>
        <v>0</v>
      </c>
      <c r="T220" s="12">
        <f t="shared" si="53"/>
        <v>0</v>
      </c>
      <c r="U220" s="12">
        <f t="shared" si="54"/>
        <v>0</v>
      </c>
      <c r="V220" s="12">
        <f t="shared" si="55"/>
        <v>0</v>
      </c>
      <c r="W220" s="12">
        <f t="shared" si="65"/>
        <v>0</v>
      </c>
      <c r="X220">
        <v>0</v>
      </c>
      <c r="Y220" t="s">
        <v>586</v>
      </c>
    </row>
    <row r="221" spans="1:25">
      <c r="A221" s="13" t="str">
        <f t="shared" si="66"/>
        <v>M06</v>
      </c>
      <c r="B221" s="24">
        <f t="shared" si="67"/>
        <v>2012</v>
      </c>
      <c r="C221" s="24" t="s">
        <v>299</v>
      </c>
      <c r="D221" s="27">
        <f>SUMIFS(data_dd!D:D,data_dd!B:B,data_monthly!C221)</f>
        <v>1186.0999999999999</v>
      </c>
      <c r="E221" s="27">
        <f>SUMIFS(data_dd!F:F,data_dd!B:B,data_monthly!C221)</f>
        <v>993.52996767675199</v>
      </c>
      <c r="F221" s="12">
        <v>1186.0999999999999</v>
      </c>
      <c r="G221">
        <v>993.52996767675188</v>
      </c>
      <c r="H221" s="6">
        <f t="shared" si="63"/>
        <v>192.570032323248</v>
      </c>
      <c r="I221">
        <f t="shared" si="56"/>
        <v>3642.2</v>
      </c>
      <c r="J221">
        <f t="shared" si="57"/>
        <v>3050.9398825462135</v>
      </c>
      <c r="K221">
        <f t="shared" si="58"/>
        <v>591.26011745378605</v>
      </c>
      <c r="L221" s="12">
        <f t="shared" si="59"/>
        <v>30</v>
      </c>
      <c r="M221">
        <f t="shared" si="60"/>
        <v>39.536666666666662</v>
      </c>
      <c r="N221">
        <f t="shared" si="61"/>
        <v>33.117665589225062</v>
      </c>
      <c r="O221">
        <f t="shared" si="62"/>
        <v>6.4190010774416004</v>
      </c>
      <c r="P221">
        <f>INDEX(defra!A:D,MATCH(C221,defra!A:A,0),4)</f>
        <v>1186.0999999999999</v>
      </c>
      <c r="Q221">
        <f>INDEX(daera!$A:$AA,MATCH(A221,lookup!$N$1:$N$13,FALSE),MATCH(B221,daera!$1:$1,0))</f>
        <v>192.570032323248</v>
      </c>
      <c r="R221" s="12">
        <f t="shared" si="64"/>
        <v>0</v>
      </c>
      <c r="S221" s="12">
        <f t="shared" si="52"/>
        <v>0</v>
      </c>
      <c r="T221" s="12">
        <f t="shared" si="53"/>
        <v>0</v>
      </c>
      <c r="U221" s="12">
        <f t="shared" si="54"/>
        <v>0</v>
      </c>
      <c r="V221" s="12">
        <f t="shared" si="55"/>
        <v>0</v>
      </c>
      <c r="W221" s="12">
        <f t="shared" si="65"/>
        <v>0</v>
      </c>
      <c r="X221">
        <v>0</v>
      </c>
      <c r="Y221" t="s">
        <v>586</v>
      </c>
    </row>
    <row r="222" spans="1:25">
      <c r="A222" s="13" t="str">
        <f t="shared" si="66"/>
        <v>M07</v>
      </c>
      <c r="B222" s="24">
        <f t="shared" si="67"/>
        <v>2012</v>
      </c>
      <c r="C222" s="24" t="s">
        <v>300</v>
      </c>
      <c r="D222" s="27">
        <f>SUMIFS(data_dd!D:D,data_dd!B:B,data_monthly!C222)</f>
        <v>1116.0000000000002</v>
      </c>
      <c r="E222" s="27">
        <f>SUMIFS(data_dd!F:F,data_dd!B:B,data_monthly!C222)</f>
        <v>940.07794380177415</v>
      </c>
      <c r="F222" s="12">
        <v>1116</v>
      </c>
      <c r="G222">
        <v>940.07794380177404</v>
      </c>
      <c r="H222" s="6">
        <f t="shared" si="63"/>
        <v>175.92205619822599</v>
      </c>
      <c r="I222">
        <f t="shared" si="56"/>
        <v>4758.2</v>
      </c>
      <c r="J222">
        <f t="shared" si="57"/>
        <v>3991.0178263479875</v>
      </c>
      <c r="K222">
        <f t="shared" si="58"/>
        <v>767.18217365201201</v>
      </c>
      <c r="L222" s="12">
        <f t="shared" si="59"/>
        <v>31</v>
      </c>
      <c r="M222">
        <f t="shared" si="60"/>
        <v>36</v>
      </c>
      <c r="N222">
        <f t="shared" si="61"/>
        <v>30.325094961347549</v>
      </c>
      <c r="O222">
        <f t="shared" si="62"/>
        <v>5.6749050386524509</v>
      </c>
      <c r="P222">
        <f>INDEX(defra!A:D,MATCH(C222,defra!A:A,0),4)</f>
        <v>1116</v>
      </c>
      <c r="Q222">
        <f>INDEX(daera!$A:$AA,MATCH(A222,lookup!$N$1:$N$13,FALSE),MATCH(B222,daera!$1:$1,0))</f>
        <v>175.92205619822599</v>
      </c>
      <c r="R222" s="12">
        <f t="shared" si="64"/>
        <v>0</v>
      </c>
      <c r="S222" s="12">
        <f t="shared" si="52"/>
        <v>0</v>
      </c>
      <c r="T222" s="12">
        <f t="shared" si="53"/>
        <v>0</v>
      </c>
      <c r="U222" s="12">
        <f t="shared" si="54"/>
        <v>0</v>
      </c>
      <c r="V222" s="12">
        <f t="shared" si="55"/>
        <v>0</v>
      </c>
      <c r="W222" s="12">
        <f t="shared" si="65"/>
        <v>0</v>
      </c>
      <c r="X222">
        <v>0</v>
      </c>
      <c r="Y222" t="s">
        <v>586</v>
      </c>
    </row>
    <row r="223" spans="1:25">
      <c r="A223" s="13" t="str">
        <f t="shared" si="66"/>
        <v>M08</v>
      </c>
      <c r="B223" s="24">
        <f t="shared" si="67"/>
        <v>2012</v>
      </c>
      <c r="C223" s="24" t="s">
        <v>301</v>
      </c>
      <c r="D223" s="27">
        <f>SUMIFS(data_dd!D:D,data_dd!B:B,data_monthly!C223)</f>
        <v>1062.7000000000003</v>
      </c>
      <c r="E223" s="27">
        <f>SUMIFS(data_dd!F:F,data_dd!B:B,data_monthly!C223)</f>
        <v>905.85410914801673</v>
      </c>
      <c r="F223" s="12">
        <v>1062.7</v>
      </c>
      <c r="G223">
        <v>905.85410914801707</v>
      </c>
      <c r="H223" s="6">
        <f t="shared" si="63"/>
        <v>156.845890851983</v>
      </c>
      <c r="I223">
        <f t="shared" si="56"/>
        <v>5820.9</v>
      </c>
      <c r="J223">
        <f t="shared" si="57"/>
        <v>4896.8719354960049</v>
      </c>
      <c r="K223">
        <f t="shared" si="58"/>
        <v>924.02806450399498</v>
      </c>
      <c r="L223" s="12">
        <f t="shared" si="59"/>
        <v>31</v>
      </c>
      <c r="M223">
        <f t="shared" si="60"/>
        <v>34.280645161290323</v>
      </c>
      <c r="N223">
        <f t="shared" si="61"/>
        <v>29.221100295097326</v>
      </c>
      <c r="O223">
        <f t="shared" si="62"/>
        <v>5.0595448661929998</v>
      </c>
      <c r="P223">
        <f>INDEX(defra!A:D,MATCH(C223,defra!A:A,0),4)</f>
        <v>1062.7</v>
      </c>
      <c r="Q223">
        <f>INDEX(daera!$A:$AA,MATCH(A223,lookup!$N$1:$N$13,FALSE),MATCH(B223,daera!$1:$1,0))</f>
        <v>156.845890851983</v>
      </c>
      <c r="R223" s="12">
        <f t="shared" si="64"/>
        <v>0</v>
      </c>
      <c r="S223" s="12">
        <f t="shared" si="52"/>
        <v>0</v>
      </c>
      <c r="T223" s="12">
        <f t="shared" si="53"/>
        <v>0</v>
      </c>
      <c r="U223" s="12">
        <f t="shared" si="54"/>
        <v>0</v>
      </c>
      <c r="V223" s="12">
        <f t="shared" si="55"/>
        <v>0</v>
      </c>
      <c r="W223" s="12">
        <f t="shared" si="65"/>
        <v>0</v>
      </c>
      <c r="X223">
        <v>0</v>
      </c>
      <c r="Y223" t="s">
        <v>586</v>
      </c>
    </row>
    <row r="224" spans="1:25">
      <c r="A224" s="13" t="str">
        <f t="shared" si="66"/>
        <v>M09</v>
      </c>
      <c r="B224" s="24">
        <f t="shared" si="67"/>
        <v>2012</v>
      </c>
      <c r="C224" s="24" t="s">
        <v>302</v>
      </c>
      <c r="D224" s="27">
        <f>SUMIFS(data_dd!D:D,data_dd!B:B,data_monthly!C224)</f>
        <v>997.1</v>
      </c>
      <c r="E224" s="27">
        <f>SUMIFS(data_dd!F:F,data_dd!B:B,data_monthly!C224)</f>
        <v>860.31351087404903</v>
      </c>
      <c r="F224" s="12">
        <v>997.1</v>
      </c>
      <c r="G224">
        <v>860.31351087404903</v>
      </c>
      <c r="H224" s="6">
        <f t="shared" si="63"/>
        <v>136.78648912595099</v>
      </c>
      <c r="I224">
        <f t="shared" si="56"/>
        <v>6818</v>
      </c>
      <c r="J224">
        <f t="shared" si="57"/>
        <v>5757.1854463700538</v>
      </c>
      <c r="K224">
        <f t="shared" si="58"/>
        <v>1060.814553629946</v>
      </c>
      <c r="L224" s="12">
        <f t="shared" si="59"/>
        <v>30</v>
      </c>
      <c r="M224">
        <f t="shared" si="60"/>
        <v>33.236666666666665</v>
      </c>
      <c r="N224">
        <f t="shared" si="61"/>
        <v>28.677117029134969</v>
      </c>
      <c r="O224">
        <f t="shared" si="62"/>
        <v>4.5595496375317</v>
      </c>
      <c r="P224">
        <f>INDEX(defra!A:D,MATCH(C224,defra!A:A,0),4)</f>
        <v>997.1</v>
      </c>
      <c r="Q224">
        <f>INDEX(daera!$A:$AA,MATCH(A224,lookup!$N$1:$N$13,FALSE),MATCH(B224,daera!$1:$1,0))</f>
        <v>136.78648912595099</v>
      </c>
      <c r="R224" s="12">
        <f t="shared" si="64"/>
        <v>0</v>
      </c>
      <c r="S224" s="12">
        <f t="shared" si="52"/>
        <v>0</v>
      </c>
      <c r="T224" s="12">
        <f t="shared" si="53"/>
        <v>0</v>
      </c>
      <c r="U224" s="12">
        <f t="shared" si="54"/>
        <v>0</v>
      </c>
      <c r="V224" s="12">
        <f t="shared" si="55"/>
        <v>0</v>
      </c>
      <c r="W224" s="12">
        <f t="shared" si="65"/>
        <v>0</v>
      </c>
      <c r="X224">
        <v>0</v>
      </c>
      <c r="Y224" t="s">
        <v>586</v>
      </c>
    </row>
    <row r="225" spans="1:25">
      <c r="A225" s="13" t="str">
        <f t="shared" si="66"/>
        <v>M10</v>
      </c>
      <c r="B225" s="24">
        <f t="shared" si="67"/>
        <v>2012</v>
      </c>
      <c r="C225" s="24" t="s">
        <v>303</v>
      </c>
      <c r="D225" s="27">
        <f>SUMIFS(data_dd!D:D,data_dd!B:B,data_monthly!C225)</f>
        <v>994.4</v>
      </c>
      <c r="E225" s="27">
        <f>SUMIFS(data_dd!F:F,data_dd!B:B,data_monthly!C225)</f>
        <v>858.75367779780709</v>
      </c>
      <c r="F225" s="12">
        <v>994.4</v>
      </c>
      <c r="G225">
        <v>858.75367779780697</v>
      </c>
      <c r="H225" s="6">
        <f t="shared" si="63"/>
        <v>135.64632220219301</v>
      </c>
      <c r="I225">
        <f t="shared" si="56"/>
        <v>7812.4</v>
      </c>
      <c r="J225">
        <f t="shared" si="57"/>
        <v>6615.9391241678604</v>
      </c>
      <c r="K225">
        <f t="shared" si="58"/>
        <v>1196.460875832139</v>
      </c>
      <c r="L225" s="12">
        <f t="shared" si="59"/>
        <v>31</v>
      </c>
      <c r="M225">
        <f t="shared" si="60"/>
        <v>32.07741935483871</v>
      </c>
      <c r="N225">
        <f t="shared" si="61"/>
        <v>27.701731541864742</v>
      </c>
      <c r="O225">
        <f t="shared" si="62"/>
        <v>4.3756878129739682</v>
      </c>
      <c r="P225">
        <f>INDEX(defra!A:D,MATCH(C225,defra!A:A,0),4)</f>
        <v>994.4</v>
      </c>
      <c r="Q225">
        <f>INDEX(daera!$A:$AA,MATCH(A225,lookup!$N$1:$N$13,FALSE),MATCH(B225,daera!$1:$1,0))</f>
        <v>135.64632220219301</v>
      </c>
      <c r="R225" s="12">
        <f t="shared" si="64"/>
        <v>0</v>
      </c>
      <c r="S225" s="12">
        <f t="shared" si="52"/>
        <v>0</v>
      </c>
      <c r="T225" s="12">
        <f t="shared" si="53"/>
        <v>0</v>
      </c>
      <c r="U225" s="12">
        <f t="shared" si="54"/>
        <v>0</v>
      </c>
      <c r="V225" s="12">
        <f t="shared" si="55"/>
        <v>0</v>
      </c>
      <c r="W225" s="12">
        <f t="shared" si="65"/>
        <v>0</v>
      </c>
      <c r="X225">
        <v>0</v>
      </c>
      <c r="Y225" t="s">
        <v>586</v>
      </c>
    </row>
    <row r="226" spans="1:25">
      <c r="A226" s="13" t="str">
        <f t="shared" si="66"/>
        <v>M11</v>
      </c>
      <c r="B226" s="24">
        <f t="shared" si="67"/>
        <v>2012</v>
      </c>
      <c r="C226" s="24" t="s">
        <v>304</v>
      </c>
      <c r="D226" s="27">
        <f>SUMIFS(data_dd!D:D,data_dd!B:B,data_monthly!C226)</f>
        <v>973.7</v>
      </c>
      <c r="E226" s="27">
        <f>SUMIFS(data_dd!F:F,data_dd!B:B,data_monthly!C226)</f>
        <v>835.86118826883296</v>
      </c>
      <c r="F226" s="12">
        <v>973.7</v>
      </c>
      <c r="G226">
        <v>835.86118826883308</v>
      </c>
      <c r="H226" s="6">
        <f t="shared" si="63"/>
        <v>137.838811731167</v>
      </c>
      <c r="I226">
        <f t="shared" si="56"/>
        <v>8786.1</v>
      </c>
      <c r="J226">
        <f t="shared" si="57"/>
        <v>7451.8003124366933</v>
      </c>
      <c r="K226">
        <f t="shared" si="58"/>
        <v>1334.299687563306</v>
      </c>
      <c r="L226" s="12">
        <f t="shared" si="59"/>
        <v>30</v>
      </c>
      <c r="M226">
        <f t="shared" si="60"/>
        <v>32.456666666666671</v>
      </c>
      <c r="N226">
        <f t="shared" si="61"/>
        <v>27.862039608961101</v>
      </c>
      <c r="O226">
        <f t="shared" si="62"/>
        <v>4.5946270577055666</v>
      </c>
      <c r="P226">
        <f>INDEX(defra!A:D,MATCH(C226,defra!A:A,0),4)</f>
        <v>973.7</v>
      </c>
      <c r="Q226">
        <f>INDEX(daera!$A:$AA,MATCH(A226,lookup!$N$1:$N$13,FALSE),MATCH(B226,daera!$1:$1,0))</f>
        <v>137.838811731167</v>
      </c>
      <c r="R226" s="12">
        <f t="shared" si="64"/>
        <v>0</v>
      </c>
      <c r="S226" s="12">
        <f t="shared" si="52"/>
        <v>0</v>
      </c>
      <c r="T226" s="12">
        <f t="shared" si="53"/>
        <v>0</v>
      </c>
      <c r="U226" s="12">
        <f t="shared" si="54"/>
        <v>0</v>
      </c>
      <c r="V226" s="12">
        <f t="shared" si="55"/>
        <v>0</v>
      </c>
      <c r="W226" s="12">
        <f t="shared" si="65"/>
        <v>0</v>
      </c>
      <c r="X226">
        <v>0</v>
      </c>
      <c r="Y226" t="s">
        <v>586</v>
      </c>
    </row>
    <row r="227" spans="1:25">
      <c r="A227" s="13" t="str">
        <f t="shared" si="66"/>
        <v>M12</v>
      </c>
      <c r="B227" s="24">
        <f t="shared" si="67"/>
        <v>2012</v>
      </c>
      <c r="C227" s="24" t="s">
        <v>305</v>
      </c>
      <c r="D227" s="27">
        <f>SUMIFS(data_dd!D:D,data_dd!B:B,data_monthly!C227)</f>
        <v>1039.2</v>
      </c>
      <c r="E227" s="27">
        <f>SUMIFS(data_dd!F:F,data_dd!B:B,data_monthly!C227)</f>
        <v>886.06380487697902</v>
      </c>
      <c r="F227" s="12">
        <v>1039.2</v>
      </c>
      <c r="G227">
        <v>886.06380487697902</v>
      </c>
      <c r="H227" s="6">
        <f t="shared" si="63"/>
        <v>153.136195123021</v>
      </c>
      <c r="I227">
        <f t="shared" si="56"/>
        <v>9825.3000000000011</v>
      </c>
      <c r="J227">
        <f t="shared" si="57"/>
        <v>8337.864117313673</v>
      </c>
      <c r="K227">
        <f t="shared" si="58"/>
        <v>1487.435882686327</v>
      </c>
      <c r="L227" s="12">
        <f t="shared" si="59"/>
        <v>31</v>
      </c>
      <c r="M227">
        <f t="shared" si="60"/>
        <v>33.522580645161291</v>
      </c>
      <c r="N227">
        <f t="shared" si="61"/>
        <v>28.582703383128354</v>
      </c>
      <c r="O227">
        <f t="shared" si="62"/>
        <v>4.939877262032935</v>
      </c>
      <c r="P227">
        <f>INDEX(defra!A:D,MATCH(C227,defra!A:A,0),4)</f>
        <v>1039.2</v>
      </c>
      <c r="Q227">
        <f>INDEX(daera!$A:$AA,MATCH(A227,lookup!$N$1:$N$13,FALSE),MATCH(B227,daera!$1:$1,0))</f>
        <v>153.136195123021</v>
      </c>
      <c r="R227" s="12">
        <f t="shared" si="64"/>
        <v>0</v>
      </c>
      <c r="S227" s="12">
        <f t="shared" si="52"/>
        <v>0</v>
      </c>
      <c r="T227" s="12">
        <f t="shared" si="53"/>
        <v>0</v>
      </c>
      <c r="U227" s="12">
        <f t="shared" si="54"/>
        <v>0</v>
      </c>
      <c r="V227" s="12">
        <f t="shared" si="55"/>
        <v>0</v>
      </c>
      <c r="W227" s="12">
        <f t="shared" si="65"/>
        <v>0</v>
      </c>
      <c r="X227">
        <v>0</v>
      </c>
      <c r="Y227" t="s">
        <v>586</v>
      </c>
    </row>
    <row r="228" spans="1:25">
      <c r="A228" s="13" t="str">
        <f t="shared" si="66"/>
        <v>M01</v>
      </c>
      <c r="B228" s="24">
        <f t="shared" si="67"/>
        <v>2013</v>
      </c>
      <c r="C228" s="24" t="s">
        <v>306</v>
      </c>
      <c r="D228" s="27">
        <f>SUMIFS(data_dd!D:D,data_dd!B:B,data_monthly!C228)</f>
        <v>1059</v>
      </c>
      <c r="E228" s="27">
        <f>SUMIFS(data_dd!F:F,data_dd!B:B,data_monthly!C228)</f>
        <v>896.04556694887697</v>
      </c>
      <c r="F228" s="12">
        <v>1059</v>
      </c>
      <c r="G228">
        <v>896.04556694887697</v>
      </c>
      <c r="H228" s="6">
        <f t="shared" si="63"/>
        <v>162.954433051123</v>
      </c>
      <c r="I228">
        <f t="shared" si="56"/>
        <v>10884.300000000001</v>
      </c>
      <c r="J228">
        <f t="shared" si="57"/>
        <v>9233.9096842625495</v>
      </c>
      <c r="K228">
        <f t="shared" si="58"/>
        <v>1650.39031573745</v>
      </c>
      <c r="L228" s="12">
        <f t="shared" si="59"/>
        <v>31</v>
      </c>
      <c r="M228">
        <f t="shared" si="60"/>
        <v>34.161290322580648</v>
      </c>
      <c r="N228">
        <f t="shared" si="61"/>
        <v>28.904695708028289</v>
      </c>
      <c r="O228">
        <f t="shared" si="62"/>
        <v>5.2565946145523545</v>
      </c>
      <c r="P228">
        <f>INDEX(defra!A:D,MATCH(C228,defra!A:A,0),4)</f>
        <v>1059</v>
      </c>
      <c r="Q228">
        <f>INDEX(daera!$A:$AA,MATCH(A228,lookup!$N$1:$N$13,FALSE),MATCH(B228,daera!$1:$1,0))</f>
        <v>162.954433051123</v>
      </c>
      <c r="R228" s="12">
        <f t="shared" si="64"/>
        <v>0</v>
      </c>
      <c r="S228" s="12">
        <f t="shared" si="52"/>
        <v>0</v>
      </c>
      <c r="T228" s="12">
        <f t="shared" si="53"/>
        <v>0</v>
      </c>
      <c r="U228" s="12">
        <f t="shared" si="54"/>
        <v>0</v>
      </c>
      <c r="V228" s="12">
        <f t="shared" si="55"/>
        <v>0</v>
      </c>
      <c r="W228" s="12">
        <f t="shared" si="65"/>
        <v>0</v>
      </c>
      <c r="X228">
        <v>0</v>
      </c>
      <c r="Y228" t="s">
        <v>586</v>
      </c>
    </row>
    <row r="229" spans="1:25">
      <c r="A229" s="13" t="str">
        <f t="shared" si="66"/>
        <v>M02</v>
      </c>
      <c r="B229" s="24">
        <f t="shared" si="67"/>
        <v>2013</v>
      </c>
      <c r="C229" s="24" t="s">
        <v>307</v>
      </c>
      <c r="D229" s="27">
        <f>SUMIFS(data_dd!D:D,data_dd!B:B,data_monthly!C229)</f>
        <v>978.09999999999991</v>
      </c>
      <c r="E229" s="27">
        <f>SUMIFS(data_dd!F:F,data_dd!B:B,data_monthly!C229)</f>
        <v>823.76415602501004</v>
      </c>
      <c r="F229" s="12">
        <v>978.1</v>
      </c>
      <c r="G229">
        <v>823.76415602501004</v>
      </c>
      <c r="H229" s="6">
        <f t="shared" si="63"/>
        <v>154.33584397499001</v>
      </c>
      <c r="I229">
        <f t="shared" si="56"/>
        <v>11862.400000000001</v>
      </c>
      <c r="J229">
        <f t="shared" si="57"/>
        <v>10057.67384028756</v>
      </c>
      <c r="K229">
        <f t="shared" si="58"/>
        <v>1804.72615971244</v>
      </c>
      <c r="L229" s="12">
        <f t="shared" si="59"/>
        <v>28</v>
      </c>
      <c r="M229">
        <f t="shared" si="60"/>
        <v>34.932142857142857</v>
      </c>
      <c r="N229">
        <f t="shared" si="61"/>
        <v>29.420148429464643</v>
      </c>
      <c r="O229">
        <f t="shared" si="62"/>
        <v>5.5119944276782151</v>
      </c>
      <c r="P229">
        <f>INDEX(defra!A:D,MATCH(C229,defra!A:A,0),4)</f>
        <v>978.1</v>
      </c>
      <c r="Q229">
        <f>INDEX(daera!$A:$AA,MATCH(A229,lookup!$N$1:$N$13,FALSE),MATCH(B229,daera!$1:$1,0))</f>
        <v>154.33584397499001</v>
      </c>
      <c r="R229" s="12">
        <f t="shared" si="64"/>
        <v>0</v>
      </c>
      <c r="S229" s="12">
        <f t="shared" si="52"/>
        <v>0</v>
      </c>
      <c r="T229" s="12">
        <f t="shared" si="53"/>
        <v>0</v>
      </c>
      <c r="U229" s="12">
        <f t="shared" si="54"/>
        <v>0</v>
      </c>
      <c r="V229" s="12">
        <f t="shared" si="55"/>
        <v>0</v>
      </c>
      <c r="W229" s="12">
        <f t="shared" si="65"/>
        <v>0</v>
      </c>
      <c r="X229">
        <v>0</v>
      </c>
      <c r="Y229" t="s">
        <v>586</v>
      </c>
    </row>
    <row r="230" spans="1:25">
      <c r="A230" s="13" t="str">
        <f t="shared" si="66"/>
        <v>M03</v>
      </c>
      <c r="B230" s="24">
        <f t="shared" si="67"/>
        <v>2013</v>
      </c>
      <c r="C230" s="24" t="s">
        <v>308</v>
      </c>
      <c r="D230" s="27">
        <f>SUMIFS(data_dd!D:D,data_dd!B:B,data_monthly!C230)</f>
        <v>1111.6000000000004</v>
      </c>
      <c r="E230" s="27">
        <f>SUMIFS(data_dd!F:F,data_dd!B:B,data_monthly!C230)</f>
        <v>934.14560909295744</v>
      </c>
      <c r="F230" s="12">
        <v>1111.5999999999999</v>
      </c>
      <c r="G230">
        <v>934.14560909295687</v>
      </c>
      <c r="H230" s="6">
        <f t="shared" si="63"/>
        <v>177.45439090704301</v>
      </c>
      <c r="I230">
        <f t="shared" si="56"/>
        <v>12974.000000000002</v>
      </c>
      <c r="J230">
        <f t="shared" si="57"/>
        <v>10991.819449380517</v>
      </c>
      <c r="K230">
        <f t="shared" si="58"/>
        <v>1982.180550619483</v>
      </c>
      <c r="L230" s="12">
        <f t="shared" si="59"/>
        <v>31</v>
      </c>
      <c r="M230">
        <f t="shared" si="60"/>
        <v>35.858064516129026</v>
      </c>
      <c r="N230">
        <f t="shared" si="61"/>
        <v>30.133729325579253</v>
      </c>
      <c r="O230">
        <f t="shared" si="62"/>
        <v>5.7243351905497741</v>
      </c>
      <c r="P230">
        <f>INDEX(defra!A:D,MATCH(C230,defra!A:A,0),4)</f>
        <v>1111.5999999999999</v>
      </c>
      <c r="Q230">
        <f>INDEX(daera!$A:$AA,MATCH(A230,lookup!$N$1:$N$13,FALSE),MATCH(B230,daera!$1:$1,0))</f>
        <v>177.45439090704301</v>
      </c>
      <c r="R230" s="12">
        <f t="shared" si="64"/>
        <v>0</v>
      </c>
      <c r="S230" s="12">
        <f t="shared" si="52"/>
        <v>0</v>
      </c>
      <c r="T230" s="12">
        <f t="shared" si="53"/>
        <v>0</v>
      </c>
      <c r="U230" s="12">
        <f t="shared" si="54"/>
        <v>0</v>
      </c>
      <c r="V230" s="12">
        <f t="shared" si="55"/>
        <v>0</v>
      </c>
      <c r="W230" s="12">
        <f t="shared" si="65"/>
        <v>0</v>
      </c>
      <c r="X230">
        <v>0</v>
      </c>
      <c r="Y230" t="s">
        <v>586</v>
      </c>
    </row>
    <row r="231" spans="1:25">
      <c r="A231" s="13" t="str">
        <f t="shared" si="66"/>
        <v>M04</v>
      </c>
      <c r="B231" s="24">
        <f t="shared" si="67"/>
        <v>2013</v>
      </c>
      <c r="C231" s="24" t="s">
        <v>309</v>
      </c>
      <c r="D231" s="27">
        <f>SUMIFS(data_dd!D:D,data_dd!B:B,data_monthly!C231)</f>
        <v>1111.9000000000001</v>
      </c>
      <c r="E231" s="27">
        <f>SUMIFS(data_dd!F:F,data_dd!B:B,data_monthly!C231)</f>
        <v>931.12440218323093</v>
      </c>
      <c r="F231" s="12">
        <v>1111.9000000000001</v>
      </c>
      <c r="G231">
        <v>931.12440218323104</v>
      </c>
      <c r="H231" s="6">
        <f t="shared" si="63"/>
        <v>180.77559781676899</v>
      </c>
      <c r="I231">
        <f t="shared" si="56"/>
        <v>1111.9000000000001</v>
      </c>
      <c r="J231">
        <f t="shared" si="57"/>
        <v>931.12440218323104</v>
      </c>
      <c r="K231">
        <f t="shared" si="58"/>
        <v>180.77559781676899</v>
      </c>
      <c r="L231" s="12">
        <f t="shared" si="59"/>
        <v>30</v>
      </c>
      <c r="M231">
        <f t="shared" si="60"/>
        <v>37.06333333333334</v>
      </c>
      <c r="N231">
        <f t="shared" si="61"/>
        <v>31.037480072774368</v>
      </c>
      <c r="O231">
        <f t="shared" si="62"/>
        <v>6.0258532605589661</v>
      </c>
      <c r="P231">
        <f>INDEX(defra!A:D,MATCH(C231,defra!A:A,0),4)</f>
        <v>1111.9000000000001</v>
      </c>
      <c r="Q231">
        <f>INDEX(daera!$A:$AA,MATCH(A231,lookup!$N$1:$N$13,FALSE),MATCH(B231,daera!$1:$1,0))</f>
        <v>180.77559781676899</v>
      </c>
      <c r="R231" s="12">
        <f t="shared" si="64"/>
        <v>0</v>
      </c>
      <c r="S231" s="12">
        <f t="shared" si="52"/>
        <v>0</v>
      </c>
      <c r="T231" s="12">
        <f t="shared" si="53"/>
        <v>0</v>
      </c>
      <c r="U231" s="12">
        <f t="shared" si="54"/>
        <v>0</v>
      </c>
      <c r="V231" s="12">
        <f t="shared" si="55"/>
        <v>0</v>
      </c>
      <c r="W231" s="12">
        <f t="shared" si="65"/>
        <v>0</v>
      </c>
      <c r="X231">
        <v>0</v>
      </c>
      <c r="Y231" t="s">
        <v>586</v>
      </c>
    </row>
    <row r="232" spans="1:25">
      <c r="A232" s="13" t="str">
        <f t="shared" si="66"/>
        <v>M05</v>
      </c>
      <c r="B232" s="24">
        <f t="shared" si="67"/>
        <v>2013</v>
      </c>
      <c r="C232" s="24" t="s">
        <v>310</v>
      </c>
      <c r="D232" s="27">
        <f>SUMIFS(data_dd!D:D,data_dd!B:B,data_monthly!C232)</f>
        <v>1234.1000000000001</v>
      </c>
      <c r="E232" s="27">
        <f>SUMIFS(data_dd!F:F,data_dd!B:B,data_monthly!C232)</f>
        <v>1033.7969838612239</v>
      </c>
      <c r="F232" s="12">
        <v>1234.0999999999999</v>
      </c>
      <c r="G232">
        <v>1033.7969838612239</v>
      </c>
      <c r="H232" s="6">
        <f t="shared" si="63"/>
        <v>200.303016138776</v>
      </c>
      <c r="I232">
        <f t="shared" si="56"/>
        <v>2346</v>
      </c>
      <c r="J232">
        <f t="shared" si="57"/>
        <v>1964.9213860444549</v>
      </c>
      <c r="K232">
        <f t="shared" si="58"/>
        <v>381.07861395554499</v>
      </c>
      <c r="L232" s="12">
        <f t="shared" si="59"/>
        <v>31</v>
      </c>
      <c r="M232">
        <f t="shared" si="60"/>
        <v>39.809677419354834</v>
      </c>
      <c r="N232">
        <f t="shared" si="61"/>
        <v>33.348289801974964</v>
      </c>
      <c r="O232">
        <f t="shared" si="62"/>
        <v>6.461387617379871</v>
      </c>
      <c r="P232">
        <f>INDEX(defra!A:D,MATCH(C232,defra!A:A,0),4)</f>
        <v>1234.0999999999999</v>
      </c>
      <c r="Q232">
        <f>INDEX(daera!$A:$AA,MATCH(A232,lookup!$N$1:$N$13,FALSE),MATCH(B232,daera!$1:$1,0))</f>
        <v>200.303016138776</v>
      </c>
      <c r="R232" s="12">
        <f t="shared" si="64"/>
        <v>0</v>
      </c>
      <c r="S232" s="12">
        <f t="shared" si="52"/>
        <v>0</v>
      </c>
      <c r="T232" s="12">
        <f t="shared" si="53"/>
        <v>0</v>
      </c>
      <c r="U232" s="12">
        <f t="shared" si="54"/>
        <v>0</v>
      </c>
      <c r="V232" s="12">
        <f t="shared" si="55"/>
        <v>0</v>
      </c>
      <c r="W232" s="12">
        <f t="shared" si="65"/>
        <v>0</v>
      </c>
      <c r="X232">
        <v>0</v>
      </c>
      <c r="Y232" t="s">
        <v>586</v>
      </c>
    </row>
    <row r="233" spans="1:25">
      <c r="A233" s="13" t="str">
        <f t="shared" si="66"/>
        <v>M06</v>
      </c>
      <c r="B233" s="24">
        <f t="shared" si="67"/>
        <v>2013</v>
      </c>
      <c r="C233" s="24" t="s">
        <v>311</v>
      </c>
      <c r="D233" s="27">
        <f>SUMIFS(data_dd!D:D,data_dd!B:B,data_monthly!C233)</f>
        <v>1177.3999999999996</v>
      </c>
      <c r="E233" s="27">
        <f>SUMIFS(data_dd!F:F,data_dd!B:B,data_monthly!C233)</f>
        <v>986.50151775877202</v>
      </c>
      <c r="F233" s="12">
        <v>1177.4000000000001</v>
      </c>
      <c r="G233">
        <v>986.50151775877202</v>
      </c>
      <c r="H233" s="6">
        <f t="shared" si="63"/>
        <v>190.89848224122801</v>
      </c>
      <c r="I233">
        <f t="shared" si="56"/>
        <v>3523.4</v>
      </c>
      <c r="J233">
        <f t="shared" si="57"/>
        <v>2951.4229038032272</v>
      </c>
      <c r="K233">
        <f t="shared" si="58"/>
        <v>571.977096196773</v>
      </c>
      <c r="L233" s="12">
        <f t="shared" si="59"/>
        <v>30</v>
      </c>
      <c r="M233">
        <f t="shared" si="60"/>
        <v>39.24666666666667</v>
      </c>
      <c r="N233">
        <f t="shared" si="61"/>
        <v>32.883383925292399</v>
      </c>
      <c r="O233">
        <f t="shared" si="62"/>
        <v>6.3632827413742667</v>
      </c>
      <c r="P233">
        <f>INDEX(defra!A:D,MATCH(C233,defra!A:A,0),4)</f>
        <v>1177.4000000000001</v>
      </c>
      <c r="Q233">
        <f>INDEX(daera!$A:$AA,MATCH(A233,lookup!$N$1:$N$13,FALSE),MATCH(B233,daera!$1:$1,0))</f>
        <v>190.89848224122801</v>
      </c>
      <c r="R233" s="12">
        <f t="shared" si="64"/>
        <v>0</v>
      </c>
      <c r="S233" s="12">
        <f t="shared" si="52"/>
        <v>0</v>
      </c>
      <c r="T233" s="12">
        <f t="shared" si="53"/>
        <v>0</v>
      </c>
      <c r="U233" s="12">
        <f t="shared" si="54"/>
        <v>0</v>
      </c>
      <c r="V233" s="12">
        <f t="shared" si="55"/>
        <v>0</v>
      </c>
      <c r="W233" s="12">
        <f t="shared" si="65"/>
        <v>0</v>
      </c>
      <c r="X233">
        <v>0</v>
      </c>
      <c r="Y233" t="s">
        <v>586</v>
      </c>
    </row>
    <row r="234" spans="1:25">
      <c r="A234" s="13" t="str">
        <f t="shared" si="66"/>
        <v>M07</v>
      </c>
      <c r="B234" s="24">
        <f t="shared" si="67"/>
        <v>2013</v>
      </c>
      <c r="C234" s="24" t="s">
        <v>312</v>
      </c>
      <c r="D234" s="27">
        <f>SUMIFS(data_dd!D:D,data_dd!B:B,data_monthly!C234)</f>
        <v>1143.5999999999999</v>
      </c>
      <c r="E234" s="27">
        <f>SUMIFS(data_dd!F:F,data_dd!B:B,data_monthly!C234)</f>
        <v>962.15598866572986</v>
      </c>
      <c r="F234" s="12">
        <v>1143.5999999999999</v>
      </c>
      <c r="G234">
        <v>962.15598866572986</v>
      </c>
      <c r="H234" s="6">
        <f t="shared" si="63"/>
        <v>181.44401133426999</v>
      </c>
      <c r="I234">
        <f t="shared" si="56"/>
        <v>4667</v>
      </c>
      <c r="J234">
        <f t="shared" si="57"/>
        <v>3913.5788924689568</v>
      </c>
      <c r="K234">
        <f t="shared" si="58"/>
        <v>753.42110753104294</v>
      </c>
      <c r="L234" s="12">
        <f t="shared" si="59"/>
        <v>31</v>
      </c>
      <c r="M234">
        <f t="shared" si="60"/>
        <v>36.890322580645162</v>
      </c>
      <c r="N234">
        <f t="shared" si="61"/>
        <v>31.037289956959029</v>
      </c>
      <c r="O234">
        <f t="shared" si="62"/>
        <v>5.8530326236861283</v>
      </c>
      <c r="P234">
        <f>INDEX(defra!A:D,MATCH(C234,defra!A:A,0),4)</f>
        <v>1143.5999999999999</v>
      </c>
      <c r="Q234">
        <f>INDEX(daera!$A:$AA,MATCH(A234,lookup!$N$1:$N$13,FALSE),MATCH(B234,daera!$1:$1,0))</f>
        <v>181.44401133426999</v>
      </c>
      <c r="R234" s="12">
        <f t="shared" si="64"/>
        <v>0</v>
      </c>
      <c r="S234" s="12">
        <f t="shared" si="52"/>
        <v>0</v>
      </c>
      <c r="T234" s="12">
        <f t="shared" si="53"/>
        <v>0</v>
      </c>
      <c r="U234" s="12">
        <f t="shared" si="54"/>
        <v>0</v>
      </c>
      <c r="V234" s="12">
        <f t="shared" si="55"/>
        <v>0</v>
      </c>
      <c r="W234" s="12">
        <f t="shared" si="65"/>
        <v>0</v>
      </c>
      <c r="X234">
        <v>0</v>
      </c>
      <c r="Y234" t="s">
        <v>586</v>
      </c>
    </row>
    <row r="235" spans="1:25">
      <c r="A235" s="13" t="str">
        <f t="shared" si="66"/>
        <v>M08</v>
      </c>
      <c r="B235" s="24">
        <f t="shared" si="67"/>
        <v>2013</v>
      </c>
      <c r="C235" s="24" t="s">
        <v>313</v>
      </c>
      <c r="D235" s="27">
        <f>SUMIFS(data_dd!D:D,data_dd!B:B,data_monthly!C235)</f>
        <v>1115.7</v>
      </c>
      <c r="E235" s="27">
        <f>SUMIFS(data_dd!F:F,data_dd!B:B,data_monthly!C235)</f>
        <v>953.36594261837206</v>
      </c>
      <c r="F235" s="12">
        <v>1115.7</v>
      </c>
      <c r="G235">
        <v>953.36594261837206</v>
      </c>
      <c r="H235" s="6">
        <f t="shared" si="63"/>
        <v>162.33405738162801</v>
      </c>
      <c r="I235">
        <f t="shared" si="56"/>
        <v>5782.7</v>
      </c>
      <c r="J235">
        <f t="shared" si="57"/>
        <v>4866.944835087329</v>
      </c>
      <c r="K235">
        <f t="shared" si="58"/>
        <v>915.75516491267092</v>
      </c>
      <c r="L235" s="12">
        <f t="shared" si="59"/>
        <v>31</v>
      </c>
      <c r="M235">
        <f t="shared" si="60"/>
        <v>35.990322580645163</v>
      </c>
      <c r="N235">
        <f t="shared" si="61"/>
        <v>30.753740084463615</v>
      </c>
      <c r="O235">
        <f t="shared" si="62"/>
        <v>5.2365824961815486</v>
      </c>
      <c r="P235">
        <f>INDEX(defra!A:D,MATCH(C235,defra!A:A,0),4)</f>
        <v>1115.7</v>
      </c>
      <c r="Q235">
        <f>INDEX(daera!$A:$AA,MATCH(A235,lookup!$N$1:$N$13,FALSE),MATCH(B235,daera!$1:$1,0))</f>
        <v>162.33405738162801</v>
      </c>
      <c r="R235" s="12">
        <f t="shared" si="64"/>
        <v>0</v>
      </c>
      <c r="S235" s="12">
        <f t="shared" si="52"/>
        <v>0</v>
      </c>
      <c r="T235" s="12">
        <f t="shared" si="53"/>
        <v>0</v>
      </c>
      <c r="U235" s="12">
        <f t="shared" si="54"/>
        <v>0</v>
      </c>
      <c r="V235" s="12">
        <f t="shared" si="55"/>
        <v>0</v>
      </c>
      <c r="W235" s="12">
        <f t="shared" si="65"/>
        <v>0</v>
      </c>
      <c r="X235">
        <v>0</v>
      </c>
      <c r="Y235" t="s">
        <v>586</v>
      </c>
    </row>
    <row r="236" spans="1:25">
      <c r="A236" s="13" t="str">
        <f t="shared" si="66"/>
        <v>M09</v>
      </c>
      <c r="B236" s="24">
        <f t="shared" si="67"/>
        <v>2013</v>
      </c>
      <c r="C236" s="24" t="s">
        <v>314</v>
      </c>
      <c r="D236" s="27">
        <f>SUMIFS(data_dd!D:D,data_dd!B:B,data_monthly!C236)</f>
        <v>1062.6999999999998</v>
      </c>
      <c r="E236" s="27">
        <f>SUMIFS(data_dd!F:F,data_dd!B:B,data_monthly!C236)</f>
        <v>920.53512600295494</v>
      </c>
      <c r="F236" s="12">
        <v>1062.7</v>
      </c>
      <c r="G236">
        <v>920.53512600295505</v>
      </c>
      <c r="H236" s="6">
        <f t="shared" si="63"/>
        <v>142.16487399704499</v>
      </c>
      <c r="I236">
        <f t="shared" si="56"/>
        <v>6845.4</v>
      </c>
      <c r="J236">
        <f t="shared" si="57"/>
        <v>5787.4799610902837</v>
      </c>
      <c r="K236">
        <f t="shared" si="58"/>
        <v>1057.9200389097159</v>
      </c>
      <c r="L236" s="12">
        <f t="shared" si="59"/>
        <v>30</v>
      </c>
      <c r="M236">
        <f t="shared" si="60"/>
        <v>35.423333333333332</v>
      </c>
      <c r="N236">
        <f t="shared" si="61"/>
        <v>30.684504200098502</v>
      </c>
      <c r="O236">
        <f t="shared" si="62"/>
        <v>4.7388291332348329</v>
      </c>
      <c r="P236">
        <f>INDEX(defra!A:D,MATCH(C236,defra!A:A,0),4)</f>
        <v>1062.7</v>
      </c>
      <c r="Q236">
        <f>INDEX(daera!$A:$AA,MATCH(A236,lookup!$N$1:$N$13,FALSE),MATCH(B236,daera!$1:$1,0))</f>
        <v>142.16487399704499</v>
      </c>
      <c r="R236" s="12">
        <f t="shared" si="64"/>
        <v>0</v>
      </c>
      <c r="S236" s="12">
        <f t="shared" si="52"/>
        <v>0</v>
      </c>
      <c r="T236" s="12">
        <f t="shared" si="53"/>
        <v>0</v>
      </c>
      <c r="U236" s="12">
        <f t="shared" si="54"/>
        <v>0</v>
      </c>
      <c r="V236" s="12">
        <f t="shared" si="55"/>
        <v>0</v>
      </c>
      <c r="W236" s="12">
        <f t="shared" si="65"/>
        <v>0</v>
      </c>
      <c r="X236">
        <v>0</v>
      </c>
      <c r="Y236" t="s">
        <v>586</v>
      </c>
    </row>
    <row r="237" spans="1:25">
      <c r="A237" s="13" t="str">
        <f t="shared" si="66"/>
        <v>M10</v>
      </c>
      <c r="B237" s="24">
        <f t="shared" si="67"/>
        <v>2013</v>
      </c>
      <c r="C237" s="24" t="s">
        <v>315</v>
      </c>
      <c r="D237" s="27">
        <f>SUMIFS(data_dd!D:D,data_dd!B:B,data_monthly!C237)</f>
        <v>1088.1999999999998</v>
      </c>
      <c r="E237" s="27">
        <f>SUMIFS(data_dd!F:F,data_dd!B:B,data_monthly!C237)</f>
        <v>940.42440126697102</v>
      </c>
      <c r="F237" s="12">
        <v>1088.2</v>
      </c>
      <c r="G237">
        <v>940.42440126697102</v>
      </c>
      <c r="H237" s="6">
        <f t="shared" si="63"/>
        <v>147.775598733029</v>
      </c>
      <c r="I237">
        <f t="shared" si="56"/>
        <v>7933.5999999999995</v>
      </c>
      <c r="J237">
        <f t="shared" si="57"/>
        <v>6727.9043623572543</v>
      </c>
      <c r="K237">
        <f t="shared" si="58"/>
        <v>1205.6956376427449</v>
      </c>
      <c r="L237" s="12">
        <f t="shared" si="59"/>
        <v>31</v>
      </c>
      <c r="M237">
        <f t="shared" si="60"/>
        <v>35.103225806451611</v>
      </c>
      <c r="N237">
        <f t="shared" si="61"/>
        <v>30.33627100861197</v>
      </c>
      <c r="O237">
        <f t="shared" si="62"/>
        <v>4.7669547978396452</v>
      </c>
      <c r="P237">
        <f>INDEX(defra!A:D,MATCH(C237,defra!A:A,0),4)</f>
        <v>1088.2</v>
      </c>
      <c r="Q237">
        <f>INDEX(daera!$A:$AA,MATCH(A237,lookup!$N$1:$N$13,FALSE),MATCH(B237,daera!$1:$1,0))</f>
        <v>147.775598733029</v>
      </c>
      <c r="R237" s="12">
        <f t="shared" si="64"/>
        <v>0</v>
      </c>
      <c r="S237" s="12">
        <f t="shared" si="52"/>
        <v>0</v>
      </c>
      <c r="T237" s="12">
        <f t="shared" si="53"/>
        <v>0</v>
      </c>
      <c r="U237" s="12">
        <f t="shared" si="54"/>
        <v>0</v>
      </c>
      <c r="V237" s="12">
        <f t="shared" si="55"/>
        <v>0</v>
      </c>
      <c r="W237" s="12">
        <f t="shared" si="65"/>
        <v>0</v>
      </c>
      <c r="X237">
        <v>0</v>
      </c>
      <c r="Y237" t="s">
        <v>586</v>
      </c>
    </row>
    <row r="238" spans="1:25">
      <c r="A238" s="13" t="str">
        <f t="shared" si="66"/>
        <v>M11</v>
      </c>
      <c r="B238" s="24">
        <f t="shared" si="67"/>
        <v>2013</v>
      </c>
      <c r="C238" s="24" t="s">
        <v>316</v>
      </c>
      <c r="D238" s="27">
        <f>SUMIFS(data_dd!D:D,data_dd!B:B,data_monthly!C238)</f>
        <v>1066.9000000000001</v>
      </c>
      <c r="E238" s="27">
        <f>SUMIFS(data_dd!F:F,data_dd!B:B,data_monthly!C238)</f>
        <v>919.41819441283394</v>
      </c>
      <c r="F238" s="12">
        <v>1066.9000000000001</v>
      </c>
      <c r="G238">
        <v>919.41819441283405</v>
      </c>
      <c r="H238" s="6">
        <f t="shared" si="63"/>
        <v>147.48180558716601</v>
      </c>
      <c r="I238">
        <f t="shared" si="56"/>
        <v>9000.5</v>
      </c>
      <c r="J238">
        <f t="shared" si="57"/>
        <v>7647.3225567700883</v>
      </c>
      <c r="K238">
        <f t="shared" si="58"/>
        <v>1353.177443229911</v>
      </c>
      <c r="L238" s="12">
        <f t="shared" si="59"/>
        <v>30</v>
      </c>
      <c r="M238">
        <f t="shared" si="60"/>
        <v>35.56333333333334</v>
      </c>
      <c r="N238">
        <f t="shared" si="61"/>
        <v>30.64727314709447</v>
      </c>
      <c r="O238">
        <f t="shared" si="62"/>
        <v>4.9160601862388669</v>
      </c>
      <c r="P238">
        <f>INDEX(defra!A:D,MATCH(C238,defra!A:A,0),4)</f>
        <v>1066.9000000000001</v>
      </c>
      <c r="Q238">
        <f>INDEX(daera!$A:$AA,MATCH(A238,lookup!$N$1:$N$13,FALSE),MATCH(B238,daera!$1:$1,0))</f>
        <v>147.48180558716601</v>
      </c>
      <c r="R238" s="12">
        <f t="shared" si="64"/>
        <v>0</v>
      </c>
      <c r="S238" s="12">
        <f t="shared" si="52"/>
        <v>0</v>
      </c>
      <c r="T238" s="12">
        <f t="shared" si="53"/>
        <v>0</v>
      </c>
      <c r="U238" s="12">
        <f t="shared" si="54"/>
        <v>0</v>
      </c>
      <c r="V238" s="12">
        <f t="shared" si="55"/>
        <v>0</v>
      </c>
      <c r="W238" s="12">
        <f t="shared" si="65"/>
        <v>0</v>
      </c>
      <c r="X238">
        <v>0</v>
      </c>
      <c r="Y238" t="s">
        <v>586</v>
      </c>
    </row>
    <row r="239" spans="1:25">
      <c r="A239" s="13" t="str">
        <f t="shared" si="66"/>
        <v>M12</v>
      </c>
      <c r="B239" s="24">
        <f t="shared" si="67"/>
        <v>2013</v>
      </c>
      <c r="C239" s="24" t="s">
        <v>317</v>
      </c>
      <c r="D239" s="27">
        <f>SUMIFS(data_dd!D:D,data_dd!B:B,data_monthly!C239)</f>
        <v>1143.5</v>
      </c>
      <c r="E239" s="27">
        <f>SUMIFS(data_dd!F:F,data_dd!B:B,data_monthly!C239)</f>
        <v>977.99868516306708</v>
      </c>
      <c r="F239" s="12">
        <v>1143.5</v>
      </c>
      <c r="G239">
        <v>977.99868516306697</v>
      </c>
      <c r="H239" s="6">
        <f t="shared" si="63"/>
        <v>165.50131483693301</v>
      </c>
      <c r="I239">
        <f t="shared" si="56"/>
        <v>10144</v>
      </c>
      <c r="J239">
        <f t="shared" si="57"/>
        <v>8625.3212419331558</v>
      </c>
      <c r="K239">
        <f t="shared" si="58"/>
        <v>1518.678758066844</v>
      </c>
      <c r="L239" s="12">
        <f t="shared" si="59"/>
        <v>31</v>
      </c>
      <c r="M239">
        <f t="shared" si="60"/>
        <v>36.887096774193552</v>
      </c>
      <c r="N239">
        <f t="shared" si="61"/>
        <v>31.548344682679581</v>
      </c>
      <c r="O239">
        <f t="shared" si="62"/>
        <v>5.3387520915139683</v>
      </c>
      <c r="P239">
        <f>INDEX(defra!A:D,MATCH(C239,defra!A:A,0),4)</f>
        <v>1143.5</v>
      </c>
      <c r="Q239">
        <f>INDEX(daera!$A:$AA,MATCH(A239,lookup!$N$1:$N$13,FALSE),MATCH(B239,daera!$1:$1,0))</f>
        <v>165.50131483693301</v>
      </c>
      <c r="R239" s="12">
        <f t="shared" si="64"/>
        <v>0</v>
      </c>
      <c r="S239" s="12">
        <f t="shared" si="52"/>
        <v>0</v>
      </c>
      <c r="T239" s="12">
        <f t="shared" si="53"/>
        <v>0</v>
      </c>
      <c r="U239" s="12">
        <f t="shared" si="54"/>
        <v>0</v>
      </c>
      <c r="V239" s="12">
        <f t="shared" si="55"/>
        <v>0</v>
      </c>
      <c r="W239" s="12">
        <f t="shared" si="65"/>
        <v>0</v>
      </c>
      <c r="X239">
        <v>0</v>
      </c>
      <c r="Y239" t="s">
        <v>586</v>
      </c>
    </row>
    <row r="240" spans="1:25">
      <c r="A240" s="13" t="str">
        <f t="shared" si="66"/>
        <v>M01</v>
      </c>
      <c r="B240" s="24">
        <f t="shared" si="67"/>
        <v>2014</v>
      </c>
      <c r="C240" s="24" t="s">
        <v>318</v>
      </c>
      <c r="D240" s="27">
        <f>SUMIFS(data_dd!D:D,data_dd!B:B,data_monthly!C240)</f>
        <v>1179.3999999999999</v>
      </c>
      <c r="E240" s="27">
        <f>SUMIFS(data_dd!F:F,data_dd!B:B,data_monthly!C240)</f>
        <v>1003.146129948055</v>
      </c>
      <c r="F240" s="12">
        <v>1179.4000000000001</v>
      </c>
      <c r="G240">
        <v>1003.1461299480551</v>
      </c>
      <c r="H240" s="6">
        <f t="shared" si="63"/>
        <v>176.253870051945</v>
      </c>
      <c r="I240">
        <f t="shared" si="56"/>
        <v>11323.4</v>
      </c>
      <c r="J240">
        <f t="shared" si="57"/>
        <v>9628.4673718812101</v>
      </c>
      <c r="K240">
        <f t="shared" si="58"/>
        <v>1694.9326281187891</v>
      </c>
      <c r="L240" s="12">
        <f t="shared" si="59"/>
        <v>31</v>
      </c>
      <c r="M240">
        <f t="shared" si="60"/>
        <v>38.045161290322582</v>
      </c>
      <c r="N240">
        <f t="shared" si="61"/>
        <v>32.35955257896952</v>
      </c>
      <c r="O240">
        <f t="shared" si="62"/>
        <v>5.6856087113530647</v>
      </c>
      <c r="P240">
        <f>INDEX(defra!A:D,MATCH(C240,defra!A:A,0),4)</f>
        <v>1179.4000000000001</v>
      </c>
      <c r="Q240">
        <f>INDEX(daera!$A:$AA,MATCH(A240,lookup!$N$1:$N$13,FALSE),MATCH(B240,daera!$1:$1,0))</f>
        <v>176.253870051945</v>
      </c>
      <c r="R240" s="12">
        <f t="shared" si="64"/>
        <v>0</v>
      </c>
      <c r="S240" s="12">
        <f t="shared" si="52"/>
        <v>0</v>
      </c>
      <c r="T240" s="12">
        <f t="shared" si="53"/>
        <v>0</v>
      </c>
      <c r="U240" s="12">
        <f t="shared" si="54"/>
        <v>0</v>
      </c>
      <c r="V240" s="12">
        <f t="shared" si="55"/>
        <v>0</v>
      </c>
      <c r="W240" s="12">
        <f t="shared" si="65"/>
        <v>0</v>
      </c>
      <c r="X240">
        <v>0</v>
      </c>
      <c r="Y240" t="s">
        <v>586</v>
      </c>
    </row>
    <row r="241" spans="1:25">
      <c r="A241" s="13" t="str">
        <f t="shared" si="66"/>
        <v>M02</v>
      </c>
      <c r="B241" s="24">
        <f t="shared" si="67"/>
        <v>2014</v>
      </c>
      <c r="C241" s="24" t="s">
        <v>319</v>
      </c>
      <c r="D241" s="27">
        <f>SUMIFS(data_dd!D:D,data_dd!B:B,data_monthly!C241)</f>
        <v>1099.1999999999998</v>
      </c>
      <c r="E241" s="27">
        <f>SUMIFS(data_dd!F:F,data_dd!B:B,data_monthly!C241)</f>
        <v>931.33667430047512</v>
      </c>
      <c r="F241" s="12">
        <v>1099.2</v>
      </c>
      <c r="G241">
        <v>931.33667430047501</v>
      </c>
      <c r="H241" s="6">
        <f t="shared" si="63"/>
        <v>167.86332569952501</v>
      </c>
      <c r="I241">
        <f t="shared" si="56"/>
        <v>12422.6</v>
      </c>
      <c r="J241">
        <f t="shared" si="57"/>
        <v>10559.804046181685</v>
      </c>
      <c r="K241">
        <f t="shared" si="58"/>
        <v>1862.795953818314</v>
      </c>
      <c r="L241" s="12">
        <f t="shared" si="59"/>
        <v>28</v>
      </c>
      <c r="M241">
        <f t="shared" si="60"/>
        <v>39.25714285714286</v>
      </c>
      <c r="N241">
        <f t="shared" si="61"/>
        <v>33.262024082159819</v>
      </c>
      <c r="O241">
        <f t="shared" si="62"/>
        <v>5.9951187749830357</v>
      </c>
      <c r="P241">
        <f>INDEX(defra!A:D,MATCH(C241,defra!A:A,0),4)</f>
        <v>1099.2</v>
      </c>
      <c r="Q241">
        <f>INDEX(daera!$A:$AA,MATCH(A241,lookup!$N$1:$N$13,FALSE),MATCH(B241,daera!$1:$1,0))</f>
        <v>167.86332569952501</v>
      </c>
      <c r="R241" s="12">
        <f t="shared" si="64"/>
        <v>0</v>
      </c>
      <c r="S241" s="12">
        <f t="shared" si="52"/>
        <v>0</v>
      </c>
      <c r="T241" s="12">
        <f t="shared" si="53"/>
        <v>0</v>
      </c>
      <c r="U241" s="12">
        <f t="shared" si="54"/>
        <v>0</v>
      </c>
      <c r="V241" s="12">
        <f t="shared" si="55"/>
        <v>0</v>
      </c>
      <c r="W241" s="12">
        <f t="shared" si="65"/>
        <v>0</v>
      </c>
      <c r="X241">
        <v>0</v>
      </c>
      <c r="Y241" t="s">
        <v>586</v>
      </c>
    </row>
    <row r="242" spans="1:25">
      <c r="A242" s="13" t="str">
        <f t="shared" si="66"/>
        <v>M03</v>
      </c>
      <c r="B242" s="24">
        <f t="shared" si="67"/>
        <v>2014</v>
      </c>
      <c r="C242" s="24" t="s">
        <v>320</v>
      </c>
      <c r="D242" s="27">
        <f>SUMIFS(data_dd!D:D,data_dd!B:B,data_monthly!C242)</f>
        <v>1256.9000000000001</v>
      </c>
      <c r="E242" s="27">
        <f>SUMIFS(data_dd!F:F,data_dd!B:B,data_monthly!C242)</f>
        <v>1060.721782133621</v>
      </c>
      <c r="F242" s="12">
        <v>1256.9000000000001</v>
      </c>
      <c r="G242">
        <v>1060.7217821336212</v>
      </c>
      <c r="H242" s="6">
        <f t="shared" si="63"/>
        <v>196.17821786637899</v>
      </c>
      <c r="I242">
        <f t="shared" si="56"/>
        <v>13679.5</v>
      </c>
      <c r="J242">
        <f t="shared" si="57"/>
        <v>11620.525828315307</v>
      </c>
      <c r="K242">
        <f t="shared" si="58"/>
        <v>2058.9741716846929</v>
      </c>
      <c r="L242" s="12">
        <f t="shared" si="59"/>
        <v>31</v>
      </c>
      <c r="M242">
        <f t="shared" si="60"/>
        <v>40.545161290322582</v>
      </c>
      <c r="N242">
        <f t="shared" si="61"/>
        <v>34.216831681729715</v>
      </c>
      <c r="O242">
        <f t="shared" si="62"/>
        <v>6.3283296085928704</v>
      </c>
      <c r="P242">
        <f>INDEX(defra!A:D,MATCH(C242,defra!A:A,0),4)</f>
        <v>1256.9000000000001</v>
      </c>
      <c r="Q242">
        <f>INDEX(daera!$A:$AA,MATCH(A242,lookup!$N$1:$N$13,FALSE),MATCH(B242,daera!$1:$1,0))</f>
        <v>196.17821786637899</v>
      </c>
      <c r="R242" s="12">
        <f t="shared" si="64"/>
        <v>0</v>
      </c>
      <c r="S242" s="12">
        <f t="shared" si="52"/>
        <v>0</v>
      </c>
      <c r="T242" s="12">
        <f t="shared" si="53"/>
        <v>0</v>
      </c>
      <c r="U242" s="12">
        <f t="shared" si="54"/>
        <v>0</v>
      </c>
      <c r="V242" s="12">
        <f t="shared" si="55"/>
        <v>0</v>
      </c>
      <c r="W242" s="12">
        <f t="shared" si="65"/>
        <v>0</v>
      </c>
      <c r="X242">
        <v>0</v>
      </c>
      <c r="Y242" t="s">
        <v>586</v>
      </c>
    </row>
    <row r="243" spans="1:25">
      <c r="A243" s="13" t="str">
        <f t="shared" si="66"/>
        <v>M04</v>
      </c>
      <c r="B243" s="24">
        <f t="shared" si="67"/>
        <v>2014</v>
      </c>
      <c r="C243" s="24" t="s">
        <v>321</v>
      </c>
      <c r="D243" s="27">
        <f>SUMIFS(data_dd!D:D,data_dd!B:B,data_monthly!C243)</f>
        <v>1279.0999999999995</v>
      </c>
      <c r="E243" s="27">
        <f>SUMIFS(data_dd!F:F,data_dd!B:B,data_monthly!C243)</f>
        <v>1075.521059959982</v>
      </c>
      <c r="F243" s="12">
        <v>1279.0999999999999</v>
      </c>
      <c r="G243">
        <v>1075.5210599599818</v>
      </c>
      <c r="H243" s="6">
        <f t="shared" si="63"/>
        <v>203.57894004001801</v>
      </c>
      <c r="I243">
        <f t="shared" si="56"/>
        <v>1279.0999999999999</v>
      </c>
      <c r="J243">
        <f t="shared" si="57"/>
        <v>1075.5210599599818</v>
      </c>
      <c r="K243">
        <f t="shared" si="58"/>
        <v>203.57894004001801</v>
      </c>
      <c r="L243" s="12">
        <f t="shared" si="59"/>
        <v>30</v>
      </c>
      <c r="M243">
        <f t="shared" si="60"/>
        <v>42.636666666666663</v>
      </c>
      <c r="N243">
        <f t="shared" si="61"/>
        <v>35.850701998666061</v>
      </c>
      <c r="O243">
        <f t="shared" si="62"/>
        <v>6.7859646680006005</v>
      </c>
      <c r="P243">
        <f>INDEX(defra!A:D,MATCH(C243,defra!A:A,0),4)</f>
        <v>1279.0999999999999</v>
      </c>
      <c r="Q243">
        <f>INDEX(daera!$A:$AA,MATCH(A243,lookup!$N$1:$N$13,FALSE),MATCH(B243,daera!$1:$1,0))</f>
        <v>203.57894004001801</v>
      </c>
      <c r="R243" s="12">
        <f t="shared" si="64"/>
        <v>0</v>
      </c>
      <c r="S243" s="12">
        <f t="shared" si="52"/>
        <v>0</v>
      </c>
      <c r="T243" s="12">
        <f t="shared" si="53"/>
        <v>0</v>
      </c>
      <c r="U243" s="12">
        <f t="shared" si="54"/>
        <v>0</v>
      </c>
      <c r="V243" s="12">
        <f t="shared" si="55"/>
        <v>0</v>
      </c>
      <c r="W243" s="12">
        <f t="shared" si="65"/>
        <v>0</v>
      </c>
      <c r="X243">
        <v>0</v>
      </c>
      <c r="Y243" t="s">
        <v>586</v>
      </c>
    </row>
    <row r="244" spans="1:25">
      <c r="A244" s="13" t="str">
        <f t="shared" si="66"/>
        <v>M05</v>
      </c>
      <c r="B244" s="24">
        <f t="shared" si="67"/>
        <v>2014</v>
      </c>
      <c r="C244" s="24" t="s">
        <v>322</v>
      </c>
      <c r="D244" s="27">
        <f>SUMIFS(data_dd!D:D,data_dd!B:B,data_monthly!C244)</f>
        <v>1333.4000000000003</v>
      </c>
      <c r="E244" s="27">
        <f>SUMIFS(data_dd!F:F,data_dd!B:B,data_monthly!C244)</f>
        <v>1113.6894578797692</v>
      </c>
      <c r="F244" s="12">
        <v>1333.4</v>
      </c>
      <c r="G244">
        <v>1113.6894578797692</v>
      </c>
      <c r="H244" s="6">
        <f t="shared" si="63"/>
        <v>219.710542120231</v>
      </c>
      <c r="I244">
        <f t="shared" si="56"/>
        <v>2612.5</v>
      </c>
      <c r="J244">
        <f t="shared" si="57"/>
        <v>2189.210517839751</v>
      </c>
      <c r="K244">
        <f t="shared" si="58"/>
        <v>423.28948216024901</v>
      </c>
      <c r="L244" s="12">
        <f t="shared" si="59"/>
        <v>31</v>
      </c>
      <c r="M244">
        <f t="shared" si="60"/>
        <v>43.012903225806454</v>
      </c>
      <c r="N244">
        <f t="shared" si="61"/>
        <v>35.925466383218364</v>
      </c>
      <c r="O244">
        <f t="shared" si="62"/>
        <v>7.0874368425880965</v>
      </c>
      <c r="P244">
        <f>INDEX(defra!A:D,MATCH(C244,defra!A:A,0),4)</f>
        <v>1333.4</v>
      </c>
      <c r="Q244">
        <f>INDEX(daera!$A:$AA,MATCH(A244,lookup!$N$1:$N$13,FALSE),MATCH(B244,daera!$1:$1,0))</f>
        <v>219.710542120231</v>
      </c>
      <c r="R244" s="12">
        <f t="shared" si="64"/>
        <v>0</v>
      </c>
      <c r="S244" s="12">
        <f t="shared" si="52"/>
        <v>0</v>
      </c>
      <c r="T244" s="12">
        <f t="shared" si="53"/>
        <v>0</v>
      </c>
      <c r="U244" s="12">
        <f t="shared" si="54"/>
        <v>0</v>
      </c>
      <c r="V244" s="12">
        <f t="shared" si="55"/>
        <v>0</v>
      </c>
      <c r="W244" s="12">
        <f t="shared" si="65"/>
        <v>0</v>
      </c>
      <c r="X244">
        <v>0</v>
      </c>
      <c r="Y244" t="s">
        <v>586</v>
      </c>
    </row>
    <row r="245" spans="1:25">
      <c r="A245" s="13" t="str">
        <f t="shared" si="66"/>
        <v>M06</v>
      </c>
      <c r="B245" s="24">
        <f t="shared" si="67"/>
        <v>2014</v>
      </c>
      <c r="C245" s="24" t="s">
        <v>323</v>
      </c>
      <c r="D245" s="27">
        <f>SUMIFS(data_dd!D:D,data_dd!B:B,data_monthly!C245)</f>
        <v>1240.6999999999996</v>
      </c>
      <c r="E245" s="27">
        <f>SUMIFS(data_dd!F:F,data_dd!B:B,data_monthly!C245)</f>
        <v>1035.8769392172662</v>
      </c>
      <c r="F245" s="12">
        <v>1240.7</v>
      </c>
      <c r="G245">
        <v>1035.876939217266</v>
      </c>
      <c r="H245" s="6">
        <f t="shared" si="63"/>
        <v>204.82306078273399</v>
      </c>
      <c r="I245">
        <f t="shared" si="56"/>
        <v>3853.2</v>
      </c>
      <c r="J245">
        <f t="shared" si="57"/>
        <v>3225.0874570570168</v>
      </c>
      <c r="K245">
        <f t="shared" si="58"/>
        <v>628.11254294298305</v>
      </c>
      <c r="L245" s="12">
        <f t="shared" si="59"/>
        <v>30</v>
      </c>
      <c r="M245">
        <f t="shared" si="60"/>
        <v>41.356666666666669</v>
      </c>
      <c r="N245">
        <f t="shared" si="61"/>
        <v>34.529231307242199</v>
      </c>
      <c r="O245">
        <f t="shared" si="62"/>
        <v>6.8274353594244666</v>
      </c>
      <c r="P245">
        <f>INDEX(defra!A:D,MATCH(C245,defra!A:A,0),4)</f>
        <v>1240.7</v>
      </c>
      <c r="Q245">
        <f>INDEX(daera!$A:$AA,MATCH(A245,lookup!$N$1:$N$13,FALSE),MATCH(B245,daera!$1:$1,0))</f>
        <v>204.82306078273399</v>
      </c>
      <c r="R245" s="12">
        <f t="shared" si="64"/>
        <v>0</v>
      </c>
      <c r="S245" s="12">
        <f t="shared" si="52"/>
        <v>0</v>
      </c>
      <c r="T245" s="12">
        <f t="shared" si="53"/>
        <v>0</v>
      </c>
      <c r="U245" s="12">
        <f t="shared" si="54"/>
        <v>0</v>
      </c>
      <c r="V245" s="12">
        <f t="shared" si="55"/>
        <v>0</v>
      </c>
      <c r="W245" s="12">
        <f t="shared" si="65"/>
        <v>0</v>
      </c>
      <c r="X245">
        <v>0</v>
      </c>
      <c r="Y245" t="s">
        <v>586</v>
      </c>
    </row>
    <row r="246" spans="1:25">
      <c r="A246" s="13" t="str">
        <f t="shared" si="66"/>
        <v>M07</v>
      </c>
      <c r="B246" s="24">
        <f t="shared" si="67"/>
        <v>2014</v>
      </c>
      <c r="C246" s="24" t="s">
        <v>324</v>
      </c>
      <c r="D246" s="27">
        <f>SUMIFS(data_dd!D:D,data_dd!B:B,data_monthly!C246)</f>
        <v>1225.2000000000003</v>
      </c>
      <c r="E246" s="27">
        <f>SUMIFS(data_dd!F:F,data_dd!B:B,data_monthly!C246)</f>
        <v>1027.3553390270381</v>
      </c>
      <c r="F246" s="12">
        <v>1225.2</v>
      </c>
      <c r="G246">
        <v>1027.3553390270381</v>
      </c>
      <c r="H246" s="6">
        <f t="shared" si="63"/>
        <v>197.844660972962</v>
      </c>
      <c r="I246">
        <f t="shared" si="56"/>
        <v>5078.3999999999996</v>
      </c>
      <c r="J246">
        <f t="shared" si="57"/>
        <v>4252.4427960840549</v>
      </c>
      <c r="K246">
        <f t="shared" si="58"/>
        <v>825.957203915945</v>
      </c>
      <c r="L246" s="12">
        <f t="shared" si="59"/>
        <v>31</v>
      </c>
      <c r="M246">
        <f t="shared" si="60"/>
        <v>39.522580645161291</v>
      </c>
      <c r="N246">
        <f t="shared" si="61"/>
        <v>33.140494807323812</v>
      </c>
      <c r="O246">
        <f t="shared" si="62"/>
        <v>6.3820858378374838</v>
      </c>
      <c r="P246">
        <f>INDEX(defra!A:D,MATCH(C246,defra!A:A,0),4)</f>
        <v>1225.2</v>
      </c>
      <c r="Q246">
        <f>INDEX(daera!$A:$AA,MATCH(A246,lookup!$N$1:$N$13,FALSE),MATCH(B246,daera!$1:$1,0))</f>
        <v>197.844660972962</v>
      </c>
      <c r="R246" s="12">
        <f t="shared" si="64"/>
        <v>0</v>
      </c>
      <c r="S246" s="12">
        <f t="shared" si="52"/>
        <v>0</v>
      </c>
      <c r="T246" s="12">
        <f t="shared" si="53"/>
        <v>0</v>
      </c>
      <c r="U246" s="12">
        <f t="shared" si="54"/>
        <v>0</v>
      </c>
      <c r="V246" s="12">
        <f t="shared" si="55"/>
        <v>0</v>
      </c>
      <c r="W246" s="12">
        <f t="shared" si="65"/>
        <v>0</v>
      </c>
      <c r="X246">
        <v>0</v>
      </c>
      <c r="Y246" t="s">
        <v>586</v>
      </c>
    </row>
    <row r="247" spans="1:25">
      <c r="A247" s="13" t="str">
        <f t="shared" si="66"/>
        <v>M08</v>
      </c>
      <c r="B247" s="24">
        <f t="shared" si="67"/>
        <v>2014</v>
      </c>
      <c r="C247" s="24" t="s">
        <v>325</v>
      </c>
      <c r="D247" s="27">
        <f>SUMIFS(data_dd!D:D,data_dd!B:B,data_monthly!C247)</f>
        <v>1177.8</v>
      </c>
      <c r="E247" s="27">
        <f>SUMIFS(data_dd!F:F,data_dd!B:B,data_monthly!C247)</f>
        <v>1002.9900037472369</v>
      </c>
      <c r="F247" s="12">
        <v>1177.8</v>
      </c>
      <c r="G247">
        <v>1002.990003747237</v>
      </c>
      <c r="H247" s="6">
        <f t="shared" si="63"/>
        <v>174.809996252763</v>
      </c>
      <c r="I247">
        <f t="shared" si="56"/>
        <v>6256.2</v>
      </c>
      <c r="J247">
        <f t="shared" si="57"/>
        <v>5255.432799831292</v>
      </c>
      <c r="K247">
        <f t="shared" si="58"/>
        <v>1000.767200168708</v>
      </c>
      <c r="L247" s="12">
        <f t="shared" si="59"/>
        <v>31</v>
      </c>
      <c r="M247">
        <f t="shared" si="60"/>
        <v>37.993548387096773</v>
      </c>
      <c r="N247">
        <f t="shared" si="61"/>
        <v>32.354516249910873</v>
      </c>
      <c r="O247">
        <f t="shared" si="62"/>
        <v>5.6390321371859029</v>
      </c>
      <c r="P247">
        <f>INDEX(defra!A:D,MATCH(C247,defra!A:A,0),4)</f>
        <v>1177.8</v>
      </c>
      <c r="Q247">
        <f>INDEX(daera!$A:$AA,MATCH(A247,lookup!$N$1:$N$13,FALSE),MATCH(B247,daera!$1:$1,0))</f>
        <v>174.809996252763</v>
      </c>
      <c r="R247" s="12">
        <f t="shared" si="64"/>
        <v>0</v>
      </c>
      <c r="S247" s="12">
        <f t="shared" si="52"/>
        <v>0</v>
      </c>
      <c r="T247" s="12">
        <f t="shared" si="53"/>
        <v>0</v>
      </c>
      <c r="U247" s="12">
        <f t="shared" si="54"/>
        <v>0</v>
      </c>
      <c r="V247" s="12">
        <f t="shared" si="55"/>
        <v>0</v>
      </c>
      <c r="W247" s="12">
        <f t="shared" si="65"/>
        <v>0</v>
      </c>
      <c r="X247">
        <v>0</v>
      </c>
      <c r="Y247" t="s">
        <v>586</v>
      </c>
    </row>
    <row r="248" spans="1:25">
      <c r="A248" s="13" t="str">
        <f t="shared" si="66"/>
        <v>M09</v>
      </c>
      <c r="B248" s="24">
        <f t="shared" si="67"/>
        <v>2014</v>
      </c>
      <c r="C248" s="24" t="s">
        <v>326</v>
      </c>
      <c r="D248" s="27">
        <f>SUMIFS(data_dd!D:D,data_dd!B:B,data_monthly!C248)</f>
        <v>1147.3</v>
      </c>
      <c r="E248" s="27">
        <f>SUMIFS(data_dd!F:F,data_dd!B:B,data_monthly!C248)</f>
        <v>985.45554150283408</v>
      </c>
      <c r="F248" s="12">
        <v>1147.3</v>
      </c>
      <c r="G248">
        <v>985.45554150283397</v>
      </c>
      <c r="H248" s="6">
        <f t="shared" si="63"/>
        <v>161.84445849716599</v>
      </c>
      <c r="I248">
        <f t="shared" si="56"/>
        <v>7403.5</v>
      </c>
      <c r="J248">
        <f t="shared" si="57"/>
        <v>6240.8883413341264</v>
      </c>
      <c r="K248">
        <f t="shared" si="58"/>
        <v>1162.6116586658741</v>
      </c>
      <c r="L248" s="12">
        <f t="shared" si="59"/>
        <v>30</v>
      </c>
      <c r="M248">
        <f t="shared" si="60"/>
        <v>38.243333333333332</v>
      </c>
      <c r="N248">
        <f t="shared" si="61"/>
        <v>32.848518050094462</v>
      </c>
      <c r="O248">
        <f t="shared" si="62"/>
        <v>5.3948152832388665</v>
      </c>
      <c r="P248">
        <f>INDEX(defra!A:D,MATCH(C248,defra!A:A,0),4)</f>
        <v>1147.3</v>
      </c>
      <c r="Q248">
        <f>INDEX(daera!$A:$AA,MATCH(A248,lookup!$N$1:$N$13,FALSE),MATCH(B248,daera!$1:$1,0))</f>
        <v>161.84445849716599</v>
      </c>
      <c r="R248" s="12">
        <f t="shared" si="64"/>
        <v>0</v>
      </c>
      <c r="S248" s="12">
        <f t="shared" si="52"/>
        <v>0</v>
      </c>
      <c r="T248" s="12">
        <f t="shared" si="53"/>
        <v>0</v>
      </c>
      <c r="U248" s="12">
        <f t="shared" si="54"/>
        <v>0</v>
      </c>
      <c r="V248" s="12">
        <f t="shared" si="55"/>
        <v>0</v>
      </c>
      <c r="W248" s="12">
        <f t="shared" si="65"/>
        <v>0</v>
      </c>
      <c r="X248">
        <v>0</v>
      </c>
      <c r="Y248" t="s">
        <v>586</v>
      </c>
    </row>
    <row r="249" spans="1:25">
      <c r="A249" s="13" t="str">
        <f t="shared" si="66"/>
        <v>M10</v>
      </c>
      <c r="B249" s="24">
        <f t="shared" si="67"/>
        <v>2014</v>
      </c>
      <c r="C249" s="24" t="s">
        <v>327</v>
      </c>
      <c r="D249" s="27">
        <f>SUMIFS(data_dd!D:D,data_dd!B:B,data_monthly!C249)</f>
        <v>1156.7000000000003</v>
      </c>
      <c r="E249" s="27">
        <f>SUMIFS(data_dd!F:F,data_dd!B:B,data_monthly!C249)</f>
        <v>992.15762868388174</v>
      </c>
      <c r="F249" s="12">
        <v>1156.7</v>
      </c>
      <c r="G249">
        <v>992.15762868388208</v>
      </c>
      <c r="H249" s="6">
        <f t="shared" si="63"/>
        <v>164.54237131611799</v>
      </c>
      <c r="I249">
        <f t="shared" si="56"/>
        <v>8560.2000000000007</v>
      </c>
      <c r="J249">
        <f t="shared" si="57"/>
        <v>7233.0459700180081</v>
      </c>
      <c r="K249">
        <f t="shared" si="58"/>
        <v>1327.1540299819922</v>
      </c>
      <c r="L249" s="12">
        <f t="shared" si="59"/>
        <v>31</v>
      </c>
      <c r="M249">
        <f t="shared" si="60"/>
        <v>37.312903225806451</v>
      </c>
      <c r="N249">
        <f t="shared" si="61"/>
        <v>32.005084796254259</v>
      </c>
      <c r="O249">
        <f t="shared" si="62"/>
        <v>5.3078184295521931</v>
      </c>
      <c r="P249">
        <f>INDEX(defra!A:D,MATCH(C249,defra!A:A,0),4)</f>
        <v>1156.7</v>
      </c>
      <c r="Q249">
        <f>INDEX(daera!$A:$AA,MATCH(A249,lookup!$N$1:$N$13,FALSE),MATCH(B249,daera!$1:$1,0))</f>
        <v>164.54237131611799</v>
      </c>
      <c r="R249" s="12">
        <f t="shared" si="64"/>
        <v>0</v>
      </c>
      <c r="S249" s="12">
        <f t="shared" si="52"/>
        <v>0</v>
      </c>
      <c r="T249" s="12">
        <f t="shared" si="53"/>
        <v>0</v>
      </c>
      <c r="U249" s="12">
        <f t="shared" si="54"/>
        <v>0</v>
      </c>
      <c r="V249" s="12">
        <f t="shared" si="55"/>
        <v>0</v>
      </c>
      <c r="W249" s="12">
        <f t="shared" si="65"/>
        <v>0</v>
      </c>
      <c r="X249">
        <v>0</v>
      </c>
      <c r="Y249" t="s">
        <v>586</v>
      </c>
    </row>
    <row r="250" spans="1:25">
      <c r="A250" s="13" t="str">
        <f t="shared" si="66"/>
        <v>M11</v>
      </c>
      <c r="B250" s="24">
        <f t="shared" si="67"/>
        <v>2014</v>
      </c>
      <c r="C250" s="24" t="s">
        <v>328</v>
      </c>
      <c r="D250" s="27">
        <f>SUMIFS(data_dd!D:D,data_dd!B:B,data_monthly!C250)</f>
        <v>1120.3999999999996</v>
      </c>
      <c r="E250" s="27">
        <f>SUMIFS(data_dd!F:F,data_dd!B:B,data_monthly!C250)</f>
        <v>959.49565090128988</v>
      </c>
      <c r="F250" s="12">
        <v>1120.4000000000001</v>
      </c>
      <c r="G250">
        <v>959.49565090129011</v>
      </c>
      <c r="H250" s="6">
        <f t="shared" si="63"/>
        <v>160.90434909870999</v>
      </c>
      <c r="I250">
        <f t="shared" si="56"/>
        <v>9680.6</v>
      </c>
      <c r="J250">
        <f t="shared" si="57"/>
        <v>8192.541620919299</v>
      </c>
      <c r="K250">
        <f t="shared" si="58"/>
        <v>1488.0583790807023</v>
      </c>
      <c r="L250" s="12">
        <f t="shared" si="59"/>
        <v>30</v>
      </c>
      <c r="M250">
        <f t="shared" si="60"/>
        <v>37.346666666666671</v>
      </c>
      <c r="N250">
        <f t="shared" si="61"/>
        <v>31.983188363376335</v>
      </c>
      <c r="O250">
        <f t="shared" si="62"/>
        <v>5.363478303290333</v>
      </c>
      <c r="P250">
        <f>INDEX(defra!A:D,MATCH(C250,defra!A:A,0),4)</f>
        <v>1120.4000000000001</v>
      </c>
      <c r="Q250">
        <f>INDEX(daera!$A:$AA,MATCH(A250,lookup!$N$1:$N$13,FALSE),MATCH(B250,daera!$1:$1,0))</f>
        <v>160.90434909870999</v>
      </c>
      <c r="R250" s="12">
        <f t="shared" si="64"/>
        <v>0</v>
      </c>
      <c r="S250" s="12">
        <f t="shared" si="52"/>
        <v>0</v>
      </c>
      <c r="T250" s="12">
        <f t="shared" si="53"/>
        <v>0</v>
      </c>
      <c r="U250" s="12">
        <f t="shared" si="54"/>
        <v>0</v>
      </c>
      <c r="V250" s="12">
        <f t="shared" si="55"/>
        <v>0</v>
      </c>
      <c r="W250" s="12">
        <f t="shared" si="65"/>
        <v>0</v>
      </c>
      <c r="X250">
        <v>0</v>
      </c>
      <c r="Y250" t="s">
        <v>586</v>
      </c>
    </row>
    <row r="251" spans="1:25">
      <c r="A251" s="13" t="str">
        <f t="shared" si="66"/>
        <v>M12</v>
      </c>
      <c r="B251" s="24">
        <f t="shared" si="67"/>
        <v>2014</v>
      </c>
      <c r="C251" s="24" t="s">
        <v>329</v>
      </c>
      <c r="D251" s="27">
        <f>SUMIFS(data_dd!D:D,data_dd!B:B,data_monthly!C251)</f>
        <v>1156.3999999999999</v>
      </c>
      <c r="E251" s="27">
        <f>SUMIFS(data_dd!F:F,data_dd!B:B,data_monthly!C251)</f>
        <v>980.34763269855091</v>
      </c>
      <c r="F251" s="12">
        <v>1156.4000000000001</v>
      </c>
      <c r="G251">
        <v>980.34763269855102</v>
      </c>
      <c r="H251" s="6">
        <f t="shared" si="63"/>
        <v>176.05236730144901</v>
      </c>
      <c r="I251">
        <f t="shared" si="56"/>
        <v>10837</v>
      </c>
      <c r="J251">
        <f t="shared" si="57"/>
        <v>9172.88925361785</v>
      </c>
      <c r="K251">
        <f t="shared" si="58"/>
        <v>1664.1107463821513</v>
      </c>
      <c r="L251" s="12">
        <f t="shared" si="59"/>
        <v>31</v>
      </c>
      <c r="M251">
        <f t="shared" si="60"/>
        <v>37.303225806451614</v>
      </c>
      <c r="N251">
        <f t="shared" si="61"/>
        <v>31.624117183824225</v>
      </c>
      <c r="O251">
        <f t="shared" si="62"/>
        <v>5.6791086226273872</v>
      </c>
      <c r="P251">
        <f>INDEX(defra!A:D,MATCH(C251,defra!A:A,0),4)</f>
        <v>1156.4000000000001</v>
      </c>
      <c r="Q251">
        <f>INDEX(daera!$A:$AA,MATCH(A251,lookup!$N$1:$N$13,FALSE),MATCH(B251,daera!$1:$1,0))</f>
        <v>176.05236730144901</v>
      </c>
      <c r="R251" s="12">
        <f t="shared" si="64"/>
        <v>0</v>
      </c>
      <c r="S251" s="12">
        <f t="shared" si="52"/>
        <v>0</v>
      </c>
      <c r="T251" s="12">
        <f t="shared" si="53"/>
        <v>0</v>
      </c>
      <c r="U251" s="12">
        <f t="shared" si="54"/>
        <v>0</v>
      </c>
      <c r="V251" s="12">
        <f t="shared" si="55"/>
        <v>0</v>
      </c>
      <c r="W251" s="12">
        <f t="shared" si="65"/>
        <v>0</v>
      </c>
      <c r="X251">
        <v>0</v>
      </c>
      <c r="Y251" t="s">
        <v>586</v>
      </c>
    </row>
    <row r="252" spans="1:25">
      <c r="A252" s="13" t="str">
        <f t="shared" si="66"/>
        <v>M01</v>
      </c>
      <c r="B252" s="24">
        <f t="shared" si="67"/>
        <v>2015</v>
      </c>
      <c r="C252" s="24" t="s">
        <v>330</v>
      </c>
      <c r="D252" s="27">
        <f>SUMIFS(data_dd!D:D,data_dd!B:B,data_monthly!C252)</f>
        <v>1192.7809218595</v>
      </c>
      <c r="E252" s="27">
        <f>SUMIFS(data_dd!F:F,data_dd!B:B,data_monthly!C252)</f>
        <v>1010.090369903374</v>
      </c>
      <c r="F252" s="12">
        <v>1193.5999999999999</v>
      </c>
      <c r="G252">
        <v>1009.9872279178348</v>
      </c>
      <c r="H252" s="6">
        <f t="shared" si="63"/>
        <v>183.61277208216501</v>
      </c>
      <c r="I252">
        <f t="shared" si="56"/>
        <v>12030.6</v>
      </c>
      <c r="J252">
        <f t="shared" si="57"/>
        <v>10182.876481535684</v>
      </c>
      <c r="K252">
        <f t="shared" si="58"/>
        <v>1847.7235184643164</v>
      </c>
      <c r="L252" s="12">
        <f t="shared" si="59"/>
        <v>31</v>
      </c>
      <c r="M252">
        <f t="shared" si="60"/>
        <v>38.50322580645161</v>
      </c>
      <c r="N252">
        <f t="shared" si="61"/>
        <v>32.580233158639835</v>
      </c>
      <c r="O252">
        <f t="shared" si="62"/>
        <v>5.9229926478117747</v>
      </c>
      <c r="P252">
        <f>INDEX(defra!A:D,MATCH(C252,defra!A:A,0),4)</f>
        <v>1193.5999999999999</v>
      </c>
      <c r="Q252">
        <f>INDEX(daera!$A:$AA,MATCH(A252,lookup!$N$1:$N$13,FALSE),MATCH(B252,daera!$1:$1,0))</f>
        <v>183.61277208216501</v>
      </c>
      <c r="R252" s="12">
        <f t="shared" si="64"/>
        <v>0</v>
      </c>
      <c r="S252" s="12">
        <f t="shared" si="52"/>
        <v>0</v>
      </c>
      <c r="T252" s="12">
        <f t="shared" si="53"/>
        <v>0</v>
      </c>
      <c r="U252" s="12">
        <f t="shared" si="54"/>
        <v>0</v>
      </c>
      <c r="V252" s="12">
        <f t="shared" si="55"/>
        <v>0</v>
      </c>
      <c r="W252" s="12">
        <f t="shared" si="65"/>
        <v>0</v>
      </c>
      <c r="X252">
        <v>0</v>
      </c>
      <c r="Y252" t="s">
        <v>586</v>
      </c>
    </row>
    <row r="253" spans="1:25">
      <c r="A253" s="13" t="str">
        <f t="shared" si="66"/>
        <v>M02</v>
      </c>
      <c r="B253" s="24">
        <f t="shared" si="67"/>
        <v>2015</v>
      </c>
      <c r="C253" s="24" t="s">
        <v>331</v>
      </c>
      <c r="D253" s="27">
        <f>SUMIFS(data_dd!D:D,data_dd!B:B,data_monthly!C253)</f>
        <v>1101.0999999999997</v>
      </c>
      <c r="E253" s="27">
        <f>SUMIFS(data_dd!F:F,data_dd!B:B,data_monthly!C253)</f>
        <v>928.8458174160121</v>
      </c>
      <c r="F253" s="12">
        <v>1101.0999999999999</v>
      </c>
      <c r="G253">
        <v>928.97725652463794</v>
      </c>
      <c r="H253" s="6">
        <f t="shared" si="63"/>
        <v>172.122743475362</v>
      </c>
      <c r="I253">
        <f t="shared" si="56"/>
        <v>13131.7</v>
      </c>
      <c r="J253">
        <f t="shared" si="57"/>
        <v>11111.853738060323</v>
      </c>
      <c r="K253">
        <f t="shared" si="58"/>
        <v>2019.8462619396785</v>
      </c>
      <c r="L253" s="12">
        <f t="shared" si="59"/>
        <v>28</v>
      </c>
      <c r="M253">
        <f t="shared" si="60"/>
        <v>39.324999999999996</v>
      </c>
      <c r="N253">
        <f t="shared" si="61"/>
        <v>33.17775916159421</v>
      </c>
      <c r="O253">
        <f t="shared" si="62"/>
        <v>6.1472408384057857</v>
      </c>
      <c r="P253">
        <f>INDEX(defra!A:D,MATCH(C253,defra!A:A,0),4)</f>
        <v>1101.0999999999999</v>
      </c>
      <c r="Q253">
        <f>INDEX(daera!$A:$AA,MATCH(A253,lookup!$N$1:$N$13,FALSE),MATCH(B253,daera!$1:$1,0))</f>
        <v>172.122743475362</v>
      </c>
      <c r="R253" s="12">
        <f t="shared" si="64"/>
        <v>0</v>
      </c>
      <c r="S253" s="12">
        <f t="shared" si="52"/>
        <v>0</v>
      </c>
      <c r="T253" s="12">
        <f t="shared" si="53"/>
        <v>0</v>
      </c>
      <c r="U253" s="12">
        <f t="shared" si="54"/>
        <v>0</v>
      </c>
      <c r="V253" s="12">
        <f t="shared" si="55"/>
        <v>0</v>
      </c>
      <c r="W253" s="12">
        <f t="shared" si="65"/>
        <v>0</v>
      </c>
      <c r="X253">
        <v>0</v>
      </c>
      <c r="Y253" t="s">
        <v>586</v>
      </c>
    </row>
    <row r="254" spans="1:25">
      <c r="A254" s="13" t="str">
        <f t="shared" si="66"/>
        <v>M03</v>
      </c>
      <c r="B254" s="24">
        <f t="shared" si="67"/>
        <v>2015</v>
      </c>
      <c r="C254" s="24" t="s">
        <v>332</v>
      </c>
      <c r="D254" s="27">
        <f>SUMIFS(data_dd!D:D,data_dd!B:B,data_monthly!C254)</f>
        <v>1262.3</v>
      </c>
      <c r="E254" s="27">
        <f>SUMIFS(data_dd!F:F,data_dd!B:B,data_monthly!C254)</f>
        <v>1061.2187980258686</v>
      </c>
      <c r="F254" s="12">
        <v>1262.3</v>
      </c>
      <c r="G254">
        <v>1061.217091221577</v>
      </c>
      <c r="H254" s="6">
        <f t="shared" si="63"/>
        <v>201.08290877842299</v>
      </c>
      <c r="I254">
        <f t="shared" si="56"/>
        <v>14394</v>
      </c>
      <c r="J254">
        <f t="shared" si="57"/>
        <v>12173.0708292819</v>
      </c>
      <c r="K254">
        <f t="shared" si="58"/>
        <v>2220.9291707181014</v>
      </c>
      <c r="L254" s="12">
        <f t="shared" si="59"/>
        <v>31</v>
      </c>
      <c r="M254">
        <f t="shared" si="60"/>
        <v>40.719354838709677</v>
      </c>
      <c r="N254">
        <f t="shared" si="61"/>
        <v>34.23280939424442</v>
      </c>
      <c r="O254">
        <f t="shared" si="62"/>
        <v>6.4865454444652579</v>
      </c>
      <c r="P254">
        <f>INDEX(defra!A:D,MATCH(C254,defra!A:A,0),4)</f>
        <v>1262.3</v>
      </c>
      <c r="Q254">
        <f>INDEX(daera!$A:$AA,MATCH(A254,lookup!$N$1:$N$13,FALSE),MATCH(B254,daera!$1:$1,0))</f>
        <v>201.08290877842299</v>
      </c>
      <c r="R254" s="12">
        <f t="shared" si="64"/>
        <v>0</v>
      </c>
      <c r="S254" s="12">
        <f t="shared" si="52"/>
        <v>0</v>
      </c>
      <c r="T254" s="12">
        <f t="shared" si="53"/>
        <v>0</v>
      </c>
      <c r="U254" s="12">
        <f t="shared" si="54"/>
        <v>0</v>
      </c>
      <c r="V254" s="12">
        <f t="shared" si="55"/>
        <v>0</v>
      </c>
      <c r="W254" s="12">
        <f t="shared" si="65"/>
        <v>0</v>
      </c>
      <c r="X254">
        <v>0</v>
      </c>
      <c r="Y254" t="s">
        <v>586</v>
      </c>
    </row>
    <row r="255" spans="1:25">
      <c r="A255" s="13" t="str">
        <f t="shared" si="66"/>
        <v>M04</v>
      </c>
      <c r="B255" s="24">
        <f t="shared" si="67"/>
        <v>2015</v>
      </c>
      <c r="C255" s="24" t="s">
        <v>333</v>
      </c>
      <c r="D255" s="27">
        <f>SUMIFS(data_dd!D:D,data_dd!B:B,data_monthly!C255)</f>
        <v>1292.8500000000004</v>
      </c>
      <c r="E255" s="27">
        <f>SUMIFS(data_dd!F:F,data_dd!B:B,data_monthly!C255)</f>
        <v>1084.9345392280591</v>
      </c>
      <c r="F255" s="12">
        <v>1292.8499999999999</v>
      </c>
      <c r="G255">
        <v>1084.9344542579308</v>
      </c>
      <c r="H255" s="6">
        <f t="shared" si="63"/>
        <v>207.91554574206901</v>
      </c>
      <c r="I255">
        <f t="shared" si="56"/>
        <v>1292.8499999999999</v>
      </c>
      <c r="J255">
        <f t="shared" si="57"/>
        <v>1084.9344542579308</v>
      </c>
      <c r="K255">
        <f t="shared" si="58"/>
        <v>207.91554574206901</v>
      </c>
      <c r="L255" s="12">
        <f t="shared" si="59"/>
        <v>30</v>
      </c>
      <c r="M255">
        <f t="shared" si="60"/>
        <v>43.094999999999999</v>
      </c>
      <c r="N255">
        <f t="shared" si="61"/>
        <v>36.164481808597692</v>
      </c>
      <c r="O255">
        <f t="shared" si="62"/>
        <v>6.9305181914023004</v>
      </c>
      <c r="P255">
        <f>INDEX(defra!A:D,MATCH(C255,defra!A:A,0),4)</f>
        <v>1292.8547499419412</v>
      </c>
      <c r="Q255">
        <f>INDEX(daera!$A:$AA,MATCH(A255,lookup!$N$1:$N$13,FALSE),MATCH(B255,daera!$1:$1,0))</f>
        <v>207.91554574206901</v>
      </c>
      <c r="R255" s="12">
        <f t="shared" si="64"/>
        <v>0</v>
      </c>
      <c r="S255" s="12">
        <f t="shared" si="52"/>
        <v>0</v>
      </c>
      <c r="T255" s="12">
        <f t="shared" si="53"/>
        <v>0</v>
      </c>
      <c r="U255" s="12">
        <f t="shared" si="54"/>
        <v>0</v>
      </c>
      <c r="V255" s="12">
        <f t="shared" si="55"/>
        <v>0</v>
      </c>
      <c r="W255" s="12">
        <f t="shared" si="65"/>
        <v>0</v>
      </c>
      <c r="X255">
        <v>0</v>
      </c>
      <c r="Y255" t="s">
        <v>586</v>
      </c>
    </row>
    <row r="256" spans="1:25">
      <c r="A256" s="13" t="str">
        <f t="shared" si="66"/>
        <v>M05</v>
      </c>
      <c r="B256" s="24">
        <f t="shared" si="67"/>
        <v>2015</v>
      </c>
      <c r="C256" s="24" t="s">
        <v>334</v>
      </c>
      <c r="D256" s="27">
        <f>SUMIFS(data_dd!D:D,data_dd!B:B,data_monthly!C256)</f>
        <v>1379.52</v>
      </c>
      <c r="E256" s="27">
        <f>SUMIFS(data_dd!F:F,data_dd!B:B,data_monthly!C256)</f>
        <v>1153.4946078216101</v>
      </c>
      <c r="F256" s="12">
        <v>1379.52</v>
      </c>
      <c r="G256">
        <v>1153.4946078216099</v>
      </c>
      <c r="H256" s="6">
        <f t="shared" si="63"/>
        <v>226.02539217839001</v>
      </c>
      <c r="I256">
        <f t="shared" si="56"/>
        <v>2672.37</v>
      </c>
      <c r="J256">
        <f t="shared" si="57"/>
        <v>2238.4290620795409</v>
      </c>
      <c r="K256">
        <f t="shared" si="58"/>
        <v>433.94093792045902</v>
      </c>
      <c r="L256" s="12">
        <f t="shared" si="59"/>
        <v>31</v>
      </c>
      <c r="M256">
        <f t="shared" si="60"/>
        <v>44.500645161290322</v>
      </c>
      <c r="N256">
        <f t="shared" si="61"/>
        <v>37.209503478116446</v>
      </c>
      <c r="O256">
        <f t="shared" si="62"/>
        <v>7.2911416831738709</v>
      </c>
      <c r="P256">
        <f>INDEX(defra!A:D,MATCH(C256,defra!A:A,0),4)</f>
        <v>1379.5165893071992</v>
      </c>
      <c r="Q256">
        <f>INDEX(daera!$A:$AA,MATCH(A256,lookup!$N$1:$N$13,FALSE),MATCH(B256,daera!$1:$1,0))</f>
        <v>226.02539217839001</v>
      </c>
      <c r="R256" s="12">
        <f t="shared" si="64"/>
        <v>0</v>
      </c>
      <c r="S256" s="12">
        <f t="shared" si="52"/>
        <v>0</v>
      </c>
      <c r="T256" s="12">
        <f t="shared" si="53"/>
        <v>0</v>
      </c>
      <c r="U256" s="12">
        <f t="shared" si="54"/>
        <v>0</v>
      </c>
      <c r="V256" s="12">
        <f t="shared" si="55"/>
        <v>0</v>
      </c>
      <c r="W256" s="12">
        <f t="shared" si="65"/>
        <v>0</v>
      </c>
      <c r="X256">
        <v>0</v>
      </c>
      <c r="Y256" t="s">
        <v>586</v>
      </c>
    </row>
    <row r="257" spans="1:25">
      <c r="A257" s="13" t="str">
        <f t="shared" si="66"/>
        <v>M06</v>
      </c>
      <c r="B257" s="24">
        <f t="shared" si="67"/>
        <v>2015</v>
      </c>
      <c r="C257" s="24" t="s">
        <v>335</v>
      </c>
      <c r="D257" s="27">
        <f>SUMIFS(data_dd!D:D,data_dd!B:B,data_monthly!C257)</f>
        <v>1302.2300000000002</v>
      </c>
      <c r="E257" s="27">
        <f>SUMIFS(data_dd!F:F,data_dd!B:B,data_monthly!C257)</f>
        <v>1086.3780983820191</v>
      </c>
      <c r="F257" s="12">
        <v>1302.23</v>
      </c>
      <c r="G257">
        <v>1086.3780983820191</v>
      </c>
      <c r="H257" s="6">
        <f t="shared" si="63"/>
        <v>215.85190161798101</v>
      </c>
      <c r="I257">
        <f t="shared" si="56"/>
        <v>3974.6</v>
      </c>
      <c r="J257">
        <f t="shared" si="57"/>
        <v>3324.8071604615598</v>
      </c>
      <c r="K257">
        <f t="shared" si="58"/>
        <v>649.79283953844003</v>
      </c>
      <c r="L257" s="12">
        <f t="shared" si="59"/>
        <v>30</v>
      </c>
      <c r="M257">
        <f t="shared" si="60"/>
        <v>43.407666666666664</v>
      </c>
      <c r="N257">
        <f t="shared" si="61"/>
        <v>36.212603279400632</v>
      </c>
      <c r="O257">
        <f t="shared" si="62"/>
        <v>7.1950633872660337</v>
      </c>
      <c r="P257">
        <f>INDEX(defra!A:D,MATCH(C257,defra!A:A,0),4)</f>
        <v>1302.2252712743852</v>
      </c>
      <c r="Q257">
        <f>INDEX(daera!$A:$AA,MATCH(A257,lookup!$N$1:$N$13,FALSE),MATCH(B257,daera!$1:$1,0))</f>
        <v>215.85190161798101</v>
      </c>
      <c r="R257" s="12">
        <f t="shared" si="64"/>
        <v>0</v>
      </c>
      <c r="S257" s="12">
        <f t="shared" si="52"/>
        <v>0</v>
      </c>
      <c r="T257" s="12">
        <f t="shared" si="53"/>
        <v>0</v>
      </c>
      <c r="U257" s="12">
        <f t="shared" si="54"/>
        <v>0</v>
      </c>
      <c r="V257" s="12">
        <f t="shared" si="55"/>
        <v>0</v>
      </c>
      <c r="W257" s="12">
        <f t="shared" si="65"/>
        <v>0</v>
      </c>
      <c r="X257">
        <v>0</v>
      </c>
      <c r="Y257" t="s">
        <v>586</v>
      </c>
    </row>
    <row r="258" spans="1:25">
      <c r="A258" s="13" t="str">
        <f t="shared" si="66"/>
        <v>M07</v>
      </c>
      <c r="B258" s="24">
        <f t="shared" si="67"/>
        <v>2015</v>
      </c>
      <c r="C258" s="24" t="s">
        <v>336</v>
      </c>
      <c r="D258" s="27">
        <f>SUMIFS(data_dd!D:D,data_dd!B:B,data_monthly!C258)</f>
        <v>1267.4400000000005</v>
      </c>
      <c r="E258" s="27">
        <f>SUMIFS(data_dd!F:F,data_dd!B:B,data_monthly!C258)</f>
        <v>1063.2949349388712</v>
      </c>
      <c r="F258" s="12">
        <v>1267.44</v>
      </c>
      <c r="G258">
        <v>1063.2949349388709</v>
      </c>
      <c r="H258" s="6">
        <f t="shared" si="63"/>
        <v>204.145065061129</v>
      </c>
      <c r="I258">
        <f t="shared" si="56"/>
        <v>5242.04</v>
      </c>
      <c r="J258">
        <f t="shared" si="57"/>
        <v>4388.1020954004307</v>
      </c>
      <c r="K258">
        <f t="shared" si="58"/>
        <v>853.93790459956904</v>
      </c>
      <c r="L258" s="12">
        <f t="shared" si="59"/>
        <v>31</v>
      </c>
      <c r="M258">
        <f t="shared" si="60"/>
        <v>40.885161290322586</v>
      </c>
      <c r="N258">
        <f t="shared" si="61"/>
        <v>34.299836610931322</v>
      </c>
      <c r="O258">
        <f t="shared" si="62"/>
        <v>6.5853246793912579</v>
      </c>
      <c r="P258">
        <f>INDEX(defra!A:D,MATCH(C258,defra!A:A,0),4)</f>
        <v>1267.435352998574</v>
      </c>
      <c r="Q258">
        <f>INDEX(daera!$A:$AA,MATCH(A258,lookup!$N$1:$N$13,FALSE),MATCH(B258,daera!$1:$1,0))</f>
        <v>204.145065061129</v>
      </c>
      <c r="R258" s="12">
        <f t="shared" si="64"/>
        <v>0</v>
      </c>
      <c r="S258" s="12">
        <f t="shared" si="52"/>
        <v>0</v>
      </c>
      <c r="T258" s="12">
        <f t="shared" si="53"/>
        <v>0</v>
      </c>
      <c r="U258" s="12">
        <f t="shared" si="54"/>
        <v>0</v>
      </c>
      <c r="V258" s="12">
        <f t="shared" si="55"/>
        <v>0</v>
      </c>
      <c r="W258" s="12">
        <f t="shared" si="65"/>
        <v>0</v>
      </c>
      <c r="X258">
        <v>0</v>
      </c>
      <c r="Y258" t="s">
        <v>586</v>
      </c>
    </row>
    <row r="259" spans="1:25">
      <c r="A259" s="13" t="str">
        <f t="shared" si="66"/>
        <v>M08</v>
      </c>
      <c r="B259" s="24">
        <f t="shared" si="67"/>
        <v>2015</v>
      </c>
      <c r="C259" s="24" t="s">
        <v>337</v>
      </c>
      <c r="D259" s="27">
        <f>SUMIFS(data_dd!D:D,data_dd!B:B,data_monthly!C259)</f>
        <v>1210.9999999999998</v>
      </c>
      <c r="E259" s="27">
        <f>SUMIFS(data_dd!F:F,data_dd!B:B,data_monthly!C259)</f>
        <v>1030.1921090858011</v>
      </c>
      <c r="F259" s="12">
        <v>1211</v>
      </c>
      <c r="G259">
        <v>1030.1921090858009</v>
      </c>
      <c r="H259" s="6">
        <f t="shared" si="63"/>
        <v>180.80789091419899</v>
      </c>
      <c r="I259">
        <f t="shared" si="56"/>
        <v>6453.04</v>
      </c>
      <c r="J259">
        <f t="shared" si="57"/>
        <v>5418.294204486232</v>
      </c>
      <c r="K259">
        <f t="shared" si="58"/>
        <v>1034.7457955137679</v>
      </c>
      <c r="L259" s="12">
        <f t="shared" si="59"/>
        <v>31</v>
      </c>
      <c r="M259">
        <f t="shared" si="60"/>
        <v>39.064516129032256</v>
      </c>
      <c r="N259">
        <f t="shared" si="61"/>
        <v>33.232003518896803</v>
      </c>
      <c r="O259">
        <f t="shared" si="62"/>
        <v>5.832512610135451</v>
      </c>
      <c r="P259">
        <f>INDEX(defra!A:D,MATCH(C259,defra!A:A,0),4)</f>
        <v>1211.0019757889897</v>
      </c>
      <c r="Q259">
        <f>INDEX(daera!$A:$AA,MATCH(A259,lookup!$N$1:$N$13,FALSE),MATCH(B259,daera!$1:$1,0))</f>
        <v>180.80789091419899</v>
      </c>
      <c r="R259" s="12">
        <f t="shared" si="64"/>
        <v>0</v>
      </c>
      <c r="S259" s="12">
        <f t="shared" ref="S259:S305" si="68">IF(G259+G260=G259,IF(G259+G260&gt;0,1,0),0)</f>
        <v>0</v>
      </c>
      <c r="T259" s="12">
        <f t="shared" ref="T259:T305" si="69">IF(H259+H260=H259,IF(H259+H260&gt;0,1,0),0)</f>
        <v>0</v>
      </c>
      <c r="U259" s="12">
        <f t="shared" ref="U259:U293" si="70">IF(AND(F259=0,D259&gt;0),1,0)</f>
        <v>0</v>
      </c>
      <c r="V259" s="12">
        <f t="shared" ref="V259:V306" si="71">IF(AND(G259=0,E259&gt;0),1,0)</f>
        <v>0</v>
      </c>
      <c r="W259" s="12">
        <f t="shared" si="65"/>
        <v>0</v>
      </c>
      <c r="X259">
        <v>0</v>
      </c>
      <c r="Y259" t="s">
        <v>586</v>
      </c>
    </row>
    <row r="260" spans="1:25">
      <c r="A260" s="13" t="str">
        <f t="shared" si="66"/>
        <v>M09</v>
      </c>
      <c r="B260" s="24">
        <f t="shared" si="67"/>
        <v>2015</v>
      </c>
      <c r="C260" s="24" t="s">
        <v>338</v>
      </c>
      <c r="D260" s="27">
        <f>SUMIFS(data_dd!D:D,data_dd!B:B,data_monthly!C260)</f>
        <v>1165.8599999999999</v>
      </c>
      <c r="E260" s="27">
        <f>SUMIFS(data_dd!F:F,data_dd!B:B,data_monthly!C260)</f>
        <v>1002.8766824317813</v>
      </c>
      <c r="F260" s="12">
        <v>1165.8599999999999</v>
      </c>
      <c r="G260">
        <v>1002.8766824317809</v>
      </c>
      <c r="H260" s="6">
        <f t="shared" si="63"/>
        <v>162.98331756821901</v>
      </c>
      <c r="I260">
        <f t="shared" ref="I260:I299" si="72">IF(A260="M04",F260,F260+I259)</f>
        <v>7618.9</v>
      </c>
      <c r="J260">
        <f t="shared" ref="J260:J299" si="73">IF($A260="M04",G260,G260+J259)</f>
        <v>6421.1708869180129</v>
      </c>
      <c r="K260">
        <f t="shared" ref="K260:K299" si="74">IF($A260="M04",H260,H260+K259)</f>
        <v>1197.729113081987</v>
      </c>
      <c r="L260" s="12">
        <f t="shared" ref="L260:L323" si="75">DAY(EOMONTH(DATE(B260,RIGHT(A260,2),1),0))</f>
        <v>30</v>
      </c>
      <c r="M260">
        <f t="shared" ref="M260:M323" si="76">F260/$L260</f>
        <v>38.861999999999995</v>
      </c>
      <c r="N260">
        <f t="shared" ref="N260:N323" si="77">G260/$L260</f>
        <v>33.42922274772603</v>
      </c>
      <c r="O260">
        <f t="shared" ref="O260:O318" si="78">H260/$L260</f>
        <v>5.4327772522739668</v>
      </c>
      <c r="P260">
        <f>INDEX(defra!A:D,MATCH(C260,defra!A:A,0),4)</f>
        <v>1165.8607931183678</v>
      </c>
      <c r="Q260">
        <f>INDEX(daera!$A:$AA,MATCH(A260,lookup!$N$1:$N$13,FALSE),MATCH(B260,daera!$1:$1,0))</f>
        <v>162.98331756821901</v>
      </c>
      <c r="R260" s="12">
        <f t="shared" si="64"/>
        <v>0</v>
      </c>
      <c r="S260" s="12">
        <f t="shared" si="68"/>
        <v>0</v>
      </c>
      <c r="T260" s="12">
        <f t="shared" si="69"/>
        <v>0</v>
      </c>
      <c r="U260" s="12">
        <f t="shared" si="70"/>
        <v>0</v>
      </c>
      <c r="V260" s="12">
        <f t="shared" si="71"/>
        <v>0</v>
      </c>
      <c r="W260" s="12">
        <f t="shared" si="65"/>
        <v>0</v>
      </c>
      <c r="X260">
        <v>0</v>
      </c>
      <c r="Y260" t="s">
        <v>586</v>
      </c>
    </row>
    <row r="261" spans="1:25">
      <c r="A261" s="13" t="str">
        <f t="shared" si="66"/>
        <v>M10</v>
      </c>
      <c r="B261" s="24">
        <f t="shared" si="67"/>
        <v>2015</v>
      </c>
      <c r="C261" s="24" t="s">
        <v>339</v>
      </c>
      <c r="D261" s="27">
        <f>SUMIFS(data_dd!D:D,data_dd!B:B,data_monthly!C261)</f>
        <v>1203.6000000000004</v>
      </c>
      <c r="E261" s="27">
        <f>SUMIFS(data_dd!F:F,data_dd!B:B,data_monthly!C261)</f>
        <v>1036.6442833732788</v>
      </c>
      <c r="F261" s="12">
        <v>1203.5999999999999</v>
      </c>
      <c r="G261">
        <v>1036.644283373279</v>
      </c>
      <c r="H261" s="6">
        <f t="shared" si="63"/>
        <v>166.955716626721</v>
      </c>
      <c r="I261">
        <f t="shared" si="72"/>
        <v>8822.5</v>
      </c>
      <c r="J261">
        <f t="shared" si="73"/>
        <v>7457.8151702912919</v>
      </c>
      <c r="K261">
        <f t="shared" si="74"/>
        <v>1364.6848297087079</v>
      </c>
      <c r="L261" s="12">
        <f t="shared" si="75"/>
        <v>31</v>
      </c>
      <c r="M261">
        <f t="shared" si="76"/>
        <v>38.825806451612898</v>
      </c>
      <c r="N261">
        <f t="shared" si="77"/>
        <v>33.440138173331583</v>
      </c>
      <c r="O261">
        <f t="shared" si="78"/>
        <v>5.3856682782813223</v>
      </c>
      <c r="P261">
        <f>INDEX(defra!A:D,MATCH(C261,defra!A:A,0),4)</f>
        <v>1203.6028761054381</v>
      </c>
      <c r="Q261">
        <f>INDEX(daera!$A:$AA,MATCH(A261,lookup!$N$1:$N$13,FALSE),MATCH(B261,daera!$1:$1,0))</f>
        <v>166.955716626721</v>
      </c>
      <c r="R261" s="12">
        <f t="shared" si="64"/>
        <v>0</v>
      </c>
      <c r="S261" s="12">
        <f t="shared" si="68"/>
        <v>0</v>
      </c>
      <c r="T261" s="12">
        <f t="shared" si="69"/>
        <v>0</v>
      </c>
      <c r="U261" s="12">
        <f t="shared" si="70"/>
        <v>0</v>
      </c>
      <c r="V261" s="12">
        <f t="shared" si="71"/>
        <v>0</v>
      </c>
      <c r="W261" s="12">
        <f t="shared" si="65"/>
        <v>0</v>
      </c>
      <c r="X261">
        <v>0</v>
      </c>
      <c r="Y261" t="s">
        <v>586</v>
      </c>
    </row>
    <row r="262" spans="1:25">
      <c r="A262" s="13" t="str">
        <f t="shared" si="66"/>
        <v>M11</v>
      </c>
      <c r="B262" s="24">
        <f t="shared" si="67"/>
        <v>2015</v>
      </c>
      <c r="C262" s="24" t="s">
        <v>340</v>
      </c>
      <c r="D262" s="27">
        <f>SUMIFS(data_dd!D:D,data_dd!B:B,data_monthly!C262)</f>
        <v>1163.9199999999998</v>
      </c>
      <c r="E262" s="27">
        <f>SUMIFS(data_dd!F:F,data_dd!B:B,data_monthly!C262)</f>
        <v>999.43251249141497</v>
      </c>
      <c r="F262" s="12">
        <v>1163.92</v>
      </c>
      <c r="G262">
        <v>999.43251249141508</v>
      </c>
      <c r="H262" s="6">
        <f t="shared" si="63"/>
        <v>164.48748750858499</v>
      </c>
      <c r="I262">
        <f t="shared" si="72"/>
        <v>9986.42</v>
      </c>
      <c r="J262">
        <f t="shared" si="73"/>
        <v>8457.2476827827068</v>
      </c>
      <c r="K262">
        <f t="shared" si="74"/>
        <v>1529.1723172172929</v>
      </c>
      <c r="L262" s="12">
        <f t="shared" si="75"/>
        <v>30</v>
      </c>
      <c r="M262">
        <f t="shared" si="76"/>
        <v>38.797333333333334</v>
      </c>
      <c r="N262">
        <f t="shared" si="77"/>
        <v>33.314417083047168</v>
      </c>
      <c r="O262">
        <f t="shared" si="78"/>
        <v>5.4829162502861664</v>
      </c>
      <c r="P262">
        <f>INDEX(defra!A:D,MATCH(C262,defra!A:A,0),4)</f>
        <v>1163.9170521286392</v>
      </c>
      <c r="Q262">
        <f>INDEX(daera!$A:$AA,MATCH(A262,lookup!$N$1:$N$13,FALSE),MATCH(B262,daera!$1:$1,0))</f>
        <v>164.48748750858499</v>
      </c>
      <c r="R262" s="12">
        <f t="shared" si="64"/>
        <v>0</v>
      </c>
      <c r="S262" s="12">
        <f t="shared" si="68"/>
        <v>0</v>
      </c>
      <c r="T262" s="12">
        <f t="shared" si="69"/>
        <v>0</v>
      </c>
      <c r="U262" s="12">
        <f t="shared" si="70"/>
        <v>0</v>
      </c>
      <c r="V262" s="12">
        <f t="shared" si="71"/>
        <v>0</v>
      </c>
      <c r="W262" s="12">
        <f t="shared" si="65"/>
        <v>0</v>
      </c>
      <c r="X262">
        <v>0</v>
      </c>
      <c r="Y262" t="s">
        <v>586</v>
      </c>
    </row>
    <row r="263" spans="1:25">
      <c r="A263" s="13" t="str">
        <f t="shared" si="66"/>
        <v>M12</v>
      </c>
      <c r="B263" s="24">
        <f t="shared" si="67"/>
        <v>2015</v>
      </c>
      <c r="C263" s="24" t="s">
        <v>341</v>
      </c>
      <c r="D263" s="27">
        <f>SUMIFS(data_dd!D:D,data_dd!B:B,data_monthly!C263)</f>
        <v>1209.8200000000002</v>
      </c>
      <c r="E263" s="27">
        <f>SUMIFS(data_dd!F:F,data_dd!B:B,data_monthly!C263)</f>
        <v>1029.4251015532429</v>
      </c>
      <c r="F263" s="12">
        <v>1209.82</v>
      </c>
      <c r="G263">
        <v>1029.4251015532429</v>
      </c>
      <c r="H263" s="6">
        <f t="shared" si="63"/>
        <v>180.394898446757</v>
      </c>
      <c r="I263">
        <f t="shared" si="72"/>
        <v>11196.24</v>
      </c>
      <c r="J263">
        <f t="shared" si="73"/>
        <v>9486.6727843359495</v>
      </c>
      <c r="K263">
        <f t="shared" si="74"/>
        <v>1709.5672156640499</v>
      </c>
      <c r="L263" s="12">
        <f t="shared" si="75"/>
        <v>31</v>
      </c>
      <c r="M263">
        <f t="shared" si="76"/>
        <v>39.026451612903223</v>
      </c>
      <c r="N263">
        <f t="shared" si="77"/>
        <v>33.207261340427195</v>
      </c>
      <c r="O263">
        <f t="shared" si="78"/>
        <v>5.8191902724760318</v>
      </c>
      <c r="P263">
        <f>INDEX(defra!A:D,MATCH(C263,defra!A:A,0),4)</f>
        <v>1209.8188172017221</v>
      </c>
      <c r="Q263">
        <f>INDEX(daera!$A:$AA,MATCH(A263,lookup!$N$1:$N$13,FALSE),MATCH(B263,daera!$1:$1,0))</f>
        <v>180.394898446757</v>
      </c>
      <c r="R263" s="12">
        <f t="shared" si="64"/>
        <v>0</v>
      </c>
      <c r="S263" s="12">
        <f t="shared" si="68"/>
        <v>0</v>
      </c>
      <c r="T263" s="12">
        <f t="shared" si="69"/>
        <v>0</v>
      </c>
      <c r="U263" s="12">
        <f t="shared" si="70"/>
        <v>0</v>
      </c>
      <c r="V263" s="12">
        <f t="shared" si="71"/>
        <v>0</v>
      </c>
      <c r="W263" s="12">
        <f t="shared" si="65"/>
        <v>0</v>
      </c>
      <c r="X263">
        <v>0</v>
      </c>
      <c r="Y263" t="s">
        <v>586</v>
      </c>
    </row>
    <row r="264" spans="1:25">
      <c r="A264" s="13" t="str">
        <f t="shared" si="66"/>
        <v>M01</v>
      </c>
      <c r="B264" s="24">
        <f t="shared" si="67"/>
        <v>2016</v>
      </c>
      <c r="C264" s="24" t="s">
        <v>342</v>
      </c>
      <c r="D264" s="27">
        <f>SUMIFS(data_dd!D:D,data_dd!B:B,data_monthly!C264)</f>
        <v>1225.18</v>
      </c>
      <c r="E264" s="27">
        <f>SUMIFS(data_dd!F:F,data_dd!B:B,data_monthly!C264)</f>
        <v>1037.093173773764</v>
      </c>
      <c r="F264" s="12">
        <v>1225.23</v>
      </c>
      <c r="G264">
        <v>1037.1431737737639</v>
      </c>
      <c r="H264" s="6">
        <f t="shared" ref="H264:H291" si="79">Q264</f>
        <v>188.08682622623601</v>
      </c>
      <c r="I264">
        <f t="shared" si="72"/>
        <v>12421.47</v>
      </c>
      <c r="J264">
        <f t="shared" si="73"/>
        <v>10523.815958109713</v>
      </c>
      <c r="K264">
        <f t="shared" si="74"/>
        <v>1897.654041890286</v>
      </c>
      <c r="L264" s="12">
        <f t="shared" si="75"/>
        <v>31</v>
      </c>
      <c r="M264">
        <f t="shared" si="76"/>
        <v>39.523548387096774</v>
      </c>
      <c r="N264">
        <f t="shared" si="77"/>
        <v>33.456231412056901</v>
      </c>
      <c r="O264">
        <f t="shared" si="78"/>
        <v>6.067316975039871</v>
      </c>
      <c r="P264">
        <f>INDEX(defra!A:D,MATCH(C264,defra!A:A,0),4)</f>
        <v>1225.2325990966262</v>
      </c>
      <c r="Q264">
        <f>INDEX(daera!$A:$AA,MATCH(A264,lookup!$N$1:$N$13,FALSE),MATCH(B264,daera!$1:$1,0))</f>
        <v>188.08682622623601</v>
      </c>
      <c r="R264" s="12">
        <f t="shared" ref="R264:R299" si="80">IF(F264-P264&gt;1,1,0)+IF(F264-P264&lt;-1,1,0)</f>
        <v>0</v>
      </c>
      <c r="S264" s="12">
        <f t="shared" si="68"/>
        <v>0</v>
      </c>
      <c r="T264" s="12">
        <f t="shared" si="69"/>
        <v>0</v>
      </c>
      <c r="U264" s="12">
        <f t="shared" si="70"/>
        <v>0</v>
      </c>
      <c r="V264" s="12">
        <f t="shared" si="71"/>
        <v>0</v>
      </c>
      <c r="W264" s="12">
        <f t="shared" si="65"/>
        <v>0</v>
      </c>
      <c r="X264">
        <v>0</v>
      </c>
      <c r="Y264" t="s">
        <v>586</v>
      </c>
    </row>
    <row r="265" spans="1:25">
      <c r="A265" s="13" t="str">
        <f t="shared" si="66"/>
        <v>M02</v>
      </c>
      <c r="B265" s="24">
        <f t="shared" si="67"/>
        <v>2016</v>
      </c>
      <c r="C265" s="24" t="s">
        <v>343</v>
      </c>
      <c r="D265" s="27">
        <f>SUMIFS(data_dd!D:D,data_dd!B:B,data_monthly!C265)</f>
        <v>1147.6537248164584</v>
      </c>
      <c r="E265" s="27">
        <f>SUMIFS(data_dd!F:F,data_dd!B:B,data_monthly!C265)</f>
        <v>966.09761138159968</v>
      </c>
      <c r="F265" s="12">
        <v>1147.73</v>
      </c>
      <c r="G265">
        <v>966.09755581654406</v>
      </c>
      <c r="H265" s="6">
        <f t="shared" si="79"/>
        <v>181.63244418345599</v>
      </c>
      <c r="I265">
        <f t="shared" si="72"/>
        <v>13569.199999999999</v>
      </c>
      <c r="J265">
        <f t="shared" si="73"/>
        <v>11489.913513926258</v>
      </c>
      <c r="K265">
        <f t="shared" si="74"/>
        <v>2079.2864860737418</v>
      </c>
      <c r="L265" s="12">
        <f t="shared" si="75"/>
        <v>29</v>
      </c>
      <c r="M265">
        <f t="shared" si="76"/>
        <v>39.57689655172414</v>
      </c>
      <c r="N265">
        <f t="shared" si="77"/>
        <v>33.313708821260143</v>
      </c>
      <c r="O265">
        <f t="shared" si="78"/>
        <v>6.2631877304639998</v>
      </c>
      <c r="P265">
        <f>INDEX(defra!A:D,MATCH(C265,defra!A:A,0),4)</f>
        <v>1147.7316104839881</v>
      </c>
      <c r="Q265">
        <f>INDEX(daera!$A:$AA,MATCH(A265,lookup!$N$1:$N$13,FALSE),MATCH(B265,daera!$1:$1,0))</f>
        <v>181.63244418345599</v>
      </c>
      <c r="R265" s="12">
        <f t="shared" si="80"/>
        <v>0</v>
      </c>
      <c r="S265" s="12">
        <f t="shared" si="68"/>
        <v>0</v>
      </c>
      <c r="T265" s="12">
        <f t="shared" si="69"/>
        <v>0</v>
      </c>
      <c r="U265" s="12">
        <f t="shared" si="70"/>
        <v>0</v>
      </c>
      <c r="V265" s="12">
        <f t="shared" si="71"/>
        <v>0</v>
      </c>
      <c r="W265" s="12">
        <f t="shared" ref="W265:W298" si="81">IF(AND($W$1="UK",U265=1),D265,IF(AND($W$1="GB",V265=1),E265,0))</f>
        <v>0</v>
      </c>
      <c r="X265">
        <v>0</v>
      </c>
      <c r="Y265" t="s">
        <v>586</v>
      </c>
    </row>
    <row r="266" spans="1:25">
      <c r="A266" s="13" t="str">
        <f t="shared" si="66"/>
        <v>M03</v>
      </c>
      <c r="B266" s="24">
        <f t="shared" si="67"/>
        <v>2016</v>
      </c>
      <c r="C266" s="24" t="s">
        <v>344</v>
      </c>
      <c r="D266" s="27">
        <f>SUMIFS(data_dd!D:D,data_dd!B:B,data_monthly!C266)</f>
        <v>1260.1199999999999</v>
      </c>
      <c r="E266" s="27">
        <f>SUMIFS(data_dd!F:F,data_dd!B:B,data_monthly!C266)</f>
        <v>1058.4675369181102</v>
      </c>
      <c r="F266" s="12">
        <v>1260.1199999999999</v>
      </c>
      <c r="G266">
        <v>1058.46753691811</v>
      </c>
      <c r="H266" s="6">
        <f t="shared" si="79"/>
        <v>201.65246308189001</v>
      </c>
      <c r="I266">
        <f t="shared" si="72"/>
        <v>14829.32</v>
      </c>
      <c r="J266">
        <f t="shared" si="73"/>
        <v>12548.381050844368</v>
      </c>
      <c r="K266">
        <f t="shared" si="74"/>
        <v>2280.9389491556317</v>
      </c>
      <c r="L266" s="12">
        <f t="shared" si="75"/>
        <v>31</v>
      </c>
      <c r="M266">
        <f t="shared" si="76"/>
        <v>40.649032258064516</v>
      </c>
      <c r="N266">
        <f t="shared" si="77"/>
        <v>34.144114094132583</v>
      </c>
      <c r="O266">
        <f t="shared" si="78"/>
        <v>6.5049181639319356</v>
      </c>
      <c r="P266">
        <f>INDEX(defra!A:D,MATCH(C266,defra!A:A,0),4)</f>
        <v>1260.122598374131</v>
      </c>
      <c r="Q266">
        <f>INDEX(daera!$A:$AA,MATCH(A266,lookup!$N$1:$N$13,FALSE),MATCH(B266,daera!$1:$1,0))</f>
        <v>201.65246308189001</v>
      </c>
      <c r="R266" s="12">
        <f t="shared" si="80"/>
        <v>0</v>
      </c>
      <c r="S266" s="12">
        <f t="shared" si="68"/>
        <v>0</v>
      </c>
      <c r="T266" s="12">
        <f t="shared" si="69"/>
        <v>0</v>
      </c>
      <c r="U266" s="12">
        <f t="shared" si="70"/>
        <v>0</v>
      </c>
      <c r="V266" s="12">
        <f t="shared" si="71"/>
        <v>0</v>
      </c>
      <c r="W266" s="12">
        <f t="shared" si="81"/>
        <v>0</v>
      </c>
      <c r="X266">
        <v>0</v>
      </c>
      <c r="Y266" t="s">
        <v>586</v>
      </c>
    </row>
    <row r="267" spans="1:25">
      <c r="A267" s="13" t="str">
        <f t="shared" si="66"/>
        <v>M04</v>
      </c>
      <c r="B267" s="24">
        <f t="shared" si="67"/>
        <v>2016</v>
      </c>
      <c r="C267" s="24" t="s">
        <v>345</v>
      </c>
      <c r="D267" s="27">
        <f>SUMIFS(data_dd!D:D,data_dd!B:B,data_monthly!C267)</f>
        <v>1251.3299999999997</v>
      </c>
      <c r="E267" s="27">
        <f>SUMIFS(data_dd!F:F,data_dd!B:B,data_monthly!C267)</f>
        <v>1048.3850163969428</v>
      </c>
      <c r="F267" s="12">
        <v>1251.33</v>
      </c>
      <c r="G267">
        <v>1048.385016396943</v>
      </c>
      <c r="H267" s="6">
        <f t="shared" si="79"/>
        <v>202.94498360305701</v>
      </c>
      <c r="I267">
        <f t="shared" si="72"/>
        <v>1251.33</v>
      </c>
      <c r="J267">
        <f t="shared" si="73"/>
        <v>1048.385016396943</v>
      </c>
      <c r="K267">
        <f t="shared" si="74"/>
        <v>202.94498360305701</v>
      </c>
      <c r="L267" s="12">
        <f t="shared" si="75"/>
        <v>30</v>
      </c>
      <c r="M267">
        <f t="shared" si="76"/>
        <v>41.710999999999999</v>
      </c>
      <c r="N267">
        <f t="shared" si="77"/>
        <v>34.946167213231433</v>
      </c>
      <c r="O267">
        <f t="shared" si="78"/>
        <v>6.7648327867685669</v>
      </c>
      <c r="P267">
        <f>INDEX(defra!A:D,MATCH(C267,defra!A:A,0),4)</f>
        <v>1251.3334689719411</v>
      </c>
      <c r="Q267">
        <f>INDEX(daera!$A:$AA,MATCH(A267,lookup!$N$1:$N$13,FALSE),MATCH(B267,daera!$1:$1,0))</f>
        <v>202.94498360305701</v>
      </c>
      <c r="R267" s="12">
        <f t="shared" si="80"/>
        <v>0</v>
      </c>
      <c r="S267" s="12">
        <f t="shared" si="68"/>
        <v>0</v>
      </c>
      <c r="T267" s="12">
        <f t="shared" si="69"/>
        <v>0</v>
      </c>
      <c r="U267" s="12">
        <f t="shared" si="70"/>
        <v>0</v>
      </c>
      <c r="V267" s="12">
        <f t="shared" si="71"/>
        <v>0</v>
      </c>
      <c r="W267" s="12">
        <f t="shared" si="81"/>
        <v>0</v>
      </c>
      <c r="X267">
        <v>0</v>
      </c>
      <c r="Y267" t="s">
        <v>586</v>
      </c>
    </row>
    <row r="268" spans="1:25">
      <c r="A268" s="13" t="str">
        <f t="shared" si="66"/>
        <v>M05</v>
      </c>
      <c r="B268" s="24">
        <f t="shared" si="67"/>
        <v>2016</v>
      </c>
      <c r="C268" s="24" t="s">
        <v>346</v>
      </c>
      <c r="D268" s="27">
        <f>SUMIFS(data_dd!D:D,data_dd!B:B,data_monthly!C268)</f>
        <v>1344.2326029588014</v>
      </c>
      <c r="E268" s="27">
        <f>SUMIFS(data_dd!F:F,data_dd!B:B,data_monthly!C268)</f>
        <v>1121.8410756302521</v>
      </c>
      <c r="F268" s="12">
        <v>1344.2326029588014</v>
      </c>
      <c r="G268">
        <v>1121.8410756302524</v>
      </c>
      <c r="H268" s="6">
        <f t="shared" si="79"/>
        <v>222.39152732854899</v>
      </c>
      <c r="I268">
        <f t="shared" si="72"/>
        <v>2595.5626029588011</v>
      </c>
      <c r="J268">
        <f t="shared" si="73"/>
        <v>2170.2260920271956</v>
      </c>
      <c r="K268">
        <f t="shared" si="74"/>
        <v>425.33651093160597</v>
      </c>
      <c r="L268" s="12">
        <f t="shared" si="75"/>
        <v>31</v>
      </c>
      <c r="M268">
        <f t="shared" si="76"/>
        <v>43.362342030929078</v>
      </c>
      <c r="N268">
        <f t="shared" si="77"/>
        <v>36.188421794524267</v>
      </c>
      <c r="O268">
        <f t="shared" si="78"/>
        <v>7.1739202364048058</v>
      </c>
      <c r="P268">
        <f>INDEX(defra!A:D,MATCH(C268,defra!A:A,0),4)</f>
        <v>1320.7645880071989</v>
      </c>
      <c r="Q268">
        <f>INDEX(daera!$A:$AA,MATCH(A268,lookup!$N$1:$N$13,FALSE),MATCH(B268,daera!$1:$1,0))</f>
        <v>222.39152732854899</v>
      </c>
      <c r="R268" s="12">
        <f t="shared" si="80"/>
        <v>1</v>
      </c>
      <c r="S268" s="12">
        <f t="shared" si="68"/>
        <v>0</v>
      </c>
      <c r="T268" s="12">
        <f t="shared" si="69"/>
        <v>0</v>
      </c>
      <c r="U268" s="12">
        <f t="shared" si="70"/>
        <v>0</v>
      </c>
      <c r="V268" s="12">
        <f t="shared" si="71"/>
        <v>0</v>
      </c>
      <c r="W268" s="12">
        <f t="shared" si="81"/>
        <v>0</v>
      </c>
      <c r="X268">
        <v>0</v>
      </c>
      <c r="Y268" t="s">
        <v>586</v>
      </c>
    </row>
    <row r="269" spans="1:25">
      <c r="A269" s="13" t="str">
        <f t="shared" si="66"/>
        <v>M06</v>
      </c>
      <c r="B269" s="24">
        <f t="shared" si="67"/>
        <v>2016</v>
      </c>
      <c r="C269" s="24" t="s">
        <v>347</v>
      </c>
      <c r="D269" s="27">
        <f>SUMIFS(data_dd!D:D,data_dd!B:B,data_monthly!C269)</f>
        <v>1226.7869390812443</v>
      </c>
      <c r="E269" s="27">
        <f>SUMIFS(data_dd!F:F,data_dd!B:B,data_monthly!C269)</f>
        <v>1023.0048473389357</v>
      </c>
      <c r="F269" s="12">
        <v>1226.7869390812446</v>
      </c>
      <c r="G269">
        <v>1023.0048473389355</v>
      </c>
      <c r="H269" s="6">
        <f t="shared" si="79"/>
        <v>203.78209174230901</v>
      </c>
      <c r="I269">
        <f t="shared" si="72"/>
        <v>3822.3495420400459</v>
      </c>
      <c r="J269">
        <f t="shared" si="73"/>
        <v>3193.2309393661312</v>
      </c>
      <c r="K269">
        <f t="shared" si="74"/>
        <v>629.11860267391501</v>
      </c>
      <c r="L269" s="12">
        <f t="shared" si="75"/>
        <v>30</v>
      </c>
      <c r="M269">
        <f t="shared" si="76"/>
        <v>40.892897969374822</v>
      </c>
      <c r="N269">
        <f t="shared" si="77"/>
        <v>34.100161577964521</v>
      </c>
      <c r="O269">
        <f t="shared" si="78"/>
        <v>6.7927363914103003</v>
      </c>
      <c r="P269">
        <f>INDEX(defra!A:D,MATCH(C269,defra!A:A,0),4)</f>
        <v>1207.646556974385</v>
      </c>
      <c r="Q269">
        <f>INDEX(daera!$A:$AA,MATCH(A269,lookup!$N$1:$N$13,FALSE),MATCH(B269,daera!$1:$1,0))</f>
        <v>203.78209174230901</v>
      </c>
      <c r="R269" s="12">
        <f t="shared" si="80"/>
        <v>1</v>
      </c>
      <c r="S269" s="12">
        <f t="shared" si="68"/>
        <v>0</v>
      </c>
      <c r="T269" s="12">
        <f t="shared" si="69"/>
        <v>0</v>
      </c>
      <c r="U269" s="12">
        <f t="shared" si="70"/>
        <v>0</v>
      </c>
      <c r="V269" s="12">
        <f t="shared" si="71"/>
        <v>0</v>
      </c>
      <c r="W269" s="12">
        <f t="shared" si="81"/>
        <v>0</v>
      </c>
      <c r="X269">
        <v>0</v>
      </c>
      <c r="Y269" t="s">
        <v>586</v>
      </c>
    </row>
    <row r="270" spans="1:25">
      <c r="A270" s="13" t="str">
        <f t="shared" si="66"/>
        <v>M07</v>
      </c>
      <c r="B270" s="24">
        <f t="shared" si="67"/>
        <v>2016</v>
      </c>
      <c r="C270" s="24" t="s">
        <v>348</v>
      </c>
      <c r="D270" s="27">
        <f>SUMIFS(data_dd!D:D,data_dd!B:B,data_monthly!C270)</f>
        <v>1188.9889351064505</v>
      </c>
      <c r="E270" s="27">
        <f>SUMIFS(data_dd!F:F,data_dd!B:B,data_monthly!C270)</f>
        <v>999.2580633802819</v>
      </c>
      <c r="F270" s="12">
        <v>1188.9889351064508</v>
      </c>
      <c r="G270">
        <v>999.25806338028076</v>
      </c>
      <c r="H270" s="6">
        <f t="shared" si="79"/>
        <v>189.73087172616999</v>
      </c>
      <c r="I270">
        <f t="shared" si="72"/>
        <v>5011.3384771464971</v>
      </c>
      <c r="J270">
        <f t="shared" si="73"/>
        <v>4192.4890027464116</v>
      </c>
      <c r="K270">
        <f t="shared" si="74"/>
        <v>818.849474400085</v>
      </c>
      <c r="L270" s="12">
        <f t="shared" si="75"/>
        <v>31</v>
      </c>
      <c r="M270">
        <f t="shared" si="76"/>
        <v>38.354481777627441</v>
      </c>
      <c r="N270">
        <f t="shared" si="77"/>
        <v>32.23413107678325</v>
      </c>
      <c r="O270">
        <f t="shared" si="78"/>
        <v>6.1203507008441935</v>
      </c>
      <c r="P270">
        <f>INDEX(defra!A:D,MATCH(C270,defra!A:A,0),4)</f>
        <v>1164.944868431907</v>
      </c>
      <c r="Q270">
        <f>INDEX(daera!$A:$AA,MATCH(A270,lookup!$N$1:$N$13,FALSE),MATCH(B270,daera!$1:$1,0))</f>
        <v>189.73087172616999</v>
      </c>
      <c r="R270" s="12">
        <f t="shared" si="80"/>
        <v>1</v>
      </c>
      <c r="S270" s="12">
        <f t="shared" si="68"/>
        <v>0</v>
      </c>
      <c r="T270" s="12">
        <f t="shared" si="69"/>
        <v>0</v>
      </c>
      <c r="U270" s="12">
        <f t="shared" si="70"/>
        <v>0</v>
      </c>
      <c r="V270" s="12">
        <f t="shared" si="71"/>
        <v>0</v>
      </c>
      <c r="W270" s="12">
        <f t="shared" si="81"/>
        <v>0</v>
      </c>
      <c r="X270">
        <v>0</v>
      </c>
      <c r="Y270" t="s">
        <v>586</v>
      </c>
    </row>
    <row r="271" spans="1:25">
      <c r="A271" s="13" t="str">
        <f t="shared" ref="A271:A334" si="82">A259</f>
        <v>M08</v>
      </c>
      <c r="B271" s="24">
        <f t="shared" si="67"/>
        <v>2016</v>
      </c>
      <c r="C271" s="24" t="s">
        <v>349</v>
      </c>
      <c r="D271" s="27">
        <f>SUMIFS(data_dd!D:D,data_dd!B:B,data_monthly!C271)</f>
        <v>1148.3541667937793</v>
      </c>
      <c r="E271" s="27">
        <f>SUMIFS(data_dd!F:F,data_dd!B:B,data_monthly!C271)</f>
        <v>978.83275352112662</v>
      </c>
      <c r="F271" s="12">
        <v>1148.3541667937793</v>
      </c>
      <c r="G271">
        <v>978.83275352112832</v>
      </c>
      <c r="H271" s="6">
        <f t="shared" si="79"/>
        <v>169.52141327265099</v>
      </c>
      <c r="I271">
        <f t="shared" si="72"/>
        <v>6159.692643940276</v>
      </c>
      <c r="J271">
        <f t="shared" si="73"/>
        <v>5171.32175626754</v>
      </c>
      <c r="K271">
        <f t="shared" si="74"/>
        <v>988.37088767273599</v>
      </c>
      <c r="L271" s="12">
        <f t="shared" si="75"/>
        <v>31</v>
      </c>
      <c r="M271">
        <f t="shared" si="76"/>
        <v>37.043682799799335</v>
      </c>
      <c r="N271">
        <f t="shared" si="77"/>
        <v>31.575250113584783</v>
      </c>
      <c r="O271">
        <f t="shared" si="78"/>
        <v>5.4684326862145483</v>
      </c>
      <c r="P271">
        <f>INDEX(defra!A:D,MATCH(C271,defra!A:A,0),4)</f>
        <v>1125.826990122323</v>
      </c>
      <c r="Q271">
        <f>INDEX(daera!$A:$AA,MATCH(A271,lookup!$N$1:$N$13,FALSE),MATCH(B271,daera!$1:$1,0))</f>
        <v>169.52141327265099</v>
      </c>
      <c r="R271" s="12">
        <f t="shared" si="80"/>
        <v>1</v>
      </c>
      <c r="S271" s="12">
        <f t="shared" si="68"/>
        <v>0</v>
      </c>
      <c r="T271" s="12">
        <f t="shared" si="69"/>
        <v>0</v>
      </c>
      <c r="U271" s="12">
        <f t="shared" si="70"/>
        <v>0</v>
      </c>
      <c r="V271" s="12">
        <f t="shared" si="71"/>
        <v>0</v>
      </c>
      <c r="W271" s="12">
        <f t="shared" si="81"/>
        <v>0</v>
      </c>
      <c r="X271">
        <v>0</v>
      </c>
      <c r="Y271" t="s">
        <v>586</v>
      </c>
    </row>
    <row r="272" spans="1:25">
      <c r="A272" s="13" t="str">
        <f t="shared" si="82"/>
        <v>M09</v>
      </c>
      <c r="B272" s="24">
        <f t="shared" si="67"/>
        <v>2016</v>
      </c>
      <c r="C272" s="24" t="s">
        <v>350</v>
      </c>
      <c r="D272" s="27">
        <f>SUMIFS(data_dd!D:D,data_dd!B:B,data_monthly!C272)</f>
        <v>1090.0934351800531</v>
      </c>
      <c r="E272" s="27">
        <f>SUMIFS(data_dd!F:F,data_dd!B:B,data_monthly!C272)</f>
        <v>938.69267605633797</v>
      </c>
      <c r="F272" s="12">
        <v>1090.0934351800531</v>
      </c>
      <c r="G272">
        <v>938.69267605634013</v>
      </c>
      <c r="H272" s="6">
        <f t="shared" si="79"/>
        <v>151.40075912371299</v>
      </c>
      <c r="I272">
        <f t="shared" si="72"/>
        <v>7249.7860791203293</v>
      </c>
      <c r="J272">
        <f t="shared" si="73"/>
        <v>6110.0144323238801</v>
      </c>
      <c r="K272">
        <f t="shared" si="74"/>
        <v>1139.771646796449</v>
      </c>
      <c r="L272" s="12">
        <f t="shared" si="75"/>
        <v>30</v>
      </c>
      <c r="M272">
        <f t="shared" si="76"/>
        <v>36.336447839335101</v>
      </c>
      <c r="N272">
        <f t="shared" si="77"/>
        <v>31.28975586854467</v>
      </c>
      <c r="O272">
        <f t="shared" si="78"/>
        <v>5.046691970790433</v>
      </c>
      <c r="P272">
        <f>INDEX(defra!A:D,MATCH(C272,defra!A:A,0),4)</f>
        <v>1078.236584048713</v>
      </c>
      <c r="Q272">
        <f>INDEX(daera!$A:$AA,MATCH(A272,lookup!$N$1:$N$13,FALSE),MATCH(B272,daera!$1:$1,0))</f>
        <v>151.40075912371299</v>
      </c>
      <c r="R272" s="12">
        <f t="shared" si="80"/>
        <v>1</v>
      </c>
      <c r="S272" s="12">
        <f t="shared" si="68"/>
        <v>0</v>
      </c>
      <c r="T272" s="12">
        <f t="shared" si="69"/>
        <v>0</v>
      </c>
      <c r="U272" s="12">
        <f t="shared" si="70"/>
        <v>0</v>
      </c>
      <c r="V272" s="12">
        <f t="shared" si="71"/>
        <v>0</v>
      </c>
      <c r="W272" s="12">
        <f t="shared" si="81"/>
        <v>0</v>
      </c>
      <c r="X272">
        <v>0</v>
      </c>
      <c r="Y272" t="s">
        <v>586</v>
      </c>
    </row>
    <row r="273" spans="1:25">
      <c r="A273" s="13" t="str">
        <f t="shared" si="82"/>
        <v>M10</v>
      </c>
      <c r="B273" s="24">
        <f t="shared" si="67"/>
        <v>2016</v>
      </c>
      <c r="C273" s="24" t="s">
        <v>351</v>
      </c>
      <c r="D273" s="27">
        <f>SUMIFS(data_dd!D:D,data_dd!B:B,data_monthly!C273)</f>
        <v>1124.5280729846465</v>
      </c>
      <c r="E273" s="27">
        <f>SUMIFS(data_dd!F:F,data_dd!B:B,data_monthly!C273)</f>
        <v>968.89490884353734</v>
      </c>
      <c r="F273" s="12">
        <v>1124.5280729846465</v>
      </c>
      <c r="G273">
        <v>968.89490884353654</v>
      </c>
      <c r="H273" s="6">
        <f t="shared" si="79"/>
        <v>155.63316414111</v>
      </c>
      <c r="I273">
        <f t="shared" si="72"/>
        <v>8374.3141521049765</v>
      </c>
      <c r="J273">
        <f t="shared" si="73"/>
        <v>7078.9093411674166</v>
      </c>
      <c r="K273">
        <f t="shared" si="74"/>
        <v>1295.404810937559</v>
      </c>
      <c r="L273" s="12">
        <f t="shared" si="75"/>
        <v>31</v>
      </c>
      <c r="M273">
        <f t="shared" si="76"/>
        <v>36.275099128536986</v>
      </c>
      <c r="N273">
        <f t="shared" si="77"/>
        <v>31.254674478823759</v>
      </c>
      <c r="O273">
        <f t="shared" si="78"/>
        <v>5.0204246497132257</v>
      </c>
      <c r="P273">
        <f>INDEX(defra!A:D,MATCH(C273,defra!A:A,0),4)</f>
        <v>1109.0824326911099</v>
      </c>
      <c r="Q273">
        <f>INDEX(daera!$A:$AA,MATCH(A273,lookup!$N$1:$N$13,FALSE),MATCH(B273,daera!$1:$1,0))</f>
        <v>155.63316414111</v>
      </c>
      <c r="R273" s="12">
        <f t="shared" si="80"/>
        <v>1</v>
      </c>
      <c r="S273" s="12">
        <f t="shared" si="68"/>
        <v>0</v>
      </c>
      <c r="T273" s="12">
        <f t="shared" si="69"/>
        <v>0</v>
      </c>
      <c r="U273" s="12">
        <f t="shared" si="70"/>
        <v>0</v>
      </c>
      <c r="V273" s="12">
        <f t="shared" si="71"/>
        <v>0</v>
      </c>
      <c r="W273" s="12">
        <f t="shared" si="81"/>
        <v>0</v>
      </c>
      <c r="X273">
        <v>0</v>
      </c>
      <c r="Y273" t="s">
        <v>586</v>
      </c>
    </row>
    <row r="274" spans="1:25">
      <c r="A274" s="13" t="str">
        <f t="shared" si="82"/>
        <v>M11</v>
      </c>
      <c r="B274" s="24">
        <f t="shared" si="67"/>
        <v>2016</v>
      </c>
      <c r="C274" s="24" t="s">
        <v>352</v>
      </c>
      <c r="D274" s="27">
        <f>SUMIFS(data_dd!D:D,data_dd!B:B,data_monthly!C274)</f>
        <v>1091.1673555988941</v>
      </c>
      <c r="E274" s="27">
        <f>SUMIFS(data_dd!F:F,data_dd!B:B,data_monthly!C274)</f>
        <v>935.19420952380949</v>
      </c>
      <c r="F274" s="12">
        <v>1091.1673555988939</v>
      </c>
      <c r="G274">
        <v>935.19420952381085</v>
      </c>
      <c r="H274" s="6">
        <f t="shared" si="79"/>
        <v>155.97314607508301</v>
      </c>
      <c r="I274">
        <f t="shared" si="72"/>
        <v>9465.4815077038711</v>
      </c>
      <c r="J274">
        <f t="shared" si="73"/>
        <v>8014.1035506912276</v>
      </c>
      <c r="K274">
        <f t="shared" si="74"/>
        <v>1451.3779570126419</v>
      </c>
      <c r="L274" s="12">
        <f t="shared" si="75"/>
        <v>30</v>
      </c>
      <c r="M274">
        <f t="shared" si="76"/>
        <v>36.372245186629797</v>
      </c>
      <c r="N274">
        <f t="shared" si="77"/>
        <v>31.173140317460362</v>
      </c>
      <c r="O274">
        <f t="shared" si="78"/>
        <v>5.1991048691694335</v>
      </c>
      <c r="P274">
        <f>INDEX(defra!A:D,MATCH(C274,defra!A:A,0),4)</f>
        <v>1077.838090575083</v>
      </c>
      <c r="Q274">
        <f>INDEX(daera!$A:$AA,MATCH(A274,lookup!$N$1:$N$13,FALSE),MATCH(B274,daera!$1:$1,0))</f>
        <v>155.97314607508301</v>
      </c>
      <c r="R274" s="12">
        <f t="shared" si="80"/>
        <v>1</v>
      </c>
      <c r="S274" s="12">
        <f t="shared" si="68"/>
        <v>0</v>
      </c>
      <c r="T274" s="12">
        <f t="shared" si="69"/>
        <v>0</v>
      </c>
      <c r="U274" s="12">
        <f t="shared" si="70"/>
        <v>0</v>
      </c>
      <c r="V274" s="12">
        <f t="shared" si="71"/>
        <v>0</v>
      </c>
      <c r="W274" s="12">
        <f t="shared" si="81"/>
        <v>0</v>
      </c>
      <c r="X274">
        <v>0</v>
      </c>
      <c r="Y274" t="s">
        <v>586</v>
      </c>
    </row>
    <row r="275" spans="1:25">
      <c r="A275" s="13" t="str">
        <f t="shared" si="82"/>
        <v>M12</v>
      </c>
      <c r="B275" s="24">
        <f t="shared" si="67"/>
        <v>2016</v>
      </c>
      <c r="C275" s="24" t="s">
        <v>353</v>
      </c>
      <c r="D275" s="27">
        <f>SUMIFS(data_dd!D:D,data_dd!B:B,data_monthly!C275)</f>
        <v>1166.8347979107436</v>
      </c>
      <c r="E275" s="27">
        <f>SUMIFS(data_dd!F:F,data_dd!B:B,data_monthly!C275)</f>
        <v>991.26073741496577</v>
      </c>
      <c r="F275" s="12">
        <v>1166.8347979107434</v>
      </c>
      <c r="G275">
        <v>991.26073741496748</v>
      </c>
      <c r="H275" s="6">
        <f t="shared" si="79"/>
        <v>175.574060495776</v>
      </c>
      <c r="I275">
        <f t="shared" si="72"/>
        <v>10632.316305614615</v>
      </c>
      <c r="J275">
        <f t="shared" si="73"/>
        <v>9005.3642881061951</v>
      </c>
      <c r="K275">
        <f t="shared" si="74"/>
        <v>1626.9520175084178</v>
      </c>
      <c r="L275" s="12">
        <f t="shared" si="75"/>
        <v>31</v>
      </c>
      <c r="M275">
        <f t="shared" si="76"/>
        <v>37.639832190669139</v>
      </c>
      <c r="N275">
        <f t="shared" si="77"/>
        <v>31.976152819837662</v>
      </c>
      <c r="O275">
        <f t="shared" si="78"/>
        <v>5.6636793708314839</v>
      </c>
      <c r="P275">
        <f>INDEX(defra!A:D,MATCH(C275,defra!A:A,0),4)</f>
        <v>1154.0602450207762</v>
      </c>
      <c r="Q275">
        <f>INDEX(daera!$A:$AA,MATCH(A275,lookup!$N$1:$N$13,FALSE),MATCH(B275,daera!$1:$1,0))</f>
        <v>175.574060495776</v>
      </c>
      <c r="R275" s="12">
        <f t="shared" si="80"/>
        <v>1</v>
      </c>
      <c r="S275" s="12">
        <f t="shared" si="68"/>
        <v>0</v>
      </c>
      <c r="T275" s="12">
        <f t="shared" si="69"/>
        <v>0</v>
      </c>
      <c r="U275" s="12">
        <f t="shared" si="70"/>
        <v>0</v>
      </c>
      <c r="V275" s="12">
        <f t="shared" si="71"/>
        <v>0</v>
      </c>
      <c r="W275" s="12">
        <f t="shared" si="81"/>
        <v>0</v>
      </c>
      <c r="X275">
        <v>0</v>
      </c>
      <c r="Y275" t="s">
        <v>586</v>
      </c>
    </row>
    <row r="276" spans="1:25">
      <c r="A276" s="13" t="str">
        <f t="shared" si="82"/>
        <v>M01</v>
      </c>
      <c r="B276" s="24">
        <f t="shared" si="67"/>
        <v>2017</v>
      </c>
      <c r="C276" s="24" t="s">
        <v>354</v>
      </c>
      <c r="D276" s="27">
        <f>SUMIFS(data_dd!D:D,data_dd!B:B,data_monthly!C276)</f>
        <v>1216.5</v>
      </c>
      <c r="E276" s="27">
        <f>SUMIFS(data_dd!F:F,data_dd!B:B,data_monthly!C276)</f>
        <v>1027.8361453266718</v>
      </c>
      <c r="F276" s="12">
        <v>1216.5</v>
      </c>
      <c r="G276">
        <v>1027.8361453266721</v>
      </c>
      <c r="H276" s="6">
        <f t="shared" si="79"/>
        <v>188.74248914098877</v>
      </c>
      <c r="I276">
        <f t="shared" si="72"/>
        <v>11848.816305614615</v>
      </c>
      <c r="J276">
        <f t="shared" si="73"/>
        <v>10033.200433432867</v>
      </c>
      <c r="K276">
        <f t="shared" si="74"/>
        <v>1815.6945066494065</v>
      </c>
      <c r="L276" s="12">
        <f t="shared" si="75"/>
        <v>31</v>
      </c>
      <c r="M276">
        <f t="shared" si="76"/>
        <v>39.241935483870968</v>
      </c>
      <c r="N276">
        <f t="shared" si="77"/>
        <v>33.156004687957164</v>
      </c>
      <c r="O276">
        <f t="shared" si="78"/>
        <v>6.0884673916447989</v>
      </c>
      <c r="P276">
        <f>INDEX(defra!A:D,MATCH(C276,defra!A:A,0),4)</f>
        <v>1216.4952426433279</v>
      </c>
      <c r="Q276">
        <f>INDEX(daera!$A:$AA,MATCH(A276,lookup!$N$1:$N$13,FALSE),MATCH(B276,daera!$1:$1,0))</f>
        <v>188.74248914098877</v>
      </c>
      <c r="R276" s="12">
        <f t="shared" si="80"/>
        <v>0</v>
      </c>
      <c r="S276" s="12">
        <f t="shared" si="68"/>
        <v>0</v>
      </c>
      <c r="T276" s="12">
        <f t="shared" si="69"/>
        <v>0</v>
      </c>
      <c r="U276" s="12">
        <f t="shared" si="70"/>
        <v>0</v>
      </c>
      <c r="V276" s="12">
        <f t="shared" si="71"/>
        <v>0</v>
      </c>
      <c r="W276" s="12">
        <f t="shared" si="81"/>
        <v>0</v>
      </c>
      <c r="X276">
        <v>0</v>
      </c>
      <c r="Y276" t="s">
        <v>586</v>
      </c>
    </row>
    <row r="277" spans="1:25">
      <c r="A277" s="13" t="str">
        <f t="shared" si="82"/>
        <v>M02</v>
      </c>
      <c r="B277" s="24">
        <f t="shared" si="67"/>
        <v>2017</v>
      </c>
      <c r="C277" s="24" t="s">
        <v>355</v>
      </c>
      <c r="D277" s="27">
        <f>SUMIFS(data_dd!D:D,data_dd!B:B,data_monthly!C277)</f>
        <v>1118.26</v>
      </c>
      <c r="E277" s="27">
        <f>SUMIFS(data_dd!F:F,data_dd!B:B,data_monthly!C277)</f>
        <v>940.5993809927669</v>
      </c>
      <c r="F277" s="12">
        <v>1118.26</v>
      </c>
      <c r="G277">
        <v>940.59938099276701</v>
      </c>
      <c r="H277" s="6">
        <f t="shared" si="79"/>
        <v>177.72950507055913</v>
      </c>
      <c r="I277">
        <f t="shared" si="72"/>
        <v>12967.076305614615</v>
      </c>
      <c r="J277">
        <f t="shared" si="73"/>
        <v>10973.799814425634</v>
      </c>
      <c r="K277">
        <f t="shared" si="74"/>
        <v>1993.4240117199656</v>
      </c>
      <c r="L277" s="12">
        <f t="shared" si="75"/>
        <v>28</v>
      </c>
      <c r="M277">
        <f t="shared" si="76"/>
        <v>39.937857142857141</v>
      </c>
      <c r="N277">
        <f t="shared" si="77"/>
        <v>33.592835035455963</v>
      </c>
      <c r="O277">
        <f t="shared" si="78"/>
        <v>6.3474823239485403</v>
      </c>
      <c r="P277">
        <f>INDEX(defra!A:D,MATCH(C277,defra!A:A,0),4)</f>
        <v>1118.2562286572329</v>
      </c>
      <c r="Q277">
        <f>INDEX(daera!$A:$AA,MATCH(A277,lookup!$N$1:$N$13,FALSE),MATCH(B277,daera!$1:$1,0))</f>
        <v>177.72950507055913</v>
      </c>
      <c r="R277" s="12">
        <f t="shared" si="80"/>
        <v>0</v>
      </c>
      <c r="S277" s="12">
        <f t="shared" si="68"/>
        <v>0</v>
      </c>
      <c r="T277" s="12">
        <f t="shared" si="69"/>
        <v>0</v>
      </c>
      <c r="U277" s="12">
        <f t="shared" si="70"/>
        <v>0</v>
      </c>
      <c r="V277" s="12">
        <f t="shared" si="71"/>
        <v>0</v>
      </c>
      <c r="W277" s="12">
        <f t="shared" si="81"/>
        <v>0</v>
      </c>
      <c r="X277">
        <v>0</v>
      </c>
      <c r="Y277" t="s">
        <v>586</v>
      </c>
    </row>
    <row r="278" spans="1:25">
      <c r="A278" s="13" t="str">
        <f t="shared" si="82"/>
        <v>M03</v>
      </c>
      <c r="B278" s="24">
        <f t="shared" si="67"/>
        <v>2017</v>
      </c>
      <c r="C278" s="24" t="s">
        <v>356</v>
      </c>
      <c r="D278" s="27">
        <f>SUMIFS(data_dd!D:D,data_dd!B:B,data_monthly!C278)</f>
        <v>1283.5400000000002</v>
      </c>
      <c r="E278" s="27">
        <f>SUMIFS(data_dd!F:F,data_dd!B:B,data_monthly!C278)</f>
        <v>1079.7610771576969</v>
      </c>
      <c r="F278" s="12">
        <v>1283.54</v>
      </c>
      <c r="G278">
        <v>1079.7610771576969</v>
      </c>
      <c r="H278" s="6">
        <f t="shared" si="79"/>
        <v>203.86438869259308</v>
      </c>
      <c r="I278">
        <f t="shared" si="72"/>
        <v>14250.616305614614</v>
      </c>
      <c r="J278">
        <f t="shared" si="73"/>
        <v>12053.560891583331</v>
      </c>
      <c r="K278">
        <f t="shared" si="74"/>
        <v>2197.2884004125585</v>
      </c>
      <c r="L278" s="12">
        <f t="shared" si="75"/>
        <v>31</v>
      </c>
      <c r="M278">
        <f t="shared" si="76"/>
        <v>41.40451612903226</v>
      </c>
      <c r="N278">
        <f t="shared" si="77"/>
        <v>34.831002488957964</v>
      </c>
      <c r="O278">
        <f t="shared" si="78"/>
        <v>6.5762706029868738</v>
      </c>
      <c r="P278">
        <f>INDEX(defra!A:D,MATCH(C278,defra!A:A,0),4)</f>
        <v>1283.535327017303</v>
      </c>
      <c r="Q278">
        <f>INDEX(daera!$A:$AA,MATCH(A278,lookup!$N$1:$N$13,FALSE),MATCH(B278,daera!$1:$1,0))</f>
        <v>203.86438869259308</v>
      </c>
      <c r="R278" s="12">
        <f t="shared" si="80"/>
        <v>0</v>
      </c>
      <c r="S278" s="12">
        <f t="shared" si="68"/>
        <v>0</v>
      </c>
      <c r="T278" s="12">
        <f t="shared" si="69"/>
        <v>0</v>
      </c>
      <c r="U278" s="12">
        <f t="shared" si="70"/>
        <v>0</v>
      </c>
      <c r="V278" s="12">
        <f t="shared" si="71"/>
        <v>0</v>
      </c>
      <c r="W278" s="12">
        <f t="shared" si="81"/>
        <v>0</v>
      </c>
      <c r="X278">
        <v>0</v>
      </c>
      <c r="Y278" t="s">
        <v>586</v>
      </c>
    </row>
    <row r="279" spans="1:25">
      <c r="A279" s="13" t="str">
        <f t="shared" si="82"/>
        <v>M04</v>
      </c>
      <c r="B279" s="24">
        <f t="shared" si="67"/>
        <v>2017</v>
      </c>
      <c r="C279" s="24" t="s">
        <v>357</v>
      </c>
      <c r="D279" s="27">
        <f>SUMIFS(data_dd!D:D,data_dd!B:B,data_monthly!C279)</f>
        <v>1297.1699999999998</v>
      </c>
      <c r="E279" s="27">
        <f>SUMIFS(data_dd!F:F,data_dd!B:B,data_monthly!C279)</f>
        <v>1085.5700644603619</v>
      </c>
      <c r="F279" s="12">
        <v>1297.1660007296382</v>
      </c>
      <c r="G279">
        <v>1085.5660651900002</v>
      </c>
      <c r="H279" s="6">
        <f t="shared" si="79"/>
        <v>211.69679176154236</v>
      </c>
      <c r="I279">
        <f t="shared" si="72"/>
        <v>1297.1660007296382</v>
      </c>
      <c r="J279">
        <f t="shared" si="73"/>
        <v>1085.5660651900002</v>
      </c>
      <c r="K279">
        <f t="shared" si="74"/>
        <v>211.69679176154236</v>
      </c>
      <c r="L279" s="12">
        <f t="shared" si="75"/>
        <v>30</v>
      </c>
      <c r="M279">
        <f t="shared" si="76"/>
        <v>43.23886669098794</v>
      </c>
      <c r="N279">
        <f t="shared" si="77"/>
        <v>36.185535506333345</v>
      </c>
      <c r="O279">
        <f t="shared" si="78"/>
        <v>7.0565597253847452</v>
      </c>
      <c r="P279">
        <f>INDEX(defra!A:D,MATCH(C279,defra!A:A,0),4)</f>
        <v>1297.1660007296382</v>
      </c>
      <c r="Q279">
        <f>INDEX(daera!$A:$AA,MATCH(A279,lookup!$N$1:$N$13,FALSE),MATCH(B279,daera!$1:$1,0))</f>
        <v>211.69679176154236</v>
      </c>
      <c r="R279" s="12">
        <f t="shared" si="80"/>
        <v>0</v>
      </c>
      <c r="S279" s="12">
        <f t="shared" si="68"/>
        <v>0</v>
      </c>
      <c r="T279" s="12">
        <f t="shared" si="69"/>
        <v>0</v>
      </c>
      <c r="U279" s="12">
        <f t="shared" si="70"/>
        <v>0</v>
      </c>
      <c r="V279" s="12">
        <f t="shared" si="71"/>
        <v>0</v>
      </c>
      <c r="W279" s="12">
        <f t="shared" si="81"/>
        <v>0</v>
      </c>
      <c r="X279">
        <v>0</v>
      </c>
      <c r="Y279" t="s">
        <v>586</v>
      </c>
    </row>
    <row r="280" spans="1:25">
      <c r="A280" s="13" t="str">
        <f t="shared" si="82"/>
        <v>M05</v>
      </c>
      <c r="B280" s="24">
        <f t="shared" si="67"/>
        <v>2017</v>
      </c>
      <c r="C280" s="24" t="s">
        <v>358</v>
      </c>
      <c r="D280" s="27">
        <f>SUMIFS(data_dd!D:D,data_dd!B:B,data_monthly!C280)</f>
        <v>1363.44</v>
      </c>
      <c r="E280" s="27">
        <f>SUMIFS(data_dd!F:F,data_dd!B:B,data_monthly!C280)</f>
        <v>1134.4635981270119</v>
      </c>
      <c r="F280" s="12">
        <v>1363.4362019929879</v>
      </c>
      <c r="G280">
        <v>1134.45980012</v>
      </c>
      <c r="H280" s="6">
        <f t="shared" si="79"/>
        <v>229.07742404358331</v>
      </c>
      <c r="I280">
        <f t="shared" si="72"/>
        <v>2660.6022027226263</v>
      </c>
      <c r="J280">
        <f t="shared" si="73"/>
        <v>2220.02586531</v>
      </c>
      <c r="K280">
        <f t="shared" si="74"/>
        <v>440.77421580512566</v>
      </c>
      <c r="L280" s="12">
        <f t="shared" si="75"/>
        <v>31</v>
      </c>
      <c r="M280">
        <f t="shared" si="76"/>
        <v>43.981812967515737</v>
      </c>
      <c r="N280">
        <f t="shared" si="77"/>
        <v>36.595477423225802</v>
      </c>
      <c r="O280">
        <f t="shared" si="78"/>
        <v>7.3895943239865582</v>
      </c>
      <c r="P280">
        <f>INDEX(defra!A:D,MATCH(C280,defra!A:A,0),4)</f>
        <v>1363.4362019929879</v>
      </c>
      <c r="Q280">
        <f>INDEX(daera!$A:$AA,MATCH(A280,lookup!$N$1:$N$13,FALSE),MATCH(B280,daera!$1:$1,0))</f>
        <v>229.07742404358331</v>
      </c>
      <c r="R280" s="12">
        <f t="shared" si="80"/>
        <v>0</v>
      </c>
      <c r="S280" s="12">
        <f t="shared" si="68"/>
        <v>0</v>
      </c>
      <c r="T280" s="12">
        <f t="shared" si="69"/>
        <v>0</v>
      </c>
      <c r="U280" s="12">
        <f t="shared" si="70"/>
        <v>0</v>
      </c>
      <c r="V280" s="12">
        <f t="shared" si="71"/>
        <v>0</v>
      </c>
      <c r="W280" s="12">
        <f t="shared" si="81"/>
        <v>0</v>
      </c>
      <c r="X280">
        <v>0</v>
      </c>
      <c r="Y280" t="s">
        <v>586</v>
      </c>
    </row>
    <row r="281" spans="1:25">
      <c r="A281" s="13" t="str">
        <f t="shared" si="82"/>
        <v>M06</v>
      </c>
      <c r="B281" s="24">
        <f t="shared" ref="B281:B344" si="83">B269+1</f>
        <v>2017</v>
      </c>
      <c r="C281" s="24" t="s">
        <v>359</v>
      </c>
      <c r="D281" s="27">
        <f>SUMIFS(data_dd!D:D,data_dd!B:B,data_monthly!C281)</f>
        <v>1265.5299999999997</v>
      </c>
      <c r="E281" s="27">
        <f>SUMIFS(data_dd!F:F,data_dd!B:B,data_monthly!C281)</f>
        <v>1055.4806424267392</v>
      </c>
      <c r="F281" s="12">
        <v>1265.532475383261</v>
      </c>
      <c r="G281">
        <v>1055.4831178100001</v>
      </c>
      <c r="H281" s="6">
        <f t="shared" si="79"/>
        <v>210.13866576126168</v>
      </c>
      <c r="I281">
        <f t="shared" si="72"/>
        <v>3926.1346781058874</v>
      </c>
      <c r="J281">
        <f t="shared" si="73"/>
        <v>3275.5089831200003</v>
      </c>
      <c r="K281">
        <f t="shared" si="74"/>
        <v>650.91288156638734</v>
      </c>
      <c r="L281" s="12">
        <f t="shared" si="75"/>
        <v>30</v>
      </c>
      <c r="M281">
        <f t="shared" si="76"/>
        <v>42.184415846108699</v>
      </c>
      <c r="N281">
        <f t="shared" si="77"/>
        <v>35.182770593666667</v>
      </c>
      <c r="O281">
        <f t="shared" si="78"/>
        <v>7.0046221920420555</v>
      </c>
      <c r="P281">
        <f>INDEX(defra!A:D,MATCH(C281,defra!A:A,0),4)</f>
        <v>1265.532475383261</v>
      </c>
      <c r="Q281">
        <f>INDEX(daera!$A:$AA,MATCH(A281,lookup!$N$1:$N$13,FALSE),MATCH(B281,daera!$1:$1,0))</f>
        <v>210.13866576126168</v>
      </c>
      <c r="R281" s="12">
        <f t="shared" si="80"/>
        <v>0</v>
      </c>
      <c r="S281" s="12">
        <f t="shared" si="68"/>
        <v>0</v>
      </c>
      <c r="T281" s="12">
        <f t="shared" si="69"/>
        <v>0</v>
      </c>
      <c r="U281" s="12">
        <f t="shared" si="70"/>
        <v>0</v>
      </c>
      <c r="V281" s="12">
        <f t="shared" si="71"/>
        <v>0</v>
      </c>
      <c r="W281" s="12">
        <f t="shared" si="81"/>
        <v>0</v>
      </c>
      <c r="X281">
        <v>0</v>
      </c>
      <c r="Y281" t="s">
        <v>586</v>
      </c>
    </row>
    <row r="282" spans="1:25">
      <c r="A282" s="13" t="str">
        <f t="shared" si="82"/>
        <v>M07</v>
      </c>
      <c r="B282" s="24">
        <f t="shared" si="83"/>
        <v>2017</v>
      </c>
      <c r="C282" s="24" t="s">
        <v>360</v>
      </c>
      <c r="D282" s="27">
        <f>SUMIFS(data_dd!D:D,data_dd!B:B,data_monthly!C282)</f>
        <v>1235.0872999390067</v>
      </c>
      <c r="E282" s="27">
        <f>SUMIFS(data_dd!F:F,data_dd!B:B,data_monthly!C282)</f>
        <v>1034.7993977391307</v>
      </c>
      <c r="F282" s="12">
        <v>1235.0872999390065</v>
      </c>
      <c r="G282">
        <v>1034.7993977391304</v>
      </c>
      <c r="H282" s="6">
        <f t="shared" si="79"/>
        <v>200.37916531101675</v>
      </c>
      <c r="I282">
        <f t="shared" si="72"/>
        <v>5161.2219780448941</v>
      </c>
      <c r="J282">
        <f t="shared" si="73"/>
        <v>4310.3083808591309</v>
      </c>
      <c r="K282">
        <f t="shared" si="74"/>
        <v>851.29204687740412</v>
      </c>
      <c r="L282" s="12">
        <f t="shared" si="75"/>
        <v>31</v>
      </c>
      <c r="M282">
        <f t="shared" si="76"/>
        <v>39.841525804484078</v>
      </c>
      <c r="N282">
        <f t="shared" si="77"/>
        <v>33.38062573352034</v>
      </c>
      <c r="O282">
        <f t="shared" si="78"/>
        <v>6.4638440422908632</v>
      </c>
      <c r="P282">
        <f>INDEX(defra!A:D,MATCH(C282,defra!A:A,0),4)</f>
        <v>1221.717744269876</v>
      </c>
      <c r="Q282">
        <f>INDEX(daera!$A:$AA,MATCH(A282,lookup!$N$1:$N$13,FALSE),MATCH(B282,daera!$1:$1,0))</f>
        <v>200.37916531101675</v>
      </c>
      <c r="R282" s="12">
        <f t="shared" si="80"/>
        <v>1</v>
      </c>
      <c r="S282" s="12">
        <f t="shared" si="68"/>
        <v>0</v>
      </c>
      <c r="T282" s="12">
        <f t="shared" si="69"/>
        <v>0</v>
      </c>
      <c r="U282" s="12">
        <f t="shared" si="70"/>
        <v>0</v>
      </c>
      <c r="V282" s="12">
        <f t="shared" si="71"/>
        <v>0</v>
      </c>
      <c r="W282" s="12">
        <f t="shared" si="81"/>
        <v>0</v>
      </c>
      <c r="X282">
        <v>0</v>
      </c>
      <c r="Y282" t="s">
        <v>586</v>
      </c>
    </row>
    <row r="283" spans="1:25">
      <c r="A283" s="13" t="str">
        <f t="shared" si="82"/>
        <v>M08</v>
      </c>
      <c r="B283" s="24">
        <f t="shared" si="83"/>
        <v>2017</v>
      </c>
      <c r="C283" s="24" t="s">
        <v>361</v>
      </c>
      <c r="D283" s="27">
        <f>SUMIFS(data_dd!D:D,data_dd!B:B,data_monthly!C283)</f>
        <v>1197.8579903749664</v>
      </c>
      <c r="E283" s="27">
        <f>SUMIFS(data_dd!F:F,data_dd!B:B,data_monthly!C283)</f>
        <v>1018.7048723804346</v>
      </c>
      <c r="F283" s="12">
        <v>1197.8579903749667</v>
      </c>
      <c r="G283">
        <v>1018.7048723804346</v>
      </c>
      <c r="H283" s="6">
        <f t="shared" si="79"/>
        <v>179.23577046081203</v>
      </c>
      <c r="I283">
        <f t="shared" si="72"/>
        <v>6359.079968419861</v>
      </c>
      <c r="J283">
        <f t="shared" si="73"/>
        <v>5329.0132532395655</v>
      </c>
      <c r="K283">
        <f t="shared" si="74"/>
        <v>1030.5278173382162</v>
      </c>
      <c r="L283" s="12">
        <f t="shared" si="75"/>
        <v>31</v>
      </c>
      <c r="M283">
        <f t="shared" si="76"/>
        <v>38.640580334676343</v>
      </c>
      <c r="N283">
        <f t="shared" si="77"/>
        <v>32.86144749614305</v>
      </c>
      <c r="O283">
        <f t="shared" si="78"/>
        <v>5.781799047122969</v>
      </c>
      <c r="P283">
        <f>INDEX(defra!A:D,MATCH(C283,defra!A:A,0),4)</f>
        <v>1204.714311429532</v>
      </c>
      <c r="Q283">
        <f>INDEX(daera!$A:$AA,MATCH(A283,lookup!$N$1:$N$13,FALSE),MATCH(B283,daera!$1:$1,0))</f>
        <v>179.23577046081203</v>
      </c>
      <c r="R283" s="12">
        <f t="shared" si="80"/>
        <v>1</v>
      </c>
      <c r="S283" s="12">
        <f t="shared" si="68"/>
        <v>0</v>
      </c>
      <c r="T283" s="12">
        <f t="shared" si="69"/>
        <v>0</v>
      </c>
      <c r="U283" s="12">
        <f t="shared" si="70"/>
        <v>0</v>
      </c>
      <c r="V283" s="12">
        <f t="shared" si="71"/>
        <v>0</v>
      </c>
      <c r="W283" s="12">
        <f t="shared" si="81"/>
        <v>0</v>
      </c>
      <c r="X283">
        <v>0</v>
      </c>
      <c r="Y283" t="s">
        <v>586</v>
      </c>
    </row>
    <row r="284" spans="1:25">
      <c r="A284" s="13" t="str">
        <f t="shared" si="82"/>
        <v>M09</v>
      </c>
      <c r="B284" s="24">
        <f t="shared" si="83"/>
        <v>2017</v>
      </c>
      <c r="C284" s="24" t="s">
        <v>362</v>
      </c>
      <c r="D284" s="27">
        <f>SUMIFS(data_dd!D:D,data_dd!B:B,data_monthly!C284)</f>
        <v>1143.4411150537444</v>
      </c>
      <c r="E284" s="27">
        <f>SUMIFS(data_dd!F:F,data_dd!B:B,data_monthly!C284)</f>
        <v>984.32760461956298</v>
      </c>
      <c r="F284" s="12">
        <v>1143.4411150537442</v>
      </c>
      <c r="G284">
        <v>984.3276046195632</v>
      </c>
      <c r="H284" s="6">
        <f t="shared" si="79"/>
        <v>159.18476517549831</v>
      </c>
      <c r="I284">
        <f t="shared" si="72"/>
        <v>7502.5210834736054</v>
      </c>
      <c r="J284">
        <f t="shared" si="73"/>
        <v>6313.3408578591288</v>
      </c>
      <c r="K284">
        <f t="shared" si="74"/>
        <v>1189.7125825137146</v>
      </c>
      <c r="L284" s="12">
        <f t="shared" si="75"/>
        <v>30</v>
      </c>
      <c r="M284">
        <f t="shared" si="76"/>
        <v>38.114703835124807</v>
      </c>
      <c r="N284">
        <f t="shared" si="77"/>
        <v>32.810920153985442</v>
      </c>
      <c r="O284">
        <f t="shared" si="78"/>
        <v>5.3061588391832775</v>
      </c>
      <c r="P284">
        <f>INDEX(defra!A:D,MATCH(C284,defra!A:A,0),4)</f>
        <v>1156.3893220700941</v>
      </c>
      <c r="Q284">
        <f>INDEX(daera!$A:$AA,MATCH(A284,lookup!$N$1:$N$13,FALSE),MATCH(B284,daera!$1:$1,0))</f>
        <v>159.18476517549831</v>
      </c>
      <c r="R284" s="12">
        <f t="shared" si="80"/>
        <v>1</v>
      </c>
      <c r="S284" s="12">
        <f t="shared" si="68"/>
        <v>0</v>
      </c>
      <c r="T284" s="12">
        <f t="shared" si="69"/>
        <v>0</v>
      </c>
      <c r="U284" s="12">
        <f t="shared" si="70"/>
        <v>0</v>
      </c>
      <c r="V284" s="12">
        <f t="shared" si="71"/>
        <v>0</v>
      </c>
      <c r="W284" s="12">
        <f t="shared" si="81"/>
        <v>0</v>
      </c>
      <c r="X284">
        <v>0</v>
      </c>
      <c r="Y284" t="s">
        <v>586</v>
      </c>
    </row>
    <row r="285" spans="1:25">
      <c r="A285" s="13" t="str">
        <f t="shared" si="82"/>
        <v>M10</v>
      </c>
      <c r="B285" s="24">
        <f t="shared" si="83"/>
        <v>2017</v>
      </c>
      <c r="C285" s="24" t="s">
        <v>363</v>
      </c>
      <c r="D285" s="27">
        <f>SUMIFS(data_dd!D:D,data_dd!B:B,data_monthly!C285)</f>
        <v>1191.2900000000002</v>
      </c>
      <c r="E285" s="27">
        <f>SUMIFS(data_dd!F:F,data_dd!B:B,data_monthly!C285)</f>
        <v>1024.9854700353451</v>
      </c>
      <c r="F285" s="12">
        <v>1191.293782564655</v>
      </c>
      <c r="G285">
        <v>1024.9892525999999</v>
      </c>
      <c r="H285" s="6">
        <f t="shared" si="79"/>
        <v>166.38367719005336</v>
      </c>
      <c r="I285">
        <f t="shared" si="72"/>
        <v>8693.8148660382612</v>
      </c>
      <c r="J285">
        <f t="shared" si="73"/>
        <v>7338.3301104591283</v>
      </c>
      <c r="K285">
        <f t="shared" si="74"/>
        <v>1356.0962597037678</v>
      </c>
      <c r="L285" s="12">
        <f t="shared" si="75"/>
        <v>31</v>
      </c>
      <c r="M285">
        <f t="shared" si="76"/>
        <v>38.428831695634031</v>
      </c>
      <c r="N285">
        <f t="shared" si="77"/>
        <v>33.064169438709676</v>
      </c>
      <c r="O285">
        <f t="shared" si="78"/>
        <v>5.3672153932275277</v>
      </c>
      <c r="P285">
        <f>INDEX(defra!A:D,MATCH(C285,defra!A:A,0),4)</f>
        <v>1191.293782564655</v>
      </c>
      <c r="Q285">
        <f>INDEX(daera!$A:$AA,MATCH(A285,lookup!$N$1:$N$13,FALSE),MATCH(B285,daera!$1:$1,0))</f>
        <v>166.38367719005336</v>
      </c>
      <c r="R285" s="12">
        <f t="shared" si="80"/>
        <v>0</v>
      </c>
      <c r="S285" s="12">
        <f t="shared" si="68"/>
        <v>0</v>
      </c>
      <c r="T285" s="12">
        <f t="shared" si="69"/>
        <v>0</v>
      </c>
      <c r="U285" s="12">
        <f t="shared" si="70"/>
        <v>0</v>
      </c>
      <c r="V285" s="12">
        <f t="shared" si="71"/>
        <v>0</v>
      </c>
      <c r="W285" s="12">
        <f t="shared" si="81"/>
        <v>0</v>
      </c>
      <c r="X285">
        <v>0</v>
      </c>
      <c r="Y285" t="s">
        <v>586</v>
      </c>
    </row>
    <row r="286" spans="1:25">
      <c r="A286" s="13" t="str">
        <f t="shared" si="82"/>
        <v>M11</v>
      </c>
      <c r="B286" s="24">
        <f t="shared" si="83"/>
        <v>2017</v>
      </c>
      <c r="C286" s="24" t="s">
        <v>364</v>
      </c>
      <c r="D286" s="27">
        <f>SUMIFS(data_dd!D:D,data_dd!B:B,data_monthly!C286)</f>
        <v>1170.5600000000002</v>
      </c>
      <c r="E286" s="27">
        <f>SUMIFS(data_dd!F:F,data_dd!B:B,data_monthly!C286)</f>
        <v>999.52117475477007</v>
      </c>
      <c r="F286" s="12">
        <v>1170.5593189902302</v>
      </c>
      <c r="G286">
        <v>999.52049374500018</v>
      </c>
      <c r="H286" s="6">
        <f t="shared" si="79"/>
        <v>171.1283413230407</v>
      </c>
      <c r="I286">
        <f t="shared" si="72"/>
        <v>9864.3741850284914</v>
      </c>
      <c r="J286">
        <f t="shared" si="73"/>
        <v>8337.8506042041281</v>
      </c>
      <c r="K286">
        <f t="shared" si="74"/>
        <v>1527.2246010268086</v>
      </c>
      <c r="L286" s="12">
        <f t="shared" si="75"/>
        <v>30</v>
      </c>
      <c r="M286">
        <f t="shared" si="76"/>
        <v>39.018643966341003</v>
      </c>
      <c r="N286">
        <f t="shared" si="77"/>
        <v>33.317349791500007</v>
      </c>
      <c r="O286">
        <f t="shared" si="78"/>
        <v>5.7042780441013567</v>
      </c>
      <c r="P286">
        <f>INDEX(defra!A:D,MATCH(C286,defra!A:A,0),4)</f>
        <v>1170.5593189902302</v>
      </c>
      <c r="Q286">
        <f>INDEX(daera!$A:$AA,MATCH(A286,lookup!$N$1:$N$13,FALSE),MATCH(B286,daera!$1:$1,0))</f>
        <v>171.1283413230407</v>
      </c>
      <c r="R286" s="12">
        <f t="shared" si="80"/>
        <v>0</v>
      </c>
      <c r="S286" s="12">
        <f t="shared" si="68"/>
        <v>0</v>
      </c>
      <c r="T286" s="12">
        <f t="shared" si="69"/>
        <v>0</v>
      </c>
      <c r="U286" s="12">
        <f t="shared" si="70"/>
        <v>0</v>
      </c>
      <c r="V286" s="12">
        <f t="shared" si="71"/>
        <v>0</v>
      </c>
      <c r="W286" s="12">
        <f t="shared" si="81"/>
        <v>0</v>
      </c>
      <c r="X286">
        <v>0</v>
      </c>
      <c r="Y286" t="s">
        <v>586</v>
      </c>
    </row>
    <row r="287" spans="1:25">
      <c r="A287" s="13" t="str">
        <f t="shared" si="82"/>
        <v>M12</v>
      </c>
      <c r="B287" s="24">
        <f t="shared" si="83"/>
        <v>2017</v>
      </c>
      <c r="C287" s="24" t="s">
        <v>365</v>
      </c>
      <c r="D287" s="27">
        <f>SUMIFS(data_dd!D:D,data_dd!B:B,data_monthly!C287)</f>
        <v>1218.9000000000003</v>
      </c>
      <c r="E287" s="27">
        <f>SUMIFS(data_dd!F:F,data_dd!B:B,data_monthly!C287)</f>
        <v>1031.6790613472242</v>
      </c>
      <c r="F287" s="12">
        <v>1218.8959822194431</v>
      </c>
      <c r="G287">
        <v>1031.6750435666672</v>
      </c>
      <c r="H287" s="6">
        <f t="shared" si="79"/>
        <v>187.33017206905052</v>
      </c>
      <c r="I287">
        <f t="shared" si="72"/>
        <v>11083.270167247934</v>
      </c>
      <c r="J287">
        <f t="shared" si="73"/>
        <v>9369.5256477707953</v>
      </c>
      <c r="K287">
        <f t="shared" si="74"/>
        <v>1714.5547730958592</v>
      </c>
      <c r="L287" s="12">
        <f t="shared" si="75"/>
        <v>31</v>
      </c>
      <c r="M287">
        <f t="shared" si="76"/>
        <v>39.319225232885259</v>
      </c>
      <c r="N287">
        <f t="shared" si="77"/>
        <v>33.27984011505378</v>
      </c>
      <c r="O287">
        <f t="shared" si="78"/>
        <v>6.0429087764209841</v>
      </c>
      <c r="P287">
        <f>INDEX(defra!A:D,MATCH(C287,defra!A:A,0),4)</f>
        <v>1218.8959822194431</v>
      </c>
      <c r="Q287">
        <f>INDEX(daera!$A:$AA,MATCH(A287,lookup!$N$1:$N$13,FALSE),MATCH(B287,daera!$1:$1,0))</f>
        <v>187.33017206905052</v>
      </c>
      <c r="R287" s="12">
        <f t="shared" si="80"/>
        <v>0</v>
      </c>
      <c r="S287" s="12">
        <f t="shared" si="68"/>
        <v>0</v>
      </c>
      <c r="T287" s="12">
        <f t="shared" si="69"/>
        <v>0</v>
      </c>
      <c r="U287" s="12">
        <f t="shared" si="70"/>
        <v>0</v>
      </c>
      <c r="V287" s="12">
        <f t="shared" si="71"/>
        <v>0</v>
      </c>
      <c r="W287" s="12">
        <f t="shared" si="81"/>
        <v>0</v>
      </c>
      <c r="X287">
        <v>0</v>
      </c>
      <c r="Y287" t="s">
        <v>586</v>
      </c>
    </row>
    <row r="288" spans="1:25">
      <c r="A288" s="13" t="str">
        <f t="shared" si="82"/>
        <v>M01</v>
      </c>
      <c r="B288" s="24">
        <f t="shared" si="83"/>
        <v>2018</v>
      </c>
      <c r="C288" s="24" t="s">
        <v>366</v>
      </c>
      <c r="D288" s="27">
        <f>SUMIFS(data_dd!D:D,data_dd!B:B,data_monthly!C288)</f>
        <v>1234.143256829992</v>
      </c>
      <c r="E288" s="27">
        <f>SUMIFS(data_dd!F:F,data_dd!B:B,data_monthly!C288)</f>
        <v>1038.0313468299919</v>
      </c>
      <c r="F288" s="12">
        <v>1234.098238719421</v>
      </c>
      <c r="G288">
        <v>1038.0313468300001</v>
      </c>
      <c r="H288" s="6">
        <f t="shared" si="79"/>
        <v>196.1119102032483</v>
      </c>
      <c r="I288">
        <f t="shared" si="72"/>
        <v>12317.368405967356</v>
      </c>
      <c r="J288">
        <f t="shared" si="73"/>
        <v>10407.556994600796</v>
      </c>
      <c r="K288">
        <f t="shared" si="74"/>
        <v>1910.6666832991075</v>
      </c>
      <c r="L288" s="12">
        <f t="shared" si="75"/>
        <v>31</v>
      </c>
      <c r="M288">
        <f t="shared" si="76"/>
        <v>39.809620603852288</v>
      </c>
      <c r="N288">
        <f t="shared" si="77"/>
        <v>33.484882155806453</v>
      </c>
      <c r="O288">
        <f t="shared" si="78"/>
        <v>6.3261906517176874</v>
      </c>
      <c r="P288">
        <f>INDEX(defra!A:D,MATCH(C288,defra!A:A,0),4)</f>
        <v>1234.1432568300002</v>
      </c>
      <c r="Q288">
        <f>INDEX(daera!$A:$AA,MATCH(A288,lookup!$N$1:$N$13,FALSE),MATCH(B288,daera!$1:$1,0))</f>
        <v>196.1119102032483</v>
      </c>
      <c r="R288" s="12">
        <f t="shared" si="80"/>
        <v>0</v>
      </c>
      <c r="S288" s="12">
        <f t="shared" si="68"/>
        <v>0</v>
      </c>
      <c r="T288" s="12">
        <f t="shared" si="69"/>
        <v>0</v>
      </c>
      <c r="U288" s="12">
        <f t="shared" si="70"/>
        <v>0</v>
      </c>
      <c r="V288" s="12">
        <f t="shared" si="71"/>
        <v>0</v>
      </c>
      <c r="W288" s="12">
        <f t="shared" si="81"/>
        <v>0</v>
      </c>
      <c r="X288">
        <v>0</v>
      </c>
      <c r="Y288" t="s">
        <v>586</v>
      </c>
    </row>
    <row r="289" spans="1:25">
      <c r="A289" s="13" t="str">
        <f t="shared" si="82"/>
        <v>M02</v>
      </c>
      <c r="B289" s="24">
        <f t="shared" si="83"/>
        <v>2018</v>
      </c>
      <c r="C289" s="24" t="s">
        <v>367</v>
      </c>
      <c r="D289" s="27">
        <f>SUMIFS(data_dd!D:D,data_dd!B:B,data_monthly!C289)</f>
        <v>1127.1818421933303</v>
      </c>
      <c r="E289" s="27">
        <f>SUMIFS(data_dd!F:F,data_dd!B:B,data_monthly!C289)</f>
        <v>943.28417619333072</v>
      </c>
      <c r="F289" s="12">
        <v>1127.1400760669651</v>
      </c>
      <c r="G289">
        <v>943.28417619333311</v>
      </c>
      <c r="H289" s="6">
        <f t="shared" si="79"/>
        <v>183.89766576619888</v>
      </c>
      <c r="I289">
        <f t="shared" si="72"/>
        <v>13444.508482034322</v>
      </c>
      <c r="J289">
        <f t="shared" si="73"/>
        <v>11350.841170794129</v>
      </c>
      <c r="K289">
        <f t="shared" si="74"/>
        <v>2094.5643490653065</v>
      </c>
      <c r="L289" s="12">
        <f t="shared" si="75"/>
        <v>28</v>
      </c>
      <c r="M289">
        <f t="shared" si="76"/>
        <v>40.255002716677325</v>
      </c>
      <c r="N289">
        <f t="shared" si="77"/>
        <v>33.688720578333324</v>
      </c>
      <c r="O289">
        <f t="shared" si="78"/>
        <v>6.5677737773642457</v>
      </c>
      <c r="P289">
        <f>INDEX(defra!A:D,MATCH(C289,defra!A:A,0),4)</f>
        <v>1127.1818421933331</v>
      </c>
      <c r="Q289">
        <f>INDEX(daera!$A:$AA,MATCH(A289,lookup!$N$1:$N$13,FALSE),MATCH(B289,daera!$1:$1,0))</f>
        <v>183.89766576619888</v>
      </c>
      <c r="R289" s="12">
        <f t="shared" si="80"/>
        <v>0</v>
      </c>
      <c r="S289" s="12">
        <f t="shared" si="68"/>
        <v>0</v>
      </c>
      <c r="T289" s="12">
        <f t="shared" si="69"/>
        <v>0</v>
      </c>
      <c r="U289" s="12">
        <f t="shared" si="70"/>
        <v>0</v>
      </c>
      <c r="V289" s="12">
        <f t="shared" si="71"/>
        <v>0</v>
      </c>
      <c r="W289" s="12">
        <f t="shared" si="81"/>
        <v>0</v>
      </c>
      <c r="X289">
        <v>0</v>
      </c>
      <c r="Y289" t="s">
        <v>586</v>
      </c>
    </row>
    <row r="290" spans="1:25">
      <c r="A290" s="13" t="str">
        <f t="shared" si="82"/>
        <v>M03</v>
      </c>
      <c r="B290" s="24">
        <f t="shared" si="83"/>
        <v>2018</v>
      </c>
      <c r="C290" s="24" t="s">
        <v>368</v>
      </c>
      <c r="D290" s="27">
        <f>SUMIFS(data_dd!D:D,data_dd!B:B,data_monthly!C290)</f>
        <v>1268.043812715001</v>
      </c>
      <c r="E290" s="27">
        <f>SUMIFS(data_dd!F:F,data_dd!B:B,data_monthly!C290)</f>
        <v>1057.4971797150008</v>
      </c>
      <c r="F290" s="12">
        <v>1267.9973727851</v>
      </c>
      <c r="G290">
        <v>1057.4971797149999</v>
      </c>
      <c r="H290" s="6">
        <f t="shared" si="79"/>
        <v>210.54663279180977</v>
      </c>
      <c r="I290">
        <f t="shared" si="72"/>
        <v>14712.505854819421</v>
      </c>
      <c r="J290">
        <f t="shared" si="73"/>
        <v>12408.338350509128</v>
      </c>
      <c r="K290">
        <f t="shared" si="74"/>
        <v>2305.1109818571163</v>
      </c>
      <c r="L290" s="12">
        <f t="shared" si="75"/>
        <v>31</v>
      </c>
      <c r="M290">
        <f t="shared" si="76"/>
        <v>40.903141057583873</v>
      </c>
      <c r="N290">
        <f t="shared" si="77"/>
        <v>34.112812248870966</v>
      </c>
      <c r="O290">
        <f t="shared" si="78"/>
        <v>6.7918268642519282</v>
      </c>
      <c r="P290">
        <f>INDEX(defra!A:D,MATCH(C290,defra!A:A,0),4)</f>
        <v>1268.0438127150001</v>
      </c>
      <c r="Q290">
        <f>INDEX(daera!$A:$AA,MATCH(A290,lookup!$N$1:$N$13,FALSE),MATCH(B290,daera!$1:$1,0))</f>
        <v>210.54663279180977</v>
      </c>
      <c r="R290" s="12">
        <f t="shared" si="80"/>
        <v>0</v>
      </c>
      <c r="S290" s="12">
        <f t="shared" si="68"/>
        <v>0</v>
      </c>
      <c r="T290" s="12">
        <f t="shared" si="69"/>
        <v>0</v>
      </c>
      <c r="U290" s="12">
        <f t="shared" si="70"/>
        <v>0</v>
      </c>
      <c r="V290" s="12">
        <f t="shared" si="71"/>
        <v>0</v>
      </c>
      <c r="W290" s="12">
        <f t="shared" si="81"/>
        <v>0</v>
      </c>
      <c r="X290">
        <v>0</v>
      </c>
      <c r="Y290" t="s">
        <v>586</v>
      </c>
    </row>
    <row r="291" spans="1:25">
      <c r="A291" s="13" t="str">
        <f t="shared" si="82"/>
        <v>M04</v>
      </c>
      <c r="B291" s="24">
        <f t="shared" si="83"/>
        <v>2018</v>
      </c>
      <c r="C291" s="24" t="s">
        <v>369</v>
      </c>
      <c r="D291" s="27">
        <f>SUMIFS(data_dd!D:D,data_dd!B:B,data_monthly!C291)</f>
        <v>1284.7554426666679</v>
      </c>
      <c r="E291" s="27">
        <f>SUMIFS(data_dd!F:F,data_dd!B:B,data_monthly!C291)</f>
        <v>1070.6662216666682</v>
      </c>
      <c r="F291" s="12">
        <v>1284.7133919265232</v>
      </c>
      <c r="G291">
        <v>1070.6662216666682</v>
      </c>
      <c r="H291" s="6">
        <f t="shared" si="79"/>
        <v>214.08922057386161</v>
      </c>
      <c r="I291">
        <f t="shared" si="72"/>
        <v>1284.7133919265232</v>
      </c>
      <c r="J291">
        <f t="shared" si="73"/>
        <v>1070.6662216666682</v>
      </c>
      <c r="K291">
        <f t="shared" si="74"/>
        <v>214.08922057386161</v>
      </c>
      <c r="L291" s="12">
        <f t="shared" si="75"/>
        <v>30</v>
      </c>
      <c r="M291">
        <f t="shared" si="76"/>
        <v>42.823779730884105</v>
      </c>
      <c r="N291">
        <f t="shared" si="77"/>
        <v>35.688874055555608</v>
      </c>
      <c r="O291">
        <f t="shared" si="78"/>
        <v>7.1363073524620537</v>
      </c>
      <c r="P291">
        <f>INDEX(defra!A:D,MATCH(C291,defra!A:A,0),4)</f>
        <v>1285.1892210000001</v>
      </c>
      <c r="Q291">
        <f>INDEX(daera!$A:$AA,MATCH(A291,lookup!$N$1:$N$13,FALSE),MATCH(B291,daera!$1:$1,0))</f>
        <v>214.08922057386161</v>
      </c>
      <c r="R291" s="12">
        <f t="shared" si="80"/>
        <v>0</v>
      </c>
      <c r="S291" s="12">
        <f t="shared" si="68"/>
        <v>0</v>
      </c>
      <c r="T291" s="12">
        <f t="shared" si="69"/>
        <v>0</v>
      </c>
      <c r="U291" s="12">
        <f t="shared" si="70"/>
        <v>0</v>
      </c>
      <c r="V291" s="12">
        <f t="shared" si="71"/>
        <v>0</v>
      </c>
      <c r="W291" s="12">
        <f t="shared" si="81"/>
        <v>0</v>
      </c>
      <c r="X291">
        <v>0</v>
      </c>
      <c r="Y291" t="s">
        <v>586</v>
      </c>
    </row>
    <row r="292" spans="1:25">
      <c r="A292" s="13" t="str">
        <f t="shared" si="82"/>
        <v>M05</v>
      </c>
      <c r="B292" s="24">
        <f t="shared" si="83"/>
        <v>2018</v>
      </c>
      <c r="C292" s="24" t="s">
        <v>370</v>
      </c>
      <c r="D292" s="27">
        <f>SUMIFS(data_dd!D:D,data_dd!B:B,data_monthly!C292)</f>
        <v>1371.9282727176558</v>
      </c>
      <c r="E292" s="27">
        <f>SUMIFS(data_dd!F:F,data_dd!B:B,data_monthly!C292)</f>
        <v>1139.7176607176555</v>
      </c>
      <c r="F292" s="12">
        <v>1371.882594102789</v>
      </c>
      <c r="G292" s="6">
        <v>1139.72</v>
      </c>
      <c r="H292" s="6">
        <f t="shared" ref="H292:H299" si="84">Q292</f>
        <v>232.21061167313044</v>
      </c>
      <c r="I292">
        <f t="shared" si="72"/>
        <v>2656.5959860293124</v>
      </c>
      <c r="J292">
        <f t="shared" si="73"/>
        <v>2210.3862216666685</v>
      </c>
      <c r="K292">
        <f t="shared" si="74"/>
        <v>446.29983224699208</v>
      </c>
      <c r="L292" s="12">
        <f t="shared" si="75"/>
        <v>31</v>
      </c>
      <c r="M292">
        <f t="shared" si="76"/>
        <v>44.254277229122224</v>
      </c>
      <c r="N292">
        <f t="shared" si="77"/>
        <v>36.765161290322581</v>
      </c>
      <c r="O292">
        <f t="shared" si="78"/>
        <v>7.4906648926816271</v>
      </c>
      <c r="P292">
        <f>INDEX(defra!A:D,MATCH(C292,defra!A:A,0),4)</f>
        <v>1372.2106120000001</v>
      </c>
      <c r="Q292">
        <f>INDEX(daera!$A:$AA,MATCH(A292,lookup!$N$1:$N$13,FALSE),MATCH(B292,daera!$1:$1,0))</f>
        <v>232.21061167313044</v>
      </c>
      <c r="R292" s="12">
        <f t="shared" si="80"/>
        <v>0</v>
      </c>
      <c r="S292" s="12">
        <f t="shared" si="68"/>
        <v>0</v>
      </c>
      <c r="T292" s="12">
        <f t="shared" si="69"/>
        <v>0</v>
      </c>
      <c r="U292" s="12">
        <f t="shared" si="70"/>
        <v>0</v>
      </c>
      <c r="V292" s="12">
        <f t="shared" si="71"/>
        <v>0</v>
      </c>
      <c r="W292" s="12">
        <f t="shared" si="81"/>
        <v>0</v>
      </c>
      <c r="X292">
        <v>0</v>
      </c>
      <c r="Y292" t="s">
        <v>586</v>
      </c>
    </row>
    <row r="293" spans="1:25">
      <c r="A293" s="13" t="str">
        <f t="shared" si="82"/>
        <v>M06</v>
      </c>
      <c r="B293" s="24">
        <f t="shared" si="83"/>
        <v>2018</v>
      </c>
      <c r="C293" s="24" t="s">
        <v>371</v>
      </c>
      <c r="D293" s="27">
        <f>SUMIFS(data_dd!D:D,data_dd!B:B,data_monthly!C293)</f>
        <v>1268.756059333333</v>
      </c>
      <c r="E293" s="27">
        <f>SUMIFS(data_dd!F:F,data_dd!B:B,data_monthly!C293)</f>
        <v>1055.0108673333332</v>
      </c>
      <c r="F293" s="12">
        <v>1268.7126661608304</v>
      </c>
      <c r="G293" s="6">
        <v>1055.01</v>
      </c>
      <c r="H293" s="6">
        <f t="shared" si="84"/>
        <v>213.74519232543076</v>
      </c>
      <c r="I293">
        <f t="shared" si="72"/>
        <v>3925.3086521901428</v>
      </c>
      <c r="J293">
        <f t="shared" si="73"/>
        <v>3265.3962216666687</v>
      </c>
      <c r="K293">
        <f t="shared" si="74"/>
        <v>660.04502457242279</v>
      </c>
      <c r="L293" s="12">
        <f t="shared" si="75"/>
        <v>30</v>
      </c>
      <c r="M293">
        <f t="shared" si="76"/>
        <v>42.290422205361011</v>
      </c>
      <c r="N293">
        <f t="shared" si="77"/>
        <v>35.167000000000002</v>
      </c>
      <c r="O293">
        <f t="shared" si="78"/>
        <v>7.1248397441810258</v>
      </c>
      <c r="P293">
        <f>INDEX(defra!A:D,MATCH(C293,defra!A:A,0),4)</f>
        <v>1268.7451920000001</v>
      </c>
      <c r="Q293">
        <f>INDEX(daera!$A:$AA,MATCH(A293,lookup!$N$1:$N$13,FALSE),MATCH(B293,daera!$1:$1,0))</f>
        <v>213.74519232543076</v>
      </c>
      <c r="R293" s="12">
        <f t="shared" si="80"/>
        <v>0</v>
      </c>
      <c r="S293" s="12">
        <f t="shared" si="68"/>
        <v>0</v>
      </c>
      <c r="T293" s="12">
        <f t="shared" si="69"/>
        <v>0</v>
      </c>
      <c r="U293" s="12">
        <f t="shared" si="70"/>
        <v>0</v>
      </c>
      <c r="V293" s="12">
        <f t="shared" si="71"/>
        <v>0</v>
      </c>
      <c r="W293" s="12">
        <f t="shared" si="81"/>
        <v>0</v>
      </c>
      <c r="X293">
        <v>0</v>
      </c>
      <c r="Y293" t="s">
        <v>586</v>
      </c>
    </row>
    <row r="294" spans="1:25">
      <c r="A294" s="13" t="str">
        <f t="shared" si="82"/>
        <v>M07</v>
      </c>
      <c r="B294" s="24">
        <f t="shared" si="83"/>
        <v>2018</v>
      </c>
      <c r="C294" s="24" t="s">
        <v>372</v>
      </c>
      <c r="D294" s="27">
        <f>SUMIFS(data_dd!D:D,data_dd!B:B,data_monthly!C294)</f>
        <v>1231.1508785000003</v>
      </c>
      <c r="E294" s="27">
        <f>SUMIFS(data_dd!F:F,data_dd!B:B,data_monthly!C294)</f>
        <v>1024.7475145000001</v>
      </c>
      <c r="F294" s="12">
        <v>1231.1058304859894</v>
      </c>
      <c r="G294" s="6">
        <v>1024.75</v>
      </c>
      <c r="H294" s="6">
        <f t="shared" si="84"/>
        <v>206.40336435844767</v>
      </c>
      <c r="I294">
        <f t="shared" si="72"/>
        <v>5156.4144826761321</v>
      </c>
      <c r="J294">
        <f t="shared" si="73"/>
        <v>4290.1462216666687</v>
      </c>
      <c r="K294">
        <f t="shared" si="74"/>
        <v>866.44838893087046</v>
      </c>
      <c r="L294" s="12">
        <f t="shared" si="75"/>
        <v>31</v>
      </c>
      <c r="M294">
        <f t="shared" si="76"/>
        <v>39.713091305999654</v>
      </c>
      <c r="N294">
        <f t="shared" si="77"/>
        <v>33.056451612903224</v>
      </c>
      <c r="O294">
        <f t="shared" si="78"/>
        <v>6.6581730438208924</v>
      </c>
      <c r="P294">
        <f>INDEX(defra!A:D,MATCH(C294,defra!A:A,0),4)</f>
        <v>1230.4033639999998</v>
      </c>
      <c r="Q294">
        <f>INDEX(daera!$A:$AA,MATCH(A294,lookup!$N$1:$N$13,FALSE),MATCH(B294,daera!$1:$1,0))</f>
        <v>206.40336435844767</v>
      </c>
      <c r="R294" s="12">
        <f t="shared" si="80"/>
        <v>0</v>
      </c>
      <c r="S294" s="12">
        <f t="shared" si="68"/>
        <v>0</v>
      </c>
      <c r="T294" s="12">
        <f t="shared" si="69"/>
        <v>0</v>
      </c>
      <c r="U294" s="12">
        <f t="shared" ref="U294:U357" si="85">IF(U293=0,IF(AND(F294=0,D294&gt;0),1,0),IF(AND(F294=0,D294&gt;0),1+U293,0))</f>
        <v>0</v>
      </c>
      <c r="V294" s="12">
        <f t="shared" si="71"/>
        <v>0</v>
      </c>
      <c r="W294" s="12">
        <f t="shared" si="81"/>
        <v>0</v>
      </c>
      <c r="X294">
        <v>0</v>
      </c>
      <c r="Y294" t="s">
        <v>586</v>
      </c>
    </row>
    <row r="295" spans="1:25">
      <c r="A295" s="13" t="str">
        <f t="shared" si="82"/>
        <v>M08</v>
      </c>
      <c r="B295" s="24">
        <f t="shared" si="83"/>
        <v>2018</v>
      </c>
      <c r="C295" s="24" t="s">
        <v>373</v>
      </c>
      <c r="D295" s="27">
        <f>SUMIFS(data_dd!D:D,data_dd!B:B,data_monthly!C295)</f>
        <v>1196.0696194999998</v>
      </c>
      <c r="E295" s="27">
        <f>SUMIFS(data_dd!F:F,data_dd!B:B,data_monthly!C295)</f>
        <v>1012.0895344999998</v>
      </c>
      <c r="F295" s="12">
        <v>1196.0294781800189</v>
      </c>
      <c r="G295" s="6">
        <v>1012.09</v>
      </c>
      <c r="H295" s="6">
        <f t="shared" si="84"/>
        <v>183.98008515377919</v>
      </c>
      <c r="I295">
        <f t="shared" si="72"/>
        <v>6352.4439608561515</v>
      </c>
      <c r="J295">
        <f t="shared" si="73"/>
        <v>5302.2362216666688</v>
      </c>
      <c r="K295">
        <f t="shared" si="74"/>
        <v>1050.4284740846497</v>
      </c>
      <c r="L295" s="12">
        <f t="shared" si="75"/>
        <v>31</v>
      </c>
      <c r="M295">
        <f t="shared" si="76"/>
        <v>38.581596070323194</v>
      </c>
      <c r="N295">
        <f t="shared" si="77"/>
        <v>32.648064516129033</v>
      </c>
      <c r="O295">
        <f t="shared" si="78"/>
        <v>5.9348414565735217</v>
      </c>
      <c r="P295">
        <f>INDEX(defra!A:D,MATCH(C295,defra!A:A,0),4)</f>
        <v>1195.9800849999999</v>
      </c>
      <c r="Q295">
        <f>INDEX(daera!$A:$AA,MATCH(A295,lookup!$N$1:$N$13,FALSE),MATCH(B295,daera!$1:$1,0))</f>
        <v>183.98008515377919</v>
      </c>
      <c r="R295" s="12">
        <f t="shared" si="80"/>
        <v>0</v>
      </c>
      <c r="S295" s="12">
        <f t="shared" si="68"/>
        <v>0</v>
      </c>
      <c r="T295" s="12">
        <f t="shared" si="69"/>
        <v>0</v>
      </c>
      <c r="U295" s="12">
        <f t="shared" si="85"/>
        <v>0</v>
      </c>
      <c r="V295" s="12">
        <f t="shared" si="71"/>
        <v>0</v>
      </c>
      <c r="W295" s="12">
        <f t="shared" si="81"/>
        <v>0</v>
      </c>
      <c r="X295">
        <v>0</v>
      </c>
      <c r="Y295" t="s">
        <v>586</v>
      </c>
    </row>
    <row r="296" spans="1:25">
      <c r="A296" s="13" t="str">
        <f t="shared" si="82"/>
        <v>M09</v>
      </c>
      <c r="B296" s="24">
        <f t="shared" si="83"/>
        <v>2018</v>
      </c>
      <c r="C296" s="24" t="s">
        <v>374</v>
      </c>
      <c r="D296" s="27">
        <f>SUMIFS(data_dd!D:D,data_dd!B:B,data_monthly!C296)</f>
        <v>1153.7090450000003</v>
      </c>
      <c r="E296" s="27">
        <f>SUMIFS(data_dd!F:F,data_dd!B:B,data_monthly!C296)</f>
        <v>987.87782599999991</v>
      </c>
      <c r="F296" s="12">
        <v>1153.6694973328179</v>
      </c>
      <c r="G296" s="6">
        <v>987.88</v>
      </c>
      <c r="H296" s="6">
        <f t="shared" si="84"/>
        <v>165.83121925647583</v>
      </c>
      <c r="I296">
        <f t="shared" si="72"/>
        <v>7506.1134581889692</v>
      </c>
      <c r="J296">
        <f t="shared" si="73"/>
        <v>6290.1162216666689</v>
      </c>
      <c r="K296">
        <f t="shared" si="74"/>
        <v>1216.2596933411255</v>
      </c>
      <c r="L296" s="12">
        <f t="shared" si="75"/>
        <v>30</v>
      </c>
      <c r="M296">
        <f t="shared" si="76"/>
        <v>38.455649911093928</v>
      </c>
      <c r="N296">
        <f t="shared" si="77"/>
        <v>32.929333333333332</v>
      </c>
      <c r="O296">
        <f t="shared" si="78"/>
        <v>5.5277073085491946</v>
      </c>
      <c r="P296">
        <f>INDEX(defra!A:D,MATCH(C296,defra!A:A,0),4)</f>
        <v>1153.731219</v>
      </c>
      <c r="Q296">
        <f>INDEX(daera!$A:$AA,MATCH(A296,lookup!$N$1:$N$13,FALSE),MATCH(B296,daera!$1:$1,0))</f>
        <v>165.83121925647583</v>
      </c>
      <c r="R296" s="12">
        <f t="shared" si="80"/>
        <v>0</v>
      </c>
      <c r="S296" s="12">
        <f t="shared" si="68"/>
        <v>0</v>
      </c>
      <c r="T296" s="12">
        <f t="shared" si="69"/>
        <v>0</v>
      </c>
      <c r="U296" s="12">
        <f t="shared" si="85"/>
        <v>0</v>
      </c>
      <c r="V296" s="12">
        <f t="shared" si="71"/>
        <v>0</v>
      </c>
      <c r="W296" s="12">
        <f t="shared" si="81"/>
        <v>0</v>
      </c>
      <c r="X296">
        <v>0</v>
      </c>
      <c r="Y296" t="s">
        <v>586</v>
      </c>
    </row>
    <row r="297" spans="1:25">
      <c r="A297" s="13" t="str">
        <f t="shared" si="82"/>
        <v>M10</v>
      </c>
      <c r="B297" s="24">
        <f t="shared" si="83"/>
        <v>2018</v>
      </c>
      <c r="C297" s="24" t="s">
        <v>375</v>
      </c>
      <c r="D297" s="27">
        <f>SUMIFS(data_dd!D:D,data_dd!B:B,data_monthly!C297)</f>
        <v>1199.8637404999999</v>
      </c>
      <c r="E297" s="27">
        <f>SUMIFS(data_dd!F:F,data_dd!B:B,data_monthly!C297)</f>
        <v>1027.0389075000001</v>
      </c>
      <c r="F297" s="12">
        <v>1199.8233566755891</v>
      </c>
      <c r="G297" s="6">
        <v>1027.04</v>
      </c>
      <c r="H297" s="6">
        <f t="shared" si="84"/>
        <v>172.82483252032557</v>
      </c>
      <c r="I297">
        <f t="shared" si="72"/>
        <v>8705.936814864559</v>
      </c>
      <c r="J297">
        <f t="shared" si="73"/>
        <v>7317.1562216666689</v>
      </c>
      <c r="K297">
        <f t="shared" si="74"/>
        <v>1389.0845258614511</v>
      </c>
      <c r="L297" s="12">
        <f t="shared" si="75"/>
        <v>31</v>
      </c>
      <c r="M297">
        <f t="shared" si="76"/>
        <v>38.703979247599648</v>
      </c>
      <c r="N297">
        <f t="shared" si="77"/>
        <v>33.130322580645164</v>
      </c>
      <c r="O297">
        <f t="shared" si="78"/>
        <v>5.5749945974298569</v>
      </c>
      <c r="P297">
        <f>INDEX(defra!A:D,MATCH(C297,defra!A:A,0),4)</f>
        <v>1199.8248330000001</v>
      </c>
      <c r="Q297">
        <f>INDEX(daera!$A:$AA,MATCH(A297,lookup!$N$1:$N$13,FALSE),MATCH(B297,daera!$1:$1,0))</f>
        <v>172.82483252032557</v>
      </c>
      <c r="R297" s="12">
        <f t="shared" si="80"/>
        <v>0</v>
      </c>
      <c r="S297" s="12">
        <f t="shared" si="68"/>
        <v>0</v>
      </c>
      <c r="T297" s="12">
        <f t="shared" si="69"/>
        <v>0</v>
      </c>
      <c r="U297" s="12">
        <f t="shared" si="85"/>
        <v>0</v>
      </c>
      <c r="V297" s="12">
        <f t="shared" si="71"/>
        <v>0</v>
      </c>
      <c r="W297" s="12">
        <f t="shared" si="81"/>
        <v>0</v>
      </c>
      <c r="X297">
        <v>0</v>
      </c>
      <c r="Y297" t="s">
        <v>586</v>
      </c>
    </row>
    <row r="298" spans="1:25">
      <c r="A298" s="13" t="str">
        <f t="shared" si="82"/>
        <v>M11</v>
      </c>
      <c r="B298" s="24">
        <f t="shared" si="83"/>
        <v>2018</v>
      </c>
      <c r="C298" s="24" t="s">
        <v>376</v>
      </c>
      <c r="D298" s="27">
        <f>SUMIFS(data_dd!D:D,data_dd!B:B,data_monthly!C298)</f>
        <v>1174.0222228073806</v>
      </c>
      <c r="E298" s="27">
        <f>SUMIFS(data_dd!F:F,data_dd!B:B,data_monthly!C298)</f>
        <v>1000.3049207741933</v>
      </c>
      <c r="F298" s="12">
        <v>1173.9992270572977</v>
      </c>
      <c r="G298" s="6">
        <v>1000.3</v>
      </c>
      <c r="H298" s="6">
        <f t="shared" si="84"/>
        <v>173.72987673933699</v>
      </c>
      <c r="I298">
        <f t="shared" si="72"/>
        <v>9879.9360419218574</v>
      </c>
      <c r="J298">
        <f t="shared" si="73"/>
        <v>8317.4562216666691</v>
      </c>
      <c r="K298">
        <f t="shared" si="74"/>
        <v>1562.8144026007881</v>
      </c>
      <c r="L298" s="12">
        <f t="shared" si="75"/>
        <v>30</v>
      </c>
      <c r="M298">
        <f t="shared" si="76"/>
        <v>39.133307568576591</v>
      </c>
      <c r="N298">
        <f t="shared" si="77"/>
        <v>33.343333333333334</v>
      </c>
      <c r="O298">
        <f t="shared" si="78"/>
        <v>5.7909958913112325</v>
      </c>
      <c r="P298">
        <f>INDEX(defra!A:D,MATCH(C298,defra!A:A,0),4)</f>
        <v>1174.017302033187</v>
      </c>
      <c r="Q298">
        <f>INDEX(daera!$A:$AA,MATCH(A298,lookup!$N$1:$N$13,FALSE),MATCH(B298,daera!$1:$1,0))</f>
        <v>173.72987673933699</v>
      </c>
      <c r="R298" s="12">
        <f t="shared" si="80"/>
        <v>0</v>
      </c>
      <c r="S298" s="12">
        <f t="shared" si="68"/>
        <v>0</v>
      </c>
      <c r="T298" s="12">
        <f t="shared" si="69"/>
        <v>0</v>
      </c>
      <c r="U298" s="12">
        <f t="shared" si="85"/>
        <v>0</v>
      </c>
      <c r="V298" s="12">
        <f t="shared" si="71"/>
        <v>0</v>
      </c>
      <c r="W298" s="12">
        <f t="shared" si="81"/>
        <v>0</v>
      </c>
      <c r="X298">
        <v>0</v>
      </c>
      <c r="Y298" t="s">
        <v>586</v>
      </c>
    </row>
    <row r="299" spans="1:25">
      <c r="A299" s="13" t="str">
        <f t="shared" si="82"/>
        <v>M12</v>
      </c>
      <c r="B299" s="24">
        <f t="shared" si="83"/>
        <v>2018</v>
      </c>
      <c r="C299" s="24" t="s">
        <v>377</v>
      </c>
      <c r="D299" s="27">
        <f>SUMIFS(data_dd!D:D,data_dd!B:B,data_monthly!C299)</f>
        <v>1241.207550381441</v>
      </c>
      <c r="E299" s="27">
        <f>SUMIFS(data_dd!F:F,data_dd!B:B,data_monthly!C299)</f>
        <v>1049.1146753814412</v>
      </c>
      <c r="F299" s="12">
        <v>1241.1661246182841</v>
      </c>
      <c r="G299" s="6">
        <v>1049.1099999999999</v>
      </c>
      <c r="H299" s="6">
        <f t="shared" si="84"/>
        <v>192.09287463795499</v>
      </c>
      <c r="I299">
        <f t="shared" si="72"/>
        <v>11121.102166540142</v>
      </c>
      <c r="J299">
        <f t="shared" si="73"/>
        <v>9366.5662216666697</v>
      </c>
      <c r="K299">
        <f t="shared" si="74"/>
        <v>1754.9072772387431</v>
      </c>
      <c r="L299" s="12">
        <f t="shared" si="75"/>
        <v>31</v>
      </c>
      <c r="M299">
        <f t="shared" si="76"/>
        <v>40.037616923170454</v>
      </c>
      <c r="N299">
        <f t="shared" si="77"/>
        <v>33.842258064516123</v>
      </c>
      <c r="O299">
        <f t="shared" si="78"/>
        <v>6.1965443431598386</v>
      </c>
      <c r="P299">
        <f>IF(ISNA(INDEX(defra!A:D,MATCH(C299,defra!A:A,0),4))=TRUE,0,INDEX(defra!A:D,MATCH(C299,defra!A:A,0),4))</f>
        <v>1241.192875</v>
      </c>
      <c r="Q299">
        <f>IF(ISNA(INDEX(daera!$A:$AA,MATCH(A299,lookup!$N$1:$N$13,FALSE),MATCH(B299,daera!$1:$1,0)))=TRUE,0,INDEX(daera!$A:$AA,MATCH(A299,lookup!$N$1:$N$13,FALSE),MATCH(B299,daera!$1:$1,0)))</f>
        <v>192.09287463795499</v>
      </c>
      <c r="R299" s="12">
        <f t="shared" si="80"/>
        <v>0</v>
      </c>
      <c r="S299" s="12">
        <f t="shared" si="68"/>
        <v>0</v>
      </c>
      <c r="T299" s="12">
        <f t="shared" si="69"/>
        <v>0</v>
      </c>
      <c r="U299" s="12">
        <f t="shared" si="85"/>
        <v>0</v>
      </c>
      <c r="V299" s="12">
        <f t="shared" si="71"/>
        <v>0</v>
      </c>
      <c r="W299" s="12">
        <f t="shared" ref="W299:W308" si="86">IF(AND($W$1="UK",U299=1),D299,IF(AND($W$1="GB",V299=1),E299,0))+IF(AND($W$1="UK",U299=2),D299,IF(AND($W$1="GB",V299=2),E299,0))</f>
        <v>0</v>
      </c>
      <c r="X299">
        <v>0</v>
      </c>
      <c r="Y299" t="s">
        <v>586</v>
      </c>
    </row>
    <row r="300" spans="1:25">
      <c r="A300" s="13" t="str">
        <f t="shared" si="82"/>
        <v>M01</v>
      </c>
      <c r="B300" s="24">
        <f t="shared" si="83"/>
        <v>2019</v>
      </c>
      <c r="C300" s="24" t="s">
        <v>378</v>
      </c>
      <c r="D300">
        <f>IF(C300=$AE$1,SUMIFS(data_dd!D:D,data_dd!B:B,data_monthly!C300)*$AG$2,SUMIFS(data_dd!D:D,data_dd!B:B,data_monthly!C300))</f>
        <v>1265.696169804613</v>
      </c>
      <c r="E300">
        <f>IF(D300=0,0,ROUND(SUMIFS(data_dd!F:F,data_dd!B:B,data_monthly!C300),3))</f>
        <v>1062.674</v>
      </c>
      <c r="F300" s="6">
        <f t="shared" ref="F300:F306" si="87">IF(H300=0,0,G300+H300)</f>
        <v>1265.691853</v>
      </c>
      <c r="G300" s="6">
        <v>1062.67</v>
      </c>
      <c r="H300" s="6">
        <f t="shared" ref="H300:H306" si="88">Q300</f>
        <v>203.02185299999999</v>
      </c>
      <c r="I300">
        <f t="shared" ref="I300:I306" si="89">IF(F300=0,0,IF(A300="M04",F300,F300+I299))</f>
        <v>12386.794019540142</v>
      </c>
      <c r="J300">
        <f t="shared" ref="J300:J306" si="90">IF(G300=0,0,IF($A300="M04",G300,G300+J299))</f>
        <v>10429.23622166667</v>
      </c>
      <c r="K300">
        <f t="shared" ref="K300:K306" si="91">IF(H300=0,0,IF($A300="M04",H300,H300+K299))</f>
        <v>1957.929130238743</v>
      </c>
      <c r="L300" s="12">
        <f t="shared" si="75"/>
        <v>31</v>
      </c>
      <c r="M300">
        <f t="shared" si="76"/>
        <v>40.828769451612906</v>
      </c>
      <c r="N300">
        <f t="shared" si="77"/>
        <v>34.27967741935484</v>
      </c>
      <c r="O300">
        <f t="shared" si="78"/>
        <v>6.5490920322580646</v>
      </c>
      <c r="P300">
        <f>IF(ISNA(INDEX(defra!A:D,MATCH(C300,defra!A:A,0),4))=TRUE,0,INDEX(defra!A:D,MATCH(C300,defra!A:A,0),4))</f>
        <v>1265.721853</v>
      </c>
      <c r="Q300">
        <f>IF(ISNA(INDEX(daera!$A:$AA,MATCH(A300,lookup!$N$1:$N$13,FALSE),MATCH(B300,daera!$1:$1,0)))=TRUE,0,INDEX(daera!$A:$AA,MATCH(A300,lookup!$N$1:$N$13,FALSE),MATCH(B300,daera!$1:$1,0)))</f>
        <v>203.02185299999999</v>
      </c>
      <c r="R300" s="12">
        <f t="shared" ref="R300:R306" si="92">IF(H300=0,0,IF(F300-P300&gt;1,1,0)+IF(F300-P300&lt;-1,1,0))</f>
        <v>0</v>
      </c>
      <c r="S300" s="12">
        <f t="shared" si="68"/>
        <v>0</v>
      </c>
      <c r="T300" s="12">
        <f t="shared" si="69"/>
        <v>0</v>
      </c>
      <c r="U300" s="12">
        <f t="shared" si="85"/>
        <v>0</v>
      </c>
      <c r="V300" s="12">
        <f t="shared" si="71"/>
        <v>0</v>
      </c>
      <c r="W300" s="12">
        <f t="shared" si="86"/>
        <v>0</v>
      </c>
      <c r="X300">
        <v>0</v>
      </c>
      <c r="Y300" t="s">
        <v>586</v>
      </c>
    </row>
    <row r="301" spans="1:25">
      <c r="A301" s="13" t="str">
        <f t="shared" si="82"/>
        <v>M02</v>
      </c>
      <c r="B301" s="24">
        <f t="shared" si="83"/>
        <v>2019</v>
      </c>
      <c r="C301" s="24" t="s">
        <v>379</v>
      </c>
      <c r="D301">
        <f>IF(C301=$AE$1,SUMIFS(data_dd!D:D,data_dd!B:B,data_monthly!C301)*$AG$2,SUMIFS(data_dd!D:D,data_dd!B:B,data_monthly!C301))</f>
        <v>1156.3163970021446</v>
      </c>
      <c r="E301">
        <f>IF(D301=0,0,ROUND(SUMIFS(data_dd!F:F,data_dd!B:B,data_monthly!C301),3))</f>
        <v>966.947</v>
      </c>
      <c r="F301" s="6">
        <f t="shared" si="87"/>
        <v>1156.319103</v>
      </c>
      <c r="G301" s="6">
        <v>966.95</v>
      </c>
      <c r="H301" s="6">
        <f t="shared" si="88"/>
        <v>189.369103</v>
      </c>
      <c r="I301">
        <f t="shared" si="89"/>
        <v>13543.113122540142</v>
      </c>
      <c r="J301">
        <f t="shared" si="90"/>
        <v>11396.18622166667</v>
      </c>
      <c r="K301">
        <f t="shared" si="91"/>
        <v>2147.2982332387428</v>
      </c>
      <c r="L301" s="12">
        <f t="shared" si="75"/>
        <v>28</v>
      </c>
      <c r="M301">
        <f t="shared" si="76"/>
        <v>41.297110821428575</v>
      </c>
      <c r="N301">
        <f t="shared" si="77"/>
        <v>34.533928571428575</v>
      </c>
      <c r="O301">
        <f t="shared" si="78"/>
        <v>6.7631822499999998</v>
      </c>
      <c r="P301">
        <f>IF(ISNA(INDEX(defra!A:D,MATCH(C301,defra!A:A,0),4))=TRUE,0,INDEX(defra!A:D,MATCH(C301,defra!A:A,0),4))</f>
        <v>1156.2691029999999</v>
      </c>
      <c r="Q301">
        <f>IF(ISNA(INDEX(daera!$A:$AA,MATCH(A301,lookup!$N$1:$N$13,FALSE),MATCH(B301,daera!$1:$1,0)))=TRUE,0,INDEX(daera!$A:$AA,MATCH(A301,lookup!$N$1:$N$13,FALSE),MATCH(B301,daera!$1:$1,0)))</f>
        <v>189.369103</v>
      </c>
      <c r="R301" s="12">
        <f t="shared" si="92"/>
        <v>0</v>
      </c>
      <c r="S301" s="12">
        <f t="shared" si="68"/>
        <v>0</v>
      </c>
      <c r="T301" s="12">
        <f t="shared" si="69"/>
        <v>0</v>
      </c>
      <c r="U301" s="12">
        <f t="shared" si="85"/>
        <v>0</v>
      </c>
      <c r="V301" s="12">
        <f t="shared" si="71"/>
        <v>0</v>
      </c>
      <c r="W301" s="12">
        <f t="shared" si="86"/>
        <v>0</v>
      </c>
      <c r="X301">
        <v>0</v>
      </c>
      <c r="Y301" t="s">
        <v>586</v>
      </c>
    </row>
    <row r="302" spans="1:25">
      <c r="A302" s="13" t="str">
        <f t="shared" si="82"/>
        <v>M03</v>
      </c>
      <c r="B302" s="24">
        <f t="shared" si="83"/>
        <v>2019</v>
      </c>
      <c r="C302" s="24" t="s">
        <v>380</v>
      </c>
      <c r="D302">
        <f>IF(C302=$AE$1,SUMIFS(data_dd!D:D,data_dd!B:B,data_monthly!C302)*$AG$2,SUMIFS(data_dd!D:D,data_dd!B:B,data_monthly!C302))</f>
        <v>1328.605870494745</v>
      </c>
      <c r="E302">
        <f>IF(D302=0,0,ROUND(SUMIFS(data_dd!F:F,data_dd!B:B,data_monthly!C302),3))</f>
        <v>1111.8209999999999</v>
      </c>
      <c r="F302" s="6">
        <f t="shared" si="87"/>
        <v>1328.6046509999999</v>
      </c>
      <c r="G302" s="6">
        <v>1111.82</v>
      </c>
      <c r="H302" s="6">
        <f t="shared" si="88"/>
        <v>216.784651</v>
      </c>
      <c r="I302">
        <f t="shared" si="89"/>
        <v>14871.717773540142</v>
      </c>
      <c r="J302">
        <f t="shared" si="90"/>
        <v>12508.00622166667</v>
      </c>
      <c r="K302">
        <f t="shared" si="91"/>
        <v>2364.0828842387427</v>
      </c>
      <c r="L302" s="12">
        <f t="shared" si="75"/>
        <v>31</v>
      </c>
      <c r="M302">
        <f t="shared" si="76"/>
        <v>42.858214548387096</v>
      </c>
      <c r="N302">
        <f t="shared" si="77"/>
        <v>35.865161290322575</v>
      </c>
      <c r="O302">
        <f t="shared" si="78"/>
        <v>6.9930532580645162</v>
      </c>
      <c r="P302">
        <f>IF(ISNA(INDEX(defra!A:D,MATCH(C302,defra!A:A,0),4))=TRUE,0,INDEX(defra!A:D,MATCH(C302,defra!A:A,0),4))</f>
        <v>1328.5846509999999</v>
      </c>
      <c r="Q302">
        <f>IF(ISNA(INDEX(daera!$A:$AA,MATCH(A302,lookup!$N$1:$N$13,FALSE),MATCH(B302,daera!$1:$1,0)))=TRUE,0,INDEX(daera!$A:$AA,MATCH(A302,lookup!$N$1:$N$13,FALSE),MATCH(B302,daera!$1:$1,0)))</f>
        <v>216.784651</v>
      </c>
      <c r="R302" s="12">
        <f t="shared" si="92"/>
        <v>0</v>
      </c>
      <c r="S302" s="12">
        <f t="shared" si="68"/>
        <v>0</v>
      </c>
      <c r="T302" s="12">
        <f t="shared" si="69"/>
        <v>0</v>
      </c>
      <c r="U302" s="12">
        <f t="shared" si="85"/>
        <v>0</v>
      </c>
      <c r="V302" s="12">
        <f t="shared" si="71"/>
        <v>0</v>
      </c>
      <c r="W302" s="12">
        <f t="shared" si="86"/>
        <v>0</v>
      </c>
      <c r="X302">
        <v>0</v>
      </c>
      <c r="Y302" t="s">
        <v>586</v>
      </c>
    </row>
    <row r="303" spans="1:25">
      <c r="A303" s="13" t="str">
        <f t="shared" si="82"/>
        <v>M04</v>
      </c>
      <c r="B303" s="24">
        <f t="shared" si="83"/>
        <v>2019</v>
      </c>
      <c r="C303" s="24" t="s">
        <v>381</v>
      </c>
      <c r="D303">
        <f>IF(C303=$AE$1,SUMIFS(data_dd!D:D,data_dd!B:B,data_monthly!C303)*$AG$2,SUMIFS(data_dd!D:D,data_dd!B:B,data_monthly!C303))</f>
        <v>1339.114134436235</v>
      </c>
      <c r="E303">
        <f>IF(D303=0,0,ROUND(SUMIFS(data_dd!F:F,data_dd!B:B,data_monthly!C303),3))</f>
        <v>1118.461</v>
      </c>
      <c r="F303" s="6">
        <f t="shared" si="87"/>
        <v>1339.112895</v>
      </c>
      <c r="G303" s="6">
        <v>1118.46</v>
      </c>
      <c r="H303" s="6">
        <f t="shared" si="88"/>
        <v>220.652895</v>
      </c>
      <c r="I303">
        <f t="shared" si="89"/>
        <v>1339.112895</v>
      </c>
      <c r="J303">
        <f t="shared" si="90"/>
        <v>1118.46</v>
      </c>
      <c r="K303">
        <f t="shared" si="91"/>
        <v>220.652895</v>
      </c>
      <c r="L303" s="12">
        <f t="shared" si="75"/>
        <v>30</v>
      </c>
      <c r="M303">
        <f t="shared" si="76"/>
        <v>44.637096499999998</v>
      </c>
      <c r="N303">
        <f t="shared" si="77"/>
        <v>37.282000000000004</v>
      </c>
      <c r="O303">
        <f t="shared" si="78"/>
        <v>7.3550965000000001</v>
      </c>
      <c r="P303">
        <f>IF(ISNA(INDEX(defra!A:D,MATCH(C303,defra!A:A,0),4))=TRUE,0,INDEX(defra!A:D,MATCH(C303,defra!A:A,0),4))</f>
        <v>1339.1528949999999</v>
      </c>
      <c r="Q303">
        <f>IF(ISNA(INDEX(daera!$A:$AA,MATCH(A303,lookup!$N$1:$N$13,FALSE),MATCH(B303,daera!$1:$1,0)))=TRUE,0,INDEX(daera!$A:$AA,MATCH(A303,lookup!$N$1:$N$13,FALSE),MATCH(B303,daera!$1:$1,0)))</f>
        <v>220.652895</v>
      </c>
      <c r="R303" s="12">
        <f t="shared" si="92"/>
        <v>0</v>
      </c>
      <c r="S303" s="12">
        <f t="shared" si="68"/>
        <v>0</v>
      </c>
      <c r="T303" s="12">
        <f t="shared" si="69"/>
        <v>0</v>
      </c>
      <c r="U303" s="12">
        <f t="shared" si="85"/>
        <v>0</v>
      </c>
      <c r="V303" s="12">
        <f t="shared" si="71"/>
        <v>0</v>
      </c>
      <c r="W303" s="12">
        <f t="shared" si="86"/>
        <v>0</v>
      </c>
      <c r="X303">
        <v>0</v>
      </c>
      <c r="Y303" t="s">
        <v>586</v>
      </c>
    </row>
    <row r="304" spans="1:25">
      <c r="A304" s="13" t="str">
        <f t="shared" si="82"/>
        <v>M05</v>
      </c>
      <c r="B304" s="24">
        <f t="shared" si="83"/>
        <v>2019</v>
      </c>
      <c r="C304" s="24" t="s">
        <v>382</v>
      </c>
      <c r="D304">
        <f>IF(C304=$AE$1,SUMIFS(data_dd!D:D,data_dd!B:B,data_monthly!C304)*$AG$2,SUMIFS(data_dd!D:D,data_dd!B:B,data_monthly!C304))</f>
        <v>1395.164406915394</v>
      </c>
      <c r="E304">
        <f>IF(D304=0,0,ROUND(SUMIFS(data_dd!F:F,data_dd!B:B,data_monthly!C304),3))</f>
        <v>1160.0719999999999</v>
      </c>
      <c r="F304" s="6">
        <f t="shared" si="87"/>
        <v>1395.1620949999999</v>
      </c>
      <c r="G304" s="6">
        <v>1160.07</v>
      </c>
      <c r="H304" s="6">
        <f t="shared" si="88"/>
        <v>235.092095</v>
      </c>
      <c r="I304">
        <f t="shared" si="89"/>
        <v>2734.2749899999999</v>
      </c>
      <c r="J304">
        <f t="shared" si="90"/>
        <v>2278.5299999999997</v>
      </c>
      <c r="K304">
        <f t="shared" si="91"/>
        <v>455.74499000000003</v>
      </c>
      <c r="L304" s="12">
        <f t="shared" si="75"/>
        <v>31</v>
      </c>
      <c r="M304">
        <f t="shared" si="76"/>
        <v>45.005228870967741</v>
      </c>
      <c r="N304">
        <f t="shared" si="77"/>
        <v>37.421612903225807</v>
      </c>
      <c r="O304">
        <f t="shared" si="78"/>
        <v>7.5836159677419355</v>
      </c>
      <c r="P304">
        <f>IF(ISNA(INDEX(defra!A:D,MATCH(C304,defra!A:A,0),4))=TRUE,0,INDEX(defra!A:D,MATCH(C304,defra!A:A,0),4))</f>
        <v>1395.1920949999999</v>
      </c>
      <c r="Q304">
        <f>IF(ISNA(INDEX(daera!$A:$AA,MATCH(A304,lookup!$N$1:$N$13,FALSE),MATCH(B304,daera!$1:$1,0)))=TRUE,0,INDEX(daera!$A:$AA,MATCH(A304,lookup!$N$1:$N$13,FALSE),MATCH(B304,daera!$1:$1,0)))</f>
        <v>235.092095</v>
      </c>
      <c r="R304" s="12">
        <f t="shared" si="92"/>
        <v>0</v>
      </c>
      <c r="S304" s="12">
        <f t="shared" si="68"/>
        <v>0</v>
      </c>
      <c r="T304" s="12">
        <f t="shared" si="69"/>
        <v>0</v>
      </c>
      <c r="U304" s="12">
        <f t="shared" si="85"/>
        <v>0</v>
      </c>
      <c r="V304" s="12">
        <f t="shared" si="71"/>
        <v>0</v>
      </c>
      <c r="W304" s="12">
        <f t="shared" si="86"/>
        <v>0</v>
      </c>
      <c r="X304">
        <v>0</v>
      </c>
      <c r="Y304" t="s">
        <v>586</v>
      </c>
    </row>
    <row r="305" spans="1:25">
      <c r="A305" s="13" t="str">
        <f t="shared" si="82"/>
        <v>M06</v>
      </c>
      <c r="B305" s="24">
        <f t="shared" si="83"/>
        <v>2019</v>
      </c>
      <c r="C305" s="24" t="s">
        <v>383</v>
      </c>
      <c r="D305">
        <f>IF(C305=$AE$1,SUMIFS(data_dd!D:D,data_dd!B:B,data_monthly!C305)*$AG$2,SUMIFS(data_dd!D:D,data_dd!B:B,data_monthly!C305))</f>
        <v>1288.3802977282603</v>
      </c>
      <c r="E305">
        <f>IF(D305=0,0,ROUND(SUMIFS(data_dd!F:F,data_dd!B:B,data_monthly!C305),3))</f>
        <v>1070.0160000000001</v>
      </c>
      <c r="F305" s="6">
        <f t="shared" si="87"/>
        <v>1288.384327</v>
      </c>
      <c r="G305" s="6">
        <v>1070.02</v>
      </c>
      <c r="H305" s="6">
        <f t="shared" si="88"/>
        <v>218.364327</v>
      </c>
      <c r="I305">
        <f t="shared" si="89"/>
        <v>4022.6593169999996</v>
      </c>
      <c r="J305">
        <f t="shared" si="90"/>
        <v>3348.5499999999997</v>
      </c>
      <c r="K305">
        <f t="shared" si="91"/>
        <v>674.10931700000003</v>
      </c>
      <c r="L305" s="12">
        <f t="shared" si="75"/>
        <v>30</v>
      </c>
      <c r="M305">
        <f t="shared" si="76"/>
        <v>42.946144233333335</v>
      </c>
      <c r="N305">
        <f t="shared" si="77"/>
        <v>35.667333333333332</v>
      </c>
      <c r="O305">
        <f t="shared" si="78"/>
        <v>7.2788108999999999</v>
      </c>
      <c r="P305">
        <f>IF(ISNA(INDEX(defra!A:D,MATCH(C305,defra!A:A,0),4))=TRUE,0,INDEX(defra!A:D,MATCH(C305,defra!A:A,0),4))</f>
        <v>1288.3643269999998</v>
      </c>
      <c r="Q305">
        <f>IF(ISNA(INDEX(daera!$A:$AA,MATCH(A305,lookup!$N$1:$N$13,FALSE),MATCH(B305,daera!$1:$1,0)))=TRUE,0,INDEX(daera!$A:$AA,MATCH(A305,lookup!$N$1:$N$13,FALSE),MATCH(B305,daera!$1:$1,0)))</f>
        <v>218.364327</v>
      </c>
      <c r="R305" s="12">
        <f t="shared" si="92"/>
        <v>0</v>
      </c>
      <c r="S305" s="12">
        <f t="shared" si="68"/>
        <v>0</v>
      </c>
      <c r="T305" s="12">
        <f t="shared" si="69"/>
        <v>0</v>
      </c>
      <c r="U305" s="12">
        <f t="shared" si="85"/>
        <v>0</v>
      </c>
      <c r="V305" s="12">
        <f t="shared" si="71"/>
        <v>0</v>
      </c>
      <c r="W305" s="12">
        <f t="shared" si="86"/>
        <v>0</v>
      </c>
      <c r="X305">
        <v>0</v>
      </c>
      <c r="Y305" t="s">
        <v>586</v>
      </c>
    </row>
    <row r="306" spans="1:25">
      <c r="A306" s="13" t="str">
        <f t="shared" si="82"/>
        <v>M07</v>
      </c>
      <c r="B306" s="24">
        <f t="shared" si="83"/>
        <v>2019</v>
      </c>
      <c r="C306" s="24" t="s">
        <v>384</v>
      </c>
      <c r="D306">
        <f>IF(C306=$AE$1,SUMIFS(data_dd!D:D,data_dd!B:B,data_monthly!C306)*$AG$2,SUMIFS(data_dd!D:D,data_dd!B:B,data_monthly!C306))</f>
        <v>1266.5096284889182</v>
      </c>
      <c r="E306">
        <f>IF(D306=0,0,ROUND(SUMIFS(data_dd!F:F,data_dd!B:B,data_monthly!C306),3))</f>
        <v>1056.4179999999999</v>
      </c>
      <c r="F306" s="6">
        <f t="shared" si="87"/>
        <v>1266.5117850000001</v>
      </c>
      <c r="G306" s="6">
        <v>1056.42</v>
      </c>
      <c r="H306" s="6">
        <f t="shared" si="88"/>
        <v>210.09178499999999</v>
      </c>
      <c r="I306">
        <f t="shared" si="89"/>
        <v>5289.1711020000002</v>
      </c>
      <c r="J306">
        <f t="shared" si="90"/>
        <v>4404.9699999999993</v>
      </c>
      <c r="K306">
        <f t="shared" si="91"/>
        <v>884.20110199999999</v>
      </c>
      <c r="L306" s="12">
        <f t="shared" si="75"/>
        <v>31</v>
      </c>
      <c r="M306">
        <f t="shared" si="76"/>
        <v>40.855218870967747</v>
      </c>
      <c r="N306">
        <f t="shared" si="77"/>
        <v>34.078064516129032</v>
      </c>
      <c r="O306">
        <f t="shared" si="78"/>
        <v>6.777154354838709</v>
      </c>
      <c r="P306">
        <f>IF(ISNA(INDEX(defra!A:D,MATCH(C306,defra!A:A,0),4))=TRUE,0,INDEX(defra!A:D,MATCH(C306,defra!A:A,0),4))</f>
        <v>1266.4917850000002</v>
      </c>
      <c r="Q306">
        <f>IF(ISNA(INDEX(daera!$A:$AA,MATCH(A306,lookup!$N$1:$N$13,FALSE),MATCH(B306,daera!$1:$1,0)))=TRUE,0,INDEX(daera!$A:$AA,MATCH(A306,lookup!$N$1:$N$13,FALSE),MATCH(B306,daera!$1:$1,0)))</f>
        <v>210.09178499999999</v>
      </c>
      <c r="R306" s="12">
        <f t="shared" si="92"/>
        <v>0</v>
      </c>
      <c r="S306" s="12">
        <f>IF(G306+G307=G306,IF(G306+G307&gt;0,1,0),0)</f>
        <v>0</v>
      </c>
      <c r="T306" s="12">
        <f>IF(H306+H307=H306,IF(H306+H307&gt;0,1,0),0)</f>
        <v>0</v>
      </c>
      <c r="U306" s="12">
        <f t="shared" si="85"/>
        <v>0</v>
      </c>
      <c r="V306" s="12">
        <f t="shared" si="71"/>
        <v>0</v>
      </c>
      <c r="W306" s="12">
        <f t="shared" si="86"/>
        <v>0</v>
      </c>
      <c r="X306">
        <v>0</v>
      </c>
      <c r="Y306" t="s">
        <v>586</v>
      </c>
    </row>
    <row r="307" spans="1:25">
      <c r="A307" s="13" t="str">
        <f t="shared" si="82"/>
        <v>M08</v>
      </c>
      <c r="B307" s="24">
        <f t="shared" si="83"/>
        <v>2019</v>
      </c>
      <c r="C307" s="24" t="s">
        <v>385</v>
      </c>
      <c r="D307">
        <f>IF(C307=$AE$1,SUMIFS(data_dd!D:D,data_dd!B:B,data_monthly!C307)*$AG$2,SUMIFS(data_dd!D:D,data_dd!B:B,data_monthly!C307))</f>
        <v>1206.3567683844249</v>
      </c>
      <c r="E307">
        <f>IF(D307=0,0,ROUND(SUMIFS(data_dd!F:F,data_dd!B:B,data_monthly!C307),3))</f>
        <v>1018.9690000000001</v>
      </c>
      <c r="F307" s="6">
        <f>IF(H307=0,0,G307+H307)</f>
        <v>1206.3576069999999</v>
      </c>
      <c r="G307" s="6">
        <v>1018.97</v>
      </c>
      <c r="H307" s="6">
        <f t="shared" ref="H307:H370" si="93">Q307</f>
        <v>187.387607</v>
      </c>
      <c r="I307">
        <f>IF(F307=0,0,IF(A307="M04",F307,F307+I306))</f>
        <v>6495.5287090000002</v>
      </c>
      <c r="J307">
        <f>IF(G307=0,0,IF($A307="M04",G307,G307+J306))</f>
        <v>5423.94</v>
      </c>
      <c r="K307">
        <f>IF(H307=0,0,IF($A307="M04",H307,H307+K306))</f>
        <v>1071.5887090000001</v>
      </c>
      <c r="L307" s="12">
        <f t="shared" si="75"/>
        <v>31</v>
      </c>
      <c r="M307">
        <f t="shared" si="76"/>
        <v>38.914761516129026</v>
      </c>
      <c r="N307">
        <f t="shared" si="77"/>
        <v>32.869999999999997</v>
      </c>
      <c r="O307">
        <f t="shared" si="78"/>
        <v>6.0447615161290322</v>
      </c>
      <c r="P307">
        <f>IF(ISNA(INDEX(defra!A:D,MATCH(C307,defra!A:A,0),4))=TRUE,0,INDEX(defra!A:D,MATCH(C307,defra!A:A,0),4))</f>
        <v>1206.3876070000001</v>
      </c>
      <c r="Q307">
        <f>IF(ISNA(INDEX(daera!$A:$AA,MATCH(A307,lookup!$N$1:$N$13,FALSE),MATCH(B307,daera!$1:$1,0)))=TRUE,0,INDEX(daera!$A:$AA,MATCH(A307,lookup!$N$1:$N$13,FALSE),MATCH(B307,daera!$1:$1,0)))</f>
        <v>187.387607</v>
      </c>
      <c r="R307" s="12">
        <f>IF(H307=0,0,IF(F307-P307&gt;1,1,0)+IF(F307-P307&lt;-1,1,0))</f>
        <v>0</v>
      </c>
      <c r="S307" s="12">
        <f>IF(G307+G308=G307,IF(G307+G308&gt;0,1,0),0)</f>
        <v>0</v>
      </c>
      <c r="T307" s="12">
        <f t="shared" ref="T307:T370" si="94">IF(H307+H308=H307,IF(H307+H308&gt;0,1,0),0)</f>
        <v>0</v>
      </c>
      <c r="U307" s="12">
        <f t="shared" si="85"/>
        <v>0</v>
      </c>
      <c r="V307" s="12">
        <f t="shared" ref="V307" si="95">IF(AND(G307=0,E307&gt;0),1,0)</f>
        <v>0</v>
      </c>
      <c r="W307" s="12">
        <f t="shared" si="86"/>
        <v>0</v>
      </c>
      <c r="X307">
        <v>0</v>
      </c>
      <c r="Y307" t="s">
        <v>586</v>
      </c>
    </row>
    <row r="308" spans="1:25">
      <c r="A308" s="13" t="str">
        <f t="shared" si="82"/>
        <v>M09</v>
      </c>
      <c r="B308" s="24">
        <f t="shared" si="83"/>
        <v>2019</v>
      </c>
      <c r="C308" s="24" t="s">
        <v>386</v>
      </c>
      <c r="D308">
        <f>IF(C308=$AE$1,SUMIFS(data_dd!D:D,data_dd!B:B,data_monthly!C308)*$AG$2,SUMIFS(data_dd!D:D,data_dd!B:B,data_monthly!C308))</f>
        <v>1156.7260182894559</v>
      </c>
      <c r="E308">
        <f>IF(D308=0,0,ROUND(SUMIFS(data_dd!F:F,data_dd!B:B,data_monthly!C308),3))</f>
        <v>988.45500000000004</v>
      </c>
      <c r="F308" s="6">
        <f t="shared" ref="F308:F370" si="96">IF(H308=0,0,G308+H308)</f>
        <v>1156.7211130000001</v>
      </c>
      <c r="G308" s="6">
        <v>988.45</v>
      </c>
      <c r="H308" s="6">
        <f t="shared" si="93"/>
        <v>168.27111300000001</v>
      </c>
      <c r="I308">
        <f t="shared" ref="I308:I370" si="97">IF(F308=0,0,IF(A308="M04",F308,F308+I307))</f>
        <v>7652.2498219999998</v>
      </c>
      <c r="J308">
        <f t="shared" ref="J308:J371" si="98">IF(G308=0,0,IF($A308="M04",G308,G308+J307))</f>
        <v>6412.3899999999994</v>
      </c>
      <c r="K308">
        <f t="shared" ref="K308:K370" si="99">IF(H308=0,0,IF($A308="M04",H308,H308+K307))</f>
        <v>1239.8598220000001</v>
      </c>
      <c r="L308" s="12">
        <f t="shared" si="75"/>
        <v>30</v>
      </c>
      <c r="M308">
        <f t="shared" si="76"/>
        <v>38.557370433333332</v>
      </c>
      <c r="N308">
        <f t="shared" si="77"/>
        <v>32.948333333333338</v>
      </c>
      <c r="O308">
        <f t="shared" si="78"/>
        <v>5.6090371000000001</v>
      </c>
      <c r="P308">
        <f>IF(ISNA(INDEX(defra!A:D,MATCH(C308,defra!A:A,0),4))=TRUE,0,INDEX(defra!A:D,MATCH(C308,defra!A:A,0),4))</f>
        <v>1156.771113</v>
      </c>
      <c r="Q308">
        <f>IF(ISNA(INDEX(daera!$A:$AA,MATCH(A308,lookup!$N$1:$N$13,FALSE),MATCH(B308,daera!$1:$1,0)))=TRUE,0,INDEX(daera!$A:$AA,MATCH(A308,lookup!$N$1:$N$13,FALSE),MATCH(B308,daera!$1:$1,0)))</f>
        <v>168.27111300000001</v>
      </c>
      <c r="R308" s="12">
        <f t="shared" ref="R308:R309" si="100">IF(H308=0,0,IF(F308-P308&gt;1,1,0)+IF(F308-P308&lt;-1,1,0))</f>
        <v>0</v>
      </c>
      <c r="S308" s="12">
        <f t="shared" ref="S308:S370" si="101">IF(G308+G309=G308,IF(G308+G309&gt;0,1,0),0)</f>
        <v>0</v>
      </c>
      <c r="T308" s="12">
        <f t="shared" si="94"/>
        <v>0</v>
      </c>
      <c r="U308" s="12">
        <f t="shared" si="85"/>
        <v>0</v>
      </c>
      <c r="V308" s="12">
        <f>IF(AND(G308=0,E308&gt;0),1,0)</f>
        <v>0</v>
      </c>
      <c r="W308" s="12">
        <f t="shared" si="86"/>
        <v>0</v>
      </c>
      <c r="X308">
        <v>0</v>
      </c>
      <c r="Y308" t="s">
        <v>586</v>
      </c>
    </row>
    <row r="309" spans="1:25">
      <c r="A309" s="13" t="str">
        <f t="shared" si="82"/>
        <v>M10</v>
      </c>
      <c r="B309" s="24">
        <f t="shared" si="83"/>
        <v>2019</v>
      </c>
      <c r="C309" s="24" t="s">
        <v>387</v>
      </c>
      <c r="D309">
        <f>IF(C309=$AE$1,SUMIFS(data_dd!D:D,data_dd!B:B,data_monthly!C309)*$AG$2,SUMIFS(data_dd!D:D,data_dd!B:B,data_monthly!C309))</f>
        <v>1192.0093874999998</v>
      </c>
      <c r="E309">
        <f>IF(D309=0,0,ROUND(SUMIFS(data_dd!F:F,data_dd!B:B,data_monthly!C309),3))</f>
        <v>1018.979</v>
      </c>
      <c r="F309" s="6">
        <f t="shared" si="96"/>
        <v>1192.010853</v>
      </c>
      <c r="G309" s="6">
        <v>1018.98</v>
      </c>
      <c r="H309" s="6">
        <f t="shared" si="93"/>
        <v>173.03085300000001</v>
      </c>
      <c r="I309">
        <f t="shared" si="97"/>
        <v>8844.2606749999995</v>
      </c>
      <c r="J309">
        <f t="shared" si="98"/>
        <v>7431.369999999999</v>
      </c>
      <c r="K309">
        <f t="shared" si="99"/>
        <v>1412.8906750000001</v>
      </c>
      <c r="L309" s="12">
        <f t="shared" si="75"/>
        <v>31</v>
      </c>
      <c r="M309">
        <f t="shared" si="76"/>
        <v>38.451962999999999</v>
      </c>
      <c r="N309">
        <f t="shared" si="77"/>
        <v>32.870322580645158</v>
      </c>
      <c r="O309">
        <f t="shared" si="78"/>
        <v>5.581640419354839</v>
      </c>
      <c r="P309">
        <f>IF(ISNA(INDEX(defra!A:D,MATCH(C309,defra!A:A,0),4))=TRUE,0,INDEX(defra!A:D,MATCH(C309,defra!A:A,0),4))</f>
        <v>1192.030853</v>
      </c>
      <c r="Q309">
        <f>IF(ISNA(INDEX(daera!$A:$AA,MATCH(A309,lookup!$N$1:$N$13,FALSE),MATCH(B309,daera!$1:$1,0)))=TRUE,0,INDEX(daera!$A:$AA,MATCH(A309,lookup!$N$1:$N$13,FALSE),MATCH(B309,daera!$1:$1,0)))</f>
        <v>173.03085300000001</v>
      </c>
      <c r="R309" s="12">
        <f t="shared" si="100"/>
        <v>0</v>
      </c>
      <c r="S309" s="12">
        <f t="shared" si="101"/>
        <v>0</v>
      </c>
      <c r="T309" s="12">
        <f t="shared" si="94"/>
        <v>0</v>
      </c>
      <c r="U309" s="12">
        <f t="shared" si="85"/>
        <v>0</v>
      </c>
      <c r="V309" s="12">
        <f t="shared" ref="V309:V370" si="102">IF(AND(G309=0,E309&gt;0),1,0)</f>
        <v>0</v>
      </c>
      <c r="W309" s="12">
        <f>IF(AND($W$1="UK",U309=1),D309,IF(AND($W$1="GB",V309=1),E309,0))+IF(AND($W$1="UK",U309=2),D309,IF(AND($W$1="GB",V309=2),E309,0))</f>
        <v>0</v>
      </c>
      <c r="X309">
        <v>0</v>
      </c>
      <c r="Y309" t="s">
        <v>586</v>
      </c>
    </row>
    <row r="310" spans="1:25">
      <c r="A310" s="13" t="str">
        <f t="shared" si="82"/>
        <v>M11</v>
      </c>
      <c r="B310" s="24">
        <f t="shared" si="83"/>
        <v>2019</v>
      </c>
      <c r="C310" s="24" t="s">
        <v>388</v>
      </c>
      <c r="D310">
        <f>IF(C310=$AE$1,SUMIFS(data_dd!D:D,data_dd!B:B,data_monthly!C310)*$AG$2,SUMIFS(data_dd!D:D,data_dd!B:B,data_monthly!C310))</f>
        <v>1163.5451547295995</v>
      </c>
      <c r="E310">
        <f>IF(D310=0,0,ROUND(SUMIFS(data_dd!F:F,data_dd!B:B,data_monthly!C310),3))</f>
        <v>989.07799999999997</v>
      </c>
      <c r="F310" s="6">
        <f t="shared" si="96"/>
        <v>1163.547462</v>
      </c>
      <c r="G310" s="6">
        <v>989.08</v>
      </c>
      <c r="H310" s="6">
        <f t="shared" si="93"/>
        <v>174.46746200000001</v>
      </c>
      <c r="I310">
        <f t="shared" si="97"/>
        <v>10007.808137</v>
      </c>
      <c r="J310">
        <f t="shared" si="98"/>
        <v>8420.4499999999989</v>
      </c>
      <c r="K310">
        <f t="shared" si="99"/>
        <v>1587.3581370000002</v>
      </c>
      <c r="L310" s="12">
        <f t="shared" si="75"/>
        <v>30</v>
      </c>
      <c r="M310">
        <f t="shared" si="76"/>
        <v>38.784915400000003</v>
      </c>
      <c r="N310">
        <f t="shared" si="77"/>
        <v>32.969333333333331</v>
      </c>
      <c r="O310">
        <f t="shared" si="78"/>
        <v>5.8155820666666669</v>
      </c>
      <c r="P310">
        <f>IF(ISNA(INDEX(defra!A:D,MATCH(C310,defra!A:A,0),4))=TRUE,0,INDEX(defra!A:D,MATCH(C310,defra!A:A,0),4))</f>
        <v>1163.567462</v>
      </c>
      <c r="Q310">
        <f>IF(ISNA(INDEX(daera!$A:$AA,MATCH(A310,lookup!$N$1:$N$13,FALSE),MATCH(B310,daera!$1:$1,0)))=TRUE,0,INDEX(daera!$A:$AA,MATCH(A310,lookup!$N$1:$N$13,FALSE),MATCH(B310,daera!$1:$1,0)))</f>
        <v>174.46746200000001</v>
      </c>
      <c r="R310" s="12">
        <f>IF(H310=0,IF(H310-P310&gt;1,1,0)+IF(H310-P310&lt;-1,1,0),IF(F310-P310&gt;1,1,0)+IF(F310-P310&lt;-1,1,0))</f>
        <v>0</v>
      </c>
      <c r="S310" s="12">
        <f t="shared" si="101"/>
        <v>0</v>
      </c>
      <c r="T310" s="12">
        <f t="shared" si="94"/>
        <v>0</v>
      </c>
      <c r="U310" s="12">
        <f t="shared" si="85"/>
        <v>0</v>
      </c>
      <c r="V310" s="12">
        <f t="shared" si="102"/>
        <v>0</v>
      </c>
      <c r="W310" s="12">
        <f t="shared" ref="W310:W370" si="103">IF(AND($W$1="UK",U310=1),D310,IF(AND($W$1="GB",V310=1),E310,0))+IF(AND($W$1="UK",U310=2),D310,IF(AND($W$1="GB",V310=2),E310,0))</f>
        <v>0</v>
      </c>
      <c r="X310">
        <v>0</v>
      </c>
      <c r="Y310" t="s">
        <v>586</v>
      </c>
    </row>
    <row r="311" spans="1:25">
      <c r="A311" s="13" t="str">
        <f t="shared" si="82"/>
        <v>M12</v>
      </c>
      <c r="B311" s="24">
        <f t="shared" si="83"/>
        <v>2019</v>
      </c>
      <c r="C311" s="24" t="s">
        <v>389</v>
      </c>
      <c r="D311">
        <f>IF(C311=$AE$1,SUMIFS(data_dd!D:D,data_dd!B:B,data_monthly!C311)*$AG$2,SUMIFS(data_dd!D:D,data_dd!B:B,data_monthly!C311))</f>
        <v>1226.4231542850732</v>
      </c>
      <c r="E311">
        <f>IF(D311=0,0,ROUND(SUMIFS(data_dd!F:F,data_dd!B:B,data_monthly!C311),3))</f>
        <v>1032.998</v>
      </c>
      <c r="F311" s="6">
        <f t="shared" si="96"/>
        <v>1226.4248069999999</v>
      </c>
      <c r="G311" s="6">
        <v>1033</v>
      </c>
      <c r="H311" s="6">
        <f t="shared" si="93"/>
        <v>193.42480699999999</v>
      </c>
      <c r="I311">
        <f t="shared" si="97"/>
        <v>11234.232943999999</v>
      </c>
      <c r="J311">
        <f t="shared" si="98"/>
        <v>9453.4499999999989</v>
      </c>
      <c r="K311">
        <f t="shared" si="99"/>
        <v>1780.782944</v>
      </c>
      <c r="L311" s="12">
        <f t="shared" si="75"/>
        <v>31</v>
      </c>
      <c r="M311">
        <f t="shared" si="76"/>
        <v>39.56209054838709</v>
      </c>
      <c r="N311">
        <f t="shared" si="77"/>
        <v>33.322580645161288</v>
      </c>
      <c r="O311">
        <f t="shared" si="78"/>
        <v>6.2395099032258061</v>
      </c>
      <c r="P311">
        <f>IF(ISNA(INDEX(defra!A:D,MATCH(C311,defra!A:A,0),4))=TRUE,0,INDEX(defra!A:D,MATCH(C311,defra!A:A,0),4))</f>
        <v>1226.0648070000002</v>
      </c>
      <c r="Q311">
        <f>IF(ISNA(INDEX(daera!$A:$AA,MATCH(A311,lookup!$N$1:$N$13,FALSE),MATCH(B311,daera!$1:$1,0)))=TRUE,0,INDEX(daera!$A:$AA,MATCH(A311,lookup!$N$1:$N$13,FALSE),MATCH(B311,daera!$1:$1,0)))</f>
        <v>193.42480699999999</v>
      </c>
      <c r="R311" s="12">
        <f t="shared" ref="R311:R370" si="104">IF(H311=0,IF(H311-P311&gt;1,1,0)+IF(H311-P311&lt;-1,1,0),IF(F311-P311&gt;1,1,0)+IF(F311-P311&lt;-1,1,0))</f>
        <v>0</v>
      </c>
      <c r="S311" s="12">
        <f t="shared" si="101"/>
        <v>0</v>
      </c>
      <c r="T311" s="12">
        <f t="shared" si="94"/>
        <v>0</v>
      </c>
      <c r="U311" s="12">
        <f t="shared" si="85"/>
        <v>0</v>
      </c>
      <c r="V311" s="12">
        <f t="shared" si="102"/>
        <v>0</v>
      </c>
      <c r="W311" s="12">
        <f t="shared" si="103"/>
        <v>0</v>
      </c>
      <c r="X311">
        <v>0</v>
      </c>
      <c r="Y311" t="s">
        <v>586</v>
      </c>
    </row>
    <row r="312" spans="1:25">
      <c r="A312" s="13" t="str">
        <f t="shared" si="82"/>
        <v>M01</v>
      </c>
      <c r="B312" s="24">
        <f t="shared" si="83"/>
        <v>2020</v>
      </c>
      <c r="C312" s="24" t="s">
        <v>390</v>
      </c>
      <c r="D312">
        <f>IF(C312=$AE$1,SUMIFS(data_dd!D:D,data_dd!B:B,data_monthly!C312)*$AG$2,SUMIFS(data_dd!D:D,data_dd!B:B,data_monthly!C312))</f>
        <v>1248.9912043248598</v>
      </c>
      <c r="E312">
        <f>IF(D312=0,0,ROUND(SUMIFS(data_dd!F:F,data_dd!B:B,data_monthly!C312),3))</f>
        <v>1044.499</v>
      </c>
      <c r="F312" s="6">
        <f t="shared" si="96"/>
        <v>1248.992387347078</v>
      </c>
      <c r="G312" s="6">
        <v>1044.5</v>
      </c>
      <c r="H312" s="6">
        <f t="shared" si="93"/>
        <v>204.49238734707799</v>
      </c>
      <c r="I312">
        <f t="shared" si="97"/>
        <v>12483.225331347077</v>
      </c>
      <c r="J312">
        <f t="shared" si="98"/>
        <v>10497.949999999999</v>
      </c>
      <c r="K312">
        <f t="shared" si="99"/>
        <v>1985.275331347078</v>
      </c>
      <c r="L312" s="12">
        <f t="shared" si="75"/>
        <v>31</v>
      </c>
      <c r="M312">
        <f t="shared" si="76"/>
        <v>40.290077011196061</v>
      </c>
      <c r="N312">
        <f t="shared" si="77"/>
        <v>33.693548387096776</v>
      </c>
      <c r="O312">
        <f t="shared" si="78"/>
        <v>6.5965286240992898</v>
      </c>
      <c r="P312">
        <f>IF(ISNA(INDEX(defra!A:D,MATCH(C312,defra!A:A,0),4))=TRUE,0,INDEX(defra!A:D,MATCH(C312,defra!A:A,0),4))</f>
        <v>1249.0048929999998</v>
      </c>
      <c r="Q312">
        <f>IF(ISNA(INDEX(daera!$A:$AA,MATCH(A312,lookup!$N$1:$N$13,FALSE),MATCH(B312,daera!$1:$1,0)))=TRUE,0,INDEX(daera!$A:$AA,MATCH(A312,lookup!$N$1:$N$13,FALSE),MATCH(B312,daera!$1:$1,0)))</f>
        <v>204.49238734707799</v>
      </c>
      <c r="R312" s="12">
        <f t="shared" si="104"/>
        <v>0</v>
      </c>
      <c r="S312" s="12">
        <f t="shared" si="101"/>
        <v>0</v>
      </c>
      <c r="T312" s="12">
        <f t="shared" si="94"/>
        <v>0</v>
      </c>
      <c r="U312" s="12">
        <f t="shared" si="85"/>
        <v>0</v>
      </c>
      <c r="V312" s="12">
        <f t="shared" si="102"/>
        <v>0</v>
      </c>
      <c r="W312" s="12">
        <f t="shared" si="103"/>
        <v>0</v>
      </c>
      <c r="X312">
        <v>0</v>
      </c>
      <c r="Y312" t="s">
        <v>586</v>
      </c>
    </row>
    <row r="313" spans="1:25">
      <c r="A313" s="13" t="str">
        <f t="shared" si="82"/>
        <v>M02</v>
      </c>
      <c r="B313" s="24">
        <f t="shared" si="83"/>
        <v>2020</v>
      </c>
      <c r="C313" s="24" t="s">
        <v>391</v>
      </c>
      <c r="D313">
        <f>IF(C313=$AE$1,SUMIFS(data_dd!D:D,data_dd!B:B,data_monthly!C313)*$AG$2,SUMIFS(data_dd!D:D,data_dd!B:B,data_monthly!C313))</f>
        <v>1181.3792860771377</v>
      </c>
      <c r="E313">
        <f>IF(D313=0,0,ROUND(SUMIFS(data_dd!F:F,data_dd!B:B,data_monthly!C313),3))</f>
        <v>981.82899999999995</v>
      </c>
      <c r="F313" s="6">
        <f t="shared" si="96"/>
        <v>1181.380570015597</v>
      </c>
      <c r="G313" s="6">
        <v>981.83</v>
      </c>
      <c r="H313" s="6">
        <f t="shared" si="93"/>
        <v>199.550570015597</v>
      </c>
      <c r="I313">
        <f t="shared" si="97"/>
        <v>13664.605901362675</v>
      </c>
      <c r="J313">
        <f t="shared" si="98"/>
        <v>11479.779999999999</v>
      </c>
      <c r="K313">
        <f t="shared" si="99"/>
        <v>2184.8259013626748</v>
      </c>
      <c r="L313" s="12">
        <f t="shared" si="75"/>
        <v>29</v>
      </c>
      <c r="M313">
        <f t="shared" si="76"/>
        <v>40.737261035020587</v>
      </c>
      <c r="N313">
        <f t="shared" si="77"/>
        <v>33.856206896551726</v>
      </c>
      <c r="O313">
        <f t="shared" si="78"/>
        <v>6.8810541384688619</v>
      </c>
      <c r="P313">
        <f>IF(ISNA(INDEX(defra!A:D,MATCH(C313,defra!A:A,0),4))=TRUE,0,INDEX(defra!A:D,MATCH(C313,defra!A:A,0),4))</f>
        <v>1181.3519009999998</v>
      </c>
      <c r="Q313">
        <f>IF(ISNA(INDEX(daera!$A:$AA,MATCH(A313,lookup!$N$1:$N$13,FALSE),MATCH(B313,daera!$1:$1,0)))=TRUE,0,INDEX(daera!$A:$AA,MATCH(A313,lookup!$N$1:$N$13,FALSE),MATCH(B313,daera!$1:$1,0)))</f>
        <v>199.550570015597</v>
      </c>
      <c r="R313" s="12">
        <f t="shared" si="104"/>
        <v>0</v>
      </c>
      <c r="S313" s="12">
        <f t="shared" si="101"/>
        <v>0</v>
      </c>
      <c r="T313" s="12">
        <f t="shared" si="94"/>
        <v>0</v>
      </c>
      <c r="U313" s="12">
        <f t="shared" si="85"/>
        <v>0</v>
      </c>
      <c r="V313" s="12">
        <f t="shared" si="102"/>
        <v>0</v>
      </c>
      <c r="W313" s="12">
        <f t="shared" si="103"/>
        <v>0</v>
      </c>
      <c r="X313">
        <v>0</v>
      </c>
      <c r="Y313" t="s">
        <v>586</v>
      </c>
    </row>
    <row r="314" spans="1:25">
      <c r="A314" s="13" t="str">
        <f t="shared" si="82"/>
        <v>M03</v>
      </c>
      <c r="B314" s="24">
        <f t="shared" si="83"/>
        <v>2020</v>
      </c>
      <c r="C314" s="24" t="s">
        <v>392</v>
      </c>
      <c r="D314">
        <f>IF(C314=$AE$1,SUMIFS(data_dd!D:D,data_dd!B:B,data_monthly!C314)*$AG$2,SUMIFS(data_dd!D:D,data_dd!B:B,data_monthly!C314))</f>
        <v>1307.3851330594766</v>
      </c>
      <c r="E314">
        <f>IF(D314=0,0,ROUND(SUMIFS(data_dd!F:F,data_dd!B:B,data_monthly!C314),2))</f>
        <v>1085.94</v>
      </c>
      <c r="F314" s="6">
        <f t="shared" si="96"/>
        <v>1307.3849360057231</v>
      </c>
      <c r="G314" s="6">
        <v>1085.94</v>
      </c>
      <c r="H314" s="6">
        <f t="shared" si="93"/>
        <v>221.44493600572301</v>
      </c>
      <c r="I314">
        <f t="shared" si="97"/>
        <v>14971.990837368397</v>
      </c>
      <c r="J314">
        <f t="shared" si="98"/>
        <v>12565.72</v>
      </c>
      <c r="K314">
        <f t="shared" si="99"/>
        <v>2406.2708373683977</v>
      </c>
      <c r="L314" s="12">
        <f t="shared" si="75"/>
        <v>31</v>
      </c>
      <c r="M314">
        <f t="shared" si="76"/>
        <v>42.173707613087842</v>
      </c>
      <c r="N314">
        <f t="shared" si="77"/>
        <v>35.030322580645162</v>
      </c>
      <c r="O314">
        <f t="shared" si="78"/>
        <v>7.1433850324426773</v>
      </c>
      <c r="P314">
        <f>IF(ISNA(INDEX(defra!A:D,MATCH(C314,defra!A:A,0),4))=TRUE,0,INDEX(defra!A:D,MATCH(C314,defra!A:A,0),4))</f>
        <v>1307.3472714988311</v>
      </c>
      <c r="Q314">
        <f>IF(ISNA(INDEX(daera!$A:$AA,MATCH(A314,lookup!$N$1:$N$13,FALSE),MATCH(B314,daera!$1:$1,0)))=TRUE,0,INDEX(daera!$A:$AA,MATCH(A314,lookup!$N$1:$N$13,FALSE),MATCH(B314,daera!$1:$1,0)))</f>
        <v>221.44493600572301</v>
      </c>
      <c r="R314" s="12">
        <f t="shared" si="104"/>
        <v>0</v>
      </c>
      <c r="S314" s="12">
        <f t="shared" si="101"/>
        <v>0</v>
      </c>
      <c r="T314" s="12">
        <f t="shared" si="94"/>
        <v>0</v>
      </c>
      <c r="U314" s="12">
        <f t="shared" si="85"/>
        <v>0</v>
      </c>
      <c r="V314" s="12">
        <f t="shared" si="102"/>
        <v>0</v>
      </c>
      <c r="W314" s="12">
        <f t="shared" si="103"/>
        <v>0</v>
      </c>
      <c r="X314">
        <v>0</v>
      </c>
      <c r="Y314" t="s">
        <v>586</v>
      </c>
    </row>
    <row r="315" spans="1:25">
      <c r="A315" s="13" t="str">
        <f t="shared" si="82"/>
        <v>M04</v>
      </c>
      <c r="B315" s="24">
        <f t="shared" si="83"/>
        <v>2020</v>
      </c>
      <c r="C315" s="24" t="s">
        <v>393</v>
      </c>
      <c r="D315">
        <f>IF(C315=$AE$1,SUMIFS(data_dd!D:D,data_dd!B:B,data_monthly!C315)*$AG$2,SUMIFS(data_dd!D:D,data_dd!B:B,data_monthly!C315))</f>
        <v>1328.6580497491641</v>
      </c>
      <c r="E315">
        <f>IF(D315=0,0,ROUND(SUMIFS(data_dd!F:F,data_dd!B:B,data_monthly!C315),2))</f>
        <v>1101.55</v>
      </c>
      <c r="F315" s="6">
        <f t="shared" si="96"/>
        <v>1328.6667064230978</v>
      </c>
      <c r="G315" s="6">
        <v>1101.56</v>
      </c>
      <c r="H315" s="6">
        <f t="shared" si="93"/>
        <v>227.10670642309799</v>
      </c>
      <c r="I315">
        <f t="shared" si="97"/>
        <v>1328.6667064230978</v>
      </c>
      <c r="J315">
        <f t="shared" si="98"/>
        <v>1101.56</v>
      </c>
      <c r="K315">
        <f t="shared" si="99"/>
        <v>227.10670642309799</v>
      </c>
      <c r="L315" s="12">
        <f t="shared" si="75"/>
        <v>30</v>
      </c>
      <c r="M315">
        <f t="shared" si="76"/>
        <v>44.288890214103262</v>
      </c>
      <c r="N315">
        <f t="shared" si="77"/>
        <v>36.718666666666664</v>
      </c>
      <c r="O315">
        <f t="shared" si="78"/>
        <v>7.5702235474365995</v>
      </c>
      <c r="P315">
        <f>IF(ISNA(INDEX(defra!A:D,MATCH(C315,defra!A:A,0),4))=TRUE,0,INDEX(defra!A:D,MATCH(C315,defra!A:A,0),4))</f>
        <v>1328.7067259406958</v>
      </c>
      <c r="Q315">
        <f>IF(ISNA(INDEX(daera!$A:$AA,MATCH(A315,lookup!$N$1:$N$13,FALSE),MATCH(B315,daera!$1:$1,0)))=TRUE,0,INDEX(daera!$A:$AA,MATCH(A315,lookup!$N$1:$N$13,FALSE),MATCH(B315,daera!$1:$1,0)))</f>
        <v>227.10670642309799</v>
      </c>
      <c r="R315" s="12">
        <f t="shared" si="104"/>
        <v>0</v>
      </c>
      <c r="S315" s="12">
        <f t="shared" si="101"/>
        <v>0</v>
      </c>
      <c r="T315" s="12">
        <f t="shared" si="94"/>
        <v>0</v>
      </c>
      <c r="U315" s="12">
        <f t="shared" si="85"/>
        <v>0</v>
      </c>
      <c r="V315" s="12">
        <f t="shared" si="102"/>
        <v>0</v>
      </c>
      <c r="W315" s="12">
        <f t="shared" si="103"/>
        <v>0</v>
      </c>
      <c r="X315">
        <v>0</v>
      </c>
      <c r="Y315" t="s">
        <v>586</v>
      </c>
    </row>
    <row r="316" spans="1:25">
      <c r="A316" s="13" t="str">
        <f t="shared" si="82"/>
        <v>M05</v>
      </c>
      <c r="B316" s="24">
        <f t="shared" si="83"/>
        <v>2020</v>
      </c>
      <c r="C316" s="24" t="s">
        <v>394</v>
      </c>
      <c r="D316">
        <f>IF(C316=$AE$1,SUMIFS(data_dd!D:D,data_dd!B:B,data_monthly!C316)*$AG$2,SUMIFS(data_dd!D:D,data_dd!B:B,data_monthly!C316))</f>
        <v>1383.2272707191519</v>
      </c>
      <c r="E316">
        <f>IF(D316=0,0,ROUND(SUMIFS(data_dd!F:F,data_dd!B:B,data_monthly!C316),2))</f>
        <v>1142.33</v>
      </c>
      <c r="F316" s="6">
        <f t="shared" si="96"/>
        <v>1383.2299565107101</v>
      </c>
      <c r="G316" s="6">
        <v>1142.33</v>
      </c>
      <c r="H316" s="6">
        <f t="shared" si="93"/>
        <v>240.89995651071001</v>
      </c>
      <c r="I316">
        <f t="shared" si="97"/>
        <v>2711.8966629338079</v>
      </c>
      <c r="J316">
        <f t="shared" si="98"/>
        <v>2243.89</v>
      </c>
      <c r="K316">
        <f t="shared" si="99"/>
        <v>468.006662933808</v>
      </c>
      <c r="L316" s="12">
        <f t="shared" si="75"/>
        <v>31</v>
      </c>
      <c r="M316">
        <f t="shared" si="76"/>
        <v>44.620321177764843</v>
      </c>
      <c r="N316">
        <f t="shared" si="77"/>
        <v>36.849354838709672</v>
      </c>
      <c r="O316">
        <f t="shared" si="78"/>
        <v>7.7709663390551613</v>
      </c>
      <c r="P316">
        <f>IF(ISNA(INDEX(defra!A:D,MATCH(C316,defra!A:A,0),4))=TRUE,0,INDEX(defra!A:D,MATCH(C316,defra!A:A,0),4))</f>
        <v>1383.129498</v>
      </c>
      <c r="Q316">
        <f>IF(ISNA(INDEX(daera!$A:$AA,MATCH(A316,lookup!$N$1:$N$13,FALSE),MATCH(B316,daera!$1:$1,0)))=TRUE,0,INDEX(daera!$A:$AA,MATCH(A316,lookup!$N$1:$N$13,FALSE),MATCH(B316,daera!$1:$1,0)))</f>
        <v>240.89995651071001</v>
      </c>
      <c r="R316" s="12">
        <f t="shared" si="104"/>
        <v>0</v>
      </c>
      <c r="S316" s="12">
        <f t="shared" si="101"/>
        <v>0</v>
      </c>
      <c r="T316" s="12">
        <f t="shared" si="94"/>
        <v>0</v>
      </c>
      <c r="U316" s="12">
        <f t="shared" si="85"/>
        <v>0</v>
      </c>
      <c r="V316" s="12">
        <f t="shared" si="102"/>
        <v>0</v>
      </c>
      <c r="W316" s="12">
        <f t="shared" si="103"/>
        <v>0</v>
      </c>
      <c r="X316">
        <v>0</v>
      </c>
      <c r="Y316" t="s">
        <v>586</v>
      </c>
    </row>
    <row r="317" spans="1:25">
      <c r="A317" s="13" t="str">
        <f t="shared" si="82"/>
        <v>M06</v>
      </c>
      <c r="B317" s="24">
        <f t="shared" si="83"/>
        <v>2020</v>
      </c>
      <c r="C317" s="24" t="s">
        <v>395</v>
      </c>
      <c r="D317">
        <f>IF(C317=$AE$1,SUMIFS(data_dd!D:D,data_dd!B:B,data_monthly!C317)*$AG$2,SUMIFS(data_dd!D:D,data_dd!B:B,data_monthly!C317))</f>
        <v>1280.8603583977765</v>
      </c>
      <c r="E317">
        <f>IF(D317=0,0,ROUND(SUMIFS(data_dd!F:F,data_dd!B:B,data_monthly!C317),2))</f>
        <v>1058.1600000000001</v>
      </c>
      <c r="F317" s="6">
        <f t="shared" si="96"/>
        <v>1280.8632662858611</v>
      </c>
      <c r="G317" s="6">
        <v>1058.1600000000001</v>
      </c>
      <c r="H317" s="6">
        <f t="shared" si="93"/>
        <v>222.70326628586099</v>
      </c>
      <c r="I317">
        <f t="shared" si="97"/>
        <v>3992.7599292196692</v>
      </c>
      <c r="J317">
        <f t="shared" si="98"/>
        <v>3302.05</v>
      </c>
      <c r="K317">
        <f t="shared" si="99"/>
        <v>690.70992921966899</v>
      </c>
      <c r="L317" s="12">
        <f t="shared" si="75"/>
        <v>30</v>
      </c>
      <c r="M317">
        <f t="shared" si="76"/>
        <v>42.6954422095287</v>
      </c>
      <c r="N317">
        <f t="shared" si="77"/>
        <v>35.272000000000006</v>
      </c>
      <c r="O317">
        <f t="shared" si="78"/>
        <v>7.4234422095286998</v>
      </c>
      <c r="P317">
        <f>IF(ISNA(INDEX(defra!A:D,MATCH(C317,defra!A:A,0),4))=TRUE,0,INDEX(defra!A:D,MATCH(C317,defra!A:A,0),4))</f>
        <v>1280.9060859831741</v>
      </c>
      <c r="Q317">
        <f>IF(ISNA(INDEX(daera!$A:$AA,MATCH(A317,lookup!$N$1:$N$13,FALSE),MATCH(B317,daera!$1:$1,0)))=TRUE,0,INDEX(daera!$A:$AA,MATCH(A317,lookup!$N$1:$N$13,FALSE),MATCH(B317,daera!$1:$1,0)))</f>
        <v>222.70326628586099</v>
      </c>
      <c r="R317" s="12">
        <f t="shared" si="104"/>
        <v>0</v>
      </c>
      <c r="S317" s="12">
        <f t="shared" si="101"/>
        <v>0</v>
      </c>
      <c r="T317" s="12">
        <f t="shared" si="94"/>
        <v>0</v>
      </c>
      <c r="U317" s="12">
        <f t="shared" si="85"/>
        <v>0</v>
      </c>
      <c r="V317" s="12">
        <f t="shared" si="102"/>
        <v>0</v>
      </c>
      <c r="W317" s="12">
        <f t="shared" si="103"/>
        <v>0</v>
      </c>
      <c r="X317">
        <v>0</v>
      </c>
      <c r="Y317" t="s">
        <v>586</v>
      </c>
    </row>
    <row r="318" spans="1:25">
      <c r="A318" s="13" t="str">
        <f t="shared" si="82"/>
        <v>M07</v>
      </c>
      <c r="B318" s="24">
        <f t="shared" si="83"/>
        <v>2020</v>
      </c>
      <c r="C318" s="24" t="s">
        <v>396</v>
      </c>
      <c r="D318">
        <f>IF(C318=$AE$1,SUMIFS(data_dd!D:D,data_dd!B:B,data_monthly!C318)*$AG$2,SUMIFS(data_dd!D:D,data_dd!B:B,data_monthly!C318))</f>
        <v>1261.5172513464422</v>
      </c>
      <c r="E318">
        <f>IF(D318=0,0,ROUND(SUMIFS(data_dd!F:F,data_dd!B:B,data_monthly!C318),2))</f>
        <v>1051.95</v>
      </c>
      <c r="F318" s="6">
        <f t="shared" si="96"/>
        <v>1261.528660063484</v>
      </c>
      <c r="G318" s="6">
        <v>1051.96</v>
      </c>
      <c r="H318" s="6">
        <f t="shared" si="93"/>
        <v>209.568660063484</v>
      </c>
      <c r="I318">
        <f t="shared" si="97"/>
        <v>5254.2885892831528</v>
      </c>
      <c r="J318">
        <f t="shared" si="98"/>
        <v>4354.01</v>
      </c>
      <c r="K318">
        <f t="shared" si="99"/>
        <v>900.278589283153</v>
      </c>
      <c r="L318" s="12">
        <f t="shared" si="75"/>
        <v>31</v>
      </c>
      <c r="M318">
        <f t="shared" si="76"/>
        <v>40.694472905273678</v>
      </c>
      <c r="N318">
        <f t="shared" si="77"/>
        <v>33.9341935483871</v>
      </c>
      <c r="O318">
        <f t="shared" si="78"/>
        <v>6.7602793568865804</v>
      </c>
      <c r="P318">
        <f>IF(ISNA(INDEX(defra!A:D,MATCH(C318,defra!A:A,0),4))=TRUE,0,INDEX(defra!A:D,MATCH(C318,defra!A:A,0),4))</f>
        <v>1261.5838560000002</v>
      </c>
      <c r="Q318">
        <f>IF(ISNA(INDEX(daera!$A:$AA,MATCH(A318,lookup!$N$1:$N$13,FALSE),MATCH(B318,daera!$1:$1,0)))=TRUE,0,INDEX(daera!$A:$AA,MATCH(A318,lookup!$N$1:$N$13,FALSE),MATCH(B318,daera!$1:$1,0)))</f>
        <v>209.568660063484</v>
      </c>
      <c r="R318" s="12">
        <f t="shared" si="104"/>
        <v>0</v>
      </c>
      <c r="S318" s="12">
        <f t="shared" si="101"/>
        <v>0</v>
      </c>
      <c r="T318" s="12">
        <f t="shared" si="94"/>
        <v>0</v>
      </c>
      <c r="U318" s="12">
        <f t="shared" si="85"/>
        <v>0</v>
      </c>
      <c r="V318" s="12">
        <f t="shared" si="102"/>
        <v>0</v>
      </c>
      <c r="W318" s="12">
        <f t="shared" si="103"/>
        <v>0</v>
      </c>
      <c r="X318">
        <v>0</v>
      </c>
      <c r="Y318" t="s">
        <v>586</v>
      </c>
    </row>
    <row r="319" spans="1:25">
      <c r="A319" s="13" t="str">
        <f t="shared" si="82"/>
        <v>M08</v>
      </c>
      <c r="B319" s="24">
        <f t="shared" si="83"/>
        <v>2020</v>
      </c>
      <c r="C319" s="24" t="s">
        <v>397</v>
      </c>
      <c r="D319">
        <f>IF(C319=$AE$1,SUMIFS(data_dd!D:D,data_dd!B:B,data_monthly!C319)*$AG$2,SUMIFS(data_dd!D:D,data_dd!B:B,data_monthly!C319))</f>
        <v>1200.4811511181488</v>
      </c>
      <c r="E319">
        <f>IF(D319=0,0,ROUND(SUMIFS(data_dd!F:F,data_dd!B:B,data_monthly!C319),2))</f>
        <v>1012.48</v>
      </c>
      <c r="F319" s="6">
        <f t="shared" si="96"/>
        <v>1200.4819950965859</v>
      </c>
      <c r="G319" s="6">
        <v>1012.48</v>
      </c>
      <c r="H319" s="6">
        <f t="shared" si="93"/>
        <v>188.001995096586</v>
      </c>
      <c r="I319">
        <f t="shared" si="97"/>
        <v>6454.7705843797385</v>
      </c>
      <c r="J319">
        <f t="shared" si="98"/>
        <v>5366.49</v>
      </c>
      <c r="K319">
        <f t="shared" si="99"/>
        <v>1088.2805843797389</v>
      </c>
      <c r="L319" s="12">
        <f t="shared" si="75"/>
        <v>31</v>
      </c>
      <c r="M319">
        <f t="shared" si="76"/>
        <v>38.725225648276968</v>
      </c>
      <c r="N319">
        <f t="shared" si="77"/>
        <v>32.660645161290326</v>
      </c>
      <c r="O319" s="127">
        <f t="shared" ref="O319:O325" si="105">IF(H319/$L319=0,#N/A,(H319/$L319))</f>
        <v>6.0645804869866451</v>
      </c>
      <c r="P319">
        <f>IF(ISNA(INDEX(defra!A:D,MATCH(C319,defra!A:A,0),4))=TRUE,0,INDEX(defra!A:D,MATCH(C319,defra!A:A,0),4))</f>
        <v>1200.5142899606499</v>
      </c>
      <c r="Q319">
        <f>IF(ISNA(INDEX(daera!$A:$AA,MATCH(A319,lookup!$N$1:$N$13,FALSE),MATCH(B319,daera!$1:$1,0)))=TRUE,0,INDEX(daera!$A:$AA,MATCH(A319,lookup!$N$1:$N$13,FALSE),MATCH(B319,daera!$1:$1,0)))</f>
        <v>188.001995096586</v>
      </c>
      <c r="R319" s="12">
        <f t="shared" si="104"/>
        <v>0</v>
      </c>
      <c r="S319" s="12">
        <f t="shared" si="101"/>
        <v>0</v>
      </c>
      <c r="T319" s="12">
        <f t="shared" si="94"/>
        <v>0</v>
      </c>
      <c r="U319" s="12">
        <f t="shared" si="85"/>
        <v>0</v>
      </c>
      <c r="V319" s="12">
        <f t="shared" si="102"/>
        <v>0</v>
      </c>
      <c r="W319" s="12">
        <f t="shared" si="103"/>
        <v>0</v>
      </c>
      <c r="X319">
        <v>0</v>
      </c>
      <c r="Y319" t="s">
        <v>586</v>
      </c>
    </row>
    <row r="320" spans="1:25">
      <c r="A320" s="13" t="str">
        <f t="shared" si="82"/>
        <v>M09</v>
      </c>
      <c r="B320" s="24">
        <f t="shared" si="83"/>
        <v>2020</v>
      </c>
      <c r="C320" s="24" t="s">
        <v>398</v>
      </c>
      <c r="D320">
        <f>IF(C320=$AE$1,SUMIFS(data_dd!D:D,data_dd!B:B,data_monthly!C320)*$AG$2,SUMIFS(data_dd!D:D,data_dd!B:B,data_monthly!C320))</f>
        <v>1160.0093781397504</v>
      </c>
      <c r="E320">
        <f>IF(D320=0,0,ROUND(SUMIFS(data_dd!F:F,data_dd!B:B,data_monthly!C320),2))</f>
        <v>989.84</v>
      </c>
      <c r="F320" s="6">
        <f t="shared" si="96"/>
        <v>1160.010980628208</v>
      </c>
      <c r="G320" s="6">
        <v>989.84</v>
      </c>
      <c r="H320" s="6">
        <f t="shared" si="93"/>
        <v>170.17098062820801</v>
      </c>
      <c r="I320">
        <f t="shared" si="97"/>
        <v>7614.7815650079465</v>
      </c>
      <c r="J320">
        <f t="shared" si="98"/>
        <v>6356.33</v>
      </c>
      <c r="K320">
        <f t="shared" si="99"/>
        <v>1258.451565007947</v>
      </c>
      <c r="L320" s="12">
        <f t="shared" si="75"/>
        <v>30</v>
      </c>
      <c r="M320">
        <f t="shared" si="76"/>
        <v>38.667032687606934</v>
      </c>
      <c r="N320">
        <f t="shared" si="77"/>
        <v>32.994666666666667</v>
      </c>
      <c r="O320" s="127">
        <f t="shared" si="105"/>
        <v>5.6723660209402675</v>
      </c>
      <c r="P320">
        <f>IF(ISNA(INDEX(defra!A:D,MATCH(C320,defra!A:A,0),4))=TRUE,0,INDEX(defra!A:D,MATCH(C320,defra!A:A,0),4))</f>
        <v>1159.98046523786</v>
      </c>
      <c r="Q320">
        <f>IF(ISNA(INDEX(daera!$A:$AA,MATCH(A320,lookup!$N$1:$N$13,FALSE),MATCH(B320,daera!$1:$1,0)))=TRUE,0,INDEX(daera!$A:$AA,MATCH(A320,lookup!$N$1:$N$13,FALSE),MATCH(B320,daera!$1:$1,0)))</f>
        <v>170.17098062820801</v>
      </c>
      <c r="R320" s="12">
        <f t="shared" si="104"/>
        <v>0</v>
      </c>
      <c r="S320" s="12">
        <f t="shared" si="101"/>
        <v>0</v>
      </c>
      <c r="T320" s="12">
        <f t="shared" si="94"/>
        <v>0</v>
      </c>
      <c r="U320" s="12">
        <f t="shared" si="85"/>
        <v>0</v>
      </c>
      <c r="V320" s="12">
        <f t="shared" si="102"/>
        <v>0</v>
      </c>
      <c r="W320" s="12">
        <f t="shared" si="103"/>
        <v>0</v>
      </c>
      <c r="X320">
        <v>0</v>
      </c>
      <c r="Y320" t="s">
        <v>586</v>
      </c>
    </row>
    <row r="321" spans="1:25">
      <c r="A321" s="13" t="str">
        <f t="shared" si="82"/>
        <v>M10</v>
      </c>
      <c r="B321" s="24">
        <f t="shared" si="83"/>
        <v>2020</v>
      </c>
      <c r="C321" s="24" t="s">
        <v>399</v>
      </c>
      <c r="D321">
        <f>IF(C321=$AE$1,SUMIFS(data_dd!D:D,data_dd!B:B,data_monthly!C321)*$AG$2,SUMIFS(data_dd!D:D,data_dd!B:B,data_monthly!C321))</f>
        <v>1204.5927918834407</v>
      </c>
      <c r="E321">
        <f>IF(D321=0,0,ROUND(SUMIFS(data_dd!F:F,data_dd!B:B,data_monthly!C321),2))</f>
        <v>1027.04</v>
      </c>
      <c r="F321" s="6">
        <f t="shared" si="96"/>
        <v>1204.5926660604568</v>
      </c>
      <c r="G321" s="6">
        <v>1027.04</v>
      </c>
      <c r="H321" s="6">
        <f t="shared" si="93"/>
        <v>177.552666060457</v>
      </c>
      <c r="I321">
        <f t="shared" si="97"/>
        <v>8819.3742310684029</v>
      </c>
      <c r="J321">
        <f t="shared" si="98"/>
        <v>7383.37</v>
      </c>
      <c r="K321">
        <f t="shared" si="99"/>
        <v>1436.0042310684039</v>
      </c>
      <c r="L321" s="12">
        <f t="shared" si="75"/>
        <v>31</v>
      </c>
      <c r="M321">
        <f t="shared" si="76"/>
        <v>38.857827937434095</v>
      </c>
      <c r="N321">
        <f t="shared" si="77"/>
        <v>33.130322580645164</v>
      </c>
      <c r="O321" s="127">
        <f t="shared" si="105"/>
        <v>5.7275053567889351</v>
      </c>
      <c r="P321">
        <f>IF(ISNA(INDEX(defra!A:D,MATCH(C321,defra!A:A,0),4))=TRUE,0,INDEX(defra!A:D,MATCH(C321,defra!A:A,0),4))</f>
        <v>1204.559350704355</v>
      </c>
      <c r="Q321">
        <f>IF(ISNA(INDEX(daera!$A:$AA,MATCH(A321,lookup!$N$1:$N$13,FALSE),MATCH(B321,daera!$1:$1,0)))=TRUE,0,INDEX(daera!$A:$AA,MATCH(A321,lookup!$N$1:$N$13,FALSE),MATCH(B321,daera!$1:$1,0)))</f>
        <v>177.552666060457</v>
      </c>
      <c r="R321" s="12">
        <f t="shared" si="104"/>
        <v>0</v>
      </c>
      <c r="S321" s="12">
        <f t="shared" si="101"/>
        <v>0</v>
      </c>
      <c r="T321" s="12">
        <f t="shared" si="94"/>
        <v>0</v>
      </c>
      <c r="U321" s="12">
        <f t="shared" si="85"/>
        <v>0</v>
      </c>
      <c r="V321" s="12">
        <f t="shared" si="102"/>
        <v>0</v>
      </c>
      <c r="W321" s="12">
        <f t="shared" si="103"/>
        <v>0</v>
      </c>
      <c r="X321">
        <v>0</v>
      </c>
      <c r="Y321" t="s">
        <v>586</v>
      </c>
    </row>
    <row r="322" spans="1:25">
      <c r="A322" s="13" t="str">
        <f t="shared" si="82"/>
        <v>M11</v>
      </c>
      <c r="B322" s="24">
        <f t="shared" si="83"/>
        <v>2020</v>
      </c>
      <c r="C322" s="24" t="s">
        <v>400</v>
      </c>
      <c r="D322">
        <f>IF(C322=$AE$1,SUMIFS(data_dd!D:D,data_dd!B:B,data_monthly!C322)*$AG$2,SUMIFS(data_dd!D:D,data_dd!B:B,data_monthly!C322))</f>
        <v>1190.2280133634301</v>
      </c>
      <c r="E322">
        <f>IF(D322=0,0,ROUND(SUMIFS(data_dd!F:F,data_dd!B:B,data_monthly!C322),2))</f>
        <v>1007.52</v>
      </c>
      <c r="F322" s="6">
        <f t="shared" si="96"/>
        <v>1190.2288258817821</v>
      </c>
      <c r="G322" s="6">
        <v>1007.52</v>
      </c>
      <c r="H322" s="6">
        <f t="shared" si="93"/>
        <v>182.70882588178199</v>
      </c>
      <c r="I322">
        <f t="shared" si="97"/>
        <v>10009.603056950185</v>
      </c>
      <c r="J322">
        <f t="shared" si="98"/>
        <v>8390.89</v>
      </c>
      <c r="K322">
        <f t="shared" si="99"/>
        <v>1618.713056950186</v>
      </c>
      <c r="L322" s="12">
        <f t="shared" si="75"/>
        <v>30</v>
      </c>
      <c r="M322">
        <f t="shared" si="76"/>
        <v>39.6742941960594</v>
      </c>
      <c r="N322">
        <f t="shared" si="77"/>
        <v>33.583999999999996</v>
      </c>
      <c r="O322" s="127">
        <f t="shared" si="105"/>
        <v>6.0902941960593999</v>
      </c>
      <c r="P322">
        <f>IF(ISNA(INDEX(defra!A:D,MATCH(C322,defra!A:A,0),4))=TRUE,0,INDEX(defra!A:D,MATCH(C322,defra!A:A,0),4))</f>
        <v>1191.1112528623112</v>
      </c>
      <c r="Q322">
        <f>IF(ISNA(INDEX(daera!$A:$AA,MATCH(A322,lookup!$N$1:$N$13,FALSE),MATCH(B322,daera!$1:$1,0)))=TRUE,0,INDEX(daera!$A:$AA,MATCH(A322,lookup!$N$1:$N$13,FALSE),MATCH(B322,daera!$1:$1,0)))</f>
        <v>182.70882588178199</v>
      </c>
      <c r="R322" s="12">
        <f t="shared" si="104"/>
        <v>0</v>
      </c>
      <c r="S322" s="12">
        <f t="shared" si="101"/>
        <v>0</v>
      </c>
      <c r="T322" s="12">
        <f t="shared" si="94"/>
        <v>0</v>
      </c>
      <c r="U322" s="12">
        <f t="shared" si="85"/>
        <v>0</v>
      </c>
      <c r="V322" s="12">
        <f t="shared" si="102"/>
        <v>0</v>
      </c>
      <c r="W322" s="12">
        <f t="shared" si="103"/>
        <v>0</v>
      </c>
      <c r="X322">
        <v>0</v>
      </c>
      <c r="Y322" t="s">
        <v>586</v>
      </c>
    </row>
    <row r="323" spans="1:25">
      <c r="A323" s="13" t="str">
        <f t="shared" si="82"/>
        <v>M12</v>
      </c>
      <c r="B323" s="24">
        <f t="shared" si="83"/>
        <v>2020</v>
      </c>
      <c r="C323" s="24" t="s">
        <v>401</v>
      </c>
      <c r="D323">
        <f>IF(C323=$AE$1,SUMIFS(data_dd!D:D,data_dd!B:B,data_monthly!C323)*$AG$2,SUMIFS(data_dd!D:D,data_dd!B:B,data_monthly!C323))</f>
        <v>1254.2187949764609</v>
      </c>
      <c r="E323">
        <f>IF(D323=0,0,ROUND(SUMIFS(data_dd!F:F,data_dd!B:B,data_monthly!C323),2))</f>
        <v>1051.8499999999999</v>
      </c>
      <c r="F323" s="6">
        <f t="shared" si="96"/>
        <v>1254.2229296814169</v>
      </c>
      <c r="G323" s="6">
        <v>1051.8499999999999</v>
      </c>
      <c r="H323" s="6">
        <f t="shared" si="93"/>
        <v>202.37292968141699</v>
      </c>
      <c r="I323">
        <f t="shared" si="97"/>
        <v>11263.825986631602</v>
      </c>
      <c r="J323">
        <f t="shared" si="98"/>
        <v>9442.74</v>
      </c>
      <c r="K323">
        <f t="shared" si="99"/>
        <v>1821.085986631603</v>
      </c>
      <c r="L323" s="12">
        <f t="shared" si="75"/>
        <v>31</v>
      </c>
      <c r="M323">
        <f t="shared" si="76"/>
        <v>40.458804183271511</v>
      </c>
      <c r="N323">
        <f t="shared" si="77"/>
        <v>33.930645161290322</v>
      </c>
      <c r="O323" s="127">
        <f t="shared" si="105"/>
        <v>6.5281590219811934</v>
      </c>
      <c r="P323">
        <f>IF(ISNA(INDEX(defra!A:D,MATCH(C323,defra!A:A,0),4))=TRUE,0,INDEX(defra!A:D,MATCH(C323,defra!A:A,0),4))</f>
        <v>1253.9161655459641</v>
      </c>
      <c r="Q323">
        <f>IF(ISNA(INDEX(daera!$A:$AA,MATCH(A323,lookup!$N$1:$N$13,FALSE),MATCH(B323,daera!$1:$1,0)))=TRUE,0,INDEX(daera!$A:$AA,MATCH(A323,lookup!$N$1:$N$13,FALSE),MATCH(B323,daera!$1:$1,0)))</f>
        <v>202.37292968141699</v>
      </c>
      <c r="R323" s="12">
        <f t="shared" si="104"/>
        <v>0</v>
      </c>
      <c r="S323" s="12">
        <f t="shared" si="101"/>
        <v>0</v>
      </c>
      <c r="T323" s="12">
        <f t="shared" si="94"/>
        <v>0</v>
      </c>
      <c r="U323" s="12">
        <f t="shared" si="85"/>
        <v>0</v>
      </c>
      <c r="V323" s="12">
        <f t="shared" si="102"/>
        <v>0</v>
      </c>
      <c r="W323" s="12">
        <f t="shared" si="103"/>
        <v>0</v>
      </c>
      <c r="X323">
        <v>0</v>
      </c>
      <c r="Y323" t="s">
        <v>586</v>
      </c>
    </row>
    <row r="324" spans="1:25">
      <c r="A324" s="13" t="str">
        <f t="shared" si="82"/>
        <v>M01</v>
      </c>
      <c r="B324" s="24">
        <f t="shared" si="83"/>
        <v>2021</v>
      </c>
      <c r="C324" s="24" t="s">
        <v>402</v>
      </c>
      <c r="D324">
        <f>IF(C324=$AE$1,SUMIFS(data_dd!D:D,data_dd!B:B,data_monthly!C324)*$AG$2,SUMIFS(data_dd!D:D,data_dd!B:B,data_monthly!C324))</f>
        <v>1254.3648019761072</v>
      </c>
      <c r="E324">
        <f>IF(D324=0,0,ROUND(SUMIFS(data_dd!F:F,data_dd!B:B,data_monthly!C324),2))</f>
        <v>1043.0899999999999</v>
      </c>
      <c r="F324" s="6">
        <f t="shared" si="96"/>
        <v>1254.3694492686839</v>
      </c>
      <c r="G324" s="6">
        <v>1043.0899999999999</v>
      </c>
      <c r="H324" s="6">
        <f t="shared" si="93"/>
        <v>211.279449268684</v>
      </c>
      <c r="I324">
        <f t="shared" si="97"/>
        <v>12518.195435900287</v>
      </c>
      <c r="J324">
        <f t="shared" si="98"/>
        <v>10485.83</v>
      </c>
      <c r="K324">
        <f t="shared" si="99"/>
        <v>2032.3654359002869</v>
      </c>
      <c r="L324" s="12">
        <f t="shared" ref="L324:L370" si="106">DAY(EOMONTH(DATE(B324,RIGHT(A324,2),1),0))</f>
        <v>31</v>
      </c>
      <c r="M324">
        <f t="shared" ref="M324:N370" si="107">F324/$L324</f>
        <v>40.463530621570449</v>
      </c>
      <c r="N324">
        <f t="shared" ref="N324:N327" si="108">G324/$L324</f>
        <v>33.648064516129033</v>
      </c>
      <c r="O324" s="127">
        <f t="shared" si="105"/>
        <v>6.8154661054414198</v>
      </c>
      <c r="P324">
        <f>IF(ISNA(INDEX(defra!A:D,MATCH(C324,defra!A:A,0),4))=TRUE,0,INDEX(defra!A:D,MATCH(C324,defra!A:A,0),4))</f>
        <v>1254.1300148287139</v>
      </c>
      <c r="Q324">
        <f>IF(ISNA(INDEX(daera!$A:$AA,MATCH(A324,lookup!$N$1:$N$13,FALSE),MATCH(B324,daera!$1:$1,0)))=TRUE,0,INDEX(daera!$A:$AA,MATCH(A324,lookup!$N$1:$N$13,FALSE),MATCH(B324,daera!$1:$1,0)))</f>
        <v>211.279449268684</v>
      </c>
      <c r="R324" s="12">
        <f t="shared" si="104"/>
        <v>0</v>
      </c>
      <c r="S324" s="12">
        <f t="shared" si="101"/>
        <v>0</v>
      </c>
      <c r="T324" s="12">
        <f t="shared" si="94"/>
        <v>0</v>
      </c>
      <c r="U324" s="12">
        <f t="shared" si="85"/>
        <v>0</v>
      </c>
      <c r="V324" s="12">
        <f t="shared" si="102"/>
        <v>0</v>
      </c>
      <c r="W324" s="12">
        <f t="shared" si="103"/>
        <v>0</v>
      </c>
      <c r="X324">
        <v>0</v>
      </c>
      <c r="Y324" t="s">
        <v>586</v>
      </c>
    </row>
    <row r="325" spans="1:25">
      <c r="A325" s="13" t="str">
        <f t="shared" si="82"/>
        <v>M02</v>
      </c>
      <c r="B325" s="24">
        <f t="shared" si="83"/>
        <v>2021</v>
      </c>
      <c r="C325" s="24" t="s">
        <v>403</v>
      </c>
      <c r="D325">
        <f>IF(C325=$AE$1,SUMIFS(data_dd!D:D,data_dd!B:B,data_monthly!C325)*$AG$2,SUMIFS(data_dd!D:D,data_dd!B:B,data_monthly!C325))</f>
        <v>1149.6226990115497</v>
      </c>
      <c r="E325">
        <f>IF(D325=0,0,ROUND(SUMIFS(data_dd!F:F,data_dd!B:B,data_monthly!C325),2))</f>
        <v>949.66</v>
      </c>
      <c r="F325" s="6">
        <f t="shared" si="96"/>
        <v>1149.6246434545301</v>
      </c>
      <c r="G325" s="6">
        <v>949.66</v>
      </c>
      <c r="H325" s="6">
        <f t="shared" si="93"/>
        <v>199.96464345453001</v>
      </c>
      <c r="I325">
        <f t="shared" si="97"/>
        <v>13667.820079354817</v>
      </c>
      <c r="J325">
        <f t="shared" si="98"/>
        <v>11435.49</v>
      </c>
      <c r="K325">
        <f t="shared" si="99"/>
        <v>2232.3300793548169</v>
      </c>
      <c r="L325" s="12">
        <f t="shared" si="106"/>
        <v>28</v>
      </c>
      <c r="M325">
        <f t="shared" si="107"/>
        <v>41.058022980518935</v>
      </c>
      <c r="N325">
        <f t="shared" si="108"/>
        <v>33.916428571428568</v>
      </c>
      <c r="O325" s="127">
        <f t="shared" si="105"/>
        <v>7.1415944090903576</v>
      </c>
      <c r="P325">
        <f>IF(ISNA(INDEX(defra!A:D,MATCH(C325,defra!A:A,0),4))=TRUE,0,INDEX(defra!A:D,MATCH(C325,defra!A:A,0),4))</f>
        <v>1149.4370081726329</v>
      </c>
      <c r="Q325">
        <f>IF(ISNA(INDEX(daera!$A:$AA,MATCH(A325,lookup!$N$1:$N$13,FALSE),MATCH(B325,daera!$1:$1,0)))=TRUE,0,INDEX(daera!$A:$AA,MATCH(A325,lookup!$N$1:$N$13,FALSE),MATCH(B325,daera!$1:$1,0)))</f>
        <v>199.96464345453001</v>
      </c>
      <c r="R325" s="12">
        <f t="shared" si="104"/>
        <v>0</v>
      </c>
      <c r="S325" s="12">
        <f t="shared" si="101"/>
        <v>0</v>
      </c>
      <c r="T325" s="12">
        <f t="shared" si="94"/>
        <v>0</v>
      </c>
      <c r="U325" s="12">
        <f t="shared" si="85"/>
        <v>0</v>
      </c>
      <c r="V325" s="12">
        <f t="shared" si="102"/>
        <v>0</v>
      </c>
      <c r="W325" s="12">
        <f t="shared" si="103"/>
        <v>0</v>
      </c>
      <c r="X325">
        <v>0</v>
      </c>
      <c r="Y325" t="s">
        <v>586</v>
      </c>
    </row>
    <row r="326" spans="1:25">
      <c r="A326" s="13" t="str">
        <f t="shared" si="82"/>
        <v>M03</v>
      </c>
      <c r="B326" s="24">
        <f t="shared" si="83"/>
        <v>2021</v>
      </c>
      <c r="C326" s="24" t="s">
        <v>404</v>
      </c>
      <c r="D326">
        <f>IF(C326=$AE$1,SUMIFS(data_dd!D:D,data_dd!B:B,data_monthly!C326)*$AG$2,SUMIFS(data_dd!D:D,data_dd!B:B,data_monthly!C326))</f>
        <v>1340.3635010838625</v>
      </c>
      <c r="E326">
        <f>IF(D326=0,0,ROUND(SUMIFS(data_dd!F:F,data_dd!B:B,data_monthly!C326),2))</f>
        <v>1106.27</v>
      </c>
      <c r="F326" s="6">
        <f t="shared" si="96"/>
        <v>1340.3592963301669</v>
      </c>
      <c r="G326" s="6">
        <v>1106.27</v>
      </c>
      <c r="H326" s="6">
        <f t="shared" si="93"/>
        <v>234.089296330167</v>
      </c>
      <c r="I326">
        <f t="shared" si="97"/>
        <v>15008.179375684984</v>
      </c>
      <c r="J326">
        <f t="shared" si="98"/>
        <v>12541.76</v>
      </c>
      <c r="K326">
        <f t="shared" si="99"/>
        <v>2466.4193756849841</v>
      </c>
      <c r="L326" s="12">
        <f t="shared" si="106"/>
        <v>31</v>
      </c>
      <c r="M326" s="127">
        <f>IF(F326/$L326=0,#N/A,(F326/$L326))</f>
        <v>43.237396655811835</v>
      </c>
      <c r="N326">
        <f t="shared" si="108"/>
        <v>35.686129032258066</v>
      </c>
      <c r="O326" s="127">
        <f>IF(H326/$L326=0,#N/A,(H326/$L326))</f>
        <v>7.5512676235537741</v>
      </c>
      <c r="P326">
        <f>IF(ISNA(INDEX(defra!A:D,MATCH(C326,defra!A:A,0),4))=TRUE,0,INDEX(defra!A:D,MATCH(C326,defra!A:A,0),4))</f>
        <v>1340.1052571955879</v>
      </c>
      <c r="Q326">
        <f>IF(ISNA(INDEX(daera!$A:$AA,MATCH(A326,lookup!$N$1:$N$13,FALSE),MATCH(B326,daera!$1:$1,0)))=TRUE,0,INDEX(daera!$A:$AA,MATCH(A326,lookup!$N$1:$N$13,FALSE),MATCH(B326,daera!$1:$1,0)))</f>
        <v>234.089296330167</v>
      </c>
      <c r="R326" s="12">
        <f t="shared" si="104"/>
        <v>0</v>
      </c>
      <c r="S326" s="12">
        <f t="shared" si="101"/>
        <v>0</v>
      </c>
      <c r="T326" s="12">
        <f t="shared" si="94"/>
        <v>0</v>
      </c>
      <c r="U326" s="12">
        <f t="shared" si="85"/>
        <v>0</v>
      </c>
      <c r="V326" s="12">
        <f t="shared" si="102"/>
        <v>0</v>
      </c>
      <c r="W326" s="12">
        <f t="shared" si="103"/>
        <v>0</v>
      </c>
      <c r="X326">
        <v>0</v>
      </c>
      <c r="Y326" t="s">
        <v>586</v>
      </c>
    </row>
    <row r="327" spans="1:25">
      <c r="A327" s="13" t="str">
        <f t="shared" si="82"/>
        <v>M04</v>
      </c>
      <c r="B327" s="24">
        <f t="shared" si="83"/>
        <v>2021</v>
      </c>
      <c r="C327" s="24" t="s">
        <v>405</v>
      </c>
      <c r="D327">
        <f>IF(C327=$AE$1,SUMIFS(data_dd!D:D,data_dd!B:B,data_monthly!C327)*$AG$2,SUMIFS(data_dd!D:D,data_dd!B:B,data_monthly!C327))</f>
        <v>1354.4332487532406</v>
      </c>
      <c r="E327">
        <f>IF(D327=0,0,ROUND(SUMIFS(data_dd!F:F,data_dd!B:B,data_monthly!C327),2))</f>
        <v>1118.05</v>
      </c>
      <c r="F327" s="6">
        <f t="shared" si="96"/>
        <v>1354.435023142456</v>
      </c>
      <c r="G327" s="6">
        <v>1118.05</v>
      </c>
      <c r="H327" s="6">
        <f t="shared" si="93"/>
        <v>236.38502314245599</v>
      </c>
      <c r="I327">
        <f t="shared" si="97"/>
        <v>1354.435023142456</v>
      </c>
      <c r="J327">
        <f t="shared" si="98"/>
        <v>1118.05</v>
      </c>
      <c r="K327">
        <f t="shared" si="99"/>
        <v>236.38502314245599</v>
      </c>
      <c r="L327" s="12">
        <f t="shared" si="106"/>
        <v>30</v>
      </c>
      <c r="M327" s="127">
        <f t="shared" ref="M327:M370" si="109">IF(F327/$L327=0,#N/A,(F327/$L327))</f>
        <v>45.147834104748533</v>
      </c>
      <c r="N327">
        <f t="shared" si="108"/>
        <v>37.268333333333331</v>
      </c>
      <c r="O327" s="127">
        <f>IF(H327/$L327=0,#N/A,(H327/$L327))</f>
        <v>7.8795007714151994</v>
      </c>
      <c r="P327">
        <f>IF(ISNA(INDEX(defra!A:D,MATCH(C327,defra!A:A,0),4))=TRUE,0,INDEX(defra!A:D,MATCH(C327,defra!A:A,0),4))</f>
        <v>1354.102786911222</v>
      </c>
      <c r="Q327">
        <f>IF(ISNA(INDEX(daera!$A:$AA,MATCH(A327,lookup!$N$1:$N$13,FALSE),MATCH(B327,daera!$1:$1,0)))=TRUE,0,INDEX(daera!$A:$AA,MATCH(A327,lookup!$N$1:$N$13,FALSE),MATCH(B327,daera!$1:$1,0)))</f>
        <v>236.38502314245599</v>
      </c>
      <c r="R327" s="12">
        <f t="shared" si="104"/>
        <v>0</v>
      </c>
      <c r="S327" s="12">
        <f t="shared" si="101"/>
        <v>0</v>
      </c>
      <c r="T327" s="12">
        <f t="shared" si="94"/>
        <v>0</v>
      </c>
      <c r="U327" s="12">
        <f t="shared" si="85"/>
        <v>0</v>
      </c>
      <c r="V327" s="12">
        <f t="shared" si="102"/>
        <v>0</v>
      </c>
      <c r="W327" s="12">
        <f t="shared" si="103"/>
        <v>0</v>
      </c>
      <c r="X327">
        <v>0</v>
      </c>
      <c r="Y327" t="s">
        <v>586</v>
      </c>
    </row>
    <row r="328" spans="1:25">
      <c r="A328" s="13" t="str">
        <f t="shared" si="82"/>
        <v>M05</v>
      </c>
      <c r="B328" s="24">
        <f t="shared" si="83"/>
        <v>2021</v>
      </c>
      <c r="C328" s="24" t="s">
        <v>406</v>
      </c>
      <c r="D328">
        <f>IF(C328=$AE$1,SUMIFS(data_dd!D:D,data_dd!B:B,data_monthly!C328)*$AG$2,SUMIFS(data_dd!D:D,data_dd!B:B,data_monthly!C328))</f>
        <v>1405.9211853680763</v>
      </c>
      <c r="E328">
        <f>IF(D328=0,0,ROUND(SUMIFS(data_dd!F:F,data_dd!B:B,data_monthly!C328),2))</f>
        <v>1156.78</v>
      </c>
      <c r="F328" s="6">
        <f t="shared" si="96"/>
        <v>1405.925177119208</v>
      </c>
      <c r="G328" s="6">
        <v>1156.78</v>
      </c>
      <c r="H328" s="6">
        <f t="shared" si="93"/>
        <v>249.145177119208</v>
      </c>
      <c r="I328">
        <f t="shared" si="97"/>
        <v>2760.360200261664</v>
      </c>
      <c r="J328">
        <f t="shared" si="98"/>
        <v>2274.83</v>
      </c>
      <c r="K328">
        <f t="shared" si="99"/>
        <v>485.53020026166399</v>
      </c>
      <c r="L328" s="12">
        <f t="shared" si="106"/>
        <v>31</v>
      </c>
      <c r="M328" s="127">
        <f t="shared" si="109"/>
        <v>45.352425068361548</v>
      </c>
      <c r="N328">
        <f t="shared" si="107"/>
        <v>37.315483870967739</v>
      </c>
      <c r="O328" s="127">
        <f t="shared" ref="O328:O370" si="110">IF(H328/$L328=0,#N/A,(H328/$L328))</f>
        <v>8.0369411973938067</v>
      </c>
      <c r="P328">
        <f>IF(ISNA(INDEX(defra!A:D,MATCH(C328,defra!A:A,0),4))=TRUE,0,INDEX(defra!A:D,MATCH(C328,defra!A:A,0),4))</f>
        <v>1405.6492345392289</v>
      </c>
      <c r="Q328">
        <f>IF(ISNA(INDEX(daera!$A:$AA,MATCH(A328,lookup!$N$1:$N$13,FALSE),MATCH(B328,daera!$1:$1,0)))=TRUE,0,INDEX(daera!$A:$AA,MATCH(A328,lookup!$N$1:$N$13,FALSE),MATCH(B328,daera!$1:$1,0)))</f>
        <v>249.145177119208</v>
      </c>
      <c r="R328" s="12">
        <f t="shared" si="104"/>
        <v>0</v>
      </c>
      <c r="S328" s="12">
        <f t="shared" si="101"/>
        <v>0</v>
      </c>
      <c r="T328" s="12">
        <f t="shared" si="94"/>
        <v>0</v>
      </c>
      <c r="U328" s="12">
        <f t="shared" si="85"/>
        <v>0</v>
      </c>
      <c r="V328" s="12">
        <f t="shared" si="102"/>
        <v>0</v>
      </c>
      <c r="W328" s="12">
        <f t="shared" si="103"/>
        <v>0</v>
      </c>
      <c r="X328">
        <v>0</v>
      </c>
      <c r="Y328" t="s">
        <v>586</v>
      </c>
    </row>
    <row r="329" spans="1:25">
      <c r="A329" s="13" t="str">
        <f t="shared" si="82"/>
        <v>M06</v>
      </c>
      <c r="B329" s="24">
        <f t="shared" si="83"/>
        <v>2021</v>
      </c>
      <c r="C329" s="24" t="s">
        <v>407</v>
      </c>
      <c r="D329">
        <f>IF(C329=$AE$1,SUMIFS(data_dd!D:D,data_dd!B:B,data_monthly!C329)*$AG$2,SUMIFS(data_dd!D:D,data_dd!B:B,data_monthly!C329))</f>
        <v>1298.9382596020366</v>
      </c>
      <c r="E329">
        <f>IF(D329=0,0,ROUND(SUMIFS(data_dd!F:F,data_dd!B:B,data_monthly!C329),2))</f>
        <v>1067.6400000000001</v>
      </c>
      <c r="F329" s="6">
        <f t="shared" si="96"/>
        <v>1298.9362300793382</v>
      </c>
      <c r="G329" s="6">
        <v>1067.6400000000001</v>
      </c>
      <c r="H329" s="6">
        <f t="shared" si="93"/>
        <v>231.29623007933799</v>
      </c>
      <c r="I329">
        <f t="shared" si="97"/>
        <v>4059.2964303410022</v>
      </c>
      <c r="J329">
        <f t="shared" si="98"/>
        <v>3342.4700000000003</v>
      </c>
      <c r="K329">
        <f t="shared" si="99"/>
        <v>716.82643034100192</v>
      </c>
      <c r="L329" s="12">
        <f t="shared" si="106"/>
        <v>30</v>
      </c>
      <c r="M329" s="127">
        <f t="shared" si="109"/>
        <v>43.297874335977937</v>
      </c>
      <c r="N329">
        <f t="shared" si="107"/>
        <v>35.588000000000001</v>
      </c>
      <c r="O329" s="127">
        <f t="shared" si="110"/>
        <v>7.7098743359779327</v>
      </c>
      <c r="P329">
        <f>IF(ISNA(INDEX(defra!A:D,MATCH(C329,defra!A:A,0),4))=TRUE,0,INDEX(defra!A:D,MATCH(C329,defra!A:A,0),4))</f>
        <v>1298.6208836782989</v>
      </c>
      <c r="Q329">
        <f>IF(ISNA(INDEX(daera!$A:$AA,MATCH(A329,lookup!$N$1:$N$13,FALSE),MATCH(B329,daera!$1:$1,0)))=TRUE,0,INDEX(daera!$A:$AA,MATCH(A329,lookup!$N$1:$N$13,FALSE),MATCH(B329,daera!$1:$1,0)))</f>
        <v>231.29623007933799</v>
      </c>
      <c r="R329" s="12">
        <f t="shared" si="104"/>
        <v>0</v>
      </c>
      <c r="S329" s="12">
        <f t="shared" si="101"/>
        <v>0</v>
      </c>
      <c r="T329" s="12">
        <f t="shared" si="94"/>
        <v>0</v>
      </c>
      <c r="U329" s="12">
        <f t="shared" si="85"/>
        <v>0</v>
      </c>
      <c r="V329" s="12">
        <f t="shared" si="102"/>
        <v>0</v>
      </c>
      <c r="W329" s="12">
        <f t="shared" si="103"/>
        <v>0</v>
      </c>
      <c r="X329">
        <v>0</v>
      </c>
      <c r="Y329" t="s">
        <v>586</v>
      </c>
    </row>
    <row r="330" spans="1:25">
      <c r="A330" s="13" t="str">
        <f t="shared" si="82"/>
        <v>M07</v>
      </c>
      <c r="B330" s="24">
        <f t="shared" si="83"/>
        <v>2021</v>
      </c>
      <c r="C330" s="24" t="s">
        <v>408</v>
      </c>
      <c r="D330">
        <f>IF(C330=$AE$1,SUMIFS(data_dd!D:D,data_dd!B:B,data_monthly!C330)*$AG$2,SUMIFS(data_dd!D:D,data_dd!B:B,data_monthly!C330))</f>
        <v>1249.7786408717946</v>
      </c>
      <c r="E330">
        <f>IF(D330=0,0,ROUND(SUMIFS(data_dd!F:F,data_dd!B:B,data_monthly!C330),2))</f>
        <v>1030.8399999999999</v>
      </c>
      <c r="F330" s="6">
        <f t="shared" si="96"/>
        <v>1249.7806236116369</v>
      </c>
      <c r="G330" s="6">
        <v>1030.8399999999999</v>
      </c>
      <c r="H330" s="6">
        <f t="shared" si="93"/>
        <v>218.94062361163699</v>
      </c>
      <c r="I330">
        <f t="shared" si="97"/>
        <v>5309.0770539526393</v>
      </c>
      <c r="J330">
        <f t="shared" si="98"/>
        <v>4373.3100000000004</v>
      </c>
      <c r="K330">
        <f t="shared" si="99"/>
        <v>935.76705395263889</v>
      </c>
      <c r="L330" s="12">
        <f t="shared" si="106"/>
        <v>31</v>
      </c>
      <c r="M330" s="127">
        <f t="shared" si="109"/>
        <v>40.315503987472155</v>
      </c>
      <c r="N330">
        <f t="shared" si="107"/>
        <v>33.252903225806449</v>
      </c>
      <c r="O330" s="127">
        <f t="shared" si="110"/>
        <v>7.0626007616657098</v>
      </c>
      <c r="P330">
        <f>IF(ISNA(INDEX(defra!A:D,MATCH(C330,defra!A:A,0),4))=TRUE,0,INDEX(defra!A:D,MATCH(C330,defra!A:A,0),4))</f>
        <v>1249.478741154956</v>
      </c>
      <c r="Q330">
        <f>IF(ISNA(INDEX(daera!$A:$AA,MATCH(A330,lookup!$N$1:$N$13,FALSE),MATCH(B330,daera!$1:$1,0)))=TRUE,0,INDEX(daera!$A:$AA,MATCH(A330,lookup!$N$1:$N$13,FALSE),MATCH(B330,daera!$1:$1,0)))</f>
        <v>218.94062361163699</v>
      </c>
      <c r="R330" s="12">
        <f t="shared" si="104"/>
        <v>0</v>
      </c>
      <c r="S330" s="12">
        <f t="shared" si="101"/>
        <v>0</v>
      </c>
      <c r="T330" s="12">
        <f t="shared" si="94"/>
        <v>0</v>
      </c>
      <c r="U330" s="12">
        <f t="shared" si="85"/>
        <v>0</v>
      </c>
      <c r="V330" s="12">
        <f t="shared" si="102"/>
        <v>0</v>
      </c>
      <c r="W330" s="12">
        <f t="shared" si="103"/>
        <v>0</v>
      </c>
      <c r="X330">
        <v>0</v>
      </c>
      <c r="Y330" t="s">
        <v>586</v>
      </c>
    </row>
    <row r="331" spans="1:25">
      <c r="A331" s="13" t="str">
        <f t="shared" si="82"/>
        <v>M08</v>
      </c>
      <c r="B331" s="24">
        <f t="shared" si="83"/>
        <v>2021</v>
      </c>
      <c r="C331" s="24" t="s">
        <v>409</v>
      </c>
      <c r="D331">
        <f>IF(C331=$AE$1,SUMIFS(data_dd!D:D,data_dd!B:B,data_monthly!C331)*$AG$2,SUMIFS(data_dd!D:D,data_dd!B:B,data_monthly!C331))</f>
        <v>1200.0637877708089</v>
      </c>
      <c r="E331">
        <f>IF(D331=0,0,ROUND(SUMIFS(data_dd!F:F,data_dd!B:B,data_monthly!C331),2))</f>
        <v>1003.08</v>
      </c>
      <c r="F331" s="6">
        <f t="shared" si="96"/>
        <v>1200.063833924072</v>
      </c>
      <c r="G331" s="6">
        <v>1003.08</v>
      </c>
      <c r="H331" s="6">
        <f t="shared" si="93"/>
        <v>196.983833924072</v>
      </c>
      <c r="I331">
        <f t="shared" si="97"/>
        <v>6509.1408878767115</v>
      </c>
      <c r="J331">
        <f t="shared" si="98"/>
        <v>5376.39</v>
      </c>
      <c r="K331">
        <f t="shared" si="99"/>
        <v>1132.750887876711</v>
      </c>
      <c r="L331" s="12">
        <f t="shared" si="106"/>
        <v>31</v>
      </c>
      <c r="M331" s="127">
        <f t="shared" si="109"/>
        <v>38.711736578195868</v>
      </c>
      <c r="N331">
        <f t="shared" si="107"/>
        <v>32.357419354838711</v>
      </c>
      <c r="O331" s="127">
        <f t="shared" si="110"/>
        <v>6.3543172233571612</v>
      </c>
      <c r="P331">
        <f>IF(ISNA(INDEX(defra!A:D,MATCH(C331,defra!A:A,0),4))=TRUE,0,INDEX(defra!A:D,MATCH(C331,defra!A:A,0),4))</f>
        <v>1200.648249032618</v>
      </c>
      <c r="Q331">
        <f>IF(ISNA(INDEX(daera!$A:$AA,MATCH(A331,lookup!$N$1:$N$13,FALSE),MATCH(B331,daera!$1:$1,0)))=TRUE,0,INDEX(daera!$A:$AA,MATCH(A331,lookup!$N$1:$N$13,FALSE),MATCH(B331,daera!$1:$1,0)))</f>
        <v>196.983833924072</v>
      </c>
      <c r="R331" s="12">
        <f t="shared" si="104"/>
        <v>0</v>
      </c>
      <c r="S331" s="12">
        <f t="shared" si="101"/>
        <v>0</v>
      </c>
      <c r="T331" s="12">
        <f t="shared" si="94"/>
        <v>0</v>
      </c>
      <c r="U331" s="12">
        <f t="shared" si="85"/>
        <v>0</v>
      </c>
      <c r="V331" s="12">
        <f t="shared" si="102"/>
        <v>0</v>
      </c>
      <c r="W331" s="12">
        <f t="shared" si="103"/>
        <v>0</v>
      </c>
      <c r="X331">
        <v>0</v>
      </c>
      <c r="Y331" t="s">
        <v>586</v>
      </c>
    </row>
    <row r="332" spans="1:25">
      <c r="A332" s="13" t="str">
        <f t="shared" si="82"/>
        <v>M09</v>
      </c>
      <c r="B332" s="24">
        <f t="shared" si="83"/>
        <v>2021</v>
      </c>
      <c r="C332" s="24" t="s">
        <v>410</v>
      </c>
      <c r="D332">
        <f>IF(C332=$AE$1,SUMIFS(data_dd!D:D,data_dd!B:B,data_monthly!C332)*$AG$2,SUMIFS(data_dd!D:D,data_dd!B:B,data_monthly!C332))</f>
        <v>1154.2259659043166</v>
      </c>
      <c r="E332">
        <f>IF(D332=0,0,ROUND(SUMIFS(data_dd!F:F,data_dd!B:B,data_monthly!C332),2))</f>
        <v>975.06</v>
      </c>
      <c r="F332" s="6">
        <f t="shared" si="96"/>
        <v>1154.2259288067019</v>
      </c>
      <c r="G332" s="6">
        <v>975.06</v>
      </c>
      <c r="H332" s="6">
        <f t="shared" si="93"/>
        <v>179.165928806702</v>
      </c>
      <c r="I332">
        <f t="shared" si="97"/>
        <v>7663.3668166834132</v>
      </c>
      <c r="J332">
        <f t="shared" si="98"/>
        <v>6351.4500000000007</v>
      </c>
      <c r="K332">
        <f t="shared" si="99"/>
        <v>1311.9168166834129</v>
      </c>
      <c r="L332" s="12">
        <f t="shared" si="106"/>
        <v>30</v>
      </c>
      <c r="M332" s="127">
        <f t="shared" si="109"/>
        <v>38.47419762689006</v>
      </c>
      <c r="N332">
        <f t="shared" si="107"/>
        <v>32.501999999999995</v>
      </c>
      <c r="O332" s="127">
        <f t="shared" si="110"/>
        <v>5.9721976268900665</v>
      </c>
      <c r="P332">
        <f>IF(ISNA(INDEX(defra!A:D,MATCH(C332,defra!A:A,0),4))=TRUE,0,INDEX(defra!A:D,MATCH(C332,defra!A:A,0),4))</f>
        <v>1154.6512437886661</v>
      </c>
      <c r="Q332">
        <f>IF(ISNA(INDEX(daera!$A:$AA,MATCH(A332,lookup!$N$1:$N$13,FALSE),MATCH(B332,daera!$1:$1,0)))=TRUE,0,INDEX(daera!$A:$AA,MATCH(A332,lookup!$N$1:$N$13,FALSE),MATCH(B332,daera!$1:$1,0)))</f>
        <v>179.165928806702</v>
      </c>
      <c r="R332" s="12">
        <f t="shared" si="104"/>
        <v>0</v>
      </c>
      <c r="S332" s="12">
        <f t="shared" si="101"/>
        <v>0</v>
      </c>
      <c r="T332" s="12">
        <f t="shared" si="94"/>
        <v>0</v>
      </c>
      <c r="U332" s="12">
        <f t="shared" si="85"/>
        <v>0</v>
      </c>
      <c r="V332" s="12">
        <f t="shared" si="102"/>
        <v>0</v>
      </c>
      <c r="W332" s="12">
        <f t="shared" si="103"/>
        <v>0</v>
      </c>
      <c r="X332">
        <v>0</v>
      </c>
      <c r="Y332" t="s">
        <v>586</v>
      </c>
    </row>
    <row r="333" spans="1:25">
      <c r="A333" s="13" t="str">
        <f t="shared" si="82"/>
        <v>M10</v>
      </c>
      <c r="B333" s="24">
        <f t="shared" si="83"/>
        <v>2021</v>
      </c>
      <c r="C333" s="24" t="s">
        <v>411</v>
      </c>
      <c r="D333">
        <f>IF(C333=$AE$1,SUMIFS(data_dd!D:D,data_dd!B:B,data_monthly!C333)*$AG$2,SUMIFS(data_dd!D:D,data_dd!B:B,data_monthly!C333))</f>
        <v>1195.2975778812515</v>
      </c>
      <c r="E333">
        <f>IF(D333=0,0,ROUND(SUMIFS(data_dd!F:F,data_dd!B:B,data_monthly!C333),2))</f>
        <v>1009.55</v>
      </c>
      <c r="F333" s="6">
        <f t="shared" si="96"/>
        <v>1195.2976113723221</v>
      </c>
      <c r="G333" s="6">
        <v>1009.55</v>
      </c>
      <c r="H333" s="6">
        <f t="shared" si="93"/>
        <v>185.74761137232201</v>
      </c>
      <c r="I333">
        <f t="shared" si="97"/>
        <v>8858.6644280557357</v>
      </c>
      <c r="J333">
        <f t="shared" si="98"/>
        <v>7361.0000000000009</v>
      </c>
      <c r="K333">
        <f t="shared" si="99"/>
        <v>1497.6644280557348</v>
      </c>
      <c r="L333" s="12">
        <f t="shared" si="106"/>
        <v>31</v>
      </c>
      <c r="M333" s="127">
        <f t="shared" si="109"/>
        <v>38.557987463623292</v>
      </c>
      <c r="N333">
        <f t="shared" si="107"/>
        <v>32.566129032258061</v>
      </c>
      <c r="O333" s="127">
        <f t="shared" si="110"/>
        <v>5.9918584313652259</v>
      </c>
      <c r="P333">
        <f>IF(ISNA(INDEX(defra!A:D,MATCH(C333,defra!A:A,0),4))=TRUE,0,INDEX(defra!A:D,MATCH(C333,defra!A:A,0),4))</f>
        <v>1195.5262687938739</v>
      </c>
      <c r="Q333">
        <f>IF(ISNA(INDEX(daera!$A:$AA,MATCH(A333,lookup!$N$1:$N$13,FALSE),MATCH(B333,daera!$1:$1,0)))=TRUE,0,INDEX(daera!$A:$AA,MATCH(A333,lookup!$N$1:$N$13,FALSE),MATCH(B333,daera!$1:$1,0)))</f>
        <v>185.74761137232201</v>
      </c>
      <c r="R333" s="12">
        <f t="shared" si="104"/>
        <v>0</v>
      </c>
      <c r="S333" s="12">
        <f t="shared" si="101"/>
        <v>0</v>
      </c>
      <c r="T333" s="12">
        <f t="shared" si="94"/>
        <v>0</v>
      </c>
      <c r="U333" s="12">
        <f t="shared" si="85"/>
        <v>0</v>
      </c>
      <c r="V333" s="12">
        <f t="shared" si="102"/>
        <v>0</v>
      </c>
      <c r="W333" s="12">
        <f t="shared" si="103"/>
        <v>0</v>
      </c>
      <c r="X333">
        <v>0</v>
      </c>
      <c r="Y333" t="s">
        <v>586</v>
      </c>
    </row>
    <row r="334" spans="1:25">
      <c r="A334" s="13" t="str">
        <f t="shared" si="82"/>
        <v>M11</v>
      </c>
      <c r="B334" s="24">
        <f t="shared" si="83"/>
        <v>2021</v>
      </c>
      <c r="C334" s="24" t="s">
        <v>412</v>
      </c>
      <c r="D334">
        <f>IF(C334=$AE$1,SUMIFS(data_dd!D:D,data_dd!B:B,data_monthly!C334)*$AG$2,SUMIFS(data_dd!D:D,data_dd!B:B,data_monthly!C334))</f>
        <v>1162.6426291251007</v>
      </c>
      <c r="E334">
        <f>IF(D334=0,0,ROUND(SUMIFS(data_dd!F:F,data_dd!B:B,data_monthly!C334),2))</f>
        <v>973.7</v>
      </c>
      <c r="F334" s="6">
        <f t="shared" si="96"/>
        <v>1162.6426637024131</v>
      </c>
      <c r="G334" s="6">
        <v>973.7</v>
      </c>
      <c r="H334" s="6">
        <f t="shared" si="93"/>
        <v>188.942663702413</v>
      </c>
      <c r="I334">
        <f t="shared" si="97"/>
        <v>10021.307091758148</v>
      </c>
      <c r="J334">
        <f t="shared" si="98"/>
        <v>8334.7000000000007</v>
      </c>
      <c r="K334">
        <f t="shared" si="99"/>
        <v>1686.6070917581478</v>
      </c>
      <c r="L334" s="12">
        <f t="shared" si="106"/>
        <v>30</v>
      </c>
      <c r="M334" s="127">
        <f t="shared" si="109"/>
        <v>38.754755456747105</v>
      </c>
      <c r="N334">
        <f t="shared" si="107"/>
        <v>32.456666666666671</v>
      </c>
      <c r="O334" s="127">
        <f t="shared" si="110"/>
        <v>6.298088790080433</v>
      </c>
      <c r="P334">
        <f>IF(ISNA(INDEX(defra!A:D,MATCH(C334,defra!A:A,0),4))=TRUE,0,INDEX(defra!A:D,MATCH(C334,defra!A:A,0),4))</f>
        <v>1162.7201908717279</v>
      </c>
      <c r="Q334">
        <f>IF(ISNA(INDEX(daera!$A:$AA,MATCH(A334,lookup!$N$1:$N$13,FALSE),MATCH(B334,daera!$1:$1,0)))=TRUE,0,INDEX(daera!$A:$AA,MATCH(A334,lookup!$N$1:$N$13,FALSE),MATCH(B334,daera!$1:$1,0)))</f>
        <v>188.942663702413</v>
      </c>
      <c r="R334" s="12">
        <f t="shared" si="104"/>
        <v>0</v>
      </c>
      <c r="S334" s="12">
        <f t="shared" si="101"/>
        <v>0</v>
      </c>
      <c r="T334" s="12">
        <f t="shared" si="94"/>
        <v>0</v>
      </c>
      <c r="U334" s="12">
        <f t="shared" si="85"/>
        <v>0</v>
      </c>
      <c r="V334" s="12">
        <f t="shared" si="102"/>
        <v>0</v>
      </c>
      <c r="W334" s="12">
        <f>IF(AND($W$1="UK",U334=1),D334,IF(AND($W$1="GB",V334=1),E334,0))+IF(AND($W$1="UK",U334=2),D334,IF(AND($W$1="GB",V334=2),E334,0))</f>
        <v>0</v>
      </c>
      <c r="X334">
        <v>0</v>
      </c>
      <c r="Y334" t="s">
        <v>586</v>
      </c>
    </row>
    <row r="335" spans="1:25">
      <c r="A335" s="13" t="str">
        <f t="shared" ref="A335:A396" si="111">A323</f>
        <v>M12</v>
      </c>
      <c r="B335" s="24">
        <f t="shared" si="83"/>
        <v>2021</v>
      </c>
      <c r="C335" s="24" t="s">
        <v>413</v>
      </c>
      <c r="D335">
        <f>IF(C335=$AE$1,SUMIFS(data_dd!D:D,data_dd!B:B,data_monthly!C335)*$AG$2,SUMIFS(data_dd!D:D,data_dd!B:B,data_monthly!C335))</f>
        <v>1218.1260019467122</v>
      </c>
      <c r="E335">
        <f>IF(D335=0,0,ROUND(SUMIFS(data_dd!F:F,data_dd!B:B,data_monthly!C335),2))</f>
        <v>1010.03</v>
      </c>
      <c r="F335" s="6">
        <f t="shared" si="96"/>
        <v>1218.1260491884709</v>
      </c>
      <c r="G335" s="6">
        <v>1010.03</v>
      </c>
      <c r="H335" s="6">
        <f t="shared" si="93"/>
        <v>208.096049188471</v>
      </c>
      <c r="I335">
        <f t="shared" si="97"/>
        <v>11239.433140946619</v>
      </c>
      <c r="J335">
        <f t="shared" si="98"/>
        <v>9344.7300000000014</v>
      </c>
      <c r="K335">
        <f t="shared" si="99"/>
        <v>1894.7031409466188</v>
      </c>
      <c r="L335" s="12">
        <f t="shared" si="106"/>
        <v>31</v>
      </c>
      <c r="M335" s="127">
        <f t="shared" si="109"/>
        <v>39.294388683499065</v>
      </c>
      <c r="N335">
        <f t="shared" si="107"/>
        <v>32.581612903225803</v>
      </c>
      <c r="O335" s="127">
        <f t="shared" si="110"/>
        <v>6.7127757802732582</v>
      </c>
      <c r="P335">
        <f>IF(ISNA(INDEX(defra!A:D,MATCH(C335,defra!A:A,0),4))=TRUE,0,INDEX(defra!A:D,MATCH(C335,defra!A:A,0),4))</f>
        <v>1217.851560032472</v>
      </c>
      <c r="Q335">
        <f>IF(ISNA(INDEX(daera!$A:$AA,MATCH(A335,lookup!$N$1:$N$13,FALSE),MATCH(B335,daera!$1:$1,0)))=TRUE,0,INDEX(daera!$A:$AA,MATCH(A335,lookup!$N$1:$N$13,FALSE),MATCH(B335,daera!$1:$1,0)))</f>
        <v>208.096049188471</v>
      </c>
      <c r="R335" s="12">
        <f t="shared" si="104"/>
        <v>0</v>
      </c>
      <c r="S335" s="12">
        <f t="shared" si="101"/>
        <v>0</v>
      </c>
      <c r="T335" s="12">
        <f t="shared" si="94"/>
        <v>0</v>
      </c>
      <c r="U335" s="12">
        <f t="shared" si="85"/>
        <v>0</v>
      </c>
      <c r="V335" s="12">
        <f t="shared" si="102"/>
        <v>0</v>
      </c>
      <c r="W335" s="12">
        <f t="shared" si="103"/>
        <v>0</v>
      </c>
      <c r="X335">
        <v>0</v>
      </c>
      <c r="Y335" t="s">
        <v>586</v>
      </c>
    </row>
    <row r="336" spans="1:25">
      <c r="A336" s="13" t="str">
        <f t="shared" si="111"/>
        <v>M01</v>
      </c>
      <c r="B336" s="24">
        <f t="shared" si="83"/>
        <v>2022</v>
      </c>
      <c r="C336" s="24" t="s">
        <v>414</v>
      </c>
      <c r="D336">
        <f>IF(C336=$AE$1,SUMIFS(data_dd!D:D,data_dd!B:B,data_monthly!C336)*$AG$2,SUMIFS(data_dd!D:D,data_dd!B:B,data_monthly!C336))</f>
        <v>1232.6223763615719</v>
      </c>
      <c r="E336">
        <f>IF(D336=0,0,ROUND(SUMIFS(data_dd!F:F,data_dd!B:B,data_monthly!C336),2))</f>
        <v>1014.73</v>
      </c>
      <c r="F336" s="6">
        <f t="shared" si="96"/>
        <v>1232.6258027704509</v>
      </c>
      <c r="G336" s="6">
        <v>1014.73</v>
      </c>
      <c r="H336" s="6">
        <f t="shared" si="93"/>
        <v>217.89580277045101</v>
      </c>
      <c r="I336">
        <f t="shared" si="97"/>
        <v>12472.058943717071</v>
      </c>
      <c r="J336">
        <f t="shared" si="98"/>
        <v>10359.460000000001</v>
      </c>
      <c r="K336">
        <f t="shared" si="99"/>
        <v>2112.5989437170697</v>
      </c>
      <c r="L336" s="12">
        <f t="shared" si="106"/>
        <v>31</v>
      </c>
      <c r="M336" s="127">
        <f t="shared" si="109"/>
        <v>39.762122670014548</v>
      </c>
      <c r="N336">
        <f t="shared" si="107"/>
        <v>32.733225806451614</v>
      </c>
      <c r="O336" s="127">
        <f t="shared" si="110"/>
        <v>7.0288968635629363</v>
      </c>
      <c r="P336">
        <f>IF(ISNA(INDEX(defra!A:D,MATCH(C336,defra!A:A,0),4))=TRUE,0,INDEX(defra!A:D,MATCH(C336,defra!A:A,0),4))</f>
        <v>1232.9072788966739</v>
      </c>
      <c r="Q336">
        <f>IF(ISNA(INDEX(daera!$A:$AA,MATCH(A336,lookup!$N$1:$N$13,FALSE),MATCH(B336,daera!$1:$1,0)))=TRUE,0,INDEX(daera!$A:$AA,MATCH(A336,lookup!$N$1:$N$13,FALSE),MATCH(B336,daera!$1:$1,0)))</f>
        <v>217.89580277045101</v>
      </c>
      <c r="R336" s="12">
        <f t="shared" si="104"/>
        <v>0</v>
      </c>
      <c r="S336" s="12">
        <f t="shared" si="101"/>
        <v>0</v>
      </c>
      <c r="T336" s="12">
        <f t="shared" si="94"/>
        <v>0</v>
      </c>
      <c r="U336" s="12">
        <f t="shared" si="85"/>
        <v>0</v>
      </c>
      <c r="V336" s="12">
        <f t="shared" si="102"/>
        <v>0</v>
      </c>
      <c r="W336" s="12">
        <f t="shared" si="103"/>
        <v>0</v>
      </c>
      <c r="X336">
        <v>0</v>
      </c>
      <c r="Y336" t="s">
        <v>586</v>
      </c>
    </row>
    <row r="337" spans="1:25">
      <c r="A337" s="13" t="str">
        <f t="shared" si="111"/>
        <v>M02</v>
      </c>
      <c r="B337" s="24">
        <f t="shared" si="83"/>
        <v>2022</v>
      </c>
      <c r="C337" s="24" t="s">
        <v>415</v>
      </c>
      <c r="D337">
        <f>IF(C337=$AE$1,SUMIFS(data_dd!D:D,data_dd!B:B,data_monthly!C337)*$AG$2,SUMIFS(data_dd!D:D,data_dd!B:B,data_monthly!C337))</f>
        <v>1128.523694038144</v>
      </c>
      <c r="E337">
        <f>IF(D337=0,0,ROUND(SUMIFS(data_dd!F:F,data_dd!B:B,data_monthly!C337),2))</f>
        <v>924.13</v>
      </c>
      <c r="F337" s="6">
        <f t="shared" si="96"/>
        <v>1128.5236752244173</v>
      </c>
      <c r="G337" s="6">
        <v>924.13</v>
      </c>
      <c r="H337" s="6">
        <f t="shared" si="93"/>
        <v>204.39367522441722</v>
      </c>
      <c r="I337">
        <f t="shared" si="97"/>
        <v>13600.582618941487</v>
      </c>
      <c r="J337">
        <f t="shared" si="98"/>
        <v>11283.59</v>
      </c>
      <c r="K337">
        <f t="shared" si="99"/>
        <v>2316.9926189414869</v>
      </c>
      <c r="L337" s="12">
        <f t="shared" si="106"/>
        <v>28</v>
      </c>
      <c r="M337" s="127">
        <f t="shared" si="109"/>
        <v>40.304416972300615</v>
      </c>
      <c r="N337">
        <f t="shared" si="107"/>
        <v>33.004642857142855</v>
      </c>
      <c r="O337" s="127">
        <f t="shared" si="110"/>
        <v>7.2997741151577582</v>
      </c>
      <c r="P337">
        <f>IF(ISNA(INDEX(defra!A:D,MATCH(C337,defra!A:A,0),4))=TRUE,0,INDEX(defra!A:D,MATCH(C337,defra!A:A,0),4))</f>
        <v>1128.404440221201</v>
      </c>
      <c r="Q337">
        <f>IF(ISNA(INDEX(daera!$A:$AA,MATCH(A337,lookup!$N$1:$N$13,FALSE),MATCH(B337,daera!$1:$1,0)))=TRUE,0,INDEX(daera!$A:$AA,MATCH(A337,lookup!$N$1:$N$13,FALSE),MATCH(B337,daera!$1:$1,0)))</f>
        <v>204.39367522441722</v>
      </c>
      <c r="R337" s="12">
        <f t="shared" si="104"/>
        <v>0</v>
      </c>
      <c r="S337" s="12">
        <f t="shared" si="101"/>
        <v>0</v>
      </c>
      <c r="T337" s="12">
        <f t="shared" si="94"/>
        <v>0</v>
      </c>
      <c r="U337" s="12">
        <f t="shared" si="85"/>
        <v>0</v>
      </c>
      <c r="V337" s="12">
        <f t="shared" si="102"/>
        <v>0</v>
      </c>
      <c r="W337" s="12">
        <f t="shared" si="103"/>
        <v>0</v>
      </c>
      <c r="X337">
        <v>0</v>
      </c>
      <c r="Y337" t="s">
        <v>586</v>
      </c>
    </row>
    <row r="338" spans="1:25">
      <c r="A338" s="13" t="str">
        <f t="shared" si="111"/>
        <v>M03</v>
      </c>
      <c r="B338" s="24">
        <f t="shared" si="83"/>
        <v>2022</v>
      </c>
      <c r="C338" s="24" t="s">
        <v>416</v>
      </c>
      <c r="D338">
        <f>IF(C338=$AE$1,SUMIFS(data_dd!D:D,data_dd!B:B,data_monthly!C338)*$AG$2,SUMIFS(data_dd!D:D,data_dd!B:B,data_monthly!C338))</f>
        <v>1310.0566852831764</v>
      </c>
      <c r="E338">
        <f>IF(D338=0,0,ROUND(SUMIFS(data_dd!F:F,data_dd!B:B,data_monthly!C338),2))</f>
        <v>1073.95</v>
      </c>
      <c r="F338" s="6">
        <f t="shared" si="96"/>
        <v>1310.0566659780063</v>
      </c>
      <c r="G338" s="6">
        <v>1073.95</v>
      </c>
      <c r="H338" s="6">
        <f t="shared" si="93"/>
        <v>236.10666597800633</v>
      </c>
      <c r="I338">
        <f t="shared" si="97"/>
        <v>14910.639284919494</v>
      </c>
      <c r="J338">
        <f t="shared" si="98"/>
        <v>12357.54</v>
      </c>
      <c r="K338">
        <f t="shared" si="99"/>
        <v>2553.0992849194931</v>
      </c>
      <c r="L338" s="12">
        <f t="shared" si="106"/>
        <v>31</v>
      </c>
      <c r="M338" s="127">
        <f t="shared" si="109"/>
        <v>42.259892450903429</v>
      </c>
      <c r="N338">
        <f t="shared" si="107"/>
        <v>34.643548387096779</v>
      </c>
      <c r="O338" s="127">
        <f t="shared" si="110"/>
        <v>7.6163440638066557</v>
      </c>
      <c r="P338">
        <f>IF(ISNA(INDEX(defra!A:D,MATCH(C338,defra!A:A,0),4))=TRUE,0,INDEX(defra!A:D,MATCH(C338,defra!A:A,0),4))</f>
        <v>1310.119101233144</v>
      </c>
      <c r="Q338">
        <f>IF(ISNA(INDEX(daera!$A:$AA,MATCH(A338,lookup!$N$1:$N$13,FALSE),MATCH(B338,daera!$1:$1,0)))=TRUE,0,INDEX(daera!$A:$AA,MATCH(A338,lookup!$N$1:$N$13,FALSE),MATCH(B338,daera!$1:$1,0)))</f>
        <v>236.10666597800633</v>
      </c>
      <c r="R338" s="12">
        <f t="shared" si="104"/>
        <v>0</v>
      </c>
      <c r="S338" s="12">
        <f t="shared" si="101"/>
        <v>0</v>
      </c>
      <c r="T338" s="12">
        <f t="shared" si="94"/>
        <v>0</v>
      </c>
      <c r="U338" s="12">
        <f t="shared" si="85"/>
        <v>0</v>
      </c>
      <c r="V338" s="12">
        <f t="shared" si="102"/>
        <v>0</v>
      </c>
      <c r="W338" s="12">
        <f t="shared" si="103"/>
        <v>0</v>
      </c>
      <c r="X338">
        <v>0</v>
      </c>
      <c r="Y338" t="s">
        <v>586</v>
      </c>
    </row>
    <row r="339" spans="1:25">
      <c r="A339" s="13" t="str">
        <f t="shared" si="111"/>
        <v>M04</v>
      </c>
      <c r="B339" s="24">
        <f t="shared" si="83"/>
        <v>2022</v>
      </c>
      <c r="C339" s="24" t="s">
        <v>417</v>
      </c>
      <c r="D339">
        <f>IF(C339=$AE$1,SUMIFS(data_dd!D:D,data_dd!B:B,data_monthly!C339)*$AG$2,SUMIFS(data_dd!D:D,data_dd!B:B,data_monthly!C339))</f>
        <v>1331.456141178136</v>
      </c>
      <c r="E339">
        <f>IF(D339=0,0,ROUND(SUMIFS(data_dd!F:F,data_dd!B:B,data_monthly!C339),2))</f>
        <v>1093.19</v>
      </c>
      <c r="F339" s="6">
        <f t="shared" si="96"/>
        <v>1331.4560841682392</v>
      </c>
      <c r="G339" s="6">
        <v>1093.19</v>
      </c>
      <c r="H339" s="6">
        <f t="shared" si="93"/>
        <v>238.26608416823922</v>
      </c>
      <c r="I339">
        <f t="shared" si="97"/>
        <v>1331.4560841682392</v>
      </c>
      <c r="J339">
        <f t="shared" si="98"/>
        <v>1093.19</v>
      </c>
      <c r="K339">
        <f t="shared" si="99"/>
        <v>238.26608416823922</v>
      </c>
      <c r="L339" s="12">
        <f t="shared" si="106"/>
        <v>30</v>
      </c>
      <c r="M339" s="127">
        <f t="shared" si="109"/>
        <v>44.381869472274637</v>
      </c>
      <c r="N339">
        <f t="shared" si="107"/>
        <v>36.439666666666668</v>
      </c>
      <c r="O339" s="127">
        <f t="shared" si="110"/>
        <v>7.9422028056079741</v>
      </c>
      <c r="P339">
        <f>IF(ISNA(INDEX(defra!A:D,MATCH(C339,defra!A:A,0),4))=TRUE,0,INDEX(defra!A:D,MATCH(C339,defra!A:A,0),4))</f>
        <v>1332.278633155516</v>
      </c>
      <c r="Q339">
        <f>IF(ISNA(INDEX(daera!$A:$AA,MATCH(A339,lookup!$N$1:$N$13,FALSE),MATCH(B339,daera!$1:$1,0)))=TRUE,0,INDEX(daera!$A:$AA,MATCH(A339,lookup!$N$1:$N$13,FALSE),MATCH(B339,daera!$1:$1,0)))</f>
        <v>238.26608416823922</v>
      </c>
      <c r="R339" s="12">
        <f t="shared" si="104"/>
        <v>0</v>
      </c>
      <c r="S339" s="12">
        <f t="shared" si="101"/>
        <v>0</v>
      </c>
      <c r="T339" s="12">
        <f t="shared" si="94"/>
        <v>0</v>
      </c>
      <c r="U339" s="12">
        <f t="shared" si="85"/>
        <v>0</v>
      </c>
      <c r="V339" s="12">
        <f t="shared" si="102"/>
        <v>0</v>
      </c>
      <c r="W339" s="12">
        <f t="shared" si="103"/>
        <v>0</v>
      </c>
      <c r="X339">
        <v>0</v>
      </c>
      <c r="Y339" t="s">
        <v>586</v>
      </c>
    </row>
    <row r="340" spans="1:25">
      <c r="A340" s="13" t="str">
        <f t="shared" si="111"/>
        <v>M05</v>
      </c>
      <c r="B340" s="24">
        <f t="shared" si="83"/>
        <v>2022</v>
      </c>
      <c r="C340" s="24" t="s">
        <v>418</v>
      </c>
      <c r="D340">
        <f>IF(C340=$AE$1,SUMIFS(data_dd!D:D,data_dd!B:B,data_monthly!C340)*$AG$2,SUMIFS(data_dd!D:D,data_dd!B:B,data_monthly!C340))</f>
        <v>1380.9230907862514</v>
      </c>
      <c r="E340">
        <f>IF(D340=0,0,ROUND(SUMIFS(data_dd!F:F,data_dd!B:B,data_monthly!C340),2))</f>
        <v>1134.24</v>
      </c>
      <c r="F340" s="6">
        <f t="shared" si="96"/>
        <v>1380.923044734622</v>
      </c>
      <c r="G340" s="6">
        <v>1134.24</v>
      </c>
      <c r="H340" s="6">
        <f t="shared" si="93"/>
        <v>246.68304473462186</v>
      </c>
      <c r="I340">
        <f t="shared" si="97"/>
        <v>2712.3791289028613</v>
      </c>
      <c r="J340">
        <f t="shared" si="98"/>
        <v>2227.4300000000003</v>
      </c>
      <c r="K340">
        <f t="shared" si="99"/>
        <v>484.94912890286105</v>
      </c>
      <c r="L340" s="12">
        <f t="shared" si="106"/>
        <v>31</v>
      </c>
      <c r="M340" s="127">
        <f t="shared" si="109"/>
        <v>44.545904668858775</v>
      </c>
      <c r="N340">
        <f t="shared" si="107"/>
        <v>36.588387096774191</v>
      </c>
      <c r="O340" s="127">
        <f t="shared" si="110"/>
        <v>7.9575175720845763</v>
      </c>
      <c r="P340">
        <f>IF(ISNA(INDEX(defra!A:D,MATCH(C340,defra!A:A,0),4))=TRUE,0,INDEX(defra!A:D,MATCH(C340,defra!A:A,0),4))</f>
        <v>1382.696037025994</v>
      </c>
      <c r="Q340">
        <f>IF(ISNA(INDEX(daera!$A:$AA,MATCH(A340,lookup!$N$1:$N$13,FALSE),MATCH(B340,daera!$1:$1,0)))=TRUE,0,INDEX(daera!$A:$AA,MATCH(A340,lookup!$N$1:$N$13,FALSE),MATCH(B340,daera!$1:$1,0)))</f>
        <v>246.68304473462186</v>
      </c>
      <c r="R340" s="12">
        <f t="shared" si="104"/>
        <v>1</v>
      </c>
      <c r="S340" s="12">
        <f t="shared" si="101"/>
        <v>0</v>
      </c>
      <c r="T340" s="12">
        <f t="shared" si="94"/>
        <v>0</v>
      </c>
      <c r="U340" s="12">
        <f t="shared" si="85"/>
        <v>0</v>
      </c>
      <c r="V340" s="12">
        <f t="shared" si="102"/>
        <v>0</v>
      </c>
      <c r="W340" s="12">
        <f t="shared" si="103"/>
        <v>0</v>
      </c>
      <c r="X340">
        <v>0</v>
      </c>
      <c r="Y340" t="s">
        <v>586</v>
      </c>
    </row>
    <row r="341" spans="1:25">
      <c r="A341" s="13" t="str">
        <f t="shared" si="111"/>
        <v>M06</v>
      </c>
      <c r="B341" s="24">
        <f t="shared" si="83"/>
        <v>2022</v>
      </c>
      <c r="C341" s="24" t="s">
        <v>419</v>
      </c>
      <c r="D341">
        <f>IF(C341=$AE$1,SUMIFS(data_dd!D:D,data_dd!B:B,data_monthly!C341)*$AG$2,SUMIFS(data_dd!D:D,data_dd!B:B,data_monthly!C341))</f>
        <v>1265.6893414232518</v>
      </c>
      <c r="E341">
        <f>IF(D341=0,0,ROUND(SUMIFS(data_dd!F:F,data_dd!B:B,data_monthly!C341),2))</f>
        <v>1040.43</v>
      </c>
      <c r="F341" s="6">
        <f t="shared" si="96"/>
        <v>1265.6893831819716</v>
      </c>
      <c r="G341" s="6">
        <v>1040.43</v>
      </c>
      <c r="H341" s="6">
        <f t="shared" si="93"/>
        <v>225.25938318197143</v>
      </c>
      <c r="I341">
        <f t="shared" si="97"/>
        <v>3978.0685120848329</v>
      </c>
      <c r="J341">
        <f t="shared" si="98"/>
        <v>3267.8600000000006</v>
      </c>
      <c r="K341">
        <f t="shared" si="99"/>
        <v>710.20851208483248</v>
      </c>
      <c r="L341" s="12">
        <f t="shared" si="106"/>
        <v>30</v>
      </c>
      <c r="M341" s="127">
        <f t="shared" si="109"/>
        <v>42.189646106065723</v>
      </c>
      <c r="N341">
        <f t="shared" si="107"/>
        <v>34.681000000000004</v>
      </c>
      <c r="O341" s="127">
        <f t="shared" si="110"/>
        <v>7.5086461060657141</v>
      </c>
      <c r="P341">
        <f>IF(ISNA(INDEX(defra!A:D,MATCH(C341,defra!A:A,0),4))=TRUE,0,INDEX(defra!A:D,MATCH(C341,defra!A:A,0),4))</f>
        <v>1266.2712471329121</v>
      </c>
      <c r="Q341">
        <f>IF(ISNA(INDEX(daera!$A:$AA,MATCH(A341,lookup!$N$1:$N$13,FALSE),MATCH(B341,daera!$1:$1,0)))=TRUE,0,INDEX(daera!$A:$AA,MATCH(A341,lookup!$N$1:$N$13,FALSE),MATCH(B341,daera!$1:$1,0)))</f>
        <v>225.25938318197143</v>
      </c>
      <c r="R341" s="12">
        <f t="shared" si="104"/>
        <v>0</v>
      </c>
      <c r="S341" s="12">
        <f t="shared" si="101"/>
        <v>0</v>
      </c>
      <c r="T341" s="12">
        <f t="shared" si="94"/>
        <v>0</v>
      </c>
      <c r="U341" s="12">
        <f t="shared" si="85"/>
        <v>0</v>
      </c>
      <c r="V341" s="12">
        <f t="shared" si="102"/>
        <v>0</v>
      </c>
      <c r="W341" s="12">
        <f t="shared" si="103"/>
        <v>0</v>
      </c>
      <c r="X341">
        <v>0</v>
      </c>
      <c r="Y341" t="s">
        <v>586</v>
      </c>
    </row>
    <row r="342" spans="1:25">
      <c r="A342" s="13" t="str">
        <f t="shared" si="111"/>
        <v>M07</v>
      </c>
      <c r="B342" s="24">
        <f t="shared" si="83"/>
        <v>2022</v>
      </c>
      <c r="C342" s="24" t="s">
        <v>420</v>
      </c>
      <c r="D342">
        <f>IF(C342=$AE$1,SUMIFS(data_dd!D:D,data_dd!B:B,data_monthly!C342)*$AG$2,SUMIFS(data_dd!D:D,data_dd!B:B,data_monthly!C342))</f>
        <v>1234.5109153692338</v>
      </c>
      <c r="E342">
        <f>IF(D342=0,0,ROUND(SUMIFS(data_dd!F:F,data_dd!B:B,data_monthly!C342),2))</f>
        <v>1019.57</v>
      </c>
      <c r="F342" s="6">
        <f t="shared" si="96"/>
        <v>1234.5108835862998</v>
      </c>
      <c r="G342" s="6">
        <v>1019.57</v>
      </c>
      <c r="H342" s="6">
        <f t="shared" si="93"/>
        <v>214.94088358629961</v>
      </c>
      <c r="I342">
        <f t="shared" si="97"/>
        <v>5212.5793956711332</v>
      </c>
      <c r="J342">
        <f t="shared" si="98"/>
        <v>4287.43</v>
      </c>
      <c r="K342">
        <f t="shared" si="99"/>
        <v>925.14939567113208</v>
      </c>
      <c r="L342" s="12">
        <f t="shared" si="106"/>
        <v>31</v>
      </c>
      <c r="M342" s="127">
        <f t="shared" si="109"/>
        <v>39.822931728590312</v>
      </c>
      <c r="N342">
        <f t="shared" si="107"/>
        <v>32.889354838709679</v>
      </c>
      <c r="O342" s="127">
        <f t="shared" si="110"/>
        <v>6.9335768898806327</v>
      </c>
      <c r="P342">
        <f>IF(ISNA(INDEX(defra!A:D,MATCH(C342,defra!A:A,0),4))=TRUE,0,INDEX(defra!A:D,MATCH(C342,defra!A:A,0),4))</f>
        <v>1233.9522040829731</v>
      </c>
      <c r="Q342">
        <f>IF(ISNA(INDEX(daera!$A:$AA,MATCH(A342,lookup!$N$1:$N$13,FALSE),MATCH(B342,daera!$1:$1,0)))=TRUE,0,INDEX(daera!$A:$AA,MATCH(A342,lookup!$N$1:$N$13,FALSE),MATCH(B342,daera!$1:$1,0)))</f>
        <v>214.94088358629961</v>
      </c>
      <c r="R342" s="12">
        <f t="shared" si="104"/>
        <v>0</v>
      </c>
      <c r="S342" s="12">
        <f t="shared" si="101"/>
        <v>0</v>
      </c>
      <c r="T342" s="12">
        <f t="shared" si="94"/>
        <v>0</v>
      </c>
      <c r="U342" s="12">
        <f t="shared" si="85"/>
        <v>0</v>
      </c>
      <c r="V342" s="12">
        <f t="shared" si="102"/>
        <v>0</v>
      </c>
      <c r="W342" s="12">
        <f t="shared" si="103"/>
        <v>0</v>
      </c>
      <c r="X342">
        <v>0</v>
      </c>
      <c r="Y342" t="s">
        <v>586</v>
      </c>
    </row>
    <row r="343" spans="1:25">
      <c r="A343" s="13" t="str">
        <f t="shared" si="111"/>
        <v>M08</v>
      </c>
      <c r="B343" s="24">
        <f t="shared" si="83"/>
        <v>2022</v>
      </c>
      <c r="C343" s="24" t="s">
        <v>421</v>
      </c>
      <c r="D343">
        <f>IF(C343=$AE$1,SUMIFS(data_dd!D:D,data_dd!B:B,data_monthly!C343)*$AG$2,SUMIFS(data_dd!D:D,data_dd!B:B,data_monthly!C343))</f>
        <v>1181.6496273792527</v>
      </c>
      <c r="E343">
        <f>IF(D343=0,0,ROUND(SUMIFS(data_dd!F:F,data_dd!B:B,data_monthly!C343),2))</f>
        <v>988.06</v>
      </c>
      <c r="F343" s="6">
        <f t="shared" si="96"/>
        <v>1181.6496860500724</v>
      </c>
      <c r="G343" s="6">
        <v>988.06</v>
      </c>
      <c r="H343" s="6">
        <f t="shared" si="93"/>
        <v>193.58968605007243</v>
      </c>
      <c r="I343">
        <f t="shared" si="97"/>
        <v>6394.2290817212051</v>
      </c>
      <c r="J343">
        <f t="shared" si="98"/>
        <v>5275.49</v>
      </c>
      <c r="K343">
        <f t="shared" si="99"/>
        <v>1118.7390817212045</v>
      </c>
      <c r="L343" s="12">
        <f t="shared" si="106"/>
        <v>31</v>
      </c>
      <c r="M343" s="127">
        <f t="shared" si="109"/>
        <v>38.11773180806685</v>
      </c>
      <c r="N343">
        <f t="shared" si="107"/>
        <v>31.87290322580645</v>
      </c>
      <c r="O343" s="127">
        <f t="shared" si="110"/>
        <v>6.2448285822604008</v>
      </c>
      <c r="P343">
        <f>IF(ISNA(INDEX(defra!A:D,MATCH(C343,defra!A:A,0),4))=TRUE,0,INDEX(defra!A:D,MATCH(C343,defra!A:A,0),4))</f>
        <v>1182.5998820228458</v>
      </c>
      <c r="Q343">
        <f>IF(ISNA(INDEX(daera!$A:$AA,MATCH(A343,lookup!$N$1:$N$13,FALSE),MATCH(B343,daera!$1:$1,0)))=TRUE,0,INDEX(daera!$A:$AA,MATCH(A343,lookup!$N$1:$N$13,FALSE),MATCH(B343,daera!$1:$1,0)))</f>
        <v>193.58968605007243</v>
      </c>
      <c r="R343" s="12">
        <f t="shared" si="104"/>
        <v>0</v>
      </c>
      <c r="S343" s="12">
        <f t="shared" si="101"/>
        <v>0</v>
      </c>
      <c r="T343" s="12">
        <f t="shared" si="94"/>
        <v>0</v>
      </c>
      <c r="U343" s="12">
        <f t="shared" si="85"/>
        <v>0</v>
      </c>
      <c r="V343" s="12">
        <f t="shared" si="102"/>
        <v>0</v>
      </c>
      <c r="W343" s="12">
        <f t="shared" si="103"/>
        <v>0</v>
      </c>
      <c r="X343">
        <v>0</v>
      </c>
      <c r="Y343" t="s">
        <v>586</v>
      </c>
    </row>
    <row r="344" spans="1:25">
      <c r="A344" s="13" t="str">
        <f t="shared" si="111"/>
        <v>M09</v>
      </c>
      <c r="B344" s="24">
        <f t="shared" si="83"/>
        <v>2022</v>
      </c>
      <c r="C344" s="24" t="s">
        <v>422</v>
      </c>
      <c r="D344">
        <f>IF(C344=$AE$1,SUMIFS(data_dd!D:D,data_dd!B:B,data_monthly!C344)*$AG$2,SUMIFS(data_dd!D:D,data_dd!B:B,data_monthly!C344))</f>
        <v>1149.8970498746251</v>
      </c>
      <c r="E344">
        <f>IF(D344=0,0,ROUND(SUMIFS(data_dd!F:F,data_dd!B:B,data_monthly!C344),2))</f>
        <v>974.87</v>
      </c>
      <c r="F344" s="6">
        <f t="shared" si="96"/>
        <v>1149.8970310137395</v>
      </c>
      <c r="G344" s="6">
        <v>974.87</v>
      </c>
      <c r="H344" s="6">
        <f t="shared" si="93"/>
        <v>175.02703101373942</v>
      </c>
      <c r="I344">
        <f t="shared" si="97"/>
        <v>7544.1261127349444</v>
      </c>
      <c r="J344">
        <f t="shared" si="98"/>
        <v>6250.36</v>
      </c>
      <c r="K344">
        <f t="shared" si="99"/>
        <v>1293.7661127349438</v>
      </c>
      <c r="L344" s="12">
        <f t="shared" si="106"/>
        <v>30</v>
      </c>
      <c r="M344" s="127">
        <f t="shared" si="109"/>
        <v>38.329901033791316</v>
      </c>
      <c r="N344">
        <f t="shared" si="107"/>
        <v>32.495666666666665</v>
      </c>
      <c r="O344" s="127">
        <f t="shared" si="110"/>
        <v>5.8342343671246475</v>
      </c>
      <c r="P344">
        <f>IF(ISNA(INDEX(defra!A:D,MATCH(C344,defra!A:A,0),4))=TRUE,0,INDEX(defra!A:D,MATCH(C344,defra!A:A,0),4))</f>
        <v>1151.0362493294431</v>
      </c>
      <c r="Q344">
        <f>IF(ISNA(INDEX(daera!$A:$AA,MATCH(A344,lookup!$N$1:$N$13,FALSE),MATCH(B344,daera!$1:$1,0)))=TRUE,0,INDEX(daera!$A:$AA,MATCH(A344,lookup!$N$1:$N$13,FALSE),MATCH(B344,daera!$1:$1,0)))</f>
        <v>175.02703101373942</v>
      </c>
      <c r="R344" s="12">
        <f t="shared" si="104"/>
        <v>1</v>
      </c>
      <c r="S344" s="12">
        <f t="shared" si="101"/>
        <v>0</v>
      </c>
      <c r="T344" s="12">
        <f t="shared" si="94"/>
        <v>0</v>
      </c>
      <c r="U344" s="12">
        <f t="shared" si="85"/>
        <v>0</v>
      </c>
      <c r="V344" s="12">
        <f t="shared" si="102"/>
        <v>0</v>
      </c>
      <c r="W344" s="12">
        <f t="shared" si="103"/>
        <v>0</v>
      </c>
      <c r="X344">
        <v>0</v>
      </c>
      <c r="Y344" t="s">
        <v>586</v>
      </c>
    </row>
    <row r="345" spans="1:25">
      <c r="A345" s="13" t="str">
        <f t="shared" si="111"/>
        <v>M10</v>
      </c>
      <c r="B345" s="24">
        <f t="shared" ref="B345:B396" si="112">B333+1</f>
        <v>2022</v>
      </c>
      <c r="C345" s="24" t="s">
        <v>423</v>
      </c>
      <c r="D345">
        <f>IF(C345=$AE$1,SUMIFS(data_dd!D:D,data_dd!B:B,data_monthly!C345)*$AG$2,SUMIFS(data_dd!D:D,data_dd!B:B,data_monthly!C345))</f>
        <v>1215.1710793715015</v>
      </c>
      <c r="E345">
        <f>IF(D345=0,0,ROUND(SUMIFS(data_dd!F:F,data_dd!B:B,data_monthly!C345),2))</f>
        <v>1032.3699999999999</v>
      </c>
      <c r="F345" s="6">
        <f t="shared" si="96"/>
        <v>1215.1673671181904</v>
      </c>
      <c r="G345" s="6">
        <v>1032.3699999999999</v>
      </c>
      <c r="H345" s="6">
        <f t="shared" si="93"/>
        <v>182.79736711819064</v>
      </c>
      <c r="I345">
        <f t="shared" si="97"/>
        <v>8759.2934798531351</v>
      </c>
      <c r="J345">
        <f t="shared" si="98"/>
        <v>7282.73</v>
      </c>
      <c r="K345">
        <f t="shared" si="99"/>
        <v>1476.5634798531344</v>
      </c>
      <c r="L345" s="12">
        <f t="shared" si="106"/>
        <v>31</v>
      </c>
      <c r="M345" s="127">
        <f t="shared" si="109"/>
        <v>39.198947326393238</v>
      </c>
      <c r="N345">
        <f t="shared" si="107"/>
        <v>33.302258064516124</v>
      </c>
      <c r="O345" s="127">
        <f t="shared" si="110"/>
        <v>5.8966892618771176</v>
      </c>
      <c r="P345">
        <f>IF(ISNA(INDEX(defra!A:D,MATCH(C345,defra!A:A,0),4))=TRUE,0,INDEX(defra!A:D,MATCH(C345,defra!A:A,0),4))</f>
        <v>1215.806994681602</v>
      </c>
      <c r="Q345">
        <f>IF(ISNA(INDEX(daera!$A:$AA,MATCH(A345,lookup!$N$1:$N$13,FALSE),MATCH(B345,daera!$1:$1,0)))=TRUE,0,INDEX(daera!$A:$AA,MATCH(A345,lookup!$N$1:$N$13,FALSE),MATCH(B345,daera!$1:$1,0)))</f>
        <v>182.79736711819064</v>
      </c>
      <c r="R345" s="12">
        <f t="shared" si="104"/>
        <v>0</v>
      </c>
      <c r="S345" s="12">
        <f t="shared" si="101"/>
        <v>0</v>
      </c>
      <c r="T345" s="12">
        <f t="shared" si="94"/>
        <v>0</v>
      </c>
      <c r="U345" s="12">
        <f t="shared" si="85"/>
        <v>0</v>
      </c>
      <c r="V345" s="12">
        <f t="shared" si="102"/>
        <v>0</v>
      </c>
      <c r="W345" s="12">
        <f t="shared" si="103"/>
        <v>0</v>
      </c>
      <c r="X345">
        <v>0</v>
      </c>
      <c r="Y345" t="s">
        <v>586</v>
      </c>
    </row>
    <row r="346" spans="1:25">
      <c r="A346" s="13" t="str">
        <f t="shared" si="111"/>
        <v>M11</v>
      </c>
      <c r="B346" s="24">
        <f t="shared" si="112"/>
        <v>2022</v>
      </c>
      <c r="C346" s="24" t="s">
        <v>424</v>
      </c>
      <c r="D346">
        <f>IF(C346=$AE$1,SUMIFS(data_dd!D:D,data_dd!B:B,data_monthly!C346)*$AG$2,SUMIFS(data_dd!D:D,data_dd!B:B,data_monthly!C346))</f>
        <v>1190.6026550643664</v>
      </c>
      <c r="E346">
        <f>IF(D346=0,0,ROUND(SUMIFS(data_dd!F:F,data_dd!B:B,data_monthly!C346),2))</f>
        <v>1004.29</v>
      </c>
      <c r="F346" s="6">
        <f t="shared" si="96"/>
        <v>1190.6023701111499</v>
      </c>
      <c r="G346" s="6">
        <v>1004.29</v>
      </c>
      <c r="H346" s="6">
        <f t="shared" si="93"/>
        <v>186.31237011114996</v>
      </c>
      <c r="I346">
        <f t="shared" si="97"/>
        <v>9949.8958499642849</v>
      </c>
      <c r="J346">
        <f t="shared" si="98"/>
        <v>8287.02</v>
      </c>
      <c r="K346">
        <f t="shared" si="99"/>
        <v>1662.8758499642843</v>
      </c>
      <c r="L346" s="12">
        <f t="shared" si="106"/>
        <v>30</v>
      </c>
      <c r="M346" s="127">
        <f t="shared" si="109"/>
        <v>39.686745670371664</v>
      </c>
      <c r="N346">
        <f t="shared" si="107"/>
        <v>33.476333333333329</v>
      </c>
      <c r="O346" s="127">
        <f t="shared" si="110"/>
        <v>6.2104123370383322</v>
      </c>
      <c r="P346">
        <f>IF(ISNA(INDEX(defra!A:D,MATCH(C346,defra!A:A,0),4))=TRUE,0,INDEX(defra!A:D,MATCH(C346,defra!A:A,0),4))</f>
        <v>1192.3221828025789</v>
      </c>
      <c r="Q346">
        <f>IF(ISNA(INDEX(daera!$A:$AA,MATCH(A346,lookup!$N$1:$N$13,FALSE),MATCH(B346,daera!$1:$1,0)))=TRUE,0,INDEX(daera!$A:$AA,MATCH(A346,lookup!$N$1:$N$13,FALSE),MATCH(B346,daera!$1:$1,0)))</f>
        <v>186.31237011114996</v>
      </c>
      <c r="R346" s="12">
        <f t="shared" si="104"/>
        <v>1</v>
      </c>
      <c r="S346" s="12">
        <f t="shared" si="101"/>
        <v>0</v>
      </c>
      <c r="T346" s="12">
        <f t="shared" si="94"/>
        <v>0</v>
      </c>
      <c r="U346" s="12">
        <f t="shared" si="85"/>
        <v>0</v>
      </c>
      <c r="V346" s="12">
        <f t="shared" si="102"/>
        <v>0</v>
      </c>
      <c r="W346" s="12">
        <f t="shared" si="103"/>
        <v>0</v>
      </c>
      <c r="X346">
        <v>0</v>
      </c>
      <c r="Y346" t="s">
        <v>586</v>
      </c>
    </row>
    <row r="347" spans="1:25">
      <c r="A347" s="13" t="str">
        <f t="shared" si="111"/>
        <v>M12</v>
      </c>
      <c r="B347" s="24">
        <f t="shared" si="112"/>
        <v>2022</v>
      </c>
      <c r="C347" s="24" t="s">
        <v>425</v>
      </c>
      <c r="D347">
        <f>IF(C347=$AE$1,SUMIFS(data_dd!D:D,data_dd!B:B,data_monthly!C347)*$AG$2,SUMIFS(data_dd!D:D,data_dd!B:B,data_monthly!C347))</f>
        <v>1227.6689274177058</v>
      </c>
      <c r="E347">
        <f>IF(D347=0,0,ROUND(SUMIFS(data_dd!F:F,data_dd!B:B,data_monthly!C347),2))</f>
        <v>1023.69</v>
      </c>
      <c r="F347" s="6">
        <f t="shared" si="96"/>
        <v>1227.6727135674125</v>
      </c>
      <c r="G347" s="6">
        <v>1023.69</v>
      </c>
      <c r="H347" s="6">
        <f t="shared" si="93"/>
        <v>203.98271356741247</v>
      </c>
      <c r="I347">
        <f t="shared" si="97"/>
        <v>11177.568563531697</v>
      </c>
      <c r="J347">
        <f t="shared" si="98"/>
        <v>9310.7100000000009</v>
      </c>
      <c r="K347">
        <f t="shared" si="99"/>
        <v>1866.8585635316967</v>
      </c>
      <c r="L347" s="12">
        <f t="shared" si="106"/>
        <v>31</v>
      </c>
      <c r="M347" s="127">
        <f t="shared" si="109"/>
        <v>39.602345598948794</v>
      </c>
      <c r="N347">
        <f t="shared" si="107"/>
        <v>33.02225806451613</v>
      </c>
      <c r="O347" s="127">
        <f t="shared" si="110"/>
        <v>6.5800875344326606</v>
      </c>
      <c r="P347">
        <f>IF(ISNA(INDEX(defra!A:D,MATCH(C347,defra!A:A,0),4))=TRUE,0,INDEX(defra!A:D,MATCH(C347,defra!A:A,0),4))</f>
        <v>1228.9934569196869</v>
      </c>
      <c r="Q347">
        <f>IF(ISNA(INDEX(daera!$A:$AA,MATCH(A347,lookup!$N$1:$N$13,FALSE),MATCH(B347,daera!$1:$1,0)))=TRUE,0,INDEX(daera!$A:$AA,MATCH(A347,lookup!$N$1:$N$13,FALSE),MATCH(B347,daera!$1:$1,0)))</f>
        <v>203.98271356741247</v>
      </c>
      <c r="R347" s="12">
        <f t="shared" si="104"/>
        <v>1</v>
      </c>
      <c r="S347" s="12">
        <f t="shared" si="101"/>
        <v>0</v>
      </c>
      <c r="T347" s="12">
        <f t="shared" si="94"/>
        <v>0</v>
      </c>
      <c r="U347" s="12">
        <f t="shared" si="85"/>
        <v>0</v>
      </c>
      <c r="V347" s="12">
        <f t="shared" si="102"/>
        <v>0</v>
      </c>
      <c r="W347" s="12">
        <f t="shared" si="103"/>
        <v>0</v>
      </c>
      <c r="X347">
        <v>0</v>
      </c>
      <c r="Y347" t="s">
        <v>586</v>
      </c>
    </row>
    <row r="348" spans="1:25">
      <c r="A348" s="13" t="str">
        <f t="shared" si="111"/>
        <v>M01</v>
      </c>
      <c r="B348" s="24">
        <f t="shared" si="112"/>
        <v>2023</v>
      </c>
      <c r="C348" s="24" t="s">
        <v>426</v>
      </c>
      <c r="D348">
        <f>IF(C348=$AE$1,SUMIFS(data_dd!D:D,data_dd!B:B,data_monthly!C348)*$AG$2,SUMIFS(data_dd!D:D,data_dd!B:B,data_monthly!C348))</f>
        <v>1244.9789703065151</v>
      </c>
      <c r="E348">
        <f>IF(D348=0,0,ROUND(SUMIFS(data_dd!F:F,data_dd!B:B,data_monthly!C348),2))</f>
        <v>1029.9100000000001</v>
      </c>
      <c r="F348" s="6">
        <f t="shared" si="96"/>
        <v>1244.9810558635909</v>
      </c>
      <c r="G348" s="6">
        <v>1029.9100000000001</v>
      </c>
      <c r="H348" s="6">
        <f t="shared" si="93"/>
        <v>215.07105586359086</v>
      </c>
      <c r="I348">
        <f t="shared" si="97"/>
        <v>12422.549619395288</v>
      </c>
      <c r="J348">
        <f t="shared" si="98"/>
        <v>10340.620000000001</v>
      </c>
      <c r="K348">
        <f t="shared" si="99"/>
        <v>2081.9296193952878</v>
      </c>
      <c r="L348" s="12">
        <f t="shared" si="106"/>
        <v>31</v>
      </c>
      <c r="M348" s="127">
        <f t="shared" si="109"/>
        <v>40.160679221406156</v>
      </c>
      <c r="N348">
        <f t="shared" si="107"/>
        <v>33.222903225806455</v>
      </c>
      <c r="O348" s="127">
        <f t="shared" si="110"/>
        <v>6.9377759955997051</v>
      </c>
      <c r="P348">
        <f>IF(ISNA(INDEX(defra!A:D,MATCH(C348,defra!A:A,0),4))=TRUE,0,INDEX(defra!A:D,MATCH(C348,defra!A:A,0),4))</f>
        <v>1247.069116774499</v>
      </c>
      <c r="Q348">
        <f>IF(ISNA(INDEX(daera!$A:$AA,MATCH(A348,lookup!$N$1:$N$13,FALSE),MATCH(B348,daera!$1:$1,0)))=TRUE,0,INDEX(daera!$A:$AA,MATCH(A348,lookup!$N$1:$N$13,FALSE),MATCH(B348,daera!$1:$1,0)))</f>
        <v>215.07105586359086</v>
      </c>
      <c r="R348" s="12">
        <f t="shared" si="104"/>
        <v>1</v>
      </c>
      <c r="S348" s="12">
        <f t="shared" si="101"/>
        <v>0</v>
      </c>
      <c r="T348" s="12">
        <f t="shared" si="94"/>
        <v>0</v>
      </c>
      <c r="U348" s="12">
        <f t="shared" si="85"/>
        <v>0</v>
      </c>
      <c r="V348" s="12">
        <f t="shared" si="102"/>
        <v>0</v>
      </c>
      <c r="W348" s="12">
        <f t="shared" si="103"/>
        <v>0</v>
      </c>
      <c r="X348">
        <v>0</v>
      </c>
      <c r="Y348" t="s">
        <v>586</v>
      </c>
    </row>
    <row r="349" spans="1:25">
      <c r="A349" s="13" t="str">
        <f t="shared" si="111"/>
        <v>M02</v>
      </c>
      <c r="B349" s="24">
        <f t="shared" si="112"/>
        <v>2023</v>
      </c>
      <c r="C349" s="24" t="s">
        <v>427</v>
      </c>
      <c r="D349">
        <f>IF(C349=$AE$1,SUMIFS(data_dd!D:D,data_dd!B:B,data_monthly!C349)*$AG$2,SUMIFS(data_dd!D:D,data_dd!B:B,data_monthly!C349))</f>
        <v>1153.2475612066814</v>
      </c>
      <c r="E349">
        <f>IF(D349=0,0,ROUND(SUMIFS(data_dd!F:F,data_dd!B:B,data_monthly!C349),2))</f>
        <v>948.95</v>
      </c>
      <c r="F349" s="6">
        <f t="shared" si="96"/>
        <v>1153.2501655662345</v>
      </c>
      <c r="G349" s="6">
        <v>948.95</v>
      </c>
      <c r="H349" s="6">
        <f t="shared" si="93"/>
        <v>204.30016556623443</v>
      </c>
      <c r="I349">
        <f t="shared" si="97"/>
        <v>13575.799784961522</v>
      </c>
      <c r="J349">
        <f t="shared" si="98"/>
        <v>11289.570000000002</v>
      </c>
      <c r="K349">
        <f t="shared" si="99"/>
        <v>2286.229784961522</v>
      </c>
      <c r="L349" s="12">
        <f t="shared" si="106"/>
        <v>28</v>
      </c>
      <c r="M349" s="127">
        <f t="shared" si="109"/>
        <v>41.187505913079804</v>
      </c>
      <c r="N349">
        <f t="shared" si="107"/>
        <v>33.891071428571429</v>
      </c>
      <c r="O349" s="127">
        <f t="shared" si="110"/>
        <v>7.2964344845083726</v>
      </c>
      <c r="P349">
        <f>IF(ISNA(INDEX(defra!A:D,MATCH(C349,defra!A:A,0),4))=TRUE,0,INDEX(defra!A:D,MATCH(C349,defra!A:A,0),4))</f>
        <v>1154.2983148145445</v>
      </c>
      <c r="Q349">
        <f>IF(ISNA(INDEX(daera!$A:$AA,MATCH(A349,lookup!$N$1:$N$13,FALSE),MATCH(B349,daera!$1:$1,0)))=TRUE,0,INDEX(daera!$A:$AA,MATCH(A349,lookup!$N$1:$N$13,FALSE),MATCH(B349,daera!$1:$1,0)))</f>
        <v>204.30016556623443</v>
      </c>
      <c r="R349" s="12">
        <f t="shared" si="104"/>
        <v>1</v>
      </c>
      <c r="S349" s="12">
        <f t="shared" si="101"/>
        <v>0</v>
      </c>
      <c r="T349" s="12">
        <f t="shared" si="94"/>
        <v>0</v>
      </c>
      <c r="U349" s="12">
        <f t="shared" si="85"/>
        <v>0</v>
      </c>
      <c r="V349" s="12">
        <f t="shared" si="102"/>
        <v>0</v>
      </c>
      <c r="W349" s="12">
        <f t="shared" si="103"/>
        <v>0</v>
      </c>
      <c r="X349">
        <v>0</v>
      </c>
      <c r="Y349" t="s">
        <v>586</v>
      </c>
    </row>
    <row r="350" spans="1:25">
      <c r="A350" s="13" t="str">
        <f t="shared" si="111"/>
        <v>M03</v>
      </c>
      <c r="B350" s="24">
        <f t="shared" si="112"/>
        <v>2023</v>
      </c>
      <c r="C350" s="24" t="s">
        <v>428</v>
      </c>
      <c r="D350">
        <f>IF(C350=$AE$1,SUMIFS(data_dd!D:D,data_dd!B:B,data_monthly!C350)*$AG$2,SUMIFS(data_dd!D:D,data_dd!B:B,data_monthly!C350))</f>
        <v>1320.3311432804494</v>
      </c>
      <c r="E350">
        <f>IF(D350=0,0,ROUND(SUMIFS(data_dd!F:F,data_dd!B:B,data_monthly!C350),2))</f>
        <v>1086.44</v>
      </c>
      <c r="F350" s="6">
        <f t="shared" si="96"/>
        <v>1320.3341248909824</v>
      </c>
      <c r="G350" s="6">
        <v>1086.44</v>
      </c>
      <c r="H350" s="6">
        <f t="shared" si="93"/>
        <v>233.8941248909822</v>
      </c>
      <c r="I350">
        <f t="shared" si="97"/>
        <v>14896.133909852504</v>
      </c>
      <c r="J350">
        <f t="shared" si="98"/>
        <v>12376.010000000002</v>
      </c>
      <c r="K350">
        <f t="shared" si="99"/>
        <v>2520.1239098525043</v>
      </c>
      <c r="L350" s="12">
        <f t="shared" si="106"/>
        <v>31</v>
      </c>
      <c r="M350" s="127">
        <f t="shared" si="109"/>
        <v>42.591423383580079</v>
      </c>
      <c r="N350">
        <f t="shared" si="107"/>
        <v>35.046451612903226</v>
      </c>
      <c r="O350" s="127">
        <f t="shared" si="110"/>
        <v>7.5449717706768453</v>
      </c>
      <c r="P350">
        <f>IF(ISNA(INDEX(defra!A:D,MATCH(C350,defra!A:A,0),4))=TRUE,0,INDEX(defra!A:D,MATCH(C350,defra!A:A,0),4))</f>
        <v>1322.2294356347284</v>
      </c>
      <c r="Q350">
        <f>IF(ISNA(INDEX(daera!$A:$AA,MATCH(A350,lookup!$N$1:$N$13,FALSE),MATCH(B350,daera!$1:$1,0)))=TRUE,0,INDEX(daera!$A:$AA,MATCH(A350,lookup!$N$1:$N$13,FALSE),MATCH(B350,daera!$1:$1,0)))</f>
        <v>233.8941248909822</v>
      </c>
      <c r="R350" s="12">
        <f t="shared" si="104"/>
        <v>1</v>
      </c>
      <c r="S350" s="12">
        <f t="shared" si="101"/>
        <v>0</v>
      </c>
      <c r="T350" s="12">
        <f t="shared" si="94"/>
        <v>0</v>
      </c>
      <c r="U350" s="12">
        <f t="shared" si="85"/>
        <v>0</v>
      </c>
      <c r="V350" s="12">
        <f t="shared" si="102"/>
        <v>0</v>
      </c>
      <c r="W350" s="12">
        <f t="shared" si="103"/>
        <v>0</v>
      </c>
      <c r="X350">
        <v>0</v>
      </c>
      <c r="Y350" t="s">
        <v>586</v>
      </c>
    </row>
    <row r="351" spans="1:25">
      <c r="A351" s="13" t="str">
        <f t="shared" si="111"/>
        <v>M04</v>
      </c>
      <c r="B351" s="24">
        <f t="shared" si="112"/>
        <v>2023</v>
      </c>
      <c r="C351" s="24" t="s">
        <v>429</v>
      </c>
      <c r="D351">
        <f>IF(C351=$AE$1,SUMIFS(data_dd!D:D,data_dd!B:B,data_monthly!C351)*$AG$2,SUMIFS(data_dd!D:D,data_dd!B:B,data_monthly!C351))</f>
        <v>1332.2691799196384</v>
      </c>
      <c r="E351">
        <f>IF(D351=0,0,ROUND(SUMIFS(data_dd!F:F,data_dd!B:B,data_monthly!C351),2))</f>
        <v>1096.95</v>
      </c>
      <c r="F351" s="6">
        <f t="shared" si="96"/>
        <v>1332.2701419196385</v>
      </c>
      <c r="G351" s="6">
        <v>1096.95</v>
      </c>
      <c r="H351" s="6">
        <f t="shared" si="93"/>
        <v>235.32014191963842</v>
      </c>
      <c r="I351">
        <f t="shared" si="97"/>
        <v>1332.2701419196385</v>
      </c>
      <c r="J351">
        <f t="shared" si="98"/>
        <v>1096.95</v>
      </c>
      <c r="K351">
        <f t="shared" si="99"/>
        <v>235.32014191963842</v>
      </c>
      <c r="L351" s="12">
        <f t="shared" si="106"/>
        <v>30</v>
      </c>
      <c r="M351" s="127">
        <f t="shared" si="109"/>
        <v>44.409004730654615</v>
      </c>
      <c r="N351">
        <f t="shared" si="107"/>
        <v>36.565000000000005</v>
      </c>
      <c r="O351" s="127">
        <f t="shared" si="110"/>
        <v>7.8440047306546141</v>
      </c>
      <c r="P351">
        <f>IF(ISNA(INDEX(defra!A:D,MATCH(C351,defra!A:A,0),4))=TRUE,0,INDEX(defra!A:D,MATCH(C351,defra!A:A,0),4))</f>
        <v>1333.3180172881894</v>
      </c>
      <c r="Q351">
        <f>IF(ISNA(INDEX(daera!$A:$AA,MATCH(A351,lookup!$N$1:$N$13,FALSE),MATCH(B351,daera!$1:$1,0)))=TRUE,0,INDEX(daera!$A:$AA,MATCH(A351,lookup!$N$1:$N$13,FALSE),MATCH(B351,daera!$1:$1,0)))</f>
        <v>235.32014191963842</v>
      </c>
      <c r="R351" s="12">
        <f t="shared" si="104"/>
        <v>1</v>
      </c>
      <c r="S351" s="12">
        <f t="shared" si="101"/>
        <v>0</v>
      </c>
      <c r="T351" s="12">
        <f t="shared" si="94"/>
        <v>0</v>
      </c>
      <c r="U351" s="12">
        <f t="shared" si="85"/>
        <v>0</v>
      </c>
      <c r="V351" s="12">
        <f t="shared" si="102"/>
        <v>0</v>
      </c>
      <c r="W351" s="12">
        <f t="shared" si="103"/>
        <v>0</v>
      </c>
      <c r="X351">
        <v>0</v>
      </c>
      <c r="Y351" t="s">
        <v>586</v>
      </c>
    </row>
    <row r="352" spans="1:25">
      <c r="A352" s="13" t="str">
        <f t="shared" si="111"/>
        <v>M05</v>
      </c>
      <c r="B352" s="24">
        <f t="shared" si="112"/>
        <v>2023</v>
      </c>
      <c r="C352" s="24" t="s">
        <v>430</v>
      </c>
      <c r="D352">
        <f>IF(C352=$AE$1,SUMIFS(data_dd!D:D,data_dd!B:B,data_monthly!C352)*$AG$2,SUMIFS(data_dd!D:D,data_dd!B:B,data_monthly!C352))</f>
        <v>1388.1899982176553</v>
      </c>
      <c r="E352">
        <f>IF(D352=0,0,ROUND(SUMIFS(data_dd!F:F,data_dd!B:B,data_monthly!C352),2))</f>
        <v>1140.04</v>
      </c>
      <c r="F352" s="6">
        <f t="shared" si="96"/>
        <v>1388.1949064575488</v>
      </c>
      <c r="G352" s="6">
        <v>1140.04</v>
      </c>
      <c r="H352" s="6">
        <f t="shared" si="93"/>
        <v>248.15490645754878</v>
      </c>
      <c r="I352">
        <f t="shared" si="97"/>
        <v>2720.4650483771875</v>
      </c>
      <c r="J352">
        <f t="shared" si="98"/>
        <v>2236.9899999999998</v>
      </c>
      <c r="K352">
        <f t="shared" si="99"/>
        <v>483.47504837718719</v>
      </c>
      <c r="L352" s="12">
        <f t="shared" si="106"/>
        <v>31</v>
      </c>
      <c r="M352" s="127">
        <f t="shared" si="109"/>
        <v>44.780480853469314</v>
      </c>
      <c r="N352">
        <f t="shared" si="107"/>
        <v>36.77548387096774</v>
      </c>
      <c r="O352" s="127">
        <f t="shared" si="110"/>
        <v>8.0049969825015737</v>
      </c>
      <c r="P352">
        <f>IF(ISNA(INDEX(defra!A:D,MATCH(C352,defra!A:A,0),4))=TRUE,0,INDEX(defra!A:D,MATCH(C352,defra!A:A,0),4))</f>
        <v>1389.1526694978838</v>
      </c>
      <c r="Q352">
        <f>IF(ISNA(INDEX(daera!$A:$AA,MATCH(A352,lookup!$N$1:$N$13,FALSE),MATCH(B352,daera!$1:$1,0)))=TRUE,0,INDEX(daera!$A:$AA,MATCH(A352,lookup!$N$1:$N$13,FALSE),MATCH(B352,daera!$1:$1,0)))</f>
        <v>248.15490645754878</v>
      </c>
      <c r="R352" s="12">
        <f t="shared" si="104"/>
        <v>0</v>
      </c>
      <c r="S352" s="12">
        <f t="shared" si="101"/>
        <v>0</v>
      </c>
      <c r="T352" s="12">
        <f t="shared" si="94"/>
        <v>0</v>
      </c>
      <c r="U352" s="12">
        <f t="shared" si="85"/>
        <v>0</v>
      </c>
      <c r="V352" s="12">
        <f t="shared" si="102"/>
        <v>0</v>
      </c>
      <c r="W352" s="12">
        <f t="shared" si="103"/>
        <v>0</v>
      </c>
      <c r="X352">
        <v>0</v>
      </c>
      <c r="Y352" t="s">
        <v>586</v>
      </c>
    </row>
    <row r="353" spans="1:25">
      <c r="A353" s="13" t="str">
        <f t="shared" si="111"/>
        <v>M06</v>
      </c>
      <c r="B353" s="24">
        <f t="shared" si="112"/>
        <v>2023</v>
      </c>
      <c r="C353" s="24" t="s">
        <v>431</v>
      </c>
      <c r="D353">
        <f>IF(C353=$AE$1,SUMIFS(data_dd!D:D,data_dd!B:B,data_monthly!C353)*$AG$2,SUMIFS(data_dd!D:D,data_dd!B:B,data_monthly!C353))</f>
        <v>1274.1256841031172</v>
      </c>
      <c r="E353">
        <f>IF(D353=0,0,ROUND(SUMIFS(data_dd!F:F,data_dd!B:B,data_monthly!C353),2))</f>
        <v>1044.0899999999999</v>
      </c>
      <c r="F353" s="6">
        <f t="shared" si="96"/>
        <v>1274.1216697394368</v>
      </c>
      <c r="G353" s="6">
        <v>1044.0899999999999</v>
      </c>
      <c r="H353" s="6">
        <f t="shared" si="93"/>
        <v>230.03166973943684</v>
      </c>
      <c r="I353">
        <f t="shared" si="97"/>
        <v>3994.5867181166241</v>
      </c>
      <c r="J353">
        <f t="shared" si="98"/>
        <v>3281.08</v>
      </c>
      <c r="K353">
        <f t="shared" si="99"/>
        <v>713.50671811662403</v>
      </c>
      <c r="L353" s="12">
        <f t="shared" si="106"/>
        <v>30</v>
      </c>
      <c r="M353" s="127">
        <f t="shared" si="109"/>
        <v>42.470722324647895</v>
      </c>
      <c r="N353">
        <f t="shared" si="107"/>
        <v>34.802999999999997</v>
      </c>
      <c r="O353" s="127">
        <f t="shared" si="110"/>
        <v>7.6677223246478947</v>
      </c>
      <c r="P353">
        <f>IF(ISNA(INDEX(defra!A:D,MATCH(C353,defra!A:A,0),4))=TRUE,0,INDEX(defra!A:D,MATCH(C353,defra!A:A,0),4))</f>
        <v>1275.0295679607391</v>
      </c>
      <c r="Q353">
        <f>IF(ISNA(INDEX(daera!$A:$AA,MATCH(A353,lookup!$N$1:$N$13,FALSE),MATCH(B353,daera!$1:$1,0)))=TRUE,0,INDEX(daera!$A:$AA,MATCH(A353,lookup!$N$1:$N$13,FALSE),MATCH(B353,daera!$1:$1,0)))</f>
        <v>230.03166973943684</v>
      </c>
      <c r="R353" s="12">
        <f t="shared" si="104"/>
        <v>0</v>
      </c>
      <c r="S353" s="12">
        <f t="shared" si="101"/>
        <v>0</v>
      </c>
      <c r="T353" s="12">
        <f t="shared" si="94"/>
        <v>0</v>
      </c>
      <c r="U353" s="12">
        <f t="shared" si="85"/>
        <v>0</v>
      </c>
      <c r="V353" s="12">
        <f t="shared" si="102"/>
        <v>0</v>
      </c>
      <c r="W353" s="12">
        <f t="shared" si="103"/>
        <v>0</v>
      </c>
      <c r="X353">
        <v>0</v>
      </c>
      <c r="Y353" t="s">
        <v>586</v>
      </c>
    </row>
    <row r="354" spans="1:25">
      <c r="A354" s="13" t="str">
        <f t="shared" si="111"/>
        <v>M07</v>
      </c>
      <c r="B354" s="24">
        <f t="shared" si="112"/>
        <v>2023</v>
      </c>
      <c r="C354" s="24" t="s">
        <v>432</v>
      </c>
      <c r="D354">
        <f>IF(C354=$AE$1,SUMIFS(data_dd!D:D,data_dd!B:B,data_monthly!C354)*$AG$2,SUMIFS(data_dd!D:D,data_dd!B:B,data_monthly!C354))</f>
        <v>1245.9154474125576</v>
      </c>
      <c r="E354">
        <f>IF(D354=0,0,ROUND(SUMIFS(data_dd!F:F,data_dd!B:B,data_monthly!C354),2))</f>
        <v>1026.6099999999999</v>
      </c>
      <c r="F354" s="6">
        <f t="shared" si="96"/>
        <v>1245.9160719925878</v>
      </c>
      <c r="G354" s="6">
        <v>1026.6099999999999</v>
      </c>
      <c r="H354" s="6">
        <f t="shared" si="93"/>
        <v>219.30607199258796</v>
      </c>
      <c r="I354">
        <f t="shared" si="97"/>
        <v>5240.5027901092117</v>
      </c>
      <c r="J354">
        <f t="shared" si="98"/>
        <v>4307.6899999999996</v>
      </c>
      <c r="K354">
        <f t="shared" si="99"/>
        <v>932.81279010921196</v>
      </c>
      <c r="L354" s="12">
        <f t="shared" si="106"/>
        <v>31</v>
      </c>
      <c r="M354" s="127">
        <f t="shared" si="109"/>
        <v>40.190841032018959</v>
      </c>
      <c r="N354">
        <f t="shared" si="107"/>
        <v>33.116451612903219</v>
      </c>
      <c r="O354" s="127">
        <f t="shared" si="110"/>
        <v>7.0743894191157404</v>
      </c>
      <c r="P354">
        <f>IF(ISNA(INDEX(defra!A:D,MATCH(C354,defra!A:A,0),4))=TRUE,0,INDEX(defra!A:D,MATCH(C354,defra!A:A,0),4))</f>
        <v>1247.3040954693681</v>
      </c>
      <c r="Q354">
        <f>IF(ISNA(INDEX(daera!$A:$AA,MATCH(A354,lookup!$N$1:$N$13,FALSE),MATCH(B354,daera!$1:$1,0)))=TRUE,0,INDEX(daera!$A:$AA,MATCH(A354,lookup!$N$1:$N$13,FALSE),MATCH(B354,daera!$1:$1,0)))</f>
        <v>219.30607199258796</v>
      </c>
      <c r="R354" s="12">
        <f t="shared" si="104"/>
        <v>1</v>
      </c>
      <c r="S354" s="12">
        <f t="shared" si="101"/>
        <v>0</v>
      </c>
      <c r="T354" s="12">
        <f t="shared" si="94"/>
        <v>0</v>
      </c>
      <c r="U354" s="12">
        <f t="shared" si="85"/>
        <v>0</v>
      </c>
      <c r="V354" s="12">
        <f t="shared" si="102"/>
        <v>0</v>
      </c>
      <c r="W354" s="12">
        <f t="shared" si="103"/>
        <v>0</v>
      </c>
      <c r="X354">
        <v>0</v>
      </c>
      <c r="Y354">
        <v>1027</v>
      </c>
    </row>
    <row r="355" spans="1:25">
      <c r="A355" s="13" t="str">
        <f t="shared" si="111"/>
        <v>M08</v>
      </c>
      <c r="B355" s="24">
        <f t="shared" si="112"/>
        <v>2023</v>
      </c>
      <c r="C355" s="24" t="s">
        <v>433</v>
      </c>
      <c r="D355">
        <f>IF(C355=$AE$1,SUMIFS(data_dd!D:D,data_dd!B:B,data_monthly!C355)*$AG$2,SUMIFS(data_dd!D:D,data_dd!B:B,data_monthly!C355))</f>
        <v>1190.0239838012021</v>
      </c>
      <c r="E355">
        <f>IF(D355=0,0,ROUND(SUMIFS(data_dd!F:F,data_dd!B:B,data_monthly!C355),2))</f>
        <v>995.39</v>
      </c>
      <c r="F355" s="6">
        <f t="shared" si="96"/>
        <v>1190.0232858077145</v>
      </c>
      <c r="G355" s="6">
        <v>995.39</v>
      </c>
      <c r="H355" s="6">
        <f t="shared" si="93"/>
        <v>194.63328580771443</v>
      </c>
      <c r="I355">
        <f t="shared" si="97"/>
        <v>6430.5260759169259</v>
      </c>
      <c r="J355">
        <f t="shared" si="98"/>
        <v>5303.08</v>
      </c>
      <c r="K355">
        <f t="shared" si="99"/>
        <v>1127.4460759169265</v>
      </c>
      <c r="L355" s="12">
        <f t="shared" si="106"/>
        <v>31</v>
      </c>
      <c r="M355" s="127">
        <f t="shared" si="109"/>
        <v>38.387847929281115</v>
      </c>
      <c r="N355">
        <f t="shared" si="107"/>
        <v>32.109354838709677</v>
      </c>
      <c r="O355" s="127">
        <f t="shared" si="110"/>
        <v>6.2784930905714331</v>
      </c>
      <c r="P355">
        <f>IF(ISNA(INDEX(defra!A:D,MATCH(C355,defra!A:A,0),4))=TRUE,0,INDEX(defra!A:D,MATCH(C355,defra!A:A,0),4))</f>
        <v>1190.6315318321419</v>
      </c>
      <c r="Q355">
        <f>IF(ISNA(INDEX(daera!$A:$AA,MATCH(A355,lookup!$N$1:$N$13,FALSE),MATCH(B355,daera!$1:$1,0)))=TRUE,0,INDEX(daera!$A:$AA,MATCH(A355,lookup!$N$1:$N$13,FALSE),MATCH(B355,daera!$1:$1,0)))</f>
        <v>194.63328580771443</v>
      </c>
      <c r="R355" s="12">
        <f t="shared" si="104"/>
        <v>0</v>
      </c>
      <c r="S355" s="12">
        <f t="shared" si="101"/>
        <v>0</v>
      </c>
      <c r="T355" s="12">
        <f t="shared" si="94"/>
        <v>0</v>
      </c>
      <c r="U355" s="12">
        <f t="shared" si="85"/>
        <v>0</v>
      </c>
      <c r="V355" s="12">
        <f t="shared" si="102"/>
        <v>0</v>
      </c>
      <c r="W355" s="12">
        <f t="shared" si="103"/>
        <v>0</v>
      </c>
      <c r="X355">
        <v>0</v>
      </c>
      <c r="Y355">
        <v>996</v>
      </c>
    </row>
    <row r="356" spans="1:25">
      <c r="A356" s="13" t="str">
        <f t="shared" si="111"/>
        <v>M09</v>
      </c>
      <c r="B356" s="24">
        <f t="shared" si="112"/>
        <v>2023</v>
      </c>
      <c r="C356" s="24" t="s">
        <v>434</v>
      </c>
      <c r="D356">
        <f>IF(C356=$AE$1,SUMIFS(data_dd!D:D,data_dd!B:B,data_monthly!C356)*$AG$2,SUMIFS(data_dd!D:D,data_dd!B:B,data_monthly!C356))</f>
        <v>1136.9222378720776</v>
      </c>
      <c r="E356">
        <f>IF(D356=0,0,ROUND(SUMIFS(data_dd!F:F,data_dd!B:B,data_monthly!C356),2))</f>
        <v>961.85</v>
      </c>
      <c r="F356" s="6">
        <f t="shared" si="96"/>
        <v>1136.9204367421967</v>
      </c>
      <c r="G356" s="6">
        <v>961.85</v>
      </c>
      <c r="H356" s="6">
        <f t="shared" si="93"/>
        <v>175.07043674219673</v>
      </c>
      <c r="I356">
        <f t="shared" si="97"/>
        <v>7567.4465126591222</v>
      </c>
      <c r="J356">
        <f t="shared" si="98"/>
        <v>6264.93</v>
      </c>
      <c r="K356">
        <f t="shared" si="99"/>
        <v>1302.5165126591232</v>
      </c>
      <c r="L356" s="12">
        <f t="shared" si="106"/>
        <v>30</v>
      </c>
      <c r="M356" s="127">
        <f t="shared" si="109"/>
        <v>37.897347891406554</v>
      </c>
      <c r="N356">
        <f t="shared" si="107"/>
        <v>32.061666666666667</v>
      </c>
      <c r="O356" s="127">
        <f t="shared" si="110"/>
        <v>5.8356812247398908</v>
      </c>
      <c r="P356">
        <f>IF(ISNA(INDEX(defra!A:D,MATCH(C356,defra!A:A,0),4))=TRUE,0,INDEX(defra!A:D,MATCH(C356,defra!A:A,0),4))</f>
        <v>1137.0688365316121</v>
      </c>
      <c r="Q356">
        <f>IF(ISNA(INDEX(daera!$A:$AA,MATCH(A356,lookup!$N$1:$N$13,FALSE),MATCH(B356,daera!$1:$1,0)))=TRUE,0,INDEX(daera!$A:$AA,MATCH(A356,lookup!$N$1:$N$13,FALSE),MATCH(B356,daera!$1:$1,0)))</f>
        <v>175.07043674219673</v>
      </c>
      <c r="R356" s="12">
        <f t="shared" si="104"/>
        <v>0</v>
      </c>
      <c r="S356" s="12">
        <f t="shared" si="101"/>
        <v>0</v>
      </c>
      <c r="T356" s="12">
        <f t="shared" si="94"/>
        <v>0</v>
      </c>
      <c r="U356" s="12">
        <f t="shared" si="85"/>
        <v>0</v>
      </c>
      <c r="V356" s="12">
        <f t="shared" si="102"/>
        <v>0</v>
      </c>
      <c r="W356" s="12">
        <f t="shared" si="103"/>
        <v>0</v>
      </c>
      <c r="X356">
        <v>0</v>
      </c>
      <c r="Y356">
        <v>962</v>
      </c>
    </row>
    <row r="357" spans="1:25">
      <c r="A357" s="13" t="str">
        <f t="shared" si="111"/>
        <v>M10</v>
      </c>
      <c r="B357" s="24">
        <f t="shared" si="112"/>
        <v>2023</v>
      </c>
      <c r="C357" s="24" t="s">
        <v>435</v>
      </c>
      <c r="D357">
        <f>IF(C357=$AE$1,SUMIFS(data_dd!D:D,data_dd!B:B,data_monthly!C357)*$AG$2,SUMIFS(data_dd!D:D,data_dd!B:B,data_monthly!C357))</f>
        <v>1183.8002655134696</v>
      </c>
      <c r="E357">
        <f>IF(D357=0,0,ROUND(SUMIFS(data_dd!F:F,data_dd!B:B,data_monthly!C357),2))</f>
        <v>1003</v>
      </c>
      <c r="F357" s="6">
        <f t="shared" si="96"/>
        <v>1183.8014142699108</v>
      </c>
      <c r="G357" s="6">
        <v>1003</v>
      </c>
      <c r="H357" s="6">
        <f t="shared" si="93"/>
        <v>180.80141426991088</v>
      </c>
      <c r="I357">
        <f t="shared" si="97"/>
        <v>8751.2479269290325</v>
      </c>
      <c r="J357">
        <f t="shared" si="98"/>
        <v>7267.93</v>
      </c>
      <c r="K357">
        <f t="shared" si="99"/>
        <v>1483.317926929034</v>
      </c>
      <c r="L357" s="12">
        <f t="shared" si="106"/>
        <v>31</v>
      </c>
      <c r="M357" s="127">
        <f t="shared" si="109"/>
        <v>38.187142395803576</v>
      </c>
      <c r="N357">
        <f t="shared" si="107"/>
        <v>32.354838709677416</v>
      </c>
      <c r="O357" s="127">
        <f t="shared" si="110"/>
        <v>5.8323036861261572</v>
      </c>
      <c r="P357">
        <f>IF(ISNA(INDEX(defra!A:D,MATCH(C357,defra!A:A,0),4))=TRUE,0,INDEX(defra!A:D,MATCH(C357,defra!A:A,0),4))</f>
        <v>1183.7997846645694</v>
      </c>
      <c r="Q357">
        <f>IF(ISNA(INDEX(daera!$A:$AA,MATCH(A357,lookup!$N$1:$N$13,FALSE),MATCH(B357,daera!$1:$1,0)))=TRUE,0,INDEX(daera!$A:$AA,MATCH(A357,lookup!$N$1:$N$13,FALSE),MATCH(B357,daera!$1:$1,0)))</f>
        <v>180.80141426991088</v>
      </c>
      <c r="R357" s="12">
        <f t="shared" si="104"/>
        <v>0</v>
      </c>
      <c r="S357" s="12">
        <f t="shared" si="101"/>
        <v>0</v>
      </c>
      <c r="T357" s="12">
        <f t="shared" si="94"/>
        <v>0</v>
      </c>
      <c r="U357" s="12">
        <f t="shared" si="85"/>
        <v>0</v>
      </c>
      <c r="V357" s="12">
        <f t="shared" si="102"/>
        <v>0</v>
      </c>
      <c r="W357" s="12">
        <f t="shared" si="103"/>
        <v>0</v>
      </c>
      <c r="X357">
        <v>0</v>
      </c>
      <c r="Y357">
        <v>1003</v>
      </c>
    </row>
    <row r="358" spans="1:25">
      <c r="A358" s="13" t="str">
        <f t="shared" si="111"/>
        <v>M11</v>
      </c>
      <c r="B358" s="24">
        <f t="shared" si="112"/>
        <v>2023</v>
      </c>
      <c r="C358" s="24" t="s">
        <v>436</v>
      </c>
      <c r="D358">
        <f>IF(C358=$AE$1,SUMIFS(data_dd!D:D,data_dd!B:B,data_monthly!C358)*$AG$2,SUMIFS(data_dd!D:D,data_dd!B:B,data_monthly!C358))</f>
        <v>1159.9233759780618</v>
      </c>
      <c r="E358">
        <f>IF(D358=0,0,ROUND(SUMIFS(data_dd!F:F,data_dd!B:B,data_monthly!C358),2))</f>
        <v>974.79</v>
      </c>
      <c r="F358" s="6">
        <f t="shared" si="96"/>
        <v>1159.9280024605746</v>
      </c>
      <c r="G358" s="6">
        <v>974.79</v>
      </c>
      <c r="H358" s="6">
        <f t="shared" si="93"/>
        <v>185.13800246057465</v>
      </c>
      <c r="I358">
        <f t="shared" si="97"/>
        <v>9911.1759293896066</v>
      </c>
      <c r="J358">
        <f t="shared" si="98"/>
        <v>8242.7200000000012</v>
      </c>
      <c r="K358">
        <f t="shared" si="99"/>
        <v>1668.4559293896086</v>
      </c>
      <c r="L358" s="12">
        <f t="shared" si="106"/>
        <v>30</v>
      </c>
      <c r="M358" s="127">
        <f t="shared" si="109"/>
        <v>38.664266748685819</v>
      </c>
      <c r="N358">
        <f t="shared" si="107"/>
        <v>32.493000000000002</v>
      </c>
      <c r="O358" s="127">
        <f t="shared" si="110"/>
        <v>6.1712667486858219</v>
      </c>
      <c r="P358">
        <f>IF(ISNA(INDEX(defra!A:D,MATCH(C358,defra!A:A,0),4))=TRUE,0,INDEX(defra!A:D,MATCH(C358,defra!A:A,0),4))</f>
        <v>1160.1363308617128</v>
      </c>
      <c r="Q358">
        <f>IF(ISNA(INDEX(daera!$A:$AA,MATCH(A358,lookup!$N$1:$N$13,FALSE),MATCH(B358,daera!$1:$1,0)))=TRUE,0,INDEX(daera!$A:$AA,MATCH(A358,lookup!$N$1:$N$13,FALSE),MATCH(B358,daera!$1:$1,0)))</f>
        <v>185.13800246057465</v>
      </c>
      <c r="R358" s="12">
        <f t="shared" si="104"/>
        <v>0</v>
      </c>
      <c r="S358" s="12">
        <f t="shared" si="101"/>
        <v>0</v>
      </c>
      <c r="T358" s="12">
        <f t="shared" si="94"/>
        <v>0</v>
      </c>
      <c r="U358" s="12">
        <f t="shared" ref="U358:U370" si="113">IF(U357=0,IF(AND(F358=0,D358&gt;0),1,0),IF(AND(F358=0,D358&gt;0),1+U357,0))</f>
        <v>0</v>
      </c>
      <c r="V358" s="12">
        <f t="shared" si="102"/>
        <v>0</v>
      </c>
      <c r="W358" s="12">
        <f t="shared" si="103"/>
        <v>0</v>
      </c>
      <c r="X358">
        <v>0</v>
      </c>
      <c r="Y358">
        <v>975</v>
      </c>
    </row>
    <row r="359" spans="1:25">
      <c r="A359" s="13" t="str">
        <f t="shared" si="111"/>
        <v>M12</v>
      </c>
      <c r="B359" s="24">
        <f t="shared" si="112"/>
        <v>2023</v>
      </c>
      <c r="C359" s="24" t="s">
        <v>437</v>
      </c>
      <c r="D359">
        <f>IF(C359=$AE$1,SUMIFS(data_dd!D:D,data_dd!B:B,data_monthly!C359)*$AG$2,SUMIFS(data_dd!D:D,data_dd!B:B,data_monthly!C359))</f>
        <v>1225.7166292332506</v>
      </c>
      <c r="E359">
        <f>IF(D359=0,0,ROUND(SUMIFS(data_dd!F:F,data_dd!B:B,data_monthly!C359),2))</f>
        <v>1019.96</v>
      </c>
      <c r="F359" s="6">
        <f t="shared" si="96"/>
        <v>1225.7201828752982</v>
      </c>
      <c r="G359" s="6">
        <v>1019.96</v>
      </c>
      <c r="H359" s="6">
        <f t="shared" si="93"/>
        <v>205.76018287529811</v>
      </c>
      <c r="I359">
        <f t="shared" si="97"/>
        <v>11136.896112264905</v>
      </c>
      <c r="J359">
        <f t="shared" si="98"/>
        <v>9262.68</v>
      </c>
      <c r="K359">
        <f t="shared" si="99"/>
        <v>1874.2161122649068</v>
      </c>
      <c r="L359" s="12">
        <f t="shared" si="106"/>
        <v>31</v>
      </c>
      <c r="M359" s="127">
        <f t="shared" si="109"/>
        <v>39.539360737912844</v>
      </c>
      <c r="N359">
        <f t="shared" si="107"/>
        <v>32.901935483870972</v>
      </c>
      <c r="O359" s="127">
        <f t="shared" si="110"/>
        <v>6.637425254041875</v>
      </c>
      <c r="P359">
        <f>IF(ISNA(INDEX(defra!A:D,MATCH(C359,defra!A:A,0),4))=TRUE,0,INDEX(defra!A:D,MATCH(C359,defra!A:A,0),4))</f>
        <v>1225.7583072532036</v>
      </c>
      <c r="Q359">
        <f>IF(ISNA(INDEX(daera!$A:$AA,MATCH(A359,lookup!$N$1:$N$13,FALSE),MATCH(B359,daera!$1:$1,0)))=TRUE,0,INDEX(daera!$A:$AA,MATCH(A359,lookup!$N$1:$N$13,FALSE),MATCH(B359,daera!$1:$1,0)))</f>
        <v>205.76018287529811</v>
      </c>
      <c r="R359" s="12">
        <f t="shared" si="104"/>
        <v>0</v>
      </c>
      <c r="S359" s="12">
        <f t="shared" si="101"/>
        <v>0</v>
      </c>
      <c r="T359" s="12">
        <f t="shared" si="94"/>
        <v>0</v>
      </c>
      <c r="U359" s="12">
        <f t="shared" si="113"/>
        <v>0</v>
      </c>
      <c r="V359" s="12">
        <f t="shared" si="102"/>
        <v>0</v>
      </c>
      <c r="W359" s="12">
        <f t="shared" si="103"/>
        <v>0</v>
      </c>
      <c r="X359">
        <v>0</v>
      </c>
      <c r="Y359">
        <v>1020</v>
      </c>
    </row>
    <row r="360" spans="1:25">
      <c r="A360" s="13" t="str">
        <f t="shared" si="111"/>
        <v>M01</v>
      </c>
      <c r="B360" s="24">
        <f t="shared" si="112"/>
        <v>2024</v>
      </c>
      <c r="C360" s="24" t="s">
        <v>438</v>
      </c>
      <c r="D360">
        <f>IF(C360=$AE$1,SUMIFS(data_dd!D:D,data_dd!B:B,data_monthly!C360)*$AG$2,SUMIFS(data_dd!D:D,data_dd!B:B,data_monthly!C360))</f>
        <v>1241.2637972460666</v>
      </c>
      <c r="E360">
        <f>IF(D360=0,0,ROUND(SUMIFS(data_dd!F:F,data_dd!B:B,data_monthly!C360),2))</f>
        <v>1023.9</v>
      </c>
      <c r="F360" s="6">
        <f t="shared" si="96"/>
        <v>1241.2634787225368</v>
      </c>
      <c r="G360" s="6">
        <v>1023.9</v>
      </c>
      <c r="H360" s="6">
        <f t="shared" si="93"/>
        <v>217.36347872253683</v>
      </c>
      <c r="I360">
        <f t="shared" si="97"/>
        <v>12378.159590987441</v>
      </c>
      <c r="J360">
        <f t="shared" si="98"/>
        <v>10286.58</v>
      </c>
      <c r="K360">
        <f t="shared" si="99"/>
        <v>2091.5795909874437</v>
      </c>
      <c r="L360" s="12">
        <f t="shared" si="106"/>
        <v>31</v>
      </c>
      <c r="M360" s="127">
        <f t="shared" si="109"/>
        <v>40.040757378146346</v>
      </c>
      <c r="N360">
        <f t="shared" si="107"/>
        <v>33.029032258064518</v>
      </c>
      <c r="O360" s="127">
        <f t="shared" si="110"/>
        <v>7.0117251200818327</v>
      </c>
      <c r="P360">
        <f>IF(ISNA(INDEX(defra!A:D,MATCH(C360,defra!A:A,0),4))=TRUE,0,INDEX(defra!A:D,MATCH(C360,defra!A:A,0),4))</f>
        <v>1241.3634787225369</v>
      </c>
      <c r="Q360">
        <f>IF(ISNA(INDEX(daera!$A:$AA,MATCH(A360,lookup!$N$1:$N$13,FALSE),MATCH(B360,daera!$1:$1,0)))=TRUE,0,INDEX(daera!$A:$AA,MATCH(A360,lookup!$N$1:$N$13,FALSE),MATCH(B360,daera!$1:$1,0)))</f>
        <v>217.36347872253683</v>
      </c>
      <c r="R360" s="12">
        <f t="shared" si="104"/>
        <v>0</v>
      </c>
      <c r="S360" s="12">
        <f t="shared" si="101"/>
        <v>0</v>
      </c>
      <c r="T360" s="12">
        <f t="shared" si="94"/>
        <v>0</v>
      </c>
      <c r="U360" s="12">
        <f t="shared" si="113"/>
        <v>0</v>
      </c>
      <c r="V360" s="12">
        <f t="shared" si="102"/>
        <v>0</v>
      </c>
      <c r="W360" s="12">
        <f t="shared" si="103"/>
        <v>0</v>
      </c>
      <c r="X360">
        <v>0</v>
      </c>
      <c r="Y360">
        <v>1024</v>
      </c>
    </row>
    <row r="361" spans="1:25">
      <c r="A361" s="13" t="str">
        <f t="shared" si="111"/>
        <v>M02</v>
      </c>
      <c r="B361" s="24">
        <f t="shared" si="112"/>
        <v>2024</v>
      </c>
      <c r="C361" s="24" t="s">
        <v>439</v>
      </c>
      <c r="D361">
        <f>IF(C361=$AE$1,SUMIFS(data_dd!D:D,data_dd!B:B,data_monthly!C361)*$AG$2,SUMIFS(data_dd!D:D,data_dd!B:B,data_monthly!C361))</f>
        <v>1186.9972901652914</v>
      </c>
      <c r="E361">
        <f>IF(D361=0,0,ROUND(SUMIFS(data_dd!F:F,data_dd!B:B,data_monthly!C361),2))</f>
        <v>974.8</v>
      </c>
      <c r="F361" s="6">
        <f t="shared" si="96"/>
        <v>1187.0010306802371</v>
      </c>
      <c r="G361" s="6">
        <v>974.8</v>
      </c>
      <c r="H361" s="6">
        <f t="shared" si="93"/>
        <v>212.20103068023712</v>
      </c>
      <c r="I361">
        <f t="shared" si="97"/>
        <v>13565.160621667679</v>
      </c>
      <c r="J361">
        <f t="shared" si="98"/>
        <v>11261.38</v>
      </c>
      <c r="K361">
        <f t="shared" si="99"/>
        <v>2303.7806216676809</v>
      </c>
      <c r="L361" s="12">
        <f t="shared" si="106"/>
        <v>29</v>
      </c>
      <c r="M361" s="127">
        <f t="shared" si="109"/>
        <v>40.931070023456456</v>
      </c>
      <c r="N361">
        <f t="shared" si="107"/>
        <v>33.613793103448273</v>
      </c>
      <c r="O361" s="127">
        <f t="shared" si="110"/>
        <v>7.3172769200081769</v>
      </c>
      <c r="P361">
        <f>IF(ISNA(INDEX(defra!A:D,MATCH(C361,defra!A:A,0),4))=TRUE,0,INDEX(defra!A:D,MATCH(C361,defra!A:A,0),4))</f>
        <v>1186.8451236802373</v>
      </c>
      <c r="Q361">
        <f>IF(ISNA(INDEX(daera!$A:$AA,MATCH(A361,lookup!$N$1:$N$13,FALSE),MATCH(B361,daera!$1:$1,0)))=TRUE,0,INDEX(daera!$A:$AA,MATCH(A361,lookup!$N$1:$N$13,FALSE),MATCH(B361,daera!$1:$1,0)))</f>
        <v>212.20103068023712</v>
      </c>
      <c r="R361" s="12">
        <f t="shared" si="104"/>
        <v>0</v>
      </c>
      <c r="S361" s="12">
        <f t="shared" si="101"/>
        <v>0</v>
      </c>
      <c r="T361" s="12">
        <f t="shared" si="94"/>
        <v>0</v>
      </c>
      <c r="U361" s="12">
        <f t="shared" si="113"/>
        <v>0</v>
      </c>
      <c r="V361" s="12">
        <f t="shared" si="102"/>
        <v>0</v>
      </c>
      <c r="W361" s="12">
        <f t="shared" si="103"/>
        <v>0</v>
      </c>
      <c r="X361">
        <v>0</v>
      </c>
      <c r="Y361">
        <v>941</v>
      </c>
    </row>
    <row r="362" spans="1:25">
      <c r="A362" s="13" t="str">
        <f t="shared" si="111"/>
        <v>M03</v>
      </c>
      <c r="B362" s="24">
        <f t="shared" si="112"/>
        <v>2024</v>
      </c>
      <c r="C362" s="24" t="s">
        <v>440</v>
      </c>
      <c r="D362">
        <f>IF(C362=$AE$1,SUMIFS(data_dd!D:D,data_dd!B:B,data_monthly!C362)*$AG$2,SUMIFS(data_dd!D:D,data_dd!B:B,data_monthly!C362))</f>
        <v>1319.8517944987236</v>
      </c>
      <c r="E362">
        <f>IF(D362=0,0,ROUND(SUMIFS(data_dd!F:F,data_dd!B:B,data_monthly!C362),2))</f>
        <v>1084.02</v>
      </c>
      <c r="F362" s="6">
        <f t="shared" si="96"/>
        <v>1319.8531197967609</v>
      </c>
      <c r="G362" s="6">
        <v>1084.02</v>
      </c>
      <c r="H362" s="6">
        <f t="shared" si="93"/>
        <v>235.83311979676085</v>
      </c>
      <c r="I362">
        <f t="shared" si="97"/>
        <v>14885.01374146444</v>
      </c>
      <c r="J362">
        <f t="shared" si="98"/>
        <v>12345.4</v>
      </c>
      <c r="K362">
        <f t="shared" si="99"/>
        <v>2539.6137414644418</v>
      </c>
      <c r="L362" s="12">
        <f t="shared" si="106"/>
        <v>31</v>
      </c>
      <c r="M362" s="127">
        <f t="shared" si="109"/>
        <v>42.575907090218095</v>
      </c>
      <c r="N362">
        <f t="shared" si="107"/>
        <v>34.968387096774194</v>
      </c>
      <c r="O362" s="127">
        <f t="shared" si="110"/>
        <v>7.6075199934438986</v>
      </c>
      <c r="P362">
        <f>IF(ISNA(INDEX(defra!A:D,MATCH(C362,defra!A:A,0),4))=TRUE,0,INDEX(defra!A:D,MATCH(C362,defra!A:A,0),4))</f>
        <v>1320.8331197967609</v>
      </c>
      <c r="Q362">
        <f>IF(ISNA(INDEX(daera!$A:$AA,MATCH(A362,lookup!$N$1:$N$13,FALSE),MATCH(B362,daera!$1:$1,0)))=TRUE,0,INDEX(daera!$A:$AA,MATCH(A362,lookup!$N$1:$N$13,FALSE),MATCH(B362,daera!$1:$1,0)))</f>
        <v>235.83311979676085</v>
      </c>
      <c r="R362" s="12">
        <f t="shared" si="104"/>
        <v>0</v>
      </c>
      <c r="S362" s="12">
        <f t="shared" si="101"/>
        <v>0</v>
      </c>
      <c r="T362" s="12">
        <f t="shared" si="94"/>
        <v>0</v>
      </c>
      <c r="U362" s="12">
        <f t="shared" si="113"/>
        <v>0</v>
      </c>
      <c r="V362" s="12">
        <f t="shared" si="102"/>
        <v>0</v>
      </c>
      <c r="W362" s="12">
        <f t="shared" si="103"/>
        <v>0</v>
      </c>
      <c r="X362">
        <v>0</v>
      </c>
      <c r="Y362">
        <v>1085</v>
      </c>
    </row>
    <row r="363" spans="1:25">
      <c r="A363" s="13" t="str">
        <f t="shared" si="111"/>
        <v>M04</v>
      </c>
      <c r="B363" s="24">
        <f t="shared" si="112"/>
        <v>2024</v>
      </c>
      <c r="C363" s="24" t="s">
        <v>441</v>
      </c>
      <c r="D363">
        <f>IF(C363=$AE$1,SUMIFS(data_dd!D:D,data_dd!B:B,data_monthly!C363)*$AG$2,SUMIFS(data_dd!D:D,data_dd!B:B,data_monthly!C363))</f>
        <v>1310.4256434537256</v>
      </c>
      <c r="E363">
        <f>IF(D363=0,0,ROUND(SUMIFS(data_dd!F:F,data_dd!B:B,data_monthly!C363),2))</f>
        <v>1075.29</v>
      </c>
      <c r="F363" s="6">
        <f t="shared" ref="F363:F364" si="114">IF(H363=0,0,G363+H363)</f>
        <v>1310.4244621656519</v>
      </c>
      <c r="G363" s="6">
        <v>1075.29</v>
      </c>
      <c r="H363" s="6">
        <f t="shared" ref="H363:H364" si="115">Q363</f>
        <v>235.134462165652</v>
      </c>
      <c r="I363">
        <f t="shared" ref="I363:I364" si="116">IF(F363=0,0,IF(A363="M04",F363,F363+I362))</f>
        <v>1310.4244621656519</v>
      </c>
      <c r="J363">
        <f t="shared" ref="J363:J364" si="117">IF(G363=0,0,IF($A363="M04",G363,G363+J362))</f>
        <v>1075.29</v>
      </c>
      <c r="K363">
        <f t="shared" ref="K363:K364" si="118">IF(H363=0,0,IF($A363="M04",H363,H363+K362))</f>
        <v>235.134462165652</v>
      </c>
      <c r="L363" s="12">
        <f t="shared" si="106"/>
        <v>30</v>
      </c>
      <c r="M363" s="127">
        <f t="shared" si="109"/>
        <v>43.680815405521727</v>
      </c>
      <c r="N363">
        <f t="shared" si="107"/>
        <v>35.842999999999996</v>
      </c>
      <c r="O363" s="127">
        <f t="shared" si="110"/>
        <v>7.8378154055217335</v>
      </c>
      <c r="P363">
        <f>IF(ISNA(INDEX(defra!A:D,MATCH(C363,defra!A:A,0),4))=TRUE,0,INDEX(defra!A:D,MATCH(C363,defra!A:A,0),4))</f>
        <v>1311.1344621656519</v>
      </c>
      <c r="Q363">
        <f>IF(ISNA(INDEX(daera!$A:$AA,MATCH(A363,lookup!$N$1:$N$13,FALSE),MATCH(B363,daera!$1:$1,0)))=TRUE,0,INDEX(daera!$A:$AA,MATCH(A363,lookup!$N$1:$N$13,FALSE),MATCH(B363,daera!$1:$1,0)))</f>
        <v>235.134462165652</v>
      </c>
      <c r="R363" s="12">
        <f t="shared" si="104"/>
        <v>0</v>
      </c>
      <c r="S363" s="12">
        <f t="shared" si="101"/>
        <v>0</v>
      </c>
      <c r="T363" s="12">
        <f t="shared" si="94"/>
        <v>0</v>
      </c>
      <c r="U363" s="12">
        <f t="shared" si="113"/>
        <v>0</v>
      </c>
      <c r="V363" s="12">
        <f t="shared" si="102"/>
        <v>0</v>
      </c>
      <c r="W363" s="12">
        <f t="shared" si="103"/>
        <v>0</v>
      </c>
      <c r="X363">
        <v>0</v>
      </c>
      <c r="Y363">
        <v>1075</v>
      </c>
    </row>
    <row r="364" spans="1:25">
      <c r="A364" s="13" t="str">
        <f t="shared" si="111"/>
        <v>M05</v>
      </c>
      <c r="B364" s="24">
        <f t="shared" si="112"/>
        <v>2024</v>
      </c>
      <c r="C364" s="24" t="s">
        <v>442</v>
      </c>
      <c r="D364">
        <f>IF(C364=$AE$1,SUMIFS(data_dd!D:D,data_dd!B:B,data_monthly!C364)*$AG$2,SUMIFS(data_dd!D:D,data_dd!B:B,data_monthly!C364))</f>
        <v>1378.3946673841547</v>
      </c>
      <c r="E364">
        <f>IF(D364=0,0,ROUND(SUMIFS(data_dd!F:F,data_dd!B:B,data_monthly!C364),2))</f>
        <v>1127.49</v>
      </c>
      <c r="F364" s="6">
        <f t="shared" si="114"/>
        <v>1378.3924763002447</v>
      </c>
      <c r="G364" s="6">
        <v>1127.49</v>
      </c>
      <c r="H364" s="6">
        <f t="shared" si="115"/>
        <v>250.90247630024467</v>
      </c>
      <c r="I364">
        <f t="shared" si="116"/>
        <v>2688.8169384658968</v>
      </c>
      <c r="J364">
        <f t="shared" si="117"/>
        <v>2202.7799999999997</v>
      </c>
      <c r="K364">
        <f t="shared" si="118"/>
        <v>486.0369384658967</v>
      </c>
      <c r="L364" s="12">
        <f t="shared" si="106"/>
        <v>31</v>
      </c>
      <c r="M364" s="127">
        <f t="shared" si="109"/>
        <v>44.464273429040148</v>
      </c>
      <c r="N364">
        <f t="shared" si="107"/>
        <v>36.370645161290319</v>
      </c>
      <c r="O364" s="127">
        <f t="shared" si="110"/>
        <v>8.0936282677498284</v>
      </c>
      <c r="P364">
        <f>IF(ISNA(INDEX(defra!A:D,MATCH(C364,defra!A:A,0),4))=TRUE,0,INDEX(defra!A:D,MATCH(C364,defra!A:A,0),4))</f>
        <v>1378.9024763002446</v>
      </c>
      <c r="Q364">
        <f>IF(ISNA(INDEX(daera!$A:$AA,MATCH(A364,lookup!$N$1:$N$13,FALSE),MATCH(B364,daera!$1:$1,0)))=TRUE,0,INDEX(daera!$A:$AA,MATCH(A364,lookup!$N$1:$N$13,FALSE),MATCH(B364,daera!$1:$1,0)))</f>
        <v>250.90247630024467</v>
      </c>
      <c r="R364" s="12">
        <f t="shared" si="104"/>
        <v>0</v>
      </c>
      <c r="S364" s="12">
        <f t="shared" si="101"/>
        <v>0</v>
      </c>
      <c r="T364" s="12">
        <f t="shared" si="94"/>
        <v>0</v>
      </c>
      <c r="U364" s="12">
        <f t="shared" si="113"/>
        <v>0</v>
      </c>
      <c r="V364" s="12">
        <f t="shared" si="102"/>
        <v>0</v>
      </c>
      <c r="W364" s="12">
        <f t="shared" si="103"/>
        <v>0</v>
      </c>
      <c r="X364">
        <v>0</v>
      </c>
      <c r="Y364">
        <v>1127</v>
      </c>
    </row>
    <row r="365" spans="1:25">
      <c r="A365" s="13" t="str">
        <f t="shared" si="111"/>
        <v>M06</v>
      </c>
      <c r="B365" s="24">
        <f t="shared" si="112"/>
        <v>2024</v>
      </c>
      <c r="C365" s="24" t="s">
        <v>443</v>
      </c>
      <c r="D365">
        <f>IF(C365=$AE$1,SUMIFS(data_dd!D:D,data_dd!B:B,data_monthly!C365)*$AG$2,SUMIFS(data_dd!D:D,data_dd!B:B,data_monthly!C365))</f>
        <v>1271.7873058616965</v>
      </c>
      <c r="E365">
        <f>IF(D365=0,0,ROUND(SUMIFS(data_dd!F:F,data_dd!B:B,data_monthly!C365),2))</f>
        <v>1037.6300000000001</v>
      </c>
      <c r="F365" s="6">
        <f t="shared" si="96"/>
        <v>1271.7891898290197</v>
      </c>
      <c r="G365" s="6">
        <v>1037.6300000000001</v>
      </c>
      <c r="H365" s="6">
        <f t="shared" si="93"/>
        <v>234.15918982901971</v>
      </c>
      <c r="I365">
        <f t="shared" si="97"/>
        <v>3960.6061282949167</v>
      </c>
      <c r="J365">
        <f t="shared" si="98"/>
        <v>3240.41</v>
      </c>
      <c r="K365">
        <f t="shared" si="99"/>
        <v>720.19612829491643</v>
      </c>
      <c r="L365" s="12">
        <f t="shared" si="106"/>
        <v>30</v>
      </c>
      <c r="M365" s="127">
        <f t="shared" si="109"/>
        <v>42.392972994300656</v>
      </c>
      <c r="N365">
        <f t="shared" si="107"/>
        <v>34.587666666666671</v>
      </c>
      <c r="O365" s="127">
        <f t="shared" si="110"/>
        <v>7.80530632763399</v>
      </c>
      <c r="P365">
        <f>IF(ISNA(INDEX(defra!A:D,MATCH(C365,defra!A:A,0),4))=TRUE,0,INDEX(defra!A:D,MATCH(C365,defra!A:A,0),4))</f>
        <v>1276.1591898290199</v>
      </c>
      <c r="Q365">
        <f>IF(ISNA(INDEX(daera!$A:$AA,MATCH(A365,lookup!$N$1:$N$13,FALSE),MATCH(B365,daera!$1:$1,0)))=TRUE,0,INDEX(daera!$A:$AA,MATCH(A365,lookup!$N$1:$N$13,FALSE),MATCH(B365,daera!$1:$1,0)))</f>
        <v>234.15918982901971</v>
      </c>
      <c r="R365" s="12">
        <f t="shared" si="104"/>
        <v>1</v>
      </c>
      <c r="S365" s="12">
        <f t="shared" si="101"/>
        <v>0</v>
      </c>
      <c r="T365" s="12">
        <f t="shared" si="94"/>
        <v>0</v>
      </c>
      <c r="U365" s="12">
        <f t="shared" si="113"/>
        <v>0</v>
      </c>
      <c r="V365" s="12">
        <f t="shared" si="102"/>
        <v>0</v>
      </c>
      <c r="W365" s="12">
        <f t="shared" si="103"/>
        <v>0</v>
      </c>
      <c r="X365">
        <v>0</v>
      </c>
      <c r="Y365">
        <v>1040</v>
      </c>
    </row>
    <row r="366" spans="1:25">
      <c r="A366" s="13" t="str">
        <f t="shared" si="111"/>
        <v>M07</v>
      </c>
      <c r="B366" s="24">
        <f t="shared" si="112"/>
        <v>2024</v>
      </c>
      <c r="C366" s="24" t="s">
        <v>444</v>
      </c>
      <c r="D366">
        <f>IF(C366=$AE$1,SUMIFS(data_dd!D:D,data_dd!B:B,data_monthly!C366)*$AG$2,SUMIFS(data_dd!D:D,data_dd!B:B,data_monthly!C366))</f>
        <v>1242.7273845818042</v>
      </c>
      <c r="E366">
        <f>IF(D366=0,0,ROUND(SUMIFS(data_dd!F:F,data_dd!B:B,data_monthly!C366),2))</f>
        <v>1018.76</v>
      </c>
      <c r="F366" s="6">
        <f t="shared" si="96"/>
        <v>1242.7276525513537</v>
      </c>
      <c r="G366" s="6">
        <v>1018.76</v>
      </c>
      <c r="H366" s="6">
        <f t="shared" si="93"/>
        <v>223.96765255135372</v>
      </c>
      <c r="I366">
        <f t="shared" si="97"/>
        <v>5203.3337808462702</v>
      </c>
      <c r="J366">
        <f t="shared" si="98"/>
        <v>4259.17</v>
      </c>
      <c r="K366">
        <f t="shared" si="99"/>
        <v>944.16378084627013</v>
      </c>
      <c r="L366" s="12">
        <f t="shared" si="106"/>
        <v>31</v>
      </c>
      <c r="M366" s="127">
        <f t="shared" si="109"/>
        <v>40.08798879197915</v>
      </c>
      <c r="N366">
        <f t="shared" si="107"/>
        <v>32.863225806451609</v>
      </c>
      <c r="O366" s="127">
        <f t="shared" si="110"/>
        <v>7.2247629855275397</v>
      </c>
      <c r="P366">
        <f>IF(ISNA(INDEX(defra!A:D,MATCH(C366,defra!A:A,0),4))=TRUE,0,INDEX(defra!A:D,MATCH(C366,defra!A:A,0),4))</f>
        <v>1246.9676525513537</v>
      </c>
      <c r="Q366">
        <f>IF(ISNA(INDEX(daera!$A:$AA,MATCH(A366,lookup!$N$1:$N$13,FALSE),MATCH(B366,daera!$1:$1,0)))=TRUE,0,INDEX(daera!$A:$AA,MATCH(A366,lookup!$N$1:$N$13,FALSE),MATCH(B366,daera!$1:$1,0)))</f>
        <v>223.96765255135372</v>
      </c>
      <c r="R366" s="12">
        <f t="shared" si="104"/>
        <v>1</v>
      </c>
      <c r="S366" s="12">
        <f t="shared" si="101"/>
        <v>0</v>
      </c>
      <c r="T366" s="12">
        <f t="shared" si="94"/>
        <v>0</v>
      </c>
      <c r="U366" s="12">
        <f t="shared" si="113"/>
        <v>0</v>
      </c>
      <c r="V366" s="12">
        <f t="shared" si="102"/>
        <v>0</v>
      </c>
      <c r="W366" s="12">
        <f t="shared" si="103"/>
        <v>0</v>
      </c>
      <c r="X366">
        <v>0</v>
      </c>
      <c r="Y366">
        <v>1030</v>
      </c>
    </row>
    <row r="367" spans="1:25">
      <c r="A367" s="13" t="str">
        <f t="shared" si="111"/>
        <v>M08</v>
      </c>
      <c r="B367" s="24">
        <f t="shared" si="112"/>
        <v>2024</v>
      </c>
      <c r="C367" s="24" t="s">
        <v>445</v>
      </c>
      <c r="D367">
        <f>IF(C367=$AE$1,SUMIFS(data_dd!D:D,data_dd!B:B,data_monthly!C367)*$AG$2,SUMIFS(data_dd!D:D,data_dd!B:B,data_monthly!C367))</f>
        <v>1186.6401418506707</v>
      </c>
      <c r="E367">
        <f>IF(D367=0,0,ROUND(SUMIFS(data_dd!F:F,data_dd!B:B,data_monthly!C367),2))</f>
        <v>986.98</v>
      </c>
      <c r="F367" s="6">
        <f t="shared" si="96"/>
        <v>1186.6447283544423</v>
      </c>
      <c r="G367" s="6">
        <v>986.98</v>
      </c>
      <c r="H367" s="6">
        <f t="shared" si="93"/>
        <v>199.66472835444225</v>
      </c>
      <c r="I367">
        <f t="shared" si="97"/>
        <v>6389.9785092007123</v>
      </c>
      <c r="J367">
        <f t="shared" si="98"/>
        <v>5246.15</v>
      </c>
      <c r="K367">
        <f t="shared" si="99"/>
        <v>1143.8285092007125</v>
      </c>
      <c r="L367" s="12">
        <f t="shared" si="106"/>
        <v>31</v>
      </c>
      <c r="M367" s="127">
        <f t="shared" si="109"/>
        <v>38.278862204982012</v>
      </c>
      <c r="N367">
        <f t="shared" si="107"/>
        <v>31.838064516129034</v>
      </c>
      <c r="O367" s="127">
        <f t="shared" si="110"/>
        <v>6.4407976888529754</v>
      </c>
      <c r="P367">
        <f>IF(ISNA(INDEX(defra!A:D,MATCH(C367,defra!A:A,0),4))=TRUE,0,INDEX(defra!A:D,MATCH(C367,defra!A:A,0),4))</f>
        <v>1193.5606770544421</v>
      </c>
      <c r="Q367">
        <f>IF(ISNA(INDEX(daera!$A:$AA,MATCH(A367,lookup!$N$1:$N$13,FALSE),MATCH(B367,daera!$1:$1,0)))=TRUE,0,INDEX(daera!$A:$AA,MATCH(A367,lookup!$N$1:$N$13,FALSE),MATCH(B367,daera!$1:$1,0)))</f>
        <v>199.66472835444225</v>
      </c>
      <c r="R367" s="12">
        <f t="shared" si="104"/>
        <v>1</v>
      </c>
      <c r="S367" s="12">
        <f t="shared" si="101"/>
        <v>0</v>
      </c>
      <c r="T367" s="12">
        <f t="shared" si="94"/>
        <v>0</v>
      </c>
      <c r="U367" s="12">
        <f t="shared" si="113"/>
        <v>0</v>
      </c>
      <c r="V367" s="12">
        <f t="shared" si="102"/>
        <v>0</v>
      </c>
      <c r="W367" s="12">
        <f t="shared" si="103"/>
        <v>0</v>
      </c>
      <c r="X367">
        <v>0</v>
      </c>
      <c r="Y367">
        <v>1000</v>
      </c>
    </row>
    <row r="368" spans="1:25">
      <c r="A368" s="13" t="str">
        <f t="shared" si="111"/>
        <v>M09</v>
      </c>
      <c r="B368" s="24">
        <f t="shared" si="112"/>
        <v>2024</v>
      </c>
      <c r="C368" s="24" t="s">
        <v>446</v>
      </c>
      <c r="D368">
        <f>IF(C368=$AE$1,SUMIFS(data_dd!D:D,data_dd!B:B,data_monthly!C368)*$AG$2,SUMIFS(data_dd!D:D,data_dd!B:B,data_monthly!C368))</f>
        <v>1149.1075242359957</v>
      </c>
      <c r="E368">
        <f>IF(D368=0,0,ROUND(SUMIFS(data_dd!F:F,data_dd!B:B,data_monthly!C368),2))</f>
        <v>965.2</v>
      </c>
      <c r="F368" s="6">
        <f t="shared" si="96"/>
        <v>1149.1074823948193</v>
      </c>
      <c r="G368" s="6">
        <v>965.2</v>
      </c>
      <c r="H368" s="6">
        <f t="shared" si="93"/>
        <v>183.90748239481931</v>
      </c>
      <c r="I368">
        <f t="shared" si="97"/>
        <v>7539.0859915955316</v>
      </c>
      <c r="J368">
        <f t="shared" si="98"/>
        <v>6211.3499999999995</v>
      </c>
      <c r="K368">
        <f t="shared" si="99"/>
        <v>1327.7359915955317</v>
      </c>
      <c r="L368" s="12">
        <f t="shared" si="106"/>
        <v>30</v>
      </c>
      <c r="M368" s="127">
        <f t="shared" si="109"/>
        <v>38.303582746493973</v>
      </c>
      <c r="N368">
        <f t="shared" si="107"/>
        <v>32.173333333333332</v>
      </c>
      <c r="O368" s="127">
        <f t="shared" si="110"/>
        <v>6.1302494131606435</v>
      </c>
      <c r="P368">
        <f>IF(ISNA(INDEX(defra!A:D,MATCH(C368,defra!A:A,0),4))=TRUE,0,INDEX(defra!A:D,MATCH(C368,defra!A:A,0),4))</f>
        <v>1152.9074823948195</v>
      </c>
      <c r="Q368">
        <f>IF(ISNA(INDEX(daera!$A:$AA,MATCH(A368,lookup!$N$1:$N$13,FALSE),MATCH(B368,daera!$1:$1,0)))=TRUE,0,INDEX(daera!$A:$AA,MATCH(A368,lookup!$N$1:$N$13,FALSE),MATCH(B368,daera!$1:$1,0)))</f>
        <v>183.90748239481931</v>
      </c>
      <c r="R368" s="12">
        <f t="shared" si="104"/>
        <v>1</v>
      </c>
      <c r="S368" s="12">
        <f t="shared" si="101"/>
        <v>0</v>
      </c>
      <c r="T368" s="12">
        <f t="shared" si="94"/>
        <v>0</v>
      </c>
      <c r="U368" s="12">
        <f t="shared" si="113"/>
        <v>0</v>
      </c>
      <c r="V368" s="12">
        <f t="shared" si="102"/>
        <v>0</v>
      </c>
      <c r="W368" s="12">
        <f t="shared" si="103"/>
        <v>0</v>
      </c>
      <c r="X368">
        <v>0</v>
      </c>
      <c r="Y368">
        <v>960</v>
      </c>
    </row>
    <row r="369" spans="1:25">
      <c r="A369" s="13" t="str">
        <f t="shared" si="111"/>
        <v>M10</v>
      </c>
      <c r="B369" s="24">
        <f t="shared" si="112"/>
        <v>2024</v>
      </c>
      <c r="C369" s="24" t="s">
        <v>447</v>
      </c>
      <c r="D369">
        <f>IF(C369=$AE$1,SUMIFS(data_dd!D:D,data_dd!B:B,data_monthly!C369)*$AG$2,SUMIFS(data_dd!D:D,data_dd!B:B,data_monthly!C369))</f>
        <v>1222.1234415298043</v>
      </c>
      <c r="E369">
        <f>IF(D369=0,0,ROUND(SUMIFS(data_dd!F:F,data_dd!B:B,data_monthly!C369),2))</f>
        <v>1025.6500000000001</v>
      </c>
      <c r="F369" s="6">
        <f t="shared" si="96"/>
        <v>1222.1241310687114</v>
      </c>
      <c r="G369" s="6">
        <v>1025.6500000000001</v>
      </c>
      <c r="H369" s="6">
        <f t="shared" si="93"/>
        <v>196.4741310687113</v>
      </c>
      <c r="I369">
        <f t="shared" si="97"/>
        <v>8761.2101226642426</v>
      </c>
      <c r="J369">
        <f t="shared" si="98"/>
        <v>7237</v>
      </c>
      <c r="K369">
        <f t="shared" si="99"/>
        <v>1524.210122664243</v>
      </c>
      <c r="L369" s="12">
        <f t="shared" si="106"/>
        <v>31</v>
      </c>
      <c r="M369" s="127">
        <f t="shared" si="109"/>
        <v>39.42335906673263</v>
      </c>
      <c r="N369">
        <f t="shared" si="107"/>
        <v>33.085483870967742</v>
      </c>
      <c r="O369" s="127">
        <f t="shared" si="110"/>
        <v>6.3378751957648811</v>
      </c>
      <c r="P369">
        <f>IF(ISNA(INDEX(defra!A:D,MATCH(C369,defra!A:A,0),4))=TRUE,0,INDEX(defra!A:D,MATCH(C369,defra!A:A,0),4))</f>
        <v>1226.4741310687114</v>
      </c>
      <c r="Q369">
        <f>IF(ISNA(INDEX(daera!$A:$AA,MATCH(A369,lookup!$N$1:$N$13,FALSE),MATCH(B369,daera!$1:$1,0)))=TRUE,0,INDEX(daera!$A:$AA,MATCH(A369,lookup!$N$1:$N$13,FALSE),MATCH(B369,daera!$1:$1,0)))</f>
        <v>196.4741310687113</v>
      </c>
      <c r="R369" s="12">
        <f t="shared" si="104"/>
        <v>1</v>
      </c>
      <c r="S369" s="12">
        <f t="shared" si="101"/>
        <v>0</v>
      </c>
      <c r="T369" s="12">
        <f t="shared" si="94"/>
        <v>0</v>
      </c>
      <c r="U369" s="12">
        <f t="shared" si="113"/>
        <v>0</v>
      </c>
      <c r="V369" s="12">
        <f t="shared" si="102"/>
        <v>0</v>
      </c>
      <c r="W369" s="12">
        <f t="shared" si="103"/>
        <v>0</v>
      </c>
      <c r="X369">
        <v>0</v>
      </c>
      <c r="Y369">
        <v>990</v>
      </c>
    </row>
    <row r="370" spans="1:25">
      <c r="A370" s="13" t="str">
        <f t="shared" si="111"/>
        <v>M11</v>
      </c>
      <c r="B370" s="24">
        <f t="shared" si="112"/>
        <v>2024</v>
      </c>
      <c r="C370" s="24" t="s">
        <v>448</v>
      </c>
      <c r="D370">
        <f>IF(C370=$AE$1,SUMIFS(data_dd!D:D,data_dd!B:B,data_monthly!C370)*$AG$2,SUMIFS(data_dd!D:D,data_dd!B:B,data_monthly!C370))</f>
        <v>1218.1399604598353</v>
      </c>
      <c r="E370">
        <f>IF(D370=0,0,ROUND(SUMIFS(data_dd!F:F,data_dd!B:B,data_monthly!C370),2))</f>
        <v>1014.08</v>
      </c>
      <c r="F370" s="6">
        <f t="shared" si="96"/>
        <v>1218.1392001691984</v>
      </c>
      <c r="G370" s="6">
        <v>1014.08</v>
      </c>
      <c r="H370" s="6">
        <f t="shared" si="93"/>
        <v>204.05920016919828</v>
      </c>
      <c r="I370">
        <f t="shared" si="97"/>
        <v>9979.349322833441</v>
      </c>
      <c r="J370">
        <f t="shared" si="98"/>
        <v>8251.08</v>
      </c>
      <c r="K370">
        <f t="shared" si="99"/>
        <v>1728.2693228334413</v>
      </c>
      <c r="L370" s="12">
        <f t="shared" si="106"/>
        <v>30</v>
      </c>
      <c r="M370" s="127">
        <f t="shared" si="109"/>
        <v>40.604640005639943</v>
      </c>
      <c r="N370">
        <f t="shared" si="107"/>
        <v>33.802666666666667</v>
      </c>
      <c r="O370" s="127">
        <f t="shared" si="110"/>
        <v>6.8019733389732755</v>
      </c>
      <c r="P370">
        <f>IF(ISNA(INDEX(defra!A:D,MATCH(C370,defra!A:A,0),4))=TRUE,0,INDEX(defra!A:D,MATCH(C370,defra!A:A,0),4))</f>
        <v>1222.059200169198</v>
      </c>
      <c r="Q370">
        <f>IF(ISNA(INDEX(daera!$A:$AA,MATCH(A370,lookup!$N$1:$N$13,FALSE),MATCH(B370,daera!$1:$1,0)))=TRUE,0,INDEX(daera!$A:$AA,MATCH(A370,lookup!$N$1:$N$13,FALSE),MATCH(B370,daera!$1:$1,0)))</f>
        <v>204.05920016919828</v>
      </c>
      <c r="R370" s="12">
        <f t="shared" si="104"/>
        <v>1</v>
      </c>
      <c r="S370" s="12">
        <f t="shared" si="101"/>
        <v>0</v>
      </c>
      <c r="T370" s="12">
        <f t="shared" si="94"/>
        <v>0</v>
      </c>
      <c r="U370" s="12">
        <f t="shared" si="113"/>
        <v>0</v>
      </c>
      <c r="V370" s="12">
        <f t="shared" si="102"/>
        <v>0</v>
      </c>
      <c r="W370" s="12">
        <f t="shared" si="103"/>
        <v>0</v>
      </c>
      <c r="X370">
        <v>0</v>
      </c>
      <c r="Y370">
        <v>960</v>
      </c>
    </row>
    <row r="371" spans="1:25">
      <c r="A371" s="13" t="str">
        <f t="shared" si="111"/>
        <v>M12</v>
      </c>
      <c r="B371" s="24">
        <f t="shared" si="112"/>
        <v>2024</v>
      </c>
      <c r="C371" s="24" t="s">
        <v>473</v>
      </c>
      <c r="D371">
        <f>IF(C371=$AE$1,SUMIFS(data_dd!D:D,data_dd!B:B,data_monthly!C371)*$AG$2,SUMIFS(data_dd!D:D,data_dd!B:B,data_monthly!C371))</f>
        <v>1275.5793888170242</v>
      </c>
      <c r="E371">
        <f>IF(D371=0,0,ROUND(SUMIFS(data_dd!F:F,data_dd!B:B,data_monthly!C371),2))</f>
        <v>1049.05</v>
      </c>
      <c r="F371" s="6">
        <f t="shared" ref="F371:F382" si="119">IF(H371=0,0,G371+H371)</f>
        <v>1275.5781888170238</v>
      </c>
      <c r="G371" s="6">
        <v>1049.05</v>
      </c>
      <c r="H371" s="6">
        <f t="shared" ref="H371:H382" si="120">Q371</f>
        <v>226.52818881702396</v>
      </c>
      <c r="I371">
        <f t="shared" ref="I371:I382" si="121">IF(F371=0,0,IF(A371="M04",F371,F371+I370))</f>
        <v>11254.927511650465</v>
      </c>
      <c r="J371">
        <f t="shared" si="98"/>
        <v>9300.1299999999992</v>
      </c>
      <c r="K371">
        <f t="shared" ref="K371:K382" si="122">IF(H371=0,0,IF($A371="M04",H371,H371+K370))</f>
        <v>1954.7975116504651</v>
      </c>
      <c r="L371" s="12">
        <f t="shared" ref="L371:L382" si="123">DAY(EOMONTH(DATE(B371,RIGHT(A371,2),1),0))</f>
        <v>31</v>
      </c>
      <c r="M371" s="127">
        <f t="shared" ref="M371:M382" si="124">IF(F371/$L371=0,#N/A,(F371/$L371))</f>
        <v>41.147683510226578</v>
      </c>
      <c r="N371">
        <f t="shared" ref="N371:N382" si="125">G371/$L371</f>
        <v>33.840322580645157</v>
      </c>
      <c r="O371" s="127">
        <f t="shared" ref="O371:O382" si="126">IF(H371/$L371=0,#N/A,(H371/$L371))</f>
        <v>7.3073609295814181</v>
      </c>
      <c r="P371">
        <f>IF(ISNA(INDEX(defra!A:D,MATCH(C371,defra!A:A,0),4))=TRUE,0,INDEX(defra!A:D,MATCH(C371,defra!A:A,0),4))</f>
        <v>1278.5281888170239</v>
      </c>
      <c r="Q371">
        <f>IF(ISNA(INDEX(daera!$A:$AA,MATCH(A371,lookup!$N$1:$N$13,FALSE),MATCH(B371,daera!$1:$1,0)))=TRUE,0,INDEX(daera!$A:$AA,MATCH(A371,lookup!$N$1:$N$13,FALSE),MATCH(B371,daera!$1:$1,0)))</f>
        <v>226.52818881702396</v>
      </c>
      <c r="R371" s="12">
        <f t="shared" ref="R371:R382" si="127">IF(H371=0,IF(H371-P371&gt;1,1,0)+IF(H371-P371&lt;-1,1,0),IF(F371-P371&gt;1,1,0)+IF(F371-P371&lt;-1,1,0))</f>
        <v>1</v>
      </c>
      <c r="S371" s="12">
        <f t="shared" ref="S371:S382" si="128">IF(G371+G372=G371,IF(G371+G372&gt;0,1,0),0)</f>
        <v>0</v>
      </c>
      <c r="T371" s="12">
        <f t="shared" ref="T371:T382" si="129">IF(H371+H372=H371,IF(H371+H372&gt;0,1,0),0)</f>
        <v>0</v>
      </c>
      <c r="U371" s="12">
        <f t="shared" ref="U371:U382" si="130">IF(U370=0,IF(AND(F371=0,D371&gt;0),1,0),IF(AND(F371=0,D371&gt;0),1+U370,0))</f>
        <v>0</v>
      </c>
      <c r="V371" s="12">
        <f t="shared" ref="V371:V382" si="131">IF(AND(G371=0,E371&gt;0),1,0)</f>
        <v>0</v>
      </c>
      <c r="W371" s="12">
        <f t="shared" ref="W371:W396" si="132">IF(AND($W$1="UK",U371=1),D371,IF(AND($W$1="GB",V371=1),E371,0))+IF(AND($W$1="UK",U371=2),D371,IF(AND($W$1="GB",V371=2),E371,0))</f>
        <v>0</v>
      </c>
      <c r="X371">
        <v>0</v>
      </c>
      <c r="Y371">
        <v>1000</v>
      </c>
    </row>
    <row r="372" spans="1:25">
      <c r="A372" s="13" t="str">
        <f t="shared" si="111"/>
        <v>M01</v>
      </c>
      <c r="B372" s="24">
        <f t="shared" si="112"/>
        <v>2025</v>
      </c>
      <c r="C372" s="24" t="str">
        <f>B372&amp;A372</f>
        <v>2025M01</v>
      </c>
      <c r="D372">
        <f>IF(C372=$AE$1,SUMIFS(data_dd!D:D,data_dd!B:B,data_monthly!C372)*$AG$2,SUMIFS(data_dd!D:D,data_dd!B:B,data_monthly!C372))</f>
        <v>1278.9048405564536</v>
      </c>
      <c r="E372">
        <f>IF(D372=0,0,ROUND(SUMIFS(data_dd!F:F,data_dd!B:B,data_monthly!C372),2))</f>
        <v>1042.4100000000001</v>
      </c>
      <c r="F372" s="6">
        <f t="shared" si="119"/>
        <v>1278.9094091868226</v>
      </c>
      <c r="G372" s="6">
        <v>1042.4100000000001</v>
      </c>
      <c r="H372" s="6">
        <f t="shared" si="120"/>
        <v>236.49940918682253</v>
      </c>
      <c r="I372">
        <f t="shared" si="121"/>
        <v>12533.836920837288</v>
      </c>
      <c r="J372">
        <f t="shared" ref="J372:J383" si="133">IF(G372=0,0,IF($A372="M04",G372,G372+J371))</f>
        <v>10342.539999999999</v>
      </c>
      <c r="K372">
        <f t="shared" si="122"/>
        <v>2191.2969208372879</v>
      </c>
      <c r="L372" s="12">
        <f t="shared" si="123"/>
        <v>31</v>
      </c>
      <c r="M372" s="127">
        <f t="shared" si="124"/>
        <v>41.255142231832984</v>
      </c>
      <c r="N372">
        <f t="shared" si="125"/>
        <v>33.626129032258071</v>
      </c>
      <c r="O372" s="127">
        <f t="shared" si="126"/>
        <v>7.6290131995749206</v>
      </c>
      <c r="P372">
        <f>IF(ISNA(INDEX(defra!A:D,MATCH(C372,defra!A:A,0),4))=TRUE,0,INDEX(defra!A:D,MATCH(C372,defra!A:A,0),4))</f>
        <v>1281.499409186823</v>
      </c>
      <c r="Q372">
        <f>IF(ISNA(INDEX(daera!$A:$AA,MATCH(A372,lookup!$N$1:$N$13,FALSE),MATCH(B372,daera!$1:$1,0)))=TRUE,0,INDEX(daera!$A:$AA,MATCH(A372,lookup!$N$1:$N$13,FALSE),MATCH(B372,daera!$1:$1,0)))</f>
        <v>236.49940918682253</v>
      </c>
      <c r="R372" s="12">
        <f t="shared" si="127"/>
        <v>1</v>
      </c>
      <c r="S372" s="12">
        <f t="shared" si="128"/>
        <v>0</v>
      </c>
      <c r="T372" s="12">
        <f t="shared" si="129"/>
        <v>0</v>
      </c>
      <c r="U372" s="12">
        <f t="shared" si="130"/>
        <v>0</v>
      </c>
      <c r="V372" s="12">
        <f t="shared" si="131"/>
        <v>0</v>
      </c>
      <c r="W372" s="12">
        <f t="shared" si="132"/>
        <v>0</v>
      </c>
      <c r="X372">
        <v>0</v>
      </c>
      <c r="Y372">
        <v>1005</v>
      </c>
    </row>
    <row r="373" spans="1:25">
      <c r="A373" s="13" t="str">
        <f t="shared" si="111"/>
        <v>M02</v>
      </c>
      <c r="B373" s="24">
        <f t="shared" si="112"/>
        <v>2025</v>
      </c>
      <c r="C373" s="24" t="str">
        <f t="shared" ref="C373:C396" si="134">B373&amp;A373</f>
        <v>2025M02</v>
      </c>
      <c r="D373">
        <f>IF(C373=$AE$1,SUMIFS(data_dd!D:D,data_dd!B:B,data_monthly!C373)*$AG$2,SUMIFS(data_dd!D:D,data_dd!B:B,data_monthly!C373))</f>
        <v>1172.6181317314536</v>
      </c>
      <c r="E373">
        <f>IF(D373=0,0,ROUND(SUMIFS(data_dd!F:F,data_dd!B:B,data_monthly!C373),2))</f>
        <v>950.42</v>
      </c>
      <c r="F373" s="6">
        <f t="shared" si="119"/>
        <v>1172.6169156802371</v>
      </c>
      <c r="G373" s="6">
        <v>950.42</v>
      </c>
      <c r="H373" s="6">
        <f t="shared" si="120"/>
        <v>222.19691568023711</v>
      </c>
      <c r="I373">
        <f t="shared" si="121"/>
        <v>13706.453836517525</v>
      </c>
      <c r="J373">
        <f t="shared" si="133"/>
        <v>11292.96</v>
      </c>
      <c r="K373">
        <f t="shared" si="122"/>
        <v>2413.4938365175249</v>
      </c>
      <c r="L373" s="12">
        <f t="shared" si="123"/>
        <v>28</v>
      </c>
      <c r="M373" s="127">
        <f t="shared" si="124"/>
        <v>41.87917556000847</v>
      </c>
      <c r="N373">
        <f t="shared" si="125"/>
        <v>33.943571428571424</v>
      </c>
      <c r="O373" s="127">
        <f t="shared" si="126"/>
        <v>7.9356041314370396</v>
      </c>
      <c r="P373">
        <f>IF(ISNA(INDEX(defra!A:D,MATCH(C373,defra!A:A,0),4))=TRUE,0,INDEX(defra!A:D,MATCH(C373,defra!A:A,0),4))</f>
        <v>1183.4952372125008</v>
      </c>
      <c r="Q373">
        <f>IF(ISNA(INDEX(daera!$A:$AA,MATCH(A373,lookup!$N$1:$N$13,FALSE),MATCH(B373,daera!$1:$1,0)))=TRUE,0,INDEX(daera!$A:$AA,MATCH(A373,lookup!$N$1:$N$13,FALSE),MATCH(B373,daera!$1:$1,0)))</f>
        <v>222.19691568023711</v>
      </c>
      <c r="R373" s="12">
        <f t="shared" si="127"/>
        <v>1</v>
      </c>
      <c r="S373" s="12">
        <f t="shared" si="128"/>
        <v>0</v>
      </c>
      <c r="T373" s="12">
        <f t="shared" si="129"/>
        <v>0</v>
      </c>
      <c r="U373" s="12">
        <f t="shared" si="130"/>
        <v>0</v>
      </c>
      <c r="V373" s="12">
        <f t="shared" si="131"/>
        <v>0</v>
      </c>
      <c r="W373" s="12">
        <f t="shared" si="132"/>
        <v>0</v>
      </c>
      <c r="X373">
        <v>0</v>
      </c>
      <c r="Y373">
        <v>930</v>
      </c>
    </row>
    <row r="374" spans="1:25">
      <c r="A374" s="13" t="str">
        <f t="shared" si="111"/>
        <v>M03</v>
      </c>
      <c r="B374" s="24">
        <f t="shared" si="112"/>
        <v>2025</v>
      </c>
      <c r="C374" s="24" t="str">
        <f t="shared" si="134"/>
        <v>2025M03</v>
      </c>
      <c r="D374">
        <f>IF(C374=$AE$1,SUMIFS(data_dd!D:D,data_dd!B:B,data_monthly!C374)*$AG$2,SUMIFS(data_dd!D:D,data_dd!B:B,data_monthly!C374))</f>
        <v>1367.6210980854769</v>
      </c>
      <c r="E374">
        <f>IF(D374=0,0,ROUND(SUMIFS(data_dd!F:F,data_dd!B:B,data_monthly!C374),2))</f>
        <v>1111.8399999999999</v>
      </c>
      <c r="F374" s="6">
        <f t="shared" si="119"/>
        <v>1367.6166351967609</v>
      </c>
      <c r="G374" s="6">
        <v>1111.8399999999999</v>
      </c>
      <c r="H374" s="6">
        <f t="shared" si="120"/>
        <v>255.77663519676085</v>
      </c>
      <c r="I374">
        <f t="shared" si="121"/>
        <v>15074.070471714285</v>
      </c>
      <c r="J374">
        <f t="shared" si="133"/>
        <v>12404.8</v>
      </c>
      <c r="K374">
        <f t="shared" si="122"/>
        <v>2669.2704717142856</v>
      </c>
      <c r="L374" s="12">
        <f t="shared" si="123"/>
        <v>31</v>
      </c>
      <c r="M374" s="127">
        <f t="shared" si="124"/>
        <v>44.116665651508413</v>
      </c>
      <c r="N374">
        <f t="shared" si="125"/>
        <v>35.865806451612897</v>
      </c>
      <c r="O374" s="127">
        <f t="shared" si="126"/>
        <v>8.2508591998955119</v>
      </c>
      <c r="P374">
        <f>IF(ISNA(INDEX(defra!A:D,MATCH(C374,defra!A:A,0),4))=TRUE,0,INDEX(defra!A:D,MATCH(C374,defra!A:A,0),4))</f>
        <v>1372.5950537156007</v>
      </c>
      <c r="Q374">
        <f>IF(ISNA(INDEX(daera!$A:$AA,MATCH(A374,lookup!$N$1:$N$13,FALSE),MATCH(B374,daera!$1:$1,0)))=TRUE,0,INDEX(daera!$A:$AA,MATCH(A374,lookup!$N$1:$N$13,FALSE),MATCH(B374,daera!$1:$1,0)))</f>
        <v>255.77663519676085</v>
      </c>
      <c r="R374" s="12">
        <f t="shared" si="127"/>
        <v>1</v>
      </c>
      <c r="S374" s="12">
        <f t="shared" si="128"/>
        <v>0</v>
      </c>
      <c r="T374" s="12">
        <f t="shared" si="129"/>
        <v>0</v>
      </c>
      <c r="U374" s="12">
        <f t="shared" si="130"/>
        <v>0</v>
      </c>
      <c r="V374" s="12">
        <f t="shared" si="131"/>
        <v>0</v>
      </c>
      <c r="W374" s="12">
        <f t="shared" si="132"/>
        <v>0</v>
      </c>
      <c r="X374">
        <v>0</v>
      </c>
      <c r="Y374">
        <v>1080</v>
      </c>
    </row>
    <row r="375" spans="1:25">
      <c r="A375" s="13" t="str">
        <f t="shared" si="111"/>
        <v>M04</v>
      </c>
      <c r="B375" s="24">
        <f t="shared" si="112"/>
        <v>2025</v>
      </c>
      <c r="C375" s="24" t="str">
        <f t="shared" si="134"/>
        <v>2025M04</v>
      </c>
      <c r="D375">
        <f>IF(C375=$AE$1,SUMIFS(data_dd!D:D,data_dd!B:B,data_monthly!C375)*$AG$2,SUMIFS(data_dd!D:D,data_dd!B:B,data_monthly!C375))</f>
        <v>1397.5696593141515</v>
      </c>
      <c r="E375">
        <f>IF(D375=0,0,ROUND(SUMIFS(data_dd!F:F,data_dd!B:B,data_monthly!C375),2))</f>
        <v>1137.42</v>
      </c>
      <c r="F375" s="6">
        <f t="shared" si="119"/>
        <v>1397.5706718085094</v>
      </c>
      <c r="G375" s="6">
        <v>1137.42</v>
      </c>
      <c r="H375" s="6">
        <f t="shared" si="120"/>
        <v>260.15067180850917</v>
      </c>
      <c r="I375">
        <f t="shared" si="121"/>
        <v>1397.5706718085094</v>
      </c>
      <c r="J375">
        <f t="shared" si="133"/>
        <v>1137.42</v>
      </c>
      <c r="K375">
        <f t="shared" si="122"/>
        <v>260.15067180850917</v>
      </c>
      <c r="L375" s="12">
        <f t="shared" si="123"/>
        <v>30</v>
      </c>
      <c r="M375" s="127">
        <f t="shared" si="124"/>
        <v>46.585689060283649</v>
      </c>
      <c r="N375">
        <f t="shared" si="125"/>
        <v>37.914000000000001</v>
      </c>
      <c r="O375" s="127">
        <f t="shared" si="126"/>
        <v>8.6716890602836383</v>
      </c>
      <c r="P375">
        <f>IF(ISNA(INDEX(defra!A:D,MATCH(C375,defra!A:A,0),4))=TRUE,0,INDEX(defra!A:D,MATCH(C375,defra!A:A,0),4))</f>
        <v>0</v>
      </c>
      <c r="Q375">
        <f>IF(ISNA(INDEX(daera!$A:$AA,MATCH(A375,lookup!$N$1:$N$13,FALSE),MATCH(B375,daera!$1:$1,0)))=TRUE,0,INDEX(daera!$A:$AA,MATCH(A375,lookup!$N$1:$N$13,FALSE),MATCH(B375,daera!$1:$1,0)))</f>
        <v>260.15067180850917</v>
      </c>
      <c r="R375" s="12">
        <f t="shared" si="127"/>
        <v>1</v>
      </c>
      <c r="S375" s="12">
        <f t="shared" si="128"/>
        <v>0</v>
      </c>
      <c r="T375" s="12">
        <f t="shared" si="129"/>
        <v>0</v>
      </c>
      <c r="U375" s="12">
        <f t="shared" si="130"/>
        <v>0</v>
      </c>
      <c r="V375" s="12">
        <f t="shared" si="131"/>
        <v>0</v>
      </c>
      <c r="W375" s="12">
        <f t="shared" si="132"/>
        <v>0</v>
      </c>
      <c r="X375">
        <v>0</v>
      </c>
      <c r="Y375">
        <v>1140</v>
      </c>
    </row>
    <row r="376" spans="1:25">
      <c r="A376" s="13" t="str">
        <f t="shared" si="111"/>
        <v>M05</v>
      </c>
      <c r="B376" s="24">
        <f t="shared" si="112"/>
        <v>2025</v>
      </c>
      <c r="C376" s="24" t="str">
        <f t="shared" si="134"/>
        <v>2025M05</v>
      </c>
      <c r="D376">
        <f>IF(C376=$AE$1,SUMIFS(data_dd!D:D,data_dd!B:B,data_monthly!C376)*$AG$2,SUMIFS(data_dd!D:D,data_dd!B:B,data_monthly!C376))</f>
        <v>1456.5105561020637</v>
      </c>
      <c r="E376">
        <f>IF(D376=0,0,ROUND(SUMIFS(data_dd!F:F,data_dd!B:B,data_monthly!C376),2))</f>
        <v>1182.3699999999999</v>
      </c>
      <c r="F376" s="6">
        <f t="shared" si="119"/>
        <v>1456.513895978816</v>
      </c>
      <c r="G376" s="6">
        <v>1182.3699999999999</v>
      </c>
      <c r="H376" s="6">
        <f t="shared" si="120"/>
        <v>274.14389597881609</v>
      </c>
      <c r="I376">
        <f t="shared" si="121"/>
        <v>2854.0845677873253</v>
      </c>
      <c r="J376">
        <f t="shared" si="133"/>
        <v>2319.79</v>
      </c>
      <c r="K376">
        <f t="shared" si="122"/>
        <v>534.29456778732526</v>
      </c>
      <c r="L376" s="12">
        <f t="shared" si="123"/>
        <v>31</v>
      </c>
      <c r="M376" s="127">
        <f t="shared" si="124"/>
        <v>46.984319225123095</v>
      </c>
      <c r="N376">
        <f t="shared" si="125"/>
        <v>38.140967741935484</v>
      </c>
      <c r="O376" s="127">
        <f t="shared" si="126"/>
        <v>8.8433514831876163</v>
      </c>
      <c r="P376">
        <f>IF(ISNA(INDEX(defra!A:D,MATCH(C376,defra!A:A,0),4))=TRUE,0,INDEX(defra!A:D,MATCH(C376,defra!A:A,0),4))</f>
        <v>0</v>
      </c>
      <c r="Q376">
        <f>IF(ISNA(INDEX(daera!$A:$AA,MATCH(A376,lookup!$N$1:$N$13,FALSE),MATCH(B376,daera!$1:$1,0)))=TRUE,0,INDEX(daera!$A:$AA,MATCH(A376,lookup!$N$1:$N$13,FALSE),MATCH(B376,daera!$1:$1,0)))</f>
        <v>274.14389597881609</v>
      </c>
      <c r="R376" s="12">
        <f t="shared" si="127"/>
        <v>1</v>
      </c>
      <c r="S376" s="12">
        <f t="shared" si="128"/>
        <v>0</v>
      </c>
      <c r="T376" s="12">
        <f t="shared" si="129"/>
        <v>0</v>
      </c>
      <c r="U376" s="12">
        <f t="shared" si="130"/>
        <v>0</v>
      </c>
      <c r="V376" s="12">
        <f t="shared" si="131"/>
        <v>0</v>
      </c>
      <c r="W376" s="12">
        <f t="shared" si="132"/>
        <v>0</v>
      </c>
      <c r="X376">
        <v>0</v>
      </c>
      <c r="Y376">
        <v>1185</v>
      </c>
    </row>
    <row r="377" spans="1:25">
      <c r="A377" s="13" t="str">
        <f t="shared" si="111"/>
        <v>M06</v>
      </c>
      <c r="B377" s="24">
        <f t="shared" si="112"/>
        <v>2025</v>
      </c>
      <c r="C377" s="24" t="str">
        <f t="shared" si="134"/>
        <v>2025M06</v>
      </c>
      <c r="D377">
        <f>IF(C377=$AE$1,SUMIFS(data_dd!D:D,data_dd!B:B,data_monthly!C377)*$AG$2,SUMIFS(data_dd!D:D,data_dd!B:B,data_monthly!C377))</f>
        <v>1354.1687595458254</v>
      </c>
      <c r="E377">
        <f>IF(D377=0,0,ROUND(SUMIFS(data_dd!F:F,data_dd!B:B,data_monthly!C377),2))</f>
        <v>1099.5</v>
      </c>
      <c r="F377" s="6">
        <f t="shared" si="119"/>
        <v>1354.1730406861625</v>
      </c>
      <c r="G377" s="6">
        <v>1099.5</v>
      </c>
      <c r="H377" s="6">
        <f t="shared" si="120"/>
        <v>254.67304068616252</v>
      </c>
      <c r="I377">
        <f t="shared" si="121"/>
        <v>4208.2576084734883</v>
      </c>
      <c r="J377">
        <f t="shared" si="133"/>
        <v>3419.29</v>
      </c>
      <c r="K377">
        <f t="shared" si="122"/>
        <v>788.96760847348776</v>
      </c>
      <c r="L377" s="12">
        <f t="shared" si="123"/>
        <v>30</v>
      </c>
      <c r="M377" s="127">
        <f t="shared" si="124"/>
        <v>45.139101356205416</v>
      </c>
      <c r="N377">
        <f t="shared" si="125"/>
        <v>36.65</v>
      </c>
      <c r="O377" s="127">
        <f t="shared" si="126"/>
        <v>8.4891013562054169</v>
      </c>
      <c r="P377">
        <f>IF(ISNA(INDEX(defra!A:D,MATCH(C377,defra!A:A,0),4))=TRUE,0,INDEX(defra!A:D,MATCH(C377,defra!A:A,0),4))</f>
        <v>0</v>
      </c>
      <c r="Q377">
        <f>IF(ISNA(INDEX(daera!$A:$AA,MATCH(A377,lookup!$N$1:$N$13,FALSE),MATCH(B377,daera!$1:$1,0)))=TRUE,0,INDEX(daera!$A:$AA,MATCH(A377,lookup!$N$1:$N$13,FALSE),MATCH(B377,daera!$1:$1,0)))</f>
        <v>254.67304068616252</v>
      </c>
      <c r="R377" s="12">
        <f t="shared" si="127"/>
        <v>1</v>
      </c>
      <c r="S377" s="12">
        <f t="shared" si="128"/>
        <v>0</v>
      </c>
      <c r="T377" s="12">
        <f t="shared" si="129"/>
        <v>0</v>
      </c>
      <c r="U377" s="12">
        <f t="shared" si="130"/>
        <v>0</v>
      </c>
      <c r="V377" s="12">
        <f t="shared" si="131"/>
        <v>0</v>
      </c>
      <c r="W377" s="12">
        <f t="shared" si="132"/>
        <v>0</v>
      </c>
      <c r="X377">
        <v>0</v>
      </c>
      <c r="Y377">
        <v>1102</v>
      </c>
    </row>
    <row r="378" spans="1:25">
      <c r="A378" s="13" t="str">
        <f t="shared" si="111"/>
        <v>M07</v>
      </c>
      <c r="B378" s="24">
        <f t="shared" si="112"/>
        <v>2025</v>
      </c>
      <c r="C378" s="24" t="str">
        <f t="shared" si="134"/>
        <v>2025M07</v>
      </c>
      <c r="D378">
        <f>IF(C378=$AE$1,SUMIFS(data_dd!D:D,data_dd!B:B,data_monthly!C378)*$AG$2,SUMIFS(data_dd!D:D,data_dd!B:B,data_monthly!C378))</f>
        <v>1307.5946003013541</v>
      </c>
      <c r="E378">
        <f>IF(D378=0,0,ROUND(SUMIFS(data_dd!F:F,data_dd!B:B,data_monthly!C378),2))</f>
        <v>1065.56</v>
      </c>
      <c r="F378" s="6">
        <f t="shared" si="119"/>
        <v>1307.5970883013538</v>
      </c>
      <c r="G378" s="6">
        <v>1065.56</v>
      </c>
      <c r="H378" s="6">
        <f t="shared" si="120"/>
        <v>242.03708830135372</v>
      </c>
      <c r="I378">
        <f t="shared" si="121"/>
        <v>5515.8546967748425</v>
      </c>
      <c r="J378">
        <f t="shared" si="133"/>
        <v>4484.8500000000004</v>
      </c>
      <c r="K378">
        <f t="shared" si="122"/>
        <v>1031.0046967748415</v>
      </c>
      <c r="L378" s="12">
        <f t="shared" si="123"/>
        <v>31</v>
      </c>
      <c r="M378" s="127">
        <f t="shared" si="124"/>
        <v>42.180551235527538</v>
      </c>
      <c r="N378">
        <f t="shared" si="125"/>
        <v>34.372903225806446</v>
      </c>
      <c r="O378" s="127">
        <f t="shared" si="126"/>
        <v>7.8076480097210874</v>
      </c>
      <c r="P378">
        <f>IF(ISNA(INDEX(defra!A:D,MATCH(C378,defra!A:A,0),4))=TRUE,0,INDEX(defra!A:D,MATCH(C378,defra!A:A,0),4))</f>
        <v>0</v>
      </c>
      <c r="Q378">
        <f>IF(ISNA(INDEX(daera!$A:$AA,MATCH(A378,lookup!$N$1:$N$13,FALSE),MATCH(B378,daera!$1:$1,0)))=TRUE,0,INDEX(daera!$A:$AA,MATCH(A378,lookup!$N$1:$N$13,FALSE),MATCH(B378,daera!$1:$1,0)))</f>
        <v>242.03708830135372</v>
      </c>
      <c r="R378" s="12">
        <f t="shared" si="127"/>
        <v>1</v>
      </c>
      <c r="S378" s="12">
        <f t="shared" si="128"/>
        <v>0</v>
      </c>
      <c r="T378" s="12">
        <f t="shared" si="129"/>
        <v>0</v>
      </c>
      <c r="U378" s="12">
        <f t="shared" si="130"/>
        <v>0</v>
      </c>
      <c r="V378" s="12">
        <f t="shared" si="131"/>
        <v>0</v>
      </c>
      <c r="W378" s="12">
        <f t="shared" si="132"/>
        <v>0</v>
      </c>
      <c r="X378">
        <v>0</v>
      </c>
      <c r="Y378">
        <v>1069</v>
      </c>
    </row>
    <row r="379" spans="1:25">
      <c r="A379" s="13" t="str">
        <f t="shared" si="111"/>
        <v>M08</v>
      </c>
      <c r="B379" s="24">
        <f t="shared" si="112"/>
        <v>2025</v>
      </c>
      <c r="C379" s="24" t="str">
        <f t="shared" si="134"/>
        <v>2025M08</v>
      </c>
      <c r="D379">
        <f>IF(C379=$AE$1,SUMIFS(data_dd!D:D,data_dd!B:B,data_monthly!C379)*$AG$2,SUMIFS(data_dd!D:D,data_dd!B:B,data_monthly!C379))</f>
        <v>1256.9333934722201</v>
      </c>
      <c r="E379">
        <f>IF(D379=0,0,ROUND(SUMIFS(data_dd!F:F,data_dd!B:B,data_monthly!C379),2))</f>
        <v>1037.94</v>
      </c>
      <c r="F379" s="6">
        <f t="shared" si="119"/>
        <v>1256.9381939115851</v>
      </c>
      <c r="G379" s="6">
        <v>1037.94</v>
      </c>
      <c r="H379" s="6">
        <f t="shared" si="120"/>
        <v>218.99819391158499</v>
      </c>
      <c r="I379">
        <f t="shared" si="121"/>
        <v>6772.7928906864272</v>
      </c>
      <c r="J379">
        <f t="shared" si="133"/>
        <v>5522.7900000000009</v>
      </c>
      <c r="K379">
        <f t="shared" si="122"/>
        <v>1250.0028906864266</v>
      </c>
      <c r="L379" s="12">
        <f t="shared" si="123"/>
        <v>31</v>
      </c>
      <c r="M379" s="127">
        <f t="shared" si="124"/>
        <v>40.546393351986616</v>
      </c>
      <c r="N379">
        <f t="shared" si="125"/>
        <v>33.48193548387097</v>
      </c>
      <c r="O379" s="127">
        <f t="shared" si="126"/>
        <v>7.0644578681156451</v>
      </c>
      <c r="P379">
        <f>IF(ISNA(INDEX(defra!A:D,MATCH(C379,defra!A:A,0),4))=TRUE,0,INDEX(defra!A:D,MATCH(C379,defra!A:A,0),4))</f>
        <v>0</v>
      </c>
      <c r="Q379">
        <f>IF(ISNA(INDEX(daera!$A:$AA,MATCH(A379,lookup!$N$1:$N$13,FALSE),MATCH(B379,daera!$1:$1,0)))=TRUE,0,INDEX(daera!$A:$AA,MATCH(A379,lookup!$N$1:$N$13,FALSE),MATCH(B379,daera!$1:$1,0)))</f>
        <v>218.99819391158499</v>
      </c>
      <c r="R379" s="12">
        <f t="shared" si="127"/>
        <v>1</v>
      </c>
      <c r="S379" s="12">
        <f t="shared" si="128"/>
        <v>0</v>
      </c>
      <c r="T379" s="12">
        <f t="shared" si="129"/>
        <v>0</v>
      </c>
      <c r="U379" s="12">
        <f t="shared" si="130"/>
        <v>0</v>
      </c>
      <c r="V379" s="12">
        <f t="shared" si="131"/>
        <v>0</v>
      </c>
      <c r="W379" s="12">
        <f t="shared" si="132"/>
        <v>0</v>
      </c>
      <c r="X379">
        <v>0</v>
      </c>
      <c r="Y379">
        <v>1039</v>
      </c>
    </row>
    <row r="380" spans="1:25">
      <c r="A380" s="13" t="str">
        <f t="shared" si="111"/>
        <v>M09</v>
      </c>
      <c r="B380" s="24">
        <f t="shared" si="112"/>
        <v>2025</v>
      </c>
      <c r="C380" s="24" t="str">
        <f t="shared" si="134"/>
        <v>2025M09</v>
      </c>
      <c r="D380">
        <f>IF(C380=$AE$1,SUMIFS(data_dd!D:D,data_dd!B:B,data_monthly!C380)*$AG$2,SUMIFS(data_dd!D:D,data_dd!B:B,data_monthly!C380))</f>
        <v>1222.10849281021</v>
      </c>
      <c r="E380">
        <f>IF(D380=0,0,ROUND(SUMIFS(data_dd!F:F,data_dd!B:B,data_monthly!C380),2))</f>
        <v>1024.1199999999999</v>
      </c>
      <c r="F380" s="6">
        <f t="shared" si="119"/>
        <v>1222.1059332519619</v>
      </c>
      <c r="G380" s="6">
        <v>1024.1199999999999</v>
      </c>
      <c r="H380" s="6">
        <f t="shared" si="120"/>
        <v>197.985933251962</v>
      </c>
      <c r="I380">
        <f t="shared" si="121"/>
        <v>7994.8988239383889</v>
      </c>
      <c r="J380">
        <f t="shared" si="133"/>
        <v>6546.9100000000008</v>
      </c>
      <c r="K380">
        <f t="shared" si="122"/>
        <v>1447.9888239383886</v>
      </c>
      <c r="L380" s="12">
        <f t="shared" si="123"/>
        <v>30</v>
      </c>
      <c r="M380" s="127">
        <f t="shared" si="124"/>
        <v>40.736864441732067</v>
      </c>
      <c r="N380">
        <f t="shared" si="125"/>
        <v>34.137333333333331</v>
      </c>
      <c r="O380" s="127">
        <f t="shared" si="126"/>
        <v>6.5995311083987334</v>
      </c>
      <c r="P380">
        <f>IF(ISNA(INDEX(defra!A:D,MATCH(C380,defra!A:A,0),4))=TRUE,0,INDEX(defra!A:D,MATCH(C380,defra!A:A,0),4))</f>
        <v>0</v>
      </c>
      <c r="Q380">
        <f>IF(ISNA(INDEX(daera!$A:$AA,MATCH(A380,lookup!$N$1:$N$13,FALSE),MATCH(B380,daera!$1:$1,0)))=TRUE,0,INDEX(daera!$A:$AA,MATCH(A380,lookup!$N$1:$N$13,FALSE),MATCH(B380,daera!$1:$1,0)))</f>
        <v>197.985933251962</v>
      </c>
      <c r="R380" s="12">
        <f t="shared" si="127"/>
        <v>1</v>
      </c>
      <c r="S380" s="12">
        <f t="shared" si="128"/>
        <v>0</v>
      </c>
      <c r="T380" s="12">
        <f t="shared" si="129"/>
        <v>0</v>
      </c>
      <c r="U380" s="12">
        <f t="shared" si="130"/>
        <v>0</v>
      </c>
      <c r="V380" s="12">
        <f t="shared" si="131"/>
        <v>0</v>
      </c>
      <c r="W380" s="12">
        <f t="shared" si="132"/>
        <v>0</v>
      </c>
      <c r="X380">
        <v>0</v>
      </c>
      <c r="Y380">
        <v>1026</v>
      </c>
    </row>
    <row r="381" spans="1:25">
      <c r="A381" s="13" t="str">
        <f t="shared" si="111"/>
        <v>M10</v>
      </c>
      <c r="B381" s="24">
        <f t="shared" si="112"/>
        <v>2025</v>
      </c>
      <c r="C381" s="24" t="str">
        <f t="shared" si="134"/>
        <v>2025M10</v>
      </c>
      <c r="D381">
        <f>IF(C381=$AE$1,SUMIFS(data_dd!D:D,data_dd!B:B,data_monthly!C381)*$AG$2,SUMIFS(data_dd!D:D,data_dd!B:B,data_monthly!C381))</f>
        <v>1308.2639224728835</v>
      </c>
      <c r="E381">
        <f>IF(D381=0,0,ROUND(SUMIFS(data_dd!F:F,data_dd!B:B,data_monthly!C381),2))</f>
        <v>1098.82</v>
      </c>
      <c r="F381" s="6">
        <f t="shared" si="119"/>
        <v>1308.2677295687108</v>
      </c>
      <c r="G381" s="6">
        <v>1098.82</v>
      </c>
      <c r="H381" s="6">
        <f t="shared" si="120"/>
        <v>209.447729568711</v>
      </c>
      <c r="I381">
        <f t="shared" si="121"/>
        <v>9303.1665535071006</v>
      </c>
      <c r="J381">
        <f t="shared" si="133"/>
        <v>7645.7300000000005</v>
      </c>
      <c r="K381">
        <f t="shared" si="122"/>
        <v>1657.4365535070997</v>
      </c>
      <c r="L381" s="12">
        <f t="shared" si="123"/>
        <v>31</v>
      </c>
      <c r="M381" s="127">
        <f t="shared" si="124"/>
        <v>42.202184824797122</v>
      </c>
      <c r="N381">
        <f t="shared" si="125"/>
        <v>35.445806451612903</v>
      </c>
      <c r="O381" s="127">
        <f t="shared" si="126"/>
        <v>6.7563783731842255</v>
      </c>
      <c r="P381">
        <f>IF(ISNA(INDEX(defra!A:D,MATCH(C381,defra!A:A,0),4))=TRUE,0,INDEX(defra!A:D,MATCH(C381,defra!A:A,0),4))</f>
        <v>0</v>
      </c>
      <c r="Q381">
        <f>IF(ISNA(INDEX(daera!$A:$AA,MATCH(A381,lookup!$N$1:$N$13,FALSE),MATCH(B381,daera!$1:$1,0)))=TRUE,0,INDEX(daera!$A:$AA,MATCH(A381,lookup!$N$1:$N$13,FALSE),MATCH(B381,daera!$1:$1,0)))</f>
        <v>209.447729568711</v>
      </c>
      <c r="R381" s="12">
        <f t="shared" si="127"/>
        <v>1</v>
      </c>
      <c r="S381" s="12">
        <f t="shared" si="128"/>
        <v>0</v>
      </c>
      <c r="T381" s="12">
        <f t="shared" si="129"/>
        <v>0</v>
      </c>
      <c r="U381" s="12">
        <f t="shared" si="130"/>
        <v>0</v>
      </c>
      <c r="V381" s="12">
        <f t="shared" si="131"/>
        <v>0</v>
      </c>
      <c r="W381" s="12">
        <f t="shared" si="132"/>
        <v>0</v>
      </c>
      <c r="X381">
        <v>0</v>
      </c>
      <c r="Y381" s="6">
        <v>1100</v>
      </c>
    </row>
    <row r="382" spans="1:25">
      <c r="A382" s="13" t="str">
        <f t="shared" si="111"/>
        <v>M11</v>
      </c>
      <c r="B382" s="24">
        <f t="shared" si="112"/>
        <v>2025</v>
      </c>
      <c r="C382" s="24" t="str">
        <f t="shared" si="134"/>
        <v>2025M11</v>
      </c>
      <c r="D382">
        <f>IF(C382=$AE$1,SUMIFS(data_dd!D:D,data_dd!B:B,data_monthly!C382)*$AG$2,SUMIFS(data_dd!D:D,data_dd!B:B,data_monthly!C382))</f>
        <v>1285.8991928548546</v>
      </c>
      <c r="E382">
        <f>IF(D382=0,0,ROUND(SUMIFS(data_dd!F:F,data_dd!B:B,data_monthly!C382),2))</f>
        <v>1070.79</v>
      </c>
      <c r="F382" s="6">
        <f t="shared" si="119"/>
        <v>1285.903286026341</v>
      </c>
      <c r="G382" s="6">
        <v>1070.79</v>
      </c>
      <c r="H382" s="6">
        <f t="shared" si="120"/>
        <v>215.113286026341</v>
      </c>
      <c r="I382">
        <f t="shared" si="121"/>
        <v>10589.069839533442</v>
      </c>
      <c r="J382">
        <f t="shared" si="133"/>
        <v>8716.52</v>
      </c>
      <c r="K382">
        <f t="shared" si="122"/>
        <v>1872.5498395334407</v>
      </c>
      <c r="L382" s="12">
        <f t="shared" si="123"/>
        <v>30</v>
      </c>
      <c r="M382" s="127">
        <f t="shared" si="124"/>
        <v>42.863442867544698</v>
      </c>
      <c r="N382">
        <f t="shared" si="125"/>
        <v>35.692999999999998</v>
      </c>
      <c r="O382" s="127">
        <f t="shared" si="126"/>
        <v>7.1704428675446996</v>
      </c>
      <c r="P382">
        <f>IF(ISNA(INDEX(defra!A:D,MATCH(C382,defra!A:A,0),4))=TRUE,0,INDEX(defra!A:D,MATCH(C382,defra!A:A,0),4))</f>
        <v>0</v>
      </c>
      <c r="Q382">
        <f>IF(ISNA(INDEX(daera!$A:$AA,MATCH(A382,lookup!$N$1:$N$13,FALSE),MATCH(B382,daera!$1:$1,0)))=TRUE,0,INDEX(daera!$A:$AA,MATCH(A382,lookup!$N$1:$N$13,FALSE),MATCH(B382,daera!$1:$1,0)))</f>
        <v>215.113286026341</v>
      </c>
      <c r="R382" s="12">
        <f t="shared" si="127"/>
        <v>1</v>
      </c>
      <c r="S382" s="12">
        <f t="shared" si="128"/>
        <v>0</v>
      </c>
      <c r="T382" s="12">
        <f t="shared" si="129"/>
        <v>1</v>
      </c>
      <c r="U382" s="12">
        <f t="shared" si="130"/>
        <v>0</v>
      </c>
      <c r="V382" s="12">
        <f t="shared" si="131"/>
        <v>0</v>
      </c>
      <c r="W382" s="12">
        <f t="shared" si="132"/>
        <v>0</v>
      </c>
      <c r="X382" s="6">
        <v>1070</v>
      </c>
      <c r="Y382" s="6">
        <v>1070</v>
      </c>
    </row>
    <row r="383" spans="1:25">
      <c r="A383" s="13" t="str">
        <f t="shared" si="111"/>
        <v>M12</v>
      </c>
      <c r="B383" s="24">
        <f t="shared" si="112"/>
        <v>2025</v>
      </c>
      <c r="C383" s="24" t="str">
        <f t="shared" si="134"/>
        <v>2025M12</v>
      </c>
      <c r="D383">
        <f>IF(C383=$AE$1,SUMIFS(data_dd!D:D,data_dd!B:B,data_monthly!C383)*$AG$2,SUMIFS(data_dd!D:D,data_dd!B:B,data_monthly!C383))</f>
        <v>1342.8614546651731</v>
      </c>
      <c r="E383">
        <f>IF(D383=0,0,ROUND(SUMIFS(data_dd!F:F,data_dd!B:B,data_monthly!C383),2))</f>
        <v>1104.03</v>
      </c>
      <c r="F383" s="6">
        <f t="shared" ref="F383" si="135">IF(H383=0,0,G383+H383)</f>
        <v>0</v>
      </c>
      <c r="G383" s="6">
        <v>1104.03</v>
      </c>
      <c r="H383" s="6">
        <f t="shared" ref="H383" si="136">Q383</f>
        <v>0</v>
      </c>
      <c r="I383">
        <f t="shared" ref="I383" si="137">IF(F383=0,0,IF(A383="M04",F383,F383+I382))</f>
        <v>0</v>
      </c>
      <c r="J383">
        <f t="shared" si="133"/>
        <v>9820.5500000000011</v>
      </c>
      <c r="K383">
        <f t="shared" ref="K383" si="138">IF(H383=0,0,IF($A383="M04",H383,H383+K382))</f>
        <v>0</v>
      </c>
      <c r="L383" s="12">
        <f t="shared" ref="L383" si="139">DAY(EOMONTH(DATE(B383,RIGHT(A383,2),1),0))</f>
        <v>31</v>
      </c>
      <c r="M383" s="127" t="e">
        <f t="shared" ref="M383" si="140">IF(F383/$L383=0,#N/A,(F383/$L383))</f>
        <v>#N/A</v>
      </c>
      <c r="N383">
        <f t="shared" ref="N383" si="141">G383/$L383</f>
        <v>35.613870967741931</v>
      </c>
      <c r="O383" s="127" t="e">
        <f t="shared" ref="O383" si="142">IF(H383/$L383=0,#N/A,(H383/$L383))</f>
        <v>#N/A</v>
      </c>
      <c r="P383">
        <f>IF(ISNA(INDEX(defra!A:D,MATCH(C383,defra!A:A,0),4))=TRUE,0,INDEX(defra!A:D,MATCH(C383,defra!A:A,0),4))</f>
        <v>0</v>
      </c>
      <c r="Q383">
        <f>IF(ISNA(INDEX(daera!$A:$AA,MATCH(A383,lookup!$N$1:$N$13,FALSE),MATCH(B383,daera!$1:$1,0)))=TRUE,0,INDEX(daera!$A:$AA,MATCH(A383,lookup!$N$1:$N$13,FALSE),MATCH(B383,daera!$1:$1,0)))</f>
        <v>0</v>
      </c>
      <c r="R383" s="12">
        <f t="shared" ref="R383" si="143">IF(H383=0,IF(H383-P383&gt;1,1,0)+IF(H383-P383&lt;-1,1,0),IF(F383-P383&gt;1,1,0)+IF(F383-P383&lt;-1,1,0))</f>
        <v>0</v>
      </c>
      <c r="S383" s="12">
        <f t="shared" ref="S383" si="144">IF(G383+G384=G383,IF(G383+G384&gt;0,1,0),0)</f>
        <v>1</v>
      </c>
      <c r="T383" s="12">
        <f t="shared" ref="T383" si="145">IF(H383+H384=H383,IF(H383+H384&gt;0,1,0),0)</f>
        <v>0</v>
      </c>
      <c r="U383" s="12">
        <f t="shared" ref="U383" si="146">IF(U382=0,IF(AND(F383=0,D383&gt;0),1,0),IF(AND(F383=0,D383&gt;0),1+U382,0))</f>
        <v>1</v>
      </c>
      <c r="V383" s="12">
        <f t="shared" ref="V383" si="147">IF(AND(G383=0,E383&gt;0),1,0)</f>
        <v>0</v>
      </c>
      <c r="W383" s="12">
        <f t="shared" si="132"/>
        <v>1342.8614546651731</v>
      </c>
      <c r="X383" s="6">
        <v>1105</v>
      </c>
      <c r="Y383" s="6">
        <v>1105</v>
      </c>
    </row>
    <row r="384" spans="1:25">
      <c r="A384" s="13" t="str">
        <f t="shared" si="111"/>
        <v>M01</v>
      </c>
      <c r="B384" s="24">
        <f t="shared" si="112"/>
        <v>2026</v>
      </c>
      <c r="C384" s="24" t="str">
        <f t="shared" si="134"/>
        <v>2026M01</v>
      </c>
      <c r="D384">
        <f>IF(C384=$AE$1,SUMIFS(data_dd!D:D,data_dd!B:B,data_monthly!C384)*$AG$2,SUMIFS(data_dd!D:D,data_dd!B:B,data_monthly!C384))</f>
        <v>1328.7921459433446</v>
      </c>
      <c r="E384">
        <f>IF(D384=0,0,ROUND(SUMIFS(data_dd!F:F,data_dd!B:B,data_monthly!C384),2))</f>
        <v>1081.07</v>
      </c>
      <c r="F384" s="6">
        <f t="shared" ref="F384:F396" si="148">IF(H384=0,0,G384+H384)</f>
        <v>0</v>
      </c>
      <c r="G384" s="6">
        <v>0</v>
      </c>
      <c r="H384" s="6">
        <f t="shared" ref="H384:H396" si="149">Q384</f>
        <v>0</v>
      </c>
      <c r="I384">
        <f t="shared" ref="I384:I396" si="150">IF(F384=0,0,IF(A384="M04",F384,F384+I383))</f>
        <v>0</v>
      </c>
      <c r="J384">
        <f t="shared" ref="J384:J396" si="151">IF(G384=0,0,IF($A384="M04",G384,G384+J383))</f>
        <v>0</v>
      </c>
      <c r="K384">
        <f t="shared" ref="K384:K396" si="152">IF(H384=0,0,IF($A384="M04",H384,H384+K383))</f>
        <v>0</v>
      </c>
      <c r="L384" s="12">
        <f t="shared" ref="L384:L396" si="153">DAY(EOMONTH(DATE(B384,RIGHT(A384,2),1),0))</f>
        <v>31</v>
      </c>
      <c r="M384" s="127" t="e">
        <f t="shared" ref="M384:M396" si="154">IF(F384/$L384=0,#N/A,(F384/$L384))</f>
        <v>#N/A</v>
      </c>
      <c r="N384">
        <f t="shared" ref="N384:N396" si="155">G384/$L384</f>
        <v>0</v>
      </c>
      <c r="O384" s="127" t="e">
        <f t="shared" ref="O384:O396" si="156">IF(H384/$L384=0,#N/A,(H384/$L384))</f>
        <v>#N/A</v>
      </c>
      <c r="P384">
        <f>IF(ISNA(INDEX(defra!A:D,MATCH(C384,defra!A:A,0),4))=TRUE,0,INDEX(defra!A:D,MATCH(C384,defra!A:A,0),4))</f>
        <v>0</v>
      </c>
      <c r="Q384">
        <f>IF(ISNA(INDEX(daera!$A:$AA,MATCH(A384,lookup!$N$1:$N$13,FALSE),MATCH(B384,daera!$1:$1,0)))=TRUE,0,INDEX(daera!$A:$AA,MATCH(A384,lookup!$N$1:$N$13,FALSE),MATCH(B384,daera!$1:$1,0)))</f>
        <v>0</v>
      </c>
      <c r="R384" s="12">
        <f t="shared" ref="R384:R396" si="157">IF(H384=0,IF(H384-P384&gt;1,1,0)+IF(H384-P384&lt;-1,1,0),IF(F384-P384&gt;1,1,0)+IF(F384-P384&lt;-1,1,0))</f>
        <v>0</v>
      </c>
      <c r="S384" s="12">
        <f t="shared" ref="S384:S396" si="158">IF(G384+G385=G384,IF(G384+G385&gt;0,1,0),0)</f>
        <v>0</v>
      </c>
      <c r="T384" s="12">
        <f t="shared" ref="T384:T396" si="159">IF(H384+H385=H384,IF(H384+H385&gt;0,1,0),0)</f>
        <v>0</v>
      </c>
      <c r="U384" s="12">
        <f t="shared" ref="U384:U396" si="160">IF(U383=0,IF(AND(F384=0,D384&gt;0),1,0),IF(AND(F384=0,D384&gt;0),1+U383,0))</f>
        <v>2</v>
      </c>
      <c r="V384" s="12">
        <f t="shared" ref="V384:V396" si="161">IF(AND(G384=0,E384&gt;0),1,0)</f>
        <v>1</v>
      </c>
      <c r="W384" s="12">
        <f t="shared" si="132"/>
        <v>1328.7921459433446</v>
      </c>
      <c r="X384" s="6">
        <v>1090</v>
      </c>
      <c r="Y384" s="6">
        <v>1090</v>
      </c>
    </row>
    <row r="385" spans="1:25">
      <c r="A385" s="13" t="str">
        <f t="shared" si="111"/>
        <v>M02</v>
      </c>
      <c r="B385" s="24">
        <f t="shared" si="112"/>
        <v>2026</v>
      </c>
      <c r="C385" s="24" t="str">
        <f t="shared" si="134"/>
        <v>2026M02</v>
      </c>
      <c r="D385">
        <f>IF(C385=$AE$1,SUMIFS(data_dd!D:D,data_dd!B:B,data_monthly!C385)*$AG$2,SUMIFS(data_dd!D:D,data_dd!B:B,data_monthly!C385))</f>
        <v>0</v>
      </c>
      <c r="E385">
        <f>IF(D385=0,0,ROUND(SUMIFS(data_dd!F:F,data_dd!B:B,data_monthly!C385),2))</f>
        <v>0</v>
      </c>
      <c r="F385" s="6">
        <f t="shared" si="148"/>
        <v>0</v>
      </c>
      <c r="G385" s="6">
        <v>0</v>
      </c>
      <c r="H385" s="6">
        <f t="shared" si="149"/>
        <v>0</v>
      </c>
      <c r="I385">
        <f t="shared" si="150"/>
        <v>0</v>
      </c>
      <c r="J385">
        <f t="shared" si="151"/>
        <v>0</v>
      </c>
      <c r="K385">
        <f t="shared" si="152"/>
        <v>0</v>
      </c>
      <c r="L385" s="12">
        <f t="shared" si="153"/>
        <v>28</v>
      </c>
      <c r="M385" s="127" t="e">
        <f t="shared" si="154"/>
        <v>#N/A</v>
      </c>
      <c r="N385">
        <f t="shared" si="155"/>
        <v>0</v>
      </c>
      <c r="O385" s="127" t="e">
        <f t="shared" si="156"/>
        <v>#N/A</v>
      </c>
      <c r="P385">
        <f>IF(ISNA(INDEX(defra!A:D,MATCH(C385,defra!A:A,0),4))=TRUE,0,INDEX(defra!A:D,MATCH(C385,defra!A:A,0),4))</f>
        <v>0</v>
      </c>
      <c r="Q385">
        <f>IF(ISNA(INDEX(daera!$A:$AA,MATCH(A385,lookup!$N$1:$N$13,FALSE),MATCH(B385,daera!$1:$1,0)))=TRUE,0,INDEX(daera!$A:$AA,MATCH(A385,lookup!$N$1:$N$13,FALSE),MATCH(B385,daera!$1:$1,0)))</f>
        <v>0</v>
      </c>
      <c r="R385" s="12">
        <f t="shared" si="157"/>
        <v>0</v>
      </c>
      <c r="S385" s="12">
        <f t="shared" si="158"/>
        <v>0</v>
      </c>
      <c r="T385" s="12">
        <f t="shared" si="159"/>
        <v>0</v>
      </c>
      <c r="U385" s="12">
        <f t="shared" si="160"/>
        <v>0</v>
      </c>
      <c r="V385" s="12">
        <f t="shared" si="161"/>
        <v>0</v>
      </c>
      <c r="W385" s="12">
        <f t="shared" si="132"/>
        <v>0</v>
      </c>
      <c r="X385" s="6">
        <v>985</v>
      </c>
      <c r="Y385" s="6">
        <v>985</v>
      </c>
    </row>
    <row r="386" spans="1:25">
      <c r="A386" s="13" t="str">
        <f t="shared" si="111"/>
        <v>M03</v>
      </c>
      <c r="B386" s="24">
        <f t="shared" si="112"/>
        <v>2026</v>
      </c>
      <c r="C386" s="24" t="str">
        <f t="shared" si="134"/>
        <v>2026M03</v>
      </c>
      <c r="D386">
        <f>IF(C386=$AE$1,SUMIFS(data_dd!D:D,data_dd!B:B,data_monthly!C386)*$AG$2,SUMIFS(data_dd!D:D,data_dd!B:B,data_monthly!C386))</f>
        <v>0</v>
      </c>
      <c r="E386">
        <f>IF(D386=0,0,ROUND(SUMIFS(data_dd!F:F,data_dd!B:B,data_monthly!C386),2))</f>
        <v>0</v>
      </c>
      <c r="F386" s="6">
        <f t="shared" si="148"/>
        <v>0</v>
      </c>
      <c r="G386" s="6">
        <v>0</v>
      </c>
      <c r="H386" s="6">
        <f t="shared" si="149"/>
        <v>0</v>
      </c>
      <c r="I386">
        <f t="shared" si="150"/>
        <v>0</v>
      </c>
      <c r="J386">
        <f t="shared" si="151"/>
        <v>0</v>
      </c>
      <c r="K386">
        <f t="shared" si="152"/>
        <v>0</v>
      </c>
      <c r="L386" s="12">
        <f t="shared" si="153"/>
        <v>31</v>
      </c>
      <c r="M386" s="127" t="e">
        <f t="shared" si="154"/>
        <v>#N/A</v>
      </c>
      <c r="N386">
        <f t="shared" si="155"/>
        <v>0</v>
      </c>
      <c r="O386" s="127" t="e">
        <f t="shared" si="156"/>
        <v>#N/A</v>
      </c>
      <c r="P386">
        <f>IF(ISNA(INDEX(defra!A:D,MATCH(C386,defra!A:A,0),4))=TRUE,0,INDEX(defra!A:D,MATCH(C386,defra!A:A,0),4))</f>
        <v>0</v>
      </c>
      <c r="Q386">
        <f>IF(ISNA(INDEX(daera!$A:$AA,MATCH(A386,lookup!$N$1:$N$13,FALSE),MATCH(B386,daera!$1:$1,0)))=TRUE,0,INDEX(daera!$A:$AA,MATCH(A386,lookup!$N$1:$N$13,FALSE),MATCH(B386,daera!$1:$1,0)))</f>
        <v>0</v>
      </c>
      <c r="R386" s="12">
        <f t="shared" si="157"/>
        <v>0</v>
      </c>
      <c r="S386" s="12">
        <f t="shared" si="158"/>
        <v>0</v>
      </c>
      <c r="T386" s="12">
        <f t="shared" si="159"/>
        <v>0</v>
      </c>
      <c r="U386" s="12">
        <f t="shared" si="160"/>
        <v>0</v>
      </c>
      <c r="V386" s="12">
        <f t="shared" si="161"/>
        <v>0</v>
      </c>
      <c r="W386" s="12">
        <f t="shared" si="132"/>
        <v>0</v>
      </c>
      <c r="X386" s="6">
        <v>1140</v>
      </c>
      <c r="Y386" s="6">
        <v>1140</v>
      </c>
    </row>
    <row r="387" spans="1:25">
      <c r="A387" s="13" t="str">
        <f t="shared" si="111"/>
        <v>M04</v>
      </c>
      <c r="B387" s="24">
        <f t="shared" si="112"/>
        <v>2026</v>
      </c>
      <c r="C387" s="24" t="str">
        <f t="shared" si="134"/>
        <v>2026M04</v>
      </c>
      <c r="D387">
        <f>IF(C387=$AE$1,SUMIFS(data_dd!D:D,data_dd!B:B,data_monthly!C387)*$AG$2,SUMIFS(data_dd!D:D,data_dd!B:B,data_monthly!C387))</f>
        <v>0</v>
      </c>
      <c r="E387">
        <f>IF(D387=0,0,ROUND(SUMIFS(data_dd!F:F,data_dd!B:B,data_monthly!C387),2))</f>
        <v>0</v>
      </c>
      <c r="F387" s="6">
        <f t="shared" si="148"/>
        <v>0</v>
      </c>
      <c r="G387" s="6">
        <v>0</v>
      </c>
      <c r="H387" s="6">
        <f t="shared" si="149"/>
        <v>0</v>
      </c>
      <c r="I387">
        <f t="shared" si="150"/>
        <v>0</v>
      </c>
      <c r="J387">
        <f t="shared" si="151"/>
        <v>0</v>
      </c>
      <c r="K387">
        <f t="shared" si="152"/>
        <v>0</v>
      </c>
      <c r="L387" s="12">
        <f t="shared" si="153"/>
        <v>30</v>
      </c>
      <c r="M387" s="127" t="e">
        <f t="shared" si="154"/>
        <v>#N/A</v>
      </c>
      <c r="N387">
        <f t="shared" si="155"/>
        <v>0</v>
      </c>
      <c r="O387" s="127" t="e">
        <f t="shared" si="156"/>
        <v>#N/A</v>
      </c>
      <c r="P387">
        <f>IF(ISNA(INDEX(defra!A:D,MATCH(C387,defra!A:A,0),4))=TRUE,0,INDEX(defra!A:D,MATCH(C387,defra!A:A,0),4))</f>
        <v>0</v>
      </c>
      <c r="Q387">
        <f>IF(ISNA(INDEX(daera!$A:$AA,MATCH(A387,lookup!$N$1:$N$13,FALSE),MATCH(B387,daera!$1:$1,0)))=TRUE,0,INDEX(daera!$A:$AA,MATCH(A387,lookup!$N$1:$N$13,FALSE),MATCH(B387,daera!$1:$1,0)))</f>
        <v>0</v>
      </c>
      <c r="R387" s="12">
        <f t="shared" si="157"/>
        <v>0</v>
      </c>
      <c r="S387" s="12">
        <f t="shared" si="158"/>
        <v>0</v>
      </c>
      <c r="T387" s="12">
        <f t="shared" si="159"/>
        <v>0</v>
      </c>
      <c r="U387" s="12">
        <f t="shared" si="160"/>
        <v>0</v>
      </c>
      <c r="V387" s="12">
        <f t="shared" si="161"/>
        <v>0</v>
      </c>
      <c r="W387" s="12">
        <f t="shared" si="132"/>
        <v>0</v>
      </c>
      <c r="X387" s="6">
        <v>1135</v>
      </c>
      <c r="Y387">
        <v>1135</v>
      </c>
    </row>
    <row r="388" spans="1:25">
      <c r="A388" s="13" t="str">
        <f t="shared" si="111"/>
        <v>M05</v>
      </c>
      <c r="B388" s="24">
        <f t="shared" si="112"/>
        <v>2026</v>
      </c>
      <c r="C388" s="24" t="str">
        <f t="shared" si="134"/>
        <v>2026M05</v>
      </c>
      <c r="D388">
        <f>IF(C388=$AE$1,SUMIFS(data_dd!D:D,data_dd!B:B,data_monthly!C388)*$AG$2,SUMIFS(data_dd!D:D,data_dd!B:B,data_monthly!C388))</f>
        <v>0</v>
      </c>
      <c r="E388">
        <f>IF(D388=0,0,ROUND(SUMIFS(data_dd!F:F,data_dd!B:B,data_monthly!C388),2))</f>
        <v>0</v>
      </c>
      <c r="F388" s="6">
        <f t="shared" si="148"/>
        <v>0</v>
      </c>
      <c r="G388" s="6">
        <v>0</v>
      </c>
      <c r="H388" s="6">
        <f t="shared" si="149"/>
        <v>0</v>
      </c>
      <c r="I388">
        <f t="shared" si="150"/>
        <v>0</v>
      </c>
      <c r="J388">
        <f t="shared" si="151"/>
        <v>0</v>
      </c>
      <c r="K388">
        <f t="shared" si="152"/>
        <v>0</v>
      </c>
      <c r="L388" s="12">
        <f t="shared" si="153"/>
        <v>31</v>
      </c>
      <c r="M388" s="127" t="e">
        <f t="shared" si="154"/>
        <v>#N/A</v>
      </c>
      <c r="N388">
        <f t="shared" si="155"/>
        <v>0</v>
      </c>
      <c r="O388" s="127" t="e">
        <f t="shared" si="156"/>
        <v>#N/A</v>
      </c>
      <c r="P388">
        <f>IF(ISNA(INDEX(defra!A:D,MATCH(C388,defra!A:A,0),4))=TRUE,0,INDEX(defra!A:D,MATCH(C388,defra!A:A,0),4))</f>
        <v>0</v>
      </c>
      <c r="Q388">
        <f>IF(ISNA(INDEX(daera!$A:$AA,MATCH(A388,lookup!$N$1:$N$13,FALSE),MATCH(B388,daera!$1:$1,0)))=TRUE,0,INDEX(daera!$A:$AA,MATCH(A388,lookup!$N$1:$N$13,FALSE),MATCH(B388,daera!$1:$1,0)))</f>
        <v>0</v>
      </c>
      <c r="R388" s="12">
        <f t="shared" si="157"/>
        <v>0</v>
      </c>
      <c r="S388" s="12">
        <f t="shared" si="158"/>
        <v>0</v>
      </c>
      <c r="T388" s="12">
        <f t="shared" si="159"/>
        <v>0</v>
      </c>
      <c r="U388" s="12">
        <f t="shared" si="160"/>
        <v>0</v>
      </c>
      <c r="V388" s="12">
        <f t="shared" si="161"/>
        <v>0</v>
      </c>
      <c r="W388" s="12">
        <f t="shared" si="132"/>
        <v>0</v>
      </c>
      <c r="X388" s="6">
        <v>1180</v>
      </c>
      <c r="Y388">
        <v>1180</v>
      </c>
    </row>
    <row r="389" spans="1:25">
      <c r="A389" s="13" t="str">
        <f t="shared" si="111"/>
        <v>M06</v>
      </c>
      <c r="B389" s="24">
        <f t="shared" si="112"/>
        <v>2026</v>
      </c>
      <c r="C389" s="24" t="str">
        <f t="shared" si="134"/>
        <v>2026M06</v>
      </c>
      <c r="D389">
        <f>IF(C389=$AE$1,SUMIFS(data_dd!D:D,data_dd!B:B,data_monthly!C389)*$AG$2,SUMIFS(data_dd!D:D,data_dd!B:B,data_monthly!C389))</f>
        <v>0</v>
      </c>
      <c r="E389">
        <f>IF(D389=0,0,ROUND(SUMIFS(data_dd!F:F,data_dd!B:B,data_monthly!C389),2))</f>
        <v>0</v>
      </c>
      <c r="F389" s="6">
        <f t="shared" si="148"/>
        <v>0</v>
      </c>
      <c r="G389" s="6">
        <v>0</v>
      </c>
      <c r="H389" s="6">
        <f t="shared" si="149"/>
        <v>0</v>
      </c>
      <c r="I389">
        <f t="shared" si="150"/>
        <v>0</v>
      </c>
      <c r="J389">
        <f t="shared" si="151"/>
        <v>0</v>
      </c>
      <c r="K389">
        <f t="shared" si="152"/>
        <v>0</v>
      </c>
      <c r="L389" s="12">
        <f t="shared" si="153"/>
        <v>30</v>
      </c>
      <c r="M389" s="127" t="e">
        <f t="shared" si="154"/>
        <v>#N/A</v>
      </c>
      <c r="N389">
        <f t="shared" si="155"/>
        <v>0</v>
      </c>
      <c r="O389" s="127" t="e">
        <f t="shared" si="156"/>
        <v>#N/A</v>
      </c>
      <c r="P389">
        <f>IF(ISNA(INDEX(defra!A:D,MATCH(C389,defra!A:A,0),4))=TRUE,0,INDEX(defra!A:D,MATCH(C389,defra!A:A,0),4))</f>
        <v>0</v>
      </c>
      <c r="Q389">
        <f>IF(ISNA(INDEX(daera!$A:$AA,MATCH(A389,lookup!$N$1:$N$13,FALSE),MATCH(B389,daera!$1:$1,0)))=TRUE,0,INDEX(daera!$A:$AA,MATCH(A389,lookup!$N$1:$N$13,FALSE),MATCH(B389,daera!$1:$1,0)))</f>
        <v>0</v>
      </c>
      <c r="R389" s="12">
        <f t="shared" si="157"/>
        <v>0</v>
      </c>
      <c r="S389" s="12">
        <f t="shared" si="158"/>
        <v>0</v>
      </c>
      <c r="T389" s="12">
        <f t="shared" si="159"/>
        <v>0</v>
      </c>
      <c r="U389" s="12">
        <f t="shared" si="160"/>
        <v>0</v>
      </c>
      <c r="V389" s="12">
        <f t="shared" si="161"/>
        <v>0</v>
      </c>
      <c r="W389" s="12">
        <f t="shared" si="132"/>
        <v>0</v>
      </c>
      <c r="X389" s="6">
        <v>1095</v>
      </c>
      <c r="Y389">
        <v>1095</v>
      </c>
    </row>
    <row r="390" spans="1:25">
      <c r="A390" s="13" t="str">
        <f t="shared" si="111"/>
        <v>M07</v>
      </c>
      <c r="B390" s="24">
        <f t="shared" si="112"/>
        <v>2026</v>
      </c>
      <c r="C390" s="24" t="str">
        <f t="shared" si="134"/>
        <v>2026M07</v>
      </c>
      <c r="D390">
        <f>IF(C390=$AE$1,SUMIFS(data_dd!D:D,data_dd!B:B,data_monthly!C390)*$AG$2,SUMIFS(data_dd!D:D,data_dd!B:B,data_monthly!C390))</f>
        <v>0</v>
      </c>
      <c r="E390">
        <f>IF(D390=0,0,ROUND(SUMIFS(data_dd!F:F,data_dd!B:B,data_monthly!C390),2))</f>
        <v>0</v>
      </c>
      <c r="F390" s="6">
        <f t="shared" si="148"/>
        <v>0</v>
      </c>
      <c r="G390" s="6">
        <v>0</v>
      </c>
      <c r="H390" s="6">
        <f t="shared" si="149"/>
        <v>0</v>
      </c>
      <c r="I390">
        <f t="shared" si="150"/>
        <v>0</v>
      </c>
      <c r="J390">
        <f t="shared" si="151"/>
        <v>0</v>
      </c>
      <c r="K390">
        <f t="shared" si="152"/>
        <v>0</v>
      </c>
      <c r="L390" s="12">
        <f t="shared" si="153"/>
        <v>31</v>
      </c>
      <c r="M390" s="127" t="e">
        <f t="shared" si="154"/>
        <v>#N/A</v>
      </c>
      <c r="N390">
        <f t="shared" si="155"/>
        <v>0</v>
      </c>
      <c r="O390" s="127" t="e">
        <f t="shared" si="156"/>
        <v>#N/A</v>
      </c>
      <c r="P390">
        <f>IF(ISNA(INDEX(defra!A:D,MATCH(C390,defra!A:A,0),4))=TRUE,0,INDEX(defra!A:D,MATCH(C390,defra!A:A,0),4))</f>
        <v>0</v>
      </c>
      <c r="Q390">
        <f>IF(ISNA(INDEX(daera!$A:$AA,MATCH(A390,lookup!$N$1:$N$13,FALSE),MATCH(B390,daera!$1:$1,0)))=TRUE,0,INDEX(daera!$A:$AA,MATCH(A390,lookup!$N$1:$N$13,FALSE),MATCH(B390,daera!$1:$1,0)))</f>
        <v>0</v>
      </c>
      <c r="R390" s="12">
        <f t="shared" si="157"/>
        <v>0</v>
      </c>
      <c r="S390" s="12">
        <f t="shared" si="158"/>
        <v>0</v>
      </c>
      <c r="T390" s="12">
        <f t="shared" si="159"/>
        <v>0</v>
      </c>
      <c r="U390" s="12">
        <f t="shared" si="160"/>
        <v>0</v>
      </c>
      <c r="V390" s="12">
        <f t="shared" si="161"/>
        <v>0</v>
      </c>
      <c r="W390" s="12">
        <f t="shared" si="132"/>
        <v>0</v>
      </c>
      <c r="X390" s="6">
        <v>1065</v>
      </c>
      <c r="Y390">
        <v>1065</v>
      </c>
    </row>
    <row r="391" spans="1:25">
      <c r="A391" s="13" t="str">
        <f t="shared" si="111"/>
        <v>M08</v>
      </c>
      <c r="B391" s="24">
        <f t="shared" si="112"/>
        <v>2026</v>
      </c>
      <c r="C391" s="24" t="str">
        <f t="shared" si="134"/>
        <v>2026M08</v>
      </c>
      <c r="D391">
        <f>IF(C391=$AE$1,SUMIFS(data_dd!D:D,data_dd!B:B,data_monthly!C391)*$AG$2,SUMIFS(data_dd!D:D,data_dd!B:B,data_monthly!C391))</f>
        <v>0</v>
      </c>
      <c r="E391">
        <f>IF(D391=0,0,ROUND(SUMIFS(data_dd!F:F,data_dd!B:B,data_monthly!C391),2))</f>
        <v>0</v>
      </c>
      <c r="F391" s="6">
        <f t="shared" si="148"/>
        <v>0</v>
      </c>
      <c r="G391" s="6">
        <v>0</v>
      </c>
      <c r="H391" s="6">
        <f t="shared" si="149"/>
        <v>0</v>
      </c>
      <c r="I391">
        <f t="shared" si="150"/>
        <v>0</v>
      </c>
      <c r="J391">
        <f t="shared" si="151"/>
        <v>0</v>
      </c>
      <c r="K391">
        <f t="shared" si="152"/>
        <v>0</v>
      </c>
      <c r="L391" s="12">
        <f t="shared" si="153"/>
        <v>31</v>
      </c>
      <c r="M391" s="127" t="e">
        <f t="shared" si="154"/>
        <v>#N/A</v>
      </c>
      <c r="N391">
        <f t="shared" si="155"/>
        <v>0</v>
      </c>
      <c r="O391" s="127" t="e">
        <f t="shared" si="156"/>
        <v>#N/A</v>
      </c>
      <c r="P391">
        <f>IF(ISNA(INDEX(defra!A:D,MATCH(C391,defra!A:A,0),4))=TRUE,0,INDEX(defra!A:D,MATCH(C391,defra!A:A,0),4))</f>
        <v>0</v>
      </c>
      <c r="Q391">
        <f>IF(ISNA(INDEX(daera!$A:$AA,MATCH(A391,lookup!$N$1:$N$13,FALSE),MATCH(B391,daera!$1:$1,0)))=TRUE,0,INDEX(daera!$A:$AA,MATCH(A391,lookup!$N$1:$N$13,FALSE),MATCH(B391,daera!$1:$1,0)))</f>
        <v>0</v>
      </c>
      <c r="R391" s="12">
        <f t="shared" si="157"/>
        <v>0</v>
      </c>
      <c r="S391" s="12">
        <f t="shared" si="158"/>
        <v>0</v>
      </c>
      <c r="T391" s="12">
        <f t="shared" si="159"/>
        <v>0</v>
      </c>
      <c r="U391" s="12">
        <f t="shared" si="160"/>
        <v>0</v>
      </c>
      <c r="V391" s="12">
        <f t="shared" si="161"/>
        <v>0</v>
      </c>
      <c r="W391" s="12">
        <f t="shared" si="132"/>
        <v>0</v>
      </c>
      <c r="X391" s="6">
        <v>1035</v>
      </c>
      <c r="Y391">
        <v>1035</v>
      </c>
    </row>
    <row r="392" spans="1:25">
      <c r="A392" s="13" t="str">
        <f t="shared" si="111"/>
        <v>M09</v>
      </c>
      <c r="B392" s="24">
        <f t="shared" si="112"/>
        <v>2026</v>
      </c>
      <c r="C392" s="24" t="str">
        <f t="shared" si="134"/>
        <v>2026M09</v>
      </c>
      <c r="D392">
        <f>IF(C392=$AE$1,SUMIFS(data_dd!D:D,data_dd!B:B,data_monthly!C392)*$AG$2,SUMIFS(data_dd!D:D,data_dd!B:B,data_monthly!C392))</f>
        <v>0</v>
      </c>
      <c r="E392">
        <f>IF(D392=0,0,ROUND(SUMIFS(data_dd!F:F,data_dd!B:B,data_monthly!C392),2))</f>
        <v>0</v>
      </c>
      <c r="F392" s="6">
        <f t="shared" si="148"/>
        <v>0</v>
      </c>
      <c r="G392" s="6">
        <v>0</v>
      </c>
      <c r="H392" s="6">
        <f t="shared" si="149"/>
        <v>0</v>
      </c>
      <c r="I392">
        <f t="shared" si="150"/>
        <v>0</v>
      </c>
      <c r="J392">
        <f t="shared" si="151"/>
        <v>0</v>
      </c>
      <c r="K392">
        <f t="shared" si="152"/>
        <v>0</v>
      </c>
      <c r="L392" s="12">
        <f t="shared" si="153"/>
        <v>30</v>
      </c>
      <c r="M392" s="127" t="e">
        <f t="shared" si="154"/>
        <v>#N/A</v>
      </c>
      <c r="N392">
        <f t="shared" si="155"/>
        <v>0</v>
      </c>
      <c r="O392" s="127" t="e">
        <f t="shared" si="156"/>
        <v>#N/A</v>
      </c>
      <c r="P392">
        <f>IF(ISNA(INDEX(defra!A:D,MATCH(C392,defra!A:A,0),4))=TRUE,0,INDEX(defra!A:D,MATCH(C392,defra!A:A,0),4))</f>
        <v>0</v>
      </c>
      <c r="Q392">
        <f>IF(ISNA(INDEX(daera!$A:$AA,MATCH(A392,lookup!$N$1:$N$13,FALSE),MATCH(B392,daera!$1:$1,0)))=TRUE,0,INDEX(daera!$A:$AA,MATCH(A392,lookup!$N$1:$N$13,FALSE),MATCH(B392,daera!$1:$1,0)))</f>
        <v>0</v>
      </c>
      <c r="R392" s="12">
        <f t="shared" si="157"/>
        <v>0</v>
      </c>
      <c r="S392" s="12">
        <f t="shared" si="158"/>
        <v>0</v>
      </c>
      <c r="T392" s="12">
        <f t="shared" si="159"/>
        <v>0</v>
      </c>
      <c r="U392" s="12">
        <f t="shared" si="160"/>
        <v>0</v>
      </c>
      <c r="V392" s="12">
        <f t="shared" si="161"/>
        <v>0</v>
      </c>
      <c r="W392" s="12">
        <f t="shared" si="132"/>
        <v>0</v>
      </c>
      <c r="X392" s="6">
        <v>1015</v>
      </c>
      <c r="Y392">
        <v>1015</v>
      </c>
    </row>
    <row r="393" spans="1:25">
      <c r="A393" s="13" t="str">
        <f t="shared" si="111"/>
        <v>M10</v>
      </c>
      <c r="B393" s="24">
        <f t="shared" si="112"/>
        <v>2026</v>
      </c>
      <c r="C393" s="24" t="str">
        <f t="shared" si="134"/>
        <v>2026M10</v>
      </c>
      <c r="D393">
        <f>IF(C393=$AE$1,SUMIFS(data_dd!D:D,data_dd!B:B,data_monthly!C393)*$AG$2,SUMIFS(data_dd!D:D,data_dd!B:B,data_monthly!C393))</f>
        <v>0</v>
      </c>
      <c r="E393">
        <f>IF(D393=0,0,ROUND(SUMIFS(data_dd!F:F,data_dd!B:B,data_monthly!C393),2))</f>
        <v>0</v>
      </c>
      <c r="F393" s="6">
        <f t="shared" si="148"/>
        <v>0</v>
      </c>
      <c r="G393" s="6">
        <v>0</v>
      </c>
      <c r="H393" s="6">
        <f t="shared" si="149"/>
        <v>0</v>
      </c>
      <c r="I393">
        <f t="shared" si="150"/>
        <v>0</v>
      </c>
      <c r="J393">
        <f t="shared" si="151"/>
        <v>0</v>
      </c>
      <c r="K393">
        <f t="shared" si="152"/>
        <v>0</v>
      </c>
      <c r="L393" s="12">
        <f t="shared" si="153"/>
        <v>31</v>
      </c>
      <c r="M393" s="127" t="e">
        <f t="shared" si="154"/>
        <v>#N/A</v>
      </c>
      <c r="N393">
        <f t="shared" si="155"/>
        <v>0</v>
      </c>
      <c r="O393" s="127" t="e">
        <f t="shared" si="156"/>
        <v>#N/A</v>
      </c>
      <c r="P393">
        <f>IF(ISNA(INDEX(defra!A:D,MATCH(C393,defra!A:A,0),4))=TRUE,0,INDEX(defra!A:D,MATCH(C393,defra!A:A,0),4))</f>
        <v>0</v>
      </c>
      <c r="Q393">
        <f>IF(ISNA(INDEX(daera!$A:$AA,MATCH(A393,lookup!$N$1:$N$13,FALSE),MATCH(B393,daera!$1:$1,0)))=TRUE,0,INDEX(daera!$A:$AA,MATCH(A393,lookup!$N$1:$N$13,FALSE),MATCH(B393,daera!$1:$1,0)))</f>
        <v>0</v>
      </c>
      <c r="R393" s="12">
        <f t="shared" si="157"/>
        <v>0</v>
      </c>
      <c r="S393" s="12">
        <f t="shared" si="158"/>
        <v>0</v>
      </c>
      <c r="T393" s="12">
        <f t="shared" si="159"/>
        <v>0</v>
      </c>
      <c r="U393" s="12">
        <f t="shared" si="160"/>
        <v>0</v>
      </c>
      <c r="V393" s="12">
        <f t="shared" si="161"/>
        <v>0</v>
      </c>
      <c r="W393" s="12">
        <f t="shared" si="132"/>
        <v>0</v>
      </c>
      <c r="X393" s="6">
        <v>1095</v>
      </c>
      <c r="Y393">
        <v>1095</v>
      </c>
    </row>
    <row r="394" spans="1:25">
      <c r="A394" s="13" t="str">
        <f t="shared" si="111"/>
        <v>M11</v>
      </c>
      <c r="B394" s="24">
        <f t="shared" si="112"/>
        <v>2026</v>
      </c>
      <c r="C394" s="24" t="str">
        <f t="shared" si="134"/>
        <v>2026M11</v>
      </c>
      <c r="D394">
        <f>IF(C394=$AE$1,SUMIFS(data_dd!D:D,data_dd!B:B,data_monthly!C394)*$AG$2,SUMIFS(data_dd!D:D,data_dd!B:B,data_monthly!C394))</f>
        <v>0</v>
      </c>
      <c r="E394">
        <f>IF(D394=0,0,ROUND(SUMIFS(data_dd!F:F,data_dd!B:B,data_monthly!C394),2))</f>
        <v>0</v>
      </c>
      <c r="F394" s="6">
        <f t="shared" si="148"/>
        <v>0</v>
      </c>
      <c r="G394" s="6">
        <v>0</v>
      </c>
      <c r="H394" s="6">
        <f t="shared" si="149"/>
        <v>0</v>
      </c>
      <c r="I394">
        <f t="shared" si="150"/>
        <v>0</v>
      </c>
      <c r="J394">
        <f t="shared" si="151"/>
        <v>0</v>
      </c>
      <c r="K394">
        <f t="shared" si="152"/>
        <v>0</v>
      </c>
      <c r="L394" s="12">
        <f t="shared" si="153"/>
        <v>30</v>
      </c>
      <c r="M394" s="127" t="e">
        <f t="shared" si="154"/>
        <v>#N/A</v>
      </c>
      <c r="N394">
        <f t="shared" si="155"/>
        <v>0</v>
      </c>
      <c r="O394" s="127" t="e">
        <f t="shared" si="156"/>
        <v>#N/A</v>
      </c>
      <c r="P394">
        <f>IF(ISNA(INDEX(defra!A:D,MATCH(C394,defra!A:A,0),4))=TRUE,0,INDEX(defra!A:D,MATCH(C394,defra!A:A,0),4))</f>
        <v>0</v>
      </c>
      <c r="Q394">
        <f>IF(ISNA(INDEX(daera!$A:$AA,MATCH(A394,lookup!$N$1:$N$13,FALSE),MATCH(B394,daera!$1:$1,0)))=TRUE,0,INDEX(daera!$A:$AA,MATCH(A394,lookup!$N$1:$N$13,FALSE),MATCH(B394,daera!$1:$1,0)))</f>
        <v>0</v>
      </c>
      <c r="R394" s="12">
        <f t="shared" si="157"/>
        <v>0</v>
      </c>
      <c r="S394" s="12">
        <f t="shared" si="158"/>
        <v>0</v>
      </c>
      <c r="T394" s="12">
        <f t="shared" si="159"/>
        <v>0</v>
      </c>
      <c r="U394" s="12">
        <f t="shared" si="160"/>
        <v>0</v>
      </c>
      <c r="V394" s="12">
        <f t="shared" si="161"/>
        <v>0</v>
      </c>
      <c r="W394" s="12">
        <f t="shared" si="132"/>
        <v>0</v>
      </c>
      <c r="X394" s="6">
        <v>1065</v>
      </c>
      <c r="Y394">
        <v>1065</v>
      </c>
    </row>
    <row r="395" spans="1:25">
      <c r="A395" s="13" t="str">
        <f t="shared" si="111"/>
        <v>M12</v>
      </c>
      <c r="B395" s="24">
        <f t="shared" si="112"/>
        <v>2026</v>
      </c>
      <c r="C395" s="24" t="str">
        <f t="shared" si="134"/>
        <v>2026M12</v>
      </c>
      <c r="D395">
        <f>IF(C395=$AE$1,SUMIFS(data_dd!D:D,data_dd!B:B,data_monthly!C395)*$AG$2,SUMIFS(data_dd!D:D,data_dd!B:B,data_monthly!C395))</f>
        <v>0</v>
      </c>
      <c r="E395">
        <f>IF(D395=0,0,ROUND(SUMIFS(data_dd!F:F,data_dd!B:B,data_monthly!C395),2))</f>
        <v>0</v>
      </c>
      <c r="F395" s="6">
        <f t="shared" si="148"/>
        <v>0</v>
      </c>
      <c r="G395" s="6">
        <v>0</v>
      </c>
      <c r="H395" s="6">
        <f t="shared" si="149"/>
        <v>0</v>
      </c>
      <c r="I395">
        <f t="shared" si="150"/>
        <v>0</v>
      </c>
      <c r="J395">
        <f t="shared" si="151"/>
        <v>0</v>
      </c>
      <c r="K395">
        <f t="shared" si="152"/>
        <v>0</v>
      </c>
      <c r="L395" s="12">
        <f t="shared" si="153"/>
        <v>31</v>
      </c>
      <c r="M395" s="127" t="e">
        <f t="shared" si="154"/>
        <v>#N/A</v>
      </c>
      <c r="N395">
        <f t="shared" si="155"/>
        <v>0</v>
      </c>
      <c r="O395" s="127" t="e">
        <f t="shared" si="156"/>
        <v>#N/A</v>
      </c>
      <c r="P395">
        <f>IF(ISNA(INDEX(defra!A:D,MATCH(C395,defra!A:A,0),4))=TRUE,0,INDEX(defra!A:D,MATCH(C395,defra!A:A,0),4))</f>
        <v>0</v>
      </c>
      <c r="Q395">
        <f>IF(ISNA(INDEX(daera!$A:$AA,MATCH(A395,lookup!$N$1:$N$13,FALSE),MATCH(B395,daera!$1:$1,0)))=TRUE,0,INDEX(daera!$A:$AA,MATCH(A395,lookup!$N$1:$N$13,FALSE),MATCH(B395,daera!$1:$1,0)))</f>
        <v>0</v>
      </c>
      <c r="R395" s="12">
        <f t="shared" si="157"/>
        <v>0</v>
      </c>
      <c r="S395" s="12" t="e">
        <f t="shared" si="158"/>
        <v>#VALUE!</v>
      </c>
      <c r="T395" s="12">
        <f t="shared" si="159"/>
        <v>0</v>
      </c>
      <c r="U395" s="12">
        <f t="shared" si="160"/>
        <v>0</v>
      </c>
      <c r="V395" s="12">
        <f t="shared" si="161"/>
        <v>0</v>
      </c>
      <c r="W395" s="12">
        <f t="shared" si="132"/>
        <v>0</v>
      </c>
      <c r="X395" s="6">
        <v>1090</v>
      </c>
      <c r="Y395">
        <v>1090</v>
      </c>
    </row>
    <row r="396" spans="1:25">
      <c r="A396" s="13" t="str">
        <f t="shared" si="111"/>
        <v>M01</v>
      </c>
      <c r="B396" s="24">
        <f t="shared" si="112"/>
        <v>2027</v>
      </c>
      <c r="C396" s="24" t="str">
        <f t="shared" si="134"/>
        <v>2027M01</v>
      </c>
      <c r="D396">
        <f>IF(C396=$AE$1,SUMIFS(data_dd!D:D,data_dd!B:B,data_monthly!C396)*$AG$2,SUMIFS(data_dd!D:D,data_dd!B:B,data_monthly!C396))</f>
        <v>0</v>
      </c>
      <c r="E396">
        <f>IF(D396=0,0,ROUND(SUMIFS(data_dd!F:F,data_dd!B:B,data_monthly!C396),2))</f>
        <v>0</v>
      </c>
      <c r="F396" s="6">
        <f t="shared" si="148"/>
        <v>0</v>
      </c>
      <c r="G396" s="6" t="s">
        <v>549</v>
      </c>
      <c r="H396" s="6">
        <f t="shared" si="149"/>
        <v>0</v>
      </c>
      <c r="I396">
        <f t="shared" si="150"/>
        <v>0</v>
      </c>
      <c r="J396" t="e">
        <f t="shared" si="151"/>
        <v>#VALUE!</v>
      </c>
      <c r="K396">
        <f t="shared" si="152"/>
        <v>0</v>
      </c>
      <c r="L396" s="12">
        <f t="shared" si="153"/>
        <v>31</v>
      </c>
      <c r="M396" s="127" t="e">
        <f t="shared" si="154"/>
        <v>#N/A</v>
      </c>
      <c r="N396" t="e">
        <f t="shared" si="155"/>
        <v>#VALUE!</v>
      </c>
      <c r="O396" s="127" t="e">
        <f t="shared" si="156"/>
        <v>#N/A</v>
      </c>
      <c r="P396">
        <f>IF(ISNA(INDEX(defra!A:D,MATCH(C396,defra!A:A,0),4))=TRUE,0,INDEX(defra!A:D,MATCH(C396,defra!A:A,0),4))</f>
        <v>0</v>
      </c>
      <c r="Q396">
        <f>IF(ISNA(INDEX(daera!$A:$AA,MATCH(A396,lookup!$N$1:$N$13,FALSE),MATCH(B396,daera!$1:$1,0)))=TRUE,0,INDEX(daera!$A:$AA,MATCH(A396,lookup!$N$1:$N$13,FALSE),MATCH(B396,daera!$1:$1,0)))</f>
        <v>0</v>
      </c>
      <c r="R396" s="12">
        <f t="shared" si="157"/>
        <v>0</v>
      </c>
      <c r="S396" s="12" t="e">
        <f t="shared" si="158"/>
        <v>#VALUE!</v>
      </c>
      <c r="T396" s="12">
        <f t="shared" si="159"/>
        <v>0</v>
      </c>
      <c r="U396" s="12">
        <f t="shared" si="160"/>
        <v>0</v>
      </c>
      <c r="V396" s="12">
        <f t="shared" si="161"/>
        <v>0</v>
      </c>
      <c r="W396" s="12">
        <f t="shared" si="132"/>
        <v>0</v>
      </c>
    </row>
  </sheetData>
  <autoFilter ref="A2:AM370" xr:uid="{00000000-0009-0000-0000-000004000000}"/>
  <phoneticPr fontId="71" type="noConversion"/>
  <conditionalFormatting sqref="D300:E371">
    <cfRule type="cellIs" dxfId="28" priority="7" operator="equal">
      <formula>0</formula>
    </cfRule>
  </conditionalFormatting>
  <conditionalFormatting sqref="D372:E396">
    <cfRule type="cellIs" dxfId="27" priority="1" operator="equal">
      <formula>0</formula>
    </cfRule>
  </conditionalFormatting>
  <conditionalFormatting sqref="E300:E396">
    <cfRule type="cellIs" dxfId="26" priority="3" operator="equal">
      <formula>G300</formula>
    </cfRule>
    <cfRule type="cellIs" dxfId="25" priority="4" operator="between">
      <formula>G300+0.02</formula>
      <formula>G300-0.02</formula>
    </cfRule>
  </conditionalFormatting>
  <conditionalFormatting sqref="F307:F396 H307:H396">
    <cfRule type="cellIs" dxfId="24" priority="10" operator="equal">
      <formula>0</formula>
    </cfRule>
  </conditionalFormatting>
  <conditionalFormatting sqref="G292:G396">
    <cfRule type="cellIs" dxfId="23" priority="5" operator="equal">
      <formula>0</formula>
    </cfRule>
  </conditionalFormatting>
  <conditionalFormatting sqref="I307:Q396">
    <cfRule type="cellIs" dxfId="22" priority="2" operator="equal">
      <formula>0</formula>
    </cfRule>
  </conditionalFormatting>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4:W63"/>
  <sheetViews>
    <sheetView showGridLines="0" zoomScaleNormal="100" workbookViewId="0">
      <selection activeCell="M28" sqref="M28"/>
    </sheetView>
  </sheetViews>
  <sheetFormatPr defaultRowHeight="12.75"/>
  <cols>
    <col min="1" max="1" width="11.85546875" customWidth="1"/>
    <col min="2" max="7" width="16" customWidth="1"/>
    <col min="8" max="8" width="11.85546875" customWidth="1"/>
    <col min="9" max="10" width="22.85546875" customWidth="1"/>
    <col min="11" max="11" width="29.140625" customWidth="1"/>
    <col min="12" max="12" width="22.85546875" customWidth="1"/>
    <col min="13" max="13" width="11.140625" customWidth="1"/>
    <col min="14" max="14" width="24" customWidth="1"/>
    <col min="16" max="17" width="10.85546875" customWidth="1"/>
    <col min="18" max="18" width="80.85546875" customWidth="1"/>
    <col min="19" max="19" width="23.85546875" bestFit="1" customWidth="1"/>
    <col min="20" max="23" width="10.85546875" customWidth="1"/>
    <col min="24" max="29" width="16" customWidth="1"/>
    <col min="30" max="33" width="11.140625" customWidth="1"/>
    <col min="34" max="34" width="2.42578125" customWidth="1"/>
  </cols>
  <sheetData>
    <row r="4" spans="1:23" ht="18">
      <c r="A4" s="222" t="s">
        <v>30</v>
      </c>
      <c r="B4" s="222"/>
      <c r="C4" s="222"/>
      <c r="D4" s="222"/>
      <c r="E4" s="222"/>
      <c r="F4" s="222"/>
      <c r="G4" s="222"/>
      <c r="H4" s="222"/>
      <c r="I4" s="222"/>
      <c r="J4" s="222"/>
      <c r="K4" s="222"/>
      <c r="L4" s="222"/>
      <c r="M4" s="222"/>
      <c r="N4" s="222"/>
      <c r="O4" s="222"/>
      <c r="P4" s="222"/>
      <c r="Q4" s="222"/>
      <c r="R4" s="5"/>
      <c r="S4" s="5"/>
      <c r="T4" s="5"/>
      <c r="U4" s="5"/>
      <c r="V4" s="5"/>
    </row>
    <row r="5" spans="1:23" ht="18">
      <c r="A5" s="232" t="s">
        <v>61</v>
      </c>
      <c r="B5" s="232"/>
      <c r="C5" s="232"/>
      <c r="D5" s="232"/>
      <c r="E5" s="232"/>
      <c r="F5" s="232"/>
      <c r="G5" s="232"/>
      <c r="H5" s="232"/>
      <c r="I5" s="232"/>
      <c r="J5" s="232"/>
      <c r="K5" s="232"/>
      <c r="L5" s="5"/>
      <c r="M5" s="5"/>
      <c r="N5" s="5"/>
      <c r="O5" s="5"/>
      <c r="P5" s="5"/>
      <c r="Q5" s="5"/>
      <c r="R5" s="6" t="str">
        <f>"GB milk deliveries "&amp;IF(J19&lt;0,"decreased "&amp;ROUND(J19*-100,1),"increased "&amp;ROUND(J19*100,1))&amp;"% compared to the previous week.&lt;/p&gt;"</f>
        <v>GB milk deliveries increased 0.6% compared to the previous week.&lt;/p&gt;</v>
      </c>
      <c r="S5" s="5"/>
      <c r="T5" s="5"/>
      <c r="U5" s="5"/>
      <c r="V5" s="5"/>
    </row>
    <row r="6" spans="1:23" ht="18">
      <c r="A6" s="232" t="s">
        <v>62</v>
      </c>
      <c r="B6" s="232"/>
      <c r="C6" s="232"/>
      <c r="D6" s="232"/>
      <c r="E6" s="232"/>
      <c r="F6" s="232"/>
      <c r="G6" s="232"/>
      <c r="H6" s="232"/>
      <c r="I6" s="232"/>
      <c r="J6" s="232"/>
      <c r="K6" s="232"/>
      <c r="L6" s="5"/>
      <c r="M6" s="5"/>
      <c r="N6" s="5"/>
      <c r="O6" s="5"/>
      <c r="P6" s="5"/>
      <c r="Q6" s="5"/>
      <c r="R6" s="6"/>
      <c r="S6" s="5"/>
      <c r="T6" s="5"/>
      <c r="U6" s="5"/>
      <c r="V6" s="5"/>
    </row>
    <row r="7" spans="1:23" ht="18">
      <c r="A7" s="20" t="s">
        <v>60</v>
      </c>
      <c r="C7" s="22"/>
      <c r="D7" s="21"/>
      <c r="E7" s="21"/>
      <c r="F7" s="21"/>
      <c r="G7" s="21"/>
      <c r="H7" s="21"/>
      <c r="J7" s="21"/>
      <c r="K7" s="21"/>
      <c r="L7" s="5"/>
      <c r="M7" s="5"/>
      <c r="N7" s="5"/>
      <c r="O7" s="5"/>
      <c r="P7" s="5"/>
      <c r="Q7" s="5"/>
      <c r="R7" s="6" t="str">
        <f>"&lt;p&gt;"&amp;I10&amp;I11&amp;"&lt;p&gt;"</f>
        <v>&lt;p&gt;They are now running 4.2% above the same week last year – equivalent to 1.4 million litres.&lt;p&gt;</v>
      </c>
      <c r="S7" s="5"/>
      <c r="T7" s="5"/>
      <c r="U7" s="5"/>
      <c r="V7" s="5"/>
    </row>
    <row r="8" spans="1:23" ht="22.5">
      <c r="A8" s="1"/>
      <c r="I8" s="146" t="str">
        <f>"GB milk deliveries "&amp;IF(J19&lt;0,"decreased "&amp;ROUND(J19*-100,1),"increased "&amp;ROUND(J19*100,1))&amp;"% compared to the previous week."</f>
        <v>GB milk deliveries increased 0.6% compared to the previous week.</v>
      </c>
      <c r="W8" s="11"/>
    </row>
    <row r="9" spans="1:23" ht="10.5" customHeight="1">
      <c r="A9" s="1"/>
      <c r="I9" s="146"/>
      <c r="W9" s="11"/>
    </row>
    <row r="10" spans="1:23" ht="22.5">
      <c r="A10" s="1"/>
      <c r="I10" s="146" t="str">
        <f>"They are now running "&amp;IF(L18&lt;0,ROUND(L18*-100,1)&amp;"% below ",ROUND(L18*100,1)&amp;"% above ")&amp;"the same week last year –"</f>
        <v>They are now running 4.2% above the same week last year –</v>
      </c>
      <c r="W10" s="11"/>
    </row>
    <row r="11" spans="1:23" ht="22.5">
      <c r="A11" s="1"/>
      <c r="I11" s="146" t="str">
        <f>" equivalent to "&amp;ROUND(N18,2)&amp;" million litres."</f>
        <v xml:space="preserve"> equivalent to 1.4 million litres.</v>
      </c>
      <c r="W11" s="11"/>
    </row>
    <row r="12" spans="1:23" ht="16.5">
      <c r="A12" s="1"/>
      <c r="I12" s="136"/>
      <c r="R12" s="6" t="str">
        <f>TEXT(I16, "dd/mm/yyyy")&amp;"&lt;/td&gt;"</f>
        <v>31/01/2026&lt;/td&gt;</v>
      </c>
      <c r="W12" s="11"/>
    </row>
    <row r="13" spans="1:23" ht="15.75">
      <c r="A13" s="1"/>
      <c r="G13">
        <f>VLOOKUP(DATE(YEAR(I16)-1,MONTH(I16),DAY(I16)),data_dd!C:G,5,FALSE)</f>
        <v>33.606433800335893</v>
      </c>
      <c r="I13" s="34" t="s">
        <v>516</v>
      </c>
      <c r="J13" s="30"/>
      <c r="K13" s="30"/>
      <c r="L13" s="30"/>
      <c r="R13" s="6" t="str">
        <f>_xlfn.CONCAT(S13:U13)</f>
        <v>&lt;td style="text-align: center;"&gt;34.78&lt;/td&gt;</v>
      </c>
      <c r="S13" t="s">
        <v>587</v>
      </c>
      <c r="T13" t="str">
        <f>TEXT(ROUND(J16,2), "00.00")</f>
        <v>34.78</v>
      </c>
      <c r="U13" t="s">
        <v>577</v>
      </c>
      <c r="W13" s="11"/>
    </row>
    <row r="14" spans="1:23" ht="15.75">
      <c r="A14" s="1"/>
      <c r="I14" s="238" t="s">
        <v>27</v>
      </c>
      <c r="J14" s="160"/>
      <c r="K14" s="35" t="s">
        <v>572</v>
      </c>
      <c r="L14" s="35"/>
      <c r="R14" s="6" t="str">
        <f>_xlfn.CONCAT(S14:U14)</f>
        <v>&lt;td style="text-align: center;"&gt;33.61&lt;/td&gt;</v>
      </c>
      <c r="S14" t="s">
        <v>587</v>
      </c>
      <c r="T14" t="str">
        <f>TEXT(ROUND(K16,2), "00.00")</f>
        <v>33.61</v>
      </c>
      <c r="U14" t="s">
        <v>577</v>
      </c>
      <c r="W14" s="11"/>
    </row>
    <row r="15" spans="1:23" ht="18">
      <c r="A15" s="1"/>
      <c r="I15" s="239"/>
      <c r="J15" s="161" t="str">
        <f>Daily!H5-1&amp;"-"&amp;RIGHT(Daily!H5,2)</f>
        <v>2025-26</v>
      </c>
      <c r="K15" s="161" t="str">
        <f>Daily!H5-2&amp;"-"&amp;RIGHT(Daily!H5,2)-1</f>
        <v>2024-25</v>
      </c>
      <c r="L15" s="161" t="s">
        <v>534</v>
      </c>
      <c r="N15" s="162" t="s">
        <v>573</v>
      </c>
      <c r="R15" s="6" t="str">
        <f>_xlfn.CONCAT(S15:U15)</f>
        <v>&lt;td style="text-align: center;"&gt;3.5%&lt;/td&gt;</v>
      </c>
      <c r="S15" t="s">
        <v>587</v>
      </c>
      <c r="T15" s="166" t="str">
        <f>TEXT(ROUND(L16*100,1), "0.0")</f>
        <v>3.5</v>
      </c>
      <c r="U15" t="s">
        <v>578</v>
      </c>
      <c r="W15" s="11"/>
    </row>
    <row r="16" spans="1:23" ht="17.850000000000001" customHeight="1">
      <c r="A16" s="1"/>
      <c r="E16" s="33">
        <f t="shared" ref="E16:E17" si="0">I16-366</f>
        <v>45687</v>
      </c>
      <c r="G16" s="33">
        <f>DATE(YEAR(I16)-1,MONTH(I16),DAY(I16))</f>
        <v>45688</v>
      </c>
      <c r="I16" s="33">
        <f>I17-7</f>
        <v>46053</v>
      </c>
      <c r="J16" s="36">
        <f>VLOOKUP(I16,data_dd!C:G,5,FALSE)</f>
        <v>34.780349839580445</v>
      </c>
      <c r="K16" s="36">
        <f>VLOOKUP(I16-365,data_dd!C:G,5,FALSE)</f>
        <v>33.606433800335893</v>
      </c>
      <c r="L16" s="37">
        <f>J16/K16-1</f>
        <v>3.4931288640118074E-2</v>
      </c>
      <c r="N16" s="44">
        <f>J16-K16</f>
        <v>1.1739160392445527</v>
      </c>
      <c r="R16" s="6" t="s">
        <v>574</v>
      </c>
      <c r="W16" s="11"/>
    </row>
    <row r="17" spans="1:23" ht="17.850000000000001" customHeight="1">
      <c r="A17" s="1"/>
      <c r="E17" s="33">
        <f t="shared" si="0"/>
        <v>45694</v>
      </c>
      <c r="F17" s="36">
        <f>G17-G16</f>
        <v>7</v>
      </c>
      <c r="G17" s="33">
        <f t="shared" ref="G17:G18" si="1">DATE(YEAR(I17)-1,MONTH(I17),DAY(I17))</f>
        <v>45695</v>
      </c>
      <c r="I17" s="50">
        <f>I18-7</f>
        <v>46060</v>
      </c>
      <c r="J17" s="39">
        <f>VLOOKUP(I17,data_dd!C:G,5,FALSE)</f>
        <v>34.857317833703547</v>
      </c>
      <c r="K17" s="39">
        <f>VLOOKUP(I17-365,data_dd!C:G,5,FALSE)</f>
        <v>33.690264123980697</v>
      </c>
      <c r="L17" s="40">
        <f>J17/K17-1</f>
        <v>3.4640681516418859E-2</v>
      </c>
      <c r="N17" s="45">
        <f>J17-K17</f>
        <v>1.1670537097228504</v>
      </c>
      <c r="R17" s="6" t="s">
        <v>575</v>
      </c>
      <c r="W17" s="11"/>
    </row>
    <row r="18" spans="1:23" ht="17.850000000000001" customHeight="1">
      <c r="A18" s="1"/>
      <c r="E18" s="33">
        <f>I18-366</f>
        <v>45701</v>
      </c>
      <c r="F18" s="36">
        <f>G18-G17</f>
        <v>7</v>
      </c>
      <c r="G18" s="33">
        <f t="shared" si="1"/>
        <v>45702</v>
      </c>
      <c r="I18" s="33">
        <f>Daily!B9+COUNTIF(Daily!F9:'Daily'!F374,"&gt;0")-1</f>
        <v>46067</v>
      </c>
      <c r="J18" s="36">
        <f>VLOOKUP(I18,data_dd!C:G,5,FALSE)</f>
        <v>35.067647670496214</v>
      </c>
      <c r="K18" s="36">
        <f>VLOOKUP(I18-365,data_dd!C:G,5,FALSE)</f>
        <v>33.664956620764769</v>
      </c>
      <c r="L18" s="37">
        <f>J18/K18-1</f>
        <v>4.1666206956175067E-2</v>
      </c>
      <c r="N18" s="46">
        <f>J18-K18</f>
        <v>1.4026910497314447</v>
      </c>
      <c r="R18" s="6" t="str">
        <f>"&lt;td&gt;"&amp;TEXT(I17, "dd/mm/yyyy")&amp;"&lt;/td&gt;"</f>
        <v>&lt;td&gt;07/02/2026&lt;/td&gt;</v>
      </c>
      <c r="W18" s="11"/>
    </row>
    <row r="19" spans="1:23" ht="17.850000000000001" customHeight="1">
      <c r="A19" s="1"/>
      <c r="I19" s="50" t="s">
        <v>28</v>
      </c>
      <c r="J19" s="40">
        <f>J18/J17-1</f>
        <v>6.0340224051691482E-3</v>
      </c>
      <c r="K19" s="40">
        <f>K18/K17-1</f>
        <v>-7.5118150225228497E-4</v>
      </c>
      <c r="L19" s="40"/>
      <c r="N19" s="29"/>
      <c r="R19" s="6" t="str">
        <f>_xlfn.CONCAT(S19:U19)</f>
        <v>&lt;td style="text-align: center;"&gt;34.86&lt;/td&gt;</v>
      </c>
      <c r="S19" t="s">
        <v>587</v>
      </c>
      <c r="T19" t="str">
        <f>TEXT(ROUND(J17,2), "00.00")</f>
        <v>34.86</v>
      </c>
      <c r="U19" t="s">
        <v>577</v>
      </c>
      <c r="W19" s="11"/>
    </row>
    <row r="20" spans="1:23" ht="21" customHeight="1">
      <c r="A20" s="1"/>
      <c r="I20" s="30" t="s">
        <v>58</v>
      </c>
      <c r="J20" s="47"/>
      <c r="K20" s="47"/>
      <c r="L20" s="47"/>
      <c r="R20" s="6" t="str">
        <f>_xlfn.CONCAT(S20:U20)</f>
        <v>&lt;td style="text-align: center;"&gt;33.69&lt;/td&gt;</v>
      </c>
      <c r="S20" t="s">
        <v>587</v>
      </c>
      <c r="T20" t="str">
        <f>TEXT(ROUND(K17,2), "00.00")</f>
        <v>33.69</v>
      </c>
      <c r="U20" t="s">
        <v>577</v>
      </c>
      <c r="W20" s="11"/>
    </row>
    <row r="21" spans="1:23" ht="15">
      <c r="A21" s="1"/>
      <c r="J21" s="30"/>
      <c r="K21" s="30"/>
      <c r="L21" s="30"/>
      <c r="R21" s="6" t="str">
        <f>_xlfn.CONCAT(S21:U21)</f>
        <v>&lt;td style="text-align: center;"&gt;3.5%&lt;/td&gt;</v>
      </c>
      <c r="S21" t="s">
        <v>587</v>
      </c>
      <c r="T21" s="166" t="str">
        <f>TEXT(ROUND(L17*100,1), "0.0")</f>
        <v>3.5</v>
      </c>
      <c r="U21" t="s">
        <v>578</v>
      </c>
      <c r="W21" s="11"/>
    </row>
    <row r="22" spans="1:23">
      <c r="A22" s="1"/>
      <c r="R22" s="6" t="s">
        <v>574</v>
      </c>
      <c r="W22" s="11"/>
    </row>
    <row r="23" spans="1:23">
      <c r="A23" s="1"/>
      <c r="R23" s="6" t="s">
        <v>575</v>
      </c>
      <c r="W23" s="11"/>
    </row>
    <row r="24" spans="1:23">
      <c r="A24" s="1"/>
      <c r="R24" s="6" t="str">
        <f>"&lt;td&gt;"&amp;TEXT(I18, "dd/mm/yyyy")&amp;"&lt;/td&gt;"</f>
        <v>&lt;td&gt;14/02/2026&lt;/td&gt;</v>
      </c>
      <c r="W24" s="11"/>
    </row>
    <row r="25" spans="1:23">
      <c r="A25" s="1"/>
      <c r="G25" s="12"/>
      <c r="H25" s="12"/>
      <c r="R25" s="6" t="str">
        <f>_xlfn.CONCAT(S25:U25)</f>
        <v>&lt;td style="text-align: center;"&gt;35.07&lt;/td&gt;</v>
      </c>
      <c r="S25" t="s">
        <v>587</v>
      </c>
      <c r="T25" t="str">
        <f>TEXT(ROUND(J18,2), "00.00")</f>
        <v>35.07</v>
      </c>
      <c r="U25" t="s">
        <v>577</v>
      </c>
      <c r="W25" s="11"/>
    </row>
    <row r="26" spans="1:23">
      <c r="A26" s="1"/>
      <c r="G26" s="12"/>
      <c r="H26" s="12"/>
      <c r="R26" s="6" t="str">
        <f>_xlfn.CONCAT(S26:U26)</f>
        <v>&lt;td style="text-align: center;"&gt;33.66&lt;/td&gt;</v>
      </c>
      <c r="S26" t="s">
        <v>587</v>
      </c>
      <c r="T26" t="str">
        <f>TEXT(ROUND(K18,2), "00.00")</f>
        <v>33.66</v>
      </c>
      <c r="U26" t="s">
        <v>577</v>
      </c>
      <c r="W26" s="11"/>
    </row>
    <row r="27" spans="1:23">
      <c r="A27" s="1"/>
      <c r="G27" s="12"/>
      <c r="H27" s="12"/>
      <c r="K27" s="12"/>
      <c r="R27" s="6" t="str">
        <f>_xlfn.CONCAT(S27:U27)</f>
        <v>&lt;td style="text-align: center;"&gt;4.2%&lt;/td&gt;</v>
      </c>
      <c r="S27" t="s">
        <v>587</v>
      </c>
      <c r="T27" s="166" t="str">
        <f>TEXT(ROUND(L18*100,1), "0.0")</f>
        <v>4.2</v>
      </c>
      <c r="U27" t="s">
        <v>578</v>
      </c>
      <c r="W27" s="11"/>
    </row>
    <row r="28" spans="1:23">
      <c r="A28" s="1"/>
      <c r="K28" s="12"/>
      <c r="R28" s="6" t="s">
        <v>574</v>
      </c>
      <c r="W28" s="11"/>
    </row>
    <row r="29" spans="1:23">
      <c r="A29" s="1"/>
      <c r="K29" s="12"/>
      <c r="R29" s="6" t="s">
        <v>575</v>
      </c>
      <c r="W29" s="11"/>
    </row>
    <row r="30" spans="1:23">
      <c r="A30" s="1"/>
      <c r="R30" s="6" t="s">
        <v>576</v>
      </c>
      <c r="W30" s="11"/>
    </row>
    <row r="31" spans="1:23" ht="18">
      <c r="A31" s="222" t="s">
        <v>32</v>
      </c>
      <c r="B31" s="222"/>
      <c r="C31" s="222"/>
      <c r="D31" s="222"/>
      <c r="E31" s="222"/>
      <c r="F31" s="222"/>
      <c r="G31" s="222"/>
      <c r="H31" s="222"/>
      <c r="I31" s="222"/>
      <c r="J31" s="222"/>
      <c r="K31" s="222"/>
      <c r="L31" s="222"/>
      <c r="M31" s="222"/>
      <c r="N31" s="222"/>
      <c r="O31" s="222"/>
      <c r="P31" s="222"/>
      <c r="Q31" s="222"/>
      <c r="R31" s="6" t="str">
        <f>_xlfn.CONCAT(S31:U31)</f>
        <v>&lt;td style="text-align: center;"&gt;0.6%&lt;/td&gt;</v>
      </c>
      <c r="S31" t="s">
        <v>587</v>
      </c>
      <c r="T31" s="166" t="str">
        <f>TEXT(ROUND(J19*100,1), "0.0")</f>
        <v>0.6</v>
      </c>
      <c r="U31" t="s">
        <v>578</v>
      </c>
      <c r="W31" s="11"/>
    </row>
    <row r="32" spans="1:23">
      <c r="R32" s="6" t="str">
        <f>_xlfn.CONCAT(S32:U32)</f>
        <v>&lt;td style="text-align: center;"&gt;-0.1%&lt;/td&gt;</v>
      </c>
      <c r="S32" t="s">
        <v>587</v>
      </c>
      <c r="T32" s="166" t="str">
        <f>TEXT(ROUND(K19*100,1), "0.0")</f>
        <v>-0.1</v>
      </c>
      <c r="U32" t="s">
        <v>578</v>
      </c>
    </row>
    <row r="33" spans="1:14" ht="15.75">
      <c r="A33" s="11"/>
      <c r="B33" s="34" t="s">
        <v>63</v>
      </c>
      <c r="G33" s="19"/>
    </row>
    <row r="34" spans="1:14" ht="15.6" customHeight="1">
      <c r="A34" s="11"/>
      <c r="B34" s="235" t="s">
        <v>51</v>
      </c>
      <c r="C34" s="235" t="s">
        <v>52</v>
      </c>
      <c r="D34" s="233" t="s">
        <v>50</v>
      </c>
      <c r="E34" s="237"/>
      <c r="F34" s="233" t="s">
        <v>53</v>
      </c>
      <c r="G34" s="234"/>
    </row>
    <row r="35" spans="1:14" ht="63">
      <c r="A35" s="10"/>
      <c r="B35" s="236"/>
      <c r="C35" s="236"/>
      <c r="D35" s="163" t="s">
        <v>54</v>
      </c>
      <c r="E35" s="164" t="s">
        <v>55</v>
      </c>
      <c r="F35" s="164" t="s">
        <v>54</v>
      </c>
      <c r="G35" s="164" t="s">
        <v>55</v>
      </c>
    </row>
    <row r="36" spans="1:14" ht="17.850000000000001" customHeight="1">
      <c r="A36" s="10" t="str">
        <f>data_monthly!$AC$2</f>
        <v>2025M11</v>
      </c>
      <c r="B36" s="33" t="s">
        <v>39</v>
      </c>
      <c r="C36" s="43" t="str">
        <f>data_monthly!$AC$1</f>
        <v>Nov-25</v>
      </c>
      <c r="D36" s="42">
        <f>VLOOKUP($A$36,data_monthly!$C:$H,4,FALSE)</f>
        <v>1285.903286026341</v>
      </c>
      <c r="E36" s="37">
        <f>(D36-VLOOKUP(LEFT($A$36,4)-1&amp;RIGHT($A$36,3),data_monthly!$C:$H,4,FALSE))/VLOOKUP(LEFT($A$36,4)-1&amp;RIGHT($A$36,3),data_monthly!$C:$H,4,FALSE)</f>
        <v>5.5629180842165039E-2</v>
      </c>
      <c r="F36" s="42">
        <f>VLOOKUP($A$36,data_monthly!C:K,7,FALSE)</f>
        <v>10589.069839533442</v>
      </c>
      <c r="G36" s="37">
        <f>(F36-VLOOKUP(LEFT(A36,4)-1&amp;RIGHT(A36,3),data_monthly!C:K,7,FALSE))/VLOOKUP(LEFT(A36,4)-1&amp;RIGHT(A36,3),data_monthly!C:K,7,FALSE)</f>
        <v>6.1098223639182409E-2</v>
      </c>
      <c r="K36" s="6" t="str">
        <f>C36&amp;"&lt;/td&gt;"</f>
        <v>Nov-25&lt;/td&gt;</v>
      </c>
    </row>
    <row r="37" spans="1:14" ht="17.850000000000001" customHeight="1">
      <c r="A37" s="10" t="str">
        <f>data_monthly!AA2</f>
        <v>2025M12</v>
      </c>
      <c r="B37" s="38" t="s">
        <v>40</v>
      </c>
      <c r="C37" s="49" t="str">
        <f>data_monthly!$AA$1</f>
        <v>Dec-25</v>
      </c>
      <c r="D37" s="51">
        <f>VLOOKUP($A$37,data_monthly!$C:$H,5,FALSE)</f>
        <v>1104.03</v>
      </c>
      <c r="E37" s="40">
        <f>(D37-VLOOKUP(LEFT(A37,4)-1&amp;RIGHT(A37,3),data_monthly!$C:$H,5,FALSE))/VLOOKUP(LEFT(A37,4)-1&amp;RIGHT(A37,3),data_monthly!$C:$H,5,FALSE)</f>
        <v>5.2409322720556713E-2</v>
      </c>
      <c r="F37" s="51">
        <f>VLOOKUP($A$37,data_monthly!C:K,8,FALSE)</f>
        <v>9820.5500000000011</v>
      </c>
      <c r="G37" s="40">
        <f>(F37-VLOOKUP(LEFT(A37,4)-1&amp;RIGHT(A37,3),data_monthly!C:K,8,FALSE))/VLOOKUP(LEFT(A37,4)-1&amp;RIGHT(A37,3),data_monthly!C:K,8,FALSE)</f>
        <v>5.5958357571345985E-2</v>
      </c>
      <c r="K37" s="6" t="str">
        <f>_xlfn.CONCAT(L37:N37)</f>
        <v>&lt;td style="text-align: center;"&gt;1286&lt;/td&gt;</v>
      </c>
      <c r="L37" t="s">
        <v>587</v>
      </c>
      <c r="M37" t="str">
        <f>TEXT(ROUND(D36,0), "00")</f>
        <v>1286</v>
      </c>
      <c r="N37" t="s">
        <v>577</v>
      </c>
    </row>
    <row r="38" spans="1:14" ht="17.850000000000001" customHeight="1">
      <c r="A38" s="10" t="str">
        <f>A36</f>
        <v>2025M11</v>
      </c>
      <c r="B38" s="33" t="s">
        <v>48</v>
      </c>
      <c r="C38" s="48" t="str">
        <f>$C$36</f>
        <v>Nov-25</v>
      </c>
      <c r="D38" s="42">
        <f>VLOOKUP($A$38,data_monthly!$C:$H,6,FALSE)</f>
        <v>215.113286026341</v>
      </c>
      <c r="E38" s="37">
        <f>(D38-VLOOKUP(LEFT(A38,4)-1&amp;RIGHT(A38,3),data_monthly!$C:$H,6,FALSE))/VLOOKUP(LEFT(A38,4)-1&amp;RIGHT(A38,3),data_monthly!$C:$H,6,FALSE)</f>
        <v>5.4170975128673873E-2</v>
      </c>
      <c r="F38" s="42">
        <f>VLOOKUP($A$38,data_monthly!C:K,9,FALSE)</f>
        <v>1872.5498395334407</v>
      </c>
      <c r="G38" s="37">
        <f>(F38-VLOOKUP(LEFT(A38,4)-1&amp;RIGHT(A38,3),data_monthly!C:K,9,FALSE))/VLOOKUP(LEFT(A38,4)-1&amp;RIGHT(A38,3),data_monthly!C:K,9,FALSE)</f>
        <v>8.3482657936354648E-2</v>
      </c>
      <c r="K38" s="6" t="str">
        <f t="shared" ref="K38:K40" si="2">_xlfn.CONCAT(L38:N38)</f>
        <v>&lt;td style="text-align: center;"&gt;5.6%&lt;/td&gt;</v>
      </c>
      <c r="L38" t="s">
        <v>587</v>
      </c>
      <c r="M38" s="166" t="str">
        <f>TEXT(ROUND(E36*100,1), "0.0")</f>
        <v>5.6</v>
      </c>
      <c r="N38" t="s">
        <v>578</v>
      </c>
    </row>
    <row r="39" spans="1:14" ht="15.75">
      <c r="A39" s="10"/>
      <c r="B39" s="52"/>
      <c r="C39" s="53"/>
      <c r="D39" s="54"/>
      <c r="E39" s="55"/>
      <c r="F39" s="54"/>
      <c r="G39" s="56"/>
      <c r="K39" s="6" t="str">
        <f t="shared" si="2"/>
        <v>&lt;td style="text-align: center;"&gt;10589&lt;/td&gt;</v>
      </c>
      <c r="L39" t="s">
        <v>587</v>
      </c>
      <c r="M39" t="str">
        <f>TEXT(ROUND(F36,0), "00")</f>
        <v>10589</v>
      </c>
      <c r="N39" t="s">
        <v>577</v>
      </c>
    </row>
    <row r="40" spans="1:14" ht="15">
      <c r="A40" s="11"/>
      <c r="B40" s="30" t="s">
        <v>59</v>
      </c>
      <c r="K40" s="6" t="str">
        <f t="shared" si="2"/>
        <v>&lt;td style="text-align: center;"&gt;6.1%&lt;/td&gt;</v>
      </c>
      <c r="L40" t="s">
        <v>587</v>
      </c>
      <c r="M40" s="166" t="str">
        <f>TEXT(ROUND(G36*100,1), "0.0")</f>
        <v>6.1</v>
      </c>
      <c r="N40" t="s">
        <v>578</v>
      </c>
    </row>
    <row r="41" spans="1:14" ht="15">
      <c r="A41" s="11"/>
      <c r="B41" s="30"/>
      <c r="K41" s="6" t="s">
        <v>574</v>
      </c>
    </row>
    <row r="42" spans="1:14" ht="15.6" customHeight="1">
      <c r="B42" s="30"/>
      <c r="C42" s="61"/>
      <c r="D42" s="61"/>
      <c r="E42" s="61"/>
      <c r="F42" s="61"/>
      <c r="G42" s="61"/>
      <c r="K42" s="6" t="s">
        <v>575</v>
      </c>
    </row>
    <row r="43" spans="1:14" ht="15">
      <c r="B43" s="30"/>
      <c r="K43" s="6" t="s">
        <v>579</v>
      </c>
    </row>
    <row r="44" spans="1:14" ht="15">
      <c r="B44" s="30"/>
      <c r="K44" s="6" t="str">
        <f>"&lt;td&gt;"&amp;C37&amp;"&lt;/td&gt;"</f>
        <v>&lt;td&gt;Dec-25&lt;/td&gt;</v>
      </c>
    </row>
    <row r="45" spans="1:14" ht="15">
      <c r="B45" s="30"/>
      <c r="K45" s="6" t="str">
        <f t="shared" ref="K45:K48" si="3">_xlfn.CONCAT(L45:N45)</f>
        <v>&lt;td style="text-align: center;"&gt;1104&lt;/td&gt;</v>
      </c>
      <c r="L45" t="s">
        <v>587</v>
      </c>
      <c r="M45" t="str">
        <f>TEXT(ROUND(D37,0), "00")</f>
        <v>1104</v>
      </c>
      <c r="N45" t="s">
        <v>577</v>
      </c>
    </row>
    <row r="46" spans="1:14" ht="15">
      <c r="B46" s="30"/>
      <c r="K46" s="6" t="str">
        <f t="shared" si="3"/>
        <v>&lt;td style="text-align: center;"&gt;5.2%&lt;/td&gt;</v>
      </c>
      <c r="L46" t="s">
        <v>587</v>
      </c>
      <c r="M46" s="166" t="str">
        <f>TEXT(ROUND(E37*100,1), "0.0")</f>
        <v>5.2</v>
      </c>
      <c r="N46" t="s">
        <v>578</v>
      </c>
    </row>
    <row r="47" spans="1:14" ht="15">
      <c r="B47" s="30"/>
      <c r="K47" s="6" t="str">
        <f t="shared" si="3"/>
        <v>&lt;td style="text-align: center;"&gt;9821&lt;/td&gt;</v>
      </c>
      <c r="L47" t="s">
        <v>587</v>
      </c>
      <c r="M47" t="str">
        <f>TEXT(ROUND(F37,0), "00")</f>
        <v>9821</v>
      </c>
      <c r="N47" t="s">
        <v>577</v>
      </c>
    </row>
    <row r="48" spans="1:14">
      <c r="K48" s="6" t="str">
        <f t="shared" si="3"/>
        <v>&lt;td style="text-align: center;"&gt;5.6%&lt;/td&gt;</v>
      </c>
      <c r="L48" t="s">
        <v>587</v>
      </c>
      <c r="M48" s="166" t="str">
        <f>TEXT(ROUND(G37*100,1), "0.0")</f>
        <v>5.6</v>
      </c>
      <c r="N48" t="s">
        <v>578</v>
      </c>
    </row>
    <row r="49" spans="1:14">
      <c r="B49" t="str">
        <f>IFERROR("The AHDB estimate for "&amp;data_monthly!AJ2&amp;" "&amp;data_monthly!AJ1&amp;" UK production is "&amp;data_monthly!AI2&amp;" m litres*","")</f>
        <v>The AHDB estimate for December 2025 UK production is 1343 m litres*</v>
      </c>
      <c r="K49" s="6" t="s">
        <v>574</v>
      </c>
    </row>
    <row r="50" spans="1:14">
      <c r="B50" t="str">
        <f>IFERROR("The AHDB estimate for "&amp;data_monthly!AM2&amp;" "&amp;data_monthly!AM1&amp;" UK production is "&amp;data_monthly!AL2&amp;" m litres*","")</f>
        <v>The AHDB estimate for January 2026 UK production is 1329 m litres*</v>
      </c>
      <c r="K50" s="6" t="s">
        <v>575</v>
      </c>
    </row>
    <row r="51" spans="1:14">
      <c r="B51" t="str">
        <f>"The AHDB estimate for "&amp;data_monthly!AP2&amp;" "&amp;data_monthly!AP1&amp;" GB production is "&amp;data_monthly!AO2&amp;" m litres*"</f>
        <v>The AHDB estimate for January 2026 GB production is 1081 m litres*</v>
      </c>
      <c r="K51" s="6" t="s">
        <v>580</v>
      </c>
      <c r="M51" s="166"/>
    </row>
    <row r="52" spans="1:14" ht="15" customHeight="1">
      <c r="K52" s="6" t="str">
        <f>"&lt;td&gt;"&amp;C38&amp;"&lt;/td&gt;"</f>
        <v>&lt;td&gt;Nov-25&lt;/td&gt;</v>
      </c>
    </row>
    <row r="53" spans="1:14">
      <c r="A53" s="70">
        <f>MAX(_xlfn.NUMBERVALUE(LEFT(for_website!A36,4)),_xlfn.NUMBERVALUE(LEFT(for_website!A37,4)))</f>
        <v>2025</v>
      </c>
      <c r="K53" s="6" t="str">
        <f t="shared" ref="K53:K56" si="4">_xlfn.CONCAT(L53:N53)</f>
        <v>&lt;td style="text-align: center;"&gt;215&lt;/td&gt;</v>
      </c>
      <c r="L53" t="s">
        <v>587</v>
      </c>
      <c r="M53" t="str">
        <f>TEXT(ROUND(D38,0), "00")</f>
        <v>215</v>
      </c>
      <c r="N53" t="s">
        <v>577</v>
      </c>
    </row>
    <row r="54" spans="1:14">
      <c r="K54" s="6" t="str">
        <f t="shared" si="4"/>
        <v>&lt;td style="text-align: center;"&gt;5.4%&lt;/td&gt;</v>
      </c>
      <c r="L54" t="s">
        <v>587</v>
      </c>
      <c r="M54" s="166" t="str">
        <f>TEXT(ROUND(E38*100,1), "0.0")</f>
        <v>5.4</v>
      </c>
      <c r="N54" t="s">
        <v>578</v>
      </c>
    </row>
    <row r="55" spans="1:14">
      <c r="K55" s="6" t="str">
        <f t="shared" si="4"/>
        <v>&lt;td style="text-align: center;"&gt;1873&lt;/td&gt;</v>
      </c>
      <c r="L55" t="s">
        <v>587</v>
      </c>
      <c r="M55" t="str">
        <f>TEXT(ROUND(F38,0), "00")</f>
        <v>1873</v>
      </c>
      <c r="N55" t="s">
        <v>577</v>
      </c>
    </row>
    <row r="56" spans="1:14">
      <c r="K56" s="6" t="str">
        <f t="shared" si="4"/>
        <v>&lt;td style="text-align: center;"&gt;8.3%&lt;/td&gt;</v>
      </c>
      <c r="L56" t="s">
        <v>587</v>
      </c>
      <c r="M56" s="166" t="str">
        <f>TEXT(ROUND(G38*100,1), "0.0")</f>
        <v>8.3</v>
      </c>
      <c r="N56" t="s">
        <v>578</v>
      </c>
    </row>
    <row r="57" spans="1:14">
      <c r="K57" s="6" t="s">
        <v>574</v>
      </c>
    </row>
    <row r="58" spans="1:14">
      <c r="K58" s="6" t="s">
        <v>581</v>
      </c>
    </row>
    <row r="59" spans="1:14">
      <c r="K59" s="6" t="s">
        <v>582</v>
      </c>
    </row>
    <row r="60" spans="1:14">
      <c r="K60" s="6" t="s">
        <v>583</v>
      </c>
    </row>
    <row r="61" spans="1:14">
      <c r="K61" s="6" t="str">
        <f>"&lt;p&gt;"&amp;B49&amp;"&lt;/p&gt;"</f>
        <v>&lt;p&gt;The AHDB estimate for December 2025 UK production is 1343 m litres*&lt;/p&gt;</v>
      </c>
    </row>
    <row r="62" spans="1:14">
      <c r="K62" s="6" t="str">
        <f>"&lt;p&gt;"&amp;B50&amp;"&lt;/p&gt;"</f>
        <v>&lt;p&gt;The AHDB estimate for January 2026 UK production is 1329 m litres*&lt;/p&gt;</v>
      </c>
    </row>
    <row r="63" spans="1:14">
      <c r="K63" s="6" t="str">
        <f>"&lt;p&gt;"&amp;B51&amp;"&lt;/p&gt;"</f>
        <v>&lt;p&gt;The AHDB estimate for January 2026 GB production is 1081 m litres*&lt;/p&gt;</v>
      </c>
    </row>
  </sheetData>
  <mergeCells count="9">
    <mergeCell ref="A4:Q4"/>
    <mergeCell ref="A5:K5"/>
    <mergeCell ref="A6:K6"/>
    <mergeCell ref="A31:Q31"/>
    <mergeCell ref="F34:G34"/>
    <mergeCell ref="B34:B35"/>
    <mergeCell ref="C34:C35"/>
    <mergeCell ref="D34:E34"/>
    <mergeCell ref="I14:I15"/>
  </mergeCells>
  <phoneticPr fontId="71" type="noConversion"/>
  <conditionalFormatting sqref="C36">
    <cfRule type="cellIs" dxfId="21" priority="40" operator="equal">
      <formula>0</formula>
    </cfRule>
  </conditionalFormatting>
  <conditionalFormatting sqref="D36:F39">
    <cfRule type="cellIs" dxfId="20" priority="34" operator="equal">
      <formula>0</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400"/>
  <sheetViews>
    <sheetView showGridLines="0" tabSelected="1" zoomScaleNormal="100" workbookViewId="0">
      <pane xSplit="2" ySplit="8" topLeftCell="C310" activePane="bottomRight" state="frozen"/>
      <selection activeCell="I46" sqref="I46"/>
      <selection pane="topRight" activeCell="I46" sqref="I46"/>
      <selection pane="bottomLeft" activeCell="I46" sqref="I46"/>
      <selection pane="bottomRight" activeCell="A310" sqref="A310"/>
    </sheetView>
  </sheetViews>
  <sheetFormatPr defaultColWidth="8.85546875" defaultRowHeight="12.75"/>
  <cols>
    <col min="1" max="1" width="8.85546875" customWidth="1"/>
    <col min="2" max="3" width="12.85546875" customWidth="1"/>
    <col min="4" max="5" width="12.85546875" style="122" customWidth="1"/>
    <col min="6" max="6" width="12.85546875" customWidth="1"/>
    <col min="7" max="8" width="11.85546875" customWidth="1"/>
    <col min="9" max="9" width="4.85546875" customWidth="1"/>
    <col min="10" max="11" width="12.85546875" customWidth="1"/>
    <col min="12" max="13" width="12.85546875" style="122" customWidth="1"/>
    <col min="14" max="16" width="12.85546875" customWidth="1"/>
    <col min="17" max="17" width="4.85546875" customWidth="1"/>
    <col min="18" max="22" width="12.85546875" customWidth="1"/>
    <col min="23" max="23" width="11.42578125" customWidth="1"/>
  </cols>
  <sheetData>
    <row r="1" spans="1:26" ht="27" customHeight="1">
      <c r="A1" s="222"/>
      <c r="B1" s="222"/>
      <c r="C1" s="222"/>
      <c r="D1" s="222"/>
      <c r="E1" s="222"/>
      <c r="F1" s="222"/>
      <c r="G1" s="222"/>
      <c r="H1" s="222"/>
      <c r="I1" s="222"/>
      <c r="J1" s="222"/>
      <c r="K1" s="222"/>
      <c r="L1" s="222"/>
      <c r="M1" s="5"/>
    </row>
    <row r="2" spans="1:26" ht="20.25">
      <c r="A2" s="103" t="s">
        <v>536</v>
      </c>
      <c r="B2" s="5"/>
      <c r="C2" s="5"/>
      <c r="D2" s="114"/>
      <c r="E2" s="114"/>
      <c r="F2" s="5"/>
      <c r="G2" s="5"/>
      <c r="H2" s="5"/>
      <c r="I2" s="5"/>
      <c r="J2" s="5"/>
      <c r="K2" s="5"/>
      <c r="L2" s="114"/>
      <c r="M2" s="114"/>
      <c r="R2" s="115"/>
      <c r="S2" s="11"/>
      <c r="T2" s="11"/>
      <c r="U2" s="11"/>
      <c r="V2" s="11"/>
      <c r="W2" s="11"/>
      <c r="X2" s="11"/>
      <c r="Y2" s="11"/>
      <c r="Z2" s="11"/>
    </row>
    <row r="3" spans="1:26" ht="15" customHeight="1">
      <c r="A3" s="87" t="s">
        <v>526</v>
      </c>
      <c r="B3" s="87"/>
      <c r="C3" s="30"/>
      <c r="D3" s="116"/>
      <c r="E3" s="116"/>
      <c r="F3" s="30"/>
      <c r="G3" s="30"/>
      <c r="H3" s="30"/>
      <c r="I3" s="30"/>
      <c r="J3" s="30"/>
      <c r="K3" s="30"/>
      <c r="L3" s="117"/>
      <c r="M3" s="117"/>
      <c r="N3" s="30"/>
      <c r="O3" s="30"/>
      <c r="P3" s="30"/>
      <c r="Q3" s="30"/>
      <c r="R3" s="30"/>
      <c r="S3" s="97"/>
      <c r="T3" s="97"/>
      <c r="U3" s="97"/>
      <c r="V3" s="97"/>
      <c r="W3" s="97"/>
      <c r="X3" s="11"/>
      <c r="Y3" s="11"/>
      <c r="Z3" s="11"/>
    </row>
    <row r="4" spans="1:26" ht="15" customHeight="1">
      <c r="A4" s="87" t="s">
        <v>530</v>
      </c>
      <c r="B4" s="87"/>
      <c r="C4" s="30"/>
      <c r="D4" s="219" t="s">
        <v>524</v>
      </c>
      <c r="E4" s="219"/>
      <c r="F4" s="220"/>
      <c r="G4" s="105" t="s">
        <v>7</v>
      </c>
      <c r="H4" s="72">
        <f>H5-1</f>
        <v>2025</v>
      </c>
      <c r="I4" s="30"/>
      <c r="K4" s="30"/>
      <c r="L4" s="117"/>
      <c r="M4" s="117"/>
      <c r="N4" s="30"/>
      <c r="O4" s="30"/>
      <c r="P4" s="30"/>
      <c r="Q4" s="30"/>
      <c r="R4" s="30"/>
      <c r="S4" s="97"/>
      <c r="T4" s="97"/>
      <c r="U4" s="97"/>
      <c r="V4" s="97"/>
      <c r="W4" s="97"/>
      <c r="X4" s="11"/>
      <c r="Y4" s="11"/>
      <c r="Z4" s="11"/>
    </row>
    <row r="5" spans="1:26" ht="15" customHeight="1">
      <c r="A5" s="95" t="s">
        <v>512</v>
      </c>
      <c r="B5" s="30"/>
      <c r="C5" s="86">
        <v>46073</v>
      </c>
      <c r="D5" s="221"/>
      <c r="E5" s="221"/>
      <c r="F5" s="221"/>
      <c r="G5" s="105" t="s">
        <v>2</v>
      </c>
      <c r="H5" s="31">
        <v>2026</v>
      </c>
      <c r="I5" s="32" t="s">
        <v>525</v>
      </c>
      <c r="L5" s="117"/>
      <c r="M5" s="117"/>
      <c r="N5" s="30"/>
      <c r="O5" s="30"/>
      <c r="P5" s="30"/>
      <c r="Q5" s="30"/>
      <c r="R5" s="30"/>
      <c r="S5" s="97"/>
      <c r="T5" s="97"/>
      <c r="U5" s="97"/>
      <c r="V5" s="97"/>
      <c r="W5" s="97"/>
      <c r="X5" s="11"/>
      <c r="Y5" s="11"/>
      <c r="Z5" s="11"/>
    </row>
    <row r="6" spans="1:26" ht="15" customHeight="1">
      <c r="A6" s="95"/>
      <c r="B6" s="30"/>
      <c r="C6" s="96"/>
      <c r="D6" s="116"/>
      <c r="E6" s="116"/>
      <c r="F6" s="118"/>
      <c r="G6" s="118"/>
      <c r="H6" s="118"/>
      <c r="I6" s="118"/>
      <c r="J6" s="30"/>
      <c r="K6" s="87"/>
      <c r="L6" s="117"/>
      <c r="M6" s="117"/>
      <c r="N6" s="30"/>
      <c r="O6" s="30"/>
      <c r="P6" s="30"/>
      <c r="Q6" s="30"/>
      <c r="R6" s="30"/>
      <c r="S6" s="97"/>
      <c r="T6" s="97"/>
      <c r="U6" s="97"/>
      <c r="V6" s="97"/>
      <c r="W6" s="97"/>
      <c r="X6" s="11"/>
      <c r="Y6" s="11"/>
      <c r="Z6" s="11"/>
    </row>
    <row r="7" spans="1:26" ht="15.75">
      <c r="A7" s="95"/>
      <c r="B7" s="223" t="s">
        <v>37</v>
      </c>
      <c r="C7" s="225" t="s">
        <v>39</v>
      </c>
      <c r="D7" s="226"/>
      <c r="E7" s="227"/>
      <c r="F7" s="228" t="s">
        <v>40</v>
      </c>
      <c r="G7" s="229"/>
      <c r="H7" s="229"/>
      <c r="I7" s="87"/>
      <c r="J7" s="223" t="s">
        <v>36</v>
      </c>
      <c r="K7" s="225" t="s">
        <v>39</v>
      </c>
      <c r="L7" s="226"/>
      <c r="M7" s="227"/>
      <c r="N7" s="228" t="s">
        <v>40</v>
      </c>
      <c r="O7" s="229"/>
      <c r="P7" s="229"/>
      <c r="Q7" s="30"/>
      <c r="R7" s="223" t="s">
        <v>531</v>
      </c>
      <c r="S7" s="225" t="s">
        <v>39</v>
      </c>
      <c r="T7" s="230"/>
      <c r="U7" s="225" t="s">
        <v>40</v>
      </c>
      <c r="V7" s="231"/>
      <c r="W7" s="97"/>
      <c r="X7" s="11"/>
      <c r="Y7" s="11"/>
      <c r="Z7" s="11"/>
    </row>
    <row r="8" spans="1:26" ht="47.25">
      <c r="A8" s="30"/>
      <c r="B8" s="224"/>
      <c r="C8" s="88" t="s">
        <v>521</v>
      </c>
      <c r="D8" s="88" t="s">
        <v>522</v>
      </c>
      <c r="E8" s="88" t="s">
        <v>590</v>
      </c>
      <c r="F8" s="88" t="s">
        <v>521</v>
      </c>
      <c r="G8" s="88" t="s">
        <v>522</v>
      </c>
      <c r="H8" s="88" t="s">
        <v>590</v>
      </c>
      <c r="I8" s="89"/>
      <c r="J8" s="224"/>
      <c r="K8" s="88" t="s">
        <v>521</v>
      </c>
      <c r="L8" s="88" t="s">
        <v>522</v>
      </c>
      <c r="M8" s="88" t="s">
        <v>590</v>
      </c>
      <c r="N8" s="88" t="s">
        <v>521</v>
      </c>
      <c r="O8" s="88" t="s">
        <v>522</v>
      </c>
      <c r="P8" s="88" t="s">
        <v>590</v>
      </c>
      <c r="Q8" s="30"/>
      <c r="R8" s="224"/>
      <c r="S8" s="88" t="s">
        <v>521</v>
      </c>
      <c r="T8" s="88" t="s">
        <v>522</v>
      </c>
      <c r="U8" s="88" t="s">
        <v>521</v>
      </c>
      <c r="V8" s="88" t="s">
        <v>522</v>
      </c>
      <c r="W8" s="97"/>
      <c r="X8" s="11"/>
      <c r="Y8" s="11"/>
      <c r="Z8" s="11"/>
    </row>
    <row r="9" spans="1:26" ht="15">
      <c r="A9" s="102" t="str">
        <f>DAY(B9)&amp;"-"&amp;TEXT(DATE(YEAR(B9),MONTH(B9),1),"mmm")</f>
        <v>1-Apr</v>
      </c>
      <c r="B9" s="33">
        <f>DATE(H5-1,4,1)</f>
        <v>45748</v>
      </c>
      <c r="C9" s="78">
        <f>IF(VLOOKUP($B9,data_dd!$C:$J,2,FALSE)=0,#N/A,VLOOKUP($B9,data_dd!$C:$J,2,FALSE))</f>
        <v>45.073994846746913</v>
      </c>
      <c r="D9" s="90">
        <f>IF(VLOOKUP($B9,data_dd!$C:$J,2,FALSE)=0,#N/A,VLOOKUP($B9,data_dd!$C:$J,3,FALSE))</f>
        <v>45.162948627134796</v>
      </c>
      <c r="E9" s="90">
        <f>IF(VLOOKUP($B9,data_dd!$C:$J,6,FALSE)=0,#N/A,VLOOKUP($B9,data_dd!$C:$J,6,FALSE))</f>
        <v>43.346396811033614</v>
      </c>
      <c r="F9" s="78">
        <f>IF(VLOOKUP($B9,data_dd!$C:$J,2,FALSE)=0,#N/A,VLOOKUP($B9,data_dd!$C:$J,4,FALSE))</f>
        <v>36.716807705546429</v>
      </c>
      <c r="G9" s="90">
        <f>IF(VLOOKUP($B9,data_dd!$C:$J,2,FALSE)=0,#N/A,VLOOKUP($B9,data_dd!$C:$J,5,FALSE))</f>
        <v>36.758035109580717</v>
      </c>
      <c r="H9" s="217">
        <f>IF(VLOOKUP($B9,data_dd!$C:$J,7,FALSE)=0,#N/A,VLOOKUP($B9,data_dd!$C:$J,7,FALSE))</f>
        <v>35.725560256873415</v>
      </c>
      <c r="I9" s="30"/>
      <c r="J9" s="33">
        <f>DATE(H5-2,4,1)</f>
        <v>45383</v>
      </c>
      <c r="K9" s="78">
        <f>VLOOKUP($J9,data_dd!$C:$J,2,FALSE)</f>
        <v>42.431407125143878</v>
      </c>
      <c r="L9" s="90">
        <f>VLOOKUP($J9,data_dd!$C:$J,3,FALSE)</f>
        <v>43.028478768334715</v>
      </c>
      <c r="M9" s="90">
        <f>IF(VLOOKUP($J9,data_dd!$C:$J,6,FALSE)=0,#N/A,VLOOKUP($J9,data_dd!$C:$J,6,FALSE))</f>
        <v>43.481625509317816</v>
      </c>
      <c r="N9" s="78">
        <f>VLOOKUP($J9,data_dd!$C:$J,4,FALSE)</f>
        <v>34.874368566049696</v>
      </c>
      <c r="O9" s="90">
        <f>VLOOKUP($J9,data_dd!$C:$J,5,FALSE)</f>
        <v>35.338908137716984</v>
      </c>
      <c r="P9" s="217">
        <f>IF(VLOOKUP($J9,data_dd!$C:$J,7,FALSE)=0,#N/A,VLOOKUP($J9,data_dd!$C:$J,7,FALSE))</f>
        <v>35.970307267364582</v>
      </c>
      <c r="Q9" s="30"/>
      <c r="R9" s="33">
        <f>DATE(H5-3,4,1)</f>
        <v>45017</v>
      </c>
      <c r="S9" s="78">
        <f>VLOOKUP($R9,data_dd!$C:$J,2,FALSE)</f>
        <v>44.03121520084116</v>
      </c>
      <c r="T9" s="90">
        <f>VLOOKUP($R9,data_dd!$C:$J,3,FALSE)</f>
        <v>43.320509987421588</v>
      </c>
      <c r="U9" s="78">
        <f>VLOOKUP($R9,data_dd!$C:$J,4,FALSE)</f>
        <v>36.239868534815393</v>
      </c>
      <c r="V9" s="90">
        <f>VLOOKUP($R9,data_dd!$C:$J,5,FALSE)</f>
        <v>35.655750990354974</v>
      </c>
      <c r="W9" s="97"/>
      <c r="X9" s="11"/>
      <c r="Y9" s="11"/>
      <c r="Z9" s="11"/>
    </row>
    <row r="10" spans="1:26" ht="15">
      <c r="A10" s="102" t="str">
        <f t="shared" ref="A10:A73" si="0">DAY(B10)&amp;"-"&amp;TEXT(DATE(YEAR(B10),MONTH(B10),1),"mmm")</f>
        <v>2-Apr</v>
      </c>
      <c r="B10" s="38">
        <f>B9+1</f>
        <v>45749</v>
      </c>
      <c r="C10" s="91">
        <f>IF(VLOOKUP($B10,data_dd!$C:$J,2,FALSE)=0,#N/A,VLOOKUP($B10,data_dd!$C:$J,2,FALSE))</f>
        <v>45.97836227006843</v>
      </c>
      <c r="D10" s="92">
        <f>IF(VLOOKUP($B10,data_dd!$C:$J,2,FALSE)=0,#N/A,VLOOKUP($B10,data_dd!$C:$J,3,FALSE))</f>
        <v>45.296185163268568</v>
      </c>
      <c r="E10" s="92">
        <f>IF(VLOOKUP($B10,data_dd!$C:$J,6,FALSE)=0,#N/A,VLOOKUP($B10,data_dd!$C:$J,6,FALSE))</f>
        <v>43.418750834588401</v>
      </c>
      <c r="F10" s="91">
        <f>IF(VLOOKUP($B10,data_dd!$C:$J,2,FALSE)=0,#N/A,VLOOKUP($B10,data_dd!$C:$J,4,FALSE))</f>
        <v>37.497912119720283</v>
      </c>
      <c r="G10" s="92">
        <f>IF(VLOOKUP($B10,data_dd!$C:$J,2,FALSE)=0,#N/A,VLOOKUP($B10,data_dd!$C:$J,5,FALSE))</f>
        <v>36.870335685927941</v>
      </c>
      <c r="H10" s="101">
        <f>IF(VLOOKUP($B10,data_dd!$C:$J,7,FALSE)=0,#N/A,VLOOKUP($B10,data_dd!$C:$J,7,FALSE))</f>
        <v>35.791131738719265</v>
      </c>
      <c r="I10" s="30"/>
      <c r="J10" s="38">
        <f>J9+1</f>
        <v>45384</v>
      </c>
      <c r="K10" s="91">
        <f>VLOOKUP($J10,data_dd!$C:$J,2,FALSE)</f>
        <v>43.812241758706882</v>
      </c>
      <c r="L10" s="92">
        <f>VLOOKUP($J10,data_dd!$C:$J,3,FALSE)</f>
        <v>43.052417806417111</v>
      </c>
      <c r="M10" s="92">
        <f>IF(VLOOKUP($J10,data_dd!$C:$J,6,FALSE)=0,#N/A,VLOOKUP($J10,data_dd!$C:$J,6,FALSE))</f>
        <v>43.567277806392113</v>
      </c>
      <c r="N10" s="91">
        <f>VLOOKUP($J10,data_dd!$C:$J,4,FALSE)</f>
        <v>35.975848737240014</v>
      </c>
      <c r="O10" s="92">
        <f>VLOOKUP($J10,data_dd!$C:$J,5,FALSE)</f>
        <v>35.37140300577687</v>
      </c>
      <c r="P10" s="101">
        <f>IF(VLOOKUP($J10,data_dd!$C:$J,7,FALSE)=0,#N/A,VLOOKUP($J10,data_dd!$C:$J,7,FALSE))</f>
        <v>36.050364359999904</v>
      </c>
      <c r="Q10" s="30"/>
      <c r="R10" s="38">
        <f>R9+1</f>
        <v>45018</v>
      </c>
      <c r="S10" s="91">
        <f>VLOOKUP($R10,data_dd!$C:$J,2,FALSE)</f>
        <v>43.256732040162831</v>
      </c>
      <c r="T10" s="92">
        <f>VLOOKUP($R10,data_dd!$C:$J,3,FALSE)</f>
        <v>43.405598485548524</v>
      </c>
      <c r="U10" s="91">
        <f>VLOOKUP($R10,data_dd!$C:$J,4,FALSE)</f>
        <v>35.658353211258621</v>
      </c>
      <c r="V10" s="92">
        <f>VLOOKUP($R10,data_dd!$C:$J,5,FALSE)</f>
        <v>35.729157210262855</v>
      </c>
      <c r="W10" s="97"/>
      <c r="X10" s="11"/>
      <c r="Y10" s="11"/>
      <c r="Z10" s="11"/>
    </row>
    <row r="11" spans="1:26" ht="15">
      <c r="A11" s="102" t="str">
        <f t="shared" si="0"/>
        <v>3-Apr</v>
      </c>
      <c r="B11" s="33">
        <f t="shared" ref="B11:B74" si="1">B10+1</f>
        <v>45750</v>
      </c>
      <c r="C11" s="78">
        <f>IF(VLOOKUP($B11,data_dd!$C:$J,2,FALSE)=0,#N/A,VLOOKUP($B11,data_dd!$C:$J,2,FALSE))</f>
        <v>45.50014242341831</v>
      </c>
      <c r="D11" s="90">
        <f>IF(VLOOKUP($B11,data_dd!$C:$J,2,FALSE)=0,#N/A,VLOOKUP($B11,data_dd!$C:$J,3,FALSE))</f>
        <v>45.356062520824196</v>
      </c>
      <c r="E11" s="90">
        <f>IF(VLOOKUP($B11,data_dd!$C:$J,6,FALSE)=0,#N/A,VLOOKUP($B11,data_dd!$C:$J,6,FALSE))</f>
        <v>43.493007438867217</v>
      </c>
      <c r="F11" s="78">
        <f>IF(VLOOKUP($B11,data_dd!$C:$J,2,FALSE)=0,#N/A,VLOOKUP($B11,data_dd!$C:$J,4,FALSE))</f>
        <v>37.045220015617737</v>
      </c>
      <c r="G11" s="90">
        <f>IF(VLOOKUP($B11,data_dd!$C:$J,2,FALSE)=0,#N/A,VLOOKUP($B11,data_dd!$C:$J,5,FALSE))</f>
        <v>36.934067183676078</v>
      </c>
      <c r="H11" s="217">
        <f>IF(VLOOKUP($B11,data_dd!$C:$J,7,FALSE)=0,#N/A,VLOOKUP($B11,data_dd!$C:$J,7,FALSE))</f>
        <v>35.861685164786998</v>
      </c>
      <c r="I11" s="30"/>
      <c r="J11" s="33">
        <f t="shared" ref="J11:J74" si="2">J10+1</f>
        <v>45385</v>
      </c>
      <c r="K11" s="78">
        <f>VLOOKUP($J11,data_dd!$C:$J,2,FALSE)</f>
        <v>43.201095236307836</v>
      </c>
      <c r="L11" s="90">
        <f>VLOOKUP($J11,data_dd!$C:$J,3,FALSE)</f>
        <v>43.149159632598135</v>
      </c>
      <c r="M11" s="90">
        <f>IF(VLOOKUP($J11,data_dd!$C:$J,6,FALSE)=0,#N/A,VLOOKUP($J11,data_dd!$C:$J,6,FALSE))</f>
        <v>43.640495294388657</v>
      </c>
      <c r="N11" s="78">
        <f>VLOOKUP($J11,data_dd!$C:$J,4,FALSE)</f>
        <v>35.544113108650997</v>
      </c>
      <c r="O11" s="90">
        <f>VLOOKUP($J11,data_dd!$C:$J,5,FALSE)</f>
        <v>35.451233623004221</v>
      </c>
      <c r="P11" s="217">
        <f>IF(VLOOKUP($J11,data_dd!$C:$J,7,FALSE)=0,#N/A,VLOOKUP($J11,data_dd!$C:$J,7,FALSE))</f>
        <v>36.117768291382518</v>
      </c>
      <c r="Q11" s="30"/>
      <c r="R11" s="33">
        <f t="shared" ref="R11:R74" si="3">R10+1</f>
        <v>45019</v>
      </c>
      <c r="S11" s="78">
        <f>VLOOKUP($R11,data_dd!$C:$J,2,FALSE)</f>
        <v>43.690954299207263</v>
      </c>
      <c r="T11" s="90">
        <f>VLOOKUP($R11,data_dd!$C:$J,3,FALSE)</f>
        <v>43.445288286453334</v>
      </c>
      <c r="U11" s="78">
        <f>VLOOKUP($R11,data_dd!$C:$J,4,FALSE)</f>
        <v>35.891356567271067</v>
      </c>
      <c r="V11" s="90">
        <f>VLOOKUP($R11,data_dd!$C:$J,5,FALSE)</f>
        <v>35.75347479867979</v>
      </c>
      <c r="W11" s="97"/>
      <c r="X11" s="11"/>
      <c r="Y11" s="11"/>
      <c r="Z11" s="11"/>
    </row>
    <row r="12" spans="1:26" ht="15">
      <c r="A12" s="102" t="str">
        <f t="shared" si="0"/>
        <v>4-Apr</v>
      </c>
      <c r="B12" s="38">
        <f t="shared" si="1"/>
        <v>45751</v>
      </c>
      <c r="C12" s="91">
        <f>IF(VLOOKUP($B12,data_dd!$C:$J,2,FALSE)=0,#N/A,VLOOKUP($B12,data_dd!$C:$J,2,FALSE))</f>
        <v>45.814747256602985</v>
      </c>
      <c r="D12" s="92">
        <f>IF(VLOOKUP($B12,data_dd!$C:$J,2,FALSE)=0,#N/A,VLOOKUP($B12,data_dd!$C:$J,3,FALSE))</f>
        <v>45.41145565034769</v>
      </c>
      <c r="E12" s="92">
        <f>IF(VLOOKUP($B12,data_dd!$C:$J,6,FALSE)=0,#N/A,VLOOKUP($B12,data_dd!$C:$J,6,FALSE))</f>
        <v>43.564043021553289</v>
      </c>
      <c r="F12" s="91">
        <f>IF(VLOOKUP($B12,data_dd!$C:$J,2,FALSE)=0,#N/A,VLOOKUP($B12,data_dd!$C:$J,4,FALSE))</f>
        <v>37.383815485217013</v>
      </c>
      <c r="G12" s="92">
        <f>IF(VLOOKUP($B12,data_dd!$C:$J,2,FALSE)=0,#N/A,VLOOKUP($B12,data_dd!$C:$J,5,FALSE))</f>
        <v>36.992506677309592</v>
      </c>
      <c r="H12" s="101">
        <f>IF(VLOOKUP($B12,data_dd!$C:$J,7,FALSE)=0,#N/A,VLOOKUP($B12,data_dd!$C:$J,7,FALSE))</f>
        <v>35.921558309373893</v>
      </c>
      <c r="I12" s="30"/>
      <c r="J12" s="38">
        <f t="shared" si="2"/>
        <v>45386</v>
      </c>
      <c r="K12" s="91">
        <f>VLOOKUP($J12,data_dd!$C:$J,2,FALSE)</f>
        <v>43.760491484388304</v>
      </c>
      <c r="L12" s="92">
        <f>VLOOKUP($J12,data_dd!$C:$J,3,FALSE)</f>
        <v>43.147439842208691</v>
      </c>
      <c r="M12" s="92">
        <f>IF(VLOOKUP($J12,data_dd!$C:$J,6,FALSE)=0,#N/A,VLOOKUP($J12,data_dd!$C:$J,6,FALSE))</f>
        <v>43.708725314555053</v>
      </c>
      <c r="N12" s="91">
        <f>VLOOKUP($J12,data_dd!$C:$J,4,FALSE)</f>
        <v>35.900984487189</v>
      </c>
      <c r="O12" s="92">
        <f>VLOOKUP($J12,data_dd!$C:$J,5,FALSE)</f>
        <v>35.447174675730707</v>
      </c>
      <c r="P12" s="101">
        <f>IF(VLOOKUP($J12,data_dd!$C:$J,7,FALSE)=0,#N/A,VLOOKUP($J12,data_dd!$C:$J,7,FALSE))</f>
        <v>36.179262925560792</v>
      </c>
      <c r="Q12" s="30"/>
      <c r="R12" s="38">
        <f t="shared" si="3"/>
        <v>45020</v>
      </c>
      <c r="S12" s="91">
        <f>VLOOKUP($R12,data_dd!$C:$J,2,FALSE)</f>
        <v>43.21677442155017</v>
      </c>
      <c r="T12" s="92">
        <f>VLOOKUP($R12,data_dd!$C:$J,3,FALSE)</f>
        <v>43.503129739484777</v>
      </c>
      <c r="U12" s="91">
        <f>VLOOKUP($R12,data_dd!$C:$J,4,FALSE)</f>
        <v>35.631452224416307</v>
      </c>
      <c r="V12" s="92">
        <f>VLOOKUP($R12,data_dd!$C:$J,5,FALSE)</f>
        <v>35.807466958106943</v>
      </c>
      <c r="W12" s="97"/>
      <c r="X12" s="11"/>
      <c r="Y12" s="11"/>
      <c r="Z12" s="11"/>
    </row>
    <row r="13" spans="1:26" ht="15">
      <c r="A13" s="102" t="str">
        <f t="shared" si="0"/>
        <v>5-Apr</v>
      </c>
      <c r="B13" s="33">
        <f t="shared" si="1"/>
        <v>45752</v>
      </c>
      <c r="C13" s="78">
        <f>IF(VLOOKUP($B13,data_dd!$C:$J,2,FALSE)=0,#N/A,VLOOKUP($B13,data_dd!$C:$J,2,FALSE))</f>
        <v>46.070186924099517</v>
      </c>
      <c r="D13" s="90">
        <f>IF(VLOOKUP($B13,data_dd!$C:$J,2,FALSE)=0,#N/A,VLOOKUP($B13,data_dd!$C:$J,3,FALSE))</f>
        <v>45.57214968586689</v>
      </c>
      <c r="E13" s="90">
        <f>IF(VLOOKUP($B13,data_dd!$C:$J,6,FALSE)=0,#N/A,VLOOKUP($B13,data_dd!$C:$J,6,FALSE))</f>
        <v>43.631562074901083</v>
      </c>
      <c r="F13" s="78">
        <f>IF(VLOOKUP($B13,data_dd!$C:$J,2,FALSE)=0,#N/A,VLOOKUP($B13,data_dd!$C:$J,4,FALSE))</f>
        <v>37.498093832919139</v>
      </c>
      <c r="G13" s="90">
        <f>IF(VLOOKUP($B13,data_dd!$C:$J,2,FALSE)=0,#N/A,VLOOKUP($B13,data_dd!$C:$J,5,FALSE))</f>
        <v>37.124209005236253</v>
      </c>
      <c r="H13" s="217">
        <f>IF(VLOOKUP($B13,data_dd!$C:$J,7,FALSE)=0,#N/A,VLOOKUP($B13,data_dd!$C:$J,7,FALSE))</f>
        <v>35.987269707803534</v>
      </c>
      <c r="I13" s="30"/>
      <c r="J13" s="33">
        <f t="shared" si="2"/>
        <v>45387</v>
      </c>
      <c r="K13" s="78">
        <f>VLOOKUP($J13,data_dd!$C:$J,2,FALSE)</f>
        <v>42.912231693019827</v>
      </c>
      <c r="L13" s="90">
        <f>VLOOKUP($J13,data_dd!$C:$J,3,FALSE)</f>
        <v>43.190370682215686</v>
      </c>
      <c r="M13" s="90">
        <f>IF(VLOOKUP($J13,data_dd!$C:$J,6,FALSE)=0,#N/A,VLOOKUP($J13,data_dd!$C:$J,6,FALSE))</f>
        <v>43.766310019437832</v>
      </c>
      <c r="N13" s="78">
        <f>VLOOKUP($J13,data_dd!$C:$J,4,FALSE)</f>
        <v>35.304236427123165</v>
      </c>
      <c r="O13" s="90">
        <f>VLOOKUP($J13,data_dd!$C:$J,5,FALSE)</f>
        <v>35.484617738332851</v>
      </c>
      <c r="P13" s="217">
        <f>IF(VLOOKUP($J13,data_dd!$C:$J,7,FALSE)=0,#N/A,VLOOKUP($J13,data_dd!$C:$J,7,FALSE))</f>
        <v>36.238045738074007</v>
      </c>
      <c r="Q13" s="30"/>
      <c r="R13" s="33">
        <f t="shared" si="3"/>
        <v>45021</v>
      </c>
      <c r="S13" s="78">
        <f>VLOOKUP($R13,data_dd!$C:$J,2,FALSE)</f>
        <v>44.212281035839204</v>
      </c>
      <c r="T13" s="90">
        <f>VLOOKUP($R13,data_dd!$C:$J,3,FALSE)</f>
        <v>43.586263599239082</v>
      </c>
      <c r="U13" s="78">
        <f>VLOOKUP($R13,data_dd!$C:$J,4,FALSE)</f>
        <v>36.308700605832627</v>
      </c>
      <c r="V13" s="90">
        <f>VLOOKUP($R13,data_dd!$C:$J,5,FALSE)</f>
        <v>35.868866731802207</v>
      </c>
      <c r="W13" s="97"/>
      <c r="X13" s="11"/>
      <c r="Y13" s="11"/>
      <c r="Z13" s="11"/>
    </row>
    <row r="14" spans="1:26" ht="15">
      <c r="A14" s="102" t="str">
        <f t="shared" si="0"/>
        <v>6-Apr</v>
      </c>
      <c r="B14" s="38">
        <f t="shared" si="1"/>
        <v>45753</v>
      </c>
      <c r="C14" s="91">
        <f>IF(VLOOKUP($B14,data_dd!$C:$J,2,FALSE)=0,#N/A,VLOOKUP($B14,data_dd!$C:$J,2,FALSE))</f>
        <v>45.999480898290841</v>
      </c>
      <c r="D14" s="92">
        <f>IF(VLOOKUP($B14,data_dd!$C:$J,2,FALSE)=0,#N/A,VLOOKUP($B14,data_dd!$C:$J,3,FALSE))</f>
        <v>45.652736459237516</v>
      </c>
      <c r="E14" s="92">
        <f>IF(VLOOKUP($B14,data_dd!$C:$J,6,FALSE)=0,#N/A,VLOOKUP($B14,data_dd!$C:$J,6,FALSE))</f>
        <v>43.699393373312255</v>
      </c>
      <c r="F14" s="91">
        <f>IF(VLOOKUP($B14,data_dd!$C:$J,2,FALSE)=0,#N/A,VLOOKUP($B14,data_dd!$C:$J,4,FALSE))</f>
        <v>37.583106756156809</v>
      </c>
      <c r="G14" s="92">
        <f>IF(VLOOKUP($B14,data_dd!$C:$J,2,FALSE)=0,#N/A,VLOOKUP($B14,data_dd!$C:$J,5,FALSE))</f>
        <v>37.212102241556622</v>
      </c>
      <c r="H14" s="101">
        <f>IF(VLOOKUP($B14,data_dd!$C:$J,7,FALSE)=0,#N/A,VLOOKUP($B14,data_dd!$C:$J,7,FALSE))</f>
        <v>36.039191367628611</v>
      </c>
      <c r="I14" s="30"/>
      <c r="J14" s="38">
        <f t="shared" si="2"/>
        <v>45388</v>
      </c>
      <c r="K14" s="91">
        <f>VLOOKUP($J14,data_dd!$C:$J,2,FALSE)</f>
        <v>43.759428935097283</v>
      </c>
      <c r="L14" s="92">
        <f>VLOOKUP($J14,data_dd!$C:$J,3,FALSE)</f>
        <v>43.25466913232863</v>
      </c>
      <c r="M14" s="92">
        <f>IF(VLOOKUP($J14,data_dd!$C:$J,6,FALSE)=0,#N/A,VLOOKUP($J14,data_dd!$C:$J,6,FALSE))</f>
        <v>43.833575176154106</v>
      </c>
      <c r="N14" s="91">
        <f>VLOOKUP($J14,data_dd!$C:$J,4,FALSE)</f>
        <v>35.875097381420652</v>
      </c>
      <c r="O14" s="92">
        <f>VLOOKUP($J14,data_dd!$C:$J,5,FALSE)</f>
        <v>35.529874023915369</v>
      </c>
      <c r="P14" s="101">
        <f>IF(VLOOKUP($J14,data_dd!$C:$J,7,FALSE)=0,#N/A,VLOOKUP($J14,data_dd!$C:$J,7,FALSE))</f>
        <v>36.291836783745573</v>
      </c>
      <c r="Q14" s="30"/>
      <c r="R14" s="38">
        <f t="shared" si="3"/>
        <v>45022</v>
      </c>
      <c r="S14" s="91">
        <f>VLOOKUP($R14,data_dd!$C:$J,2,FALSE)</f>
        <v>43.579623199725361</v>
      </c>
      <c r="T14" s="92">
        <f>VLOOKUP($R14,data_dd!$C:$J,3,FALSE)</f>
        <v>43.639027401755627</v>
      </c>
      <c r="U14" s="91">
        <f>VLOOKUP($R14,data_dd!$C:$J,4,FALSE)</f>
        <v>35.945871325894707</v>
      </c>
      <c r="V14" s="92">
        <f>VLOOKUP($R14,data_dd!$C:$J,5,FALSE)</f>
        <v>35.92223978124683</v>
      </c>
      <c r="W14" s="97"/>
      <c r="X14" s="11"/>
      <c r="Y14" s="11"/>
      <c r="Z14" s="11"/>
    </row>
    <row r="15" spans="1:26" ht="15">
      <c r="A15" s="102" t="str">
        <f t="shared" si="0"/>
        <v>7-Apr</v>
      </c>
      <c r="B15" s="33">
        <f t="shared" si="1"/>
        <v>45754</v>
      </c>
      <c r="C15" s="78">
        <f>IF(VLOOKUP($B15,data_dd!$C:$J,2,FALSE)=0,#N/A,VLOOKUP($B15,data_dd!$C:$J,2,FALSE))</f>
        <v>45.841467986106856</v>
      </c>
      <c r="D15" s="90">
        <f>IF(VLOOKUP($B15,data_dd!$C:$J,2,FALSE)=0,#N/A,VLOOKUP($B15,data_dd!$C:$J,3,FALSE))</f>
        <v>45.782892134837425</v>
      </c>
      <c r="E15" s="90">
        <f>IF(VLOOKUP($B15,data_dd!$C:$J,6,FALSE)=0,#N/A,VLOOKUP($B15,data_dd!$C:$J,6,FALSE))</f>
        <v>43.758699000962679</v>
      </c>
      <c r="F15" s="78">
        <f>IF(VLOOKUP($B15,data_dd!$C:$J,2,FALSE)=0,#N/A,VLOOKUP($B15,data_dd!$C:$J,4,FALSE))</f>
        <v>37.215012387694919</v>
      </c>
      <c r="G15" s="90">
        <f>IF(VLOOKUP($B15,data_dd!$C:$J,2,FALSE)=0,#N/A,VLOOKUP($B15,data_dd!$C:$J,5,FALSE))</f>
        <v>37.298956842594919</v>
      </c>
      <c r="H15" s="217">
        <f>IF(VLOOKUP($B15,data_dd!$C:$J,7,FALSE)=0,#N/A,VLOOKUP($B15,data_dd!$C:$J,7,FALSE))</f>
        <v>36.103285784138968</v>
      </c>
      <c r="I15" s="30"/>
      <c r="J15" s="33">
        <f t="shared" si="2"/>
        <v>45389</v>
      </c>
      <c r="K15" s="78">
        <f>VLOOKUP($J15,data_dd!$C:$J,2,FALSE)</f>
        <v>43.291993492447922</v>
      </c>
      <c r="L15" s="90">
        <f>VLOOKUP($J15,data_dd!$C:$J,3,FALSE)</f>
        <v>43.364873343355058</v>
      </c>
      <c r="M15" s="90">
        <f>IF(VLOOKUP($J15,data_dd!$C:$J,6,FALSE)=0,#N/A,VLOOKUP($J15,data_dd!$C:$J,6,FALSE))</f>
        <v>43.870817096083428</v>
      </c>
      <c r="N15" s="78">
        <f>VLOOKUP($J15,data_dd!$C:$J,4,FALSE)</f>
        <v>35.562941526290558</v>
      </c>
      <c r="O15" s="90">
        <f>VLOOKUP($J15,data_dd!$C:$J,5,FALSE)</f>
        <v>35.617774803423217</v>
      </c>
      <c r="P15" s="217">
        <f>IF(VLOOKUP($J15,data_dd!$C:$J,7,FALSE)=0,#N/A,VLOOKUP($J15,data_dd!$C:$J,7,FALSE))</f>
        <v>36.340572560030139</v>
      </c>
      <c r="Q15" s="30"/>
      <c r="R15" s="33">
        <f t="shared" si="3"/>
        <v>45023</v>
      </c>
      <c r="S15" s="78">
        <f>VLOOKUP($R15,data_dd!$C:$J,2,FALSE)</f>
        <v>44.21346296785935</v>
      </c>
      <c r="T15" s="90">
        <f>VLOOKUP($R15,data_dd!$C:$J,3,FALSE)</f>
        <v>43.690957426344958</v>
      </c>
      <c r="U15" s="78">
        <f>VLOOKUP($R15,data_dd!$C:$J,4,FALSE)</f>
        <v>36.589047379116217</v>
      </c>
      <c r="V15" s="90">
        <f>VLOOKUP($R15,data_dd!$C:$J,5,FALSE)</f>
        <v>35.996400424354228</v>
      </c>
      <c r="W15" s="97"/>
      <c r="X15" s="11"/>
      <c r="Y15" s="11"/>
      <c r="Z15" s="11"/>
    </row>
    <row r="16" spans="1:26" ht="15">
      <c r="A16" s="102" t="str">
        <f t="shared" si="0"/>
        <v>8-Apr</v>
      </c>
      <c r="B16" s="38">
        <f t="shared" si="1"/>
        <v>45755</v>
      </c>
      <c r="C16" s="91">
        <f>IF(VLOOKUP($B16,data_dd!$C:$J,2,FALSE)=0,#N/A,VLOOKUP($B16,data_dd!$C:$J,2,FALSE))</f>
        <v>46.242629040351929</v>
      </c>
      <c r="D16" s="92">
        <f>IF(VLOOKUP($B16,data_dd!$C:$J,2,FALSE)=0,#N/A,VLOOKUP($B16,data_dd!$C:$J,3,FALSE))</f>
        <v>45.863284438594562</v>
      </c>
      <c r="E16" s="92">
        <f>IF(VLOOKUP($B16,data_dd!$C:$J,6,FALSE)=0,#N/A,VLOOKUP($B16,data_dd!$C:$J,6,FALSE))</f>
        <v>43.807069503530101</v>
      </c>
      <c r="F16" s="91">
        <f>IF(VLOOKUP($B16,data_dd!$C:$J,2,FALSE)=0,#N/A,VLOOKUP($B16,data_dd!$C:$J,4,FALSE))</f>
        <v>37.74607573980429</v>
      </c>
      <c r="G16" s="92">
        <f>IF(VLOOKUP($B16,data_dd!$C:$J,2,FALSE)=0,#N/A,VLOOKUP($B16,data_dd!$C:$J,5,FALSE))</f>
        <v>37.37382143745144</v>
      </c>
      <c r="H16" s="101">
        <f>IF(VLOOKUP($B16,data_dd!$C:$J,7,FALSE)=0,#N/A,VLOOKUP($B16,data_dd!$C:$J,7,FALSE))</f>
        <v>36.139653356354778</v>
      </c>
      <c r="I16" s="30"/>
      <c r="J16" s="38">
        <f t="shared" si="2"/>
        <v>45390</v>
      </c>
      <c r="K16" s="91">
        <f>VLOOKUP($J16,data_dd!$C:$J,2,FALSE)</f>
        <v>43.688134676780152</v>
      </c>
      <c r="L16" s="92">
        <f>VLOOKUP($J16,data_dd!$C:$J,3,FALSE)</f>
        <v>43.396345318288368</v>
      </c>
      <c r="M16" s="92">
        <f>IF(VLOOKUP($J16,data_dd!$C:$J,6,FALSE)=0,#N/A,VLOOKUP($J16,data_dd!$C:$J,6,FALSE))</f>
        <v>43.925530535250388</v>
      </c>
      <c r="N16" s="91">
        <f>VLOOKUP($J16,data_dd!$C:$J,4,FALSE)</f>
        <v>35.867088974484076</v>
      </c>
      <c r="O16" s="92">
        <f>VLOOKUP($J16,data_dd!$C:$J,5,FALSE)</f>
        <v>35.644414275957885</v>
      </c>
      <c r="P16" s="101">
        <f>IF(VLOOKUP($J16,data_dd!$C:$J,7,FALSE)=0,#N/A,VLOOKUP($J16,data_dd!$C:$J,7,FALSE))</f>
        <v>36.379105863030347</v>
      </c>
      <c r="Q16" s="30"/>
      <c r="R16" s="38">
        <f t="shared" si="3"/>
        <v>45024</v>
      </c>
      <c r="S16" s="91">
        <f>VLOOKUP($R16,data_dd!$C:$J,2,FALSE)</f>
        <v>43.764490303380832</v>
      </c>
      <c r="T16" s="92">
        <f>VLOOKUP($R16,data_dd!$C:$J,3,FALSE)</f>
        <v>43.76264469408224</v>
      </c>
      <c r="U16" s="91">
        <f>VLOOKUP($R16,data_dd!$C:$J,4,FALSE)</f>
        <v>36.007728977500221</v>
      </c>
      <c r="V16" s="92">
        <f>VLOOKUP($R16,data_dd!$C:$J,5,FALSE)</f>
        <v>36.048203433300834</v>
      </c>
      <c r="W16" s="97"/>
      <c r="X16" s="11"/>
      <c r="Y16" s="11"/>
      <c r="Z16" s="11"/>
    </row>
    <row r="17" spans="1:26" ht="15">
      <c r="A17" s="102" t="str">
        <f t="shared" si="0"/>
        <v>9-Apr</v>
      </c>
      <c r="B17" s="33">
        <f t="shared" si="1"/>
        <v>45756</v>
      </c>
      <c r="C17" s="78">
        <f>IF(VLOOKUP($B17,data_dd!$C:$J,2,FALSE)=0,#N/A,VLOOKUP($B17,data_dd!$C:$J,2,FALSE))</f>
        <v>46.025046204136103</v>
      </c>
      <c r="D17" s="90">
        <f>IF(VLOOKUP($B17,data_dd!$C:$J,2,FALSE)=0,#N/A,VLOOKUP($B17,data_dd!$C:$J,3,FALSE))</f>
        <v>45.966467130157866</v>
      </c>
      <c r="E17" s="90">
        <f>IF(VLOOKUP($B17,data_dd!$C:$J,6,FALSE)=0,#N/A,VLOOKUP($B17,data_dd!$C:$J,6,FALSE))</f>
        <v>43.875958515297476</v>
      </c>
      <c r="F17" s="78">
        <f>IF(VLOOKUP($B17,data_dd!$C:$J,2,FALSE)=0,#N/A,VLOOKUP($B17,data_dd!$C:$J,4,FALSE))</f>
        <v>37.404351948784566</v>
      </c>
      <c r="G17" s="90">
        <f>IF(VLOOKUP($B17,data_dd!$C:$J,2,FALSE)=0,#N/A,VLOOKUP($B17,data_dd!$C:$J,5,FALSE))</f>
        <v>37.446720613751069</v>
      </c>
      <c r="H17" s="217">
        <f>IF(VLOOKUP($B17,data_dd!$C:$J,7,FALSE)=0,#N/A,VLOOKUP($B17,data_dd!$C:$J,7,FALSE))</f>
        <v>36.203714257794189</v>
      </c>
      <c r="I17" s="30"/>
      <c r="J17" s="33">
        <f t="shared" si="2"/>
        <v>45391</v>
      </c>
      <c r="K17" s="78">
        <f>VLOOKUP($J17,data_dd!$C:$J,2,FALSE)</f>
        <v>43.123591809130211</v>
      </c>
      <c r="L17" s="90">
        <f>VLOOKUP($J17,data_dd!$C:$J,3,FALSE)</f>
        <v>43.433148242106043</v>
      </c>
      <c r="M17" s="90">
        <f>IF(VLOOKUP($J17,data_dd!$C:$J,6,FALSE)=0,#N/A,VLOOKUP($J17,data_dd!$C:$J,6,FALSE))</f>
        <v>43.988642696554379</v>
      </c>
      <c r="N17" s="78">
        <f>VLOOKUP($J17,data_dd!$C:$J,4,FALSE)</f>
        <v>35.453421019387562</v>
      </c>
      <c r="O17" s="90">
        <f>VLOOKUP($J17,data_dd!$C:$J,5,FALSE)</f>
        <v>35.673047380186212</v>
      </c>
      <c r="P17" s="217">
        <f>IF(VLOOKUP($J17,data_dd!$C:$J,7,FALSE)=0,#N/A,VLOOKUP($J17,data_dd!$C:$J,7,FALSE))</f>
        <v>36.439605384862851</v>
      </c>
      <c r="Q17" s="30"/>
      <c r="R17" s="33">
        <f t="shared" si="3"/>
        <v>45025</v>
      </c>
      <c r="S17" s="78">
        <f>VLOOKUP($R17,data_dd!$C:$J,2,FALSE)</f>
        <v>44.553082518180609</v>
      </c>
      <c r="T17" s="90">
        <f>VLOOKUP($R17,data_dd!$C:$J,3,FALSE)</f>
        <v>43.86710541966373</v>
      </c>
      <c r="U17" s="78">
        <f>VLOOKUP($R17,data_dd!$C:$J,4,FALSE)</f>
        <v>36.717729222809069</v>
      </c>
      <c r="V17" s="90">
        <f>VLOOKUP($R17,data_dd!$C:$J,5,FALSE)</f>
        <v>36.146934114261938</v>
      </c>
      <c r="W17" s="97"/>
      <c r="X17" s="11"/>
      <c r="Y17" s="11"/>
      <c r="Z17" s="11"/>
    </row>
    <row r="18" spans="1:26" ht="15">
      <c r="A18" s="102" t="str">
        <f t="shared" si="0"/>
        <v>10-Apr</v>
      </c>
      <c r="B18" s="38">
        <f t="shared" si="1"/>
        <v>45757</v>
      </c>
      <c r="C18" s="91">
        <f>IF(VLOOKUP($B18,data_dd!$C:$J,2,FALSE)=0,#N/A,VLOOKUP($B18,data_dd!$C:$J,2,FALSE))</f>
        <v>46.400735765390884</v>
      </c>
      <c r="D18" s="92">
        <f>IF(VLOOKUP($B18,data_dd!$C:$J,2,FALSE)=0,#N/A,VLOOKUP($B18,data_dd!$C:$J,3,FALSE))</f>
        <v>46.041697849347855</v>
      </c>
      <c r="E18" s="92">
        <f>IF(VLOOKUP($B18,data_dd!$C:$J,6,FALSE)=0,#N/A,VLOOKUP($B18,data_dd!$C:$J,6,FALSE))</f>
        <v>43.938632573385327</v>
      </c>
      <c r="F18" s="91">
        <f>IF(VLOOKUP($B18,data_dd!$C:$J,2,FALSE)=0,#N/A,VLOOKUP($B18,data_dd!$C:$J,4,FALSE))</f>
        <v>37.836807849307306</v>
      </c>
      <c r="G18" s="92">
        <f>IF(VLOOKUP($B18,data_dd!$C:$J,2,FALSE)=0,#N/A,VLOOKUP($B18,data_dd!$C:$J,5,FALSE))</f>
        <v>37.505650960524449</v>
      </c>
      <c r="H18" s="101">
        <f>IF(VLOOKUP($B18,data_dd!$C:$J,7,FALSE)=0,#N/A,VLOOKUP($B18,data_dd!$C:$J,7,FALSE))</f>
        <v>36.252612926208784</v>
      </c>
      <c r="I18" s="30"/>
      <c r="J18" s="38">
        <f t="shared" si="2"/>
        <v>45392</v>
      </c>
      <c r="K18" s="91">
        <f>VLOOKUP($J18,data_dd!$C:$J,2,FALSE)</f>
        <v>43.427319345507307</v>
      </c>
      <c r="L18" s="92">
        <f>VLOOKUP($J18,data_dd!$C:$J,3,FALSE)</f>
        <v>43.381326246374321</v>
      </c>
      <c r="M18" s="92">
        <f>IF(VLOOKUP($J18,data_dd!$C:$J,6,FALSE)=0,#N/A,VLOOKUP($J18,data_dd!$C:$J,6,FALSE))</f>
        <v>44.077861911435768</v>
      </c>
      <c r="N18" s="91">
        <f>VLOOKUP($J18,data_dd!$C:$J,4,FALSE)</f>
        <v>35.563599303475037</v>
      </c>
      <c r="O18" s="92">
        <f>VLOOKUP($J18,data_dd!$C:$J,5,FALSE)</f>
        <v>35.619166358599742</v>
      </c>
      <c r="P18" s="101">
        <f>IF(VLOOKUP($J18,data_dd!$C:$J,7,FALSE)=0,#N/A,VLOOKUP($J18,data_dd!$C:$J,7,FALSE))</f>
        <v>36.510344115837668</v>
      </c>
      <c r="Q18" s="30"/>
      <c r="R18" s="38">
        <f t="shared" si="3"/>
        <v>45026</v>
      </c>
      <c r="S18" s="91">
        <f>VLOOKUP($R18,data_dd!$C:$J,2,FALSE)</f>
        <v>44.441102546864762</v>
      </c>
      <c r="T18" s="92">
        <f>VLOOKUP($R18,data_dd!$C:$J,3,FALSE)</f>
        <v>44.043155920108816</v>
      </c>
      <c r="U18" s="91">
        <f>VLOOKUP($R18,data_dd!$C:$J,4,FALSE)</f>
        <v>36.659528520373705</v>
      </c>
      <c r="V18" s="92">
        <f>VLOOKUP($R18,data_dd!$C:$J,5,FALSE)</f>
        <v>36.295180595744746</v>
      </c>
      <c r="W18" s="97"/>
      <c r="X18" s="11"/>
      <c r="Y18" s="11"/>
      <c r="Z18" s="11"/>
    </row>
    <row r="19" spans="1:26" ht="15">
      <c r="A19" s="102" t="str">
        <f t="shared" si="0"/>
        <v>11-Apr</v>
      </c>
      <c r="B19" s="33">
        <f t="shared" si="1"/>
        <v>45758</v>
      </c>
      <c r="C19" s="78">
        <f>IF(VLOOKUP($B19,data_dd!$C:$J,2,FALSE)=0,#N/A,VLOOKUP($B19,data_dd!$C:$J,2,FALSE))</f>
        <v>46.29519254182599</v>
      </c>
      <c r="D19" s="90">
        <f>IF(VLOOKUP($B19,data_dd!$C:$J,2,FALSE)=0,#N/A,VLOOKUP($B19,data_dd!$C:$J,3,FALSE))</f>
        <v>46.11013894989221</v>
      </c>
      <c r="E19" s="90">
        <f>IF(VLOOKUP($B19,data_dd!$C:$J,6,FALSE)=0,#N/A,VLOOKUP($B19,data_dd!$C:$J,6,FALSE))</f>
        <v>43.97187134104405</v>
      </c>
      <c r="F19" s="78">
        <f>IF(VLOOKUP($B19,data_dd!$C:$J,2,FALSE)=0,#N/A,VLOOKUP($B19,data_dd!$C:$J,4,FALSE))</f>
        <v>37.665455165721418</v>
      </c>
      <c r="G19" s="90">
        <f>IF(VLOOKUP($B19,data_dd!$C:$J,2,FALSE)=0,#N/A,VLOOKUP($B19,data_dd!$C:$J,5,FALSE))</f>
        <v>37.558362435139458</v>
      </c>
      <c r="H19" s="217">
        <f>IF(VLOOKUP($B19,data_dd!$C:$J,7,FALSE)=0,#N/A,VLOOKUP($B19,data_dd!$C:$J,7,FALSE))</f>
        <v>36.276139389223275</v>
      </c>
      <c r="I19" s="30"/>
      <c r="J19" s="33">
        <f t="shared" si="2"/>
        <v>45393</v>
      </c>
      <c r="K19" s="78">
        <f>VLOOKUP($J19,data_dd!$C:$J,2,FALSE)</f>
        <v>42.991144007195508</v>
      </c>
      <c r="L19" s="90">
        <f>VLOOKUP($J19,data_dd!$C:$J,3,FALSE)</f>
        <v>43.3747803207361</v>
      </c>
      <c r="M19" s="90">
        <f>IF(VLOOKUP($J19,data_dd!$C:$J,6,FALSE)=0,#N/A,VLOOKUP($J19,data_dd!$C:$J,6,FALSE))</f>
        <v>44.121590493542215</v>
      </c>
      <c r="N19" s="78">
        <f>VLOOKUP($J19,data_dd!$C:$J,4,FALSE)</f>
        <v>35.31801704084431</v>
      </c>
      <c r="O19" s="90">
        <f>VLOOKUP($J19,data_dd!$C:$J,5,FALSE)</f>
        <v>35.606183738838581</v>
      </c>
      <c r="P19" s="217">
        <f>IF(VLOOKUP($J19,data_dd!$C:$J,7,FALSE)=0,#N/A,VLOOKUP($J19,data_dd!$C:$J,7,FALSE))</f>
        <v>36.544917934791705</v>
      </c>
      <c r="Q19" s="30"/>
      <c r="R19" s="33">
        <f t="shared" si="3"/>
        <v>45027</v>
      </c>
      <c r="S19" s="78">
        <f>VLOOKUP($R19,data_dd!$C:$J,2,FALSE)</f>
        <v>44.540304868403283</v>
      </c>
      <c r="T19" s="90">
        <f>VLOOKUP($R19,data_dd!$C:$J,3,FALSE)</f>
        <v>44.123575650063906</v>
      </c>
      <c r="U19" s="78">
        <f>VLOOKUP($R19,data_dd!$C:$J,4,FALSE)</f>
        <v>36.657471108931105</v>
      </c>
      <c r="V19" s="90">
        <f>VLOOKUP($R19,data_dd!$C:$J,5,FALSE)</f>
        <v>36.372126963190041</v>
      </c>
      <c r="W19" s="97"/>
      <c r="X19" s="11"/>
      <c r="Y19" s="11"/>
      <c r="Z19" s="11"/>
    </row>
    <row r="20" spans="1:26" ht="15">
      <c r="A20" s="102" t="str">
        <f t="shared" si="0"/>
        <v>12-Apr</v>
      </c>
      <c r="B20" s="38">
        <f t="shared" si="1"/>
        <v>45759</v>
      </c>
      <c r="C20" s="91">
        <f>IF(VLOOKUP($B20,data_dd!$C:$J,2,FALSE)=0,#N/A,VLOOKUP($B20,data_dd!$C:$J,2,FALSE))</f>
        <v>46.910683106327937</v>
      </c>
      <c r="D20" s="92">
        <f>IF(VLOOKUP($B20,data_dd!$C:$J,2,FALSE)=0,#N/A,VLOOKUP($B20,data_dd!$C:$J,3,FALSE))</f>
        <v>46.254568457836442</v>
      </c>
      <c r="E20" s="92">
        <f>IF(VLOOKUP($B20,data_dd!$C:$J,6,FALSE)=0,#N/A,VLOOKUP($B20,data_dd!$C:$J,6,FALSE))</f>
        <v>44.042723464305524</v>
      </c>
      <c r="F20" s="91">
        <f>IF(VLOOKUP($B20,data_dd!$C:$J,2,FALSE)=0,#N/A,VLOOKUP($B20,data_dd!$C:$J,4,FALSE))</f>
        <v>38.173491352764316</v>
      </c>
      <c r="G20" s="92">
        <f>IF(VLOOKUP($B20,data_dd!$C:$J,2,FALSE)=0,#N/A,VLOOKUP($B20,data_dd!$C:$J,5,FALSE))</f>
        <v>37.656915893245113</v>
      </c>
      <c r="H20" s="101">
        <f>IF(VLOOKUP($B20,data_dd!$C:$J,7,FALSE)=0,#N/A,VLOOKUP($B20,data_dd!$C:$J,7,FALSE))</f>
        <v>36.331552165975019</v>
      </c>
      <c r="I20" s="30"/>
      <c r="J20" s="38">
        <f t="shared" si="2"/>
        <v>45394</v>
      </c>
      <c r="K20" s="91">
        <f>VLOOKUP($J20,data_dd!$C:$J,2,FALSE)</f>
        <v>43.965582019440404</v>
      </c>
      <c r="L20" s="92">
        <f>VLOOKUP($J20,data_dd!$C:$J,3,FALSE)</f>
        <v>43.404777902872127</v>
      </c>
      <c r="M20" s="92">
        <f>IF(VLOOKUP($J20,data_dd!$C:$J,6,FALSE)=0,#N/A,VLOOKUP($J20,data_dd!$C:$J,6,FALSE))</f>
        <v>44.196608075705569</v>
      </c>
      <c r="N20" s="91">
        <f>VLOOKUP($J20,data_dd!$C:$J,4,FALSE)</f>
        <v>35.888464915915442</v>
      </c>
      <c r="O20" s="92">
        <f>VLOOKUP($J20,data_dd!$C:$J,5,FALSE)</f>
        <v>35.606515226841879</v>
      </c>
      <c r="P20" s="101">
        <f>IF(VLOOKUP($J20,data_dd!$C:$J,7,FALSE)=0,#N/A,VLOOKUP($J20,data_dd!$C:$J,7,FALSE))</f>
        <v>36.605684213322021</v>
      </c>
      <c r="Q20" s="30"/>
      <c r="R20" s="38">
        <f t="shared" si="3"/>
        <v>45028</v>
      </c>
      <c r="S20" s="91">
        <f>VLOOKUP($R20,data_dd!$C:$J,2,FALSE)</f>
        <v>44.125250692549571</v>
      </c>
      <c r="T20" s="92">
        <f>VLOOKUP($R20,data_dd!$C:$J,3,FALSE)</f>
        <v>44.225824374736717</v>
      </c>
      <c r="U20" s="91">
        <f>VLOOKUP($R20,data_dd!$C:$J,4,FALSE)</f>
        <v>36.392531363320742</v>
      </c>
      <c r="V20" s="92">
        <f>VLOOKUP($R20,data_dd!$C:$J,5,FALSE)</f>
        <v>36.456916079157068</v>
      </c>
      <c r="W20" s="97"/>
      <c r="X20" s="11"/>
      <c r="Y20" s="11"/>
      <c r="Z20" s="11"/>
    </row>
    <row r="21" spans="1:26" ht="15">
      <c r="A21" s="102" t="str">
        <f t="shared" si="0"/>
        <v>13-Apr</v>
      </c>
      <c r="B21" s="33">
        <f t="shared" si="1"/>
        <v>45760</v>
      </c>
      <c r="C21" s="78">
        <f>IF(VLOOKUP($B21,data_dd!$C:$J,2,FALSE)=0,#N/A,VLOOKUP($B21,data_dd!$C:$J,2,FALSE))</f>
        <v>46.541128622855034</v>
      </c>
      <c r="D21" s="90">
        <f>IF(VLOOKUP($B21,data_dd!$C:$J,2,FALSE)=0,#N/A,VLOOKUP($B21,data_dd!$C:$J,3,FALSE))</f>
        <v>46.342307367071008</v>
      </c>
      <c r="E21" s="90">
        <f>IF(VLOOKUP($B21,data_dd!$C:$J,6,FALSE)=0,#N/A,VLOOKUP($B21,data_dd!$C:$J,6,FALSE))</f>
        <v>44.08401093784363</v>
      </c>
      <c r="F21" s="78">
        <f>IF(VLOOKUP($B21,data_dd!$C:$J,2,FALSE)=0,#N/A,VLOOKUP($B21,data_dd!$C:$J,4,FALSE))</f>
        <v>37.929976767255923</v>
      </c>
      <c r="G21" s="90">
        <f>IF(VLOOKUP($B21,data_dd!$C:$J,2,FALSE)=0,#N/A,VLOOKUP($B21,data_dd!$C:$J,5,FALSE))</f>
        <v>37.743488941604582</v>
      </c>
      <c r="H21" s="217">
        <f>IF(VLOOKUP($B21,data_dd!$C:$J,7,FALSE)=0,#N/A,VLOOKUP($B21,data_dd!$C:$J,7,FALSE))</f>
        <v>36.366135033490437</v>
      </c>
      <c r="I21" s="30"/>
      <c r="J21" s="33">
        <f t="shared" si="2"/>
        <v>45395</v>
      </c>
      <c r="K21" s="78">
        <f>VLOOKUP($J21,data_dd!$C:$J,2,FALSE)</f>
        <v>43.504113872498891</v>
      </c>
      <c r="L21" s="90">
        <f>VLOOKUP($J21,data_dd!$C:$J,3,FALSE)</f>
        <v>43.459447237427142</v>
      </c>
      <c r="M21" s="90">
        <f>IF(VLOOKUP($J21,data_dd!$C:$J,6,FALSE)=0,#N/A,VLOOKUP($J21,data_dd!$C:$J,6,FALSE))</f>
        <v>44.252517464915506</v>
      </c>
      <c r="N21" s="78">
        <f>VLOOKUP($J21,data_dd!$C:$J,4,FALSE)</f>
        <v>35.756203246794897</v>
      </c>
      <c r="O21" s="90">
        <f>VLOOKUP($J21,data_dd!$C:$J,5,FALSE)</f>
        <v>35.650868296446724</v>
      </c>
      <c r="P21" s="217">
        <f>IF(VLOOKUP($J21,data_dd!$C:$J,7,FALSE)=0,#N/A,VLOOKUP($J21,data_dd!$C:$J,7,FALSE))</f>
        <v>36.649778778971388</v>
      </c>
      <c r="Q21" s="30"/>
      <c r="R21" s="33">
        <f t="shared" si="3"/>
        <v>45029</v>
      </c>
      <c r="S21" s="78">
        <f>VLOOKUP($R21,data_dd!$C:$J,2,FALSE)</f>
        <v>44.329497228315276</v>
      </c>
      <c r="T21" s="90">
        <f>VLOOKUP($R21,data_dd!$C:$J,3,FALSE)</f>
        <v>44.242819908471134</v>
      </c>
      <c r="U21" s="78">
        <f>VLOOKUP($R21,data_dd!$C:$J,4,FALSE)</f>
        <v>36.484252287650705</v>
      </c>
      <c r="V21" s="90">
        <f>VLOOKUP($R21,data_dd!$C:$J,5,FALSE)</f>
        <v>36.459155134981906</v>
      </c>
      <c r="W21" s="97"/>
      <c r="X21" s="11"/>
      <c r="Y21" s="11"/>
      <c r="Z21" s="11"/>
    </row>
    <row r="22" spans="1:26" ht="15">
      <c r="A22" s="102" t="str">
        <f t="shared" si="0"/>
        <v>14-Apr</v>
      </c>
      <c r="B22" s="38">
        <f t="shared" si="1"/>
        <v>45761</v>
      </c>
      <c r="C22" s="91">
        <f>IF(VLOOKUP($B22,data_dd!$C:$J,2,FALSE)=0,#N/A,VLOOKUP($B22,data_dd!$C:$J,2,FALSE))</f>
        <v>46.410016958763833</v>
      </c>
      <c r="D22" s="92">
        <f>IF(VLOOKUP($B22,data_dd!$C:$J,2,FALSE)=0,#N/A,VLOOKUP($B22,data_dd!$C:$J,3,FALSE))</f>
        <v>46.381914864051552</v>
      </c>
      <c r="E22" s="92">
        <f>IF(VLOOKUP($B22,data_dd!$C:$J,6,FALSE)=0,#N/A,VLOOKUP($B22,data_dd!$C:$J,6,FALSE))</f>
        <v>44.121095616442275</v>
      </c>
      <c r="F22" s="91">
        <f>IF(VLOOKUP($B22,data_dd!$C:$J,2,FALSE)=0,#N/A,VLOOKUP($B22,data_dd!$C:$J,4,FALSE))</f>
        <v>37.618572090558409</v>
      </c>
      <c r="G22" s="92">
        <f>IF(VLOOKUP($B22,data_dd!$C:$J,2,FALSE)=0,#N/A,VLOOKUP($B22,data_dd!$C:$J,5,FALSE))</f>
        <v>37.735080220900862</v>
      </c>
      <c r="H22" s="101">
        <f>IF(VLOOKUP($B22,data_dd!$C:$J,7,FALSE)=0,#N/A,VLOOKUP($B22,data_dd!$C:$J,7,FALSE))</f>
        <v>36.395514963288271</v>
      </c>
      <c r="I22" s="30"/>
      <c r="J22" s="38">
        <f t="shared" si="2"/>
        <v>45396</v>
      </c>
      <c r="K22" s="91">
        <f>VLOOKUP($J22,data_dd!$C:$J,2,FALSE)</f>
        <v>44.010649147147809</v>
      </c>
      <c r="L22" s="92">
        <f>VLOOKUP($J22,data_dd!$C:$J,3,FALSE)</f>
        <v>43.502024706544276</v>
      </c>
      <c r="M22" s="92">
        <f>IF(VLOOKUP($J22,data_dd!$C:$J,6,FALSE)=0,#N/A,VLOOKUP($J22,data_dd!$C:$J,6,FALSE))</f>
        <v>44.292480886068397</v>
      </c>
      <c r="N22" s="91">
        <f>VLOOKUP($J22,data_dd!$C:$J,4,FALSE)</f>
        <v>36.152229932761564</v>
      </c>
      <c r="O22" s="92">
        <f>VLOOKUP($J22,data_dd!$C:$J,5,FALSE)</f>
        <v>35.691950827428656</v>
      </c>
      <c r="P22" s="101">
        <f>IF(VLOOKUP($J22,data_dd!$C:$J,7,FALSE)=0,#N/A,VLOOKUP($J22,data_dd!$C:$J,7,FALSE))</f>
        <v>36.677553615836608</v>
      </c>
      <c r="Q22" s="30"/>
      <c r="R22" s="38">
        <f t="shared" si="3"/>
        <v>45030</v>
      </c>
      <c r="S22" s="91">
        <f>VLOOKUP($R22,data_dd!$C:$J,2,FALSE)</f>
        <v>43.691993291973134</v>
      </c>
      <c r="T22" s="92">
        <f>VLOOKUP($R22,data_dd!$C:$J,3,FALSE)</f>
        <v>44.243801621619312</v>
      </c>
      <c r="U22" s="91">
        <f>VLOOKUP($R22,data_dd!$C:$J,4,FALSE)</f>
        <v>36.027934618356092</v>
      </c>
      <c r="V22" s="92">
        <f>VLOOKUP($R22,data_dd!$C:$J,5,FALSE)</f>
        <v>36.465967894165395</v>
      </c>
      <c r="W22" s="97"/>
      <c r="X22" s="11"/>
      <c r="Y22" s="11"/>
      <c r="Z22" s="11"/>
    </row>
    <row r="23" spans="1:26" ht="15">
      <c r="A23" s="102" t="str">
        <f t="shared" si="0"/>
        <v>15-Apr</v>
      </c>
      <c r="B23" s="33">
        <f t="shared" si="1"/>
        <v>45762</v>
      </c>
      <c r="C23" s="78">
        <f>IF(VLOOKUP($B23,data_dd!$C:$J,2,FALSE)=0,#N/A,VLOOKUP($B23,data_dd!$C:$J,2,FALSE))</f>
        <v>46.888622001658348</v>
      </c>
      <c r="D23" s="90">
        <f>IF(VLOOKUP($B23,data_dd!$C:$J,2,FALSE)=0,#N/A,VLOOKUP($B23,data_dd!$C:$J,3,FALSE))</f>
        <v>46.519326639817052</v>
      </c>
      <c r="E23" s="90">
        <f>IF(VLOOKUP($B23,data_dd!$C:$J,6,FALSE)=0,#N/A,VLOOKUP($B23,data_dd!$C:$J,6,FALSE))</f>
        <v>44.151952288243699</v>
      </c>
      <c r="F23" s="78">
        <f>IF(VLOOKUP($B23,data_dd!$C:$J,2,FALSE)=0,#N/A,VLOOKUP($B23,data_dd!$C:$J,4,FALSE))</f>
        <v>38.198480281441931</v>
      </c>
      <c r="G23" s="90">
        <f>IF(VLOOKUP($B23,data_dd!$C:$J,2,FALSE)=0,#N/A,VLOOKUP($B23,data_dd!$C:$J,5,FALSE))</f>
        <v>37.862724325314829</v>
      </c>
      <c r="H23" s="217">
        <f>IF(VLOOKUP($B23,data_dd!$C:$J,7,FALSE)=0,#N/A,VLOOKUP($B23,data_dd!$C:$J,7,FALSE))</f>
        <v>36.410156378612683</v>
      </c>
      <c r="I23" s="30"/>
      <c r="J23" s="33">
        <f t="shared" si="2"/>
        <v>45397</v>
      </c>
      <c r="K23" s="78">
        <f>VLOOKUP($J23,data_dd!$C:$J,2,FALSE)</f>
        <v>43.031127911411915</v>
      </c>
      <c r="L23" s="90">
        <f>VLOOKUP($J23,data_dd!$C:$J,3,FALSE)</f>
        <v>43.478015282919664</v>
      </c>
      <c r="M23" s="90">
        <f>IF(VLOOKUP($J23,data_dd!$C:$J,6,FALSE)=0,#N/A,VLOOKUP($J23,data_dd!$C:$J,6,FALSE))</f>
        <v>44.336002787517423</v>
      </c>
      <c r="N23" s="78">
        <f>VLOOKUP($J23,data_dd!$C:$J,4,FALSE)</f>
        <v>35.297434550712815</v>
      </c>
      <c r="O23" s="90">
        <f>VLOOKUP($J23,data_dd!$C:$J,5,FALSE)</f>
        <v>35.662357769065487</v>
      </c>
      <c r="P23" s="217">
        <f>IF(VLOOKUP($J23,data_dd!$C:$J,7,FALSE)=0,#N/A,VLOOKUP($J23,data_dd!$C:$J,7,FALSE))</f>
        <v>36.701994963103274</v>
      </c>
      <c r="Q23" s="30"/>
      <c r="R23" s="33">
        <f t="shared" si="3"/>
        <v>45031</v>
      </c>
      <c r="S23" s="78">
        <f>VLOOKUP($R23,data_dd!$C:$J,2,FALSE)</f>
        <v>44.618100822115466</v>
      </c>
      <c r="T23" s="90">
        <f>VLOOKUP($R23,data_dd!$C:$J,3,FALSE)</f>
        <v>44.274509679504895</v>
      </c>
      <c r="U23" s="78">
        <f>VLOOKUP($R23,data_dd!$C:$J,4,FALSE)</f>
        <v>36.721519064086486</v>
      </c>
      <c r="V23" s="90">
        <f>VLOOKUP($R23,data_dd!$C:$J,5,FALSE)</f>
        <v>36.474563194582487</v>
      </c>
      <c r="W23" s="97"/>
      <c r="X23" s="11"/>
      <c r="Y23" s="11"/>
      <c r="Z23" s="11"/>
    </row>
    <row r="24" spans="1:26" ht="15">
      <c r="A24" s="102" t="str">
        <f t="shared" si="0"/>
        <v>16-Apr</v>
      </c>
      <c r="B24" s="38">
        <f t="shared" si="1"/>
        <v>45763</v>
      </c>
      <c r="C24" s="91">
        <f>IF(VLOOKUP($B24,data_dd!$C:$J,2,FALSE)=0,#N/A,VLOOKUP($B24,data_dd!$C:$J,2,FALSE))</f>
        <v>46.893361481530079</v>
      </c>
      <c r="D24" s="92">
        <f>IF(VLOOKUP($B24,data_dd!$C:$J,2,FALSE)=0,#N/A,VLOOKUP($B24,data_dd!$C:$J,3,FALSE))</f>
        <v>46.601049560402274</v>
      </c>
      <c r="E24" s="92">
        <f>IF(VLOOKUP($B24,data_dd!$C:$J,6,FALSE)=0,#N/A,VLOOKUP($B24,data_dd!$C:$J,6,FALSE))</f>
        <v>44.208600894865299</v>
      </c>
      <c r="F24" s="91">
        <f>IF(VLOOKUP($B24,data_dd!$C:$J,2,FALSE)=0,#N/A,VLOOKUP($B24,data_dd!$C:$J,4,FALSE))</f>
        <v>38.037470353268297</v>
      </c>
      <c r="G24" s="92">
        <f>IF(VLOOKUP($B24,data_dd!$C:$J,2,FALSE)=0,#N/A,VLOOKUP($B24,data_dd!$C:$J,5,FALSE))</f>
        <v>37.897658363986409</v>
      </c>
      <c r="H24" s="101">
        <f>IF(VLOOKUP($B24,data_dd!$C:$J,7,FALSE)=0,#N/A,VLOOKUP($B24,data_dd!$C:$J,7,FALSE))</f>
        <v>36.452825958692095</v>
      </c>
      <c r="I24" s="30"/>
      <c r="J24" s="38">
        <f t="shared" si="2"/>
        <v>45398</v>
      </c>
      <c r="K24" s="91">
        <f>VLOOKUP($J24,data_dd!$C:$J,2,FALSE)</f>
        <v>43.847541007458382</v>
      </c>
      <c r="L24" s="92">
        <f>VLOOKUP($J24,data_dd!$C:$J,3,FALSE)</f>
        <v>43.522996650416317</v>
      </c>
      <c r="M24" s="92">
        <f>IF(VLOOKUP($J24,data_dd!$C:$J,6,FALSE)=0,#N/A,VLOOKUP($J24,data_dd!$C:$J,6,FALSE))</f>
        <v>44.385260241608982</v>
      </c>
      <c r="N24" s="91">
        <f>VLOOKUP($J24,data_dd!$C:$J,4,FALSE)</f>
        <v>35.981721488235102</v>
      </c>
      <c r="O24" s="92">
        <f>VLOOKUP($J24,data_dd!$C:$J,5,FALSE)</f>
        <v>35.704365816571595</v>
      </c>
      <c r="P24" s="101">
        <f>IF(VLOOKUP($J24,data_dd!$C:$J,7,FALSE)=0,#N/A,VLOOKUP($J24,data_dd!$C:$J,7,FALSE))</f>
        <v>36.73942918116272</v>
      </c>
      <c r="Q24" s="30"/>
      <c r="R24" s="38">
        <f t="shared" si="3"/>
        <v>45032</v>
      </c>
      <c r="S24" s="91">
        <f>VLOOKUP($R24,data_dd!$C:$J,2,FALSE)</f>
        <v>44.091185020716182</v>
      </c>
      <c r="T24" s="92">
        <f>VLOOKUP($R24,data_dd!$C:$J,3,FALSE)</f>
        <v>44.265768305492635</v>
      </c>
      <c r="U24" s="91">
        <f>VLOOKUP($R24,data_dd!$C:$J,4,FALSE)</f>
        <v>36.395133632403173</v>
      </c>
      <c r="V24" s="92">
        <f>VLOOKUP($R24,data_dd!$C:$J,5,FALSE)</f>
        <v>36.476743078183048</v>
      </c>
      <c r="W24" s="97"/>
      <c r="X24" s="11"/>
      <c r="Y24" s="11"/>
      <c r="Z24" s="11"/>
    </row>
    <row r="25" spans="1:26" ht="15">
      <c r="A25" s="102" t="str">
        <f t="shared" si="0"/>
        <v>17-Apr</v>
      </c>
      <c r="B25" s="33">
        <f t="shared" si="1"/>
        <v>45764</v>
      </c>
      <c r="C25" s="78">
        <f>IF(VLOOKUP($B25,data_dd!$C:$J,2,FALSE)=0,#N/A,VLOOKUP($B25,data_dd!$C:$J,2,FALSE))</f>
        <v>46.316760219934551</v>
      </c>
      <c r="D25" s="90">
        <f>IF(VLOOKUP($B25,data_dd!$C:$J,2,FALSE)=0,#N/A,VLOOKUP($B25,data_dd!$C:$J,3,FALSE))</f>
        <v>46.621078992898731</v>
      </c>
      <c r="E25" s="90">
        <f>IF(VLOOKUP($B25,data_dd!$C:$J,6,FALSE)=0,#N/A,VLOOKUP($B25,data_dd!$C:$J,6,FALSE))</f>
        <v>44.251209772148293</v>
      </c>
      <c r="F25" s="78">
        <f>IF(VLOOKUP($B25,data_dd!$C:$J,2,FALSE)=0,#N/A,VLOOKUP($B25,data_dd!$C:$J,4,FALSE))</f>
        <v>37.753802812467768</v>
      </c>
      <c r="G25" s="90">
        <f>IF(VLOOKUP($B25,data_dd!$C:$J,2,FALSE)=0,#N/A,VLOOKUP($B25,data_dd!$C:$J,5,FALSE))</f>
        <v>37.92686134686214</v>
      </c>
      <c r="H25" s="217">
        <f>IF(VLOOKUP($B25,data_dd!$C:$J,7,FALSE)=0,#N/A,VLOOKUP($B25,data_dd!$C:$J,7,FALSE))</f>
        <v>36.485602439962449</v>
      </c>
      <c r="I25" s="30"/>
      <c r="J25" s="33">
        <f t="shared" si="2"/>
        <v>45399</v>
      </c>
      <c r="K25" s="78">
        <f>VLOOKUP($J25,data_dd!$C:$J,2,FALSE)</f>
        <v>43.112838569622994</v>
      </c>
      <c r="L25" s="90">
        <f>VLOOKUP($J25,data_dd!$C:$J,3,FALSE)</f>
        <v>43.532465786482732</v>
      </c>
      <c r="M25" s="90">
        <f>IF(VLOOKUP($J25,data_dd!$C:$J,6,FALSE)=0,#N/A,VLOOKUP($J25,data_dd!$C:$J,6,FALSE))</f>
        <v>44.441768059432988</v>
      </c>
      <c r="N25" s="78">
        <f>VLOOKUP($J25,data_dd!$C:$J,4,FALSE)</f>
        <v>35.385778993229444</v>
      </c>
      <c r="O25" s="90">
        <f>VLOOKUP($J25,data_dd!$C:$J,5,FALSE)</f>
        <v>35.705785019302141</v>
      </c>
      <c r="P25" s="217">
        <f>IF(VLOOKUP($J25,data_dd!$C:$J,7,FALSE)=0,#N/A,VLOOKUP($J25,data_dd!$C:$J,7,FALSE))</f>
        <v>36.780806084216962</v>
      </c>
      <c r="Q25" s="30"/>
      <c r="R25" s="33">
        <f t="shared" si="3"/>
        <v>45033</v>
      </c>
      <c r="S25" s="78">
        <f>VLOOKUP($R25,data_dd!$C:$J,2,FALSE)</f>
        <v>44.405032752098322</v>
      </c>
      <c r="T25" s="90">
        <f>VLOOKUP($R25,data_dd!$C:$J,3,FALSE)</f>
        <v>44.245242518753749</v>
      </c>
      <c r="U25" s="78">
        <f>VLOOKUP($R25,data_dd!$C:$J,4,FALSE)</f>
        <v>36.505184002656314</v>
      </c>
      <c r="V25" s="90">
        <f>VLOOKUP($R25,data_dd!$C:$J,5,FALSE)</f>
        <v>36.450768409733939</v>
      </c>
      <c r="W25" s="30"/>
    </row>
    <row r="26" spans="1:26" ht="15">
      <c r="A26" s="102" t="str">
        <f t="shared" si="0"/>
        <v>18-Apr</v>
      </c>
      <c r="B26" s="38">
        <f t="shared" si="1"/>
        <v>45765</v>
      </c>
      <c r="C26" s="91">
        <f>IF(VLOOKUP($B26,data_dd!$C:$J,2,FALSE)=0,#N/A,VLOOKUP($B26,data_dd!$C:$J,2,FALSE))</f>
        <v>46.891714037732342</v>
      </c>
      <c r="D26" s="92">
        <f>IF(VLOOKUP($B26,data_dd!$C:$J,2,FALSE)=0,#N/A,VLOOKUP($B26,data_dd!$C:$J,3,FALSE))</f>
        <v>46.650184379203779</v>
      </c>
      <c r="E26" s="92">
        <f>IF(VLOOKUP($B26,data_dd!$C:$J,6,FALSE)=0,#N/A,VLOOKUP($B26,data_dd!$C:$J,6,FALSE))</f>
        <v>44.303845901317167</v>
      </c>
      <c r="F26" s="91">
        <f>IF(VLOOKUP($B26,data_dd!$C:$J,2,FALSE)=0,#N/A,VLOOKUP($B26,data_dd!$C:$J,4,FALSE))</f>
        <v>38.074940577591462</v>
      </c>
      <c r="G26" s="92">
        <f>IF(VLOOKUP($B26,data_dd!$C:$J,2,FALSE)=0,#N/A,VLOOKUP($B26,data_dd!$C:$J,5,FALSE))</f>
        <v>37.933532077782161</v>
      </c>
      <c r="H26" s="101">
        <f>IF(VLOOKUP($B26,data_dd!$C:$J,7,FALSE)=0,#N/A,VLOOKUP($B26,data_dd!$C:$J,7,FALSE))</f>
        <v>36.521277776530191</v>
      </c>
      <c r="I26" s="30"/>
      <c r="J26" s="38">
        <f t="shared" si="2"/>
        <v>45400</v>
      </c>
      <c r="K26" s="91">
        <f>VLOOKUP($J26,data_dd!$C:$J,2,FALSE)</f>
        <v>43.779600403565667</v>
      </c>
      <c r="L26" s="92">
        <f>VLOOKUP($J26,data_dd!$C:$J,3,FALSE)</f>
        <v>43.538984884621819</v>
      </c>
      <c r="M26" s="92">
        <f>IF(VLOOKUP($J26,data_dd!$C:$J,6,FALSE)=0,#N/A,VLOOKUP($J26,data_dd!$C:$J,6,FALSE))</f>
        <v>44.500857875414283</v>
      </c>
      <c r="N26" s="91">
        <f>VLOOKUP($J26,data_dd!$C:$J,4,FALSE)</f>
        <v>35.942392954034098</v>
      </c>
      <c r="O26" s="92">
        <f>VLOOKUP($J26,data_dd!$C:$J,5,FALSE)</f>
        <v>35.733953625638641</v>
      </c>
      <c r="P26" s="101">
        <f>IF(VLOOKUP($J26,data_dd!$C:$J,7,FALSE)=0,#N/A,VLOOKUP($J26,data_dd!$C:$J,7,FALSE))</f>
        <v>36.818436709524413</v>
      </c>
      <c r="Q26" s="30"/>
      <c r="R26" s="38">
        <f t="shared" si="3"/>
        <v>45034</v>
      </c>
      <c r="S26" s="91">
        <f>VLOOKUP($R26,data_dd!$C:$J,2,FALSE)</f>
        <v>44.323814580047532</v>
      </c>
      <c r="T26" s="92">
        <f>VLOOKUP($R26,data_dd!$C:$J,3,FALSE)</f>
        <v>44.254459011452504</v>
      </c>
      <c r="U26" s="91">
        <f>VLOOKUP($R26,data_dd!$C:$J,4,FALSE)</f>
        <v>36.561970008204248</v>
      </c>
      <c r="V26" s="92">
        <f>VLOOKUP($R26,data_dd!$C:$J,5,FALSE)</f>
        <v>36.458790889796973</v>
      </c>
      <c r="W26" s="30"/>
    </row>
    <row r="27" spans="1:26" ht="15">
      <c r="A27" s="102" t="str">
        <f t="shared" si="0"/>
        <v>19-Apr</v>
      </c>
      <c r="B27" s="33">
        <f t="shared" si="1"/>
        <v>45766</v>
      </c>
      <c r="C27" s="78">
        <f>IF(VLOOKUP($B27,data_dd!$C:$J,2,FALSE)=0,#N/A,VLOOKUP($B27,data_dd!$C:$J,2,FALSE))</f>
        <v>46.669999620323303</v>
      </c>
      <c r="D27" s="90">
        <f>IF(VLOOKUP($B27,data_dd!$C:$J,2,FALSE)=0,#N/A,VLOOKUP($B27,data_dd!$C:$J,3,FALSE))</f>
        <v>46.684349071398884</v>
      </c>
      <c r="E27" s="90">
        <f>IF(VLOOKUP($B27,data_dd!$C:$J,6,FALSE)=0,#N/A,VLOOKUP($B27,data_dd!$C:$J,6,FALSE))</f>
        <v>44.353937336856745</v>
      </c>
      <c r="F27" s="78">
        <f>IF(VLOOKUP($B27,data_dd!$C:$J,2,FALSE)=0,#N/A,VLOOKUP($B27,data_dd!$C:$J,4,FALSE))</f>
        <v>38.028986392659426</v>
      </c>
      <c r="G27" s="90">
        <f>IF(VLOOKUP($B27,data_dd!$C:$J,2,FALSE)=0,#N/A,VLOOKUP($B27,data_dd!$C:$J,5,FALSE))</f>
        <v>37.964503581582747</v>
      </c>
      <c r="H27" s="217">
        <f>IF(VLOOKUP($B27,data_dd!$C:$J,7,FALSE)=0,#N/A,VLOOKUP($B27,data_dd!$C:$J,7,FALSE))</f>
        <v>36.562153225600937</v>
      </c>
      <c r="I27" s="30"/>
      <c r="J27" s="33">
        <f t="shared" si="2"/>
        <v>45401</v>
      </c>
      <c r="K27" s="78">
        <f>VLOOKUP($J27,data_dd!$C:$J,2,FALSE)</f>
        <v>43.482814608862874</v>
      </c>
      <c r="L27" s="90">
        <f>VLOOKUP($J27,data_dd!$C:$J,3,FALSE)</f>
        <v>43.567939358589697</v>
      </c>
      <c r="M27" s="90">
        <f>IF(VLOOKUP($J27,data_dd!$C:$J,6,FALSE)=0,#N/A,VLOOKUP($J27,data_dd!$C:$J,6,FALSE))</f>
        <v>44.562662382814338</v>
      </c>
      <c r="N27" s="78">
        <f>VLOOKUP($J27,data_dd!$C:$J,4,FALSE)</f>
        <v>35.775943830585298</v>
      </c>
      <c r="O27" s="90">
        <f>VLOOKUP($J27,data_dd!$C:$J,5,FALSE)</f>
        <v>35.764219098646649</v>
      </c>
      <c r="P27" s="217">
        <f>IF(VLOOKUP($J27,data_dd!$C:$J,7,FALSE)=0,#N/A,VLOOKUP($J27,data_dd!$C:$J,7,FALSE))</f>
        <v>36.866985469643978</v>
      </c>
      <c r="Q27" s="30"/>
      <c r="R27" s="33">
        <f t="shared" si="3"/>
        <v>45035</v>
      </c>
      <c r="S27" s="78">
        <f>VLOOKUP($R27,data_dd!$C:$J,2,FALSE)</f>
        <v>44.845079679757376</v>
      </c>
      <c r="T27" s="90">
        <f>VLOOKUP($R27,data_dd!$C:$J,3,FALSE)</f>
        <v>44.316472641448968</v>
      </c>
      <c r="U27" s="78">
        <f>VLOOKUP($R27,data_dd!$C:$J,4,FALSE)</f>
        <v>36.918780483792759</v>
      </c>
      <c r="V27" s="90">
        <f>VLOOKUP($R27,data_dd!$C:$J,5,FALSE)</f>
        <v>36.511333408737656</v>
      </c>
      <c r="W27" s="30"/>
    </row>
    <row r="28" spans="1:26" ht="15">
      <c r="A28" s="102" t="str">
        <f t="shared" si="0"/>
        <v>20-Apr</v>
      </c>
      <c r="B28" s="38">
        <f t="shared" si="1"/>
        <v>45767</v>
      </c>
      <c r="C28" s="91">
        <f>IF(VLOOKUP($B28,data_dd!$C:$J,2,FALSE)=0,#N/A,VLOOKUP($B28,data_dd!$C:$J,2,FALSE))</f>
        <v>46.969134324916617</v>
      </c>
      <c r="D28" s="92">
        <f>IF(VLOOKUP($B28,data_dd!$C:$J,2,FALSE)=0,#N/A,VLOOKUP($B28,data_dd!$C:$J,3,FALSE))</f>
        <v>46.734595386406738</v>
      </c>
      <c r="E28" s="92">
        <f>IF(VLOOKUP($B28,data_dd!$C:$J,6,FALSE)=0,#N/A,VLOOKUP($B28,data_dd!$C:$J,6,FALSE))</f>
        <v>44.428445902284736</v>
      </c>
      <c r="F28" s="91">
        <f>IF(VLOOKUP($B28,data_dd!$C:$J,2,FALSE)=0,#N/A,VLOOKUP($B28,data_dd!$C:$J,4,FALSE))</f>
        <v>38.209929416368567</v>
      </c>
      <c r="G28" s="92">
        <f>IF(VLOOKUP($B28,data_dd!$C:$J,2,FALSE)=0,#N/A,VLOOKUP($B28,data_dd!$C:$J,5,FALSE))</f>
        <v>38.016060737708855</v>
      </c>
      <c r="H28" s="101">
        <f>IF(VLOOKUP($B28,data_dd!$C:$J,7,FALSE)=0,#N/A,VLOOKUP($B28,data_dd!$C:$J,7,FALSE))</f>
        <v>36.616028673520852</v>
      </c>
      <c r="I28" s="30"/>
      <c r="J28" s="38">
        <f t="shared" si="2"/>
        <v>45402</v>
      </c>
      <c r="K28" s="91">
        <f>VLOOKUP($J28,data_dd!$C:$J,2,FALSE)</f>
        <v>44.192820012095972</v>
      </c>
      <c r="L28" s="92">
        <f>VLOOKUP($J28,data_dd!$C:$J,3,FALSE)</f>
        <v>43.597322638543012</v>
      </c>
      <c r="M28" s="92">
        <f>IF(VLOOKUP($J28,data_dd!$C:$J,6,FALSE)=0,#N/A,VLOOKUP($J28,data_dd!$C:$J,6,FALSE))</f>
        <v>44.645322264701726</v>
      </c>
      <c r="N28" s="91">
        <f>VLOOKUP($J28,data_dd!$C:$J,4,FALSE)</f>
        <v>36.233885156838653</v>
      </c>
      <c r="O28" s="92">
        <f>VLOOKUP($J28,data_dd!$C:$J,5,FALSE)</f>
        <v>35.792612465710775</v>
      </c>
      <c r="P28" s="101">
        <f>IF(VLOOKUP($J28,data_dd!$C:$J,7,FALSE)=0,#N/A,VLOOKUP($J28,data_dd!$C:$J,7,FALSE))</f>
        <v>36.922851917420964</v>
      </c>
      <c r="Q28" s="30"/>
      <c r="R28" s="38">
        <f t="shared" si="3"/>
        <v>45036</v>
      </c>
      <c r="S28" s="91">
        <f>VLOOKUP($R28,data_dd!$C:$J,2,FALSE)</f>
        <v>44.705064738144543</v>
      </c>
      <c r="T28" s="92">
        <f>VLOOKUP($R28,data_dd!$C:$J,3,FALSE)</f>
        <v>44.437133639812942</v>
      </c>
      <c r="U28" s="91">
        <f>VLOOKUP($R28,data_dd!$C:$J,4,FALSE)</f>
        <v>36.883759789196048</v>
      </c>
      <c r="V28" s="92">
        <f>VLOOKUP($R28,data_dd!$C:$J,5,FALSE)</f>
        <v>36.613353949591534</v>
      </c>
      <c r="W28" s="30"/>
    </row>
    <row r="29" spans="1:26" ht="15">
      <c r="A29" s="102" t="str">
        <f t="shared" si="0"/>
        <v>21-Apr</v>
      </c>
      <c r="B29" s="33">
        <f t="shared" si="1"/>
        <v>45768</v>
      </c>
      <c r="C29" s="78">
        <f>IF(VLOOKUP($B29,data_dd!$C:$J,2,FALSE)=0,#N/A,VLOOKUP($B29,data_dd!$C:$J,2,FALSE))</f>
        <v>47.242354905896107</v>
      </c>
      <c r="D29" s="90">
        <f>IF(VLOOKUP($B29,data_dd!$C:$J,2,FALSE)=0,#N/A,VLOOKUP($B29,data_dd!$C:$J,3,FALSE))</f>
        <v>46.807899771116617</v>
      </c>
      <c r="E29" s="90">
        <f>IF(VLOOKUP($B29,data_dd!$C:$J,6,FALSE)=0,#N/A,VLOOKUP($B29,data_dd!$C:$J,6,FALSE))</f>
        <v>44.515515761844064</v>
      </c>
      <c r="F29" s="78">
        <f>IF(VLOOKUP($B29,data_dd!$C:$J,2,FALSE)=0,#N/A,VLOOKUP($B29,data_dd!$C:$J,4,FALSE))</f>
        <v>38.575418439398625</v>
      </c>
      <c r="G29" s="90">
        <f>IF(VLOOKUP($B29,data_dd!$C:$J,2,FALSE)=0,#N/A,VLOOKUP($B29,data_dd!$C:$J,5,FALSE))</f>
        <v>38.087812355380834</v>
      </c>
      <c r="H29" s="217">
        <f>IF(VLOOKUP($B29,data_dd!$C:$J,7,FALSE)=0,#N/A,VLOOKUP($B29,data_dd!$C:$J,7,FALSE))</f>
        <v>36.689133224458622</v>
      </c>
      <c r="I29" s="30"/>
      <c r="J29" s="33">
        <f t="shared" si="2"/>
        <v>45403</v>
      </c>
      <c r="K29" s="78">
        <f>VLOOKUP($J29,data_dd!$C:$J,2,FALSE)</f>
        <v>43.711661501839004</v>
      </c>
      <c r="L29" s="90">
        <f>VLOOKUP($J29,data_dd!$C:$J,3,FALSE)</f>
        <v>43.667005497912363</v>
      </c>
      <c r="M29" s="90">
        <f>IF(VLOOKUP($J29,data_dd!$C:$J,6,FALSE)=0,#N/A,VLOOKUP($J29,data_dd!$C:$J,6,FALSE))</f>
        <v>44.744064910575339</v>
      </c>
      <c r="N29" s="78">
        <f>VLOOKUP($J29,data_dd!$C:$J,4,FALSE)</f>
        <v>35.962632094329862</v>
      </c>
      <c r="O29" s="90">
        <f>VLOOKUP($J29,data_dd!$C:$J,5,FALSE)</f>
        <v>35.860947397316465</v>
      </c>
      <c r="P29" s="217">
        <f>IF(VLOOKUP($J29,data_dd!$C:$J,7,FALSE)=0,#N/A,VLOOKUP($J29,data_dd!$C:$J,7,FALSE))</f>
        <v>37.002474977022331</v>
      </c>
      <c r="Q29" s="30"/>
      <c r="R29" s="33">
        <f t="shared" si="3"/>
        <v>45037</v>
      </c>
      <c r="S29" s="78">
        <f>VLOOKUP($R29,data_dd!$C:$J,2,FALSE)</f>
        <v>45.0640324884791</v>
      </c>
      <c r="T29" s="90">
        <f>VLOOKUP($R29,data_dd!$C:$J,3,FALSE)</f>
        <v>44.520203065770147</v>
      </c>
      <c r="U29" s="78">
        <f>VLOOKUP($R29,data_dd!$C:$J,4,FALSE)</f>
        <v>37.106009757509959</v>
      </c>
      <c r="V29" s="90">
        <f>VLOOKUP($R29,data_dd!$C:$J,5,FALSE)</f>
        <v>36.684254682576359</v>
      </c>
      <c r="W29" s="30"/>
    </row>
    <row r="30" spans="1:26" ht="15">
      <c r="A30" s="102" t="str">
        <f t="shared" si="0"/>
        <v>22-Apr</v>
      </c>
      <c r="B30" s="38">
        <f t="shared" si="1"/>
        <v>45769</v>
      </c>
      <c r="C30" s="91">
        <f>IF(VLOOKUP($B30,data_dd!$C:$J,2,FALSE)=0,#N/A,VLOOKUP($B30,data_dd!$C:$J,2,FALSE))</f>
        <v>46.833738955139083</v>
      </c>
      <c r="D30" s="92">
        <f>IF(VLOOKUP($B30,data_dd!$C:$J,2,FALSE)=0,#N/A,VLOOKUP($B30,data_dd!$C:$J,3,FALSE))</f>
        <v>46.829413852024153</v>
      </c>
      <c r="E30" s="92">
        <f>IF(VLOOKUP($B30,data_dd!$C:$J,6,FALSE)=0,#N/A,VLOOKUP($B30,data_dd!$C:$J,6,FALSE))</f>
        <v>44.587745714562615</v>
      </c>
      <c r="F30" s="91">
        <f>IF(VLOOKUP($B30,data_dd!$C:$J,2,FALSE)=0,#N/A,VLOOKUP($B30,data_dd!$C:$J,4,FALSE))</f>
        <v>37.96982009375224</v>
      </c>
      <c r="G30" s="92">
        <f>IF(VLOOKUP($B30,data_dd!$C:$J,2,FALSE)=0,#N/A,VLOOKUP($B30,data_dd!$C:$J,5,FALSE))</f>
        <v>38.104127833954109</v>
      </c>
      <c r="H30" s="101">
        <f>IF(VLOOKUP($B30,data_dd!$C:$J,7,FALSE)=0,#N/A,VLOOKUP($B30,data_dd!$C:$J,7,FALSE))</f>
        <v>36.735354863508839</v>
      </c>
      <c r="I30" s="30"/>
      <c r="J30" s="38">
        <f t="shared" si="2"/>
        <v>45404</v>
      </c>
      <c r="K30" s="91">
        <f>VLOOKUP($J30,data_dd!$C:$J,2,FALSE)</f>
        <v>44.076888541653055</v>
      </c>
      <c r="L30" s="92">
        <f>VLOOKUP($J30,data_dd!$C:$J,3,FALSE)</f>
        <v>43.690257754585161</v>
      </c>
      <c r="M30" s="92">
        <f>IF(VLOOKUP($J30,data_dd!$C:$J,6,FALSE)=0,#N/A,VLOOKUP($J30,data_dd!$C:$J,6,FALSE))</f>
        <v>44.841841135465202</v>
      </c>
      <c r="N30" s="91">
        <f>VLOOKUP($J30,data_dd!$C:$J,4,FALSE)</f>
        <v>36.106729233171855</v>
      </c>
      <c r="O30" s="92">
        <f>VLOOKUP($J30,data_dd!$C:$J,5,FALSE)</f>
        <v>35.868520915670175</v>
      </c>
      <c r="P30" s="101">
        <f>IF(VLOOKUP($J30,data_dd!$C:$J,7,FALSE)=0,#N/A,VLOOKUP($J30,data_dd!$C:$J,7,FALSE))</f>
        <v>37.068764948445732</v>
      </c>
      <c r="Q30" s="30"/>
      <c r="R30" s="38">
        <f t="shared" si="3"/>
        <v>45038</v>
      </c>
      <c r="S30" s="91">
        <f>VLOOKUP($R30,data_dd!$C:$J,2,FALSE)</f>
        <v>44.851089226719544</v>
      </c>
      <c r="T30" s="92">
        <f>VLOOKUP($R30,data_dd!$C:$J,3,FALSE)</f>
        <v>44.655971912192072</v>
      </c>
      <c r="U30" s="91">
        <f>VLOOKUP($R30,data_dd!$C:$J,4,FALSE)</f>
        <v>36.913572321297714</v>
      </c>
      <c r="V30" s="92">
        <f>VLOOKUP($R30,data_dd!$C:$J,5,FALSE)</f>
        <v>36.782810263084755</v>
      </c>
      <c r="W30" s="30"/>
    </row>
    <row r="31" spans="1:26" ht="15">
      <c r="A31" s="102" t="str">
        <f t="shared" si="0"/>
        <v>23-Apr</v>
      </c>
      <c r="B31" s="33">
        <f t="shared" si="1"/>
        <v>45770</v>
      </c>
      <c r="C31" s="78">
        <f>IF(VLOOKUP($B31,data_dd!$C:$J,2,FALSE)=0,#N/A,VLOOKUP($B31,data_dd!$C:$J,2,FALSE))</f>
        <v>47.067977733375457</v>
      </c>
      <c r="D31" s="90">
        <f>IF(VLOOKUP($B31,data_dd!$C:$J,2,FALSE)=0,#N/A,VLOOKUP($B31,data_dd!$C:$J,3,FALSE))</f>
        <v>46.903225044709885</v>
      </c>
      <c r="E31" s="90">
        <f>IF(VLOOKUP($B31,data_dd!$C:$J,6,FALSE)=0,#N/A,VLOOKUP($B31,data_dd!$C:$J,6,FALSE))</f>
        <v>44.6492290174494</v>
      </c>
      <c r="F31" s="78">
        <f>IF(VLOOKUP($B31,data_dd!$C:$J,2,FALSE)=0,#N/A,VLOOKUP($B31,data_dd!$C:$J,4,FALSE))</f>
        <v>38.37256272934524</v>
      </c>
      <c r="G31" s="90">
        <f>IF(VLOOKUP($B31,data_dd!$C:$J,2,FALSE)=0,#N/A,VLOOKUP($B31,data_dd!$C:$J,5,FALSE))</f>
        <v>38.166571313354524</v>
      </c>
      <c r="H31" s="217">
        <f>IF(VLOOKUP($B31,data_dd!$C:$J,7,FALSE)=0,#N/A,VLOOKUP($B31,data_dd!$C:$J,7,FALSE))</f>
        <v>36.782418551195242</v>
      </c>
      <c r="I31" s="30"/>
      <c r="J31" s="33">
        <f t="shared" si="2"/>
        <v>45405</v>
      </c>
      <c r="K31" s="78">
        <f>VLOOKUP($J31,data_dd!$C:$J,2,FALSE)</f>
        <v>43.875271950172383</v>
      </c>
      <c r="L31" s="90">
        <f>VLOOKUP($J31,data_dd!$C:$J,3,FALSE)</f>
        <v>43.806552872053473</v>
      </c>
      <c r="M31" s="90">
        <f>IF(VLOOKUP($J31,data_dd!$C:$J,6,FALSE)=0,#N/A,VLOOKUP($J31,data_dd!$C:$J,6,FALSE))</f>
        <v>44.910304955266426</v>
      </c>
      <c r="N31" s="78">
        <f>VLOOKUP($J31,data_dd!$C:$J,4,FALSE)</f>
        <v>36.037948958943055</v>
      </c>
      <c r="O31" s="90">
        <f>VLOOKUP($J31,data_dd!$C:$J,5,FALSE)</f>
        <v>35.969150563327361</v>
      </c>
      <c r="P31" s="217">
        <f>IF(VLOOKUP($J31,data_dd!$C:$J,7,FALSE)=0,#N/A,VLOOKUP($J31,data_dd!$C:$J,7,FALSE))</f>
        <v>37.118893804264246</v>
      </c>
      <c r="Q31" s="30"/>
      <c r="R31" s="33">
        <f t="shared" si="3"/>
        <v>45039</v>
      </c>
      <c r="S31" s="78">
        <f>VLOOKUP($R31,data_dd!$C:$J,2,FALSE)</f>
        <v>44.913302015198141</v>
      </c>
      <c r="T31" s="90">
        <f>VLOOKUP($R31,data_dd!$C:$J,3,FALSE)</f>
        <v>44.716777758684728</v>
      </c>
      <c r="U31" s="78">
        <f>VLOOKUP($R31,data_dd!$C:$J,4,FALSE)</f>
        <v>36.93453544716504</v>
      </c>
      <c r="V31" s="90">
        <f>VLOOKUP($R31,data_dd!$C:$J,5,FALSE)</f>
        <v>36.831903074069558</v>
      </c>
      <c r="W31" s="30"/>
    </row>
    <row r="32" spans="1:26" ht="15">
      <c r="A32" s="102" t="str">
        <f t="shared" si="0"/>
        <v>24-Apr</v>
      </c>
      <c r="B32" s="38">
        <f t="shared" si="1"/>
        <v>45771</v>
      </c>
      <c r="C32" s="91">
        <f>IF(VLOOKUP($B32,data_dd!$C:$J,2,FALSE)=0,#N/A,VLOOKUP($B32,data_dd!$C:$J,2,FALSE))</f>
        <v>47.548992213672889</v>
      </c>
      <c r="D32" s="92">
        <f>IF(VLOOKUP($B32,data_dd!$C:$J,2,FALSE)=0,#N/A,VLOOKUP($B32,data_dd!$C:$J,3,FALSE))</f>
        <v>46.998975146797186</v>
      </c>
      <c r="E32" s="92">
        <f>IF(VLOOKUP($B32,data_dd!$C:$J,6,FALSE)=0,#N/A,VLOOKUP($B32,data_dd!$C:$J,6,FALSE))</f>
        <v>44.714266667101001</v>
      </c>
      <c r="F32" s="91">
        <f>IF(VLOOKUP($B32,data_dd!$C:$J,2,FALSE)=0,#N/A,VLOOKUP($B32,data_dd!$C:$J,4,FALSE))</f>
        <v>38.620038055207935</v>
      </c>
      <c r="G32" s="92">
        <f>IF(VLOOKUP($B32,data_dd!$C:$J,2,FALSE)=0,#N/A,VLOOKUP($B32,data_dd!$C:$J,5,FALSE))</f>
        <v>38.248406584527125</v>
      </c>
      <c r="H32" s="101">
        <f>IF(VLOOKUP($B32,data_dd!$C:$J,7,FALSE)=0,#N/A,VLOOKUP($B32,data_dd!$C:$J,7,FALSE))</f>
        <v>36.82554739792225</v>
      </c>
      <c r="I32" s="30"/>
      <c r="J32" s="38">
        <f t="shared" si="2"/>
        <v>45406</v>
      </c>
      <c r="K32" s="91">
        <f>VLOOKUP($J32,data_dd!$C:$J,2,FALSE)</f>
        <v>44.234385105368517</v>
      </c>
      <c r="L32" s="92">
        <f>VLOOKUP($J32,data_dd!$C:$J,3,FALSE)</f>
        <v>43.868629353323094</v>
      </c>
      <c r="M32" s="92">
        <f>IF(VLOOKUP($J32,data_dd!$C:$J,6,FALSE)=0,#N/A,VLOOKUP($J32,data_dd!$C:$J,6,FALSE))</f>
        <v>44.993925980857568</v>
      </c>
      <c r="N32" s="91">
        <f>VLOOKUP($J32,data_dd!$C:$J,4,FALSE)</f>
        <v>36.257924547224093</v>
      </c>
      <c r="O32" s="92">
        <f>VLOOKUP($J32,data_dd!$C:$J,5,FALSE)</f>
        <v>36.012707553946676</v>
      </c>
      <c r="P32" s="101">
        <f>IF(VLOOKUP($J32,data_dd!$C:$J,7,FALSE)=0,#N/A,VLOOKUP($J32,data_dd!$C:$J,7,FALSE))</f>
        <v>37.172729484745183</v>
      </c>
      <c r="Q32" s="30"/>
      <c r="R32" s="38">
        <f t="shared" si="3"/>
        <v>45040</v>
      </c>
      <c r="S32" s="91">
        <f>VLOOKUP($R32,data_dd!$C:$J,2,FALSE)</f>
        <v>44.743674578586763</v>
      </c>
      <c r="T32" s="92">
        <f>VLOOKUP($R32,data_dd!$C:$J,3,FALSE)</f>
        <v>44.792546689263247</v>
      </c>
      <c r="U32" s="91">
        <f>VLOOKUP($R32,data_dd!$C:$J,4,FALSE)</f>
        <v>36.845999100969379</v>
      </c>
      <c r="V32" s="92">
        <f>VLOOKUP($R32,data_dd!$C:$J,5,FALSE)</f>
        <v>36.883751256918707</v>
      </c>
      <c r="W32" s="30"/>
    </row>
    <row r="33" spans="1:23" ht="15">
      <c r="A33" s="102" t="str">
        <f t="shared" si="0"/>
        <v>25-Apr</v>
      </c>
      <c r="B33" s="33">
        <f t="shared" si="1"/>
        <v>45772</v>
      </c>
      <c r="C33" s="78">
        <f>IF(VLOOKUP($B33,data_dd!$C:$J,2,FALSE)=0,#N/A,VLOOKUP($B33,data_dd!$C:$J,2,FALSE))</f>
        <v>46.71373421258123</v>
      </c>
      <c r="D33" s="90">
        <f>IF(VLOOKUP($B33,data_dd!$C:$J,2,FALSE)=0,#N/A,VLOOKUP($B33,data_dd!$C:$J,3,FALSE))</f>
        <v>47.027430570692431</v>
      </c>
      <c r="E33" s="90">
        <f>IF(VLOOKUP($B33,data_dd!$C:$J,6,FALSE)=0,#N/A,VLOOKUP($B33,data_dd!$C:$J,6,FALSE))</f>
        <v>44.791269577289562</v>
      </c>
      <c r="F33" s="78">
        <f>IF(VLOOKUP($B33,data_dd!$C:$J,2,FALSE)=0,#N/A,VLOOKUP($B33,data_dd!$C:$J,4,FALSE))</f>
        <v>38.098175799071754</v>
      </c>
      <c r="G33" s="90">
        <f>IF(VLOOKUP($B33,data_dd!$C:$J,2,FALSE)=0,#N/A,VLOOKUP($B33,data_dd!$C:$J,5,FALSE))</f>
        <v>38.275695680057567</v>
      </c>
      <c r="H33" s="217">
        <f>IF(VLOOKUP($B33,data_dd!$C:$J,7,FALSE)=0,#N/A,VLOOKUP($B33,data_dd!$C:$J,7,FALSE))</f>
        <v>36.872575183761228</v>
      </c>
      <c r="I33" s="30"/>
      <c r="J33" s="33">
        <f t="shared" si="2"/>
        <v>45407</v>
      </c>
      <c r="K33" s="78">
        <f>VLOOKUP($J33,data_dd!$C:$J,2,FALSE)</f>
        <v>43.992344621656905</v>
      </c>
      <c r="L33" s="90">
        <f>VLOOKUP($J33,data_dd!$C:$J,3,FALSE)</f>
        <v>43.966059315974718</v>
      </c>
      <c r="M33" s="90">
        <f>IF(VLOOKUP($J33,data_dd!$C:$J,6,FALSE)=0,#N/A,VLOOKUP($J33,data_dd!$C:$J,6,FALSE))</f>
        <v>45.062678954609545</v>
      </c>
      <c r="N33" s="78">
        <f>VLOOKUP($J33,data_dd!$C:$J,4,FALSE)</f>
        <v>36.083377323545626</v>
      </c>
      <c r="O33" s="90">
        <f>VLOOKUP($J33,data_dd!$C:$J,5,FALSE)</f>
        <v>36.081926907338129</v>
      </c>
      <c r="P33" s="217">
        <f>IF(VLOOKUP($J33,data_dd!$C:$J,7,FALSE)=0,#N/A,VLOOKUP($J33,data_dd!$C:$J,7,FALSE))</f>
        <v>37.209348221636503</v>
      </c>
      <c r="Q33" s="30"/>
      <c r="R33" s="33">
        <f t="shared" si="3"/>
        <v>45041</v>
      </c>
      <c r="S33" s="78">
        <f>VLOOKUP($R33,data_dd!$C:$J,2,FALSE)</f>
        <v>44.928305942443778</v>
      </c>
      <c r="T33" s="90">
        <f>VLOOKUP($R33,data_dd!$C:$J,3,FALSE)</f>
        <v>44.832186785550377</v>
      </c>
      <c r="U33" s="78">
        <f>VLOOKUP($R33,data_dd!$C:$J,4,FALSE)</f>
        <v>36.924202481769512</v>
      </c>
      <c r="V33" s="90">
        <f>VLOOKUP($R33,data_dd!$C:$J,5,FALSE)</f>
        <v>36.910391745028015</v>
      </c>
      <c r="W33" s="30"/>
    </row>
    <row r="34" spans="1:23" ht="15">
      <c r="A34" s="102" t="str">
        <f t="shared" si="0"/>
        <v>26-Apr</v>
      </c>
      <c r="B34" s="38">
        <f t="shared" si="1"/>
        <v>45773</v>
      </c>
      <c r="C34" s="91">
        <f>IF(VLOOKUP($B34,data_dd!$C:$J,2,FALSE)=0,#N/A,VLOOKUP($B34,data_dd!$C:$J,2,FALSE))</f>
        <v>47.507184933559657</v>
      </c>
      <c r="D34" s="92">
        <f>IF(VLOOKUP($B34,data_dd!$C:$J,2,FALSE)=0,#N/A,VLOOKUP($B34,data_dd!$C:$J,3,FALSE))</f>
        <v>47.110735052401893</v>
      </c>
      <c r="E34" s="92">
        <f>IF(VLOOKUP($B34,data_dd!$C:$J,6,FALSE)=0,#N/A,VLOOKUP($B34,data_dd!$C:$J,6,FALSE))</f>
        <v>44.835675320119485</v>
      </c>
      <c r="F34" s="91">
        <f>IF(VLOOKUP($B34,data_dd!$C:$J,2,FALSE)=0,#N/A,VLOOKUP($B34,data_dd!$C:$J,4,FALSE))</f>
        <v>38.580104473811524</v>
      </c>
      <c r="G34" s="92">
        <f>IF(VLOOKUP($B34,data_dd!$C:$J,2,FALSE)=0,#N/A,VLOOKUP($B34,data_dd!$C:$J,5,FALSE))</f>
        <v>38.338116345024901</v>
      </c>
      <c r="H34" s="101">
        <f>IF(VLOOKUP($B34,data_dd!$C:$J,7,FALSE)=0,#N/A,VLOOKUP($B34,data_dd!$C:$J,7,FALSE))</f>
        <v>36.907862999938274</v>
      </c>
      <c r="I34" s="30"/>
      <c r="J34" s="38">
        <f t="shared" si="2"/>
        <v>45408</v>
      </c>
      <c r="K34" s="91">
        <f>VLOOKUP($J34,data_dd!$C:$J,2,FALSE)</f>
        <v>44.344108247331235</v>
      </c>
      <c r="L34" s="92">
        <f>VLOOKUP($J34,data_dd!$C:$J,3,FALSE)</f>
        <v>44.013948409146337</v>
      </c>
      <c r="M34" s="92">
        <f>IF(VLOOKUP($J34,data_dd!$C:$J,6,FALSE)=0,#N/A,VLOOKUP($J34,data_dd!$C:$J,6,FALSE))</f>
        <v>45.10989064088502</v>
      </c>
      <c r="N34" s="91">
        <f>VLOOKUP($J34,data_dd!$C:$J,4,FALSE)</f>
        <v>36.500562912963986</v>
      </c>
      <c r="O34" s="92">
        <f>VLOOKUP($J34,data_dd!$C:$J,5,FALSE)</f>
        <v>36.139035676115029</v>
      </c>
      <c r="P34" s="101">
        <f>IF(VLOOKUP($J34,data_dd!$C:$J,7,FALSE)=0,#N/A,VLOOKUP($J34,data_dd!$C:$J,7,FALSE))</f>
        <v>37.241968180547033</v>
      </c>
      <c r="Q34" s="30"/>
      <c r="R34" s="38">
        <f t="shared" si="3"/>
        <v>45042</v>
      </c>
      <c r="S34" s="91">
        <f>VLOOKUP($R34,data_dd!$C:$J,2,FALSE)</f>
        <v>44.622381521817942</v>
      </c>
      <c r="T34" s="92">
        <f>VLOOKUP($R34,data_dd!$C:$J,3,FALSE)</f>
        <v>44.843956951383802</v>
      </c>
      <c r="U34" s="91">
        <f>VLOOKUP($R34,data_dd!$C:$J,4,FALSE)</f>
        <v>36.699216144155841</v>
      </c>
      <c r="V34" s="92">
        <f>VLOOKUP($R34,data_dd!$C:$J,5,FALSE)</f>
        <v>36.903590991438307</v>
      </c>
      <c r="W34" s="30"/>
    </row>
    <row r="35" spans="1:23" ht="15">
      <c r="A35" s="102" t="str">
        <f t="shared" si="0"/>
        <v>27-Apr</v>
      </c>
      <c r="B35" s="33">
        <f t="shared" si="1"/>
        <v>45774</v>
      </c>
      <c r="C35" s="78">
        <f>IF(VLOOKUP($B35,data_dd!$C:$J,2,FALSE)=0,#N/A,VLOOKUP($B35,data_dd!$C:$J,2,FALSE))</f>
        <v>47.158783656198146</v>
      </c>
      <c r="D35" s="90">
        <f>IF(VLOOKUP($B35,data_dd!$C:$J,2,FALSE)=0,#N/A,VLOOKUP($B35,data_dd!$C:$J,3,FALSE))</f>
        <v>47.134319783835906</v>
      </c>
      <c r="E35" s="90">
        <f>IF(VLOOKUP($B35,data_dd!$C:$J,6,FALSE)=0,#N/A,VLOOKUP($B35,data_dd!$C:$J,6,FALSE))</f>
        <v>44.894004143696037</v>
      </c>
      <c r="F35" s="78">
        <f>IF(VLOOKUP($B35,data_dd!$C:$J,2,FALSE)=0,#N/A,VLOOKUP($B35,data_dd!$C:$J,4,FALSE))</f>
        <v>38.506488967098569</v>
      </c>
      <c r="G35" s="90">
        <f>IF(VLOOKUP($B35,data_dd!$C:$J,2,FALSE)=0,#N/A,VLOOKUP($B35,data_dd!$C:$J,5,FALSE))</f>
        <v>38.362216133235677</v>
      </c>
      <c r="H35" s="217">
        <f>IF(VLOOKUP($B35,data_dd!$C:$J,7,FALSE)=0,#N/A,VLOOKUP($B35,data_dd!$C:$J,7,FALSE))</f>
        <v>36.940292266141356</v>
      </c>
      <c r="I35" s="30"/>
      <c r="J35" s="33">
        <f t="shared" si="2"/>
        <v>45409</v>
      </c>
      <c r="K35" s="78">
        <f>VLOOKUP($J35,data_dd!$C:$J,2,FALSE)</f>
        <v>43.916797766373257</v>
      </c>
      <c r="L35" s="90">
        <f>VLOOKUP($J35,data_dd!$C:$J,3,FALSE)</f>
        <v>44.058167045201927</v>
      </c>
      <c r="M35" s="90">
        <f>IF(VLOOKUP($J35,data_dd!$C:$J,6,FALSE)=0,#N/A,VLOOKUP($J35,data_dd!$C:$J,6,FALSE))</f>
        <v>45.158265215021459</v>
      </c>
      <c r="N35" s="78">
        <f>VLOOKUP($J35,data_dd!$C:$J,4,FALSE)</f>
        <v>36.007760016007246</v>
      </c>
      <c r="O35" s="90">
        <f>VLOOKUP($J35,data_dd!$C:$J,5,FALSE)</f>
        <v>36.157284847843677</v>
      </c>
      <c r="P35" s="217">
        <f>IF(VLOOKUP($J35,data_dd!$C:$J,7,FALSE)=0,#N/A,VLOOKUP($J35,data_dd!$C:$J,7,FALSE))</f>
        <v>37.267644905385282</v>
      </c>
      <c r="Q35" s="30"/>
      <c r="R35" s="33">
        <f t="shared" si="3"/>
        <v>45043</v>
      </c>
      <c r="S35" s="78">
        <f>VLOOKUP($R35,data_dd!$C:$J,2,FALSE)</f>
        <v>45.264355934878935</v>
      </c>
      <c r="T35" s="90">
        <f>VLOOKUP($R35,data_dd!$C:$J,3,FALSE)</f>
        <v>44.886855337862229</v>
      </c>
      <c r="U35" s="78">
        <f>VLOOKUP($R35,data_dd!$C:$J,4,FALSE)</f>
        <v>37.23160608809394</v>
      </c>
      <c r="V35" s="90">
        <f>VLOOKUP($R35,data_dd!$C:$J,5,FALSE)</f>
        <v>36.933608952589125</v>
      </c>
      <c r="W35" s="30"/>
    </row>
    <row r="36" spans="1:23" ht="15">
      <c r="A36" s="102" t="str">
        <f t="shared" si="0"/>
        <v>28-Apr</v>
      </c>
      <c r="B36" s="38">
        <f t="shared" si="1"/>
        <v>45775</v>
      </c>
      <c r="C36" s="91">
        <f>IF(VLOOKUP($B36,data_dd!$C:$J,2,FALSE)=0,#N/A,VLOOKUP($B36,data_dd!$C:$J,2,FALSE))</f>
        <v>47.133169663700443</v>
      </c>
      <c r="D36" s="92">
        <f>IF(VLOOKUP($B36,data_dd!$C:$J,2,FALSE)=0,#N/A,VLOOKUP($B36,data_dd!$C:$J,3,FALSE))</f>
        <v>47.169524551556677</v>
      </c>
      <c r="E36" s="92">
        <f>IF(VLOOKUP($B36,data_dd!$C:$J,6,FALSE)=0,#N/A,VLOOKUP($B36,data_dd!$C:$J,6,FALSE))</f>
        <v>44.931603981091953</v>
      </c>
      <c r="F36" s="91">
        <f>IF(VLOOKUP($B36,data_dd!$C:$J,2,FALSE)=0,#N/A,VLOOKUP($B36,data_dd!$C:$J,4,FALSE))</f>
        <v>38.188634073540975</v>
      </c>
      <c r="G36" s="92">
        <f>IF(VLOOKUP($B36,data_dd!$C:$J,2,FALSE)=0,#N/A,VLOOKUP($B36,data_dd!$C:$J,5,FALSE))</f>
        <v>38.379119672624682</v>
      </c>
      <c r="H36" s="101">
        <f>IF(VLOOKUP($B36,data_dd!$C:$J,7,FALSE)=0,#N/A,VLOOKUP($B36,data_dd!$C:$J,7,FALSE))</f>
        <v>36.966064587471294</v>
      </c>
      <c r="I36" s="30"/>
      <c r="J36" s="38">
        <f t="shared" si="2"/>
        <v>45410</v>
      </c>
      <c r="K36" s="91">
        <f>VLOOKUP($J36,data_dd!$C:$J,2,FALSE)</f>
        <v>44.611935679964631</v>
      </c>
      <c r="L36" s="92">
        <f>VLOOKUP($J36,data_dd!$C:$J,3,FALSE)</f>
        <v>44.128949035969683</v>
      </c>
      <c r="M36" s="92">
        <f>IF(VLOOKUP($J36,data_dd!$C:$J,6,FALSE)=0,#N/A,VLOOKUP($J36,data_dd!$C:$J,6,FALSE))</f>
        <v>45.169115428331736</v>
      </c>
      <c r="N36" s="91">
        <f>VLOOKUP($J36,data_dd!$C:$J,4,FALSE)</f>
        <v>36.525986681786478</v>
      </c>
      <c r="O36" s="92">
        <f>VLOOKUP($J36,data_dd!$C:$J,5,FALSE)</f>
        <v>36.210479313870799</v>
      </c>
      <c r="P36" s="101">
        <f>IF(VLOOKUP($J36,data_dd!$C:$J,7,FALSE)=0,#N/A,VLOOKUP($J36,data_dd!$C:$J,7,FALSE))</f>
        <v>37.267173101129536</v>
      </c>
      <c r="Q36" s="30"/>
      <c r="R36" s="38">
        <f t="shared" si="3"/>
        <v>45044</v>
      </c>
      <c r="S36" s="91">
        <f>VLOOKUP($R36,data_dd!$C:$J,2,FALSE)</f>
        <v>44.690351998601457</v>
      </c>
      <c r="T36" s="92">
        <f>VLOOKUP($R36,data_dd!$C:$J,3,FALSE)</f>
        <v>44.872541022630934</v>
      </c>
      <c r="U36" s="91">
        <f>VLOOKUP($R36,data_dd!$C:$J,4,FALSE)</f>
        <v>36.703770719105108</v>
      </c>
      <c r="V36" s="92">
        <f>VLOOKUP($R36,data_dd!$C:$J,5,FALSE)</f>
        <v>36.904876168859062</v>
      </c>
      <c r="W36" s="30"/>
    </row>
    <row r="37" spans="1:23" ht="15">
      <c r="A37" s="102" t="str">
        <f t="shared" si="0"/>
        <v>29-Apr</v>
      </c>
      <c r="B37" s="33">
        <f t="shared" si="1"/>
        <v>45776</v>
      </c>
      <c r="C37" s="78">
        <f>IF(VLOOKUP($B37,data_dd!$C:$J,2,FALSE)=0,#N/A,VLOOKUP($B37,data_dd!$C:$J,2,FALSE))</f>
        <v>47.250449463936221</v>
      </c>
      <c r="D37" s="90">
        <f>IF(VLOOKUP($B37,data_dd!$C:$J,2,FALSE)=0,#N/A,VLOOKUP($B37,data_dd!$C:$J,3,FALSE))</f>
        <v>47.185236438980908</v>
      </c>
      <c r="E37" s="90">
        <f>IF(VLOOKUP($B37,data_dd!$C:$J,6,FALSE)=0,#N/A,VLOOKUP($B37,data_dd!$C:$J,6,FALSE))</f>
        <v>44.96764353883141</v>
      </c>
      <c r="F37" s="78">
        <f>IF(VLOOKUP($B37,data_dd!$C:$J,2,FALSE)=0,#N/A,VLOOKUP($B37,data_dd!$C:$J,4,FALSE))</f>
        <v>38.51892368553424</v>
      </c>
      <c r="G37" s="90">
        <f>IF(VLOOKUP($B37,data_dd!$C:$J,2,FALSE)=0,#N/A,VLOOKUP($B37,data_dd!$C:$J,5,FALSE))</f>
        <v>38.387785496857234</v>
      </c>
      <c r="H37" s="217">
        <f>IF(VLOOKUP($B37,data_dd!$C:$J,7,FALSE)=0,#N/A,VLOOKUP($B37,data_dd!$C:$J,7,FALSE))</f>
        <v>36.971084198036365</v>
      </c>
      <c r="I37" s="30"/>
      <c r="J37" s="33">
        <f t="shared" si="2"/>
        <v>45411</v>
      </c>
      <c r="K37" s="78">
        <f>VLOOKUP($J37,data_dd!$C:$J,2,FALSE)</f>
        <v>43.807329473110165</v>
      </c>
      <c r="L37" s="90">
        <f>VLOOKUP($J37,data_dd!$C:$J,3,FALSE)</f>
        <v>44.129266411085609</v>
      </c>
      <c r="M37" s="90">
        <f>IF(VLOOKUP($J37,data_dd!$C:$J,6,FALSE)=0,#N/A,VLOOKUP($J37,data_dd!$C:$J,6,FALSE))</f>
        <v>45.190183339484236</v>
      </c>
      <c r="N37" s="78">
        <f>VLOOKUP($J37,data_dd!$C:$J,4,FALSE)</f>
        <v>35.798322791369799</v>
      </c>
      <c r="O37" s="90">
        <f>VLOOKUP($J37,data_dd!$C:$J,5,FALSE)</f>
        <v>36.180241135138033</v>
      </c>
      <c r="P37" s="217">
        <f>IF(VLOOKUP($J37,data_dd!$C:$J,7,FALSE)=0,#N/A,VLOOKUP($J37,data_dd!$C:$J,7,FALSE))</f>
        <v>37.268841576424059</v>
      </c>
      <c r="Q37" s="30"/>
      <c r="R37" s="33">
        <f t="shared" si="3"/>
        <v>45045</v>
      </c>
      <c r="S37" s="78">
        <f>VLOOKUP($R37,data_dd!$C:$J,2,FALSE)</f>
        <v>45.508538474734785</v>
      </c>
      <c r="T37" s="90">
        <f>VLOOKUP($R37,data_dd!$C:$J,3,FALSE)</f>
        <v>44.949925685066646</v>
      </c>
      <c r="U37" s="78">
        <f>VLOOKUP($R37,data_dd!$C:$J,4,FALSE)</f>
        <v>37.316765766654797</v>
      </c>
      <c r="V37" s="90">
        <f>VLOOKUP($R37,data_dd!$C:$J,5,FALSE)</f>
        <v>36.949900946054754</v>
      </c>
      <c r="W37" s="30"/>
    </row>
    <row r="38" spans="1:23" ht="15">
      <c r="A38" s="102" t="str">
        <f t="shared" si="0"/>
        <v>30-Apr</v>
      </c>
      <c r="B38" s="38">
        <f t="shared" si="1"/>
        <v>45777</v>
      </c>
      <c r="C38" s="91">
        <f>IF(VLOOKUP($B38,data_dd!$C:$J,2,FALSE)=0,#N/A,VLOOKUP($B38,data_dd!$C:$J,2,FALSE))</f>
        <v>47.379867045011373</v>
      </c>
      <c r="D38" s="92">
        <f>IF(VLOOKUP($B38,data_dd!$C:$J,2,FALSE)=0,#N/A,VLOOKUP($B38,data_dd!$C:$J,3,FALSE))</f>
        <v>47.205275680542805</v>
      </c>
      <c r="E38" s="92">
        <f>IF(VLOOKUP($B38,data_dd!$C:$J,6,FALSE)=0,#N/A,VLOOKUP($B38,data_dd!$C:$J,6,FALSE))</f>
        <v>44.9969503294747</v>
      </c>
      <c r="F38" s="91">
        <f>IF(VLOOKUP($B38,data_dd!$C:$J,2,FALSE)=0,#N/A,VLOOKUP($B38,data_dd!$C:$J,4,FALSE))</f>
        <v>38.370512138015101</v>
      </c>
      <c r="G38" s="92">
        <f>IF(VLOOKUP($B38,data_dd!$C:$J,2,FALSE)=0,#N/A,VLOOKUP($B38,data_dd!$C:$J,5,FALSE))</f>
        <v>38.392034923190934</v>
      </c>
      <c r="H38" s="101">
        <f>IF(VLOOKUP($B38,data_dd!$C:$J,7,FALSE)=0,#N/A,VLOOKUP($B38,data_dd!$C:$J,7,FALSE))</f>
        <v>36.990389914070178</v>
      </c>
      <c r="I38" s="30"/>
      <c r="J38" s="38">
        <f t="shared" si="2"/>
        <v>45412</v>
      </c>
      <c r="K38" s="91">
        <f>VLOOKUP($J38,data_dd!$C:$J,2,FALSE)</f>
        <v>44.528753450426457</v>
      </c>
      <c r="L38" s="92">
        <f>VLOOKUP($J38,data_dd!$C:$J,3,FALSE)</f>
        <v>44.182038663305448</v>
      </c>
      <c r="M38" s="92">
        <f>IF(VLOOKUP($J38,data_dd!$C:$J,6,FALSE)=0,#N/A,VLOOKUP($J38,data_dd!$C:$J,6,FALSE))</f>
        <v>45.197598953095294</v>
      </c>
      <c r="N38" s="91">
        <f>VLOOKUP($J38,data_dd!$C:$J,4,FALSE)</f>
        <v>36.356165087469222</v>
      </c>
      <c r="O38" s="92">
        <f>VLOOKUP($J38,data_dd!$C:$J,5,FALSE)</f>
        <v>36.204017587718702</v>
      </c>
      <c r="P38" s="101">
        <f>IF(VLOOKUP($J38,data_dd!$C:$J,7,FALSE)=0,#N/A,VLOOKUP($J38,data_dd!$C:$J,7,FALSE))</f>
        <v>37.269046267145498</v>
      </c>
      <c r="Q38" s="30"/>
      <c r="R38" s="38">
        <f t="shared" si="3"/>
        <v>45046</v>
      </c>
      <c r="S38" s="91">
        <f>VLOOKUP($R38,data_dd!$C:$J,2,FALSE)</f>
        <v>45.048105530445653</v>
      </c>
      <c r="T38" s="92">
        <f>VLOOKUP($R38,data_dd!$C:$J,3,FALSE)</f>
        <v>44.987608450037754</v>
      </c>
      <c r="U38" s="91">
        <f>VLOOKUP($R38,data_dd!$C:$J,4,FALSE)</f>
        <v>37.075187245393018</v>
      </c>
      <c r="V38" s="92">
        <f>VLOOKUP($R38,data_dd!$C:$J,5,FALSE)</f>
        <v>36.979100890846013</v>
      </c>
      <c r="W38" s="30"/>
    </row>
    <row r="39" spans="1:23" ht="15">
      <c r="A39" s="102" t="str">
        <f t="shared" si="0"/>
        <v>1-May</v>
      </c>
      <c r="B39" s="33">
        <f t="shared" si="1"/>
        <v>45778</v>
      </c>
      <c r="C39" s="78">
        <f>IF(VLOOKUP($B39,data_dd!$C:$J,2,FALSE)=0,#N/A,VLOOKUP($B39,data_dd!$C:$J,2,FALSE))</f>
        <v>47.362310045740308</v>
      </c>
      <c r="D39" s="90">
        <f>IF(VLOOKUP($B39,data_dd!$C:$J,2,FALSE)=0,#N/A,VLOOKUP($B39,data_dd!$C:$J,3,FALSE))</f>
        <v>47.277719436162194</v>
      </c>
      <c r="E39" s="90">
        <f>IF(VLOOKUP($B39,data_dd!$C:$J,6,FALSE)=0,#N/A,VLOOKUP($B39,data_dd!$C:$J,6,FALSE))</f>
        <v>45.03584420741398</v>
      </c>
      <c r="F39" s="78">
        <f>IF(VLOOKUP($B39,data_dd!$C:$J,2,FALSE)=0,#N/A,VLOOKUP($B39,data_dd!$C:$J,4,FALSE))</f>
        <v>38.653923061800292</v>
      </c>
      <c r="G39" s="90">
        <f>IF(VLOOKUP($B39,data_dd!$C:$J,2,FALSE)=0,#N/A,VLOOKUP($B39,data_dd!$C:$J,5,FALSE))</f>
        <v>38.45593221586342</v>
      </c>
      <c r="H39" s="217">
        <f>IF(VLOOKUP($B39,data_dd!$C:$J,7,FALSE)=0,#N/A,VLOOKUP($B39,data_dd!$C:$J,7,FALSE))</f>
        <v>37.016677350772042</v>
      </c>
      <c r="I39" s="30"/>
      <c r="J39" s="33">
        <f t="shared" si="2"/>
        <v>45413</v>
      </c>
      <c r="K39" s="78">
        <f>VLOOKUP($J39,data_dd!$C:$J,2,FALSE)</f>
        <v>43.978939212257558</v>
      </c>
      <c r="L39" s="90">
        <f>VLOOKUP($J39,data_dd!$C:$J,3,FALSE)</f>
        <v>44.187400749735822</v>
      </c>
      <c r="M39" s="90">
        <f>IF(VLOOKUP($J39,data_dd!$C:$J,6,FALSE)=0,#N/A,VLOOKUP($J39,data_dd!$C:$J,6,FALSE))</f>
        <v>45.234725462753929</v>
      </c>
      <c r="N39" s="78">
        <f>VLOOKUP($J39,data_dd!$C:$J,4,FALSE)</f>
        <v>35.998084048634254</v>
      </c>
      <c r="O39" s="90">
        <f>VLOOKUP($J39,data_dd!$C:$J,5,FALSE)</f>
        <v>36.194418257915125</v>
      </c>
      <c r="P39" s="217">
        <f>IF(VLOOKUP($J39,data_dd!$C:$J,7,FALSE)=0,#N/A,VLOOKUP($J39,data_dd!$C:$J,7,FALSE))</f>
        <v>37.30077251277536</v>
      </c>
      <c r="Q39" s="30"/>
      <c r="R39" s="33">
        <f t="shared" si="3"/>
        <v>45047</v>
      </c>
      <c r="S39" s="78">
        <f>VLOOKUP($R39,data_dd!$C:$J,2,FALSE)</f>
        <v>45.449644510655233</v>
      </c>
      <c r="T39" s="90">
        <f>VLOOKUP($R39,data_dd!$C:$J,3,FALSE)</f>
        <v>45.064574736688115</v>
      </c>
      <c r="U39" s="78">
        <f>VLOOKUP($R39,data_dd!$C:$J,4,FALSE)</f>
        <v>37.326734845166357</v>
      </c>
      <c r="V39" s="90">
        <f>VLOOKUP($R39,data_dd!$C:$J,5,FALSE)</f>
        <v>37.037157716837498</v>
      </c>
      <c r="W39" s="30"/>
    </row>
    <row r="40" spans="1:23" ht="15">
      <c r="A40" s="102" t="str">
        <f t="shared" si="0"/>
        <v>2-May</v>
      </c>
      <c r="B40" s="38">
        <f t="shared" si="1"/>
        <v>45779</v>
      </c>
      <c r="C40" s="91">
        <f>IF(VLOOKUP($B40,data_dd!$C:$J,2,FALSE)=0,#N/A,VLOOKUP($B40,data_dd!$C:$J,2,FALSE))</f>
        <v>47.435205277304135</v>
      </c>
      <c r="D40" s="92">
        <f>IF(VLOOKUP($B40,data_dd!$C:$J,2,FALSE)=0,#N/A,VLOOKUP($B40,data_dd!$C:$J,3,FALSE))</f>
        <v>47.264609447951187</v>
      </c>
      <c r="E40" s="92">
        <f>IF(VLOOKUP($B40,data_dd!$C:$J,6,FALSE)=0,#N/A,VLOOKUP($B40,data_dd!$C:$J,6,FALSE))</f>
        <v>45.058415449209576</v>
      </c>
      <c r="F40" s="91">
        <f>IF(VLOOKUP($B40,data_dd!$C:$J,2,FALSE)=0,#N/A,VLOOKUP($B40,data_dd!$C:$J,4,FALSE))</f>
        <v>38.522166542033361</v>
      </c>
      <c r="G40" s="92">
        <f>IF(VLOOKUP($B40,data_dd!$C:$J,2,FALSE)=0,#N/A,VLOOKUP($B40,data_dd!$C:$J,5,FALSE))</f>
        <v>38.444987085308497</v>
      </c>
      <c r="H40" s="101">
        <f>IF(VLOOKUP($B40,data_dd!$C:$J,7,FALSE)=0,#N/A,VLOOKUP($B40,data_dd!$C:$J,7,FALSE))</f>
        <v>37.038632186747407</v>
      </c>
      <c r="I40" s="30"/>
      <c r="J40" s="38">
        <f t="shared" si="2"/>
        <v>45414</v>
      </c>
      <c r="K40" s="91">
        <f>VLOOKUP($J40,data_dd!$C:$J,2,FALSE)</f>
        <v>44.802464901359116</v>
      </c>
      <c r="L40" s="92">
        <f>VLOOKUP($J40,data_dd!$C:$J,3,FALSE)</f>
        <v>44.261102124820894</v>
      </c>
      <c r="M40" s="92">
        <f>IF(VLOOKUP($J40,data_dd!$C:$J,6,FALSE)=0,#N/A,VLOOKUP($J40,data_dd!$C:$J,6,FALSE))</f>
        <v>45.239192517219166</v>
      </c>
      <c r="N40" s="91">
        <f>VLOOKUP($J40,data_dd!$C:$J,4,FALSE)</f>
        <v>36.696308663766594</v>
      </c>
      <c r="O40" s="92">
        <f>VLOOKUP($J40,data_dd!$C:$J,5,FALSE)</f>
        <v>36.238129411099251</v>
      </c>
      <c r="P40" s="101">
        <f>IF(VLOOKUP($J40,data_dd!$C:$J,7,FALSE)=0,#N/A,VLOOKUP($J40,data_dd!$C:$J,7,FALSE))</f>
        <v>37.309670876654003</v>
      </c>
      <c r="Q40" s="30"/>
      <c r="R40" s="38">
        <f t="shared" si="3"/>
        <v>45048</v>
      </c>
      <c r="S40" s="91">
        <f>VLOOKUP($R40,data_dd!$C:$J,2,FALSE)</f>
        <v>44.756418542625262</v>
      </c>
      <c r="T40" s="92">
        <f>VLOOKUP($R40,data_dd!$C:$J,3,FALSE)</f>
        <v>45.076540986174464</v>
      </c>
      <c r="U40" s="91">
        <f>VLOOKUP($R40,data_dd!$C:$J,4,FALSE)</f>
        <v>36.823824755069346</v>
      </c>
      <c r="V40" s="92">
        <f>VLOOKUP($R40,data_dd!$C:$J,5,FALSE)</f>
        <v>37.046155871128207</v>
      </c>
      <c r="W40" s="30"/>
    </row>
    <row r="41" spans="1:23" ht="15">
      <c r="A41" s="102" t="str">
        <f t="shared" si="0"/>
        <v>3-May</v>
      </c>
      <c r="B41" s="33">
        <f t="shared" si="1"/>
        <v>45780</v>
      </c>
      <c r="C41" s="78">
        <f>IF(VLOOKUP($B41,data_dd!$C:$J,2,FALSE)=0,#N/A,VLOOKUP($B41,data_dd!$C:$J,2,FALSE))</f>
        <v>47.586879002966739</v>
      </c>
      <c r="D41" s="90">
        <f>IF(VLOOKUP($B41,data_dd!$C:$J,2,FALSE)=0,#N/A,VLOOKUP($B41,data_dd!$C:$J,3,FALSE))</f>
        <v>47.354855609580994</v>
      </c>
      <c r="E41" s="90">
        <f>IF(VLOOKUP($B41,data_dd!$C:$J,6,FALSE)=0,#N/A,VLOOKUP($B41,data_dd!$C:$J,6,FALSE))</f>
        <v>45.087177351813601</v>
      </c>
      <c r="F41" s="78">
        <f>IF(VLOOKUP($B41,data_dd!$C:$J,2,FALSE)=0,#N/A,VLOOKUP($B41,data_dd!$C:$J,4,FALSE))</f>
        <v>38.781436583191599</v>
      </c>
      <c r="G41" s="90">
        <f>IF(VLOOKUP($B41,data_dd!$C:$J,2,FALSE)=0,#N/A,VLOOKUP($B41,data_dd!$C:$J,5,FALSE))</f>
        <v>38.510603185657061</v>
      </c>
      <c r="H41" s="217">
        <f>IF(VLOOKUP($B41,data_dd!$C:$J,7,FALSE)=0,#N/A,VLOOKUP($B41,data_dd!$C:$J,7,FALSE))</f>
        <v>37.058599607912491</v>
      </c>
      <c r="I41" s="30"/>
      <c r="J41" s="33">
        <f t="shared" si="2"/>
        <v>45415</v>
      </c>
      <c r="K41" s="78">
        <f>VLOOKUP($J41,data_dd!$C:$J,2,FALSE)</f>
        <v>44.1985148318537</v>
      </c>
      <c r="L41" s="90">
        <f>VLOOKUP($J41,data_dd!$C:$J,3,FALSE)</f>
        <v>44.297464185081552</v>
      </c>
      <c r="M41" s="90">
        <f>IF(VLOOKUP($J41,data_dd!$C:$J,6,FALSE)=0,#N/A,VLOOKUP($J41,data_dd!$C:$J,6,FALSE))</f>
        <v>45.258723841802571</v>
      </c>
      <c r="N41" s="78">
        <f>VLOOKUP($J41,data_dd!$C:$J,4,FALSE)</f>
        <v>36.225984807931887</v>
      </c>
      <c r="O41" s="90">
        <f>VLOOKUP($J41,data_dd!$C:$J,5,FALSE)</f>
        <v>36.26522777820044</v>
      </c>
      <c r="P41" s="217">
        <f>IF(VLOOKUP($J41,data_dd!$C:$J,7,FALSE)=0,#N/A,VLOOKUP($J41,data_dd!$C:$J,7,FALSE))</f>
        <v>37.326831750650989</v>
      </c>
      <c r="Q41" s="30"/>
      <c r="R41" s="33">
        <f t="shared" si="3"/>
        <v>45049</v>
      </c>
      <c r="S41" s="78">
        <f>VLOOKUP($R41,data_dd!$C:$J,2,FALSE)</f>
        <v>45.488048616821771</v>
      </c>
      <c r="T41" s="90">
        <f>VLOOKUP($R41,data_dd!$C:$J,3,FALSE)</f>
        <v>45.130165960151658</v>
      </c>
      <c r="U41" s="78">
        <f>VLOOKUP($R41,data_dd!$C:$J,4,FALSE)</f>
        <v>37.355565061395339</v>
      </c>
      <c r="V41" s="90">
        <f>VLOOKUP($R41,data_dd!$C:$J,5,FALSE)</f>
        <v>37.083445946796608</v>
      </c>
      <c r="W41" s="30"/>
    </row>
    <row r="42" spans="1:23" ht="15">
      <c r="A42" s="102" t="str">
        <f t="shared" si="0"/>
        <v>4-May</v>
      </c>
      <c r="B42" s="38">
        <f t="shared" si="1"/>
        <v>45781</v>
      </c>
      <c r="C42" s="91">
        <f>IF(VLOOKUP($B42,data_dd!$C:$J,2,FALSE)=0,#N/A,VLOOKUP($B42,data_dd!$C:$J,2,FALSE))</f>
        <v>47.847591180574689</v>
      </c>
      <c r="D42" s="92">
        <f>IF(VLOOKUP($B42,data_dd!$C:$J,2,FALSE)=0,#N/A,VLOOKUP($B42,data_dd!$C:$J,3,FALSE))</f>
        <v>47.43566612642563</v>
      </c>
      <c r="E42" s="92">
        <f>IF(VLOOKUP($B42,data_dd!$C:$J,6,FALSE)=0,#N/A,VLOOKUP($B42,data_dd!$C:$J,6,FALSE))</f>
        <v>45.128785200989419</v>
      </c>
      <c r="F42" s="91">
        <f>IF(VLOOKUP($B42,data_dd!$C:$J,2,FALSE)=0,#N/A,VLOOKUP($B42,data_dd!$C:$J,4,FALSE))</f>
        <v>38.880568502107543</v>
      </c>
      <c r="G42" s="92">
        <f>IF(VLOOKUP($B42,data_dd!$C:$J,2,FALSE)=0,#N/A,VLOOKUP($B42,data_dd!$C:$J,5,FALSE))</f>
        <v>38.587043389806119</v>
      </c>
      <c r="H42" s="101">
        <f>IF(VLOOKUP($B42,data_dd!$C:$J,7,FALSE)=0,#N/A,VLOOKUP($B42,data_dd!$C:$J,7,FALSE))</f>
        <v>37.097836370909739</v>
      </c>
      <c r="I42" s="30"/>
      <c r="J42" s="38">
        <f t="shared" si="2"/>
        <v>45416</v>
      </c>
      <c r="K42" s="91">
        <f>VLOOKUP($J42,data_dd!$C:$J,2,FALSE)</f>
        <v>45.254103904534787</v>
      </c>
      <c r="L42" s="92">
        <f>VLOOKUP($J42,data_dd!$C:$J,3,FALSE)</f>
        <v>44.407852932370957</v>
      </c>
      <c r="M42" s="92">
        <f>IF(VLOOKUP($J42,data_dd!$C:$J,6,FALSE)=0,#N/A,VLOOKUP($J42,data_dd!$C:$J,6,FALSE))</f>
        <v>45.289875872166462</v>
      </c>
      <c r="N42" s="91">
        <f>VLOOKUP($J42,data_dd!$C:$J,4,FALSE)</f>
        <v>36.936736205301372</v>
      </c>
      <c r="O42" s="92">
        <f>VLOOKUP($J42,data_dd!$C:$J,5,FALSE)</f>
        <v>36.326717735931105</v>
      </c>
      <c r="P42" s="101">
        <f>IF(VLOOKUP($J42,data_dd!$C:$J,7,FALSE)=0,#N/A,VLOOKUP($J42,data_dd!$C:$J,7,FALSE))</f>
        <v>37.360324798781463</v>
      </c>
      <c r="Q42" s="30"/>
      <c r="R42" s="38">
        <f t="shared" si="3"/>
        <v>45050</v>
      </c>
      <c r="S42" s="91">
        <f>VLOOKUP($R42,data_dd!$C:$J,2,FALSE)</f>
        <v>45.270580741562945</v>
      </c>
      <c r="T42" s="92">
        <f>VLOOKUP($R42,data_dd!$C:$J,3,FALSE)</f>
        <v>45.21903080663251</v>
      </c>
      <c r="U42" s="91">
        <f>VLOOKUP($R42,data_dd!$C:$J,4,FALSE)</f>
        <v>37.352000338014953</v>
      </c>
      <c r="V42" s="92">
        <f>VLOOKUP($R42,data_dd!$C:$J,5,FALSE)</f>
        <v>37.178264093821952</v>
      </c>
      <c r="W42" s="30"/>
    </row>
    <row r="43" spans="1:23" ht="15">
      <c r="A43" s="102" t="str">
        <f t="shared" si="0"/>
        <v>5-May</v>
      </c>
      <c r="B43" s="33">
        <f t="shared" si="1"/>
        <v>45782</v>
      </c>
      <c r="C43" s="78">
        <f>IF(VLOOKUP($B43,data_dd!$C:$J,2,FALSE)=0,#N/A,VLOOKUP($B43,data_dd!$C:$J,2,FALSE))</f>
        <v>47.16547337871144</v>
      </c>
      <c r="D43" s="90">
        <f>IF(VLOOKUP($B43,data_dd!$C:$J,2,FALSE)=0,#N/A,VLOOKUP($B43,data_dd!$C:$J,3,FALSE))</f>
        <v>47.429002893647308</v>
      </c>
      <c r="E43" s="90">
        <f>IF(VLOOKUP($B43,data_dd!$C:$J,6,FALSE)=0,#N/A,VLOOKUP($B43,data_dd!$C:$J,6,FALSE))</f>
        <v>45.14532437115556</v>
      </c>
      <c r="F43" s="78">
        <f>IF(VLOOKUP($B43,data_dd!$C:$J,2,FALSE)=0,#N/A,VLOOKUP($B43,data_dd!$C:$J,4,FALSE))</f>
        <v>38.422792915356453</v>
      </c>
      <c r="G43" s="90">
        <f>IF(VLOOKUP($B43,data_dd!$C:$J,2,FALSE)=0,#N/A,VLOOKUP($B43,data_dd!$C:$J,5,FALSE))</f>
        <v>38.573801489057416</v>
      </c>
      <c r="H43" s="217">
        <f>IF(VLOOKUP($B43,data_dd!$C:$J,7,FALSE)=0,#N/A,VLOOKUP($B43,data_dd!$C:$J,7,FALSE))</f>
        <v>37.111849387911818</v>
      </c>
      <c r="I43" s="30"/>
      <c r="J43" s="33">
        <f t="shared" si="2"/>
        <v>45417</v>
      </c>
      <c r="K43" s="78">
        <f>VLOOKUP($J43,data_dd!$C:$J,2,FALSE)</f>
        <v>44.273575646131434</v>
      </c>
      <c r="L43" s="90">
        <f>VLOOKUP($J43,data_dd!$C:$J,3,FALSE)</f>
        <v>44.469005397607617</v>
      </c>
      <c r="M43" s="90">
        <f>IF(VLOOKUP($J43,data_dd!$C:$J,6,FALSE)=0,#N/A,VLOOKUP($J43,data_dd!$C:$J,6,FALSE))</f>
        <v>45.300097228046752</v>
      </c>
      <c r="N43" s="78">
        <f>VLOOKUP($J43,data_dd!$C:$J,4,FALSE)</f>
        <v>36.305782388036405</v>
      </c>
      <c r="O43" s="90">
        <f>VLOOKUP($J43,data_dd!$C:$J,5,FALSE)</f>
        <v>36.387632433905139</v>
      </c>
      <c r="P43" s="217">
        <f>IF(VLOOKUP($J43,data_dd!$C:$J,7,FALSE)=0,#N/A,VLOOKUP($J43,data_dd!$C:$J,7,FALSE))</f>
        <v>37.370107635865324</v>
      </c>
      <c r="Q43" s="30"/>
      <c r="R43" s="33">
        <f t="shared" si="3"/>
        <v>45051</v>
      </c>
      <c r="S43" s="78">
        <f>VLOOKUP($R43,data_dd!$C:$J,2,FALSE)</f>
        <v>45.818052106405148</v>
      </c>
      <c r="T43" s="90">
        <f>VLOOKUP($R43,data_dd!$C:$J,3,FALSE)</f>
        <v>45.279429619992101</v>
      </c>
      <c r="U43" s="78">
        <f>VLOOKUP($R43,data_dd!$C:$J,4,FALSE)</f>
        <v>37.556710688234098</v>
      </c>
      <c r="V43" s="90">
        <f>VLOOKUP($R43,data_dd!$C:$J,5,FALSE)</f>
        <v>37.218578541462321</v>
      </c>
      <c r="W43" s="30"/>
    </row>
    <row r="44" spans="1:23" ht="15">
      <c r="A44" s="102" t="str">
        <f t="shared" si="0"/>
        <v>6-May</v>
      </c>
      <c r="B44" s="38">
        <f t="shared" si="1"/>
        <v>45783</v>
      </c>
      <c r="C44" s="91">
        <f>IF(VLOOKUP($B44,data_dd!$C:$J,2,FALSE)=0,#N/A,VLOOKUP($B44,data_dd!$C:$J,2,FALSE))</f>
        <v>47.29536015490558</v>
      </c>
      <c r="D44" s="92">
        <f>IF(VLOOKUP($B44,data_dd!$C:$J,2,FALSE)=0,#N/A,VLOOKUP($B44,data_dd!$C:$J,3,FALSE))</f>
        <v>47.43209755850549</v>
      </c>
      <c r="E44" s="92">
        <f>IF(VLOOKUP($B44,data_dd!$C:$J,6,FALSE)=0,#N/A,VLOOKUP($B44,data_dd!$C:$J,6,FALSE))</f>
        <v>45.184037463548833</v>
      </c>
      <c r="F44" s="91">
        <f>IF(VLOOKUP($B44,data_dd!$C:$J,2,FALSE)=0,#N/A,VLOOKUP($B44,data_dd!$C:$J,4,FALSE))</f>
        <v>38.350209871578137</v>
      </c>
      <c r="G44" s="92">
        <f>IF(VLOOKUP($B44,data_dd!$C:$J,2,FALSE)=0,#N/A,VLOOKUP($B44,data_dd!$C:$J,5,FALSE))</f>
        <v>38.582208120898329</v>
      </c>
      <c r="H44" s="101">
        <f>IF(VLOOKUP($B44,data_dd!$C:$J,7,FALSE)=0,#N/A,VLOOKUP($B44,data_dd!$C:$J,7,FALSE))</f>
        <v>37.156027264457592</v>
      </c>
      <c r="I44" s="30"/>
      <c r="J44" s="38">
        <f t="shared" si="2"/>
        <v>45418</v>
      </c>
      <c r="K44" s="91">
        <f>VLOOKUP($J44,data_dd!$C:$J,2,FALSE)</f>
        <v>45.197676043076697</v>
      </c>
      <c r="L44" s="92">
        <f>VLOOKUP($J44,data_dd!$C:$J,3,FALSE)</f>
        <v>44.561357719689639</v>
      </c>
      <c r="M44" s="92">
        <f>IF(VLOOKUP($J44,data_dd!$C:$J,6,FALSE)=0,#N/A,VLOOKUP($J44,data_dd!$C:$J,6,FALSE))</f>
        <v>45.330554135297433</v>
      </c>
      <c r="N44" s="91">
        <f>VLOOKUP($J44,data_dd!$C:$J,4,FALSE)</f>
        <v>36.875231833698152</v>
      </c>
      <c r="O44" s="92">
        <f>VLOOKUP($J44,data_dd!$C:$J,5,FALSE)</f>
        <v>36.452715818085366</v>
      </c>
      <c r="P44" s="101">
        <f>IF(VLOOKUP($J44,data_dd!$C:$J,7,FALSE)=0,#N/A,VLOOKUP($J44,data_dd!$C:$J,7,FALSE))</f>
        <v>37.410245609683443</v>
      </c>
      <c r="Q44" s="30"/>
      <c r="R44" s="38">
        <f t="shared" si="3"/>
        <v>45052</v>
      </c>
      <c r="S44" s="91">
        <f>VLOOKUP($R44,data_dd!$C:$J,2,FALSE)</f>
        <v>45.126624947076955</v>
      </c>
      <c r="T44" s="92">
        <f>VLOOKUP($R44,data_dd!$C:$J,3,FALSE)</f>
        <v>45.313239963991094</v>
      </c>
      <c r="U44" s="91">
        <f>VLOOKUP($R44,data_dd!$C:$J,4,FALSE)</f>
        <v>37.163553948326935</v>
      </c>
      <c r="V44" s="92">
        <f>VLOOKUP($R44,data_dd!$C:$J,5,FALSE)</f>
        <v>37.254678885199851</v>
      </c>
      <c r="W44" s="30"/>
    </row>
    <row r="45" spans="1:23" ht="15">
      <c r="A45" s="102" t="str">
        <f t="shared" si="0"/>
        <v>7-May</v>
      </c>
      <c r="B45" s="33">
        <f t="shared" si="1"/>
        <v>45784</v>
      </c>
      <c r="C45" s="78">
        <f>IF(VLOOKUP($B45,data_dd!$C:$J,2,FALSE)=0,#N/A,VLOOKUP($B45,data_dd!$C:$J,2,FALSE))</f>
        <v>47.271410549456178</v>
      </c>
      <c r="D45" s="90">
        <f>IF(VLOOKUP($B45,data_dd!$C:$J,2,FALSE)=0,#N/A,VLOOKUP($B45,data_dd!$C:$J,3,FALSE))</f>
        <v>47.425832668326805</v>
      </c>
      <c r="E45" s="90">
        <f>IF(VLOOKUP($B45,data_dd!$C:$J,6,FALSE)=0,#N/A,VLOOKUP($B45,data_dd!$C:$J,6,FALSE))</f>
        <v>45.205846252446484</v>
      </c>
      <c r="F45" s="78">
        <f>IF(VLOOKUP($B45,data_dd!$C:$J,2,FALSE)=0,#N/A,VLOOKUP($B45,data_dd!$C:$J,4,FALSE))</f>
        <v>38.420139189858375</v>
      </c>
      <c r="G45" s="90">
        <f>IF(VLOOKUP($B45,data_dd!$C:$J,2,FALSE)=0,#N/A,VLOOKUP($B45,data_dd!$C:$J,5,FALSE))</f>
        <v>38.556552100590096</v>
      </c>
      <c r="H45" s="217">
        <f>IF(VLOOKUP($B45,data_dd!$C:$J,7,FALSE)=0,#N/A,VLOOKUP($B45,data_dd!$C:$J,7,FALSE))</f>
        <v>37.17758296627067</v>
      </c>
      <c r="I45" s="30"/>
      <c r="J45" s="33">
        <f t="shared" si="2"/>
        <v>45419</v>
      </c>
      <c r="K45" s="78">
        <f>VLOOKUP($J45,data_dd!$C:$J,2,FALSE)</f>
        <v>44.098139022701872</v>
      </c>
      <c r="L45" s="90">
        <f>VLOOKUP($J45,data_dd!$C:$J,3,FALSE)</f>
        <v>44.58946663407616</v>
      </c>
      <c r="M45" s="90">
        <f>IF(VLOOKUP($J45,data_dd!$C:$J,6,FALSE)=0,#N/A,VLOOKUP($J45,data_dd!$C:$J,6,FALSE))</f>
        <v>45.338567218188246</v>
      </c>
      <c r="N45" s="78">
        <f>VLOOKUP($J45,data_dd!$C:$J,4,FALSE)</f>
        <v>36.172760456118048</v>
      </c>
      <c r="O45" s="90">
        <f>VLOOKUP($J45,data_dd!$C:$J,5,FALSE)</f>
        <v>36.490674539422443</v>
      </c>
      <c r="P45" s="217">
        <f>IF(VLOOKUP($J45,data_dd!$C:$J,7,FALSE)=0,#N/A,VLOOKUP($J45,data_dd!$C:$J,7,FALSE))</f>
        <v>37.415414112479709</v>
      </c>
      <c r="Q45" s="30"/>
      <c r="R45" s="33">
        <f t="shared" si="3"/>
        <v>45053</v>
      </c>
      <c r="S45" s="78">
        <f>VLOOKUP($R45,data_dd!$C:$J,2,FALSE)</f>
        <v>45.599308653719788</v>
      </c>
      <c r="T45" s="90">
        <f>VLOOKUP($R45,data_dd!$C:$J,3,FALSE)</f>
        <v>45.331385112099703</v>
      </c>
      <c r="U45" s="78">
        <f>VLOOKUP($R45,data_dd!$C:$J,4,FALSE)</f>
        <v>37.419718071224757</v>
      </c>
      <c r="V45" s="90">
        <f>VLOOKUP($R45,data_dd!$C:$J,5,FALSE)</f>
        <v>37.268862006407005</v>
      </c>
      <c r="W45" s="30"/>
    </row>
    <row r="46" spans="1:23" ht="15">
      <c r="A46" s="102" t="str">
        <f t="shared" si="0"/>
        <v>8-May</v>
      </c>
      <c r="B46" s="38">
        <f t="shared" si="1"/>
        <v>45785</v>
      </c>
      <c r="C46" s="91">
        <f>IF(VLOOKUP($B46,data_dd!$C:$J,2,FALSE)=0,#N/A,VLOOKUP($B46,data_dd!$C:$J,2,FALSE))</f>
        <v>47.262711990207123</v>
      </c>
      <c r="D46" s="92">
        <f>IF(VLOOKUP($B46,data_dd!$C:$J,2,FALSE)=0,#N/A,VLOOKUP($B46,data_dd!$C:$J,3,FALSE))</f>
        <v>47.404136036810115</v>
      </c>
      <c r="E46" s="92">
        <f>IF(VLOOKUP($B46,data_dd!$C:$J,6,FALSE)=0,#N/A,VLOOKUP($B46,data_dd!$C:$J,6,FALSE))</f>
        <v>45.243068962469849</v>
      </c>
      <c r="F46" s="91">
        <f>IF(VLOOKUP($B46,data_dd!$C:$J,2,FALSE)=0,#N/A,VLOOKUP($B46,data_dd!$C:$J,4,FALSE))</f>
        <v>38.294258903474358</v>
      </c>
      <c r="G46" s="92">
        <f>IF(VLOOKUP($B46,data_dd!$C:$J,2,FALSE)=0,#N/A,VLOOKUP($B46,data_dd!$C:$J,5,FALSE))</f>
        <v>38.532793970218052</v>
      </c>
      <c r="H46" s="101">
        <f>IF(VLOOKUP($B46,data_dd!$C:$J,7,FALSE)=0,#N/A,VLOOKUP($B46,data_dd!$C:$J,7,FALSE))</f>
        <v>37.210227218036742</v>
      </c>
      <c r="I46" s="30"/>
      <c r="J46" s="38">
        <f t="shared" si="2"/>
        <v>45420</v>
      </c>
      <c r="K46" s="91">
        <f>VLOOKUP($J46,data_dd!$C:$J,2,FALSE)</f>
        <v>45.374811620973723</v>
      </c>
      <c r="L46" s="92">
        <f>VLOOKUP($J46,data_dd!$C:$J,3,FALSE)</f>
        <v>44.690040829703236</v>
      </c>
      <c r="M46" s="92">
        <f>IF(VLOOKUP($J46,data_dd!$C:$J,6,FALSE)=0,#N/A,VLOOKUP($J46,data_dd!$C:$J,6,FALSE))</f>
        <v>45.363799029812768</v>
      </c>
      <c r="N46" s="91">
        <f>VLOOKUP($J46,data_dd!$C:$J,4,FALSE)</f>
        <v>37.052490954983668</v>
      </c>
      <c r="O46" s="92">
        <f>VLOOKUP($J46,data_dd!$C:$J,5,FALSE)</f>
        <v>36.563876763743529</v>
      </c>
      <c r="P46" s="101">
        <f>IF(VLOOKUP($J46,data_dd!$C:$J,7,FALSE)=0,#N/A,VLOOKUP($J46,data_dd!$C:$J,7,FALSE))</f>
        <v>37.439347701420857</v>
      </c>
      <c r="Q46" s="30"/>
      <c r="R46" s="38">
        <f t="shared" si="3"/>
        <v>45054</v>
      </c>
      <c r="S46" s="91">
        <f>VLOOKUP($R46,data_dd!$C:$J,2,FALSE)</f>
        <v>44.876743903446872</v>
      </c>
      <c r="T46" s="92">
        <f>VLOOKUP($R46,data_dd!$C:$J,3,FALSE)</f>
        <v>45.330702123814085</v>
      </c>
      <c r="U46" s="91">
        <f>VLOOKUP($R46,data_dd!$C:$J,4,FALSE)</f>
        <v>36.902028376206829</v>
      </c>
      <c r="V46" s="92">
        <f>VLOOKUP($R46,data_dd!$C:$J,5,FALSE)</f>
        <v>37.264556545510985</v>
      </c>
      <c r="W46" s="30"/>
    </row>
    <row r="47" spans="1:23" ht="15">
      <c r="A47" s="102" t="str">
        <f t="shared" si="0"/>
        <v>9-May</v>
      </c>
      <c r="B47" s="33">
        <f t="shared" si="1"/>
        <v>45786</v>
      </c>
      <c r="C47" s="78">
        <f>IF(VLOOKUP($B47,data_dd!$C:$J,2,FALSE)=0,#N/A,VLOOKUP($B47,data_dd!$C:$J,2,FALSE))</f>
        <v>47.261106301417399</v>
      </c>
      <c r="D47" s="90">
        <f>IF(VLOOKUP($B47,data_dd!$C:$J,2,FALSE)=0,#N/A,VLOOKUP($B47,data_dd!$C:$J,3,FALSE))</f>
        <v>47.370663077660822</v>
      </c>
      <c r="E47" s="90">
        <f>IF(VLOOKUP($B47,data_dd!$C:$J,6,FALSE)=0,#N/A,VLOOKUP($B47,data_dd!$C:$J,6,FALSE))</f>
        <v>45.237505805832178</v>
      </c>
      <c r="F47" s="78">
        <f>IF(VLOOKUP($B47,data_dd!$C:$J,2,FALSE)=0,#N/A,VLOOKUP($B47,data_dd!$C:$J,4,FALSE))</f>
        <v>38.489943392226515</v>
      </c>
      <c r="G47" s="90">
        <f>IF(VLOOKUP($B47,data_dd!$C:$J,2,FALSE)=0,#N/A,VLOOKUP($B47,data_dd!$C:$J,5,FALSE))</f>
        <v>38.498254141622596</v>
      </c>
      <c r="H47" s="217">
        <f>IF(VLOOKUP($B47,data_dd!$C:$J,7,FALSE)=0,#N/A,VLOOKUP($B47,data_dd!$C:$J,7,FALSE))</f>
        <v>37.194846949883342</v>
      </c>
      <c r="I47" s="30"/>
      <c r="J47" s="33">
        <f t="shared" si="2"/>
        <v>45421</v>
      </c>
      <c r="K47" s="78">
        <f>VLOOKUP($J47,data_dd!$C:$J,2,FALSE)</f>
        <v>44.288003028792929</v>
      </c>
      <c r="L47" s="90">
        <f>VLOOKUP($J47,data_dd!$C:$J,3,FALSE)</f>
        <v>44.716814667981637</v>
      </c>
      <c r="M47" s="90">
        <f>IF(VLOOKUP($J47,data_dd!$C:$J,6,FALSE)=0,#N/A,VLOOKUP($J47,data_dd!$C:$J,6,FALSE))</f>
        <v>45.345069525235019</v>
      </c>
      <c r="N47" s="78">
        <f>VLOOKUP($J47,data_dd!$C:$J,4,FALSE)</f>
        <v>36.262672245314107</v>
      </c>
      <c r="O47" s="90">
        <f>VLOOKUP($J47,data_dd!$C:$J,5,FALSE)</f>
        <v>36.583470812484535</v>
      </c>
      <c r="P47" s="217">
        <f>IF(VLOOKUP($J47,data_dd!$C:$J,7,FALSE)=0,#N/A,VLOOKUP($J47,data_dd!$C:$J,7,FALSE))</f>
        <v>37.412471210971532</v>
      </c>
      <c r="Q47" s="30"/>
      <c r="R47" s="33">
        <f t="shared" si="3"/>
        <v>45055</v>
      </c>
      <c r="S47" s="78">
        <f>VLOOKUP($R47,data_dd!$C:$J,2,FALSE)</f>
        <v>45.299519725047176</v>
      </c>
      <c r="T47" s="90">
        <f>VLOOKUP($R47,data_dd!$C:$J,3,FALSE)</f>
        <v>45.305608583732358</v>
      </c>
      <c r="U47" s="78">
        <f>VLOOKUP($R47,data_dd!$C:$J,4,FALSE)</f>
        <v>37.126211392399505</v>
      </c>
      <c r="V47" s="90">
        <f>VLOOKUP($R47,data_dd!$C:$J,5,FALSE)</f>
        <v>37.23291102396341</v>
      </c>
      <c r="W47" s="30"/>
    </row>
    <row r="48" spans="1:23" ht="15">
      <c r="A48" s="102" t="str">
        <f t="shared" si="0"/>
        <v>10-May</v>
      </c>
      <c r="B48" s="38">
        <f t="shared" si="1"/>
        <v>45787</v>
      </c>
      <c r="C48" s="91">
        <f>IF(VLOOKUP($B48,data_dd!$C:$J,2,FALSE)=0,#N/A,VLOOKUP($B48,data_dd!$C:$J,2,FALSE))</f>
        <v>47.818423993266151</v>
      </c>
      <c r="D48" s="92">
        <f>IF(VLOOKUP($B48,data_dd!$C:$J,2,FALSE)=0,#N/A,VLOOKUP($B48,data_dd!$C:$J,3,FALSE))</f>
        <v>47.392183648466073</v>
      </c>
      <c r="E48" s="92">
        <f>IF(VLOOKUP($B48,data_dd!$C:$J,6,FALSE)=0,#N/A,VLOOKUP($B48,data_dd!$C:$J,6,FALSE))</f>
        <v>45.218768522311848</v>
      </c>
      <c r="F48" s="91">
        <f>IF(VLOOKUP($B48,data_dd!$C:$J,2,FALSE)=0,#N/A,VLOOKUP($B48,data_dd!$C:$J,4,FALSE))</f>
        <v>38.741989051309915</v>
      </c>
      <c r="G48" s="92">
        <f>IF(VLOOKUP($B48,data_dd!$C:$J,2,FALSE)=0,#N/A,VLOOKUP($B48,data_dd!$C:$J,5,FALSE))</f>
        <v>38.500444760885912</v>
      </c>
      <c r="H48" s="101">
        <f>IF(VLOOKUP($B48,data_dd!$C:$J,7,FALSE)=0,#N/A,VLOOKUP($B48,data_dd!$C:$J,7,FALSE))</f>
        <v>37.174954090865164</v>
      </c>
      <c r="I48" s="30"/>
      <c r="J48" s="38">
        <f t="shared" si="2"/>
        <v>45422</v>
      </c>
      <c r="K48" s="91">
        <f>VLOOKUP($J48,data_dd!$C:$J,2,FALSE)</f>
        <v>45.231799862232677</v>
      </c>
      <c r="L48" s="92">
        <f>VLOOKUP($J48,data_dd!$C:$J,3,FALSE)</f>
        <v>44.741789432844385</v>
      </c>
      <c r="M48" s="92">
        <f>IF(VLOOKUP($J48,data_dd!$C:$J,6,FALSE)=0,#N/A,VLOOKUP($J48,data_dd!$C:$J,6,FALSE))</f>
        <v>45.304348316638517</v>
      </c>
      <c r="N48" s="91">
        <f>VLOOKUP($J48,data_dd!$C:$J,4,FALSE)</f>
        <v>36.89187707118743</v>
      </c>
      <c r="O48" s="92">
        <f>VLOOKUP($J48,data_dd!$C:$J,5,FALSE)</f>
        <v>36.591955576772179</v>
      </c>
      <c r="P48" s="101">
        <f>IF(VLOOKUP($J48,data_dd!$C:$J,7,FALSE)=0,#N/A,VLOOKUP($J48,data_dd!$C:$J,7,FALSE))</f>
        <v>37.375444020280554</v>
      </c>
      <c r="Q48" s="30"/>
      <c r="R48" s="38">
        <f t="shared" si="3"/>
        <v>45056</v>
      </c>
      <c r="S48" s="91">
        <f>VLOOKUP($R48,data_dd!$C:$J,2,FALSE)</f>
        <v>44.556185916162441</v>
      </c>
      <c r="T48" s="92">
        <f>VLOOKUP($R48,data_dd!$C:$J,3,FALSE)</f>
        <v>45.233561142461724</v>
      </c>
      <c r="U48" s="91">
        <f>VLOOKUP($R48,data_dd!$C:$J,4,FALSE)</f>
        <v>36.619583079778721</v>
      </c>
      <c r="V48" s="92">
        <f>VLOOKUP($R48,data_dd!$C:$J,5,FALSE)</f>
        <v>37.159111147738059</v>
      </c>
      <c r="W48" s="30"/>
    </row>
    <row r="49" spans="1:23" ht="15">
      <c r="A49" s="102" t="str">
        <f t="shared" si="0"/>
        <v>11-May</v>
      </c>
      <c r="B49" s="33">
        <f t="shared" si="1"/>
        <v>45788</v>
      </c>
      <c r="C49" s="78">
        <f>IF(VLOOKUP($B49,data_dd!$C:$J,2,FALSE)=0,#N/A,VLOOKUP($B49,data_dd!$C:$J,2,FALSE))</f>
        <v>47.344636017006145</v>
      </c>
      <c r="D49" s="90">
        <f>IF(VLOOKUP($B49,data_dd!$C:$J,2,FALSE)=0,#N/A,VLOOKUP($B49,data_dd!$C:$J,3,FALSE))</f>
        <v>47.39197368170143</v>
      </c>
      <c r="E49" s="90">
        <f>IF(VLOOKUP($B49,data_dd!$C:$J,6,FALSE)=0,#N/A,VLOOKUP($B49,data_dd!$C:$J,6,FALSE))</f>
        <v>45.21633536833604</v>
      </c>
      <c r="F49" s="78">
        <f>IF(VLOOKUP($B49,data_dd!$C:$J,2,FALSE)=0,#N/A,VLOOKUP($B49,data_dd!$C:$J,4,FALSE))</f>
        <v>38.572548371221664</v>
      </c>
      <c r="G49" s="90">
        <f>IF(VLOOKUP($B49,data_dd!$C:$J,2,FALSE)=0,#N/A,VLOOKUP($B49,data_dd!$C:$J,5,FALSE))</f>
        <v>38.499868868959894</v>
      </c>
      <c r="H49" s="217">
        <f>IF(VLOOKUP($B49,data_dd!$C:$J,7,FALSE)=0,#N/A,VLOOKUP($B49,data_dd!$C:$J,7,FALSE))</f>
        <v>37.170745639792145</v>
      </c>
      <c r="I49" s="30"/>
      <c r="J49" s="33">
        <f t="shared" si="2"/>
        <v>45423</v>
      </c>
      <c r="K49" s="78">
        <f>VLOOKUP($J49,data_dd!$C:$J,2,FALSE)</f>
        <v>44.952892634583236</v>
      </c>
      <c r="L49" s="90">
        <f>VLOOKUP($J49,data_dd!$C:$J,3,FALSE)</f>
        <v>44.84554779455263</v>
      </c>
      <c r="M49" s="90">
        <f>IF(VLOOKUP($J49,data_dd!$C:$J,6,FALSE)=0,#N/A,VLOOKUP($J49,data_dd!$C:$J,6,FALSE))</f>
        <v>45.269348900123248</v>
      </c>
      <c r="N49" s="78">
        <f>VLOOKUP($J49,data_dd!$C:$J,4,FALSE)</f>
        <v>36.820640663977002</v>
      </c>
      <c r="O49" s="90">
        <f>VLOOKUP($J49,data_dd!$C:$J,5,FALSE)</f>
        <v>36.672026424103379</v>
      </c>
      <c r="P49" s="217">
        <f>IF(VLOOKUP($J49,data_dd!$C:$J,7,FALSE)=0,#N/A,VLOOKUP($J49,data_dd!$C:$J,7,FALSE))</f>
        <v>37.34084757800543</v>
      </c>
      <c r="Q49" s="30"/>
      <c r="R49" s="33">
        <f t="shared" si="3"/>
        <v>45057</v>
      </c>
      <c r="S49" s="78">
        <f>VLOOKUP($R49,data_dd!$C:$J,2,FALSE)</f>
        <v>45.069666522006301</v>
      </c>
      <c r="T49" s="90">
        <f>VLOOKUP($R49,data_dd!$C:$J,3,FALSE)</f>
        <v>45.145046796169183</v>
      </c>
      <c r="U49" s="78">
        <f>VLOOKUP($R49,data_dd!$C:$J,4,FALSE)</f>
        <v>36.931221440638737</v>
      </c>
      <c r="V49" s="90">
        <f>VLOOKUP($R49,data_dd!$C:$J,5,FALSE)</f>
        <v>37.080465567474491</v>
      </c>
      <c r="W49" s="30"/>
    </row>
    <row r="50" spans="1:23" ht="15">
      <c r="A50" s="102" t="str">
        <f t="shared" si="0"/>
        <v>12-May</v>
      </c>
      <c r="B50" s="38">
        <f t="shared" si="1"/>
        <v>45789</v>
      </c>
      <c r="C50" s="91">
        <f>IF(VLOOKUP($B50,data_dd!$C:$J,2,FALSE)=0,#N/A,VLOOKUP($B50,data_dd!$C:$J,2,FALSE))</f>
        <v>47.033409076810003</v>
      </c>
      <c r="D50" s="92">
        <f>IF(VLOOKUP($B50,data_dd!$C:$J,2,FALSE)=0,#N/A,VLOOKUP($B50,data_dd!$C:$J,3,FALSE))</f>
        <v>47.319258043708167</v>
      </c>
      <c r="E50" s="92">
        <f>IF(VLOOKUP($B50,data_dd!$C:$J,6,FALSE)=0,#N/A,VLOOKUP($B50,data_dd!$C:$J,6,FALSE))</f>
        <v>45.174260345551474</v>
      </c>
      <c r="F50" s="91">
        <f>IF(VLOOKUP($B50,data_dd!$C:$J,2,FALSE)=0,#N/A,VLOOKUP($B50,data_dd!$C:$J,4,FALSE))</f>
        <v>38.04857613917622</v>
      </c>
      <c r="G50" s="92">
        <f>IF(VLOOKUP($B50,data_dd!$C:$J,2,FALSE)=0,#N/A,VLOOKUP($B50,data_dd!$C:$J,5,FALSE))</f>
        <v>38.42273320190985</v>
      </c>
      <c r="H50" s="101">
        <f>IF(VLOOKUP($B50,data_dd!$C:$J,7,FALSE)=0,#N/A,VLOOKUP($B50,data_dd!$C:$J,7,FALSE))</f>
        <v>37.136918586070657</v>
      </c>
      <c r="I50" s="30"/>
      <c r="J50" s="38">
        <f t="shared" si="2"/>
        <v>45424</v>
      </c>
      <c r="K50" s="91">
        <f>VLOOKUP($J50,data_dd!$C:$J,2,FALSE)</f>
        <v>45.740725007420991</v>
      </c>
      <c r="L50" s="92">
        <f>VLOOKUP($J50,data_dd!$C:$J,3,FALSE)</f>
        <v>44.921215693845049</v>
      </c>
      <c r="M50" s="92">
        <f>IF(VLOOKUP($J50,data_dd!$C:$J,6,FALSE)=0,#N/A,VLOOKUP($J50,data_dd!$C:$J,6,FALSE))</f>
        <v>45.202378665803771</v>
      </c>
      <c r="N50" s="91">
        <f>VLOOKUP($J50,data_dd!$C:$J,4,FALSE)</f>
        <v>37.361043707717023</v>
      </c>
      <c r="O50" s="92">
        <f>VLOOKUP($J50,data_dd!$C:$J,5,FALSE)</f>
        <v>36.739029965839265</v>
      </c>
      <c r="P50" s="101">
        <f>IF(VLOOKUP($J50,data_dd!$C:$J,7,FALSE)=0,#N/A,VLOOKUP($J50,data_dd!$C:$J,7,FALSE))</f>
        <v>37.285960658773412</v>
      </c>
      <c r="Q50" s="30"/>
      <c r="R50" s="38">
        <f t="shared" si="3"/>
        <v>45058</v>
      </c>
      <c r="S50" s="91">
        <f>VLOOKUP($R50,data_dd!$C:$J,2,FALSE)</f>
        <v>44.470923912887272</v>
      </c>
      <c r="T50" s="92">
        <f>VLOOKUP($R50,data_dd!$C:$J,3,FALSE)</f>
        <v>45.040426491527818</v>
      </c>
      <c r="U50" s="91">
        <f>VLOOKUP($R50,data_dd!$C:$J,4,FALSE)</f>
        <v>36.649922351124232</v>
      </c>
      <c r="V50" s="92">
        <f>VLOOKUP($R50,data_dd!$C:$J,5,FALSE)</f>
        <v>36.9937830601936</v>
      </c>
      <c r="W50" s="30"/>
    </row>
    <row r="51" spans="1:23" ht="15">
      <c r="A51" s="102" t="str">
        <f t="shared" si="0"/>
        <v>13-May</v>
      </c>
      <c r="B51" s="33">
        <f t="shared" si="1"/>
        <v>45790</v>
      </c>
      <c r="C51" s="78">
        <f>IF(VLOOKUP($B51,data_dd!$C:$J,2,FALSE)=0,#N/A,VLOOKUP($B51,data_dd!$C:$J,2,FALSE))</f>
        <v>47.12018352072063</v>
      </c>
      <c r="D51" s="90">
        <f>IF(VLOOKUP($B51,data_dd!$C:$J,2,FALSE)=0,#N/A,VLOOKUP($B51,data_dd!$C:$J,3,FALSE))</f>
        <v>47.303825175189111</v>
      </c>
      <c r="E51" s="90">
        <f>IF(VLOOKUP($B51,data_dd!$C:$J,6,FALSE)=0,#N/A,VLOOKUP($B51,data_dd!$C:$J,6,FALSE))</f>
        <v>45.154689183156407</v>
      </c>
      <c r="F51" s="78">
        <f>IF(VLOOKUP($B51,data_dd!$C:$J,2,FALSE)=0,#N/A,VLOOKUP($B51,data_dd!$C:$J,4,FALSE))</f>
        <v>38.346045250586613</v>
      </c>
      <c r="G51" s="90">
        <f>IF(VLOOKUP($B51,data_dd!$C:$J,2,FALSE)=0,#N/A,VLOOKUP($B51,data_dd!$C:$J,5,FALSE))</f>
        <v>38.411761977922424</v>
      </c>
      <c r="H51" s="217">
        <f>IF(VLOOKUP($B51,data_dd!$C:$J,7,FALSE)=0,#N/A,VLOOKUP($B51,data_dd!$C:$J,7,FALSE))</f>
        <v>37.113000143607415</v>
      </c>
      <c r="I51" s="30"/>
      <c r="J51" s="33">
        <f t="shared" si="2"/>
        <v>45425</v>
      </c>
      <c r="K51" s="78">
        <f>VLOOKUP($J51,data_dd!$C:$J,2,FALSE)</f>
        <v>44.509719163658936</v>
      </c>
      <c r="L51" s="90">
        <f>VLOOKUP($J51,data_dd!$C:$J,3,FALSE)</f>
        <v>44.970273008770278</v>
      </c>
      <c r="M51" s="90">
        <f>IF(VLOOKUP($J51,data_dd!$C:$J,6,FALSE)=0,#N/A,VLOOKUP($J51,data_dd!$C:$J,6,FALSE))</f>
        <v>45.169107293829299</v>
      </c>
      <c r="N51" s="78">
        <f>VLOOKUP($J51,data_dd!$C:$J,4,FALSE)</f>
        <v>36.409636206732294</v>
      </c>
      <c r="O51" s="90">
        <f>VLOOKUP($J51,data_dd!$C:$J,5,FALSE)</f>
        <v>36.765260475392274</v>
      </c>
      <c r="P51" s="217">
        <f>IF(VLOOKUP($J51,data_dd!$C:$J,7,FALSE)=0,#N/A,VLOOKUP($J51,data_dd!$C:$J,7,FALSE))</f>
        <v>37.250182870739579</v>
      </c>
      <c r="Q51" s="30"/>
      <c r="R51" s="33">
        <f t="shared" si="3"/>
        <v>45059</v>
      </c>
      <c r="S51" s="78">
        <f>VLOOKUP($R51,data_dd!$C:$J,2,FALSE)</f>
        <v>45.445242732782035</v>
      </c>
      <c r="T51" s="90">
        <f>VLOOKUP($R51,data_dd!$C:$J,3,FALSE)</f>
        <v>45.004287078931561</v>
      </c>
      <c r="U51" s="78">
        <f>VLOOKUP($R51,data_dd!$C:$J,4,FALSE)</f>
        <v>37.190400193763423</v>
      </c>
      <c r="V51" s="90">
        <f>VLOOKUP($R51,data_dd!$C:$J,5,FALSE)</f>
        <v>36.951778831167402</v>
      </c>
      <c r="W51" s="30"/>
    </row>
    <row r="52" spans="1:23" ht="15">
      <c r="A52" s="102" t="str">
        <f t="shared" si="0"/>
        <v>14-May</v>
      </c>
      <c r="B52" s="38">
        <f t="shared" si="1"/>
        <v>45791</v>
      </c>
      <c r="C52" s="91">
        <f>IF(VLOOKUP($B52,data_dd!$C:$J,2,FALSE)=0,#N/A,VLOOKUP($B52,data_dd!$C:$J,2,FALSE))</f>
        <v>47.147421987048283</v>
      </c>
      <c r="D52" s="92">
        <f>IF(VLOOKUP($B52,data_dd!$C:$J,2,FALSE)=0,#N/A,VLOOKUP($B52,data_dd!$C:$J,3,FALSE))</f>
        <v>47.284971539434792</v>
      </c>
      <c r="E52" s="92">
        <f>IF(VLOOKUP($B52,data_dd!$C:$J,6,FALSE)=0,#N/A,VLOOKUP($B52,data_dd!$C:$J,6,FALSE))</f>
        <v>45.099177750446998</v>
      </c>
      <c r="F52" s="91">
        <f>IF(VLOOKUP($B52,data_dd!$C:$J,2,FALSE)=0,#N/A,VLOOKUP($B52,data_dd!$C:$J,4,FALSE))</f>
        <v>38.16088205830065</v>
      </c>
      <c r="G52" s="92">
        <f>IF(VLOOKUP($B52,data_dd!$C:$J,2,FALSE)=0,#N/A,VLOOKUP($B52,data_dd!$C:$J,5,FALSE))</f>
        <v>38.388814252494782</v>
      </c>
      <c r="H52" s="101">
        <f>IF(VLOOKUP($B52,data_dd!$C:$J,7,FALSE)=0,#N/A,VLOOKUP($B52,data_dd!$C:$J,7,FALSE))</f>
        <v>37.063127239004487</v>
      </c>
      <c r="I52" s="30"/>
      <c r="J52" s="38">
        <f t="shared" si="2"/>
        <v>45426</v>
      </c>
      <c r="K52" s="91">
        <f>VLOOKUP($J52,data_dd!$C:$J,2,FALSE)</f>
        <v>45.108164509422494</v>
      </c>
      <c r="L52" s="92">
        <f>VLOOKUP($J52,data_dd!$C:$J,3,FALSE)</f>
        <v>44.942457945287615</v>
      </c>
      <c r="M52" s="92">
        <f>IF(VLOOKUP($J52,data_dd!$C:$J,6,FALSE)=0,#N/A,VLOOKUP($J52,data_dd!$C:$J,6,FALSE))</f>
        <v>45.109960739840986</v>
      </c>
      <c r="N52" s="91">
        <f>VLOOKUP($J52,data_dd!$C:$J,4,FALSE)</f>
        <v>36.814107201353252</v>
      </c>
      <c r="O52" s="92">
        <f>VLOOKUP($J52,data_dd!$C:$J,5,FALSE)</f>
        <v>36.741574873068181</v>
      </c>
      <c r="P52" s="101">
        <f>IF(VLOOKUP($J52,data_dd!$C:$J,7,FALSE)=0,#N/A,VLOOKUP($J52,data_dd!$C:$J,7,FALSE))</f>
        <v>37.196964938700361</v>
      </c>
      <c r="Q52" s="30"/>
      <c r="R52" s="38">
        <f t="shared" si="3"/>
        <v>45060</v>
      </c>
      <c r="S52" s="91">
        <f>VLOOKUP($R52,data_dd!$C:$J,2,FALSE)</f>
        <v>44.641756529941432</v>
      </c>
      <c r="T52" s="92">
        <f>VLOOKUP($R52,data_dd!$C:$J,3,FALSE)</f>
        <v>44.954400521735138</v>
      </c>
      <c r="U52" s="91">
        <f>VLOOKUP($R52,data_dd!$C:$J,4,FALSE)</f>
        <v>36.697616681761446</v>
      </c>
      <c r="V52" s="92">
        <f>VLOOKUP($R52,data_dd!$C:$J,5,FALSE)</f>
        <v>36.905623444136609</v>
      </c>
      <c r="W52" s="30"/>
    </row>
    <row r="53" spans="1:23" ht="15">
      <c r="A53" s="102" t="str">
        <f t="shared" si="0"/>
        <v>15-May</v>
      </c>
      <c r="B53" s="33">
        <f t="shared" si="1"/>
        <v>45792</v>
      </c>
      <c r="C53" s="78">
        <f>IF(VLOOKUP($B53,data_dd!$C:$J,2,FALSE)=0,#N/A,VLOOKUP($B53,data_dd!$C:$J,2,FALSE))</f>
        <v>46.983954162030614</v>
      </c>
      <c r="D53" s="90">
        <f>IF(VLOOKUP($B53,data_dd!$C:$J,2,FALSE)=0,#N/A,VLOOKUP($B53,data_dd!$C:$J,3,FALSE))</f>
        <v>47.243909503605124</v>
      </c>
      <c r="E53" s="90">
        <f>IF(VLOOKUP($B53,data_dd!$C:$J,6,FALSE)=0,#N/A,VLOOKUP($B53,data_dd!$C:$J,6,FALSE))</f>
        <v>45.060758963918147</v>
      </c>
      <c r="F53" s="78">
        <f>IF(VLOOKUP($B53,data_dd!$C:$J,2,FALSE)=0,#N/A,VLOOKUP($B53,data_dd!$C:$J,4,FALSE))</f>
        <v>38.205642005277774</v>
      </c>
      <c r="G53" s="90">
        <f>IF(VLOOKUP($B53,data_dd!$C:$J,2,FALSE)=0,#N/A,VLOOKUP($B53,data_dd!$C:$J,5,FALSE))</f>
        <v>38.351716396212758</v>
      </c>
      <c r="H53" s="217">
        <f>IF(VLOOKUP($B53,data_dd!$C:$J,7,FALSE)=0,#N/A,VLOOKUP($B53,data_dd!$C:$J,7,FALSE))</f>
        <v>37.03439290903718</v>
      </c>
      <c r="I53" s="30"/>
      <c r="J53" s="33">
        <f t="shared" si="2"/>
        <v>45427</v>
      </c>
      <c r="K53" s="78">
        <f>VLOOKUP($J53,data_dd!$C:$J,2,FALSE)</f>
        <v>44.288426446042784</v>
      </c>
      <c r="L53" s="90">
        <f>VLOOKUP($J53,data_dd!$C:$J,3,FALSE)</f>
        <v>44.954386194017246</v>
      </c>
      <c r="M53" s="90">
        <f>IF(VLOOKUP($J53,data_dd!$C:$J,6,FALSE)=0,#N/A,VLOOKUP($J53,data_dd!$C:$J,6,FALSE))</f>
        <v>45.068676133891628</v>
      </c>
      <c r="N53" s="78">
        <f>VLOOKUP($J53,data_dd!$C:$J,4,FALSE)</f>
        <v>36.272409149373352</v>
      </c>
      <c r="O53" s="90">
        <f>VLOOKUP($J53,data_dd!$C:$J,5,FALSE)</f>
        <v>36.748614325068246</v>
      </c>
      <c r="P53" s="217">
        <f>IF(VLOOKUP($J53,data_dd!$C:$J,7,FALSE)=0,#N/A,VLOOKUP($J53,data_dd!$C:$J,7,FALSE))</f>
        <v>37.163305642317532</v>
      </c>
      <c r="Q53" s="30"/>
      <c r="R53" s="33">
        <f t="shared" si="3"/>
        <v>45061</v>
      </c>
      <c r="S53" s="78">
        <f>VLOOKUP($R53,data_dd!$C:$J,2,FALSE)</f>
        <v>44.882556759715705</v>
      </c>
      <c r="T53" s="90">
        <f>VLOOKUP($R53,data_dd!$C:$J,3,FALSE)</f>
        <v>44.874856614582256</v>
      </c>
      <c r="U53" s="78">
        <f>VLOOKUP($R53,data_dd!$C:$J,4,FALSE)</f>
        <v>36.778389749167765</v>
      </c>
      <c r="V53" s="90">
        <f>VLOOKUP($R53,data_dd!$C:$J,5,FALSE)</f>
        <v>36.836555287072073</v>
      </c>
      <c r="W53" s="30"/>
    </row>
    <row r="54" spans="1:23" ht="15">
      <c r="A54" s="102" t="str">
        <f t="shared" si="0"/>
        <v>16-May</v>
      </c>
      <c r="B54" s="38">
        <f t="shared" si="1"/>
        <v>45793</v>
      </c>
      <c r="C54" s="91">
        <f>IF(VLOOKUP($B54,data_dd!$C:$J,2,FALSE)=0,#N/A,VLOOKUP($B54,data_dd!$C:$J,2,FALSE))</f>
        <v>47.068300638040284</v>
      </c>
      <c r="D54" s="92">
        <f>IF(VLOOKUP($B54,data_dd!$C:$J,2,FALSE)=0,#N/A,VLOOKUP($B54,data_dd!$C:$J,3,FALSE))</f>
        <v>47.169248514492551</v>
      </c>
      <c r="E54" s="92">
        <f>IF(VLOOKUP($B54,data_dd!$C:$J,6,FALSE)=0,#N/A,VLOOKUP($B54,data_dd!$C:$J,6,FALSE))</f>
        <v>45.025787822710221</v>
      </c>
      <c r="F54" s="91">
        <f>IF(VLOOKUP($B54,data_dd!$C:$J,2,FALSE)=0,#N/A,VLOOKUP($B54,data_dd!$C:$J,4,FALSE))</f>
        <v>38.125061290755191</v>
      </c>
      <c r="G54" s="92">
        <f>IF(VLOOKUP($B54,data_dd!$C:$J,2,FALSE)=0,#N/A,VLOOKUP($B54,data_dd!$C:$J,5,FALSE))</f>
        <v>38.289730898704917</v>
      </c>
      <c r="H54" s="101">
        <f>IF(VLOOKUP($B54,data_dd!$C:$J,7,FALSE)=0,#N/A,VLOOKUP($B54,data_dd!$C:$J,7,FALSE))</f>
        <v>37.002968475561104</v>
      </c>
      <c r="I54" s="30"/>
      <c r="J54" s="38">
        <f t="shared" si="2"/>
        <v>45428</v>
      </c>
      <c r="K54" s="91">
        <f>VLOOKUP($J54,data_dd!$C:$J,2,FALSE)</f>
        <v>44.625772118270419</v>
      </c>
      <c r="L54" s="92">
        <f>VLOOKUP($J54,data_dd!$C:$J,3,FALSE)</f>
        <v>44.857068913101429</v>
      </c>
      <c r="M54" s="92">
        <f>IF(VLOOKUP($J54,data_dd!$C:$J,6,FALSE)=0,#N/A,VLOOKUP($J54,data_dd!$C:$J,6,FALSE))</f>
        <v>45.067435007043343</v>
      </c>
      <c r="N54" s="91">
        <f>VLOOKUP($J54,data_dd!$C:$J,4,FALSE)</f>
        <v>36.400593057087271</v>
      </c>
      <c r="O54" s="92">
        <f>VLOOKUP($J54,data_dd!$C:$J,5,FALSE)</f>
        <v>36.666930371941376</v>
      </c>
      <c r="P54" s="101">
        <f>IF(VLOOKUP($J54,data_dd!$C:$J,7,FALSE)=0,#N/A,VLOOKUP($J54,data_dd!$C:$J,7,FALSE))</f>
        <v>37.1594289378383</v>
      </c>
      <c r="Q54" s="30"/>
      <c r="R54" s="38">
        <f t="shared" si="3"/>
        <v>45062</v>
      </c>
      <c r="S54" s="91">
        <f>VLOOKUP($R54,data_dd!$C:$J,2,FALSE)</f>
        <v>44.760417504511629</v>
      </c>
      <c r="T54" s="92">
        <f>VLOOKUP($R54,data_dd!$C:$J,3,FALSE)</f>
        <v>44.884605513677904</v>
      </c>
      <c r="U54" s="91">
        <f>VLOOKUP($R54,data_dd!$C:$J,4,FALSE)</f>
        <v>36.844248156995519</v>
      </c>
      <c r="V54" s="92">
        <f>VLOOKUP($R54,data_dd!$C:$J,5,FALSE)</f>
        <v>36.85166611313943</v>
      </c>
      <c r="W54" s="30"/>
    </row>
    <row r="55" spans="1:23" ht="15">
      <c r="A55" s="102" t="str">
        <f t="shared" si="0"/>
        <v>17-May</v>
      </c>
      <c r="B55" s="33">
        <f t="shared" si="1"/>
        <v>45794</v>
      </c>
      <c r="C55" s="78">
        <f>IF(VLOOKUP($B55,data_dd!$C:$J,2,FALSE)=0,#N/A,VLOOKUP($B55,data_dd!$C:$J,2,FALSE))</f>
        <v>47.215464499260122</v>
      </c>
      <c r="D55" s="90">
        <f>IF(VLOOKUP($B55,data_dd!$C:$J,2,FALSE)=0,#N/A,VLOOKUP($B55,data_dd!$C:$J,3,FALSE))</f>
        <v>47.155631608712213</v>
      </c>
      <c r="E55" s="90">
        <f>IF(VLOOKUP($B55,data_dd!$C:$J,6,FALSE)=0,#N/A,VLOOKUP($B55,data_dd!$C:$J,6,FALSE))</f>
        <v>44.972515039086211</v>
      </c>
      <c r="F55" s="78">
        <f>IF(VLOOKUP($B55,data_dd!$C:$J,2,FALSE)=0,#N/A,VLOOKUP($B55,data_dd!$C:$J,4,FALSE))</f>
        <v>38.37314436638701</v>
      </c>
      <c r="G55" s="90">
        <f>IF(VLOOKUP($B55,data_dd!$C:$J,2,FALSE)=0,#N/A,VLOOKUP($B55,data_dd!$C:$J,5,FALSE))</f>
        <v>38.265813959187057</v>
      </c>
      <c r="H55" s="217">
        <f>IF(VLOOKUP($B55,data_dd!$C:$J,7,FALSE)=0,#N/A,VLOOKUP($B55,data_dd!$C:$J,7,FALSE))</f>
        <v>36.959598422681537</v>
      </c>
      <c r="I55" s="30"/>
      <c r="J55" s="33">
        <f t="shared" si="2"/>
        <v>45429</v>
      </c>
      <c r="K55" s="78">
        <f>VLOOKUP($J55,data_dd!$C:$J,2,FALSE)</f>
        <v>44.541095377892994</v>
      </c>
      <c r="L55" s="90">
        <f>VLOOKUP($J55,data_dd!$C:$J,3,FALSE)</f>
        <v>44.838570746862665</v>
      </c>
      <c r="M55" s="90">
        <f>IF(VLOOKUP($J55,data_dd!$C:$J,6,FALSE)=0,#N/A,VLOOKUP($J55,data_dd!$C:$J,6,FALSE))</f>
        <v>45.017113091457112</v>
      </c>
      <c r="N55" s="78">
        <f>VLOOKUP($J55,data_dd!$C:$J,4,FALSE)</f>
        <v>36.55691296619338</v>
      </c>
      <c r="O55" s="90">
        <f>VLOOKUP($J55,data_dd!$C:$J,5,FALSE)</f>
        <v>36.663343108847698</v>
      </c>
      <c r="P55" s="217">
        <f>IF(VLOOKUP($J55,data_dd!$C:$J,7,FALSE)=0,#N/A,VLOOKUP($J55,data_dd!$C:$J,7,FALSE))</f>
        <v>37.114804758284883</v>
      </c>
      <c r="Q55" s="30"/>
      <c r="R55" s="33">
        <f t="shared" si="3"/>
        <v>45063</v>
      </c>
      <c r="S55" s="78">
        <f>VLOOKUP($R55,data_dd!$C:$J,2,FALSE)</f>
        <v>44.706437255519873</v>
      </c>
      <c r="T55" s="90">
        <f>VLOOKUP($R55,data_dd!$C:$J,3,FALSE)</f>
        <v>44.817268753791907</v>
      </c>
      <c r="U55" s="78">
        <f>VLOOKUP($R55,data_dd!$C:$J,4,FALSE)</f>
        <v>36.592603513903633</v>
      </c>
      <c r="V55" s="90">
        <f>VLOOKUP($R55,data_dd!$C:$J,5,FALSE)</f>
        <v>36.790097460172177</v>
      </c>
      <c r="W55" s="30"/>
    </row>
    <row r="56" spans="1:23" ht="15">
      <c r="A56" s="102" t="str">
        <f t="shared" si="0"/>
        <v>18-May</v>
      </c>
      <c r="B56" s="38">
        <f t="shared" si="1"/>
        <v>45795</v>
      </c>
      <c r="C56" s="91">
        <f>IF(VLOOKUP($B56,data_dd!$C:$J,2,FALSE)=0,#N/A,VLOOKUP($B56,data_dd!$C:$J,2,FALSE))</f>
        <v>47.220490069165201</v>
      </c>
      <c r="D56" s="92">
        <f>IF(VLOOKUP($B56,data_dd!$C:$J,2,FALSE)=0,#N/A,VLOOKUP($B56,data_dd!$C:$J,3,FALSE))</f>
        <v>47.133850821152173</v>
      </c>
      <c r="E56" s="92">
        <f>IF(VLOOKUP($B56,data_dd!$C:$J,6,FALSE)=0,#N/A,VLOOKUP($B56,data_dd!$C:$J,6,FALSE))</f>
        <v>44.931786540535441</v>
      </c>
      <c r="F56" s="91">
        <f>IF(VLOOKUP($B56,data_dd!$C:$J,2,FALSE)=0,#N/A,VLOOKUP($B56,data_dd!$C:$J,4,FALSE))</f>
        <v>38.290370247691321</v>
      </c>
      <c r="G56" s="92">
        <f>IF(VLOOKUP($B56,data_dd!$C:$J,2,FALSE)=0,#N/A,VLOOKUP($B56,data_dd!$C:$J,5,FALSE))</f>
        <v>38.257737293003828</v>
      </c>
      <c r="H56" s="101">
        <f>IF(VLOOKUP($B56,data_dd!$C:$J,7,FALSE)=0,#N/A,VLOOKUP($B56,data_dd!$C:$J,7,FALSE))</f>
        <v>36.915337905804506</v>
      </c>
      <c r="I56" s="30"/>
      <c r="J56" s="38">
        <f t="shared" si="2"/>
        <v>45430</v>
      </c>
      <c r="K56" s="91">
        <f>VLOOKUP($J56,data_dd!$C:$J,2,FALSE)</f>
        <v>45.09717143779671</v>
      </c>
      <c r="L56" s="92">
        <f>VLOOKUP($J56,data_dd!$C:$J,3,FALSE)</f>
        <v>44.776527006200062</v>
      </c>
      <c r="M56" s="92">
        <f>IF(VLOOKUP($J56,data_dd!$C:$J,6,FALSE)=0,#N/A,VLOOKUP($J56,data_dd!$C:$J,6,FALSE))</f>
        <v>45.003324612284892</v>
      </c>
      <c r="N56" s="91">
        <f>VLOOKUP($J56,data_dd!$C:$J,4,FALSE)</f>
        <v>36.745804036490661</v>
      </c>
      <c r="O56" s="92">
        <f>VLOOKUP($J56,data_dd!$C:$J,5,FALSE)</f>
        <v>36.602943571576944</v>
      </c>
      <c r="P56" s="101">
        <f>IF(VLOOKUP($J56,data_dd!$C:$J,7,FALSE)=0,#N/A,VLOOKUP($J56,data_dd!$C:$J,7,FALSE))</f>
        <v>37.094416525392717</v>
      </c>
      <c r="Q56" s="30"/>
      <c r="R56" s="38">
        <f t="shared" si="3"/>
        <v>45064</v>
      </c>
      <c r="S56" s="91">
        <f>VLOOKUP($R56,data_dd!$C:$J,2,FALSE)</f>
        <v>44.35443500249454</v>
      </c>
      <c r="T56" s="92">
        <f>VLOOKUP($R56,data_dd!$C:$J,3,FALSE)</f>
        <v>44.794951912488273</v>
      </c>
      <c r="U56" s="91">
        <f>VLOOKUP($R56,data_dd!$C:$J,4,FALSE)</f>
        <v>36.433854294584044</v>
      </c>
      <c r="V56" s="92">
        <f>VLOOKUP($R56,data_dd!$C:$J,5,FALSE)</f>
        <v>36.760483739719163</v>
      </c>
      <c r="W56" s="30"/>
    </row>
    <row r="57" spans="1:23" ht="15">
      <c r="A57" s="102" t="str">
        <f t="shared" si="0"/>
        <v>19-May</v>
      </c>
      <c r="B57" s="33">
        <f t="shared" si="1"/>
        <v>45796</v>
      </c>
      <c r="C57" s="78">
        <f>IF(VLOOKUP($B57,data_dd!$C:$J,2,FALSE)=0,#N/A,VLOOKUP($B57,data_dd!$C:$J,2,FALSE))</f>
        <v>46.608245903614147</v>
      </c>
      <c r="D57" s="90">
        <f>IF(VLOOKUP($B57,data_dd!$C:$J,2,FALSE)=0,#N/A,VLOOKUP($B57,data_dd!$C:$J,3,FALSE))</f>
        <v>47.045164970972969</v>
      </c>
      <c r="E57" s="90">
        <f>IF(VLOOKUP($B57,data_dd!$C:$J,6,FALSE)=0,#N/A,VLOOKUP($B57,data_dd!$C:$J,6,FALSE))</f>
        <v>44.894337443870448</v>
      </c>
      <c r="F57" s="78">
        <f>IF(VLOOKUP($B57,data_dd!$C:$J,2,FALSE)=0,#N/A,VLOOKUP($B57,data_dd!$C:$J,4,FALSE))</f>
        <v>37.825430195837527</v>
      </c>
      <c r="G57" s="90">
        <f>IF(VLOOKUP($B57,data_dd!$C:$J,2,FALSE)=0,#N/A,VLOOKUP($B57,data_dd!$C:$J,5,FALSE))</f>
        <v>38.167657819146555</v>
      </c>
      <c r="H57" s="217">
        <f>IF(VLOOKUP($B57,data_dd!$C:$J,7,FALSE)=0,#N/A,VLOOKUP($B57,data_dd!$C:$J,7,FALSE))</f>
        <v>36.890250213005444</v>
      </c>
      <c r="I57" s="30"/>
      <c r="J57" s="33">
        <f t="shared" si="2"/>
        <v>45431</v>
      </c>
      <c r="K57" s="78">
        <f>VLOOKUP($J57,data_dd!$C:$J,2,FALSE)</f>
        <v>44.476148340213129</v>
      </c>
      <c r="L57" s="90">
        <f>VLOOKUP($J57,data_dd!$C:$J,3,FALSE)</f>
        <v>44.743932919181447</v>
      </c>
      <c r="M57" s="90">
        <f>IF(VLOOKUP($J57,data_dd!$C:$J,6,FALSE)=0,#N/A,VLOOKUP($J57,data_dd!$C:$J,6,FALSE))</f>
        <v>44.972896925860063</v>
      </c>
      <c r="N57" s="78">
        <f>VLOOKUP($J57,data_dd!$C:$J,4,FALSE)</f>
        <v>36.46786654434559</v>
      </c>
      <c r="O57" s="90">
        <f>VLOOKUP($J57,data_dd!$C:$J,5,FALSE)</f>
        <v>36.585747717234426</v>
      </c>
      <c r="P57" s="217">
        <f>IF(VLOOKUP($J57,data_dd!$C:$J,7,FALSE)=0,#N/A,VLOOKUP($J57,data_dd!$C:$J,7,FALSE))</f>
        <v>37.073243378823854</v>
      </c>
      <c r="Q57" s="30"/>
      <c r="R57" s="33">
        <f t="shared" si="3"/>
        <v>45065</v>
      </c>
      <c r="S57" s="78">
        <f>VLOOKUP($R57,data_dd!$C:$J,2,FALSE)</f>
        <v>45.221920672084366</v>
      </c>
      <c r="T57" s="90">
        <f>VLOOKUP($R57,data_dd!$C:$J,3,FALSE)</f>
        <v>44.785857625143343</v>
      </c>
      <c r="U57" s="78">
        <f>VLOOKUP($R57,data_dd!$C:$J,4,FALSE)</f>
        <v>37.147566917977294</v>
      </c>
      <c r="V57" s="90">
        <f>VLOOKUP($R57,data_dd!$C:$J,5,FALSE)</f>
        <v>36.770435892403981</v>
      </c>
      <c r="W57" s="30"/>
    </row>
    <row r="58" spans="1:23" ht="15">
      <c r="A58" s="102" t="str">
        <f t="shared" si="0"/>
        <v>20-May</v>
      </c>
      <c r="B58" s="38">
        <f t="shared" si="1"/>
        <v>45797</v>
      </c>
      <c r="C58" s="91">
        <f>IF(VLOOKUP($B58,data_dd!$C:$J,2,FALSE)=0,#N/A,VLOOKUP($B58,data_dd!$C:$J,2,FALSE))</f>
        <v>47.090018043785427</v>
      </c>
      <c r="D58" s="92">
        <f>IF(VLOOKUP($B58,data_dd!$C:$J,2,FALSE)=0,#N/A,VLOOKUP($B58,data_dd!$C:$J,3,FALSE))</f>
        <v>47.043919369470359</v>
      </c>
      <c r="E58" s="92">
        <f>IF(VLOOKUP($B58,data_dd!$C:$J,6,FALSE)=0,#N/A,VLOOKUP($B58,data_dd!$C:$J,6,FALSE))</f>
        <v>44.855483837400122</v>
      </c>
      <c r="F58" s="91">
        <f>IF(VLOOKUP($B58,data_dd!$C:$J,2,FALSE)=0,#N/A,VLOOKUP($B58,data_dd!$C:$J,4,FALSE))</f>
        <v>38.157031818248029</v>
      </c>
      <c r="G58" s="92">
        <f>IF(VLOOKUP($B58,data_dd!$C:$J,2,FALSE)=0,#N/A,VLOOKUP($B58,data_dd!$C:$J,5,FALSE))</f>
        <v>38.174115445750829</v>
      </c>
      <c r="H58" s="101">
        <f>IF(VLOOKUP($B58,data_dd!$C:$J,7,FALSE)=0,#N/A,VLOOKUP($B58,data_dd!$C:$J,7,FALSE))</f>
        <v>36.852544801016755</v>
      </c>
      <c r="I58" s="30"/>
      <c r="J58" s="38">
        <f t="shared" si="2"/>
        <v>45432</v>
      </c>
      <c r="K58" s="91">
        <f>VLOOKUP($J58,data_dd!$C:$J,2,FALSE)</f>
        <v>44.905476913505147</v>
      </c>
      <c r="L58" s="92">
        <f>VLOOKUP($J58,data_dd!$C:$J,3,FALSE)</f>
        <v>44.674839280318594</v>
      </c>
      <c r="M58" s="92">
        <f>IF(VLOOKUP($J58,data_dd!$C:$J,6,FALSE)=0,#N/A,VLOOKUP($J58,data_dd!$C:$J,6,FALSE))</f>
        <v>44.948200598746212</v>
      </c>
      <c r="N58" s="91">
        <f>VLOOKUP($J58,data_dd!$C:$J,4,FALSE)</f>
        <v>36.61374727518718</v>
      </c>
      <c r="O58" s="92">
        <f>VLOOKUP($J58,data_dd!$C:$J,5,FALSE)</f>
        <v>36.522345029687472</v>
      </c>
      <c r="P58" s="101">
        <f>IF(VLOOKUP($J58,data_dd!$C:$J,7,FALSE)=0,#N/A,VLOOKUP($J58,data_dd!$C:$J,7,FALSE))</f>
        <v>37.047794084910173</v>
      </c>
      <c r="Q58" s="30"/>
      <c r="R58" s="38">
        <f t="shared" si="3"/>
        <v>45066</v>
      </c>
      <c r="S58" s="91">
        <f>VLOOKUP($R58,data_dd!$C:$J,2,FALSE)</f>
        <v>44.611435493353341</v>
      </c>
      <c r="T58" s="92">
        <f>VLOOKUP($R58,data_dd!$C:$J,3,FALSE)</f>
        <v>44.792112845873469</v>
      </c>
      <c r="U58" s="91">
        <f>VLOOKUP($R58,data_dd!$C:$J,4,FALSE)</f>
        <v>36.632432393893247</v>
      </c>
      <c r="V58" s="92">
        <f>VLOOKUP($R58,data_dd!$C:$J,5,FALSE)</f>
        <v>36.763910746088023</v>
      </c>
      <c r="W58" s="30"/>
    </row>
    <row r="59" spans="1:23" ht="15">
      <c r="A59" s="102" t="str">
        <f t="shared" si="0"/>
        <v>21-May</v>
      </c>
      <c r="B59" s="33">
        <f t="shared" si="1"/>
        <v>45798</v>
      </c>
      <c r="C59" s="78">
        <f>IF(VLOOKUP($B59,data_dd!$C:$J,2,FALSE)=0,#N/A,VLOOKUP($B59,data_dd!$C:$J,2,FALSE))</f>
        <v>46.699856959979684</v>
      </c>
      <c r="D59" s="90">
        <f>IF(VLOOKUP($B59,data_dd!$C:$J,2,FALSE)=0,#N/A,VLOOKUP($B59,data_dd!$C:$J,3,FALSE))</f>
        <v>46.993974192586478</v>
      </c>
      <c r="E59" s="90">
        <f>IF(VLOOKUP($B59,data_dd!$C:$J,6,FALSE)=0,#N/A,VLOOKUP($B59,data_dd!$C:$J,6,FALSE))</f>
        <v>44.807819780977525</v>
      </c>
      <c r="F59" s="78">
        <f>IF(VLOOKUP($B59,data_dd!$C:$J,2,FALSE)=0,#N/A,VLOOKUP($B59,data_dd!$C:$J,4,FALSE))</f>
        <v>37.923749084714295</v>
      </c>
      <c r="G59" s="90">
        <f>IF(VLOOKUP($B59,data_dd!$C:$J,2,FALSE)=0,#N/A,VLOOKUP($B59,data_dd!$C:$J,5,FALSE))</f>
        <v>38.124230858670188</v>
      </c>
      <c r="H59" s="217">
        <f>IF(VLOOKUP($B59,data_dd!$C:$J,7,FALSE)=0,#N/A,VLOOKUP($B59,data_dd!$C:$J,7,FALSE))</f>
        <v>36.812864503410836</v>
      </c>
      <c r="I59" s="30"/>
      <c r="J59" s="33">
        <f t="shared" si="2"/>
        <v>45433</v>
      </c>
      <c r="K59" s="78">
        <f>VLOOKUP($J59,data_dd!$C:$J,2,FALSE)</f>
        <v>43.991487703718164</v>
      </c>
      <c r="L59" s="90">
        <f>VLOOKUP($J59,data_dd!$C:$J,3,FALSE)</f>
        <v>44.61770491887858</v>
      </c>
      <c r="M59" s="90">
        <f>IF(VLOOKUP($J59,data_dd!$C:$J,6,FALSE)=0,#N/A,VLOOKUP($J59,data_dd!$C:$J,6,FALSE))</f>
        <v>44.90460217146083</v>
      </c>
      <c r="N59" s="78">
        <f>VLOOKUP($J59,data_dd!$C:$J,4,FALSE)</f>
        <v>36.049748061572593</v>
      </c>
      <c r="O59" s="90">
        <f>VLOOKUP($J59,data_dd!$C:$J,5,FALSE)</f>
        <v>36.481296929964927</v>
      </c>
      <c r="P59" s="217">
        <f>IF(VLOOKUP($J59,data_dd!$C:$J,7,FALSE)=0,#N/A,VLOOKUP($J59,data_dd!$C:$J,7,FALSE))</f>
        <v>37.009789767917539</v>
      </c>
      <c r="Q59" s="30"/>
      <c r="R59" s="33">
        <f t="shared" si="3"/>
        <v>45067</v>
      </c>
      <c r="S59" s="78">
        <f>VLOOKUP($R59,data_dd!$C:$J,2,FALSE)</f>
        <v>44.988560719193501</v>
      </c>
      <c r="T59" s="90">
        <f>VLOOKUP($R59,data_dd!$C:$J,3,FALSE)</f>
        <v>44.772403883314006</v>
      </c>
      <c r="U59" s="78">
        <f>VLOOKUP($R59,data_dd!$C:$J,4,FALSE)</f>
        <v>36.944070862144073</v>
      </c>
      <c r="V59" s="90">
        <f>VLOOKUP($R59,data_dd!$C:$J,5,FALSE)</f>
        <v>36.762321922276506</v>
      </c>
      <c r="W59" s="30"/>
    </row>
    <row r="60" spans="1:23" ht="15">
      <c r="A60" s="102" t="str">
        <f t="shared" si="0"/>
        <v>22-May</v>
      </c>
      <c r="B60" s="38">
        <f t="shared" si="1"/>
        <v>45799</v>
      </c>
      <c r="C60" s="91">
        <f>IF(VLOOKUP($B60,data_dd!$C:$J,2,FALSE)=0,#N/A,VLOOKUP($B60,data_dd!$C:$J,2,FALSE))</f>
        <v>46.970531777395053</v>
      </c>
      <c r="D60" s="92">
        <f>IF(VLOOKUP($B60,data_dd!$C:$J,2,FALSE)=0,#N/A,VLOOKUP($B60,data_dd!$C:$J,3,FALSE))</f>
        <v>46.974771149429372</v>
      </c>
      <c r="E60" s="92">
        <f>IF(VLOOKUP($B60,data_dd!$C:$J,6,FALSE)=0,#N/A,VLOOKUP($B60,data_dd!$C:$J,6,FALSE))</f>
        <v>44.739026105071822</v>
      </c>
      <c r="F60" s="91">
        <f>IF(VLOOKUP($B60,data_dd!$C:$J,2,FALSE)=0,#N/A,VLOOKUP($B60,data_dd!$C:$J,4,FALSE))</f>
        <v>38.035436258419097</v>
      </c>
      <c r="G60" s="92">
        <f>IF(VLOOKUP($B60,data_dd!$C:$J,2,FALSE)=0,#N/A,VLOOKUP($B60,data_dd!$C:$J,5,FALSE))</f>
        <v>38.108921743482917</v>
      </c>
      <c r="H60" s="101">
        <f>IF(VLOOKUP($B60,data_dd!$C:$J,7,FALSE)=0,#N/A,VLOOKUP($B60,data_dd!$C:$J,7,FALSE))</f>
        <v>36.760077072091164</v>
      </c>
      <c r="I60" s="30"/>
      <c r="J60" s="38">
        <f t="shared" si="2"/>
        <v>45434</v>
      </c>
      <c r="K60" s="91">
        <f>VLOOKUP($J60,data_dd!$C:$J,2,FALSE)</f>
        <v>45.067789694866647</v>
      </c>
      <c r="L60" s="92">
        <f>VLOOKUP($J60,data_dd!$C:$J,3,FALSE)</f>
        <v>44.652016291018519</v>
      </c>
      <c r="M60" s="92">
        <f>IF(VLOOKUP($J60,data_dd!$C:$J,6,FALSE)=0,#N/A,VLOOKUP($J60,data_dd!$C:$J,6,FALSE))</f>
        <v>44.817882759940481</v>
      </c>
      <c r="N60" s="91">
        <f>VLOOKUP($J60,data_dd!$C:$J,4,FALSE)</f>
        <v>36.802388837317949</v>
      </c>
      <c r="O60" s="92">
        <f>VLOOKUP($J60,data_dd!$C:$J,5,FALSE)</f>
        <v>36.514047513898603</v>
      </c>
      <c r="P60" s="101">
        <f>IF(VLOOKUP($J60,data_dd!$C:$J,7,FALSE)=0,#N/A,VLOOKUP($J60,data_dd!$C:$J,7,FALSE))</f>
        <v>36.945491238987529</v>
      </c>
      <c r="Q60" s="30"/>
      <c r="R60" s="38">
        <f t="shared" si="3"/>
        <v>45068</v>
      </c>
      <c r="S60" s="91">
        <f>VLOOKUP($R60,data_dd!$C:$J,2,FALSE)</f>
        <v>44.027929471922242</v>
      </c>
      <c r="T60" s="92">
        <f>VLOOKUP($R60,data_dd!$C:$J,3,FALSE)</f>
        <v>44.67299902280535</v>
      </c>
      <c r="U60" s="91">
        <f>VLOOKUP($R60,data_dd!$C:$J,4,FALSE)</f>
        <v>36.142777502179143</v>
      </c>
      <c r="V60" s="92">
        <f>VLOOKUP($R60,data_dd!$C:$J,5,FALSE)</f>
        <v>36.669188585651256</v>
      </c>
      <c r="W60" s="30"/>
    </row>
    <row r="61" spans="1:23" ht="15">
      <c r="A61" s="102" t="str">
        <f t="shared" si="0"/>
        <v>23-May</v>
      </c>
      <c r="B61" s="33">
        <f t="shared" si="1"/>
        <v>45800</v>
      </c>
      <c r="C61" s="78">
        <f>IF(VLOOKUP($B61,data_dd!$C:$J,2,FALSE)=0,#N/A,VLOOKUP($B61,data_dd!$C:$J,2,FALSE))</f>
        <v>46.661598138778828</v>
      </c>
      <c r="D61" s="90">
        <f>IF(VLOOKUP($B61,data_dd!$C:$J,2,FALSE)=0,#N/A,VLOOKUP($B61,data_dd!$C:$J,3,FALSE))</f>
        <v>46.908468367936038</v>
      </c>
      <c r="E61" s="90">
        <f>IF(VLOOKUP($B61,data_dd!$C:$J,6,FALSE)=0,#N/A,VLOOKUP($B61,data_dd!$C:$J,6,FALSE))</f>
        <v>44.67257301498239</v>
      </c>
      <c r="F61" s="78">
        <f>IF(VLOOKUP($B61,data_dd!$C:$J,2,FALSE)=0,#N/A,VLOOKUP($B61,data_dd!$C:$J,4,FALSE))</f>
        <v>37.944821475109023</v>
      </c>
      <c r="G61" s="90">
        <f>IF(VLOOKUP($B61,data_dd!$C:$J,2,FALSE)=0,#N/A,VLOOKUP($B61,data_dd!$C:$J,5,FALSE))</f>
        <v>38.056926886074208</v>
      </c>
      <c r="H61" s="217">
        <f>IF(VLOOKUP($B61,data_dd!$C:$J,7,FALSE)=0,#N/A,VLOOKUP($B61,data_dd!$C:$J,7,FALSE))</f>
        <v>36.704921761140859</v>
      </c>
      <c r="I61" s="30"/>
      <c r="J61" s="33">
        <f t="shared" si="2"/>
        <v>45435</v>
      </c>
      <c r="K61" s="78">
        <f>VLOOKUP($J61,data_dd!$C:$J,2,FALSE)</f>
        <v>43.776522018474978</v>
      </c>
      <c r="L61" s="90">
        <f>VLOOKUP($J61,data_dd!$C:$J,3,FALSE)</f>
        <v>44.556307817677364</v>
      </c>
      <c r="M61" s="90">
        <f>IF(VLOOKUP($J61,data_dd!$C:$J,6,FALSE)=0,#N/A,VLOOKUP($J61,data_dd!$C:$J,6,FALSE))</f>
        <v>44.773212528768241</v>
      </c>
      <c r="N61" s="78">
        <f>VLOOKUP($J61,data_dd!$C:$J,4,FALSE)</f>
        <v>35.866766074926268</v>
      </c>
      <c r="O61" s="90">
        <f>VLOOKUP($J61,data_dd!$C:$J,5,FALSE)</f>
        <v>36.431182580806741</v>
      </c>
      <c r="P61" s="217">
        <f>IF(VLOOKUP($J61,data_dd!$C:$J,7,FALSE)=0,#N/A,VLOOKUP($J61,data_dd!$C:$J,7,FALSE))</f>
        <v>36.910478129824</v>
      </c>
      <c r="Q61" s="30"/>
      <c r="R61" s="33">
        <f t="shared" si="3"/>
        <v>45069</v>
      </c>
      <c r="S61" s="78">
        <f>VLOOKUP($R61,data_dd!$C:$J,2,FALSE)</f>
        <v>44.943043533313634</v>
      </c>
      <c r="T61" s="90">
        <f>VLOOKUP($R61,data_dd!$C:$J,3,FALSE)</f>
        <v>44.696496635971371</v>
      </c>
      <c r="U61" s="78">
        <f>VLOOKUP($R61,data_dd!$C:$J,4,FALSE)</f>
        <v>36.969633408639275</v>
      </c>
      <c r="V61" s="90">
        <f>VLOOKUP($R61,data_dd!$C:$J,5,FALSE)</f>
        <v>36.712560472262851</v>
      </c>
      <c r="W61" s="30"/>
    </row>
    <row r="62" spans="1:23" ht="15">
      <c r="A62" s="102" t="str">
        <f t="shared" si="0"/>
        <v>24-May</v>
      </c>
      <c r="B62" s="38">
        <f t="shared" si="1"/>
        <v>45801</v>
      </c>
      <c r="C62" s="91">
        <f>IF(VLOOKUP($B62,data_dd!$C:$J,2,FALSE)=0,#N/A,VLOOKUP($B62,data_dd!$C:$J,2,FALSE))</f>
        <v>46.637747796657237</v>
      </c>
      <c r="D62" s="92">
        <f>IF(VLOOKUP($B62,data_dd!$C:$J,2,FALSE)=0,#N/A,VLOOKUP($B62,data_dd!$C:$J,3,FALSE))</f>
        <v>46.832996959307252</v>
      </c>
      <c r="E62" s="92">
        <f>IF(VLOOKUP($B62,data_dd!$C:$J,6,FALSE)=0,#N/A,VLOOKUP($B62,data_dd!$C:$J,6,FALSE))</f>
        <v>44.578224756485767</v>
      </c>
      <c r="F62" s="91">
        <f>IF(VLOOKUP($B62,data_dd!$C:$J,2,FALSE)=0,#N/A,VLOOKUP($B62,data_dd!$C:$J,4,FALSE))</f>
        <v>37.764196152062738</v>
      </c>
      <c r="G62" s="92">
        <f>IF(VLOOKUP($B62,data_dd!$C:$J,2,FALSE)=0,#N/A,VLOOKUP($B62,data_dd!$C:$J,5,FALSE))</f>
        <v>37.990524973603542</v>
      </c>
      <c r="H62" s="101">
        <f>IF(VLOOKUP($B62,data_dd!$C:$J,7,FALSE)=0,#N/A,VLOOKUP($B62,data_dd!$C:$J,7,FALSE))</f>
        <v>36.632450669705221</v>
      </c>
      <c r="I62" s="30"/>
      <c r="J62" s="38">
        <f t="shared" si="2"/>
        <v>45436</v>
      </c>
      <c r="K62" s="91">
        <f>VLOOKUP($J62,data_dd!$C:$J,2,FALSE)</f>
        <v>44.018764570715689</v>
      </c>
      <c r="L62" s="92">
        <f>VLOOKUP($J62,data_dd!$C:$J,3,FALSE)</f>
        <v>44.428502607031774</v>
      </c>
      <c r="M62" s="92">
        <f>IF(VLOOKUP($J62,data_dd!$C:$J,6,FALSE)=0,#N/A,VLOOKUP($J62,data_dd!$C:$J,6,FALSE))</f>
        <v>44.690513336125491</v>
      </c>
      <c r="N62" s="91">
        <f>VLOOKUP($J62,data_dd!$C:$J,4,FALSE)</f>
        <v>35.890491258779612</v>
      </c>
      <c r="O62" s="92">
        <f>VLOOKUP($J62,data_dd!$C:$J,5,FALSE)</f>
        <v>36.328025153603257</v>
      </c>
      <c r="P62" s="101">
        <f>IF(VLOOKUP($J62,data_dd!$C:$J,7,FALSE)=0,#N/A,VLOOKUP($J62,data_dd!$C:$J,7,FALSE))</f>
        <v>36.84603901920029</v>
      </c>
      <c r="Q62" s="30"/>
      <c r="R62" s="38">
        <f t="shared" si="3"/>
        <v>45070</v>
      </c>
      <c r="S62" s="91">
        <f>VLOOKUP($R62,data_dd!$C:$J,2,FALSE)</f>
        <v>44.300408409730991</v>
      </c>
      <c r="T62" s="92">
        <f>VLOOKUP($R62,data_dd!$C:$J,3,FALSE)</f>
        <v>44.663243851483955</v>
      </c>
      <c r="U62" s="91">
        <f>VLOOKUP($R62,data_dd!$C:$J,4,FALSE)</f>
        <v>36.364137550723889</v>
      </c>
      <c r="V62" s="92">
        <f>VLOOKUP($R62,data_dd!$C:$J,5,FALSE)</f>
        <v>36.676743830715864</v>
      </c>
      <c r="W62" s="30"/>
    </row>
    <row r="63" spans="1:23" ht="15">
      <c r="A63" s="102" t="str">
        <f t="shared" si="0"/>
        <v>25-May</v>
      </c>
      <c r="B63" s="33">
        <f t="shared" si="1"/>
        <v>45802</v>
      </c>
      <c r="C63" s="78">
        <f>IF(VLOOKUP($B63,data_dd!$C:$J,2,FALSE)=0,#N/A,VLOOKUP($B63,data_dd!$C:$J,2,FALSE))</f>
        <v>46.399468467352939</v>
      </c>
      <c r="D63" s="90">
        <f>IF(VLOOKUP($B63,data_dd!$C:$J,2,FALSE)=0,#N/A,VLOOKUP($B63,data_dd!$C:$J,3,FALSE))</f>
        <v>46.764599087624632</v>
      </c>
      <c r="E63" s="90">
        <f>IF(VLOOKUP($B63,data_dd!$C:$J,6,FALSE)=0,#N/A,VLOOKUP($B63,data_dd!$C:$J,6,FALSE))</f>
        <v>44.494862160908824</v>
      </c>
      <c r="F63" s="78">
        <f>IF(VLOOKUP($B63,data_dd!$C:$J,2,FALSE)=0,#N/A,VLOOKUP($B63,data_dd!$C:$J,4,FALSE))</f>
        <v>37.629316901506101</v>
      </c>
      <c r="G63" s="90">
        <f>IF(VLOOKUP($B63,data_dd!$C:$J,2,FALSE)=0,#N/A,VLOOKUP($B63,data_dd!$C:$J,5,FALSE))</f>
        <v>37.927692982520867</v>
      </c>
      <c r="H63" s="217">
        <f>IF(VLOOKUP($B63,data_dd!$C:$J,7,FALSE)=0,#N/A,VLOOKUP($B63,data_dd!$C:$J,7,FALSE))</f>
        <v>36.561888948375739</v>
      </c>
      <c r="I63" s="30"/>
      <c r="J63" s="33">
        <f t="shared" si="2"/>
        <v>45437</v>
      </c>
      <c r="K63" s="78">
        <f>VLOOKUP($J63,data_dd!$C:$J,2,FALSE)</f>
        <v>43.998994410675827</v>
      </c>
      <c r="L63" s="90">
        <f>VLOOKUP($J63,data_dd!$C:$J,3,FALSE)</f>
        <v>44.354858469119264</v>
      </c>
      <c r="M63" s="90">
        <f>IF(VLOOKUP($J63,data_dd!$C:$J,6,FALSE)=0,#N/A,VLOOKUP($J63,data_dd!$C:$J,6,FALSE))</f>
        <v>44.620723879685933</v>
      </c>
      <c r="N63" s="78">
        <f>VLOOKUP($J63,data_dd!$C:$J,4,FALSE)</f>
        <v>36.106573850775348</v>
      </c>
      <c r="O63" s="90">
        <f>VLOOKUP($J63,data_dd!$C:$J,5,FALSE)</f>
        <v>36.269771234425448</v>
      </c>
      <c r="P63" s="217">
        <f>IF(VLOOKUP($J63,data_dd!$C:$J,7,FALSE)=0,#N/A,VLOOKUP($J63,data_dd!$C:$J,7,FALSE))</f>
        <v>36.786448617857673</v>
      </c>
      <c r="Q63" s="30"/>
      <c r="R63" s="33">
        <f t="shared" si="3"/>
        <v>45071</v>
      </c>
      <c r="S63" s="78">
        <f>VLOOKUP($R63,data_dd!$C:$J,2,FALSE)</f>
        <v>44.675831129099208</v>
      </c>
      <c r="T63" s="90">
        <f>VLOOKUP($R63,data_dd!$C:$J,3,FALSE)</f>
        <v>44.615823506667233</v>
      </c>
      <c r="U63" s="78">
        <f>VLOOKUP($R63,data_dd!$C:$J,4,FALSE)</f>
        <v>36.670539922799115</v>
      </c>
      <c r="V63" s="90">
        <f>VLOOKUP($R63,data_dd!$C:$J,5,FALSE)</f>
        <v>36.641862606673655</v>
      </c>
      <c r="W63" s="30"/>
    </row>
    <row r="64" spans="1:23" ht="15">
      <c r="A64" s="102" t="str">
        <f t="shared" si="0"/>
        <v>26-May</v>
      </c>
      <c r="B64" s="38">
        <f t="shared" si="1"/>
        <v>45803</v>
      </c>
      <c r="C64" s="91">
        <f>IF(VLOOKUP($B64,data_dd!$C:$J,2,FALSE)=0,#N/A,VLOOKUP($B64,data_dd!$C:$J,2,FALSE))</f>
        <v>46.714822642010375</v>
      </c>
      <c r="D64" s="92">
        <f>IF(VLOOKUP($B64,data_dd!$C:$J,2,FALSE)=0,#N/A,VLOOKUP($B64,data_dd!$C:$J,3,FALSE))</f>
        <v>46.7017285899462</v>
      </c>
      <c r="E64" s="92">
        <f>IF(VLOOKUP($B64,data_dd!$C:$J,6,FALSE)=0,#N/A,VLOOKUP($B64,data_dd!$C:$J,6,FALSE))</f>
        <v>44.402282876166787</v>
      </c>
      <c r="F64" s="91">
        <f>IF(VLOOKUP($B64,data_dd!$C:$J,2,FALSE)=0,#N/A,VLOOKUP($B64,data_dd!$C:$J,4,FALSE))</f>
        <v>37.846020399860315</v>
      </c>
      <c r="G64" s="92">
        <f>IF(VLOOKUP($B64,data_dd!$C:$J,2,FALSE)=0,#N/A,VLOOKUP($B64,data_dd!$C:$J,5,FALSE))</f>
        <v>37.874003498832451</v>
      </c>
      <c r="H64" s="101">
        <f>IF(VLOOKUP($B64,data_dd!$C:$J,7,FALSE)=0,#N/A,VLOOKUP($B64,data_dd!$C:$J,7,FALSE))</f>
        <v>36.494367125518778</v>
      </c>
      <c r="I64" s="30"/>
      <c r="J64" s="38">
        <f t="shared" si="2"/>
        <v>45438</v>
      </c>
      <c r="K64" s="91">
        <f>VLOOKUP($J64,data_dd!$C:$J,2,FALSE)</f>
        <v>44.593964644822861</v>
      </c>
      <c r="L64" s="92">
        <f>VLOOKUP($J64,data_dd!$C:$J,3,FALSE)</f>
        <v>44.297448688834869</v>
      </c>
      <c r="M64" s="92">
        <f>IF(VLOOKUP($J64,data_dd!$C:$J,6,FALSE)=0,#N/A,VLOOKUP($J64,data_dd!$C:$J,6,FALSE))</f>
        <v>44.535480547100512</v>
      </c>
      <c r="N64" s="91">
        <f>VLOOKUP($J64,data_dd!$C:$J,4,FALSE)</f>
        <v>36.528659151755463</v>
      </c>
      <c r="O64" s="92">
        <f>VLOOKUP($J64,data_dd!$C:$J,5,FALSE)</f>
        <v>36.249109002176851</v>
      </c>
      <c r="P64" s="101">
        <f>IF(VLOOKUP($J64,data_dd!$C:$J,7,FALSE)=0,#N/A,VLOOKUP($J64,data_dd!$C:$J,7,FALSE))</f>
        <v>36.719679874690378</v>
      </c>
      <c r="Q64" s="30"/>
      <c r="R64" s="38">
        <f t="shared" si="3"/>
        <v>45072</v>
      </c>
      <c r="S64" s="91">
        <f>VLOOKUP($R64,data_dd!$C:$J,2,FALSE)</f>
        <v>43.977196889676605</v>
      </c>
      <c r="T64" s="92">
        <f>VLOOKUP($R64,data_dd!$C:$J,3,FALSE)</f>
        <v>44.539392907643048</v>
      </c>
      <c r="U64" s="91">
        <f>VLOOKUP($R64,data_dd!$C:$J,4,FALSE)</f>
        <v>36.206011627979485</v>
      </c>
      <c r="V64" s="92">
        <f>VLOOKUP($R64,data_dd!$C:$J,5,FALSE)</f>
        <v>36.592087376184715</v>
      </c>
      <c r="W64" s="30"/>
    </row>
    <row r="65" spans="1:23" ht="15">
      <c r="A65" s="102" t="str">
        <f t="shared" si="0"/>
        <v>27-May</v>
      </c>
      <c r="B65" s="33">
        <f t="shared" si="1"/>
        <v>45804</v>
      </c>
      <c r="C65" s="78">
        <f>IF(VLOOKUP($B65,data_dd!$C:$J,2,FALSE)=0,#N/A,VLOOKUP($B65,data_dd!$C:$J,2,FALSE))</f>
        <v>45.780657771377882</v>
      </c>
      <c r="D65" s="90">
        <f>IF(VLOOKUP($B65,data_dd!$C:$J,2,FALSE)=0,#N/A,VLOOKUP($B65,data_dd!$C:$J,3,FALSE))</f>
        <v>46.573404399297942</v>
      </c>
      <c r="E65" s="90">
        <f>IF(VLOOKUP($B65,data_dd!$C:$J,6,FALSE)=0,#N/A,VLOOKUP($B65,data_dd!$C:$J,6,FALSE))</f>
        <v>44.310521937516867</v>
      </c>
      <c r="F65" s="78">
        <f>IF(VLOOKUP($B65,data_dd!$C:$J,2,FALSE)=0,#N/A,VLOOKUP($B65,data_dd!$C:$J,4,FALSE))</f>
        <v>37.118605398932552</v>
      </c>
      <c r="G65" s="90">
        <f>IF(VLOOKUP($B65,data_dd!$C:$J,2,FALSE)=0,#N/A,VLOOKUP($B65,data_dd!$C:$J,5,FALSE))</f>
        <v>37.762731641877409</v>
      </c>
      <c r="H65" s="217">
        <f>IF(VLOOKUP($B65,data_dd!$C:$J,7,FALSE)=0,#N/A,VLOOKUP($B65,data_dd!$C:$J,7,FALSE))</f>
        <v>36.411731689385206</v>
      </c>
      <c r="I65" s="30"/>
      <c r="J65" s="33">
        <f t="shared" si="2"/>
        <v>45439</v>
      </c>
      <c r="K65" s="78">
        <f>VLOOKUP($J65,data_dd!$C:$J,2,FALSE)</f>
        <v>43.487953519987798</v>
      </c>
      <c r="L65" s="90">
        <f>VLOOKUP($J65,data_dd!$C:$J,3,FALSE)</f>
        <v>44.19372533059326</v>
      </c>
      <c r="M65" s="90">
        <f>IF(VLOOKUP($J65,data_dd!$C:$J,6,FALSE)=0,#N/A,VLOOKUP($J65,data_dd!$C:$J,6,FALSE))</f>
        <v>44.459574518933273</v>
      </c>
      <c r="N65" s="78">
        <f>VLOOKUP($J65,data_dd!$C:$J,4,FALSE)</f>
        <v>35.592932933320512</v>
      </c>
      <c r="O65" s="90">
        <f>VLOOKUP($J65,data_dd!$C:$J,5,FALSE)</f>
        <v>36.156357724133443</v>
      </c>
      <c r="P65" s="217">
        <f>IF(VLOOKUP($J65,data_dd!$C:$J,7,FALSE)=0,#N/A,VLOOKUP($J65,data_dd!$C:$J,7,FALSE))</f>
        <v>36.653120710115388</v>
      </c>
      <c r="Q65" s="30"/>
      <c r="R65" s="33">
        <f t="shared" si="3"/>
        <v>45073</v>
      </c>
      <c r="S65" s="78">
        <f>VLOOKUP($R65,data_dd!$C:$J,2,FALSE)</f>
        <v>44.685648084642331</v>
      </c>
      <c r="T65" s="90">
        <f>VLOOKUP($R65,data_dd!$C:$J,3,FALSE)</f>
        <v>44.480633151381994</v>
      </c>
      <c r="U65" s="78">
        <f>VLOOKUP($R65,data_dd!$C:$J,4,FALSE)</f>
        <v>36.617717248762546</v>
      </c>
      <c r="V65" s="90">
        <f>VLOOKUP($R65,data_dd!$C:$J,5,FALSE)</f>
        <v>36.531775637410334</v>
      </c>
      <c r="W65" s="30"/>
    </row>
    <row r="66" spans="1:23" ht="15">
      <c r="A66" s="102" t="str">
        <f t="shared" si="0"/>
        <v>28-May</v>
      </c>
      <c r="B66" s="38">
        <f t="shared" si="1"/>
        <v>45805</v>
      </c>
      <c r="C66" s="91">
        <f>IF(VLOOKUP($B66,data_dd!$C:$J,2,FALSE)=0,#N/A,VLOOKUP($B66,data_dd!$C:$J,2,FALSE))</f>
        <v>46.415269686063041</v>
      </c>
      <c r="D66" s="92">
        <f>IF(VLOOKUP($B66,data_dd!$C:$J,2,FALSE)=0,#N/A,VLOOKUP($B66,data_dd!$C:$J,3,FALSE))</f>
        <v>46.484960785995966</v>
      </c>
      <c r="E66" s="92">
        <f>IF(VLOOKUP($B66,data_dd!$C:$J,6,FALSE)=0,#N/A,VLOOKUP($B66,data_dd!$C:$J,6,FALSE))</f>
        <v>44.233062781289163</v>
      </c>
      <c r="F66" s="91">
        <f>IF(VLOOKUP($B66,data_dd!$C:$J,2,FALSE)=0,#N/A,VLOOKUP($B66,data_dd!$C:$J,4,FALSE))</f>
        <v>37.56621937054954</v>
      </c>
      <c r="G66" s="92">
        <f>IF(VLOOKUP($B66,data_dd!$C:$J,2,FALSE)=0,#N/A,VLOOKUP($B66,data_dd!$C:$J,5,FALSE))</f>
        <v>37.686704456573793</v>
      </c>
      <c r="H66" s="101">
        <f>IF(VLOOKUP($B66,data_dd!$C:$J,7,FALSE)=0,#N/A,VLOOKUP($B66,data_dd!$C:$J,7,FALSE))</f>
        <v>36.343524544643046</v>
      </c>
      <c r="I66" s="30"/>
      <c r="J66" s="38">
        <f t="shared" si="2"/>
        <v>45440</v>
      </c>
      <c r="K66" s="91">
        <f>VLOOKUP($J66,data_dd!$C:$J,2,FALSE)</f>
        <v>44.069217647932305</v>
      </c>
      <c r="L66" s="92">
        <f>VLOOKUP($J66,data_dd!$C:$J,3,FALSE)</f>
        <v>44.058244789250423</v>
      </c>
      <c r="M66" s="92">
        <f>IF(VLOOKUP($J66,data_dd!$C:$J,6,FALSE)=0,#N/A,VLOOKUP($J66,data_dd!$C:$J,6,FALSE))</f>
        <v>44.390481106651613</v>
      </c>
      <c r="N66" s="91">
        <f>VLOOKUP($J66,data_dd!$C:$J,4,FALSE)</f>
        <v>36.00802558814069</v>
      </c>
      <c r="O66" s="92">
        <f>VLOOKUP($J66,data_dd!$C:$J,5,FALSE)</f>
        <v>36.052303181261607</v>
      </c>
      <c r="P66" s="101">
        <f>IF(VLOOKUP($J66,data_dd!$C:$J,7,FALSE)=0,#N/A,VLOOKUP($J66,data_dd!$C:$J,7,FALSE))</f>
        <v>36.585466705780377</v>
      </c>
      <c r="Q66" s="30"/>
      <c r="R66" s="38">
        <f t="shared" si="3"/>
        <v>45074</v>
      </c>
      <c r="S66" s="91">
        <f>VLOOKUP($R66,data_dd!$C:$J,2,FALSE)</f>
        <v>44.085323973764709</v>
      </c>
      <c r="T66" s="92">
        <f>VLOOKUP($R66,data_dd!$C:$J,3,FALSE)</f>
        <v>44.452534056561241</v>
      </c>
      <c r="U66" s="91">
        <f>VLOOKUP($R66,data_dd!$C:$J,4,FALSE)</f>
        <v>36.235516341161052</v>
      </c>
      <c r="V66" s="92">
        <f>VLOOKUP($R66,data_dd!$C:$J,5,FALSE)</f>
        <v>36.514696620696398</v>
      </c>
      <c r="W66" s="30"/>
    </row>
    <row r="67" spans="1:23" ht="15">
      <c r="A67" s="102" t="str">
        <f t="shared" si="0"/>
        <v>29-May</v>
      </c>
      <c r="B67" s="33">
        <f t="shared" si="1"/>
        <v>45806</v>
      </c>
      <c r="C67" s="78">
        <f>IF(VLOOKUP($B67,data_dd!$C:$J,2,FALSE)=0,#N/A,VLOOKUP($B67,data_dd!$C:$J,2,FALSE))</f>
        <v>46.395766754958025</v>
      </c>
      <c r="D67" s="90">
        <f>IF(VLOOKUP($B67,data_dd!$C:$J,2,FALSE)=0,#N/A,VLOOKUP($B67,data_dd!$C:$J,3,FALSE))</f>
        <v>46.443802532863707</v>
      </c>
      <c r="E67" s="90">
        <f>IF(VLOOKUP($B67,data_dd!$C:$J,6,FALSE)=0,#N/A,VLOOKUP($B67,data_dd!$C:$J,6,FALSE))</f>
        <v>44.168093445570662</v>
      </c>
      <c r="F67" s="78">
        <f>IF(VLOOKUP($B67,data_dd!$C:$J,2,FALSE)=0,#N/A,VLOOKUP($B67,data_dd!$C:$J,4,FALSE))</f>
        <v>37.737810043679488</v>
      </c>
      <c r="G67" s="90">
        <f>IF(VLOOKUP($B67,data_dd!$C:$J,2,FALSE)=0,#N/A,VLOOKUP($B67,data_dd!$C:$J,5,FALSE))</f>
        <v>37.657832313889983</v>
      </c>
      <c r="H67" s="217">
        <f>IF(VLOOKUP($B67,data_dd!$C:$J,7,FALSE)=0,#N/A,VLOOKUP($B67,data_dd!$C:$J,7,FALSE))</f>
        <v>36.290350561889582</v>
      </c>
      <c r="I67" s="30"/>
      <c r="J67" s="33">
        <f t="shared" si="2"/>
        <v>45441</v>
      </c>
      <c r="K67" s="78">
        <f>VLOOKUP($J67,data_dd!$C:$J,2,FALSE)</f>
        <v>43.344496854520081</v>
      </c>
      <c r="L67" s="90">
        <f>VLOOKUP($J67,data_dd!$C:$J,3,FALSE)</f>
        <v>43.981805764179306</v>
      </c>
      <c r="M67" s="90">
        <f>IF(VLOOKUP($J67,data_dd!$C:$J,6,FALSE)=0,#N/A,VLOOKUP($J67,data_dd!$C:$J,6,FALSE))</f>
        <v>44.323582508564378</v>
      </c>
      <c r="N67" s="78">
        <f>VLOOKUP($J67,data_dd!$C:$J,4,FALSE)</f>
        <v>35.440510948774595</v>
      </c>
      <c r="O67" s="90">
        <f>VLOOKUP($J67,data_dd!$C:$J,5,FALSE)</f>
        <v>35.978704601199091</v>
      </c>
      <c r="P67" s="217">
        <f>IF(VLOOKUP($J67,data_dd!$C:$J,7,FALSE)=0,#N/A,VLOOKUP($J67,data_dd!$C:$J,7,FALSE))</f>
        <v>36.534181921335701</v>
      </c>
      <c r="Q67" s="30"/>
      <c r="R67" s="33">
        <f t="shared" si="3"/>
        <v>45075</v>
      </c>
      <c r="S67" s="78">
        <f>VLOOKUP($R67,data_dd!$C:$J,2,FALSE)</f>
        <v>44.302306558618589</v>
      </c>
      <c r="T67" s="90">
        <f>VLOOKUP($R67,data_dd!$C:$J,3,FALSE)</f>
        <v>44.356248423634057</v>
      </c>
      <c r="U67" s="78">
        <f>VLOOKUP($R67,data_dd!$C:$J,4,FALSE)</f>
        <v>36.350241453913739</v>
      </c>
      <c r="V67" s="90">
        <f>VLOOKUP($R67,data_dd!$C:$J,5,FALSE)</f>
        <v>36.425966286454873</v>
      </c>
      <c r="W67" s="30"/>
    </row>
    <row r="68" spans="1:23" ht="15">
      <c r="A68" s="102" t="str">
        <f t="shared" si="0"/>
        <v>30-May</v>
      </c>
      <c r="B68" s="38">
        <f t="shared" si="1"/>
        <v>45807</v>
      </c>
      <c r="C68" s="91">
        <f>IF(VLOOKUP($B68,data_dd!$C:$J,2,FALSE)=0,#N/A,VLOOKUP($B68,data_dd!$C:$J,2,FALSE))</f>
        <v>46.102603332911912</v>
      </c>
      <c r="D68" s="92">
        <f>IF(VLOOKUP($B68,data_dd!$C:$J,2,FALSE)=0,#N/A,VLOOKUP($B68,data_dd!$C:$J,3,FALSE))</f>
        <v>46.344961633104731</v>
      </c>
      <c r="E68" s="92">
        <f>IF(VLOOKUP($B68,data_dd!$C:$J,6,FALSE)=0,#N/A,VLOOKUP($B68,data_dd!$C:$J,6,FALSE))</f>
        <v>44.105594391801056</v>
      </c>
      <c r="F68" s="91">
        <f>IF(VLOOKUP($B68,data_dd!$C:$J,2,FALSE)=0,#N/A,VLOOKUP($B68,data_dd!$C:$J,4,FALSE))</f>
        <v>37.267329078253425</v>
      </c>
      <c r="G68" s="92">
        <f>IF(VLOOKUP($B68,data_dd!$C:$J,2,FALSE)=0,#N/A,VLOOKUP($B68,data_dd!$C:$J,5,FALSE))</f>
        <v>37.568420025645523</v>
      </c>
      <c r="H68" s="101">
        <f>IF(VLOOKUP($B68,data_dd!$C:$J,7,FALSE)=0,#N/A,VLOOKUP($B68,data_dd!$C:$J,7,FALSE))</f>
        <v>36.23149613956052</v>
      </c>
      <c r="I68" s="30"/>
      <c r="J68" s="38">
        <f t="shared" si="2"/>
        <v>45442</v>
      </c>
      <c r="K68" s="91">
        <f>VLOOKUP($J68,data_dd!$C:$J,2,FALSE)</f>
        <v>44.065804573447245</v>
      </c>
      <c r="L68" s="92">
        <f>VLOOKUP($J68,data_dd!$C:$J,3,FALSE)</f>
        <v>43.92310169431822</v>
      </c>
      <c r="M68" s="92">
        <f>IF(VLOOKUP($J68,data_dd!$C:$J,6,FALSE)=0,#N/A,VLOOKUP($J68,data_dd!$C:$J,6,FALSE))</f>
        <v>44.263679113808202</v>
      </c>
      <c r="N68" s="91">
        <f>VLOOKUP($J68,data_dd!$C:$J,4,FALSE)</f>
        <v>36.025016827386061</v>
      </c>
      <c r="O68" s="92">
        <f>VLOOKUP($J68,data_dd!$C:$J,5,FALSE)</f>
        <v>35.941329314628888</v>
      </c>
      <c r="P68" s="101">
        <f>IF(VLOOKUP($J68,data_dd!$C:$J,7,FALSE)=0,#N/A,VLOOKUP($J68,data_dd!$C:$J,7,FALSE))</f>
        <v>36.472406824526914</v>
      </c>
      <c r="Q68" s="30"/>
      <c r="R68" s="38">
        <f t="shared" si="3"/>
        <v>45076</v>
      </c>
      <c r="S68" s="91">
        <f>VLOOKUP($R68,data_dd!$C:$J,2,FALSE)</f>
        <v>43.298662811329677</v>
      </c>
      <c r="T68" s="92">
        <f>VLOOKUP($R68,data_dd!$C:$J,3,FALSE)</f>
        <v>44.227190457480248</v>
      </c>
      <c r="U68" s="91">
        <f>VLOOKUP($R68,data_dd!$C:$J,4,FALSE)</f>
        <v>35.47923954878938</v>
      </c>
      <c r="V68" s="92">
        <f>VLOOKUP($R68,data_dd!$C:$J,5,FALSE)</f>
        <v>36.310753664206814</v>
      </c>
      <c r="W68" s="30"/>
    </row>
    <row r="69" spans="1:23" ht="15">
      <c r="A69" s="102" t="str">
        <f t="shared" si="0"/>
        <v>31-May</v>
      </c>
      <c r="B69" s="33">
        <f t="shared" si="1"/>
        <v>45808</v>
      </c>
      <c r="C69" s="78">
        <f>IF(VLOOKUP($B69,data_dd!$C:$J,2,FALSE)=0,#N/A,VLOOKUP($B69,data_dd!$C:$J,2,FALSE))</f>
        <v>46.593636982547785</v>
      </c>
      <c r="D69" s="90">
        <f>IF(VLOOKUP($B69,data_dd!$C:$J,2,FALSE)=0,#N/A,VLOOKUP($B69,data_dd!$C:$J,3,FALSE))</f>
        <v>46.356894770439865</v>
      </c>
      <c r="E69" s="90">
        <f>IF(VLOOKUP($B69,data_dd!$C:$J,6,FALSE)=0,#N/A,VLOOKUP($B69,data_dd!$C:$J,6,FALSE))</f>
        <v>44.04268525216191</v>
      </c>
      <c r="F69" s="78">
        <f>IF(VLOOKUP($B69,data_dd!$C:$J,2,FALSE)=0,#N/A,VLOOKUP($B69,data_dd!$C:$J,4,FALSE))</f>
        <v>37.870996203742173</v>
      </c>
      <c r="G69" s="90">
        <f>IF(VLOOKUP($B69,data_dd!$C:$J,2,FALSE)=0,#N/A,VLOOKUP($B69,data_dd!$C:$J,5,FALSE))</f>
        <v>37.583945888038102</v>
      </c>
      <c r="H69" s="217">
        <f>IF(VLOOKUP($B69,data_dd!$C:$J,7,FALSE)=0,#N/A,VLOOKUP($B69,data_dd!$C:$J,7,FALSE))</f>
        <v>36.181613673995074</v>
      </c>
      <c r="I69" s="30"/>
      <c r="J69" s="33">
        <f t="shared" si="2"/>
        <v>45443</v>
      </c>
      <c r="K69" s="78">
        <f>VLOOKUP($J69,data_dd!$C:$J,2,FALSE)</f>
        <v>43.036051722272056</v>
      </c>
      <c r="L69" s="90">
        <f>VLOOKUP($J69,data_dd!$C:$J,3,FALSE)</f>
        <v>43.796577076771896</v>
      </c>
      <c r="M69" s="90">
        <f>IF(VLOOKUP($J69,data_dd!$C:$J,6,FALSE)=0,#N/A,VLOOKUP($J69,data_dd!$C:$J,6,FALSE))</f>
        <v>44.202986708642442</v>
      </c>
      <c r="N69" s="78">
        <f>VLOOKUP($J69,data_dd!$C:$J,4,FALSE)</f>
        <v>35.3003880677323</v>
      </c>
      <c r="O69" s="90">
        <f>VLOOKUP($J69,data_dd!$C:$J,5,FALSE)</f>
        <v>35.838748540592341</v>
      </c>
      <c r="P69" s="217">
        <f>IF(VLOOKUP($J69,data_dd!$C:$J,7,FALSE)=0,#N/A,VLOOKUP($J69,data_dd!$C:$J,7,FALSE))</f>
        <v>36.425533392066392</v>
      </c>
      <c r="Q69" s="30"/>
      <c r="R69" s="33">
        <f t="shared" si="3"/>
        <v>45077</v>
      </c>
      <c r="S69" s="78">
        <f>VLOOKUP($R69,data_dd!$C:$J,2,FALSE)</f>
        <v>44.499166587543968</v>
      </c>
      <c r="T69" s="90">
        <f>VLOOKUP($R69,data_dd!$C:$J,3,FALSE)</f>
        <v>44.184726103240038</v>
      </c>
      <c r="U69" s="78">
        <f>VLOOKUP($R69,data_dd!$C:$J,4,FALSE)</f>
        <v>36.511020043388882</v>
      </c>
      <c r="V69" s="90">
        <f>VLOOKUP($R69,data_dd!$C:$J,5,FALSE)</f>
        <v>36.268797005594472</v>
      </c>
      <c r="W69" s="30"/>
    </row>
    <row r="70" spans="1:23" ht="15">
      <c r="A70" s="102" t="str">
        <f t="shared" si="0"/>
        <v>1-Jun</v>
      </c>
      <c r="B70" s="38">
        <f t="shared" si="1"/>
        <v>45809</v>
      </c>
      <c r="C70" s="91">
        <f>IF(VLOOKUP($B70,data_dd!$C:$J,2,FALSE)=0,#N/A,VLOOKUP($B70,data_dd!$C:$J,2,FALSE))</f>
        <v>46.337124474065419</v>
      </c>
      <c r="D70" s="92">
        <f>IF(VLOOKUP($B70,data_dd!$C:$J,2,FALSE)=0,#N/A,VLOOKUP($B70,data_dd!$C:$J,3,FALSE))</f>
        <v>46.306630965449131</v>
      </c>
      <c r="E70" s="92">
        <f>IF(VLOOKUP($B70,data_dd!$C:$J,6,FALSE)=0,#N/A,VLOOKUP($B70,data_dd!$C:$J,6,FALSE))</f>
        <v>44.005622932340721</v>
      </c>
      <c r="F70" s="91">
        <f>IF(VLOOKUP($B70,data_dd!$C:$J,2,FALSE)=0,#N/A,VLOOKUP($B70,data_dd!$C:$J,4,FALSE))</f>
        <v>37.51730852635125</v>
      </c>
      <c r="G70" s="92">
        <f>IF(VLOOKUP($B70,data_dd!$C:$J,2,FALSE)=0,#N/A,VLOOKUP($B70,data_dd!$C:$J,5,FALSE))</f>
        <v>37.541122755305381</v>
      </c>
      <c r="H70" s="101">
        <f>IF(VLOOKUP($B70,data_dd!$C:$J,7,FALSE)=0,#N/A,VLOOKUP($B70,data_dd!$C:$J,7,FALSE))</f>
        <v>36.137462799046943</v>
      </c>
      <c r="I70" s="30"/>
      <c r="J70" s="38">
        <f t="shared" si="2"/>
        <v>45444</v>
      </c>
      <c r="K70" s="91">
        <f>VLOOKUP($J70,data_dd!$C:$J,2,FALSE)</f>
        <v>44.229521542087681</v>
      </c>
      <c r="L70" s="92">
        <f>VLOOKUP($J70,data_dd!$C:$J,3,FALSE)</f>
        <v>43.779379128921377</v>
      </c>
      <c r="M70" s="92">
        <f>IF(VLOOKUP($J70,data_dd!$C:$J,6,FALSE)=0,#N/A,VLOOKUP($J70,data_dd!$C:$J,6,FALSE))</f>
        <v>44.159618866717572</v>
      </c>
      <c r="N70" s="91">
        <f>VLOOKUP($J70,data_dd!$C:$J,4,FALSE)</f>
        <v>36.037817032364657</v>
      </c>
      <c r="O70" s="92">
        <f>VLOOKUP($J70,data_dd!$C:$J,5,FALSE)</f>
        <v>35.80705289149217</v>
      </c>
      <c r="P70" s="101">
        <f>IF(VLOOKUP($J70,data_dd!$C:$J,7,FALSE)=0,#N/A,VLOOKUP($J70,data_dd!$C:$J,7,FALSE))</f>
        <v>36.378131555241552</v>
      </c>
      <c r="Q70" s="30"/>
      <c r="R70" s="38">
        <f t="shared" si="3"/>
        <v>45078</v>
      </c>
      <c r="S70" s="91">
        <f>VLOOKUP($R70,data_dd!$C:$J,2,FALSE)</f>
        <v>43.822803100924872</v>
      </c>
      <c r="T70" s="92">
        <f>VLOOKUP($R70,data_dd!$C:$J,3,FALSE)</f>
        <v>44.142009622377017</v>
      </c>
      <c r="U70" s="91">
        <f>VLOOKUP($R70,data_dd!$C:$J,4,FALSE)</f>
        <v>36.019100649569445</v>
      </c>
      <c r="V70" s="92">
        <f>VLOOKUP($R70,data_dd!$C:$J,5,FALSE)</f>
        <v>36.231656284404821</v>
      </c>
      <c r="W70" s="30"/>
    </row>
    <row r="71" spans="1:23" ht="15">
      <c r="A71" s="102" t="str">
        <f t="shared" si="0"/>
        <v>2-Jun</v>
      </c>
      <c r="B71" s="33">
        <f t="shared" si="1"/>
        <v>45810</v>
      </c>
      <c r="C71" s="78">
        <f>IF(VLOOKUP($B71,data_dd!$C:$J,2,FALSE)=0,#N/A,VLOOKUP($B71,data_dd!$C:$J,2,FALSE))</f>
        <v>45.946599928539655</v>
      </c>
      <c r="D71" s="90">
        <f>IF(VLOOKUP($B71,data_dd!$C:$J,2,FALSE)=0,#N/A,VLOOKUP($B71,data_dd!$C:$J,3,FALSE))</f>
        <v>46.292155194870119</v>
      </c>
      <c r="E71" s="90">
        <f>IF(VLOOKUP($B71,data_dd!$C:$J,6,FALSE)=0,#N/A,VLOOKUP($B71,data_dd!$C:$J,6,FALSE))</f>
        <v>43.96262953282536</v>
      </c>
      <c r="F71" s="78">
        <f>IF(VLOOKUP($B71,data_dd!$C:$J,2,FALSE)=0,#N/A,VLOOKUP($B71,data_dd!$C:$J,4,FALSE))</f>
        <v>37.2417059889721</v>
      </c>
      <c r="G71" s="90">
        <f>IF(VLOOKUP($B71,data_dd!$C:$J,2,FALSE)=0,#N/A,VLOOKUP($B71,data_dd!$C:$J,5,FALSE))</f>
        <v>37.527155455775301</v>
      </c>
      <c r="H71" s="217">
        <f>IF(VLOOKUP($B71,data_dd!$C:$J,7,FALSE)=0,#N/A,VLOOKUP($B71,data_dd!$C:$J,7,FALSE))</f>
        <v>36.10327556064037</v>
      </c>
      <c r="I71" s="30"/>
      <c r="J71" s="33">
        <f t="shared" si="2"/>
        <v>45445</v>
      </c>
      <c r="K71" s="78">
        <f>VLOOKUP($J71,data_dd!$C:$J,2,FALSE)</f>
        <v>43.504396964254092</v>
      </c>
      <c r="L71" s="90">
        <f>VLOOKUP($J71,data_dd!$C:$J,3,FALSE)</f>
        <v>43.749837075542217</v>
      </c>
      <c r="M71" s="90">
        <f>IF(VLOOKUP($J71,data_dd!$C:$J,6,FALSE)=0,#N/A,VLOOKUP($J71,data_dd!$C:$J,6,FALSE))</f>
        <v>44.108696690383084</v>
      </c>
      <c r="N71" s="78">
        <f>VLOOKUP($J71,data_dd!$C:$J,4,FALSE)</f>
        <v>35.686215054675621</v>
      </c>
      <c r="O71" s="90">
        <f>VLOOKUP($J71,data_dd!$C:$J,5,FALSE)</f>
        <v>35.788553976848867</v>
      </c>
      <c r="P71" s="217">
        <f>IF(VLOOKUP($J71,data_dd!$C:$J,7,FALSE)=0,#N/A,VLOOKUP($J71,data_dd!$C:$J,7,FALSE))</f>
        <v>36.337298333309263</v>
      </c>
      <c r="Q71" s="30"/>
      <c r="R71" s="33">
        <f t="shared" si="3"/>
        <v>45079</v>
      </c>
      <c r="S71" s="78">
        <f>VLOOKUP($R71,data_dd!$C:$J,2,FALSE)</f>
        <v>43.990633922528957</v>
      </c>
      <c r="T71" s="90">
        <f>VLOOKUP($R71,data_dd!$C:$J,3,FALSE)</f>
        <v>44.041266950123592</v>
      </c>
      <c r="U71" s="78">
        <f>VLOOKUP($R71,data_dd!$C:$J,4,FALSE)</f>
        <v>35.954737759512014</v>
      </c>
      <c r="V71" s="90">
        <f>VLOOKUP($R71,data_dd!$C:$J,5,FALSE)</f>
        <v>36.131670358428494</v>
      </c>
      <c r="W71" s="30"/>
    </row>
    <row r="72" spans="1:23" ht="15">
      <c r="A72" s="102" t="str">
        <f t="shared" si="0"/>
        <v>3-Jun</v>
      </c>
      <c r="B72" s="38">
        <f t="shared" si="1"/>
        <v>45811</v>
      </c>
      <c r="C72" s="91">
        <f>IF(VLOOKUP($B72,data_dd!$C:$J,2,FALSE)=0,#N/A,VLOOKUP($B72,data_dd!$C:$J,2,FALSE))</f>
        <v>46.425452282160741</v>
      </c>
      <c r="D72" s="92">
        <f>IF(VLOOKUP($B72,data_dd!$C:$J,2,FALSE)=0,#N/A,VLOOKUP($B72,data_dd!$C:$J,3,FALSE))</f>
        <v>46.274918097054325</v>
      </c>
      <c r="E72" s="92">
        <f>IF(VLOOKUP($B72,data_dd!$C:$J,6,FALSE)=0,#N/A,VLOOKUP($B72,data_dd!$C:$J,6,FALSE))</f>
        <v>43.92960441437242</v>
      </c>
      <c r="F72" s="91">
        <f>IF(VLOOKUP($B72,data_dd!$C:$J,2,FALSE)=0,#N/A,VLOOKUP($B72,data_dd!$C:$J,4,FALSE))</f>
        <v>37.651717709771482</v>
      </c>
      <c r="G72" s="92">
        <f>IF(VLOOKUP($B72,data_dd!$C:$J,2,FALSE)=0,#N/A,VLOOKUP($B72,data_dd!$C:$J,5,FALSE))</f>
        <v>37.522136399246577</v>
      </c>
      <c r="H72" s="101">
        <f>IF(VLOOKUP($B72,data_dd!$C:$J,7,FALSE)=0,#N/A,VLOOKUP($B72,data_dd!$C:$J,7,FALSE))</f>
        <v>36.067680116529743</v>
      </c>
      <c r="I72" s="30"/>
      <c r="J72" s="38">
        <f t="shared" si="2"/>
        <v>45446</v>
      </c>
      <c r="K72" s="91">
        <f>VLOOKUP($J72,data_dd!$C:$J,2,FALSE)</f>
        <v>43.706865856150884</v>
      </c>
      <c r="L72" s="92">
        <f>VLOOKUP($J72,data_dd!$C:$J,3,FALSE)</f>
        <v>43.664197418601759</v>
      </c>
      <c r="M72" s="92">
        <f>IF(VLOOKUP($J72,data_dd!$C:$J,6,FALSE)=0,#N/A,VLOOKUP($J72,data_dd!$C:$J,6,FALSE))</f>
        <v>44.080748238224487</v>
      </c>
      <c r="N72" s="91">
        <f>VLOOKUP($J72,data_dd!$C:$J,4,FALSE)</f>
        <v>35.530029875722391</v>
      </c>
      <c r="O72" s="92">
        <f>VLOOKUP($J72,data_dd!$C:$J,5,FALSE)</f>
        <v>35.686306671061942</v>
      </c>
      <c r="P72" s="101">
        <f>IF(VLOOKUP($J72,data_dd!$C:$J,7,FALSE)=0,#N/A,VLOOKUP($J72,data_dd!$C:$J,7,FALSE))</f>
        <v>36.309058866449107</v>
      </c>
      <c r="Q72" s="30"/>
      <c r="R72" s="38">
        <f t="shared" si="3"/>
        <v>45080</v>
      </c>
      <c r="S72" s="91">
        <f>VLOOKUP($R72,data_dd!$C:$J,2,FALSE)</f>
        <v>43.62692678451792</v>
      </c>
      <c r="T72" s="92">
        <f>VLOOKUP($R72,data_dd!$C:$J,3,FALSE)</f>
        <v>43.981175302780606</v>
      </c>
      <c r="U72" s="91">
        <f>VLOOKUP($R72,data_dd!$C:$J,4,FALSE)</f>
        <v>35.821889138699589</v>
      </c>
      <c r="V72" s="92">
        <f>VLOOKUP($R72,data_dd!$C:$J,5,FALSE)</f>
        <v>36.073193769310045</v>
      </c>
      <c r="W72" s="30"/>
    </row>
    <row r="73" spans="1:23" ht="15">
      <c r="A73" s="102" t="str">
        <f t="shared" si="0"/>
        <v>4-Jun</v>
      </c>
      <c r="B73" s="33">
        <f t="shared" si="1"/>
        <v>45812</v>
      </c>
      <c r="C73" s="78">
        <f>IF(VLOOKUP($B73,data_dd!$C:$J,2,FALSE)=0,#N/A,VLOOKUP($B73,data_dd!$C:$J,2,FALSE))</f>
        <v>46.111686794635233</v>
      </c>
      <c r="D73" s="90">
        <f>IF(VLOOKUP($B73,data_dd!$C:$J,2,FALSE)=0,#N/A,VLOOKUP($B73,data_dd!$C:$J,3,FALSE))</f>
        <v>46.271934080981005</v>
      </c>
      <c r="E73" s="90">
        <f>IF(VLOOKUP($B73,data_dd!$C:$J,6,FALSE)=0,#N/A,VLOOKUP($B73,data_dd!$C:$J,6,FALSE))</f>
        <v>43.851165325970456</v>
      </c>
      <c r="F73" s="78">
        <f>IF(VLOOKUP($B73,data_dd!$C:$J,2,FALSE)=0,#N/A,VLOOKUP($B73,data_dd!$C:$J,4,FALSE))</f>
        <v>37.430061501164325</v>
      </c>
      <c r="G73" s="90">
        <f>IF(VLOOKUP($B73,data_dd!$C:$J,2,FALSE)=0,#N/A,VLOOKUP($B73,data_dd!$C:$J,5,FALSE))</f>
        <v>37.515956693759804</v>
      </c>
      <c r="H73" s="217">
        <f>IF(VLOOKUP($B73,data_dd!$C:$J,7,FALSE)=0,#N/A,VLOOKUP($B73,data_dd!$C:$J,7,FALSE))</f>
        <v>36.001667680106394</v>
      </c>
      <c r="I73" s="30"/>
      <c r="J73" s="33">
        <f t="shared" si="2"/>
        <v>45447</v>
      </c>
      <c r="K73" s="78">
        <f>VLOOKUP($J73,data_dd!$C:$J,2,FALSE)</f>
        <v>42.937716312550187</v>
      </c>
      <c r="L73" s="90">
        <f>VLOOKUP($J73,data_dd!$C:$J,3,FALSE)</f>
        <v>43.59590921463942</v>
      </c>
      <c r="M73" s="90">
        <f>IF(VLOOKUP($J73,data_dd!$C:$J,6,FALSE)=0,#N/A,VLOOKUP($J73,data_dd!$C:$J,6,FALSE))</f>
        <v>43.993093586277382</v>
      </c>
      <c r="N73" s="78">
        <f>VLOOKUP($J73,data_dd!$C:$J,4,FALSE)</f>
        <v>35.164530746338585</v>
      </c>
      <c r="O73" s="90">
        <f>VLOOKUP($J73,data_dd!$C:$J,5,FALSE)</f>
        <v>35.636533184172571</v>
      </c>
      <c r="P73" s="217">
        <f>IF(VLOOKUP($J73,data_dd!$C:$J,7,FALSE)=0,#N/A,VLOOKUP($J73,data_dd!$C:$J,7,FALSE))</f>
        <v>36.235964459619147</v>
      </c>
      <c r="Q73" s="30"/>
      <c r="R73" s="33">
        <f t="shared" si="3"/>
        <v>45081</v>
      </c>
      <c r="S73" s="78">
        <f>VLOOKUP($R73,data_dd!$C:$J,2,FALSE)</f>
        <v>44.235222350829993</v>
      </c>
      <c r="T73" s="90">
        <f>VLOOKUP($R73,data_dd!$C:$J,3,FALSE)</f>
        <v>43.947433343768282</v>
      </c>
      <c r="U73" s="78">
        <f>VLOOKUP($R73,data_dd!$C:$J,4,FALSE)</f>
        <v>36.240581433675381</v>
      </c>
      <c r="V73" s="90">
        <f>VLOOKUP($R73,data_dd!$C:$J,5,FALSE)</f>
        <v>36.040484445847234</v>
      </c>
      <c r="W73" s="30"/>
    </row>
    <row r="74" spans="1:23" ht="15">
      <c r="A74" s="102" t="str">
        <f t="shared" ref="A74:A137" si="4">DAY(B74)&amp;"-"&amp;TEXT(DATE(YEAR(B74),MONTH(B74),1),"mmm")</f>
        <v>5-Jun</v>
      </c>
      <c r="B74" s="38">
        <f t="shared" si="1"/>
        <v>45813</v>
      </c>
      <c r="C74" s="91">
        <f>IF(VLOOKUP($B74,data_dd!$C:$J,2,FALSE)=0,#N/A,VLOOKUP($B74,data_dd!$C:$J,2,FALSE))</f>
        <v>45.9266120455299</v>
      </c>
      <c r="D74" s="92">
        <f>IF(VLOOKUP($B74,data_dd!$C:$J,2,FALSE)=0,#N/A,VLOOKUP($B74,data_dd!$C:$J,3,FALSE))</f>
        <v>46.226727037832518</v>
      </c>
      <c r="E74" s="92">
        <f>IF(VLOOKUP($B74,data_dd!$C:$J,6,FALSE)=0,#N/A,VLOOKUP($B74,data_dd!$C:$J,6,FALSE))</f>
        <v>43.793646579644609</v>
      </c>
      <c r="F74" s="91">
        <f>IF(VLOOKUP($B74,data_dd!$C:$J,2,FALSE)=0,#N/A,VLOOKUP($B74,data_dd!$C:$J,4,FALSE))</f>
        <v>37.275440310284885</v>
      </c>
      <c r="G74" s="92">
        <f>IF(VLOOKUP($B74,data_dd!$C:$J,2,FALSE)=0,#N/A,VLOOKUP($B74,data_dd!$C:$J,5,FALSE))</f>
        <v>37.49845893849588</v>
      </c>
      <c r="H74" s="101">
        <f>IF(VLOOKUP($B74,data_dd!$C:$J,7,FALSE)=0,#N/A,VLOOKUP($B74,data_dd!$C:$J,7,FALSE))</f>
        <v>35.947565333163226</v>
      </c>
      <c r="I74" s="30"/>
      <c r="J74" s="38">
        <f t="shared" si="2"/>
        <v>45448</v>
      </c>
      <c r="K74" s="91">
        <f>VLOOKUP($J74,data_dd!$C:$J,2,FALSE)</f>
        <v>43.505146114574032</v>
      </c>
      <c r="L74" s="92">
        <f>VLOOKUP($J74,data_dd!$C:$J,3,FALSE)</f>
        <v>43.513933205565095</v>
      </c>
      <c r="M74" s="92">
        <f>IF(VLOOKUP($J74,data_dd!$C:$J,6,FALSE)=0,#N/A,VLOOKUP($J74,data_dd!$C:$J,6,FALSE))</f>
        <v>43.940410638905938</v>
      </c>
      <c r="N74" s="91">
        <f>VLOOKUP($J74,data_dd!$C:$J,4,FALSE)</f>
        <v>35.415595848111124</v>
      </c>
      <c r="O74" s="92">
        <f>VLOOKUP($J74,data_dd!$C:$J,5,FALSE)</f>
        <v>35.54872124381447</v>
      </c>
      <c r="P74" s="101">
        <f>IF(VLOOKUP($J74,data_dd!$C:$J,7,FALSE)=0,#N/A,VLOOKUP($J74,data_dd!$C:$J,7,FALSE))</f>
        <v>36.191056749004112</v>
      </c>
      <c r="Q74" s="30"/>
      <c r="R74" s="38">
        <f t="shared" si="3"/>
        <v>45082</v>
      </c>
      <c r="S74" s="91">
        <f>VLOOKUP($R74,data_dd!$C:$J,2,FALSE)</f>
        <v>43.183097531234409</v>
      </c>
      <c r="T74" s="92">
        <f>VLOOKUP($R74,data_dd!$C:$J,3,FALSE)</f>
        <v>43.881413751102201</v>
      </c>
      <c r="U74" s="91">
        <f>VLOOKUP($R74,data_dd!$C:$J,4,FALSE)</f>
        <v>35.279023533411134</v>
      </c>
      <c r="V74" s="92">
        <f>VLOOKUP($R74,data_dd!$C:$J,5,FALSE)</f>
        <v>35.964018977414675</v>
      </c>
      <c r="W74" s="30"/>
    </row>
    <row r="75" spans="1:23" ht="15">
      <c r="A75" s="102" t="str">
        <f t="shared" si="4"/>
        <v>6-Jun</v>
      </c>
      <c r="B75" s="33">
        <f t="shared" ref="B75:B138" si="5">B74+1</f>
        <v>45814</v>
      </c>
      <c r="C75" s="78">
        <f>IF(VLOOKUP($B75,data_dd!$C:$J,2,FALSE)=0,#N/A,VLOOKUP($B75,data_dd!$C:$J,2,FALSE))</f>
        <v>45.849079118591753</v>
      </c>
      <c r="D75" s="90">
        <f>IF(VLOOKUP($B75,data_dd!$C:$J,2,FALSE)=0,#N/A,VLOOKUP($B75,data_dd!$C:$J,3,FALSE))</f>
        <v>46.130512571896631</v>
      </c>
      <c r="E75" s="90">
        <f>IF(VLOOKUP($B75,data_dd!$C:$J,6,FALSE)=0,#N/A,VLOOKUP($B75,data_dd!$C:$J,6,FALSE))</f>
        <v>43.73210104458299</v>
      </c>
      <c r="F75" s="78">
        <f>IF(VLOOKUP($B75,data_dd!$C:$J,2,FALSE)=0,#N/A,VLOOKUP($B75,data_dd!$C:$J,4,FALSE))</f>
        <v>37.226461287954443</v>
      </c>
      <c r="G75" s="90">
        <f>IF(VLOOKUP($B75,data_dd!$C:$J,2,FALSE)=0,#N/A,VLOOKUP($B75,data_dd!$C:$J,5,FALSE))</f>
        <v>37.412788398280753</v>
      </c>
      <c r="H75" s="217">
        <f>IF(VLOOKUP($B75,data_dd!$C:$J,7,FALSE)=0,#N/A,VLOOKUP($B75,data_dd!$C:$J,7,FALSE))</f>
        <v>35.889516092622692</v>
      </c>
      <c r="I75" s="30"/>
      <c r="J75" s="33">
        <f t="shared" ref="J75:J138" si="6">J74+1</f>
        <v>45449</v>
      </c>
      <c r="K75" s="78">
        <f>VLOOKUP($J75,data_dd!$C:$J,2,FALSE)</f>
        <v>42.93540054978147</v>
      </c>
      <c r="L75" s="90">
        <f>VLOOKUP($J75,data_dd!$C:$J,3,FALSE)</f>
        <v>43.479977088811381</v>
      </c>
      <c r="M75" s="90">
        <f>IF(VLOOKUP($J75,data_dd!$C:$J,6,FALSE)=0,#N/A,VLOOKUP($J75,data_dd!$C:$J,6,FALSE))</f>
        <v>43.868227601241259</v>
      </c>
      <c r="N75" s="78">
        <f>VLOOKUP($J75,data_dd!$C:$J,4,FALSE)</f>
        <v>35.16013378588724</v>
      </c>
      <c r="O75" s="90">
        <f>VLOOKUP($J75,data_dd!$C:$J,5,FALSE)</f>
        <v>35.519509814313594</v>
      </c>
      <c r="P75" s="217">
        <f>IF(VLOOKUP($J75,data_dd!$C:$J,7,FALSE)=0,#N/A,VLOOKUP($J75,data_dd!$C:$J,7,FALSE))</f>
        <v>36.122977956074259</v>
      </c>
      <c r="Q75" s="30"/>
      <c r="R75" s="33">
        <f t="shared" ref="R75:R138" si="7">R74+1</f>
        <v>45083</v>
      </c>
      <c r="S75" s="78">
        <f>VLOOKUP($R75,data_dd!$C:$J,2,FALSE)</f>
        <v>43.977412512685582</v>
      </c>
      <c r="T75" s="90">
        <f>VLOOKUP($R75,data_dd!$C:$J,3,FALSE)</f>
        <v>43.817628366993191</v>
      </c>
      <c r="U75" s="78">
        <f>VLOOKUP($R75,data_dd!$C:$J,4,FALSE)</f>
        <v>36.041786059270677</v>
      </c>
      <c r="V75" s="90">
        <f>VLOOKUP($R75,data_dd!$C:$J,5,FALSE)</f>
        <v>35.905637683239632</v>
      </c>
      <c r="W75" s="30"/>
    </row>
    <row r="76" spans="1:23" ht="15">
      <c r="A76" s="102" t="str">
        <f t="shared" si="4"/>
        <v>7-Jun</v>
      </c>
      <c r="B76" s="38">
        <f t="shared" si="5"/>
        <v>45815</v>
      </c>
      <c r="C76" s="91">
        <f>IF(VLOOKUP($B76,data_dd!$C:$J,2,FALSE)=0,#N/A,VLOOKUP($B76,data_dd!$C:$J,2,FALSE))</f>
        <v>46.396878397801132</v>
      </c>
      <c r="D76" s="92">
        <f>IF(VLOOKUP($B76,data_dd!$C:$J,2,FALSE)=0,#N/A,VLOOKUP($B76,data_dd!$C:$J,3,FALSE))</f>
        <v>46.153884257096841</v>
      </c>
      <c r="E76" s="92">
        <f>IF(VLOOKUP($B76,data_dd!$C:$J,6,FALSE)=0,#N/A,VLOOKUP($B76,data_dd!$C:$J,6,FALSE))</f>
        <v>43.633349526822315</v>
      </c>
      <c r="F76" s="91">
        <f>IF(VLOOKUP($B76,data_dd!$C:$J,2,FALSE)=0,#N/A,VLOOKUP($B76,data_dd!$C:$J,4,FALSE))</f>
        <v>37.604034717163664</v>
      </c>
      <c r="G76" s="92">
        <f>IF(VLOOKUP($B76,data_dd!$C:$J,2,FALSE)=0,#N/A,VLOOKUP($B76,data_dd!$C:$J,5,FALSE))</f>
        <v>37.441059683280344</v>
      </c>
      <c r="H76" s="101">
        <f>IF(VLOOKUP($B76,data_dd!$C:$J,7,FALSE)=0,#N/A,VLOOKUP($B76,data_dd!$C:$J,7,FALSE))</f>
        <v>35.813521690345468</v>
      </c>
      <c r="I76" s="30"/>
      <c r="J76" s="38">
        <f t="shared" si="6"/>
        <v>45450</v>
      </c>
      <c r="K76" s="91">
        <f>VLOOKUP($J76,data_dd!$C:$J,2,FALSE)</f>
        <v>43.249234062498864</v>
      </c>
      <c r="L76" s="92">
        <f>VLOOKUP($J76,data_dd!$C:$J,3,FALSE)</f>
        <v>43.347250808578039</v>
      </c>
      <c r="M76" s="92">
        <f>IF(VLOOKUP($J76,data_dd!$C:$J,6,FALSE)=0,#N/A,VLOOKUP($J76,data_dd!$C:$J,6,FALSE))</f>
        <v>43.767804039589826</v>
      </c>
      <c r="N76" s="91">
        <f>VLOOKUP($J76,data_dd!$C:$J,4,FALSE)</f>
        <v>35.231421405953498</v>
      </c>
      <c r="O76" s="92">
        <f>VLOOKUP($J76,data_dd!$C:$J,5,FALSE)</f>
        <v>35.402710464939787</v>
      </c>
      <c r="P76" s="101">
        <f>IF(VLOOKUP($J76,data_dd!$C:$J,7,FALSE)=0,#N/A,VLOOKUP($J76,data_dd!$C:$J,7,FALSE))</f>
        <v>36.049904168458923</v>
      </c>
      <c r="Q76" s="30"/>
      <c r="R76" s="38">
        <f t="shared" si="7"/>
        <v>45084</v>
      </c>
      <c r="S76" s="91">
        <f>VLOOKUP($R76,data_dd!$C:$J,2,FALSE)</f>
        <v>43.022426334505859</v>
      </c>
      <c r="T76" s="92">
        <f>VLOOKUP($R76,data_dd!$C:$J,3,FALSE)</f>
        <v>43.733665523323445</v>
      </c>
      <c r="U76" s="91">
        <f>VLOOKUP($R76,data_dd!$C:$J,4,FALSE)</f>
        <v>35.361773562800188</v>
      </c>
      <c r="V76" s="92">
        <f>VLOOKUP($R76,data_dd!$C:$J,5,FALSE)</f>
        <v>35.843518801884542</v>
      </c>
      <c r="W76" s="30"/>
    </row>
    <row r="77" spans="1:23" ht="15">
      <c r="A77" s="102" t="str">
        <f t="shared" si="4"/>
        <v>8-Jun</v>
      </c>
      <c r="B77" s="33">
        <f t="shared" si="5"/>
        <v>45816</v>
      </c>
      <c r="C77" s="78">
        <f>IF(VLOOKUP($B77,data_dd!$C:$J,2,FALSE)=0,#N/A,VLOOKUP($B77,data_dd!$C:$J,2,FALSE))</f>
        <v>46.05145756644778</v>
      </c>
      <c r="D77" s="90">
        <f>IF(VLOOKUP($B77,data_dd!$C:$J,2,FALSE)=0,#N/A,VLOOKUP($B77,data_dd!$C:$J,3,FALSE))</f>
        <v>46.128736180082939</v>
      </c>
      <c r="E77" s="90">
        <f>IF(VLOOKUP($B77,data_dd!$C:$J,6,FALSE)=0,#N/A,VLOOKUP($B77,data_dd!$C:$J,6,FALSE))</f>
        <v>43.551807643786731</v>
      </c>
      <c r="F77" s="78">
        <f>IF(VLOOKUP($B77,data_dd!$C:$J,2,FALSE)=0,#N/A,VLOOKUP($B77,data_dd!$C:$J,4,FALSE))</f>
        <v>37.469022334863183</v>
      </c>
      <c r="G77" s="90">
        <f>IF(VLOOKUP($B77,data_dd!$C:$J,2,FALSE)=0,#N/A,VLOOKUP($B77,data_dd!$C:$J,5,FALSE))</f>
        <v>37.434879345299663</v>
      </c>
      <c r="H77" s="217">
        <f>IF(VLOOKUP($B77,data_dd!$C:$J,7,FALSE)=0,#N/A,VLOOKUP($B77,data_dd!$C:$J,7,FALSE))</f>
        <v>35.737413417728185</v>
      </c>
      <c r="I77" s="30"/>
      <c r="J77" s="33">
        <f t="shared" si="6"/>
        <v>45451</v>
      </c>
      <c r="K77" s="78">
        <f>VLOOKUP($J77,data_dd!$C:$J,2,FALSE)</f>
        <v>43.04683732915894</v>
      </c>
      <c r="L77" s="90">
        <f>VLOOKUP($J77,data_dd!$C:$J,3,FALSE)</f>
        <v>43.309794939417216</v>
      </c>
      <c r="M77" s="90">
        <f>IF(VLOOKUP($J77,data_dd!$C:$J,6,FALSE)=0,#N/A,VLOOKUP($J77,data_dd!$C:$J,6,FALSE))</f>
        <v>43.672426321261398</v>
      </c>
      <c r="N77" s="78">
        <f>VLOOKUP($J77,data_dd!$C:$J,4,FALSE)</f>
        <v>35.24629038443409</v>
      </c>
      <c r="O77" s="90">
        <f>VLOOKUP($J77,data_dd!$C:$J,5,FALSE)</f>
        <v>35.362668970546856</v>
      </c>
      <c r="P77" s="217">
        <f>IF(VLOOKUP($J77,data_dd!$C:$J,7,FALSE)=0,#N/A,VLOOKUP($J77,data_dd!$C:$J,7,FALSE))</f>
        <v>35.964323550280696</v>
      </c>
      <c r="Q77" s="30"/>
      <c r="R77" s="33">
        <f t="shared" si="7"/>
        <v>45085</v>
      </c>
      <c r="S77" s="78">
        <f>VLOOKUP($R77,data_dd!$C:$J,2,FALSE)</f>
        <v>43.657105858992743</v>
      </c>
      <c r="T77" s="90">
        <f>VLOOKUP($R77,data_dd!$C:$J,3,FALSE)</f>
        <v>43.653242722494312</v>
      </c>
      <c r="U77" s="78">
        <f>VLOOKUP($R77,data_dd!$C:$J,4,FALSE)</f>
        <v>35.717321066890399</v>
      </c>
      <c r="V77" s="90">
        <f>VLOOKUP($R77,data_dd!$C:$J,5,FALSE)</f>
        <v>35.774127891468247</v>
      </c>
      <c r="W77" s="30"/>
    </row>
    <row r="78" spans="1:23" ht="15">
      <c r="A78" s="102" t="str">
        <f t="shared" si="4"/>
        <v>9-Jun</v>
      </c>
      <c r="B78" s="38">
        <f t="shared" si="5"/>
        <v>45817</v>
      </c>
      <c r="C78" s="91">
        <f>IF(VLOOKUP($B78,data_dd!$C:$J,2,FALSE)=0,#N/A,VLOOKUP($B78,data_dd!$C:$J,2,FALSE))</f>
        <v>45.523676157575778</v>
      </c>
      <c r="D78" s="92">
        <f>IF(VLOOKUP($B78,data_dd!$C:$J,2,FALSE)=0,#N/A,VLOOKUP($B78,data_dd!$C:$J,3,FALSE))</f>
        <v>46.002747649920252</v>
      </c>
      <c r="E78" s="92">
        <f>IF(VLOOKUP($B78,data_dd!$C:$J,6,FALSE)=0,#N/A,VLOOKUP($B78,data_dd!$C:$J,6,FALSE))</f>
        <v>43.455831254473502</v>
      </c>
      <c r="F78" s="91">
        <f>IF(VLOOKUP($B78,data_dd!$C:$J,2,FALSE)=0,#N/A,VLOOKUP($B78,data_dd!$C:$J,4,FALSE))</f>
        <v>36.785593158572127</v>
      </c>
      <c r="G78" s="92">
        <f>IF(VLOOKUP($B78,data_dd!$C:$J,2,FALSE)=0,#N/A,VLOOKUP($B78,data_dd!$C:$J,5,FALSE))</f>
        <v>37.31697008888019</v>
      </c>
      <c r="H78" s="101">
        <f>IF(VLOOKUP($B78,data_dd!$C:$J,7,FALSE)=0,#N/A,VLOOKUP($B78,data_dd!$C:$J,7,FALSE))</f>
        <v>35.664540891198001</v>
      </c>
      <c r="I78" s="30"/>
      <c r="J78" s="38">
        <f t="shared" si="6"/>
        <v>45452</v>
      </c>
      <c r="K78" s="91">
        <f>VLOOKUP($J78,data_dd!$C:$J,2,FALSE)</f>
        <v>43.108654104557885</v>
      </c>
      <c r="L78" s="92">
        <f>VLOOKUP($J78,data_dd!$C:$J,3,FALSE)</f>
        <v>43.189889745272176</v>
      </c>
      <c r="M78" s="92">
        <f>IF(VLOOKUP($J78,data_dd!$C:$J,6,FALSE)=0,#N/A,VLOOKUP($J78,data_dd!$C:$J,6,FALSE))</f>
        <v>43.574457560767918</v>
      </c>
      <c r="N78" s="91">
        <f>VLOOKUP($J78,data_dd!$C:$J,4,FALSE)</f>
        <v>35.098951040071086</v>
      </c>
      <c r="O78" s="92">
        <f>VLOOKUP($J78,data_dd!$C:$J,5,FALSE)</f>
        <v>35.268066609724229</v>
      </c>
      <c r="P78" s="101">
        <f>IF(VLOOKUP($J78,data_dd!$C:$J,7,FALSE)=0,#N/A,VLOOKUP($J78,data_dd!$C:$J,7,FALSE))</f>
        <v>35.890824084694273</v>
      </c>
      <c r="Q78" s="30"/>
      <c r="R78" s="38">
        <f t="shared" si="7"/>
        <v>45086</v>
      </c>
      <c r="S78" s="91">
        <f>VLOOKUP($R78,data_dd!$C:$J,2,FALSE)</f>
        <v>42.929528585679634</v>
      </c>
      <c r="T78" s="92">
        <f>VLOOKUP($R78,data_dd!$C:$J,3,FALSE)</f>
        <v>43.539296548721623</v>
      </c>
      <c r="U78" s="91">
        <f>VLOOKUP($R78,data_dd!$C:$J,4,FALSE)</f>
        <v>35.290476544734027</v>
      </c>
      <c r="V78" s="92">
        <f>VLOOKUP($R78,data_dd!$C:$J,5,FALSE)</f>
        <v>35.684304502085574</v>
      </c>
      <c r="W78" s="30"/>
    </row>
    <row r="79" spans="1:23" ht="15">
      <c r="A79" s="102" t="str">
        <f t="shared" si="4"/>
        <v>10-Jun</v>
      </c>
      <c r="B79" s="33">
        <f t="shared" si="5"/>
        <v>45818</v>
      </c>
      <c r="C79" s="78">
        <f>IF(VLOOKUP($B79,data_dd!$C:$J,2,FALSE)=0,#N/A,VLOOKUP($B79,data_dd!$C:$J,2,FALSE))</f>
        <v>46.025651558699707</v>
      </c>
      <c r="D79" s="90">
        <f>IF(VLOOKUP($B79,data_dd!$C:$J,2,FALSE)=0,#N/A,VLOOKUP($B79,data_dd!$C:$J,3,FALSE))</f>
        <v>46.000518773810626</v>
      </c>
      <c r="E79" s="90">
        <f>IF(VLOOKUP($B79,data_dd!$C:$J,6,FALSE)=0,#N/A,VLOOKUP($B79,data_dd!$C:$J,6,FALSE))</f>
        <v>43.373393291810189</v>
      </c>
      <c r="F79" s="78">
        <f>IF(VLOOKUP($B79,data_dd!$C:$J,2,FALSE)=0,#N/A,VLOOKUP($B79,data_dd!$C:$J,4,FALSE))</f>
        <v>37.440531483334723</v>
      </c>
      <c r="G79" s="90">
        <f>IF(VLOOKUP($B79,data_dd!$C:$J,2,FALSE)=0,#N/A,VLOOKUP($B79,data_dd!$C:$J,5,FALSE))</f>
        <v>37.330269180792051</v>
      </c>
      <c r="H79" s="217">
        <f>IF(VLOOKUP($B79,data_dd!$C:$J,7,FALSE)=0,#N/A,VLOOKUP($B79,data_dd!$C:$J,7,FALSE))</f>
        <v>35.588262534813396</v>
      </c>
      <c r="I79" s="30"/>
      <c r="J79" s="33">
        <f t="shared" si="6"/>
        <v>45453</v>
      </c>
      <c r="K79" s="78">
        <f>VLOOKUP($J79,data_dd!$C:$J,2,FALSE)</f>
        <v>42.529870146100755</v>
      </c>
      <c r="L79" s="90">
        <f>VLOOKUP($J79,data_dd!$C:$J,3,FALSE)</f>
        <v>43.094994638600141</v>
      </c>
      <c r="M79" s="90">
        <f>IF(VLOOKUP($J79,data_dd!$C:$J,6,FALSE)=0,#N/A,VLOOKUP($J79,data_dd!$C:$J,6,FALSE))</f>
        <v>43.490987981223689</v>
      </c>
      <c r="N79" s="78">
        <f>VLOOKUP($J79,data_dd!$C:$J,4,FALSE)</f>
        <v>34.743512155916925</v>
      </c>
      <c r="O79" s="90">
        <f>VLOOKUP($J79,data_dd!$C:$J,5,FALSE)</f>
        <v>35.174062796016678</v>
      </c>
      <c r="P79" s="217">
        <f>IF(VLOOKUP($J79,data_dd!$C:$J,7,FALSE)=0,#N/A,VLOOKUP($J79,data_dd!$C:$J,7,FALSE))</f>
        <v>35.814169796205761</v>
      </c>
      <c r="Q79" s="30"/>
      <c r="R79" s="33">
        <f t="shared" si="7"/>
        <v>45087</v>
      </c>
      <c r="S79" s="78">
        <f>VLOOKUP($R79,data_dd!$C:$J,2,FALSE)</f>
        <v>43.522967773375903</v>
      </c>
      <c r="T79" s="90">
        <f>VLOOKUP($R79,data_dd!$C:$J,3,FALSE)</f>
        <v>43.450712866278394</v>
      </c>
      <c r="U79" s="78">
        <f>VLOOKUP($R79,data_dd!$C:$J,4,FALSE)</f>
        <v>35.551672957709343</v>
      </c>
      <c r="V79" s="90">
        <f>VLOOKUP($R79,data_dd!$C:$J,5,FALSE)</f>
        <v>35.601703912309063</v>
      </c>
      <c r="W79" s="30"/>
    </row>
    <row r="80" spans="1:23" ht="15">
      <c r="A80" s="102" t="str">
        <f t="shared" si="4"/>
        <v>11-Jun</v>
      </c>
      <c r="B80" s="38">
        <f t="shared" si="5"/>
        <v>45819</v>
      </c>
      <c r="C80" s="91">
        <f>IF(VLOOKUP($B80,data_dd!$C:$J,2,FALSE)=0,#N/A,VLOOKUP($B80,data_dd!$C:$J,2,FALSE))</f>
        <v>45.773352366050055</v>
      </c>
      <c r="D80" s="92">
        <f>IF(VLOOKUP($B80,data_dd!$C:$J,2,FALSE)=0,#N/A,VLOOKUP($B80,data_dd!$C:$J,3,FALSE))</f>
        <v>45.946990889097059</v>
      </c>
      <c r="E80" s="92">
        <f>IF(VLOOKUP($B80,data_dd!$C:$J,6,FALSE)=0,#N/A,VLOOKUP($B80,data_dd!$C:$J,6,FALSE))</f>
        <v>43.285328901436813</v>
      </c>
      <c r="F80" s="91">
        <f>IF(VLOOKUP($B80,data_dd!$C:$J,4,FALSE)=0,#N/A,VLOOKUP($B80,data_dd!$C:$J,4,FALSE))</f>
        <v>37.079724076013811</v>
      </c>
      <c r="G80" s="92">
        <f>IF(VLOOKUP($B80,data_dd!$C:$J,4,FALSE)=0,#N/A,VLOOKUP($B80,data_dd!$C:$J,5,FALSE))</f>
        <v>37.278209892492946</v>
      </c>
      <c r="H80" s="101">
        <f>IF(VLOOKUP($B80,data_dd!$C:$J,7,FALSE)=0,#N/A,VLOOKUP($B80,data_dd!$C:$J,7,FALSE))</f>
        <v>35.524443997508186</v>
      </c>
      <c r="I80" s="30"/>
      <c r="J80" s="38">
        <f t="shared" si="6"/>
        <v>45454</v>
      </c>
      <c r="K80" s="91">
        <f>VLOOKUP($J80,data_dd!$C:$J,2,FALSE)</f>
        <v>42.948639131944304</v>
      </c>
      <c r="L80" s="92">
        <f>VLOOKUP($J80,data_dd!$C:$J,3,FALSE)</f>
        <v>43.001229886451426</v>
      </c>
      <c r="M80" s="92">
        <f>IF(VLOOKUP($J80,data_dd!$C:$J,6,FALSE)=0,#N/A,VLOOKUP($J80,data_dd!$C:$J,6,FALSE))</f>
        <v>43.401523471195127</v>
      </c>
      <c r="N80" s="91">
        <f>VLOOKUP($J80,data_dd!$C:$J,4,FALSE)</f>
        <v>35.070447940069307</v>
      </c>
      <c r="O80" s="92">
        <f>VLOOKUP($J80,data_dd!$C:$J,5,FALSE)</f>
        <v>35.116576599368216</v>
      </c>
      <c r="P80" s="101">
        <f>IF(VLOOKUP($J80,data_dd!$C:$J,7,FALSE)=0,#N/A,VLOOKUP($J80,data_dd!$C:$J,7,FALSE))</f>
        <v>35.748221934347079</v>
      </c>
      <c r="Q80" s="30"/>
      <c r="R80" s="38">
        <f t="shared" si="7"/>
        <v>45088</v>
      </c>
      <c r="S80" s="91">
        <f>VLOOKUP($R80,data_dd!$C:$J,2,FALSE)</f>
        <v>42.789080841463601</v>
      </c>
      <c r="T80" s="92">
        <f>VLOOKUP($R80,data_dd!$C:$J,3,FALSE)</f>
        <v>43.365512770689925</v>
      </c>
      <c r="U80" s="91">
        <f>VLOOKUP($R80,data_dd!$C:$J,4,FALSE)</f>
        <v>35.17281197044224</v>
      </c>
      <c r="V80" s="92">
        <f>VLOOKUP($R80,data_dd!$C:$J,5,FALSE)</f>
        <v>35.552285625712244</v>
      </c>
      <c r="W80" s="30"/>
    </row>
    <row r="81" spans="1:23" ht="15">
      <c r="A81" s="102" t="str">
        <f t="shared" si="4"/>
        <v>12-Jun</v>
      </c>
      <c r="B81" s="33">
        <f t="shared" si="5"/>
        <v>45820</v>
      </c>
      <c r="C81" s="78">
        <f>IF(VLOOKUP($B81,data_dd!$C:$J,2,FALSE)=0,#N/A,VLOOKUP($B81,data_dd!$C:$J,2,FALSE))</f>
        <v>45.575393359017902</v>
      </c>
      <c r="D81" s="90">
        <f>IF(VLOOKUP($B81,data_dd!$C:$J,2,FALSE)=0,#N/A,VLOOKUP($B81,data_dd!$C:$J,3,FALSE))</f>
        <v>45.89066540273982</v>
      </c>
      <c r="E81" s="90">
        <f>IF(VLOOKUP($B81,data_dd!$C:$J,6,FALSE)=0,#N/A,VLOOKUP($B81,data_dd!$C:$J,6,FALSE))</f>
        <v>43.20243743076243</v>
      </c>
      <c r="F81" s="78">
        <f>IF(VLOOKUP($B81,data_dd!$C:$J,4,FALSE)=0,#N/A,VLOOKUP($B81,data_dd!$C:$J,4,FALSE))</f>
        <v>37.044434519033885</v>
      </c>
      <c r="G81" s="90">
        <f>IF(VLOOKUP($B81,data_dd!$C:$J,4,FALSE)=0,#N/A,VLOOKUP($B81,data_dd!$C:$J,5,FALSE))</f>
        <v>37.238939308699742</v>
      </c>
      <c r="H81" s="217">
        <f>IF(VLOOKUP($B81,data_dd!$C:$J,7,FALSE)=0,#N/A,VLOOKUP($B81,data_dd!$C:$J,7,FALSE))</f>
        <v>35.45409355216249</v>
      </c>
      <c r="I81" s="30"/>
      <c r="J81" s="33">
        <f t="shared" si="6"/>
        <v>45455</v>
      </c>
      <c r="K81" s="78">
        <f>VLOOKUP($J81,data_dd!$C:$J,2,FALSE)</f>
        <v>42.217354571669929</v>
      </c>
      <c r="L81" s="90">
        <f>VLOOKUP($J81,data_dd!$C:$J,3,FALSE)</f>
        <v>42.89637011280378</v>
      </c>
      <c r="M81" s="90">
        <f>IF(VLOOKUP($J81,data_dd!$C:$J,6,FALSE)=0,#N/A,VLOOKUP($J81,data_dd!$C:$J,6,FALSE))</f>
        <v>43.322940388522582</v>
      </c>
      <c r="N81" s="78">
        <f>VLOOKUP($J81,data_dd!$C:$J,4,FALSE)</f>
        <v>34.454818508158148</v>
      </c>
      <c r="O81" s="90">
        <f>VLOOKUP($J81,data_dd!$C:$J,5,FALSE)</f>
        <v>35.013443311337838</v>
      </c>
      <c r="P81" s="217">
        <f>IF(VLOOKUP($J81,data_dd!$C:$J,7,FALSE)=0,#N/A,VLOOKUP($J81,data_dd!$C:$J,7,FALSE))</f>
        <v>35.681146274480156</v>
      </c>
      <c r="Q81" s="30"/>
      <c r="R81" s="33">
        <f t="shared" si="7"/>
        <v>45089</v>
      </c>
      <c r="S81" s="78">
        <f>VLOOKUP($R81,data_dd!$C:$J,2,FALSE)</f>
        <v>43.064173207564302</v>
      </c>
      <c r="T81" s="90">
        <f>VLOOKUP($R81,data_dd!$C:$J,3,FALSE)</f>
        <v>43.216218923809052</v>
      </c>
      <c r="U81" s="78">
        <f>VLOOKUP($R81,data_dd!$C:$J,4,FALSE)</f>
        <v>35.127584961527809</v>
      </c>
      <c r="V81" s="90">
        <f>VLOOKUP($R81,data_dd!$C:$J,5,FALSE)</f>
        <v>35.406539921391115</v>
      </c>
      <c r="W81" s="30"/>
    </row>
    <row r="82" spans="1:23" ht="15">
      <c r="A82" s="102" t="str">
        <f t="shared" si="4"/>
        <v>13-Jun</v>
      </c>
      <c r="B82" s="38">
        <f t="shared" si="5"/>
        <v>45821</v>
      </c>
      <c r="C82" s="91">
        <f>IF(VLOOKUP($B82,data_dd!$C:$J,2,FALSE)=0,#N/A,VLOOKUP($B82,data_dd!$C:$J,2,FALSE))</f>
        <v>45.754458953747488</v>
      </c>
      <c r="D82" s="92">
        <f>IF(VLOOKUP($B82,data_dd!$C:$J,2,FALSE)=0,#N/A,VLOOKUP($B82,data_dd!$C:$J,3,FALSE))</f>
        <v>45.826370880832286</v>
      </c>
      <c r="E82" s="92">
        <f>IF(VLOOKUP($B82,data_dd!$C:$J,6,FALSE)=0,#N/A,VLOOKUP($B82,data_dd!$C:$J,6,FALSE))</f>
        <v>43.126356660785895</v>
      </c>
      <c r="F82" s="91">
        <f>IF(VLOOKUP($B82,data_dd!$C:$J,4,FALSE)=0,#N/A,VLOOKUP($B82,data_dd!$C:$J,4,FALSE))</f>
        <v>37.18233813773427</v>
      </c>
      <c r="G82" s="92">
        <f>IF(VLOOKUP($B82,data_dd!$C:$J,4,FALSE)=0,#N/A,VLOOKUP($B82,data_dd!$C:$J,5,FALSE))</f>
        <v>37.197979041296215</v>
      </c>
      <c r="H82" s="101">
        <f>IF(VLOOKUP($B82,data_dd!$C:$J,7,FALSE)=0,#N/A,VLOOKUP($B82,data_dd!$C:$J,7,FALSE))</f>
        <v>35.389020988543962</v>
      </c>
      <c r="I82" s="30"/>
      <c r="J82" s="38">
        <f t="shared" si="6"/>
        <v>45456</v>
      </c>
      <c r="K82" s="91">
        <f>VLOOKUP($J82,data_dd!$C:$J,2,FALSE)</f>
        <v>42.86142544487646</v>
      </c>
      <c r="L82" s="92">
        <f>VLOOKUP($J82,data_dd!$C:$J,3,FALSE)</f>
        <v>42.823820186145809</v>
      </c>
      <c r="M82" s="92">
        <f>IF(VLOOKUP($J82,data_dd!$C:$J,6,FALSE)=0,#N/A,VLOOKUP($J82,data_dd!$C:$J,6,FALSE))</f>
        <v>43.22755268284304</v>
      </c>
      <c r="N82" s="91">
        <f>VLOOKUP($J82,data_dd!$C:$J,4,FALSE)</f>
        <v>34.993207012509245</v>
      </c>
      <c r="O82" s="92">
        <f>VLOOKUP($J82,data_dd!$C:$J,5,FALSE)</f>
        <v>34.967192809659039</v>
      </c>
      <c r="P82" s="101">
        <f>IF(VLOOKUP($J82,data_dd!$C:$J,7,FALSE)=0,#N/A,VLOOKUP($J82,data_dd!$C:$J,7,FALSE))</f>
        <v>35.59424502920875</v>
      </c>
      <c r="Q82" s="30"/>
      <c r="R82" s="38">
        <f t="shared" si="7"/>
        <v>45090</v>
      </c>
      <c r="S82" s="91">
        <f>VLOOKUP($R82,data_dd!$C:$J,2,FALSE)</f>
        <v>42.236094025066414</v>
      </c>
      <c r="T82" s="92">
        <f>VLOOKUP($R82,data_dd!$C:$J,3,FALSE)</f>
        <v>43.091503512220257</v>
      </c>
      <c r="U82" s="91">
        <f>VLOOKUP($R82,data_dd!$C:$J,4,FALSE)</f>
        <v>34.674002366658549</v>
      </c>
      <c r="V82" s="92">
        <f>VLOOKUP($R82,data_dd!$C:$J,5,FALSE)</f>
        <v>35.311411832123945</v>
      </c>
      <c r="W82" s="30"/>
    </row>
    <row r="83" spans="1:23" ht="15">
      <c r="A83" s="102" t="str">
        <f t="shared" si="4"/>
        <v>14-Jun</v>
      </c>
      <c r="B83" s="33">
        <f t="shared" si="5"/>
        <v>45822</v>
      </c>
      <c r="C83" s="78">
        <f>IF(VLOOKUP($B83,data_dd!$C:$J,2,FALSE)=0,#N/A,VLOOKUP($B83,data_dd!$C:$J,2,FALSE))</f>
        <v>45.753128640866557</v>
      </c>
      <c r="D83" s="90">
        <f>IF(VLOOKUP($B83,data_dd!$C:$J,2,FALSE)=0,#N/A,VLOOKUP($B83,data_dd!$C:$J,3,FALSE))</f>
        <v>45.79551323217602</v>
      </c>
      <c r="E83" s="90">
        <f>IF(VLOOKUP($B83,data_dd!$C:$J,6,FALSE)=0,#N/A,VLOOKUP($B83,data_dd!$C:$J,6,FALSE))</f>
        <v>43.024216450783811</v>
      </c>
      <c r="F83" s="78">
        <f>IF(VLOOKUP($B83,data_dd!$C:$J,4,FALSE)=0,#N/A,VLOOKUP($B83,data_dd!$C:$J,4,FALSE))</f>
        <v>37.169342544486796</v>
      </c>
      <c r="G83" s="90">
        <f>IF(VLOOKUP($B83,data_dd!$C:$J,4,FALSE)=0,#N/A,VLOOKUP($B83,data_dd!$C:$J,5,FALSE))</f>
        <v>37.169435803964788</v>
      </c>
      <c r="H83" s="217">
        <f>IF(VLOOKUP($B83,data_dd!$C:$J,7,FALSE)=0,#N/A,VLOOKUP($B83,data_dd!$C:$J,7,FALSE))</f>
        <v>35.308660682545835</v>
      </c>
      <c r="I83" s="30"/>
      <c r="J83" s="33">
        <f t="shared" si="6"/>
        <v>45457</v>
      </c>
      <c r="K83" s="78">
        <f>VLOOKUP($J83,data_dd!$C:$J,2,FALSE)</f>
        <v>42.217308813575549</v>
      </c>
      <c r="L83" s="90">
        <f>VLOOKUP($J83,data_dd!$C:$J,3,FALSE)</f>
        <v>42.70981207633433</v>
      </c>
      <c r="M83" s="90">
        <f>IF(VLOOKUP($J83,data_dd!$C:$J,6,FALSE)=0,#N/A,VLOOKUP($J83,data_dd!$C:$J,6,FALSE))</f>
        <v>43.123955353493656</v>
      </c>
      <c r="N83" s="78">
        <f>VLOOKUP($J83,data_dd!$C:$J,4,FALSE)</f>
        <v>34.495584045573594</v>
      </c>
      <c r="O83" s="90">
        <f>VLOOKUP($J83,data_dd!$C:$J,5,FALSE)</f>
        <v>34.863099589317727</v>
      </c>
      <c r="P83" s="217">
        <f>IF(VLOOKUP($J83,data_dd!$C:$J,7,FALSE)=0,#N/A,VLOOKUP($J83,data_dd!$C:$J,7,FALSE))</f>
        <v>35.510813211701574</v>
      </c>
      <c r="Q83" s="30"/>
      <c r="R83" s="33">
        <f t="shared" si="7"/>
        <v>45091</v>
      </c>
      <c r="S83" s="78">
        <f>VLOOKUP($R83,data_dd!$C:$J,2,FALSE)</f>
        <v>42.702147943894857</v>
      </c>
      <c r="T83" s="90">
        <f>VLOOKUP($R83,data_dd!$C:$J,3,FALSE)</f>
        <v>42.932219650412691</v>
      </c>
      <c r="U83" s="78">
        <f>VLOOKUP($R83,data_dd!$C:$J,4,FALSE)</f>
        <v>34.831060604190114</v>
      </c>
      <c r="V83" s="90">
        <f>VLOOKUP($R83,data_dd!$C:$J,5,FALSE)</f>
        <v>35.161886452623051</v>
      </c>
      <c r="W83" s="30"/>
    </row>
    <row r="84" spans="1:23" ht="15">
      <c r="A84" s="102" t="str">
        <f t="shared" si="4"/>
        <v>15-Jun</v>
      </c>
      <c r="B84" s="38">
        <f t="shared" si="5"/>
        <v>45823</v>
      </c>
      <c r="C84" s="91">
        <f>IF(VLOOKUP($B84,data_dd!$C:$J,2,FALSE)=0,#N/A,VLOOKUP($B84,data_dd!$C:$J,2,FALSE))</f>
        <v>45.330857847161951</v>
      </c>
      <c r="D84" s="92">
        <f>IF(VLOOKUP($B84,data_dd!$C:$J,2,FALSE)=0,#N/A,VLOOKUP($B84,data_dd!$C:$J,3,FALSE))</f>
        <v>45.712818755226593</v>
      </c>
      <c r="E84" s="92">
        <f>IF(VLOOKUP($B84,data_dd!$C:$J,6,FALSE)=0,#N/A,VLOOKUP($B84,data_dd!$C:$J,6,FALSE))</f>
        <v>42.921355386020466</v>
      </c>
      <c r="F84" s="91">
        <f>IF(VLOOKUP($B84,data_dd!$C:$J,4,FALSE)=0,#N/A,VLOOKUP($B84,data_dd!$C:$J,4,FALSE))</f>
        <v>36.865767737450291</v>
      </c>
      <c r="G84" s="92">
        <f>IF(VLOOKUP($B84,data_dd!$C:$J,4,FALSE)=0,#N/A,VLOOKUP($B84,data_dd!$C:$J,5,FALSE))</f>
        <v>37.129975332639219</v>
      </c>
      <c r="H84" s="101">
        <f>IF(VLOOKUP($B84,data_dd!$C:$J,7,FALSE)=0,#N/A,VLOOKUP($B84,data_dd!$C:$J,7,FALSE))</f>
        <v>35.223024181715893</v>
      </c>
      <c r="I84" s="30"/>
      <c r="J84" s="38">
        <f t="shared" si="6"/>
        <v>45458</v>
      </c>
      <c r="K84" s="91">
        <f>VLOOKUP($J84,data_dd!$C:$J,2,FALSE)</f>
        <v>42.616627782309351</v>
      </c>
      <c r="L84" s="92">
        <f>VLOOKUP($J84,data_dd!$C:$J,3,FALSE)</f>
        <v>42.629271990301774</v>
      </c>
      <c r="M84" s="92">
        <f>IF(VLOOKUP($J84,data_dd!$C:$J,6,FALSE)=0,#N/A,VLOOKUP($J84,data_dd!$C:$J,6,FALSE))</f>
        <v>43.016712230967471</v>
      </c>
      <c r="N84" s="91">
        <f>VLOOKUP($J84,data_dd!$C:$J,4,FALSE)</f>
        <v>34.737051956874076</v>
      </c>
      <c r="O84" s="92">
        <f>VLOOKUP($J84,data_dd!$C:$J,5,FALSE)</f>
        <v>34.802043241817181</v>
      </c>
      <c r="P84" s="101">
        <f>IF(VLOOKUP($J84,data_dd!$C:$J,7,FALSE)=0,#N/A,VLOOKUP($J84,data_dd!$C:$J,7,FALSE))</f>
        <v>35.418990808635819</v>
      </c>
      <c r="Q84" s="30"/>
      <c r="R84" s="38">
        <f t="shared" si="7"/>
        <v>45092</v>
      </c>
      <c r="S84" s="91">
        <f>VLOOKUP($R84,data_dd!$C:$J,2,FALSE)</f>
        <v>41.93905291730281</v>
      </c>
      <c r="T84" s="92">
        <f>VLOOKUP($R84,data_dd!$C:$J,3,FALSE)</f>
        <v>42.781969172806093</v>
      </c>
      <c r="U84" s="91">
        <f>VLOOKUP($R84,data_dd!$C:$J,4,FALSE)</f>
        <v>34.525063178609848</v>
      </c>
      <c r="V84" s="92">
        <f>VLOOKUP($R84,data_dd!$C:$J,5,FALSE)</f>
        <v>35.045807606434138</v>
      </c>
      <c r="W84" s="30"/>
    </row>
    <row r="85" spans="1:23" ht="15">
      <c r="A85" s="102" t="str">
        <f t="shared" si="4"/>
        <v>16-Jun</v>
      </c>
      <c r="B85" s="33">
        <f t="shared" si="5"/>
        <v>45824</v>
      </c>
      <c r="C85" s="78">
        <f>IF(VLOOKUP($B85,data_dd!$C:$J,2,FALSE)=0,#N/A,VLOOKUP($B85,data_dd!$C:$J,2,FALSE))</f>
        <v>44.932530057475773</v>
      </c>
      <c r="D85" s="90">
        <f>IF(VLOOKUP($B85,data_dd!$C:$J,2,FALSE)=0,#N/A,VLOOKUP($B85,data_dd!$C:$J,3,FALSE))</f>
        <v>45.551792327480513</v>
      </c>
      <c r="E85" s="90">
        <f>IF(VLOOKUP($B85,data_dd!$C:$J,6,FALSE)=0,#N/A,VLOOKUP($B85,data_dd!$C:$J,6,FALSE))</f>
        <v>42.830102571508313</v>
      </c>
      <c r="F85" s="78">
        <f>IF(VLOOKUP($B85,data_dd!$C:$J,4,FALSE)=0,#N/A,VLOOKUP($B85,data_dd!$C:$J,4,FALSE))</f>
        <v>36.495791222652542</v>
      </c>
      <c r="G85" s="90">
        <f>IF(VLOOKUP($B85,data_dd!$C:$J,4,FALSE)=0,#N/A,VLOOKUP($B85,data_dd!$C:$J,5,FALSE))</f>
        <v>36.990420033069199</v>
      </c>
      <c r="H85" s="217">
        <f>IF(VLOOKUP($B85,data_dd!$C:$J,7,FALSE)=0,#N/A,VLOOKUP($B85,data_dd!$C:$J,7,FALSE))</f>
        <v>35.158172575355749</v>
      </c>
      <c r="I85" s="30"/>
      <c r="J85" s="33">
        <f t="shared" si="6"/>
        <v>45459</v>
      </c>
      <c r="K85" s="78">
        <f>VLOOKUP($J85,data_dd!$C:$J,2,FALSE)</f>
        <v>41.998090117530936</v>
      </c>
      <c r="L85" s="90">
        <f>VLOOKUP($J85,data_dd!$C:$J,3,FALSE)</f>
        <v>42.519410287194198</v>
      </c>
      <c r="M85" s="90">
        <f>IF(VLOOKUP($J85,data_dd!$C:$J,6,FALSE)=0,#N/A,VLOOKUP($J85,data_dd!$C:$J,6,FALSE))</f>
        <v>42.931879101924736</v>
      </c>
      <c r="N85" s="78">
        <f>VLOOKUP($J85,data_dd!$C:$J,4,FALSE)</f>
        <v>34.35781804686026</v>
      </c>
      <c r="O85" s="90">
        <f>VLOOKUP($J85,data_dd!$C:$J,5,FALSE)</f>
        <v>34.714372544964093</v>
      </c>
      <c r="P85" s="217">
        <f>IF(VLOOKUP($J85,data_dd!$C:$J,7,FALSE)=0,#N/A,VLOOKUP($J85,data_dd!$C:$J,7,FALSE))</f>
        <v>35.358034613227026</v>
      </c>
      <c r="Q85" s="30"/>
      <c r="R85" s="33">
        <f t="shared" si="7"/>
        <v>45093</v>
      </c>
      <c r="S85" s="78">
        <f>VLOOKUP($R85,data_dd!$C:$J,2,FALSE)</f>
        <v>42.569604721562925</v>
      </c>
      <c r="T85" s="90">
        <f>VLOOKUP($R85,data_dd!$C:$J,3,FALSE)</f>
        <v>42.634553430732311</v>
      </c>
      <c r="U85" s="78">
        <f>VLOOKUP($R85,data_dd!$C:$J,4,FALSE)</f>
        <v>34.83981886197811</v>
      </c>
      <c r="V85" s="90">
        <f>VLOOKUP($R85,data_dd!$C:$J,5,FALSE)</f>
        <v>34.931642543982846</v>
      </c>
      <c r="W85" s="30"/>
    </row>
    <row r="86" spans="1:23" ht="15">
      <c r="A86" s="102" t="str">
        <f t="shared" si="4"/>
        <v>17-Jun</v>
      </c>
      <c r="B86" s="38">
        <f t="shared" si="5"/>
        <v>45825</v>
      </c>
      <c r="C86" s="91">
        <f>IF(VLOOKUP($B86,data_dd!$C:$J,2,FALSE)=0,#N/A,VLOOKUP($B86,data_dd!$C:$J,2,FALSE))</f>
        <v>45.146326516159306</v>
      </c>
      <c r="D86" s="92">
        <f>IF(VLOOKUP($B86,data_dd!$C:$J,2,FALSE)=0,#N/A,VLOOKUP($B86,data_dd!$C:$J,3,FALSE))</f>
        <v>45.47595582073442</v>
      </c>
      <c r="E86" s="92">
        <f>IF(VLOOKUP($B86,data_dd!$C:$J,6,FALSE)=0,#N/A,VLOOKUP($B86,data_dd!$C:$J,6,FALSE))</f>
        <v>42.729975813166746</v>
      </c>
      <c r="F86" s="91">
        <f>IF(VLOOKUP($B86,data_dd!$C:$J,4,FALSE)=0,#N/A,VLOOKUP($B86,data_dd!$C:$J,4,FALSE))</f>
        <v>36.725778358766405</v>
      </c>
      <c r="G86" s="92">
        <f>IF(VLOOKUP($B86,data_dd!$C:$J,4,FALSE)=0,#N/A,VLOOKUP($B86,data_dd!$C:$J,5,FALSE))</f>
        <v>36.957186131644065</v>
      </c>
      <c r="H86" s="101">
        <f>IF(VLOOKUP($B86,data_dd!$C:$J,7,FALSE)=0,#N/A,VLOOKUP($B86,data_dd!$C:$J,7,FALSE))</f>
        <v>35.068424602541029</v>
      </c>
      <c r="I86" s="30"/>
      <c r="J86" s="38">
        <f t="shared" si="6"/>
        <v>45460</v>
      </c>
      <c r="K86" s="91">
        <f>VLOOKUP($J86,data_dd!$C:$J,2,FALSE)</f>
        <v>42.081819421965484</v>
      </c>
      <c r="L86" s="92">
        <f>VLOOKUP($J86,data_dd!$C:$J,3,FALSE)</f>
        <v>42.382998143700604</v>
      </c>
      <c r="M86" s="92">
        <f>IF(VLOOKUP($J86,data_dd!$C:$J,6,FALSE)=0,#N/A,VLOOKUP($J86,data_dd!$C:$J,6,FALSE))</f>
        <v>42.838860215551435</v>
      </c>
      <c r="N86" s="91">
        <f>VLOOKUP($J86,data_dd!$C:$J,4,FALSE)</f>
        <v>34.188603964914947</v>
      </c>
      <c r="O86" s="92">
        <f>VLOOKUP($J86,data_dd!$C:$J,5,FALSE)</f>
        <v>34.583988854837301</v>
      </c>
      <c r="P86" s="101">
        <f>IF(VLOOKUP($J86,data_dd!$C:$J,7,FALSE)=0,#N/A,VLOOKUP($J86,data_dd!$C:$J,7,FALSE))</f>
        <v>35.275790230457361</v>
      </c>
      <c r="Q86" s="30"/>
      <c r="R86" s="38">
        <f t="shared" si="7"/>
        <v>45094</v>
      </c>
      <c r="S86" s="91">
        <f>VLOOKUP($R86,data_dd!$C:$J,2,FALSE)</f>
        <v>41.89899048206653</v>
      </c>
      <c r="T86" s="92">
        <f>VLOOKUP($R86,data_dd!$C:$J,3,FALSE)</f>
        <v>42.495970602640071</v>
      </c>
      <c r="U86" s="91">
        <f>VLOOKUP($R86,data_dd!$C:$J,4,FALSE)</f>
        <v>34.384801753817243</v>
      </c>
      <c r="V86" s="92">
        <f>VLOOKUP($R86,data_dd!$C:$J,5,FALSE)</f>
        <v>34.809370351498472</v>
      </c>
      <c r="W86" s="30"/>
    </row>
    <row r="87" spans="1:23" ht="15">
      <c r="A87" s="102" t="str">
        <f t="shared" si="4"/>
        <v>18-Jun</v>
      </c>
      <c r="B87" s="33">
        <f t="shared" si="5"/>
        <v>45826</v>
      </c>
      <c r="C87" s="78">
        <f>IF(VLOOKUP($B87,data_dd!$C:$J,2,FALSE)=0,#N/A,VLOOKUP($B87,data_dd!$C:$J,2,FALSE))</f>
        <v>44.958792368536209</v>
      </c>
      <c r="D87" s="90">
        <f>IF(VLOOKUP($B87,data_dd!$C:$J,2,FALSE)=0,#N/A,VLOOKUP($B87,data_dd!$C:$J,3,FALSE))</f>
        <v>45.357893705475732</v>
      </c>
      <c r="E87" s="90">
        <f>IF(VLOOKUP($B87,data_dd!$C:$J,6,FALSE)=0,#N/A,VLOOKUP($B87,data_dd!$C:$J,6,FALSE))</f>
        <v>42.631659903969535</v>
      </c>
      <c r="F87" s="78">
        <f>IF(VLOOKUP($B87,data_dd!$C:$J,4,FALSE)=0,#N/A,VLOOKUP($B87,data_dd!$C:$J,4,FALSE))</f>
        <v>36.479613864731689</v>
      </c>
      <c r="G87" s="90">
        <f>IF(VLOOKUP($B87,data_dd!$C:$J,4,FALSE)=0,#N/A,VLOOKUP($B87,data_dd!$C:$J,5,FALSE))</f>
        <v>36.850060392622851</v>
      </c>
      <c r="H87" s="217">
        <f>IF(VLOOKUP($B87,data_dd!$C:$J,7,FALSE)=0,#N/A,VLOOKUP($B87,data_dd!$C:$J,7,FALSE))</f>
        <v>35.000667421313793</v>
      </c>
      <c r="I87" s="30"/>
      <c r="J87" s="33">
        <f t="shared" si="6"/>
        <v>45461</v>
      </c>
      <c r="K87" s="78">
        <f>VLOOKUP($J87,data_dd!$C:$J,2,FALSE)</f>
        <v>41.981384549830565</v>
      </c>
      <c r="L87" s="90">
        <f>VLOOKUP($J87,data_dd!$C:$J,3,FALSE)</f>
        <v>42.329053625447102</v>
      </c>
      <c r="M87" s="90">
        <f>IF(VLOOKUP($J87,data_dd!$C:$J,6,FALSE)=0,#N/A,VLOOKUP($J87,data_dd!$C:$J,6,FALSE))</f>
        <v>42.732317160604261</v>
      </c>
      <c r="N87" s="78">
        <f>VLOOKUP($J87,data_dd!$C:$J,4,FALSE)</f>
        <v>34.326317570463651</v>
      </c>
      <c r="O87" s="90">
        <f>VLOOKUP($J87,data_dd!$C:$J,5,FALSE)</f>
        <v>34.547205781771929</v>
      </c>
      <c r="P87" s="217">
        <f>IF(VLOOKUP($J87,data_dd!$C:$J,7,FALSE)=0,#N/A,VLOOKUP($J87,data_dd!$C:$J,7,FALSE))</f>
        <v>35.202353729417055</v>
      </c>
      <c r="Q87" s="30"/>
      <c r="R87" s="33">
        <f t="shared" si="7"/>
        <v>45095</v>
      </c>
      <c r="S87" s="78">
        <f>VLOOKUP($R87,data_dd!$C:$J,2,FALSE)</f>
        <v>42.358182955342969</v>
      </c>
      <c r="T87" s="90">
        <f>VLOOKUP($R87,data_dd!$C:$J,3,FALSE)</f>
        <v>42.364339030494563</v>
      </c>
      <c r="U87" s="78">
        <f>VLOOKUP($R87,data_dd!$C:$J,4,FALSE)</f>
        <v>34.602179760414487</v>
      </c>
      <c r="V87" s="90">
        <f>VLOOKUP($R87,data_dd!$C:$J,5,FALSE)</f>
        <v>34.706243259908092</v>
      </c>
      <c r="W87" s="30"/>
    </row>
    <row r="88" spans="1:23" ht="15">
      <c r="A88" s="102" t="str">
        <f t="shared" si="4"/>
        <v>19-Jun</v>
      </c>
      <c r="B88" s="38">
        <f t="shared" si="5"/>
        <v>45827</v>
      </c>
      <c r="C88" s="91">
        <f>IF(VLOOKUP($B88,data_dd!$C:$J,2,FALSE)=0,#N/A,VLOOKUP($B88,data_dd!$C:$J,2,FALSE))</f>
        <v>44.985945936575845</v>
      </c>
      <c r="D88" s="92">
        <f>IF(VLOOKUP($B88,data_dd!$C:$J,2,FALSE)=0,#N/A,VLOOKUP($B88,data_dd!$C:$J,3,FALSE))</f>
        <v>45.244638052202617</v>
      </c>
      <c r="E88" s="92">
        <f>IF(VLOOKUP($B88,data_dd!$C:$J,6,FALSE)=0,#N/A,VLOOKUP($B88,data_dd!$C:$J,6,FALSE))</f>
        <v>42.509131761698221</v>
      </c>
      <c r="F88" s="91">
        <f>IF(VLOOKUP($B88,data_dd!$C:$J,4,FALSE)=0,#N/A,VLOOKUP($B88,data_dd!$C:$J,4,FALSE))</f>
        <v>36.542272662470786</v>
      </c>
      <c r="G88" s="92">
        <f>IF(VLOOKUP($B88,data_dd!$C:$J,4,FALSE)=0,#N/A,VLOOKUP($B88,data_dd!$C:$J,5,FALSE))</f>
        <v>36.763130889671132</v>
      </c>
      <c r="H88" s="101">
        <f>IF(VLOOKUP($B88,data_dd!$C:$J,7,FALSE)=0,#N/A,VLOOKUP($B88,data_dd!$C:$J,7,FALSE))</f>
        <v>34.894878015990159</v>
      </c>
      <c r="I88" s="30"/>
      <c r="J88" s="38">
        <f t="shared" si="6"/>
        <v>45462</v>
      </c>
      <c r="K88" s="91">
        <f>VLOOKUP($J88,data_dd!$C:$J,2,FALSE)</f>
        <v>42.046133813349797</v>
      </c>
      <c r="L88" s="92">
        <f>VLOOKUP($J88,data_dd!$C:$J,3,FALSE)</f>
        <v>42.204706073741058</v>
      </c>
      <c r="M88" s="92">
        <f>IF(VLOOKUP($J88,data_dd!$C:$J,6,FALSE)=0,#N/A,VLOOKUP($J88,data_dd!$C:$J,6,FALSE))</f>
        <v>42.61284256099826</v>
      </c>
      <c r="N88" s="91">
        <f>VLOOKUP($J88,data_dd!$C:$J,4,FALSE)</f>
        <v>34.202368745863097</v>
      </c>
      <c r="O88" s="92">
        <f>VLOOKUP($J88,data_dd!$C:$J,5,FALSE)</f>
        <v>34.427047643246866</v>
      </c>
      <c r="P88" s="101">
        <f>IF(VLOOKUP($J88,data_dd!$C:$J,7,FALSE)=0,#N/A,VLOOKUP($J88,data_dd!$C:$J,7,FALSE))</f>
        <v>35.102650028921097</v>
      </c>
      <c r="Q88" s="30"/>
      <c r="R88" s="38">
        <f t="shared" si="7"/>
        <v>45096</v>
      </c>
      <c r="S88" s="91">
        <f>VLOOKUP($R88,data_dd!$C:$J,2,FALSE)</f>
        <v>41.364304271980842</v>
      </c>
      <c r="T88" s="92">
        <f>VLOOKUP($R88,data_dd!$C:$J,3,FALSE)</f>
        <v>42.202641348811433</v>
      </c>
      <c r="U88" s="91">
        <f>VLOOKUP($R88,data_dd!$C:$J,4,FALSE)</f>
        <v>33.948405092053854</v>
      </c>
      <c r="V88" s="92">
        <f>VLOOKUP($R88,data_dd!$C:$J,5,FALSE)</f>
        <v>34.569251390458433</v>
      </c>
      <c r="W88" s="30"/>
    </row>
    <row r="89" spans="1:23" ht="15">
      <c r="A89" s="102" t="str">
        <f t="shared" si="4"/>
        <v>20-Jun</v>
      </c>
      <c r="B89" s="33">
        <f t="shared" si="5"/>
        <v>45828</v>
      </c>
      <c r="C89" s="78">
        <f>IF(VLOOKUP($B89,data_dd!$C:$J,2,FALSE)=0,#N/A,VLOOKUP($B89,data_dd!$C:$J,2,FALSE))</f>
        <v>44.885987175636686</v>
      </c>
      <c r="D89" s="90">
        <f>IF(VLOOKUP($B89,data_dd!$C:$J,2,FALSE)=0,#N/A,VLOOKUP($B89,data_dd!$C:$J,3,FALSE))</f>
        <v>45.129288376972134</v>
      </c>
      <c r="E89" s="90">
        <f>IF(VLOOKUP($B89,data_dd!$C:$J,6,FALSE)=0,#N/A,VLOOKUP($B89,data_dd!$C:$J,6,FALSE))</f>
        <v>42.430570569273485</v>
      </c>
      <c r="F89" s="78">
        <f>IF(VLOOKUP($B89,data_dd!$C:$J,4,FALSE)=0,#N/A,VLOOKUP($B89,data_dd!$C:$J,4,FALSE))</f>
        <v>36.494181481062476</v>
      </c>
      <c r="G89" s="90">
        <f>IF(VLOOKUP($B89,data_dd!$C:$J,4,FALSE)=0,#N/A,VLOOKUP($B89,data_dd!$C:$J,5,FALSE))</f>
        <v>36.672476652845887</v>
      </c>
      <c r="H89" s="217">
        <f>IF(VLOOKUP($B89,data_dd!$C:$J,7,FALSE)=0,#N/A,VLOOKUP($B89,data_dd!$C:$J,7,FALSE))</f>
        <v>34.837571511306713</v>
      </c>
      <c r="I89" s="30"/>
      <c r="J89" s="33">
        <f t="shared" si="6"/>
        <v>45463</v>
      </c>
      <c r="K89" s="78">
        <f>VLOOKUP($J89,data_dd!$C:$J,2,FALSE)</f>
        <v>42.04558702868556</v>
      </c>
      <c r="L89" s="90">
        <f>VLOOKUP($J89,data_dd!$C:$J,3,FALSE)</f>
        <v>42.179660453563699</v>
      </c>
      <c r="M89" s="90">
        <f>IF(VLOOKUP($J89,data_dd!$C:$J,6,FALSE)=0,#N/A,VLOOKUP($J89,data_dd!$C:$J,6,FALSE))</f>
        <v>42.525603077687137</v>
      </c>
      <c r="N89" s="78">
        <f>VLOOKUP($J89,data_dd!$C:$J,4,FALSE)</f>
        <v>34.376427367867706</v>
      </c>
      <c r="O89" s="90">
        <f>VLOOKUP($J89,data_dd!$C:$J,5,FALSE)</f>
        <v>34.412218473836546</v>
      </c>
      <c r="P89" s="217">
        <f>IF(VLOOKUP($J89,data_dd!$C:$J,7,FALSE)=0,#N/A,VLOOKUP($J89,data_dd!$C:$J,7,FALSE))</f>
        <v>35.035745206928922</v>
      </c>
      <c r="Q89" s="30"/>
      <c r="R89" s="33">
        <f t="shared" si="7"/>
        <v>45097</v>
      </c>
      <c r="S89" s="78">
        <f>VLOOKUP($R89,data_dd!$C:$J,2,FALSE)</f>
        <v>42.161669044053568</v>
      </c>
      <c r="T89" s="90">
        <f>VLOOKUP($R89,data_dd!$C:$J,3,FALSE)</f>
        <v>42.101194930271902</v>
      </c>
      <c r="U89" s="78">
        <f>VLOOKUP($R89,data_dd!$C:$J,4,FALSE)</f>
        <v>34.435826534217249</v>
      </c>
      <c r="V89" s="90">
        <f>VLOOKUP($R89,data_dd!$C:$J,5,FALSE)</f>
        <v>34.493080316253781</v>
      </c>
      <c r="W89" s="30"/>
    </row>
    <row r="90" spans="1:23" ht="15">
      <c r="A90" s="102" t="str">
        <f t="shared" si="4"/>
        <v>21-Jun</v>
      </c>
      <c r="B90" s="38">
        <f t="shared" si="5"/>
        <v>45829</v>
      </c>
      <c r="C90" s="91">
        <f>IF(VLOOKUP($B90,data_dd!$C:$J,2,FALSE)=0,#N/A,VLOOKUP($B90,data_dd!$C:$J,2,FALSE))</f>
        <v>44.788439387323294</v>
      </c>
      <c r="D90" s="92">
        <f>IF(VLOOKUP($B90,data_dd!$C:$J,2,FALSE)=0,#N/A,VLOOKUP($B90,data_dd!$C:$J,3,FALSE))</f>
        <v>45.02371061575073</v>
      </c>
      <c r="E90" s="92">
        <f>IF(VLOOKUP($B90,data_dd!$C:$J,6,FALSE)=0,#N/A,VLOOKUP($B90,data_dd!$C:$J,6,FALSE))</f>
        <v>42.342464167114024</v>
      </c>
      <c r="F90" s="91">
        <f>IF(VLOOKUP($B90,data_dd!$C:$J,4,FALSE)=0,#N/A,VLOOKUP($B90,data_dd!$C:$J,4,FALSE))</f>
        <v>36.227986665978271</v>
      </c>
      <c r="G90" s="92">
        <f>IF(VLOOKUP($B90,data_dd!$C:$J,4,FALSE)=0,#N/A,VLOOKUP($B90,data_dd!$C:$J,5,FALSE))</f>
        <v>36.559681263238467</v>
      </c>
      <c r="H90" s="101">
        <f>IF(VLOOKUP($B90,data_dd!$C:$J,7,FALSE)=0,#N/A,VLOOKUP($B90,data_dd!$C:$J,7,FALSE))</f>
        <v>34.76435282448881</v>
      </c>
      <c r="I90" s="30"/>
      <c r="J90" s="38">
        <f t="shared" si="6"/>
        <v>45464</v>
      </c>
      <c r="K90" s="91">
        <f>VLOOKUP($J90,data_dd!$C:$J,2,FALSE)</f>
        <v>42.002970113525407</v>
      </c>
      <c r="L90" s="92">
        <f>VLOOKUP($J90,data_dd!$C:$J,3,FALSE)</f>
        <v>42.07486885628893</v>
      </c>
      <c r="M90" s="92">
        <f>IF(VLOOKUP($J90,data_dd!$C:$J,6,FALSE)=0,#N/A,VLOOKUP($J90,data_dd!$C:$J,6,FALSE))</f>
        <v>42.439172528543885</v>
      </c>
      <c r="N90" s="91">
        <f>VLOOKUP($J90,data_dd!$C:$J,4,FALSE)</f>
        <v>34.166654884274074</v>
      </c>
      <c r="O90" s="92">
        <f>VLOOKUP($J90,data_dd!$C:$J,5,FALSE)</f>
        <v>34.31302587643853</v>
      </c>
      <c r="P90" s="101">
        <f>IF(VLOOKUP($J90,data_dd!$C:$J,7,FALSE)=0,#N/A,VLOOKUP($J90,data_dd!$C:$J,7,FALSE))</f>
        <v>34.971125683876018</v>
      </c>
      <c r="Q90" s="30"/>
      <c r="R90" s="38">
        <f t="shared" si="7"/>
        <v>45098</v>
      </c>
      <c r="S90" s="91">
        <f>VLOOKUP($R90,data_dd!$C:$J,2,FALSE)</f>
        <v>41.515932508262196</v>
      </c>
      <c r="T90" s="92">
        <f>VLOOKUP($R90,data_dd!$C:$J,3,FALSE)</f>
        <v>42.020924801384922</v>
      </c>
      <c r="U90" s="91">
        <f>VLOOKUP($R90,data_dd!$C:$J,4,FALSE)</f>
        <v>34.106927118390509</v>
      </c>
      <c r="V90" s="92">
        <f>VLOOKUP($R90,data_dd!$C:$J,5,FALSE)</f>
        <v>34.422793441552088</v>
      </c>
      <c r="W90" s="30"/>
    </row>
    <row r="91" spans="1:23" ht="15">
      <c r="A91" s="102" t="str">
        <f t="shared" si="4"/>
        <v>22-Jun</v>
      </c>
      <c r="B91" s="33">
        <f t="shared" si="5"/>
        <v>45830</v>
      </c>
      <c r="C91" s="78">
        <f>IF(VLOOKUP($B91,data_dd!$C:$J,2,FALSE)=0,#N/A,VLOOKUP($B91,data_dd!$C:$J,2,FALSE))</f>
        <v>44.554362260032278</v>
      </c>
      <c r="D91" s="90">
        <f>IF(VLOOKUP($B91,data_dd!$C:$J,2,FALSE)=0,#N/A,VLOOKUP($B91,data_dd!$C:$J,3,FALSE))</f>
        <v>44.917273733828303</v>
      </c>
      <c r="E91" s="90">
        <f>IF(VLOOKUP($B91,data_dd!$C:$J,6,FALSE)=0,#N/A,VLOOKUP($B91,data_dd!$C:$J,6,FALSE))</f>
        <v>42.257279794674268</v>
      </c>
      <c r="F91" s="78">
        <f>IF(VLOOKUP($B91,data_dd!$C:$J,4,FALSE)=0,#N/A,VLOOKUP($B91,data_dd!$C:$J,4,FALSE))</f>
        <v>36.232843749331266</v>
      </c>
      <c r="G91" s="90">
        <f>IF(VLOOKUP($B91,data_dd!$C:$J,4,FALSE)=0,#N/A,VLOOKUP($B91,data_dd!$C:$J,5,FALSE))</f>
        <v>36.479237799097803</v>
      </c>
      <c r="H91" s="217">
        <f>IF(VLOOKUP($B91,data_dd!$C:$J,7,FALSE)=0,#N/A,VLOOKUP($B91,data_dd!$C:$J,7,FALSE))</f>
        <v>34.699535339125518</v>
      </c>
      <c r="I91" s="30"/>
      <c r="J91" s="33">
        <f t="shared" si="6"/>
        <v>45465</v>
      </c>
      <c r="K91" s="78">
        <f>VLOOKUP($J91,data_dd!$C:$J,2,FALSE)</f>
        <v>41.97175884268853</v>
      </c>
      <c r="L91" s="90">
        <f>VLOOKUP($J91,data_dd!$C:$J,3,FALSE)</f>
        <v>42.057327710204966</v>
      </c>
      <c r="M91" s="90">
        <f>IF(VLOOKUP($J91,data_dd!$C:$J,6,FALSE)=0,#N/A,VLOOKUP($J91,data_dd!$C:$J,6,FALSE))</f>
        <v>42.355257519461119</v>
      </c>
      <c r="N91" s="78">
        <f>VLOOKUP($J91,data_dd!$C:$J,4,FALSE)</f>
        <v>34.279023601046781</v>
      </c>
      <c r="O91" s="90">
        <f>VLOOKUP($J91,data_dd!$C:$J,5,FALSE)</f>
        <v>34.292924644837811</v>
      </c>
      <c r="P91" s="217">
        <f>IF(VLOOKUP($J91,data_dd!$C:$J,7,FALSE)=0,#N/A,VLOOKUP($J91,data_dd!$C:$J,7,FALSE))</f>
        <v>34.905149008183741</v>
      </c>
      <c r="Q91" s="30"/>
      <c r="R91" s="33">
        <f t="shared" si="7"/>
        <v>45099</v>
      </c>
      <c r="S91" s="78">
        <f>VLOOKUP($R91,data_dd!$C:$J,2,FALSE)</f>
        <v>42.004795122425165</v>
      </c>
      <c r="T91" s="90">
        <f>VLOOKUP($R91,data_dd!$C:$J,3,FALSE)</f>
        <v>41.930272783448252</v>
      </c>
      <c r="U91" s="78">
        <f>VLOOKUP($R91,data_dd!$C:$J,4,FALSE)</f>
        <v>34.344744885508902</v>
      </c>
      <c r="V91" s="90">
        <f>VLOOKUP($R91,data_dd!$C:$J,5,FALSE)</f>
        <v>34.35114254442874</v>
      </c>
      <c r="W91" s="30"/>
    </row>
    <row r="92" spans="1:23" ht="15">
      <c r="A92" s="102" t="str">
        <f t="shared" si="4"/>
        <v>23-Jun</v>
      </c>
      <c r="B92" s="38">
        <f t="shared" si="5"/>
        <v>45831</v>
      </c>
      <c r="C92" s="91">
        <f>IF(VLOOKUP($B92,data_dd!$C:$J,2,FALSE)=0,#N/A,VLOOKUP($B92,data_dd!$C:$J,2,FALSE))</f>
        <v>43.99165648527331</v>
      </c>
      <c r="D92" s="92">
        <f>IF(VLOOKUP($B92,data_dd!$C:$J,2,FALSE)=0,#N/A,VLOOKUP($B92,data_dd!$C:$J,3,FALSE))</f>
        <v>44.737351146136433</v>
      </c>
      <c r="E92" s="92">
        <f>IF(VLOOKUP($B92,data_dd!$C:$J,6,FALSE)=0,#N/A,VLOOKUP($B92,data_dd!$C:$J,6,FALSE))</f>
        <v>42.187454898010067</v>
      </c>
      <c r="F92" s="91">
        <f>IF(VLOOKUP($B92,data_dd!$C:$J,4,FALSE)=0,#N/A,VLOOKUP($B92,data_dd!$C:$J,4,FALSE))</f>
        <v>35.727670743337846</v>
      </c>
      <c r="G92" s="92">
        <f>IF(VLOOKUP($B92,data_dd!$C:$J,4,FALSE)=0,#N/A,VLOOKUP($B92,data_dd!$C:$J,5,FALSE))</f>
        <v>36.324931102346731</v>
      </c>
      <c r="H92" s="101">
        <f>IF(VLOOKUP($B92,data_dd!$C:$J,7,FALSE)=0,#N/A,VLOOKUP($B92,data_dd!$C:$J,7,FALSE))</f>
        <v>34.642462605935179</v>
      </c>
      <c r="I92" s="30"/>
      <c r="J92" s="38">
        <f t="shared" si="6"/>
        <v>45466</v>
      </c>
      <c r="K92" s="91">
        <f>VLOOKUP($J92,data_dd!$C:$J,2,FALSE)</f>
        <v>41.973502504430272</v>
      </c>
      <c r="L92" s="92">
        <f>VLOOKUP($J92,data_dd!$C:$J,3,FALSE)</f>
        <v>42.008105970542914</v>
      </c>
      <c r="M92" s="92">
        <f>IF(VLOOKUP($J92,data_dd!$C:$J,6,FALSE)=0,#N/A,VLOOKUP($J92,data_dd!$C:$J,6,FALSE))</f>
        <v>42.282724584730637</v>
      </c>
      <c r="N92" s="91">
        <f>VLOOKUP($J92,data_dd!$C:$J,4,FALSE)</f>
        <v>34.173479398577918</v>
      </c>
      <c r="O92" s="92">
        <f>VLOOKUP($J92,data_dd!$C:$J,5,FALSE)</f>
        <v>34.256440979416212</v>
      </c>
      <c r="P92" s="101">
        <f>IF(VLOOKUP($J92,data_dd!$C:$J,7,FALSE)=0,#N/A,VLOOKUP($J92,data_dd!$C:$J,7,FALSE))</f>
        <v>34.849978241765427</v>
      </c>
      <c r="Q92" s="30"/>
      <c r="R92" s="38">
        <f t="shared" si="7"/>
        <v>45100</v>
      </c>
      <c r="S92" s="91">
        <f>VLOOKUP($R92,data_dd!$C:$J,2,FALSE)</f>
        <v>41.488436901328726</v>
      </c>
      <c r="T92" s="92">
        <f>VLOOKUP($R92,data_dd!$C:$J,3,FALSE)</f>
        <v>41.867896484055052</v>
      </c>
      <c r="U92" s="91">
        <f>VLOOKUP($R92,data_dd!$C:$J,4,FALSE)</f>
        <v>34.098831434394761</v>
      </c>
      <c r="V92" s="92">
        <f>VLOOKUP($R92,data_dd!$C:$J,5,FALSE)</f>
        <v>34.300672200463424</v>
      </c>
      <c r="W92" s="30"/>
    </row>
    <row r="93" spans="1:23" ht="15">
      <c r="A93" s="102" t="str">
        <f t="shared" si="4"/>
        <v>24-Jun</v>
      </c>
      <c r="B93" s="33">
        <f t="shared" si="5"/>
        <v>45832</v>
      </c>
      <c r="C93" s="78">
        <f>IF(VLOOKUP($B93,data_dd!$C:$J,2,FALSE)=0,#N/A,VLOOKUP($B93,data_dd!$C:$J,2,FALSE))</f>
        <v>43.871657517268673</v>
      </c>
      <c r="D93" s="90">
        <f>IF(VLOOKUP($B93,data_dd!$C:$J,2,FALSE)=0,#N/A,VLOOKUP($B93,data_dd!$C:$J,3,FALSE))</f>
        <v>44.580452041434526</v>
      </c>
      <c r="E93" s="90">
        <f>IF(VLOOKUP($B93,data_dd!$C:$J,6,FALSE)=0,#N/A,VLOOKUP($B93,data_dd!$C:$J,6,FALSE))</f>
        <v>42.097296034928569</v>
      </c>
      <c r="F93" s="78">
        <f>IF(VLOOKUP($B93,data_dd!$C:$J,4,FALSE)=0,#N/A,VLOOKUP($B93,data_dd!$C:$J,4,FALSE))</f>
        <v>35.603591037931167</v>
      </c>
      <c r="G93" s="90">
        <f>IF(VLOOKUP($B93,data_dd!$C:$J,4,FALSE)=0,#N/A,VLOOKUP($B93,data_dd!$C:$J,5,FALSE))</f>
        <v>36.196166688568269</v>
      </c>
      <c r="H93" s="217">
        <f>IF(VLOOKUP($B93,data_dd!$C:$J,7,FALSE)=0,#N/A,VLOOKUP($B93,data_dd!$C:$J,7,FALSE))</f>
        <v>34.569879954045689</v>
      </c>
      <c r="I93" s="30"/>
      <c r="J93" s="33">
        <f t="shared" si="6"/>
        <v>45467</v>
      </c>
      <c r="K93" s="78">
        <f>VLOOKUP($J93,data_dd!$C:$J,2,FALSE)</f>
        <v>41.413727175691363</v>
      </c>
      <c r="L93" s="90">
        <f>VLOOKUP($J93,data_dd!$C:$J,3,FALSE)</f>
        <v>41.924278505499679</v>
      </c>
      <c r="M93" s="90">
        <f>IF(VLOOKUP($J93,data_dd!$C:$J,6,FALSE)=0,#N/A,VLOOKUP($J93,data_dd!$C:$J,6,FALSE))</f>
        <v>42.207035605894795</v>
      </c>
      <c r="N93" s="78">
        <f>VLOOKUP($J93,data_dd!$C:$J,4,FALSE)</f>
        <v>33.754608231856643</v>
      </c>
      <c r="O93" s="90">
        <f>VLOOKUP($J93,data_dd!$C:$J,5,FALSE)</f>
        <v>34.171097921094571</v>
      </c>
      <c r="P93" s="217">
        <f>IF(VLOOKUP($J93,data_dd!$C:$J,7,FALSE)=0,#N/A,VLOOKUP($J93,data_dd!$C:$J,7,FALSE))</f>
        <v>34.787521011950041</v>
      </c>
      <c r="Q93" s="30"/>
      <c r="R93" s="33">
        <f t="shared" si="7"/>
        <v>45101</v>
      </c>
      <c r="S93" s="78">
        <f>VLOOKUP($R93,data_dd!$C:$J,2,FALSE)</f>
        <v>42.132739511961873</v>
      </c>
      <c r="T93" s="90">
        <f>VLOOKUP($R93,data_dd!$C:$J,3,FALSE)</f>
        <v>41.821805454839897</v>
      </c>
      <c r="U93" s="78">
        <f>VLOOKUP($R93,data_dd!$C:$J,4,FALSE)</f>
        <v>34.402733005834463</v>
      </c>
      <c r="V93" s="90">
        <f>VLOOKUP($R93,data_dd!$C:$J,5,FALSE)</f>
        <v>34.256733771572776</v>
      </c>
      <c r="W93" s="30"/>
    </row>
    <row r="94" spans="1:23" ht="15">
      <c r="A94" s="102" t="str">
        <f t="shared" si="4"/>
        <v>25-Jun</v>
      </c>
      <c r="B94" s="38">
        <f t="shared" si="5"/>
        <v>45833</v>
      </c>
      <c r="C94" s="91">
        <f>IF(VLOOKUP($B94,data_dd!$C:$J,2,FALSE)=0,#N/A,VLOOKUP($B94,data_dd!$C:$J,2,FALSE))</f>
        <v>44.043364377438351</v>
      </c>
      <c r="D94" s="92">
        <f>IF(VLOOKUP($B94,data_dd!$C:$J,2,FALSE)=0,#N/A,VLOOKUP($B94,data_dd!$C:$J,3,FALSE))</f>
        <v>44.432968444503011</v>
      </c>
      <c r="E94" s="92">
        <f>IF(VLOOKUP($B94,data_dd!$C:$J,6,FALSE)=0,#N/A,VLOOKUP($B94,data_dd!$C:$J,6,FALSE))</f>
        <v>42.044314637970011</v>
      </c>
      <c r="F94" s="91">
        <f>IF(VLOOKUP($B94,data_dd!$C:$J,4,FALSE)=0,#N/A,VLOOKUP($B94,data_dd!$C:$J,4,FALSE))</f>
        <v>35.749746853360712</v>
      </c>
      <c r="G94" s="92">
        <f>IF(VLOOKUP($B94,data_dd!$C:$J,4,FALSE)=0,#N/A,VLOOKUP($B94,data_dd!$C:$J,5,FALSE))</f>
        <v>36.069120902054571</v>
      </c>
      <c r="H94" s="101">
        <f>IF(VLOOKUP($B94,data_dd!$C:$J,7,FALSE)=0,#N/A,VLOOKUP($B94,data_dd!$C:$J,7,FALSE))</f>
        <v>34.533349258027862</v>
      </c>
      <c r="I94" s="30"/>
      <c r="J94" s="38">
        <f t="shared" si="6"/>
        <v>45468</v>
      </c>
      <c r="K94" s="91">
        <f>VLOOKUP($J94,data_dd!$C:$J,2,FALSE)</f>
        <v>41.82174539948624</v>
      </c>
      <c r="L94" s="92">
        <f>VLOOKUP($J94,data_dd!$C:$J,3,FALSE)</f>
        <v>41.889324844606094</v>
      </c>
      <c r="M94" s="92">
        <f>IF(VLOOKUP($J94,data_dd!$C:$J,6,FALSE)=0,#N/A,VLOOKUP($J94,data_dd!$C:$J,6,FALSE))</f>
        <v>42.148317501360495</v>
      </c>
      <c r="N94" s="91">
        <f>VLOOKUP($J94,data_dd!$C:$J,4,FALSE)</f>
        <v>34.071792795160306</v>
      </c>
      <c r="O94" s="92">
        <f>VLOOKUP($J94,data_dd!$C:$J,5,FALSE)</f>
        <v>34.152915893759669</v>
      </c>
      <c r="P94" s="101">
        <f>IF(VLOOKUP($J94,data_dd!$C:$J,7,FALSE)=0,#N/A,VLOOKUP($J94,data_dd!$C:$J,7,FALSE))</f>
        <v>34.74755678456804</v>
      </c>
      <c r="Q94" s="30"/>
      <c r="R94" s="38">
        <f t="shared" si="7"/>
        <v>45102</v>
      </c>
      <c r="S94" s="91">
        <f>VLOOKUP($R94,data_dd!$C:$J,2,FALSE)</f>
        <v>41.512524629156417</v>
      </c>
      <c r="T94" s="92">
        <f>VLOOKUP($R94,data_dd!$C:$J,3,FALSE)</f>
        <v>41.810003035464305</v>
      </c>
      <c r="U94" s="91">
        <f>VLOOKUP($R94,data_dd!$C:$J,4,FALSE)</f>
        <v>34.127190652983025</v>
      </c>
      <c r="V94" s="92">
        <f>VLOOKUP($R94,data_dd!$C:$J,5,FALSE)</f>
        <v>34.25553187451473</v>
      </c>
      <c r="W94" s="30"/>
    </row>
    <row r="95" spans="1:23" ht="15">
      <c r="A95" s="102" t="str">
        <f t="shared" si="4"/>
        <v>26-Jun</v>
      </c>
      <c r="B95" s="33">
        <f t="shared" si="5"/>
        <v>45834</v>
      </c>
      <c r="C95" s="78">
        <f>IF(VLOOKUP($B95,data_dd!$C:$J,2,FALSE)=0,#N/A,VLOOKUP($B95,data_dd!$C:$J,2,FALSE))</f>
        <v>43.813164935581547</v>
      </c>
      <c r="D95" s="90">
        <f>IF(VLOOKUP($B95,data_dd!$C:$J,2,FALSE)=0,#N/A,VLOOKUP($B95,data_dd!$C:$J,3,FALSE))</f>
        <v>44.271964876605409</v>
      </c>
      <c r="E95" s="90">
        <f>IF(VLOOKUP($B95,data_dd!$C:$J,6,FALSE)=0,#N/A,VLOOKUP($B95,data_dd!$C:$J,6,FALSE))</f>
        <v>41.96303368647564</v>
      </c>
      <c r="F95" s="78">
        <f>IF(VLOOKUP($B95,data_dd!$C:$J,4,FALSE)=0,#N/A,VLOOKUP($B95,data_dd!$C:$J,4,FALSE))</f>
        <v>35.703363524203709</v>
      </c>
      <c r="G95" s="90">
        <f>IF(VLOOKUP($B95,data_dd!$C:$J,4,FALSE)=0,#N/A,VLOOKUP($B95,data_dd!$C:$J,5,FALSE))</f>
        <v>35.95470375936668</v>
      </c>
      <c r="H95" s="217">
        <f>IF(VLOOKUP($B95,data_dd!$C:$J,7,FALSE)=0,#N/A,VLOOKUP($B95,data_dd!$C:$J,7,FALSE))</f>
        <v>34.474355271994966</v>
      </c>
      <c r="I95" s="30"/>
      <c r="J95" s="33">
        <f t="shared" si="6"/>
        <v>45469</v>
      </c>
      <c r="K95" s="78">
        <f>VLOOKUP($J95,data_dd!$C:$J,2,FALSE)</f>
        <v>41.403091698794917</v>
      </c>
      <c r="L95" s="90">
        <f>VLOOKUP($J95,data_dd!$C:$J,3,FALSE)</f>
        <v>41.799640263925482</v>
      </c>
      <c r="M95" s="90">
        <f>IF(VLOOKUP($J95,data_dd!$C:$J,6,FALSE)=0,#N/A,VLOOKUP($J95,data_dd!$C:$J,6,FALSE))</f>
        <v>42.069657776434973</v>
      </c>
      <c r="N95" s="78">
        <f>VLOOKUP($J95,data_dd!$C:$J,4,FALSE)</f>
        <v>33.800162260829687</v>
      </c>
      <c r="O95" s="90">
        <f>VLOOKUP($J95,data_dd!$C:$J,5,FALSE)</f>
        <v>34.072009094654376</v>
      </c>
      <c r="P95" s="217">
        <f>IF(VLOOKUP($J95,data_dd!$C:$J,7,FALSE)=0,#N/A,VLOOKUP($J95,data_dd!$C:$J,7,FALSE))</f>
        <v>34.688750280877954</v>
      </c>
      <c r="Q95" s="30"/>
      <c r="R95" s="33">
        <f t="shared" si="7"/>
        <v>45103</v>
      </c>
      <c r="S95" s="78">
        <f>VLOOKUP($R95,data_dd!$C:$J,2,FALSE)</f>
        <v>41.484649700729321</v>
      </c>
      <c r="T95" s="90">
        <f>VLOOKUP($R95,data_dd!$C:$J,3,FALSE)</f>
        <v>41.698988928440606</v>
      </c>
      <c r="U95" s="78">
        <f>VLOOKUP($R95,data_dd!$C:$J,4,FALSE)</f>
        <v>33.879789387481047</v>
      </c>
      <c r="V95" s="90">
        <f>VLOOKUP($R95,data_dd!$C:$J,5,FALSE)</f>
        <v>34.164046047311707</v>
      </c>
      <c r="W95" s="30"/>
    </row>
    <row r="96" spans="1:23" ht="15">
      <c r="A96" s="102" t="str">
        <f t="shared" si="4"/>
        <v>27-Jun</v>
      </c>
      <c r="B96" s="38">
        <f t="shared" si="5"/>
        <v>45835</v>
      </c>
      <c r="C96" s="91">
        <f>IF(VLOOKUP($B96,data_dd!$C:$J,2,FALSE)=0,#N/A,VLOOKUP($B96,data_dd!$C:$J,2,FALSE))</f>
        <v>43.970147110025025</v>
      </c>
      <c r="D96" s="92">
        <f>IF(VLOOKUP($B96,data_dd!$C:$J,2,FALSE)=0,#N/A,VLOOKUP($B96,data_dd!$C:$J,3,FALSE))</f>
        <v>44.140286426837804</v>
      </c>
      <c r="E96" s="92">
        <f>IF(VLOOKUP($B96,data_dd!$C:$J,6,FALSE)=0,#N/A,VLOOKUP($B96,data_dd!$C:$J,6,FALSE))</f>
        <v>41.887202368469396</v>
      </c>
      <c r="F96" s="91">
        <f>IF(VLOOKUP($B96,data_dd!$C:$J,4,FALSE)=0,#N/A,VLOOKUP($B96,data_dd!$C:$J,4,FALSE))</f>
        <v>35.724701987403137</v>
      </c>
      <c r="G96" s="92">
        <f>IF(VLOOKUP($B96,data_dd!$C:$J,4,FALSE)=0,#N/A,VLOOKUP($B96,data_dd!$C:$J,5,FALSE))</f>
        <v>35.861665202293693</v>
      </c>
      <c r="H96" s="101">
        <f>IF(VLOOKUP($B96,data_dd!$C:$J,7,FALSE)=0,#N/A,VLOOKUP($B96,data_dd!$C:$J,7,FALSE))</f>
        <v>34.416152369088543</v>
      </c>
      <c r="I96" s="30"/>
      <c r="J96" s="38">
        <f t="shared" si="6"/>
        <v>45470</v>
      </c>
      <c r="K96" s="91">
        <f>VLOOKUP($J96,data_dd!$C:$J,2,FALSE)</f>
        <v>41.439894328284524</v>
      </c>
      <c r="L96" s="92">
        <f>VLOOKUP($J96,data_dd!$C:$J,3,FALSE)</f>
        <v>41.714827314005497</v>
      </c>
      <c r="M96" s="92">
        <f>IF(VLOOKUP($J96,data_dd!$C:$J,6,FALSE)=0,#N/A,VLOOKUP($J96,data_dd!$C:$J,6,FALSE))</f>
        <v>41.99458127851635</v>
      </c>
      <c r="N96" s="91">
        <f>VLOOKUP($J96,data_dd!$C:$J,4,FALSE)</f>
        <v>33.768005042206731</v>
      </c>
      <c r="O96" s="92">
        <f>VLOOKUP($J96,data_dd!$C:$J,5,FALSE)</f>
        <v>34.01164054300358</v>
      </c>
      <c r="P96" s="101">
        <f>IF(VLOOKUP($J96,data_dd!$C:$J,7,FALSE)=0,#N/A,VLOOKUP($J96,data_dd!$C:$J,7,FALSE))</f>
        <v>34.630627592019046</v>
      </c>
      <c r="Q96" s="30"/>
      <c r="R96" s="38">
        <f t="shared" si="7"/>
        <v>45104</v>
      </c>
      <c r="S96" s="91">
        <f>VLOOKUP($R96,data_dd!$C:$J,2,FALSE)</f>
        <v>41.061184943612517</v>
      </c>
      <c r="T96" s="92">
        <f>VLOOKUP($R96,data_dd!$C:$J,3,FALSE)</f>
        <v>41.642148340030104</v>
      </c>
      <c r="U96" s="91">
        <f>VLOOKUP($R96,data_dd!$C:$J,4,FALSE)</f>
        <v>33.783305833684757</v>
      </c>
      <c r="V96" s="92">
        <f>VLOOKUP($R96,data_dd!$C:$J,5,FALSE)</f>
        <v>34.126758903271494</v>
      </c>
      <c r="W96" s="30"/>
    </row>
    <row r="97" spans="1:23" ht="15">
      <c r="A97" s="102" t="str">
        <f t="shared" si="4"/>
        <v>28-Jun</v>
      </c>
      <c r="B97" s="33">
        <f t="shared" si="5"/>
        <v>45836</v>
      </c>
      <c r="C97" s="78">
        <f>IF(VLOOKUP($B97,data_dd!$C:$J,2,FALSE)=0,#N/A,VLOOKUP($B97,data_dd!$C:$J,2,FALSE))</f>
        <v>44.144116472363081</v>
      </c>
      <c r="D97" s="90">
        <f>IF(VLOOKUP($B97,data_dd!$C:$J,2,FALSE)=0,#N/A,VLOOKUP($B97,data_dd!$C:$J,3,FALSE))</f>
        <v>44.059732358910765</v>
      </c>
      <c r="E97" s="90">
        <f>IF(VLOOKUP($B97,data_dd!$C:$J,6,FALSE)=0,#N/A,VLOOKUP($B97,data_dd!$C:$J,6,FALSE))</f>
        <v>41.789083339041653</v>
      </c>
      <c r="F97" s="78">
        <f>IF(VLOOKUP($B97,data_dd!$C:$J,4,FALSE)=0,#N/A,VLOOKUP($B97,data_dd!$C:$J,4,FALSE))</f>
        <v>35.768720970748412</v>
      </c>
      <c r="G97" s="90">
        <f>IF(VLOOKUP($B97,data_dd!$C:$J,4,FALSE)=0,#N/A,VLOOKUP($B97,data_dd!$C:$J,5,FALSE))</f>
        <v>35.777647022183821</v>
      </c>
      <c r="H97" s="217">
        <f>IF(VLOOKUP($B97,data_dd!$C:$J,7,FALSE)=0,#N/A,VLOOKUP($B97,data_dd!$C:$J,7,FALSE))</f>
        <v>34.34163339043743</v>
      </c>
      <c r="I97" s="30"/>
      <c r="J97" s="33">
        <f t="shared" si="6"/>
        <v>45471</v>
      </c>
      <c r="K97" s="78">
        <f>VLOOKUP($J97,data_dd!$C:$J,2,FALSE)</f>
        <v>41.239111059591195</v>
      </c>
      <c r="L97" s="90">
        <f>VLOOKUP($J97,data_dd!$C:$J,3,FALSE)</f>
        <v>41.603368584012323</v>
      </c>
      <c r="M97" s="90">
        <f>IF(VLOOKUP($J97,data_dd!$C:$J,6,FALSE)=0,#N/A,VLOOKUP($J97,data_dd!$C:$J,6,FALSE))</f>
        <v>41.900575540564631</v>
      </c>
      <c r="N97" s="78">
        <f>VLOOKUP($J97,data_dd!$C:$J,4,FALSE)</f>
        <v>33.625515129557314</v>
      </c>
      <c r="O97" s="90">
        <f>VLOOKUP($J97,data_dd!$C:$J,5,FALSE)</f>
        <v>33.910249488818394</v>
      </c>
      <c r="P97" s="217">
        <f>IF(VLOOKUP($J97,data_dd!$C:$J,7,FALSE)=0,#N/A,VLOOKUP($J97,data_dd!$C:$J,7,FALSE))</f>
        <v>34.562568890189297</v>
      </c>
      <c r="Q97" s="30"/>
      <c r="R97" s="33">
        <f t="shared" si="7"/>
        <v>45105</v>
      </c>
      <c r="S97" s="78">
        <f>VLOOKUP($R97,data_dd!$C:$J,2,FALSE)</f>
        <v>41.705308759781175</v>
      </c>
      <c r="T97" s="90">
        <f>VLOOKUP($R97,data_dd!$C:$J,3,FALSE)</f>
        <v>41.588668625376087</v>
      </c>
      <c r="U97" s="78">
        <f>VLOOKUP($R97,data_dd!$C:$J,4,FALSE)</f>
        <v>34.117633417639162</v>
      </c>
      <c r="V97" s="90">
        <f>VLOOKUP($R97,data_dd!$C:$J,5,FALSE)</f>
        <v>34.087945877829554</v>
      </c>
      <c r="W97" s="30"/>
    </row>
    <row r="98" spans="1:23" ht="15">
      <c r="A98" s="102" t="str">
        <f t="shared" si="4"/>
        <v>29-Jun</v>
      </c>
      <c r="B98" s="38">
        <f t="shared" si="5"/>
        <v>45837</v>
      </c>
      <c r="C98" s="91">
        <f>IF(VLOOKUP($B98,data_dd!$C:$J,2,FALSE)=0,#N/A,VLOOKUP($B98,data_dd!$C:$J,2,FALSE))</f>
        <v>43.913666462200162</v>
      </c>
      <c r="D98" s="92">
        <f>IF(VLOOKUP($B98,data_dd!$C:$J,2,FALSE)=0,#N/A,VLOOKUP($B98,data_dd!$C:$J,3,FALSE))</f>
        <v>43.998559882501141</v>
      </c>
      <c r="E98" s="92">
        <f>IF(VLOOKUP($B98,data_dd!$C:$J,6,FALSE)=0,#N/A,VLOOKUP($B98,data_dd!$C:$J,6,FALSE))</f>
        <v>41.693117495053492</v>
      </c>
      <c r="F98" s="91">
        <f>IF(VLOOKUP($B98,data_dd!$C:$J,4,FALSE)=0,#N/A,VLOOKUP($B98,data_dd!$C:$J,4,FALSE))</f>
        <v>35.870307898632625</v>
      </c>
      <c r="G98" s="92">
        <f>IF(VLOOKUP($B98,data_dd!$C:$J,4,FALSE)=0,#N/A,VLOOKUP($B98,data_dd!$C:$J,5,FALSE))</f>
        <v>35.767178528832616</v>
      </c>
      <c r="H98" s="101">
        <f>IF(VLOOKUP($B98,data_dd!$C:$J,7,FALSE)=0,#N/A,VLOOKUP($B98,data_dd!$C:$J,7,FALSE))</f>
        <v>34.26687043303248</v>
      </c>
      <c r="I98" s="30"/>
      <c r="J98" s="38">
        <f t="shared" si="6"/>
        <v>45472</v>
      </c>
      <c r="K98" s="91">
        <f>VLOOKUP($J98,data_dd!$C:$J,2,FALSE)</f>
        <v>41.49170390005667</v>
      </c>
      <c r="L98" s="92">
        <f>VLOOKUP($J98,data_dd!$C:$J,3,FALSE)</f>
        <v>41.531264561972733</v>
      </c>
      <c r="M98" s="92">
        <f>IF(VLOOKUP($J98,data_dd!$C:$J,6,FALSE)=0,#N/A,VLOOKUP($J98,data_dd!$C:$J,6,FALSE))</f>
        <v>41.808047255029166</v>
      </c>
      <c r="N98" s="91">
        <f>VLOOKUP($J98,data_dd!$C:$J,4,FALSE)</f>
        <v>33.88494902254147</v>
      </c>
      <c r="O98" s="92">
        <f>VLOOKUP($J98,data_dd!$C:$J,5,FALSE)</f>
        <v>33.868598674457068</v>
      </c>
      <c r="P98" s="101">
        <f>IF(VLOOKUP($J98,data_dd!$C:$J,7,FALSE)=0,#N/A,VLOOKUP($J98,data_dd!$C:$J,7,FALSE))</f>
        <v>34.485042915692794</v>
      </c>
      <c r="Q98" s="30"/>
      <c r="R98" s="38">
        <f t="shared" si="7"/>
        <v>45106</v>
      </c>
      <c r="S98" s="91">
        <f>VLOOKUP($R98,data_dd!$C:$J,2,FALSE)</f>
        <v>40.838903729150054</v>
      </c>
      <c r="T98" s="92">
        <f>VLOOKUP($R98,data_dd!$C:$J,3,FALSE)</f>
        <v>41.492226562333357</v>
      </c>
      <c r="U98" s="91">
        <f>VLOOKUP($R98,data_dd!$C:$J,4,FALSE)</f>
        <v>33.59006792759233</v>
      </c>
      <c r="V98" s="92">
        <f>VLOOKUP($R98,data_dd!$C:$J,5,FALSE)</f>
        <v>34.013245219504469</v>
      </c>
      <c r="W98" s="30"/>
    </row>
    <row r="99" spans="1:23" ht="15">
      <c r="A99" s="102" t="str">
        <f t="shared" si="4"/>
        <v>30-Jun</v>
      </c>
      <c r="B99" s="33">
        <f t="shared" si="5"/>
        <v>45838</v>
      </c>
      <c r="C99" s="78">
        <f>IF(VLOOKUP($B99,data_dd!$C:$J,2,FALSE)=0,#N/A,VLOOKUP($B99,data_dd!$C:$J,2,FALSE))</f>
        <v>43.38719299304497</v>
      </c>
      <c r="D99" s="90">
        <f>IF(VLOOKUP($B99,data_dd!$C:$J,2,FALSE)=0,#N/A,VLOOKUP($B99,data_dd!$C:$J,3,FALSE))</f>
        <v>43.885239759629123</v>
      </c>
      <c r="E99" s="90">
        <f>IF(VLOOKUP($B99,data_dd!$C:$J,6,FALSE)=0,#N/A,VLOOKUP($B99,data_dd!$C:$J,6,FALSE))</f>
        <v>41.60070799981132</v>
      </c>
      <c r="F99" s="78">
        <f>IF(VLOOKUP($B99,data_dd!$C:$J,4,FALSE)=0,#N/A,VLOOKUP($B99,data_dd!$C:$J,4,FALSE))</f>
        <v>35.165663805900735</v>
      </c>
      <c r="G99" s="90">
        <f>IF(VLOOKUP($B99,data_dd!$C:$J,4,FALSE)=0,#N/A,VLOOKUP($B99,data_dd!$C:$J,5,FALSE))</f>
        <v>35.663985846365676</v>
      </c>
      <c r="H99" s="217">
        <f>IF(VLOOKUP($B99,data_dd!$C:$J,7,FALSE)=0,#N/A,VLOOKUP($B99,data_dd!$C:$J,7,FALSE))</f>
        <v>34.194480217721356</v>
      </c>
      <c r="I99" s="30"/>
      <c r="J99" s="33">
        <f t="shared" si="6"/>
        <v>45473</v>
      </c>
      <c r="K99" s="78">
        <f>VLOOKUP($J99,data_dd!$C:$J,2,FALSE)</f>
        <v>41.261787181694793</v>
      </c>
      <c r="L99" s="90">
        <f>VLOOKUP($J99,data_dd!$C:$J,3,FALSE)</f>
        <v>41.474229666994233</v>
      </c>
      <c r="M99" s="90">
        <f>IF(VLOOKUP($J99,data_dd!$C:$J,6,FALSE)=0,#N/A,VLOOKUP($J99,data_dd!$C:$J,6,FALSE))</f>
        <v>41.71066431921728</v>
      </c>
      <c r="N99" s="78">
        <f>VLOOKUP($J99,data_dd!$C:$J,4,FALSE)</f>
        <v>33.586783177996743</v>
      </c>
      <c r="O99" s="90">
        <f>VLOOKUP($J99,data_dd!$C:$J,5,FALSE)</f>
        <v>33.811348226861448</v>
      </c>
      <c r="P99" s="217">
        <f>IF(VLOOKUP($J99,data_dd!$C:$J,7,FALSE)=0,#N/A,VLOOKUP($J99,data_dd!$C:$J,7,FALSE))</f>
        <v>34.413775801972427</v>
      </c>
      <c r="Q99" s="30"/>
      <c r="R99" s="33">
        <f t="shared" si="7"/>
        <v>45107</v>
      </c>
      <c r="S99" s="78">
        <f>VLOOKUP($R99,data_dd!$C:$J,2,FALSE)</f>
        <v>41.329783131135031</v>
      </c>
      <c r="T99" s="90">
        <f>VLOOKUP($R99,data_dd!$C:$J,3,FALSE)</f>
        <v>41.383125281142156</v>
      </c>
      <c r="U99" s="78">
        <f>VLOOKUP($R99,data_dd!$C:$J,4,FALSE)</f>
        <v>33.822872909989677</v>
      </c>
      <c r="V99" s="90">
        <f>VLOOKUP($R99,data_dd!$C:$J,5,FALSE)</f>
        <v>33.932306546380786</v>
      </c>
      <c r="W99" s="30"/>
    </row>
    <row r="100" spans="1:23" ht="15">
      <c r="A100" s="102" t="str">
        <f t="shared" si="4"/>
        <v>1-Jul</v>
      </c>
      <c r="B100" s="38">
        <f t="shared" si="5"/>
        <v>45839</v>
      </c>
      <c r="C100" s="91">
        <f>IF(VLOOKUP($B100,data_dd!$C:$J,2,FALSE)=0,#N/A,VLOOKUP($B100,data_dd!$C:$J,2,FALSE))</f>
        <v>43.714100050618285</v>
      </c>
      <c r="D100" s="92">
        <f>IF(VLOOKUP($B100,data_dd!$C:$J,2,FALSE)=0,#N/A,VLOOKUP($B100,data_dd!$C:$J,3,FALSE))</f>
        <v>43.840453788561511</v>
      </c>
      <c r="E100" s="92">
        <f>IF(VLOOKUP($B100,data_dd!$C:$J,6,FALSE)=0,#N/A,VLOOKUP($B100,data_dd!$C:$J,6,FALSE))</f>
        <v>41.518967880881391</v>
      </c>
      <c r="F100" s="91">
        <f>IF(VLOOKUP($B100,data_dd!$C:$J,4,FALSE)=0,#N/A,VLOOKUP($B100,data_dd!$C:$J,4,FALSE))</f>
        <v>35.493130567195607</v>
      </c>
      <c r="G100" s="92">
        <f>IF(VLOOKUP($B100,data_dd!$C:$J,4,FALSE)=0,#N/A,VLOOKUP($B100,data_dd!$C:$J,5,FALSE))</f>
        <v>35.627942394843032</v>
      </c>
      <c r="H100" s="101">
        <f>IF(VLOOKUP($B100,data_dd!$C:$J,7,FALSE)=0,#N/A,VLOOKUP($B100,data_dd!$C:$J,7,FALSE))</f>
        <v>34.137166807013543</v>
      </c>
      <c r="I100" s="30"/>
      <c r="J100" s="38">
        <f t="shared" si="6"/>
        <v>45474</v>
      </c>
      <c r="K100" s="91">
        <f>VLOOKUP($J100,data_dd!$C:$J,2,FALSE)</f>
        <v>41.076183005075613</v>
      </c>
      <c r="L100" s="92">
        <f>VLOOKUP($J100,data_dd!$C:$J,3,FALSE)</f>
        <v>41.356016998750349</v>
      </c>
      <c r="M100" s="92">
        <f>IF(VLOOKUP($J100,data_dd!$C:$J,6,FALSE)=0,#N/A,VLOOKUP($J100,data_dd!$C:$J,6,FALSE))</f>
        <v>41.624610035593342</v>
      </c>
      <c r="N100" s="91">
        <f>VLOOKUP($J100,data_dd!$C:$J,4,FALSE)</f>
        <v>33.624626594462384</v>
      </c>
      <c r="O100" s="92">
        <f>VLOOKUP($J100,data_dd!$C:$J,5,FALSE)</f>
        <v>33.739781076546066</v>
      </c>
      <c r="P100" s="101">
        <f>IF(VLOOKUP($J100,data_dd!$C:$J,7,FALSE)=0,#N/A,VLOOKUP($J100,data_dd!$C:$J,7,FALSE))</f>
        <v>34.342862981894442</v>
      </c>
      <c r="Q100" s="30"/>
      <c r="R100" s="38">
        <f t="shared" si="7"/>
        <v>45108</v>
      </c>
      <c r="S100" s="91">
        <f>VLOOKUP($R100,data_dd!$C:$J,2,FALSE)</f>
        <v>41.23516302979624</v>
      </c>
      <c r="T100" s="92">
        <f>VLOOKUP($R100,data_dd!$C:$J,3,FALSE)</f>
        <v>41.344182197558027</v>
      </c>
      <c r="U100" s="91">
        <f>VLOOKUP($R100,data_dd!$C:$J,4,FALSE)</f>
        <v>33.849818510109827</v>
      </c>
      <c r="V100" s="92">
        <f>VLOOKUP($R100,data_dd!$C:$J,5,FALSE)</f>
        <v>33.893628893373545</v>
      </c>
      <c r="W100" s="30"/>
    </row>
    <row r="101" spans="1:23" ht="15">
      <c r="A101" s="102" t="str">
        <f t="shared" si="4"/>
        <v>2-Jul</v>
      </c>
      <c r="B101" s="33">
        <f t="shared" si="5"/>
        <v>45840</v>
      </c>
      <c r="C101" s="78">
        <f>IF(VLOOKUP($B101,data_dd!$C:$J,2,FALSE)=0,#N/A,VLOOKUP($B101,data_dd!$C:$J,2,FALSE))</f>
        <v>43.320211546991779</v>
      </c>
      <c r="D101" s="90">
        <f>IF(VLOOKUP($B101,data_dd!$C:$J,2,FALSE)=0,#N/A,VLOOKUP($B101,data_dd!$C:$J,3,FALSE))</f>
        <v>43.764908966370065</v>
      </c>
      <c r="E101" s="90">
        <f>IF(VLOOKUP($B101,data_dd!$C:$J,6,FALSE)=0,#N/A,VLOOKUP($B101,data_dd!$C:$J,6,FALSE))</f>
        <v>41.460267972389445</v>
      </c>
      <c r="F101" s="78">
        <f>IF(VLOOKUP($B101,data_dd!$C:$J,4,FALSE)=0,#N/A,VLOOKUP($B101,data_dd!$C:$J,4,FALSE))</f>
        <v>35.093563688206167</v>
      </c>
      <c r="G101" s="90">
        <f>IF(VLOOKUP($B101,data_dd!$C:$J,4,FALSE)=0,#N/A,VLOOKUP($B101,data_dd!$C:$J,5,FALSE))</f>
        <v>35.545249032485415</v>
      </c>
      <c r="H101" s="217">
        <f>IF(VLOOKUP($B101,data_dd!$C:$J,7,FALSE)=0,#N/A,VLOOKUP($B101,data_dd!$C:$J,7,FALSE))</f>
        <v>34.089421897818184</v>
      </c>
      <c r="I101" s="30"/>
      <c r="J101" s="33">
        <f t="shared" si="6"/>
        <v>45475</v>
      </c>
      <c r="K101" s="78">
        <f>VLOOKUP($J101,data_dd!$C:$J,2,FALSE)</f>
        <v>41.095459896824202</v>
      </c>
      <c r="L101" s="90">
        <f>VLOOKUP($J101,data_dd!$C:$J,3,FALSE)</f>
        <v>41.31048931032359</v>
      </c>
      <c r="M101" s="90">
        <f>IF(VLOOKUP($J101,data_dd!$C:$J,6,FALSE)=0,#N/A,VLOOKUP($J101,data_dd!$C:$J,6,FALSE))</f>
        <v>41.562515174255566</v>
      </c>
      <c r="N101" s="78">
        <f>VLOOKUP($J101,data_dd!$C:$J,4,FALSE)</f>
        <v>33.474060542544699</v>
      </c>
      <c r="O101" s="90">
        <f>VLOOKUP($J101,data_dd!$C:$J,5,FALSE)</f>
        <v>33.695071702773653</v>
      </c>
      <c r="P101" s="217">
        <f>IF(VLOOKUP($J101,data_dd!$C:$J,7,FALSE)=0,#N/A,VLOOKUP($J101,data_dd!$C:$J,7,FALSE))</f>
        <v>34.297521854054786</v>
      </c>
      <c r="Q101" s="30"/>
      <c r="R101" s="33">
        <f t="shared" si="7"/>
        <v>45109</v>
      </c>
      <c r="S101" s="78">
        <f>VLOOKUP($R101,data_dd!$C:$J,2,FALSE)</f>
        <v>41.34506826585536</v>
      </c>
      <c r="T101" s="90">
        <f>VLOOKUP($R101,data_dd!$C:$J,3,FALSE)</f>
        <v>41.283320958436875</v>
      </c>
      <c r="U101" s="78">
        <f>VLOOKUP($R101,data_dd!$C:$J,4,FALSE)</f>
        <v>33.883891580681038</v>
      </c>
      <c r="V101" s="90">
        <f>VLOOKUP($R101,data_dd!$C:$J,5,FALSE)</f>
        <v>33.861543153734786</v>
      </c>
      <c r="W101" s="30"/>
    </row>
    <row r="102" spans="1:23" ht="15">
      <c r="A102" s="102" t="str">
        <f t="shared" si="4"/>
        <v>3-Jul</v>
      </c>
      <c r="B102" s="38">
        <f t="shared" si="5"/>
        <v>45841</v>
      </c>
      <c r="C102" s="91">
        <f>IF(VLOOKUP($B102,data_dd!$C:$J,2,FALSE)=0,#N/A,VLOOKUP($B102,data_dd!$C:$J,2,FALSE))</f>
        <v>43.03262107451706</v>
      </c>
      <c r="D102" s="92">
        <f>IF(VLOOKUP($B102,data_dd!$C:$J,2,FALSE)=0,#N/A,VLOOKUP($B102,data_dd!$C:$J,3,FALSE))</f>
        <v>43.623610340311814</v>
      </c>
      <c r="E102" s="92">
        <f>IF(VLOOKUP($B102,data_dd!$C:$J,6,FALSE)=0,#N/A,VLOOKUP($B102,data_dd!$C:$J,6,FALSE))</f>
        <v>41.412784914984478</v>
      </c>
      <c r="F102" s="91">
        <f>IF(VLOOKUP($B102,data_dd!$C:$J,4,FALSE)=0,#N/A,VLOOKUP($B102,data_dd!$C:$J,4,FALSE))</f>
        <v>34.914686123942971</v>
      </c>
      <c r="G102" s="92">
        <f>IF(VLOOKUP($B102,data_dd!$C:$J,4,FALSE)=0,#N/A,VLOOKUP($B102,data_dd!$C:$J,5,FALSE))</f>
        <v>35.425556414941795</v>
      </c>
      <c r="H102" s="101">
        <f>IF(VLOOKUP($B102,data_dd!$C:$J,7,FALSE)=0,#N/A,VLOOKUP($B102,data_dd!$C:$J,7,FALSE))</f>
        <v>34.055091845746936</v>
      </c>
      <c r="I102" s="30"/>
      <c r="J102" s="38">
        <f t="shared" si="6"/>
        <v>45476</v>
      </c>
      <c r="K102" s="91">
        <f>VLOOKUP($J102,data_dd!$C:$J,2,FALSE)</f>
        <v>41.249807468535998</v>
      </c>
      <c r="L102" s="92">
        <f>VLOOKUP($J102,data_dd!$C:$J,3,FALSE)</f>
        <v>41.258902617993492</v>
      </c>
      <c r="M102" s="92">
        <f>IF(VLOOKUP($J102,data_dd!$C:$J,6,FALSE)=0,#N/A,VLOOKUP($J102,data_dd!$C:$J,6,FALSE))</f>
        <v>41.513817948543092</v>
      </c>
      <c r="N102" s="91">
        <f>VLOOKUP($J102,data_dd!$C:$J,4,FALSE)</f>
        <v>33.653369466742497</v>
      </c>
      <c r="O102" s="92">
        <f>VLOOKUP($J102,data_dd!$C:$J,5,FALSE)</f>
        <v>33.659367280125522</v>
      </c>
      <c r="P102" s="101">
        <f>IF(VLOOKUP($J102,data_dd!$C:$J,7,FALSE)=0,#N/A,VLOOKUP($J102,data_dd!$C:$J,7,FALSE))</f>
        <v>34.26047106935831</v>
      </c>
      <c r="Q102" s="30"/>
      <c r="R102" s="38">
        <f t="shared" si="7"/>
        <v>45110</v>
      </c>
      <c r="S102" s="91">
        <f>VLOOKUP($R102,data_dd!$C:$J,2,FALSE)</f>
        <v>41.235464683316572</v>
      </c>
      <c r="T102" s="92">
        <f>VLOOKUP($R102,data_dd!$C:$J,3,FALSE)</f>
        <v>41.280528023463887</v>
      </c>
      <c r="U102" s="91">
        <f>VLOOKUP($R102,data_dd!$C:$J,4,FALSE)</f>
        <v>33.970306724201912</v>
      </c>
      <c r="V102" s="92">
        <f>VLOOKUP($R102,data_dd!$C:$J,5,FALSE)</f>
        <v>33.867321315729072</v>
      </c>
      <c r="W102" s="30"/>
    </row>
    <row r="103" spans="1:23" ht="15">
      <c r="A103" s="102" t="str">
        <f t="shared" si="4"/>
        <v>4-Jul</v>
      </c>
      <c r="B103" s="33">
        <f t="shared" si="5"/>
        <v>45842</v>
      </c>
      <c r="C103" s="78">
        <f>IF(VLOOKUP($B103,data_dd!$C:$J,2,FALSE)=0,#N/A,VLOOKUP($B103,data_dd!$C:$J,2,FALSE))</f>
        <v>43.071129939982356</v>
      </c>
      <c r="D103" s="90">
        <f>IF(VLOOKUP($B103,data_dd!$C:$J,2,FALSE)=0,#N/A,VLOOKUP($B103,data_dd!$C:$J,3,FALSE))</f>
        <v>43.487817608721812</v>
      </c>
      <c r="E103" s="90">
        <f>IF(VLOOKUP($B103,data_dd!$C:$J,6,FALSE)=0,#N/A,VLOOKUP($B103,data_dd!$C:$J,6,FALSE))</f>
        <v>41.374067874860103</v>
      </c>
      <c r="F103" s="78">
        <f>IF(VLOOKUP($B103,data_dd!$C:$J,4,FALSE)=0,#N/A,VLOOKUP($B103,data_dd!$C:$J,4,FALSE))</f>
        <v>34.895916969989464</v>
      </c>
      <c r="G103" s="90">
        <f>IF(VLOOKUP($B103,data_dd!$C:$J,4,FALSE)=0,#N/A,VLOOKUP($B103,data_dd!$C:$J,5,FALSE))</f>
        <v>35.302357338573493</v>
      </c>
      <c r="H103" s="217">
        <f>IF(VLOOKUP($B103,data_dd!$C:$J,7,FALSE)=0,#N/A,VLOOKUP($B103,data_dd!$C:$J,7,FALSE))</f>
        <v>34.024325535884671</v>
      </c>
      <c r="I103" s="30"/>
      <c r="J103" s="33">
        <f t="shared" si="6"/>
        <v>45477</v>
      </c>
      <c r="K103" s="78">
        <f>VLOOKUP($J103,data_dd!$C:$J,2,FALSE)</f>
        <v>41.153037295808126</v>
      </c>
      <c r="L103" s="90">
        <f>VLOOKUP($J103,data_dd!$C:$J,3,FALSE)</f>
        <v>41.236101404158234</v>
      </c>
      <c r="M103" s="90">
        <f>IF(VLOOKUP($J103,data_dd!$C:$J,6,FALSE)=0,#N/A,VLOOKUP($J103,data_dd!$C:$J,6,FALSE))</f>
        <v>41.482691782027246</v>
      </c>
      <c r="N103" s="78">
        <f>VLOOKUP($J103,data_dd!$C:$J,4,FALSE)</f>
        <v>33.730242867253132</v>
      </c>
      <c r="O103" s="90">
        <f>VLOOKUP($J103,data_dd!$C:$J,5,FALSE)</f>
        <v>33.663724629501644</v>
      </c>
      <c r="P103" s="217">
        <f>IF(VLOOKUP($J103,data_dd!$C:$J,7,FALSE)=0,#N/A,VLOOKUP($J103,data_dd!$C:$J,7,FALSE))</f>
        <v>34.232885131747501</v>
      </c>
      <c r="Q103" s="30"/>
      <c r="R103" s="33">
        <f t="shared" si="7"/>
        <v>45111</v>
      </c>
      <c r="S103" s="78">
        <f>VLOOKUP($R103,data_dd!$C:$J,2,FALSE)</f>
        <v>41.188218467208188</v>
      </c>
      <c r="T103" s="90">
        <f>VLOOKUP($R103,data_dd!$C:$J,3,FALSE)</f>
        <v>41.218910213654397</v>
      </c>
      <c r="U103" s="78">
        <f>VLOOKUP($R103,data_dd!$C:$J,4,FALSE)</f>
        <v>33.705974295809952</v>
      </c>
      <c r="V103" s="90">
        <f>VLOOKUP($R103,data_dd!$C:$J,5,FALSE)</f>
        <v>33.822152945680514</v>
      </c>
      <c r="W103" s="30"/>
    </row>
    <row r="104" spans="1:23" ht="15">
      <c r="A104" s="102" t="str">
        <f t="shared" si="4"/>
        <v>5-Jul</v>
      </c>
      <c r="B104" s="38">
        <f t="shared" si="5"/>
        <v>45843</v>
      </c>
      <c r="C104" s="91">
        <f>IF(VLOOKUP($B104,data_dd!$C:$J,2,FALSE)=0,#N/A,VLOOKUP($B104,data_dd!$C:$J,2,FALSE))</f>
        <v>43.363378046630359</v>
      </c>
      <c r="D104" s="92">
        <f>IF(VLOOKUP($B104,data_dd!$C:$J,2,FALSE)=0,#N/A,VLOOKUP($B104,data_dd!$C:$J,3,FALSE))</f>
        <v>43.404037174295482</v>
      </c>
      <c r="E104" s="92">
        <f>IF(VLOOKUP($B104,data_dd!$C:$J,6,FALSE)=0,#N/A,VLOOKUP($B104,data_dd!$C:$J,6,FALSE))</f>
        <v>41.342350446818202</v>
      </c>
      <c r="F104" s="91">
        <f>IF(VLOOKUP($B104,data_dd!$C:$J,4,FALSE)=0,#N/A,VLOOKUP($B104,data_dd!$C:$J,4,FALSE))</f>
        <v>35.205893311074718</v>
      </c>
      <c r="G104" s="92">
        <f>IF(VLOOKUP($B104,data_dd!$C:$J,4,FALSE)=0,#N/A,VLOOKUP($B104,data_dd!$C:$J,5,FALSE))</f>
        <v>35.214563914006476</v>
      </c>
      <c r="H104" s="101">
        <f>IF(VLOOKUP($B104,data_dd!$C:$J,7,FALSE)=0,#N/A,VLOOKUP($B104,data_dd!$C:$J,7,FALSE))</f>
        <v>34.002975546217513</v>
      </c>
      <c r="I104" s="30"/>
      <c r="J104" s="38">
        <f t="shared" si="6"/>
        <v>45478</v>
      </c>
      <c r="K104" s="91">
        <f>VLOOKUP($J104,data_dd!$C:$J,2,FALSE)</f>
        <v>40.925657209089799</v>
      </c>
      <c r="L104" s="92">
        <f>VLOOKUP($J104,data_dd!$C:$J,3,FALSE)</f>
        <v>41.156791026627985</v>
      </c>
      <c r="M104" s="92">
        <f>IF(VLOOKUP($J104,data_dd!$C:$J,6,FALSE)=0,#N/A,VLOOKUP($J104,data_dd!$C:$J,6,FALSE))</f>
        <v>41.470017902053542</v>
      </c>
      <c r="N104" s="91">
        <f>VLOOKUP($J104,data_dd!$C:$J,4,FALSE)</f>
        <v>33.362071769724345</v>
      </c>
      <c r="O104" s="92">
        <f>VLOOKUP($J104,data_dd!$C:$J,5,FALSE)</f>
        <v>33.594780695570066</v>
      </c>
      <c r="P104" s="101">
        <f>IF(VLOOKUP($J104,data_dd!$C:$J,7,FALSE)=0,#N/A,VLOOKUP($J104,data_dd!$C:$J,7,FALSE))</f>
        <v>34.226959633607883</v>
      </c>
      <c r="Q104" s="30"/>
      <c r="R104" s="38">
        <f t="shared" si="7"/>
        <v>45112</v>
      </c>
      <c r="S104" s="91">
        <f>VLOOKUP($R104,data_dd!$C:$J,2,FALSE)</f>
        <v>41.006412863184416</v>
      </c>
      <c r="T104" s="92">
        <f>VLOOKUP($R104,data_dd!$C:$J,3,FALSE)</f>
        <v>41.229446053130509</v>
      </c>
      <c r="U104" s="91">
        <f>VLOOKUP($R104,data_dd!$C:$J,4,FALSE)</f>
        <v>33.720984934163894</v>
      </c>
      <c r="V104" s="92">
        <f>VLOOKUP($R104,data_dd!$C:$J,5,FALSE)</f>
        <v>33.829167640008095</v>
      </c>
      <c r="W104" s="30"/>
    </row>
    <row r="105" spans="1:23" ht="15">
      <c r="A105" s="102" t="str">
        <f t="shared" si="4"/>
        <v>6-Jul</v>
      </c>
      <c r="B105" s="33">
        <f t="shared" si="5"/>
        <v>45844</v>
      </c>
      <c r="C105" s="78">
        <f>IF(VLOOKUP($B105,data_dd!$C:$J,2,FALSE)=0,#N/A,VLOOKUP($B105,data_dd!$C:$J,2,FALSE))</f>
        <v>43.183331828320625</v>
      </c>
      <c r="D105" s="90">
        <f>IF(VLOOKUP($B105,data_dd!$C:$J,2,FALSE)=0,#N/A,VLOOKUP($B105,data_dd!$C:$J,3,FALSE))</f>
        <v>43.326999703649136</v>
      </c>
      <c r="E105" s="90">
        <f>IF(VLOOKUP($B105,data_dd!$C:$J,6,FALSE)=0,#N/A,VLOOKUP($B105,data_dd!$C:$J,6,FALSE))</f>
        <v>41.307590805951705</v>
      </c>
      <c r="F105" s="78">
        <f>IF(VLOOKUP($B105,data_dd!$C:$J,4,FALSE)=0,#N/A,VLOOKUP($B105,data_dd!$C:$J,4,FALSE))</f>
        <v>35.085107856557642</v>
      </c>
      <c r="G105" s="90">
        <f>IF(VLOOKUP($B105,data_dd!$C:$J,4,FALSE)=0,#N/A,VLOOKUP($B105,data_dd!$C:$J,5,FALSE))</f>
        <v>35.165125098590956</v>
      </c>
      <c r="H105" s="217">
        <f>IF(VLOOKUP($B105,data_dd!$C:$J,7,FALSE)=0,#N/A,VLOOKUP($B105,data_dd!$C:$J,7,FALSE))</f>
        <v>33.976518894778209</v>
      </c>
      <c r="I105" s="30"/>
      <c r="J105" s="33">
        <f t="shared" si="6"/>
        <v>45479</v>
      </c>
      <c r="K105" s="78">
        <f>VLOOKUP($J105,data_dd!$C:$J,2,FALSE)</f>
        <v>41.315160193678118</v>
      </c>
      <c r="L105" s="90">
        <f>VLOOKUP($J105,data_dd!$C:$J,3,FALSE)</f>
        <v>41.165991848507034</v>
      </c>
      <c r="M105" s="90">
        <f>IF(VLOOKUP($J105,data_dd!$C:$J,6,FALSE)=0,#N/A,VLOOKUP($J105,data_dd!$C:$J,6,FALSE))</f>
        <v>41.434093930771212</v>
      </c>
      <c r="N105" s="78">
        <f>VLOOKUP($J105,data_dd!$C:$J,4,FALSE)</f>
        <v>33.72684649952668</v>
      </c>
      <c r="O105" s="90">
        <f>VLOOKUP($J105,data_dd!$C:$J,5,FALSE)</f>
        <v>33.612785849653974</v>
      </c>
      <c r="P105" s="217">
        <f>IF(VLOOKUP($J105,data_dd!$C:$J,7,FALSE)=0,#N/A,VLOOKUP($J105,data_dd!$C:$J,7,FALSE))</f>
        <v>34.198528627179954</v>
      </c>
      <c r="Q105" s="30"/>
      <c r="R105" s="33">
        <f t="shared" si="7"/>
        <v>45113</v>
      </c>
      <c r="S105" s="78">
        <f>VLOOKUP($R105,data_dd!$C:$J,2,FALSE)</f>
        <v>41.058161933933974</v>
      </c>
      <c r="T105" s="90">
        <f>VLOOKUP($R105,data_dd!$C:$J,3,FALSE)</f>
        <v>41.166364276748297</v>
      </c>
      <c r="U105" s="78">
        <f>VLOOKUP($R105,data_dd!$C:$J,4,FALSE)</f>
        <v>33.592237046624042</v>
      </c>
      <c r="V105" s="90">
        <f>VLOOKUP($R105,data_dd!$C:$J,5,FALSE)</f>
        <v>33.77711071153918</v>
      </c>
      <c r="W105" s="30"/>
    </row>
    <row r="106" spans="1:23" ht="15">
      <c r="A106" s="102" t="str">
        <f t="shared" si="4"/>
        <v>7-Jul</v>
      </c>
      <c r="B106" s="38">
        <f t="shared" si="5"/>
        <v>45845</v>
      </c>
      <c r="C106" s="91">
        <f>IF(VLOOKUP($B106,data_dd!$C:$J,2,FALSE)=0,#N/A,VLOOKUP($B106,data_dd!$C:$J,2,FALSE))</f>
        <v>42.723264589701714</v>
      </c>
      <c r="D106" s="92">
        <f>IF(VLOOKUP($B106,data_dd!$C:$J,2,FALSE)=0,#N/A,VLOOKUP($B106,data_dd!$C:$J,3,FALSE))</f>
        <v>43.170029964874935</v>
      </c>
      <c r="E106" s="92">
        <f>IF(VLOOKUP($B106,data_dd!$C:$J,6,FALSE)=0,#N/A,VLOOKUP($B106,data_dd!$C:$J,6,FALSE))</f>
        <v>41.265435914157521</v>
      </c>
      <c r="F106" s="91">
        <f>IF(VLOOKUP($B106,data_dd!$C:$J,4,FALSE)=0,#N/A,VLOOKUP($B106,data_dd!$C:$J,4,FALSE))</f>
        <v>34.676543681323096</v>
      </c>
      <c r="G106" s="92">
        <f>IF(VLOOKUP($B106,data_dd!$C:$J,4,FALSE)=0,#N/A,VLOOKUP($B106,data_dd!$C:$J,5,FALSE))</f>
        <v>35.022465927853077</v>
      </c>
      <c r="H106" s="101">
        <f>IF(VLOOKUP($B106,data_dd!$C:$J,7,FALSE)=0,#N/A,VLOOKUP($B106,data_dd!$C:$J,7,FALSE))</f>
        <v>33.952863365589117</v>
      </c>
      <c r="I106" s="30"/>
      <c r="J106" s="38">
        <f t="shared" si="6"/>
        <v>45480</v>
      </c>
      <c r="K106" s="91">
        <f>VLOOKUP($J106,data_dd!$C:$J,2,FALSE)</f>
        <v>40.9893689266761</v>
      </c>
      <c r="L106" s="92">
        <f>VLOOKUP($J106,data_dd!$C:$J,3,FALSE)</f>
        <v>41.127361406137453</v>
      </c>
      <c r="M106" s="92">
        <f>IF(VLOOKUP($J106,data_dd!$C:$J,6,FALSE)=0,#N/A,VLOOKUP($J106,data_dd!$C:$J,6,FALSE))</f>
        <v>41.408099163594287</v>
      </c>
      <c r="N106" s="91">
        <f>VLOOKUP($J106,data_dd!$C:$J,4,FALSE)</f>
        <v>33.53144496913557</v>
      </c>
      <c r="O106" s="92">
        <f>VLOOKUP($J106,data_dd!$C:$J,5,FALSE)</f>
        <v>33.582926710872208</v>
      </c>
      <c r="P106" s="101">
        <f>IF(VLOOKUP($J106,data_dd!$C:$J,7,FALSE)=0,#N/A,VLOOKUP($J106,data_dd!$C:$J,7,FALSE))</f>
        <v>34.190671697598397</v>
      </c>
      <c r="Q106" s="30"/>
      <c r="R106" s="38">
        <f t="shared" si="7"/>
        <v>45114</v>
      </c>
      <c r="S106" s="91">
        <f>VLOOKUP($R106,data_dd!$C:$J,2,FALSE)</f>
        <v>40.926293812503999</v>
      </c>
      <c r="T106" s="92">
        <f>VLOOKUP($R106,data_dd!$C:$J,3,FALSE)</f>
        <v>41.146087055516901</v>
      </c>
      <c r="U106" s="91">
        <f>VLOOKUP($R106,data_dd!$C:$J,4,FALSE)</f>
        <v>33.730653165469171</v>
      </c>
      <c r="V106" s="92">
        <f>VLOOKUP($R106,data_dd!$C:$J,5,FALSE)</f>
        <v>33.775966843519761</v>
      </c>
      <c r="W106" s="30"/>
    </row>
    <row r="107" spans="1:23" ht="15">
      <c r="A107" s="102" t="str">
        <f t="shared" si="4"/>
        <v>8-Jul</v>
      </c>
      <c r="B107" s="33">
        <f t="shared" si="5"/>
        <v>45846</v>
      </c>
      <c r="C107" s="78">
        <f>IF(VLOOKUP($B107,data_dd!$C:$J,2,FALSE)=0,#N/A,VLOOKUP($B107,data_dd!$C:$J,2,FALSE))</f>
        <v>43.037210145624996</v>
      </c>
      <c r="D107" s="90">
        <f>IF(VLOOKUP($B107,data_dd!$C:$J,2,FALSE)=0,#N/A,VLOOKUP($B107,data_dd!$C:$J,3,FALSE))</f>
        <v>43.124572586797292</v>
      </c>
      <c r="E107" s="90">
        <f>IF(VLOOKUP($B107,data_dd!$C:$J,6,FALSE)=0,#N/A,VLOOKUP($B107,data_dd!$C:$J,6,FALSE))</f>
        <v>41.194081300138031</v>
      </c>
      <c r="F107" s="78">
        <f>IF(VLOOKUP($B107,data_dd!$C:$J,4,FALSE)=0,#N/A,VLOOKUP($B107,data_dd!$C:$J,4,FALSE))</f>
        <v>34.963307459433516</v>
      </c>
      <c r="G107" s="90">
        <f>IF(VLOOKUP($B107,data_dd!$C:$J,4,FALSE)=0,#N/A,VLOOKUP($B107,data_dd!$C:$J,5,FALSE))</f>
        <v>34.998963970467813</v>
      </c>
      <c r="H107" s="217">
        <f>IF(VLOOKUP($B107,data_dd!$C:$J,7,FALSE)=0,#N/A,VLOOKUP($B107,data_dd!$C:$J,7,FALSE))</f>
        <v>33.906672833981681</v>
      </c>
      <c r="I107" s="30"/>
      <c r="J107" s="33">
        <f t="shared" si="6"/>
        <v>45481</v>
      </c>
      <c r="K107" s="78">
        <f>VLOOKUP($J107,data_dd!$C:$J,2,FALSE)</f>
        <v>40.466386294586037</v>
      </c>
      <c r="L107" s="90">
        <f>VLOOKUP($J107,data_dd!$C:$J,3,FALSE)</f>
        <v>41.025226050506639</v>
      </c>
      <c r="M107" s="90">
        <f>IF(VLOOKUP($J107,data_dd!$C:$J,6,FALSE)=0,#N/A,VLOOKUP($J107,data_dd!$C:$J,6,FALSE))</f>
        <v>41.352334356078728</v>
      </c>
      <c r="N107" s="78">
        <f>VLOOKUP($J107,data_dd!$C:$J,4,FALSE)</f>
        <v>33.160638180643396</v>
      </c>
      <c r="O107" s="90">
        <f>VLOOKUP($J107,data_dd!$C:$J,5,FALSE)</f>
        <v>33.530174118379179</v>
      </c>
      <c r="P107" s="217">
        <f>IF(VLOOKUP($J107,data_dd!$C:$J,7,FALSE)=0,#N/A,VLOOKUP($J107,data_dd!$C:$J,7,FALSE))</f>
        <v>34.149474610038318</v>
      </c>
      <c r="Q107" s="30"/>
      <c r="R107" s="33">
        <f t="shared" si="7"/>
        <v>45115</v>
      </c>
      <c r="S107" s="78">
        <f>VLOOKUP($R107,data_dd!$C:$J,2,FALSE)</f>
        <v>41.427449853923662</v>
      </c>
      <c r="T107" s="90">
        <f>VLOOKUP($R107,data_dd!$C:$J,3,FALSE)</f>
        <v>41.15905635803022</v>
      </c>
      <c r="U107" s="78">
        <f>VLOOKUP($R107,data_dd!$C:$J,4,FALSE)</f>
        <v>34.025351815285376</v>
      </c>
      <c r="V107" s="90">
        <f>VLOOKUP($R107,data_dd!$C:$J,5,FALSE)</f>
        <v>33.800410127984435</v>
      </c>
      <c r="W107" s="30"/>
    </row>
    <row r="108" spans="1:23" ht="15">
      <c r="A108" s="102" t="str">
        <f t="shared" si="4"/>
        <v>9-Jul</v>
      </c>
      <c r="B108" s="38">
        <f t="shared" si="5"/>
        <v>45847</v>
      </c>
      <c r="C108" s="91">
        <f>IF(VLOOKUP($B108,data_dd!$C:$J,2,FALSE)=0,#N/A,VLOOKUP($B108,data_dd!$C:$J,2,FALSE))</f>
        <v>43.078790820208219</v>
      </c>
      <c r="D108" s="92">
        <f>IF(VLOOKUP($B108,data_dd!$C:$J,2,FALSE)=0,#N/A,VLOOKUP($B108,data_dd!$C:$J,3,FALSE))</f>
        <v>43.088713238704258</v>
      </c>
      <c r="E108" s="92">
        <f>IF(VLOOKUP($B108,data_dd!$C:$J,6,FALSE)=0,#N/A,VLOOKUP($B108,data_dd!$C:$J,6,FALSE))</f>
        <v>41.123032653207972</v>
      </c>
      <c r="F108" s="91">
        <f>IF(VLOOKUP($B108,data_dd!$C:$J,4,FALSE)=0,#N/A,VLOOKUP($B108,data_dd!$C:$J,4,FALSE))</f>
        <v>35.085305746085098</v>
      </c>
      <c r="G108" s="92">
        <f>IF(VLOOKUP($B108,data_dd!$C:$J,4,FALSE)=0,#N/A,VLOOKUP($B108,data_dd!$C:$J,5,FALSE))</f>
        <v>34.987693220993584</v>
      </c>
      <c r="H108" s="101">
        <f>IF(VLOOKUP($B108,data_dd!$C:$J,7,FALSE)=0,#N/A,VLOOKUP($B108,data_dd!$C:$J,7,FALSE))</f>
        <v>33.852280688085756</v>
      </c>
      <c r="I108" s="30"/>
      <c r="J108" s="38">
        <f t="shared" si="6"/>
        <v>45482</v>
      </c>
      <c r="K108" s="91">
        <f>VLOOKUP($J108,data_dd!$C:$J,2,FALSE)</f>
        <v>40.656351747744274</v>
      </c>
      <c r="L108" s="92">
        <f>VLOOKUP($J108,data_dd!$C:$J,3,FALSE)</f>
        <v>40.949531953524115</v>
      </c>
      <c r="M108" s="92">
        <f>IF(VLOOKUP($J108,data_dd!$C:$J,6,FALSE)=0,#N/A,VLOOKUP($J108,data_dd!$C:$J,6,FALSE))</f>
        <v>41.304546747316842</v>
      </c>
      <c r="N108" s="91">
        <f>VLOOKUP($J108,data_dd!$C:$J,4,FALSE)</f>
        <v>33.149906514086723</v>
      </c>
      <c r="O108" s="92">
        <f>VLOOKUP($J108,data_dd!$C:$J,5,FALSE)</f>
        <v>33.458548867301054</v>
      </c>
      <c r="P108" s="101">
        <f>IF(VLOOKUP($J108,data_dd!$C:$J,7,FALSE)=0,#N/A,VLOOKUP($J108,data_dd!$C:$J,7,FALSE))</f>
        <v>34.117870344105896</v>
      </c>
      <c r="Q108" s="30"/>
      <c r="R108" s="38">
        <f t="shared" si="7"/>
        <v>45116</v>
      </c>
      <c r="S108" s="91">
        <f>VLOOKUP($R108,data_dd!$C:$J,2,FALSE)</f>
        <v>40.67734987296587</v>
      </c>
      <c r="T108" s="92">
        <f>VLOOKUP($R108,data_dd!$C:$J,3,FALSE)</f>
        <v>41.077683468199098</v>
      </c>
      <c r="U108" s="91">
        <f>VLOOKUP($R108,data_dd!$C:$J,4,FALSE)</f>
        <v>33.501857155973283</v>
      </c>
      <c r="V108" s="92">
        <f>VLOOKUP($R108,data_dd!$C:$J,5,FALSE)</f>
        <v>33.739625079331844</v>
      </c>
      <c r="W108" s="30"/>
    </row>
    <row r="109" spans="1:23" ht="15">
      <c r="A109" s="102" t="str">
        <f t="shared" si="4"/>
        <v>10-Jul</v>
      </c>
      <c r="B109" s="33">
        <f t="shared" si="5"/>
        <v>45848</v>
      </c>
      <c r="C109" s="78">
        <f>IF(VLOOKUP($B109,data_dd!$C:$J,2,FALSE)=0,#N/A,VLOOKUP($B109,data_dd!$C:$J,2,FALSE))</f>
        <v>42.662595241758709</v>
      </c>
      <c r="D109" s="90">
        <f>IF(VLOOKUP($B109,data_dd!$C:$J,2,FALSE)=0,#N/A,VLOOKUP($B109,data_dd!$C:$J,3,FALSE))</f>
        <v>43.013567661441883</v>
      </c>
      <c r="E109" s="90">
        <f>IF(VLOOKUP($B109,data_dd!$C:$J,6,FALSE)=0,#N/A,VLOOKUP($B109,data_dd!$C:$J,6,FALSE))</f>
        <v>41.035795177188241</v>
      </c>
      <c r="F109" s="78">
        <f>IF(VLOOKUP($B109,data_dd!$C:$J,4,FALSE)=0,#N/A,VLOOKUP($B109,data_dd!$C:$J,4,FALSE))</f>
        <v>34.566942020222562</v>
      </c>
      <c r="G109" s="90">
        <f>IF(VLOOKUP($B109,data_dd!$C:$J,4,FALSE)=0,#N/A,VLOOKUP($B109,data_dd!$C:$J,5,FALSE))</f>
        <v>34.927364787597369</v>
      </c>
      <c r="H109" s="217">
        <f>IF(VLOOKUP($B109,data_dd!$C:$J,7,FALSE)=0,#N/A,VLOOKUP($B109,data_dd!$C:$J,7,FALSE))</f>
        <v>33.783890878887483</v>
      </c>
      <c r="I109" s="30"/>
      <c r="J109" s="33">
        <f t="shared" si="6"/>
        <v>45483</v>
      </c>
      <c r="K109" s="78">
        <f>VLOOKUP($J109,data_dd!$C:$J,2,FALSE)</f>
        <v>40.793183062950305</v>
      </c>
      <c r="L109" s="90">
        <f>VLOOKUP($J109,data_dd!$C:$J,3,FALSE)</f>
        <v>40.900651798668846</v>
      </c>
      <c r="M109" s="90">
        <f>IF(VLOOKUP($J109,data_dd!$C:$J,6,FALSE)=0,#N/A,VLOOKUP($J109,data_dd!$C:$J,6,FALSE))</f>
        <v>41.21930781503481</v>
      </c>
      <c r="N109" s="78">
        <f>VLOOKUP($J109,data_dd!$C:$J,4,FALSE)</f>
        <v>33.331904772653431</v>
      </c>
      <c r="O109" s="90">
        <f>VLOOKUP($J109,data_dd!$C:$J,5,FALSE)</f>
        <v>33.41646929046621</v>
      </c>
      <c r="P109" s="217">
        <f>IF(VLOOKUP($J109,data_dd!$C:$J,7,FALSE)=0,#N/A,VLOOKUP($J109,data_dd!$C:$J,7,FALSE))</f>
        <v>34.05239018127439</v>
      </c>
      <c r="Q109" s="30"/>
      <c r="R109" s="33">
        <f t="shared" si="7"/>
        <v>45117</v>
      </c>
      <c r="S109" s="78">
        <f>VLOOKUP($R109,data_dd!$C:$J,2,FALSE)</f>
        <v>40.837622055287234</v>
      </c>
      <c r="T109" s="90">
        <f>VLOOKUP($R109,data_dd!$C:$J,3,FALSE)</f>
        <v>41.016751712378507</v>
      </c>
      <c r="U109" s="78">
        <f>VLOOKUP($R109,data_dd!$C:$J,4,FALSE)</f>
        <v>33.400538309699982</v>
      </c>
      <c r="V109" s="90">
        <f>VLOOKUP($R109,data_dd!$C:$J,5,FALSE)</f>
        <v>33.683962501053031</v>
      </c>
      <c r="W109" s="30"/>
    </row>
    <row r="110" spans="1:23" ht="15">
      <c r="A110" s="102" t="str">
        <f t="shared" si="4"/>
        <v>11-Jul</v>
      </c>
      <c r="B110" s="38">
        <f t="shared" si="5"/>
        <v>45849</v>
      </c>
      <c r="C110" s="91">
        <f>IF(VLOOKUP($B110,data_dd!$C:$J,2,FALSE)=0,#N/A,VLOOKUP($B110,data_dd!$C:$J,2,FALSE))</f>
        <v>42.676287494624177</v>
      </c>
      <c r="D110" s="92">
        <f>IF(VLOOKUP($B110,data_dd!$C:$J,2,FALSE)=0,#N/A,VLOOKUP($B110,data_dd!$C:$J,3,FALSE))</f>
        <v>42.934039266698065</v>
      </c>
      <c r="E110" s="92">
        <f>IF(VLOOKUP($B110,data_dd!$C:$J,6,FALSE)=0,#N/A,VLOOKUP($B110,data_dd!$C:$J,6,FALSE))</f>
        <v>40.929319557402572</v>
      </c>
      <c r="F110" s="91">
        <f>IF(VLOOKUP($B110,data_dd!$C:$J,4,FALSE)=0,#N/A,VLOOKUP($B110,data_dd!$C:$J,4,FALSE))</f>
        <v>34.750332194139389</v>
      </c>
      <c r="G110" s="92">
        <f>IF(VLOOKUP($B110,data_dd!$C:$J,4,FALSE)=0,#N/A,VLOOKUP($B110,data_dd!$C:$J,5,FALSE))</f>
        <v>34.87912924057337</v>
      </c>
      <c r="H110" s="101">
        <f>IF(VLOOKUP($B110,data_dd!$C:$J,7,FALSE)=0,#N/A,VLOOKUP($B110,data_dd!$C:$J,7,FALSE))</f>
        <v>33.701316591333729</v>
      </c>
      <c r="I110" s="30"/>
      <c r="J110" s="38">
        <f t="shared" si="6"/>
        <v>45484</v>
      </c>
      <c r="K110" s="91">
        <f>VLOOKUP($J110,data_dd!$C:$J,2,FALSE)</f>
        <v>40.474266216220016</v>
      </c>
      <c r="L110" s="92">
        <f>VLOOKUP($J110,data_dd!$C:$J,3,FALSE)</f>
        <v>40.814564554326623</v>
      </c>
      <c r="M110" s="92">
        <f>IF(VLOOKUP($J110,data_dd!$C:$J,6,FALSE)=0,#N/A,VLOOKUP($J110,data_dd!$C:$J,6,FALSE))</f>
        <v>41.119594626095974</v>
      </c>
      <c r="N110" s="91">
        <f>VLOOKUP($J110,data_dd!$C:$J,4,FALSE)</f>
        <v>33.051892500587002</v>
      </c>
      <c r="O110" s="92">
        <f>VLOOKUP($J110,data_dd!$C:$J,5,FALSE)</f>
        <v>33.35302870765338</v>
      </c>
      <c r="P110" s="101">
        <f>IF(VLOOKUP($J110,data_dd!$C:$J,7,FALSE)=0,#N/A,VLOOKUP($J110,data_dd!$C:$J,7,FALSE))</f>
        <v>33.975606447779036</v>
      </c>
      <c r="Q110" s="30"/>
      <c r="R110" s="38">
        <f t="shared" si="7"/>
        <v>45118</v>
      </c>
      <c r="S110" s="91">
        <f>VLOOKUP($R110,data_dd!$C:$J,2,FALSE)</f>
        <v>40.291240445901408</v>
      </c>
      <c r="T110" s="92">
        <f>VLOOKUP($R110,data_dd!$C:$J,3,FALSE)</f>
        <v>40.898139996099808</v>
      </c>
      <c r="U110" s="91">
        <f>VLOOKUP($R110,data_dd!$C:$J,4,FALSE)</f>
        <v>33.180428856625781</v>
      </c>
      <c r="V110" s="92">
        <f>VLOOKUP($R110,data_dd!$C:$J,5,FALSE)</f>
        <v>33.589548794534679</v>
      </c>
      <c r="W110" s="30"/>
    </row>
    <row r="111" spans="1:23" ht="15">
      <c r="A111" s="102" t="str">
        <f t="shared" si="4"/>
        <v>12-Jul</v>
      </c>
      <c r="B111" s="33">
        <f t="shared" si="5"/>
        <v>45850</v>
      </c>
      <c r="C111" s="78">
        <f>IF(VLOOKUP($B111,data_dd!$C:$J,2,FALSE)=0,#N/A,VLOOKUP($B111,data_dd!$C:$J,2,FALSE))</f>
        <v>42.601777864597899</v>
      </c>
      <c r="D111" s="90">
        <f>IF(VLOOKUP($B111,data_dd!$C:$J,2,FALSE)=0,#N/A,VLOOKUP($B111,data_dd!$C:$J,3,FALSE))</f>
        <v>42.856241931676308</v>
      </c>
      <c r="E111" s="90">
        <f>IF(VLOOKUP($B111,data_dd!$C:$J,6,FALSE)=0,#N/A,VLOOKUP($B111,data_dd!$C:$J,6,FALSE))</f>
        <v>40.837912052654872</v>
      </c>
      <c r="F111" s="78">
        <f>IF(VLOOKUP($B111,data_dd!$C:$J,4,FALSE)=0,#N/A,VLOOKUP($B111,data_dd!$C:$J,4,FALSE))</f>
        <v>34.579841260892415</v>
      </c>
      <c r="G111" s="90">
        <f>IF(VLOOKUP($B111,data_dd!$C:$J,4,FALSE)=0,#N/A,VLOOKUP($B111,data_dd!$C:$J,5,FALSE))</f>
        <v>34.817268959116035</v>
      </c>
      <c r="H111" s="217">
        <f>IF(VLOOKUP($B111,data_dd!$C:$J,7,FALSE)=0,#N/A,VLOOKUP($B111,data_dd!$C:$J,7,FALSE))</f>
        <v>33.63520972986997</v>
      </c>
      <c r="I111" s="30"/>
      <c r="J111" s="33">
        <f t="shared" si="6"/>
        <v>45485</v>
      </c>
      <c r="K111" s="78">
        <f>VLOOKUP($J111,data_dd!$C:$J,2,FALSE)</f>
        <v>40.196436403002856</v>
      </c>
      <c r="L111" s="90">
        <f>VLOOKUP($J111,data_dd!$C:$J,3,FALSE)</f>
        <v>40.661550015970022</v>
      </c>
      <c r="M111" s="90">
        <f>IF(VLOOKUP($J111,data_dd!$C:$J,6,FALSE)=0,#N/A,VLOOKUP($J111,data_dd!$C:$J,6,FALSE))</f>
        <v>41.038056354370781</v>
      </c>
      <c r="N111" s="78">
        <f>VLOOKUP($J111,data_dd!$C:$J,4,FALSE)</f>
        <v>32.899969557237732</v>
      </c>
      <c r="O111" s="90">
        <f>VLOOKUP($J111,data_dd!$C:$J,5,FALSE)</f>
        <v>33.232230213920005</v>
      </c>
      <c r="P111" s="217">
        <f>IF(VLOOKUP($J111,data_dd!$C:$J,7,FALSE)=0,#N/A,VLOOKUP($J111,data_dd!$C:$J,7,FALSE))</f>
        <v>33.919440286080047</v>
      </c>
      <c r="Q111" s="30"/>
      <c r="R111" s="33">
        <f t="shared" si="7"/>
        <v>45119</v>
      </c>
      <c r="S111" s="78">
        <f>VLOOKUP($R111,data_dd!$C:$J,2,FALSE)</f>
        <v>40.617497305828209</v>
      </c>
      <c r="T111" s="90">
        <f>VLOOKUP($R111,data_dd!$C:$J,3,FALSE)</f>
        <v>40.825747871171416</v>
      </c>
      <c r="U111" s="78">
        <f>VLOOKUP($R111,data_dd!$C:$J,4,FALSE)</f>
        <v>33.252008388138634</v>
      </c>
      <c r="V111" s="90">
        <f>VLOOKUP($R111,data_dd!$C:$J,5,FALSE)</f>
        <v>33.53282353709811</v>
      </c>
      <c r="W111" s="30"/>
    </row>
    <row r="112" spans="1:23" ht="15">
      <c r="A112" s="102" t="str">
        <f t="shared" si="4"/>
        <v>13-Jul</v>
      </c>
      <c r="B112" s="38">
        <f t="shared" si="5"/>
        <v>45851</v>
      </c>
      <c r="C112" s="91">
        <f>IF(VLOOKUP($B112,data_dd!$C:$J,2,FALSE)=0,#N/A,VLOOKUP($B112,data_dd!$C:$J,2,FALSE))</f>
        <v>42.353185934459901</v>
      </c>
      <c r="D112" s="92">
        <f>IF(VLOOKUP($B112,data_dd!$C:$J,2,FALSE)=0,#N/A,VLOOKUP($B112,data_dd!$C:$J,3,FALSE))</f>
        <v>42.762265036728849</v>
      </c>
      <c r="E112" s="92">
        <f>IF(VLOOKUP($B112,data_dd!$C:$J,6,FALSE)=0,#N/A,VLOOKUP($B112,data_dd!$C:$J,6,FALSE))</f>
        <v>40.744980283892502</v>
      </c>
      <c r="F112" s="91">
        <f>IF(VLOOKUP($B112,data_dd!$C:$J,4,FALSE)=0,#N/A,VLOOKUP($B112,data_dd!$C:$J,4,FALSE))</f>
        <v>34.51930041999983</v>
      </c>
      <c r="G112" s="92">
        <f>IF(VLOOKUP($B112,data_dd!$C:$J,4,FALSE)=0,#N/A,VLOOKUP($B112,data_dd!$C:$J,5,FALSE))</f>
        <v>34.761253298313576</v>
      </c>
      <c r="H112" s="101">
        <f>IF(VLOOKUP($B112,data_dd!$C:$J,7,FALSE)=0,#N/A,VLOOKUP($B112,data_dd!$C:$J,7,FALSE))</f>
        <v>33.564137926939978</v>
      </c>
      <c r="I112" s="30"/>
      <c r="J112" s="38">
        <f t="shared" si="6"/>
        <v>45486</v>
      </c>
      <c r="K112" s="91">
        <f>VLOOKUP($J112,data_dd!$C:$J,2,FALSE)</f>
        <v>40.740664983723562</v>
      </c>
      <c r="L112" s="92">
        <f>VLOOKUP($J112,data_dd!$C:$J,3,FALSE)</f>
        <v>40.629262673305249</v>
      </c>
      <c r="M112" s="92">
        <f>IF(VLOOKUP($J112,data_dd!$C:$J,6,FALSE)=0,#N/A,VLOOKUP($J112,data_dd!$C:$J,6,FALSE))</f>
        <v>40.937290022072219</v>
      </c>
      <c r="N112" s="91">
        <f>VLOOKUP($J112,data_dd!$C:$J,4,FALSE)</f>
        <v>33.303864794583383</v>
      </c>
      <c r="O112" s="92">
        <f>VLOOKUP($J112,data_dd!$C:$J,5,FALSE)</f>
        <v>33.209627263427677</v>
      </c>
      <c r="P112" s="101">
        <f>IF(VLOOKUP($J112,data_dd!$C:$J,7,FALSE)=0,#N/A,VLOOKUP($J112,data_dd!$C:$J,7,FALSE))</f>
        <v>33.843169533299587</v>
      </c>
      <c r="Q112" s="30"/>
      <c r="R112" s="38">
        <f t="shared" si="7"/>
        <v>45120</v>
      </c>
      <c r="S112" s="91">
        <f>VLOOKUP($R112,data_dd!$C:$J,2,FALSE)</f>
        <v>39.901132381602466</v>
      </c>
      <c r="T112" s="92">
        <f>VLOOKUP($R112,data_dd!$C:$J,3,FALSE)</f>
        <v>40.671237721830749</v>
      </c>
      <c r="U112" s="91">
        <f>VLOOKUP($R112,data_dd!$C:$J,4,FALSE)</f>
        <v>32.98792887474989</v>
      </c>
      <c r="V112" s="92">
        <f>VLOOKUP($R112,data_dd!$C:$J,5,FALSE)</f>
        <v>33.425113842491463</v>
      </c>
      <c r="W112" s="30"/>
    </row>
    <row r="113" spans="1:23" ht="15">
      <c r="A113" s="102" t="str">
        <f t="shared" si="4"/>
        <v>14-Jul</v>
      </c>
      <c r="B113" s="33">
        <f t="shared" si="5"/>
        <v>45852</v>
      </c>
      <c r="C113" s="78">
        <f>IF(VLOOKUP($B113,data_dd!$C:$J,2,FALSE)=0,#N/A,VLOOKUP($B113,data_dd!$C:$J,2,FALSE))</f>
        <v>42.160529185720591</v>
      </c>
      <c r="D113" s="90">
        <f>IF(VLOOKUP($B113,data_dd!$C:$J,2,FALSE)=0,#N/A,VLOOKUP($B113,data_dd!$C:$J,3,FALSE))</f>
        <v>42.625283124907639</v>
      </c>
      <c r="E113" s="90">
        <f>IF(VLOOKUP($B113,data_dd!$C:$J,6,FALSE)=0,#N/A,VLOOKUP($B113,data_dd!$C:$J,6,FALSE))</f>
        <v>40.655484196421398</v>
      </c>
      <c r="F113" s="78">
        <f>IF(VLOOKUP($B113,data_dd!$C:$J,4,FALSE)=0,#N/A,VLOOKUP($B113,data_dd!$C:$J,4,FALSE))</f>
        <v>34.144151651842655</v>
      </c>
      <c r="G113" s="90">
        <f>IF(VLOOKUP($B113,data_dd!$C:$J,4,FALSE)=0,#N/A,VLOOKUP($B113,data_dd!$C:$J,5,FALSE))</f>
        <v>34.634180551552987</v>
      </c>
      <c r="H113" s="217">
        <f>IF(VLOOKUP($B113,data_dd!$C:$J,7,FALSE)=0,#N/A,VLOOKUP($B113,data_dd!$C:$J,7,FALSE))</f>
        <v>33.487371086042685</v>
      </c>
      <c r="I113" s="30"/>
      <c r="J113" s="33">
        <f t="shared" si="6"/>
        <v>45487</v>
      </c>
      <c r="K113" s="78">
        <f>VLOOKUP($J113,data_dd!$C:$J,2,FALSE)</f>
        <v>40.333682412617449</v>
      </c>
      <c r="L113" s="90">
        <f>VLOOKUP($J113,data_dd!$C:$J,3,FALSE)</f>
        <v>40.556861655158244</v>
      </c>
      <c r="M113" s="90">
        <f>IF(VLOOKUP($J113,data_dd!$C:$J,6,FALSE)=0,#N/A,VLOOKUP($J113,data_dd!$C:$J,6,FALSE))</f>
        <v>40.842686462022186</v>
      </c>
      <c r="N113" s="78">
        <f>VLOOKUP($J113,data_dd!$C:$J,4,FALSE)</f>
        <v>33.030879289128684</v>
      </c>
      <c r="O113" s="90">
        <f>VLOOKUP($J113,data_dd!$C:$J,5,FALSE)</f>
        <v>33.155316071818241</v>
      </c>
      <c r="P113" s="217">
        <f>IF(VLOOKUP($J113,data_dd!$C:$J,7,FALSE)=0,#N/A,VLOOKUP($J113,data_dd!$C:$J,7,FALSE))</f>
        <v>33.764631414059963</v>
      </c>
      <c r="Q113" s="30"/>
      <c r="R113" s="33">
        <f t="shared" si="7"/>
        <v>45121</v>
      </c>
      <c r="S113" s="78">
        <f>VLOOKUP($R113,data_dd!$C:$J,2,FALSE)</f>
        <v>40.666167277485187</v>
      </c>
      <c r="T113" s="90">
        <f>VLOOKUP($R113,data_dd!$C:$J,3,FALSE)</f>
        <v>40.583297841099494</v>
      </c>
      <c r="U113" s="78">
        <f>VLOOKUP($R113,data_dd!$C:$J,4,FALSE)</f>
        <v>33.279520053208074</v>
      </c>
      <c r="V113" s="90">
        <f>VLOOKUP($R113,data_dd!$C:$J,5,FALSE)</f>
        <v>33.343416383563195</v>
      </c>
      <c r="W113" s="30"/>
    </row>
    <row r="114" spans="1:23" ht="15">
      <c r="A114" s="102" t="str">
        <f t="shared" si="4"/>
        <v>15-Jul</v>
      </c>
      <c r="B114" s="38">
        <f t="shared" si="5"/>
        <v>45853</v>
      </c>
      <c r="C114" s="91">
        <f>IF(VLOOKUP($B114,data_dd!$C:$J,2,FALSE)=0,#N/A,VLOOKUP($B114,data_dd!$C:$J,2,FALSE))</f>
        <v>41.676810152193703</v>
      </c>
      <c r="D114" s="92">
        <f>IF(VLOOKUP($B114,data_dd!$C:$J,2,FALSE)=0,#N/A,VLOOKUP($B114,data_dd!$C:$J,3,FALSE))</f>
        <v>42.443048000228842</v>
      </c>
      <c r="E114" s="92">
        <f>IF(VLOOKUP($B114,data_dd!$C:$J,6,FALSE)=0,#N/A,VLOOKUP($B114,data_dd!$C:$J,6,FALSE))</f>
        <v>40.562044735230785</v>
      </c>
      <c r="F114" s="91">
        <f>IF(VLOOKUP($B114,data_dd!$C:$J,4,FALSE)=0,#N/A,VLOOKUP($B114,data_dd!$C:$J,4,FALSE))</f>
        <v>33.934017254611348</v>
      </c>
      <c r="G114" s="92">
        <f>IF(VLOOKUP($B114,data_dd!$C:$J,4,FALSE)=0,#N/A,VLOOKUP($B114,data_dd!$C:$J,5,FALSE))</f>
        <v>34.491831942260688</v>
      </c>
      <c r="H114" s="101">
        <f>IF(VLOOKUP($B114,data_dd!$C:$J,7,FALSE)=0,#N/A,VLOOKUP($B114,data_dd!$C:$J,7,FALSE))</f>
        <v>33.421872942408513</v>
      </c>
      <c r="I114" s="30"/>
      <c r="J114" s="38">
        <f t="shared" si="6"/>
        <v>45488</v>
      </c>
      <c r="K114" s="91">
        <f>VLOOKUP($J114,data_dd!$C:$J,2,FALSE)</f>
        <v>40.071478430317477</v>
      </c>
      <c r="L114" s="92">
        <f>VLOOKUP($J114,data_dd!$C:$J,3,FALSE)</f>
        <v>40.450754056016933</v>
      </c>
      <c r="M114" s="92">
        <f>IF(VLOOKUP($J114,data_dd!$C:$J,6,FALSE)=0,#N/A,VLOOKUP($J114,data_dd!$C:$J,6,FALSE))</f>
        <v>40.752073274547627</v>
      </c>
      <c r="N114" s="91">
        <f>VLOOKUP($J114,data_dd!$C:$J,4,FALSE)</f>
        <v>32.787593175043533</v>
      </c>
      <c r="O114" s="92">
        <f>VLOOKUP($J114,data_dd!$C:$J,5,FALSE)</f>
        <v>33.078632556433888</v>
      </c>
      <c r="P114" s="101">
        <f>IF(VLOOKUP($J114,data_dd!$C:$J,7,FALSE)=0,#N/A,VLOOKUP($J114,data_dd!$C:$J,7,FALSE))</f>
        <v>33.700089849625471</v>
      </c>
      <c r="Q114" s="30"/>
      <c r="R114" s="38">
        <f t="shared" si="7"/>
        <v>45122</v>
      </c>
      <c r="S114" s="91">
        <f>VLOOKUP($R114,data_dd!$C:$J,2,FALSE)</f>
        <v>40.226621051413829</v>
      </c>
      <c r="T114" s="92">
        <f>VLOOKUP($R114,data_dd!$C:$J,3,FALSE)</f>
        <v>40.50200755840202</v>
      </c>
      <c r="U114" s="91">
        <f>VLOOKUP($R114,data_dd!$C:$J,4,FALSE)</f>
        <v>33.195135373489194</v>
      </c>
      <c r="V114" s="92">
        <f>VLOOKUP($R114,data_dd!$C:$J,5,FALSE)</f>
        <v>33.284386373024105</v>
      </c>
      <c r="W114" s="30"/>
    </row>
    <row r="115" spans="1:23" ht="15">
      <c r="A115" s="102" t="str">
        <f t="shared" si="4"/>
        <v>16-Jul</v>
      </c>
      <c r="B115" s="33">
        <f t="shared" si="5"/>
        <v>45854</v>
      </c>
      <c r="C115" s="78">
        <f>IF(VLOOKUP($B115,data_dd!$C:$J,2,FALSE)=0,#N/A,VLOOKUP($B115,data_dd!$C:$J,2,FALSE))</f>
        <v>41.437103392410286</v>
      </c>
      <c r="D115" s="90">
        <f>IF(VLOOKUP($B115,data_dd!$C:$J,2,FALSE)=0,#N/A,VLOOKUP($B115,data_dd!$C:$J,3,FALSE))</f>
        <v>42.240917007373888</v>
      </c>
      <c r="E115" s="90">
        <f>IF(VLOOKUP($B115,data_dd!$C:$J,6,FALSE)=0,#N/A,VLOOKUP($B115,data_dd!$C:$J,6,FALSE))</f>
        <v>40.482397962051195</v>
      </c>
      <c r="F115" s="78">
        <f>IF(VLOOKUP($B115,data_dd!$C:$J,4,FALSE)=0,#N/A,VLOOKUP($B115,data_dd!$C:$J,4,FALSE))</f>
        <v>33.603408198685237</v>
      </c>
      <c r="G115" s="90">
        <f>IF(VLOOKUP($B115,data_dd!$C:$J,4,FALSE)=0,#N/A,VLOOKUP($B115,data_dd!$C:$J,5,FALSE))</f>
        <v>34.326543753335812</v>
      </c>
      <c r="H115" s="217">
        <f>IF(VLOOKUP($B115,data_dd!$C:$J,7,FALSE)=0,#N/A,VLOOKUP($B115,data_dd!$C:$J,7,FALSE))</f>
        <v>33.371819105931635</v>
      </c>
      <c r="I115" s="30"/>
      <c r="J115" s="33">
        <f t="shared" si="6"/>
        <v>45489</v>
      </c>
      <c r="K115" s="78">
        <f>VLOOKUP($J115,data_dd!$C:$J,2,FALSE)</f>
        <v>39.969804114078372</v>
      </c>
      <c r="L115" s="90">
        <f>VLOOKUP($J115,data_dd!$C:$J,3,FALSE)</f>
        <v>40.351102757329215</v>
      </c>
      <c r="M115" s="90">
        <f>IF(VLOOKUP($J115,data_dd!$C:$J,6,FALSE)=0,#N/A,VLOOKUP($J115,data_dd!$C:$J,6,FALSE))</f>
        <v>40.677130918623142</v>
      </c>
      <c r="N115" s="78">
        <f>VLOOKUP($J115,data_dd!$C:$J,4,FALSE)</f>
        <v>32.893762412883277</v>
      </c>
      <c r="O115" s="90">
        <f>VLOOKUP($J115,data_dd!$C:$J,5,FALSE)</f>
        <v>33.0254409576347</v>
      </c>
      <c r="P115" s="217">
        <f>IF(VLOOKUP($J115,data_dd!$C:$J,7,FALSE)=0,#N/A,VLOOKUP($J115,data_dd!$C:$J,7,FALSE))</f>
        <v>33.650455188299496</v>
      </c>
      <c r="Q115" s="30"/>
      <c r="R115" s="33">
        <f t="shared" si="7"/>
        <v>45123</v>
      </c>
      <c r="S115" s="78">
        <f>VLOOKUP($R115,data_dd!$C:$J,2,FALSE)</f>
        <v>40.397037578860441</v>
      </c>
      <c r="T115" s="90">
        <f>VLOOKUP($R115,data_dd!$C:$J,3,FALSE)</f>
        <v>40.400891418175007</v>
      </c>
      <c r="U115" s="78">
        <f>VLOOKUP($R115,data_dd!$C:$J,4,FALSE)</f>
        <v>33.219935638549927</v>
      </c>
      <c r="V115" s="90">
        <f>VLOOKUP($R115,data_dd!$C:$J,5,FALSE)</f>
        <v>33.218997639382295</v>
      </c>
      <c r="W115" s="30"/>
    </row>
    <row r="116" spans="1:23" ht="15">
      <c r="A116" s="102" t="str">
        <f t="shared" si="4"/>
        <v>17-Jul</v>
      </c>
      <c r="B116" s="38">
        <f t="shared" si="5"/>
        <v>45855</v>
      </c>
      <c r="C116" s="91">
        <f>IF(VLOOKUP($B116,data_dd!$C:$J,2,FALSE)=0,#N/A,VLOOKUP($B116,data_dd!$C:$J,2,FALSE))</f>
        <v>41.804340833090336</v>
      </c>
      <c r="D116" s="92">
        <f>IF(VLOOKUP($B116,data_dd!$C:$J,2,FALSE)=0,#N/A,VLOOKUP($B116,data_dd!$C:$J,3,FALSE))</f>
        <v>42.08860166138453</v>
      </c>
      <c r="E116" s="92">
        <f>IF(VLOOKUP($B116,data_dd!$C:$J,6,FALSE)=0,#N/A,VLOOKUP($B116,data_dd!$C:$J,6,FALSE))</f>
        <v>40.397523830702085</v>
      </c>
      <c r="F116" s="91">
        <f>IF(VLOOKUP($B116,data_dd!$C:$J,4,FALSE)=0,#N/A,VLOOKUP($B116,data_dd!$C:$J,4,FALSE))</f>
        <v>34.11628929199577</v>
      </c>
      <c r="G116" s="92">
        <f>IF(VLOOKUP($B116,data_dd!$C:$J,4,FALSE)=0,#N/A,VLOOKUP($B116,data_dd!$C:$J,5,FALSE))</f>
        <v>34.213143316443265</v>
      </c>
      <c r="H116" s="101">
        <f>IF(VLOOKUP($B116,data_dd!$C:$J,7,FALSE)=0,#N/A,VLOOKUP($B116,data_dd!$C:$J,7,FALSE))</f>
        <v>33.312302956966469</v>
      </c>
      <c r="I116" s="30"/>
      <c r="J116" s="38">
        <f t="shared" si="6"/>
        <v>45490</v>
      </c>
      <c r="K116" s="91">
        <f>VLOOKUP($J116,data_dd!$C:$J,2,FALSE)</f>
        <v>39.991771566382354</v>
      </c>
      <c r="L116" s="92">
        <f>VLOOKUP($J116,data_dd!$C:$J,3,FALSE)</f>
        <v>40.269358608507616</v>
      </c>
      <c r="M116" s="92">
        <f>IF(VLOOKUP($J116,data_dd!$C:$J,6,FALSE)=0,#N/A,VLOOKUP($J116,data_dd!$C:$J,6,FALSE))</f>
        <v>40.589983504712563</v>
      </c>
      <c r="N116" s="91">
        <f>VLOOKUP($J116,data_dd!$C:$J,4,FALSE)</f>
        <v>32.6930988204317</v>
      </c>
      <c r="O116" s="92">
        <f>VLOOKUP($J116,data_dd!$C:$J,5,FALSE)</f>
        <v>32.966991003434991</v>
      </c>
      <c r="P116" s="101">
        <f>IF(VLOOKUP($J116,data_dd!$C:$J,7,FALSE)=0,#N/A,VLOOKUP($J116,data_dd!$C:$J,7,FALSE))</f>
        <v>33.590108891669203</v>
      </c>
      <c r="Q116" s="30"/>
      <c r="R116" s="38">
        <f t="shared" si="7"/>
        <v>45124</v>
      </c>
      <c r="S116" s="91">
        <f>VLOOKUP($R116,data_dd!$C:$J,2,FALSE)</f>
        <v>39.74117110939838</v>
      </c>
      <c r="T116" s="92">
        <f>VLOOKUP($R116,data_dd!$C:$J,3,FALSE)</f>
        <v>40.296541134076783</v>
      </c>
      <c r="U116" s="91">
        <f>VLOOKUP($R116,data_dd!$C:$J,4,FALSE)</f>
        <v>32.802353421868062</v>
      </c>
      <c r="V116" s="92">
        <f>VLOOKUP($R116,data_dd!$C:$J,5,FALSE)</f>
        <v>33.143772369770915</v>
      </c>
      <c r="W116" s="30"/>
    </row>
    <row r="117" spans="1:23" ht="15">
      <c r="A117" s="102" t="str">
        <f t="shared" si="4"/>
        <v>18-Jul</v>
      </c>
      <c r="B117" s="33">
        <f t="shared" si="5"/>
        <v>45856</v>
      </c>
      <c r="C117" s="78">
        <f>IF(VLOOKUP($B117,data_dd!$C:$J,2,FALSE)=0,#N/A,VLOOKUP($B117,data_dd!$C:$J,2,FALSE))</f>
        <v>41.572338526890142</v>
      </c>
      <c r="D117" s="90">
        <f>IF(VLOOKUP($B117,data_dd!$C:$J,2,FALSE)=0,#N/A,VLOOKUP($B117,data_dd!$C:$J,3,FALSE))</f>
        <v>41.934674005229603</v>
      </c>
      <c r="E117" s="90">
        <f>IF(VLOOKUP($B117,data_dd!$C:$J,6,FALSE)=0,#N/A,VLOOKUP($B117,data_dd!$C:$J,6,FALSE))</f>
        <v>40.295060683585916</v>
      </c>
      <c r="F117" s="78">
        <f>IF(VLOOKUP($B117,data_dd!$C:$J,4,FALSE)=0,#N/A,VLOOKUP($B117,data_dd!$C:$J,4,FALSE))</f>
        <v>33.751960103400926</v>
      </c>
      <c r="G117" s="90">
        <f>IF(VLOOKUP($B117,data_dd!$C:$J,4,FALSE)=0,#N/A,VLOOKUP($B117,data_dd!$C:$J,5,FALSE))</f>
        <v>34.093216850184291</v>
      </c>
      <c r="H117" s="217">
        <f>IF(VLOOKUP($B117,data_dd!$C:$J,7,FALSE)=0,#N/A,VLOOKUP($B117,data_dd!$C:$J,7,FALSE))</f>
        <v>33.24165190942648</v>
      </c>
      <c r="I117" s="30"/>
      <c r="J117" s="33">
        <f t="shared" si="6"/>
        <v>45491</v>
      </c>
      <c r="K117" s="78">
        <f>VLOOKUP($J117,data_dd!$C:$J,2,FALSE)</f>
        <v>39.686220828414491</v>
      </c>
      <c r="L117" s="90">
        <f>VLOOKUP($J117,data_dd!$C:$J,3,FALSE)</f>
        <v>40.157655504300095</v>
      </c>
      <c r="M117" s="90">
        <f>IF(VLOOKUP($J117,data_dd!$C:$J,6,FALSE)=0,#N/A,VLOOKUP($J117,data_dd!$C:$J,6,FALSE))</f>
        <v>40.495763853546912</v>
      </c>
      <c r="N117" s="78">
        <f>VLOOKUP($J117,data_dd!$C:$J,4,FALSE)</f>
        <v>32.648122884534409</v>
      </c>
      <c r="O117" s="90">
        <f>VLOOKUP($J117,data_dd!$C:$J,5,FALSE)</f>
        <v>32.903267412702277</v>
      </c>
      <c r="P117" s="217">
        <f>IF(VLOOKUP($J117,data_dd!$C:$J,7,FALSE)=0,#N/A,VLOOKUP($J117,data_dd!$C:$J,7,FALSE))</f>
        <v>33.523651464634575</v>
      </c>
      <c r="Q117" s="30"/>
      <c r="R117" s="33">
        <f t="shared" si="7"/>
        <v>45125</v>
      </c>
      <c r="S117" s="78">
        <f>VLOOKUP($R117,data_dd!$C:$J,2,FALSE)</f>
        <v>40.073870485132822</v>
      </c>
      <c r="T117" s="90">
        <f>VLOOKUP($R117,data_dd!$C:$J,3,FALSE)</f>
        <v>40.203504425884184</v>
      </c>
      <c r="U117" s="78">
        <f>VLOOKUP($R117,data_dd!$C:$J,4,FALSE)</f>
        <v>32.924096959863405</v>
      </c>
      <c r="V117" s="90">
        <f>VLOOKUP($R117,data_dd!$C:$J,5,FALSE)</f>
        <v>33.086668833049856</v>
      </c>
      <c r="W117" s="30"/>
    </row>
    <row r="118" spans="1:23" ht="15">
      <c r="A118" s="102" t="str">
        <f t="shared" si="4"/>
        <v>19-Jul</v>
      </c>
      <c r="B118" s="38">
        <f t="shared" si="5"/>
        <v>45857</v>
      </c>
      <c r="C118" s="91">
        <f>IF(VLOOKUP($B118,data_dd!$C:$J,2,FALSE)=0,#N/A,VLOOKUP($B118,data_dd!$C:$J,2,FALSE))</f>
        <v>42.043372981539534</v>
      </c>
      <c r="D118" s="92">
        <f>IF(VLOOKUP($B118,data_dd!$C:$J,2,FALSE)=0,#N/A,VLOOKUP($B118,data_dd!$C:$J,3,FALSE))</f>
        <v>41.869299102085108</v>
      </c>
      <c r="E118" s="92">
        <f>IF(VLOOKUP($B118,data_dd!$C:$J,6,FALSE)=0,#N/A,VLOOKUP($B118,data_dd!$C:$J,6,FALSE))</f>
        <v>40.206609325945834</v>
      </c>
      <c r="F118" s="91">
        <f>IF(VLOOKUP($B118,data_dd!$C:$J,4,FALSE)=0,#N/A,VLOOKUP($B118,data_dd!$C:$J,4,FALSE))</f>
        <v>34.375788020980202</v>
      </c>
      <c r="G118" s="92">
        <f>IF(VLOOKUP($B118,data_dd!$C:$J,4,FALSE)=0,#N/A,VLOOKUP($B118,data_dd!$C:$J,5,FALSE))</f>
        <v>34.057848472776868</v>
      </c>
      <c r="H118" s="101">
        <f>IF(VLOOKUP($B118,data_dd!$C:$J,7,FALSE)=0,#N/A,VLOOKUP($B118,data_dd!$C:$J,7,FALSE))</f>
        <v>33.176677884757822</v>
      </c>
      <c r="I118" s="30"/>
      <c r="J118" s="38">
        <f t="shared" si="6"/>
        <v>45492</v>
      </c>
      <c r="K118" s="91">
        <f>VLOOKUP($J118,data_dd!$C:$J,2,FALSE)</f>
        <v>39.723011996758764</v>
      </c>
      <c r="L118" s="92">
        <f>VLOOKUP($J118,data_dd!$C:$J,3,FALSE)</f>
        <v>40.02589770000337</v>
      </c>
      <c r="M118" s="92">
        <f>IF(VLOOKUP($J118,data_dd!$C:$J,6,FALSE)=0,#N/A,VLOOKUP($J118,data_dd!$C:$J,6,FALSE))</f>
        <v>40.41537758378545</v>
      </c>
      <c r="N118" s="91">
        <f>VLOOKUP($J118,data_dd!$C:$J,4,FALSE)</f>
        <v>32.548642863324659</v>
      </c>
      <c r="O118" s="92">
        <f>VLOOKUP($J118,data_dd!$C:$J,5,FALSE)</f>
        <v>32.808879149435157</v>
      </c>
      <c r="P118" s="101">
        <f>IF(VLOOKUP($J118,data_dd!$C:$J,7,FALSE)=0,#N/A,VLOOKUP($J118,data_dd!$C:$J,7,FALSE))</f>
        <v>33.462236716281652</v>
      </c>
      <c r="Q118" s="30"/>
      <c r="R118" s="38">
        <f t="shared" si="7"/>
        <v>45126</v>
      </c>
      <c r="S118" s="91">
        <f>VLOOKUP($R118,data_dd!$C:$J,2,FALSE)</f>
        <v>39.578732454401354</v>
      </c>
      <c r="T118" s="92">
        <f>VLOOKUP($R118,data_dd!$C:$J,3,FALSE)</f>
        <v>40.132106015815339</v>
      </c>
      <c r="U118" s="91">
        <f>VLOOKUP($R118,data_dd!$C:$J,4,FALSE)</f>
        <v>32.687158384772601</v>
      </c>
      <c r="V118" s="92">
        <f>VLOOKUP($R118,data_dd!$C:$J,5,FALSE)</f>
        <v>33.030775221060928</v>
      </c>
      <c r="W118" s="30"/>
    </row>
    <row r="119" spans="1:23" ht="15">
      <c r="A119" s="102" t="str">
        <f t="shared" si="4"/>
        <v>20-Jul</v>
      </c>
      <c r="B119" s="33">
        <f t="shared" si="5"/>
        <v>45858</v>
      </c>
      <c r="C119" s="78">
        <f>IF(VLOOKUP($B119,data_dd!$C:$J,2,FALSE)=0,#N/A,VLOOKUP($B119,data_dd!$C:$J,2,FALSE))</f>
        <v>41.898411628540309</v>
      </c>
      <c r="D119" s="90">
        <f>IF(VLOOKUP($B119,data_dd!$C:$J,2,FALSE)=0,#N/A,VLOOKUP($B119,data_dd!$C:$J,3,FALSE))</f>
        <v>41.803495582566498</v>
      </c>
      <c r="E119" s="90">
        <f>IF(VLOOKUP($B119,data_dd!$C:$J,6,FALSE)=0,#N/A,VLOOKUP($B119,data_dd!$C:$J,6,FALSE))</f>
        <v>40.104094252707583</v>
      </c>
      <c r="F119" s="78">
        <f>IF(VLOOKUP($B119,data_dd!$C:$J,4,FALSE)=0,#N/A,VLOOKUP($B119,data_dd!$C:$J,4,FALSE))</f>
        <v>34.110271265078076</v>
      </c>
      <c r="G119" s="90">
        <f>IF(VLOOKUP($B119,data_dd!$C:$J,4,FALSE)=0,#N/A,VLOOKUP($B119,data_dd!$C:$J,5,FALSE))</f>
        <v>34.025676982474756</v>
      </c>
      <c r="H119" s="217">
        <f>IF(VLOOKUP($B119,data_dd!$C:$J,7,FALSE)=0,#N/A,VLOOKUP($B119,data_dd!$C:$J,7,FALSE))</f>
        <v>33.119981409679539</v>
      </c>
      <c r="I119" s="30"/>
      <c r="J119" s="33">
        <f t="shared" si="6"/>
        <v>45493</v>
      </c>
      <c r="K119" s="78">
        <f>VLOOKUP($J119,data_dd!$C:$J,2,FALSE)</f>
        <v>39.77136074573464</v>
      </c>
      <c r="L119" s="90">
        <f>VLOOKUP($J119,data_dd!$C:$J,3,FALSE)</f>
        <v>39.952470332517201</v>
      </c>
      <c r="M119" s="90">
        <f>IF(VLOOKUP($J119,data_dd!$C:$J,6,FALSE)=0,#N/A,VLOOKUP($J119,data_dd!$C:$J,6,FALSE))</f>
        <v>40.313997656723522</v>
      </c>
      <c r="N119" s="78">
        <f>VLOOKUP($J119,data_dd!$C:$J,4,FALSE)</f>
        <v>32.779151779554311</v>
      </c>
      <c r="O119" s="90">
        <f>VLOOKUP($J119,data_dd!$C:$J,5,FALSE)</f>
        <v>32.780350745865405</v>
      </c>
      <c r="P119" s="217">
        <f>IF(VLOOKUP($J119,data_dd!$C:$J,7,FALSE)=0,#N/A,VLOOKUP($J119,data_dd!$C:$J,7,FALSE))</f>
        <v>33.406367326827571</v>
      </c>
      <c r="Q119" s="30"/>
      <c r="R119" s="33">
        <f t="shared" si="7"/>
        <v>45127</v>
      </c>
      <c r="S119" s="78">
        <f>VLOOKUP($R119,data_dd!$C:$J,2,FALSE)</f>
        <v>40.127787178508775</v>
      </c>
      <c r="T119" s="90">
        <f>VLOOKUP($R119,data_dd!$C:$J,3,FALSE)</f>
        <v>40.056634124609836</v>
      </c>
      <c r="U119" s="78">
        <f>VLOOKUP($R119,data_dd!$C:$J,4,FALSE)</f>
        <v>33.007507566325572</v>
      </c>
      <c r="V119" s="90">
        <f>VLOOKUP($R119,data_dd!$C:$J,5,FALSE)</f>
        <v>32.992826212457395</v>
      </c>
      <c r="W119" s="30"/>
    </row>
    <row r="120" spans="1:23" ht="15">
      <c r="A120" s="102" t="str">
        <f t="shared" si="4"/>
        <v>21-Jul</v>
      </c>
      <c r="B120" s="38">
        <f t="shared" si="5"/>
        <v>45859</v>
      </c>
      <c r="C120" s="91">
        <f>IF(VLOOKUP($B120,data_dd!$C:$J,2,FALSE)=0,#N/A,VLOOKUP($B120,data_dd!$C:$J,2,FALSE))</f>
        <v>41.610020902604511</v>
      </c>
      <c r="D120" s="92">
        <f>IF(VLOOKUP($B120,data_dd!$C:$J,2,FALSE)=0,#N/A,VLOOKUP($B120,data_dd!$C:$J,3,FALSE))</f>
        <v>41.751481997276429</v>
      </c>
      <c r="E120" s="92">
        <f>IF(VLOOKUP($B120,data_dd!$C:$J,6,FALSE)=0,#N/A,VLOOKUP($B120,data_dd!$C:$J,6,FALSE))</f>
        <v>40.00442024994247</v>
      </c>
      <c r="F120" s="91">
        <f>IF(VLOOKUP($B120,data_dd!$C:$J,4,FALSE)=0,#N/A,VLOOKUP($B120,data_dd!$C:$J,4,FALSE))</f>
        <v>33.992885139866942</v>
      </c>
      <c r="G120" s="92">
        <f>IF(VLOOKUP($B120,data_dd!$C:$J,4,FALSE)=0,#N/A,VLOOKUP($B120,data_dd!$C:$J,5,FALSE))</f>
        <v>33.997681684571084</v>
      </c>
      <c r="H120" s="101">
        <f>IF(VLOOKUP($B120,data_dd!$C:$J,7,FALSE)=0,#N/A,VLOOKUP($B120,data_dd!$C:$J,7,FALSE))</f>
        <v>33.046135461935854</v>
      </c>
      <c r="I120" s="30"/>
      <c r="J120" s="38">
        <f t="shared" si="6"/>
        <v>45494</v>
      </c>
      <c r="K120" s="91">
        <f>VLOOKUP($J120,data_dd!$C:$J,2,FALSE)</f>
        <v>39.953673521749693</v>
      </c>
      <c r="L120" s="92">
        <f>VLOOKUP($J120,data_dd!$C:$J,3,FALSE)</f>
        <v>39.893466290429856</v>
      </c>
      <c r="M120" s="92">
        <f>IF(VLOOKUP($J120,data_dd!$C:$J,6,FALSE)=0,#N/A,VLOOKUP($J120,data_dd!$C:$J,6,FALSE))</f>
        <v>40.195554760656293</v>
      </c>
      <c r="N120" s="91">
        <f>VLOOKUP($J120,data_dd!$C:$J,4,FALSE)</f>
        <v>32.78732067507228</v>
      </c>
      <c r="O120" s="92">
        <f>VLOOKUP($J120,data_dd!$C:$J,5,FALSE)</f>
        <v>32.748044030065032</v>
      </c>
      <c r="P120" s="101">
        <f>IF(VLOOKUP($J120,data_dd!$C:$J,7,FALSE)=0,#N/A,VLOOKUP($J120,data_dd!$C:$J,7,FALSE))</f>
        <v>33.315489585099449</v>
      </c>
      <c r="Q120" s="30"/>
      <c r="R120" s="38">
        <f t="shared" si="7"/>
        <v>45128</v>
      </c>
      <c r="S120" s="91">
        <f>VLOOKUP($R120,data_dd!$C:$J,2,FALSE)</f>
        <v>39.454394391089807</v>
      </c>
      <c r="T120" s="92">
        <f>VLOOKUP($R120,data_dd!$C:$J,3,FALSE)</f>
        <v>39.964360778509132</v>
      </c>
      <c r="U120" s="91">
        <f>VLOOKUP($R120,data_dd!$C:$J,4,FALSE)</f>
        <v>32.614431831225552</v>
      </c>
      <c r="V120" s="92">
        <f>VLOOKUP($R120,data_dd!$C:$J,5,FALSE)</f>
        <v>32.921090685381827</v>
      </c>
      <c r="W120" s="30"/>
    </row>
    <row r="121" spans="1:23" ht="15">
      <c r="A121" s="102" t="str">
        <f t="shared" si="4"/>
        <v>22-Jul</v>
      </c>
      <c r="B121" s="33">
        <f t="shared" si="5"/>
        <v>45860</v>
      </c>
      <c r="C121" s="78">
        <f>IF(VLOOKUP($B121,data_dd!$C:$J,2,FALSE)=0,#N/A,VLOOKUP($B121,data_dd!$C:$J,2,FALSE))</f>
        <v>41.627034424391276</v>
      </c>
      <c r="D121" s="90">
        <f>IF(VLOOKUP($B121,data_dd!$C:$J,2,FALSE)=0,#N/A,VLOOKUP($B121,data_dd!$C:$J,3,FALSE))</f>
        <v>41.733966160691764</v>
      </c>
      <c r="E121" s="90">
        <f>IF(VLOOKUP($B121,data_dd!$C:$J,6,FALSE)=0,#N/A,VLOOKUP($B121,data_dd!$C:$J,6,FALSE))</f>
        <v>39.898026547209462</v>
      </c>
      <c r="F121" s="78">
        <f>IF(VLOOKUP($B121,data_dd!$C:$J,4,FALSE)=0,#N/A,VLOOKUP($B121,data_dd!$C:$J,4,FALSE))</f>
        <v>33.888437104803444</v>
      </c>
      <c r="G121" s="90">
        <f>IF(VLOOKUP($B121,data_dd!$C:$J,4,FALSE)=0,#N/A,VLOOKUP($B121,data_dd!$C:$J,5,FALSE))</f>
        <v>34.005451934224325</v>
      </c>
      <c r="H121" s="217">
        <f>IF(VLOOKUP($B121,data_dd!$C:$J,7,FALSE)=0,#N/A,VLOOKUP($B121,data_dd!$C:$J,7,FALSE))</f>
        <v>32.965396674142767</v>
      </c>
      <c r="I121" s="30"/>
      <c r="J121" s="33">
        <f t="shared" si="6"/>
        <v>45495</v>
      </c>
      <c r="K121" s="78">
        <f>VLOOKUP($J121,data_dd!$C:$J,2,FALSE)</f>
        <v>39.221322751270669</v>
      </c>
      <c r="L121" s="90">
        <f>VLOOKUP($J121,data_dd!$C:$J,3,FALSE)</f>
        <v>39.761570364695032</v>
      </c>
      <c r="M121" s="90">
        <f>IF(VLOOKUP($J121,data_dd!$C:$J,6,FALSE)=0,#N/A,VLOOKUP($J121,data_dd!$C:$J,6,FALSE))</f>
        <v>40.098768813263</v>
      </c>
      <c r="N121" s="78">
        <f>VLOOKUP($J121,data_dd!$C:$J,4,FALSE)</f>
        <v>32.249091963574749</v>
      </c>
      <c r="O121" s="90">
        <f>VLOOKUP($J121,data_dd!$C:$J,5,FALSE)</f>
        <v>32.645459784775525</v>
      </c>
      <c r="P121" s="217">
        <f>IF(VLOOKUP($J121,data_dd!$C:$J,7,FALSE)=0,#N/A,VLOOKUP($J121,data_dd!$C:$J,7,FALSE))</f>
        <v>33.245338942451326</v>
      </c>
      <c r="Q121" s="30"/>
      <c r="R121" s="33">
        <f t="shared" si="7"/>
        <v>45129</v>
      </c>
      <c r="S121" s="78">
        <f>VLOOKUP($R121,data_dd!$C:$J,2,FALSE)</f>
        <v>40.115673278833754</v>
      </c>
      <c r="T121" s="90">
        <f>VLOOKUP($R121,data_dd!$C:$J,3,FALSE)</f>
        <v>39.906507878591192</v>
      </c>
      <c r="U121" s="78">
        <f>VLOOKUP($R121,data_dd!$C:$J,4,FALSE)</f>
        <v>32.973088752972281</v>
      </c>
      <c r="V121" s="90">
        <f>VLOOKUP($R121,data_dd!$C:$J,5,FALSE)</f>
        <v>32.881368155318945</v>
      </c>
      <c r="W121" s="30"/>
    </row>
    <row r="122" spans="1:23" ht="15">
      <c r="A122" s="102" t="str">
        <f t="shared" si="4"/>
        <v>23-Jul</v>
      </c>
      <c r="B122" s="38">
        <f t="shared" si="5"/>
        <v>45861</v>
      </c>
      <c r="C122" s="91">
        <f>IF(VLOOKUP($B122,data_dd!$C:$J,2,FALSE)=0,#N/A,VLOOKUP($B122,data_dd!$C:$J,2,FALSE))</f>
        <v>41.57204993222895</v>
      </c>
      <c r="D122" s="92">
        <f>IF(VLOOKUP($B122,data_dd!$C:$J,2,FALSE)=0,#N/A,VLOOKUP($B122,data_dd!$C:$J,3,FALSE))</f>
        <v>41.708061071872187</v>
      </c>
      <c r="E122" s="92">
        <f>IF(VLOOKUP($B122,data_dd!$C:$J,6,FALSE)=0,#N/A,VLOOKUP($B122,data_dd!$C:$J,6,FALSE))</f>
        <v>39.80656861348352</v>
      </c>
      <c r="F122" s="91">
        <f>IF(VLOOKUP($B122,data_dd!$C:$J,4,FALSE)=0,#N/A,VLOOKUP($B122,data_dd!$C:$J,4,FALSE))</f>
        <v>34.101827573891363</v>
      </c>
      <c r="G122" s="92">
        <f>IF(VLOOKUP($B122,data_dd!$C:$J,4,FALSE)=0,#N/A,VLOOKUP($B122,data_dd!$C:$J,5,FALSE))</f>
        <v>34.014734936003947</v>
      </c>
      <c r="H122" s="101">
        <f>IF(VLOOKUP($B122,data_dd!$C:$J,7,FALSE)=0,#N/A,VLOOKUP($B122,data_dd!$C:$J,7,FALSE))</f>
        <v>32.89512653287553</v>
      </c>
      <c r="I122" s="30"/>
      <c r="J122" s="38">
        <f t="shared" si="6"/>
        <v>45496</v>
      </c>
      <c r="K122" s="91">
        <f>VLOOKUP($J122,data_dd!$C:$J,2,FALSE)</f>
        <v>39.490251258445149</v>
      </c>
      <c r="L122" s="92">
        <f>VLOOKUP($J122,data_dd!$C:$J,3,FALSE)</f>
        <v>39.683450307458244</v>
      </c>
      <c r="M122" s="92">
        <f>IF(VLOOKUP($J122,data_dd!$C:$J,6,FALSE)=0,#N/A,VLOOKUP($J122,data_dd!$C:$J,6,FALSE))</f>
        <v>39.994557531518048</v>
      </c>
      <c r="N122" s="91">
        <f>VLOOKUP($J122,data_dd!$C:$J,4,FALSE)</f>
        <v>32.334728926853906</v>
      </c>
      <c r="O122" s="92">
        <f>VLOOKUP($J122,data_dd!$C:$J,5,FALSE)</f>
        <v>32.587291611465531</v>
      </c>
      <c r="P122" s="101">
        <f>IF(VLOOKUP($J122,data_dd!$C:$J,7,FALSE)=0,#N/A,VLOOKUP($J122,data_dd!$C:$J,7,FALSE))</f>
        <v>33.165464148175076</v>
      </c>
      <c r="Q122" s="30"/>
      <c r="R122" s="38">
        <f t="shared" si="7"/>
        <v>45130</v>
      </c>
      <c r="S122" s="91">
        <f>VLOOKUP($R122,data_dd!$C:$J,2,FALSE)</f>
        <v>39.625166461356741</v>
      </c>
      <c r="T122" s="92">
        <f>VLOOKUP($R122,data_dd!$C:$J,3,FALSE)</f>
        <v>39.859249912709153</v>
      </c>
      <c r="U122" s="91">
        <f>VLOOKUP($R122,data_dd!$C:$J,4,FALSE)</f>
        <v>32.84090516575634</v>
      </c>
      <c r="V122" s="92">
        <f>VLOOKUP($R122,data_dd!$C:$J,5,FALSE)</f>
        <v>32.86244141265967</v>
      </c>
      <c r="W122" s="30"/>
    </row>
    <row r="123" spans="1:23" ht="15">
      <c r="A123" s="102" t="str">
        <f t="shared" si="4"/>
        <v>24-Jul</v>
      </c>
      <c r="B123" s="33">
        <f t="shared" si="5"/>
        <v>45862</v>
      </c>
      <c r="C123" s="78">
        <f>IF(VLOOKUP($B123,data_dd!$C:$J,2,FALSE)=0,#N/A,VLOOKUP($B123,data_dd!$C:$J,2,FALSE))</f>
        <v>41.371597107084533</v>
      </c>
      <c r="D123" s="90">
        <f>IF(VLOOKUP($B123,data_dd!$C:$J,2,FALSE)=0,#N/A,VLOOKUP($B123,data_dd!$C:$J,3,FALSE))</f>
        <v>41.68723847738886</v>
      </c>
      <c r="E123" s="90">
        <f>IF(VLOOKUP($B123,data_dd!$C:$J,6,FALSE)=0,#N/A,VLOOKUP($B123,data_dd!$C:$J,6,FALSE))</f>
        <v>39.718328759096288</v>
      </c>
      <c r="F123" s="78">
        <f>IF(VLOOKUP($B123,data_dd!$C:$J,4,FALSE)=0,#N/A,VLOOKUP($B123,data_dd!$C:$J,4,FALSE))</f>
        <v>33.746132681733599</v>
      </c>
      <c r="G123" s="90">
        <f>IF(VLOOKUP($B123,data_dd!$C:$J,4,FALSE)=0,#N/A,VLOOKUP($B123,data_dd!$C:$J,5,FALSE))</f>
        <v>34.023169597722202</v>
      </c>
      <c r="H123" s="217">
        <f>IF(VLOOKUP($B123,data_dd!$C:$J,7,FALSE)=0,#N/A,VLOOKUP($B123,data_dd!$C:$J,7,FALSE))</f>
        <v>32.831040640274267</v>
      </c>
      <c r="I123" s="30"/>
      <c r="J123" s="33">
        <f t="shared" si="6"/>
        <v>45497</v>
      </c>
      <c r="K123" s="78">
        <f>VLOOKUP($J123,data_dd!$C:$J,2,FALSE)</f>
        <v>39.053402844613665</v>
      </c>
      <c r="L123" s="90">
        <f>VLOOKUP($J123,data_dd!$C:$J,3,FALSE)</f>
        <v>39.573440396133307</v>
      </c>
      <c r="M123" s="90">
        <f>IF(VLOOKUP($J123,data_dd!$C:$J,6,FALSE)=0,#N/A,VLOOKUP($J123,data_dd!$C:$J,6,FALSE))</f>
        <v>39.901029211143509</v>
      </c>
      <c r="N123" s="78">
        <f>VLOOKUP($J123,data_dd!$C:$J,4,FALSE)</f>
        <v>32.10959007773571</v>
      </c>
      <c r="O123" s="90">
        <f>VLOOKUP($J123,data_dd!$C:$J,5,FALSE)</f>
        <v>32.493403106618906</v>
      </c>
      <c r="P123" s="217">
        <f>IF(VLOOKUP($J123,data_dd!$C:$J,7,FALSE)=0,#N/A,VLOOKUP($J123,data_dd!$C:$J,7,FALSE))</f>
        <v>33.102376545250863</v>
      </c>
      <c r="Q123" s="30"/>
      <c r="R123" s="33">
        <f t="shared" si="7"/>
        <v>45131</v>
      </c>
      <c r="S123" s="78">
        <f>VLOOKUP($R123,data_dd!$C:$J,2,FALSE)</f>
        <v>39.74422396499552</v>
      </c>
      <c r="T123" s="90">
        <f>VLOOKUP($R123,data_dd!$C:$J,3,FALSE)</f>
        <v>39.790978518497816</v>
      </c>
      <c r="U123" s="78">
        <f>VLOOKUP($R123,data_dd!$C:$J,4,FALSE)</f>
        <v>32.784370010741284</v>
      </c>
      <c r="V123" s="90">
        <f>VLOOKUP($R123,data_dd!$C:$J,5,FALSE)</f>
        <v>32.823574648494784</v>
      </c>
      <c r="W123" s="30"/>
    </row>
    <row r="124" spans="1:23" ht="15">
      <c r="A124" s="102" t="str">
        <f t="shared" si="4"/>
        <v>25-Jul</v>
      </c>
      <c r="B124" s="38">
        <f t="shared" si="5"/>
        <v>45863</v>
      </c>
      <c r="C124" s="91">
        <f>IF(VLOOKUP($B124,data_dd!$C:$J,2,FALSE)=0,#N/A,VLOOKUP($B124,data_dd!$C:$J,2,FALSE))</f>
        <v>41.400389294902652</v>
      </c>
      <c r="D124" s="92">
        <f>IF(VLOOKUP($B124,data_dd!$C:$J,2,FALSE)=0,#N/A,VLOOKUP($B124,data_dd!$C:$J,3,FALSE))</f>
        <v>41.608409532365727</v>
      </c>
      <c r="E124" s="92">
        <f>IF(VLOOKUP($B124,data_dd!$C:$J,6,FALSE)=0,#N/A,VLOOKUP($B124,data_dd!$C:$J,6,FALSE))</f>
        <v>39.615625707763066</v>
      </c>
      <c r="F124" s="91">
        <f>IF(VLOOKUP($B124,data_dd!$C:$J,4,FALSE)=0,#N/A,VLOOKUP($B124,data_dd!$C:$J,4,FALSE))</f>
        <v>33.968677059023939</v>
      </c>
      <c r="G124" s="92">
        <f>IF(VLOOKUP($B124,data_dd!$C:$J,4,FALSE)=0,#N/A,VLOOKUP($B124,data_dd!$C:$J,5,FALSE))</f>
        <v>33.980017919665102</v>
      </c>
      <c r="H124" s="101">
        <f>IF(VLOOKUP($B124,data_dd!$C:$J,7,FALSE)=0,#N/A,VLOOKUP($B124,data_dd!$C:$J,7,FALSE))</f>
        <v>32.763327186114857</v>
      </c>
      <c r="I124" s="30"/>
      <c r="J124" s="38">
        <f t="shared" si="6"/>
        <v>45498</v>
      </c>
      <c r="K124" s="91">
        <f>VLOOKUP($J124,data_dd!$C:$J,2,FALSE)</f>
        <v>39.510198794656809</v>
      </c>
      <c r="L124" s="92">
        <f>VLOOKUP($J124,data_dd!$C:$J,3,FALSE)</f>
        <v>39.525607664391956</v>
      </c>
      <c r="M124" s="92">
        <f>IF(VLOOKUP($J124,data_dd!$C:$J,6,FALSE)=0,#N/A,VLOOKUP($J124,data_dd!$C:$J,6,FALSE))</f>
        <v>39.791659869668543</v>
      </c>
      <c r="N124" s="91">
        <f>VLOOKUP($J124,data_dd!$C:$J,4,FALSE)</f>
        <v>32.446798379705335</v>
      </c>
      <c r="O124" s="92">
        <f>VLOOKUP($J124,data_dd!$C:$J,5,FALSE)</f>
        <v>32.469522288771898</v>
      </c>
      <c r="P124" s="101">
        <f>IF(VLOOKUP($J124,data_dd!$C:$J,7,FALSE)=0,#N/A,VLOOKUP($J124,data_dd!$C:$J,7,FALSE))</f>
        <v>33.027889205289419</v>
      </c>
      <c r="Q124" s="30"/>
      <c r="R124" s="38">
        <f t="shared" si="7"/>
        <v>45132</v>
      </c>
      <c r="S124" s="91">
        <f>VLOOKUP($R124,data_dd!$C:$J,2,FALSE)</f>
        <v>38.832430580778023</v>
      </c>
      <c r="T124" s="92">
        <f>VLOOKUP($R124,data_dd!$C:$J,3,FALSE)</f>
        <v>39.671990412657102</v>
      </c>
      <c r="U124" s="91">
        <f>VLOOKUP($R124,data_dd!$C:$J,4,FALSE)</f>
        <v>32.214208776832969</v>
      </c>
      <c r="V124" s="92">
        <f>VLOOKUP($R124,data_dd!$C:$J,5,FALSE)</f>
        <v>32.747403140851787</v>
      </c>
      <c r="W124" s="30"/>
    </row>
    <row r="125" spans="1:23" ht="15">
      <c r="A125" s="102" t="str">
        <f t="shared" si="4"/>
        <v>26-Jul</v>
      </c>
      <c r="B125" s="33">
        <f t="shared" si="5"/>
        <v>45864</v>
      </c>
      <c r="C125" s="78">
        <f>IF(VLOOKUP($B125,data_dd!$C:$J,2,FALSE)=0,#N/A,VLOOKUP($B125,data_dd!$C:$J,2,FALSE))</f>
        <v>41.80194837937524</v>
      </c>
      <c r="D125" s="90">
        <f>IF(VLOOKUP($B125,data_dd!$C:$J,2,FALSE)=0,#N/A,VLOOKUP($B125,data_dd!$C:$J,3,FALSE))</f>
        <v>41.614721544048948</v>
      </c>
      <c r="E125" s="90">
        <f>IF(VLOOKUP($B125,data_dd!$C:$J,6,FALSE)=0,#N/A,VLOOKUP($B125,data_dd!$C:$J,6,FALSE))</f>
        <v>39.536068978778772</v>
      </c>
      <c r="F125" s="78">
        <f>IF(VLOOKUP($B125,data_dd!$C:$J,4,FALSE)=0,#N/A,VLOOKUP($B125,data_dd!$C:$J,4,FALSE))</f>
        <v>34.105082431701796</v>
      </c>
      <c r="G125" s="90">
        <f>IF(VLOOKUP($B125,data_dd!$C:$J,4,FALSE)=0,#N/A,VLOOKUP($B125,data_dd!$C:$J,5,FALSE))</f>
        <v>34.001655662402555</v>
      </c>
      <c r="H125" s="217">
        <f>IF(VLOOKUP($B125,data_dd!$C:$J,7,FALSE)=0,#N/A,VLOOKUP($B125,data_dd!$C:$J,7,FALSE))</f>
        <v>32.705723235373327</v>
      </c>
      <c r="I125" s="30"/>
      <c r="J125" s="33">
        <f t="shared" si="6"/>
        <v>45499</v>
      </c>
      <c r="K125" s="78">
        <f>VLOOKUP($J125,data_dd!$C:$J,2,FALSE)</f>
        <v>38.803272240399593</v>
      </c>
      <c r="L125" s="90">
        <f>VLOOKUP($J125,data_dd!$C:$J,3,FALSE)</f>
        <v>39.389749335529771</v>
      </c>
      <c r="M125" s="90">
        <f>IF(VLOOKUP($J125,data_dd!$C:$J,6,FALSE)=0,#N/A,VLOOKUP($J125,data_dd!$C:$J,6,FALSE))</f>
        <v>39.700491477491767</v>
      </c>
      <c r="N125" s="78">
        <f>VLOOKUP($J125,data_dd!$C:$J,4,FALSE)</f>
        <v>31.950711537768658</v>
      </c>
      <c r="O125" s="90">
        <f>VLOOKUP($J125,data_dd!$C:$J,5,FALSE)</f>
        <v>32.356897392783566</v>
      </c>
      <c r="P125" s="217">
        <f>IF(VLOOKUP($J125,data_dd!$C:$J,7,FALSE)=0,#N/A,VLOOKUP($J125,data_dd!$C:$J,7,FALSE))</f>
        <v>32.962902704701527</v>
      </c>
      <c r="Q125" s="30"/>
      <c r="R125" s="33">
        <f t="shared" si="7"/>
        <v>45133</v>
      </c>
      <c r="S125" s="78">
        <f>VLOOKUP($R125,data_dd!$C:$J,2,FALSE)</f>
        <v>39.724496719608624</v>
      </c>
      <c r="T125" s="90">
        <f>VLOOKUP($R125,data_dd!$C:$J,3,FALSE)</f>
        <v>39.616547014070157</v>
      </c>
      <c r="U125" s="78">
        <f>VLOOKUP($R125,data_dd!$C:$J,4,FALSE)</f>
        <v>32.803298182620956</v>
      </c>
      <c r="V125" s="90">
        <f>VLOOKUP($R125,data_dd!$C:$J,5,FALSE)</f>
        <v>32.722835768632095</v>
      </c>
      <c r="W125" s="30"/>
    </row>
    <row r="126" spans="1:23" ht="15">
      <c r="A126" s="102" t="str">
        <f t="shared" si="4"/>
        <v>27-Jul</v>
      </c>
      <c r="B126" s="38">
        <f t="shared" si="5"/>
        <v>45865</v>
      </c>
      <c r="C126" s="91">
        <f>IF(VLOOKUP($B126,data_dd!$C:$J,2,FALSE)=0,#N/A,VLOOKUP($B126,data_dd!$C:$J,2,FALSE))</f>
        <v>41.520807185295453</v>
      </c>
      <c r="D126" s="92">
        <f>IF(VLOOKUP($B126,data_dd!$C:$J,2,FALSE)=0,#N/A,VLOOKUP($B126,data_dd!$C:$J,3,FALSE))</f>
        <v>41.574626705341274</v>
      </c>
      <c r="E126" s="92">
        <f>IF(VLOOKUP($B126,data_dd!$C:$J,6,FALSE)=0,#N/A,VLOOKUP($B126,data_dd!$C:$J,6,FALSE))</f>
        <v>39.454871590004657</v>
      </c>
      <c r="F126" s="91">
        <f>IF(VLOOKUP($B126,data_dd!$C:$J,4,FALSE)=0,#N/A,VLOOKUP($B126,data_dd!$C:$J,4,FALSE))</f>
        <v>34.230452124597171</v>
      </c>
      <c r="G126" s="92">
        <f>IF(VLOOKUP($B126,data_dd!$C:$J,4,FALSE)=0,#N/A,VLOOKUP($B126,data_dd!$C:$J,5,FALSE))</f>
        <v>34.012369417606131</v>
      </c>
      <c r="H126" s="101">
        <f>IF(VLOOKUP($B126,data_dd!$C:$J,7,FALSE)=0,#N/A,VLOOKUP($B126,data_dd!$C:$J,7,FALSE))</f>
        <v>32.656027127431464</v>
      </c>
      <c r="I126" s="30"/>
      <c r="J126" s="38">
        <f t="shared" si="6"/>
        <v>45500</v>
      </c>
      <c r="K126" s="91">
        <f>VLOOKUP($J126,data_dd!$C:$J,2,FALSE)</f>
        <v>39.555896726687038</v>
      </c>
      <c r="L126" s="92">
        <f>VLOOKUP($J126,data_dd!$C:$J,3,FALSE)</f>
        <v>39.346156564895075</v>
      </c>
      <c r="M126" s="92">
        <f>IF(VLOOKUP($J126,data_dd!$C:$J,6,FALSE)=0,#N/A,VLOOKUP($J126,data_dd!$C:$J,6,FALSE))</f>
        <v>39.60613468716879</v>
      </c>
      <c r="N126" s="91">
        <f>VLOOKUP($J126,data_dd!$C:$J,4,FALSE)</f>
        <v>32.471182085458373</v>
      </c>
      <c r="O126" s="92">
        <f>VLOOKUP($J126,data_dd!$C:$J,5,FALSE)</f>
        <v>32.325711211699101</v>
      </c>
      <c r="P126" s="101">
        <f>IF(VLOOKUP($J126,data_dd!$C:$J,7,FALSE)=0,#N/A,VLOOKUP($J126,data_dd!$C:$J,7,FALSE))</f>
        <v>32.903481337641622</v>
      </c>
      <c r="Q126" s="30"/>
      <c r="R126" s="38">
        <f t="shared" si="7"/>
        <v>45134</v>
      </c>
      <c r="S126" s="91">
        <f>VLOOKUP($R126,data_dd!$C:$J,2,FALSE)</f>
        <v>39.103137770282785</v>
      </c>
      <c r="T126" s="92">
        <f>VLOOKUP($R126,data_dd!$C:$J,3,FALSE)</f>
        <v>39.557550961245497</v>
      </c>
      <c r="U126" s="91">
        <f>VLOOKUP($R126,data_dd!$C:$J,4,FALSE)</f>
        <v>32.431996075709804</v>
      </c>
      <c r="V126" s="92">
        <f>VLOOKUP($R126,data_dd!$C:$J,5,FALSE)</f>
        <v>32.691685144689345</v>
      </c>
      <c r="W126" s="30"/>
    </row>
    <row r="127" spans="1:23" ht="15">
      <c r="A127" s="102" t="str">
        <f t="shared" si="4"/>
        <v>28-Jul</v>
      </c>
      <c r="B127" s="33">
        <f t="shared" si="5"/>
        <v>45866</v>
      </c>
      <c r="C127" s="78">
        <f>IF(VLOOKUP($B127,data_dd!$C:$J,2,FALSE)=0,#N/A,VLOOKUP($B127,data_dd!$C:$J,2,FALSE))</f>
        <v>41.383851936283122</v>
      </c>
      <c r="D127" s="90">
        <f>IF(VLOOKUP($B127,data_dd!$C:$J,2,FALSE)=0,#N/A,VLOOKUP($B127,data_dd!$C:$J,3,FALSE))</f>
        <v>41.522201517232851</v>
      </c>
      <c r="E127" s="90">
        <f>IF(VLOOKUP($B127,data_dd!$C:$J,6,FALSE)=0,#N/A,VLOOKUP($B127,data_dd!$C:$J,6,FALSE))</f>
        <v>39.413463364530791</v>
      </c>
      <c r="F127" s="78">
        <f>IF(VLOOKUP($B127,data_dd!$C:$J,4,FALSE)=0,#N/A,VLOOKUP($B127,data_dd!$C:$J,4,FALSE))</f>
        <v>33.73907421723905</v>
      </c>
      <c r="G127" s="90">
        <f>IF(VLOOKUP($B127,data_dd!$C:$J,4,FALSE)=0,#N/A,VLOOKUP($B127,data_dd!$C:$J,5,FALSE))</f>
        <v>33.976722694819159</v>
      </c>
      <c r="H127" s="217">
        <f>IF(VLOOKUP($B127,data_dd!$C:$J,7,FALSE)=0,#N/A,VLOOKUP($B127,data_dd!$C:$J,7,FALSE))</f>
        <v>32.638619268599371</v>
      </c>
      <c r="I127" s="30"/>
      <c r="J127" s="33">
        <f t="shared" si="6"/>
        <v>45501</v>
      </c>
      <c r="K127" s="78">
        <f>VLOOKUP($J127,data_dd!$C:$J,2,FALSE)</f>
        <v>38.984661530681855</v>
      </c>
      <c r="L127" s="90">
        <f>VLOOKUP($J127,data_dd!$C:$J,3,FALSE)</f>
        <v>39.277266095571875</v>
      </c>
      <c r="M127" s="90">
        <f>IF(VLOOKUP($J127,data_dd!$C:$J,6,FALSE)=0,#N/A,VLOOKUP($J127,data_dd!$C:$J,6,FALSE))</f>
        <v>39.540870534358135</v>
      </c>
      <c r="N127" s="78">
        <f>VLOOKUP($J127,data_dd!$C:$J,4,FALSE)</f>
        <v>32.249556484965744</v>
      </c>
      <c r="O127" s="90">
        <f>VLOOKUP($J127,data_dd!$C:$J,5,FALSE)</f>
        <v>32.29265021590323</v>
      </c>
      <c r="P127" s="217">
        <f>IF(VLOOKUP($J127,data_dd!$C:$J,7,FALSE)=0,#N/A,VLOOKUP($J127,data_dd!$C:$J,7,FALSE))</f>
        <v>32.860983734302749</v>
      </c>
      <c r="Q127" s="30"/>
      <c r="R127" s="33">
        <f t="shared" si="7"/>
        <v>45135</v>
      </c>
      <c r="S127" s="78">
        <f>VLOOKUP($R127,data_dd!$C:$J,2,FALSE)</f>
        <v>39.602724868738328</v>
      </c>
      <c r="T127" s="90">
        <f>VLOOKUP($R127,data_dd!$C:$J,3,FALSE)</f>
        <v>39.481988866043558</v>
      </c>
      <c r="U127" s="78">
        <f>VLOOKUP($R127,data_dd!$C:$J,4,FALSE)</f>
        <v>32.744183868240675</v>
      </c>
      <c r="V127" s="90">
        <f>VLOOKUP($R127,data_dd!$C:$J,5,FALSE)</f>
        <v>32.656152006498075</v>
      </c>
      <c r="W127" s="30"/>
    </row>
    <row r="128" spans="1:23" ht="15">
      <c r="A128" s="102" t="str">
        <f t="shared" si="4"/>
        <v>29-Jul</v>
      </c>
      <c r="B128" s="38">
        <f t="shared" si="5"/>
        <v>45867</v>
      </c>
      <c r="C128" s="91">
        <f>IF(VLOOKUP($B128,data_dd!$C:$J,2,FALSE)=0,#N/A,VLOOKUP($B128,data_dd!$C:$J,2,FALSE))</f>
        <v>41.304299819354974</v>
      </c>
      <c r="D128" s="92">
        <f>IF(VLOOKUP($B128,data_dd!$C:$J,2,FALSE)=0,#N/A,VLOOKUP($B128,data_dd!$C:$J,3,FALSE))</f>
        <v>41.480781440123593</v>
      </c>
      <c r="E128" s="92">
        <f>IF(VLOOKUP($B128,data_dd!$C:$J,6,FALSE)=0,#N/A,VLOOKUP($B128,data_dd!$C:$J,6,FALSE))</f>
        <v>39.332410372243544</v>
      </c>
      <c r="F128" s="91">
        <f>IF(VLOOKUP($B128,data_dd!$C:$J,4,FALSE)=0,#N/A,VLOOKUP($B128,data_dd!$C:$J,4,FALSE))</f>
        <v>34.106994554436383</v>
      </c>
      <c r="G128" s="92">
        <f>IF(VLOOKUP($B128,data_dd!$C:$J,4,FALSE)=0,#N/A,VLOOKUP($B128,data_dd!$C:$J,5,FALSE))</f>
        <v>33.984285114941834</v>
      </c>
      <c r="H128" s="101">
        <f>IF(VLOOKUP($B128,data_dd!$C:$J,7,FALSE)=0,#N/A,VLOOKUP($B128,data_dd!$C:$J,7,FALSE))</f>
        <v>32.596213003798667</v>
      </c>
      <c r="I128" s="30"/>
      <c r="J128" s="38">
        <f t="shared" si="6"/>
        <v>45502</v>
      </c>
      <c r="K128" s="91">
        <f>VLOOKUP($J128,data_dd!$C:$J,2,FALSE)</f>
        <v>39.026371895037123</v>
      </c>
      <c r="L128" s="92">
        <f>VLOOKUP($J128,data_dd!$C:$J,3,FALSE)</f>
        <v>39.180653130285009</v>
      </c>
      <c r="M128" s="92">
        <f>IF(VLOOKUP($J128,data_dd!$C:$J,6,FALSE)=0,#N/A,VLOOKUP($J128,data_dd!$C:$J,6,FALSE))</f>
        <v>39.456898295294522</v>
      </c>
      <c r="N128" s="91">
        <f>VLOOKUP($J128,data_dd!$C:$J,4,FALSE)</f>
        <v>32.028449192551491</v>
      </c>
      <c r="O128" s="92">
        <f>VLOOKUP($J128,data_dd!$C:$J,5,FALSE)</f>
        <v>32.21969743705381</v>
      </c>
      <c r="P128" s="101">
        <f>IF(VLOOKUP($J128,data_dd!$C:$J,7,FALSE)=0,#N/A,VLOOKUP($J128,data_dd!$C:$J,7,FALSE))</f>
        <v>32.813551761491631</v>
      </c>
      <c r="Q128" s="30"/>
      <c r="R128" s="38">
        <f t="shared" si="7"/>
        <v>45136</v>
      </c>
      <c r="S128" s="91">
        <f>VLOOKUP($R128,data_dd!$C:$J,2,FALSE)</f>
        <v>38.994609208092918</v>
      </c>
      <c r="T128" s="92">
        <f>VLOOKUP($R128,data_dd!$C:$J,3,FALSE)</f>
        <v>39.400705854334269</v>
      </c>
      <c r="U128" s="91">
        <f>VLOOKUP($R128,data_dd!$C:$J,4,FALSE)</f>
        <v>32.449267907818069</v>
      </c>
      <c r="V128" s="92">
        <f>VLOOKUP($R128,data_dd!$C:$J,5,FALSE)</f>
        <v>32.613192823123583</v>
      </c>
      <c r="W128" s="30"/>
    </row>
    <row r="129" spans="1:23" ht="15">
      <c r="A129" s="102" t="str">
        <f t="shared" si="4"/>
        <v>30-Jul</v>
      </c>
      <c r="B129" s="33">
        <f t="shared" si="5"/>
        <v>45868</v>
      </c>
      <c r="C129" s="78">
        <f>IF(VLOOKUP($B129,data_dd!$C:$J,2,FALSE)=0,#N/A,VLOOKUP($B129,data_dd!$C:$J,2,FALSE))</f>
        <v>41.501909134324848</v>
      </c>
      <c r="D129" s="90">
        <f>IF(VLOOKUP($B129,data_dd!$C:$J,2,FALSE)=0,#N/A,VLOOKUP($B129,data_dd!$C:$J,3,FALSE))</f>
        <v>41.483820445097805</v>
      </c>
      <c r="E129" s="90">
        <f>IF(VLOOKUP($B129,data_dd!$C:$J,6,FALSE)=0,#N/A,VLOOKUP($B129,data_dd!$C:$J,6,FALSE))</f>
        <v>39.293826269373852</v>
      </c>
      <c r="F129" s="78">
        <f>IF(VLOOKUP($B129,data_dd!$C:$J,4,FALSE)=0,#N/A,VLOOKUP($B129,data_dd!$C:$J,4,FALSE))</f>
        <v>33.84887376786704</v>
      </c>
      <c r="G129" s="90">
        <f>IF(VLOOKUP($B129,data_dd!$C:$J,4,FALSE)=0,#N/A,VLOOKUP($B129,data_dd!$C:$J,5,FALSE))</f>
        <v>33.9903741635611</v>
      </c>
      <c r="H129" s="217">
        <f>IF(VLOOKUP($B129,data_dd!$C:$J,7,FALSE)=0,#N/A,VLOOKUP($B129,data_dd!$C:$J,7,FALSE))</f>
        <v>32.588271912721822</v>
      </c>
      <c r="I129" s="30"/>
      <c r="J129" s="33">
        <f t="shared" si="6"/>
        <v>45503</v>
      </c>
      <c r="K129" s="78">
        <f>VLOOKUP($J129,data_dd!$C:$J,2,FALSE)</f>
        <v>39.123541579286425</v>
      </c>
      <c r="L129" s="90">
        <f>VLOOKUP($J129,data_dd!$C:$J,3,FALSE)</f>
        <v>39.180386701592056</v>
      </c>
      <c r="M129" s="90">
        <f>IF(VLOOKUP($J129,data_dd!$C:$J,6,FALSE)=0,#N/A,VLOOKUP($J129,data_dd!$C:$J,6,FALSE))</f>
        <v>39.392358222240794</v>
      </c>
      <c r="N129" s="78">
        <f>VLOOKUP($J129,data_dd!$C:$J,4,FALSE)</f>
        <v>32.387708813921478</v>
      </c>
      <c r="O129" s="90">
        <f>VLOOKUP($J129,data_dd!$C:$J,5,FALSE)</f>
        <v>32.251537551549305</v>
      </c>
      <c r="P129" s="217">
        <f>IF(VLOOKUP($J129,data_dd!$C:$J,7,FALSE)=0,#N/A,VLOOKUP($J129,data_dd!$C:$J,7,FALSE))</f>
        <v>32.777574357918276</v>
      </c>
      <c r="Q129" s="30"/>
      <c r="R129" s="33">
        <f t="shared" si="7"/>
        <v>45137</v>
      </c>
      <c r="S129" s="78">
        <f>VLOOKUP($R129,data_dd!$C:$J,2,FALSE)</f>
        <v>39.367730609685985</v>
      </c>
      <c r="T129" s="90">
        <f>VLOOKUP($R129,data_dd!$C:$J,3,FALSE)</f>
        <v>39.322584991236738</v>
      </c>
      <c r="U129" s="78">
        <f>VLOOKUP($R129,data_dd!$C:$J,4,FALSE)</f>
        <v>32.592806782720459</v>
      </c>
      <c r="V129" s="90">
        <f>VLOOKUP($R129,data_dd!$C:$J,5,FALSE)</f>
        <v>32.573461597647778</v>
      </c>
      <c r="W129" s="30"/>
    </row>
    <row r="130" spans="1:23" ht="15">
      <c r="A130" s="102" t="str">
        <f t="shared" si="4"/>
        <v>31-Jul</v>
      </c>
      <c r="B130" s="38">
        <f t="shared" si="5"/>
        <v>45869</v>
      </c>
      <c r="C130" s="91">
        <f>IF(VLOOKUP($B130,data_dd!$C:$J,2,FALSE)=0,#N/A,VLOOKUP($B130,data_dd!$C:$J,2,FALSE))</f>
        <v>41.089900907086964</v>
      </c>
      <c r="D130" s="92">
        <f>IF(VLOOKUP($B130,data_dd!$C:$J,2,FALSE)=0,#N/A,VLOOKUP($B130,data_dd!$C:$J,3,FALSE))</f>
        <v>41.427812098708458</v>
      </c>
      <c r="E130" s="92">
        <f>IF(VLOOKUP($B130,data_dd!$C:$J,6,FALSE)=0,#N/A,VLOOKUP($B130,data_dd!$C:$J,6,FALSE))</f>
        <v>39.265460315433032</v>
      </c>
      <c r="F130" s="91">
        <f>IF(VLOOKUP($B130,data_dd!$C:$J,4,FALSE)=0,#N/A,VLOOKUP($B130,data_dd!$C:$J,4,FALSE))</f>
        <v>33.963318259182365</v>
      </c>
      <c r="G130" s="92">
        <f>IF(VLOOKUP($B130,data_dd!$C:$J,4,FALSE)=0,#N/A,VLOOKUP($B130,data_dd!$C:$J,5,FALSE))</f>
        <v>33.981270764738319</v>
      </c>
      <c r="H130" s="101">
        <f>IF(VLOOKUP($B130,data_dd!$C:$J,7,FALSE)=0,#N/A,VLOOKUP($B130,data_dd!$C:$J,7,FALSE))</f>
        <v>32.581235146514395</v>
      </c>
      <c r="I130" s="30"/>
      <c r="J130" s="38">
        <f t="shared" si="6"/>
        <v>45504</v>
      </c>
      <c r="K130" s="91">
        <f>VLOOKUP($J130,data_dd!$C:$J,2,FALSE)</f>
        <v>39.325498640757658</v>
      </c>
      <c r="L130" s="92">
        <f>VLOOKUP($J130,data_dd!$C:$J,3,FALSE)</f>
        <v>39.154697983494984</v>
      </c>
      <c r="M130" s="92">
        <f>IF(VLOOKUP($J130,data_dd!$C:$J,6,FALSE)=0,#N/A,VLOOKUP($J130,data_dd!$C:$J,6,FALSE))</f>
        <v>39.344586208769179</v>
      </c>
      <c r="N130" s="91">
        <f>VLOOKUP($J130,data_dd!$C:$J,4,FALSE)</f>
        <v>32.362503638761204</v>
      </c>
      <c r="O130" s="92">
        <f>VLOOKUP($J130,data_dd!$C:$J,5,FALSE)</f>
        <v>32.24624890929816</v>
      </c>
      <c r="P130" s="101">
        <f>IF(VLOOKUP($J130,data_dd!$C:$J,7,FALSE)=0,#N/A,VLOOKUP($J130,data_dd!$C:$J,7,FALSE))</f>
        <v>32.759852604311646</v>
      </c>
      <c r="Q130" s="30"/>
      <c r="R130" s="38">
        <f t="shared" si="7"/>
        <v>45138</v>
      </c>
      <c r="S130" s="91">
        <f>VLOOKUP($R130,data_dd!$C:$J,2,FALSE)</f>
        <v>38.792397452586606</v>
      </c>
      <c r="T130" s="92">
        <f>VLOOKUP($R130,data_dd!$C:$J,3,FALSE)</f>
        <v>39.267200834172655</v>
      </c>
      <c r="U130" s="91">
        <f>VLOOKUP($R130,data_dd!$C:$J,4,FALSE)</f>
        <v>32.243131009721473</v>
      </c>
      <c r="V130" s="92">
        <f>VLOOKUP($R130,data_dd!$C:$J,5,FALSE)</f>
        <v>32.538510898969641</v>
      </c>
      <c r="W130" s="30"/>
    </row>
    <row r="131" spans="1:23" ht="15">
      <c r="A131" s="102" t="str">
        <f t="shared" si="4"/>
        <v>1-Aug</v>
      </c>
      <c r="B131" s="33">
        <f t="shared" si="5"/>
        <v>45870</v>
      </c>
      <c r="C131" s="78">
        <f>IF(VLOOKUP($B131,data_dd!$C:$J,2,FALSE)=0,#N/A,VLOOKUP($B131,data_dd!$C:$J,2,FALSE))</f>
        <v>41.052753736689006</v>
      </c>
      <c r="D131" s="90">
        <f>IF(VLOOKUP($B131,data_dd!$C:$J,2,FALSE)=0,#N/A,VLOOKUP($B131,data_dd!$C:$J,3,FALSE))</f>
        <v>41.345451501168213</v>
      </c>
      <c r="E131" s="90">
        <f>IF(VLOOKUP($B131,data_dd!$C:$J,6,FALSE)=0,#N/A,VLOOKUP($B131,data_dd!$C:$J,6,FALSE))</f>
        <v>39.233835920460876</v>
      </c>
      <c r="F131" s="78">
        <f>IF(VLOOKUP($B131,data_dd!$C:$J,4,FALSE)=0,#N/A,VLOOKUP($B131,data_dd!$C:$J,4,FALSE))</f>
        <v>33.49501640714319</v>
      </c>
      <c r="G131" s="90">
        <f>IF(VLOOKUP($B131,data_dd!$C:$J,4,FALSE)=0,#N/A,VLOOKUP($B131,data_dd!$C:$J,5,FALSE))</f>
        <v>33.914737162196531</v>
      </c>
      <c r="H131" s="217">
        <f>IF(VLOOKUP($B131,data_dd!$C:$J,7,FALSE)=0,#N/A,VLOOKUP($B131,data_dd!$C:$J,7,FALSE))</f>
        <v>32.562443136446539</v>
      </c>
      <c r="I131" s="30"/>
      <c r="J131" s="33">
        <f t="shared" si="6"/>
        <v>45505</v>
      </c>
      <c r="K131" s="78">
        <f>VLOOKUP($J131,data_dd!$C:$J,2,FALSE)</f>
        <v>39.088876924731494</v>
      </c>
      <c r="L131" s="90">
        <f>VLOOKUP($J131,data_dd!$C:$J,3,FALSE)</f>
        <v>39.18071550386334</v>
      </c>
      <c r="M131" s="90">
        <f>IF(VLOOKUP($J131,data_dd!$C:$J,6,FALSE)=0,#N/A,VLOOKUP($J131,data_dd!$C:$J,6,FALSE))</f>
        <v>39.291551699026044</v>
      </c>
      <c r="N131" s="78">
        <f>VLOOKUP($J131,data_dd!$C:$J,4,FALSE)</f>
        <v>32.235226203848974</v>
      </c>
      <c r="O131" s="90">
        <f>VLOOKUP($J131,data_dd!$C:$J,5,FALSE)</f>
        <v>32.277810722686937</v>
      </c>
      <c r="P131" s="217">
        <f>IF(VLOOKUP($J131,data_dd!$C:$J,7,FALSE)=0,#N/A,VLOOKUP($J131,data_dd!$C:$J,7,FALSE))</f>
        <v>32.720912777435302</v>
      </c>
      <c r="Q131" s="30"/>
      <c r="R131" s="33">
        <f t="shared" si="7"/>
        <v>45139</v>
      </c>
      <c r="S131" s="78">
        <f>VLOOKUP($R131,data_dd!$C:$J,2,FALSE)</f>
        <v>39.112456787135599</v>
      </c>
      <c r="T131" s="90">
        <f>VLOOKUP($R131,data_dd!$C:$J,3,FALSE)</f>
        <v>39.176712057850324</v>
      </c>
      <c r="U131" s="78">
        <f>VLOOKUP($R131,data_dd!$C:$J,4,FALSE)</f>
        <v>32.364982659591263</v>
      </c>
      <c r="V131" s="90">
        <f>VLOOKUP($R131,data_dd!$C:$J,5,FALSE)</f>
        <v>32.475772895936956</v>
      </c>
      <c r="W131" s="30"/>
    </row>
    <row r="132" spans="1:23" ht="15">
      <c r="A132" s="102" t="str">
        <f t="shared" si="4"/>
        <v>2-Aug</v>
      </c>
      <c r="B132" s="38">
        <f t="shared" si="5"/>
        <v>45871</v>
      </c>
      <c r="C132" s="91">
        <f>IF(VLOOKUP($B132,data_dd!$C:$J,2,FALSE)=0,#N/A,VLOOKUP($B132,data_dd!$C:$J,2,FALSE))</f>
        <v>41.289041425625499</v>
      </c>
      <c r="D132" s="92">
        <f>IF(VLOOKUP($B132,data_dd!$C:$J,2,FALSE)=0,#N/A,VLOOKUP($B132,data_dd!$C:$J,3,FALSE))</f>
        <v>41.319178446032566</v>
      </c>
      <c r="E132" s="92">
        <f>IF(VLOOKUP($B132,data_dd!$C:$J,6,FALSE)=0,#N/A,VLOOKUP($B132,data_dd!$C:$J,6,FALSE))</f>
        <v>39.19470189106471</v>
      </c>
      <c r="F132" s="91">
        <f>IF(VLOOKUP($B132,data_dd!$C:$J,4,FALSE)=0,#N/A,VLOOKUP($B132,data_dd!$C:$J,4,FALSE))</f>
        <v>34.035767882369669</v>
      </c>
      <c r="G132" s="92">
        <f>IF(VLOOKUP($B132,data_dd!$C:$J,4,FALSE)=0,#N/A,VLOOKUP($B132,data_dd!$C:$J,5,FALSE))</f>
        <v>33.902706651803349</v>
      </c>
      <c r="H132" s="101">
        <f>IF(VLOOKUP($B132,data_dd!$C:$J,7,FALSE)=0,#N/A,VLOOKUP($B132,data_dd!$C:$J,7,FALSE))</f>
        <v>32.54577303453258</v>
      </c>
      <c r="I132" s="30"/>
      <c r="J132" s="38">
        <f t="shared" si="6"/>
        <v>45506</v>
      </c>
      <c r="K132" s="91">
        <f>VLOOKUP($J132,data_dd!$C:$J,2,FALSE)</f>
        <v>38.87952337955538</v>
      </c>
      <c r="L132" s="92">
        <f>VLOOKUP($J132,data_dd!$C:$J,3,FALSE)</f>
        <v>39.084933844825194</v>
      </c>
      <c r="M132" s="92">
        <f>IF(VLOOKUP($J132,data_dd!$C:$J,6,FALSE)=0,#N/A,VLOOKUP($J132,data_dd!$C:$J,6,FALSE))</f>
        <v>39.258062424508566</v>
      </c>
      <c r="N132" s="91">
        <f>VLOOKUP($J132,data_dd!$C:$J,4,FALSE)</f>
        <v>31.90497551438796</v>
      </c>
      <c r="O132" s="92">
        <f>VLOOKUP($J132,data_dd!$C:$J,5,FALSE)</f>
        <v>32.196762912682068</v>
      </c>
      <c r="P132" s="101">
        <f>IF(VLOOKUP($J132,data_dd!$C:$J,7,FALSE)=0,#N/A,VLOOKUP($J132,data_dd!$C:$J,7,FALSE))</f>
        <v>32.712308515825569</v>
      </c>
      <c r="Q132" s="30"/>
      <c r="R132" s="38">
        <f t="shared" si="7"/>
        <v>45140</v>
      </c>
      <c r="S132" s="91">
        <f>VLOOKUP($R132,data_dd!$C:$J,2,FALSE)</f>
        <v>38.707948638624522</v>
      </c>
      <c r="T132" s="92">
        <f>VLOOKUP($R132,data_dd!$C:$J,3,FALSE)</f>
        <v>39.135999508827538</v>
      </c>
      <c r="U132" s="91">
        <f>VLOOKUP($R132,data_dd!$C:$J,4,FALSE)</f>
        <v>32.315008981574742</v>
      </c>
      <c r="V132" s="92">
        <f>VLOOKUP($R132,data_dd!$C:$J,5,FALSE)</f>
        <v>32.472323984222065</v>
      </c>
      <c r="W132" s="30"/>
    </row>
    <row r="133" spans="1:23" ht="15">
      <c r="A133" s="102" t="str">
        <f t="shared" si="4"/>
        <v>3-Aug</v>
      </c>
      <c r="B133" s="33">
        <f t="shared" si="5"/>
        <v>45872</v>
      </c>
      <c r="C133" s="78">
        <f>IF(VLOOKUP($B133,data_dd!$C:$J,2,FALSE)=0,#N/A,VLOOKUP($B133,data_dd!$C:$J,2,FALSE))</f>
        <v>41.344555116774117</v>
      </c>
      <c r="D133" s="90">
        <f>IF(VLOOKUP($B133,data_dd!$C:$J,2,FALSE)=0,#N/A,VLOOKUP($B133,data_dd!$C:$J,3,FALSE))</f>
        <v>41.287316632160909</v>
      </c>
      <c r="E133" s="90">
        <f>IF(VLOOKUP($B133,data_dd!$C:$J,6,FALSE)=0,#N/A,VLOOKUP($B133,data_dd!$C:$J,6,FALSE))</f>
        <v>39.141048986875703</v>
      </c>
      <c r="F133" s="78">
        <f>IF(VLOOKUP($B133,data_dd!$C:$J,4,FALSE)=0,#N/A,VLOOKUP($B133,data_dd!$C:$J,4,FALSE))</f>
        <v>33.865653461696063</v>
      </c>
      <c r="G133" s="90">
        <f>IF(VLOOKUP($B133,data_dd!$C:$J,4,FALSE)=0,#N/A,VLOOKUP($B133,data_dd!$C:$J,5,FALSE))</f>
        <v>33.898290611549413</v>
      </c>
      <c r="H133" s="217">
        <f>IF(VLOOKUP($B133,data_dd!$C:$J,7,FALSE)=0,#N/A,VLOOKUP($B133,data_dd!$C:$J,7,FALSE))</f>
        <v>32.505298101123628</v>
      </c>
      <c r="I133" s="30"/>
      <c r="J133" s="33">
        <f t="shared" si="6"/>
        <v>45507</v>
      </c>
      <c r="K133" s="78">
        <f>VLOOKUP($J133,data_dd!$C:$J,2,FALSE)</f>
        <v>38.998601640128754</v>
      </c>
      <c r="L133" s="90">
        <f>VLOOKUP($J133,data_dd!$C:$J,3,FALSE)</f>
        <v>39.098303608095513</v>
      </c>
      <c r="M133" s="90">
        <f>IF(VLOOKUP($J133,data_dd!$C:$J,6,FALSE)=0,#N/A,VLOOKUP($J133,data_dd!$C:$J,6,FALSE))</f>
        <v>39.204852313640025</v>
      </c>
      <c r="N133" s="78">
        <f>VLOOKUP($J133,data_dd!$C:$J,4,FALSE)</f>
        <v>32.16938460137883</v>
      </c>
      <c r="O133" s="90">
        <f>VLOOKUP($J133,data_dd!$C:$J,5,FALSE)</f>
        <v>32.203748988858791</v>
      </c>
      <c r="P133" s="217">
        <f>IF(VLOOKUP($J133,data_dd!$C:$J,7,FALSE)=0,#N/A,VLOOKUP($J133,data_dd!$C:$J,7,FALSE))</f>
        <v>32.670978503909438</v>
      </c>
      <c r="Q133" s="30"/>
      <c r="R133" s="33">
        <f t="shared" si="7"/>
        <v>45141</v>
      </c>
      <c r="S133" s="78">
        <f>VLOOKUP($R133,data_dd!$C:$J,2,FALSE)</f>
        <v>38.869931232933929</v>
      </c>
      <c r="T133" s="90">
        <f>VLOOKUP($R133,data_dd!$C:$J,3,FALSE)</f>
        <v>39.02152302959334</v>
      </c>
      <c r="U133" s="78">
        <f>VLOOKUP($R133,data_dd!$C:$J,4,FALSE)</f>
        <v>32.096908162402059</v>
      </c>
      <c r="V133" s="90">
        <f>VLOOKUP($R133,data_dd!$C:$J,5,FALSE)</f>
        <v>32.374234965805172</v>
      </c>
      <c r="W133" s="30"/>
    </row>
    <row r="134" spans="1:23" ht="15">
      <c r="A134" s="102" t="str">
        <f t="shared" si="4"/>
        <v>4-Aug</v>
      </c>
      <c r="B134" s="38">
        <f t="shared" si="5"/>
        <v>45873</v>
      </c>
      <c r="C134" s="91">
        <f>IF(VLOOKUP($B134,data_dd!$C:$J,2,FALSE)=0,#N/A,VLOOKUP($B134,data_dd!$C:$J,2,FALSE))</f>
        <v>40.767870569845947</v>
      </c>
      <c r="D134" s="92">
        <f>IF(VLOOKUP($B134,data_dd!$C:$J,2,FALSE)=0,#N/A,VLOOKUP($B134,data_dd!$C:$J,3,FALSE))</f>
        <v>41.19555565623623</v>
      </c>
      <c r="E134" s="92">
        <f>IF(VLOOKUP($B134,data_dd!$C:$J,6,FALSE)=0,#N/A,VLOOKUP($B134,data_dd!$C:$J,6,FALSE))</f>
        <v>39.098899617051202</v>
      </c>
      <c r="F134" s="91">
        <f>IF(VLOOKUP($B134,data_dd!$C:$J,4,FALSE)=0,#N/A,VLOOKUP($B134,data_dd!$C:$J,4,FALSE))</f>
        <v>33.667861944830079</v>
      </c>
      <c r="G134" s="92">
        <f>IF(VLOOKUP($B134,data_dd!$C:$J,4,FALSE)=0,#N/A,VLOOKUP($B134,data_dd!$C:$J,5,FALSE))</f>
        <v>33.826534341180107</v>
      </c>
      <c r="H134" s="101">
        <f>IF(VLOOKUP($B134,data_dd!$C:$J,7,FALSE)=0,#N/A,VLOOKUP($B134,data_dd!$C:$J,7,FALSE))</f>
        <v>32.477246112866396</v>
      </c>
      <c r="I134" s="30"/>
      <c r="J134" s="38">
        <f t="shared" si="6"/>
        <v>45508</v>
      </c>
      <c r="K134" s="91">
        <f>VLOOKUP($J134,data_dd!$C:$J,2,FALSE)</f>
        <v>38.806952479797481</v>
      </c>
      <c r="L134" s="92">
        <f>VLOOKUP($J134,data_dd!$C:$J,3,FALSE)</f>
        <v>39.033209641394947</v>
      </c>
      <c r="M134" s="92">
        <f>IF(VLOOKUP($J134,data_dd!$C:$J,6,FALSE)=0,#N/A,VLOOKUP($J134,data_dd!$C:$J,6,FALSE))</f>
        <v>39.183591400026799</v>
      </c>
      <c r="N134" s="91">
        <f>VLOOKUP($J134,data_dd!$C:$J,4,FALSE)</f>
        <v>31.948190749190911</v>
      </c>
      <c r="O134" s="92">
        <f>VLOOKUP($J134,data_dd!$C:$J,5,FALSE)</f>
        <v>32.164373826728692</v>
      </c>
      <c r="P134" s="101">
        <f>IF(VLOOKUP($J134,data_dd!$C:$J,7,FALSE)=0,#N/A,VLOOKUP($J134,data_dd!$C:$J,7,FALSE))</f>
        <v>32.660657728858936</v>
      </c>
      <c r="Q134" s="30"/>
      <c r="R134" s="38">
        <f t="shared" si="7"/>
        <v>45142</v>
      </c>
      <c r="S134" s="91">
        <f>VLOOKUP($R134,data_dd!$C:$J,2,FALSE)</f>
        <v>38.292158974772725</v>
      </c>
      <c r="T134" s="92">
        <f>VLOOKUP($R134,data_dd!$C:$J,3,FALSE)</f>
        <v>38.91229933543061</v>
      </c>
      <c r="U134" s="91">
        <f>VLOOKUP($R134,data_dd!$C:$J,4,FALSE)</f>
        <v>32.014727072500939</v>
      </c>
      <c r="V134" s="92">
        <f>VLOOKUP($R134,data_dd!$C:$J,5,FALSE)</f>
        <v>32.311943916828184</v>
      </c>
      <c r="W134" s="30"/>
    </row>
    <row r="135" spans="1:23" ht="15">
      <c r="A135" s="102" t="str">
        <f t="shared" si="4"/>
        <v>5-Aug</v>
      </c>
      <c r="B135" s="33">
        <f t="shared" si="5"/>
        <v>45874</v>
      </c>
      <c r="C135" s="78">
        <f>IF(VLOOKUP($B135,data_dd!$C:$J,2,FALSE)=0,#N/A,VLOOKUP($B135,data_dd!$C:$J,2,FALSE))</f>
        <v>40.89559207968172</v>
      </c>
      <c r="D135" s="90">
        <f>IF(VLOOKUP($B135,data_dd!$C:$J,2,FALSE)=0,#N/A,VLOOKUP($B135,data_dd!$C:$J,3,FALSE))</f>
        <v>41.11451299397838</v>
      </c>
      <c r="E135" s="90">
        <f>IF(VLOOKUP($B135,data_dd!$C:$J,6,FALSE)=0,#N/A,VLOOKUP($B135,data_dd!$C:$J,6,FALSE))</f>
        <v>39.032562612928132</v>
      </c>
      <c r="F135" s="78">
        <f>IF(VLOOKUP($B135,data_dd!$C:$J,4,FALSE)=0,#N/A,VLOOKUP($B135,data_dd!$C:$J,4,FALSE))</f>
        <v>33.437219476560188</v>
      </c>
      <c r="G135" s="90">
        <f>IF(VLOOKUP($B135,data_dd!$C:$J,4,FALSE)=0,#N/A,VLOOKUP($B135,data_dd!$C:$J,5,FALSE))</f>
        <v>33.773363895612107</v>
      </c>
      <c r="H135" s="217">
        <f>IF(VLOOKUP($B135,data_dd!$C:$J,7,FALSE)=0,#N/A,VLOOKUP($B135,data_dd!$C:$J,7,FALSE))</f>
        <v>32.428657755499394</v>
      </c>
      <c r="I135" s="30"/>
      <c r="J135" s="33">
        <f t="shared" si="6"/>
        <v>45509</v>
      </c>
      <c r="K135" s="78">
        <f>VLOOKUP($J135,data_dd!$C:$J,2,FALSE)</f>
        <v>38.5135748988614</v>
      </c>
      <c r="L135" s="90">
        <f>VLOOKUP($J135,data_dd!$C:$J,3,FALSE)</f>
        <v>38.952936170204083</v>
      </c>
      <c r="M135" s="90">
        <f>IF(VLOOKUP($J135,data_dd!$C:$J,6,FALSE)=0,#N/A,VLOOKUP($J135,data_dd!$C:$J,6,FALSE))</f>
        <v>39.130000058566466</v>
      </c>
      <c r="N135" s="78">
        <f>VLOOKUP($J135,data_dd!$C:$J,4,FALSE)</f>
        <v>31.781394977613523</v>
      </c>
      <c r="O135" s="90">
        <f>VLOOKUP($J135,data_dd!$C:$J,5,FALSE)</f>
        <v>32.084587579493515</v>
      </c>
      <c r="P135" s="217">
        <f>IF(VLOOKUP($J135,data_dd!$C:$J,7,FALSE)=0,#N/A,VLOOKUP($J135,data_dd!$C:$J,7,FALSE))</f>
        <v>32.62733329003904</v>
      </c>
      <c r="Q135" s="30"/>
      <c r="R135" s="33">
        <f t="shared" si="7"/>
        <v>45143</v>
      </c>
      <c r="S135" s="78">
        <f>VLOOKUP($R135,data_dd!$C:$J,2,FALSE)</f>
        <v>38.851891915499714</v>
      </c>
      <c r="T135" s="90">
        <f>VLOOKUP($R135,data_dd!$C:$J,3,FALSE)</f>
        <v>38.822385718004341</v>
      </c>
      <c r="U135" s="78">
        <f>VLOOKUP($R135,data_dd!$C:$J,4,FALSE)</f>
        <v>32.042543943372443</v>
      </c>
      <c r="V135" s="90">
        <f>VLOOKUP($R135,data_dd!$C:$J,5,FALSE)</f>
        <v>32.22223618491158</v>
      </c>
      <c r="W135" s="30"/>
    </row>
    <row r="136" spans="1:23" ht="15">
      <c r="A136" s="102" t="str">
        <f t="shared" si="4"/>
        <v>6-Aug</v>
      </c>
      <c r="B136" s="38">
        <f t="shared" si="5"/>
        <v>45875</v>
      </c>
      <c r="C136" s="91">
        <f>IF(VLOOKUP($B136,data_dd!$C:$J,2,FALSE)=0,#N/A,VLOOKUP($B136,data_dd!$C:$J,2,FALSE))</f>
        <v>40.736391687610706</v>
      </c>
      <c r="D136" s="92">
        <f>IF(VLOOKUP($B136,data_dd!$C:$J,2,FALSE)=0,#N/A,VLOOKUP($B136,data_dd!$C:$J,3,FALSE))</f>
        <v>41.049559634121344</v>
      </c>
      <c r="E136" s="92">
        <f>IF(VLOOKUP($B136,data_dd!$C:$J,6,FALSE)=0,#N/A,VLOOKUP($B136,data_dd!$C:$J,6,FALSE))</f>
        <v>38.96942321667391</v>
      </c>
      <c r="F136" s="91">
        <f>IF(VLOOKUP($B136,data_dd!$C:$J,4,FALSE)=0,#N/A,VLOOKUP($B136,data_dd!$C:$J,4,FALSE))</f>
        <v>33.667205216604167</v>
      </c>
      <c r="G136" s="92">
        <f>IF(VLOOKUP($B136,data_dd!$C:$J,4,FALSE)=0,#N/A,VLOOKUP($B136,data_dd!$C:$J,5,FALSE))</f>
        <v>33.721200975116076</v>
      </c>
      <c r="H136" s="101">
        <f>IF(VLOOKUP($B136,data_dd!$C:$J,7,FALSE)=0,#N/A,VLOOKUP($B136,data_dd!$C:$J,7,FALSE))</f>
        <v>32.388039895247985</v>
      </c>
      <c r="I136" s="30"/>
      <c r="J136" s="38">
        <f t="shared" si="6"/>
        <v>45510</v>
      </c>
      <c r="K136" s="91">
        <f>VLOOKUP($J136,data_dd!$C:$J,2,FALSE)</f>
        <v>38.699872843226451</v>
      </c>
      <c r="L136" s="92">
        <f>VLOOKUP($J136,data_dd!$C:$J,3,FALSE)</f>
        <v>38.880394496338312</v>
      </c>
      <c r="M136" s="92">
        <f>IF(VLOOKUP($J136,data_dd!$C:$J,6,FALSE)=0,#N/A,VLOOKUP($J136,data_dd!$C:$J,6,FALSE))</f>
        <v>39.082833895293611</v>
      </c>
      <c r="N136" s="91">
        <f>VLOOKUP($J136,data_dd!$C:$J,4,FALSE)</f>
        <v>31.98130210241132</v>
      </c>
      <c r="O136" s="92">
        <f>VLOOKUP($J136,data_dd!$C:$J,5,FALSE)</f>
        <v>32.049874091663924</v>
      </c>
      <c r="P136" s="101">
        <f>IF(VLOOKUP($J136,data_dd!$C:$J,7,FALSE)=0,#N/A,VLOOKUP($J136,data_dd!$C:$J,7,FALSE))</f>
        <v>32.593327494622521</v>
      </c>
      <c r="Q136" s="30"/>
      <c r="R136" s="38">
        <f t="shared" si="7"/>
        <v>45144</v>
      </c>
      <c r="S136" s="91">
        <f>VLOOKUP($R136,data_dd!$C:$J,2,FALSE)</f>
        <v>38.295087870081119</v>
      </c>
      <c r="T136" s="92">
        <f>VLOOKUP($R136,data_dd!$C:$J,3,FALSE)</f>
        <v>38.737223169169816</v>
      </c>
      <c r="U136" s="91">
        <f>VLOOKUP($R136,data_dd!$C:$J,4,FALSE)</f>
        <v>32.049223322277243</v>
      </c>
      <c r="V136" s="92">
        <f>VLOOKUP($R136,data_dd!$C:$J,5,FALSE)</f>
        <v>32.181074424361597</v>
      </c>
      <c r="W136" s="30"/>
    </row>
    <row r="137" spans="1:23" ht="15">
      <c r="A137" s="102" t="str">
        <f t="shared" si="4"/>
        <v>7-Aug</v>
      </c>
      <c r="B137" s="33">
        <f t="shared" si="5"/>
        <v>45876</v>
      </c>
      <c r="C137" s="78">
        <f>IF(VLOOKUP($B137,data_dd!$C:$J,2,FALSE)=0,#N/A,VLOOKUP($B137,data_dd!$C:$J,2,FALSE))</f>
        <v>40.961616610453142</v>
      </c>
      <c r="D137" s="90">
        <f>IF(VLOOKUP($B137,data_dd!$C:$J,2,FALSE)=0,#N/A,VLOOKUP($B137,data_dd!$C:$J,3,FALSE))</f>
        <v>41.008196590859704</v>
      </c>
      <c r="E137" s="90">
        <f>IF(VLOOKUP($B137,data_dd!$C:$J,6,FALSE)=0,#N/A,VLOOKUP($B137,data_dd!$C:$J,6,FALSE))</f>
        <v>38.897160985377923</v>
      </c>
      <c r="F137" s="78">
        <f>IF(VLOOKUP($B137,data_dd!$C:$J,4,FALSE)=0,#N/A,VLOOKUP($B137,data_dd!$C:$J,4,FALSE))</f>
        <v>33.546393879901686</v>
      </c>
      <c r="G137" s="90">
        <f>IF(VLOOKUP($B137,data_dd!$C:$J,4,FALSE)=0,#N/A,VLOOKUP($B137,data_dd!$C:$J,5,FALSE))</f>
        <v>33.706577438181455</v>
      </c>
      <c r="H137" s="217">
        <f>IF(VLOOKUP($B137,data_dd!$C:$J,7,FALSE)=0,#N/A,VLOOKUP($B137,data_dd!$C:$J,7,FALSE))</f>
        <v>32.337055376386438</v>
      </c>
      <c r="I137" s="30"/>
      <c r="J137" s="33">
        <f t="shared" si="6"/>
        <v>45511</v>
      </c>
      <c r="K137" s="78">
        <f>VLOOKUP($J137,data_dd!$C:$J,2,FALSE)</f>
        <v>38.578027192945257</v>
      </c>
      <c r="L137" s="90">
        <f>VLOOKUP($J137,data_dd!$C:$J,3,FALSE)</f>
        <v>38.803729036209802</v>
      </c>
      <c r="M137" s="90">
        <f>IF(VLOOKUP($J137,data_dd!$C:$J,6,FALSE)=0,#N/A,VLOOKUP($J137,data_dd!$C:$J,6,FALSE))</f>
        <v>39.016133273253239</v>
      </c>
      <c r="N137" s="78">
        <f>VLOOKUP($J137,data_dd!$C:$J,4,FALSE)</f>
        <v>31.934360274278937</v>
      </c>
      <c r="O137" s="90">
        <f>VLOOKUP($J137,data_dd!$C:$J,5,FALSE)</f>
        <v>31.996467647138772</v>
      </c>
      <c r="P137" s="217">
        <f>IF(VLOOKUP($J137,data_dd!$C:$J,7,FALSE)=0,#N/A,VLOOKUP($J137,data_dd!$C:$J,7,FALSE))</f>
        <v>32.54906037793063</v>
      </c>
      <c r="Q137" s="30"/>
      <c r="R137" s="33">
        <f t="shared" si="7"/>
        <v>45145</v>
      </c>
      <c r="S137" s="78">
        <f>VLOOKUP($R137,data_dd!$C:$J,2,FALSE)</f>
        <v>38.52461014176022</v>
      </c>
      <c r="T137" s="90">
        <f>VLOOKUP($R137,data_dd!$C:$J,3,FALSE)</f>
        <v>38.635540919476504</v>
      </c>
      <c r="U137" s="78">
        <f>VLOOKUP($R137,data_dd!$C:$J,4,FALSE)</f>
        <v>31.802676379894883</v>
      </c>
      <c r="V137" s="90">
        <f>VLOOKUP($R137,data_dd!$C:$J,5,FALSE)</f>
        <v>32.08483241754363</v>
      </c>
      <c r="W137" s="30"/>
    </row>
    <row r="138" spans="1:23" ht="15">
      <c r="A138" s="102" t="str">
        <f t="shared" ref="A138:A201" si="8">DAY(B138)&amp;"-"&amp;TEXT(DATE(YEAR(B138),MONTH(B138),1),"mmm")</f>
        <v>8-Aug</v>
      </c>
      <c r="B138" s="38">
        <f t="shared" si="5"/>
        <v>45877</v>
      </c>
      <c r="C138" s="91">
        <f>IF(VLOOKUP($B138,data_dd!$C:$J,2,FALSE)=0,#N/A,VLOOKUP($B138,data_dd!$C:$J,2,FALSE))</f>
        <v>40.541521478610306</v>
      </c>
      <c r="D138" s="92">
        <f>IF(VLOOKUP($B138,data_dd!$C:$J,2,FALSE)=0,#N/A,VLOOKUP($B138,data_dd!$C:$J,3,FALSE))</f>
        <v>40.911629547661981</v>
      </c>
      <c r="E138" s="92">
        <f>IF(VLOOKUP($B138,data_dd!$C:$J,6,FALSE)=0,#N/A,VLOOKUP($B138,data_dd!$C:$J,6,FALSE))</f>
        <v>38.839377780512407</v>
      </c>
      <c r="F138" s="91">
        <f>IF(VLOOKUP($B138,data_dd!$C:$J,4,FALSE)=0,#N/A,VLOOKUP($B138,data_dd!$C:$J,4,FALSE))</f>
        <v>33.501151121179703</v>
      </c>
      <c r="G138" s="92">
        <f>IF(VLOOKUP($B138,data_dd!$C:$J,4,FALSE)=0,#N/A,VLOOKUP($B138,data_dd!$C:$J,5,FALSE))</f>
        <v>33.633140595290456</v>
      </c>
      <c r="H138" s="101">
        <f>IF(VLOOKUP($B138,data_dd!$C:$J,7,FALSE)=0,#N/A,VLOOKUP($B138,data_dd!$C:$J,7,FALSE))</f>
        <v>32.31131349726062</v>
      </c>
      <c r="I138" s="30"/>
      <c r="J138" s="38">
        <f t="shared" si="6"/>
        <v>45512</v>
      </c>
      <c r="K138" s="91">
        <f>VLOOKUP($J138,data_dd!$C:$J,2,FALSE)</f>
        <v>38.369439810495827</v>
      </c>
      <c r="L138" s="92">
        <f>VLOOKUP($J138,data_dd!$C:$J,3,FALSE)</f>
        <v>38.701468395230137</v>
      </c>
      <c r="M138" s="92">
        <f>IF(VLOOKUP($J138,data_dd!$C:$J,6,FALSE)=0,#N/A,VLOOKUP($J138,data_dd!$C:$J,6,FALSE))</f>
        <v>38.97216647579441</v>
      </c>
      <c r="N138" s="91">
        <f>VLOOKUP($J138,data_dd!$C:$J,4,FALSE)</f>
        <v>31.718228891576906</v>
      </c>
      <c r="O138" s="92">
        <f>VLOOKUP($J138,data_dd!$C:$J,5,FALSE)</f>
        <v>31.940638256872159</v>
      </c>
      <c r="P138" s="101">
        <f>IF(VLOOKUP($J138,data_dd!$C:$J,7,FALSE)=0,#N/A,VLOOKUP($J138,data_dd!$C:$J,7,FALSE))</f>
        <v>32.529137509418945</v>
      </c>
      <c r="Q138" s="30"/>
      <c r="R138" s="38">
        <f t="shared" si="7"/>
        <v>45146</v>
      </c>
      <c r="S138" s="91">
        <f>VLOOKUP($R138,data_dd!$C:$J,2,FALSE)</f>
        <v>38.256965198917911</v>
      </c>
      <c r="T138" s="92">
        <f>VLOOKUP($R138,data_dd!$C:$J,3,FALSE)</f>
        <v>38.564494450313326</v>
      </c>
      <c r="U138" s="91">
        <f>VLOOKUP($R138,data_dd!$C:$J,4,FALSE)</f>
        <v>32.088427946552791</v>
      </c>
      <c r="V138" s="92">
        <f>VLOOKUP($R138,data_dd!$C:$J,5,FALSE)</f>
        <v>32.056281723177094</v>
      </c>
      <c r="W138" s="30"/>
    </row>
    <row r="139" spans="1:23" ht="15">
      <c r="A139" s="102" t="str">
        <f t="shared" si="8"/>
        <v>9-Aug</v>
      </c>
      <c r="B139" s="33">
        <f t="shared" ref="B139:B202" si="9">B138+1</f>
        <v>45878</v>
      </c>
      <c r="C139" s="78">
        <f>IF(VLOOKUP($B139,data_dd!$C:$J,2,FALSE)=0,#N/A,VLOOKUP($B139,data_dd!$C:$J,2,FALSE))</f>
        <v>41.249867385371282</v>
      </c>
      <c r="D139" s="90">
        <f>IF(VLOOKUP($B139,data_dd!$C:$J,2,FALSE)=0,#N/A,VLOOKUP($B139,data_dd!$C:$J,3,FALSE))</f>
        <v>40.916058506421052</v>
      </c>
      <c r="E139" s="90">
        <f>IF(VLOOKUP($B139,data_dd!$C:$J,6,FALSE)=0,#N/A,VLOOKUP($B139,data_dd!$C:$J,6,FALSE))</f>
        <v>38.77904468949383</v>
      </c>
      <c r="F139" s="78">
        <f>IF(VLOOKUP($B139,data_dd!$C:$J,4,FALSE)=0,#N/A,VLOOKUP($B139,data_dd!$C:$J,4,FALSE))</f>
        <v>33.886795990873061</v>
      </c>
      <c r="G139" s="90">
        <f>IF(VLOOKUP($B139,data_dd!$C:$J,4,FALSE)=0,#N/A,VLOOKUP($B139,data_dd!$C:$J,5,FALSE))</f>
        <v>33.65938869670498</v>
      </c>
      <c r="H139" s="217">
        <f>IF(VLOOKUP($B139,data_dd!$C:$J,7,FALSE)=0,#N/A,VLOOKUP($B139,data_dd!$C:$J,7,FALSE))</f>
        <v>32.277363804140521</v>
      </c>
      <c r="I139" s="30"/>
      <c r="J139" s="33">
        <f t="shared" ref="J139:J202" si="10">J138+1</f>
        <v>45513</v>
      </c>
      <c r="K139" s="78">
        <f>VLOOKUP($J139,data_dd!$C:$J,2,FALSE)</f>
        <v>38.453425584980373</v>
      </c>
      <c r="L139" s="90">
        <f>VLOOKUP($J139,data_dd!$C:$J,3,FALSE)</f>
        <v>38.616321348566672</v>
      </c>
      <c r="M139" s="90">
        <f>IF(VLOOKUP($J139,data_dd!$C:$J,6,FALSE)=0,#N/A,VLOOKUP($J139,data_dd!$C:$J,6,FALSE))</f>
        <v>38.920100922997598</v>
      </c>
      <c r="N139" s="78">
        <f>VLOOKUP($J139,data_dd!$C:$J,4,FALSE)</f>
        <v>31.891007289592384</v>
      </c>
      <c r="O139" s="90">
        <f>VLOOKUP($J139,data_dd!$C:$J,5,FALSE)</f>
        <v>31.895926465415585</v>
      </c>
      <c r="P139" s="217">
        <f>IF(VLOOKUP($J139,data_dd!$C:$J,7,FALSE)=0,#N/A,VLOOKUP($J139,data_dd!$C:$J,7,FALSE))</f>
        <v>32.503204589885272</v>
      </c>
      <c r="Q139" s="30"/>
      <c r="R139" s="33">
        <f t="shared" ref="R139:R202" si="11">R138+1</f>
        <v>45147</v>
      </c>
      <c r="S139" s="78">
        <f>VLOOKUP($R139,data_dd!$C:$J,2,FALSE)</f>
        <v>38.905329108046303</v>
      </c>
      <c r="T139" s="90">
        <f>VLOOKUP($R139,data_dd!$C:$J,3,FALSE)</f>
        <v>38.554498793296275</v>
      </c>
      <c r="U139" s="78">
        <f>VLOOKUP($R139,data_dd!$C:$J,4,FALSE)</f>
        <v>32.233604051172463</v>
      </c>
      <c r="V139" s="90">
        <f>VLOOKUP($R139,data_dd!$C:$J,5,FALSE)</f>
        <v>32.059461884215125</v>
      </c>
      <c r="W139" s="30"/>
    </row>
    <row r="140" spans="1:23" ht="15">
      <c r="A140" s="102" t="str">
        <f t="shared" si="8"/>
        <v>10-Aug</v>
      </c>
      <c r="B140" s="38">
        <f t="shared" si="9"/>
        <v>45879</v>
      </c>
      <c r="C140" s="91">
        <f>IF(VLOOKUP($B140,data_dd!$C:$J,2,FALSE)=0,#N/A,VLOOKUP($B140,data_dd!$C:$J,2,FALSE))</f>
        <v>40.753675007724951</v>
      </c>
      <c r="D140" s="92">
        <f>IF(VLOOKUP($B140,data_dd!$C:$J,2,FALSE)=0,#N/A,VLOOKUP($B140,data_dd!$C:$J,3,FALSE))</f>
        <v>40.881415141792189</v>
      </c>
      <c r="E140" s="92">
        <f>IF(VLOOKUP($B140,data_dd!$C:$J,6,FALSE)=0,#N/A,VLOOKUP($B140,data_dd!$C:$J,6,FALSE))</f>
        <v>38.73424024161956</v>
      </c>
      <c r="F140" s="91">
        <f>IF(VLOOKUP($B140,data_dd!$C:$J,4,FALSE)=0,#N/A,VLOOKUP($B140,data_dd!$C:$J,4,FALSE))</f>
        <v>33.714899195254226</v>
      </c>
      <c r="G140" s="92">
        <f>IF(VLOOKUP($B140,data_dd!$C:$J,4,FALSE)=0,#N/A,VLOOKUP($B140,data_dd!$C:$J,5,FALSE))</f>
        <v>33.64325417462895</v>
      </c>
      <c r="H140" s="101">
        <f>IF(VLOOKUP($B140,data_dd!$C:$J,7,FALSE)=0,#N/A,VLOOKUP($B140,data_dd!$C:$J,7,FALSE))</f>
        <v>32.264274409924795</v>
      </c>
      <c r="I140" s="30"/>
      <c r="J140" s="38">
        <f t="shared" si="10"/>
        <v>45514</v>
      </c>
      <c r="K140" s="91">
        <f>VLOOKUP($J140,data_dd!$C:$J,2,FALSE)</f>
        <v>38.67050153137194</v>
      </c>
      <c r="L140" s="92">
        <f>VLOOKUP($J140,data_dd!$C:$J,3,FALSE)</f>
        <v>38.591886570686405</v>
      </c>
      <c r="M140" s="92">
        <f>IF(VLOOKUP($J140,data_dd!$C:$J,6,FALSE)=0,#N/A,VLOOKUP($J140,data_dd!$C:$J,6,FALSE))</f>
        <v>38.879017709830904</v>
      </c>
      <c r="N140" s="91">
        <f>VLOOKUP($J140,data_dd!$C:$J,4,FALSE)</f>
        <v>32.059858711633296</v>
      </c>
      <c r="O140" s="92">
        <f>VLOOKUP($J140,data_dd!$C:$J,5,FALSE)</f>
        <v>31.914912328780282</v>
      </c>
      <c r="P140" s="101">
        <f>IF(VLOOKUP($J140,data_dd!$C:$J,7,FALSE)=0,#N/A,VLOOKUP($J140,data_dd!$C:$J,7,FALSE))</f>
        <v>32.487680159349622</v>
      </c>
      <c r="Q140" s="30"/>
      <c r="R140" s="38">
        <f t="shared" si="11"/>
        <v>45148</v>
      </c>
      <c r="S140" s="91">
        <f>VLOOKUP($R140,data_dd!$C:$J,2,FALSE)</f>
        <v>38.11984866853664</v>
      </c>
      <c r="T140" s="92">
        <f>VLOOKUP($R140,data_dd!$C:$J,3,FALSE)</f>
        <v>38.503383352979441</v>
      </c>
      <c r="U140" s="91">
        <f>VLOOKUP($R140,data_dd!$C:$J,4,FALSE)</f>
        <v>31.972062784591781</v>
      </c>
      <c r="V140" s="92">
        <f>VLOOKUP($R140,data_dd!$C:$J,5,FALSE)</f>
        <v>32.034472389577921</v>
      </c>
      <c r="W140" s="30"/>
    </row>
    <row r="141" spans="1:23" ht="15">
      <c r="A141" s="102" t="str">
        <f t="shared" si="8"/>
        <v>11-Aug</v>
      </c>
      <c r="B141" s="33">
        <f t="shared" si="9"/>
        <v>45880</v>
      </c>
      <c r="C141" s="78">
        <f>IF(VLOOKUP($B141,data_dd!$C:$J,2,FALSE)=0,#N/A,VLOOKUP($B141,data_dd!$C:$J,2,FALSE))</f>
        <v>40.734924767573482</v>
      </c>
      <c r="D141" s="90">
        <f>IF(VLOOKUP($B141,data_dd!$C:$J,2,FALSE)=0,#N/A,VLOOKUP($B141,data_dd!$C:$J,3,FALSE))</f>
        <v>40.82992430229146</v>
      </c>
      <c r="E141" s="90">
        <f>IF(VLOOKUP($B141,data_dd!$C:$J,6,FALSE)=0,#N/A,VLOOKUP($B141,data_dd!$C:$J,6,FALSE))</f>
        <v>38.694600756236525</v>
      </c>
      <c r="F141" s="78">
        <f>IF(VLOOKUP($B141,data_dd!$C:$J,4,FALSE)=0,#N/A,VLOOKUP($B141,data_dd!$C:$J,4,FALSE))</f>
        <v>33.422810229212324</v>
      </c>
      <c r="G141" s="90">
        <f>IF(VLOOKUP($B141,data_dd!$C:$J,4,FALSE)=0,#N/A,VLOOKUP($B141,data_dd!$C:$J,5,FALSE))</f>
        <v>33.61437570198639</v>
      </c>
      <c r="H141" s="217">
        <f>IF(VLOOKUP($B141,data_dd!$C:$J,7,FALSE)=0,#N/A,VLOOKUP($B141,data_dd!$C:$J,7,FALSE))</f>
        <v>32.2473490068556</v>
      </c>
      <c r="I141" s="30"/>
      <c r="J141" s="33">
        <f t="shared" si="10"/>
        <v>45515</v>
      </c>
      <c r="K141" s="78">
        <f>VLOOKUP($J141,data_dd!$C:$J,2,FALSE)</f>
        <v>38.380349102368832</v>
      </c>
      <c r="L141" s="90">
        <f>VLOOKUP($J141,data_dd!$C:$J,3,FALSE)</f>
        <v>38.542143637368696</v>
      </c>
      <c r="M141" s="90">
        <f>IF(VLOOKUP($J141,data_dd!$C:$J,6,FALSE)=0,#N/A,VLOOKUP($J141,data_dd!$C:$J,6,FALSE))</f>
        <v>38.82885814109919</v>
      </c>
      <c r="N141" s="78">
        <f>VLOOKUP($J141,data_dd!$C:$J,4,FALSE)</f>
        <v>31.885746093928606</v>
      </c>
      <c r="O141" s="90">
        <f>VLOOKUP($J141,data_dd!$C:$J,5,FALSE)</f>
        <v>31.905880848424239</v>
      </c>
      <c r="P141" s="217">
        <f>IF(VLOOKUP($J141,data_dd!$C:$J,7,FALSE)=0,#N/A,VLOOKUP($J141,data_dd!$C:$J,7,FALSE))</f>
        <v>32.461522626735892</v>
      </c>
      <c r="Q141" s="30"/>
      <c r="R141" s="33">
        <f t="shared" si="11"/>
        <v>45149</v>
      </c>
      <c r="S141" s="78">
        <f>VLOOKUP($R141,data_dd!$C:$J,2,FALSE)</f>
        <v>38.953516339917485</v>
      </c>
      <c r="T141" s="90">
        <f>VLOOKUP($R141,data_dd!$C:$J,3,FALSE)</f>
        <v>38.517076124200727</v>
      </c>
      <c r="U141" s="78">
        <f>VLOOKUP($R141,data_dd!$C:$J,4,FALSE)</f>
        <v>32.332034297269225</v>
      </c>
      <c r="V141" s="90">
        <f>VLOOKUP($R141,data_dd!$C:$J,5,FALSE)</f>
        <v>32.073291969165183</v>
      </c>
      <c r="W141" s="30"/>
    </row>
    <row r="142" spans="1:23" ht="15">
      <c r="A142" s="102" t="str">
        <f t="shared" si="8"/>
        <v>12-Aug</v>
      </c>
      <c r="B142" s="38">
        <f t="shared" si="9"/>
        <v>45881</v>
      </c>
      <c r="C142" s="91">
        <f>IF(VLOOKUP($B142,data_dd!$C:$J,2,FALSE)=0,#N/A,VLOOKUP($B142,data_dd!$C:$J,2,FALSE))</f>
        <v>40.494268404328196</v>
      </c>
      <c r="D142" s="92">
        <f>IF(VLOOKUP($B142,data_dd!$C:$J,2,FALSE)=0,#N/A,VLOOKUP($B142,data_dd!$C:$J,3,FALSE))</f>
        <v>40.792647226673054</v>
      </c>
      <c r="E142" s="92">
        <f>IF(VLOOKUP($B142,data_dd!$C:$J,6,FALSE)=0,#N/A,VLOOKUP($B142,data_dd!$C:$J,6,FALSE))</f>
        <v>38.67722723782974</v>
      </c>
      <c r="F142" s="91">
        <f>IF(VLOOKUP($B142,data_dd!$C:$J,4,FALSE)=0,#N/A,VLOOKUP($B142,data_dd!$C:$J,4,FALSE))</f>
        <v>33.449274438035452</v>
      </c>
      <c r="G142" s="92">
        <f>IF(VLOOKUP($B142,data_dd!$C:$J,4,FALSE)=0,#N/A,VLOOKUP($B142,data_dd!$C:$J,5,FALSE))</f>
        <v>33.58255308459767</v>
      </c>
      <c r="H142" s="101">
        <f>IF(VLOOKUP($B142,data_dd!$C:$J,7,FALSE)=0,#N/A,VLOOKUP($B142,data_dd!$C:$J,7,FALSE))</f>
        <v>32.247848875946971</v>
      </c>
      <c r="I142" s="30"/>
      <c r="J142" s="38">
        <f t="shared" si="10"/>
        <v>45516</v>
      </c>
      <c r="K142" s="91">
        <f>VLOOKUP($J142,data_dd!$C:$J,2,FALSE)</f>
        <v>38.651786701485001</v>
      </c>
      <c r="L142" s="92">
        <f>VLOOKUP($J142,data_dd!$C:$J,3,FALSE)</f>
        <v>38.528438597745712</v>
      </c>
      <c r="M142" s="92">
        <f>IF(VLOOKUP($J142,data_dd!$C:$J,6,FALSE)=0,#N/A,VLOOKUP($J142,data_dd!$C:$J,6,FALSE))</f>
        <v>38.801742420652246</v>
      </c>
      <c r="N142" s="91">
        <f>VLOOKUP($J142,data_dd!$C:$J,4,FALSE)</f>
        <v>31.992313992453767</v>
      </c>
      <c r="O142" s="92">
        <f>VLOOKUP($J142,data_dd!$C:$J,5,FALSE)</f>
        <v>31.909556208631706</v>
      </c>
      <c r="P142" s="101">
        <f>IF(VLOOKUP($J142,data_dd!$C:$J,7,FALSE)=0,#N/A,VLOOKUP($J142,data_dd!$C:$J,7,FALSE))</f>
        <v>32.453892338694985</v>
      </c>
      <c r="Q142" s="30"/>
      <c r="R142" s="38">
        <f t="shared" si="11"/>
        <v>45150</v>
      </c>
      <c r="S142" s="91">
        <f>VLOOKUP($R142,data_dd!$C:$J,2,FALSE)</f>
        <v>38.814798806084774</v>
      </c>
      <c r="T142" s="92">
        <f>VLOOKUP($R142,data_dd!$C:$J,3,FALSE)</f>
        <v>38.593050358324703</v>
      </c>
      <c r="U142" s="91">
        <f>VLOOKUP($R142,data_dd!$C:$J,4,FALSE)</f>
        <v>32.516455425633623</v>
      </c>
      <c r="V142" s="92">
        <f>VLOOKUP($R142,data_dd!$C:$J,5,FALSE)</f>
        <v>32.143585999849009</v>
      </c>
      <c r="W142" s="30"/>
    </row>
    <row r="143" spans="1:23" ht="15">
      <c r="A143" s="102" t="str">
        <f t="shared" si="8"/>
        <v>13-Aug</v>
      </c>
      <c r="B143" s="33">
        <f t="shared" si="9"/>
        <v>45882</v>
      </c>
      <c r="C143" s="78">
        <f>IF(VLOOKUP($B143,data_dd!$C:$J,2,FALSE)=0,#N/A,VLOOKUP($B143,data_dd!$C:$J,2,FALSE))</f>
        <v>40.881318279310314</v>
      </c>
      <c r="D143" s="90">
        <f>IF(VLOOKUP($B143,data_dd!$C:$J,2,FALSE)=0,#N/A,VLOOKUP($B143,data_dd!$C:$J,3,FALSE))</f>
        <v>40.785063586554614</v>
      </c>
      <c r="E143" s="90">
        <f>IF(VLOOKUP($B143,data_dd!$C:$J,6,FALSE)=0,#N/A,VLOOKUP($B143,data_dd!$C:$J,6,FALSE))</f>
        <v>38.621516140240168</v>
      </c>
      <c r="F143" s="78">
        <f>IF(VLOOKUP($B143,data_dd!$C:$J,4,FALSE)=0,#N/A,VLOOKUP($B143,data_dd!$C:$J,4,FALSE))</f>
        <v>33.659206945350952</v>
      </c>
      <c r="G143" s="90">
        <f>IF(VLOOKUP($B143,data_dd!$C:$J,4,FALSE)=0,#N/A,VLOOKUP($B143,data_dd!$C:$J,5,FALSE))</f>
        <v>33.605828390184527</v>
      </c>
      <c r="H143" s="217">
        <f>IF(VLOOKUP($B143,data_dd!$C:$J,7,FALSE)=0,#N/A,VLOOKUP($B143,data_dd!$C:$J,7,FALSE))</f>
        <v>32.218183920640271</v>
      </c>
      <c r="I143" s="30"/>
      <c r="J143" s="33">
        <f t="shared" si="10"/>
        <v>45517</v>
      </c>
      <c r="K143" s="78">
        <f>VLOOKUP($J143,data_dd!$C:$J,2,FALSE)</f>
        <v>38.244648622023931</v>
      </c>
      <c r="L143" s="90">
        <f>VLOOKUP($J143,data_dd!$C:$J,3,FALSE)</f>
        <v>38.483849157866594</v>
      </c>
      <c r="M143" s="90">
        <f>IF(VLOOKUP($J143,data_dd!$C:$J,6,FALSE)=0,#N/A,VLOOKUP($J143,data_dd!$C:$J,6,FALSE))</f>
        <v>38.739911390658662</v>
      </c>
      <c r="N143" s="78">
        <f>VLOOKUP($J143,data_dd!$C:$J,4,FALSE)</f>
        <v>31.748160334193106</v>
      </c>
      <c r="O143" s="90">
        <f>VLOOKUP($J143,data_dd!$C:$J,5,FALSE)</f>
        <v>31.891962381744111</v>
      </c>
      <c r="P143" s="217">
        <f>IF(VLOOKUP($J143,data_dd!$C:$J,7,FALSE)=0,#N/A,VLOOKUP($J143,data_dd!$C:$J,7,FALSE))</f>
        <v>32.420769719311224</v>
      </c>
      <c r="Q143" s="30"/>
      <c r="R143" s="33">
        <f t="shared" si="11"/>
        <v>45151</v>
      </c>
      <c r="S143" s="78">
        <f>VLOOKUP($R143,data_dd!$C:$J,2,FALSE)</f>
        <v>38.475049728184956</v>
      </c>
      <c r="T143" s="90">
        <f>VLOOKUP($R143,data_dd!$C:$J,3,FALSE)</f>
        <v>38.565367687152929</v>
      </c>
      <c r="U143" s="78">
        <f>VLOOKUP($R143,data_dd!$C:$J,4,FALSE)</f>
        <v>32.060692531752949</v>
      </c>
      <c r="V143" s="90">
        <f>VLOOKUP($R143,data_dd!$C:$J,5,FALSE)</f>
        <v>32.166221632610956</v>
      </c>
      <c r="W143" s="30"/>
    </row>
    <row r="144" spans="1:23" ht="15">
      <c r="A144" s="102" t="str">
        <f t="shared" si="8"/>
        <v>14-Aug</v>
      </c>
      <c r="B144" s="38">
        <f t="shared" si="9"/>
        <v>45883</v>
      </c>
      <c r="C144" s="91">
        <f>IF(VLOOKUP($B144,data_dd!$C:$J,2,FALSE)=0,#N/A,VLOOKUP($B144,data_dd!$C:$J,2,FALSE))</f>
        <v>40.47764137827447</v>
      </c>
      <c r="D144" s="92">
        <f>IF(VLOOKUP($B144,data_dd!$C:$J,2,FALSE)=0,#N/A,VLOOKUP($B144,data_dd!$C:$J,3,FALSE))</f>
        <v>40.763568350526441</v>
      </c>
      <c r="E144" s="92">
        <f>IF(VLOOKUP($B144,data_dd!$C:$J,6,FALSE)=0,#N/A,VLOOKUP($B144,data_dd!$C:$J,6,FALSE))</f>
        <v>38.553422748748403</v>
      </c>
      <c r="F144" s="91">
        <f>IF(VLOOKUP($B144,data_dd!$C:$J,4,FALSE)=0,#N/A,VLOOKUP($B144,data_dd!$C:$J,4,FALSE))</f>
        <v>33.416607661336968</v>
      </c>
      <c r="G144" s="92">
        <f>IF(VLOOKUP($B144,data_dd!$C:$J,4,FALSE)=0,#N/A,VLOOKUP($B144,data_dd!$C:$J,5,FALSE))</f>
        <v>33.583120754660101</v>
      </c>
      <c r="H144" s="101">
        <f>IF(VLOOKUP($B144,data_dd!$C:$J,7,FALSE)=0,#N/A,VLOOKUP($B144,data_dd!$C:$J,7,FALSE))</f>
        <v>32.165986646553314</v>
      </c>
      <c r="I144" s="30"/>
      <c r="J144" s="38">
        <f t="shared" si="10"/>
        <v>45518</v>
      </c>
      <c r="K144" s="91">
        <f>VLOOKUP($J144,data_dd!$C:$J,2,FALSE)</f>
        <v>38.141869902883421</v>
      </c>
      <c r="L144" s="92">
        <f>VLOOKUP($J144,data_dd!$C:$J,3,FALSE)</f>
        <v>38.430009815127455</v>
      </c>
      <c r="M144" s="92">
        <f>IF(VLOOKUP($J144,data_dd!$C:$J,6,FALSE)=0,#N/A,VLOOKUP($J144,data_dd!$C:$J,6,FALSE))</f>
        <v>38.681319700083051</v>
      </c>
      <c r="N144" s="91">
        <f>VLOOKUP($J144,data_dd!$C:$J,4,FALSE)</f>
        <v>31.476014917750064</v>
      </c>
      <c r="O144" s="92">
        <f>VLOOKUP($J144,data_dd!$C:$J,5,FALSE)</f>
        <v>31.840197434883876</v>
      </c>
      <c r="P144" s="101">
        <f>IF(VLOOKUP($J144,data_dd!$C:$J,7,FALSE)=0,#N/A,VLOOKUP($J144,data_dd!$C:$J,7,FALSE))</f>
        <v>32.38206921499868</v>
      </c>
      <c r="Q144" s="30"/>
      <c r="R144" s="38">
        <f t="shared" si="11"/>
        <v>45152</v>
      </c>
      <c r="S144" s="91">
        <f>VLOOKUP($R144,data_dd!$C:$J,2,FALSE)</f>
        <v>38.017205255355158</v>
      </c>
      <c r="T144" s="92">
        <f>VLOOKUP($R144,data_dd!$C:$J,3,FALSE)</f>
        <v>38.528020028435662</v>
      </c>
      <c r="U144" s="91">
        <f>VLOOKUP($R144,data_dd!$C:$J,4,FALSE)</f>
        <v>31.861073650217307</v>
      </c>
      <c r="V144" s="92">
        <f>VLOOKUP($R144,data_dd!$C:$J,5,FALSE)</f>
        <v>32.135516086745923</v>
      </c>
      <c r="W144" s="30"/>
    </row>
    <row r="145" spans="1:23" ht="15">
      <c r="A145" s="102" t="str">
        <f t="shared" si="8"/>
        <v>15-Aug</v>
      </c>
      <c r="B145" s="33">
        <f t="shared" si="9"/>
        <v>45884</v>
      </c>
      <c r="C145" s="78">
        <f>IF(VLOOKUP($B145,data_dd!$C:$J,2,FALSE)=0,#N/A,VLOOKUP($B145,data_dd!$C:$J,2,FALSE))</f>
        <v>40.391498512874236</v>
      </c>
      <c r="D145" s="90">
        <f>IF(VLOOKUP($B145,data_dd!$C:$J,2,FALSE)=0,#N/A,VLOOKUP($B145,data_dd!$C:$J,3,FALSE))</f>
        <v>40.656405230053011</v>
      </c>
      <c r="E145" s="90">
        <f>IF(VLOOKUP($B145,data_dd!$C:$J,6,FALSE)=0,#N/A,VLOOKUP($B145,data_dd!$C:$J,6,FALSE))</f>
        <v>38.491537543434752</v>
      </c>
      <c r="F145" s="78">
        <f>IF(VLOOKUP($B145,data_dd!$C:$J,4,FALSE)=0,#N/A,VLOOKUP($B145,data_dd!$C:$J,4,FALSE))</f>
        <v>33.268734759694432</v>
      </c>
      <c r="G145" s="90">
        <f>IF(VLOOKUP($B145,data_dd!$C:$J,4,FALSE)=0,#N/A,VLOOKUP($B145,data_dd!$C:$J,5,FALSE))</f>
        <v>33.51426195704893</v>
      </c>
      <c r="H145" s="217">
        <f>IF(VLOOKUP($B145,data_dd!$C:$J,7,FALSE)=0,#N/A,VLOOKUP($B145,data_dd!$C:$J,7,FALSE))</f>
        <v>32.134356961609946</v>
      </c>
      <c r="I145" s="30"/>
      <c r="J145" s="33">
        <f t="shared" si="10"/>
        <v>45519</v>
      </c>
      <c r="K145" s="78">
        <f>VLOOKUP($J145,data_dd!$C:$J,2,FALSE)</f>
        <v>38.239828718832086</v>
      </c>
      <c r="L145" s="90">
        <f>VLOOKUP($J145,data_dd!$C:$J,3,FALSE)</f>
        <v>38.391072671649688</v>
      </c>
      <c r="M145" s="90">
        <f>IF(VLOOKUP($J145,data_dd!$C:$J,6,FALSE)=0,#N/A,VLOOKUP($J145,data_dd!$C:$J,6,FALSE))</f>
        <v>38.614954637100382</v>
      </c>
      <c r="N145" s="78">
        <f>VLOOKUP($J145,data_dd!$C:$J,4,FALSE)</f>
        <v>31.934191818362095</v>
      </c>
      <c r="O145" s="90">
        <f>VLOOKUP($J145,data_dd!$C:$J,5,FALSE)</f>
        <v>31.843785617119885</v>
      </c>
      <c r="P145" s="217">
        <f>IF(VLOOKUP($J145,data_dd!$C:$J,7,FALSE)=0,#N/A,VLOOKUP($J145,data_dd!$C:$J,7,FALSE))</f>
        <v>32.343779573836855</v>
      </c>
      <c r="Q145" s="30"/>
      <c r="R145" s="33">
        <f t="shared" si="11"/>
        <v>45153</v>
      </c>
      <c r="S145" s="78">
        <f>VLOOKUP($R145,data_dd!$C:$J,2,FALSE)</f>
        <v>38.494471762526771</v>
      </c>
      <c r="T145" s="90">
        <f>VLOOKUP($R145,data_dd!$C:$J,3,FALSE)</f>
        <v>38.491898267606942</v>
      </c>
      <c r="U145" s="78">
        <f>VLOOKUP($R145,data_dd!$C:$J,4,FALSE)</f>
        <v>32.122151955166572</v>
      </c>
      <c r="V145" s="90">
        <f>VLOOKUP($R145,data_dd!$C:$J,5,FALSE)</f>
        <v>32.146195635533246</v>
      </c>
      <c r="W145" s="30"/>
    </row>
    <row r="146" spans="1:23" ht="15">
      <c r="A146" s="102" t="str">
        <f t="shared" si="8"/>
        <v>16-Aug</v>
      </c>
      <c r="B146" s="38">
        <f t="shared" si="9"/>
        <v>45885</v>
      </c>
      <c r="C146" s="91">
        <f>IF(VLOOKUP($B146,data_dd!$C:$J,2,FALSE)=0,#N/A,VLOOKUP($B146,data_dd!$C:$J,2,FALSE))</f>
        <v>39.950343242941422</v>
      </c>
      <c r="D146" s="92">
        <f>IF(VLOOKUP($B146,data_dd!$C:$J,2,FALSE)=0,#N/A,VLOOKUP($B146,data_dd!$C:$J,3,FALSE))</f>
        <v>40.552512276591742</v>
      </c>
      <c r="E146" s="92">
        <f>IF(VLOOKUP($B146,data_dd!$C:$J,6,FALSE)=0,#N/A,VLOOKUP($B146,data_dd!$C:$J,6,FALSE))</f>
        <v>38.411102632515949</v>
      </c>
      <c r="F146" s="91">
        <f>IF(VLOOKUP($B146,data_dd!$C:$J,4,FALSE)=0,#N/A,VLOOKUP($B146,data_dd!$C:$J,4,FALSE))</f>
        <v>33.131085977554186</v>
      </c>
      <c r="G146" s="92">
        <f>IF(VLOOKUP($B146,data_dd!$C:$J,4,FALSE)=0,#N/A,VLOOKUP($B146,data_dd!$C:$J,5,FALSE))</f>
        <v>33.442481784097332</v>
      </c>
      <c r="H146" s="101">
        <f>IF(VLOOKUP($B146,data_dd!$C:$J,7,FALSE)=0,#N/A,VLOOKUP($B146,data_dd!$C:$J,7,FALSE))</f>
        <v>32.064289178780385</v>
      </c>
      <c r="I146" s="30"/>
      <c r="J146" s="38">
        <f t="shared" si="10"/>
        <v>45520</v>
      </c>
      <c r="K146" s="91">
        <f>VLOOKUP($J146,data_dd!$C:$J,2,FALSE)</f>
        <v>37.997820363327094</v>
      </c>
      <c r="L146" s="92">
        <f>VLOOKUP($J146,data_dd!$C:$J,3,FALSE)</f>
        <v>38.311789692197905</v>
      </c>
      <c r="M146" s="92">
        <f>IF(VLOOKUP($J146,data_dd!$C:$J,6,FALSE)=0,#N/A,VLOOKUP($J146,data_dd!$C:$J,6,FALSE))</f>
        <v>38.529218971931869</v>
      </c>
      <c r="N146" s="91">
        <f>VLOOKUP($J146,data_dd!$C:$J,4,FALSE)</f>
        <v>31.484834439483425</v>
      </c>
      <c r="O146" s="92">
        <f>VLOOKUP($J146,data_dd!$C:$J,5,FALSE)</f>
        <v>31.781279774518218</v>
      </c>
      <c r="P146" s="101">
        <f>IF(VLOOKUP($J146,data_dd!$C:$J,7,FALSE)=0,#N/A,VLOOKUP($J146,data_dd!$C:$J,7,FALSE))</f>
        <v>32.270516694830164</v>
      </c>
      <c r="Q146" s="30"/>
      <c r="R146" s="38">
        <f t="shared" si="11"/>
        <v>45154</v>
      </c>
      <c r="S146" s="91">
        <f>VLOOKUP($R146,data_dd!$C:$J,2,FALSE)</f>
        <v>37.996885385394243</v>
      </c>
      <c r="T146" s="92">
        <f>VLOOKUP($R146,data_dd!$C:$J,3,FALSE)</f>
        <v>38.465396338999845</v>
      </c>
      <c r="U146" s="91">
        <f>VLOOKUP($R146,data_dd!$C:$J,4,FALSE)</f>
        <v>31.792406351214414</v>
      </c>
      <c r="V146" s="92">
        <f>VLOOKUP($R146,data_dd!$C:$J,5,FALSE)</f>
        <v>32.112722916376491</v>
      </c>
      <c r="W146" s="30"/>
    </row>
    <row r="147" spans="1:23" ht="15">
      <c r="A147" s="102" t="str">
        <f t="shared" si="8"/>
        <v>17-Aug</v>
      </c>
      <c r="B147" s="33">
        <f t="shared" si="9"/>
        <v>45886</v>
      </c>
      <c r="C147" s="78">
        <f>IF(VLOOKUP($B147,data_dd!$C:$J,2,FALSE)=0,#N/A,VLOOKUP($B147,data_dd!$C:$J,2,FALSE))</f>
        <v>40.362084797117468</v>
      </c>
      <c r="D147" s="90">
        <f>IF(VLOOKUP($B147,data_dd!$C:$J,2,FALSE)=0,#N/A,VLOOKUP($B147,data_dd!$C:$J,3,FALSE))</f>
        <v>40.465955867287875</v>
      </c>
      <c r="E147" s="90">
        <f>IF(VLOOKUP($B147,data_dd!$C:$J,6,FALSE)=0,#N/A,VLOOKUP($B147,data_dd!$C:$J,6,FALSE))</f>
        <v>38.328436449575534</v>
      </c>
      <c r="F147" s="78">
        <f>IF(VLOOKUP($B147,data_dd!$C:$J,4,FALSE)=0,#N/A,VLOOKUP($B147,data_dd!$C:$J,4,FALSE))</f>
        <v>33.309683912301438</v>
      </c>
      <c r="G147" s="90">
        <f>IF(VLOOKUP($B147,data_dd!$C:$J,4,FALSE)=0,#N/A,VLOOKUP($B147,data_dd!$C:$J,5,FALSE))</f>
        <v>33.396985086110703</v>
      </c>
      <c r="H147" s="217">
        <f>IF(VLOOKUP($B147,data_dd!$C:$J,7,FALSE)=0,#N/A,VLOOKUP($B147,data_dd!$C:$J,7,FALSE))</f>
        <v>32.014976822050585</v>
      </c>
      <c r="I147" s="30"/>
      <c r="J147" s="33">
        <f t="shared" si="10"/>
        <v>45521</v>
      </c>
      <c r="K147" s="78">
        <f>VLOOKUP($J147,data_dd!$C:$J,2,FALSE)</f>
        <v>38.22312162204399</v>
      </c>
      <c r="L147" s="90">
        <f>VLOOKUP($J147,data_dd!$C:$J,3,FALSE)</f>
        <v>38.284293404487315</v>
      </c>
      <c r="M147" s="90">
        <f>IF(VLOOKUP($J147,data_dd!$C:$J,6,FALSE)=0,#N/A,VLOOKUP($J147,data_dd!$C:$J,6,FALSE))</f>
        <v>38.448430175466534</v>
      </c>
      <c r="N147" s="78">
        <f>VLOOKUP($J147,data_dd!$C:$J,4,FALSE)</f>
        <v>31.925155560195382</v>
      </c>
      <c r="O147" s="90">
        <f>VLOOKUP($J147,data_dd!$C:$J,5,FALSE)</f>
        <v>31.786698163619803</v>
      </c>
      <c r="P147" s="217">
        <f>IF(VLOOKUP($J147,data_dd!$C:$J,7,FALSE)=0,#N/A,VLOOKUP($J147,data_dd!$C:$J,7,FALSE))</f>
        <v>32.220886420487773</v>
      </c>
      <c r="Q147" s="30"/>
      <c r="R147" s="33">
        <f t="shared" si="11"/>
        <v>45155</v>
      </c>
      <c r="S147" s="78">
        <f>VLOOKUP($R147,data_dd!$C:$J,2,FALSE)</f>
        <v>38.192433066460019</v>
      </c>
      <c r="T147" s="90">
        <f>VLOOKUP($R147,data_dd!$C:$J,3,FALSE)</f>
        <v>38.35741673027924</v>
      </c>
      <c r="U147" s="78">
        <f>VLOOKUP($R147,data_dd!$C:$J,4,FALSE)</f>
        <v>31.887974065031884</v>
      </c>
      <c r="V147" s="90">
        <f>VLOOKUP($R147,data_dd!$C:$J,5,FALSE)</f>
        <v>32.054116022889588</v>
      </c>
      <c r="W147" s="30"/>
    </row>
    <row r="148" spans="1:23" ht="15">
      <c r="A148" s="102" t="str">
        <f t="shared" si="8"/>
        <v>18-Aug</v>
      </c>
      <c r="B148" s="38">
        <f t="shared" si="9"/>
        <v>45887</v>
      </c>
      <c r="C148" s="91">
        <f>IF(VLOOKUP($B148,data_dd!$C:$J,2,FALSE)=0,#N/A,VLOOKUP($B148,data_dd!$C:$J,2,FALSE))</f>
        <v>40.136118928080705</v>
      </c>
      <c r="D148" s="92">
        <f>IF(VLOOKUP($B148,data_dd!$C:$J,2,FALSE)=0,#N/A,VLOOKUP($B148,data_dd!$C:$J,3,FALSE))</f>
        <v>40.397512822622815</v>
      </c>
      <c r="E148" s="92">
        <f>IF(VLOOKUP($B148,data_dd!$C:$J,6,FALSE)=0,#N/A,VLOOKUP($B148,data_dd!$C:$J,6,FALSE))</f>
        <v>38.290556251052067</v>
      </c>
      <c r="F148" s="91">
        <f>IF(VLOOKUP($B148,data_dd!$C:$J,4,FALSE)=0,#N/A,VLOOKUP($B148,data_dd!$C:$J,4,FALSE))</f>
        <v>33.067226790642032</v>
      </c>
      <c r="G148" s="92">
        <f>IF(VLOOKUP($B148,data_dd!$C:$J,4,FALSE)=0,#N/A,VLOOKUP($B148,data_dd!$C:$J,5,FALSE))</f>
        <v>33.324668256872982</v>
      </c>
      <c r="H148" s="101">
        <f>IF(VLOOKUP($B148,data_dd!$C:$J,7,FALSE)=0,#N/A,VLOOKUP($B148,data_dd!$C:$J,7,FALSE))</f>
        <v>31.993857037808692</v>
      </c>
      <c r="I148" s="30"/>
      <c r="J148" s="38">
        <f t="shared" si="10"/>
        <v>45522</v>
      </c>
      <c r="K148" s="91">
        <f>VLOOKUP($J148,data_dd!$C:$J,2,FALSE)</f>
        <v>38.387955424721774</v>
      </c>
      <c r="L148" s="92">
        <f>VLOOKUP($J148,data_dd!$C:$J,3,FALSE)</f>
        <v>38.244648333091405</v>
      </c>
      <c r="M148" s="92">
        <f>IF(VLOOKUP($J148,data_dd!$C:$J,6,FALSE)=0,#N/A,VLOOKUP($J148,data_dd!$C:$J,6,FALSE))</f>
        <v>38.40696606884071</v>
      </c>
      <c r="N148" s="91">
        <f>VLOOKUP($J148,data_dd!$C:$J,4,FALSE)</f>
        <v>31.909976890663174</v>
      </c>
      <c r="O148" s="92">
        <f>VLOOKUP($J148,data_dd!$C:$J,5,FALSE)</f>
        <v>31.770469124659954</v>
      </c>
      <c r="P148" s="101">
        <f>IF(VLOOKUP($J148,data_dd!$C:$J,7,FALSE)=0,#N/A,VLOOKUP($J148,data_dd!$C:$J,7,FALSE))</f>
        <v>32.198018505703587</v>
      </c>
      <c r="Q148" s="30"/>
      <c r="R148" s="38">
        <f t="shared" si="11"/>
        <v>45156</v>
      </c>
      <c r="S148" s="91">
        <f>VLOOKUP($R148,data_dd!$C:$J,2,FALSE)</f>
        <v>38.244523176336905</v>
      </c>
      <c r="T148" s="92">
        <f>VLOOKUP($R148,data_dd!$C:$J,3,FALSE)</f>
        <v>38.317685917871103</v>
      </c>
      <c r="U148" s="91">
        <f>VLOOKUP($R148,data_dd!$C:$J,4,FALSE)</f>
        <v>32.10939739977217</v>
      </c>
      <c r="V148" s="92">
        <f>VLOOKUP($R148,data_dd!$C:$J,5,FALSE)</f>
        <v>32.028777934183239</v>
      </c>
      <c r="W148" s="30"/>
    </row>
    <row r="149" spans="1:23" ht="15">
      <c r="A149" s="102" t="str">
        <f t="shared" si="8"/>
        <v>19-Aug</v>
      </c>
      <c r="B149" s="33">
        <f t="shared" si="9"/>
        <v>45888</v>
      </c>
      <c r="C149" s="78">
        <f>IF(VLOOKUP($B149,data_dd!$C:$J,2,FALSE)=0,#N/A,VLOOKUP($B149,data_dd!$C:$J,2,FALSE))</f>
        <v>40.269328801670568</v>
      </c>
      <c r="D149" s="90">
        <f>IF(VLOOKUP($B149,data_dd!$C:$J,2,FALSE)=0,#N/A,VLOOKUP($B149,data_dd!$C:$J,3,FALSE))</f>
        <v>40.31741395161724</v>
      </c>
      <c r="E149" s="90">
        <f>IF(VLOOKUP($B149,data_dd!$C:$J,6,FALSE)=0,#N/A,VLOOKUP($B149,data_dd!$C:$J,6,FALSE))</f>
        <v>38.242050621378453</v>
      </c>
      <c r="F149" s="78">
        <f>IF(VLOOKUP($B149,data_dd!$C:$J,4,FALSE)=0,#N/A,VLOOKUP($B149,data_dd!$C:$J,4,FALSE))</f>
        <v>33.198927847495668</v>
      </c>
      <c r="G149" s="90">
        <f>IF(VLOOKUP($B149,data_dd!$C:$J,4,FALSE)=0,#N/A,VLOOKUP($B149,data_dd!$C:$J,5,FALSE))</f>
        <v>33.27231901652776</v>
      </c>
      <c r="H149" s="217">
        <f>IF(VLOOKUP($B149,data_dd!$C:$J,7,FALSE)=0,#N/A,VLOOKUP($B149,data_dd!$C:$J,7,FALSE))</f>
        <v>31.971353053389102</v>
      </c>
      <c r="I149" s="30"/>
      <c r="J149" s="33">
        <f t="shared" si="10"/>
        <v>45523</v>
      </c>
      <c r="K149" s="78">
        <f>VLOOKUP($J149,data_dd!$C:$J,2,FALSE)</f>
        <v>37.826215791609371</v>
      </c>
      <c r="L149" s="90">
        <f>VLOOKUP($J149,data_dd!$C:$J,3,FALSE)</f>
        <v>38.175145598634401</v>
      </c>
      <c r="M149" s="90">
        <f>IF(VLOOKUP($J149,data_dd!$C:$J,6,FALSE)=0,#N/A,VLOOKUP($J149,data_dd!$C:$J,6,FALSE))</f>
        <v>38.366389026291642</v>
      </c>
      <c r="N149" s="78">
        <f>VLOOKUP($J149,data_dd!$C:$J,4,FALSE)</f>
        <v>31.557465794934647</v>
      </c>
      <c r="O149" s="90">
        <f>VLOOKUP($J149,data_dd!$C:$J,5,FALSE)</f>
        <v>31.734060394367962</v>
      </c>
      <c r="P149" s="217">
        <f>IF(VLOOKUP($J149,data_dd!$C:$J,7,FALSE)=0,#N/A,VLOOKUP($J149,data_dd!$C:$J,7,FALSE))</f>
        <v>32.179521363127307</v>
      </c>
      <c r="Q149" s="30"/>
      <c r="R149" s="33">
        <f t="shared" si="11"/>
        <v>45157</v>
      </c>
      <c r="S149" s="78">
        <f>VLOOKUP($R149,data_dd!$C:$J,2,FALSE)</f>
        <v>38.791544841926026</v>
      </c>
      <c r="T149" s="90">
        <f>VLOOKUP($R149,data_dd!$C:$J,3,FALSE)</f>
        <v>38.333937292058394</v>
      </c>
      <c r="U149" s="78">
        <f>VLOOKUP($R149,data_dd!$C:$J,4,FALSE)</f>
        <v>32.401538624391151</v>
      </c>
      <c r="V149" s="90">
        <f>VLOOKUP($R149,data_dd!$C:$J,5,FALSE)</f>
        <v>32.061525795681547</v>
      </c>
      <c r="W149" s="30"/>
    </row>
    <row r="150" spans="1:23" ht="15">
      <c r="A150" s="102" t="str">
        <f t="shared" si="8"/>
        <v>20-Aug</v>
      </c>
      <c r="B150" s="38">
        <f t="shared" si="9"/>
        <v>45889</v>
      </c>
      <c r="C150" s="91">
        <f>IF(VLOOKUP($B150,data_dd!$C:$J,2,FALSE)=0,#N/A,VLOOKUP($B150,data_dd!$C:$J,2,FALSE))</f>
        <v>40.020058717666423</v>
      </c>
      <c r="D150" s="92">
        <f>IF(VLOOKUP($B150,data_dd!$C:$J,2,FALSE)=0,#N/A,VLOOKUP($B150,data_dd!$C:$J,3,FALSE))</f>
        <v>40.249643957816872</v>
      </c>
      <c r="E150" s="92">
        <f>IF(VLOOKUP($B150,data_dd!$C:$J,6,FALSE)=0,#N/A,VLOOKUP($B150,data_dd!$C:$J,6,FALSE))</f>
        <v>38.226116453208661</v>
      </c>
      <c r="F150" s="91">
        <f>IF(VLOOKUP($B150,data_dd!$C:$J,4,FALSE)=0,#N/A,VLOOKUP($B150,data_dd!$C:$J,4,FALSE))</f>
        <v>33.170576538227948</v>
      </c>
      <c r="G150" s="92">
        <f>IF(VLOOKUP($B150,data_dd!$C:$J,4,FALSE)=0,#N/A,VLOOKUP($B150,data_dd!$C:$J,5,FALSE))</f>
        <v>33.234397804197371</v>
      </c>
      <c r="H150" s="101">
        <f>IF(VLOOKUP($B150,data_dd!$C:$J,7,FALSE)=0,#N/A,VLOOKUP($B150,data_dd!$C:$J,7,FALSE))</f>
        <v>31.976784372913944</v>
      </c>
      <c r="I150" s="30"/>
      <c r="J150" s="38">
        <f t="shared" si="10"/>
        <v>45524</v>
      </c>
      <c r="K150" s="91">
        <f>VLOOKUP($J150,data_dd!$C:$J,2,FALSE)</f>
        <v>38.222323607613461</v>
      </c>
      <c r="L150" s="92">
        <f>VLOOKUP($J150,data_dd!$C:$J,3,FALSE)</f>
        <v>38.155008630661598</v>
      </c>
      <c r="M150" s="92">
        <f>IF(VLOOKUP($J150,data_dd!$C:$J,6,FALSE)=0,#N/A,VLOOKUP($J150,data_dd!$C:$J,6,FALSE))</f>
        <v>38.342780798244135</v>
      </c>
      <c r="N150" s="91">
        <f>VLOOKUP($J150,data_dd!$C:$J,4,FALSE)</f>
        <v>31.738870844865644</v>
      </c>
      <c r="O150" s="92">
        <f>VLOOKUP($J150,data_dd!$C:$J,5,FALSE)</f>
        <v>31.740124858236669</v>
      </c>
      <c r="P150" s="101">
        <f>IF(VLOOKUP($J150,data_dd!$C:$J,7,FALSE)=0,#N/A,VLOOKUP($J150,data_dd!$C:$J,7,FALSE))</f>
        <v>32.174044955938591</v>
      </c>
      <c r="Q150" s="30"/>
      <c r="R150" s="38">
        <f t="shared" si="11"/>
        <v>45158</v>
      </c>
      <c r="S150" s="91">
        <f>VLOOKUP($R150,data_dd!$C:$J,2,FALSE)</f>
        <v>38.190041670463195</v>
      </c>
      <c r="T150" s="92">
        <f>VLOOKUP($R150,data_dd!$C:$J,3,FALSE)</f>
        <v>38.309293005674384</v>
      </c>
      <c r="U150" s="91">
        <f>VLOOKUP($R150,data_dd!$C:$J,4,FALSE)</f>
        <v>32.150166905047683</v>
      </c>
      <c r="V150" s="92">
        <f>VLOOKUP($R150,data_dd!$C:$J,5,FALSE)</f>
        <v>32.062723867714126</v>
      </c>
      <c r="W150" s="30"/>
    </row>
    <row r="151" spans="1:23" ht="15">
      <c r="A151" s="102" t="str">
        <f t="shared" si="8"/>
        <v>21-Aug</v>
      </c>
      <c r="B151" s="33">
        <f t="shared" si="9"/>
        <v>45890</v>
      </c>
      <c r="C151" s="78">
        <f>IF(VLOOKUP($B151,data_dd!$C:$J,2,FALSE)=0,#N/A,VLOOKUP($B151,data_dd!$C:$J,2,FALSE))</f>
        <v>40.035692242515822</v>
      </c>
      <c r="D151" s="90">
        <f>IF(VLOOKUP($B151,data_dd!$C:$J,2,FALSE)=0,#N/A,VLOOKUP($B151,data_dd!$C:$J,3,FALSE))</f>
        <v>40.167141807987356</v>
      </c>
      <c r="E151" s="90">
        <f>IF(VLOOKUP($B151,data_dd!$C:$J,6,FALSE)=0,#N/A,VLOOKUP($B151,data_dd!$C:$J,6,FALSE))</f>
        <v>38.215834172444069</v>
      </c>
      <c r="F151" s="78">
        <f>IF(VLOOKUP($B151,data_dd!$C:$J,4,FALSE)=0,#N/A,VLOOKUP($B151,data_dd!$C:$J,4,FALSE))</f>
        <v>32.951903397414377</v>
      </c>
      <c r="G151" s="90">
        <f>IF(VLOOKUP($B151,data_dd!$C:$J,4,FALSE)=0,#N/A,VLOOKUP($B151,data_dd!$C:$J,5,FALSE))</f>
        <v>33.163788718927989</v>
      </c>
      <c r="H151" s="217">
        <f>IF(VLOOKUP($B151,data_dd!$C:$J,7,FALSE)=0,#N/A,VLOOKUP($B151,data_dd!$C:$J,7,FALSE))</f>
        <v>31.991770542061182</v>
      </c>
      <c r="I151" s="30"/>
      <c r="J151" s="33">
        <f t="shared" si="10"/>
        <v>45525</v>
      </c>
      <c r="K151" s="78">
        <f>VLOOKUP($J151,data_dd!$C:$J,2,FALSE)</f>
        <v>37.984925959520766</v>
      </c>
      <c r="L151" s="90">
        <f>VLOOKUP($J151,data_dd!$C:$J,3,FALSE)</f>
        <v>38.117534067645863</v>
      </c>
      <c r="M151" s="90">
        <f>IF(VLOOKUP($J151,data_dd!$C:$J,6,FALSE)=0,#N/A,VLOOKUP($J151,data_dd!$C:$J,6,FALSE))</f>
        <v>38.332400742479976</v>
      </c>
      <c r="N151" s="78">
        <f>VLOOKUP($J151,data_dd!$C:$J,4,FALSE)</f>
        <v>31.824850500684246</v>
      </c>
      <c r="O151" s="90">
        <f>VLOOKUP($J151,data_dd!$C:$J,5,FALSE)</f>
        <v>31.735806217169213</v>
      </c>
      <c r="P151" s="217">
        <f>IF(VLOOKUP($J151,data_dd!$C:$J,7,FALSE)=0,#N/A,VLOOKUP($J151,data_dd!$C:$J,7,FALSE))</f>
        <v>32.189826053564367</v>
      </c>
      <c r="Q151" s="30"/>
      <c r="R151" s="33">
        <f t="shared" si="11"/>
        <v>45159</v>
      </c>
      <c r="S151" s="78">
        <f>VLOOKUP($R151,data_dd!$C:$J,2,FALSE)</f>
        <v>38.039592160013143</v>
      </c>
      <c r="T151" s="90">
        <f>VLOOKUP($R151,data_dd!$C:$J,3,FALSE)</f>
        <v>38.244170274120847</v>
      </c>
      <c r="U151" s="78">
        <f>VLOOKUP($R151,data_dd!$C:$J,4,FALSE)</f>
        <v>31.796989848550893</v>
      </c>
      <c r="V151" s="90">
        <f>VLOOKUP($R151,data_dd!$C:$J,5,FALSE)</f>
        <v>32.01914560779602</v>
      </c>
      <c r="W151" s="30"/>
    </row>
    <row r="152" spans="1:23" ht="15">
      <c r="A152" s="102" t="str">
        <f t="shared" si="8"/>
        <v>22-Aug</v>
      </c>
      <c r="B152" s="38">
        <f t="shared" si="9"/>
        <v>45891</v>
      </c>
      <c r="C152" s="91">
        <f>IF(VLOOKUP($B152,data_dd!$C:$J,2,FALSE)=0,#N/A,VLOOKUP($B152,data_dd!$C:$J,2,FALSE))</f>
        <v>40.133589781893477</v>
      </c>
      <c r="D152" s="92">
        <f>IF(VLOOKUP($B152,data_dd!$C:$J,2,FALSE)=0,#N/A,VLOOKUP($B152,data_dd!$C:$J,3,FALSE))</f>
        <v>40.160909128126214</v>
      </c>
      <c r="E152" s="92">
        <f>IF(VLOOKUP($B152,data_dd!$C:$J,6,FALSE)=0,#N/A,VLOOKUP($B152,data_dd!$C:$J,6,FALSE))</f>
        <v>38.230530357147089</v>
      </c>
      <c r="F152" s="91">
        <f>IF(VLOOKUP($B152,data_dd!$C:$J,4,FALSE)=0,#N/A,VLOOKUP($B152,data_dd!$C:$J,4,FALSE))</f>
        <v>33.363306193069548</v>
      </c>
      <c r="G152" s="92">
        <f>IF(VLOOKUP($B152,data_dd!$C:$J,4,FALSE)=0,#N/A,VLOOKUP($B152,data_dd!$C:$J,5,FALSE))</f>
        <v>33.179809061787566</v>
      </c>
      <c r="H152" s="101">
        <f>IF(VLOOKUP($B152,data_dd!$C:$J,7,FALSE)=0,#N/A,VLOOKUP($B152,data_dd!$C:$J,7,FALSE))</f>
        <v>32.023924792595004</v>
      </c>
      <c r="I152" s="30"/>
      <c r="J152" s="38">
        <f t="shared" si="10"/>
        <v>45526</v>
      </c>
      <c r="K152" s="91">
        <f>VLOOKUP($J152,data_dd!$C:$J,2,FALSE)</f>
        <v>37.971690310985068</v>
      </c>
      <c r="L152" s="92">
        <f>VLOOKUP($J152,data_dd!$C:$J,3,FALSE)</f>
        <v>38.104720338790386</v>
      </c>
      <c r="M152" s="92">
        <f>IF(VLOOKUP($J152,data_dd!$C:$J,6,FALSE)=0,#N/A,VLOOKUP($J152,data_dd!$C:$J,6,FALSE))</f>
        <v>38.349698291672993</v>
      </c>
      <c r="N152" s="91">
        <f>VLOOKUP($J152,data_dd!$C:$J,4,FALSE)</f>
        <v>31.556479473334566</v>
      </c>
      <c r="O152" s="92">
        <f>VLOOKUP($J152,data_dd!$C:$J,5,FALSE)</f>
        <v>31.746805671380837</v>
      </c>
      <c r="P152" s="101">
        <f>IF(VLOOKUP($J152,data_dd!$C:$J,7,FALSE)=0,#N/A,VLOOKUP($J152,data_dd!$C:$J,7,FALSE))</f>
        <v>32.22447561929841</v>
      </c>
      <c r="Q152" s="30"/>
      <c r="R152" s="38">
        <f t="shared" si="11"/>
        <v>45160</v>
      </c>
      <c r="S152" s="91">
        <f>VLOOKUP($R152,data_dd!$C:$J,2,FALSE)</f>
        <v>38.079052382414154</v>
      </c>
      <c r="T152" s="92">
        <f>VLOOKUP($R152,data_dd!$C:$J,3,FALSE)</f>
        <v>38.254882969313684</v>
      </c>
      <c r="U152" s="91">
        <f>VLOOKUP($R152,data_dd!$C:$J,4,FALSE)</f>
        <v>32.039755155772532</v>
      </c>
      <c r="V152" s="92">
        <f>VLOOKUP($R152,data_dd!$C:$J,5,FALSE)</f>
        <v>32.050925602273068</v>
      </c>
      <c r="W152" s="30"/>
    </row>
    <row r="153" spans="1:23" ht="15">
      <c r="A153" s="102" t="str">
        <f t="shared" si="8"/>
        <v>23-Aug</v>
      </c>
      <c r="B153" s="33">
        <f t="shared" si="9"/>
        <v>45892</v>
      </c>
      <c r="C153" s="78">
        <f>IF(VLOOKUP($B153,data_dd!$C:$J,2,FALSE)=0,#N/A,VLOOKUP($B153,data_dd!$C:$J,2,FALSE))</f>
        <v>40.763590307181573</v>
      </c>
      <c r="D153" s="90">
        <f>IF(VLOOKUP($B153,data_dd!$C:$J,2,FALSE)=0,#N/A,VLOOKUP($B153,data_dd!$C:$J,3,FALSE))</f>
        <v>40.217623657775761</v>
      </c>
      <c r="E153" s="90">
        <f>IF(VLOOKUP($B153,data_dd!$C:$J,6,FALSE)=0,#N/A,VLOOKUP($B153,data_dd!$C:$J,6,FALSE))</f>
        <v>38.244684682665707</v>
      </c>
      <c r="F153" s="78">
        <f>IF(VLOOKUP($B153,data_dd!$C:$J,4,FALSE)=0,#N/A,VLOOKUP($B153,data_dd!$C:$J,4,FALSE))</f>
        <v>33.593244532269026</v>
      </c>
      <c r="G153" s="90">
        <f>IF(VLOOKUP($B153,data_dd!$C:$J,4,FALSE)=0,#N/A,VLOOKUP($B153,data_dd!$C:$J,5,FALSE))</f>
        <v>33.223720974237438</v>
      </c>
      <c r="H153" s="217">
        <f>IF(VLOOKUP($B153,data_dd!$C:$J,7,FALSE)=0,#N/A,VLOOKUP($B153,data_dd!$C:$J,7,FALSE))</f>
        <v>32.063681475309366</v>
      </c>
      <c r="I153" s="30"/>
      <c r="J153" s="33">
        <f t="shared" si="10"/>
        <v>45527</v>
      </c>
      <c r="K153" s="78">
        <f>VLOOKUP($J153,data_dd!$C:$J,2,FALSE)</f>
        <v>38.006353982669168</v>
      </c>
      <c r="L153" s="90">
        <f>VLOOKUP($J153,data_dd!$C:$J,3,FALSE)</f>
        <v>38.072064197832304</v>
      </c>
      <c r="M153" s="90">
        <f>IF(VLOOKUP($J153,data_dd!$C:$J,6,FALSE)=0,#N/A,VLOOKUP($J153,data_dd!$C:$J,6,FALSE))</f>
        <v>38.366184543928966</v>
      </c>
      <c r="N153" s="78">
        <f>VLOOKUP($J153,data_dd!$C:$J,4,FALSE)</f>
        <v>31.954947296290449</v>
      </c>
      <c r="O153" s="90">
        <f>VLOOKUP($J153,data_dd!$C:$J,5,FALSE)</f>
        <v>31.750585533425948</v>
      </c>
      <c r="P153" s="217">
        <f>IF(VLOOKUP($J153,data_dd!$C:$J,7,FALSE)=0,#N/A,VLOOKUP($J153,data_dd!$C:$J,7,FALSE))</f>
        <v>32.264540835846077</v>
      </c>
      <c r="Q153" s="30"/>
      <c r="R153" s="33">
        <f t="shared" si="11"/>
        <v>45161</v>
      </c>
      <c r="S153" s="78">
        <f>VLOOKUP($R153,data_dd!$C:$J,2,FALSE)</f>
        <v>38.356849785982909</v>
      </c>
      <c r="T153" s="90">
        <f>VLOOKUP($R153,data_dd!$C:$J,3,FALSE)</f>
        <v>38.259982989073272</v>
      </c>
      <c r="U153" s="78">
        <f>VLOOKUP($R153,data_dd!$C:$J,4,FALSE)</f>
        <v>32.154823862040693</v>
      </c>
      <c r="V153" s="90">
        <f>VLOOKUP($R153,data_dd!$C:$J,5,FALSE)</f>
        <v>32.075205079536772</v>
      </c>
      <c r="W153" s="30"/>
    </row>
    <row r="154" spans="1:23" ht="15">
      <c r="A154" s="102" t="str">
        <f t="shared" si="8"/>
        <v>24-Aug</v>
      </c>
      <c r="B154" s="38">
        <f t="shared" si="9"/>
        <v>45893</v>
      </c>
      <c r="C154" s="91">
        <f>IF(VLOOKUP($B154,data_dd!$C:$J,2,FALSE)=0,#N/A,VLOOKUP($B154,data_dd!$C:$J,2,FALSE))</f>
        <v>40.435828105645363</v>
      </c>
      <c r="D154" s="92">
        <f>IF(VLOOKUP($B154,data_dd!$C:$J,2,FALSE)=0,#N/A,VLOOKUP($B154,data_dd!$C:$J,3,FALSE))</f>
        <v>40.272942226491821</v>
      </c>
      <c r="E154" s="92">
        <f>IF(VLOOKUP($B154,data_dd!$C:$J,6,FALSE)=0,#N/A,VLOOKUP($B154,data_dd!$C:$J,6,FALSE))</f>
        <v>38.238535486416183</v>
      </c>
      <c r="F154" s="91">
        <f>IF(VLOOKUP($B154,data_dd!$C:$J,4,FALSE)=0,#N/A,VLOOKUP($B154,data_dd!$C:$J,4,FALSE))</f>
        <v>33.67781222562563</v>
      </c>
      <c r="G154" s="92">
        <f>IF(VLOOKUP($B154,data_dd!$C:$J,4,FALSE)=0,#N/A,VLOOKUP($B154,data_dd!$C:$J,5,FALSE))</f>
        <v>33.308773484323872</v>
      </c>
      <c r="H154" s="101">
        <f>IF(VLOOKUP($B154,data_dd!$C:$J,7,FALSE)=0,#N/A,VLOOKUP($B154,data_dd!$C:$J,7,FALSE))</f>
        <v>32.079545203814234</v>
      </c>
      <c r="I154" s="30"/>
      <c r="J154" s="38">
        <f t="shared" si="10"/>
        <v>45528</v>
      </c>
      <c r="K154" s="91">
        <f>VLOOKUP($J154,data_dd!$C:$J,2,FALSE)</f>
        <v>38.024112484621043</v>
      </c>
      <c r="L154" s="92">
        <f>VLOOKUP($J154,data_dd!$C:$J,3,FALSE)</f>
        <v>38.043387210404781</v>
      </c>
      <c r="M154" s="92">
        <f>IF(VLOOKUP($J154,data_dd!$C:$J,6,FALSE)=0,#N/A,VLOOKUP($J154,data_dd!$C:$J,6,FALSE))</f>
        <v>38.361613416848996</v>
      </c>
      <c r="N154" s="91">
        <f>VLOOKUP($J154,data_dd!$C:$J,4,FALSE)</f>
        <v>31.655831843421538</v>
      </c>
      <c r="O154" s="92">
        <f>VLOOKUP($J154,data_dd!$C:$J,5,FALSE)</f>
        <v>31.740094117235277</v>
      </c>
      <c r="P154" s="101">
        <f>IF(VLOOKUP($J154,data_dd!$C:$J,7,FALSE)=0,#N/A,VLOOKUP($J154,data_dd!$C:$J,7,FALSE))</f>
        <v>32.282376695959684</v>
      </c>
      <c r="Q154" s="30"/>
      <c r="R154" s="38">
        <f t="shared" si="11"/>
        <v>45162</v>
      </c>
      <c r="S154" s="91">
        <f>VLOOKUP($R154,data_dd!$C:$J,2,FALSE)</f>
        <v>38.031959631474422</v>
      </c>
      <c r="T154" s="92">
        <f>VLOOKUP($R154,data_dd!$C:$J,3,FALSE)</f>
        <v>38.244461500714742</v>
      </c>
      <c r="U154" s="91">
        <f>VLOOKUP($R154,data_dd!$C:$J,4,FALSE)</f>
        <v>31.991787519363442</v>
      </c>
      <c r="V154" s="92">
        <f>VLOOKUP($R154,data_dd!$C:$J,5,FALSE)</f>
        <v>32.077865579178692</v>
      </c>
      <c r="W154" s="30"/>
    </row>
    <row r="155" spans="1:23" ht="15">
      <c r="A155" s="102" t="str">
        <f t="shared" si="8"/>
        <v>25-Aug</v>
      </c>
      <c r="B155" s="33">
        <f t="shared" si="9"/>
        <v>45894</v>
      </c>
      <c r="C155" s="78">
        <f>IF(VLOOKUP($B155,data_dd!$C:$J,2,FALSE)=0,#N/A,VLOOKUP($B155,data_dd!$C:$J,2,FALSE))</f>
        <v>40.563456376212329</v>
      </c>
      <c r="D155" s="90">
        <f>IF(VLOOKUP($B155,data_dd!$C:$J,2,FALSE)=0,#N/A,VLOOKUP($B155,data_dd!$C:$J,3,FALSE))</f>
        <v>40.310038581397052</v>
      </c>
      <c r="E155" s="90">
        <f>IF(VLOOKUP($B155,data_dd!$C:$J,6,FALSE)=0,#N/A,VLOOKUP($B155,data_dd!$C:$J,6,FALSE))</f>
        <v>38.246340156350449</v>
      </c>
      <c r="F155" s="78">
        <f>IF(VLOOKUP($B155,data_dd!$C:$J,4,FALSE)=0,#N/A,VLOOKUP($B155,data_dd!$C:$J,4,FALSE))</f>
        <v>33.446310679288999</v>
      </c>
      <c r="G155" s="90">
        <f>IF(VLOOKUP($B155,data_dd!$C:$J,4,FALSE)=0,#N/A,VLOOKUP($B155,data_dd!$C:$J,5,FALSE))</f>
        <v>33.337927893243375</v>
      </c>
      <c r="H155" s="217">
        <f>IF(VLOOKUP($B155,data_dd!$C:$J,7,FALSE)=0,#N/A,VLOOKUP($B155,data_dd!$C:$J,7,FALSE))</f>
        <v>32.112010607388378</v>
      </c>
      <c r="I155" s="30"/>
      <c r="J155" s="33">
        <f t="shared" si="10"/>
        <v>45529</v>
      </c>
      <c r="K155" s="78">
        <f>VLOOKUP($J155,data_dd!$C:$J,2,FALSE)</f>
        <v>38.167514737462163</v>
      </c>
      <c r="L155" s="90">
        <f>VLOOKUP($J155,data_dd!$C:$J,3,FALSE)</f>
        <v>38.06835335893949</v>
      </c>
      <c r="M155" s="90">
        <f>IF(VLOOKUP($J155,data_dd!$C:$J,6,FALSE)=0,#N/A,VLOOKUP($J155,data_dd!$C:$J,6,FALSE))</f>
        <v>38.364961777524108</v>
      </c>
      <c r="N155" s="78">
        <f>VLOOKUP($J155,data_dd!$C:$J,4,FALSE)</f>
        <v>32.087491585471099</v>
      </c>
      <c r="O155" s="90">
        <f>VLOOKUP($J155,data_dd!$C:$J,5,FALSE)</f>
        <v>31.794408934693045</v>
      </c>
      <c r="P155" s="217">
        <f>IF(VLOOKUP($J155,data_dd!$C:$J,7,FALSE)=0,#N/A,VLOOKUP($J155,data_dd!$C:$J,7,FALSE))</f>
        <v>32.311781695541114</v>
      </c>
      <c r="Q155" s="30"/>
      <c r="R155" s="33">
        <f t="shared" si="11"/>
        <v>45163</v>
      </c>
      <c r="S155" s="78">
        <f>VLOOKUP($R155,data_dd!$C:$J,2,FALSE)</f>
        <v>38.102988425823924</v>
      </c>
      <c r="T155" s="90">
        <f>VLOOKUP($R155,data_dd!$C:$J,3,FALSE)</f>
        <v>38.181491509333142</v>
      </c>
      <c r="U155" s="78">
        <f>VLOOKUP($R155,data_dd!$C:$J,4,FALSE)</f>
        <v>32.039254447199937</v>
      </c>
      <c r="V155" s="90">
        <f>VLOOKUP($R155,data_dd!$C:$J,5,FALSE)</f>
        <v>32.057130254964918</v>
      </c>
      <c r="W155" s="30"/>
    </row>
    <row r="156" spans="1:23" ht="15">
      <c r="A156" s="102" t="str">
        <f t="shared" si="8"/>
        <v>26-Aug</v>
      </c>
      <c r="B156" s="38">
        <f t="shared" si="9"/>
        <v>45895</v>
      </c>
      <c r="C156" s="91">
        <f>IF(VLOOKUP($B156,data_dd!$C:$J,2,FALSE)=0,#N/A,VLOOKUP($B156,data_dd!$C:$J,2,FALSE))</f>
        <v>40.503952736314297</v>
      </c>
      <c r="D156" s="92">
        <f>IF(VLOOKUP($B156,data_dd!$C:$J,2,FALSE)=0,#N/A,VLOOKUP($B156,data_dd!$C:$J,3,FALSE))</f>
        <v>40.373352695965643</v>
      </c>
      <c r="E156" s="92">
        <f>IF(VLOOKUP($B156,data_dd!$C:$J,6,FALSE)=0,#N/A,VLOOKUP($B156,data_dd!$C:$J,6,FALSE))</f>
        <v>38.230749101239901</v>
      </c>
      <c r="F156" s="91">
        <f>IF(VLOOKUP($B156,data_dd!$C:$J,4,FALSE)=0,#N/A,VLOOKUP($B156,data_dd!$C:$J,4,FALSE))</f>
        <v>33.845241572962294</v>
      </c>
      <c r="G156" s="92">
        <f>IF(VLOOKUP($B156,data_dd!$C:$J,4,FALSE)=0,#N/A,VLOOKUP($B156,data_dd!$C:$J,5,FALSE))</f>
        <v>33.442775903366254</v>
      </c>
      <c r="H156" s="101">
        <f>IF(VLOOKUP($B156,data_dd!$C:$J,7,FALSE)=0,#N/A,VLOOKUP($B156,data_dd!$C:$J,7,FALSE))</f>
        <v>32.121697485912996</v>
      </c>
      <c r="I156" s="30"/>
      <c r="J156" s="38">
        <f t="shared" si="10"/>
        <v>45530</v>
      </c>
      <c r="K156" s="91">
        <f>VLOOKUP($J156,data_dd!$C:$J,2,FALSE)</f>
        <v>37.919606319942972</v>
      </c>
      <c r="L156" s="92">
        <f>VLOOKUP($J156,data_dd!$C:$J,3,FALSE)</f>
        <v>38.0138550992516</v>
      </c>
      <c r="M156" s="92">
        <f>IF(VLOOKUP($J156,data_dd!$C:$J,6,FALSE)=0,#N/A,VLOOKUP($J156,data_dd!$C:$J,6,FALSE))</f>
        <v>38.366914295284431</v>
      </c>
      <c r="N156" s="91">
        <f>VLOOKUP($J156,data_dd!$C:$J,4,FALSE)</f>
        <v>31.710078310730726</v>
      </c>
      <c r="O156" s="92">
        <f>VLOOKUP($J156,data_dd!$C:$J,5,FALSE)</f>
        <v>31.779515895602692</v>
      </c>
      <c r="P156" s="101">
        <f>IF(VLOOKUP($J156,data_dd!$C:$J,7,FALSE)=0,#N/A,VLOOKUP($J156,data_dd!$C:$J,7,FALSE))</f>
        <v>32.332388566719757</v>
      </c>
      <c r="Q156" s="30"/>
      <c r="R156" s="38">
        <f t="shared" si="11"/>
        <v>45164</v>
      </c>
      <c r="S156" s="91">
        <f>VLOOKUP($R156,data_dd!$C:$J,2,FALSE)</f>
        <v>38.367808048605283</v>
      </c>
      <c r="T156" s="92">
        <f>VLOOKUP($R156,data_dd!$C:$J,3,FALSE)</f>
        <v>38.204010678695099</v>
      </c>
      <c r="U156" s="91">
        <f>VLOOKUP($R156,data_dd!$C:$J,4,FALSE)</f>
        <v>32.260707198088411</v>
      </c>
      <c r="V156" s="92">
        <f>VLOOKUP($R156,data_dd!$C:$J,5,FALSE)</f>
        <v>32.075798808446422</v>
      </c>
      <c r="W156" s="30"/>
    </row>
    <row r="157" spans="1:23" ht="15">
      <c r="A157" s="102" t="str">
        <f t="shared" si="8"/>
        <v>27-Aug</v>
      </c>
      <c r="B157" s="33">
        <f t="shared" si="9"/>
        <v>45896</v>
      </c>
      <c r="C157" s="78">
        <f>IF(VLOOKUP($B157,data_dd!$C:$J,2,FALSE)=0,#N/A,VLOOKUP($B157,data_dd!$C:$J,2,FALSE))</f>
        <v>40.4611512590863</v>
      </c>
      <c r="D157" s="90">
        <f>IF(VLOOKUP($B157,data_dd!$C:$J,2,FALSE)=0,#N/A,VLOOKUP($B157,data_dd!$C:$J,3,FALSE))</f>
        <v>40.420796517601673</v>
      </c>
      <c r="E157" s="90">
        <f>IF(VLOOKUP($B157,data_dd!$C:$J,6,FALSE)=0,#N/A,VLOOKUP($B157,data_dd!$C:$J,6,FALSE))</f>
        <v>38.202585104295636</v>
      </c>
      <c r="F157" s="78">
        <f>IF(VLOOKUP($B157,data_dd!$C:$J,4,FALSE)=0,#N/A,VLOOKUP($B157,data_dd!$C:$J,4,FALSE))</f>
        <v>33.390958910255613</v>
      </c>
      <c r="G157" s="90">
        <f>IF(VLOOKUP($B157,data_dd!$C:$J,4,FALSE)=0,#N/A,VLOOKUP($B157,data_dd!$C:$J,5,FALSE))</f>
        <v>33.491365804192185</v>
      </c>
      <c r="H157" s="217">
        <f>IF(VLOOKUP($B157,data_dd!$C:$J,7,FALSE)=0,#N/A,VLOOKUP($B157,data_dd!$C:$J,7,FALSE))</f>
        <v>32.116444436932738</v>
      </c>
      <c r="I157" s="30"/>
      <c r="J157" s="33">
        <f t="shared" si="10"/>
        <v>45531</v>
      </c>
      <c r="K157" s="78">
        <f>VLOOKUP($J157,data_dd!$C:$J,2,FALSE)</f>
        <v>37.52768032883386</v>
      </c>
      <c r="L157" s="90">
        <f>VLOOKUP($J157,data_dd!$C:$J,3,FALSE)</f>
        <v>37.957092830270888</v>
      </c>
      <c r="M157" s="90">
        <f>IF(VLOOKUP($J157,data_dd!$C:$J,6,FALSE)=0,#N/A,VLOOKUP($J157,data_dd!$C:$J,6,FALSE))</f>
        <v>38.350739402741581</v>
      </c>
      <c r="N157" s="78">
        <f>VLOOKUP($J157,data_dd!$C:$J,4,FALSE)</f>
        <v>31.523774611565674</v>
      </c>
      <c r="O157" s="90">
        <f>VLOOKUP($J157,data_dd!$C:$J,5,FALSE)</f>
        <v>31.752320539215582</v>
      </c>
      <c r="P157" s="217">
        <f>IF(VLOOKUP($J157,data_dd!$C:$J,7,FALSE)=0,#N/A,VLOOKUP($J157,data_dd!$C:$J,7,FALSE))</f>
        <v>32.337214433137802</v>
      </c>
      <c r="Q157" s="30"/>
      <c r="R157" s="33">
        <f t="shared" si="11"/>
        <v>45165</v>
      </c>
      <c r="S157" s="78">
        <f>VLOOKUP($R157,data_dd!$C:$J,2,FALSE)</f>
        <v>38.095491800770951</v>
      </c>
      <c r="T157" s="90">
        <f>VLOOKUP($R157,data_dd!$C:$J,3,FALSE)</f>
        <v>38.165165667019387</v>
      </c>
      <c r="U157" s="78">
        <f>VLOOKUP($R157,data_dd!$C:$J,4,FALSE)</f>
        <v>32.09324282874352</v>
      </c>
      <c r="V157" s="90">
        <f>VLOOKUP($R157,data_dd!$C:$J,5,FALSE)</f>
        <v>32.081218069567825</v>
      </c>
      <c r="W157" s="30"/>
    </row>
    <row r="158" spans="1:23" ht="15">
      <c r="A158" s="102" t="str">
        <f t="shared" si="8"/>
        <v>28-Aug</v>
      </c>
      <c r="B158" s="38">
        <f t="shared" si="9"/>
        <v>45897</v>
      </c>
      <c r="C158" s="91">
        <f>IF(VLOOKUP($B158,data_dd!$C:$J,2,FALSE)=0,#N/A,VLOOKUP($B158,data_dd!$C:$J,2,FALSE))</f>
        <v>39.978794611751375</v>
      </c>
      <c r="D158" s="92">
        <f>IF(VLOOKUP($B158,data_dd!$C:$J,2,FALSE)=0,#N/A,VLOOKUP($B158,data_dd!$C:$J,3,FALSE))</f>
        <v>40.405317913470135</v>
      </c>
      <c r="E158" s="92">
        <f>IF(VLOOKUP($B158,data_dd!$C:$J,6,FALSE)=0,#N/A,VLOOKUP($B158,data_dd!$C:$J,6,FALSE))</f>
        <v>38.200747630652494</v>
      </c>
      <c r="F158" s="91">
        <f>IF(VLOOKUP($B158,data_dd!$C:$J,4,FALSE)=0,#N/A,VLOOKUP($B158,data_dd!$C:$J,4,FALSE))</f>
        <v>33.433327574232457</v>
      </c>
      <c r="G158" s="92">
        <f>IF(VLOOKUP($B158,data_dd!$C:$J,4,FALSE)=0,#N/A,VLOOKUP($B158,data_dd!$C:$J,5,FALSE))</f>
        <v>33.513622859039373</v>
      </c>
      <c r="H158" s="101">
        <f>IF(VLOOKUP($B158,data_dd!$C:$J,7,FALSE)=0,#N/A,VLOOKUP($B158,data_dd!$C:$J,7,FALSE))</f>
        <v>32.140071792776936</v>
      </c>
      <c r="I158" s="30"/>
      <c r="J158" s="38">
        <f t="shared" si="10"/>
        <v>45532</v>
      </c>
      <c r="K158" s="91">
        <f>VLOOKUP($J158,data_dd!$C:$J,2,FALSE)</f>
        <v>37.875311457067134</v>
      </c>
      <c r="L158" s="92">
        <f>VLOOKUP($J158,data_dd!$C:$J,3,FALSE)</f>
        <v>37.927372999701916</v>
      </c>
      <c r="M158" s="92">
        <f>IF(VLOOKUP($J158,data_dd!$C:$J,6,FALSE)=0,#N/A,VLOOKUP($J158,data_dd!$C:$J,6,FALSE))</f>
        <v>38.347986222232088</v>
      </c>
      <c r="N158" s="91">
        <f>VLOOKUP($J158,data_dd!$C:$J,4,FALSE)</f>
        <v>31.652376055736116</v>
      </c>
      <c r="O158" s="92">
        <f>VLOOKUP($J158,data_dd!$C:$J,5,FALSE)</f>
        <v>31.754905996761785</v>
      </c>
      <c r="P158" s="101">
        <f>IF(VLOOKUP($J158,data_dd!$C:$J,7,FALSE)=0,#N/A,VLOOKUP($J158,data_dd!$C:$J,7,FALSE))</f>
        <v>32.355550131646446</v>
      </c>
      <c r="Q158" s="30"/>
      <c r="R158" s="38">
        <f t="shared" si="11"/>
        <v>45166</v>
      </c>
      <c r="S158" s="91">
        <f>VLOOKUP($R158,data_dd!$C:$J,2,FALSE)</f>
        <v>38.307211858449165</v>
      </c>
      <c r="T158" s="92">
        <f>VLOOKUP($R158,data_dd!$C:$J,3,FALSE)</f>
        <v>38.191502093438096</v>
      </c>
      <c r="U158" s="91">
        <f>VLOOKUP($R158,data_dd!$C:$J,4,FALSE)</f>
        <v>32.233016422529815</v>
      </c>
      <c r="V158" s="92">
        <f>VLOOKUP($R158,data_dd!$C:$J,5,FALSE)</f>
        <v>32.102501269973558</v>
      </c>
      <c r="W158" s="30"/>
    </row>
    <row r="159" spans="1:23" ht="15">
      <c r="A159" s="102" t="str">
        <f t="shared" si="8"/>
        <v>29-Aug</v>
      </c>
      <c r="B159" s="33">
        <f t="shared" si="9"/>
        <v>45898</v>
      </c>
      <c r="C159" s="78">
        <f>IF(VLOOKUP($B159,data_dd!$C:$J,2,FALSE)=0,#N/A,VLOOKUP($B159,data_dd!$C:$J,2,FALSE))</f>
        <v>40.046948535887239</v>
      </c>
      <c r="D159" s="90">
        <f>IF(VLOOKUP($B159,data_dd!$C:$J,2,FALSE)=0,#N/A,VLOOKUP($B159,data_dd!$C:$J,3,FALSE))</f>
        <v>40.346301284197992</v>
      </c>
      <c r="E159" s="90">
        <f>IF(VLOOKUP($B159,data_dd!$C:$J,6,FALSE)=0,#N/A,VLOOKUP($B159,data_dd!$C:$J,6,FALSE))</f>
        <v>38.203472689602904</v>
      </c>
      <c r="F159" s="78">
        <f>IF(VLOOKUP($B159,data_dd!$C:$J,4,FALSE)=0,#N/A,VLOOKUP($B159,data_dd!$C:$J,4,FALSE))</f>
        <v>33.100924946189991</v>
      </c>
      <c r="G159" s="90">
        <f>IF(VLOOKUP($B159,data_dd!$C:$J,4,FALSE)=0,#N/A,VLOOKUP($B159,data_dd!$C:$J,5,FALSE))</f>
        <v>33.481910073664601</v>
      </c>
      <c r="H159" s="217">
        <f>IF(VLOOKUP($B159,data_dd!$C:$J,7,FALSE)=0,#N/A,VLOOKUP($B159,data_dd!$C:$J,7,FALSE))</f>
        <v>32.156803115028815</v>
      </c>
      <c r="I159" s="30"/>
      <c r="J159" s="33">
        <f t="shared" si="10"/>
        <v>45533</v>
      </c>
      <c r="K159" s="78">
        <f>VLOOKUP($J159,data_dd!$C:$J,2,FALSE)</f>
        <v>37.987246808716655</v>
      </c>
      <c r="L159" s="90">
        <f>VLOOKUP($J159,data_dd!$C:$J,3,FALSE)</f>
        <v>37.925925788280615</v>
      </c>
      <c r="M159" s="90">
        <f>IF(VLOOKUP($J159,data_dd!$C:$J,6,FALSE)=0,#N/A,VLOOKUP($J159,data_dd!$C:$J,6,FALSE))</f>
        <v>38.342765440505296</v>
      </c>
      <c r="N159" s="78">
        <f>VLOOKUP($J159,data_dd!$C:$J,4,FALSE)</f>
        <v>32.030153097601278</v>
      </c>
      <c r="O159" s="90">
        <f>VLOOKUP($J159,data_dd!$C:$J,5,FALSE)</f>
        <v>31.77400455917833</v>
      </c>
      <c r="P159" s="217">
        <f>IF(VLOOKUP($J159,data_dd!$C:$J,7,FALSE)=0,#N/A,VLOOKUP($J159,data_dd!$C:$J,7,FALSE))</f>
        <v>32.360719532512654</v>
      </c>
      <c r="Q159" s="30"/>
      <c r="R159" s="33">
        <f t="shared" si="11"/>
        <v>45167</v>
      </c>
      <c r="S159" s="78">
        <f>VLOOKUP($R159,data_dd!$C:$J,2,FALSE)</f>
        <v>38.165405755310438</v>
      </c>
      <c r="T159" s="90">
        <f>VLOOKUP($R159,data_dd!$C:$J,3,FALSE)</f>
        <v>38.183411773921463</v>
      </c>
      <c r="U159" s="78">
        <f>VLOOKUP($R159,data_dd!$C:$J,4,FALSE)</f>
        <v>32.196213730331102</v>
      </c>
      <c r="V159" s="90">
        <f>VLOOKUP($R159,data_dd!$C:$J,5,FALSE)</f>
        <v>32.130901918275697</v>
      </c>
      <c r="W159" s="30"/>
    </row>
    <row r="160" spans="1:23" ht="15">
      <c r="A160" s="102" t="str">
        <f t="shared" si="8"/>
        <v>30-Aug</v>
      </c>
      <c r="B160" s="38">
        <f t="shared" si="9"/>
        <v>45899</v>
      </c>
      <c r="C160" s="91">
        <f>IF(VLOOKUP($B160,data_dd!$C:$J,2,FALSE)=0,#N/A,VLOOKUP($B160,data_dd!$C:$J,2,FALSE))</f>
        <v>40.376894240907411</v>
      </c>
      <c r="D160" s="92">
        <f>IF(VLOOKUP($B160,data_dd!$C:$J,2,FALSE)=0,#N/A,VLOOKUP($B160,data_dd!$C:$J,3,FALSE))</f>
        <v>40.356596657491529</v>
      </c>
      <c r="E160" s="92">
        <f>IF(VLOOKUP($B160,data_dd!$C:$J,6,FALSE)=0,#N/A,VLOOKUP($B160,data_dd!$C:$J,6,FALSE))</f>
        <v>38.203459292216849</v>
      </c>
      <c r="F160" s="91">
        <f>IF(VLOOKUP($B160,data_dd!$C:$J,4,FALSE)=0,#N/A,VLOOKUP($B160,data_dd!$C:$J,4,FALSE))</f>
        <v>33.824020284865206</v>
      </c>
      <c r="G160" s="92">
        <f>IF(VLOOKUP($B160,data_dd!$C:$J,4,FALSE)=0,#N/A,VLOOKUP($B160,data_dd!$C:$J,5,FALSE))</f>
        <v>33.52288870933846</v>
      </c>
      <c r="H160" s="101">
        <f>IF(VLOOKUP($B160,data_dd!$C:$J,7,FALSE)=0,#N/A,VLOOKUP($B160,data_dd!$C:$J,7,FALSE))</f>
        <v>32.181899026220279</v>
      </c>
      <c r="I160" s="30"/>
      <c r="J160" s="38">
        <f t="shared" si="10"/>
        <v>45534</v>
      </c>
      <c r="K160" s="91">
        <f>VLOOKUP($J160,data_dd!$C:$J,2,FALSE)</f>
        <v>37.951822072977315</v>
      </c>
      <c r="L160" s="92">
        <f>VLOOKUP($J160,data_dd!$C:$J,3,FALSE)</f>
        <v>37.918659822434819</v>
      </c>
      <c r="M160" s="92">
        <f>IF(VLOOKUP($J160,data_dd!$C:$J,6,FALSE)=0,#N/A,VLOOKUP($J160,data_dd!$C:$J,6,FALSE))</f>
        <v>38.336775814576399</v>
      </c>
      <c r="N160" s="91">
        <f>VLOOKUP($J160,data_dd!$C:$J,4,FALSE)</f>
        <v>31.834286473417656</v>
      </c>
      <c r="O160" s="92">
        <f>VLOOKUP($J160,data_dd!$C:$J,5,FALSE)</f>
        <v>31.806238715849865</v>
      </c>
      <c r="P160" s="101">
        <f>IF(VLOOKUP($J160,data_dd!$C:$J,7,FALSE)=0,#N/A,VLOOKUP($J160,data_dd!$C:$J,7,FALSE))</f>
        <v>32.375189774023617</v>
      </c>
      <c r="Q160" s="30"/>
      <c r="R160" s="38">
        <f t="shared" si="11"/>
        <v>45168</v>
      </c>
      <c r="S160" s="91">
        <f>VLOOKUP($R160,data_dd!$C:$J,2,FALSE)</f>
        <v>38.133326240109533</v>
      </c>
      <c r="T160" s="92">
        <f>VLOOKUP($R160,data_dd!$C:$J,3,FALSE)</f>
        <v>38.195251107413689</v>
      </c>
      <c r="U160" s="91">
        <f>VLOOKUP($R160,data_dd!$C:$J,4,FALSE)</f>
        <v>32.101928714617706</v>
      </c>
      <c r="V160" s="92">
        <f>VLOOKUP($R160,data_dd!$C:$J,5,FALSE)</f>
        <v>32.143966198641365</v>
      </c>
      <c r="W160" s="30"/>
    </row>
    <row r="161" spans="1:23" ht="15">
      <c r="A161" s="102" t="str">
        <f t="shared" si="8"/>
        <v>31-Aug</v>
      </c>
      <c r="B161" s="33">
        <f t="shared" si="9"/>
        <v>45900</v>
      </c>
      <c r="C161" s="78">
        <f>IF(VLOOKUP($B161,data_dd!$C:$J,2,FALSE)=0,#N/A,VLOOKUP($B161,data_dd!$C:$J,2,FALSE))</f>
        <v>40.323024346600739</v>
      </c>
      <c r="D161" s="90">
        <f>IF(VLOOKUP($B161,data_dd!$C:$J,2,FALSE)=0,#N/A,VLOOKUP($B161,data_dd!$C:$J,3,FALSE))</f>
        <v>40.309025282487596</v>
      </c>
      <c r="E161" s="90">
        <f>IF(VLOOKUP($B161,data_dd!$C:$J,6,FALSE)=0,#N/A,VLOOKUP($B161,data_dd!$C:$J,6,FALSE))</f>
        <v>38.192449863246736</v>
      </c>
      <c r="F161" s="78">
        <f>IF(VLOOKUP($B161,data_dd!$C:$J,4,FALSE)=0,#N/A,VLOOKUP($B161,data_dd!$C:$J,4,FALSE))</f>
        <v>33.396049568198336</v>
      </c>
      <c r="G161" s="90">
        <f>IF(VLOOKUP($B161,data_dd!$C:$J,4,FALSE)=0,#N/A,VLOOKUP($B161,data_dd!$C:$J,5,FALSE))</f>
        <v>33.506375598159821</v>
      </c>
      <c r="H161" s="217">
        <f>IF(VLOOKUP($B161,data_dd!$C:$J,7,FALSE)=0,#N/A,VLOOKUP($B161,data_dd!$C:$J,7,FALSE))</f>
        <v>32.179979338789188</v>
      </c>
      <c r="I161" s="30"/>
      <c r="J161" s="33">
        <f t="shared" si="10"/>
        <v>45535</v>
      </c>
      <c r="K161" s="78">
        <f>VLOOKUP($J161,data_dd!$C:$J,2,FALSE)</f>
        <v>37.849161244871276</v>
      </c>
      <c r="L161" s="90">
        <f>VLOOKUP($J161,data_dd!$C:$J,3,FALSE)</f>
        <v>37.882305818606547</v>
      </c>
      <c r="M161" s="90">
        <f>IF(VLOOKUP($J161,data_dd!$C:$J,6,FALSE)=0,#N/A,VLOOKUP($J161,data_dd!$C:$J,6,FALSE))</f>
        <v>38.333485675591454</v>
      </c>
      <c r="N161" s="78">
        <f>VLOOKUP($J161,data_dd!$C:$J,4,FALSE)</f>
        <v>31.86848424523221</v>
      </c>
      <c r="O161" s="90">
        <f>VLOOKUP($J161,data_dd!$C:$J,5,FALSE)</f>
        <v>31.782584163472151</v>
      </c>
      <c r="P161" s="217">
        <f>IF(VLOOKUP($J161,data_dd!$C:$J,7,FALSE)=0,#N/A,VLOOKUP($J161,data_dd!$C:$J,7,FALSE))</f>
        <v>32.382627628759323</v>
      </c>
      <c r="Q161" s="30"/>
      <c r="R161" s="33">
        <f t="shared" si="11"/>
        <v>45169</v>
      </c>
      <c r="S161" s="78">
        <f>VLOOKUP($R161,data_dd!$C:$J,2,FALSE)</f>
        <v>38.237599143290097</v>
      </c>
      <c r="T161" s="90">
        <f>VLOOKUP($R161,data_dd!$C:$J,3,FALSE)</f>
        <v>38.199015502034236</v>
      </c>
      <c r="U161" s="78">
        <f>VLOOKUP($R161,data_dd!$C:$J,4,FALSE)</f>
        <v>32.268921756822145</v>
      </c>
      <c r="V161" s="90">
        <f>VLOOKUP($R161,data_dd!$C:$J,5,FALSE)</f>
        <v>32.170236259533738</v>
      </c>
      <c r="W161" s="30"/>
    </row>
    <row r="162" spans="1:23" ht="15">
      <c r="A162" s="102" t="str">
        <f t="shared" si="8"/>
        <v>1-Sep</v>
      </c>
      <c r="B162" s="38">
        <f t="shared" si="9"/>
        <v>45901</v>
      </c>
      <c r="C162" s="91">
        <f>IF(VLOOKUP($B162,data_dd!$C:$J,2,FALSE)=0,#N/A,VLOOKUP($B162,data_dd!$C:$J,2,FALSE))</f>
        <v>39.716818454631735</v>
      </c>
      <c r="D162" s="92">
        <f>IF(VLOOKUP($B162,data_dd!$C:$J,2,FALSE)=0,#N/A,VLOOKUP($B162,data_dd!$C:$J,3,FALSE))</f>
        <v>40.198492655825703</v>
      </c>
      <c r="E162" s="92">
        <f>IF(VLOOKUP($B162,data_dd!$C:$J,6,FALSE)=0,#N/A,VLOOKUP($B162,data_dd!$C:$J,6,FALSE))</f>
        <v>38.15622206658098</v>
      </c>
      <c r="F162" s="91">
        <f>IF(VLOOKUP($B162,data_dd!$C:$J,4,FALSE)=0,#N/A,VLOOKUP($B162,data_dd!$C:$J,4,FALSE))</f>
        <v>33.189067482370739</v>
      </c>
      <c r="G162" s="92">
        <f>IF(VLOOKUP($B162,data_dd!$C:$J,4,FALSE)=0,#N/A,VLOOKUP($B162,data_dd!$C:$J,5,FALSE))</f>
        <v>33.421147877490426</v>
      </c>
      <c r="H162" s="101">
        <f>IF(VLOOKUP($B162,data_dd!$C:$J,7,FALSE)=0,#N/A,VLOOKUP($B162,data_dd!$C:$J,7,FALSE))</f>
        <v>32.161439024770189</v>
      </c>
      <c r="I162" s="30"/>
      <c r="J162" s="38">
        <f t="shared" si="10"/>
        <v>45536</v>
      </c>
      <c r="K162" s="91">
        <f>VLOOKUP($J162,data_dd!$C:$J,2,FALSE)</f>
        <v>37.909417771624149</v>
      </c>
      <c r="L162" s="92">
        <f>VLOOKUP($J162,data_dd!$C:$J,3,FALSE)</f>
        <v>37.874288353351005</v>
      </c>
      <c r="M162" s="92">
        <f>IF(VLOOKUP($J162,data_dd!$C:$J,6,FALSE)=0,#N/A,VLOOKUP($J162,data_dd!$C:$J,6,FALSE))</f>
        <v>38.279749324477713</v>
      </c>
      <c r="N162" s="91">
        <f>VLOOKUP($J162,data_dd!$C:$J,4,FALSE)</f>
        <v>31.72490056457189</v>
      </c>
      <c r="O162" s="92">
        <f>VLOOKUP($J162,data_dd!$C:$J,5,FALSE)</f>
        <v>31.788136146364153</v>
      </c>
      <c r="P162" s="101">
        <f>IF(VLOOKUP($J162,data_dd!$C:$J,7,FALSE)=0,#N/A,VLOOKUP($J162,data_dd!$C:$J,7,FALSE))</f>
        <v>32.350962873689767</v>
      </c>
      <c r="Q162" s="30"/>
      <c r="R162" s="38">
        <f t="shared" si="11"/>
        <v>45170</v>
      </c>
      <c r="S162" s="91">
        <f>VLOOKUP($R162,data_dd!$C:$J,2,FALSE)</f>
        <v>38.002099625326785</v>
      </c>
      <c r="T162" s="92">
        <f>VLOOKUP($R162,data_dd!$C:$J,3,FALSE)</f>
        <v>38.16667354971014</v>
      </c>
      <c r="U162" s="91">
        <f>VLOOKUP($R162,data_dd!$C:$J,4,FALSE)</f>
        <v>32.024627851929125</v>
      </c>
      <c r="V162" s="92">
        <f>VLOOKUP($R162,data_dd!$C:$J,5,FALSE)</f>
        <v>32.152615501472482</v>
      </c>
      <c r="W162" s="30"/>
    </row>
    <row r="163" spans="1:23" ht="15">
      <c r="A163" s="102" t="str">
        <f t="shared" si="8"/>
        <v>2-Sep</v>
      </c>
      <c r="B163" s="33">
        <f t="shared" si="9"/>
        <v>45902</v>
      </c>
      <c r="C163" s="78">
        <f>IF(VLOOKUP($B163,data_dd!$C:$J,2,FALSE)=0,#N/A,VLOOKUP($B163,data_dd!$C:$J,2,FALSE))</f>
        <v>40.132457366076089</v>
      </c>
      <c r="D163" s="90">
        <f>IF(VLOOKUP($B163,data_dd!$C:$J,2,FALSE)=0,#N/A,VLOOKUP($B163,data_dd!$C:$J,3,FALSE))</f>
        <v>40.144164059941332</v>
      </c>
      <c r="E163" s="90">
        <f>IF(VLOOKUP($B163,data_dd!$C:$J,6,FALSE)=0,#N/A,VLOOKUP($B163,data_dd!$C:$J,6,FALSE))</f>
        <v>38.165878833871091</v>
      </c>
      <c r="F163" s="78">
        <f>IF(VLOOKUP($B163,data_dd!$C:$J,4,FALSE)=0,#N/A,VLOOKUP($B163,data_dd!$C:$J,4,FALSE))</f>
        <v>33.266265239482472</v>
      </c>
      <c r="G163" s="90">
        <f>IF(VLOOKUP($B163,data_dd!$C:$J,4,FALSE)=0,#N/A,VLOOKUP($B163,data_dd!$C:$J,5,FALSE))</f>
        <v>33.399503898271419</v>
      </c>
      <c r="H163" s="217">
        <f>IF(VLOOKUP($B163,data_dd!$C:$J,7,FALSE)=0,#N/A,VLOOKUP($B163,data_dd!$C:$J,7,FALSE))</f>
        <v>32.178060382237121</v>
      </c>
      <c r="I163" s="30"/>
      <c r="J163" s="33">
        <f t="shared" si="10"/>
        <v>45537</v>
      </c>
      <c r="K163" s="78">
        <f>VLOOKUP($J163,data_dd!$C:$J,2,FALSE)</f>
        <v>37.929638416237616</v>
      </c>
      <c r="L163" s="90">
        <f>VLOOKUP($J163,data_dd!$C:$J,3,FALSE)</f>
        <v>37.892917590558113</v>
      </c>
      <c r="M163" s="90">
        <f>IF(VLOOKUP($J163,data_dd!$C:$J,6,FALSE)=0,#N/A,VLOOKUP($J163,data_dd!$C:$J,6,FALSE))</f>
        <v>38.27335401004018</v>
      </c>
      <c r="N163" s="78">
        <f>VLOOKUP($J163,data_dd!$C:$J,4,FALSE)</f>
        <v>31.922664265425865</v>
      </c>
      <c r="O163" s="90">
        <f>VLOOKUP($J163,data_dd!$C:$J,5,FALSE)</f>
        <v>31.811075243349674</v>
      </c>
      <c r="P163" s="217">
        <f>IF(VLOOKUP($J163,data_dd!$C:$J,7,FALSE)=0,#N/A,VLOOKUP($J163,data_dd!$C:$J,7,FALSE))</f>
        <v>32.355503684224836</v>
      </c>
      <c r="Q163" s="30"/>
      <c r="R163" s="33">
        <f t="shared" si="11"/>
        <v>45171</v>
      </c>
      <c r="S163" s="78">
        <f>VLOOKUP($R163,data_dd!$C:$J,2,FALSE)</f>
        <v>37.852025430888837</v>
      </c>
      <c r="T163" s="90">
        <f>VLOOKUP($R163,data_dd!$C:$J,3,FALSE)</f>
        <v>38.13069949836985</v>
      </c>
      <c r="U163" s="78">
        <f>VLOOKUP($R163,data_dd!$C:$J,4,FALSE)</f>
        <v>31.930554477798985</v>
      </c>
      <c r="V163" s="90">
        <f>VLOOKUP($R163,data_dd!$C:$J,5,FALSE)</f>
        <v>32.132264390806213</v>
      </c>
      <c r="W163" s="30"/>
    </row>
    <row r="164" spans="1:23" ht="15">
      <c r="A164" s="102" t="str">
        <f t="shared" si="8"/>
        <v>3-Sep</v>
      </c>
      <c r="B164" s="38">
        <f t="shared" si="9"/>
        <v>45903</v>
      </c>
      <c r="C164" s="91">
        <f>IF(VLOOKUP($B164,data_dd!$C:$J,2,FALSE)=0,#N/A,VLOOKUP($B164,data_dd!$C:$J,2,FALSE))</f>
        <v>40.094409207892532</v>
      </c>
      <c r="D164" s="92">
        <f>IF(VLOOKUP($B164,data_dd!$C:$J,2,FALSE)=0,#N/A,VLOOKUP($B164,data_dd!$C:$J,3,FALSE))</f>
        <v>40.128202139093403</v>
      </c>
      <c r="E164" s="92">
        <f>IF(VLOOKUP($B164,data_dd!$C:$J,6,FALSE)=0,#N/A,VLOOKUP($B164,data_dd!$C:$J,6,FALSE))</f>
        <v>38.167106995912988</v>
      </c>
      <c r="F164" s="91">
        <f>IF(VLOOKUP($B164,data_dd!$C:$J,4,FALSE)=0,#N/A,VLOOKUP($B164,data_dd!$C:$J,4,FALSE))</f>
        <v>33.547980861249201</v>
      </c>
      <c r="G164" s="92">
        <f>IF(VLOOKUP($B164,data_dd!$C:$J,4,FALSE)=0,#N/A,VLOOKUP($B164,data_dd!$C:$J,5,FALSE))</f>
        <v>33.390479544374074</v>
      </c>
      <c r="H164" s="101">
        <f>IF(VLOOKUP($B164,data_dd!$C:$J,7,FALSE)=0,#N/A,VLOOKUP($B164,data_dd!$C:$J,7,FALSE))</f>
        <v>32.187758192209287</v>
      </c>
      <c r="I164" s="30"/>
      <c r="J164" s="38">
        <f t="shared" si="10"/>
        <v>45538</v>
      </c>
      <c r="K164" s="91">
        <f>VLOOKUP($J164,data_dd!$C:$J,2,FALSE)</f>
        <v>37.549206907586786</v>
      </c>
      <c r="L164" s="92">
        <f>VLOOKUP($J164,data_dd!$C:$J,3,FALSE)</f>
        <v>37.842592248162489</v>
      </c>
      <c r="M164" s="92">
        <f>IF(VLOOKUP($J164,data_dd!$C:$J,6,FALSE)=0,#N/A,VLOOKUP($J164,data_dd!$C:$J,6,FALSE))</f>
        <v>38.278837700123532</v>
      </c>
      <c r="N164" s="91">
        <f>VLOOKUP($J164,data_dd!$C:$J,4,FALSE)</f>
        <v>31.403220752016743</v>
      </c>
      <c r="O164" s="92">
        <f>VLOOKUP($J164,data_dd!$C:$J,5,FALSE)</f>
        <v>31.771133703953438</v>
      </c>
      <c r="P164" s="101">
        <f>IF(VLOOKUP($J164,data_dd!$C:$J,7,FALSE)=0,#N/A,VLOOKUP($J164,data_dd!$C:$J,7,FALSE))</f>
        <v>32.374040308935584</v>
      </c>
      <c r="Q164" s="30"/>
      <c r="R164" s="38">
        <f t="shared" si="11"/>
        <v>45172</v>
      </c>
      <c r="S164" s="91">
        <f>VLOOKUP($R164,data_dd!$C:$J,2,FALSE)</f>
        <v>38.419389929960928</v>
      </c>
      <c r="T164" s="92">
        <f>VLOOKUP($R164,data_dd!$C:$J,3,FALSE)</f>
        <v>38.143271538580564</v>
      </c>
      <c r="U164" s="91">
        <f>VLOOKUP($R164,data_dd!$C:$J,4,FALSE)</f>
        <v>32.499446662084075</v>
      </c>
      <c r="V164" s="92">
        <f>VLOOKUP($R164,data_dd!$C:$J,5,FALSE)</f>
        <v>32.169388127268789</v>
      </c>
      <c r="W164" s="30"/>
    </row>
    <row r="165" spans="1:23" ht="15">
      <c r="A165" s="102" t="str">
        <f t="shared" si="8"/>
        <v>4-Sep</v>
      </c>
      <c r="B165" s="33">
        <f t="shared" si="9"/>
        <v>45904</v>
      </c>
      <c r="C165" s="78">
        <f>IF(VLOOKUP($B165,data_dd!$C:$J,2,FALSE)=0,#N/A,VLOOKUP($B165,data_dd!$C:$J,2,FALSE))</f>
        <v>40.093629698394714</v>
      </c>
      <c r="D165" s="90">
        <f>IF(VLOOKUP($B165,data_dd!$C:$J,2,FALSE)=0,#N/A,VLOOKUP($B165,data_dd!$C:$J,3,FALSE))</f>
        <v>40.109122138425803</v>
      </c>
      <c r="E165" s="90">
        <f>IF(VLOOKUP($B165,data_dd!$C:$J,6,FALSE)=0,#N/A,VLOOKUP($B165,data_dd!$C:$J,6,FALSE))</f>
        <v>38.12734928307956</v>
      </c>
      <c r="F165" s="78">
        <f>IF(VLOOKUP($B165,data_dd!$C:$J,4,FALSE)=0,#N/A,VLOOKUP($B165,data_dd!$C:$J,4,FALSE))</f>
        <v>33.356649579920273</v>
      </c>
      <c r="G165" s="90">
        <f>IF(VLOOKUP($B165,data_dd!$C:$J,4,FALSE)=0,#N/A,VLOOKUP($B165,data_dd!$C:$J,5,FALSE))</f>
        <v>33.409645597372304</v>
      </c>
      <c r="H165" s="217">
        <f>IF(VLOOKUP($B165,data_dd!$C:$J,7,FALSE)=0,#N/A,VLOOKUP($B165,data_dd!$C:$J,7,FALSE))</f>
        <v>32.159573509669634</v>
      </c>
      <c r="I165" s="30"/>
      <c r="J165" s="33">
        <f t="shared" si="10"/>
        <v>45539</v>
      </c>
      <c r="K165" s="78">
        <f>VLOOKUP($J165,data_dd!$C:$J,2,FALSE)</f>
        <v>37.557399075036237</v>
      </c>
      <c r="L165" s="90">
        <f>VLOOKUP($J165,data_dd!$C:$J,3,FALSE)</f>
        <v>37.808629025326773</v>
      </c>
      <c r="M165" s="90">
        <f>IF(VLOOKUP($J165,data_dd!$C:$J,6,FALSE)=0,#N/A,VLOOKUP($J165,data_dd!$C:$J,6,FALSE))</f>
        <v>38.250721966457192</v>
      </c>
      <c r="N165" s="78">
        <f>VLOOKUP($J165,data_dd!$C:$J,4,FALSE)</f>
        <v>31.617097931188013</v>
      </c>
      <c r="O165" s="90">
        <f>VLOOKUP($J165,data_dd!$C:$J,5,FALSE)</f>
        <v>31.742545147562062</v>
      </c>
      <c r="P165" s="217">
        <f>IF(VLOOKUP($J165,data_dd!$C:$J,7,FALSE)=0,#N/A,VLOOKUP($J165,data_dd!$C:$J,7,FALSE))</f>
        <v>32.362498161798669</v>
      </c>
      <c r="Q165" s="30"/>
      <c r="R165" s="33">
        <f t="shared" si="11"/>
        <v>45173</v>
      </c>
      <c r="S165" s="78">
        <f>VLOOKUP($R165,data_dd!$C:$J,2,FALSE)</f>
        <v>37.812709300620838</v>
      </c>
      <c r="T165" s="90">
        <f>VLOOKUP($R165,data_dd!$C:$J,3,FALSE)</f>
        <v>38.096206261097038</v>
      </c>
      <c r="U165" s="78">
        <f>VLOOKUP($R165,data_dd!$C:$J,4,FALSE)</f>
        <v>31.90579999122788</v>
      </c>
      <c r="V165" s="90">
        <f>VLOOKUP($R165,data_dd!$C:$J,5,FALSE)</f>
        <v>32.133471804998791</v>
      </c>
      <c r="W165" s="30"/>
    </row>
    <row r="166" spans="1:23" ht="15">
      <c r="A166" s="102" t="str">
        <f t="shared" si="8"/>
        <v>5-Sep</v>
      </c>
      <c r="B166" s="38">
        <f t="shared" si="9"/>
        <v>45905</v>
      </c>
      <c r="C166" s="91">
        <f>IF(VLOOKUP($B166,data_dd!$C:$J,2,FALSE)=0,#N/A,VLOOKUP($B166,data_dd!$C:$J,2,FALSE))</f>
        <v>40.153554681329638</v>
      </c>
      <c r="D166" s="92">
        <f>IF(VLOOKUP($B166,data_dd!$C:$J,2,FALSE)=0,#N/A,VLOOKUP($B166,data_dd!$C:$J,3,FALSE))</f>
        <v>40.101433012809636</v>
      </c>
      <c r="E166" s="92">
        <f>IF(VLOOKUP($B166,data_dd!$C:$J,6,FALSE)=0,#N/A,VLOOKUP($B166,data_dd!$C:$J,6,FALSE))</f>
        <v>38.10863154709066</v>
      </c>
      <c r="F166" s="91">
        <f>IF(VLOOKUP($B166,data_dd!$C:$J,4,FALSE)=0,#N/A,VLOOKUP($B166,data_dd!$C:$J,4,FALSE))</f>
        <v>33.613589810303836</v>
      </c>
      <c r="G166" s="92">
        <f>IF(VLOOKUP($B166,data_dd!$C:$J,4,FALSE)=0,#N/A,VLOOKUP($B166,data_dd!$C:$J,5,FALSE))</f>
        <v>33.403376114246655</v>
      </c>
      <c r="H166" s="101">
        <f>IF(VLOOKUP($B166,data_dd!$C:$J,7,FALSE)=0,#N/A,VLOOKUP($B166,data_dd!$C:$J,7,FALSE))</f>
        <v>32.14921386573684</v>
      </c>
      <c r="I166" s="30"/>
      <c r="J166" s="38">
        <f t="shared" si="10"/>
        <v>45540</v>
      </c>
      <c r="K166" s="91">
        <f>VLOOKUP($J166,data_dd!$C:$J,2,FALSE)</f>
        <v>37.334477426358781</v>
      </c>
      <c r="L166" s="92">
        <f>VLOOKUP($J166,data_dd!$C:$J,3,FALSE)</f>
        <v>37.723381511189288</v>
      </c>
      <c r="M166" s="92">
        <f>IF(VLOOKUP($J166,data_dd!$C:$J,6,FALSE)=0,#N/A,VLOOKUP($J166,data_dd!$C:$J,6,FALSE))</f>
        <v>38.241407355167254</v>
      </c>
      <c r="N166" s="91">
        <f>VLOOKUP($J166,data_dd!$C:$J,4,FALSE)</f>
        <v>31.24568625225255</v>
      </c>
      <c r="O166" s="92">
        <f>VLOOKUP($J166,data_dd!$C:$J,5,FALSE)</f>
        <v>31.66807701641391</v>
      </c>
      <c r="P166" s="101">
        <f>IF(VLOOKUP($J166,data_dd!$C:$J,7,FALSE)=0,#N/A,VLOOKUP($J166,data_dd!$C:$J,7,FALSE))</f>
        <v>32.36263687420535</v>
      </c>
      <c r="Q166" s="30"/>
      <c r="R166" s="38">
        <f t="shared" si="11"/>
        <v>45174</v>
      </c>
      <c r="S166" s="91">
        <f>VLOOKUP($R166,data_dd!$C:$J,2,FALSE)</f>
        <v>38.371033839954784</v>
      </c>
      <c r="T166" s="92">
        <f>VLOOKUP($R166,data_dd!$C:$J,3,FALSE)</f>
        <v>38.120004101594915</v>
      </c>
      <c r="U166" s="91">
        <f>VLOOKUP($R166,data_dd!$C:$J,4,FALSE)</f>
        <v>32.398253833877931</v>
      </c>
      <c r="V166" s="92">
        <f>VLOOKUP($R166,data_dd!$C:$J,5,FALSE)</f>
        <v>32.168492903146401</v>
      </c>
      <c r="W166" s="30"/>
    </row>
    <row r="167" spans="1:23" ht="15">
      <c r="A167" s="102" t="str">
        <f t="shared" si="8"/>
        <v>6-Sep</v>
      </c>
      <c r="B167" s="33">
        <f t="shared" si="9"/>
        <v>45906</v>
      </c>
      <c r="C167" s="78">
        <f>IF(VLOOKUP($B167,data_dd!$C:$J,2,FALSE)=0,#N/A,VLOOKUP($B167,data_dd!$C:$J,2,FALSE))</f>
        <v>40.129883813675278</v>
      </c>
      <c r="D167" s="90">
        <f>IF(VLOOKUP($B167,data_dd!$C:$J,2,FALSE)=0,#N/A,VLOOKUP($B167,data_dd!$C:$J,3,FALSE))</f>
        <v>40.090521423260924</v>
      </c>
      <c r="E167" s="90">
        <f>IF(VLOOKUP($B167,data_dd!$C:$J,6,FALSE)=0,#N/A,VLOOKUP($B167,data_dd!$C:$J,6,FALSE))</f>
        <v>38.100293520413331</v>
      </c>
      <c r="F167" s="78">
        <f>IF(VLOOKUP($B167,data_dd!$C:$J,4,FALSE)=0,#N/A,VLOOKUP($B167,data_dd!$C:$J,4,FALSE))</f>
        <v>33.362690971985074</v>
      </c>
      <c r="G167" s="90">
        <f>IF(VLOOKUP($B167,data_dd!$C:$J,4,FALSE)=0,#N/A,VLOOKUP($B167,data_dd!$C:$J,5,FALSE))</f>
        <v>33.416956607841072</v>
      </c>
      <c r="H167" s="217">
        <f>IF(VLOOKUP($B167,data_dd!$C:$J,7,FALSE)=0,#N/A,VLOOKUP($B167,data_dd!$C:$J,7,FALSE))</f>
        <v>32.153462153468205</v>
      </c>
      <c r="I167" s="30"/>
      <c r="J167" s="33">
        <f t="shared" si="10"/>
        <v>45541</v>
      </c>
      <c r="K167" s="78">
        <f>VLOOKUP($J167,data_dd!$C:$J,2,FALSE)</f>
        <v>37.535838126800037</v>
      </c>
      <c r="L167" s="90">
        <f>VLOOKUP($J167,data_dd!$C:$J,3,FALSE)</f>
        <v>37.669058208730235</v>
      </c>
      <c r="M167" s="90">
        <f>IF(VLOOKUP($J167,data_dd!$C:$J,6,FALSE)=0,#N/A,VLOOKUP($J167,data_dd!$C:$J,6,FALSE))</f>
        <v>38.23357722498217</v>
      </c>
      <c r="N167" s="78">
        <f>VLOOKUP($J167,data_dd!$C:$J,4,FALSE)</f>
        <v>31.618209623138657</v>
      </c>
      <c r="O167" s="90">
        <f>VLOOKUP($J167,data_dd!$C:$J,5,FALSE)</f>
        <v>31.6214743307522</v>
      </c>
      <c r="P167" s="217">
        <f>IF(VLOOKUP($J167,data_dd!$C:$J,7,FALSE)=0,#N/A,VLOOKUP($J167,data_dd!$C:$J,7,FALSE))</f>
        <v>32.373636881353256</v>
      </c>
      <c r="Q167" s="30"/>
      <c r="R167" s="33">
        <f t="shared" si="11"/>
        <v>45175</v>
      </c>
      <c r="S167" s="78">
        <f>VLOOKUP($R167,data_dd!$C:$J,2,FALSE)</f>
        <v>38.324370725163938</v>
      </c>
      <c r="T167" s="90">
        <f>VLOOKUP($R167,data_dd!$C:$J,3,FALSE)</f>
        <v>38.137170377366914</v>
      </c>
      <c r="U167" s="78">
        <f>VLOOKUP($R167,data_dd!$C:$J,4,FALSE)</f>
        <v>32.341855301896409</v>
      </c>
      <c r="V167" s="90">
        <f>VLOOKUP($R167,data_dd!$C:$J,5,FALSE)</f>
        <v>32.183673296792094</v>
      </c>
      <c r="W167" s="30"/>
    </row>
    <row r="168" spans="1:23" ht="15">
      <c r="A168" s="102" t="str">
        <f t="shared" si="8"/>
        <v>7-Sep</v>
      </c>
      <c r="B168" s="38">
        <f t="shared" si="9"/>
        <v>45907</v>
      </c>
      <c r="C168" s="91">
        <f>IF(VLOOKUP($B168,data_dd!$C:$J,2,FALSE)=0,#N/A,VLOOKUP($B168,data_dd!$C:$J,2,FALSE))</f>
        <v>40.709256205697194</v>
      </c>
      <c r="D168" s="92">
        <f>IF(VLOOKUP($B168,data_dd!$C:$J,2,FALSE)=0,#N/A,VLOOKUP($B168,data_dd!$C:$J,3,FALSE))</f>
        <v>40.193997191982405</v>
      </c>
      <c r="E168" s="92">
        <f>IF(VLOOKUP($B168,data_dd!$C:$J,6,FALSE)=0,#N/A,VLOOKUP($B168,data_dd!$C:$J,6,FALSE))</f>
        <v>38.100578267633935</v>
      </c>
      <c r="F168" s="91">
        <f>IF(VLOOKUP($B168,data_dd!$C:$J,4,FALSE)=0,#N/A,VLOOKUP($B168,data_dd!$C:$J,4,FALSE))</f>
        <v>34.184828978015318</v>
      </c>
      <c r="G168" s="92">
        <f>IF(VLOOKUP($B168,data_dd!$C:$J,4,FALSE)=0,#N/A,VLOOKUP($B168,data_dd!$C:$J,5,FALSE))</f>
        <v>33.522487275800003</v>
      </c>
      <c r="H168" s="101">
        <f>IF(VLOOKUP($B168,data_dd!$C:$J,7,FALSE)=0,#N/A,VLOOKUP($B168,data_dd!$C:$J,7,FALSE))</f>
        <v>32.155784598647941</v>
      </c>
      <c r="I168" s="30"/>
      <c r="J168" s="38">
        <f t="shared" si="10"/>
        <v>45542</v>
      </c>
      <c r="K168" s="91">
        <f>VLOOKUP($J168,data_dd!$C:$J,2,FALSE)</f>
        <v>38.206633900570786</v>
      </c>
      <c r="L168" s="92">
        <f>VLOOKUP($J168,data_dd!$C:$J,3,FALSE)</f>
        <v>37.70975195870038</v>
      </c>
      <c r="M168" s="92">
        <f>IF(VLOOKUP($J168,data_dd!$C:$J,6,FALSE)=0,#N/A,VLOOKUP($J168,data_dd!$C:$J,6,FALSE))</f>
        <v>38.236468763701943</v>
      </c>
      <c r="N168" s="91">
        <f>VLOOKUP($J168,data_dd!$C:$J,4,FALSE)</f>
        <v>31.945656186313602</v>
      </c>
      <c r="O168" s="92">
        <f>VLOOKUP($J168,data_dd!$C:$J,5,FALSE)</f>
        <v>31.64683123962001</v>
      </c>
      <c r="P168" s="101">
        <f>IF(VLOOKUP($J168,data_dd!$C:$J,7,FALSE)=0,#N/A,VLOOKUP($J168,data_dd!$C:$J,7,FALSE))</f>
        <v>32.382482402904678</v>
      </c>
      <c r="Q168" s="30"/>
      <c r="R168" s="38">
        <f t="shared" si="11"/>
        <v>45176</v>
      </c>
      <c r="S168" s="91">
        <f>VLOOKUP($R168,data_dd!$C:$J,2,FALSE)</f>
        <v>38.256646487225964</v>
      </c>
      <c r="T168" s="92">
        <f>VLOOKUP($R168,data_dd!$C:$J,3,FALSE)</f>
        <v>38.166090131303285</v>
      </c>
      <c r="U168" s="91">
        <f>VLOOKUP($R168,data_dd!$C:$J,4,FALSE)</f>
        <v>32.299054647433366</v>
      </c>
      <c r="V168" s="92">
        <f>VLOOKUP($R168,data_dd!$C:$J,5,FALSE)</f>
        <v>32.218862567218423</v>
      </c>
      <c r="W168" s="30"/>
    </row>
    <row r="169" spans="1:23" ht="15">
      <c r="A169" s="102" t="str">
        <f t="shared" si="8"/>
        <v>8-Sep</v>
      </c>
      <c r="B169" s="33">
        <f t="shared" si="9"/>
        <v>45908</v>
      </c>
      <c r="C169" s="78">
        <f>IF(VLOOKUP($B169,data_dd!$C:$J,2,FALSE)=0,#N/A,VLOOKUP($B169,data_dd!$C:$J,2,FALSE))</f>
        <v>40.230409225627049</v>
      </c>
      <c r="D169" s="90">
        <f>IF(VLOOKUP($B169,data_dd!$C:$J,2,FALSE)=0,#N/A,VLOOKUP($B169,data_dd!$C:$J,3,FALSE))</f>
        <v>40.196371401884136</v>
      </c>
      <c r="E169" s="90">
        <f>IF(VLOOKUP($B169,data_dd!$C:$J,6,FALSE)=0,#N/A,VLOOKUP($B169,data_dd!$C:$J,6,FALSE))</f>
        <v>38.090266670661784</v>
      </c>
      <c r="F169" s="78">
        <f>IF(VLOOKUP($B169,data_dd!$C:$J,4,FALSE)=0,#N/A,VLOOKUP($B169,data_dd!$C:$J,4,FALSE))</f>
        <v>33.48321348043148</v>
      </c>
      <c r="G169" s="90">
        <f>IF(VLOOKUP($B169,data_dd!$C:$J,4,FALSE)=0,#N/A,VLOOKUP($B169,data_dd!$C:$J,5,FALSE))</f>
        <v>33.546014040393665</v>
      </c>
      <c r="H169" s="217">
        <f>IF(VLOOKUP($B169,data_dd!$C:$J,7,FALSE)=0,#N/A,VLOOKUP($B169,data_dd!$C:$J,7,FALSE))</f>
        <v>32.163214050980187</v>
      </c>
      <c r="I169" s="30"/>
      <c r="J169" s="33">
        <f t="shared" si="10"/>
        <v>45543</v>
      </c>
      <c r="K169" s="78">
        <f>VLOOKUP($J169,data_dd!$C:$J,2,FALSE)</f>
        <v>37.951783431439004</v>
      </c>
      <c r="L169" s="90">
        <f>VLOOKUP($J169,data_dd!$C:$J,3,FALSE)</f>
        <v>37.718011263294301</v>
      </c>
      <c r="M169" s="90">
        <f>IF(VLOOKUP($J169,data_dd!$C:$J,6,FALSE)=0,#N/A,VLOOKUP($J169,data_dd!$C:$J,6,FALSE))</f>
        <v>38.228942930975435</v>
      </c>
      <c r="N169" s="78">
        <f>VLOOKUP($J169,data_dd!$C:$J,4,FALSE)</f>
        <v>32.013596549611016</v>
      </c>
      <c r="O169" s="90">
        <f>VLOOKUP($J169,data_dd!$C:$J,5,FALSE)</f>
        <v>31.663478448992443</v>
      </c>
      <c r="P169" s="217">
        <f>IF(VLOOKUP($J169,data_dd!$C:$J,7,FALSE)=0,#N/A,VLOOKUP($J169,data_dd!$C:$J,7,FALSE))</f>
        <v>32.394577352676848</v>
      </c>
      <c r="Q169" s="30"/>
      <c r="R169" s="33">
        <f t="shared" si="11"/>
        <v>45177</v>
      </c>
      <c r="S169" s="78">
        <f>VLOOKUP($R169,data_dd!$C:$J,2,FALSE)</f>
        <v>37.732729874684537</v>
      </c>
      <c r="T169" s="90">
        <f>VLOOKUP($R169,data_dd!$C:$J,3,FALSE)</f>
        <v>38.124594505665073</v>
      </c>
      <c r="U169" s="78">
        <f>VLOOKUP($R169,data_dd!$C:$J,4,FALSE)</f>
        <v>31.80851538204551</v>
      </c>
      <c r="V169" s="90">
        <f>VLOOKUP($R169,data_dd!$C:$J,5,FALSE)</f>
        <v>32.179917244148754</v>
      </c>
      <c r="W169" s="30"/>
    </row>
    <row r="170" spans="1:23" ht="15">
      <c r="A170" s="102" t="str">
        <f t="shared" si="8"/>
        <v>9-Sep</v>
      </c>
      <c r="B170" s="38">
        <f t="shared" si="9"/>
        <v>45909</v>
      </c>
      <c r="C170" s="91">
        <f>IF(VLOOKUP($B170,data_dd!$C:$J,2,FALSE)=0,#N/A,VLOOKUP($B170,data_dd!$C:$J,2,FALSE))</f>
        <v>40.155762223296016</v>
      </c>
      <c r="D170" s="92">
        <f>IF(VLOOKUP($B170,data_dd!$C:$J,2,FALSE)=0,#N/A,VLOOKUP($B170,data_dd!$C:$J,3,FALSE))</f>
        <v>40.228918138709275</v>
      </c>
      <c r="E170" s="92">
        <f>IF(VLOOKUP($B170,data_dd!$C:$J,6,FALSE)=0,#N/A,VLOOKUP($B170,data_dd!$C:$J,6,FALSE))</f>
        <v>38.098749716285909</v>
      </c>
      <c r="F170" s="91">
        <f>IF(VLOOKUP($B170,data_dd!$C:$J,4,FALSE)=0,#N/A,VLOOKUP($B170,data_dd!$C:$J,4,FALSE))</f>
        <v>33.678609224307856</v>
      </c>
      <c r="G170" s="92">
        <f>IF(VLOOKUP($B170,data_dd!$C:$J,4,FALSE)=0,#N/A,VLOOKUP($B170,data_dd!$C:$J,5,FALSE))</f>
        <v>33.587496096186285</v>
      </c>
      <c r="H170" s="101">
        <f>IF(VLOOKUP($B170,data_dd!$C:$J,7,FALSE)=0,#N/A,VLOOKUP($B170,data_dd!$C:$J,7,FALSE))</f>
        <v>32.175051499493954</v>
      </c>
      <c r="I170" s="30"/>
      <c r="J170" s="38">
        <f t="shared" si="10"/>
        <v>45544</v>
      </c>
      <c r="K170" s="91">
        <f>VLOOKUP($J170,data_dd!$C:$J,2,FALSE)</f>
        <v>37.832490310925834</v>
      </c>
      <c r="L170" s="92">
        <f>VLOOKUP($J170,data_dd!$C:$J,3,FALSE)</f>
        <v>37.73681024727891</v>
      </c>
      <c r="M170" s="92">
        <f>IF(VLOOKUP($J170,data_dd!$C:$J,6,FALSE)=0,#N/A,VLOOKUP($J170,data_dd!$C:$J,6,FALSE))</f>
        <v>38.228770354100078</v>
      </c>
      <c r="N170" s="91">
        <f>VLOOKUP($J170,data_dd!$C:$J,4,FALSE)</f>
        <v>31.552200794330655</v>
      </c>
      <c r="O170" s="92">
        <f>VLOOKUP($J170,data_dd!$C:$J,5,FALSE)</f>
        <v>31.66509971687853</v>
      </c>
      <c r="P170" s="101">
        <f>IF(VLOOKUP($J170,data_dd!$C:$J,7,FALSE)=0,#N/A,VLOOKUP($J170,data_dd!$C:$J,7,FALSE))</f>
        <v>32.404382717628337</v>
      </c>
      <c r="Q170" s="30"/>
      <c r="R170" s="38">
        <f t="shared" si="11"/>
        <v>45178</v>
      </c>
      <c r="S170" s="91">
        <f>VLOOKUP($R170,data_dd!$C:$J,2,FALSE)</f>
        <v>37.977295641823353</v>
      </c>
      <c r="T170" s="92">
        <f>VLOOKUP($R170,data_dd!$C:$J,3,FALSE)</f>
        <v>38.08620306601798</v>
      </c>
      <c r="U170" s="91">
        <f>VLOOKUP($R170,data_dd!$C:$J,4,FALSE)</f>
        <v>31.996699837990132</v>
      </c>
      <c r="V170" s="92">
        <f>VLOOKUP($R170,data_dd!$C:$J,5,FALSE)</f>
        <v>32.136276174603076</v>
      </c>
      <c r="W170" s="30"/>
    </row>
    <row r="171" spans="1:23" ht="15">
      <c r="A171" s="102" t="str">
        <f t="shared" si="8"/>
        <v>10-Sep</v>
      </c>
      <c r="B171" s="33">
        <f t="shared" si="9"/>
        <v>45910</v>
      </c>
      <c r="C171" s="78">
        <f>IF(VLOOKUP($B171,data_dd!$C:$J,2,FALSE)=0,#N/A,VLOOKUP($B171,data_dd!$C:$J,2,FALSE))</f>
        <v>40.209169483840732</v>
      </c>
      <c r="D171" s="90">
        <f>IF(VLOOKUP($B171,data_dd!$C:$J,2,FALSE)=0,#N/A,VLOOKUP($B171,data_dd!$C:$J,3,FALSE))</f>
        <v>40.243340961523401</v>
      </c>
      <c r="E171" s="90">
        <f>IF(VLOOKUP($B171,data_dd!$C:$J,6,FALSE)=0,#N/A,VLOOKUP($B171,data_dd!$C:$J,6,FALSE))</f>
        <v>38.103410025523452</v>
      </c>
      <c r="F171" s="78">
        <f>IF(VLOOKUP($B171,data_dd!$C:$J,4,FALSE)=0,#N/A,VLOOKUP($B171,data_dd!$C:$J,4,FALSE))</f>
        <v>33.534785596535905</v>
      </c>
      <c r="G171" s="90">
        <f>IF(VLOOKUP($B171,data_dd!$C:$J,4,FALSE)=0,#N/A,VLOOKUP($B171,data_dd!$C:$J,5,FALSE))</f>
        <v>33.619123286553432</v>
      </c>
      <c r="H171" s="217">
        <f>IF(VLOOKUP($B171,data_dd!$C:$J,7,FALSE)=0,#N/A,VLOOKUP($B171,data_dd!$C:$J,7,FALSE))</f>
        <v>32.190032177202113</v>
      </c>
      <c r="I171" s="30"/>
      <c r="J171" s="33">
        <f t="shared" si="10"/>
        <v>45545</v>
      </c>
      <c r="K171" s="78">
        <f>VLOOKUP($J171,data_dd!$C:$J,2,FALSE)</f>
        <v>37.831009983495733</v>
      </c>
      <c r="L171" s="90">
        <f>VLOOKUP($J171,data_dd!$C:$J,3,FALSE)</f>
        <v>37.75344687927084</v>
      </c>
      <c r="M171" s="90">
        <f>IF(VLOOKUP($J171,data_dd!$C:$J,6,FALSE)=0,#N/A,VLOOKUP($J171,data_dd!$C:$J,6,FALSE))</f>
        <v>38.24025331091039</v>
      </c>
      <c r="N171" s="78">
        <f>VLOOKUP($J171,data_dd!$C:$J,4,FALSE)</f>
        <v>31.954718050002793</v>
      </c>
      <c r="O171" s="90">
        <f>VLOOKUP($J171,data_dd!$C:$J,5,FALSE)</f>
        <v>31.695238088315811</v>
      </c>
      <c r="P171" s="217">
        <f>IF(VLOOKUP($J171,data_dd!$C:$J,7,FALSE)=0,#N/A,VLOOKUP($J171,data_dd!$C:$J,7,FALSE))</f>
        <v>32.41968421504599</v>
      </c>
      <c r="Q171" s="30"/>
      <c r="R171" s="33">
        <f t="shared" si="11"/>
        <v>45179</v>
      </c>
      <c r="S171" s="78">
        <f>VLOOKUP($R171,data_dd!$C:$J,2,FALSE)</f>
        <v>37.301647632233269</v>
      </c>
      <c r="T171" s="90">
        <f>VLOOKUP($R171,data_dd!$C:$J,3,FALSE)</f>
        <v>38.00921598123638</v>
      </c>
      <c r="U171" s="78">
        <f>VLOOKUP($R171,data_dd!$C:$J,4,FALSE)</f>
        <v>31.46732911796115</v>
      </c>
      <c r="V171" s="90">
        <f>VLOOKUP($R171,data_dd!$C:$J,5,FALSE)</f>
        <v>32.070785350174319</v>
      </c>
      <c r="W171" s="30"/>
    </row>
    <row r="172" spans="1:23" ht="15">
      <c r="A172" s="102" t="str">
        <f t="shared" si="8"/>
        <v>11-Sep</v>
      </c>
      <c r="B172" s="38">
        <f t="shared" si="9"/>
        <v>45911</v>
      </c>
      <c r="C172" s="91">
        <f>IF(VLOOKUP($B172,data_dd!$C:$J,2,FALSE)=0,#N/A,VLOOKUP($B172,data_dd!$C:$J,2,FALSE))</f>
        <v>40.335211803538193</v>
      </c>
      <c r="D172" s="92">
        <f>IF(VLOOKUP($B172,data_dd!$C:$J,2,FALSE)=0,#N/A,VLOOKUP($B172,data_dd!$C:$J,3,FALSE))</f>
        <v>40.273529217268631</v>
      </c>
      <c r="E172" s="92">
        <f>IF(VLOOKUP($B172,data_dd!$C:$J,6,FALSE)=0,#N/A,VLOOKUP($B172,data_dd!$C:$J,6,FALSE))</f>
        <v>38.066896855330825</v>
      </c>
      <c r="F172" s="91">
        <f>IF(VLOOKUP($B172,data_dd!$C:$J,4,FALSE)=0,#N/A,VLOOKUP($B172,data_dd!$C:$J,4,FALSE))</f>
        <v>33.834073789602769</v>
      </c>
      <c r="G172" s="92">
        <f>IF(VLOOKUP($B172,data_dd!$C:$J,4,FALSE)=0,#N/A,VLOOKUP($B172,data_dd!$C:$J,5,FALSE))</f>
        <v>33.655377759517108</v>
      </c>
      <c r="H172" s="101">
        <f>IF(VLOOKUP($B172,data_dd!$C:$J,7,FALSE)=0,#N/A,VLOOKUP($B172,data_dd!$C:$J,7,FALSE))</f>
        <v>32.165619202361732</v>
      </c>
      <c r="I172" s="30"/>
      <c r="J172" s="38">
        <f t="shared" si="10"/>
        <v>45546</v>
      </c>
      <c r="K172" s="91">
        <f>VLOOKUP($J172,data_dd!$C:$J,2,FALSE)</f>
        <v>37.813908058254256</v>
      </c>
      <c r="L172" s="92">
        <f>VLOOKUP($J172,data_dd!$C:$J,3,FALSE)</f>
        <v>37.809943253845503</v>
      </c>
      <c r="M172" s="92">
        <f>IF(VLOOKUP($J172,data_dd!$C:$J,6,FALSE)=0,#N/A,VLOOKUP($J172,data_dd!$C:$J,6,FALSE))</f>
        <v>38.18913941445804</v>
      </c>
      <c r="N172" s="91">
        <f>VLOOKUP($J172,data_dd!$C:$J,4,FALSE)</f>
        <v>31.546529712190274</v>
      </c>
      <c r="O172" s="92">
        <f>VLOOKUP($J172,data_dd!$C:$J,5,FALSE)</f>
        <v>31.729265186654807</v>
      </c>
      <c r="P172" s="101">
        <f>IF(VLOOKUP($J172,data_dd!$C:$J,7,FALSE)=0,#N/A,VLOOKUP($J172,data_dd!$C:$J,7,FALSE))</f>
        <v>32.388615158113865</v>
      </c>
      <c r="Q172" s="30"/>
      <c r="R172" s="38">
        <f t="shared" si="11"/>
        <v>45180</v>
      </c>
      <c r="S172" s="91">
        <f>VLOOKUP($R172,data_dd!$C:$J,2,FALSE)</f>
        <v>37.277594659025979</v>
      </c>
      <c r="T172" s="92">
        <f>VLOOKUP($R172,data_dd!$C:$J,3,FALSE)</f>
        <v>37.846733845058878</v>
      </c>
      <c r="U172" s="91">
        <f>VLOOKUP($R172,data_dd!$C:$J,4,FALSE)</f>
        <v>31.36011456899255</v>
      </c>
      <c r="V172" s="92">
        <f>VLOOKUP($R172,data_dd!$C:$J,5,FALSE)</f>
        <v>31.913065488948984</v>
      </c>
      <c r="W172" s="30"/>
    </row>
    <row r="173" spans="1:23" ht="15">
      <c r="A173" s="102" t="str">
        <f t="shared" si="8"/>
        <v>12-Sep</v>
      </c>
      <c r="B173" s="33">
        <f t="shared" si="9"/>
        <v>45912</v>
      </c>
      <c r="C173" s="78">
        <f>IF(VLOOKUP($B173,data_dd!$C:$J,2,FALSE)=0,#N/A,VLOOKUP($B173,data_dd!$C:$J,2,FALSE))</f>
        <v>40.538459873114263</v>
      </c>
      <c r="D173" s="90">
        <f>IF(VLOOKUP($B173,data_dd!$C:$J,2,FALSE)=0,#N/A,VLOOKUP($B173,data_dd!$C:$J,3,FALSE))</f>
        <v>40.335379108141851</v>
      </c>
      <c r="E173" s="90">
        <f>IF(VLOOKUP($B173,data_dd!$C:$J,6,FALSE)=0,#N/A,VLOOKUP($B173,data_dd!$C:$J,6,FALSE))</f>
        <v>38.039131564038961</v>
      </c>
      <c r="F173" s="78">
        <f>IF(VLOOKUP($B173,data_dd!$C:$J,4,FALSE)=0,#N/A,VLOOKUP($B173,data_dd!$C:$J,4,FALSE))</f>
        <v>33.943782601053755</v>
      </c>
      <c r="G173" s="90">
        <f>IF(VLOOKUP($B173,data_dd!$C:$J,4,FALSE)=0,#N/A,VLOOKUP($B173,data_dd!$C:$J,5,FALSE))</f>
        <v>33.74049787576034</v>
      </c>
      <c r="H173" s="217">
        <f>IF(VLOOKUP($B173,data_dd!$C:$J,7,FALSE)=0,#N/A,VLOOKUP($B173,data_dd!$C:$J,7,FALSE))</f>
        <v>32.150250343886782</v>
      </c>
      <c r="I173" s="30"/>
      <c r="J173" s="33">
        <f t="shared" si="10"/>
        <v>45547</v>
      </c>
      <c r="K173" s="78">
        <f>VLOOKUP($J173,data_dd!$C:$J,2,FALSE)</f>
        <v>37.464262425968585</v>
      </c>
      <c r="L173" s="90">
        <f>VLOOKUP($J173,data_dd!$C:$J,3,FALSE)</f>
        <v>37.798157571542824</v>
      </c>
      <c r="M173" s="90">
        <f>IF(VLOOKUP($J173,data_dd!$C:$J,6,FALSE)=0,#N/A,VLOOKUP($J173,data_dd!$C:$J,6,FALSE))</f>
        <v>38.174476672531817</v>
      </c>
      <c r="N173" s="78">
        <f>VLOOKUP($J173,data_dd!$C:$J,4,FALSE)</f>
        <v>31.594252540502922</v>
      </c>
      <c r="O173" s="90">
        <f>VLOOKUP($J173,data_dd!$C:$J,5,FALSE)</f>
        <v>31.725840926184006</v>
      </c>
      <c r="P173" s="217">
        <f>IF(VLOOKUP($J173,data_dd!$C:$J,7,FALSE)=0,#N/A,VLOOKUP($J173,data_dd!$C:$J,7,FALSE))</f>
        <v>32.381709117855465</v>
      </c>
      <c r="Q173" s="30"/>
      <c r="R173" s="33">
        <f t="shared" si="11"/>
        <v>45181</v>
      </c>
      <c r="S173" s="78">
        <f>VLOOKUP($R173,data_dd!$C:$J,2,FALSE)</f>
        <v>36.992137028278314</v>
      </c>
      <c r="T173" s="90">
        <f>VLOOKUP($R173,data_dd!$C:$J,3,FALSE)</f>
        <v>37.684428603297007</v>
      </c>
      <c r="U173" s="78">
        <f>VLOOKUP($R173,data_dd!$C:$J,4,FALSE)</f>
        <v>31.332151999978979</v>
      </c>
      <c r="V173" s="90">
        <f>VLOOKUP($R173,data_dd!$C:$J,5,FALSE)</f>
        <v>31.793070547669473</v>
      </c>
      <c r="W173" s="30"/>
    </row>
    <row r="174" spans="1:23" ht="15">
      <c r="A174" s="102" t="str">
        <f t="shared" si="8"/>
        <v>13-Sep</v>
      </c>
      <c r="B174" s="38">
        <f t="shared" si="9"/>
        <v>45913</v>
      </c>
      <c r="C174" s="91">
        <f>IF(VLOOKUP($B174,data_dd!$C:$J,2,FALSE)=0,#N/A,VLOOKUP($B174,data_dd!$C:$J,2,FALSE))</f>
        <v>40.669777349738219</v>
      </c>
      <c r="D174" s="92">
        <f>IF(VLOOKUP($B174,data_dd!$C:$J,2,FALSE)=0,#N/A,VLOOKUP($B174,data_dd!$C:$J,3,FALSE))</f>
        <v>40.364353120254137</v>
      </c>
      <c r="E174" s="92">
        <f>IF(VLOOKUP($B174,data_dd!$C:$J,6,FALSE)=0,#N/A,VLOOKUP($B174,data_dd!$C:$J,6,FALSE))</f>
        <v>38.004325089477604</v>
      </c>
      <c r="F174" s="91">
        <f>IF(VLOOKUP($B174,data_dd!$C:$J,4,FALSE)=0,#N/A,VLOOKUP($B174,data_dd!$C:$J,4,FALSE))</f>
        <v>34.1441339075607</v>
      </c>
      <c r="G174" s="92">
        <f>IF(VLOOKUP($B174,data_dd!$C:$J,4,FALSE)=0,#N/A,VLOOKUP($B174,data_dd!$C:$J,5,FALSE))</f>
        <v>33.770265625967667</v>
      </c>
      <c r="H174" s="101">
        <f>IF(VLOOKUP($B174,data_dd!$C:$J,7,FALSE)=0,#N/A,VLOOKUP($B174,data_dd!$C:$J,7,FALSE))</f>
        <v>32.131230991884664</v>
      </c>
      <c r="I174" s="30"/>
      <c r="J174" s="38">
        <f t="shared" si="10"/>
        <v>45548</v>
      </c>
      <c r="K174" s="91">
        <f>VLOOKUP($J174,data_dd!$C:$J,2,FALSE)</f>
        <v>37.845794263945109</v>
      </c>
      <c r="L174" s="92">
        <f>VLOOKUP($J174,data_dd!$C:$J,3,FALSE)</f>
        <v>37.800044904173163</v>
      </c>
      <c r="M174" s="92">
        <f>IF(VLOOKUP($J174,data_dd!$C:$J,6,FALSE)=0,#N/A,VLOOKUP($J174,data_dd!$C:$J,6,FALSE))</f>
        <v>38.145184362037334</v>
      </c>
      <c r="N174" s="91">
        <f>VLOOKUP($J174,data_dd!$C:$J,4,FALSE)</f>
        <v>31.683122502910351</v>
      </c>
      <c r="O174" s="92">
        <f>VLOOKUP($J174,data_dd!$C:$J,5,FALSE)</f>
        <v>31.731302884899854</v>
      </c>
      <c r="P174" s="101">
        <f>IF(VLOOKUP($J174,data_dd!$C:$J,7,FALSE)=0,#N/A,VLOOKUP($J174,data_dd!$C:$J,7,FALSE))</f>
        <v>32.370623711898887</v>
      </c>
      <c r="Q174" s="30"/>
      <c r="R174" s="38">
        <f t="shared" si="11"/>
        <v>45182</v>
      </c>
      <c r="S174" s="91">
        <f>VLOOKUP($R174,data_dd!$C:$J,2,FALSE)</f>
        <v>37.162874045036347</v>
      </c>
      <c r="T174" s="92">
        <f>VLOOKUP($R174,data_dd!$C:$J,3,FALSE)</f>
        <v>37.517770912598799</v>
      </c>
      <c r="U174" s="91">
        <f>VLOOKUP($R174,data_dd!$C:$J,4,FALSE)</f>
        <v>31.279990017326408</v>
      </c>
      <c r="V174" s="92">
        <f>VLOOKUP($R174,data_dd!$C:$J,5,FALSE)</f>
        <v>31.638257006626091</v>
      </c>
      <c r="W174" s="30"/>
    </row>
    <row r="175" spans="1:23" ht="15">
      <c r="A175" s="102" t="str">
        <f t="shared" si="8"/>
        <v>14-Sep</v>
      </c>
      <c r="B175" s="33">
        <f t="shared" si="9"/>
        <v>45914</v>
      </c>
      <c r="C175" s="78">
        <f>IF(VLOOKUP($B175,data_dd!$C:$J,2,FALSE)=0,#N/A,VLOOKUP($B175,data_dd!$C:$J,2,FALSE))</f>
        <v>40.465524373952839</v>
      </c>
      <c r="D175" s="90">
        <f>IF(VLOOKUP($B175,data_dd!$C:$J,2,FALSE)=0,#N/A,VLOOKUP($B175,data_dd!$C:$J,3,FALSE))</f>
        <v>40.404923584298636</v>
      </c>
      <c r="E175" s="90">
        <f>IF(VLOOKUP($B175,data_dd!$C:$J,6,FALSE)=0,#N/A,VLOOKUP($B175,data_dd!$C:$J,6,FALSE))</f>
        <v>38.005289673312056</v>
      </c>
      <c r="F175" s="78">
        <f>IF(VLOOKUP($B175,data_dd!$C:$J,4,FALSE)=0,#N/A,VLOOKUP($B175,data_dd!$C:$J,4,FALSE))</f>
        <v>33.974892383107473</v>
      </c>
      <c r="G175" s="90">
        <f>IF(VLOOKUP($B175,data_dd!$C:$J,4,FALSE)=0,#N/A,VLOOKUP($B175,data_dd!$C:$J,5,FALSE))</f>
        <v>33.849501456052494</v>
      </c>
      <c r="H175" s="217">
        <f>IF(VLOOKUP($B175,data_dd!$C:$J,7,FALSE)=0,#N/A,VLOOKUP($B175,data_dd!$C:$J,7,FALSE))</f>
        <v>32.140750765911697</v>
      </c>
      <c r="I175" s="30"/>
      <c r="J175" s="33">
        <f t="shared" si="10"/>
        <v>45549</v>
      </c>
      <c r="K175" s="78">
        <f>VLOOKUP($J175,data_dd!$C:$J,2,FALSE)</f>
        <v>38.115594460194217</v>
      </c>
      <c r="L175" s="90">
        <f>VLOOKUP($J175,data_dd!$C:$J,3,FALSE)</f>
        <v>37.849930594073236</v>
      </c>
      <c r="M175" s="90">
        <f>IF(VLOOKUP($J175,data_dd!$C:$J,6,FALSE)=0,#N/A,VLOOKUP($J175,data_dd!$C:$J,6,FALSE))</f>
        <v>38.137733754989995</v>
      </c>
      <c r="N175" s="78">
        <f>VLOOKUP($J175,data_dd!$C:$J,4,FALSE)</f>
        <v>32.172328721857987</v>
      </c>
      <c r="O175" s="90">
        <f>VLOOKUP($J175,data_dd!$C:$J,5,FALSE)</f>
        <v>31.779163009590391</v>
      </c>
      <c r="P175" s="217">
        <f>IF(VLOOKUP($J175,data_dd!$C:$J,7,FALSE)=0,#N/A,VLOOKUP($J175,data_dd!$C:$J,7,FALSE))</f>
        <v>32.368953035304159</v>
      </c>
      <c r="Q175" s="30"/>
      <c r="R175" s="33">
        <f t="shared" si="11"/>
        <v>45183</v>
      </c>
      <c r="S175" s="78">
        <f>VLOOKUP($R175,data_dd!$C:$J,2,FALSE)</f>
        <v>37.311464430235752</v>
      </c>
      <c r="T175" s="90">
        <f>VLOOKUP($R175,data_dd!$C:$J,3,FALSE)</f>
        <v>37.41935881546172</v>
      </c>
      <c r="U175" s="78">
        <f>VLOOKUP($R175,data_dd!$C:$J,4,FALSE)</f>
        <v>31.598156322001945</v>
      </c>
      <c r="V175" s="90">
        <f>VLOOKUP($R175,data_dd!$C:$J,5,FALSE)</f>
        <v>31.574245898712391</v>
      </c>
      <c r="W175" s="30"/>
    </row>
    <row r="176" spans="1:23" ht="15">
      <c r="A176" s="102" t="str">
        <f t="shared" si="8"/>
        <v>15-Sep</v>
      </c>
      <c r="B176" s="38">
        <f t="shared" si="9"/>
        <v>45915</v>
      </c>
      <c r="C176" s="91">
        <f>IF(VLOOKUP($B176,data_dd!$C:$J,2,FALSE)=0,#N/A,VLOOKUP($B176,data_dd!$C:$J,2,FALSE))</f>
        <v>40.581531675919884</v>
      </c>
      <c r="D176" s="92">
        <f>IF(VLOOKUP($B176,data_dd!$C:$J,2,FALSE)=0,#N/A,VLOOKUP($B176,data_dd!$C:$J,3,FALSE))</f>
        <v>40.432421588906209</v>
      </c>
      <c r="E176" s="92">
        <f>IF(VLOOKUP($B176,data_dd!$C:$J,6,FALSE)=0,#N/A,VLOOKUP($B176,data_dd!$C:$J,6,FALSE))</f>
        <v>38.01708627826131</v>
      </c>
      <c r="F176" s="91">
        <f>IF(VLOOKUP($B176,data_dd!$C:$J,4,FALSE)=0,#N/A,VLOOKUP($B176,data_dd!$C:$J,4,FALSE))</f>
        <v>34.111434446133423</v>
      </c>
      <c r="G176" s="92">
        <f>IF(VLOOKUP($B176,data_dd!$C:$J,4,FALSE)=0,#N/A,VLOOKUP($B176,data_dd!$C:$J,5,FALSE))</f>
        <v>33.880983066295336</v>
      </c>
      <c r="H176" s="101">
        <f>IF(VLOOKUP($B176,data_dd!$C:$J,7,FALSE)=0,#N/A,VLOOKUP($B176,data_dd!$C:$J,7,FALSE))</f>
        <v>32.166265054872767</v>
      </c>
      <c r="I176" s="30"/>
      <c r="J176" s="38">
        <f t="shared" si="10"/>
        <v>45550</v>
      </c>
      <c r="K176" s="91">
        <f>VLOOKUP($J176,data_dd!$C:$J,2,FALSE)</f>
        <v>38.533717331832392</v>
      </c>
      <c r="L176" s="92">
        <f>VLOOKUP($J176,data_dd!$C:$J,3,FALSE)</f>
        <v>37.928808893602636</v>
      </c>
      <c r="M176" s="92">
        <f>IF(VLOOKUP($J176,data_dd!$C:$J,6,FALSE)=0,#N/A,VLOOKUP($J176,data_dd!$C:$J,6,FALSE))</f>
        <v>38.144097069489959</v>
      </c>
      <c r="N176" s="91">
        <f>VLOOKUP($J176,data_dd!$C:$J,4,FALSE)</f>
        <v>32.296219205920252</v>
      </c>
      <c r="O176" s="92">
        <f>VLOOKUP($J176,data_dd!$C:$J,5,FALSE)</f>
        <v>31.863074732614933</v>
      </c>
      <c r="P176" s="101">
        <f>IF(VLOOKUP($J176,data_dd!$C:$J,7,FALSE)=0,#N/A,VLOOKUP($J176,data_dd!$C:$J,7,FALSE))</f>
        <v>32.386361071422748</v>
      </c>
      <c r="Q176" s="30"/>
      <c r="R176" s="38">
        <f t="shared" si="11"/>
        <v>45184</v>
      </c>
      <c r="S176" s="91">
        <f>VLOOKUP($R176,data_dd!$C:$J,2,FALSE)</f>
        <v>37.815453131999043</v>
      </c>
      <c r="T176" s="92">
        <f>VLOOKUP($R176,data_dd!$C:$J,3,FALSE)</f>
        <v>37.378297354941346</v>
      </c>
      <c r="U176" s="91">
        <f>VLOOKUP($R176,data_dd!$C:$J,4,FALSE)</f>
        <v>31.899454953838891</v>
      </c>
      <c r="V176" s="92">
        <f>VLOOKUP($R176,data_dd!$C:$J,5,FALSE)</f>
        <v>31.541167177516805</v>
      </c>
      <c r="W176" s="30"/>
    </row>
    <row r="177" spans="1:23" ht="15">
      <c r="A177" s="102" t="str">
        <f t="shared" si="8"/>
        <v>16-Sep</v>
      </c>
      <c r="B177" s="33">
        <f t="shared" si="9"/>
        <v>45916</v>
      </c>
      <c r="C177" s="78">
        <f>IF(VLOOKUP($B177,data_dd!$C:$J,2,FALSE)=0,#N/A,VLOOKUP($B177,data_dd!$C:$J,2,FALSE))</f>
        <v>40.39959928128259</v>
      </c>
      <c r="D177" s="90">
        <f>IF(VLOOKUP($B177,data_dd!$C:$J,2,FALSE)=0,#N/A,VLOOKUP($B177,data_dd!$C:$J,3,FALSE))</f>
        <v>40.458865117171499</v>
      </c>
      <c r="E177" s="90">
        <f>IF(VLOOKUP($B177,data_dd!$C:$J,6,FALSE)=0,#N/A,VLOOKUP($B177,data_dd!$C:$J,6,FALSE))</f>
        <v>38.049192106696736</v>
      </c>
      <c r="F177" s="78">
        <f>IF(VLOOKUP($B177,data_dd!$C:$J,4,FALSE)=0,#N/A,VLOOKUP($B177,data_dd!$C:$J,4,FALSE))</f>
        <v>33.781903065363558</v>
      </c>
      <c r="G177" s="90">
        <f>IF(VLOOKUP($B177,data_dd!$C:$J,4,FALSE)=0,#N/A,VLOOKUP($B177,data_dd!$C:$J,5,FALSE))</f>
        <v>33.920244287755892</v>
      </c>
      <c r="H177" s="217">
        <f>IF(VLOOKUP($B177,data_dd!$C:$J,7,FALSE)=0,#N/A,VLOOKUP($B177,data_dd!$C:$J,7,FALSE))</f>
        <v>32.202058952189674</v>
      </c>
      <c r="I177" s="30"/>
      <c r="J177" s="33">
        <f t="shared" si="10"/>
        <v>45551</v>
      </c>
      <c r="K177" s="78">
        <f>VLOOKUP($J177,data_dd!$C:$J,2,FALSE)</f>
        <v>38.106378746701878</v>
      </c>
      <c r="L177" s="90">
        <f>VLOOKUP($J177,data_dd!$C:$J,3,FALSE)</f>
        <v>37.961418497740411</v>
      </c>
      <c r="M177" s="90">
        <f>IF(VLOOKUP($J177,data_dd!$C:$J,6,FALSE)=0,#N/A,VLOOKUP($J177,data_dd!$C:$J,6,FALSE))</f>
        <v>38.162385133759713</v>
      </c>
      <c r="N177" s="78">
        <f>VLOOKUP($J177,data_dd!$C:$J,4,FALSE)</f>
        <v>32.123902269366667</v>
      </c>
      <c r="O177" s="90">
        <f>VLOOKUP($J177,data_dd!$C:$J,5,FALSE)</f>
        <v>31.884067525046657</v>
      </c>
      <c r="P177" s="217">
        <f>IF(VLOOKUP($J177,data_dd!$C:$J,7,FALSE)=0,#N/A,VLOOKUP($J177,data_dd!$C:$J,7,FALSE))</f>
        <v>32.41268873597604</v>
      </c>
      <c r="Q177" s="30"/>
      <c r="R177" s="33">
        <f t="shared" si="11"/>
        <v>45185</v>
      </c>
      <c r="S177" s="78">
        <f>VLOOKUP($R177,data_dd!$C:$J,2,FALSE)</f>
        <v>38.009208026808274</v>
      </c>
      <c r="T177" s="90">
        <f>VLOOKUP($R177,data_dd!$C:$J,3,FALSE)</f>
        <v>37.454540605663666</v>
      </c>
      <c r="U177" s="78">
        <f>VLOOKUP($R177,data_dd!$C:$J,4,FALSE)</f>
        <v>32.21045253666113</v>
      </c>
      <c r="V177" s="90">
        <f>VLOOKUP($R177,data_dd!$C:$J,5,FALSE)</f>
        <v>31.628215201238611</v>
      </c>
      <c r="W177" s="30"/>
    </row>
    <row r="178" spans="1:23" ht="15">
      <c r="A178" s="102" t="str">
        <f t="shared" si="8"/>
        <v>17-Sep</v>
      </c>
      <c r="B178" s="38">
        <f t="shared" si="9"/>
        <v>45917</v>
      </c>
      <c r="C178" s="91">
        <f>IF(VLOOKUP($B178,data_dd!$C:$J,2,FALSE)=0,#N/A,VLOOKUP($B178,data_dd!$C:$J,2,FALSE))</f>
        <v>40.871777204389872</v>
      </c>
      <c r="D178" s="92">
        <f>IF(VLOOKUP($B178,data_dd!$C:$J,2,FALSE)=0,#N/A,VLOOKUP($B178,data_dd!$C:$J,3,FALSE))</f>
        <v>40.548329836894176</v>
      </c>
      <c r="E178" s="92">
        <f>IF(VLOOKUP($B178,data_dd!$C:$J,6,FALSE)=0,#N/A,VLOOKUP($B178,data_dd!$C:$J,6,FALSE))</f>
        <v>38.106526339426367</v>
      </c>
      <c r="F178" s="91">
        <f>IF(VLOOKUP($B178,data_dd!$C:$J,4,FALSE)=0,#N/A,VLOOKUP($B178,data_dd!$C:$J,4,FALSE))</f>
        <v>34.366038851936629</v>
      </c>
      <c r="G178" s="92">
        <f>IF(VLOOKUP($B178,data_dd!$C:$J,4,FALSE)=0,#N/A,VLOOKUP($B178,data_dd!$C:$J,5,FALSE))</f>
        <v>34.007539061343849</v>
      </c>
      <c r="H178" s="101">
        <f>IF(VLOOKUP($B178,data_dd!$C:$J,7,FALSE)=0,#N/A,VLOOKUP($B178,data_dd!$C:$J,7,FALSE))</f>
        <v>32.262556445252848</v>
      </c>
      <c r="I178" s="30"/>
      <c r="J178" s="38">
        <f t="shared" si="10"/>
        <v>45552</v>
      </c>
      <c r="K178" s="91">
        <f>VLOOKUP($J178,data_dd!$C:$J,2,FALSE)</f>
        <v>38.589052648797924</v>
      </c>
      <c r="L178" s="92">
        <f>VLOOKUP($J178,data_dd!$C:$J,3,FALSE)</f>
        <v>38.073299026402722</v>
      </c>
      <c r="M178" s="92">
        <f>IF(VLOOKUP($J178,data_dd!$C:$J,6,FALSE)=0,#N/A,VLOOKUP($J178,data_dd!$C:$J,6,FALSE))</f>
        <v>38.204757665646547</v>
      </c>
      <c r="N178" s="91">
        <f>VLOOKUP($J178,data_dd!$C:$J,4,FALSE)</f>
        <v>32.331030852166833</v>
      </c>
      <c r="O178" s="92">
        <f>VLOOKUP($J178,data_dd!$C:$J,5,FALSE)</f>
        <v>31.998119498659463</v>
      </c>
      <c r="P178" s="101">
        <f>IF(VLOOKUP($J178,data_dd!$C:$J,7,FALSE)=0,#N/A,VLOOKUP($J178,data_dd!$C:$J,7,FALSE))</f>
        <v>32.458196967840102</v>
      </c>
      <c r="Q178" s="30"/>
      <c r="R178" s="38">
        <f t="shared" si="11"/>
        <v>45186</v>
      </c>
      <c r="S178" s="91">
        <f>VLOOKUP($R178,data_dd!$C:$J,2,FALSE)</f>
        <v>38.225464982159849</v>
      </c>
      <c r="T178" s="92">
        <f>VLOOKUP($R178,data_dd!$C:$J,3,FALSE)</f>
        <v>37.54904038302918</v>
      </c>
      <c r="U178" s="91">
        <f>VLOOKUP($R178,data_dd!$C:$J,4,FALSE)</f>
        <v>32.300907189472959</v>
      </c>
      <c r="V178" s="92">
        <f>VLOOKUP($R178,data_dd!$C:$J,5,FALSE)</f>
        <v>31.72562754574632</v>
      </c>
      <c r="W178" s="30"/>
    </row>
    <row r="179" spans="1:23" ht="15">
      <c r="A179" s="102" t="str">
        <f t="shared" si="8"/>
        <v>18-Sep</v>
      </c>
      <c r="B179" s="33">
        <f t="shared" si="9"/>
        <v>45918</v>
      </c>
      <c r="C179" s="78">
        <f>IF(VLOOKUP($B179,data_dd!$C:$J,2,FALSE)=0,#N/A,VLOOKUP($B179,data_dd!$C:$J,2,FALSE))</f>
        <v>41.10859832565292</v>
      </c>
      <c r="D179" s="90">
        <f>IF(VLOOKUP($B179,data_dd!$C:$J,2,FALSE)=0,#N/A,VLOOKUP($B179,data_dd!$C:$J,3,FALSE))</f>
        <v>40.652055677218996</v>
      </c>
      <c r="E179" s="90">
        <f>IF(VLOOKUP($B179,data_dd!$C:$J,6,FALSE)=0,#N/A,VLOOKUP($B179,data_dd!$C:$J,6,FALSE))</f>
        <v>38.19094418805539</v>
      </c>
      <c r="F179" s="78">
        <f>IF(VLOOKUP($B179,data_dd!$C:$J,4,FALSE)=0,#N/A,VLOOKUP($B179,data_dd!$C:$J,4,FALSE))</f>
        <v>34.52246043196611</v>
      </c>
      <c r="G179" s="90">
        <f>IF(VLOOKUP($B179,data_dd!$C:$J,4,FALSE)=0,#N/A,VLOOKUP($B179,data_dd!$C:$J,5,FALSE))</f>
        <v>34.117491891134264</v>
      </c>
      <c r="H179" s="217">
        <f>IF(VLOOKUP($B179,data_dd!$C:$J,7,FALSE)=0,#N/A,VLOOKUP($B179,data_dd!$C:$J,7,FALSE))</f>
        <v>32.342345727444858</v>
      </c>
      <c r="I179" s="30"/>
      <c r="J179" s="33">
        <f t="shared" si="10"/>
        <v>45553</v>
      </c>
      <c r="K179" s="78">
        <f>VLOOKUP($J179,data_dd!$C:$J,2,FALSE)</f>
        <v>38.504242164510259</v>
      </c>
      <c r="L179" s="90">
        <f>VLOOKUP($J179,data_dd!$C:$J,3,FALSE)</f>
        <v>38.202041015927932</v>
      </c>
      <c r="M179" s="90">
        <f>IF(VLOOKUP($J179,data_dd!$C:$J,6,FALSE)=0,#N/A,VLOOKUP($J179,data_dd!$C:$J,6,FALSE))</f>
        <v>38.252024140046856</v>
      </c>
      <c r="N179" s="78">
        <f>VLOOKUP($J179,data_dd!$C:$J,4,FALSE)</f>
        <v>32.479668445445299</v>
      </c>
      <c r="O179" s="90">
        <f>VLOOKUP($J179,data_dd!$C:$J,5,FALSE)</f>
        <v>32.104713557119823</v>
      </c>
      <c r="P179" s="217">
        <f>IF(VLOOKUP($J179,data_dd!$C:$J,7,FALSE)=0,#N/A,VLOOKUP($J179,data_dd!$C:$J,7,FALSE))</f>
        <v>32.507267169271721</v>
      </c>
      <c r="Q179" s="30"/>
      <c r="R179" s="33">
        <f t="shared" si="11"/>
        <v>45187</v>
      </c>
      <c r="S179" s="78">
        <f>VLOOKUP($R179,data_dd!$C:$J,2,FALSE)</f>
        <v>37.757114492014146</v>
      </c>
      <c r="T179" s="90">
        <f>VLOOKUP($R179,data_dd!$C:$J,3,FALSE)</f>
        <v>37.641255183743475</v>
      </c>
      <c r="U179" s="78">
        <f>VLOOKUP($R179,data_dd!$C:$J,4,FALSE)</f>
        <v>31.997000283087822</v>
      </c>
      <c r="V179" s="90">
        <f>VLOOKUP($R179,data_dd!$C:$J,5,FALSE)</f>
        <v>31.814136017159139</v>
      </c>
      <c r="W179" s="30"/>
    </row>
    <row r="180" spans="1:23" ht="15">
      <c r="A180" s="102" t="str">
        <f t="shared" si="8"/>
        <v>19-Sep</v>
      </c>
      <c r="B180" s="38">
        <f t="shared" si="9"/>
        <v>45919</v>
      </c>
      <c r="C180" s="91">
        <f>IF(VLOOKUP($B180,data_dd!$C:$J,2,FALSE)=0,#N/A,VLOOKUP($B180,data_dd!$C:$J,2,FALSE))</f>
        <v>40.958577329884768</v>
      </c>
      <c r="D180" s="92">
        <f>IF(VLOOKUP($B180,data_dd!$C:$J,2,FALSE)=0,#N/A,VLOOKUP($B180,data_dd!$C:$J,3,FALSE))</f>
        <v>40.71508268762787</v>
      </c>
      <c r="E180" s="92">
        <f>IF(VLOOKUP($B180,data_dd!$C:$J,6,FALSE)=0,#N/A,VLOOKUP($B180,data_dd!$C:$J,6,FALSE))</f>
        <v>38.295636030314732</v>
      </c>
      <c r="F180" s="91">
        <f>IF(VLOOKUP($B180,data_dd!$C:$J,4,FALSE)=0,#N/A,VLOOKUP($B180,data_dd!$C:$J,4,FALSE))</f>
        <v>34.425409459019043</v>
      </c>
      <c r="G180" s="92">
        <f>IF(VLOOKUP($B180,data_dd!$C:$J,4,FALSE)=0,#N/A,VLOOKUP($B180,data_dd!$C:$J,5,FALSE))</f>
        <v>34.177889999760978</v>
      </c>
      <c r="H180" s="101">
        <f>IF(VLOOKUP($B180,data_dd!$C:$J,7,FALSE)=0,#N/A,VLOOKUP($B180,data_dd!$C:$J,7,FALSE))</f>
        <v>32.443080394938576</v>
      </c>
      <c r="I180" s="30"/>
      <c r="J180" s="38">
        <f t="shared" si="10"/>
        <v>45554</v>
      </c>
      <c r="K180" s="91">
        <f>VLOOKUP($J180,data_dd!$C:$J,2,FALSE)</f>
        <v>38.84162523181169</v>
      </c>
      <c r="L180" s="92">
        <f>VLOOKUP($J180,data_dd!$C:$J,3,FALSE)</f>
        <v>38.349259253264151</v>
      </c>
      <c r="M180" s="92">
        <f>IF(VLOOKUP($J180,data_dd!$C:$J,6,FALSE)=0,#N/A,VLOOKUP($J180,data_dd!$C:$J,6,FALSE))</f>
        <v>38.336832586232113</v>
      </c>
      <c r="N180" s="91">
        <f>VLOOKUP($J180,data_dd!$C:$J,4,FALSE)</f>
        <v>32.523663673063986</v>
      </c>
      <c r="O180" s="92">
        <f>VLOOKUP($J180,data_dd!$C:$J,5,FALSE)</f>
        <v>32.235829527187235</v>
      </c>
      <c r="P180" s="101">
        <f>IF(VLOOKUP($J180,data_dd!$C:$J,7,FALSE)=0,#N/A,VLOOKUP($J180,data_dd!$C:$J,7,FALSE))</f>
        <v>32.587097408721988</v>
      </c>
      <c r="Q180" s="30"/>
      <c r="R180" s="38">
        <f t="shared" si="11"/>
        <v>45188</v>
      </c>
      <c r="S180" s="91">
        <f>VLOOKUP($R180,data_dd!$C:$J,2,FALSE)</f>
        <v>38.301732593659189</v>
      </c>
      <c r="T180" s="92">
        <f>VLOOKUP($R180,data_dd!$C:$J,3,FALSE)</f>
        <v>37.800168683709956</v>
      </c>
      <c r="U180" s="91">
        <f>VLOOKUP($R180,data_dd!$C:$J,4,FALSE)</f>
        <v>32.415944819711065</v>
      </c>
      <c r="V180" s="92">
        <f>VLOOKUP($R180,data_dd!$C:$J,5,FALSE)</f>
        <v>31.974788308027769</v>
      </c>
      <c r="W180" s="30"/>
    </row>
    <row r="181" spans="1:23" ht="15">
      <c r="A181" s="102" t="str">
        <f t="shared" si="8"/>
        <v>20-Sep</v>
      </c>
      <c r="B181" s="33">
        <f t="shared" si="9"/>
        <v>45920</v>
      </c>
      <c r="C181" s="78">
        <f>IF(VLOOKUP($B181,data_dd!$C:$J,2,FALSE)=0,#N/A,VLOOKUP($B181,data_dd!$C:$J,2,FALSE))</f>
        <v>41.083328452159641</v>
      </c>
      <c r="D181" s="90">
        <f>IF(VLOOKUP($B181,data_dd!$C:$J,2,FALSE)=0,#N/A,VLOOKUP($B181,data_dd!$C:$J,3,FALSE))</f>
        <v>40.800620647002106</v>
      </c>
      <c r="E181" s="90">
        <f>IF(VLOOKUP($B181,data_dd!$C:$J,6,FALSE)=0,#N/A,VLOOKUP($B181,data_dd!$C:$J,6,FALSE))</f>
        <v>38.366143382797375</v>
      </c>
      <c r="F181" s="78">
        <f>IF(VLOOKUP($B181,data_dd!$C:$J,4,FALSE)=0,#N/A,VLOOKUP($B181,data_dd!$C:$J,4,FALSE))</f>
        <v>34.519269308146775</v>
      </c>
      <c r="G181" s="90">
        <f>IF(VLOOKUP($B181,data_dd!$C:$J,4,FALSE)=0,#N/A,VLOOKUP($B181,data_dd!$C:$J,5,FALSE))</f>
        <v>34.259222662707572</v>
      </c>
      <c r="H181" s="217">
        <f>IF(VLOOKUP($B181,data_dd!$C:$J,7,FALSE)=0,#N/A,VLOOKUP($B181,data_dd!$C:$J,7,FALSE))</f>
        <v>32.509315237412899</v>
      </c>
      <c r="I181" s="30"/>
      <c r="J181" s="33">
        <f t="shared" si="10"/>
        <v>45555</v>
      </c>
      <c r="K181" s="78">
        <f>VLOOKUP($J181,data_dd!$C:$J,2,FALSE)</f>
        <v>38.493555746142547</v>
      </c>
      <c r="L181" s="90">
        <f>VLOOKUP($J181,data_dd!$C:$J,3,FALSE)</f>
        <v>38.445086859604061</v>
      </c>
      <c r="M181" s="90">
        <f>IF(VLOOKUP($J181,data_dd!$C:$J,6,FALSE)=0,#N/A,VLOOKUP($J181,data_dd!$C:$J,6,FALSE))</f>
        <v>38.39184881382478</v>
      </c>
      <c r="N181" s="78">
        <f>VLOOKUP($J181,data_dd!$C:$J,4,FALSE)</f>
        <v>32.441190038360226</v>
      </c>
      <c r="O181" s="90">
        <f>VLOOKUP($J181,data_dd!$C:$J,5,FALSE)</f>
        <v>32.311168230511825</v>
      </c>
      <c r="P181" s="217">
        <f>IF(VLOOKUP($J181,data_dd!$C:$J,7,FALSE)=0,#N/A,VLOOKUP($J181,data_dd!$C:$J,7,FALSE))</f>
        <v>32.644062824843772</v>
      </c>
      <c r="Q181" s="30"/>
      <c r="R181" s="33">
        <f t="shared" si="11"/>
        <v>45189</v>
      </c>
      <c r="S181" s="78">
        <f>VLOOKUP($R181,data_dd!$C:$J,2,FALSE)</f>
        <v>37.916220626778973</v>
      </c>
      <c r="T181" s="90">
        <f>VLOOKUP($R181,data_dd!$C:$J,3,FALSE)</f>
        <v>37.908320258328182</v>
      </c>
      <c r="U181" s="78">
        <f>VLOOKUP($R181,data_dd!$C:$J,4,FALSE)</f>
        <v>32.201951278411144</v>
      </c>
      <c r="V181" s="90">
        <f>VLOOKUP($R181,data_dd!$C:$J,5,FALSE)</f>
        <v>32.079467009297211</v>
      </c>
      <c r="W181" s="30"/>
    </row>
    <row r="182" spans="1:23" ht="15">
      <c r="A182" s="102" t="str">
        <f t="shared" si="8"/>
        <v>21-Sep</v>
      </c>
      <c r="B182" s="38">
        <f t="shared" si="9"/>
        <v>45921</v>
      </c>
      <c r="C182" s="91">
        <f>IF(VLOOKUP($B182,data_dd!$C:$J,2,FALSE)=0,#N/A,VLOOKUP($B182,data_dd!$C:$J,2,FALSE))</f>
        <v>41.237252523989234</v>
      </c>
      <c r="D182" s="92">
        <f>IF(VLOOKUP($B182,data_dd!$C:$J,2,FALSE)=0,#N/A,VLOOKUP($B182,data_dd!$C:$J,3,FALSE))</f>
        <v>40.89073124939857</v>
      </c>
      <c r="E182" s="92">
        <f>IF(VLOOKUP($B182,data_dd!$C:$J,6,FALSE)=0,#N/A,VLOOKUP($B182,data_dd!$C:$J,6,FALSE))</f>
        <v>38.437041753029838</v>
      </c>
      <c r="F182" s="91">
        <f>IF(VLOOKUP($B182,data_dd!$C:$J,4,FALSE)=0,#N/A,VLOOKUP($B182,data_dd!$C:$J,4,FALSE))</f>
        <v>34.637693142676696</v>
      </c>
      <c r="G182" s="92">
        <f>IF(VLOOKUP($B182,data_dd!$C:$J,4,FALSE)=0,#N/A,VLOOKUP($B182,data_dd!$C:$J,5,FALSE))</f>
        <v>34.333925006280928</v>
      </c>
      <c r="H182" s="101">
        <f>IF(VLOOKUP($B182,data_dd!$C:$J,7,FALSE)=0,#N/A,VLOOKUP($B182,data_dd!$C:$J,7,FALSE))</f>
        <v>32.573109567860229</v>
      </c>
      <c r="I182" s="30"/>
      <c r="J182" s="38">
        <f t="shared" si="10"/>
        <v>45556</v>
      </c>
      <c r="K182" s="91">
        <f>VLOOKUP($J182,data_dd!$C:$J,2,FALSE)</f>
        <v>39.098320601808254</v>
      </c>
      <c r="L182" s="92">
        <f>VLOOKUP($J182,data_dd!$C:$J,3,FALSE)</f>
        <v>38.570420028218493</v>
      </c>
      <c r="M182" s="92">
        <f>IF(VLOOKUP($J182,data_dd!$C:$J,6,FALSE)=0,#N/A,VLOOKUP($J182,data_dd!$C:$J,6,FALSE))</f>
        <v>38.452623074061023</v>
      </c>
      <c r="N182" s="91">
        <f>VLOOKUP($J182,data_dd!$C:$J,4,FALSE)</f>
        <v>32.729767153514914</v>
      </c>
      <c r="O182" s="92">
        <f>VLOOKUP($J182,data_dd!$C:$J,5,FALSE)</f>
        <v>32.412712516807503</v>
      </c>
      <c r="P182" s="101">
        <f>IF(VLOOKUP($J182,data_dd!$C:$J,7,FALSE)=0,#N/A,VLOOKUP($J182,data_dd!$C:$J,7,FALSE))</f>
        <v>32.698915220771866</v>
      </c>
      <c r="Q182" s="30"/>
      <c r="R182" s="38">
        <f t="shared" si="11"/>
        <v>45190</v>
      </c>
      <c r="S182" s="91">
        <f>VLOOKUP($R182,data_dd!$C:$J,2,FALSE)</f>
        <v>38.08581249671645</v>
      </c>
      <c r="T182" s="92">
        <f>VLOOKUP($R182,data_dd!$C:$J,3,FALSE)</f>
        <v>37.98853385861797</v>
      </c>
      <c r="U182" s="91">
        <f>VLOOKUP($R182,data_dd!$C:$J,4,FALSE)</f>
        <v>32.230255152816483</v>
      </c>
      <c r="V182" s="92">
        <f>VLOOKUP($R182,data_dd!$C:$J,5,FALSE)</f>
        <v>32.166425263513474</v>
      </c>
      <c r="W182" s="30"/>
    </row>
    <row r="183" spans="1:23" ht="15">
      <c r="A183" s="102" t="str">
        <f t="shared" si="8"/>
        <v>22-Sep</v>
      </c>
      <c r="B183" s="33">
        <f t="shared" si="9"/>
        <v>45922</v>
      </c>
      <c r="C183" s="78">
        <f>IF(VLOOKUP($B183,data_dd!$C:$J,2,FALSE)=0,#N/A,VLOOKUP($B183,data_dd!$C:$J,2,FALSE))</f>
        <v>40.332853645353488</v>
      </c>
      <c r="D183" s="90">
        <f>IF(VLOOKUP($B183,data_dd!$C:$J,2,FALSE)=0,#N/A,VLOOKUP($B183,data_dd!$C:$J,3,FALSE))</f>
        <v>40.876877192533684</v>
      </c>
      <c r="E183" s="90">
        <f>IF(VLOOKUP($B183,data_dd!$C:$J,6,FALSE)=0,#N/A,VLOOKUP($B183,data_dd!$C:$J,6,FALSE))</f>
        <v>38.465611351606377</v>
      </c>
      <c r="F183" s="78">
        <f>IF(VLOOKUP($B183,data_dd!$C:$J,4,FALSE)=0,#N/A,VLOOKUP($B183,data_dd!$C:$J,4,FALSE))</f>
        <v>33.859300411255518</v>
      </c>
      <c r="G183" s="90">
        <f>IF(VLOOKUP($B183,data_dd!$C:$J,4,FALSE)=0,#N/A,VLOOKUP($B183,data_dd!$C:$J,5,FALSE))</f>
        <v>34.333150286864509</v>
      </c>
      <c r="H183" s="217">
        <f>IF(VLOOKUP($B183,data_dd!$C:$J,7,FALSE)=0,#N/A,VLOOKUP($B183,data_dd!$C:$J,7,FALSE))</f>
        <v>32.596182656408097</v>
      </c>
      <c r="I183" s="30"/>
      <c r="J183" s="33">
        <f t="shared" si="10"/>
        <v>45557</v>
      </c>
      <c r="K183" s="78">
        <f>VLOOKUP($J183,data_dd!$C:$J,2,FALSE)</f>
        <v>38.909911969822659</v>
      </c>
      <c r="L183" s="90">
        <f>VLOOKUP($J183,data_dd!$C:$J,3,FALSE)</f>
        <v>38.687025974497004</v>
      </c>
      <c r="M183" s="90">
        <f>IF(VLOOKUP($J183,data_dd!$C:$J,6,FALSE)=0,#N/A,VLOOKUP($J183,data_dd!$C:$J,6,FALSE))</f>
        <v>38.471728864313057</v>
      </c>
      <c r="N183" s="78">
        <f>VLOOKUP($J183,data_dd!$C:$J,4,FALSE)</f>
        <v>32.883918137690756</v>
      </c>
      <c r="O183" s="90">
        <f>VLOOKUP($J183,data_dd!$C:$J,5,FALSE)</f>
        <v>32.520521510990726</v>
      </c>
      <c r="P183" s="217">
        <f>IF(VLOOKUP($J183,data_dd!$C:$J,7,FALSE)=0,#N/A,VLOOKUP($J183,data_dd!$C:$J,7,FALSE))</f>
        <v>32.71184583650377</v>
      </c>
      <c r="Q183" s="30"/>
      <c r="R183" s="33">
        <f t="shared" si="11"/>
        <v>45191</v>
      </c>
      <c r="S183" s="78">
        <f>VLOOKUP($R183,data_dd!$C:$J,2,FALSE)</f>
        <v>36.27162920235849</v>
      </c>
      <c r="T183" s="90">
        <f>VLOOKUP($R183,data_dd!$C:$J,3,FALSE)</f>
        <v>37.778745921504822</v>
      </c>
      <c r="U183" s="78">
        <f>VLOOKUP($R183,data_dd!$C:$J,4,FALSE)</f>
        <v>30.620289613597858</v>
      </c>
      <c r="V183" s="90">
        <f>VLOOKUP($R183,data_dd!$C:$J,5,FALSE)</f>
        <v>31.97279501731628</v>
      </c>
      <c r="W183" s="30"/>
    </row>
    <row r="184" spans="1:23" ht="15">
      <c r="A184" s="102" t="str">
        <f t="shared" si="8"/>
        <v>23-Sep</v>
      </c>
      <c r="B184" s="38">
        <f t="shared" si="9"/>
        <v>45923</v>
      </c>
      <c r="C184" s="91">
        <f>IF(VLOOKUP($B184,data_dd!$C:$J,2,FALSE)=0,#N/A,VLOOKUP($B184,data_dd!$C:$J,2,FALSE))</f>
        <v>40.759624386005967</v>
      </c>
      <c r="D184" s="92">
        <f>IF(VLOOKUP($B184,data_dd!$C:$J,2,FALSE)=0,#N/A,VLOOKUP($B184,data_dd!$C:$J,3,FALSE))</f>
        <v>40.878661918715409</v>
      </c>
      <c r="E184" s="92">
        <f>IF(VLOOKUP($B184,data_dd!$C:$J,6,FALSE)=0,#N/A,VLOOKUP($B184,data_dd!$C:$J,6,FALSE))</f>
        <v>38.54492191355034</v>
      </c>
      <c r="F184" s="91">
        <f>IF(VLOOKUP($B184,data_dd!$C:$J,4,FALSE)=0,#N/A,VLOOKUP($B184,data_dd!$C:$J,4,FALSE))</f>
        <v>34.215343822408144</v>
      </c>
      <c r="G184" s="92">
        <f>IF(VLOOKUP($B184,data_dd!$C:$J,4,FALSE)=0,#N/A,VLOOKUP($B184,data_dd!$C:$J,5,FALSE))</f>
        <v>34.327086703754304</v>
      </c>
      <c r="H184" s="101">
        <f>IF(VLOOKUP($B184,data_dd!$C:$J,7,FALSE)=0,#N/A,VLOOKUP($B184,data_dd!$C:$J,7,FALSE))</f>
        <v>32.668687574828461</v>
      </c>
      <c r="I184" s="30"/>
      <c r="J184" s="38">
        <f t="shared" si="10"/>
        <v>45558</v>
      </c>
      <c r="K184" s="91">
        <f>VLOOKUP($J184,data_dd!$C:$J,2,FALSE)</f>
        <v>39.062501742717004</v>
      </c>
      <c r="L184" s="92">
        <f>VLOOKUP($J184,data_dd!$C:$J,3,FALSE)</f>
        <v>38.759529091337214</v>
      </c>
      <c r="M184" s="92">
        <f>IF(VLOOKUP($J184,data_dd!$C:$J,6,FALSE)=0,#N/A,VLOOKUP($J184,data_dd!$C:$J,6,FALSE))</f>
        <v>38.547167961976712</v>
      </c>
      <c r="N184" s="91">
        <f>VLOOKUP($J184,data_dd!$C:$J,4,FALSE)</f>
        <v>32.694425521829046</v>
      </c>
      <c r="O184" s="92">
        <f>VLOOKUP($J184,data_dd!$C:$J,5,FALSE)</f>
        <v>32.575692294873548</v>
      </c>
      <c r="P184" s="101">
        <f>IF(VLOOKUP($J184,data_dd!$C:$J,7,FALSE)=0,#N/A,VLOOKUP($J184,data_dd!$C:$J,7,FALSE))</f>
        <v>32.780120892255376</v>
      </c>
      <c r="Q184" s="30"/>
      <c r="R184" s="38">
        <f t="shared" si="11"/>
        <v>45192</v>
      </c>
      <c r="S184" s="91">
        <f>VLOOKUP($R184,data_dd!$C:$J,2,FALSE)</f>
        <v>38.680585859151222</v>
      </c>
      <c r="T184" s="92">
        <f>VLOOKUP($R184,data_dd!$C:$J,3,FALSE)</f>
        <v>37.870743456701113</v>
      </c>
      <c r="U184" s="91">
        <f>VLOOKUP($R184,data_dd!$C:$J,4,FALSE)</f>
        <v>32.76795202146014</v>
      </c>
      <c r="V184" s="92">
        <f>VLOOKUP($R184,data_dd!$C:$J,5,FALSE)</f>
        <v>32.065996486708201</v>
      </c>
      <c r="W184" s="30"/>
    </row>
    <row r="185" spans="1:23" ht="15">
      <c r="A185" s="102" t="str">
        <f t="shared" si="8"/>
        <v>24-Sep</v>
      </c>
      <c r="B185" s="33">
        <f t="shared" si="9"/>
        <v>45924</v>
      </c>
      <c r="C185" s="78">
        <f>IF(VLOOKUP($B185,data_dd!$C:$J,2,FALSE)=0,#N/A,VLOOKUP($B185,data_dd!$C:$J,2,FALSE))</f>
        <v>41.040568297764423</v>
      </c>
      <c r="D185" s="90">
        <f>IF(VLOOKUP($B185,data_dd!$C:$J,2,FALSE)=0,#N/A,VLOOKUP($B185,data_dd!$C:$J,3,FALSE))</f>
        <v>40.913053313254814</v>
      </c>
      <c r="E185" s="90">
        <f>IF(VLOOKUP($B185,data_dd!$C:$J,6,FALSE)=0,#N/A,VLOOKUP($B185,data_dd!$C:$J,6,FALSE))</f>
        <v>38.576405723854322</v>
      </c>
      <c r="F185" s="78">
        <f>IF(VLOOKUP($B185,data_dd!$C:$J,4,FALSE)=0,#N/A,VLOOKUP($B185,data_dd!$C:$J,4,FALSE))</f>
        <v>34.435500011076797</v>
      </c>
      <c r="G185" s="90">
        <f>IF(VLOOKUP($B185,data_dd!$C:$J,4,FALSE)=0,#N/A,VLOOKUP($B185,data_dd!$C:$J,5,FALSE))</f>
        <v>34.360689811120601</v>
      </c>
      <c r="H185" s="217">
        <f>IF(VLOOKUP($B185,data_dd!$C:$J,7,FALSE)=0,#N/A,VLOOKUP($B185,data_dd!$C:$J,7,FALSE))</f>
        <v>32.698326081178926</v>
      </c>
      <c r="I185" s="30"/>
      <c r="J185" s="33">
        <f t="shared" si="10"/>
        <v>45559</v>
      </c>
      <c r="K185" s="78">
        <f>VLOOKUP($J185,data_dd!$C:$J,2,FALSE)</f>
        <v>38.504566950896098</v>
      </c>
      <c r="L185" s="90">
        <f>VLOOKUP($J185,data_dd!$C:$J,3,FALSE)</f>
        <v>38.784442919631509</v>
      </c>
      <c r="M185" s="90">
        <f>IF(VLOOKUP($J185,data_dd!$C:$J,6,FALSE)=0,#N/A,VLOOKUP($J185,data_dd!$C:$J,6,FALSE))</f>
        <v>38.579284163756135</v>
      </c>
      <c r="N185" s="78">
        <f>VLOOKUP($J185,data_dd!$C:$J,4,FALSE)</f>
        <v>32.466925877785442</v>
      </c>
      <c r="O185" s="90">
        <f>VLOOKUP($J185,data_dd!$C:$J,5,FALSE)</f>
        <v>32.596069389761396</v>
      </c>
      <c r="P185" s="217">
        <f>IF(VLOOKUP($J185,data_dd!$C:$J,7,FALSE)=0,#N/A,VLOOKUP($J185,data_dd!$C:$J,7,FALSE))</f>
        <v>32.81224710583151</v>
      </c>
      <c r="Q185" s="30"/>
      <c r="R185" s="33">
        <f t="shared" si="11"/>
        <v>45193</v>
      </c>
      <c r="S185" s="78">
        <f>VLOOKUP($R185,data_dd!$C:$J,2,FALSE)</f>
        <v>38.090862570942242</v>
      </c>
      <c r="T185" s="90">
        <f>VLOOKUP($R185,data_dd!$C:$J,3,FALSE)</f>
        <v>37.903659205620166</v>
      </c>
      <c r="U185" s="78">
        <f>VLOOKUP($R185,data_dd!$C:$J,4,FALSE)</f>
        <v>32.468946657117286</v>
      </c>
      <c r="V185" s="90">
        <f>VLOOKUP($R185,data_dd!$C:$J,5,FALSE)</f>
        <v>32.121481233739168</v>
      </c>
      <c r="W185" s="30"/>
    </row>
    <row r="186" spans="1:23" ht="15">
      <c r="A186" s="102" t="str">
        <f t="shared" si="8"/>
        <v>25-Sep</v>
      </c>
      <c r="B186" s="38">
        <f t="shared" si="9"/>
        <v>45925</v>
      </c>
      <c r="C186" s="91">
        <f>IF(VLOOKUP($B186,data_dd!$C:$J,2,FALSE)=0,#N/A,VLOOKUP($B186,data_dd!$C:$J,2,FALSE))</f>
        <v>41.763490235804348</v>
      </c>
      <c r="D186" s="92">
        <f>IF(VLOOKUP($B186,data_dd!$C:$J,2,FALSE)=0,#N/A,VLOOKUP($B186,data_dd!$C:$J,3,FALSE))</f>
        <v>41.03586145321151</v>
      </c>
      <c r="E186" s="92">
        <f>IF(VLOOKUP($B186,data_dd!$C:$J,6,FALSE)=0,#N/A,VLOOKUP($B186,data_dd!$C:$J,6,FALSE))</f>
        <v>38.611014839687883</v>
      </c>
      <c r="F186" s="91">
        <f>IF(VLOOKUP($B186,data_dd!$C:$J,4,FALSE)=0,#N/A,VLOOKUP($B186,data_dd!$C:$J,4,FALSE))</f>
        <v>35.147953303777115</v>
      </c>
      <c r="G186" s="92">
        <f>IF(VLOOKUP($B186,data_dd!$C:$J,4,FALSE)=0,#N/A,VLOOKUP($B186,data_dd!$C:$J,5,FALSE))</f>
        <v>34.46977145142381</v>
      </c>
      <c r="H186" s="101">
        <f>IF(VLOOKUP($B186,data_dd!$C:$J,7,FALSE)=0,#N/A,VLOOKUP($B186,data_dd!$C:$J,7,FALSE))</f>
        <v>32.730086341832767</v>
      </c>
      <c r="I186" s="30"/>
      <c r="J186" s="38">
        <f t="shared" si="10"/>
        <v>45560</v>
      </c>
      <c r="K186" s="91">
        <f>VLOOKUP($J186,data_dd!$C:$J,2,FALSE)</f>
        <v>39.072093715835223</v>
      </c>
      <c r="L186" s="92">
        <f>VLOOKUP($J186,data_dd!$C:$J,3,FALSE)</f>
        <v>38.833838693323301</v>
      </c>
      <c r="M186" s="92">
        <f>IF(VLOOKUP($J186,data_dd!$C:$J,6,FALSE)=0,#N/A,VLOOKUP($J186,data_dd!$C:$J,6,FALSE))</f>
        <v>38.606667802217999</v>
      </c>
      <c r="N186" s="91">
        <f>VLOOKUP($J186,data_dd!$C:$J,4,FALSE)</f>
        <v>32.695357986754971</v>
      </c>
      <c r="O186" s="92">
        <f>VLOOKUP($J186,data_dd!$C:$J,5,FALSE)</f>
        <v>32.633147695147407</v>
      </c>
      <c r="P186" s="101">
        <f>IF(VLOOKUP($J186,data_dd!$C:$J,7,FALSE)=0,#N/A,VLOOKUP($J186,data_dd!$C:$J,7,FALSE))</f>
        <v>32.837217573852648</v>
      </c>
      <c r="Q186" s="30"/>
      <c r="R186" s="38">
        <f t="shared" si="11"/>
        <v>45194</v>
      </c>
      <c r="S186" s="91">
        <f>VLOOKUP($R186,data_dd!$C:$J,2,FALSE)</f>
        <v>38.265105705714099</v>
      </c>
      <c r="T186" s="92">
        <f>VLOOKUP($R186,data_dd!$C:$J,3,FALSE)</f>
        <v>37.903084510180214</v>
      </c>
      <c r="U186" s="91">
        <f>VLOOKUP($R186,data_dd!$C:$J,4,FALSE)</f>
        <v>32.355221129239659</v>
      </c>
      <c r="V186" s="92">
        <f>VLOOKUP($R186,data_dd!$C:$J,5,FALSE)</f>
        <v>32.119815547435309</v>
      </c>
      <c r="W186" s="30"/>
    </row>
    <row r="187" spans="1:23" ht="15">
      <c r="A187" s="102" t="str">
        <f t="shared" si="8"/>
        <v>26-Sep</v>
      </c>
      <c r="B187" s="33">
        <f t="shared" si="9"/>
        <v>45926</v>
      </c>
      <c r="C187" s="78">
        <f>IF(VLOOKUP($B187,data_dd!$C:$J,2,FALSE)=0,#N/A,VLOOKUP($B187,data_dd!$C:$J,2,FALSE))</f>
        <v>41.529183970637291</v>
      </c>
      <c r="D187" s="90">
        <f>IF(VLOOKUP($B187,data_dd!$C:$J,2,FALSE)=0,#N/A,VLOOKUP($B187,data_dd!$C:$J,3,FALSE))</f>
        <v>41.099302682562843</v>
      </c>
      <c r="E187" s="90">
        <f>IF(VLOOKUP($B187,data_dd!$C:$J,6,FALSE)=0,#N/A,VLOOKUP($B187,data_dd!$C:$J,6,FALSE))</f>
        <v>38.646600811581813</v>
      </c>
      <c r="F187" s="78">
        <f>IF(VLOOKUP($B187,data_dd!$C:$J,4,FALSE)=0,#N/A,VLOOKUP($B187,data_dd!$C:$J,4,FALSE))</f>
        <v>34.821197485671384</v>
      </c>
      <c r="G187" s="90">
        <f>IF(VLOOKUP($B187,data_dd!$C:$J,4,FALSE)=0,#N/A,VLOOKUP($B187,data_dd!$C:$J,5,FALSE))</f>
        <v>34.513603198740768</v>
      </c>
      <c r="H187" s="217">
        <f>IF(VLOOKUP($B187,data_dd!$C:$J,7,FALSE)=0,#N/A,VLOOKUP($B187,data_dd!$C:$J,7,FALSE))</f>
        <v>32.76388529767992</v>
      </c>
      <c r="I187" s="30"/>
      <c r="J187" s="33">
        <f t="shared" si="10"/>
        <v>45561</v>
      </c>
      <c r="K187" s="78">
        <f>VLOOKUP($J187,data_dd!$C:$J,2,FALSE)</f>
        <v>38.88274288446226</v>
      </c>
      <c r="L187" s="90">
        <f>VLOOKUP($J187,data_dd!$C:$J,3,FALSE)</f>
        <v>38.889927249846941</v>
      </c>
      <c r="M187" s="90">
        <f>IF(VLOOKUP($J187,data_dd!$C:$J,6,FALSE)=0,#N/A,VLOOKUP($J187,data_dd!$C:$J,6,FALSE))</f>
        <v>38.628260998604638</v>
      </c>
      <c r="N187" s="78">
        <f>VLOOKUP($J187,data_dd!$C:$J,4,FALSE)</f>
        <v>32.790715240861317</v>
      </c>
      <c r="O187" s="90">
        <f>VLOOKUP($J187,data_dd!$C:$J,5,FALSE)</f>
        <v>32.681715220069329</v>
      </c>
      <c r="P187" s="217">
        <f>IF(VLOOKUP($J187,data_dd!$C:$J,7,FALSE)=0,#N/A,VLOOKUP($J187,data_dd!$C:$J,7,FALSE))</f>
        <v>32.858749217720423</v>
      </c>
      <c r="Q187" s="30"/>
      <c r="R187" s="33">
        <f t="shared" si="11"/>
        <v>45195</v>
      </c>
      <c r="S187" s="78">
        <f>VLOOKUP($R187,data_dd!$C:$J,2,FALSE)</f>
        <v>37.887144736683339</v>
      </c>
      <c r="T187" s="90">
        <f>VLOOKUP($R187,data_dd!$C:$J,3,FALSE)</f>
        <v>37.908788409630745</v>
      </c>
      <c r="U187" s="78">
        <f>VLOOKUP($R187,data_dd!$C:$J,4,FALSE)</f>
        <v>32.24658763025937</v>
      </c>
      <c r="V187" s="90">
        <f>VLOOKUP($R187,data_dd!$C:$J,5,FALSE)</f>
        <v>32.13913445262088</v>
      </c>
      <c r="W187" s="30"/>
    </row>
    <row r="188" spans="1:23" ht="15">
      <c r="A188" s="102" t="str">
        <f t="shared" si="8"/>
        <v>27-Sep</v>
      </c>
      <c r="B188" s="38">
        <f t="shared" si="9"/>
        <v>45927</v>
      </c>
      <c r="C188" s="91">
        <f>IF(VLOOKUP($B188,data_dd!$C:$J,2,FALSE)=0,#N/A,VLOOKUP($B188,data_dd!$C:$J,2,FALSE))</f>
        <v>42.089414451145707</v>
      </c>
      <c r="D188" s="92">
        <f>IF(VLOOKUP($B188,data_dd!$C:$J,2,FALSE)=0,#N/A,VLOOKUP($B188,data_dd!$C:$J,3,FALSE))</f>
        <v>41.240993496571356</v>
      </c>
      <c r="E188" s="92">
        <f>IF(VLOOKUP($B188,data_dd!$C:$J,6,FALSE)=0,#N/A,VLOOKUP($B188,data_dd!$C:$J,6,FALSE))</f>
        <v>38.675285937402123</v>
      </c>
      <c r="F188" s="91">
        <f>IF(VLOOKUP($B188,data_dd!$C:$J,4,FALSE)=0,#N/A,VLOOKUP($B188,data_dd!$C:$J,4,FALSE))</f>
        <v>35.386100184986958</v>
      </c>
      <c r="G188" s="92">
        <f>IF(VLOOKUP($B188,data_dd!$C:$J,4,FALSE)=0,#N/A,VLOOKUP($B188,data_dd!$C:$J,5,FALSE))</f>
        <v>34.636013622639616</v>
      </c>
      <c r="H188" s="101">
        <f>IF(VLOOKUP($B188,data_dd!$C:$J,7,FALSE)=0,#N/A,VLOOKUP($B188,data_dd!$C:$J,7,FALSE))</f>
        <v>32.789977854945057</v>
      </c>
      <c r="I188" s="30"/>
      <c r="J188" s="38">
        <f t="shared" si="10"/>
        <v>45562</v>
      </c>
      <c r="K188" s="91">
        <f>VLOOKUP($J188,data_dd!$C:$J,2,FALSE)</f>
        <v>38.962670235834217</v>
      </c>
      <c r="L188" s="92">
        <f>VLOOKUP($J188,data_dd!$C:$J,3,FALSE)</f>
        <v>38.886188365433846</v>
      </c>
      <c r="M188" s="92">
        <f>IF(VLOOKUP($J188,data_dd!$C:$J,6,FALSE)=0,#N/A,VLOOKUP($J188,data_dd!$C:$J,6,FALSE))</f>
        <v>38.647858480031893</v>
      </c>
      <c r="N188" s="91">
        <f>VLOOKUP($J188,data_dd!$C:$J,4,FALSE)</f>
        <v>32.639939295319948</v>
      </c>
      <c r="O188" s="92">
        <f>VLOOKUP($J188,data_dd!$C:$J,5,FALSE)</f>
        <v>32.681496791610748</v>
      </c>
      <c r="P188" s="101">
        <f>IF(VLOOKUP($J188,data_dd!$C:$J,7,FALSE)=0,#N/A,VLOOKUP($J188,data_dd!$C:$J,7,FALSE))</f>
        <v>32.87714137678897</v>
      </c>
      <c r="Q188" s="30"/>
      <c r="R188" s="38">
        <f t="shared" si="11"/>
        <v>45196</v>
      </c>
      <c r="S188" s="91">
        <f>VLOOKUP($R188,data_dd!$C:$J,2,FALSE)</f>
        <v>38.515353060672759</v>
      </c>
      <c r="T188" s="92">
        <f>VLOOKUP($R188,data_dd!$C:$J,3,FALSE)</f>
        <v>37.957934735815442</v>
      </c>
      <c r="U188" s="91">
        <f>VLOOKUP($R188,data_dd!$C:$J,4,FALSE)</f>
        <v>32.657200940577681</v>
      </c>
      <c r="V188" s="92">
        <f>VLOOKUP($R188,data_dd!$C:$J,5,FALSE)</f>
        <v>32.18979177582181</v>
      </c>
      <c r="W188" s="30"/>
    </row>
    <row r="189" spans="1:23" ht="15">
      <c r="A189" s="102" t="str">
        <f t="shared" si="8"/>
        <v>28-Sep</v>
      </c>
      <c r="B189" s="33">
        <f t="shared" si="9"/>
        <v>45928</v>
      </c>
      <c r="C189" s="78">
        <f>IF(VLOOKUP($B189,data_dd!$C:$J,2,FALSE)=0,#N/A,VLOOKUP($B189,data_dd!$C:$J,2,FALSE))</f>
        <v>41.424717091108818</v>
      </c>
      <c r="D189" s="90">
        <f>IF(VLOOKUP($B189,data_dd!$C:$J,2,FALSE)=0,#N/A,VLOOKUP($B189,data_dd!$C:$J,3,FALSE))</f>
        <v>41.353318906985294</v>
      </c>
      <c r="E189" s="90">
        <f>IF(VLOOKUP($B189,data_dd!$C:$J,6,FALSE)=0,#N/A,VLOOKUP($B189,data_dd!$C:$J,6,FALSE))</f>
        <v>38.71294631008103</v>
      </c>
      <c r="F189" s="78">
        <f>IF(VLOOKUP($B189,data_dd!$C:$J,4,FALSE)=0,#N/A,VLOOKUP($B189,data_dd!$C:$J,4,FALSE))</f>
        <v>34.858993199594821</v>
      </c>
      <c r="G189" s="90">
        <f>IF(VLOOKUP($B189,data_dd!$C:$J,4,FALSE)=0,#N/A,VLOOKUP($B189,data_dd!$C:$J,5,FALSE))</f>
        <v>34.740554098216734</v>
      </c>
      <c r="H189" s="217">
        <f>IF(VLOOKUP($B189,data_dd!$C:$J,7,FALSE)=0,#N/A,VLOOKUP($B189,data_dd!$C:$J,7,FALSE))</f>
        <v>32.8237637127542</v>
      </c>
      <c r="I189" s="30"/>
      <c r="J189" s="33">
        <f t="shared" si="10"/>
        <v>45563</v>
      </c>
      <c r="K189" s="78">
        <f>VLOOKUP($J189,data_dd!$C:$J,2,FALSE)</f>
        <v>38.774399156348395</v>
      </c>
      <c r="L189" s="90">
        <f>VLOOKUP($J189,data_dd!$C:$J,3,FALSE)</f>
        <v>38.892448344115522</v>
      </c>
      <c r="M189" s="90">
        <f>IF(VLOOKUP($J189,data_dd!$C:$J,6,FALSE)=0,#N/A,VLOOKUP($J189,data_dd!$C:$J,6,FALSE))</f>
        <v>38.68139580693466</v>
      </c>
      <c r="N189" s="78">
        <f>VLOOKUP($J189,data_dd!$C:$J,4,FALSE)</f>
        <v>32.677596346406276</v>
      </c>
      <c r="O189" s="90">
        <f>VLOOKUP($J189,data_dd!$C:$J,5,FALSE)</f>
        <v>32.679078703256579</v>
      </c>
      <c r="P189" s="217">
        <f>IF(VLOOKUP($J189,data_dd!$C:$J,7,FALSE)=0,#N/A,VLOOKUP($J189,data_dd!$C:$J,7,FALSE))</f>
        <v>32.908752860279165</v>
      </c>
      <c r="Q189" s="30"/>
      <c r="R189" s="33">
        <f t="shared" si="11"/>
        <v>45197</v>
      </c>
      <c r="S189" s="78">
        <f>VLOOKUP($R189,data_dd!$C:$J,2,FALSE)</f>
        <v>37.984323089243013</v>
      </c>
      <c r="T189" s="90">
        <f>VLOOKUP($R189,data_dd!$C:$J,3,FALSE)</f>
        <v>38.104915630293156</v>
      </c>
      <c r="U189" s="78">
        <f>VLOOKUP($R189,data_dd!$C:$J,4,FALSE)</f>
        <v>32.30287322545098</v>
      </c>
      <c r="V189" s="90">
        <f>VLOOKUP($R189,data_dd!$C:$J,5,FALSE)</f>
        <v>32.336314698499564</v>
      </c>
      <c r="W189" s="30"/>
    </row>
    <row r="190" spans="1:23" ht="15">
      <c r="A190" s="102" t="str">
        <f t="shared" si="8"/>
        <v>29-Sep</v>
      </c>
      <c r="B190" s="38">
        <f t="shared" si="9"/>
        <v>45929</v>
      </c>
      <c r="C190" s="91">
        <f>IF(VLOOKUP($B190,data_dd!$C:$J,2,FALSE)=0,#N/A,VLOOKUP($B190,data_dd!$C:$J,2,FALSE))</f>
        <v>41.689950491299996</v>
      </c>
      <c r="D190" s="92">
        <f>IF(VLOOKUP($B190,data_dd!$C:$J,2,FALSE)=0,#N/A,VLOOKUP($B190,data_dd!$C:$J,3,FALSE))</f>
        <v>41.459139705383386</v>
      </c>
      <c r="E190" s="92">
        <f>IF(VLOOKUP($B190,data_dd!$C:$J,6,FALSE)=0,#N/A,VLOOKUP($B190,data_dd!$C:$J,6,FALSE))</f>
        <v>38.703521261165726</v>
      </c>
      <c r="F190" s="91">
        <f>IF(VLOOKUP($B190,data_dd!$C:$J,4,FALSE)=0,#N/A,VLOOKUP($B190,data_dd!$C:$J,4,FALSE))</f>
        <v>34.991541336085874</v>
      </c>
      <c r="G190" s="92">
        <f>IF(VLOOKUP($B190,data_dd!$C:$J,4,FALSE)=0,#N/A,VLOOKUP($B190,data_dd!$C:$J,5,FALSE))</f>
        <v>34.82735273644461</v>
      </c>
      <c r="H190" s="101">
        <f>IF(VLOOKUP($B190,data_dd!$C:$J,7,FALSE)=0,#N/A,VLOOKUP($B190,data_dd!$C:$J,7,FALSE))</f>
        <v>32.818557760334429</v>
      </c>
      <c r="I190" s="30"/>
      <c r="J190" s="38">
        <f t="shared" si="10"/>
        <v>45564</v>
      </c>
      <c r="K190" s="91">
        <f>VLOOKUP($J190,data_dd!$C:$J,2,FALSE)</f>
        <v>39.127798962291386</v>
      </c>
      <c r="L190" s="92">
        <f>VLOOKUP($J190,data_dd!$C:$J,3,FALSE)</f>
        <v>38.89973217661025</v>
      </c>
      <c r="M190" s="92">
        <f>IF(VLOOKUP($J190,data_dd!$C:$J,6,FALSE)=0,#N/A,VLOOKUP($J190,data_dd!$C:$J,6,FALSE))</f>
        <v>38.658864311264196</v>
      </c>
      <c r="N190" s="91">
        <f>VLOOKUP($J190,data_dd!$C:$J,4,FALSE)</f>
        <v>32.827000236413788</v>
      </c>
      <c r="O190" s="92">
        <f>VLOOKUP($J190,data_dd!$C:$J,5,FALSE)</f>
        <v>32.69620366381983</v>
      </c>
      <c r="P190" s="101">
        <f>IF(VLOOKUP($J190,data_dd!$C:$J,7,FALSE)=0,#N/A,VLOOKUP($J190,data_dd!$C:$J,7,FALSE))</f>
        <v>32.890329722820766</v>
      </c>
      <c r="Q190" s="30"/>
      <c r="R190" s="38">
        <f t="shared" si="11"/>
        <v>45198</v>
      </c>
      <c r="S190" s="91">
        <f>VLOOKUP($R190,data_dd!$C:$J,2,FALSE)</f>
        <v>38.166142189942576</v>
      </c>
      <c r="T190" s="92">
        <f>VLOOKUP($R190,data_dd!$C:$J,3,FALSE)</f>
        <v>38.067065930352399</v>
      </c>
      <c r="U190" s="91">
        <f>VLOOKUP($R190,data_dd!$C:$J,4,FALSE)</f>
        <v>32.385541550659973</v>
      </c>
      <c r="V190" s="92">
        <f>VLOOKUP($R190,data_dd!$C:$J,5,FALSE)</f>
        <v>32.314152559131429</v>
      </c>
      <c r="W190" s="30"/>
    </row>
    <row r="191" spans="1:23" ht="15">
      <c r="A191" s="102" t="str">
        <f t="shared" si="8"/>
        <v>30-Sep</v>
      </c>
      <c r="B191" s="33">
        <f t="shared" si="9"/>
        <v>45930</v>
      </c>
      <c r="C191" s="78">
        <f>IF(VLOOKUP($B191,data_dd!$C:$J,2,FALSE)=0,#N/A,VLOOKUP($B191,data_dd!$C:$J,2,FALSE))</f>
        <v>41.603701687006641</v>
      </c>
      <c r="D191" s="90">
        <f>IF(VLOOKUP($B191,data_dd!$C:$J,2,FALSE)=0,#N/A,VLOOKUP($B191,data_dd!$C:$J,3,FALSE))</f>
        <v>41.585495490423554</v>
      </c>
      <c r="E191" s="90">
        <f>IF(VLOOKUP($B191,data_dd!$C:$J,6,FALSE)=0,#N/A,VLOOKUP($B191,data_dd!$C:$J,6,FALSE))</f>
        <v>38.733434481733376</v>
      </c>
      <c r="F191" s="78">
        <f>IF(VLOOKUP($B191,data_dd!$C:$J,4,FALSE)=0,#N/A,VLOOKUP($B191,data_dd!$C:$J,4,FALSE))</f>
        <v>34.927857192222405</v>
      </c>
      <c r="G191" s="90">
        <f>IF(VLOOKUP($B191,data_dd!$C:$J,4,FALSE)=0,#N/A,VLOOKUP($B191,data_dd!$C:$J,5,FALSE))</f>
        <v>34.935167300350514</v>
      </c>
      <c r="H191" s="217">
        <f>IF(VLOOKUP($B191,data_dd!$C:$J,7,FALSE)=0,#N/A,VLOOKUP($B191,data_dd!$C:$J,7,FALSE))</f>
        <v>32.842691704358501</v>
      </c>
      <c r="I191" s="30"/>
      <c r="J191" s="33">
        <f t="shared" si="10"/>
        <v>45565</v>
      </c>
      <c r="K191" s="78">
        <f>VLOOKUP($J191,data_dd!$C:$J,2,FALSE)</f>
        <v>38.766491587746593</v>
      </c>
      <c r="L191" s="90">
        <f>VLOOKUP($J191,data_dd!$C:$J,3,FALSE)</f>
        <v>38.912595455801373</v>
      </c>
      <c r="M191" s="90">
        <f>IF(VLOOKUP($J191,data_dd!$C:$J,6,FALSE)=0,#N/A,VLOOKUP($J191,data_dd!$C:$J,6,FALSE))</f>
        <v>38.675439603137917</v>
      </c>
      <c r="N191" s="78">
        <f>VLOOKUP($J191,data_dd!$C:$J,4,FALSE)</f>
        <v>32.604537113963573</v>
      </c>
      <c r="O191" s="90">
        <f>VLOOKUP($J191,data_dd!$C:$J,5,FALSE)</f>
        <v>32.690209952851717</v>
      </c>
      <c r="P191" s="217">
        <f>IF(VLOOKUP($J191,data_dd!$C:$J,7,FALSE)=0,#N/A,VLOOKUP($J191,data_dd!$C:$J,7,FALSE))</f>
        <v>32.903709578846843</v>
      </c>
      <c r="Q191" s="30"/>
      <c r="R191" s="33">
        <f t="shared" si="11"/>
        <v>45199</v>
      </c>
      <c r="S191" s="78">
        <f>VLOOKUP($R191,data_dd!$C:$J,2,FALSE)</f>
        <v>38.156066456774646</v>
      </c>
      <c r="T191" s="90">
        <f>VLOOKUP($R191,data_dd!$C:$J,3,FALSE)</f>
        <v>38.190276915906111</v>
      </c>
      <c r="U191" s="78">
        <f>VLOOKUP($R191,data_dd!$C:$J,4,FALSE)</f>
        <v>32.548672134974332</v>
      </c>
      <c r="V191" s="90">
        <f>VLOOKUP($R191,data_dd!$C:$J,5,FALSE)</f>
        <v>32.44132025653888</v>
      </c>
      <c r="W191" s="30"/>
    </row>
    <row r="192" spans="1:23" ht="15">
      <c r="A192" s="102" t="str">
        <f t="shared" si="8"/>
        <v>1-Oct</v>
      </c>
      <c r="B192" s="38">
        <f t="shared" si="9"/>
        <v>45931</v>
      </c>
      <c r="C192" s="91">
        <f>IF(VLOOKUP($B192,data_dd!$C:$J,2,FALSE)=0,#N/A,VLOOKUP($B192,data_dd!$C:$J,2,FALSE))</f>
        <v>41.796080116343283</v>
      </c>
      <c r="D192" s="92">
        <f>IF(VLOOKUP($B192,data_dd!$C:$J,2,FALSE)=0,#N/A,VLOOKUP($B192,data_dd!$C:$J,3,FALSE))</f>
        <v>41.652989796947885</v>
      </c>
      <c r="E192" s="92">
        <f>IF(VLOOKUP($B192,data_dd!$C:$J,6,FALSE)=0,#N/A,VLOOKUP($B192,data_dd!$C:$J,6,FALSE))</f>
        <v>38.688840329744451</v>
      </c>
      <c r="F192" s="91">
        <f>IF(VLOOKUP($B192,data_dd!$C:$J,4,FALSE)=0,#N/A,VLOOKUP($B192,data_dd!$C:$J,4,FALSE))</f>
        <v>35.262084532616406</v>
      </c>
      <c r="G192" s="92">
        <f>IF(VLOOKUP($B192,data_dd!$C:$J,4,FALSE)=0,#N/A,VLOOKUP($B192,data_dd!$C:$J,5,FALSE))</f>
        <v>35.010099530475131</v>
      </c>
      <c r="H192" s="101">
        <f>IF(VLOOKUP($B192,data_dd!$C:$J,7,FALSE)=0,#N/A,VLOOKUP($B192,data_dd!$C:$J,7,FALSE))</f>
        <v>32.801569656551912</v>
      </c>
      <c r="I192" s="30"/>
      <c r="J192" s="38">
        <f t="shared" si="10"/>
        <v>45566</v>
      </c>
      <c r="K192" s="91">
        <f>VLOOKUP($J192,data_dd!$C:$J,2,FALSE)</f>
        <v>38.993874778840549</v>
      </c>
      <c r="L192" s="92">
        <f>VLOOKUP($J192,data_dd!$C:$J,3,FALSE)</f>
        <v>38.901788025809537</v>
      </c>
      <c r="M192" s="92">
        <f>IF(VLOOKUP($J192,data_dd!$C:$J,6,FALSE)=0,#N/A,VLOOKUP($J192,data_dd!$C:$J,6,FALSE))</f>
        <v>38.604966211815579</v>
      </c>
      <c r="N192" s="91">
        <f>VLOOKUP($J192,data_dd!$C:$J,4,FALSE)</f>
        <v>32.673308554487626</v>
      </c>
      <c r="O192" s="92">
        <f>VLOOKUP($J192,data_dd!$C:$J,5,FALSE)</f>
        <v>32.687052689703933</v>
      </c>
      <c r="P192" s="101">
        <f>IF(VLOOKUP($J192,data_dd!$C:$J,7,FALSE)=0,#N/A,VLOOKUP($J192,data_dd!$C:$J,7,FALSE))</f>
        <v>32.840219645391812</v>
      </c>
      <c r="Q192" s="30"/>
      <c r="R192" s="38">
        <f t="shared" si="11"/>
        <v>45200</v>
      </c>
      <c r="S192" s="91">
        <f>VLOOKUP($R192,data_dd!$C:$J,2,FALSE)</f>
        <v>38.072358176420479</v>
      </c>
      <c r="T192" s="92">
        <f>VLOOKUP($R192,data_dd!$C:$J,3,FALSE)</f>
        <v>38.136200391627639</v>
      </c>
      <c r="U192" s="91">
        <f>VLOOKUP($R192,data_dd!$C:$J,4,FALSE)</f>
        <v>32.249409038154951</v>
      </c>
      <c r="V192" s="92">
        <f>VLOOKUP($R192,data_dd!$C:$J,5,FALSE)</f>
        <v>32.400093645825244</v>
      </c>
      <c r="W192" s="30"/>
    </row>
    <row r="193" spans="1:23" ht="15">
      <c r="A193" s="102" t="str">
        <f t="shared" si="8"/>
        <v>2-Oct</v>
      </c>
      <c r="B193" s="33">
        <f t="shared" si="9"/>
        <v>45932</v>
      </c>
      <c r="C193" s="78">
        <f>IF(VLOOKUP($B193,data_dd!$C:$J,2,FALSE)=0,#N/A,VLOOKUP($B193,data_dd!$C:$J,2,FALSE))</f>
        <v>41.468229014984722</v>
      </c>
      <c r="D193" s="90">
        <f>IF(VLOOKUP($B193,data_dd!$C:$J,2,FALSE)=0,#N/A,VLOOKUP($B193,data_dd!$C:$J,3,FALSE))</f>
        <v>41.674639012136439</v>
      </c>
      <c r="E193" s="90">
        <f>IF(VLOOKUP($B193,data_dd!$C:$J,6,FALSE)=0,#N/A,VLOOKUP($B193,data_dd!$C:$J,6,FALSE))</f>
        <v>38.652464266761214</v>
      </c>
      <c r="F193" s="78">
        <f>IF(VLOOKUP($B193,data_dd!$C:$J,4,FALSE)=0,#N/A,VLOOKUP($B193,data_dd!$C:$J,4,FALSE))</f>
        <v>34.658823401328199</v>
      </c>
      <c r="G193" s="90">
        <f>IF(VLOOKUP($B193,data_dd!$C:$J,4,FALSE)=0,#N/A,VLOOKUP($B193,data_dd!$C:$J,5,FALSE))</f>
        <v>35.010526068670586</v>
      </c>
      <c r="H193" s="217">
        <f>IF(VLOOKUP($B193,data_dd!$C:$J,7,FALSE)=0,#N/A,VLOOKUP($B193,data_dd!$C:$J,7,FALSE))</f>
        <v>32.768600838205472</v>
      </c>
      <c r="I193" s="30"/>
      <c r="J193" s="33">
        <f t="shared" si="10"/>
        <v>45567</v>
      </c>
      <c r="K193" s="78">
        <f>VLOOKUP($J193,data_dd!$C:$J,2,FALSE)</f>
        <v>38.639326951332549</v>
      </c>
      <c r="L193" s="90">
        <f>VLOOKUP($J193,data_dd!$C:$J,3,FALSE)</f>
        <v>38.889925864742665</v>
      </c>
      <c r="M193" s="90">
        <f>IF(VLOOKUP($J193,data_dd!$C:$J,6,FALSE)=0,#N/A,VLOOKUP($J193,data_dd!$C:$J,6,FALSE))</f>
        <v>38.563787048946935</v>
      </c>
      <c r="N193" s="78">
        <f>VLOOKUP($J193,data_dd!$C:$J,4,FALSE)</f>
        <v>32.519143429516781</v>
      </c>
      <c r="O193" s="90">
        <f>VLOOKUP($J193,data_dd!$C:$J,5,FALSE)</f>
        <v>32.667685302408429</v>
      </c>
      <c r="P193" s="217">
        <f>IF(VLOOKUP($J193,data_dd!$C:$J,7,FALSE)=0,#N/A,VLOOKUP($J193,data_dd!$C:$J,7,FALSE))</f>
        <v>32.804566234778221</v>
      </c>
      <c r="Q193" s="30"/>
      <c r="R193" s="33">
        <f t="shared" si="11"/>
        <v>45201</v>
      </c>
      <c r="S193" s="78">
        <f>VLOOKUP($R193,data_dd!$C:$J,2,FALSE)</f>
        <v>37.463131000510899</v>
      </c>
      <c r="T193" s="90">
        <f>VLOOKUP($R193,data_dd!$C:$J,3,FALSE)</f>
        <v>38.061632690461309</v>
      </c>
      <c r="U193" s="78">
        <f>VLOOKUP($R193,data_dd!$C:$J,4,FALSE)</f>
        <v>31.888952866271101</v>
      </c>
      <c r="V193" s="90">
        <f>VLOOKUP($R193,data_dd!$C:$J,5,FALSE)</f>
        <v>32.334041136898335</v>
      </c>
      <c r="W193" s="30"/>
    </row>
    <row r="194" spans="1:23" ht="15">
      <c r="A194" s="102" t="str">
        <f t="shared" si="8"/>
        <v>3-Oct</v>
      </c>
      <c r="B194" s="38">
        <f t="shared" si="9"/>
        <v>45933</v>
      </c>
      <c r="C194" s="91">
        <f>IF(VLOOKUP($B194,data_dd!$C:$J,2,FALSE)=0,#N/A,VLOOKUP($B194,data_dd!$C:$J,2,FALSE))</f>
        <v>41.556047029838041</v>
      </c>
      <c r="D194" s="92">
        <f>IF(VLOOKUP($B194,data_dd!$C:$J,2,FALSE)=0,#N/A,VLOOKUP($B194,data_dd!$C:$J,3,FALSE))</f>
        <v>41.617226526654576</v>
      </c>
      <c r="E194" s="92">
        <f>IF(VLOOKUP($B194,data_dd!$C:$J,6,FALSE)=0,#N/A,VLOOKUP($B194,data_dd!$C:$J,6,FALSE))</f>
        <v>38.635327945574296</v>
      </c>
      <c r="F194" s="91">
        <f>IF(VLOOKUP($B194,data_dd!$C:$J,4,FALSE)=0,#N/A,VLOOKUP($B194,data_dd!$C:$J,4,FALSE))</f>
        <v>35.067535187270053</v>
      </c>
      <c r="G194" s="92">
        <f>IF(VLOOKUP($B194,data_dd!$C:$J,4,FALSE)=0,#N/A,VLOOKUP($B194,data_dd!$C:$J,5,FALSE))</f>
        <v>34.978952853245815</v>
      </c>
      <c r="H194" s="101">
        <f>IF(VLOOKUP($B194,data_dd!$C:$J,7,FALSE)=0,#N/A,VLOOKUP($B194,data_dd!$C:$J,7,FALSE))</f>
        <v>32.750691609433773</v>
      </c>
      <c r="I194" s="30"/>
      <c r="J194" s="38">
        <f t="shared" si="10"/>
        <v>45568</v>
      </c>
      <c r="K194" s="91">
        <f>VLOOKUP($J194,data_dd!$C:$J,2,FALSE)</f>
        <v>38.682438792816001</v>
      </c>
      <c r="L194" s="92">
        <f>VLOOKUP($J194,data_dd!$C:$J,3,FALSE)</f>
        <v>38.842219811802451</v>
      </c>
      <c r="M194" s="92">
        <f>IF(VLOOKUP($J194,data_dd!$C:$J,6,FALSE)=0,#N/A,VLOOKUP($J194,data_dd!$C:$J,6,FALSE))</f>
        <v>38.525952241114119</v>
      </c>
      <c r="N194" s="91">
        <f>VLOOKUP($J194,data_dd!$C:$J,4,FALSE)</f>
        <v>32.37356347441672</v>
      </c>
      <c r="O194" s="92">
        <f>VLOOKUP($J194,data_dd!$C:$J,5,FALSE)</f>
        <v>32.625375160312025</v>
      </c>
      <c r="P194" s="101">
        <f>IF(VLOOKUP($J194,data_dd!$C:$J,7,FALSE)=0,#N/A,VLOOKUP($J194,data_dd!$C:$J,7,FALSE))</f>
        <v>32.768605478915639</v>
      </c>
      <c r="Q194" s="30"/>
      <c r="R194" s="38">
        <f t="shared" si="11"/>
        <v>45202</v>
      </c>
      <c r="S194" s="91">
        <f>VLOOKUP($R194,data_dd!$C:$J,2,FALSE)</f>
        <v>38.260900625650365</v>
      </c>
      <c r="T194" s="92">
        <f>VLOOKUP($R194,data_dd!$C:$J,3,FALSE)</f>
        <v>38.040165503372123</v>
      </c>
      <c r="U194" s="91">
        <f>VLOOKUP($R194,data_dd!$C:$J,4,FALSE)</f>
        <v>32.448803511134308</v>
      </c>
      <c r="V194" s="92">
        <f>VLOOKUP($R194,data_dd!$C:$J,5,FALSE)</f>
        <v>32.322523583313142</v>
      </c>
      <c r="W194" s="30"/>
    </row>
    <row r="195" spans="1:23" ht="15">
      <c r="A195" s="102" t="str">
        <f t="shared" si="8"/>
        <v>4-Oct</v>
      </c>
      <c r="B195" s="33">
        <f t="shared" si="9"/>
        <v>45934</v>
      </c>
      <c r="C195" s="78">
        <f>IF(VLOOKUP($B195,data_dd!$C:$J,2,FALSE)=0,#N/A,VLOOKUP($B195,data_dd!$C:$J,2,FALSE))</f>
        <v>41.844340054631715</v>
      </c>
      <c r="D195" s="90">
        <f>IF(VLOOKUP($B195,data_dd!$C:$J,2,FALSE)=0,#N/A,VLOOKUP($B195,data_dd!$C:$J,3,FALSE))</f>
        <v>41.671892362197802</v>
      </c>
      <c r="E195" s="90">
        <f>IF(VLOOKUP($B195,data_dd!$C:$J,6,FALSE)=0,#N/A,VLOOKUP($B195,data_dd!$C:$J,6,FALSE))</f>
        <v>38.583912340400119</v>
      </c>
      <c r="F195" s="78">
        <f>IF(VLOOKUP($B195,data_dd!$C:$J,4,FALSE)=0,#N/A,VLOOKUP($B195,data_dd!$C:$J,4,FALSE))</f>
        <v>35.086950421555841</v>
      </c>
      <c r="G195" s="90">
        <f>IF(VLOOKUP($B195,data_dd!$C:$J,4,FALSE)=0,#N/A,VLOOKUP($B195,data_dd!$C:$J,5,FALSE))</f>
        <v>35.01455884690202</v>
      </c>
      <c r="H195" s="217">
        <f>IF(VLOOKUP($B195,data_dd!$C:$J,7,FALSE)=0,#N/A,VLOOKUP($B195,data_dd!$C:$J,7,FALSE))</f>
        <v>32.699989367222557</v>
      </c>
      <c r="I195" s="30"/>
      <c r="J195" s="33">
        <f t="shared" si="10"/>
        <v>45569</v>
      </c>
      <c r="K195" s="78">
        <f>VLOOKUP($J195,data_dd!$C:$J,2,FALSE)</f>
        <v>39.07782564765737</v>
      </c>
      <c r="L195" s="90">
        <f>VLOOKUP($J195,data_dd!$C:$J,3,FALSE)</f>
        <v>38.879698025444561</v>
      </c>
      <c r="M195" s="90">
        <f>IF(VLOOKUP($J195,data_dd!$C:$J,6,FALSE)=0,#N/A,VLOOKUP($J195,data_dd!$C:$J,6,FALSE))</f>
        <v>38.451457189628833</v>
      </c>
      <c r="N195" s="78">
        <f>VLOOKUP($J195,data_dd!$C:$J,4,FALSE)</f>
        <v>32.938508680004446</v>
      </c>
      <c r="O195" s="90">
        <f>VLOOKUP($J195,data_dd!$C:$J,5,FALSE)</f>
        <v>32.656354944724981</v>
      </c>
      <c r="P195" s="217">
        <f>IF(VLOOKUP($J195,data_dd!$C:$J,7,FALSE)=0,#N/A,VLOOKUP($J195,data_dd!$C:$J,7,FALSE))</f>
        <v>32.697036243011112</v>
      </c>
      <c r="Q195" s="30"/>
      <c r="R195" s="33">
        <f t="shared" si="11"/>
        <v>45203</v>
      </c>
      <c r="S195" s="78">
        <f>VLOOKUP($R195,data_dd!$C:$J,2,FALSE)</f>
        <v>37.451990987004336</v>
      </c>
      <c r="T195" s="90">
        <f>VLOOKUP($R195,data_dd!$C:$J,3,FALSE)</f>
        <v>37.968607385497307</v>
      </c>
      <c r="U195" s="78">
        <f>VLOOKUP($R195,data_dd!$C:$J,4,FALSE)</f>
        <v>31.823535594732515</v>
      </c>
      <c r="V195" s="90">
        <f>VLOOKUP($R195,data_dd!$C:$J,5,FALSE)</f>
        <v>32.256138028532838</v>
      </c>
      <c r="W195" s="30"/>
    </row>
    <row r="196" spans="1:23" ht="15">
      <c r="A196" s="102" t="str">
        <f t="shared" si="8"/>
        <v>5-Oct</v>
      </c>
      <c r="B196" s="38">
        <f t="shared" si="9"/>
        <v>45935</v>
      </c>
      <c r="C196" s="91">
        <f>IF(VLOOKUP($B196,data_dd!$C:$J,2,FALSE)=0,#N/A,VLOOKUP($B196,data_dd!$C:$J,2,FALSE))</f>
        <v>41.461771133486494</v>
      </c>
      <c r="D196" s="92">
        <f>IF(VLOOKUP($B196,data_dd!$C:$J,2,FALSE)=0,#N/A,VLOOKUP($B196,data_dd!$C:$J,3,FALSE))</f>
        <v>41.613649708359645</v>
      </c>
      <c r="E196" s="92">
        <f>IF(VLOOKUP($B196,data_dd!$C:$J,6,FALSE)=0,#N/A,VLOOKUP($B196,data_dd!$C:$J,6,FALSE))</f>
        <v>38.569395609011224</v>
      </c>
      <c r="F196" s="91">
        <f>IF(VLOOKUP($B196,data_dd!$C:$J,4,FALSE)=0,#N/A,VLOOKUP($B196,data_dd!$C:$J,4,FALSE))</f>
        <v>35.088650802202778</v>
      </c>
      <c r="G196" s="92">
        <f>IF(VLOOKUP($B196,data_dd!$C:$J,4,FALSE)=0,#N/A,VLOOKUP($B196,data_dd!$C:$J,5,FALSE))</f>
        <v>35.004060715987748</v>
      </c>
      <c r="H196" s="101">
        <f>IF(VLOOKUP($B196,data_dd!$C:$J,7,FALSE)=0,#N/A,VLOOKUP($B196,data_dd!$C:$J,7,FALSE))</f>
        <v>32.67826837547765</v>
      </c>
      <c r="I196" s="30"/>
      <c r="J196" s="38">
        <f t="shared" si="10"/>
        <v>45570</v>
      </c>
      <c r="K196" s="91">
        <f>VLOOKUP($J196,data_dd!$C:$J,2,FALSE)</f>
        <v>39.448037680906083</v>
      </c>
      <c r="L196" s="92">
        <f>VLOOKUP($J196,data_dd!$C:$J,3,FALSE)</f>
        <v>38.936720050646116</v>
      </c>
      <c r="M196" s="92">
        <f>IF(VLOOKUP($J196,data_dd!$C:$J,6,FALSE)=0,#N/A,VLOOKUP($J196,data_dd!$C:$J,6,FALSE))</f>
        <v>38.41859656390794</v>
      </c>
      <c r="N196" s="91">
        <f>VLOOKUP($J196,data_dd!$C:$J,4,FALSE)</f>
        <v>33.001522770226515</v>
      </c>
      <c r="O196" s="92">
        <f>VLOOKUP($J196,data_dd!$C:$J,5,FALSE)</f>
        <v>32.693497456391043</v>
      </c>
      <c r="P196" s="101">
        <f>IF(VLOOKUP($J196,data_dd!$C:$J,7,FALSE)=0,#N/A,VLOOKUP($J196,data_dd!$C:$J,7,FALSE))</f>
        <v>32.660805065836414</v>
      </c>
      <c r="Q196" s="30"/>
      <c r="R196" s="38">
        <f t="shared" si="11"/>
        <v>45204</v>
      </c>
      <c r="S196" s="91">
        <f>VLOOKUP($R196,data_dd!$C:$J,2,FALSE)</f>
        <v>38.087419374852736</v>
      </c>
      <c r="T196" s="92">
        <f>VLOOKUP($R196,data_dd!$C:$J,3,FALSE)</f>
        <v>37.935301295542729</v>
      </c>
      <c r="U196" s="91">
        <f>VLOOKUP($R196,data_dd!$C:$J,4,FALSE)</f>
        <v>32.18921735065512</v>
      </c>
      <c r="V196" s="92">
        <f>VLOOKUP($R196,data_dd!$C:$J,5,FALSE)</f>
        <v>32.210528704162272</v>
      </c>
      <c r="W196" s="30"/>
    </row>
    <row r="197" spans="1:23" ht="15">
      <c r="A197" s="102" t="str">
        <f t="shared" si="8"/>
        <v>6-Oct</v>
      </c>
      <c r="B197" s="33">
        <f t="shared" si="9"/>
        <v>45936</v>
      </c>
      <c r="C197" s="78">
        <f>IF(VLOOKUP($B197,data_dd!$C:$J,2,FALSE)=0,#N/A,VLOOKUP($B197,data_dd!$C:$J,2,FALSE))</f>
        <v>41.304179176012596</v>
      </c>
      <c r="D197" s="90">
        <f>IF(VLOOKUP($B197,data_dd!$C:$J,2,FALSE)=0,#N/A,VLOOKUP($B197,data_dd!$C:$J,3,FALSE))</f>
        <v>41.581155879416627</v>
      </c>
      <c r="E197" s="90">
        <f>IF(VLOOKUP($B197,data_dd!$C:$J,6,FALSE)=0,#N/A,VLOOKUP($B197,data_dd!$C:$J,6,FALSE))</f>
        <v>38.533968763698127</v>
      </c>
      <c r="F197" s="78">
        <f>IF(VLOOKUP($B197,data_dd!$C:$J,4,FALSE)=0,#N/A,VLOOKUP($B197,data_dd!$C:$J,4,FALSE))</f>
        <v>34.611733380359908</v>
      </c>
      <c r="G197" s="90">
        <f>IF(VLOOKUP($B197,data_dd!$C:$J,4,FALSE)=0,#N/A,VLOOKUP($B197,data_dd!$C:$J,5,FALSE))</f>
        <v>34.96226332629702</v>
      </c>
      <c r="H197" s="217">
        <f>IF(VLOOKUP($B197,data_dd!$C:$J,7,FALSE)=0,#N/A,VLOOKUP($B197,data_dd!$C:$J,7,FALSE))</f>
        <v>32.650320852586709</v>
      </c>
      <c r="I197" s="30"/>
      <c r="J197" s="33">
        <f t="shared" si="10"/>
        <v>45571</v>
      </c>
      <c r="K197" s="78">
        <f>VLOOKUP($J197,data_dd!$C:$J,2,FALSE)</f>
        <v>39.171421486252555</v>
      </c>
      <c r="L197" s="90">
        <f>VLOOKUP($J197,data_dd!$C:$J,3,FALSE)</f>
        <v>38.995278104473947</v>
      </c>
      <c r="M197" s="90">
        <f>IF(VLOOKUP($J197,data_dd!$C:$J,6,FALSE)=0,#N/A,VLOOKUP($J197,data_dd!$C:$J,6,FALSE))</f>
        <v>38.363023300989653</v>
      </c>
      <c r="N197" s="78">
        <f>VLOOKUP($J197,data_dd!$C:$J,4,FALSE)</f>
        <v>32.990428018727044</v>
      </c>
      <c r="O197" s="90">
        <f>VLOOKUP($J197,data_dd!$C:$J,5,FALSE)</f>
        <v>32.74520701130804</v>
      </c>
      <c r="P197" s="217">
        <f>IF(VLOOKUP($J197,data_dd!$C:$J,7,FALSE)=0,#N/A,VLOOKUP($J197,data_dd!$C:$J,7,FALSE))</f>
        <v>32.617852493212332</v>
      </c>
      <c r="Q197" s="30"/>
      <c r="R197" s="33">
        <f t="shared" si="11"/>
        <v>45205</v>
      </c>
      <c r="S197" s="78">
        <f>VLOOKUP($R197,data_dd!$C:$J,2,FALSE)</f>
        <v>37.507039579731604</v>
      </c>
      <c r="T197" s="90">
        <f>VLOOKUP($R197,data_dd!$C:$J,3,FALSE)</f>
        <v>37.851385503111345</v>
      </c>
      <c r="U197" s="78">
        <f>VLOOKUP($R197,data_dd!$C:$J,4,FALSE)</f>
        <v>31.955219642355999</v>
      </c>
      <c r="V197" s="90">
        <f>VLOOKUP($R197,data_dd!$C:$J,5,FALSE)</f>
        <v>32.13934598083398</v>
      </c>
      <c r="W197" s="30"/>
    </row>
    <row r="198" spans="1:23" ht="15">
      <c r="A198" s="102" t="str">
        <f t="shared" si="8"/>
        <v>7-Oct</v>
      </c>
      <c r="B198" s="38">
        <f t="shared" si="9"/>
        <v>45937</v>
      </c>
      <c r="C198" s="91">
        <f>IF(VLOOKUP($B198,data_dd!$C:$J,2,FALSE)=0,#N/A,VLOOKUP($B198,data_dd!$C:$J,2,FALSE))</f>
        <v>41.606314484403015</v>
      </c>
      <c r="D198" s="92">
        <f>IF(VLOOKUP($B198,data_dd!$C:$J,2,FALSE)=0,#N/A,VLOOKUP($B198,data_dd!$C:$J,3,FALSE))</f>
        <v>41.560114826323876</v>
      </c>
      <c r="E198" s="92">
        <f>IF(VLOOKUP($B198,data_dd!$C:$J,6,FALSE)=0,#N/A,VLOOKUP($B198,data_dd!$C:$J,6,FALSE))</f>
        <v>38.556052650220956</v>
      </c>
      <c r="F198" s="91">
        <f>IF(VLOOKUP($B198,data_dd!$C:$J,4,FALSE)=0,#N/A,VLOOKUP($B198,data_dd!$C:$J,4,FALSE))</f>
        <v>35.155592856563857</v>
      </c>
      <c r="G198" s="92">
        <f>IF(VLOOKUP($B198,data_dd!$C:$J,4,FALSE)=0,#N/A,VLOOKUP($B198,data_dd!$C:$J,5,FALSE))</f>
        <v>34.963642239989184</v>
      </c>
      <c r="H198" s="101">
        <f>IF(VLOOKUP($B198,data_dd!$C:$J,7,FALSE)=0,#N/A,VLOOKUP($B198,data_dd!$C:$J,7,FALSE))</f>
        <v>32.668061175678339</v>
      </c>
      <c r="I198" s="30"/>
      <c r="J198" s="38">
        <f t="shared" si="10"/>
        <v>45572</v>
      </c>
      <c r="K198" s="91">
        <f>VLOOKUP($J198,data_dd!$C:$J,2,FALSE)</f>
        <v>39.090038517919275</v>
      </c>
      <c r="L198" s="92">
        <f>VLOOKUP($J198,data_dd!$C:$J,3,FALSE)</f>
        <v>39.000931721623921</v>
      </c>
      <c r="M198" s="92">
        <f>IF(VLOOKUP($J198,data_dd!$C:$J,6,FALSE)=0,#N/A,VLOOKUP($J198,data_dd!$C:$J,6,FALSE))</f>
        <v>38.371716885598943</v>
      </c>
      <c r="N198" s="91">
        <f>VLOOKUP($J198,data_dd!$C:$J,4,FALSE)</f>
        <v>32.775760105146823</v>
      </c>
      <c r="O198" s="92">
        <f>VLOOKUP($J198,data_dd!$C:$J,5,FALSE)</f>
        <v>32.750542132325457</v>
      </c>
      <c r="P198" s="101">
        <f>IF(VLOOKUP($J198,data_dd!$C:$J,7,FALSE)=0,#N/A,VLOOKUP($J198,data_dd!$C:$J,7,FALSE))</f>
        <v>32.62189266258018</v>
      </c>
      <c r="Q198" s="30"/>
      <c r="R198" s="38">
        <f t="shared" si="11"/>
        <v>45206</v>
      </c>
      <c r="S198" s="91">
        <f>VLOOKUP($R198,data_dd!$C:$J,2,FALSE)</f>
        <v>38.723973861092176</v>
      </c>
      <c r="T198" s="92">
        <f>VLOOKUP($R198,data_dd!$C:$J,3,FALSE)</f>
        <v>37.94055128961417</v>
      </c>
      <c r="U198" s="91">
        <f>VLOOKUP($R198,data_dd!$C:$J,4,FALSE)</f>
        <v>32.704719925751832</v>
      </c>
      <c r="V198" s="92">
        <f>VLOOKUP($R198,data_dd!$C:$J,5,FALSE)</f>
        <v>32.197237203243624</v>
      </c>
      <c r="W198" s="30"/>
    </row>
    <row r="199" spans="1:23" ht="15">
      <c r="A199" s="102" t="str">
        <f t="shared" si="8"/>
        <v>8-Oct</v>
      </c>
      <c r="B199" s="33">
        <f t="shared" si="9"/>
        <v>45938</v>
      </c>
      <c r="C199" s="78">
        <f>IF(VLOOKUP($B199,data_dd!$C:$J,2,FALSE)=0,#N/A,VLOOKUP($B199,data_dd!$C:$J,2,FALSE))</f>
        <v>41.996464098987332</v>
      </c>
      <c r="D199" s="90">
        <f>IF(VLOOKUP($B199,data_dd!$C:$J,2,FALSE)=0,#N/A,VLOOKUP($B199,data_dd!$C:$J,3,FALSE))</f>
        <v>41.628682067406217</v>
      </c>
      <c r="E199" s="90">
        <f>IF(VLOOKUP($B199,data_dd!$C:$J,6,FALSE)=0,#N/A,VLOOKUP($B199,data_dd!$C:$J,6,FALSE))</f>
        <v>38.574484783597704</v>
      </c>
      <c r="F199" s="78">
        <f>IF(VLOOKUP($B199,data_dd!$C:$J,4,FALSE)=0,#N/A,VLOOKUP($B199,data_dd!$C:$J,4,FALSE))</f>
        <v>35.176635365172871</v>
      </c>
      <c r="G199" s="90">
        <f>IF(VLOOKUP($B199,data_dd!$C:$J,4,FALSE)=0,#N/A,VLOOKUP($B199,data_dd!$C:$J,5,FALSE))</f>
        <v>35.022341872785645</v>
      </c>
      <c r="H199" s="217">
        <f>IF(VLOOKUP($B199,data_dd!$C:$J,7,FALSE)=0,#N/A,VLOOKUP($B199,data_dd!$C:$J,7,FALSE))</f>
        <v>32.686983072871683</v>
      </c>
      <c r="I199" s="30"/>
      <c r="J199" s="33">
        <f t="shared" si="10"/>
        <v>45573</v>
      </c>
      <c r="K199" s="78">
        <f>VLOOKUP($J199,data_dd!$C:$J,2,FALSE)</f>
        <v>39.213824129422413</v>
      </c>
      <c r="L199" s="90">
        <f>VLOOKUP($J199,data_dd!$C:$J,3,FALSE)</f>
        <v>39.076764770319478</v>
      </c>
      <c r="M199" s="90">
        <f>IF(VLOOKUP($J199,data_dd!$C:$J,6,FALSE)=0,#N/A,VLOOKUP($J199,data_dd!$C:$J,6,FALSE))</f>
        <v>38.375406176360698</v>
      </c>
      <c r="N199" s="78">
        <f>VLOOKUP($J199,data_dd!$C:$J,4,FALSE)</f>
        <v>33.061176082032176</v>
      </c>
      <c r="O199" s="90">
        <f>VLOOKUP($J199,data_dd!$C:$J,5,FALSE)</f>
        <v>32.824251455539354</v>
      </c>
      <c r="P199" s="217">
        <f>IF(VLOOKUP($J199,data_dd!$C:$J,7,FALSE)=0,#N/A,VLOOKUP($J199,data_dd!$C:$J,7,FALSE))</f>
        <v>32.628640990163284</v>
      </c>
      <c r="Q199" s="30"/>
      <c r="R199" s="33">
        <f t="shared" si="11"/>
        <v>45207</v>
      </c>
      <c r="S199" s="78">
        <f>VLOOKUP($R199,data_dd!$C:$J,2,FALSE)</f>
        <v>37.82749523490692</v>
      </c>
      <c r="T199" s="90">
        <f>VLOOKUP($R199,data_dd!$C:$J,3,FALSE)</f>
        <v>37.950379274447101</v>
      </c>
      <c r="U199" s="78">
        <f>VLOOKUP($R199,data_dd!$C:$J,4,FALSE)</f>
        <v>32.247246937343185</v>
      </c>
      <c r="V199" s="90">
        <f>VLOOKUP($R199,data_dd!$C:$J,5,FALSE)</f>
        <v>32.208255967647681</v>
      </c>
      <c r="W199" s="30"/>
    </row>
    <row r="200" spans="1:23" ht="15">
      <c r="A200" s="102" t="str">
        <f t="shared" si="8"/>
        <v>9-Oct</v>
      </c>
      <c r="B200" s="38">
        <f t="shared" si="9"/>
        <v>45939</v>
      </c>
      <c r="C200" s="91">
        <f>IF(VLOOKUP($B200,data_dd!$C:$J,2,FALSE)=0,#N/A,VLOOKUP($B200,data_dd!$C:$J,2,FALSE))</f>
        <v>41.851832624414193</v>
      </c>
      <c r="D200" s="92">
        <f>IF(VLOOKUP($B200,data_dd!$C:$J,2,FALSE)=0,#N/A,VLOOKUP($B200,data_dd!$C:$J,3,FALSE))</f>
        <v>41.656815398708659</v>
      </c>
      <c r="E200" s="92">
        <f>IF(VLOOKUP($B200,data_dd!$C:$J,6,FALSE)=0,#N/A,VLOOKUP($B200,data_dd!$C:$J,6,FALSE))</f>
        <v>38.57992950796762</v>
      </c>
      <c r="F200" s="91">
        <f>IF(VLOOKUP($B200,data_dd!$C:$J,4,FALSE)=0,#N/A,VLOOKUP($B200,data_dd!$C:$J,4,FALSE))</f>
        <v>35.434984713942491</v>
      </c>
      <c r="G200" s="92">
        <f>IF(VLOOKUP($B200,data_dd!$C:$J,4,FALSE)=0,#N/A,VLOOKUP($B200,data_dd!$C:$J,5,FALSE))</f>
        <v>35.063768928007896</v>
      </c>
      <c r="H200" s="101">
        <f>IF(VLOOKUP($B200,data_dd!$C:$J,7,FALSE)=0,#N/A,VLOOKUP($B200,data_dd!$C:$J,7,FALSE))</f>
        <v>32.689269034774739</v>
      </c>
      <c r="I200" s="30"/>
      <c r="J200" s="38">
        <f t="shared" si="10"/>
        <v>45574</v>
      </c>
      <c r="K200" s="91">
        <f>VLOOKUP($J200,data_dd!$C:$J,2,FALSE)</f>
        <v>39.122779035763514</v>
      </c>
      <c r="L200" s="92">
        <f>VLOOKUP($J200,data_dd!$C:$J,3,FALSE)</f>
        <v>39.121516306622794</v>
      </c>
      <c r="M200" s="92">
        <f>IF(VLOOKUP($J200,data_dd!$C:$J,6,FALSE)=0,#N/A,VLOOKUP($J200,data_dd!$C:$J,6,FALSE))</f>
        <v>38.37875414804018</v>
      </c>
      <c r="N200" s="91">
        <f>VLOOKUP($J200,data_dd!$C:$J,4,FALSE)</f>
        <v>32.779876574384659</v>
      </c>
      <c r="O200" s="92">
        <f>VLOOKUP($J200,data_dd!$C:$J,5,FALSE)</f>
        <v>32.864771381780258</v>
      </c>
      <c r="P200" s="101">
        <f>IF(VLOOKUP($J200,data_dd!$C:$J,7,FALSE)=0,#N/A,VLOOKUP($J200,data_dd!$C:$J,7,FALSE))</f>
        <v>32.628340918562742</v>
      </c>
      <c r="Q200" s="30"/>
      <c r="R200" s="38">
        <f t="shared" si="11"/>
        <v>45208</v>
      </c>
      <c r="S200" s="91">
        <f>VLOOKUP($R200,data_dd!$C:$J,2,FALSE)</f>
        <v>38.318187919004082</v>
      </c>
      <c r="T200" s="92">
        <f>VLOOKUP($R200,data_dd!$C:$J,3,FALSE)</f>
        <v>37.970517574471387</v>
      </c>
      <c r="U200" s="91">
        <f>VLOOKUP($R200,data_dd!$C:$J,4,FALSE)</f>
        <v>32.420725740595124</v>
      </c>
      <c r="V200" s="92">
        <f>VLOOKUP($R200,data_dd!$C:$J,5,FALSE)</f>
        <v>32.216623447338598</v>
      </c>
      <c r="W200" s="30"/>
    </row>
    <row r="201" spans="1:23" ht="15">
      <c r="A201" s="102" t="str">
        <f t="shared" si="8"/>
        <v>10-Oct</v>
      </c>
      <c r="B201" s="33">
        <f t="shared" si="9"/>
        <v>45940</v>
      </c>
      <c r="C201" s="78">
        <f>IF(VLOOKUP($B201,data_dd!$C:$J,2,FALSE)=0,#N/A,VLOOKUP($B201,data_dd!$C:$J,2,FALSE))</f>
        <v>41.836817333863124</v>
      </c>
      <c r="D201" s="90">
        <f>IF(VLOOKUP($B201,data_dd!$C:$J,2,FALSE)=0,#N/A,VLOOKUP($B201,data_dd!$C:$J,3,FALSE))</f>
        <v>41.679225275241173</v>
      </c>
      <c r="E201" s="90">
        <f>IF(VLOOKUP($B201,data_dd!$C:$J,6,FALSE)=0,#N/A,VLOOKUP($B201,data_dd!$C:$J,6,FALSE))</f>
        <v>38.627663456409593</v>
      </c>
      <c r="F201" s="78">
        <f>IF(VLOOKUP($B201,data_dd!$C:$J,4,FALSE)=0,#N/A,VLOOKUP($B201,data_dd!$C:$J,4,FALSE))</f>
        <v>35.035364259180191</v>
      </c>
      <c r="G201" s="90">
        <f>IF(VLOOKUP($B201,data_dd!$C:$J,4,FALSE)=0,#N/A,VLOOKUP($B201,data_dd!$C:$J,5,FALSE))</f>
        <v>35.083003884759009</v>
      </c>
      <c r="H201" s="217">
        <f>IF(VLOOKUP($B201,data_dd!$C:$J,7,FALSE)=0,#N/A,VLOOKUP($B201,data_dd!$C:$J,7,FALSE))</f>
        <v>32.732221725935311</v>
      </c>
      <c r="I201" s="30"/>
      <c r="J201" s="33">
        <f t="shared" si="10"/>
        <v>45575</v>
      </c>
      <c r="K201" s="78">
        <f>VLOOKUP($J201,data_dd!$C:$J,2,FALSE)</f>
        <v>39.069822258637046</v>
      </c>
      <c r="L201" s="90">
        <f>VLOOKUP($J201,data_dd!$C:$J,3,FALSE)</f>
        <v>39.147755314244293</v>
      </c>
      <c r="M201" s="90">
        <f>IF(VLOOKUP($J201,data_dd!$C:$J,6,FALSE)=0,#N/A,VLOOKUP($J201,data_dd!$C:$J,6,FALSE))</f>
        <v>38.415732882989985</v>
      </c>
      <c r="N201" s="78">
        <f>VLOOKUP($J201,data_dd!$C:$J,4,FALSE)</f>
        <v>32.931398625566821</v>
      </c>
      <c r="O201" s="90">
        <f>VLOOKUP($J201,data_dd!$C:$J,5,FALSE)</f>
        <v>32.88994482699691</v>
      </c>
      <c r="P201" s="217">
        <f>IF(VLOOKUP($J201,data_dd!$C:$J,7,FALSE)=0,#N/A,VLOOKUP($J201,data_dd!$C:$J,7,FALSE))</f>
        <v>32.661268814141827</v>
      </c>
      <c r="Q201" s="30"/>
      <c r="R201" s="33">
        <f t="shared" si="11"/>
        <v>45209</v>
      </c>
      <c r="S201" s="78">
        <f>VLOOKUP($R201,data_dd!$C:$J,2,FALSE)</f>
        <v>37.950529457874339</v>
      </c>
      <c r="T201" s="90">
        <f>VLOOKUP($R201,data_dd!$C:$J,3,FALSE)</f>
        <v>38.042524850629107</v>
      </c>
      <c r="U201" s="78">
        <f>VLOOKUP($R201,data_dd!$C:$J,4,FALSE)</f>
        <v>32.24166796807684</v>
      </c>
      <c r="V201" s="90">
        <f>VLOOKUP($R201,data_dd!$C:$J,5,FALSE)</f>
        <v>32.273512505646814</v>
      </c>
      <c r="W201" s="30"/>
    </row>
    <row r="202" spans="1:23" ht="15">
      <c r="A202" s="102" t="str">
        <f t="shared" ref="A202:A265" si="12">DAY(B202)&amp;"-"&amp;TEXT(DATE(YEAR(B202),MONTH(B202),1),"mmm")</f>
        <v>11-Oct</v>
      </c>
      <c r="B202" s="38">
        <f t="shared" si="9"/>
        <v>45941</v>
      </c>
      <c r="C202" s="91">
        <f>IF(VLOOKUP($B202,data_dd!$C:$J,2,FALSE)=0,#N/A,VLOOKUP($B202,data_dd!$C:$J,2,FALSE))</f>
        <v>42.304725773724897</v>
      </c>
      <c r="D202" s="92">
        <f>IF(VLOOKUP($B202,data_dd!$C:$J,2,FALSE)=0,#N/A,VLOOKUP($B202,data_dd!$C:$J,3,FALSE))</f>
        <v>41.796263916753972</v>
      </c>
      <c r="E202" s="92">
        <f>IF(VLOOKUP($B202,data_dd!$C:$J,6,FALSE)=0,#N/A,VLOOKUP($B202,data_dd!$C:$J,6,FALSE))</f>
        <v>38.634823509120395</v>
      </c>
      <c r="F202" s="91">
        <f>IF(VLOOKUP($B202,data_dd!$C:$J,4,FALSE)=0,#N/A,VLOOKUP($B202,data_dd!$C:$J,4,FALSE))</f>
        <v>35.737007326089973</v>
      </c>
      <c r="G202" s="92">
        <f>IF(VLOOKUP($B202,data_dd!$C:$J,4,FALSE)=0,#N/A,VLOOKUP($B202,data_dd!$C:$J,5,FALSE))</f>
        <v>35.178875603759181</v>
      </c>
      <c r="H202" s="101">
        <f>IF(VLOOKUP($B202,data_dd!$C:$J,7,FALSE)=0,#N/A,VLOOKUP($B202,data_dd!$C:$J,7,FALSE))</f>
        <v>32.738344778649335</v>
      </c>
      <c r="I202" s="30"/>
      <c r="J202" s="38">
        <f t="shared" si="10"/>
        <v>45576</v>
      </c>
      <c r="K202" s="91">
        <f>VLOOKUP($J202,data_dd!$C:$J,2,FALSE)</f>
        <v>39.016744245230861</v>
      </c>
      <c r="L202" s="92">
        <f>VLOOKUP($J202,data_dd!$C:$J,3,FALSE)</f>
        <v>39.13270828538063</v>
      </c>
      <c r="M202" s="92">
        <f>IF(VLOOKUP($J202,data_dd!$C:$J,6,FALSE)=0,#N/A,VLOOKUP($J202,data_dd!$C:$J,6,FALSE))</f>
        <v>38.422068418402652</v>
      </c>
      <c r="N202" s="91">
        <f>VLOOKUP($J202,data_dd!$C:$J,4,FALSE)</f>
        <v>32.680390989152819</v>
      </c>
      <c r="O202" s="92">
        <f>VLOOKUP($J202,data_dd!$C:$J,5,FALSE)</f>
        <v>32.882360564911778</v>
      </c>
      <c r="P202" s="101">
        <f>IF(VLOOKUP($J202,data_dd!$C:$J,7,FALSE)=0,#N/A,VLOOKUP($J202,data_dd!$C:$J,7,FALSE))</f>
        <v>32.667313054039326</v>
      </c>
      <c r="Q202" s="30"/>
      <c r="R202" s="38">
        <f t="shared" si="11"/>
        <v>45210</v>
      </c>
      <c r="S202" s="91">
        <f>VLOOKUP($R202,data_dd!$C:$J,2,FALSE)</f>
        <v>38.571564698522494</v>
      </c>
      <c r="T202" s="92">
        <f>VLOOKUP($R202,data_dd!$C:$J,3,FALSE)</f>
        <v>38.10228679882276</v>
      </c>
      <c r="U202" s="91">
        <f>VLOOKUP($R202,data_dd!$C:$J,4,FALSE)</f>
        <v>32.636884563432353</v>
      </c>
      <c r="V202" s="92">
        <f>VLOOKUP($R202,data_dd!$C:$J,5,FALSE)</f>
        <v>32.322573172480219</v>
      </c>
      <c r="W202" s="30"/>
    </row>
    <row r="203" spans="1:23" ht="15">
      <c r="A203" s="102" t="str">
        <f t="shared" si="12"/>
        <v>12-Oct</v>
      </c>
      <c r="B203" s="33">
        <f t="shared" ref="B203:B266" si="13">B202+1</f>
        <v>45942</v>
      </c>
      <c r="C203" s="78">
        <f>IF(VLOOKUP($B203,data_dd!$C:$J,2,FALSE)=0,#N/A,VLOOKUP($B203,data_dd!$C:$J,2,FALSE))</f>
        <v>42.275667701611106</v>
      </c>
      <c r="D203" s="90">
        <f>IF(VLOOKUP($B203,data_dd!$C:$J,2,FALSE)=0,#N/A,VLOOKUP($B203,data_dd!$C:$J,3,FALSE))</f>
        <v>41.904179271823395</v>
      </c>
      <c r="E203" s="90">
        <f>IF(VLOOKUP($B203,data_dd!$C:$J,6,FALSE)=0,#N/A,VLOOKUP($B203,data_dd!$C:$J,6,FALSE))</f>
        <v>38.664705589296489</v>
      </c>
      <c r="F203" s="78">
        <f>IF(VLOOKUP($B203,data_dd!$C:$J,4,FALSE)=0,#N/A,VLOOKUP($B203,data_dd!$C:$J,4,FALSE))</f>
        <v>35.437252683080274</v>
      </c>
      <c r="G203" s="90">
        <f>IF(VLOOKUP($B203,data_dd!$C:$J,4,FALSE)=0,#N/A,VLOOKUP($B203,data_dd!$C:$J,5,FALSE))</f>
        <v>35.269562770331163</v>
      </c>
      <c r="H203" s="217">
        <f>IF(VLOOKUP($B203,data_dd!$C:$J,7,FALSE)=0,#N/A,VLOOKUP($B203,data_dd!$C:$J,7,FALSE))</f>
        <v>32.764691420060068</v>
      </c>
      <c r="I203" s="30"/>
      <c r="J203" s="33">
        <f t="shared" ref="J203:J237" si="14">J202+1</f>
        <v>45577</v>
      </c>
      <c r="K203" s="78">
        <f>VLOOKUP($J203,data_dd!$C:$J,2,FALSE)</f>
        <v>39.233957468648363</v>
      </c>
      <c r="L203" s="90">
        <f>VLOOKUP($J203,data_dd!$C:$J,3,FALSE)</f>
        <v>39.147677856058877</v>
      </c>
      <c r="M203" s="90">
        <f>IF(VLOOKUP($J203,data_dd!$C:$J,6,FALSE)=0,#N/A,VLOOKUP($J203,data_dd!$C:$J,6,FALSE))</f>
        <v>38.452873208605766</v>
      </c>
      <c r="N203" s="78">
        <f>VLOOKUP($J203,data_dd!$C:$J,4,FALSE)</f>
        <v>33.025003490421923</v>
      </c>
      <c r="O203" s="90">
        <f>VLOOKUP($J203,data_dd!$C:$J,5,FALSE)</f>
        <v>32.890647779870775</v>
      </c>
      <c r="P203" s="217">
        <f>IF(VLOOKUP($J203,data_dd!$C:$J,7,FALSE)=0,#N/A,VLOOKUP($J203,data_dd!$C:$J,7,FALSE))</f>
        <v>32.694843263539134</v>
      </c>
      <c r="Q203" s="30"/>
      <c r="R203" s="33">
        <f t="shared" ref="R203:R237" si="15">R202+1</f>
        <v>45211</v>
      </c>
      <c r="S203" s="78">
        <f>VLOOKUP($R203,data_dd!$C:$J,2,FALSE)</f>
        <v>37.706174726620603</v>
      </c>
      <c r="T203" s="90">
        <f>VLOOKUP($R203,data_dd!$C:$J,3,FALSE)</f>
        <v>38.134767878122858</v>
      </c>
      <c r="U203" s="78">
        <f>VLOOKUP($R203,data_dd!$C:$J,4,FALSE)</f>
        <v>32.02406766020755</v>
      </c>
      <c r="V203" s="90">
        <f>VLOOKUP($R203,data_dd!$C:$J,5,FALSE)</f>
        <v>32.340843761393359</v>
      </c>
      <c r="W203" s="30"/>
    </row>
    <row r="204" spans="1:23" ht="15">
      <c r="A204" s="102" t="str">
        <f t="shared" si="12"/>
        <v>13-Oct</v>
      </c>
      <c r="B204" s="38">
        <f t="shared" si="13"/>
        <v>45943</v>
      </c>
      <c r="C204" s="91">
        <f>IF(VLOOKUP($B204,data_dd!$C:$J,2,FALSE)=0,#N/A,VLOOKUP($B204,data_dd!$C:$J,2,FALSE))</f>
        <v>42.196888274611339</v>
      </c>
      <c r="D204" s="92">
        <f>IF(VLOOKUP($B204,data_dd!$C:$J,2,FALSE)=0,#N/A,VLOOKUP($B204,data_dd!$C:$J,3,FALSE))</f>
        <v>41.999338575661056</v>
      </c>
      <c r="E204" s="92">
        <f>IF(VLOOKUP($B204,data_dd!$C:$J,6,FALSE)=0,#N/A,VLOOKUP($B204,data_dd!$C:$J,6,FALSE))</f>
        <v>38.657993975489987</v>
      </c>
      <c r="F204" s="91">
        <f>IF(VLOOKUP($B204,data_dd!$C:$J,4,FALSE)=0,#N/A,VLOOKUP($B204,data_dd!$C:$J,4,FALSE))</f>
        <v>35.652332948725544</v>
      </c>
      <c r="G204" s="92">
        <f>IF(VLOOKUP($B204,data_dd!$C:$J,4,FALSE)=0,#N/A,VLOOKUP($B204,data_dd!$C:$J,5,FALSE))</f>
        <v>35.346187912168972</v>
      </c>
      <c r="H204" s="101">
        <f>IF(VLOOKUP($B204,data_dd!$C:$J,7,FALSE)=0,#N/A,VLOOKUP($B204,data_dd!$C:$J,7,FALSE))</f>
        <v>32.762197801443484</v>
      </c>
      <c r="I204" s="30"/>
      <c r="J204" s="38">
        <f t="shared" si="14"/>
        <v>45578</v>
      </c>
      <c r="K204" s="91">
        <f>VLOOKUP($J204,data_dd!$C:$J,2,FALSE)</f>
        <v>39.18565999022514</v>
      </c>
      <c r="L204" s="92">
        <f>VLOOKUP($J204,data_dd!$C:$J,3,FALSE)</f>
        <v>39.139247706416811</v>
      </c>
      <c r="M204" s="92">
        <f>IF(VLOOKUP($J204,data_dd!$C:$J,6,FALSE)=0,#N/A,VLOOKUP($J204,data_dd!$C:$J,6,FALSE))</f>
        <v>38.466258693865079</v>
      </c>
      <c r="N204" s="91">
        <f>VLOOKUP($J204,data_dd!$C:$J,4,FALSE)</f>
        <v>32.816951361994313</v>
      </c>
      <c r="O204" s="92">
        <f>VLOOKUP($J204,data_dd!$C:$J,5,FALSE)</f>
        <v>32.88254467159355</v>
      </c>
      <c r="P204" s="101">
        <f>IF(VLOOKUP($J204,data_dd!$C:$J,7,FALSE)=0,#N/A,VLOOKUP($J204,data_dd!$C:$J,7,FALSE))</f>
        <v>32.711314053809801</v>
      </c>
      <c r="Q204" s="30"/>
      <c r="R204" s="38">
        <f t="shared" si="15"/>
        <v>45212</v>
      </c>
      <c r="S204" s="91">
        <f>VLOOKUP($R204,data_dd!$C:$J,2,FALSE)</f>
        <v>38.001946554711651</v>
      </c>
      <c r="T204" s="92">
        <f>VLOOKUP($R204,data_dd!$C:$J,3,FALSE)</f>
        <v>38.069256884665663</v>
      </c>
      <c r="U204" s="91">
        <f>VLOOKUP($R204,data_dd!$C:$J,4,FALSE)</f>
        <v>32.226461808818108</v>
      </c>
      <c r="V204" s="92">
        <f>VLOOKUP($R204,data_dd!$C:$J,5,FALSE)</f>
        <v>32.303316696950745</v>
      </c>
      <c r="W204" s="30"/>
    </row>
    <row r="205" spans="1:23" ht="15">
      <c r="A205" s="102" t="str">
        <f t="shared" si="12"/>
        <v>14-Oct</v>
      </c>
      <c r="B205" s="33">
        <f t="shared" si="13"/>
        <v>45944</v>
      </c>
      <c r="C205" s="78">
        <f>IF(VLOOKUP($B205,data_dd!$C:$J,2,FALSE)=0,#N/A,VLOOKUP($B205,data_dd!$C:$J,2,FALSE))</f>
        <v>42.275265389047462</v>
      </c>
      <c r="D205" s="90">
        <f>IF(VLOOKUP($B205,data_dd!$C:$J,2,FALSE)=0,#N/A,VLOOKUP($B205,data_dd!$C:$J,3,FALSE))</f>
        <v>42.083264904814079</v>
      </c>
      <c r="E205" s="90">
        <f>IF(VLOOKUP($B205,data_dd!$C:$J,6,FALSE)=0,#N/A,VLOOKUP($B205,data_dd!$C:$J,6,FALSE))</f>
        <v>38.67623858078835</v>
      </c>
      <c r="F205" s="78">
        <f>IF(VLOOKUP($B205,data_dd!$C:$J,4,FALSE)=0,#N/A,VLOOKUP($B205,data_dd!$C:$J,4,FALSE))</f>
        <v>35.355304113682948</v>
      </c>
      <c r="G205" s="90">
        <f>IF(VLOOKUP($B205,data_dd!$C:$J,4,FALSE)=0,#N/A,VLOOKUP($B205,data_dd!$C:$J,5,FALSE))</f>
        <v>35.407550145377499</v>
      </c>
      <c r="H205" s="217">
        <f>IF(VLOOKUP($B205,data_dd!$C:$J,7,FALSE)=0,#N/A,VLOOKUP($B205,data_dd!$C:$J,7,FALSE))</f>
        <v>32.771496752066838</v>
      </c>
      <c r="I205" s="30"/>
      <c r="J205" s="33">
        <f t="shared" si="14"/>
        <v>45579</v>
      </c>
      <c r="K205" s="78">
        <f>VLOOKUP($J205,data_dd!$C:$J,2,FALSE)</f>
        <v>39.067883102403208</v>
      </c>
      <c r="L205" s="90">
        <f>VLOOKUP($J205,data_dd!$C:$J,3,FALSE)</f>
        <v>39.120614805174625</v>
      </c>
      <c r="M205" s="90">
        <f>IF(VLOOKUP($J205,data_dd!$C:$J,6,FALSE)=0,#N/A,VLOOKUP($J205,data_dd!$C:$J,6,FALSE))</f>
        <v>38.495061152907162</v>
      </c>
      <c r="N205" s="78">
        <f>VLOOKUP($J205,data_dd!$C:$J,4,FALSE)</f>
        <v>32.880265745656786</v>
      </c>
      <c r="O205" s="90">
        <f>VLOOKUP($J205,data_dd!$C:$J,5,FALSE)</f>
        <v>32.860583668162043</v>
      </c>
      <c r="P205" s="217">
        <f>IF(VLOOKUP($J205,data_dd!$C:$J,7,FALSE)=0,#N/A,VLOOKUP($J205,data_dd!$C:$J,7,FALSE))</f>
        <v>32.733134608974559</v>
      </c>
      <c r="Q205" s="30"/>
      <c r="R205" s="33">
        <f t="shared" si="15"/>
        <v>45213</v>
      </c>
      <c r="S205" s="78">
        <f>VLOOKUP($R205,data_dd!$C:$J,2,FALSE)</f>
        <v>37.919434799377157</v>
      </c>
      <c r="T205" s="90">
        <f>VLOOKUP($R205,data_dd!$C:$J,3,FALSE)</f>
        <v>38.102693216266033</v>
      </c>
      <c r="U205" s="78">
        <f>VLOOKUP($R205,data_dd!$C:$J,4,FALSE)</f>
        <v>32.136862959268711</v>
      </c>
      <c r="V205" s="90">
        <f>VLOOKUP($R205,data_dd!$C:$J,5,FALSE)</f>
        <v>32.30547073941824</v>
      </c>
      <c r="W205" s="30"/>
    </row>
    <row r="206" spans="1:23" ht="15">
      <c r="A206" s="102" t="str">
        <f t="shared" si="12"/>
        <v>15-Oct</v>
      </c>
      <c r="B206" s="38">
        <f t="shared" si="13"/>
        <v>45945</v>
      </c>
      <c r="C206" s="91">
        <f>IF(VLOOKUP($B206,data_dd!$C:$J,2,FALSE)=0,#N/A,VLOOKUP($B206,data_dd!$C:$J,2,FALSE))</f>
        <v>42.279490598191707</v>
      </c>
      <c r="D206" s="92">
        <f>IF(VLOOKUP($B206,data_dd!$C:$J,2,FALSE)=0,#N/A,VLOOKUP($B206,data_dd!$C:$J,3,FALSE))</f>
        <v>42.160976576407336</v>
      </c>
      <c r="E206" s="92">
        <f>IF(VLOOKUP($B206,data_dd!$C:$J,6,FALSE)=0,#N/A,VLOOKUP($B206,data_dd!$C:$J,6,FALSE))</f>
        <v>38.70181851118074</v>
      </c>
      <c r="F206" s="91">
        <f>IF(VLOOKUP($B206,data_dd!$C:$J,4,FALSE)=0,#N/A,VLOOKUP($B206,data_dd!$C:$J,4,FALSE))</f>
        <v>35.716642155633309</v>
      </c>
      <c r="G206" s="92">
        <f>IF(VLOOKUP($B206,data_dd!$C:$J,4,FALSE)=0,#N/A,VLOOKUP($B206,data_dd!$C:$J,5,FALSE))</f>
        <v>35.466087180043587</v>
      </c>
      <c r="H206" s="101">
        <f>IF(VLOOKUP($B206,data_dd!$C:$J,7,FALSE)=0,#N/A,VLOOKUP($B206,data_dd!$C:$J,7,FALSE))</f>
        <v>32.791177346230747</v>
      </c>
      <c r="I206" s="30"/>
      <c r="J206" s="38">
        <f t="shared" si="14"/>
        <v>45580</v>
      </c>
      <c r="K206" s="91">
        <f>VLOOKUP($J206,data_dd!$C:$J,2,FALSE)</f>
        <v>39.076085162907454</v>
      </c>
      <c r="L206" s="92">
        <f>VLOOKUP($J206,data_dd!$C:$J,3,FALSE)</f>
        <v>39.115851564415053</v>
      </c>
      <c r="M206" s="92">
        <f>IF(VLOOKUP($J206,data_dd!$C:$J,6,FALSE)=0,#N/A,VLOOKUP($J206,data_dd!$C:$J,6,FALSE))</f>
        <v>38.534524335216524</v>
      </c>
      <c r="N206" s="91">
        <f>VLOOKUP($J206,data_dd!$C:$J,4,FALSE)</f>
        <v>32.746421862595021</v>
      </c>
      <c r="O206" s="92">
        <f>VLOOKUP($J206,data_dd!$C:$J,5,FALSE)</f>
        <v>32.855962135353423</v>
      </c>
      <c r="P206" s="101">
        <f>IF(VLOOKUP($J206,data_dd!$C:$J,7,FALSE)=0,#N/A,VLOOKUP($J206,data_dd!$C:$J,7,FALSE))</f>
        <v>32.764211014092922</v>
      </c>
      <c r="Q206" s="30"/>
      <c r="R206" s="38">
        <f t="shared" si="15"/>
        <v>45214</v>
      </c>
      <c r="S206" s="91">
        <f>VLOOKUP($R206,data_dd!$C:$J,2,FALSE)</f>
        <v>38.512518872287146</v>
      </c>
      <c r="T206" s="92">
        <f>VLOOKUP($R206,data_dd!$C:$J,3,FALSE)</f>
        <v>38.105671525572639</v>
      </c>
      <c r="U206" s="91">
        <f>VLOOKUP($R206,data_dd!$C:$J,4,FALSE)</f>
        <v>32.603764761821949</v>
      </c>
      <c r="V206" s="92">
        <f>VLOOKUP($R206,data_dd!$C:$J,5,FALSE)</f>
        <v>32.31441429344153</v>
      </c>
      <c r="W206" s="30"/>
    </row>
    <row r="207" spans="1:23" ht="15">
      <c r="A207" s="102" t="str">
        <f t="shared" si="12"/>
        <v>16-Oct</v>
      </c>
      <c r="B207" s="33">
        <f t="shared" si="13"/>
        <v>45946</v>
      </c>
      <c r="C207" s="78">
        <f>IF(VLOOKUP($B207,data_dd!$C:$J,2,FALSE)=0,#N/A,VLOOKUP($B207,data_dd!$C:$J,2,FALSE))</f>
        <v>41.953406017618704</v>
      </c>
      <c r="D207" s="90">
        <f>IF(VLOOKUP($B207,data_dd!$C:$J,2,FALSE)=0,#N/A,VLOOKUP($B207,data_dd!$C:$J,3,FALSE))</f>
        <v>42.168001169968093</v>
      </c>
      <c r="E207" s="90">
        <f>IF(VLOOKUP($B207,data_dd!$C:$J,6,FALSE)=0,#N/A,VLOOKUP($B207,data_dd!$C:$J,6,FALSE))</f>
        <v>38.701782651065102</v>
      </c>
      <c r="F207" s="78">
        <f>IF(VLOOKUP($B207,data_dd!$C:$J,4,FALSE)=0,#N/A,VLOOKUP($B207,data_dd!$C:$J,4,FALSE))</f>
        <v>34.973362371032465</v>
      </c>
      <c r="G207" s="90">
        <f>IF(VLOOKUP($B207,data_dd!$C:$J,4,FALSE)=0,#N/A,VLOOKUP($B207,data_dd!$C:$J,5,FALSE))</f>
        <v>35.448215793897489</v>
      </c>
      <c r="H207" s="217">
        <f>IF(VLOOKUP($B207,data_dd!$C:$J,7,FALSE)=0,#N/A,VLOOKUP($B207,data_dd!$C:$J,7,FALSE))</f>
        <v>32.785192354882213</v>
      </c>
      <c r="I207" s="30"/>
      <c r="J207" s="33">
        <f t="shared" si="14"/>
        <v>45581</v>
      </c>
      <c r="K207" s="78">
        <f>VLOOKUP($J207,data_dd!$C:$J,2,FALSE)</f>
        <v>39.468445617034021</v>
      </c>
      <c r="L207" s="90">
        <f>VLOOKUP($J207,data_dd!$C:$J,3,FALSE)</f>
        <v>39.164984020590524</v>
      </c>
      <c r="M207" s="90">
        <f>IF(VLOOKUP($J207,data_dd!$C:$J,6,FALSE)=0,#N/A,VLOOKUP($J207,data_dd!$C:$J,6,FALSE))</f>
        <v>38.537755214044708</v>
      </c>
      <c r="N207" s="78">
        <f>VLOOKUP($J207,data_dd!$C:$J,4,FALSE)</f>
        <v>33.185112199307916</v>
      </c>
      <c r="O207" s="90">
        <f>VLOOKUP($J207,data_dd!$C:$J,5,FALSE)</f>
        <v>32.884850940494914</v>
      </c>
      <c r="P207" s="217">
        <f>IF(VLOOKUP($J207,data_dd!$C:$J,7,FALSE)=0,#N/A,VLOOKUP($J207,data_dd!$C:$J,7,FALSE))</f>
        <v>32.768294987223847</v>
      </c>
      <c r="Q207" s="30"/>
      <c r="R207" s="33">
        <f t="shared" si="15"/>
        <v>45215</v>
      </c>
      <c r="S207" s="78">
        <f>VLOOKUP($R207,data_dd!$C:$J,2,FALSE)</f>
        <v>37.600289625051744</v>
      </c>
      <c r="T207" s="90">
        <f>VLOOKUP($R207,data_dd!$C:$J,3,FALSE)</f>
        <v>38.062284522221475</v>
      </c>
      <c r="U207" s="78">
        <f>VLOOKUP($R207,data_dd!$C:$J,4,FALSE)</f>
        <v>31.883775444644915</v>
      </c>
      <c r="V207" s="90">
        <f>VLOOKUP($R207,data_dd!$C:$J,5,FALSE)</f>
        <v>32.261872948195226</v>
      </c>
      <c r="W207" s="30"/>
    </row>
    <row r="208" spans="1:23" ht="15">
      <c r="A208" s="102" t="str">
        <f t="shared" si="12"/>
        <v>17-Oct</v>
      </c>
      <c r="B208" s="38">
        <f t="shared" si="13"/>
        <v>45947</v>
      </c>
      <c r="C208" s="91">
        <f>IF(VLOOKUP($B208,data_dd!$C:$J,2,FALSE)=0,#N/A,VLOOKUP($B208,data_dd!$C:$J,2,FALSE))</f>
        <v>42.271053097772821</v>
      </c>
      <c r="D208" s="92">
        <f>IF(VLOOKUP($B208,data_dd!$C:$J,2,FALSE)=0,#N/A,VLOOKUP($B208,data_dd!$C:$J,3,FALSE))</f>
        <v>42.19139639322367</v>
      </c>
      <c r="E208" s="92">
        <f>IF(VLOOKUP($B208,data_dd!$C:$J,6,FALSE)=0,#N/A,VLOOKUP($B208,data_dd!$C:$J,6,FALSE))</f>
        <v>38.753069748636705</v>
      </c>
      <c r="F208" s="91">
        <f>IF(VLOOKUP($B208,data_dd!$C:$J,4,FALSE)=0,#N/A,VLOOKUP($B208,data_dd!$C:$J,4,FALSE))</f>
        <v>35.68140397268926</v>
      </c>
      <c r="G208" s="92">
        <f>IF(VLOOKUP($B208,data_dd!$C:$J,4,FALSE)=0,#N/A,VLOOKUP($B208,data_dd!$C:$J,5,FALSE))</f>
        <v>35.458983384785775</v>
      </c>
      <c r="H208" s="101">
        <f>IF(VLOOKUP($B208,data_dd!$C:$J,7,FALSE)=0,#N/A,VLOOKUP($B208,data_dd!$C:$J,7,FALSE))</f>
        <v>32.832822005646094</v>
      </c>
      <c r="I208" s="30"/>
      <c r="J208" s="38">
        <f t="shared" si="14"/>
        <v>45582</v>
      </c>
      <c r="K208" s="91">
        <f>VLOOKUP($J208,data_dd!$C:$J,2,FALSE)</f>
        <v>39.566974092697919</v>
      </c>
      <c r="L208" s="92">
        <f>VLOOKUP($J208,data_dd!$C:$J,3,FALSE)</f>
        <v>39.238598698937842</v>
      </c>
      <c r="M208" s="92">
        <f>IF(VLOOKUP($J208,data_dd!$C:$J,6,FALSE)=0,#N/A,VLOOKUP($J208,data_dd!$C:$J,6,FALSE))</f>
        <v>38.594526403966753</v>
      </c>
      <c r="N208" s="91">
        <f>VLOOKUP($J208,data_dd!$C:$J,4,FALSE)</f>
        <v>33.150450520854221</v>
      </c>
      <c r="O208" s="92">
        <f>VLOOKUP($J208,data_dd!$C:$J,5,FALSE)</f>
        <v>32.947183439791047</v>
      </c>
      <c r="P208" s="101">
        <f>IF(VLOOKUP($J208,data_dd!$C:$J,7,FALSE)=0,#N/A,VLOOKUP($J208,data_dd!$C:$J,7,FALSE))</f>
        <v>32.81913936461406</v>
      </c>
      <c r="Q208" s="30"/>
      <c r="R208" s="38">
        <f t="shared" si="15"/>
        <v>45216</v>
      </c>
      <c r="S208" s="91">
        <f>VLOOKUP($R208,data_dd!$C:$J,2,FALSE)</f>
        <v>38.369388646128883</v>
      </c>
      <c r="T208" s="92">
        <f>VLOOKUP($R208,data_dd!$C:$J,3,FALSE)</f>
        <v>38.04863656330064</v>
      </c>
      <c r="U208" s="91">
        <f>VLOOKUP($R208,data_dd!$C:$J,4,FALSE)</f>
        <v>32.430557947598892</v>
      </c>
      <c r="V208" s="92">
        <f>VLOOKUP($R208,data_dd!$C:$J,5,FALSE)</f>
        <v>32.245293576480179</v>
      </c>
      <c r="W208" s="30"/>
    </row>
    <row r="209" spans="1:23" ht="15">
      <c r="A209" s="102" t="str">
        <f t="shared" si="12"/>
        <v>18-Oct</v>
      </c>
      <c r="B209" s="33">
        <f t="shared" si="13"/>
        <v>45948</v>
      </c>
      <c r="C209" s="78">
        <f>IF(VLOOKUP($B209,data_dd!$C:$J,2,FALSE)=0,#N/A,VLOOKUP($B209,data_dd!$C:$J,2,FALSE))</f>
        <v>42.799192885778965</v>
      </c>
      <c r="D209" s="90">
        <f>IF(VLOOKUP($B209,data_dd!$C:$J,2,FALSE)=0,#N/A,VLOOKUP($B209,data_dd!$C:$J,3,FALSE))</f>
        <v>42.295171963899058</v>
      </c>
      <c r="E209" s="90">
        <f>IF(VLOOKUP($B209,data_dd!$C:$J,6,FALSE)=0,#N/A,VLOOKUP($B209,data_dd!$C:$J,6,FALSE))</f>
        <v>38.779611924016429</v>
      </c>
      <c r="F209" s="78">
        <f>IF(VLOOKUP($B209,data_dd!$C:$J,4,FALSE)=0,#N/A,VLOOKUP($B209,data_dd!$C:$J,4,FALSE))</f>
        <v>35.758383757966122</v>
      </c>
      <c r="G209" s="90">
        <f>IF(VLOOKUP($B209,data_dd!$C:$J,4,FALSE)=0,#N/A,VLOOKUP($B209,data_dd!$C:$J,5,FALSE))</f>
        <v>35.530933026367052</v>
      </c>
      <c r="H209" s="217">
        <f>IF(VLOOKUP($B209,data_dd!$C:$J,7,FALSE)=0,#N/A,VLOOKUP($B209,data_dd!$C:$J,7,FALSE))</f>
        <v>32.847615135062213</v>
      </c>
      <c r="I209" s="30"/>
      <c r="J209" s="33">
        <f t="shared" si="14"/>
        <v>45583</v>
      </c>
      <c r="K209" s="78">
        <f>VLOOKUP($J209,data_dd!$C:$J,2,FALSE)</f>
        <v>39.5217925394562</v>
      </c>
      <c r="L209" s="90">
        <f>VLOOKUP($J209,data_dd!$C:$J,3,FALSE)</f>
        <v>39.290833097389694</v>
      </c>
      <c r="M209" s="90">
        <f>IF(VLOOKUP($J209,data_dd!$C:$J,6,FALSE)=0,#N/A,VLOOKUP($J209,data_dd!$C:$J,6,FALSE))</f>
        <v>38.615458828576422</v>
      </c>
      <c r="N209" s="78">
        <f>VLOOKUP($J209,data_dd!$C:$J,4,FALSE)</f>
        <v>33.268453333024432</v>
      </c>
      <c r="O209" s="90">
        <f>VLOOKUP($J209,data_dd!$C:$J,5,FALSE)</f>
        <v>32.988536845890692</v>
      </c>
      <c r="P209" s="217">
        <f>IF(VLOOKUP($J209,data_dd!$C:$J,7,FALSE)=0,#N/A,VLOOKUP($J209,data_dd!$C:$J,7,FALSE))</f>
        <v>32.833792715618358</v>
      </c>
      <c r="Q209" s="30"/>
      <c r="R209" s="33">
        <f t="shared" si="15"/>
        <v>45217</v>
      </c>
      <c r="S209" s="78">
        <f>VLOOKUP($R209,data_dd!$C:$J,2,FALSE)</f>
        <v>38.060247731818279</v>
      </c>
      <c r="T209" s="90">
        <f>VLOOKUP($R209,data_dd!$C:$J,3,FALSE)</f>
        <v>38.085000039188607</v>
      </c>
      <c r="U209" s="78">
        <f>VLOOKUP($R209,data_dd!$C:$J,4,FALSE)</f>
        <v>32.280501017134476</v>
      </c>
      <c r="V209" s="90">
        <f>VLOOKUP($R209,data_dd!$C:$J,5,FALSE)</f>
        <v>32.269090088456849</v>
      </c>
      <c r="W209" s="30"/>
    </row>
    <row r="210" spans="1:23" ht="15">
      <c r="A210" s="102" t="str">
        <f t="shared" si="12"/>
        <v>19-Oct</v>
      </c>
      <c r="B210" s="38">
        <f t="shared" si="13"/>
        <v>45949</v>
      </c>
      <c r="C210" s="91">
        <f>IF(VLOOKUP($B210,data_dd!$C:$J,2,FALSE)=0,#N/A,VLOOKUP($B210,data_dd!$C:$J,2,FALSE))</f>
        <v>42.717354209139856</v>
      </c>
      <c r="D210" s="92">
        <f>IF(VLOOKUP($B210,data_dd!$C:$J,2,FALSE)=0,#N/A,VLOOKUP($B210,data_dd!$C:$J,3,FALSE))</f>
        <v>42.364333402323204</v>
      </c>
      <c r="E210" s="92">
        <f>IF(VLOOKUP($B210,data_dd!$C:$J,6,FALSE)=0,#N/A,VLOOKUP($B210,data_dd!$C:$J,6,FALSE))</f>
        <v>38.823222755292093</v>
      </c>
      <c r="F210" s="91">
        <f>IF(VLOOKUP($B210,data_dd!$C:$J,4,FALSE)=0,#N/A,VLOOKUP($B210,data_dd!$C:$J,4,FALSE))</f>
        <v>36.112651047323538</v>
      </c>
      <c r="G210" s="92">
        <f>IF(VLOOKUP($B210,data_dd!$C:$J,4,FALSE)=0,#N/A,VLOOKUP($B210,data_dd!$C:$J,5,FALSE))</f>
        <v>35.592770600493978</v>
      </c>
      <c r="H210" s="101">
        <f>IF(VLOOKUP($B210,data_dd!$C:$J,7,FALSE)=0,#N/A,VLOOKUP($B210,data_dd!$C:$J,7,FALSE))</f>
        <v>32.883322250410444</v>
      </c>
      <c r="I210" s="30"/>
      <c r="J210" s="38">
        <f t="shared" si="14"/>
        <v>45584</v>
      </c>
      <c r="K210" s="91">
        <f>VLOOKUP($J210,data_dd!$C:$J,2,FALSE)</f>
        <v>39.723949781753198</v>
      </c>
      <c r="L210" s="92">
        <f>VLOOKUP($J210,data_dd!$C:$J,3,FALSE)</f>
        <v>39.379890926049676</v>
      </c>
      <c r="M210" s="92">
        <f>IF(VLOOKUP($J210,data_dd!$C:$J,6,FALSE)=0,#N/A,VLOOKUP($J210,data_dd!$C:$J,6,FALSE))</f>
        <v>38.652674777777534</v>
      </c>
      <c r="N210" s="91">
        <f>VLOOKUP($J210,data_dd!$C:$J,4,FALSE)</f>
        <v>33.292971998912272</v>
      </c>
      <c r="O210" s="92">
        <f>VLOOKUP($J210,data_dd!$C:$J,5,FALSE)</f>
        <v>33.066491545410486</v>
      </c>
      <c r="P210" s="101">
        <f>IF(VLOOKUP($J210,data_dd!$C:$J,7,FALSE)=0,#N/A,VLOOKUP($J210,data_dd!$C:$J,7,FALSE))</f>
        <v>32.862936809014954</v>
      </c>
      <c r="Q210" s="30"/>
      <c r="R210" s="38">
        <f t="shared" si="15"/>
        <v>45218</v>
      </c>
      <c r="S210" s="91">
        <f>VLOOKUP($R210,data_dd!$C:$J,2,FALSE)</f>
        <v>38.516746744301045</v>
      </c>
      <c r="T210" s="92">
        <f>VLOOKUP($R210,data_dd!$C:$J,3,FALSE)</f>
        <v>38.124473932848879</v>
      </c>
      <c r="U210" s="91">
        <f>VLOOKUP($R210,data_dd!$C:$J,4,FALSE)</f>
        <v>32.647955732613177</v>
      </c>
      <c r="V210" s="92">
        <f>VLOOKUP($R210,data_dd!$C:$J,5,FALSE)</f>
        <v>32.304906530180247</v>
      </c>
      <c r="W210" s="30"/>
    </row>
    <row r="211" spans="1:23" ht="15">
      <c r="A211" s="102" t="str">
        <f t="shared" si="12"/>
        <v>20-Oct</v>
      </c>
      <c r="B211" s="33">
        <f t="shared" si="13"/>
        <v>45950</v>
      </c>
      <c r="C211" s="78">
        <f>IF(VLOOKUP($B211,data_dd!$C:$J,2,FALSE)=0,#N/A,VLOOKUP($B211,data_dd!$C:$J,2,FALSE))</f>
        <v>42.312171035974799</v>
      </c>
      <c r="D211" s="90">
        <f>IF(VLOOKUP($B211,data_dd!$C:$J,2,FALSE)=0,#N/A,VLOOKUP($B211,data_dd!$C:$J,3,FALSE))</f>
        <v>42.369690331298216</v>
      </c>
      <c r="E211" s="90">
        <f>IF(VLOOKUP($B211,data_dd!$C:$J,6,FALSE)=0,#N/A,VLOOKUP($B211,data_dd!$C:$J,6,FALSE))</f>
        <v>38.864827676229233</v>
      </c>
      <c r="F211" s="78">
        <f>IF(VLOOKUP($B211,data_dd!$C:$J,4,FALSE)=0,#N/A,VLOOKUP($B211,data_dd!$C:$J,4,FALSE))</f>
        <v>35.253350574366365</v>
      </c>
      <c r="G211" s="90">
        <f>IF(VLOOKUP($B211,data_dd!$C:$J,4,FALSE)=0,#N/A,VLOOKUP($B211,data_dd!$C:$J,5,FALSE))</f>
        <v>35.57278059042298</v>
      </c>
      <c r="H211" s="217">
        <f>IF(VLOOKUP($B211,data_dd!$C:$J,7,FALSE)=0,#N/A,VLOOKUP($B211,data_dd!$C:$J,7,FALSE))</f>
        <v>32.913389184670812</v>
      </c>
      <c r="I211" s="30"/>
      <c r="J211" s="33">
        <f t="shared" si="14"/>
        <v>45585</v>
      </c>
      <c r="K211" s="78">
        <f>VLOOKUP($J211,data_dd!$C:$J,2,FALSE)</f>
        <v>39.495188577650588</v>
      </c>
      <c r="L211" s="90">
        <f>VLOOKUP($J211,data_dd!$C:$J,3,FALSE)</f>
        <v>39.431826659966269</v>
      </c>
      <c r="M211" s="90">
        <f>IF(VLOOKUP($J211,data_dd!$C:$J,6,FALSE)=0,#N/A,VLOOKUP($J211,data_dd!$C:$J,6,FALSE))</f>
        <v>38.692749699742969</v>
      </c>
      <c r="N211" s="78">
        <f>VLOOKUP($J211,data_dd!$C:$J,4,FALSE)</f>
        <v>33.247442047850697</v>
      </c>
      <c r="O211" s="90">
        <f>VLOOKUP($J211,data_dd!$C:$J,5,FALSE)</f>
        <v>33.110991980432608</v>
      </c>
      <c r="P211" s="217">
        <f>IF(VLOOKUP($J211,data_dd!$C:$J,7,FALSE)=0,#N/A,VLOOKUP($J211,data_dd!$C:$J,7,FALSE))</f>
        <v>32.893908811117527</v>
      </c>
      <c r="Q211" s="30"/>
      <c r="R211" s="33">
        <f t="shared" si="15"/>
        <v>45219</v>
      </c>
      <c r="S211" s="78">
        <f>VLOOKUP($R211,data_dd!$C:$J,2,FALSE)</f>
        <v>37.930519786061815</v>
      </c>
      <c r="T211" s="90">
        <f>VLOOKUP($R211,data_dd!$C:$J,3,FALSE)</f>
        <v>38.139419247954351</v>
      </c>
      <c r="U211" s="78">
        <f>VLOOKUP($R211,data_dd!$C:$J,4,FALSE)</f>
        <v>32.032497724353334</v>
      </c>
      <c r="V211" s="90">
        <f>VLOOKUP($R211,data_dd!$C:$J,5,FALSE)</f>
        <v>32.29673630627974</v>
      </c>
      <c r="W211" s="30"/>
    </row>
    <row r="212" spans="1:23" ht="15">
      <c r="A212" s="102" t="str">
        <f t="shared" si="12"/>
        <v>21-Oct</v>
      </c>
      <c r="B212" s="38">
        <f t="shared" si="13"/>
        <v>45951</v>
      </c>
      <c r="C212" s="91">
        <f>IF(VLOOKUP($B212,data_dd!$C:$J,2,FALSE)=0,#N/A,VLOOKUP($B212,data_dd!$C:$J,2,FALSE))</f>
        <v>42.644424989051423</v>
      </c>
      <c r="D212" s="92">
        <f>IF(VLOOKUP($B212,data_dd!$C:$J,2,FALSE)=0,#N/A,VLOOKUP($B212,data_dd!$C:$J,3,FALSE))</f>
        <v>42.428072575189034</v>
      </c>
      <c r="E212" s="92">
        <f>IF(VLOOKUP($B212,data_dd!$C:$J,6,FALSE)=0,#N/A,VLOOKUP($B212,data_dd!$C:$J,6,FALSE))</f>
        <v>38.898925819495801</v>
      </c>
      <c r="F212" s="91">
        <f>IF(VLOOKUP($B212,data_dd!$C:$J,4,FALSE)=0,#N/A,VLOOKUP($B212,data_dd!$C:$J,4,FALSE))</f>
        <v>35.999691580948578</v>
      </c>
      <c r="G212" s="92">
        <f>IF(VLOOKUP($B212,data_dd!$C:$J,4,FALSE)=0,#N/A,VLOOKUP($B212,data_dd!$C:$J,5,FALSE))</f>
        <v>35.618077957046523</v>
      </c>
      <c r="H212" s="101">
        <f>IF(VLOOKUP($B212,data_dd!$C:$J,7,FALSE)=0,#N/A,VLOOKUP($B212,data_dd!$C:$J,7,FALSE))</f>
        <v>32.940498790667029</v>
      </c>
      <c r="I212" s="30"/>
      <c r="J212" s="38">
        <f t="shared" si="14"/>
        <v>45586</v>
      </c>
      <c r="K212" s="91">
        <f>VLOOKUP($J212,data_dd!$C:$J,2,FALSE)</f>
        <v>39.429452789209435</v>
      </c>
      <c r="L212" s="92">
        <f>VLOOKUP($J212,data_dd!$C:$J,3,FALSE)</f>
        <v>39.476511012094619</v>
      </c>
      <c r="M212" s="92">
        <f>IF(VLOOKUP($J212,data_dd!$C:$J,6,FALSE)=0,#N/A,VLOOKUP($J212,data_dd!$C:$J,6,FALSE))</f>
        <v>38.716400465050548</v>
      </c>
      <c r="N212" s="91">
        <f>VLOOKUP($J212,data_dd!$C:$J,4,FALSE)</f>
        <v>32.976954547546711</v>
      </c>
      <c r="O212" s="92">
        <f>VLOOKUP($J212,data_dd!$C:$J,5,FALSE)</f>
        <v>33.14020323660894</v>
      </c>
      <c r="P212" s="101">
        <f>IF(VLOOKUP($J212,data_dd!$C:$J,7,FALSE)=0,#N/A,VLOOKUP($J212,data_dd!$C:$J,7,FALSE))</f>
        <v>32.912617712849922</v>
      </c>
      <c r="Q212" s="30"/>
      <c r="R212" s="38">
        <f t="shared" si="15"/>
        <v>45220</v>
      </c>
      <c r="S212" s="91">
        <f>VLOOKUP($R212,data_dd!$C:$J,2,FALSE)</f>
        <v>38.842125057218446</v>
      </c>
      <c r="T212" s="92">
        <f>VLOOKUP($R212,data_dd!$C:$J,3,FALSE)</f>
        <v>38.219397586438632</v>
      </c>
      <c r="U212" s="91">
        <f>VLOOKUP($R212,data_dd!$C:$J,4,FALSE)</f>
        <v>32.918608309549448</v>
      </c>
      <c r="V212" s="92">
        <f>VLOOKUP($R212,data_dd!$C:$J,5,FALSE)</f>
        <v>32.366232424886078</v>
      </c>
      <c r="W212" s="30"/>
    </row>
    <row r="213" spans="1:23" ht="15">
      <c r="A213" s="102" t="str">
        <f t="shared" si="12"/>
        <v>22-Oct</v>
      </c>
      <c r="B213" s="33">
        <f t="shared" si="13"/>
        <v>45952</v>
      </c>
      <c r="C213" s="78">
        <f>IF(VLOOKUP($B213,data_dd!$C:$J,2,FALSE)=0,#N/A,VLOOKUP($B213,data_dd!$C:$J,2,FALSE))</f>
        <v>42.277586536329451</v>
      </c>
      <c r="D213" s="90">
        <f>IF(VLOOKUP($B213,data_dd!$C:$J,2,FALSE)=0,#N/A,VLOOKUP($B213,data_dd!$C:$J,3,FALSE))</f>
        <v>42.455232690120056</v>
      </c>
      <c r="E213" s="90">
        <f>IF(VLOOKUP($B213,data_dd!$C:$J,6,FALSE)=0,#N/A,VLOOKUP($B213,data_dd!$C:$J,6,FALSE))</f>
        <v>38.916001879638841</v>
      </c>
      <c r="F213" s="78">
        <f>IF(VLOOKUP($B213,data_dd!$C:$J,4,FALSE)=0,#N/A,VLOOKUP($B213,data_dd!$C:$J,4,FALSE))</f>
        <v>35.279679563115351</v>
      </c>
      <c r="G213" s="90">
        <f>IF(VLOOKUP($B213,data_dd!$C:$J,4,FALSE)=0,#N/A,VLOOKUP($B213,data_dd!$C:$J,5,FALSE))</f>
        <v>35.638877855309623</v>
      </c>
      <c r="H213" s="217">
        <f>IF(VLOOKUP($B213,data_dd!$C:$J,7,FALSE)=0,#N/A,VLOOKUP($B213,data_dd!$C:$J,7,FALSE))</f>
        <v>32.953925412584702</v>
      </c>
      <c r="I213" s="30"/>
      <c r="J213" s="33">
        <f t="shared" si="14"/>
        <v>45587</v>
      </c>
      <c r="K213" s="78">
        <f>VLOOKUP($J213,data_dd!$C:$J,2,FALSE)</f>
        <v>39.202506164695585</v>
      </c>
      <c r="L213" s="90">
        <f>VLOOKUP($J213,data_dd!$C:$J,3,FALSE)</f>
        <v>39.462763332459687</v>
      </c>
      <c r="M213" s="90">
        <f>IF(VLOOKUP($J213,data_dd!$C:$J,6,FALSE)=0,#N/A,VLOOKUP($J213,data_dd!$C:$J,6,FALSE))</f>
        <v>38.744958849515356</v>
      </c>
      <c r="N213" s="78">
        <f>VLOOKUP($J213,data_dd!$C:$J,4,FALSE)</f>
        <v>32.952909771644059</v>
      </c>
      <c r="O213" s="90">
        <f>VLOOKUP($J213,data_dd!$C:$J,5,FALSE)</f>
        <v>33.125393285927821</v>
      </c>
      <c r="P213" s="217">
        <f>IF(VLOOKUP($J213,data_dd!$C:$J,7,FALSE)=0,#N/A,VLOOKUP($J213,data_dd!$C:$J,7,FALSE))</f>
        <v>32.936360012463147</v>
      </c>
      <c r="Q213" s="30"/>
      <c r="R213" s="33">
        <f t="shared" si="15"/>
        <v>45221</v>
      </c>
      <c r="S213" s="78">
        <f>VLOOKUP($R213,data_dd!$C:$J,2,FALSE)</f>
        <v>37.952843782987699</v>
      </c>
      <c r="T213" s="90">
        <f>VLOOKUP($R213,data_dd!$C:$J,3,FALSE)</f>
        <v>38.250865161075623</v>
      </c>
      <c r="U213" s="78">
        <f>VLOOKUP($R213,data_dd!$C:$J,4,FALSE)</f>
        <v>32.218678995908597</v>
      </c>
      <c r="V213" s="90">
        <f>VLOOKUP($R213,data_dd!$C:$J,5,FALSE)</f>
        <v>32.399254556448042</v>
      </c>
      <c r="W213" s="30"/>
    </row>
    <row r="214" spans="1:23" ht="15">
      <c r="A214" s="102" t="str">
        <f t="shared" si="12"/>
        <v>23-Oct</v>
      </c>
      <c r="B214" s="38">
        <f t="shared" si="13"/>
        <v>45953</v>
      </c>
      <c r="C214" s="91">
        <f>IF(VLOOKUP($B214,data_dd!$C:$J,2,FALSE)=0,#N/A,VLOOKUP($B214,data_dd!$C:$J,2,FALSE))</f>
        <v>42.47975993356463</v>
      </c>
      <c r="D214" s="92">
        <f>IF(VLOOKUP($B214,data_dd!$C:$J,2,FALSE)=0,#N/A,VLOOKUP($B214,data_dd!$C:$J,3,FALSE))</f>
        <v>42.485141759896841</v>
      </c>
      <c r="E214" s="92">
        <f>IF(VLOOKUP($B214,data_dd!$C:$J,6,FALSE)=0,#N/A,VLOOKUP($B214,data_dd!$C:$J,6,FALSE))</f>
        <v>38.927922021613412</v>
      </c>
      <c r="F214" s="91">
        <f>IF(VLOOKUP($B214,data_dd!$C:$J,4,FALSE)=0,#N/A,VLOOKUP($B214,data_dd!$C:$J,4,FALSE))</f>
        <v>35.820433587982336</v>
      </c>
      <c r="G214" s="92">
        <f>IF(VLOOKUP($B214,data_dd!$C:$J,4,FALSE)=0,#N/A,VLOOKUP($B214,data_dd!$C:$J,5,FALSE))</f>
        <v>35.656950621105864</v>
      </c>
      <c r="H214" s="101">
        <f>IF(VLOOKUP($B214,data_dd!$C:$J,7,FALSE)=0,#N/A,VLOOKUP($B214,data_dd!$C:$J,7,FALSE))</f>
        <v>32.95509406571356</v>
      </c>
      <c r="I214" s="30"/>
      <c r="J214" s="38">
        <f t="shared" si="14"/>
        <v>45588</v>
      </c>
      <c r="K214" s="91">
        <f>VLOOKUP($J214,data_dd!$C:$J,2,FALSE)</f>
        <v>39.506710833852438</v>
      </c>
      <c r="L214" s="92">
        <f>VLOOKUP($J214,data_dd!$C:$J,3,FALSE)</f>
        <v>39.484655498656622</v>
      </c>
      <c r="M214" s="92">
        <f>IF(VLOOKUP($J214,data_dd!$C:$J,6,FALSE)=0,#N/A,VLOOKUP($J214,data_dd!$C:$J,6,FALSE))</f>
        <v>38.758834000938919</v>
      </c>
      <c r="N214" s="91">
        <f>VLOOKUP($J214,data_dd!$C:$J,4,FALSE)</f>
        <v>33.01265386311421</v>
      </c>
      <c r="O214" s="92">
        <f>VLOOKUP($J214,data_dd!$C:$J,5,FALSE)</f>
        <v>33.130549731148605</v>
      </c>
      <c r="P214" s="101">
        <f>IF(VLOOKUP($J214,data_dd!$C:$J,7,FALSE)=0,#N/A,VLOOKUP($J214,data_dd!$C:$J,7,FALSE))</f>
        <v>32.939119618955431</v>
      </c>
      <c r="Q214" s="30"/>
      <c r="R214" s="38">
        <f t="shared" si="15"/>
        <v>45222</v>
      </c>
      <c r="S214" s="91">
        <f>VLOOKUP($R214,data_dd!$C:$J,2,FALSE)</f>
        <v>38.60442515302681</v>
      </c>
      <c r="T214" s="92">
        <f>VLOOKUP($R214,data_dd!$C:$J,3,FALSE)</f>
        <v>38.276195679196675</v>
      </c>
      <c r="U214" s="91">
        <f>VLOOKUP($R214,data_dd!$C:$J,4,FALSE)</f>
        <v>32.654910967046696</v>
      </c>
      <c r="V214" s="92">
        <f>VLOOKUP($R214,data_dd!$C:$J,5,FALSE)</f>
        <v>32.421147279228578</v>
      </c>
      <c r="W214" s="30"/>
    </row>
    <row r="215" spans="1:23" ht="15">
      <c r="A215" s="102" t="str">
        <f t="shared" si="12"/>
        <v>24-Oct</v>
      </c>
      <c r="B215" s="33">
        <f t="shared" si="13"/>
        <v>45954</v>
      </c>
      <c r="C215" s="78">
        <f>IF(VLOOKUP($B215,data_dd!$C:$J,2,FALSE)=0,#N/A,VLOOKUP($B215,data_dd!$C:$J,2,FALSE))</f>
        <v>42.316056561910031</v>
      </c>
      <c r="D215" s="90">
        <f>IF(VLOOKUP($B215,data_dd!$C:$J,2,FALSE)=0,#N/A,VLOOKUP($B215,data_dd!$C:$J,3,FALSE))</f>
        <v>42.467546058592639</v>
      </c>
      <c r="E215" s="90">
        <f>IF(VLOOKUP($B215,data_dd!$C:$J,6,FALSE)=0,#N/A,VLOOKUP($B215,data_dd!$C:$J,6,FALSE))</f>
        <v>38.955539423652411</v>
      </c>
      <c r="F215" s="78">
        <f>IF(VLOOKUP($B215,data_dd!$C:$J,4,FALSE)=0,#N/A,VLOOKUP($B215,data_dd!$C:$J,4,FALSE))</f>
        <v>35.321889615972701</v>
      </c>
      <c r="G215" s="90">
        <f>IF(VLOOKUP($B215,data_dd!$C:$J,4,FALSE)=0,#N/A,VLOOKUP($B215,data_dd!$C:$J,5,FALSE))</f>
        <v>35.642359062081837</v>
      </c>
      <c r="H215" s="217">
        <f>IF(VLOOKUP($B215,data_dd!$C:$J,7,FALSE)=0,#N/A,VLOOKUP($B215,data_dd!$C:$J,7,FALSE))</f>
        <v>32.979129549153257</v>
      </c>
      <c r="I215" s="30"/>
      <c r="J215" s="33">
        <f t="shared" si="14"/>
        <v>45589</v>
      </c>
      <c r="K215" s="78">
        <f>VLOOKUP($J215,data_dd!$C:$J,2,FALSE)</f>
        <v>39.664320412868818</v>
      </c>
      <c r="L215" s="90">
        <f>VLOOKUP($J215,data_dd!$C:$J,3,FALSE)</f>
        <v>39.508774996180684</v>
      </c>
      <c r="M215" s="90">
        <f>IF(VLOOKUP($J215,data_dd!$C:$J,6,FALSE)=0,#N/A,VLOOKUP($J215,data_dd!$C:$J,6,FALSE))</f>
        <v>38.783777532379318</v>
      </c>
      <c r="N215" s="78">
        <f>VLOOKUP($J215,data_dd!$C:$J,4,FALSE)</f>
        <v>33.390210459274691</v>
      </c>
      <c r="O215" s="90">
        <f>VLOOKUP($J215,data_dd!$C:$J,5,FALSE)</f>
        <v>33.153514799584052</v>
      </c>
      <c r="P215" s="217">
        <f>IF(VLOOKUP($J215,data_dd!$C:$J,7,FALSE)=0,#N/A,VLOOKUP($J215,data_dd!$C:$J,7,FALSE))</f>
        <v>32.959478960921018</v>
      </c>
      <c r="Q215" s="30"/>
      <c r="R215" s="33">
        <f t="shared" si="15"/>
        <v>45223</v>
      </c>
      <c r="S215" s="78">
        <f>VLOOKUP($R215,data_dd!$C:$J,2,FALSE)</f>
        <v>38.038717081544348</v>
      </c>
      <c r="T215" s="90">
        <f>VLOOKUP($R215,data_dd!$C:$J,3,FALSE)</f>
        <v>38.301803174371301</v>
      </c>
      <c r="U215" s="78">
        <f>VLOOKUP($R215,data_dd!$C:$J,4,FALSE)</f>
        <v>32.250249327506204</v>
      </c>
      <c r="V215" s="90">
        <f>VLOOKUP($R215,data_dd!$C:$J,5,FALSE)</f>
        <v>32.441530922771719</v>
      </c>
      <c r="W215" s="30"/>
    </row>
    <row r="216" spans="1:23" ht="15">
      <c r="A216" s="102" t="str">
        <f t="shared" si="12"/>
        <v>25-Oct</v>
      </c>
      <c r="B216" s="38">
        <f t="shared" si="13"/>
        <v>45955</v>
      </c>
      <c r="C216" s="91">
        <f>IF(VLOOKUP($B216,data_dd!$C:$J,2,FALSE)=0,#N/A,VLOOKUP($B216,data_dd!$C:$J,2,FALSE))</f>
        <v>42.752403546594749</v>
      </c>
      <c r="D216" s="92">
        <f>IF(VLOOKUP($B216,data_dd!$C:$J,2,FALSE)=0,#N/A,VLOOKUP($B216,data_dd!$C:$J,3,FALSE))</f>
        <v>42.500551239765244</v>
      </c>
      <c r="E216" s="92">
        <f>IF(VLOOKUP($B216,data_dd!$C:$J,6,FALSE)=0,#N/A,VLOOKUP($B216,data_dd!$C:$J,6,FALSE))</f>
        <v>38.968998902063774</v>
      </c>
      <c r="F216" s="91">
        <f>IF(VLOOKUP($B216,data_dd!$C:$J,4,FALSE)=0,#N/A,VLOOKUP($B216,data_dd!$C:$J,4,FALSE))</f>
        <v>36.029636205600028</v>
      </c>
      <c r="G216" s="92">
        <f>IF(VLOOKUP($B216,data_dd!$C:$J,4,FALSE)=0,#N/A,VLOOKUP($B216,data_dd!$C:$J,5,FALSE))</f>
        <v>35.657205673161805</v>
      </c>
      <c r="H216" s="101">
        <f>IF(VLOOKUP($B216,data_dd!$C:$J,7,FALSE)=0,#N/A,VLOOKUP($B216,data_dd!$C:$J,7,FALSE))</f>
        <v>32.982849916345842</v>
      </c>
      <c r="I216" s="30"/>
      <c r="J216" s="38">
        <f t="shared" si="14"/>
        <v>45590</v>
      </c>
      <c r="K216" s="91">
        <f>VLOOKUP($J216,data_dd!$C:$J,2,FALSE)</f>
        <v>39.859132888117536</v>
      </c>
      <c r="L216" s="92">
        <f>VLOOKUP($J216,data_dd!$C:$J,3,FALSE)</f>
        <v>39.53830017975811</v>
      </c>
      <c r="M216" s="92">
        <f>IF(VLOOKUP($J216,data_dd!$C:$J,6,FALSE)=0,#N/A,VLOOKUP($J216,data_dd!$C:$J,6,FALSE))</f>
        <v>38.794577279344061</v>
      </c>
      <c r="N216" s="91">
        <f>VLOOKUP($J216,data_dd!$C:$J,4,FALSE)</f>
        <v>33.33768989837143</v>
      </c>
      <c r="O216" s="92">
        <f>VLOOKUP($J216,data_dd!$C:$J,5,FALSE)</f>
        <v>33.168943752300478</v>
      </c>
      <c r="P216" s="101">
        <f>IF(VLOOKUP($J216,data_dd!$C:$J,7,FALSE)=0,#N/A,VLOOKUP($J216,data_dd!$C:$J,7,FALSE))</f>
        <v>32.963925802554385</v>
      </c>
      <c r="Q216" s="30"/>
      <c r="R216" s="38">
        <f t="shared" si="15"/>
        <v>45224</v>
      </c>
      <c r="S216" s="91">
        <f>VLOOKUP($R216,data_dd!$C:$J,2,FALSE)</f>
        <v>38.271880311319492</v>
      </c>
      <c r="T216" s="92">
        <f>VLOOKUP($R216,data_dd!$C:$J,3,FALSE)</f>
        <v>38.275303367363918</v>
      </c>
      <c r="U216" s="91">
        <f>VLOOKUP($R216,data_dd!$C:$J,4,FALSE)</f>
        <v>32.358335770786425</v>
      </c>
      <c r="V216" s="92">
        <f>VLOOKUP($R216,data_dd!$C:$J,5,FALSE)</f>
        <v>32.412882039902044</v>
      </c>
      <c r="W216" s="30"/>
    </row>
    <row r="217" spans="1:23" ht="15">
      <c r="A217" s="102" t="str">
        <f t="shared" si="12"/>
        <v>26-Oct</v>
      </c>
      <c r="B217" s="33">
        <f t="shared" si="13"/>
        <v>45956</v>
      </c>
      <c r="C217" s="78">
        <f>IF(VLOOKUP($B217,data_dd!$C:$J,2,FALSE)=0,#N/A,VLOOKUP($B217,data_dd!$C:$J,2,FALSE))</f>
        <v>42.836023000833123</v>
      </c>
      <c r="D217" s="90">
        <f>IF(VLOOKUP($B217,data_dd!$C:$J,2,FALSE)=0,#N/A,VLOOKUP($B217,data_dd!$C:$J,3,FALSE))</f>
        <v>42.546507452360984</v>
      </c>
      <c r="E217" s="90">
        <f>IF(VLOOKUP($B217,data_dd!$C:$J,6,FALSE)=0,#N/A,VLOOKUP($B217,data_dd!$C:$J,6,FALSE))</f>
        <v>39.010864777151845</v>
      </c>
      <c r="F217" s="78">
        <f>IF(VLOOKUP($B217,data_dd!$C:$J,4,FALSE)=0,#N/A,VLOOKUP($B217,data_dd!$C:$J,4,FALSE))</f>
        <v>35.677633563428671</v>
      </c>
      <c r="G217" s="90">
        <f>IF(VLOOKUP($B217,data_dd!$C:$J,4,FALSE)=0,#N/A,VLOOKUP($B217,data_dd!$C:$J,5,FALSE))</f>
        <v>35.687515701758414</v>
      </c>
      <c r="H217" s="217">
        <f>IF(VLOOKUP($B217,data_dd!$C:$J,7,FALSE)=0,#N/A,VLOOKUP($B217,data_dd!$C:$J,7,FALSE))</f>
        <v>33.014564724615738</v>
      </c>
      <c r="I217" s="30"/>
      <c r="J217" s="33">
        <f t="shared" si="14"/>
        <v>45591</v>
      </c>
      <c r="K217" s="78">
        <f>VLOOKUP($J217,data_dd!$C:$J,2,FALSE)</f>
        <v>40.246844847890273</v>
      </c>
      <c r="L217" s="90">
        <f>VLOOKUP($J217,data_dd!$C:$J,3,FALSE)</f>
        <v>39.646253971555204</v>
      </c>
      <c r="M217" s="90">
        <f>IF(VLOOKUP($J217,data_dd!$C:$J,6,FALSE)=0,#N/A,VLOOKUP($J217,data_dd!$C:$J,6,FALSE))</f>
        <v>38.833198233328673</v>
      </c>
      <c r="N217" s="78">
        <f>VLOOKUP($J217,data_dd!$C:$J,4,FALSE)</f>
        <v>33.861128393086588</v>
      </c>
      <c r="O217" s="90">
        <f>VLOOKUP($J217,data_dd!$C:$J,5,FALSE)</f>
        <v>33.257126472324018</v>
      </c>
      <c r="P217" s="217">
        <f>IF(VLOOKUP($J217,data_dd!$C:$J,7,FALSE)=0,#N/A,VLOOKUP($J217,data_dd!$C:$J,7,FALSE))</f>
        <v>32.992272892663117</v>
      </c>
      <c r="Q217" s="30"/>
      <c r="R217" s="33">
        <f t="shared" si="15"/>
        <v>45225</v>
      </c>
      <c r="S217" s="78">
        <f>VLOOKUP($R217,data_dd!$C:$J,2,FALSE)</f>
        <v>38.219519737722344</v>
      </c>
      <c r="T217" s="90">
        <f>VLOOKUP($R217,data_dd!$C:$J,3,FALSE)</f>
        <v>38.309341197037966</v>
      </c>
      <c r="U217" s="78">
        <f>VLOOKUP($R217,data_dd!$C:$J,4,FALSE)</f>
        <v>32.389429230840427</v>
      </c>
      <c r="V217" s="90">
        <f>VLOOKUP($R217,data_dd!$C:$J,5,FALSE)</f>
        <v>32.449434345465917</v>
      </c>
      <c r="W217" s="30"/>
    </row>
    <row r="218" spans="1:23" ht="15">
      <c r="A218" s="102" t="str">
        <f t="shared" si="12"/>
        <v>27-Oct</v>
      </c>
      <c r="B218" s="38">
        <f t="shared" si="13"/>
        <v>45957</v>
      </c>
      <c r="C218" s="91">
        <f>IF(VLOOKUP($B218,data_dd!$C:$J,2,FALSE)=0,#N/A,VLOOKUP($B218,data_dd!$C:$J,2,FALSE))</f>
        <v>42.706835382916267</v>
      </c>
      <c r="D218" s="92">
        <f>IF(VLOOKUP($B218,data_dd!$C:$J,2,FALSE)=0,#N/A,VLOOKUP($B218,data_dd!$C:$J,3,FALSE))</f>
        <v>42.551050891877424</v>
      </c>
      <c r="E218" s="92">
        <f>IF(VLOOKUP($B218,data_dd!$C:$J,6,FALSE)=0,#N/A,VLOOKUP($B218,data_dd!$C:$J,6,FALSE))</f>
        <v>39.042342234084643</v>
      </c>
      <c r="F218" s="91">
        <f>IF(VLOOKUP($B218,data_dd!$C:$J,4,FALSE)=0,#N/A,VLOOKUP($B218,data_dd!$C:$J,4,FALSE))</f>
        <v>35.99876344590173</v>
      </c>
      <c r="G218" s="92">
        <f>IF(VLOOKUP($B218,data_dd!$C:$J,4,FALSE)=0,#N/A,VLOOKUP($B218,data_dd!$C:$J,5,FALSE))</f>
        <v>35.680320382082307</v>
      </c>
      <c r="H218" s="101">
        <f>IF(VLOOKUP($B218,data_dd!$C:$J,7,FALSE)=0,#N/A,VLOOKUP($B218,data_dd!$C:$J,7,FALSE))</f>
        <v>33.032633561828128</v>
      </c>
      <c r="I218" s="30"/>
      <c r="J218" s="38">
        <f t="shared" si="14"/>
        <v>45592</v>
      </c>
      <c r="K218" s="91">
        <f>VLOOKUP($J218,data_dd!$C:$J,2,FALSE)</f>
        <v>40.062346429282641</v>
      </c>
      <c r="L218" s="92">
        <f>VLOOKUP($J218,data_dd!$C:$J,3,FALSE)</f>
        <v>39.720144898698564</v>
      </c>
      <c r="M218" s="92">
        <f>IF(VLOOKUP($J218,data_dd!$C:$J,6,FALSE)=0,#N/A,VLOOKUP($J218,data_dd!$C:$J,6,FALSE))</f>
        <v>38.86015766314825</v>
      </c>
      <c r="N218" s="91">
        <f>VLOOKUP($J218,data_dd!$C:$J,4,FALSE)</f>
        <v>33.488613205634785</v>
      </c>
      <c r="O218" s="92">
        <f>VLOOKUP($J218,data_dd!$C:$J,5,FALSE)</f>
        <v>33.311992269251519</v>
      </c>
      <c r="P218" s="101">
        <f>IF(VLOOKUP($J218,data_dd!$C:$J,7,FALSE)=0,#N/A,VLOOKUP($J218,data_dd!$C:$J,7,FALSE))</f>
        <v>33.009623238073061</v>
      </c>
      <c r="Q218" s="30"/>
      <c r="R218" s="38">
        <f t="shared" si="15"/>
        <v>45226</v>
      </c>
      <c r="S218" s="91">
        <f>VLOOKUP($R218,data_dd!$C:$J,2,FALSE)</f>
        <v>38.580152127915092</v>
      </c>
      <c r="T218" s="92">
        <f>VLOOKUP($R218,data_dd!$C:$J,3,FALSE)</f>
        <v>38.2914729560719</v>
      </c>
      <c r="U218" s="91">
        <f>VLOOKUP($R218,data_dd!$C:$J,4,FALSE)</f>
        <v>32.599181641453498</v>
      </c>
      <c r="V218" s="92">
        <f>VLOOKUP($R218,data_dd!$C:$J,5,FALSE)</f>
        <v>32.41976707576044</v>
      </c>
      <c r="W218" s="30"/>
    </row>
    <row r="219" spans="1:23" ht="15">
      <c r="A219" s="102" t="str">
        <f t="shared" si="12"/>
        <v>28-Oct</v>
      </c>
      <c r="B219" s="33">
        <f t="shared" si="13"/>
        <v>45958</v>
      </c>
      <c r="C219" s="78">
        <f>IF(VLOOKUP($B219,data_dd!$C:$J,2,FALSE)=0,#N/A,VLOOKUP($B219,data_dd!$C:$J,2,FALSE))</f>
        <v>42.75593961115834</v>
      </c>
      <c r="D219" s="90">
        <f>IF(VLOOKUP($B219,data_dd!$C:$J,2,FALSE)=0,#N/A,VLOOKUP($B219,data_dd!$C:$J,3,FALSE))</f>
        <v>42.618649184062136</v>
      </c>
      <c r="E219" s="90">
        <f>IF(VLOOKUP($B219,data_dd!$C:$J,6,FALSE)=0,#N/A,VLOOKUP($B219,data_dd!$C:$J,6,FALSE))</f>
        <v>39.067809141607235</v>
      </c>
      <c r="F219" s="78">
        <f>IF(VLOOKUP($B219,data_dd!$C:$J,4,FALSE)=0,#N/A,VLOOKUP($B219,data_dd!$C:$J,4,FALSE))</f>
        <v>35.599872747770512</v>
      </c>
      <c r="G219" s="90">
        <f>IF(VLOOKUP($B219,data_dd!$C:$J,4,FALSE)=0,#N/A,VLOOKUP($B219,data_dd!$C:$J,5,FALSE))</f>
        <v>35.728660783308001</v>
      </c>
      <c r="H219" s="217">
        <f>IF(VLOOKUP($B219,data_dd!$C:$J,7,FALSE)=0,#N/A,VLOOKUP($B219,data_dd!$C:$J,7,FALSE))</f>
        <v>33.044767575306011</v>
      </c>
      <c r="I219" s="30"/>
      <c r="J219" s="33">
        <f t="shared" si="14"/>
        <v>45593</v>
      </c>
      <c r="K219" s="78">
        <f>VLOOKUP($J219,data_dd!$C:$J,2,FALSE)</f>
        <v>40.060008464969833</v>
      </c>
      <c r="L219" s="90">
        <f>VLOOKUP($J219,data_dd!$C:$J,3,FALSE)</f>
        <v>39.826904666678864</v>
      </c>
      <c r="M219" s="90">
        <f>IF(VLOOKUP($J219,data_dd!$C:$J,6,FALSE)=0,#N/A,VLOOKUP($J219,data_dd!$C:$J,6,FALSE))</f>
        <v>38.867258445498265</v>
      </c>
      <c r="N219" s="78">
        <f>VLOOKUP($J219,data_dd!$C:$J,4,FALSE)</f>
        <v>33.580833701540158</v>
      </c>
      <c r="O219" s="90">
        <f>VLOOKUP($J219,data_dd!$C:$J,5,FALSE)</f>
        <v>33.38515624176511</v>
      </c>
      <c r="P219" s="217">
        <f>IF(VLOOKUP($J219,data_dd!$C:$J,7,FALSE)=0,#N/A,VLOOKUP($J219,data_dd!$C:$J,7,FALSE))</f>
        <v>33.005689972553483</v>
      </c>
      <c r="Q219" s="30"/>
      <c r="R219" s="33">
        <f t="shared" si="15"/>
        <v>45227</v>
      </c>
      <c r="S219" s="78">
        <f>VLOOKUP($R219,data_dd!$C:$J,2,FALSE)</f>
        <v>38.307485397957521</v>
      </c>
      <c r="T219" s="90">
        <f>VLOOKUP($R219,data_dd!$C:$J,3,FALSE)</f>
        <v>38.344586774729535</v>
      </c>
      <c r="U219" s="78">
        <f>VLOOKUP($R219,data_dd!$C:$J,4,FALSE)</f>
        <v>32.414333749645415</v>
      </c>
      <c r="V219" s="90">
        <f>VLOOKUP($R219,data_dd!$C:$J,5,FALSE)</f>
        <v>32.459936390152599</v>
      </c>
      <c r="W219" s="30"/>
    </row>
    <row r="220" spans="1:23" ht="15">
      <c r="A220" s="102" t="str">
        <f t="shared" si="12"/>
        <v>29-Oct</v>
      </c>
      <c r="B220" s="38">
        <f t="shared" si="13"/>
        <v>45959</v>
      </c>
      <c r="C220" s="91">
        <f>IF(VLOOKUP($B220,data_dd!$C:$J,2,FALSE)=0,#N/A,VLOOKUP($B220,data_dd!$C:$J,2,FALSE))</f>
        <v>42.585195231688807</v>
      </c>
      <c r="D220" s="92">
        <f>IF(VLOOKUP($B220,data_dd!$C:$J,2,FALSE)=0,#N/A,VLOOKUP($B220,data_dd!$C:$J,3,FALSE))</f>
        <v>42.623733599070661</v>
      </c>
      <c r="E220" s="92">
        <f>IF(VLOOKUP($B220,data_dd!$C:$J,6,FALSE)=0,#N/A,VLOOKUP($B220,data_dd!$C:$J,6,FALSE))</f>
        <v>39.115159737999122</v>
      </c>
      <c r="F220" s="91">
        <f>IF(VLOOKUP($B220,data_dd!$C:$J,4,FALSE)=0,#N/A,VLOOKUP($B220,data_dd!$C:$J,4,FALSE))</f>
        <v>35.857594887409491</v>
      </c>
      <c r="G220" s="92">
        <f>IF(VLOOKUP($B220,data_dd!$C:$J,4,FALSE)=0,#N/A,VLOOKUP($B220,data_dd!$C:$J,5,FALSE))</f>
        <v>35.722876514914063</v>
      </c>
      <c r="H220" s="101">
        <f>IF(VLOOKUP($B220,data_dd!$C:$J,7,FALSE)=0,#N/A,VLOOKUP($B220,data_dd!$C:$J,7,FALSE))</f>
        <v>33.080771569152283</v>
      </c>
      <c r="I220" s="30"/>
      <c r="J220" s="38">
        <f t="shared" si="14"/>
        <v>45594</v>
      </c>
      <c r="K220" s="91">
        <f>VLOOKUP($J220,data_dd!$C:$J,2,FALSE)</f>
        <v>40.16478209090009</v>
      </c>
      <c r="L220" s="92">
        <f>VLOOKUP($J220,data_dd!$C:$J,3,FALSE)</f>
        <v>39.927702019455168</v>
      </c>
      <c r="M220" s="92">
        <f>IF(VLOOKUP($J220,data_dd!$C:$J,6,FALSE)=0,#N/A,VLOOKUP($J220,data_dd!$C:$J,6,FALSE))</f>
        <v>38.899046263863511</v>
      </c>
      <c r="N220" s="91">
        <f>VLOOKUP($J220,data_dd!$C:$J,4,FALSE)</f>
        <v>33.658982509955841</v>
      </c>
      <c r="O220" s="92">
        <f>VLOOKUP($J220,data_dd!$C:$J,5,FALSE)</f>
        <v>33.481643709985818</v>
      </c>
      <c r="P220" s="101">
        <f>IF(VLOOKUP($J220,data_dd!$C:$J,7,FALSE)=0,#N/A,VLOOKUP($J220,data_dd!$C:$J,7,FALSE))</f>
        <v>33.030942404264046</v>
      </c>
      <c r="Q220" s="30"/>
      <c r="R220" s="38">
        <f t="shared" si="15"/>
        <v>45228</v>
      </c>
      <c r="S220" s="91">
        <f>VLOOKUP($R220,data_dd!$C:$J,2,FALSE)</f>
        <v>38.958094988137745</v>
      </c>
      <c r="T220" s="92">
        <f>VLOOKUP($R220,data_dd!$C:$J,3,FALSE)</f>
        <v>38.381307381671235</v>
      </c>
      <c r="U220" s="91">
        <f>VLOOKUP($R220,data_dd!$C:$J,4,FALSE)</f>
        <v>32.943514364419968</v>
      </c>
      <c r="V220" s="92">
        <f>VLOOKUP($R220,data_dd!$C:$J,5,FALSE)</f>
        <v>32.485543301696445</v>
      </c>
      <c r="W220" s="30"/>
    </row>
    <row r="221" spans="1:23" ht="15">
      <c r="A221" s="102" t="str">
        <f t="shared" si="12"/>
        <v>30-Oct</v>
      </c>
      <c r="B221" s="33">
        <f t="shared" si="13"/>
        <v>45960</v>
      </c>
      <c r="C221" s="78">
        <f>IF(VLOOKUP($B221,data_dd!$C:$J,2,FALSE)=0,#N/A,VLOOKUP($B221,data_dd!$C:$J,2,FALSE))</f>
        <v>42.677347285398099</v>
      </c>
      <c r="D221" s="90">
        <f>IF(VLOOKUP($B221,data_dd!$C:$J,2,FALSE)=0,#N/A,VLOOKUP($B221,data_dd!$C:$J,3,FALSE))</f>
        <v>42.678826206178115</v>
      </c>
      <c r="E221" s="90">
        <f>IF(VLOOKUP($B221,data_dd!$C:$J,6,FALSE)=0,#N/A,VLOOKUP($B221,data_dd!$C:$J,6,FALSE))</f>
        <v>39.182547707005384</v>
      </c>
      <c r="F221" s="78">
        <f>IF(VLOOKUP($B221,data_dd!$C:$J,4,FALSE)=0,#N/A,VLOOKUP($B221,data_dd!$C:$J,4,FALSE))</f>
        <v>35.522871499063328</v>
      </c>
      <c r="G221" s="90">
        <f>IF(VLOOKUP($B221,data_dd!$C:$J,4,FALSE)=0,#N/A,VLOOKUP($B221,data_dd!$C:$J,5,FALSE))</f>
        <v>35.754824501168372</v>
      </c>
      <c r="H221" s="217">
        <f>IF(VLOOKUP($B221,data_dd!$C:$J,7,FALSE)=0,#N/A,VLOOKUP($B221,data_dd!$C:$J,7,FALSE))</f>
        <v>33.123599932090414</v>
      </c>
      <c r="I221" s="30"/>
      <c r="J221" s="33">
        <f t="shared" si="14"/>
        <v>45595</v>
      </c>
      <c r="K221" s="78">
        <f>VLOOKUP($J221,data_dd!$C:$J,2,FALSE)</f>
        <v>39.982541051656519</v>
      </c>
      <c r="L221" s="90">
        <f>VLOOKUP($J221,data_dd!$C:$J,3,FALSE)</f>
        <v>40.002972586455869</v>
      </c>
      <c r="M221" s="90">
        <f>IF(VLOOKUP($J221,data_dd!$C:$J,6,FALSE)=0,#N/A,VLOOKUP($J221,data_dd!$C:$J,6,FALSE))</f>
        <v>38.949161608843625</v>
      </c>
      <c r="N221" s="78">
        <f>VLOOKUP($J221,data_dd!$C:$J,4,FALSE)</f>
        <v>33.498141286278525</v>
      </c>
      <c r="O221" s="90">
        <f>VLOOKUP($J221,data_dd!$C:$J,5,FALSE)</f>
        <v>33.524714915234128</v>
      </c>
      <c r="P221" s="217">
        <f>IF(VLOOKUP($J221,data_dd!$C:$J,7,FALSE)=0,#N/A,VLOOKUP($J221,data_dd!$C:$J,7,FALSE))</f>
        <v>33.056665650051478</v>
      </c>
      <c r="Q221" s="30"/>
      <c r="R221" s="33">
        <f t="shared" si="15"/>
        <v>45229</v>
      </c>
      <c r="S221" s="78">
        <f>VLOOKUP($R221,data_dd!$C:$J,2,FALSE)</f>
        <v>38.471721535632412</v>
      </c>
      <c r="T221" s="90">
        <f>VLOOKUP($R221,data_dd!$C:$J,3,FALSE)</f>
        <v>38.449820945718869</v>
      </c>
      <c r="U221" s="78">
        <f>VLOOKUP($R221,data_dd!$C:$J,4,FALSE)</f>
        <v>32.42788129641955</v>
      </c>
      <c r="V221" s="90">
        <f>VLOOKUP($R221,data_dd!$C:$J,5,FALSE)</f>
        <v>32.513421109554486</v>
      </c>
      <c r="W221" s="30"/>
    </row>
    <row r="222" spans="1:23" ht="15">
      <c r="A222" s="102" t="str">
        <f t="shared" si="12"/>
        <v>31-Oct</v>
      </c>
      <c r="B222" s="38">
        <f t="shared" si="13"/>
        <v>45961</v>
      </c>
      <c r="C222" s="91">
        <f>IF(VLOOKUP($B222,data_dd!$C:$J,2,FALSE)=0,#N/A,VLOOKUP($B222,data_dd!$C:$J,2,FALSE))</f>
        <v>42.125060343002147</v>
      </c>
      <c r="D222" s="92">
        <f>IF(VLOOKUP($B222,data_dd!$C:$J,2,FALSE)=0,#N/A,VLOOKUP($B222,data_dd!$C:$J,3,FALSE))</f>
        <v>42.604378881468577</v>
      </c>
      <c r="E222" s="92">
        <f>IF(VLOOKUP($B222,data_dd!$C:$J,6,FALSE)=0,#N/A,VLOOKUP($B222,data_dd!$C:$J,6,FALSE))</f>
        <v>39.214765720532696</v>
      </c>
      <c r="F222" s="91">
        <f>IF(VLOOKUP($B222,data_dd!$C:$J,4,FALSE)=0,#N/A,VLOOKUP($B222,data_dd!$C:$J,4,FALSE))</f>
        <v>35.45208033619712</v>
      </c>
      <c r="G222" s="92">
        <f>IF(VLOOKUP($B222,data_dd!$C:$J,4,FALSE)=0,#N/A,VLOOKUP($B222,data_dd!$C:$J,5,FALSE))</f>
        <v>35.683672767148217</v>
      </c>
      <c r="H222" s="101">
        <f>IF(VLOOKUP($B222,data_dd!$C:$J,7,FALSE)=0,#N/A,VLOOKUP($B222,data_dd!$C:$J,7,FALSE))</f>
        <v>33.147778702902919</v>
      </c>
      <c r="I222" s="30"/>
      <c r="J222" s="38">
        <f t="shared" si="14"/>
        <v>45596</v>
      </c>
      <c r="K222" s="91">
        <f>VLOOKUP($J222,data_dd!$C:$J,2,FALSE)</f>
        <v>40.078725698806714</v>
      </c>
      <c r="L222" s="92">
        <f>VLOOKUP($J222,data_dd!$C:$J,3,FALSE)</f>
        <v>40.057022916406282</v>
      </c>
      <c r="M222" s="92">
        <f>IF(VLOOKUP($J222,data_dd!$C:$J,6,FALSE)=0,#N/A,VLOOKUP($J222,data_dd!$C:$J,6,FALSE))</f>
        <v>38.971223845240829</v>
      </c>
      <c r="N222" s="91">
        <f>VLOOKUP($J222,data_dd!$C:$J,4,FALSE)</f>
        <v>33.553042960365872</v>
      </c>
      <c r="O222" s="92">
        <f>VLOOKUP($J222,data_dd!$C:$J,5,FALSE)</f>
        <v>33.576435322311895</v>
      </c>
      <c r="P222" s="101">
        <f>IF(VLOOKUP($J222,data_dd!$C:$J,7,FALSE)=0,#N/A,VLOOKUP($J222,data_dd!$C:$J,7,FALSE))</f>
        <v>33.073827200700435</v>
      </c>
      <c r="Q222" s="30"/>
      <c r="R222" s="38">
        <f t="shared" si="15"/>
        <v>45230</v>
      </c>
      <c r="S222" s="91">
        <f>VLOOKUP($R222,data_dd!$C:$J,2,FALSE)</f>
        <v>38.701441938079419</v>
      </c>
      <c r="T222" s="92">
        <f>VLOOKUP($R222,data_dd!$C:$J,3,FALSE)</f>
        <v>38.491681297014651</v>
      </c>
      <c r="U222" s="91">
        <f>VLOOKUP($R222,data_dd!$C:$J,4,FALSE)</f>
        <v>32.75089939501855</v>
      </c>
      <c r="V222" s="92">
        <f>VLOOKUP($R222,data_dd!$C:$J,5,FALSE)</f>
        <v>32.552134021655405</v>
      </c>
      <c r="W222" s="30"/>
    </row>
    <row r="223" spans="1:23" ht="15">
      <c r="A223" s="102" t="str">
        <f t="shared" si="12"/>
        <v>1-Nov</v>
      </c>
      <c r="B223" s="33">
        <f t="shared" si="13"/>
        <v>45962</v>
      </c>
      <c r="C223" s="78">
        <f>IF(VLOOKUP($B223,data_dd!$C:$J,2,FALSE)=0,#N/A,VLOOKUP($B223,data_dd!$C:$J,2,FALSE))</f>
        <v>43.206891555294021</v>
      </c>
      <c r="D223" s="90">
        <f>IF(VLOOKUP($B223,data_dd!$C:$J,2,FALSE)=0,#N/A,VLOOKUP($B223,data_dd!$C:$J,3,FALSE))</f>
        <v>42.690961781426815</v>
      </c>
      <c r="E223" s="90">
        <f>IF(VLOOKUP($B223,data_dd!$C:$J,6,FALSE)=0,#N/A,VLOOKUP($B223,data_dd!$C:$J,6,FALSE))</f>
        <v>39.213363016612597</v>
      </c>
      <c r="F223" s="78">
        <f>IF(VLOOKUP($B223,data_dd!$C:$J,4,FALSE)=0,#N/A,VLOOKUP($B223,data_dd!$C:$J,4,FALSE))</f>
        <v>36.013845445547595</v>
      </c>
      <c r="G223" s="90">
        <f>IF(VLOOKUP($B223,data_dd!$C:$J,4,FALSE)=0,#N/A,VLOOKUP($B223,data_dd!$C:$J,5,FALSE))</f>
        <v>35.754937663339888</v>
      </c>
      <c r="H223" s="217">
        <f>IF(VLOOKUP($B223,data_dd!$C:$J,7,FALSE)=0,#N/A,VLOOKUP($B223,data_dd!$C:$J,7,FALSE))</f>
        <v>33.138149556223972</v>
      </c>
      <c r="I223" s="30"/>
      <c r="J223" s="33">
        <f t="shared" si="14"/>
        <v>45597</v>
      </c>
      <c r="K223" s="78">
        <f>VLOOKUP($J223,data_dd!$C:$J,2,FALSE)</f>
        <v>40.129578259731339</v>
      </c>
      <c r="L223" s="90">
        <f>VLOOKUP($J223,data_dd!$C:$J,3,FALSE)</f>
        <v>40.076329316155281</v>
      </c>
      <c r="M223" s="90">
        <f>IF(VLOOKUP($J223,data_dd!$C:$J,6,FALSE)=0,#N/A,VLOOKUP($J223,data_dd!$C:$J,6,FALSE))</f>
        <v>38.963428739582682</v>
      </c>
      <c r="N223" s="78">
        <f>VLOOKUP($J223,data_dd!$C:$J,4,FALSE)</f>
        <v>33.638549309189955</v>
      </c>
      <c r="O223" s="90">
        <f>VLOOKUP($J223,data_dd!$C:$J,5,FALSE)</f>
        <v>33.573408243440213</v>
      </c>
      <c r="P223" s="217">
        <f>IF(VLOOKUP($J223,data_dd!$C:$J,7,FALSE)=0,#N/A,VLOOKUP($J223,data_dd!$C:$J,7,FALSE))</f>
        <v>33.059761475664189</v>
      </c>
      <c r="Q223" s="30"/>
      <c r="R223" s="33">
        <f t="shared" si="15"/>
        <v>45231</v>
      </c>
      <c r="S223" s="78">
        <f>VLOOKUP($R223,data_dd!$C:$J,2,FALSE)</f>
        <v>37.877865684899476</v>
      </c>
      <c r="T223" s="90">
        <f>VLOOKUP($R223,data_dd!$C:$J,3,FALSE)</f>
        <v>38.453156913655775</v>
      </c>
      <c r="U223" s="78">
        <f>VLOOKUP($R223,data_dd!$C:$J,4,FALSE)</f>
        <v>31.991381654379602</v>
      </c>
      <c r="V223" s="90">
        <f>VLOOKUP($R223,data_dd!$C:$J,5,FALSE)</f>
        <v>32.502784160713261</v>
      </c>
      <c r="W223" s="30"/>
    </row>
    <row r="224" spans="1:23" ht="15">
      <c r="A224" s="102" t="str">
        <f t="shared" si="12"/>
        <v>2-Nov</v>
      </c>
      <c r="B224" s="38">
        <f t="shared" si="13"/>
        <v>45963</v>
      </c>
      <c r="C224" s="91">
        <f>IF(VLOOKUP($B224,data_dd!$C:$J,2,FALSE)=0,#N/A,VLOOKUP($B224,data_dd!$C:$J,2,FALSE))</f>
        <v>42.144834304184243</v>
      </c>
      <c r="D224" s="92">
        <f>IF(VLOOKUP($B224,data_dd!$C:$J,2,FALSE)=0,#N/A,VLOOKUP($B224,data_dd!$C:$J,3,FALSE))</f>
        <v>42.606155280548492</v>
      </c>
      <c r="E224" s="92">
        <f>IF(VLOOKUP($B224,data_dd!$C:$J,6,FALSE)=0,#N/A,VLOOKUP($B224,data_dd!$C:$J,6,FALSE))</f>
        <v>39.198724752628834</v>
      </c>
      <c r="F224" s="91">
        <f>IF(VLOOKUP($B224,data_dd!$C:$J,4,FALSE)=0,#N/A,VLOOKUP($B224,data_dd!$C:$J,4,FALSE))</f>
        <v>35.440923930362565</v>
      </c>
      <c r="G224" s="92">
        <f>IF(VLOOKUP($B224,data_dd!$C:$J,4,FALSE)=0,#N/A,VLOOKUP($B224,data_dd!$C:$J,5,FALSE))</f>
        <v>35.671656519842614</v>
      </c>
      <c r="H224" s="101">
        <f>IF(VLOOKUP($B224,data_dd!$C:$J,7,FALSE)=0,#N/A,VLOOKUP($B224,data_dd!$C:$J,7,FALSE))</f>
        <v>33.108663365592044</v>
      </c>
      <c r="I224" s="30"/>
      <c r="J224" s="38">
        <f t="shared" si="14"/>
        <v>45598</v>
      </c>
      <c r="K224" s="91">
        <f>VLOOKUP($J224,data_dd!$C:$J,2,FALSE)</f>
        <v>40.188069563736221</v>
      </c>
      <c r="L224" s="92">
        <f>VLOOKUP($J224,data_dd!$C:$J,3,FALSE)</f>
        <v>40.107364786252582</v>
      </c>
      <c r="M224" s="92">
        <f>IF(VLOOKUP($J224,data_dd!$C:$J,6,FALSE)=0,#N/A,VLOOKUP($J224,data_dd!$C:$J,6,FALSE))</f>
        <v>38.943099303520498</v>
      </c>
      <c r="N224" s="91">
        <f>VLOOKUP($J224,data_dd!$C:$J,4,FALSE)</f>
        <v>33.576108504087536</v>
      </c>
      <c r="O224" s="92">
        <f>VLOOKUP($J224,data_dd!$C:$J,5,FALSE)</f>
        <v>33.595600681168527</v>
      </c>
      <c r="P224" s="101">
        <f>IF(VLOOKUP($J224,data_dd!$C:$J,7,FALSE)=0,#N/A,VLOOKUP($J224,data_dd!$C:$J,7,FALSE))</f>
        <v>33.025109221856724</v>
      </c>
      <c r="Q224" s="30"/>
      <c r="R224" s="38">
        <f t="shared" si="15"/>
        <v>45232</v>
      </c>
      <c r="S224" s="91">
        <f>VLOOKUP($R224,data_dd!$C:$J,2,FALSE)</f>
        <v>38.099987071136056</v>
      </c>
      <c r="T224" s="92">
        <f>VLOOKUP($R224,data_dd!$C:$J,3,FALSE)</f>
        <v>38.402399831412723</v>
      </c>
      <c r="U224" s="91">
        <f>VLOOKUP($R224,data_dd!$C:$J,4,FALSE)</f>
        <v>32.124170715792971</v>
      </c>
      <c r="V224" s="92">
        <f>VLOOKUP($R224,data_dd!$C:$J,5,FALSE)</f>
        <v>32.448564600971125</v>
      </c>
      <c r="W224" s="30"/>
    </row>
    <row r="225" spans="1:23" ht="15">
      <c r="A225" s="102" t="str">
        <f t="shared" si="12"/>
        <v>3-Nov</v>
      </c>
      <c r="B225" s="33">
        <f t="shared" si="13"/>
        <v>45964</v>
      </c>
      <c r="C225" s="78">
        <f>IF(VLOOKUP($B225,data_dd!$C:$J,2,FALSE)=0,#N/A,VLOOKUP($B225,data_dd!$C:$J,2,FALSE))</f>
        <v>42.637755382923217</v>
      </c>
      <c r="D225" s="90">
        <f>IF(VLOOKUP($B225,data_dd!$C:$J,2,FALSE)=0,#N/A,VLOOKUP($B225,data_dd!$C:$J,3,FALSE))</f>
        <v>42.583914868742866</v>
      </c>
      <c r="E225" s="90">
        <f>IF(VLOOKUP($B225,data_dd!$C:$J,6,FALSE)=0,#N/A,VLOOKUP($B225,data_dd!$C:$J,6,FALSE))</f>
        <v>39.164942581604386</v>
      </c>
      <c r="F225" s="78">
        <f>IF(VLOOKUP($B225,data_dd!$C:$J,4,FALSE)=0,#N/A,VLOOKUP($B225,data_dd!$C:$J,4,FALSE))</f>
        <v>35.590725001002205</v>
      </c>
      <c r="G225" s="90">
        <f>IF(VLOOKUP($B225,data_dd!$C:$J,4,FALSE)=0,#N/A,VLOOKUP($B225,data_dd!$C:$J,5,FALSE))</f>
        <v>35.665462422460266</v>
      </c>
      <c r="H225" s="217">
        <f>IF(VLOOKUP($B225,data_dd!$C:$J,7,FALSE)=0,#N/A,VLOOKUP($B225,data_dd!$C:$J,7,FALSE))</f>
        <v>33.074866809819596</v>
      </c>
      <c r="I225" s="30"/>
      <c r="J225" s="33">
        <f t="shared" si="14"/>
        <v>45599</v>
      </c>
      <c r="K225" s="78">
        <f>VLOOKUP($J225,data_dd!$C:$J,2,FALSE)</f>
        <v>40.138543111240118</v>
      </c>
      <c r="L225" s="90">
        <f>VLOOKUP($J225,data_dd!$C:$J,3,FALSE)</f>
        <v>40.107140481567804</v>
      </c>
      <c r="M225" s="90">
        <f>IF(VLOOKUP($J225,data_dd!$C:$J,6,FALSE)=0,#N/A,VLOOKUP($J225,data_dd!$C:$J,6,FALSE))</f>
        <v>38.907507436403854</v>
      </c>
      <c r="N225" s="78">
        <f>VLOOKUP($J225,data_dd!$C:$J,4,FALSE)</f>
        <v>33.60968490981174</v>
      </c>
      <c r="O225" s="90">
        <f>VLOOKUP($J225,data_dd!$C:$J,5,FALSE)</f>
        <v>33.582289730819809</v>
      </c>
      <c r="P225" s="217">
        <f>IF(VLOOKUP($J225,data_dd!$C:$J,7,FALSE)=0,#N/A,VLOOKUP($J225,data_dd!$C:$J,7,FALSE))</f>
        <v>32.990898280580502</v>
      </c>
      <c r="Q225" s="30"/>
      <c r="R225" s="33">
        <f t="shared" si="15"/>
        <v>45233</v>
      </c>
      <c r="S225" s="78">
        <f>VLOOKUP($R225,data_dd!$C:$J,2,FALSE)</f>
        <v>38.110000084949874</v>
      </c>
      <c r="T225" s="90">
        <f>VLOOKUP($R225,data_dd!$C:$J,3,FALSE)</f>
        <v>38.379097743697145</v>
      </c>
      <c r="U225" s="78">
        <f>VLOOKUP($R225,data_dd!$C:$J,4,FALSE)</f>
        <v>32.21227560106194</v>
      </c>
      <c r="V225" s="90">
        <f>VLOOKUP($R225,data_dd!$C:$J,5,FALSE)</f>
        <v>32.420654320061345</v>
      </c>
      <c r="W225" s="30"/>
    </row>
    <row r="226" spans="1:23" ht="15">
      <c r="A226" s="102" t="str">
        <f t="shared" si="12"/>
        <v>4-Nov</v>
      </c>
      <c r="B226" s="38">
        <f t="shared" si="13"/>
        <v>45965</v>
      </c>
      <c r="C226" s="91">
        <f>IF(VLOOKUP($B226,data_dd!$C:$J,2,FALSE)=0,#N/A,VLOOKUP($B226,data_dd!$C:$J,2,FALSE))</f>
        <v>42.345874775633852</v>
      </c>
      <c r="D226" s="92">
        <f>IF(VLOOKUP($B226,data_dd!$C:$J,2,FALSE)=0,#N/A,VLOOKUP($B226,data_dd!$C:$J,3,FALSE))</f>
        <v>42.541411459449805</v>
      </c>
      <c r="E226" s="92">
        <f>IF(VLOOKUP($B226,data_dd!$C:$J,6,FALSE)=0,#N/A,VLOOKUP($B226,data_dd!$C:$J,6,FALSE))</f>
        <v>39.129700207562337</v>
      </c>
      <c r="F226" s="91">
        <f>IF(VLOOKUP($B226,data_dd!$C:$J,4,FALSE)=0,#N/A,VLOOKUP($B226,data_dd!$C:$J,4,FALSE))</f>
        <v>35.491295270276844</v>
      </c>
      <c r="G226" s="92">
        <f>IF(VLOOKUP($B226,data_dd!$C:$J,4,FALSE)=0,#N/A,VLOOKUP($B226,data_dd!$C:$J,5,FALSE))</f>
        <v>35.603220693389325</v>
      </c>
      <c r="H226" s="101">
        <f>IF(VLOOKUP($B226,data_dd!$C:$J,7,FALSE)=0,#N/A,VLOOKUP($B226,data_dd!$C:$J,7,FALSE))</f>
        <v>33.028944424557402</v>
      </c>
      <c r="I226" s="30"/>
      <c r="J226" s="38">
        <f t="shared" si="14"/>
        <v>45600</v>
      </c>
      <c r="K226" s="91">
        <f>VLOOKUP($J226,data_dd!$C:$J,2,FALSE)</f>
        <v>40.236671617435107</v>
      </c>
      <c r="L226" s="92">
        <f>VLOOKUP($J226,data_dd!$C:$J,3,FALSE)</f>
        <v>40.124026599705246</v>
      </c>
      <c r="M226" s="92">
        <f>IF(VLOOKUP($J226,data_dd!$C:$J,6,FALSE)=0,#N/A,VLOOKUP($J226,data_dd!$C:$J,6,FALSE))</f>
        <v>38.861861731974756</v>
      </c>
      <c r="N226" s="91">
        <f>VLOOKUP($J226,data_dd!$C:$J,4,FALSE)</f>
        <v>33.624573017713516</v>
      </c>
      <c r="O226" s="92">
        <f>VLOOKUP($J226,data_dd!$C:$J,5,FALSE)</f>
        <v>33.587919761387866</v>
      </c>
      <c r="P226" s="101">
        <f>IF(VLOOKUP($J226,data_dd!$C:$J,7,FALSE)=0,#N/A,VLOOKUP($J226,data_dd!$C:$J,7,FALSE))</f>
        <v>32.934457556639302</v>
      </c>
      <c r="Q226" s="30"/>
      <c r="R226" s="38">
        <f t="shared" si="15"/>
        <v>45234</v>
      </c>
      <c r="S226" s="91">
        <f>VLOOKUP($R226,data_dd!$C:$J,2,FALSE)</f>
        <v>38.49647351861595</v>
      </c>
      <c r="T226" s="92">
        <f>VLOOKUP($R226,data_dd!$C:$J,3,FALSE)</f>
        <v>38.335399374822465</v>
      </c>
      <c r="U226" s="91">
        <f>VLOOKUP($R226,data_dd!$C:$J,4,FALSE)</f>
        <v>32.41213180003033</v>
      </c>
      <c r="V226" s="92">
        <f>VLOOKUP($R226,data_dd!$C:$J,5,FALSE)</f>
        <v>32.364681824606606</v>
      </c>
      <c r="W226" s="30"/>
    </row>
    <row r="227" spans="1:23" ht="15">
      <c r="A227" s="102" t="str">
        <f t="shared" si="12"/>
        <v>5-Nov</v>
      </c>
      <c r="B227" s="33">
        <f t="shared" si="13"/>
        <v>45966</v>
      </c>
      <c r="C227" s="78">
        <f>IF(VLOOKUP($B227,data_dd!$C:$J,2,FALSE)=0,#N/A,VLOOKUP($B227,data_dd!$C:$J,2,FALSE))</f>
        <v>42.725278763649705</v>
      </c>
      <c r="D227" s="90">
        <f>IF(VLOOKUP($B227,data_dd!$C:$J,2,FALSE)=0,#N/A,VLOOKUP($B227,data_dd!$C:$J,3,FALSE))</f>
        <v>42.543489446334817</v>
      </c>
      <c r="E227" s="90">
        <f>IF(VLOOKUP($B227,data_dd!$C:$J,6,FALSE)=0,#N/A,VLOOKUP($B227,data_dd!$C:$J,6,FALSE))</f>
        <v>39.101072232631644</v>
      </c>
      <c r="F227" s="78">
        <f>IF(VLOOKUP($B227,data_dd!$C:$J,4,FALSE)=0,#N/A,VLOOKUP($B227,data_dd!$C:$J,4,FALSE))</f>
        <v>35.625577615511176</v>
      </c>
      <c r="G227" s="90">
        <f>IF(VLOOKUP($B227,data_dd!$C:$J,4,FALSE)=0,#N/A,VLOOKUP($B227,data_dd!$C:$J,5,FALSE))</f>
        <v>35.613386090660441</v>
      </c>
      <c r="H227" s="217">
        <f>IF(VLOOKUP($B227,data_dd!$C:$J,7,FALSE)=0,#N/A,VLOOKUP($B227,data_dd!$C:$J,7,FALSE))</f>
        <v>33.000256822049131</v>
      </c>
      <c r="I227" s="30"/>
      <c r="J227" s="33">
        <f t="shared" si="14"/>
        <v>45601</v>
      </c>
      <c r="K227" s="78">
        <f>VLOOKUP($J227,data_dd!$C:$J,2,FALSE)</f>
        <v>40.206559470711724</v>
      </c>
      <c r="L227" s="90">
        <f>VLOOKUP($J227,data_dd!$C:$J,3,FALSE)</f>
        <v>40.151854239152058</v>
      </c>
      <c r="M227" s="90">
        <f>IF(VLOOKUP($J227,data_dd!$C:$J,6,FALSE)=0,#N/A,VLOOKUP($J227,data_dd!$C:$J,6,FALSE))</f>
        <v>38.823438360488545</v>
      </c>
      <c r="N227" s="78">
        <f>VLOOKUP($J227,data_dd!$C:$J,4,FALSE)</f>
        <v>33.621802691317633</v>
      </c>
      <c r="O227" s="90">
        <f>VLOOKUP($J227,data_dd!$C:$J,5,FALSE)</f>
        <v>33.600785440335557</v>
      </c>
      <c r="P227" s="217">
        <f>IF(VLOOKUP($J227,data_dd!$C:$J,7,FALSE)=0,#N/A,VLOOKUP($J227,data_dd!$C:$J,7,FALSE))</f>
        <v>32.898981066411565</v>
      </c>
      <c r="Q227" s="30"/>
      <c r="R227" s="33">
        <f t="shared" si="15"/>
        <v>45235</v>
      </c>
      <c r="S227" s="78">
        <f>VLOOKUP($R227,data_dd!$C:$J,2,FALSE)</f>
        <v>38.015261179639452</v>
      </c>
      <c r="T227" s="90">
        <f>VLOOKUP($R227,data_dd!$C:$J,3,FALSE)</f>
        <v>38.279096998178169</v>
      </c>
      <c r="U227" s="78">
        <f>VLOOKUP($R227,data_dd!$C:$J,4,FALSE)</f>
        <v>32.145393595686798</v>
      </c>
      <c r="V227" s="90">
        <f>VLOOKUP($R227,data_dd!$C:$J,5,FALSE)</f>
        <v>32.32433242325645</v>
      </c>
      <c r="W227" s="30"/>
    </row>
    <row r="228" spans="1:23" ht="15">
      <c r="A228" s="102" t="str">
        <f t="shared" si="12"/>
        <v>6-Nov</v>
      </c>
      <c r="B228" s="38">
        <f t="shared" si="13"/>
        <v>45967</v>
      </c>
      <c r="C228" s="91">
        <f>IF(VLOOKUP($B228,data_dd!$C:$J,2,FALSE)=0,#N/A,VLOOKUP($B228,data_dd!$C:$J,2,FALSE))</f>
        <v>42.883889758946815</v>
      </c>
      <c r="D228" s="92">
        <f>IF(VLOOKUP($B228,data_dd!$C:$J,2,FALSE)=0,#N/A,VLOOKUP($B228,data_dd!$C:$J,3,FALSE))</f>
        <v>42.625393638950499</v>
      </c>
      <c r="E228" s="92">
        <f>IF(VLOOKUP($B228,data_dd!$C:$J,6,FALSE)=0,#N/A,VLOOKUP($B228,data_dd!$C:$J,6,FALSE))</f>
        <v>39.07517252149183</v>
      </c>
      <c r="F228" s="91">
        <f>IF(VLOOKUP($B228,data_dd!$C:$J,4,FALSE)=0,#N/A,VLOOKUP($B228,data_dd!$C:$J,4,FALSE))</f>
        <v>35.937604013385524</v>
      </c>
      <c r="G228" s="92">
        <f>IF(VLOOKUP($B228,data_dd!$C:$J,4,FALSE)=0,#N/A,VLOOKUP($B228,data_dd!$C:$J,5,FALSE))</f>
        <v>35.658846967466303</v>
      </c>
      <c r="H228" s="101">
        <f>IF(VLOOKUP($B228,data_dd!$C:$J,7,FALSE)=0,#N/A,VLOOKUP($B228,data_dd!$C:$J,7,FALSE))</f>
        <v>32.963892085271326</v>
      </c>
      <c r="I228" s="30"/>
      <c r="J228" s="38">
        <f t="shared" si="14"/>
        <v>45602</v>
      </c>
      <c r="K228" s="91">
        <f>VLOOKUP($J228,data_dd!$C:$J,2,FALSE)</f>
        <v>40.374657776663568</v>
      </c>
      <c r="L228" s="92">
        <f>VLOOKUP($J228,data_dd!$C:$J,3,FALSE)</f>
        <v>40.189632476000341</v>
      </c>
      <c r="M228" s="92">
        <f>IF(VLOOKUP($J228,data_dd!$C:$J,6,FALSE)=0,#N/A,VLOOKUP($J228,data_dd!$C:$J,6,FALSE))</f>
        <v>38.776991522823756</v>
      </c>
      <c r="N228" s="91">
        <f>VLOOKUP($J228,data_dd!$C:$J,4,FALSE)</f>
        <v>33.689052604225417</v>
      </c>
      <c r="O228" s="92">
        <f>VLOOKUP($J228,data_dd!$C:$J,5,FALSE)</f>
        <v>33.613998958215703</v>
      </c>
      <c r="P228" s="101">
        <f>IF(VLOOKUP($J228,data_dd!$C:$J,7,FALSE)=0,#N/A,VLOOKUP($J228,data_dd!$C:$J,7,FALSE))</f>
        <v>32.844355163325545</v>
      </c>
      <c r="Q228" s="30"/>
      <c r="R228" s="38">
        <f t="shared" si="15"/>
        <v>45236</v>
      </c>
      <c r="S228" s="91">
        <f>VLOOKUP($R228,data_dd!$C:$J,2,FALSE)</f>
        <v>38.434200363018348</v>
      </c>
      <c r="T228" s="92">
        <f>VLOOKUP($R228,data_dd!$C:$J,3,FALSE)</f>
        <v>38.224083452853122</v>
      </c>
      <c r="U228" s="91">
        <f>VLOOKUP($R228,data_dd!$C:$J,4,FALSE)</f>
        <v>32.353960624365776</v>
      </c>
      <c r="V228" s="92">
        <f>VLOOKUP($R228,data_dd!$C:$J,5,FALSE)</f>
        <v>32.254407083615334</v>
      </c>
      <c r="W228" s="30"/>
    </row>
    <row r="229" spans="1:23" ht="15">
      <c r="A229" s="102" t="str">
        <f t="shared" si="12"/>
        <v>7-Nov</v>
      </c>
      <c r="B229" s="33">
        <f t="shared" si="13"/>
        <v>45968</v>
      </c>
      <c r="C229" s="78">
        <f>IF(VLOOKUP($B229,data_dd!$C:$J,2,FALSE)=0,#N/A,VLOOKUP($B229,data_dd!$C:$J,2,FALSE))</f>
        <v>42.906832718888673</v>
      </c>
      <c r="D229" s="90">
        <f>IF(VLOOKUP($B229,data_dd!$C:$J,2,FALSE)=0,#N/A,VLOOKUP($B229,data_dd!$C:$J,3,FALSE))</f>
        <v>42.614731575509872</v>
      </c>
      <c r="E229" s="90">
        <f>IF(VLOOKUP($B229,data_dd!$C:$J,6,FALSE)=0,#N/A,VLOOKUP($B229,data_dd!$C:$J,6,FALSE))</f>
        <v>39.086683896176815</v>
      </c>
      <c r="F229" s="78">
        <f>IF(VLOOKUP($B229,data_dd!$C:$J,4,FALSE)=0,#N/A,VLOOKUP($B229,data_dd!$C:$J,4,FALSE))</f>
        <v>35.789102809928664</v>
      </c>
      <c r="G229" s="90">
        <f>IF(VLOOKUP($B229,data_dd!$C:$J,4,FALSE)=0,#N/A,VLOOKUP($B229,data_dd!$C:$J,5,FALSE))</f>
        <v>35.656757871427146</v>
      </c>
      <c r="H229" s="217">
        <f>IF(VLOOKUP($B229,data_dd!$C:$J,7,FALSE)=0,#N/A,VLOOKUP($B229,data_dd!$C:$J,7,FALSE))</f>
        <v>32.959158537803631</v>
      </c>
      <c r="I229" s="30"/>
      <c r="J229" s="33">
        <f t="shared" si="14"/>
        <v>45603</v>
      </c>
      <c r="K229" s="78">
        <f>VLOOKUP($J229,data_dd!$C:$J,2,FALSE)</f>
        <v>40.519957693793181</v>
      </c>
      <c r="L229" s="90">
        <f>VLOOKUP($J229,data_dd!$C:$J,3,FALSE)</f>
        <v>40.255752635639034</v>
      </c>
      <c r="M229" s="90">
        <f>IF(VLOOKUP($J229,data_dd!$C:$J,6,FALSE)=0,#N/A,VLOOKUP($J229,data_dd!$C:$J,6,FALSE))</f>
        <v>38.78234847536514</v>
      </c>
      <c r="N229" s="78">
        <f>VLOOKUP($J229,data_dd!$C:$J,4,FALSE)</f>
        <v>33.829547215057694</v>
      </c>
      <c r="O229" s="90">
        <f>VLOOKUP($J229,data_dd!$C:$J,5,FALSE)</f>
        <v>33.650628320920049</v>
      </c>
      <c r="P229" s="217">
        <f>IF(VLOOKUP($J229,data_dd!$C:$J,7,FALSE)=0,#N/A,VLOOKUP($J229,data_dd!$C:$J,7,FALSE))</f>
        <v>32.835232494809645</v>
      </c>
      <c r="Q229" s="30"/>
      <c r="R229" s="33">
        <f t="shared" si="15"/>
        <v>45237</v>
      </c>
      <c r="S229" s="78">
        <f>VLOOKUP($R229,data_dd!$C:$J,2,FALSE)</f>
        <v>38.119828430317412</v>
      </c>
      <c r="T229" s="90">
        <f>VLOOKUP($R229,data_dd!$C:$J,3,FALSE)</f>
        <v>38.22225369588908</v>
      </c>
      <c r="U229" s="78">
        <f>VLOOKUP($R229,data_dd!$C:$J,4,FALSE)</f>
        <v>32.161562607501224</v>
      </c>
      <c r="V229" s="90">
        <f>VLOOKUP($R229,data_dd!$C:$J,5,FALSE)</f>
        <v>32.251943911651409</v>
      </c>
      <c r="W229" s="30"/>
    </row>
    <row r="230" spans="1:23" ht="15">
      <c r="A230" s="102" t="str">
        <f t="shared" si="12"/>
        <v>8-Nov</v>
      </c>
      <c r="B230" s="38">
        <f t="shared" si="13"/>
        <v>45969</v>
      </c>
      <c r="C230" s="91">
        <f>IF(VLOOKUP($B230,data_dd!$C:$J,2,FALSE)=0,#N/A,VLOOKUP($B230,data_dd!$C:$J,2,FALSE))</f>
        <v>42.59884209581174</v>
      </c>
      <c r="D230" s="92">
        <f>IF(VLOOKUP($B230,data_dd!$C:$J,2,FALSE)=0,#N/A,VLOOKUP($B230,data_dd!$C:$J,3,FALSE))</f>
        <v>42.682176917696097</v>
      </c>
      <c r="E230" s="92">
        <f>IF(VLOOKUP($B230,data_dd!$C:$J,6,FALSE)=0,#N/A,VLOOKUP($B230,data_dd!$C:$J,6,FALSE))</f>
        <v>39.081150302606353</v>
      </c>
      <c r="F230" s="91">
        <f>IF(VLOOKUP($B230,data_dd!$C:$J,4,FALSE)=0,#N/A,VLOOKUP($B230,data_dd!$C:$J,4,FALSE))</f>
        <v>35.661826427707787</v>
      </c>
      <c r="G230" s="92">
        <f>IF(VLOOKUP($B230,data_dd!$C:$J,4,FALSE)=0,#N/A,VLOOKUP($B230,data_dd!$C:$J,5,FALSE))</f>
        <v>35.688275543591999</v>
      </c>
      <c r="H230" s="101">
        <f>IF(VLOOKUP($B230,data_dd!$C:$J,7,FALSE)=0,#N/A,VLOOKUP($B230,data_dd!$C:$J,7,FALSE))</f>
        <v>32.944386053605307</v>
      </c>
      <c r="I230" s="30"/>
      <c r="J230" s="38">
        <f t="shared" si="14"/>
        <v>45604</v>
      </c>
      <c r="K230" s="91">
        <f>VLOOKUP($J230,data_dd!$C:$J,2,FALSE)</f>
        <v>40.471360506024006</v>
      </c>
      <c r="L230" s="92">
        <f>VLOOKUP($J230,data_dd!$C:$J,3,FALSE)</f>
        <v>40.303899889614101</v>
      </c>
      <c r="M230" s="92">
        <f>IF(VLOOKUP($J230,data_dd!$C:$J,6,FALSE)=0,#N/A,VLOOKUP($J230,data_dd!$C:$J,6,FALSE))</f>
        <v>38.755139286353085</v>
      </c>
      <c r="N230" s="91">
        <f>VLOOKUP($J230,data_dd!$C:$J,4,FALSE)</f>
        <v>33.82538693251162</v>
      </c>
      <c r="O230" s="92">
        <f>VLOOKUP($J230,data_dd!$C:$J,5,FALSE)</f>
        <v>33.688423021547827</v>
      </c>
      <c r="P230" s="101">
        <f>IF(VLOOKUP($J230,data_dd!$C:$J,7,FALSE)=0,#N/A,VLOOKUP($J230,data_dd!$C:$J,7,FALSE))</f>
        <v>32.803342225012997</v>
      </c>
      <c r="Q230" s="30"/>
      <c r="R230" s="38">
        <f t="shared" si="15"/>
        <v>45238</v>
      </c>
      <c r="S230" s="91">
        <f>VLOOKUP($R230,data_dd!$C:$J,2,FALSE)</f>
        <v>38.373528676100499</v>
      </c>
      <c r="T230" s="92">
        <f>VLOOKUP($R230,data_dd!$C:$J,3,FALSE)</f>
        <v>38.224554250762445</v>
      </c>
      <c r="U230" s="91">
        <f>VLOOKUP($R230,data_dd!$C:$J,4,FALSE)</f>
        <v>32.26043881959972</v>
      </c>
      <c r="V230" s="92">
        <f>VLOOKUP($R230,data_dd!$C:$J,5,FALSE)</f>
        <v>32.232645801004963</v>
      </c>
      <c r="W230" s="30"/>
    </row>
    <row r="231" spans="1:23" ht="15">
      <c r="A231" s="102" t="str">
        <f t="shared" si="12"/>
        <v>9-Nov</v>
      </c>
      <c r="B231" s="33">
        <f t="shared" si="13"/>
        <v>45970</v>
      </c>
      <c r="C231" s="78">
        <f>IF(VLOOKUP($B231,data_dd!$C:$J,2,FALSE)=0,#N/A,VLOOKUP($B231,data_dd!$C:$J,2,FALSE))</f>
        <v>43.416089422787657</v>
      </c>
      <c r="D231" s="90">
        <f>IF(VLOOKUP($B231,data_dd!$C:$J,2,FALSE)=0,#N/A,VLOOKUP($B231,data_dd!$C:$J,3,FALSE))</f>
        <v>42.760112954403155</v>
      </c>
      <c r="E231" s="90">
        <f>IF(VLOOKUP($B231,data_dd!$C:$J,6,FALSE)=0,#N/A,VLOOKUP($B231,data_dd!$C:$J,6,FALSE))</f>
        <v>39.117718171118305</v>
      </c>
      <c r="F231" s="78">
        <f>IF(VLOOKUP($B231,data_dd!$C:$J,4,FALSE)=0,#N/A,VLOOKUP($B231,data_dd!$C:$J,4,FALSE))</f>
        <v>36.268077072441564</v>
      </c>
      <c r="G231" s="90">
        <f>IF(VLOOKUP($B231,data_dd!$C:$J,4,FALSE)=0,#N/A,VLOOKUP($B231,data_dd!$C:$J,5,FALSE))</f>
        <v>35.760611026226144</v>
      </c>
      <c r="H231" s="217">
        <f>IF(VLOOKUP($B231,data_dd!$C:$J,7,FALSE)=0,#N/A,VLOOKUP($B231,data_dd!$C:$J,7,FALSE))</f>
        <v>32.95816424354831</v>
      </c>
      <c r="I231" s="30"/>
      <c r="J231" s="33">
        <f t="shared" si="14"/>
        <v>45605</v>
      </c>
      <c r="K231" s="78">
        <f>VLOOKUP($J231,data_dd!$C:$J,2,FALSE)</f>
        <v>40.482431237279648</v>
      </c>
      <c r="L231" s="90">
        <f>VLOOKUP($J231,data_dd!$C:$J,3,FALSE)</f>
        <v>40.354610544547491</v>
      </c>
      <c r="M231" s="90">
        <f>IF(VLOOKUP($J231,data_dd!$C:$J,6,FALSE)=0,#N/A,VLOOKUP($J231,data_dd!$C:$J,6,FALSE))</f>
        <v>38.780481181613567</v>
      </c>
      <c r="N231" s="78">
        <f>VLOOKUP($J231,data_dd!$C:$J,4,FALSE)</f>
        <v>33.71931650291959</v>
      </c>
      <c r="O231" s="90">
        <f>VLOOKUP($J231,data_dd!$C:$J,5,FALSE)</f>
        <v>33.702606937248248</v>
      </c>
      <c r="P231" s="217">
        <f>IF(VLOOKUP($J231,data_dd!$C:$J,7,FALSE)=0,#N/A,VLOOKUP($J231,data_dd!$C:$J,7,FALSE))</f>
        <v>32.807986940266183</v>
      </c>
      <c r="Q231" s="30"/>
      <c r="R231" s="33">
        <f t="shared" si="15"/>
        <v>45239</v>
      </c>
      <c r="S231" s="78">
        <f>VLOOKUP($R231,data_dd!$C:$J,2,FALSE)</f>
        <v>38.02876352442933</v>
      </c>
      <c r="T231" s="90">
        <f>VLOOKUP($R231,data_dd!$C:$J,3,FALSE)</f>
        <v>38.22721565235635</v>
      </c>
      <c r="U231" s="78">
        <f>VLOOKUP($R231,data_dd!$C:$J,4,FALSE)</f>
        <v>32.054066929625066</v>
      </c>
      <c r="V231" s="90">
        <f>VLOOKUP($R231,data_dd!$C:$J,5,FALSE)</f>
        <v>32.22337957475473</v>
      </c>
      <c r="W231" s="30"/>
    </row>
    <row r="232" spans="1:23" ht="15">
      <c r="A232" s="102" t="str">
        <f t="shared" si="12"/>
        <v>10-Nov</v>
      </c>
      <c r="B232" s="38">
        <f t="shared" si="13"/>
        <v>45971</v>
      </c>
      <c r="C232" s="91">
        <f>IF(VLOOKUP($B232,data_dd!$C:$J,2,FALSE)=0,#N/A,VLOOKUP($B232,data_dd!$C:$J,2,FALSE))</f>
        <v>42.683286324431833</v>
      </c>
      <c r="D232" s="92">
        <f>IF(VLOOKUP($B232,data_dd!$C:$J,2,FALSE)=0,#N/A,VLOOKUP($B232,data_dd!$C:$J,3,FALSE))</f>
        <v>42.821883834735132</v>
      </c>
      <c r="E232" s="92">
        <f>IF(VLOOKUP($B232,data_dd!$C:$J,6,FALSE)=0,#N/A,VLOOKUP($B232,data_dd!$C:$J,6,FALSE))</f>
        <v>39.164790933599456</v>
      </c>
      <c r="F232" s="91">
        <f>IF(VLOOKUP($B232,data_dd!$C:$J,4,FALSE)=0,#N/A,VLOOKUP($B232,data_dd!$C:$J,4,FALSE))</f>
        <v>35.66695936577473</v>
      </c>
      <c r="G232" s="92">
        <f>IF(VLOOKUP($B232,data_dd!$C:$J,4,FALSE)=0,#N/A,VLOOKUP($B232,data_dd!$C:$J,5,FALSE))</f>
        <v>35.789376915564233</v>
      </c>
      <c r="H232" s="101">
        <f>IF(VLOOKUP($B232,data_dd!$C:$J,7,FALSE)=0,#N/A,VLOOKUP($B232,data_dd!$C:$J,7,FALSE))</f>
        <v>33.000822478164494</v>
      </c>
      <c r="I232" s="30"/>
      <c r="J232" s="38">
        <f t="shared" si="14"/>
        <v>45606</v>
      </c>
      <c r="K232" s="91">
        <f>VLOOKUP($J232,data_dd!$C:$J,2,FALSE)</f>
        <v>40.62963678132148</v>
      </c>
      <c r="L232" s="92">
        <f>VLOOKUP($J232,data_dd!$C:$J,3,FALSE)</f>
        <v>40.414955592637099</v>
      </c>
      <c r="M232" s="92">
        <f>IF(VLOOKUP($J232,data_dd!$C:$J,6,FALSE)=0,#N/A,VLOOKUP($J232,data_dd!$C:$J,6,FALSE))</f>
        <v>38.807936197541792</v>
      </c>
      <c r="N232" s="91">
        <f>VLOOKUP($J232,data_dd!$C:$J,4,FALSE)</f>
        <v>33.971539623465603</v>
      </c>
      <c r="O232" s="92">
        <f>VLOOKUP($J232,data_dd!$C:$J,5,FALSE)</f>
        <v>33.75623526602206</v>
      </c>
      <c r="P232" s="101">
        <f>IF(VLOOKUP($J232,data_dd!$C:$J,7,FALSE)=0,#N/A,VLOOKUP($J232,data_dd!$C:$J,7,FALSE))</f>
        <v>32.83767663901294</v>
      </c>
      <c r="Q232" s="30"/>
      <c r="R232" s="38">
        <f t="shared" si="15"/>
        <v>45240</v>
      </c>
      <c r="S232" s="91">
        <f>VLOOKUP($R232,data_dd!$C:$J,2,FALSE)</f>
        <v>38.62694137003303</v>
      </c>
      <c r="T232" s="92">
        <f>VLOOKUP($R232,data_dd!$C:$J,3,FALSE)</f>
        <v>38.27102261698883</v>
      </c>
      <c r="U232" s="91">
        <f>VLOOKUP($R232,data_dd!$C:$J,4,FALSE)</f>
        <v>32.540457252457315</v>
      </c>
      <c r="V232" s="92">
        <f>VLOOKUP($R232,data_dd!$C:$J,5,FALSE)</f>
        <v>32.260091270998501</v>
      </c>
      <c r="W232" s="30"/>
    </row>
    <row r="233" spans="1:23" ht="15">
      <c r="A233" s="102" t="str">
        <f t="shared" si="12"/>
        <v>11-Nov</v>
      </c>
      <c r="B233" s="33">
        <f t="shared" si="13"/>
        <v>45972</v>
      </c>
      <c r="C233" s="78">
        <f>IF(VLOOKUP($B233,data_dd!$C:$J,2,FALSE)=0,#N/A,VLOOKUP($B233,data_dd!$C:$J,2,FALSE))</f>
        <v>42.462099286581875</v>
      </c>
      <c r="D233" s="90">
        <f>IF(VLOOKUP($B233,data_dd!$C:$J,2,FALSE)=0,#N/A,VLOOKUP($B233,data_dd!$C:$J,3,FALSE))</f>
        <v>42.788973705624812</v>
      </c>
      <c r="E233" s="90">
        <f>IF(VLOOKUP($B233,data_dd!$C:$J,6,FALSE)=0,#N/A,VLOOKUP($B233,data_dd!$C:$J,6,FALSE))</f>
        <v>39.230803501726314</v>
      </c>
      <c r="F233" s="78">
        <f>IF(VLOOKUP($B233,data_dd!$C:$J,4,FALSE)=0,#N/A,VLOOKUP($B233,data_dd!$C:$J,4,FALSE))</f>
        <v>35.262046230144136</v>
      </c>
      <c r="G233" s="90">
        <f>IF(VLOOKUP($B233,data_dd!$C:$J,4,FALSE)=0,#N/A,VLOOKUP($B233,data_dd!$C:$J,5,FALSE))</f>
        <v>35.738540210271694</v>
      </c>
      <c r="H233" s="217">
        <f>IF(VLOOKUP($B233,data_dd!$C:$J,7,FALSE)=0,#N/A,VLOOKUP($B233,data_dd!$C:$J,7,FALSE))</f>
        <v>33.035465613269864</v>
      </c>
      <c r="I233" s="30"/>
      <c r="J233" s="33">
        <f t="shared" si="14"/>
        <v>45607</v>
      </c>
      <c r="K233" s="78">
        <f>VLOOKUP($J233,data_dd!$C:$J,2,FALSE)</f>
        <v>40.613863919164316</v>
      </c>
      <c r="L233" s="90">
        <f>VLOOKUP($J233,data_dd!$C:$J,3,FALSE)</f>
        <v>40.478605180503422</v>
      </c>
      <c r="M233" s="90">
        <f>IF(VLOOKUP($J233,data_dd!$C:$J,6,FALSE)=0,#N/A,VLOOKUP($J233,data_dd!$C:$J,6,FALSE))</f>
        <v>38.857038053993605</v>
      </c>
      <c r="N233" s="78">
        <f>VLOOKUP($J233,data_dd!$C:$J,4,FALSE)</f>
        <v>33.85382950935383</v>
      </c>
      <c r="O233" s="90">
        <f>VLOOKUP($J233,data_dd!$C:$J,5,FALSE)</f>
        <v>33.790829871663121</v>
      </c>
      <c r="P233" s="217">
        <f>IF(VLOOKUP($J233,data_dd!$C:$J,7,FALSE)=0,#N/A,VLOOKUP($J233,data_dd!$C:$J,7,FALSE))</f>
        <v>32.854311951038753</v>
      </c>
      <c r="Q233" s="30"/>
      <c r="R233" s="33">
        <f t="shared" si="15"/>
        <v>45241</v>
      </c>
      <c r="S233" s="78">
        <f>VLOOKUP($R233,data_dd!$C:$J,2,FALSE)</f>
        <v>38.443365598004753</v>
      </c>
      <c r="T233" s="90">
        <f>VLOOKUP($R233,data_dd!$C:$J,3,FALSE)</f>
        <v>38.327533329751873</v>
      </c>
      <c r="U233" s="78">
        <f>VLOOKUP($R233,data_dd!$C:$J,4,FALSE)</f>
        <v>32.329941527261518</v>
      </c>
      <c r="V233" s="90">
        <f>VLOOKUP($R233,data_dd!$C:$J,5,FALSE)</f>
        <v>32.282824385683874</v>
      </c>
      <c r="W233" s="30"/>
    </row>
    <row r="234" spans="1:23" ht="15">
      <c r="A234" s="102" t="str">
        <f t="shared" si="12"/>
        <v>12-Nov</v>
      </c>
      <c r="B234" s="38">
        <f t="shared" si="13"/>
        <v>45973</v>
      </c>
      <c r="C234" s="91">
        <f>IF(VLOOKUP($B234,data_dd!$C:$J,2,FALSE)=0,#N/A,VLOOKUP($B234,data_dd!$C:$J,2,FALSE))</f>
        <v>43.177335648927524</v>
      </c>
      <c r="D234" s="92">
        <f>IF(VLOOKUP($B234,data_dd!$C:$J,2,FALSE)=0,#N/A,VLOOKUP($B234,data_dd!$C:$J,3,FALSE))</f>
        <v>42.865393834370721</v>
      </c>
      <c r="E234" s="92">
        <f>IF(VLOOKUP($B234,data_dd!$C:$J,6,FALSE)=0,#N/A,VLOOKUP($B234,data_dd!$C:$J,6,FALSE))</f>
        <v>39.27308478379932</v>
      </c>
      <c r="F234" s="91">
        <f>IF(VLOOKUP($B234,data_dd!$C:$J,4,FALSE)=0,#N/A,VLOOKUP($B234,data_dd!$C:$J,4,FALSE))</f>
        <v>36.117079655126659</v>
      </c>
      <c r="G234" s="92">
        <f>IF(VLOOKUP($B234,data_dd!$C:$J,4,FALSE)=0,#N/A,VLOOKUP($B234,data_dd!$C:$J,5,FALSE))</f>
        <v>35.792608037803227</v>
      </c>
      <c r="H234" s="101">
        <f>IF(VLOOKUP($B234,data_dd!$C:$J,7,FALSE)=0,#N/A,VLOOKUP($B234,data_dd!$C:$J,7,FALSE))</f>
        <v>33.066678974928855</v>
      </c>
      <c r="I234" s="30"/>
      <c r="J234" s="38">
        <f t="shared" si="14"/>
        <v>45608</v>
      </c>
      <c r="K234" s="91">
        <f>VLOOKUP($J234,data_dd!$C:$J,2,FALSE)</f>
        <v>40.490366479876471</v>
      </c>
      <c r="L234" s="92">
        <f>VLOOKUP($J234,data_dd!$C:$J,3,FALSE)</f>
        <v>40.50410350134041</v>
      </c>
      <c r="M234" s="92">
        <f>IF(VLOOKUP($J234,data_dd!$C:$J,6,FALSE)=0,#N/A,VLOOKUP($J234,data_dd!$C:$J,6,FALSE))</f>
        <v>38.898142937207396</v>
      </c>
      <c r="N234" s="91">
        <f>VLOOKUP($J234,data_dd!$C:$J,4,FALSE)</f>
        <v>33.765995064804628</v>
      </c>
      <c r="O234" s="92">
        <f>VLOOKUP($J234,data_dd!$C:$J,5,FALSE)</f>
        <v>33.80608062132125</v>
      </c>
      <c r="P234" s="101">
        <f>IF(VLOOKUP($J234,data_dd!$C:$J,7,FALSE)=0,#N/A,VLOOKUP($J234,data_dd!$C:$J,7,FALSE))</f>
        <v>32.888838445690531</v>
      </c>
      <c r="Q234" s="30"/>
      <c r="R234" s="38">
        <f t="shared" si="15"/>
        <v>45242</v>
      </c>
      <c r="S234" s="91">
        <f>VLOOKUP($R234,data_dd!$C:$J,2,FALSE)</f>
        <v>38.391478157704654</v>
      </c>
      <c r="T234" s="92">
        <f>VLOOKUP($R234,data_dd!$C:$J,3,FALSE)</f>
        <v>38.317410935918772</v>
      </c>
      <c r="U234" s="91">
        <f>VLOOKUP($R234,data_dd!$C:$J,4,FALSE)</f>
        <v>32.299255267367457</v>
      </c>
      <c r="V234" s="92">
        <f>VLOOKUP($R234,data_dd!$C:$J,5,FALSE)</f>
        <v>32.271210822642587</v>
      </c>
      <c r="W234" s="30"/>
    </row>
    <row r="235" spans="1:23" ht="15">
      <c r="A235" s="102" t="str">
        <f t="shared" si="12"/>
        <v>13-Nov</v>
      </c>
      <c r="B235" s="33">
        <f t="shared" si="13"/>
        <v>45974</v>
      </c>
      <c r="C235" s="78">
        <f>IF(VLOOKUP($B235,data_dd!$C:$J,2,FALSE)=0,#N/A,VLOOKUP($B235,data_dd!$C:$J,2,FALSE))</f>
        <v>42.911998990271712</v>
      </c>
      <c r="D235" s="90">
        <f>IF(VLOOKUP($B235,data_dd!$C:$J,2,FALSE)=0,#N/A,VLOOKUP($B235,data_dd!$C:$J,3,FALSE))</f>
        <v>42.877494371149851</v>
      </c>
      <c r="E235" s="90">
        <f>IF(VLOOKUP($B235,data_dd!$C:$J,6,FALSE)=0,#N/A,VLOOKUP($B235,data_dd!$C:$J,6,FALSE))</f>
        <v>39.322269956745743</v>
      </c>
      <c r="F235" s="78">
        <f>IF(VLOOKUP($B235,data_dd!$C:$J,4,FALSE)=0,#N/A,VLOOKUP($B235,data_dd!$C:$J,4,FALSE))</f>
        <v>35.702257699880541</v>
      </c>
      <c r="G235" s="90">
        <f>IF(VLOOKUP($B235,data_dd!$C:$J,4,FALSE)=0,#N/A,VLOOKUP($B235,data_dd!$C:$J,5,FALSE))</f>
        <v>35.790163450572301</v>
      </c>
      <c r="H235" s="217">
        <f>IF(VLOOKUP($B235,data_dd!$C:$J,7,FALSE)=0,#N/A,VLOOKUP($B235,data_dd!$C:$J,7,FALSE))</f>
        <v>33.096966423195717</v>
      </c>
      <c r="I235" s="30"/>
      <c r="J235" s="33">
        <f t="shared" si="14"/>
        <v>45609</v>
      </c>
      <c r="K235" s="78">
        <f>VLOOKUP($J235,data_dd!$C:$J,2,FALSE)</f>
        <v>40.881684382257177</v>
      </c>
      <c r="L235" s="90">
        <f>VLOOKUP($J235,data_dd!$C:$J,3,FALSE)</f>
        <v>40.576442699017335</v>
      </c>
      <c r="M235" s="90">
        <f>IF(VLOOKUP($J235,data_dd!$C:$J,6,FALSE)=0,#N/A,VLOOKUP($J235,data_dd!$C:$J,6,FALSE))</f>
        <v>38.933335214084309</v>
      </c>
      <c r="N235" s="78">
        <f>VLOOKUP($J235,data_dd!$C:$J,4,FALSE)</f>
        <v>34.093161984844933</v>
      </c>
      <c r="O235" s="90">
        <f>VLOOKUP($J235,data_dd!$C:$J,5,FALSE)</f>
        <v>33.857508474648974</v>
      </c>
      <c r="P235" s="217">
        <f>IF(VLOOKUP($J235,data_dd!$C:$J,7,FALSE)=0,#N/A,VLOOKUP($J235,data_dd!$C:$J,7,FALSE))</f>
        <v>32.904598562559009</v>
      </c>
      <c r="Q235" s="30"/>
      <c r="R235" s="33">
        <f t="shared" si="15"/>
        <v>45243</v>
      </c>
      <c r="S235" s="78">
        <f>VLOOKUP($R235,data_dd!$C:$J,2,FALSE)</f>
        <v>38.293018000694367</v>
      </c>
      <c r="T235" s="90">
        <f>VLOOKUP($R235,data_dd!$C:$J,3,FALSE)</f>
        <v>38.349203201432786</v>
      </c>
      <c r="U235" s="78">
        <f>VLOOKUP($R235,data_dd!$C:$J,4,FALSE)</f>
        <v>32.158535576144438</v>
      </c>
      <c r="V235" s="90">
        <f>VLOOKUP($R235,data_dd!$C:$J,5,FALSE)</f>
        <v>32.271779943808113</v>
      </c>
      <c r="W235" s="30"/>
    </row>
    <row r="236" spans="1:23" ht="15">
      <c r="A236" s="102" t="str">
        <f t="shared" si="12"/>
        <v>14-Nov</v>
      </c>
      <c r="B236" s="38">
        <f t="shared" si="13"/>
        <v>45975</v>
      </c>
      <c r="C236" s="91">
        <f>IF(VLOOKUP($B236,data_dd!$C:$J,2,FALSE)=0,#N/A,VLOOKUP($B236,data_dd!$C:$J,2,FALSE))</f>
        <v>42.91436554086679</v>
      </c>
      <c r="D236" s="92">
        <f>IF(VLOOKUP($B236,data_dd!$C:$J,2,FALSE)=0,#N/A,VLOOKUP($B236,data_dd!$C:$J,3,FALSE))</f>
        <v>42.905692727941101</v>
      </c>
      <c r="E236" s="92">
        <f>IF(VLOOKUP($B236,data_dd!$C:$J,6,FALSE)=0,#N/A,VLOOKUP($B236,data_dd!$C:$J,6,FALSE))</f>
        <v>39.378612340110301</v>
      </c>
      <c r="F236" s="91">
        <f>IF(VLOOKUP($B236,data_dd!$C:$J,4,FALSE)=0,#N/A,VLOOKUP($B236,data_dd!$C:$J,4,FALSE))</f>
        <v>35.816427430928009</v>
      </c>
      <c r="G236" s="92">
        <f>IF(VLOOKUP($B236,data_dd!$C:$J,4,FALSE)=0,#N/A,VLOOKUP($B236,data_dd!$C:$J,5,FALSE))</f>
        <v>35.795473331103722</v>
      </c>
      <c r="H236" s="101">
        <f>IF(VLOOKUP($B236,data_dd!$C:$J,7,FALSE)=0,#N/A,VLOOKUP($B236,data_dd!$C:$J,7,FALSE))</f>
        <v>33.135196633657117</v>
      </c>
      <c r="I236" s="30"/>
      <c r="J236" s="38">
        <f t="shared" si="14"/>
        <v>45610</v>
      </c>
      <c r="K236" s="91">
        <f>VLOOKUP($J236,data_dd!$C:$J,2,FALSE)</f>
        <v>40.560514870395082</v>
      </c>
      <c r="L236" s="92">
        <f>VLOOKUP($J236,data_dd!$C:$J,3,FALSE)</f>
        <v>40.595488297739806</v>
      </c>
      <c r="M236" s="92">
        <f>IF(VLOOKUP($J236,data_dd!$C:$J,6,FALSE)=0,#N/A,VLOOKUP($J236,data_dd!$C:$J,6,FALSE))</f>
        <v>38.988695753261375</v>
      </c>
      <c r="N236" s="91">
        <f>VLOOKUP($J236,data_dd!$C:$J,4,FALSE)</f>
        <v>33.818483883045054</v>
      </c>
      <c r="O236" s="92">
        <f>VLOOKUP($J236,data_dd!$C:$J,5,FALSE)</f>
        <v>33.865022675452984</v>
      </c>
      <c r="P236" s="101">
        <f>IF(VLOOKUP($J236,data_dd!$C:$J,7,FALSE)=0,#N/A,VLOOKUP($J236,data_dd!$C:$J,7,FALSE))</f>
        <v>32.944733839175264</v>
      </c>
      <c r="Q236" s="30"/>
      <c r="R236" s="38">
        <f t="shared" si="15"/>
        <v>45244</v>
      </c>
      <c r="S236" s="91">
        <f>VLOOKUP($R236,data_dd!$C:$J,2,FALSE)</f>
        <v>38.588458002259912</v>
      </c>
      <c r="T236" s="92">
        <f>VLOOKUP($R236,data_dd!$C:$J,3,FALSE)</f>
        <v>38.37675508106534</v>
      </c>
      <c r="U236" s="91">
        <f>VLOOKUP($R236,data_dd!$C:$J,4,FALSE)</f>
        <v>32.40219236585326</v>
      </c>
      <c r="V236" s="92">
        <f>VLOOKUP($R236,data_dd!$C:$J,5,FALSE)</f>
        <v>32.286607223172211</v>
      </c>
      <c r="W236" s="30"/>
    </row>
    <row r="237" spans="1:23" ht="15">
      <c r="A237" s="102" t="str">
        <f t="shared" si="12"/>
        <v>15-Nov</v>
      </c>
      <c r="B237" s="33">
        <f t="shared" si="13"/>
        <v>45976</v>
      </c>
      <c r="C237" s="78">
        <f>IF(VLOOKUP($B237,data_dd!$C:$J,2,FALSE)=0,#N/A,VLOOKUP($B237,data_dd!$C:$J,2,FALSE))</f>
        <v>42.958595556053083</v>
      </c>
      <c r="D237" s="90">
        <f>IF(VLOOKUP($B237,data_dd!$C:$J,2,FALSE)=0,#N/A,VLOOKUP($B237,data_dd!$C:$J,3,FALSE))</f>
        <v>42.870803416369327</v>
      </c>
      <c r="E237" s="90">
        <f>IF(VLOOKUP($B237,data_dd!$C:$J,6,FALSE)=0,#N/A,VLOOKUP($B237,data_dd!$C:$J,6,FALSE))</f>
        <v>39.415562513612471</v>
      </c>
      <c r="F237" s="78">
        <f>IF(VLOOKUP($B237,data_dd!$C:$J,4,FALSE)=0,#N/A,VLOOKUP($B237,data_dd!$C:$J,4,FALSE))</f>
        <v>35.719244265127656</v>
      </c>
      <c r="G237" s="90">
        <f>IF(VLOOKUP($B237,data_dd!$C:$J,4,FALSE)=0,#N/A,VLOOKUP($B237,data_dd!$C:$J,5,FALSE))</f>
        <v>35.745371104777504</v>
      </c>
      <c r="H237" s="217">
        <f>IF(VLOOKUP($B237,data_dd!$C:$J,7,FALSE)=0,#N/A,VLOOKUP($B237,data_dd!$C:$J,7,FALSE))</f>
        <v>33.155860893578804</v>
      </c>
      <c r="I237" s="30"/>
      <c r="J237" s="33">
        <f t="shared" si="14"/>
        <v>45611</v>
      </c>
      <c r="K237" s="78">
        <f>VLOOKUP($J237,data_dd!$C:$J,2,FALSE)</f>
        <v>40.774576776002455</v>
      </c>
      <c r="L237" s="90">
        <f>VLOOKUP($J237,data_dd!$C:$J,3,FALSE)</f>
        <v>40.635747451938116</v>
      </c>
      <c r="M237" s="90">
        <f>IF(VLOOKUP($J237,data_dd!$C:$J,6,FALSE)=0,#N/A,VLOOKUP($J237,data_dd!$C:$J,6,FALSE))</f>
        <v>39.015556909568474</v>
      </c>
      <c r="N237" s="78">
        <f>VLOOKUP($J237,data_dd!$C:$J,4,FALSE)</f>
        <v>33.912768443073951</v>
      </c>
      <c r="O237" s="90">
        <f>VLOOKUP($J237,data_dd!$C:$J,5,FALSE)</f>
        <v>33.886344997216867</v>
      </c>
      <c r="P237" s="217">
        <f>IF(VLOOKUP($J237,data_dd!$C:$J,7,FALSE)=0,#N/A,VLOOKUP($J237,data_dd!$C:$J,7,FALSE))</f>
        <v>32.955521276517928</v>
      </c>
      <c r="Q237" s="30"/>
      <c r="R237" s="33">
        <f t="shared" si="15"/>
        <v>45245</v>
      </c>
      <c r="S237" s="78">
        <f>VLOOKUP($R237,data_dd!$C:$J,2,FALSE)</f>
        <v>38.522220575570202</v>
      </c>
      <c r="T237" s="90">
        <f>VLOOKUP($R237,data_dd!$C:$J,3,FALSE)</f>
        <v>38.443026011072035</v>
      </c>
      <c r="U237" s="78">
        <f>VLOOKUP($R237,data_dd!$C:$J,4,FALSE)</f>
        <v>32.393688307148778</v>
      </c>
      <c r="V237" s="90">
        <f>VLOOKUP($R237,data_dd!$C:$J,5,FALSE)</f>
        <v>32.329416860860498</v>
      </c>
      <c r="W237" s="30"/>
    </row>
    <row r="238" spans="1:23" ht="15">
      <c r="A238" s="102" t="str">
        <f t="shared" si="12"/>
        <v>16-Nov</v>
      </c>
      <c r="B238" s="38">
        <f t="shared" si="13"/>
        <v>45977</v>
      </c>
      <c r="C238" s="91">
        <f>IF(VLOOKUP($B238,data_dd!$C:$J,2,FALSE)=0,#N/A,VLOOKUP($B238,data_dd!$C:$J,2,FALSE))</f>
        <v>42.975506789907861</v>
      </c>
      <c r="D238" s="92">
        <f>IF(VLOOKUP($B238,data_dd!$C:$J,2,FALSE)=0,#N/A,VLOOKUP($B238,data_dd!$C:$J,3,FALSE))</f>
        <v>42.918696665206667</v>
      </c>
      <c r="E238" s="92">
        <f>IF(VLOOKUP($B238,data_dd!$C:$J,6,FALSE)=0,#N/A,VLOOKUP($B238,data_dd!$C:$J,6,FALSE))</f>
        <v>39.456517786384104</v>
      </c>
      <c r="F238" s="91">
        <f>IF(VLOOKUP($B238,data_dd!$C:$J,4,FALSE)=0,#N/A,VLOOKUP($B238,data_dd!$C:$J,4,FALSE))</f>
        <v>35.84808864699442</v>
      </c>
      <c r="G238" s="92">
        <f>IF(VLOOKUP($B238,data_dd!$C:$J,4,FALSE)=0,#N/A,VLOOKUP($B238,data_dd!$C:$J,5,FALSE))</f>
        <v>35.772106600251227</v>
      </c>
      <c r="H238" s="101">
        <f>IF(VLOOKUP($B238,data_dd!$C:$J,7,FALSE)=0,#N/A,VLOOKUP($B238,data_dd!$C:$J,7,FALSE))</f>
        <v>33.175175039916063</v>
      </c>
      <c r="I238" s="30"/>
      <c r="J238" s="38">
        <f>J237+1</f>
        <v>45612</v>
      </c>
      <c r="K238" s="91">
        <f>VLOOKUP($J238,data_dd!$C:$J,2,FALSE)</f>
        <v>40.908491989366048</v>
      </c>
      <c r="L238" s="92">
        <f>VLOOKUP($J238,data_dd!$C:$J,3,FALSE)</f>
        <v>40.686306103650708</v>
      </c>
      <c r="M238" s="92">
        <f>IF(VLOOKUP($J238,data_dd!$C:$J,6,FALSE)=0,#N/A,VLOOKUP($J238,data_dd!$C:$J,6,FALSE))</f>
        <v>39.043211969304856</v>
      </c>
      <c r="N238" s="91">
        <f>VLOOKUP($J238,data_dd!$C:$J,4,FALSE)</f>
        <v>34.009642395551609</v>
      </c>
      <c r="O238" s="92">
        <f>VLOOKUP($J238,data_dd!$C:$J,5,FALSE)</f>
        <v>33.90103619466403</v>
      </c>
      <c r="P238" s="101">
        <f>IF(VLOOKUP($J238,data_dd!$C:$J,7,FALSE)=0,#N/A,VLOOKUP($J238,data_dd!$C:$J,7,FALSE))</f>
        <v>32.965521080050863</v>
      </c>
      <c r="Q238" s="30"/>
      <c r="R238" s="38">
        <f>R237+1</f>
        <v>45246</v>
      </c>
      <c r="S238" s="91">
        <f>VLOOKUP($R238,data_dd!$C:$J,2,FALSE)</f>
        <v>38.881927635308664</v>
      </c>
      <c r="T238" s="92">
        <f>VLOOKUP($R238,data_dd!$C:$J,3,FALSE)</f>
        <v>38.496049801462192</v>
      </c>
      <c r="U238" s="91">
        <f>VLOOKUP($R238,data_dd!$C:$J,4,FALSE)</f>
        <v>32.68628971745332</v>
      </c>
      <c r="V238" s="92">
        <f>VLOOKUP($R238,data_dd!$C:$J,5,FALSE)</f>
        <v>32.368185247392674</v>
      </c>
      <c r="W238" s="30"/>
    </row>
    <row r="239" spans="1:23" ht="15">
      <c r="A239" s="102" t="str">
        <f t="shared" si="12"/>
        <v>17-Nov</v>
      </c>
      <c r="B239" s="33">
        <f t="shared" si="13"/>
        <v>45978</v>
      </c>
      <c r="C239" s="78">
        <f>IF(VLOOKUP($B239,data_dd!$C:$J,2,FALSE)=0,#N/A,VLOOKUP($B239,data_dd!$C:$J,2,FALSE))</f>
        <v>43.030963821523628</v>
      </c>
      <c r="D239" s="90">
        <f>IF(VLOOKUP($B239,data_dd!$C:$J,2,FALSE)=0,#N/A,VLOOKUP($B239,data_dd!$C:$J,3,FALSE))</f>
        <v>42.942031693039489</v>
      </c>
      <c r="E239" s="90">
        <f>IF(VLOOKUP($B239,data_dd!$C:$J,6,FALSE)=0,#N/A,VLOOKUP($B239,data_dd!$C:$J,6,FALSE))</f>
        <v>39.518743320694838</v>
      </c>
      <c r="F239" s="78">
        <f>IF(VLOOKUP($B239,data_dd!$C:$J,4,FALSE)=0,#N/A,VLOOKUP($B239,data_dd!$C:$J,4,FALSE))</f>
        <v>35.786597478026799</v>
      </c>
      <c r="G239" s="90">
        <f>IF(VLOOKUP($B239,data_dd!$C:$J,4,FALSE)=0,#N/A,VLOOKUP($B239,data_dd!$C:$J,5,FALSE))</f>
        <v>35.785726729590522</v>
      </c>
      <c r="H239" s="217">
        <f>IF(VLOOKUP($B239,data_dd!$C:$J,7,FALSE)=0,#N/A,VLOOKUP($B239,data_dd!$C:$J,7,FALSE))</f>
        <v>33.22212496236169</v>
      </c>
      <c r="I239" s="30"/>
      <c r="J239" s="33">
        <f t="shared" ref="J239:J246" si="16">J238+1</f>
        <v>45613</v>
      </c>
      <c r="K239" s="78">
        <f>VLOOKUP($J239,data_dd!$C:$J,2,FALSE)</f>
        <v>41.303056459342557</v>
      </c>
      <c r="L239" s="90">
        <f>VLOOKUP($J239,data_dd!$C:$J,3,FALSE)</f>
        <v>40.795027891711158</v>
      </c>
      <c r="M239" s="90">
        <f>IF(VLOOKUP($J239,data_dd!$C:$J,6,FALSE)=0,#N/A,VLOOKUP($J239,data_dd!$C:$J,6,FALSE))</f>
        <v>39.087048232771465</v>
      </c>
      <c r="N239" s="78">
        <f>VLOOKUP($J239,data_dd!$C:$J,4,FALSE)</f>
        <v>34.4003557434866</v>
      </c>
      <c r="O239" s="90">
        <f>VLOOKUP($J239,data_dd!$C:$J,5,FALSE)</f>
        <v>33.989145000043877</v>
      </c>
      <c r="P239" s="217">
        <f>IF(VLOOKUP($J239,data_dd!$C:$J,7,FALSE)=0,#N/A,VLOOKUP($J239,data_dd!$C:$J,7,FALSE))</f>
        <v>32.998529050655399</v>
      </c>
      <c r="Q239" s="30"/>
      <c r="R239" s="33">
        <f t="shared" ref="R239:R246" si="17">R238+1</f>
        <v>45247</v>
      </c>
      <c r="S239" s="78">
        <f>VLOOKUP($R239,data_dd!$C:$J,2,FALSE)</f>
        <v>38.544075801742132</v>
      </c>
      <c r="T239" s="90">
        <f>VLOOKUP($R239,data_dd!$C:$J,3,FALSE)</f>
        <v>38.536649335772353</v>
      </c>
      <c r="U239" s="78">
        <f>VLOOKUP($R239,data_dd!$C:$J,4,FALSE)</f>
        <v>32.389626218604469</v>
      </c>
      <c r="V239" s="90">
        <f>VLOOKUP($R239,data_dd!$C:$J,5,FALSE)</f>
        <v>32.394131427232473</v>
      </c>
      <c r="W239" s="30"/>
    </row>
    <row r="240" spans="1:23" ht="15">
      <c r="A240" s="102" t="str">
        <f t="shared" si="12"/>
        <v>18-Nov</v>
      </c>
      <c r="B240" s="38">
        <f t="shared" si="13"/>
        <v>45979</v>
      </c>
      <c r="C240" s="91">
        <f>IF(VLOOKUP($B240,data_dd!$C:$J,2,FALSE)=0,#N/A,VLOOKUP($B240,data_dd!$C:$J,2,FALSE))</f>
        <v>42.70279473849223</v>
      </c>
      <c r="D240" s="92">
        <f>IF(VLOOKUP($B240,data_dd!$C:$J,2,FALSE)=0,#N/A,VLOOKUP($B240,data_dd!$C:$J,3,FALSE))</f>
        <v>42.903705893048652</v>
      </c>
      <c r="E240" s="92">
        <f>IF(VLOOKUP($B240,data_dd!$C:$J,6,FALSE)=0,#N/A,VLOOKUP($B240,data_dd!$C:$J,6,FALSE))</f>
        <v>39.543002831568344</v>
      </c>
      <c r="F240" s="91">
        <f>IF(VLOOKUP($B240,data_dd!$C:$J,4,FALSE)=0,#N/A,VLOOKUP($B240,data_dd!$C:$J,4,FALSE))</f>
        <v>35.538386697964818</v>
      </c>
      <c r="G240" s="92">
        <f>IF(VLOOKUP($B240,data_dd!$C:$J,4,FALSE)=0,#N/A,VLOOKUP($B240,data_dd!$C:$J,5,FALSE))</f>
        <v>35.729466524755587</v>
      </c>
      <c r="H240" s="101">
        <f>IF(VLOOKUP($B240,data_dd!$C:$J,7,FALSE)=0,#N/A,VLOOKUP($B240,data_dd!$C:$J,7,FALSE))</f>
        <v>33.225371057271914</v>
      </c>
      <c r="I240" s="30"/>
      <c r="J240" s="38">
        <f t="shared" si="16"/>
        <v>45614</v>
      </c>
      <c r="K240" s="91">
        <f>VLOOKUP($J240,data_dd!$C:$J,2,FALSE)</f>
        <v>40.338506968119042</v>
      </c>
      <c r="L240" s="92">
        <f>VLOOKUP($J240,data_dd!$C:$J,3,FALSE)</f>
        <v>40.764177319072893</v>
      </c>
      <c r="M240" s="92">
        <f>IF(VLOOKUP($J240,data_dd!$C:$J,6,FALSE)=0,#N/A,VLOOKUP($J240,data_dd!$C:$J,6,FALSE))</f>
        <v>39.121153865659572</v>
      </c>
      <c r="N240" s="91">
        <f>VLOOKUP($J240,data_dd!$C:$J,4,FALSE)</f>
        <v>33.48695969771336</v>
      </c>
      <c r="O240" s="92">
        <f>VLOOKUP($J240,data_dd!$C:$J,5,FALSE)</f>
        <v>33.935605807426754</v>
      </c>
      <c r="P240" s="101">
        <f>IF(VLOOKUP($J240,data_dd!$C:$J,7,FALSE)=0,#N/A,VLOOKUP($J240,data_dd!$C:$J,7,FALSE))</f>
        <v>33.009259915363785</v>
      </c>
      <c r="Q240" s="30"/>
      <c r="R240" s="38">
        <f t="shared" si="17"/>
        <v>45248</v>
      </c>
      <c r="S240" s="91">
        <f>VLOOKUP($R240,data_dd!$C:$J,2,FALSE)</f>
        <v>39.15164253410029</v>
      </c>
      <c r="T240" s="92">
        <f>VLOOKUP($R240,data_dd!$C:$J,3,FALSE)</f>
        <v>38.632790189892859</v>
      </c>
      <c r="U240" s="91">
        <f>VLOOKUP($R240,data_dd!$C:$J,4,FALSE)</f>
        <v>32.924011457992783</v>
      </c>
      <c r="V240" s="92">
        <f>VLOOKUP($R240,data_dd!$C:$J,5,FALSE)</f>
        <v>32.470166580963877</v>
      </c>
      <c r="W240" s="30"/>
    </row>
    <row r="241" spans="1:23" ht="15">
      <c r="A241" s="102" t="str">
        <f t="shared" si="12"/>
        <v>19-Nov</v>
      </c>
      <c r="B241" s="33">
        <f t="shared" si="13"/>
        <v>45980</v>
      </c>
      <c r="C241" s="78">
        <f>IF(VLOOKUP($B241,data_dd!$C:$J,2,FALSE)=0,#N/A,VLOOKUP($B241,data_dd!$C:$J,2,FALSE))</f>
        <v>42.722979709815355</v>
      </c>
      <c r="D241" s="90">
        <f>IF(VLOOKUP($B241,data_dd!$C:$J,2,FALSE)=0,#N/A,VLOOKUP($B241,data_dd!$C:$J,3,FALSE))</f>
        <v>42.904259312796057</v>
      </c>
      <c r="E241" s="90">
        <f>IF(VLOOKUP($B241,data_dd!$C:$J,6,FALSE)=0,#N/A,VLOOKUP($B241,data_dd!$C:$J,6,FALSE))</f>
        <v>39.57678378439185</v>
      </c>
      <c r="F241" s="78">
        <f>IF(VLOOKUP($B241,data_dd!$C:$J,4,FALSE)=0,#N/A,VLOOKUP($B241,data_dd!$C:$J,4,FALSE))</f>
        <v>35.435656262490014</v>
      </c>
      <c r="G241" s="90">
        <f>IF(VLOOKUP($B241,data_dd!$C:$J,4,FALSE)=0,#N/A,VLOOKUP($B241,data_dd!$C:$J,5,FALSE))</f>
        <v>35.718100365327999</v>
      </c>
      <c r="H241" s="217">
        <f>IF(VLOOKUP($B241,data_dd!$C:$J,7,FALSE)=0,#N/A,VLOOKUP($B241,data_dd!$C:$J,7,FALSE))</f>
        <v>33.249264579027979</v>
      </c>
      <c r="I241" s="30"/>
      <c r="J241" s="33">
        <f t="shared" si="16"/>
        <v>45615</v>
      </c>
      <c r="K241" s="78">
        <f>VLOOKUP($J241,data_dd!$C:$J,2,FALSE)</f>
        <v>41.005875835548174</v>
      </c>
      <c r="L241" s="90">
        <f>VLOOKUP($J241,data_dd!$C:$J,3,FALSE)</f>
        <v>40.799027351621135</v>
      </c>
      <c r="M241" s="90">
        <f>IF(VLOOKUP($J241,data_dd!$C:$J,6,FALSE)=0,#N/A,VLOOKUP($J241,data_dd!$C:$J,6,FALSE))</f>
        <v>39.145991915038003</v>
      </c>
      <c r="N241" s="78">
        <f>VLOOKUP($J241,data_dd!$C:$J,4,FALSE)</f>
        <v>34.153543440559623</v>
      </c>
      <c r="O241" s="90">
        <f>VLOOKUP($J241,data_dd!$C:$J,5,FALSE)</f>
        <v>33.959369716103339</v>
      </c>
      <c r="P241" s="217">
        <f>IF(VLOOKUP($J241,data_dd!$C:$J,7,FALSE)=0,#N/A,VLOOKUP($J241,data_dd!$C:$J,7,FALSE))</f>
        <v>33.028903379041672</v>
      </c>
      <c r="Q241" s="30"/>
      <c r="R241" s="33">
        <f t="shared" si="17"/>
        <v>45249</v>
      </c>
      <c r="S241" s="78">
        <f>VLOOKUP($R241,data_dd!$C:$J,2,FALSE)</f>
        <v>38.821724038321868</v>
      </c>
      <c r="T241" s="90">
        <f>VLOOKUP($R241,data_dd!$C:$J,3,FALSE)</f>
        <v>38.700496428881635</v>
      </c>
      <c r="U241" s="78">
        <f>VLOOKUP($R241,data_dd!$C:$J,4,FALSE)</f>
        <v>32.636798115417029</v>
      </c>
      <c r="V241" s="90">
        <f>VLOOKUP($R241,data_dd!$C:$J,5,FALSE)</f>
        <v>32.529200329329655</v>
      </c>
      <c r="W241" s="30"/>
    </row>
    <row r="242" spans="1:23" ht="15">
      <c r="A242" s="102" t="str">
        <f t="shared" si="12"/>
        <v>20-Nov</v>
      </c>
      <c r="B242" s="38">
        <f t="shared" si="13"/>
        <v>45981</v>
      </c>
      <c r="C242" s="91">
        <f>IF(VLOOKUP($B242,data_dd!$C:$J,2,FALSE)=0,#N/A,VLOOKUP($B242,data_dd!$C:$J,2,FALSE))</f>
        <v>42.437819253937853</v>
      </c>
      <c r="D242" s="92">
        <f>IF(VLOOKUP($B242,data_dd!$C:$J,2,FALSE)=0,#N/A,VLOOKUP($B242,data_dd!$C:$J,3,FALSE))</f>
        <v>42.818327347531785</v>
      </c>
      <c r="E242" s="92">
        <f>IF(VLOOKUP($B242,data_dd!$C:$J,6,FALSE)=0,#N/A,VLOOKUP($B242,data_dd!$C:$J,6,FALSE))</f>
        <v>39.607334803806609</v>
      </c>
      <c r="F242" s="91">
        <f>IF(VLOOKUP($B242,data_dd!$C:$J,4,FALSE)=0,#N/A,VLOOKUP($B242,data_dd!$C:$J,4,FALSE))</f>
        <v>35.215456983357129</v>
      </c>
      <c r="G242" s="92">
        <f>IF(VLOOKUP($B242,data_dd!$C:$J,4,FALSE)=0,#N/A,VLOOKUP($B242,data_dd!$C:$J,5,FALSE))</f>
        <v>35.611668077711485</v>
      </c>
      <c r="H242" s="101">
        <f>IF(VLOOKUP($B242,data_dd!$C:$J,7,FALSE)=0,#N/A,VLOOKUP($B242,data_dd!$C:$J,7,FALSE))</f>
        <v>33.258291099247657</v>
      </c>
      <c r="I242" s="30"/>
      <c r="J242" s="38">
        <f t="shared" si="16"/>
        <v>45616</v>
      </c>
      <c r="K242" s="91">
        <f>VLOOKUP($J242,data_dd!$C:$J,2,FALSE)</f>
        <v>40.436685738299317</v>
      </c>
      <c r="L242" s="92">
        <f>VLOOKUP($J242,data_dd!$C:$J,3,FALSE)</f>
        <v>40.785353210931248</v>
      </c>
      <c r="M242" s="92">
        <f>IF(VLOOKUP($J242,data_dd!$C:$J,6,FALSE)=0,#N/A,VLOOKUP($J242,data_dd!$C:$J,6,FALSE))</f>
        <v>39.17971941552905</v>
      </c>
      <c r="N242" s="91">
        <f>VLOOKUP($J242,data_dd!$C:$J,4,FALSE)</f>
        <v>33.592514054303507</v>
      </c>
      <c r="O242" s="92">
        <f>VLOOKUP($J242,data_dd!$C:$J,5,FALSE)</f>
        <v>33.929696333885218</v>
      </c>
      <c r="P242" s="101">
        <f>IF(VLOOKUP($J242,data_dd!$C:$J,7,FALSE)=0,#N/A,VLOOKUP($J242,data_dd!$C:$J,7,FALSE))</f>
        <v>33.038448801275237</v>
      </c>
      <c r="Q242" s="30"/>
      <c r="R242" s="38">
        <f t="shared" si="17"/>
        <v>45250</v>
      </c>
      <c r="S242" s="91">
        <f>VLOOKUP($R242,data_dd!$C:$J,2,FALSE)</f>
        <v>39.24013530395397</v>
      </c>
      <c r="T242" s="92">
        <f>VLOOKUP($R242,data_dd!$C:$J,3,FALSE)</f>
        <v>38.807843942330059</v>
      </c>
      <c r="U242" s="91">
        <f>VLOOKUP($R242,data_dd!$C:$J,4,FALSE)</f>
        <v>32.870163238944187</v>
      </c>
      <c r="V242" s="92">
        <f>VLOOKUP($R242,data_dd!$C:$J,5,FALSE)</f>
        <v>32.603879650310773</v>
      </c>
      <c r="W242" s="30"/>
    </row>
    <row r="243" spans="1:23" ht="15">
      <c r="A243" s="102" t="str">
        <f t="shared" si="12"/>
        <v>21-Nov</v>
      </c>
      <c r="B243" s="33">
        <f t="shared" si="13"/>
        <v>45982</v>
      </c>
      <c r="C243" s="78">
        <f>IF(VLOOKUP($B243,data_dd!$C:$J,2,FALSE)=0,#N/A,VLOOKUP($B243,data_dd!$C:$J,2,FALSE))</f>
        <v>42.677486933330464</v>
      </c>
      <c r="D243" s="90">
        <f>IF(VLOOKUP($B243,data_dd!$C:$J,2,FALSE)=0,#N/A,VLOOKUP($B243,data_dd!$C:$J,3,FALSE))</f>
        <v>42.780244625412735</v>
      </c>
      <c r="E243" s="90">
        <f>IF(VLOOKUP($B243,data_dd!$C:$J,6,FALSE)=0,#N/A,VLOOKUP($B243,data_dd!$C:$J,6,FALSE))</f>
        <v>39.630420805535174</v>
      </c>
      <c r="F243" s="78">
        <f>IF(VLOOKUP($B243,data_dd!$C:$J,4,FALSE)=0,#N/A,VLOOKUP($B243,data_dd!$C:$J,4,FALSE))</f>
        <v>35.486678525914492</v>
      </c>
      <c r="G243" s="90">
        <f>IF(VLOOKUP($B243,data_dd!$C:$J,4,FALSE)=0,#N/A,VLOOKUP($B243,data_dd!$C:$J,5,FALSE))</f>
        <v>35.578813901070845</v>
      </c>
      <c r="H243" s="217">
        <f>IF(VLOOKUP($B243,data_dd!$C:$J,7,FALSE)=0,#N/A,VLOOKUP($B243,data_dd!$C:$J,7,FALSE))</f>
        <v>33.26766566432304</v>
      </c>
      <c r="I243" s="30"/>
      <c r="J243" s="33">
        <f t="shared" si="16"/>
        <v>45617</v>
      </c>
      <c r="K243" s="78">
        <f>VLOOKUP($J243,data_dd!$C:$J,2,FALSE)</f>
        <v>40.520661499207641</v>
      </c>
      <c r="L243" s="90">
        <f>VLOOKUP($J243,data_dd!$C:$J,3,FALSE)</f>
        <v>40.741629674341084</v>
      </c>
      <c r="M243" s="90">
        <f>IF(VLOOKUP($J243,data_dd!$C:$J,6,FALSE)=0,#N/A,VLOOKUP($J243,data_dd!$C:$J,6,FALSE))</f>
        <v>39.205251552994618</v>
      </c>
      <c r="N243" s="78">
        <f>VLOOKUP($J243,data_dd!$C:$J,4,FALSE)</f>
        <v>33.547457168893693</v>
      </c>
      <c r="O243" s="90">
        <f>VLOOKUP($J243,data_dd!$C:$J,5,FALSE)</f>
        <v>33.865147176706571</v>
      </c>
      <c r="P243" s="217">
        <f>IF(VLOOKUP($J243,data_dd!$C:$J,7,FALSE)=0,#N/A,VLOOKUP($J243,data_dd!$C:$J,7,FALSE))</f>
        <v>33.055577134283219</v>
      </c>
      <c r="Q243" s="30"/>
      <c r="R243" s="33">
        <f t="shared" si="17"/>
        <v>45251</v>
      </c>
      <c r="S243" s="78">
        <f>VLOOKUP($R243,data_dd!$C:$J,2,FALSE)</f>
        <v>38.612943279189402</v>
      </c>
      <c r="T243" s="90">
        <f>VLOOKUP($R243,data_dd!$C:$J,3,FALSE)</f>
        <v>38.835399497537594</v>
      </c>
      <c r="U243" s="78">
        <f>VLOOKUP($R243,data_dd!$C:$J,4,FALSE)</f>
        <v>32.415622863993832</v>
      </c>
      <c r="V243" s="90">
        <f>VLOOKUP($R243,data_dd!$C:$J,5,FALSE)</f>
        <v>32.621775485538443</v>
      </c>
      <c r="W243" s="30"/>
    </row>
    <row r="244" spans="1:23" ht="15">
      <c r="A244" s="102" t="str">
        <f t="shared" si="12"/>
        <v>22-Nov</v>
      </c>
      <c r="B244" s="38">
        <f t="shared" si="13"/>
        <v>45983</v>
      </c>
      <c r="C244" s="93">
        <f>IF(VLOOKUP($B244,data_dd!$C:$J,2,FALSE)=0,#N/A,VLOOKUP($B244,data_dd!$C:$J,2,FALSE))</f>
        <v>42.985534419824631</v>
      </c>
      <c r="D244" s="92">
        <f>IF(VLOOKUP($B244,data_dd!$C:$J,2,FALSE)=0,#N/A,VLOOKUP($B244,data_dd!$C:$J,3,FALSE))</f>
        <v>42.785528316173995</v>
      </c>
      <c r="E244" s="92">
        <f>IF(VLOOKUP($B244,data_dd!$C:$J,6,FALSE)=0,#N/A,VLOOKUP($B244,data_dd!$C:$J,6,FALSE))</f>
        <v>39.649079036263103</v>
      </c>
      <c r="F244" s="91">
        <f>IF(VLOOKUP($B244,data_dd!$C:$J,4,FALSE)=0,#N/A,VLOOKUP($B244,data_dd!$C:$J,4,FALSE))</f>
        <v>35.76617553002329</v>
      </c>
      <c r="G244" s="92">
        <f>IF(VLOOKUP($B244,data_dd!$C:$J,4,FALSE)=0,#N/A,VLOOKUP($B244,data_dd!$C:$J,5,FALSE))</f>
        <v>35.568847064183373</v>
      </c>
      <c r="H244" s="101">
        <f>IF(VLOOKUP($B244,data_dd!$C:$J,7,FALSE)=0,#N/A,VLOOKUP($B244,data_dd!$C:$J,7,FALSE))</f>
        <v>33.273223360083456</v>
      </c>
      <c r="I244" s="30"/>
      <c r="J244" s="38">
        <f t="shared" si="16"/>
        <v>45618</v>
      </c>
      <c r="K244" s="91">
        <f>VLOOKUP($J244,data_dd!$C:$J,2,FALSE)</f>
        <v>40.363237029084885</v>
      </c>
      <c r="L244" s="92">
        <f>VLOOKUP($J244,data_dd!$C:$J,3,FALSE)</f>
        <v>40.683861895902439</v>
      </c>
      <c r="M244" s="92">
        <f>IF(VLOOKUP($J244,data_dd!$C:$J,6,FALSE)=0,#N/A,VLOOKUP($J244,data_dd!$C:$J,6,FALSE))</f>
        <v>39.23793520349524</v>
      </c>
      <c r="N244" s="91">
        <f>VLOOKUP($J244,data_dd!$C:$J,4,FALSE)</f>
        <v>33.535452671692823</v>
      </c>
      <c r="O244" s="92">
        <f>VLOOKUP($J244,data_dd!$C:$J,5,FALSE)</f>
        <v>33.807941915675499</v>
      </c>
      <c r="P244" s="101">
        <f>IF(VLOOKUP($J244,data_dd!$C:$J,7,FALSE)=0,#N/A,VLOOKUP($J244,data_dd!$C:$J,7,FALSE))</f>
        <v>33.070831280612659</v>
      </c>
      <c r="Q244" s="30"/>
      <c r="R244" s="38">
        <f t="shared" si="17"/>
        <v>45252</v>
      </c>
      <c r="S244" s="91">
        <f>VLOOKUP($R244,data_dd!$C:$J,2,FALSE)</f>
        <v>39.418225824389879</v>
      </c>
      <c r="T244" s="92">
        <f>VLOOKUP($R244,data_dd!$C:$J,3,FALSE)</f>
        <v>38.931951502177483</v>
      </c>
      <c r="U244" s="91">
        <f>VLOOKUP($R244,data_dd!$C:$J,4,FALSE)</f>
        <v>33.082117946083613</v>
      </c>
      <c r="V244" s="92">
        <f>VLOOKUP($R244,data_dd!$C:$J,5,FALSE)</f>
        <v>32.697256520022037</v>
      </c>
      <c r="W244" s="30"/>
    </row>
    <row r="245" spans="1:23" ht="15">
      <c r="A245" s="102" t="str">
        <f t="shared" si="12"/>
        <v>23-Nov</v>
      </c>
      <c r="B245" s="33">
        <f t="shared" si="13"/>
        <v>45984</v>
      </c>
      <c r="C245" s="78">
        <f>IF(VLOOKUP($B245,data_dd!$C:$J,2,FALSE)=0,#N/A,VLOOKUP($B245,data_dd!$C:$J,2,FALSE))</f>
        <v>42.784472852049831</v>
      </c>
      <c r="D245" s="90">
        <f>IF(VLOOKUP($B245,data_dd!$C:$J,2,FALSE)=0,#N/A,VLOOKUP($B245,data_dd!$C:$J,3,FALSE))</f>
        <v>42.75410473305098</v>
      </c>
      <c r="E245" s="90">
        <f>IF(VLOOKUP($B245,data_dd!$C:$J,6,FALSE)=0,#N/A,VLOOKUP($B245,data_dd!$C:$J,6,FALSE))</f>
        <v>39.638730356992923</v>
      </c>
      <c r="F245" s="78">
        <f>IF(VLOOKUP($B245,data_dd!$C:$J,4,FALSE)=0,#N/A,VLOOKUP($B245,data_dd!$C:$J,4,FALSE))</f>
        <v>35.560858937362553</v>
      </c>
      <c r="G245" s="90">
        <f>IF(VLOOKUP($B245,data_dd!$C:$J,4,FALSE)=0,#N/A,VLOOKUP($B245,data_dd!$C:$J,5,FALSE))</f>
        <v>35.540136436142703</v>
      </c>
      <c r="H245" s="217">
        <f>IF(VLOOKUP($B245,data_dd!$C:$J,7,FALSE)=0,#N/A,VLOOKUP($B245,data_dd!$C:$J,7,FALSE))</f>
        <v>33.250296836240494</v>
      </c>
      <c r="I245" s="30"/>
      <c r="J245" s="33">
        <f t="shared" si="16"/>
        <v>45619</v>
      </c>
      <c r="K245" s="78">
        <f>VLOOKUP($J245,data_dd!$C:$J,2,FALSE)</f>
        <v>40.968050615712173</v>
      </c>
      <c r="L245" s="90">
        <f>VLOOKUP($J245,data_dd!$C:$J,3,FALSE)</f>
        <v>40.668036857248431</v>
      </c>
      <c r="M245" s="90">
        <f>IF(VLOOKUP($J245,data_dd!$C:$J,6,FALSE)=0,#N/A,VLOOKUP($J245,data_dd!$C:$J,6,FALSE))</f>
        <v>39.241497545056269</v>
      </c>
      <c r="N245" s="78">
        <f>VLOOKUP($J245,data_dd!$C:$J,4,FALSE)</f>
        <v>33.974232466970641</v>
      </c>
      <c r="O245" s="90">
        <f>VLOOKUP($J245,data_dd!$C:$J,5,FALSE)</f>
        <v>33.776273144126044</v>
      </c>
      <c r="P245" s="217">
        <f>IF(VLOOKUP($J245,data_dd!$C:$J,7,FALSE)=0,#N/A,VLOOKUP($J245,data_dd!$C:$J,7,FALSE))</f>
        <v>33.060998049877085</v>
      </c>
      <c r="Q245" s="30"/>
      <c r="R245" s="33">
        <f t="shared" si="17"/>
        <v>45253</v>
      </c>
      <c r="S245" s="78">
        <f>VLOOKUP($R245,data_dd!$C:$J,2,FALSE)</f>
        <v>38.655162635034337</v>
      </c>
      <c r="T245" s="90">
        <f>VLOOKUP($R245,data_dd!$C:$J,3,FALSE)</f>
        <v>38.949517617001682</v>
      </c>
      <c r="U245" s="78">
        <f>VLOOKUP($R245,data_dd!$C:$J,4,FALSE)</f>
        <v>32.411432144649218</v>
      </c>
      <c r="V245" s="90">
        <f>VLOOKUP($R245,data_dd!$C:$J,5,FALSE)</f>
        <v>32.700182670369543</v>
      </c>
      <c r="W245" s="30"/>
    </row>
    <row r="246" spans="1:23" ht="15">
      <c r="A246" s="102" t="str">
        <f t="shared" si="12"/>
        <v>24-Nov</v>
      </c>
      <c r="B246" s="38">
        <f t="shared" si="13"/>
        <v>45985</v>
      </c>
      <c r="C246" s="93">
        <f>IF(VLOOKUP($B246,data_dd!$C:$J,2,FALSE)=0,#N/A,VLOOKUP($B246,data_dd!$C:$J,2,FALSE))</f>
        <v>43.137432509280856</v>
      </c>
      <c r="D246" s="92">
        <f>IF(VLOOKUP($B246,data_dd!$C:$J,2,FALSE)=0,#N/A,VLOOKUP($B246,data_dd!$C:$J,3,FALSE))</f>
        <v>42.800444904744182</v>
      </c>
      <c r="E246" s="92">
        <f>IF(VLOOKUP($B246,data_dd!$C:$J,6,FALSE)=0,#N/A,VLOOKUP($B246,data_dd!$C:$J,6,FALSE))</f>
        <v>39.675959480553288</v>
      </c>
      <c r="F246" s="91">
        <f>IF(VLOOKUP($B246,data_dd!$C:$J,4,FALSE)=0,#N/A,VLOOKUP($B246,data_dd!$C:$J,4,FALSE))</f>
        <v>35.766627507968337</v>
      </c>
      <c r="G246" s="92">
        <f>IF(VLOOKUP($B246,data_dd!$C:$J,4,FALSE)=0,#N/A,VLOOKUP($B246,data_dd!$C:$J,5,FALSE))</f>
        <v>35.554065182453868</v>
      </c>
      <c r="H246" s="101">
        <f>IF(VLOOKUP($B246,data_dd!$C:$J,7,FALSE)=0,#N/A,VLOOKUP($B246,data_dd!$C:$J,7,FALSE))</f>
        <v>33.271321834788083</v>
      </c>
      <c r="I246" s="30"/>
      <c r="J246" s="38">
        <f t="shared" si="16"/>
        <v>45620</v>
      </c>
      <c r="K246" s="91">
        <f>VLOOKUP($J246,data_dd!$C:$J,2,FALSE)</f>
        <v>40.287915518493534</v>
      </c>
      <c r="L246" s="92">
        <f>VLOOKUP($J246,data_dd!$C:$J,3,FALSE)</f>
        <v>40.625034873683433</v>
      </c>
      <c r="M246" s="92">
        <f>IF(VLOOKUP($J246,data_dd!$C:$J,6,FALSE)=0,#N/A,VLOOKUP($J246,data_dd!$C:$J,6,FALSE))</f>
        <v>39.295138761208214</v>
      </c>
      <c r="N246" s="91">
        <f>VLOOKUP($J246,data_dd!$C:$J,4,FALSE)</f>
        <v>33.497943219479346</v>
      </c>
      <c r="O246" s="92">
        <f>VLOOKUP($J246,data_dd!$C:$J,5,FALSE)</f>
        <v>33.745207239102029</v>
      </c>
      <c r="P246" s="101">
        <f>IF(VLOOKUP($J246,data_dd!$C:$J,7,FALSE)=0,#N/A,VLOOKUP($J246,data_dd!$C:$J,7,FALSE))</f>
        <v>33.096951981500055</v>
      </c>
      <c r="Q246" s="30"/>
      <c r="R246" s="38">
        <f t="shared" si="17"/>
        <v>45254</v>
      </c>
      <c r="S246" s="91">
        <f>VLOOKUP($R246,data_dd!$C:$J,2,FALSE)</f>
        <v>39.626059190371194</v>
      </c>
      <c r="T246" s="92">
        <f>VLOOKUP($R246,data_dd!$C:$J,3,FALSE)</f>
        <v>39.035560560549001</v>
      </c>
      <c r="U246" s="91">
        <f>VLOOKUP($R246,data_dd!$C:$J,4,FALSE)</f>
        <v>33.174590267777994</v>
      </c>
      <c r="V246" s="92">
        <f>VLOOKUP($R246,data_dd!$C:$J,5,FALSE)</f>
        <v>32.751583022246933</v>
      </c>
      <c r="W246" s="30"/>
    </row>
    <row r="247" spans="1:23" ht="15">
      <c r="A247" s="102" t="str">
        <f t="shared" si="12"/>
        <v>25-Nov</v>
      </c>
      <c r="B247" s="33">
        <f t="shared" si="13"/>
        <v>45986</v>
      </c>
      <c r="C247" s="78">
        <f>IF(VLOOKUP($B247,data_dd!$C:$J,2,FALSE)=0,#N/A,VLOOKUP($B247,data_dd!$C:$J,2,FALSE))</f>
        <v>42.877797997765214</v>
      </c>
      <c r="D247" s="90">
        <f>IF(VLOOKUP($B247,data_dd!$C:$J,2,FALSE)=0,#N/A,VLOOKUP($B247,data_dd!$C:$J,3,FALSE))</f>
        <v>42.80377356475509</v>
      </c>
      <c r="E247" s="90">
        <f>IF(VLOOKUP($B247,data_dd!$C:$J,6,FALSE)=0,#N/A,VLOOKUP($B247,data_dd!$C:$J,6,FALSE))</f>
        <v>39.699054732632433</v>
      </c>
      <c r="F247" s="78">
        <f>IF(VLOOKUP($B247,data_dd!$C:$J,4,FALSE)=0,#N/A,VLOOKUP($B247,data_dd!$C:$J,4,FALSE))</f>
        <v>35.54622907254231</v>
      </c>
      <c r="G247" s="90">
        <f>IF(VLOOKUP($B247,data_dd!$C:$J,4,FALSE)=0,#N/A,VLOOKUP($B247,data_dd!$C:$J,5,FALSE))</f>
        <v>35.548256557948775</v>
      </c>
      <c r="H247" s="217">
        <f>IF(VLOOKUP($B247,data_dd!$C:$J,7,FALSE)=0,#N/A,VLOOKUP($B247,data_dd!$C:$J,7,FALSE))</f>
        <v>33.277590709832701</v>
      </c>
      <c r="I247" s="30"/>
      <c r="J247" s="33">
        <f>J246+1</f>
        <v>45621</v>
      </c>
      <c r="K247" s="78">
        <f>VLOOKUP($J247,data_dd!$C:$J,2,FALSE)</f>
        <v>41.174827677058289</v>
      </c>
      <c r="L247" s="90">
        <f>VLOOKUP($J247,data_dd!$C:$J,3,FALSE)</f>
        <v>40.631099894916517</v>
      </c>
      <c r="M247" s="90">
        <f>IF(VLOOKUP($J247,data_dd!$C:$J,6,FALSE)=0,#N/A,VLOOKUP($J247,data_dd!$C:$J,6,FALSE))</f>
        <v>39.33403320722848</v>
      </c>
      <c r="N247" s="78">
        <f>VLOOKUP($J247,data_dd!$C:$J,4,FALSE)</f>
        <v>34.083221401894981</v>
      </c>
      <c r="O247" s="90">
        <f>VLOOKUP($J247,data_dd!$C:$J,5,FALSE)</f>
        <v>33.71952617286383</v>
      </c>
      <c r="P247" s="217">
        <f>IF(VLOOKUP($J247,data_dd!$C:$J,7,FALSE)=0,#N/A,VLOOKUP($J247,data_dd!$C:$J,7,FALSE))</f>
        <v>33.115601962685659</v>
      </c>
      <c r="Q247" s="30"/>
      <c r="R247" s="33">
        <f>R246+1</f>
        <v>45255</v>
      </c>
      <c r="S247" s="78">
        <f>VLOOKUP($R247,data_dd!$C:$J,2,FALSE)</f>
        <v>39.111121858726534</v>
      </c>
      <c r="T247" s="90">
        <f>VLOOKUP($R247,data_dd!$C:$J,3,FALSE)</f>
        <v>39.095117424144249</v>
      </c>
      <c r="U247" s="78">
        <f>VLOOKUP($R247,data_dd!$C:$J,4,FALSE)</f>
        <v>32.839968661268131</v>
      </c>
      <c r="V247" s="90">
        <f>VLOOKUP($R247,data_dd!$C:$J,5,FALSE)</f>
        <v>32.796660303734342</v>
      </c>
      <c r="W247" s="30"/>
    </row>
    <row r="248" spans="1:23" ht="15">
      <c r="A248" s="102" t="str">
        <f t="shared" si="12"/>
        <v>26-Nov</v>
      </c>
      <c r="B248" s="38">
        <f t="shared" si="13"/>
        <v>45987</v>
      </c>
      <c r="C248" s="93">
        <f>IF(VLOOKUP($B248,data_dd!$C:$J,2,FALSE)=0,#N/A,VLOOKUP($B248,data_dd!$C:$J,2,FALSE))</f>
        <v>42.877769491447921</v>
      </c>
      <c r="D248" s="92">
        <f>IF(VLOOKUP($B248,data_dd!$C:$J,2,FALSE)=0,#N/A,VLOOKUP($B248,data_dd!$C:$J,3,FALSE))</f>
        <v>42.851372006607335</v>
      </c>
      <c r="E248" s="92">
        <f>IF(VLOOKUP($B248,data_dd!$C:$J,6,FALSE)=0,#N/A,VLOOKUP($B248,data_dd!$C:$J,6,FALSE))</f>
        <v>39.725477615917399</v>
      </c>
      <c r="F248" s="91">
        <f>IF(VLOOKUP($B248,data_dd!$C:$J,4,FALSE)=0,#N/A,VLOOKUP($B248,data_dd!$C:$J,4,FALSE))</f>
        <v>35.538272545089605</v>
      </c>
      <c r="G248" s="92">
        <f>IF(VLOOKUP($B248,data_dd!$C:$J,4,FALSE)=0,#N/A,VLOOKUP($B248,data_dd!$C:$J,5,FALSE))</f>
        <v>35.575150720205116</v>
      </c>
      <c r="H248" s="101">
        <f>IF(VLOOKUP($B248,data_dd!$C:$J,7,FALSE)=0,#N/A,VLOOKUP($B248,data_dd!$C:$J,7,FALSE))</f>
        <v>33.288136435107383</v>
      </c>
      <c r="I248" s="30"/>
      <c r="J248" s="38">
        <f t="shared" ref="J248:J256" si="18">J247+1</f>
        <v>45622</v>
      </c>
      <c r="K248" s="91">
        <f>VLOOKUP($J248,data_dd!$C:$J,2,FALSE)</f>
        <v>40.635418915932441</v>
      </c>
      <c r="L248" s="92">
        <f>VLOOKUP($J248,data_dd!$C:$J,3,FALSE)</f>
        <v>40.666217989790944</v>
      </c>
      <c r="M248" s="92">
        <f>IF(VLOOKUP($J248,data_dd!$C:$J,6,FALSE)=0,#N/A,VLOOKUP($J248,data_dd!$C:$J,6,FALSE))</f>
        <v>39.366575503442199</v>
      </c>
      <c r="N248" s="91">
        <f>VLOOKUP($J248,data_dd!$C:$J,4,FALSE)</f>
        <v>33.780971842322877</v>
      </c>
      <c r="O248" s="92">
        <f>VLOOKUP($J248,data_dd!$C:$J,5,FALSE)</f>
        <v>33.753606747570203</v>
      </c>
      <c r="P248" s="101">
        <f>IF(VLOOKUP($J248,data_dd!$C:$J,7,FALSE)=0,#N/A,VLOOKUP($J248,data_dd!$C:$J,7,FALSE))</f>
        <v>33.128574532094099</v>
      </c>
      <c r="Q248" s="30"/>
      <c r="R248" s="38">
        <f t="shared" ref="R248:R256" si="19">R247+1</f>
        <v>45256</v>
      </c>
      <c r="S248" s="91">
        <f>VLOOKUP($R248,data_dd!$C:$J,2,FALSE)</f>
        <v>39.345802669156811</v>
      </c>
      <c r="T248" s="92">
        <f>VLOOKUP($R248,data_dd!$C:$J,3,FALSE)</f>
        <v>39.11605804635218</v>
      </c>
      <c r="U248" s="91">
        <f>VLOOKUP($R248,data_dd!$C:$J,4,FALSE)</f>
        <v>32.993158327178961</v>
      </c>
      <c r="V248" s="92">
        <f>VLOOKUP($R248,data_dd!$C:$J,5,FALSE)</f>
        <v>32.811231573744706</v>
      </c>
      <c r="W248" s="30"/>
    </row>
    <row r="249" spans="1:23" ht="15">
      <c r="A249" s="102" t="str">
        <f t="shared" si="12"/>
        <v>27-Nov</v>
      </c>
      <c r="B249" s="33">
        <f t="shared" si="13"/>
        <v>45988</v>
      </c>
      <c r="C249" s="78">
        <f>IF(VLOOKUP($B249,data_dd!$C:$J,2,FALSE)=0,#N/A,VLOOKUP($B249,data_dd!$C:$J,2,FALSE))</f>
        <v>42.801936377292073</v>
      </c>
      <c r="D249" s="90">
        <f>IF(VLOOKUP($B249,data_dd!$C:$J,2,FALSE)=0,#N/A,VLOOKUP($B249,data_dd!$C:$J,3,FALSE))</f>
        <v>42.866677585321426</v>
      </c>
      <c r="E249" s="90">
        <f>IF(VLOOKUP($B249,data_dd!$C:$J,6,FALSE)=0,#N/A,VLOOKUP($B249,data_dd!$C:$J,6,FALSE))</f>
        <v>39.729613835509703</v>
      </c>
      <c r="F249" s="78">
        <f>IF(VLOOKUP($B249,data_dd!$C:$J,4,FALSE)=0,#N/A,VLOOKUP($B249,data_dd!$C:$J,4,FALSE))</f>
        <v>35.526990927327475</v>
      </c>
      <c r="G249" s="90">
        <f>IF(VLOOKUP($B249,data_dd!$C:$J,4,FALSE)=0,#N/A,VLOOKUP($B249,data_dd!$C:$J,5,FALSE))</f>
        <v>35.584218503541869</v>
      </c>
      <c r="H249" s="217">
        <f>IF(VLOOKUP($B249,data_dd!$C:$J,7,FALSE)=0,#N/A,VLOOKUP($B249,data_dd!$C:$J,7,FALSE))</f>
        <v>33.276102816149958</v>
      </c>
      <c r="I249" s="30"/>
      <c r="J249" s="33">
        <f t="shared" si="18"/>
        <v>45623</v>
      </c>
      <c r="K249" s="78">
        <f>VLOOKUP($J249,data_dd!$C:$J,2,FALSE)</f>
        <v>41.082780111294305</v>
      </c>
      <c r="L249" s="90">
        <f>VLOOKUP($J249,data_dd!$C:$J,3,FALSE)</f>
        <v>40.717867724698962</v>
      </c>
      <c r="M249" s="90">
        <f>IF(VLOOKUP($J249,data_dd!$C:$J,6,FALSE)=0,#N/A,VLOOKUP($J249,data_dd!$C:$J,6,FALSE))</f>
        <v>39.373893540034871</v>
      </c>
      <c r="N249" s="78">
        <f>VLOOKUP($J249,data_dd!$C:$J,4,FALSE)</f>
        <v>33.879115927144667</v>
      </c>
      <c r="O249" s="90">
        <f>VLOOKUP($J249,data_dd!$C:$J,5,FALSE)</f>
        <v>33.764093257836016</v>
      </c>
      <c r="P249" s="217">
        <f>IF(VLOOKUP($J249,data_dd!$C:$J,7,FALSE)=0,#N/A,VLOOKUP($J249,data_dd!$C:$J,7,FALSE))</f>
        <v>33.125450850853426</v>
      </c>
      <c r="Q249" s="30"/>
      <c r="R249" s="33">
        <f t="shared" si="19"/>
        <v>45257</v>
      </c>
      <c r="S249" s="78">
        <f>VLOOKUP($R249,data_dd!$C:$J,2,FALSE)</f>
        <v>38.744909248541603</v>
      </c>
      <c r="T249" s="90">
        <f>VLOOKUP($R249,data_dd!$C:$J,3,FALSE)</f>
        <v>39.122254286103598</v>
      </c>
      <c r="U249" s="78">
        <f>VLOOKUP($R249,data_dd!$C:$J,4,FALSE)</f>
        <v>32.367684448817336</v>
      </c>
      <c r="V249" s="90">
        <f>VLOOKUP($R249,data_dd!$C:$J,5,FALSE)</f>
        <v>32.790417101650853</v>
      </c>
      <c r="W249" s="30"/>
    </row>
    <row r="250" spans="1:23" ht="15">
      <c r="A250" s="102" t="str">
        <f t="shared" si="12"/>
        <v>28-Nov</v>
      </c>
      <c r="B250" s="38">
        <f t="shared" si="13"/>
        <v>45989</v>
      </c>
      <c r="C250" s="93">
        <f>IF(VLOOKUP($B250,data_dd!$C:$J,2,FALSE)=0,#N/A,VLOOKUP($B250,data_dd!$C:$J,2,FALSE))</f>
        <v>43.250391404578657</v>
      </c>
      <c r="D250" s="92">
        <f>IF(VLOOKUP($B250,data_dd!$C:$J,2,FALSE)=0,#N/A,VLOOKUP($B250,data_dd!$C:$J,3,FALSE))</f>
        <v>42.939534760132645</v>
      </c>
      <c r="E250" s="92">
        <f>IF(VLOOKUP($B250,data_dd!$C:$J,6,FALSE)=0,#N/A,VLOOKUP($B250,data_dd!$C:$J,6,FALSE))</f>
        <v>39.742877752562649</v>
      </c>
      <c r="F250" s="91">
        <f>IF(VLOOKUP($B250,data_dd!$C:$J,4,FALSE)=0,#N/A,VLOOKUP($B250,data_dd!$C:$J,4,FALSE))</f>
        <v>35.881097982491887</v>
      </c>
      <c r="G250" s="92">
        <f>IF(VLOOKUP($B250,data_dd!$C:$J,4,FALSE)=0,#N/A,VLOOKUP($B250,data_dd!$C:$J,5,FALSE))</f>
        <v>35.635397937026838</v>
      </c>
      <c r="H250" s="101">
        <f>IF(VLOOKUP($B250,data_dd!$C:$J,7,FALSE)=0,#N/A,VLOOKUP($B250,data_dd!$C:$J,7,FALSE))</f>
        <v>33.279142168608828</v>
      </c>
      <c r="I250" s="30"/>
      <c r="J250" s="38">
        <f t="shared" si="18"/>
        <v>45624</v>
      </c>
      <c r="K250" s="91">
        <f>VLOOKUP($J250,data_dd!$C:$J,2,FALSE)</f>
        <v>40.600944787297585</v>
      </c>
      <c r="L250" s="92">
        <f>VLOOKUP($J250,data_dd!$C:$J,3,FALSE)</f>
        <v>40.747942895112416</v>
      </c>
      <c r="M250" s="92">
        <f>IF(VLOOKUP($J250,data_dd!$C:$J,6,FALSE)=0,#N/A,VLOOKUP($J250,data_dd!$C:$J,6,FALSE))</f>
        <v>39.400721695038129</v>
      </c>
      <c r="N250" s="91">
        <f>VLOOKUP($J250,data_dd!$C:$J,4,FALSE)</f>
        <v>33.802184250708002</v>
      </c>
      <c r="O250" s="92">
        <f>VLOOKUP($J250,data_dd!$C:$J,5,FALSE)</f>
        <v>33.799425276695899</v>
      </c>
      <c r="P250" s="101">
        <f>IF(VLOOKUP($J250,data_dd!$C:$J,7,FALSE)=0,#N/A,VLOOKUP($J250,data_dd!$C:$J,7,FALSE))</f>
        <v>33.135226488664209</v>
      </c>
      <c r="Q250" s="30"/>
      <c r="R250" s="38">
        <f t="shared" si="19"/>
        <v>45258</v>
      </c>
      <c r="S250" s="91">
        <f>VLOOKUP($R250,data_dd!$C:$J,2,FALSE)</f>
        <v>39.287488927225404</v>
      </c>
      <c r="T250" s="92">
        <f>VLOOKUP($R250,data_dd!$C:$J,3,FALSE)</f>
        <v>39.114319146127691</v>
      </c>
      <c r="U250" s="91">
        <f>VLOOKUP($R250,data_dd!$C:$J,4,FALSE)</f>
        <v>32.950909721141322</v>
      </c>
      <c r="V250" s="92">
        <f>VLOOKUP($R250,data_dd!$C:$J,5,FALSE)</f>
        <v>32.784529738042977</v>
      </c>
      <c r="W250" s="30"/>
    </row>
    <row r="251" spans="1:23" ht="15">
      <c r="A251" s="102" t="str">
        <f t="shared" si="12"/>
        <v>29-Nov</v>
      </c>
      <c r="B251" s="33">
        <f t="shared" si="13"/>
        <v>45990</v>
      </c>
      <c r="C251" s="78">
        <f>IF(VLOOKUP($B251,data_dd!$C:$J,2,FALSE)=0,#N/A,VLOOKUP($B251,data_dd!$C:$J,2,FALSE))</f>
        <v>43.344707322664853</v>
      </c>
      <c r="D251" s="90">
        <f>IF(VLOOKUP($B251,data_dd!$C:$J,2,FALSE)=0,#N/A,VLOOKUP($B251,data_dd!$C:$J,3,FALSE))</f>
        <v>43.027922240350634</v>
      </c>
      <c r="E251" s="90">
        <f>IF(VLOOKUP($B251,data_dd!$C:$J,6,FALSE)=0,#N/A,VLOOKUP($B251,data_dd!$C:$J,6,FALSE))</f>
        <v>39.767882931023323</v>
      </c>
      <c r="F251" s="78">
        <f>IF(VLOOKUP($B251,data_dd!$C:$J,4,FALSE)=0,#N/A,VLOOKUP($B251,data_dd!$C:$J,4,FALSE))</f>
        <v>35.880741009556914</v>
      </c>
      <c r="G251" s="90">
        <f>IF(VLOOKUP($B251,data_dd!$C:$J,4,FALSE)=0,#N/A,VLOOKUP($B251,data_dd!$C:$J,5,FALSE))</f>
        <v>35.686683681604023</v>
      </c>
      <c r="H251" s="217">
        <f>IF(VLOOKUP($B251,data_dd!$C:$J,7,FALSE)=0,#N/A,VLOOKUP($B251,data_dd!$C:$J,7,FALSE))</f>
        <v>33.284517056943045</v>
      </c>
      <c r="I251" s="30"/>
      <c r="J251" s="33">
        <f t="shared" si="18"/>
        <v>45625</v>
      </c>
      <c r="K251" s="78">
        <f>VLOOKUP($J251,data_dd!$C:$J,2,FALSE)</f>
        <v>40.529612445033024</v>
      </c>
      <c r="L251" s="90">
        <f>VLOOKUP($J251,data_dd!$C:$J,3,FALSE)</f>
        <v>40.711965815003239</v>
      </c>
      <c r="M251" s="90">
        <f>IF(VLOOKUP($J251,data_dd!$C:$J,6,FALSE)=0,#N/A,VLOOKUP($J251,data_dd!$C:$J,6,FALSE))</f>
        <v>39.449069910770007</v>
      </c>
      <c r="N251" s="78">
        <f>VLOOKUP($J251,data_dd!$C:$J,4,FALSE)</f>
        <v>33.572388551940463</v>
      </c>
      <c r="O251" s="90">
        <f>VLOOKUP($J251,data_dd!$C:$J,5,FALSE)</f>
        <v>33.767496495217138</v>
      </c>
      <c r="P251" s="217">
        <f>IF(VLOOKUP($J251,data_dd!$C:$J,7,FALSE)=0,#N/A,VLOOKUP($J251,data_dd!$C:$J,7,FALSE))</f>
        <v>33.161063237251803</v>
      </c>
      <c r="Q251" s="30"/>
      <c r="R251" s="33">
        <f t="shared" si="19"/>
        <v>45259</v>
      </c>
      <c r="S251" s="78">
        <f>VLOOKUP($R251,data_dd!$C:$J,2,FALSE)</f>
        <v>39.061720095615534</v>
      </c>
      <c r="T251" s="90">
        <f>VLOOKUP($R251,data_dd!$C:$J,3,FALSE)</f>
        <v>39.176247485536088</v>
      </c>
      <c r="U251" s="78">
        <f>VLOOKUP($R251,data_dd!$C:$J,4,FALSE)</f>
        <v>32.498166570924248</v>
      </c>
      <c r="V251" s="90">
        <f>VLOOKUP($R251,data_dd!$C:$J,5,FALSE)</f>
        <v>32.796916588582391</v>
      </c>
      <c r="W251" s="30"/>
    </row>
    <row r="252" spans="1:23" ht="15">
      <c r="A252" s="102" t="str">
        <f t="shared" si="12"/>
        <v>30-Nov</v>
      </c>
      <c r="B252" s="38">
        <f t="shared" si="13"/>
        <v>45991</v>
      </c>
      <c r="C252" s="93">
        <f>IF(VLOOKUP($B252,data_dd!$C:$J,2,FALSE)=0,#N/A,VLOOKUP($B252,data_dd!$C:$J,2,FALSE))</f>
        <v>43.317629107690514</v>
      </c>
      <c r="D252" s="92">
        <f>IF(VLOOKUP($B252,data_dd!$C:$J,2,FALSE)=0,#N/A,VLOOKUP($B252,data_dd!$C:$J,3,FALSE))</f>
        <v>43.063694541543057</v>
      </c>
      <c r="E252" s="92">
        <f>IF(VLOOKUP($B252,data_dd!$C:$J,6,FALSE)=0,#N/A,VLOOKUP($B252,data_dd!$C:$J,6,FALSE))</f>
        <v>39.78903317026311</v>
      </c>
      <c r="F252" s="91">
        <f>IF(VLOOKUP($B252,data_dd!$C:$J,4,FALSE)=0,#N/A,VLOOKUP($B252,data_dd!$C:$J,4,FALSE))</f>
        <v>35.905056488257969</v>
      </c>
      <c r="G252" s="92">
        <f>IF(VLOOKUP($B252,data_dd!$C:$J,4,FALSE)=0,#N/A,VLOOKUP($B252,data_dd!$C:$J,5,FALSE))</f>
        <v>35.70689948985116</v>
      </c>
      <c r="H252" s="101">
        <f>IF(VLOOKUP($B252,data_dd!$C:$J,7,FALSE)=0,#N/A,VLOOKUP($B252,data_dd!$C:$J,7,FALSE))</f>
        <v>33.291750026544989</v>
      </c>
      <c r="I252" s="30"/>
      <c r="J252" s="38">
        <f t="shared" si="18"/>
        <v>45626</v>
      </c>
      <c r="K252" s="91">
        <f>VLOOKUP($J252,data_dd!$C:$J,2,FALSE)</f>
        <v>41.285422424414257</v>
      </c>
      <c r="L252" s="92">
        <f>VLOOKUP($J252,data_dd!$C:$J,3,FALSE)</f>
        <v>40.852727977704717</v>
      </c>
      <c r="M252" s="92">
        <f>IF(VLOOKUP($J252,data_dd!$C:$J,6,FALSE)=0,#N/A,VLOOKUP($J252,data_dd!$C:$J,6,FALSE))</f>
        <v>39.451715410727353</v>
      </c>
      <c r="N252" s="91">
        <f>VLOOKUP($J252,data_dd!$C:$J,4,FALSE)</f>
        <v>34.21497726255199</v>
      </c>
      <c r="O252" s="92">
        <f>VLOOKUP($J252,data_dd!$C:$J,5,FALSE)</f>
        <v>33.869719619068562</v>
      </c>
      <c r="P252" s="101">
        <f>IF(VLOOKUP($J252,data_dd!$C:$J,7,FALSE)=0,#N/A,VLOOKUP($J252,data_dd!$C:$J,7,FALSE))</f>
        <v>33.14971294487647</v>
      </c>
      <c r="Q252" s="30"/>
      <c r="R252" s="38">
        <f t="shared" si="19"/>
        <v>45260</v>
      </c>
      <c r="S252" s="91">
        <f>VLOOKUP($R252,data_dd!$C:$J,2,FALSE)</f>
        <v>38.999046699010847</v>
      </c>
      <c r="T252" s="92">
        <f>VLOOKUP($R252,data_dd!$C:$J,3,FALSE)</f>
        <v>39.097797749253203</v>
      </c>
      <c r="U252" s="91">
        <f>VLOOKUP($R252,data_dd!$C:$J,4,FALSE)</f>
        <v>32.705381172964472</v>
      </c>
      <c r="V252" s="92">
        <f>VLOOKUP($R252,data_dd!$C:$J,5,FALSE)</f>
        <v>32.734269782361309</v>
      </c>
      <c r="W252" s="30"/>
    </row>
    <row r="253" spans="1:23" ht="15">
      <c r="A253" s="102" t="str">
        <f t="shared" si="12"/>
        <v>1-Dec</v>
      </c>
      <c r="B253" s="33">
        <f t="shared" si="13"/>
        <v>45992</v>
      </c>
      <c r="C253" s="78">
        <f>IF(VLOOKUP($B253,data_dd!$C:$J,2,FALSE)=0,#N/A,VLOOKUP($B253,data_dd!$C:$J,2,FALSE))</f>
        <v>42.482557993472533</v>
      </c>
      <c r="D253" s="90">
        <f>IF(VLOOKUP($B253,data_dd!$C:$J,2,FALSE)=0,#N/A,VLOOKUP($B253,data_dd!$C:$J,3,FALSE))</f>
        <v>43.011888195857587</v>
      </c>
      <c r="E253" s="90">
        <f>IF(VLOOKUP($B253,data_dd!$C:$J,6,FALSE)=0,#N/A,VLOOKUP($B253,data_dd!$C:$J,6,FALSE))</f>
        <v>39.786900863882465</v>
      </c>
      <c r="F253" s="78">
        <f>IF(VLOOKUP($B253,data_dd!$C:$J,4,FALSE)=0,#N/A,VLOOKUP($B253,data_dd!$C:$J,4,FALSE))</f>
        <v>35.061545357364004</v>
      </c>
      <c r="G253" s="90">
        <f>IF(VLOOKUP($B253,data_dd!$C:$J,4,FALSE)=0,#N/A,VLOOKUP($B253,data_dd!$C:$J,5,FALSE))</f>
        <v>35.635302081503063</v>
      </c>
      <c r="H253" s="217">
        <f>IF(VLOOKUP($B253,data_dd!$C:$J,7,FALSE)=0,#N/A,VLOOKUP($B253,data_dd!$C:$J,7,FALSE))</f>
        <v>33.274225542781878</v>
      </c>
      <c r="I253" s="30"/>
      <c r="J253" s="33">
        <f t="shared" si="18"/>
        <v>45627</v>
      </c>
      <c r="K253" s="78">
        <f>VLOOKUP($J253,data_dd!$C:$J,2,FALSE)</f>
        <v>41.164919452227601</v>
      </c>
      <c r="L253" s="90">
        <f>VLOOKUP($J253,data_dd!$C:$J,3,FALSE)</f>
        <v>40.864206594584374</v>
      </c>
      <c r="M253" s="90">
        <f>IF(VLOOKUP($J253,data_dd!$C:$J,6,FALSE)=0,#N/A,VLOOKUP($J253,data_dd!$C:$J,6,FALSE))</f>
        <v>39.446541413797874</v>
      </c>
      <c r="N253" s="78">
        <f>VLOOKUP($J253,data_dd!$C:$J,4,FALSE)</f>
        <v>34.041675737800475</v>
      </c>
      <c r="O253" s="90">
        <f>VLOOKUP($J253,data_dd!$C:$J,5,FALSE)</f>
        <v>33.870472684820882</v>
      </c>
      <c r="P253" s="217">
        <f>IF(VLOOKUP($J253,data_dd!$C:$J,7,FALSE)=0,#N/A,VLOOKUP($J253,data_dd!$C:$J,7,FALSE))</f>
        <v>33.133525901032463</v>
      </c>
      <c r="Q253" s="30"/>
      <c r="R253" s="33">
        <f t="shared" si="19"/>
        <v>45261</v>
      </c>
      <c r="S253" s="78">
        <f>VLOOKUP($R253,data_dd!$C:$J,2,FALSE)</f>
        <v>38.71569418011542</v>
      </c>
      <c r="T253" s="90">
        <f>VLOOKUP($R253,data_dd!$C:$J,3,FALSE)</f>
        <v>39.068628664269838</v>
      </c>
      <c r="U253" s="78">
        <f>VLOOKUP($R253,data_dd!$C:$J,4,FALSE)</f>
        <v>32.210224672551675</v>
      </c>
      <c r="V253" s="90">
        <f>VLOOKUP($R253,data_dd!$C:$J,5,FALSE)</f>
        <v>32.669215649628839</v>
      </c>
      <c r="W253" s="30"/>
    </row>
    <row r="254" spans="1:23" ht="15">
      <c r="A254" s="102" t="str">
        <f t="shared" si="12"/>
        <v>2-Dec</v>
      </c>
      <c r="B254" s="38">
        <f t="shared" si="13"/>
        <v>45993</v>
      </c>
      <c r="C254" s="91">
        <f>IF(VLOOKUP($B254,data_dd!$C:$J,2,FALSE)=0,#N/A,VLOOKUP($B254,data_dd!$C:$J,2,FALSE))</f>
        <v>43.17425738820765</v>
      </c>
      <c r="D254" s="92">
        <f>IF(VLOOKUP($B254,data_dd!$C:$J,2,FALSE)=0,#N/A,VLOOKUP($B254,data_dd!$C:$J,3,FALSE))</f>
        <v>43.038897075520488</v>
      </c>
      <c r="E254" s="92">
        <f>IF(VLOOKUP($B254,data_dd!$C:$J,6,FALSE)=0,#N/A,VLOOKUP($B254,data_dd!$C:$J,6,FALSE))</f>
        <v>39.774859380563861</v>
      </c>
      <c r="F254" s="91">
        <f>IF(VLOOKUP($B254,data_dd!$C:$J,4,FALSE)=0,#N/A,VLOOKUP($B254,data_dd!$C:$J,4,FALSE))</f>
        <v>35.741289201328122</v>
      </c>
      <c r="G254" s="92">
        <f>IF(VLOOKUP($B254,data_dd!$C:$J,4,FALSE)=0,#N/A,VLOOKUP($B254,data_dd!$C:$J,5,FALSE))</f>
        <v>35.650636492024589</v>
      </c>
      <c r="H254" s="101">
        <f>IF(VLOOKUP($B254,data_dd!$C:$J,7,FALSE)=0,#N/A,VLOOKUP($B254,data_dd!$C:$J,7,FALSE))</f>
        <v>33.244104939415571</v>
      </c>
      <c r="I254" s="30"/>
      <c r="J254" s="38">
        <f t="shared" si="18"/>
        <v>45628</v>
      </c>
      <c r="K254" s="91">
        <f>VLOOKUP($J254,data_dd!$C:$J,2,FALSE)</f>
        <v>40.638383479941005</v>
      </c>
      <c r="L254" s="92">
        <f>VLOOKUP($J254,data_dd!$C:$J,3,FALSE)</f>
        <v>40.886357889175557</v>
      </c>
      <c r="M254" s="92">
        <f>IF(VLOOKUP($J254,data_dd!$C:$J,6,FALSE)=0,#N/A,VLOOKUP($J254,data_dd!$C:$J,6,FALSE))</f>
        <v>39.418557772644348</v>
      </c>
      <c r="N254" s="91">
        <f>VLOOKUP($J254,data_dd!$C:$J,4,FALSE)</f>
        <v>33.545182807785466</v>
      </c>
      <c r="O254" s="92">
        <f>VLOOKUP($J254,data_dd!$C:$J,5,FALSE)</f>
        <v>33.853776072878567</v>
      </c>
      <c r="P254" s="101">
        <f>IF(VLOOKUP($J254,data_dd!$C:$J,7,FALSE)=0,#N/A,VLOOKUP($J254,data_dd!$C:$J,7,FALSE))</f>
        <v>33.091071536632278</v>
      </c>
      <c r="Q254" s="30"/>
      <c r="R254" s="38">
        <f t="shared" si="19"/>
        <v>45262</v>
      </c>
      <c r="S254" s="91">
        <f>VLOOKUP($R254,data_dd!$C:$J,2,FALSE)</f>
        <v>38.799608577680502</v>
      </c>
      <c r="T254" s="92">
        <f>VLOOKUP($R254,data_dd!$C:$J,3,FALSE)</f>
        <v>38.971459326686983</v>
      </c>
      <c r="U254" s="91">
        <f>VLOOKUP($R254,data_dd!$C:$J,4,FALSE)</f>
        <v>32.478224686545687</v>
      </c>
      <c r="V254" s="92">
        <f>VLOOKUP($R254,data_dd!$C:$J,5,FALSE)</f>
        <v>32.58278166408239</v>
      </c>
      <c r="W254" s="30"/>
    </row>
    <row r="255" spans="1:23" ht="15">
      <c r="A255" s="102" t="str">
        <f t="shared" si="12"/>
        <v>3-Dec</v>
      </c>
      <c r="B255" s="33">
        <f t="shared" si="13"/>
        <v>45994</v>
      </c>
      <c r="C255" s="78">
        <f>IF(VLOOKUP($B255,data_dd!$C:$J,2,FALSE)=0,#N/A,VLOOKUP($B255,data_dd!$C:$J,2,FALSE))</f>
        <v>43.183412521338909</v>
      </c>
      <c r="D255" s="90">
        <f>IF(VLOOKUP($B255,data_dd!$C:$J,2,FALSE)=0,#N/A,VLOOKUP($B255,data_dd!$C:$J,3,FALSE))</f>
        <v>43.089787661914414</v>
      </c>
      <c r="E255" s="90">
        <f>IF(VLOOKUP($B255,data_dd!$C:$J,6,FALSE)=0,#N/A,VLOOKUP($B255,data_dd!$C:$J,6,FALSE))</f>
        <v>39.780958469824917</v>
      </c>
      <c r="F255" s="78">
        <f>IF(VLOOKUP($B255,data_dd!$C:$J,4,FALSE)=0,#N/A,VLOOKUP($B255,data_dd!$C:$J,4,FALSE))</f>
        <v>35.679120659999228</v>
      </c>
      <c r="G255" s="90">
        <f>IF(VLOOKUP($B255,data_dd!$C:$J,4,FALSE)=0,#N/A,VLOOKUP($B255,data_dd!$C:$J,5,FALSE))</f>
        <v>35.671619693963294</v>
      </c>
      <c r="H255" s="217">
        <f>IF(VLOOKUP($B255,data_dd!$C:$J,7,FALSE)=0,#N/A,VLOOKUP($B255,data_dd!$C:$J,7,FALSE))</f>
        <v>33.238973332010247</v>
      </c>
      <c r="I255" s="30"/>
      <c r="J255" s="33">
        <f t="shared" si="18"/>
        <v>45629</v>
      </c>
      <c r="K255" s="78">
        <f>VLOOKUP($J255,data_dd!$C:$J,2,FALSE)</f>
        <v>41.099658625836241</v>
      </c>
      <c r="L255" s="90">
        <f>VLOOKUP($J255,data_dd!$C:$J,3,FALSE)</f>
        <v>40.883066366352665</v>
      </c>
      <c r="M255" s="90">
        <f>IF(VLOOKUP($J255,data_dd!$C:$J,6,FALSE)=0,#N/A,VLOOKUP($J255,data_dd!$C:$J,6,FALSE))</f>
        <v>39.424032295104858</v>
      </c>
      <c r="N255" s="78">
        <f>VLOOKUP($J255,data_dd!$C:$J,4,FALSE)</f>
        <v>33.988442442541682</v>
      </c>
      <c r="O255" s="90">
        <f>VLOOKUP($J255,data_dd!$C:$J,5,FALSE)</f>
        <v>33.856962930868733</v>
      </c>
      <c r="P255" s="217">
        <f>IF(VLOOKUP($J255,data_dd!$C:$J,7,FALSE)=0,#N/A,VLOOKUP($J255,data_dd!$C:$J,7,FALSE))</f>
        <v>33.083399532915102</v>
      </c>
      <c r="Q255" s="30"/>
      <c r="R255" s="33">
        <f t="shared" si="19"/>
        <v>45263</v>
      </c>
      <c r="S255" s="78">
        <f>VLOOKUP($R255,data_dd!$C:$J,2,FALSE)</f>
        <v>38.99527040798408</v>
      </c>
      <c r="T255" s="90">
        <f>VLOOKUP($R255,data_dd!$C:$J,3,FALSE)</f>
        <v>38.985082040969118</v>
      </c>
      <c r="U255" s="78">
        <f>VLOOKUP($R255,data_dd!$C:$J,4,FALSE)</f>
        <v>32.502139368698863</v>
      </c>
      <c r="V255" s="90">
        <f>VLOOKUP($R255,data_dd!$C:$J,5,FALSE)</f>
        <v>32.572871909953605</v>
      </c>
      <c r="W255" s="30"/>
    </row>
    <row r="256" spans="1:23" ht="15">
      <c r="A256" s="102" t="str">
        <f t="shared" si="12"/>
        <v>4-Dec</v>
      </c>
      <c r="B256" s="38">
        <f t="shared" si="13"/>
        <v>45995</v>
      </c>
      <c r="C256" s="91">
        <f>IF(VLOOKUP($B256,data_dd!$C:$J,2,FALSE)=0,#N/A,VLOOKUP($B256,data_dd!$C:$J,2,FALSE))</f>
        <v>43.322864573750977</v>
      </c>
      <c r="D256" s="92">
        <f>IF(VLOOKUP($B256,data_dd!$C:$J,2,FALSE)=0,#N/A,VLOOKUP($B256,data_dd!$C:$J,3,FALSE))</f>
        <v>43.123645535322723</v>
      </c>
      <c r="E256" s="92">
        <f>IF(VLOOKUP($B256,data_dd!$C:$J,6,FALSE)=0,#N/A,VLOOKUP($B256,data_dd!$C:$J,6,FALSE))</f>
        <v>39.755898371904642</v>
      </c>
      <c r="F256" s="91">
        <f>IF(VLOOKUP($B256,data_dd!$C:$J,4,FALSE)=0,#N/A,VLOOKUP($B256,data_dd!$C:$J,4,FALSE))</f>
        <v>35.854156861161648</v>
      </c>
      <c r="G256" s="92">
        <f>IF(VLOOKUP($B256,data_dd!$C:$J,4,FALSE)=0,#N/A,VLOOKUP($B256,data_dd!$C:$J,5,FALSE))</f>
        <v>35.689117370273607</v>
      </c>
      <c r="H256" s="101">
        <f>IF(VLOOKUP($B256,data_dd!$C:$J,7,FALSE)=0,#N/A,VLOOKUP($B256,data_dd!$C:$J,7,FALSE))</f>
        <v>33.202391508894053</v>
      </c>
      <c r="I256" s="30"/>
      <c r="J256" s="38">
        <f t="shared" si="18"/>
        <v>45630</v>
      </c>
      <c r="K256" s="91">
        <f>VLOOKUP($J256,data_dd!$C:$J,2,FALSE)</f>
        <v>40.397875515508218</v>
      </c>
      <c r="L256" s="92">
        <f>VLOOKUP($J256,data_dd!$C:$J,3,FALSE)</f>
        <v>40.851297464510381</v>
      </c>
      <c r="M256" s="92">
        <f>IF(VLOOKUP($J256,data_dd!$C:$J,6,FALSE)=0,#N/A,VLOOKUP($J256,data_dd!$C:$J,6,FALSE))</f>
        <v>39.404530604431784</v>
      </c>
      <c r="N256" s="91">
        <f>VLOOKUP($J256,data_dd!$C:$J,4,FALSE)</f>
        <v>33.370067023097747</v>
      </c>
      <c r="O256" s="92">
        <f>VLOOKUP($J256,data_dd!$C:$J,5,FALSE)</f>
        <v>33.795271610699643</v>
      </c>
      <c r="P256" s="101">
        <f>IF(VLOOKUP($J256,data_dd!$C:$J,7,FALSE)=0,#N/A,VLOOKUP($J256,data_dd!$C:$J,7,FALSE))</f>
        <v>33.056643538974583</v>
      </c>
      <c r="Q256" s="30"/>
      <c r="R256" s="38">
        <f t="shared" si="19"/>
        <v>45264</v>
      </c>
      <c r="S256" s="91">
        <f>VLOOKUP($R256,data_dd!$C:$J,2,FALSE)</f>
        <v>38.384315129810517</v>
      </c>
      <c r="T256" s="92">
        <f>VLOOKUP($R256,data_dd!$C:$J,3,FALSE)</f>
        <v>38.849724586642068</v>
      </c>
      <c r="U256" s="91">
        <f>VLOOKUP($R256,data_dd!$C:$J,4,FALSE)</f>
        <v>32.068762881383194</v>
      </c>
      <c r="V256" s="92">
        <f>VLOOKUP($R256,data_dd!$C:$J,5,FALSE)</f>
        <v>32.441584957944848</v>
      </c>
      <c r="W256" s="30"/>
    </row>
    <row r="257" spans="1:23" ht="15">
      <c r="A257" s="102" t="str">
        <f t="shared" si="12"/>
        <v>5-Dec</v>
      </c>
      <c r="B257" s="33">
        <f t="shared" si="13"/>
        <v>45996</v>
      </c>
      <c r="C257" s="78">
        <f>IF(VLOOKUP($B257,data_dd!$C:$J,2,FALSE)=0,#N/A,VLOOKUP($B257,data_dd!$C:$J,2,FALSE))</f>
        <v>42.77899412280027</v>
      </c>
      <c r="D257" s="90">
        <f>IF(VLOOKUP($B257,data_dd!$C:$J,2,FALSE)=0,#N/A,VLOOKUP($B257,data_dd!$C:$J,3,FALSE))</f>
        <v>43.075068877761595</v>
      </c>
      <c r="E257" s="90">
        <f>IF(VLOOKUP($B257,data_dd!$C:$J,6,FALSE)=0,#N/A,VLOOKUP($B257,data_dd!$C:$J,6,FALSE))</f>
        <v>39.791710012379106</v>
      </c>
      <c r="F257" s="78">
        <f>IF(VLOOKUP($B257,data_dd!$C:$J,4,FALSE)=0,#N/A,VLOOKUP($B257,data_dd!$C:$J,4,FALSE))</f>
        <v>35.258791660812612</v>
      </c>
      <c r="G257" s="90">
        <f>IF(VLOOKUP($B257,data_dd!$C:$J,4,FALSE)=0,#N/A,VLOOKUP($B257,data_dd!$C:$J,5,FALSE))</f>
        <v>35.620525803721073</v>
      </c>
      <c r="H257" s="217">
        <f>IF(VLOOKUP($B257,data_dd!$C:$J,7,FALSE)=0,#N/A,VLOOKUP($B257,data_dd!$C:$J,7,FALSE))</f>
        <v>33.223287402307243</v>
      </c>
      <c r="I257" s="30"/>
      <c r="J257" s="33">
        <f>J256+1</f>
        <v>45631</v>
      </c>
      <c r="K257" s="78">
        <f>VLOOKUP($J257,data_dd!$C:$J,2,FALSE)</f>
        <v>41.245963478005237</v>
      </c>
      <c r="L257" s="90">
        <f>VLOOKUP($J257,data_dd!$C:$J,3,FALSE)</f>
        <v>40.921192344344163</v>
      </c>
      <c r="M257" s="90">
        <f>IF(VLOOKUP($J257,data_dd!$C:$J,6,FALSE)=0,#N/A,VLOOKUP($J257,data_dd!$C:$J,6,FALSE))</f>
        <v>39.425029941945745</v>
      </c>
      <c r="N257" s="78">
        <f>VLOOKUP($J257,data_dd!$C:$J,4,FALSE)</f>
        <v>34.041819002122566</v>
      </c>
      <c r="O257" s="90">
        <f>VLOOKUP($J257,data_dd!$C:$J,5,FALSE)</f>
        <v>33.8445597570676</v>
      </c>
      <c r="P257" s="217">
        <f>IF(VLOOKUP($J257,data_dd!$C:$J,7,FALSE)=0,#N/A,VLOOKUP($J257,data_dd!$C:$J,7,FALSE))</f>
        <v>33.061866889685987</v>
      </c>
      <c r="Q257" s="30"/>
      <c r="R257" s="33">
        <f>R256+1</f>
        <v>45265</v>
      </c>
      <c r="S257" s="78">
        <f>VLOOKUP($R257,data_dd!$C:$J,2,FALSE)</f>
        <v>39.101556287634736</v>
      </c>
      <c r="T257" s="90">
        <f>VLOOKUP($R257,data_dd!$C:$J,3,FALSE)</f>
        <v>38.875334709253657</v>
      </c>
      <c r="U257" s="78">
        <f>VLOOKUP($R257,data_dd!$C:$J,4,FALSE)</f>
        <v>32.579947915421293</v>
      </c>
      <c r="V257" s="90">
        <f>VLOOKUP($R257,data_dd!$C:$J,5,FALSE)</f>
        <v>32.46166653664902</v>
      </c>
      <c r="W257" s="30"/>
    </row>
    <row r="258" spans="1:23" ht="15">
      <c r="A258" s="102" t="str">
        <f t="shared" si="12"/>
        <v>6-Dec</v>
      </c>
      <c r="B258" s="38">
        <f t="shared" si="13"/>
        <v>45997</v>
      </c>
      <c r="C258" s="91">
        <f>IF(VLOOKUP($B258,data_dd!$C:$J,2,FALSE)=0,#N/A,VLOOKUP($B258,data_dd!$C:$J,2,FALSE))</f>
        <v>43.509225511063896</v>
      </c>
      <c r="D258" s="92">
        <f>IF(VLOOKUP($B258,data_dd!$C:$J,2,FALSE)=0,#N/A,VLOOKUP($B258,data_dd!$C:$J,3,FALSE))</f>
        <v>43.107212376364707</v>
      </c>
      <c r="E258" s="92">
        <f>IF(VLOOKUP($B258,data_dd!$C:$J,6,FALSE)=0,#N/A,VLOOKUP($B258,data_dd!$C:$J,6,FALSE))</f>
        <v>39.778820905681464</v>
      </c>
      <c r="F258" s="91">
        <f>IF(VLOOKUP($B258,data_dd!$C:$J,4,FALSE)=0,#N/A,VLOOKUP($B258,data_dd!$C:$J,4,FALSE))</f>
        <v>36.061680140352053</v>
      </c>
      <c r="G258" s="92">
        <f>IF(VLOOKUP($B258,data_dd!$C:$J,4,FALSE)=0,#N/A,VLOOKUP($B258,data_dd!$C:$J,5,FALSE))</f>
        <v>35.644864159595173</v>
      </c>
      <c r="H258" s="101">
        <f>IF(VLOOKUP($B258,data_dd!$C:$J,7,FALSE)=0,#N/A,VLOOKUP($B258,data_dd!$C:$J,7,FALSE))</f>
        <v>33.198468791691575</v>
      </c>
      <c r="I258" s="30"/>
      <c r="J258" s="38">
        <f t="shared" ref="J258:J290" si="20">J257+1</f>
        <v>45632</v>
      </c>
      <c r="K258" s="91">
        <f>VLOOKUP($J258,data_dd!$C:$J,2,FALSE)</f>
        <v>40.983864280611108</v>
      </c>
      <c r="L258" s="92">
        <f>VLOOKUP($J258,data_dd!$C:$J,3,FALSE)</f>
        <v>40.91999496735933</v>
      </c>
      <c r="M258" s="92">
        <f>IF(VLOOKUP($J258,data_dd!$C:$J,6,FALSE)=0,#N/A,VLOOKUP($J258,data_dd!$C:$J,6,FALSE))</f>
        <v>39.418023209822486</v>
      </c>
      <c r="N258" s="91">
        <f>VLOOKUP($J258,data_dd!$C:$J,4,FALSE)</f>
        <v>33.954136196523926</v>
      </c>
      <c r="O258" s="92">
        <f>VLOOKUP($J258,data_dd!$C:$J,5,FALSE)</f>
        <v>33.832319998178761</v>
      </c>
      <c r="P258" s="101">
        <f>IF(VLOOKUP($J258,data_dd!$C:$J,7,FALSE)=0,#N/A,VLOOKUP($J258,data_dd!$C:$J,7,FALSE))</f>
        <v>33.043867384942914</v>
      </c>
      <c r="Q258" s="30"/>
      <c r="R258" s="38">
        <f t="shared" ref="R258:R290" si="21">R257+1</f>
        <v>45266</v>
      </c>
      <c r="S258" s="91">
        <f>VLOOKUP($R258,data_dd!$C:$J,2,FALSE)</f>
        <v>38.974943651969738</v>
      </c>
      <c r="T258" s="92">
        <f>VLOOKUP($R258,data_dd!$C:$J,3,FALSE)</f>
        <v>38.853792042296753</v>
      </c>
      <c r="U258" s="91">
        <f>VLOOKUP($R258,data_dd!$C:$J,4,FALSE)</f>
        <v>32.595474092460201</v>
      </c>
      <c r="V258" s="92">
        <f>VLOOKUP($R258,data_dd!$C:$J,5,FALSE)</f>
        <v>32.430292886481091</v>
      </c>
      <c r="W258" s="30"/>
    </row>
    <row r="259" spans="1:23" ht="15">
      <c r="A259" s="102" t="str">
        <f t="shared" si="12"/>
        <v>7-Dec</v>
      </c>
      <c r="B259" s="33">
        <f t="shared" si="13"/>
        <v>45998</v>
      </c>
      <c r="C259" s="78">
        <f>IF(VLOOKUP($B259,data_dd!$C:$J,2,FALSE)=0,#N/A,VLOOKUP($B259,data_dd!$C:$J,2,FALSE))</f>
        <v>43.46509652664799</v>
      </c>
      <c r="D259" s="90">
        <f>IF(VLOOKUP($B259,data_dd!$C:$J,2,FALSE)=0,#N/A,VLOOKUP($B259,data_dd!$C:$J,3,FALSE))</f>
        <v>43.19661491271161</v>
      </c>
      <c r="E259" s="90">
        <f>IF(VLOOKUP($B259,data_dd!$C:$J,6,FALSE)=0,#N/A,VLOOKUP($B259,data_dd!$C:$J,6,FALSE))</f>
        <v>39.762079823916409</v>
      </c>
      <c r="F259" s="78">
        <f>IF(VLOOKUP($B259,data_dd!$C:$J,4,FALSE)=0,#N/A,VLOOKUP($B259,data_dd!$C:$J,4,FALSE))</f>
        <v>35.769758806036236</v>
      </c>
      <c r="G259" s="90">
        <f>IF(VLOOKUP($B259,data_dd!$C:$J,4,FALSE)=0,#N/A,VLOOKUP($B259,data_dd!$C:$J,5,FALSE))</f>
        <v>35.696945559264478</v>
      </c>
      <c r="H259" s="217">
        <f>IF(VLOOKUP($B259,data_dd!$C:$J,7,FALSE)=0,#N/A,VLOOKUP($B259,data_dd!$C:$J,7,FALSE))</f>
        <v>33.172608650410936</v>
      </c>
      <c r="I259" s="30"/>
      <c r="J259" s="33">
        <f t="shared" si="20"/>
        <v>45633</v>
      </c>
      <c r="K259" s="78">
        <f>VLOOKUP($J259,data_dd!$C:$J,2,FALSE)</f>
        <v>40.294974443978667</v>
      </c>
      <c r="L259" s="90">
        <f>VLOOKUP($J259,data_dd!$C:$J,3,FALSE)</f>
        <v>40.832834674939349</v>
      </c>
      <c r="M259" s="90">
        <f>IF(VLOOKUP($J259,data_dd!$C:$J,6,FALSE)=0,#N/A,VLOOKUP($J259,data_dd!$C:$J,6,FALSE))</f>
        <v>39.435662791144964</v>
      </c>
      <c r="N259" s="78">
        <f>VLOOKUP($J259,data_dd!$C:$J,4,FALSE)</f>
        <v>33.014923010062098</v>
      </c>
      <c r="O259" s="90">
        <f>VLOOKUP($J259,data_dd!$C:$J,5,FALSE)</f>
        <v>33.711915674499835</v>
      </c>
      <c r="P259" s="217">
        <f>IF(VLOOKUP($J259,data_dd!$C:$J,7,FALSE)=0,#N/A,VLOOKUP($J259,data_dd!$C:$J,7,FALSE))</f>
        <v>33.053251357879304</v>
      </c>
      <c r="Q259" s="30"/>
      <c r="R259" s="33">
        <f t="shared" si="21"/>
        <v>45267</v>
      </c>
      <c r="S259" s="78">
        <f>VLOOKUP($R259,data_dd!$C:$J,2,FALSE)</f>
        <v>39.233221836616195</v>
      </c>
      <c r="T259" s="90">
        <f>VLOOKUP($R259,data_dd!$C:$J,3,FALSE)</f>
        <v>38.90763820581769</v>
      </c>
      <c r="U259" s="78">
        <f>VLOOKUP($R259,data_dd!$C:$J,4,FALSE)</f>
        <v>32.678324385244444</v>
      </c>
      <c r="V259" s="90">
        <f>VLOOKUP($R259,data_dd!$C:$J,5,FALSE)</f>
        <v>32.480561059267167</v>
      </c>
      <c r="W259" s="30"/>
    </row>
    <row r="260" spans="1:23" ht="15">
      <c r="A260" s="102" t="str">
        <f t="shared" si="12"/>
        <v>8-Dec</v>
      </c>
      <c r="B260" s="38">
        <f t="shared" si="13"/>
        <v>45999</v>
      </c>
      <c r="C260" s="91">
        <f>IF(VLOOKUP($B260,data_dd!$C:$J,2,FALSE)=0,#N/A,VLOOKUP($B260,data_dd!$C:$J,2,FALSE))</f>
        <v>43.375588550501973</v>
      </c>
      <c r="D260" s="92">
        <f>IF(VLOOKUP($B260,data_dd!$C:$J,2,FALSE)=0,#N/A,VLOOKUP($B260,data_dd!$C:$J,3,FALSE))</f>
        <v>43.217014974745183</v>
      </c>
      <c r="E260" s="92">
        <f>IF(VLOOKUP($B260,data_dd!$C:$J,6,FALSE)=0,#N/A,VLOOKUP($B260,data_dd!$C:$J,6,FALSE))</f>
        <v>39.754269817358363</v>
      </c>
      <c r="F260" s="91">
        <f>IF(VLOOKUP($B260,data_dd!$C:$J,4,FALSE)=0,#N/A,VLOOKUP($B260,data_dd!$C:$J,4,FALSE))</f>
        <v>35.826406873058531</v>
      </c>
      <c r="G260" s="92">
        <f>IF(VLOOKUP($B260,data_dd!$C:$J,4,FALSE)=0,#N/A,VLOOKUP($B260,data_dd!$C:$J,5,FALSE))</f>
        <v>35.699123097625389</v>
      </c>
      <c r="H260" s="101">
        <f>IF(VLOOKUP($B260,data_dd!$C:$J,7,FALSE)=0,#N/A,VLOOKUP($B260,data_dd!$C:$J,7,FALSE))</f>
        <v>33.160583125566077</v>
      </c>
      <c r="I260" s="30"/>
      <c r="J260" s="38">
        <f t="shared" si="20"/>
        <v>45634</v>
      </c>
      <c r="K260" s="91">
        <f>VLOOKUP($J260,data_dd!$C:$J,2,FALSE)</f>
        <v>40.489370536012842</v>
      </c>
      <c r="L260" s="92">
        <f>VLOOKUP($J260,data_dd!$C:$J,3,FALSE)</f>
        <v>40.770663686586914</v>
      </c>
      <c r="M260" s="92">
        <f>IF(VLOOKUP($J260,data_dd!$C:$J,6,FALSE)=0,#N/A,VLOOKUP($J260,data_dd!$C:$J,6,FALSE))</f>
        <v>39.454467698794851</v>
      </c>
      <c r="N260" s="91">
        <f>VLOOKUP($J260,data_dd!$C:$J,4,FALSE)</f>
        <v>33.558616025764302</v>
      </c>
      <c r="O260" s="92">
        <f>VLOOKUP($J260,data_dd!$C:$J,5,FALSE)</f>
        <v>33.67201253203217</v>
      </c>
      <c r="P260" s="101">
        <f>IF(VLOOKUP($J260,data_dd!$C:$J,7,FALSE)=0,#N/A,VLOOKUP($J260,data_dd!$C:$J,7,FALSE))</f>
        <v>33.063714829928315</v>
      </c>
      <c r="Q260" s="30"/>
      <c r="R260" s="38">
        <f t="shared" si="21"/>
        <v>45268</v>
      </c>
      <c r="S260" s="91">
        <f>VLOOKUP($R260,data_dd!$C:$J,2,FALSE)</f>
        <v>38.990211595342423</v>
      </c>
      <c r="T260" s="92">
        <f>VLOOKUP($R260,data_dd!$C:$J,3,FALSE)</f>
        <v>38.922969596643583</v>
      </c>
      <c r="U260" s="91">
        <f>VLOOKUP($R260,data_dd!$C:$J,4,FALSE)</f>
        <v>32.587500931188174</v>
      </c>
      <c r="V260" s="92">
        <f>VLOOKUP($R260,data_dd!$C:$J,5,FALSE)</f>
        <v>32.482299897876359</v>
      </c>
      <c r="W260" s="30"/>
    </row>
    <row r="261" spans="1:23" ht="15">
      <c r="A261" s="102" t="str">
        <f t="shared" si="12"/>
        <v>9-Dec</v>
      </c>
      <c r="B261" s="33">
        <f t="shared" si="13"/>
        <v>46000</v>
      </c>
      <c r="C261" s="78">
        <f>IF(VLOOKUP($B261,data_dd!$C:$J,2,FALSE)=0,#N/A,VLOOKUP($B261,data_dd!$C:$J,2,FALSE))</f>
        <v>43.085781150390027</v>
      </c>
      <c r="D261" s="90">
        <f>IF(VLOOKUP($B261,data_dd!$C:$J,2,FALSE)=0,#N/A,VLOOKUP($B261,data_dd!$C:$J,3,FALSE))</f>
        <v>43.246580474473447</v>
      </c>
      <c r="E261" s="90">
        <f>IF(VLOOKUP($B261,data_dd!$C:$J,6,FALSE)=0,#N/A,VLOOKUP($B261,data_dd!$C:$J,6,FALSE))</f>
        <v>39.753280370290454</v>
      </c>
      <c r="F261" s="78">
        <f>IF(VLOOKUP($B261,data_dd!$C:$J,4,FALSE)=0,#N/A,VLOOKUP($B261,data_dd!$C:$J,4,FALSE))</f>
        <v>35.460289610605805</v>
      </c>
      <c r="G261" s="90">
        <f>IF(VLOOKUP($B261,data_dd!$C:$J,4,FALSE)=0,#N/A,VLOOKUP($B261,data_dd!$C:$J,5,FALSE))</f>
        <v>35.705808692670217</v>
      </c>
      <c r="H261" s="217">
        <f>IF(VLOOKUP($B261,data_dd!$C:$J,7,FALSE)=0,#N/A,VLOOKUP($B261,data_dd!$C:$J,7,FALSE))</f>
        <v>33.141931486893</v>
      </c>
      <c r="I261" s="30"/>
      <c r="J261" s="33">
        <f t="shared" si="20"/>
        <v>45635</v>
      </c>
      <c r="K261" s="78">
        <f>VLOOKUP($J261,data_dd!$C:$J,2,FALSE)</f>
        <v>40.933015077128836</v>
      </c>
      <c r="L261" s="90">
        <f>VLOOKUP($J261,data_dd!$C:$J,3,FALSE)</f>
        <v>40.742282700750962</v>
      </c>
      <c r="M261" s="90">
        <f>IF(VLOOKUP($J261,data_dd!$C:$J,6,FALSE)=0,#N/A,VLOOKUP($J261,data_dd!$C:$J,6,FALSE))</f>
        <v>39.473012037325269</v>
      </c>
      <c r="N261" s="78">
        <f>VLOOKUP($J261,data_dd!$C:$J,4,FALSE)</f>
        <v>33.529768833500647</v>
      </c>
      <c r="O261" s="90">
        <f>VLOOKUP($J261,data_dd!$C:$J,5,FALSE)</f>
        <v>33.601795549760013</v>
      </c>
      <c r="P261" s="217">
        <f>IF(VLOOKUP($J261,data_dd!$C:$J,7,FALSE)=0,#N/A,VLOOKUP($J261,data_dd!$C:$J,7,FALSE))</f>
        <v>33.065660579738442</v>
      </c>
      <c r="Q261" s="30"/>
      <c r="R261" s="33">
        <f t="shared" si="21"/>
        <v>45269</v>
      </c>
      <c r="S261" s="78">
        <f>VLOOKUP($R261,data_dd!$C:$J,2,FALSE)</f>
        <v>39.493528442712368</v>
      </c>
      <c r="T261" s="90">
        <f>VLOOKUP($R261,data_dd!$C:$J,3,FALSE)</f>
        <v>39.013105740949911</v>
      </c>
      <c r="U261" s="78">
        <f>VLOOKUP($R261,data_dd!$C:$J,4,FALSE)</f>
        <v>32.84470080486836</v>
      </c>
      <c r="V261" s="90">
        <f>VLOOKUP($R261,data_dd!$C:$J,5,FALSE)</f>
        <v>32.550501442493612</v>
      </c>
      <c r="W261" s="30"/>
    </row>
    <row r="262" spans="1:23" ht="15">
      <c r="A262" s="102" t="str">
        <f t="shared" si="12"/>
        <v>10-Dec</v>
      </c>
      <c r="B262" s="38">
        <f t="shared" si="13"/>
        <v>46001</v>
      </c>
      <c r="C262" s="91">
        <f>IF(VLOOKUP($B262,data_dd!$C:$J,2,FALSE)=0,#N/A,VLOOKUP($B262,data_dd!$C:$J,2,FALSE))</f>
        <v>43.737774777252291</v>
      </c>
      <c r="D262" s="92">
        <f>IF(VLOOKUP($B262,data_dd!$C:$J,2,FALSE)=0,#N/A,VLOOKUP($B262,data_dd!$C:$J,3,FALSE))</f>
        <v>43.316376161580514</v>
      </c>
      <c r="E262" s="92">
        <f>IF(VLOOKUP($B262,data_dd!$C:$J,6,FALSE)=0,#N/A,VLOOKUP($B262,data_dd!$C:$J,6,FALSE))</f>
        <v>39.756802611265087</v>
      </c>
      <c r="F262" s="91">
        <f>IF(VLOOKUP($B262,data_dd!$C:$J,4,FALSE)=0,#N/A,VLOOKUP($B262,data_dd!$C:$J,4,FALSE))</f>
        <v>36.193785515290202</v>
      </c>
      <c r="G262" s="92">
        <f>IF(VLOOKUP($B262,data_dd!$C:$J,4,FALSE)=0,#N/A,VLOOKUP($B262,data_dd!$C:$J,5,FALSE))</f>
        <v>35.762392100136893</v>
      </c>
      <c r="H262" s="101">
        <f>IF(VLOOKUP($B262,data_dd!$C:$J,7,FALSE)=0,#N/A,VLOOKUP($B262,data_dd!$C:$J,7,FALSE))</f>
        <v>33.138498823214448</v>
      </c>
      <c r="I262" s="30"/>
      <c r="J262" s="38">
        <f t="shared" si="20"/>
        <v>45636</v>
      </c>
      <c r="K262" s="91">
        <f>VLOOKUP($J262,data_dd!$C:$J,2,FALSE)</f>
        <v>40.47106589350377</v>
      </c>
      <c r="L262" s="92">
        <f>VLOOKUP($J262,data_dd!$C:$J,3,FALSE)</f>
        <v>40.737924549764926</v>
      </c>
      <c r="M262" s="92">
        <f>IF(VLOOKUP($J262,data_dd!$C:$J,6,FALSE)=0,#N/A,VLOOKUP($J262,data_dd!$C:$J,6,FALSE))</f>
        <v>39.489173325417987</v>
      </c>
      <c r="N262" s="91">
        <f>VLOOKUP($J262,data_dd!$C:$J,4,FALSE)</f>
        <v>33.477105245971849</v>
      </c>
      <c r="O262" s="92">
        <f>VLOOKUP($J262,data_dd!$C:$J,5,FALSE)</f>
        <v>33.606460554052831</v>
      </c>
      <c r="P262" s="101">
        <f>IF(VLOOKUP($J262,data_dd!$C:$J,7,FALSE)=0,#N/A,VLOOKUP($J262,data_dd!$C:$J,7,FALSE))</f>
        <v>33.07190796657666</v>
      </c>
      <c r="Q262" s="30"/>
      <c r="R262" s="38">
        <f t="shared" si="21"/>
        <v>45270</v>
      </c>
      <c r="S262" s="91">
        <f>VLOOKUP($R262,data_dd!$C:$J,2,FALSE)</f>
        <v>39.494817837365133</v>
      </c>
      <c r="T262" s="92">
        <f>VLOOKUP($R262,data_dd!$C:$J,3,FALSE)</f>
        <v>39.149098211976415</v>
      </c>
      <c r="U262" s="91">
        <f>VLOOKUP($R262,data_dd!$C:$J,4,FALSE)</f>
        <v>33.096873337475486</v>
      </c>
      <c r="V262" s="92">
        <f>VLOOKUP($R262,data_dd!$C:$J,5,FALSE)</f>
        <v>32.674842854517749</v>
      </c>
      <c r="W262" s="30"/>
    </row>
    <row r="263" spans="1:23" ht="15">
      <c r="A263" s="102" t="str">
        <f t="shared" si="12"/>
        <v>11-Dec</v>
      </c>
      <c r="B263" s="33">
        <f t="shared" si="13"/>
        <v>46002</v>
      </c>
      <c r="C263" s="78">
        <f>IF(VLOOKUP($B263,data_dd!$C:$J,2,FALSE)=0,#N/A,VLOOKUP($B263,data_dd!$C:$J,2,FALSE))</f>
        <v>43.298309943744023</v>
      </c>
      <c r="D263" s="90">
        <f>IF(VLOOKUP($B263,data_dd!$C:$J,2,FALSE)=0,#N/A,VLOOKUP($B263,data_dd!$C:$J,3,FALSE))</f>
        <v>43.366833568892815</v>
      </c>
      <c r="E263" s="90">
        <f>IF(VLOOKUP($B263,data_dd!$C:$J,6,FALSE)=0,#N/A,VLOOKUP($B263,data_dd!$C:$J,6,FALSE))</f>
        <v>39.751236437813382</v>
      </c>
      <c r="F263" s="78">
        <f>IF(VLOOKUP($B263,data_dd!$C:$J,4,FALSE)=0,#N/A,VLOOKUP($B263,data_dd!$C:$J,4,FALSE))</f>
        <v>35.559237846599707</v>
      </c>
      <c r="G263" s="90">
        <f>IF(VLOOKUP($B263,data_dd!$C:$J,4,FALSE)=0,#N/A,VLOOKUP($B263,data_dd!$C:$J,5,FALSE))</f>
        <v>35.779936606448345</v>
      </c>
      <c r="H263" s="217">
        <f>IF(VLOOKUP($B263,data_dd!$C:$J,7,FALSE)=0,#N/A,VLOOKUP($B263,data_dd!$C:$J,7,FALSE))</f>
        <v>33.116657556177373</v>
      </c>
      <c r="I263" s="30"/>
      <c r="J263" s="33">
        <f t="shared" si="20"/>
        <v>45637</v>
      </c>
      <c r="K263" s="78">
        <f>VLOOKUP($J263,data_dd!$C:$J,2,FALSE)</f>
        <v>41.357263616912192</v>
      </c>
      <c r="L263" s="90">
        <f>VLOOKUP($J263,data_dd!$C:$J,3,FALSE)</f>
        <v>40.763299873282762</v>
      </c>
      <c r="M263" s="90">
        <f>IF(VLOOKUP($J263,data_dd!$C:$J,6,FALSE)=0,#N/A,VLOOKUP($J263,data_dd!$C:$J,6,FALSE))</f>
        <v>39.492796361511431</v>
      </c>
      <c r="N263" s="78">
        <f>VLOOKUP($J263,data_dd!$C:$J,4,FALSE)</f>
        <v>33.9563523989803</v>
      </c>
      <c r="O263" s="90">
        <f>VLOOKUP($J263,data_dd!$C:$J,5,FALSE)</f>
        <v>33.597332709401726</v>
      </c>
      <c r="P263" s="217">
        <f>IF(VLOOKUP($J263,data_dd!$C:$J,7,FALSE)=0,#N/A,VLOOKUP($J263,data_dd!$C:$J,7,FALSE))</f>
        <v>33.061632706639976</v>
      </c>
      <c r="Q263" s="30"/>
      <c r="R263" s="33">
        <f t="shared" si="21"/>
        <v>45271</v>
      </c>
      <c r="S263" s="78">
        <f>VLOOKUP($R263,data_dd!$C:$J,2,FALSE)</f>
        <v>39.32995135774123</v>
      </c>
      <c r="T263" s="90">
        <f>VLOOKUP($R263,data_dd!$C:$J,3,FALSE)</f>
        <v>39.189048693845116</v>
      </c>
      <c r="U263" s="78">
        <f>VLOOKUP($R263,data_dd!$C:$J,4,FALSE)</f>
        <v>32.634983375348838</v>
      </c>
      <c r="V263" s="90">
        <f>VLOOKUP($R263,data_dd!$C:$J,5,FALSE)</f>
        <v>32.687731893260661</v>
      </c>
      <c r="W263" s="30"/>
    </row>
    <row r="264" spans="1:23" ht="15">
      <c r="A264" s="102" t="str">
        <f t="shared" si="12"/>
        <v>12-Dec</v>
      </c>
      <c r="B264" s="38">
        <f t="shared" si="13"/>
        <v>46003</v>
      </c>
      <c r="C264" s="91">
        <f>IF(VLOOKUP($B264,data_dd!$C:$J,2,FALSE)=0,#N/A,VLOOKUP($B264,data_dd!$C:$J,2,FALSE))</f>
        <v>43.547040532611788</v>
      </c>
      <c r="D264" s="92">
        <f>IF(VLOOKUP($B264,data_dd!$C:$J,2,FALSE)=0,#N/A,VLOOKUP($B264,data_dd!$C:$J,3,FALSE))</f>
        <v>43.38399581811727</v>
      </c>
      <c r="E264" s="92">
        <f>IF(VLOOKUP($B264,data_dd!$C:$J,6,FALSE)=0,#N/A,VLOOKUP($B264,data_dd!$C:$J,6,FALSE))</f>
        <v>39.772717911890325</v>
      </c>
      <c r="F264" s="91">
        <f>IF(VLOOKUP($B264,data_dd!$C:$J,4,FALSE)=0,#N/A,VLOOKUP($B264,data_dd!$C:$J,4,FALSE))</f>
        <v>36.003147321860993</v>
      </c>
      <c r="G264" s="92">
        <f>IF(VLOOKUP($B264,data_dd!$C:$J,4,FALSE)=0,#N/A,VLOOKUP($B264,data_dd!$C:$J,5,FALSE))</f>
        <v>35.784370775367798</v>
      </c>
      <c r="H264" s="101">
        <f>IF(VLOOKUP($B264,data_dd!$C:$J,7,FALSE)=0,#N/A,VLOOKUP($B264,data_dd!$C:$J,7,FALSE))</f>
        <v>33.127235137483531</v>
      </c>
      <c r="I264" s="30"/>
      <c r="J264" s="38">
        <f t="shared" si="20"/>
        <v>45638</v>
      </c>
      <c r="K264" s="91">
        <f>VLOOKUP($J264,data_dd!$C:$J,2,FALSE)</f>
        <v>40.361370933437833</v>
      </c>
      <c r="L264" s="92">
        <f>VLOOKUP($J264,data_dd!$C:$J,3,FALSE)</f>
        <v>40.709143891305587</v>
      </c>
      <c r="M264" s="92">
        <f>IF(VLOOKUP($J264,data_dd!$C:$J,6,FALSE)=0,#N/A,VLOOKUP($J264,data_dd!$C:$J,6,FALSE))</f>
        <v>39.522838408249278</v>
      </c>
      <c r="N264" s="91">
        <f>VLOOKUP($J264,data_dd!$C:$J,4,FALSE)</f>
        <v>33.347515293961045</v>
      </c>
      <c r="O264" s="92">
        <f>VLOOKUP($J264,data_dd!$C:$J,5,FALSE)</f>
        <v>33.545371484450442</v>
      </c>
      <c r="P264" s="101">
        <f>IF(VLOOKUP($J264,data_dd!$C:$J,7,FALSE)=0,#N/A,VLOOKUP($J264,data_dd!$C:$J,7,FALSE))</f>
        <v>33.07913501333644</v>
      </c>
      <c r="Q264" s="30"/>
      <c r="R264" s="38">
        <f t="shared" si="21"/>
        <v>45272</v>
      </c>
      <c r="S264" s="91">
        <f>VLOOKUP($R264,data_dd!$C:$J,2,FALSE)</f>
        <v>39.501640528602934</v>
      </c>
      <c r="T264" s="92">
        <f>VLOOKUP($R264,data_dd!$C:$J,3,FALSE)</f>
        <v>39.302772937655739</v>
      </c>
      <c r="U264" s="91">
        <f>VLOOKUP($R264,data_dd!$C:$J,4,FALSE)</f>
        <v>33.107912360519386</v>
      </c>
      <c r="V264" s="92">
        <f>VLOOKUP($R264,data_dd!$C:$J,5,FALSE)</f>
        <v>32.795381924711606</v>
      </c>
      <c r="W264" s="30"/>
    </row>
    <row r="265" spans="1:23" ht="15">
      <c r="A265" s="102" t="str">
        <f t="shared" si="12"/>
        <v>13-Dec</v>
      </c>
      <c r="B265" s="33">
        <f t="shared" si="13"/>
        <v>46004</v>
      </c>
      <c r="C265" s="78">
        <f>IF(VLOOKUP($B265,data_dd!$C:$J,2,FALSE)=0,#N/A,VLOOKUP($B265,data_dd!$C:$J,2,FALSE))</f>
        <v>43.791060231642604</v>
      </c>
      <c r="D265" s="90">
        <f>IF(VLOOKUP($B265,data_dd!$C:$J,2,FALSE)=0,#N/A,VLOOKUP($B265,data_dd!$C:$J,3,FALSE))</f>
        <v>43.474413592002804</v>
      </c>
      <c r="E265" s="90">
        <f>IF(VLOOKUP($B265,data_dd!$C:$J,6,FALSE)=0,#N/A,VLOOKUP($B265,data_dd!$C:$J,6,FALSE))</f>
        <v>39.800156496641435</v>
      </c>
      <c r="F265" s="78">
        <f>IF(VLOOKUP($B265,data_dd!$C:$J,4,FALSE)=0,#N/A,VLOOKUP($B265,data_dd!$C:$J,4,FALSE))</f>
        <v>35.94015909922657</v>
      </c>
      <c r="G265" s="90">
        <f>IF(VLOOKUP($B265,data_dd!$C:$J,4,FALSE)=0,#N/A,VLOOKUP($B265,data_dd!$C:$J,5,FALSE))</f>
        <v>35.841156264701198</v>
      </c>
      <c r="H265" s="217">
        <f>IF(VLOOKUP($B265,data_dd!$C:$J,7,FALSE)=0,#N/A,VLOOKUP($B265,data_dd!$C:$J,7,FALSE))</f>
        <v>33.142464060573985</v>
      </c>
      <c r="I265" s="30"/>
      <c r="J265" s="33">
        <f t="shared" si="20"/>
        <v>45639</v>
      </c>
      <c r="K265" s="78">
        <f>VLOOKUP($J265,data_dd!$C:$J,2,FALSE)</f>
        <v>41.493737258692271</v>
      </c>
      <c r="L265" s="90">
        <f>VLOOKUP($J265,data_dd!$C:$J,3,FALSE)</f>
        <v>40.824526653824663</v>
      </c>
      <c r="M265" s="90">
        <f>IF(VLOOKUP($J265,data_dd!$C:$J,6,FALSE)=0,#N/A,VLOOKUP($J265,data_dd!$C:$J,6,FALSE))</f>
        <v>39.526149274245739</v>
      </c>
      <c r="N265" s="78">
        <f>VLOOKUP($J265,data_dd!$C:$J,4,FALSE)</f>
        <v>34.046847522509907</v>
      </c>
      <c r="O265" s="90">
        <f>VLOOKUP($J265,data_dd!$C:$J,5,FALSE)</f>
        <v>33.631679476345298</v>
      </c>
      <c r="P265" s="217">
        <f>IF(VLOOKUP($J265,data_dd!$C:$J,7,FALSE)=0,#N/A,VLOOKUP($J265,data_dd!$C:$J,7,FALSE))</f>
        <v>33.074824480947782</v>
      </c>
      <c r="Q265" s="30"/>
      <c r="R265" s="33">
        <f t="shared" si="21"/>
        <v>45273</v>
      </c>
      <c r="S265" s="78">
        <f>VLOOKUP($R265,data_dd!$C:$J,2,FALSE)</f>
        <v>39.414259694030527</v>
      </c>
      <c r="T265" s="90">
        <f>VLOOKUP($R265,data_dd!$C:$J,3,FALSE)</f>
        <v>39.337403388673337</v>
      </c>
      <c r="U265" s="78">
        <f>VLOOKUP($R265,data_dd!$C:$J,4,FALSE)</f>
        <v>32.706135616853963</v>
      </c>
      <c r="V265" s="90">
        <f>VLOOKUP($R265,data_dd!$C:$J,5,FALSE)</f>
        <v>32.805586258685274</v>
      </c>
      <c r="W265" s="30"/>
    </row>
    <row r="266" spans="1:23" ht="15">
      <c r="A266" s="102" t="str">
        <f t="shared" ref="A266:A329" si="22">DAY(B266)&amp;"-"&amp;TEXT(DATE(YEAR(B266),MONTH(B266),1),"mmm")</f>
        <v>14-Dec</v>
      </c>
      <c r="B266" s="38">
        <f t="shared" si="13"/>
        <v>46005</v>
      </c>
      <c r="C266" s="91">
        <f>IF(VLOOKUP($B266,data_dd!$C:$J,2,FALSE)=0,#N/A,VLOOKUP($B266,data_dd!$C:$J,2,FALSE))</f>
        <v>43.387492858004279</v>
      </c>
      <c r="D266" s="92">
        <f>IF(VLOOKUP($B266,data_dd!$C:$J,2,FALSE)=0,#N/A,VLOOKUP($B266,data_dd!$C:$J,3,FALSE))</f>
        <v>43.467797326811777</v>
      </c>
      <c r="E266" s="92">
        <f>IF(VLOOKUP($B266,data_dd!$C:$J,6,FALSE)=0,#N/A,VLOOKUP($B266,data_dd!$C:$J,6,FALSE))</f>
        <v>39.820301969411787</v>
      </c>
      <c r="F266" s="91">
        <f>IF(VLOOKUP($B266,data_dd!$C:$J,4,FALSE)=0,#N/A,VLOOKUP($B266,data_dd!$C:$J,4,FALSE))</f>
        <v>35.802373902357182</v>
      </c>
      <c r="G266" s="92">
        <f>IF(VLOOKUP($B266,data_dd!$C:$J,4,FALSE)=0,#N/A,VLOOKUP($B266,data_dd!$C:$J,5,FALSE))</f>
        <v>35.822946877268073</v>
      </c>
      <c r="H266" s="101">
        <f>IF(VLOOKUP($B266,data_dd!$C:$J,7,FALSE)=0,#N/A,VLOOKUP($B266,data_dd!$C:$J,7,FALSE))</f>
        <v>33.143571643910263</v>
      </c>
      <c r="I266" s="30"/>
      <c r="J266" s="38">
        <f t="shared" si="20"/>
        <v>45640</v>
      </c>
      <c r="K266" s="91">
        <f>VLOOKUP($J266,data_dd!$C:$J,2,FALSE)</f>
        <v>40.93240119680997</v>
      </c>
      <c r="L266" s="92">
        <f>VLOOKUP($J266,data_dd!$C:$J,3,FALSE)</f>
        <v>40.858229432820181</v>
      </c>
      <c r="M266" s="92">
        <f>IF(VLOOKUP($J266,data_dd!$C:$J,6,FALSE)=0,#N/A,VLOOKUP($J266,data_dd!$C:$J,6,FALSE))</f>
        <v>39.544830643783712</v>
      </c>
      <c r="N266" s="91">
        <f>VLOOKUP($J266,data_dd!$C:$J,4,FALSE)</f>
        <v>33.797410727346268</v>
      </c>
      <c r="O266" s="92">
        <f>VLOOKUP($J266,data_dd!$C:$J,5,FALSE)</f>
        <v>33.641783692986863</v>
      </c>
      <c r="P266" s="101">
        <f>IF(VLOOKUP($J266,data_dd!$C:$J,7,FALSE)=0,#N/A,VLOOKUP($J266,data_dd!$C:$J,7,FALSE))</f>
        <v>33.073915470133613</v>
      </c>
      <c r="Q266" s="30"/>
      <c r="R266" s="38">
        <f t="shared" si="21"/>
        <v>45274</v>
      </c>
      <c r="S266" s="91">
        <f>VLOOKUP($R266,data_dd!$C:$J,2,FALSE)</f>
        <v>39.354569003418419</v>
      </c>
      <c r="T266" s="92">
        <f>VLOOKUP($R266,data_dd!$C:$J,3,FALSE)</f>
        <v>39.391493090478548</v>
      </c>
      <c r="U266" s="91">
        <f>VLOOKUP($R266,data_dd!$C:$J,4,FALSE)</f>
        <v>32.903572793465791</v>
      </c>
      <c r="V266" s="92">
        <f>VLOOKUP($R266,data_dd!$C:$J,5,FALSE)</f>
        <v>32.851181749354595</v>
      </c>
      <c r="W266" s="30"/>
    </row>
    <row r="267" spans="1:23" ht="15">
      <c r="A267" s="102" t="str">
        <f t="shared" si="22"/>
        <v>15-Dec</v>
      </c>
      <c r="B267" s="33">
        <f t="shared" ref="B267:B330" si="23">B266+1</f>
        <v>46006</v>
      </c>
      <c r="C267" s="78">
        <f>IF(VLOOKUP($B267,data_dd!$C:$J,2,FALSE)=0,#N/A,VLOOKUP($B267,data_dd!$C:$J,2,FALSE))</f>
        <v>43.20645044397093</v>
      </c>
      <c r="D267" s="90">
        <f>IF(VLOOKUP($B267,data_dd!$C:$J,2,FALSE)=0,#N/A,VLOOKUP($B267,data_dd!$C:$J,3,FALSE))</f>
        <v>43.461687721109527</v>
      </c>
      <c r="E267" s="90">
        <f>IF(VLOOKUP($B267,data_dd!$C:$J,6,FALSE)=0,#N/A,VLOOKUP($B267,data_dd!$C:$J,6,FALSE))</f>
        <v>39.836086421899573</v>
      </c>
      <c r="F267" s="78">
        <f>IF(VLOOKUP($B267,data_dd!$C:$J,4,FALSE)=0,#N/A,VLOOKUP($B267,data_dd!$C:$J,4,FALSE))</f>
        <v>35.45669688712313</v>
      </c>
      <c r="G267" s="90">
        <f>IF(VLOOKUP($B267,data_dd!$C:$J,4,FALSE)=0,#N/A,VLOOKUP($B267,data_dd!$C:$J,5,FALSE))</f>
        <v>35.803081113712452</v>
      </c>
      <c r="H267" s="217">
        <f>IF(VLOOKUP($B267,data_dd!$C:$J,7,FALSE)=0,#N/A,VLOOKUP($B267,data_dd!$C:$J,7,FALSE))</f>
        <v>33.149588134413783</v>
      </c>
      <c r="I267" s="30"/>
      <c r="J267" s="33">
        <f t="shared" si="20"/>
        <v>45641</v>
      </c>
      <c r="K267" s="78">
        <f>VLOOKUP($J267,data_dd!$C:$J,2,FALSE)</f>
        <v>41.528261523151116</v>
      </c>
      <c r="L267" s="90">
        <f>VLOOKUP($J267,data_dd!$C:$J,3,FALSE)</f>
        <v>40.984913745770314</v>
      </c>
      <c r="M267" s="90">
        <f>IF(VLOOKUP($J267,data_dd!$C:$J,6,FALSE)=0,#N/A,VLOOKUP($J267,data_dd!$C:$J,6,FALSE))</f>
        <v>39.525688620371504</v>
      </c>
      <c r="N267" s="78">
        <f>VLOOKUP($J267,data_dd!$C:$J,4,FALSE)</f>
        <v>34.084013374320875</v>
      </c>
      <c r="O267" s="90">
        <f>VLOOKUP($J267,data_dd!$C:$J,5,FALSE)</f>
        <v>33.754788885821384</v>
      </c>
      <c r="P267" s="217">
        <f>IF(VLOOKUP($J267,data_dd!$C:$J,7,FALSE)=0,#N/A,VLOOKUP($J267,data_dd!$C:$J,7,FALSE))</f>
        <v>33.049504142999645</v>
      </c>
      <c r="Q267" s="30"/>
      <c r="R267" s="33">
        <f t="shared" si="21"/>
        <v>45275</v>
      </c>
      <c r="S267" s="78">
        <f>VLOOKUP($R267,data_dd!$C:$J,2,FALSE)</f>
        <v>39.430225504829828</v>
      </c>
      <c r="T267" s="90">
        <f>VLOOKUP($R267,data_dd!$C:$J,3,FALSE)</f>
        <v>39.398530574918354</v>
      </c>
      <c r="U267" s="78">
        <f>VLOOKUP($R267,data_dd!$C:$J,4,FALSE)</f>
        <v>32.707116356504557</v>
      </c>
      <c r="V267" s="90">
        <f>VLOOKUP($R267,data_dd!$C:$J,5,FALSE)</f>
        <v>32.841515876861372</v>
      </c>
      <c r="W267" s="30"/>
    </row>
    <row r="268" spans="1:23" ht="15">
      <c r="A268" s="102" t="str">
        <f t="shared" si="22"/>
        <v>16-Dec</v>
      </c>
      <c r="B268" s="38">
        <f t="shared" si="23"/>
        <v>46007</v>
      </c>
      <c r="C268" s="91">
        <f>IF(VLOOKUP($B268,data_dd!$C:$J,2,FALSE)=0,#N/A,VLOOKUP($B268,data_dd!$C:$J,2,FALSE))</f>
        <v>43.299454992390757</v>
      </c>
      <c r="D268" s="92">
        <f>IF(VLOOKUP($B268,data_dd!$C:$J,2,FALSE)=0,#N/A,VLOOKUP($B268,data_dd!$C:$J,3,FALSE))</f>
        <v>43.420402724989117</v>
      </c>
      <c r="E268" s="92">
        <f>IF(VLOOKUP($B268,data_dd!$C:$J,6,FALSE)=0,#N/A,VLOOKUP($B268,data_dd!$C:$J,6,FALSE))</f>
        <v>39.87368576505304</v>
      </c>
      <c r="F268" s="91">
        <f>IF(VLOOKUP($B268,data_dd!$C:$J,4,FALSE)=0,#N/A,VLOOKUP($B268,data_dd!$C:$J,4,FALSE))</f>
        <v>35.615157511007041</v>
      </c>
      <c r="G268" s="92">
        <f>IF(VLOOKUP($B268,data_dd!$C:$J,4,FALSE)=0,#N/A,VLOOKUP($B268,data_dd!$C:$J,5,FALSE))</f>
        <v>35.741659028227303</v>
      </c>
      <c r="H268" s="101">
        <f>IF(VLOOKUP($B268,data_dd!$C:$J,7,FALSE)=0,#N/A,VLOOKUP($B268,data_dd!$C:$J,7,FALSE))</f>
        <v>33.168076220847396</v>
      </c>
      <c r="I268" s="30"/>
      <c r="J268" s="38">
        <f t="shared" si="20"/>
        <v>45642</v>
      </c>
      <c r="K268" s="91">
        <f>VLOOKUP($J268,data_dd!$C:$J,2,FALSE)</f>
        <v>40.958831805251727</v>
      </c>
      <c r="L268" s="92">
        <f>VLOOKUP($J268,data_dd!$C:$J,3,FALSE)</f>
        <v>41.054902234410079</v>
      </c>
      <c r="M268" s="92">
        <f>IF(VLOOKUP($J268,data_dd!$C:$J,6,FALSE)=0,#N/A,VLOOKUP($J268,data_dd!$C:$J,6,FALSE))</f>
        <v>39.552146375511263</v>
      </c>
      <c r="N268" s="91">
        <f>VLOOKUP($J268,data_dd!$C:$J,4,FALSE)</f>
        <v>33.817690047235949</v>
      </c>
      <c r="O268" s="92">
        <f>VLOOKUP($J268,data_dd!$C:$J,5,FALSE)</f>
        <v>33.799363078935372</v>
      </c>
      <c r="P268" s="101">
        <f>IF(VLOOKUP($J268,data_dd!$C:$J,7,FALSE)=0,#N/A,VLOOKUP($J268,data_dd!$C:$J,7,FALSE))</f>
        <v>33.056726090533814</v>
      </c>
      <c r="Q268" s="30"/>
      <c r="R268" s="38">
        <f t="shared" si="21"/>
        <v>45276</v>
      </c>
      <c r="S268" s="91">
        <f>VLOOKUP($R268,data_dd!$C:$J,2,FALSE)</f>
        <v>39.659398148584415</v>
      </c>
      <c r="T268" s="92">
        <f>VLOOKUP($R268,data_dd!$C:$J,3,FALSE)</f>
        <v>39.454069760430926</v>
      </c>
      <c r="U268" s="91">
        <f>VLOOKUP($R268,data_dd!$C:$J,4,FALSE)</f>
        <v>33.133299952772042</v>
      </c>
      <c r="V268" s="92">
        <f>VLOOKUP($R268,data_dd!$C:$J,5,FALSE)</f>
        <v>32.878663866985079</v>
      </c>
      <c r="W268" s="30"/>
    </row>
    <row r="269" spans="1:23" ht="15">
      <c r="A269" s="102" t="str">
        <f t="shared" si="22"/>
        <v>17-Dec</v>
      </c>
      <c r="B269" s="33">
        <f t="shared" si="23"/>
        <v>46008</v>
      </c>
      <c r="C269" s="78">
        <f>IF(VLOOKUP($B269,data_dd!$C:$J,2,FALSE)=0,#N/A,VLOOKUP($B269,data_dd!$C:$J,2,FALSE))</f>
        <v>43.474464033522331</v>
      </c>
      <c r="D269" s="90">
        <f>IF(VLOOKUP($B269,data_dd!$C:$J,2,FALSE)=0,#N/A,VLOOKUP($B269,data_dd!$C:$J,3,FALSE))</f>
        <v>43.459374912666405</v>
      </c>
      <c r="E269" s="90">
        <f>IF(VLOOKUP($B269,data_dd!$C:$J,6,FALSE)=0,#N/A,VLOOKUP($B269,data_dd!$C:$J,6,FALSE))</f>
        <v>39.885632581833868</v>
      </c>
      <c r="F269" s="78">
        <f>IF(VLOOKUP($B269,data_dd!$C:$J,4,FALSE)=0,#N/A,VLOOKUP($B269,data_dd!$C:$J,4,FALSE))</f>
        <v>35.682947975009206</v>
      </c>
      <c r="G269" s="90">
        <f>IF(VLOOKUP($B269,data_dd!$C:$J,4,FALSE)=0,#N/A,VLOOKUP($B269,data_dd!$C:$J,5,FALSE))</f>
        <v>35.76588435336997</v>
      </c>
      <c r="H269" s="217">
        <f>IF(VLOOKUP($B269,data_dd!$C:$J,7,FALSE)=0,#N/A,VLOOKUP($B269,data_dd!$C:$J,7,FALSE))</f>
        <v>33.176070757046908</v>
      </c>
      <c r="I269" s="30"/>
      <c r="J269" s="33">
        <f t="shared" si="20"/>
        <v>45643</v>
      </c>
      <c r="K269" s="78">
        <f>VLOOKUP($J269,data_dd!$C:$J,2,FALSE)</f>
        <v>41.433306265047257</v>
      </c>
      <c r="L269" s="90">
        <f>VLOOKUP($J269,data_dd!$C:$J,3,FALSE)</f>
        <v>41.092507320999559</v>
      </c>
      <c r="M269" s="90">
        <f>IF(VLOOKUP($J269,data_dd!$C:$J,6,FALSE)=0,#N/A,VLOOKUP($J269,data_dd!$C:$J,6,FALSE))</f>
        <v>39.550584192072421</v>
      </c>
      <c r="N269" s="78">
        <f>VLOOKUP($J269,data_dd!$C:$J,4,FALSE)</f>
        <v>33.961370155077155</v>
      </c>
      <c r="O269" s="90">
        <f>VLOOKUP($J269,data_dd!$C:$J,5,FALSE)</f>
        <v>33.826756307875307</v>
      </c>
      <c r="P269" s="217">
        <f>IF(VLOOKUP($J269,data_dd!$C:$J,7,FALSE)=0,#N/A,VLOOKUP($J269,data_dd!$C:$J,7,FALSE))</f>
        <v>33.054428215031706</v>
      </c>
      <c r="Q269" s="30"/>
      <c r="R269" s="33">
        <f t="shared" si="21"/>
        <v>45277</v>
      </c>
      <c r="S269" s="78">
        <f>VLOOKUP($R269,data_dd!$C:$J,2,FALSE)</f>
        <v>39.698904268722757</v>
      </c>
      <c r="T269" s="90">
        <f>VLOOKUP($R269,data_dd!$C:$J,3,FALSE)</f>
        <v>39.497651825471692</v>
      </c>
      <c r="U269" s="78">
        <f>VLOOKUP($R269,data_dd!$C:$J,4,FALSE)</f>
        <v>32.927731786680773</v>
      </c>
      <c r="V269" s="90">
        <f>VLOOKUP($R269,data_dd!$C:$J,5,FALSE)</f>
        <v>32.908249004292678</v>
      </c>
      <c r="W269" s="30"/>
    </row>
    <row r="270" spans="1:23" ht="15">
      <c r="A270" s="102" t="str">
        <f t="shared" si="22"/>
        <v>18-Dec</v>
      </c>
      <c r="B270" s="38">
        <f t="shared" si="23"/>
        <v>46009</v>
      </c>
      <c r="C270" s="91">
        <f>IF(VLOOKUP($B270,data_dd!$C:$J,2,FALSE)=0,#N/A,VLOOKUP($B270,data_dd!$C:$J,2,FALSE))</f>
        <v>43.567031998068302</v>
      </c>
      <c r="D270" s="92">
        <f>IF(VLOOKUP($B270,data_dd!$C:$J,2,FALSE)=0,#N/A,VLOOKUP($B270,data_dd!$C:$J,3,FALSE))</f>
        <v>43.450369444422122</v>
      </c>
      <c r="E270" s="92">
        <f>IF(VLOOKUP($B270,data_dd!$C:$J,6,FALSE)=0,#N/A,VLOOKUP($B270,data_dd!$C:$J,6,FALSE))</f>
        <v>39.947030780129616</v>
      </c>
      <c r="F270" s="91">
        <f>IF(VLOOKUP($B270,data_dd!$C:$J,4,FALSE)=0,#N/A,VLOOKUP($B270,data_dd!$C:$J,4,FALSE))</f>
        <v>35.900439014955339</v>
      </c>
      <c r="G270" s="92">
        <f>IF(VLOOKUP($B270,data_dd!$C:$J,4,FALSE)=0,#N/A,VLOOKUP($B270,data_dd!$C:$J,5,FALSE))</f>
        <v>35.738991171523573</v>
      </c>
      <c r="H270" s="101">
        <f>IF(VLOOKUP($B270,data_dd!$C:$J,7,FALSE)=0,#N/A,VLOOKUP($B270,data_dd!$C:$J,7,FALSE))</f>
        <v>33.210710373855704</v>
      </c>
      <c r="I270" s="30"/>
      <c r="J270" s="38">
        <f t="shared" si="20"/>
        <v>45644</v>
      </c>
      <c r="K270" s="91">
        <f>VLOOKUP($J270,data_dd!$C:$J,2,FALSE)</f>
        <v>41.065969382227102</v>
      </c>
      <c r="L270" s="92">
        <f>VLOOKUP($J270,data_dd!$C:$J,3,FALSE)</f>
        <v>41.188405326443878</v>
      </c>
      <c r="M270" s="92">
        <f>IF(VLOOKUP($J270,data_dd!$C:$J,6,FALSE)=0,#N/A,VLOOKUP($J270,data_dd!$C:$J,6,FALSE))</f>
        <v>39.591477945259768</v>
      </c>
      <c r="N270" s="91">
        <f>VLOOKUP($J270,data_dd!$C:$J,4,FALSE)</f>
        <v>33.808594915655526</v>
      </c>
      <c r="O270" s="92">
        <f>VLOOKUP($J270,data_dd!$C:$J,5,FALSE)</f>
        <v>33.885897714038414</v>
      </c>
      <c r="P270" s="101">
        <f>IF(VLOOKUP($J270,data_dd!$C:$J,7,FALSE)=0,#N/A,VLOOKUP($J270,data_dd!$C:$J,7,FALSE))</f>
        <v>33.071512533360632</v>
      </c>
      <c r="Q270" s="30"/>
      <c r="R270" s="38">
        <f t="shared" si="21"/>
        <v>45278</v>
      </c>
      <c r="S270" s="91">
        <f>VLOOKUP($R270,data_dd!$C:$J,2,FALSE)</f>
        <v>39.751682886774333</v>
      </c>
      <c r="T270" s="92">
        <f>VLOOKUP($R270,data_dd!$C:$J,3,FALSE)</f>
        <v>39.534542754240718</v>
      </c>
      <c r="U270" s="91">
        <f>VLOOKUP($R270,data_dd!$C:$J,4,FALSE)</f>
        <v>33.229382238460289</v>
      </c>
      <c r="V270" s="92">
        <f>VLOOKUP($R270,data_dd!$C:$J,5,FALSE)</f>
        <v>32.926653300432633</v>
      </c>
      <c r="W270" s="30"/>
    </row>
    <row r="271" spans="1:23" ht="15">
      <c r="A271" s="102" t="str">
        <f t="shared" si="22"/>
        <v>19-Dec</v>
      </c>
      <c r="B271" s="33">
        <f t="shared" si="23"/>
        <v>46010</v>
      </c>
      <c r="C271" s="78">
        <f>IF(VLOOKUP($B271,data_dd!$C:$J,2,FALSE)=0,#N/A,VLOOKUP($B271,data_dd!$C:$J,2,FALSE))</f>
        <v>43.259307533704629</v>
      </c>
      <c r="D271" s="90">
        <f>IF(VLOOKUP($B271,data_dd!$C:$J,2,FALSE)=0,#N/A,VLOOKUP($B271,data_dd!$C:$J,3,FALSE))</f>
        <v>43.403619068966492</v>
      </c>
      <c r="E271" s="90">
        <f>IF(VLOOKUP($B271,data_dd!$C:$J,6,FALSE)=0,#N/A,VLOOKUP($B271,data_dd!$C:$J,6,FALSE))</f>
        <v>39.976453458081224</v>
      </c>
      <c r="F271" s="78">
        <f>IF(VLOOKUP($B271,data_dd!$C:$J,4,FALSE)=0,#N/A,VLOOKUP($B271,data_dd!$C:$J,4,FALSE))</f>
        <v>35.523738480737066</v>
      </c>
      <c r="G271" s="90">
        <f>IF(VLOOKUP($B271,data_dd!$C:$J,4,FALSE)=0,#N/A,VLOOKUP($B271,data_dd!$C:$J,5,FALSE))</f>
        <v>35.702070742949701</v>
      </c>
      <c r="H271" s="217">
        <f>IF(VLOOKUP($B271,data_dd!$C:$J,7,FALSE)=0,#N/A,VLOOKUP($B271,data_dd!$C:$J,7,FALSE))</f>
        <v>33.222707187563636</v>
      </c>
      <c r="I271" s="30"/>
      <c r="J271" s="33">
        <f t="shared" si="20"/>
        <v>45645</v>
      </c>
      <c r="K271" s="78">
        <f>VLOOKUP($J271,data_dd!$C:$J,2,FALSE)</f>
        <v>41.546058142998582</v>
      </c>
      <c r="L271" s="90">
        <f>VLOOKUP($J271,data_dd!$C:$J,3,FALSE)</f>
        <v>41.20456505801647</v>
      </c>
      <c r="M271" s="90">
        <f>IF(VLOOKUP($J271,data_dd!$C:$J,6,FALSE)=0,#N/A,VLOOKUP($J271,data_dd!$C:$J,6,FALSE))</f>
        <v>39.622009304129897</v>
      </c>
      <c r="N271" s="78">
        <f>VLOOKUP($J271,data_dd!$C:$J,4,FALSE)</f>
        <v>34.005773109088842</v>
      </c>
      <c r="O271" s="90">
        <f>VLOOKUP($J271,data_dd!$C:$J,5,FALSE)</f>
        <v>33.885563640635112</v>
      </c>
      <c r="P271" s="217">
        <f>IF(VLOOKUP($J271,data_dd!$C:$J,7,FALSE)=0,#N/A,VLOOKUP($J271,data_dd!$C:$J,7,FALSE))</f>
        <v>33.08708422827052</v>
      </c>
      <c r="Q271" s="30"/>
      <c r="R271" s="33">
        <f t="shared" si="21"/>
        <v>45279</v>
      </c>
      <c r="S271" s="78">
        <f>VLOOKUP($R271,data_dd!$C:$J,2,FALSE)</f>
        <v>39.930810782818064</v>
      </c>
      <c r="T271" s="90">
        <f>VLOOKUP($R271,data_dd!$C:$J,3,FALSE)</f>
        <v>39.615142392373656</v>
      </c>
      <c r="U271" s="78">
        <f>VLOOKUP($R271,data_dd!$C:$J,4,FALSE)</f>
        <v>33.09452446310025</v>
      </c>
      <c r="V271" s="90">
        <f>VLOOKUP($R271,data_dd!$C:$J,5,FALSE)</f>
        <v>32.987740355604288</v>
      </c>
      <c r="W271" s="30"/>
    </row>
    <row r="272" spans="1:23" ht="15">
      <c r="A272" s="102" t="str">
        <f t="shared" si="22"/>
        <v>20-Dec</v>
      </c>
      <c r="B272" s="38">
        <f t="shared" si="23"/>
        <v>46011</v>
      </c>
      <c r="C272" s="91">
        <f>IF(VLOOKUP($B272,data_dd!$C:$J,2,FALSE)=0,#N/A,VLOOKUP($B272,data_dd!$C:$J,2,FALSE))</f>
        <v>43.483340426102089</v>
      </c>
      <c r="D272" s="92">
        <f>IF(VLOOKUP($B272,data_dd!$C:$J,2,FALSE)=0,#N/A,VLOOKUP($B272,data_dd!$C:$J,3,FALSE))</f>
        <v>43.407625109651121</v>
      </c>
      <c r="E272" s="92">
        <f>IF(VLOOKUP($B272,data_dd!$C:$J,6,FALSE)=0,#N/A,VLOOKUP($B272,data_dd!$C:$J,6,FALSE))</f>
        <v>40.005072926569802</v>
      </c>
      <c r="F272" s="91">
        <f>IF(VLOOKUP($B272,data_dd!$C:$J,4,FALSE)=0,#N/A,VLOOKUP($B272,data_dd!$C:$J,4,FALSE))</f>
        <v>35.635470556913198</v>
      </c>
      <c r="G272" s="92">
        <f>IF(VLOOKUP($B272,data_dd!$C:$J,4,FALSE)=0,#N/A,VLOOKUP($B272,data_dd!$C:$J,5,FALSE))</f>
        <v>35.665182333020127</v>
      </c>
      <c r="H272" s="101">
        <f>IF(VLOOKUP($B272,data_dd!$C:$J,7,FALSE)=0,#N/A,VLOOKUP($B272,data_dd!$C:$J,7,FALSE))</f>
        <v>33.239735138762192</v>
      </c>
      <c r="I272" s="30"/>
      <c r="J272" s="38">
        <f t="shared" si="20"/>
        <v>45646</v>
      </c>
      <c r="K272" s="91">
        <f>VLOOKUP($J272,data_dd!$C:$J,2,FALSE)</f>
        <v>40.901098082763937</v>
      </c>
      <c r="L272" s="92">
        <f>VLOOKUP($J272,data_dd!$C:$J,3,FALSE)</f>
        <v>41.235689412012185</v>
      </c>
      <c r="M272" s="92">
        <f>IF(VLOOKUP($J272,data_dd!$C:$J,6,FALSE)=0,#N/A,VLOOKUP($J272,data_dd!$C:$J,6,FALSE))</f>
        <v>39.648819783489344</v>
      </c>
      <c r="N272" s="91">
        <f>VLOOKUP($J272,data_dd!$C:$J,4,FALSE)</f>
        <v>33.77166583397608</v>
      </c>
      <c r="O272" s="92">
        <f>VLOOKUP($J272,data_dd!$C:$J,5,FALSE)</f>
        <v>33.909927641605201</v>
      </c>
      <c r="P272" s="101">
        <f>IF(VLOOKUP($J272,data_dd!$C:$J,7,FALSE)=0,#N/A,VLOOKUP($J272,data_dd!$C:$J,7,FALSE))</f>
        <v>33.102496143408487</v>
      </c>
      <c r="Q272" s="30"/>
      <c r="R272" s="38">
        <f t="shared" si="21"/>
        <v>45280</v>
      </c>
      <c r="S272" s="91">
        <f>VLOOKUP($R272,data_dd!$C:$J,2,FALSE)</f>
        <v>39.788328955396814</v>
      </c>
      <c r="T272" s="92">
        <f>VLOOKUP($R272,data_dd!$C:$J,3,FALSE)</f>
        <v>39.669207081713139</v>
      </c>
      <c r="U272" s="91">
        <f>VLOOKUP($R272,data_dd!$C:$J,4,FALSE)</f>
        <v>33.243829889898223</v>
      </c>
      <c r="V272" s="92">
        <f>VLOOKUP($R272,data_dd!$C:$J,5,FALSE)</f>
        <v>33.024589959226503</v>
      </c>
      <c r="W272" s="30"/>
    </row>
    <row r="273" spans="1:23" ht="15">
      <c r="A273" s="102" t="str">
        <f t="shared" si="22"/>
        <v>21-Dec</v>
      </c>
      <c r="B273" s="33">
        <f t="shared" si="23"/>
        <v>46012</v>
      </c>
      <c r="C273" s="78">
        <f>IF(VLOOKUP($B273,data_dd!$C:$J,2,FALSE)=0,#N/A,VLOOKUP($B273,data_dd!$C:$J,2,FALSE))</f>
        <v>43.441383042838517</v>
      </c>
      <c r="D273" s="90">
        <f>IF(VLOOKUP($B273,data_dd!$C:$J,2,FALSE)=0,#N/A,VLOOKUP($B273,data_dd!$C:$J,3,FALSE))</f>
        <v>43.405348001923173</v>
      </c>
      <c r="E273" s="90">
        <f>IF(VLOOKUP($B273,data_dd!$C:$J,6,FALSE)=0,#N/A,VLOOKUP($B273,data_dd!$C:$J,6,FALSE))</f>
        <v>40.048460618744478</v>
      </c>
      <c r="F273" s="78">
        <f>IF(VLOOKUP($B273,data_dd!$C:$J,4,FALSE)=0,#N/A,VLOOKUP($B273,data_dd!$C:$J,4,FALSE))</f>
        <v>35.711884991432129</v>
      </c>
      <c r="G273" s="90">
        <f>IF(VLOOKUP($B273,data_dd!$C:$J,4,FALSE)=0,#N/A,VLOOKUP($B273,data_dd!$C:$J,5,FALSE))</f>
        <v>35.672180876642059</v>
      </c>
      <c r="H273" s="217">
        <f>IF(VLOOKUP($B273,data_dd!$C:$J,7,FALSE)=0,#N/A,VLOOKUP($B273,data_dd!$C:$J,7,FALSE))</f>
        <v>33.266038545552433</v>
      </c>
      <c r="I273" s="30"/>
      <c r="J273" s="33">
        <f t="shared" si="20"/>
        <v>45647</v>
      </c>
      <c r="K273" s="78">
        <f>VLOOKUP($J273,data_dd!$C:$J,2,FALSE)</f>
        <v>41.537608317983185</v>
      </c>
      <c r="L273" s="90">
        <f>VLOOKUP($J273,data_dd!$C:$J,3,FALSE)</f>
        <v>41.23921025278721</v>
      </c>
      <c r="M273" s="90">
        <f>IF(VLOOKUP($J273,data_dd!$C:$J,6,FALSE)=0,#N/A,VLOOKUP($J273,data_dd!$C:$J,6,FALSE))</f>
        <v>39.698329799622229</v>
      </c>
      <c r="N273" s="78">
        <f>VLOOKUP($J273,data_dd!$C:$J,4,FALSE)</f>
        <v>33.912869845484892</v>
      </c>
      <c r="O273" s="90">
        <f>VLOOKUP($J273,data_dd!$C:$J,5,FALSE)</f>
        <v>33.887292076054806</v>
      </c>
      <c r="P273" s="217">
        <f>IF(VLOOKUP($J273,data_dd!$C:$J,7,FALSE)=0,#N/A,VLOOKUP($J273,data_dd!$C:$J,7,FALSE))</f>
        <v>33.135444728251187</v>
      </c>
      <c r="Q273" s="30"/>
      <c r="R273" s="33">
        <f t="shared" si="21"/>
        <v>45281</v>
      </c>
      <c r="S273" s="78">
        <f>VLOOKUP($R273,data_dd!$C:$J,2,FALSE)</f>
        <v>39.657378682655654</v>
      </c>
      <c r="T273" s="90">
        <f>VLOOKUP($R273,data_dd!$C:$J,3,FALSE)</f>
        <v>39.703331449987687</v>
      </c>
      <c r="U273" s="78">
        <f>VLOOKUP($R273,data_dd!$C:$J,4,FALSE)</f>
        <v>32.856822926121701</v>
      </c>
      <c r="V273" s="90">
        <f>VLOOKUP($R273,data_dd!$C:$J,5,FALSE)</f>
        <v>33.046483463523828</v>
      </c>
      <c r="W273" s="30"/>
    </row>
    <row r="274" spans="1:23" ht="15">
      <c r="A274" s="102" t="str">
        <f t="shared" si="22"/>
        <v>22-Dec</v>
      </c>
      <c r="B274" s="38">
        <f t="shared" si="23"/>
        <v>46013</v>
      </c>
      <c r="C274" s="91">
        <f>IF(VLOOKUP($B274,data_dd!$C:$J,2,FALSE)=0,#N/A,VLOOKUP($B274,data_dd!$C:$J,2,FALSE))</f>
        <v>43.328160717812608</v>
      </c>
      <c r="D274" s="92">
        <f>IF(VLOOKUP($B274,data_dd!$C:$J,2,FALSE)=0,#N/A,VLOOKUP($B274,data_dd!$C:$J,3,FALSE))</f>
        <v>43.404031886946342</v>
      </c>
      <c r="E274" s="92">
        <f>IF(VLOOKUP($B274,data_dd!$C:$J,6,FALSE)=0,#N/A,VLOOKUP($B274,data_dd!$C:$J,6,FALSE))</f>
        <v>40.063417132626512</v>
      </c>
      <c r="F274" s="91">
        <f>IF(VLOOKUP($B274,data_dd!$C:$J,4,FALSE)=0,#N/A,VLOOKUP($B274,data_dd!$C:$J,4,FALSE))</f>
        <v>35.486353375078011</v>
      </c>
      <c r="G274" s="92">
        <f>IF(VLOOKUP($B274,data_dd!$C:$J,4,FALSE)=0,#N/A,VLOOKUP($B274,data_dd!$C:$J,5,FALSE))</f>
        <v>35.64169591569302</v>
      </c>
      <c r="H274" s="101">
        <f>IF(VLOOKUP($B274,data_dd!$C:$J,7,FALSE)=0,#N/A,VLOOKUP($B274,data_dd!$C:$J,7,FALSE))</f>
        <v>33.272908819965778</v>
      </c>
      <c r="I274" s="30"/>
      <c r="J274" s="38">
        <f t="shared" si="20"/>
        <v>45648</v>
      </c>
      <c r="K274" s="91">
        <f>VLOOKUP($J274,data_dd!$C:$J,2,FALSE)</f>
        <v>40.882601819702217</v>
      </c>
      <c r="L274" s="92">
        <f>VLOOKUP($J274,data_dd!$C:$J,3,FALSE)</f>
        <v>41.229745292922175</v>
      </c>
      <c r="M274" s="92">
        <f>IF(VLOOKUP($J274,data_dd!$C:$J,6,FALSE)=0,#N/A,VLOOKUP($J274,data_dd!$C:$J,6,FALSE))</f>
        <v>39.722328645104071</v>
      </c>
      <c r="N274" s="91">
        <f>VLOOKUP($J274,data_dd!$C:$J,4,FALSE)</f>
        <v>33.765970668842016</v>
      </c>
      <c r="O274" s="92">
        <f>VLOOKUP($J274,data_dd!$C:$J,5,FALSE)</f>
        <v>33.881017124198792</v>
      </c>
      <c r="P274" s="101">
        <f>IF(VLOOKUP($J274,data_dd!$C:$J,7,FALSE)=0,#N/A,VLOOKUP($J274,data_dd!$C:$J,7,FALSE))</f>
        <v>33.150020813738323</v>
      </c>
      <c r="Q274" s="30"/>
      <c r="R274" s="38">
        <f t="shared" si="21"/>
        <v>45282</v>
      </c>
      <c r="S274" s="91">
        <f>VLOOKUP($R274,data_dd!$C:$J,2,FALSE)</f>
        <v>39.911089625061578</v>
      </c>
      <c r="T274" s="92">
        <f>VLOOKUP($R274,data_dd!$C:$J,3,FALSE)</f>
        <v>39.75908827854682</v>
      </c>
      <c r="U274" s="91">
        <f>VLOOKUP($R274,data_dd!$C:$J,4,FALSE)</f>
        <v>33.341540420663627</v>
      </c>
      <c r="V274" s="92">
        <f>VLOOKUP($R274,data_dd!$C:$J,5,FALSE)</f>
        <v>33.091209812548001</v>
      </c>
      <c r="W274" s="30"/>
    </row>
    <row r="275" spans="1:23" ht="15">
      <c r="A275" s="102" t="str">
        <f t="shared" si="22"/>
        <v>23-Dec</v>
      </c>
      <c r="B275" s="33">
        <f t="shared" si="23"/>
        <v>46014</v>
      </c>
      <c r="C275" s="78">
        <f>IF(VLOOKUP($B275,data_dd!$C:$J,2,FALSE)=0,#N/A,VLOOKUP($B275,data_dd!$C:$J,2,FALSE))</f>
        <v>43.368122572421875</v>
      </c>
      <c r="D275" s="90">
        <f>IF(VLOOKUP($B275,data_dd!$C:$J,2,FALSE)=0,#N/A,VLOOKUP($B275,data_dd!$C:$J,3,FALSE))</f>
        <v>43.405274606549497</v>
      </c>
      <c r="E275" s="90">
        <f>IF(VLOOKUP($B275,data_dd!$C:$J,6,FALSE)=0,#N/A,VLOOKUP($B275,data_dd!$C:$J,6,FALSE))</f>
        <v>40.093971971641693</v>
      </c>
      <c r="F275" s="78">
        <f>IF(VLOOKUP($B275,data_dd!$C:$J,4,FALSE)=0,#N/A,VLOOKUP($B275,data_dd!$C:$J,4,FALSE))</f>
        <v>35.541934851665737</v>
      </c>
      <c r="G275" s="90">
        <f>IF(VLOOKUP($B275,data_dd!$C:$J,4,FALSE)=0,#N/A,VLOOKUP($B275,data_dd!$C:$J,5,FALSE))</f>
        <v>35.635272194864982</v>
      </c>
      <c r="H275" s="217">
        <f>IF(VLOOKUP($B275,data_dd!$C:$J,7,FALSE)=0,#N/A,VLOOKUP($B275,data_dd!$C:$J,7,FALSE))</f>
        <v>33.282244015699327</v>
      </c>
      <c r="I275" s="30"/>
      <c r="J275" s="33">
        <f t="shared" si="20"/>
        <v>45649</v>
      </c>
      <c r="K275" s="78">
        <f>VLOOKUP($J275,data_dd!$C:$J,2,FALSE)</f>
        <v>41.33248172341272</v>
      </c>
      <c r="L275" s="90">
        <f>VLOOKUP($J275,data_dd!$C:$J,3,FALSE)</f>
        <v>41.209107010302318</v>
      </c>
      <c r="M275" s="90">
        <f>IF(VLOOKUP($J275,data_dd!$C:$J,6,FALSE)=0,#N/A,VLOOKUP($J275,data_dd!$C:$J,6,FALSE))</f>
        <v>39.765573266565966</v>
      </c>
      <c r="N275" s="78">
        <f>VLOOKUP($J275,data_dd!$C:$J,4,FALSE)</f>
        <v>33.731938701227563</v>
      </c>
      <c r="O275" s="90">
        <f>VLOOKUP($J275,data_dd!$C:$J,5,FALSE)</f>
        <v>33.839893169309661</v>
      </c>
      <c r="P275" s="217">
        <f>IF(VLOOKUP($J275,data_dd!$C:$J,7,FALSE)=0,#N/A,VLOOKUP($J275,data_dd!$C:$J,7,FALSE))</f>
        <v>33.17362131796235</v>
      </c>
      <c r="Q275" s="30"/>
      <c r="R275" s="33">
        <f t="shared" si="21"/>
        <v>45283</v>
      </c>
      <c r="S275" s="78">
        <f>VLOOKUP($R275,data_dd!$C:$J,2,FALSE)</f>
        <v>39.632450650259408</v>
      </c>
      <c r="T275" s="90">
        <f>VLOOKUP($R275,data_dd!$C:$J,3,FALSE)</f>
        <v>39.766189548597552</v>
      </c>
      <c r="U275" s="78">
        <f>VLOOKUP($R275,data_dd!$C:$J,4,FALSE)</f>
        <v>32.714472901798388</v>
      </c>
      <c r="V275" s="90">
        <f>VLOOKUP($R275,data_dd!$C:$J,5,FALSE)</f>
        <v>33.073898022888663</v>
      </c>
      <c r="W275" s="30"/>
    </row>
    <row r="276" spans="1:23" ht="15">
      <c r="A276" s="102" t="str">
        <f t="shared" si="22"/>
        <v>24-Dec</v>
      </c>
      <c r="B276" s="38">
        <f t="shared" si="23"/>
        <v>46015</v>
      </c>
      <c r="C276" s="91">
        <f>IF(VLOOKUP($B276,data_dd!$C:$J,2,FALSE)=0,#N/A,VLOOKUP($B276,data_dd!$C:$J,2,FALSE))</f>
        <v>44.307316185074313</v>
      </c>
      <c r="D276" s="92">
        <f>IF(VLOOKUP($B276,data_dd!$C:$J,2,FALSE)=0,#N/A,VLOOKUP($B276,data_dd!$C:$J,3,FALSE))</f>
        <v>43.52995628000938</v>
      </c>
      <c r="E276" s="92">
        <f>IF(VLOOKUP($B276,data_dd!$C:$J,6,FALSE)=0,#N/A,VLOOKUP($B276,data_dd!$C:$J,6,FALSE))</f>
        <v>40.230161724082677</v>
      </c>
      <c r="F276" s="91">
        <f>IF(VLOOKUP($B276,data_dd!$C:$J,4,FALSE)=0,#N/A,VLOOKUP($B276,data_dd!$C:$J,4,FALSE))</f>
        <v>35.751605389330386</v>
      </c>
      <c r="G276" s="92">
        <f>IF(VLOOKUP($B276,data_dd!$C:$J,4,FALSE)=0,#N/A,VLOOKUP($B276,data_dd!$C:$J,5,FALSE))</f>
        <v>35.631397385124778</v>
      </c>
      <c r="H276" s="101">
        <f>IF(VLOOKUP($B276,data_dd!$C:$J,7,FALSE)=0,#N/A,VLOOKUP($B276,data_dd!$C:$J,7,FALSE))</f>
        <v>33.348762689314917</v>
      </c>
      <c r="I276" s="30"/>
      <c r="J276" s="38">
        <f t="shared" si="20"/>
        <v>45650</v>
      </c>
      <c r="K276" s="91">
        <f>VLOOKUP($J276,data_dd!$C:$J,2,FALSE)</f>
        <v>41.698481282779376</v>
      </c>
      <c r="L276" s="92">
        <f>VLOOKUP($J276,data_dd!$C:$J,3,FALSE)</f>
        <v>41.308044427693815</v>
      </c>
      <c r="M276" s="92">
        <f>IF(VLOOKUP($J276,data_dd!$C:$J,6,FALSE)=0,#N/A,VLOOKUP($J276,data_dd!$C:$J,6,FALSE))</f>
        <v>39.92637896339518</v>
      </c>
      <c r="N276" s="91">
        <f>VLOOKUP($J276,data_dd!$C:$J,4,FALSE)</f>
        <v>34.055672862960186</v>
      </c>
      <c r="O276" s="92">
        <f>VLOOKUP($J276,data_dd!$C:$J,5,FALSE)</f>
        <v>33.875356924234481</v>
      </c>
      <c r="P276" s="101">
        <f>IF(VLOOKUP($J276,data_dd!$C:$J,7,FALSE)=0,#N/A,VLOOKUP($J276,data_dd!$C:$J,7,FALSE))</f>
        <v>33.267153484016106</v>
      </c>
      <c r="Q276" s="30"/>
      <c r="R276" s="38">
        <f t="shared" si="21"/>
        <v>45284</v>
      </c>
      <c r="S276" s="91">
        <f>VLOOKUP($R276,data_dd!$C:$J,2,FALSE)</f>
        <v>40.663937056382871</v>
      </c>
      <c r="T276" s="92">
        <f>VLOOKUP($R276,data_dd!$C:$J,3,FALSE)</f>
        <v>39.904994411135661</v>
      </c>
      <c r="U276" s="91">
        <f>VLOOKUP($R276,data_dd!$C:$J,4,FALSE)</f>
        <v>33.670361618187606</v>
      </c>
      <c r="V276" s="92">
        <f>VLOOKUP($R276,data_dd!$C:$J,5,FALSE)</f>
        <v>33.144212658621072</v>
      </c>
      <c r="W276" s="30"/>
    </row>
    <row r="277" spans="1:23" ht="15">
      <c r="A277" s="102" t="str">
        <f t="shared" si="22"/>
        <v>25-Dec</v>
      </c>
      <c r="B277" s="33">
        <f t="shared" si="23"/>
        <v>46016</v>
      </c>
      <c r="C277" s="78">
        <f>IF(VLOOKUP($B277,data_dd!$C:$J,2,FALSE)=0,#N/A,VLOOKUP($B277,data_dd!$C:$J,2,FALSE))</f>
        <v>41.236049315431849</v>
      </c>
      <c r="D277" s="90">
        <f>IF(VLOOKUP($B277,data_dd!$C:$J,2,FALSE)=0,#N/A,VLOOKUP($B277,data_dd!$C:$J,3,FALSE))</f>
        <v>43.22145050860599</v>
      </c>
      <c r="E277" s="90">
        <f>IF(VLOOKUP($B277,data_dd!$C:$J,6,FALSE)=0,#N/A,VLOOKUP($B277,data_dd!$C:$J,6,FALSE))</f>
        <v>40.079668081931011</v>
      </c>
      <c r="F277" s="78">
        <f>IF(VLOOKUP($B277,data_dd!$C:$J,4,FALSE)=0,#N/A,VLOOKUP($B277,data_dd!$C:$J,4,FALSE))</f>
        <v>34.750405975229988</v>
      </c>
      <c r="G277" s="90">
        <f>IF(VLOOKUP($B277,data_dd!$C:$J,4,FALSE)=0,#N/A,VLOOKUP($B277,data_dd!$C:$J,5,FALSE))</f>
        <v>35.50866913467965</v>
      </c>
      <c r="H277" s="217">
        <f>IF(VLOOKUP($B277,data_dd!$C:$J,7,FALSE)=0,#N/A,VLOOKUP($B277,data_dd!$C:$J,7,FALSE))</f>
        <v>33.290706921677504</v>
      </c>
      <c r="I277" s="30"/>
      <c r="J277" s="33">
        <f t="shared" si="20"/>
        <v>45651</v>
      </c>
      <c r="K277" s="78">
        <f>VLOOKUP($J277,data_dd!$C:$J,2,FALSE)</f>
        <v>40.34595924875746</v>
      </c>
      <c r="L277" s="90">
        <f>VLOOKUP($J277,data_dd!$C:$J,3,FALSE)</f>
        <v>41.140076997988942</v>
      </c>
      <c r="M277" s="90">
        <f>IF(VLOOKUP($J277,data_dd!$C:$J,6,FALSE)=0,#N/A,VLOOKUP($J277,data_dd!$C:$J,6,FALSE))</f>
        <v>39.785657313446741</v>
      </c>
      <c r="N277" s="78">
        <f>VLOOKUP($J277,data_dd!$C:$J,4,FALSE)</f>
        <v>33.513012232030519</v>
      </c>
      <c r="O277" s="90">
        <f>VLOOKUP($J277,data_dd!$C:$J,5,FALSE)</f>
        <v>33.806271147622539</v>
      </c>
      <c r="P277" s="217">
        <f>IF(VLOOKUP($J277,data_dd!$C:$J,7,FALSE)=0,#N/A,VLOOKUP($J277,data_dd!$C:$J,7,FALSE))</f>
        <v>33.209331435758102</v>
      </c>
      <c r="Q277" s="30"/>
      <c r="R277" s="33">
        <f t="shared" si="21"/>
        <v>45285</v>
      </c>
      <c r="S277" s="78">
        <f>VLOOKUP($R277,data_dd!$C:$J,2,FALSE)</f>
        <v>38.924821339935832</v>
      </c>
      <c r="T277" s="90">
        <f>VLOOKUP($R277,data_dd!$C:$J,3,FALSE)</f>
        <v>39.772781774512964</v>
      </c>
      <c r="U277" s="78">
        <f>VLOOKUP($R277,data_dd!$C:$J,4,FALSE)</f>
        <v>32.569530164236006</v>
      </c>
      <c r="V277" s="90">
        <f>VLOOKUP($R277,data_dd!$C:$J,5,FALSE)</f>
        <v>33.078075532312923</v>
      </c>
      <c r="W277" s="30"/>
    </row>
    <row r="278" spans="1:23" ht="15">
      <c r="A278" s="102" t="str">
        <f t="shared" si="22"/>
        <v>26-Dec</v>
      </c>
      <c r="B278" s="38">
        <f t="shared" si="23"/>
        <v>46017</v>
      </c>
      <c r="C278" s="91">
        <f>IF(VLOOKUP($B278,data_dd!$C:$J,2,FALSE)=0,#N/A,VLOOKUP($B278,data_dd!$C:$J,2,FALSE))</f>
        <v>44.140724493281795</v>
      </c>
      <c r="D278" s="92">
        <f>IF(VLOOKUP($B278,data_dd!$C:$J,2,FALSE)=0,#N/A,VLOOKUP($B278,data_dd!$C:$J,3,FALSE))</f>
        <v>43.312088295155149</v>
      </c>
      <c r="E278" s="92">
        <f>IF(VLOOKUP($B278,data_dd!$C:$J,6,FALSE)=0,#N/A,VLOOKUP($B278,data_dd!$C:$J,6,FALSE))</f>
        <v>40.152913409010765</v>
      </c>
      <c r="F278" s="91">
        <f>IF(VLOOKUP($B278,data_dd!$C:$J,4,FALSE)=0,#N/A,VLOOKUP($B278,data_dd!$C:$J,4,FALSE))</f>
        <v>35.675217085089358</v>
      </c>
      <c r="G278" s="92">
        <f>IF(VLOOKUP($B278,data_dd!$C:$J,4,FALSE)=0,#N/A,VLOOKUP($B278,data_dd!$C:$J,5,FALSE))</f>
        <v>35.49790497474438</v>
      </c>
      <c r="H278" s="101">
        <f>IF(VLOOKUP($B278,data_dd!$C:$J,7,FALSE)=0,#N/A,VLOOKUP($B278,data_dd!$C:$J,7,FALSE))</f>
        <v>33.322789750714819</v>
      </c>
      <c r="I278" s="30"/>
      <c r="J278" s="38">
        <f t="shared" si="20"/>
        <v>45652</v>
      </c>
      <c r="K278" s="91">
        <f>VLOOKUP($J278,data_dd!$C:$J,2,FALSE)</f>
        <v>41.781371341098335</v>
      </c>
      <c r="L278" s="92">
        <f>VLOOKUP($J278,data_dd!$C:$J,3,FALSE)</f>
        <v>41.25814572527959</v>
      </c>
      <c r="M278" s="92">
        <f>IF(VLOOKUP($J278,data_dd!$C:$J,6,FALSE)=0,#N/A,VLOOKUP($J278,data_dd!$C:$J,6,FALSE))</f>
        <v>39.845717079686537</v>
      </c>
      <c r="N278" s="91">
        <f>VLOOKUP($J278,data_dd!$C:$J,4,FALSE)</f>
        <v>34.2597980284432</v>
      </c>
      <c r="O278" s="92">
        <f>VLOOKUP($J278,data_dd!$C:$J,5,FALSE)</f>
        <v>33.875149025044031</v>
      </c>
      <c r="P278" s="101">
        <f>IF(VLOOKUP($J278,data_dd!$C:$J,7,FALSE)=0,#N/A,VLOOKUP($J278,data_dd!$C:$J,7,FALSE))</f>
        <v>33.233958171788771</v>
      </c>
      <c r="Q278" s="30"/>
      <c r="R278" s="38">
        <f t="shared" si="21"/>
        <v>45286</v>
      </c>
      <c r="S278" s="91">
        <f>VLOOKUP($R278,data_dd!$C:$J,2,FALSE)</f>
        <v>40.507076419480484</v>
      </c>
      <c r="T278" s="92">
        <f>VLOOKUP($R278,data_dd!$C:$J,3,FALSE)</f>
        <v>39.879889492314078</v>
      </c>
      <c r="U278" s="91">
        <f>VLOOKUP($R278,data_dd!$C:$J,4,FALSE)</f>
        <v>33.586745502052004</v>
      </c>
      <c r="V278" s="92">
        <f>VLOOKUP($R278,data_dd!$C:$J,5,FALSE)</f>
        <v>33.12898703730022</v>
      </c>
      <c r="W278" s="30"/>
    </row>
    <row r="279" spans="1:23" ht="15">
      <c r="A279" s="102" t="str">
        <f t="shared" si="22"/>
        <v>27-Dec</v>
      </c>
      <c r="B279" s="33">
        <f t="shared" si="23"/>
        <v>46018</v>
      </c>
      <c r="C279" s="78">
        <f>IF(VLOOKUP($B279,data_dd!$C:$J,2,FALSE)=0,#N/A,VLOOKUP($B279,data_dd!$C:$J,2,FALSE))</f>
        <v>43.29930096867141</v>
      </c>
      <c r="D279" s="90">
        <f>IF(VLOOKUP($B279,data_dd!$C:$J,2,FALSE)=0,#N/A,VLOOKUP($B279,data_dd!$C:$J,3,FALSE))</f>
        <v>43.302747711993305</v>
      </c>
      <c r="E279" s="90">
        <f>IF(VLOOKUP($B279,data_dd!$C:$J,6,FALSE)=0,#N/A,VLOOKUP($B279,data_dd!$C:$J,6,FALSE))</f>
        <v>40.201226101579785</v>
      </c>
      <c r="F279" s="78">
        <f>IF(VLOOKUP($B279,data_dd!$C:$J,4,FALSE)=0,#N/A,VLOOKUP($B279,data_dd!$C:$J,4,FALSE))</f>
        <v>35.410061277769273</v>
      </c>
      <c r="G279" s="90">
        <f>IF(VLOOKUP($B279,data_dd!$C:$J,4,FALSE)=0,#N/A,VLOOKUP($B279,data_dd!$C:$J,5,FALSE))</f>
        <v>35.46564817342032</v>
      </c>
      <c r="H279" s="217">
        <f>IF(VLOOKUP($B279,data_dd!$C:$J,7,FALSE)=0,#N/A,VLOOKUP($B279,data_dd!$C:$J,7,FALSE))</f>
        <v>33.334071345958691</v>
      </c>
      <c r="I279" s="30"/>
      <c r="J279" s="33">
        <f t="shared" si="20"/>
        <v>45653</v>
      </c>
      <c r="K279" s="78">
        <f>VLOOKUP($J279,data_dd!$C:$J,2,FALSE)</f>
        <v>41.814364940385886</v>
      </c>
      <c r="L279" s="90">
        <f>VLOOKUP($J279,data_dd!$C:$J,3,FALSE)</f>
        <v>41.297977951983185</v>
      </c>
      <c r="M279" s="90">
        <f>IF(VLOOKUP($J279,data_dd!$C:$J,6,FALSE)=0,#N/A,VLOOKUP($J279,data_dd!$C:$J,6,FALSE))</f>
        <v>39.901510723224852</v>
      </c>
      <c r="N279" s="78">
        <f>VLOOKUP($J279,data_dd!$C:$J,4,FALSE)</f>
        <v>34.050206810914482</v>
      </c>
      <c r="O279" s="90">
        <f>VLOOKUP($J279,data_dd!$C:$J,5,FALSE)</f>
        <v>33.889370878527259</v>
      </c>
      <c r="P279" s="217">
        <f>IF(VLOOKUP($J279,data_dd!$C:$J,7,FALSE)=0,#N/A,VLOOKUP($J279,data_dd!$C:$J,7,FALSE))</f>
        <v>33.247208228718137</v>
      </c>
      <c r="Q279" s="30"/>
      <c r="R279" s="33">
        <f t="shared" si="21"/>
        <v>45287</v>
      </c>
      <c r="S279" s="78">
        <f>VLOOKUP($R279,data_dd!$C:$J,2,FALSE)</f>
        <v>40.241781976319857</v>
      </c>
      <c r="T279" s="90">
        <f>VLOOKUP($R279,data_dd!$C:$J,3,FALSE)</f>
        <v>39.94802546637996</v>
      </c>
      <c r="U279" s="78">
        <f>VLOOKUP($R279,data_dd!$C:$J,4,FALSE)</f>
        <v>33.119098469799809</v>
      </c>
      <c r="V279" s="90">
        <f>VLOOKUP($R279,data_dd!$C:$J,5,FALSE)</f>
        <v>33.152379208025451</v>
      </c>
      <c r="W279" s="30"/>
    </row>
    <row r="280" spans="1:23" ht="15">
      <c r="A280" s="102" t="str">
        <f t="shared" si="22"/>
        <v>28-Dec</v>
      </c>
      <c r="B280" s="38">
        <f t="shared" si="23"/>
        <v>46019</v>
      </c>
      <c r="C280" s="91">
        <f>IF(VLOOKUP($B280,data_dd!$C:$J,2,FALSE)=0,#N/A,VLOOKUP($B280,data_dd!$C:$J,2,FALSE))</f>
        <v>43.574221614612426</v>
      </c>
      <c r="D280" s="92">
        <f>IF(VLOOKUP($B280,data_dd!$C:$J,2,FALSE)=0,#N/A,VLOOKUP($B280,data_dd!$C:$J,3,FALSE))</f>
        <v>43.328932861008525</v>
      </c>
      <c r="E280" s="92">
        <f>IF(VLOOKUP($B280,data_dd!$C:$J,6,FALSE)=0,#N/A,VLOOKUP($B280,data_dd!$C:$J,6,FALSE))</f>
        <v>40.264593589479659</v>
      </c>
      <c r="F280" s="91">
        <f>IF(VLOOKUP($B280,data_dd!$C:$J,4,FALSE)=0,#N/A,VLOOKUP($B280,data_dd!$C:$J,4,FALSE))</f>
        <v>35.628037680588598</v>
      </c>
      <c r="G280" s="92">
        <f>IF(VLOOKUP($B280,data_dd!$C:$J,4,FALSE)=0,#N/A,VLOOKUP($B280,data_dd!$C:$J,5,FALSE))</f>
        <v>35.47699064410925</v>
      </c>
      <c r="H280" s="101">
        <f>IF(VLOOKUP($B280,data_dd!$C:$J,7,FALSE)=0,#N/A,VLOOKUP($B280,data_dd!$C:$J,7,FALSE))</f>
        <v>33.372657000541274</v>
      </c>
      <c r="I280" s="30"/>
      <c r="J280" s="38">
        <f t="shared" si="20"/>
        <v>45654</v>
      </c>
      <c r="K280" s="91">
        <f>VLOOKUP($J280,data_dd!$C:$J,2,FALSE)</f>
        <v>41.702472992613949</v>
      </c>
      <c r="L280" s="92">
        <f>VLOOKUP($J280,data_dd!$C:$J,3,FALSE)</f>
        <v>41.416386481591459</v>
      </c>
      <c r="M280" s="92">
        <f>IF(VLOOKUP($J280,data_dd!$C:$J,6,FALSE)=0,#N/A,VLOOKUP($J280,data_dd!$C:$J,6,FALSE))</f>
        <v>39.951324582521309</v>
      </c>
      <c r="N280" s="91">
        <f>VLOOKUP($J280,data_dd!$C:$J,4,FALSE)</f>
        <v>34.222577739841014</v>
      </c>
      <c r="O280" s="92">
        <f>VLOOKUP($J280,data_dd!$C:$J,5,FALSE)</f>
        <v>33.955603461893745</v>
      </c>
      <c r="P280" s="101">
        <f>IF(VLOOKUP($J280,data_dd!$C:$J,7,FALSE)=0,#N/A,VLOOKUP($J280,data_dd!$C:$J,7,FALSE))</f>
        <v>33.279220437573777</v>
      </c>
      <c r="Q280" s="30"/>
      <c r="R280" s="38">
        <f t="shared" si="21"/>
        <v>45288</v>
      </c>
      <c r="S280" s="91">
        <f>VLOOKUP($R280,data_dd!$C:$J,2,FALSE)</f>
        <v>40.219956212853575</v>
      </c>
      <c r="T280" s="92">
        <f>VLOOKUP($R280,data_dd!$C:$J,3,FALSE)</f>
        <v>40.000741052286998</v>
      </c>
      <c r="U280" s="91">
        <f>VLOOKUP($R280,data_dd!$C:$J,4,FALSE)</f>
        <v>33.520649397122881</v>
      </c>
      <c r="V280" s="92">
        <f>VLOOKUP($R280,data_dd!$C:$J,5,FALSE)</f>
        <v>33.184606175265266</v>
      </c>
      <c r="W280" s="30"/>
    </row>
    <row r="281" spans="1:23" ht="15">
      <c r="A281" s="102" t="str">
        <f t="shared" si="22"/>
        <v>29-Dec</v>
      </c>
      <c r="B281" s="33">
        <f t="shared" si="23"/>
        <v>46020</v>
      </c>
      <c r="C281" s="78">
        <f>IF(VLOOKUP($B281,data_dd!$C:$J,2,FALSE)=0,#N/A,VLOOKUP($B281,data_dd!$C:$J,2,FALSE))</f>
        <v>42.964490983289906</v>
      </c>
      <c r="D281" s="90">
        <f>IF(VLOOKUP($B281,data_dd!$C:$J,2,FALSE)=0,#N/A,VLOOKUP($B281,data_dd!$C:$J,3,FALSE))</f>
        <v>43.265491141525736</v>
      </c>
      <c r="E281" s="90">
        <f>IF(VLOOKUP($B281,data_dd!$C:$J,6,FALSE)=0,#N/A,VLOOKUP($B281,data_dd!$C:$J,6,FALSE))</f>
        <v>40.284517635036835</v>
      </c>
      <c r="F281" s="78">
        <f>IF(VLOOKUP($B281,data_dd!$C:$J,4,FALSE)=0,#N/A,VLOOKUP($B281,data_dd!$C:$J,4,FALSE))</f>
        <v>35.109527449643089</v>
      </c>
      <c r="G281" s="90">
        <f>IF(VLOOKUP($B281,data_dd!$C:$J,4,FALSE)=0,#N/A,VLOOKUP($B281,data_dd!$C:$J,5,FALSE))</f>
        <v>35.403309347578876</v>
      </c>
      <c r="H281" s="217">
        <f>IF(VLOOKUP($B281,data_dd!$C:$J,7,FALSE)=0,#N/A,VLOOKUP($B281,data_dd!$C:$J,7,FALSE))</f>
        <v>33.383402820023164</v>
      </c>
      <c r="I281" s="30"/>
      <c r="J281" s="33">
        <f t="shared" si="20"/>
        <v>45655</v>
      </c>
      <c r="K281" s="78">
        <f>VLOOKUP($J281,data_dd!$C:$J,2,FALSE)</f>
        <v>41.649045447247659</v>
      </c>
      <c r="L281" s="90">
        <f>VLOOKUP($J281,data_dd!$C:$J,3,FALSE)</f>
        <v>41.449731612490069</v>
      </c>
      <c r="M281" s="90">
        <f>IF(VLOOKUP($J281,data_dd!$C:$J,6,FALSE)=0,#N/A,VLOOKUP($J281,data_dd!$C:$J,6,FALSE))</f>
        <v>39.97462103924812</v>
      </c>
      <c r="N281" s="78">
        <f>VLOOKUP($J281,data_dd!$C:$J,4,FALSE)</f>
        <v>34.023653740566843</v>
      </c>
      <c r="O281" s="90">
        <f>VLOOKUP($J281,data_dd!$C:$J,5,FALSE)</f>
        <v>33.986837041947965</v>
      </c>
      <c r="P281" s="217">
        <f>IF(VLOOKUP($J281,data_dd!$C:$J,7,FALSE)=0,#N/A,VLOOKUP($J281,data_dd!$C:$J,7,FALSE))</f>
        <v>33.290701777236748</v>
      </c>
      <c r="Q281" s="30"/>
      <c r="R281" s="33">
        <f t="shared" si="21"/>
        <v>45289</v>
      </c>
      <c r="S281" s="78">
        <f>VLOOKUP($R281,data_dd!$C:$J,2,FALSE)</f>
        <v>39.871731108493165</v>
      </c>
      <c r="T281" s="90">
        <f>VLOOKUP($R281,data_dd!$C:$J,3,FALSE)</f>
        <v>40.034078117087986</v>
      </c>
      <c r="U281" s="78">
        <f>VLOOKUP($R281,data_dd!$C:$J,4,FALSE)</f>
        <v>32.9213303382178</v>
      </c>
      <c r="V281" s="90">
        <f>VLOOKUP($R281,data_dd!$C:$J,5,FALSE)</f>
        <v>33.205876008222887</v>
      </c>
      <c r="W281" s="30"/>
    </row>
    <row r="282" spans="1:23" ht="15">
      <c r="A282" s="102" t="str">
        <f t="shared" si="22"/>
        <v>30-Dec</v>
      </c>
      <c r="B282" s="38">
        <f t="shared" si="23"/>
        <v>46021</v>
      </c>
      <c r="C282" s="91">
        <f>IF(VLOOKUP($B282,data_dd!$C:$J,2,FALSE)=0,#N/A,VLOOKUP($B282,data_dd!$C:$J,2,FALSE))</f>
        <v>43.680862534332121</v>
      </c>
      <c r="D282" s="92">
        <f>IF(VLOOKUP($B282,data_dd!$C:$J,2,FALSE)=0,#N/A,VLOOKUP($B282,data_dd!$C:$J,3,FALSE))</f>
        <v>43.235330534163026</v>
      </c>
      <c r="E282" s="92">
        <f>IF(VLOOKUP($B282,data_dd!$C:$J,6,FALSE)=0,#N/A,VLOOKUP($B282,data_dd!$C:$J,6,FALSE))</f>
        <v>40.266911064298391</v>
      </c>
      <c r="F282" s="91">
        <f>IF(VLOOKUP($B282,data_dd!$C:$J,4,FALSE)=0,#N/A,VLOOKUP($B282,data_dd!$C:$J,4,FALSE))</f>
        <v>35.708631771832728</v>
      </c>
      <c r="G282" s="92">
        <f>IF(VLOOKUP($B282,data_dd!$C:$J,4,FALSE)=0,#N/A,VLOOKUP($B282,data_dd!$C:$J,5,FALSE))</f>
        <v>35.413620612584573</v>
      </c>
      <c r="H282" s="101">
        <f>IF(VLOOKUP($B282,data_dd!$C:$J,7,FALSE)=0,#N/A,VLOOKUP($B282,data_dd!$C:$J,7,FALSE))</f>
        <v>33.379809179573265</v>
      </c>
      <c r="I282" s="30"/>
      <c r="J282" s="38">
        <f t="shared" si="20"/>
        <v>45656</v>
      </c>
      <c r="K282" s="91">
        <f>VLOOKUP($J282,data_dd!$C:$J,2,FALSE)</f>
        <v>41.49288836065498</v>
      </c>
      <c r="L282" s="92">
        <f>VLOOKUP($J282,data_dd!$C:$J,3,FALSE)</f>
        <v>41.470741777789257</v>
      </c>
      <c r="M282" s="92">
        <f>IF(VLOOKUP($J282,data_dd!$C:$J,6,FALSE)=0,#N/A,VLOOKUP($J282,data_dd!$C:$J,6,FALSE))</f>
        <v>39.942159663898167</v>
      </c>
      <c r="N282" s="91">
        <f>VLOOKUP($J282,data_dd!$C:$J,4,FALSE)</f>
        <v>34.083783064819528</v>
      </c>
      <c r="O282" s="92">
        <f>VLOOKUP($J282,data_dd!$C:$J,5,FALSE)</f>
        <v>34.009042833518173</v>
      </c>
      <c r="P282" s="101">
        <f>IF(VLOOKUP($J282,data_dd!$C:$J,7,FALSE)=0,#N/A,VLOOKUP($J282,data_dd!$C:$J,7,FALSE))</f>
        <v>33.271020577472804</v>
      </c>
      <c r="Q282" s="30"/>
      <c r="R282" s="38">
        <f t="shared" si="21"/>
        <v>45290</v>
      </c>
      <c r="S282" s="91">
        <f>VLOOKUP($R282,data_dd!$C:$J,2,FALSE)</f>
        <v>40.337994464863279</v>
      </c>
      <c r="T282" s="92">
        <f>VLOOKUP($R282,data_dd!$C:$J,3,FALSE)</f>
        <v>40.033597786948967</v>
      </c>
      <c r="U282" s="91">
        <f>VLOOKUP($R282,data_dd!$C:$J,4,FALSE)</f>
        <v>33.549629035220072</v>
      </c>
      <c r="V282" s="92">
        <f>VLOOKUP($R282,data_dd!$C:$J,5,FALSE)</f>
        <v>33.208820498052035</v>
      </c>
      <c r="W282" s="30"/>
    </row>
    <row r="283" spans="1:23" ht="15">
      <c r="A283" s="102" t="str">
        <f t="shared" si="22"/>
        <v>31-Dec</v>
      </c>
      <c r="B283" s="33">
        <f t="shared" si="23"/>
        <v>46022</v>
      </c>
      <c r="C283" s="78">
        <f>IF(VLOOKUP($B283,data_dd!$C:$J,2,FALSE)=0,#N/A,VLOOKUP($B283,data_dd!$C:$J,2,FALSE))</f>
        <v>43.091316128218097</v>
      </c>
      <c r="D283" s="90">
        <f>IF(VLOOKUP($B283,data_dd!$C:$J,2,FALSE)=0,#N/A,VLOOKUP($B283,data_dd!$C:$J,3,FALSE))</f>
        <v>43.372635699132474</v>
      </c>
      <c r="E283" s="90">
        <f>IF(VLOOKUP($B283,data_dd!$C:$J,6,FALSE)=0,#N/A,VLOOKUP($B283,data_dd!$C:$J,6,FALSE))</f>
        <v>40.403810207019738</v>
      </c>
      <c r="F283" s="78">
        <f>IF(VLOOKUP($B283,data_dd!$C:$J,4,FALSE)=0,#N/A,VLOOKUP($B283,data_dd!$C:$J,4,FALSE))</f>
        <v>35.234191442317069</v>
      </c>
      <c r="G283" s="90">
        <f>IF(VLOOKUP($B283,data_dd!$C:$J,4,FALSE)=0,#N/A,VLOOKUP($B283,data_dd!$C:$J,5,FALSE))</f>
        <v>35.434702105090871</v>
      </c>
      <c r="H283" s="217">
        <f>IF(VLOOKUP($B283,data_dd!$C:$J,7,FALSE)=0,#N/A,VLOOKUP($B283,data_dd!$C:$J,7,FALSE))</f>
        <v>33.448965960571073</v>
      </c>
      <c r="I283" s="30"/>
      <c r="J283" s="33">
        <f t="shared" si="20"/>
        <v>45657</v>
      </c>
      <c r="K283" s="78">
        <f>VLOOKUP($J283,data_dd!$C:$J,2,FALSE)</f>
        <v>42.044724352342769</v>
      </c>
      <c r="L283" s="90">
        <f>VLOOKUP($J283,data_dd!$C:$J,3,FALSE)</f>
        <v>41.65682070072949</v>
      </c>
      <c r="M283" s="90">
        <f>IF(VLOOKUP($J283,data_dd!$C:$J,6,FALSE)=0,#N/A,VLOOKUP($J283,data_dd!$C:$J,6,FALSE))</f>
        <v>40.081392544221572</v>
      </c>
      <c r="N283" s="78">
        <f>VLOOKUP($J283,data_dd!$C:$J,4,FALSE)</f>
        <v>34.312746601547168</v>
      </c>
      <c r="O283" s="90">
        <f>VLOOKUP($J283,data_dd!$C:$J,5,FALSE)</f>
        <v>34.1119878580812</v>
      </c>
      <c r="P283" s="217">
        <f>IF(VLOOKUP($J283,data_dd!$C:$J,7,FALSE)=0,#N/A,VLOOKUP($J283,data_dd!$C:$J,7,FALSE))</f>
        <v>33.344935219941348</v>
      </c>
      <c r="Q283" s="30"/>
      <c r="R283" s="33">
        <f t="shared" si="21"/>
        <v>45291</v>
      </c>
      <c r="S283" s="78">
        <f>VLOOKUP($R283,data_dd!$C:$J,2,FALSE)</f>
        <v>39.705472618794644</v>
      </c>
      <c r="T283" s="90">
        <f>VLOOKUP($R283,data_dd!$C:$J,3,FALSE)</f>
        <v>40.103215933220653</v>
      </c>
      <c r="U283" s="78">
        <f>VLOOKUP($R283,data_dd!$C:$J,4,FALSE)</f>
        <v>32.77560367509129</v>
      </c>
      <c r="V283" s="90">
        <f>VLOOKUP($R283,data_dd!$C:$J,5,FALSE)</f>
        <v>33.229813963954122</v>
      </c>
      <c r="W283" s="30"/>
    </row>
    <row r="284" spans="1:23" ht="15">
      <c r="A284" s="102" t="str">
        <f t="shared" si="22"/>
        <v>1-Jan</v>
      </c>
      <c r="B284" s="38">
        <f t="shared" si="23"/>
        <v>46023</v>
      </c>
      <c r="C284" s="91">
        <f>IF(VLOOKUP($B284,data_dd!$C:$J,2,FALSE)=0,#N/A,VLOOKUP($B284,data_dd!$C:$J,2,FALSE))</f>
        <v>43.517391511509167</v>
      </c>
      <c r="D284" s="92">
        <f>IF(VLOOKUP($B284,data_dd!$C:$J,2,FALSE)=0,#N/A,VLOOKUP($B284,data_dd!$C:$J,3,FALSE))</f>
        <v>43.271320991886938</v>
      </c>
      <c r="E284" s="92">
        <f>IF(VLOOKUP($B284,data_dd!$C:$J,6,FALSE)=0,#N/A,VLOOKUP($B284,data_dd!$C:$J,6,FALSE))</f>
        <v>40.35609424636624</v>
      </c>
      <c r="F284" s="91">
        <f>IF(VLOOKUP($B284,data_dd!$C:$J,4,FALSE)=0,#N/A,VLOOKUP($B284,data_dd!$C:$J,4,FALSE))</f>
        <v>35.513288237203241</v>
      </c>
      <c r="G284" s="92">
        <f>IF(VLOOKUP($B284,data_dd!$C:$J,4,FALSE)=0,#N/A,VLOOKUP($B284,data_dd!$C:$J,5,FALSE))</f>
        <v>35.406313212425744</v>
      </c>
      <c r="H284" s="101">
        <f>IF(VLOOKUP($B284,data_dd!$C:$J,7,FALSE)=0,#N/A,VLOOKUP($B284,data_dd!$C:$J,7,FALSE))</f>
        <v>33.423092127778787</v>
      </c>
      <c r="I284" s="30"/>
      <c r="J284" s="38">
        <f t="shared" si="20"/>
        <v>45658</v>
      </c>
      <c r="K284" s="91">
        <f>VLOOKUP($J284,data_dd!$C:$J,2,FALSE)</f>
        <v>41.452380841131962</v>
      </c>
      <c r="L284" s="92">
        <f>VLOOKUP($J284,data_dd!$C:$J,3,FALSE)</f>
        <v>41.614023548129325</v>
      </c>
      <c r="M284" s="92">
        <f>IF(VLOOKUP($J284,data_dd!$C:$J,6,FALSE)=0,#N/A,VLOOKUP($J284,data_dd!$C:$J,6,FALSE))</f>
        <v>40.034853836579018</v>
      </c>
      <c r="N284" s="91">
        <f>VLOOKUP($J284,data_dd!$C:$J,4,FALSE)</f>
        <v>33.988623990901857</v>
      </c>
      <c r="O284" s="92">
        <f>VLOOKUP($J284,data_dd!$C:$J,5,FALSE)</f>
        <v>34.085199467115778</v>
      </c>
      <c r="P284" s="101">
        <f>IF(VLOOKUP($J284,data_dd!$C:$J,7,FALSE)=0,#N/A,VLOOKUP($J284,data_dd!$C:$J,7,FALSE))</f>
        <v>33.316719308063</v>
      </c>
      <c r="Q284" s="30"/>
      <c r="R284" s="38">
        <f t="shared" si="21"/>
        <v>45292</v>
      </c>
      <c r="S284" s="91">
        <f>VLOOKUP($R284,data_dd!$C:$J,2,FALSE)</f>
        <v>40.266795629513489</v>
      </c>
      <c r="T284" s="92">
        <f>VLOOKUP($R284,data_dd!$C:$J,3,FALSE)</f>
        <v>40.058371194877395</v>
      </c>
      <c r="U284" s="91">
        <f>VLOOKUP($R284,data_dd!$C:$J,4,FALSE)</f>
        <v>33.438765458344214</v>
      </c>
      <c r="V284" s="92">
        <f>VLOOKUP($R284,data_dd!$C:$J,5,FALSE)</f>
        <v>33.203007533654926</v>
      </c>
      <c r="W284" s="30"/>
    </row>
    <row r="285" spans="1:23" ht="15">
      <c r="A285" s="102" t="str">
        <f t="shared" si="22"/>
        <v>2-Jan</v>
      </c>
      <c r="B285" s="33">
        <f t="shared" si="23"/>
        <v>46024</v>
      </c>
      <c r="C285" s="78">
        <f>IF(VLOOKUP($B285,data_dd!$C:$J,2,FALSE)=0,#N/A,VLOOKUP($B285,data_dd!$C:$J,2,FALSE))</f>
        <v>42.455041221061244</v>
      </c>
      <c r="D285" s="90">
        <f>IF(VLOOKUP($B285,data_dd!$C:$J,2,FALSE)=0,#N/A,VLOOKUP($B285,data_dd!$C:$J,3,FALSE))</f>
        <v>43.277153007021262</v>
      </c>
      <c r="E285" s="90">
        <f>IF(VLOOKUP($B285,data_dd!$C:$J,6,FALSE)=0,#N/A,VLOOKUP($B285,data_dd!$C:$J,6,FALSE))</f>
        <v>40.412992480270233</v>
      </c>
      <c r="F285" s="78">
        <f>IF(VLOOKUP($B285,data_dd!$C:$J,4,FALSE)=0,#N/A,VLOOKUP($B285,data_dd!$C:$J,4,FALSE))</f>
        <v>34.775587637950728</v>
      </c>
      <c r="G285" s="90">
        <f>IF(VLOOKUP($B285,data_dd!$C:$J,4,FALSE)=0,#N/A,VLOOKUP($B285,data_dd!$C:$J,5,FALSE))</f>
        <v>35.355014263027584</v>
      </c>
      <c r="H285" s="217">
        <f>IF(VLOOKUP($B285,data_dd!$C:$J,7,FALSE)=0,#N/A,VLOOKUP($B285,data_dd!$C:$J,7,FALSE))</f>
        <v>33.442515377110034</v>
      </c>
      <c r="I285" s="30"/>
      <c r="J285" s="33">
        <f t="shared" si="20"/>
        <v>45659</v>
      </c>
      <c r="K285" s="78">
        <f>VLOOKUP($J285,data_dd!$C:$J,2,FALSE)</f>
        <v>41.462992613291526</v>
      </c>
      <c r="L285" s="90">
        <f>VLOOKUP($J285,data_dd!$C:$J,3,FALSE)</f>
        <v>41.65455710615484</v>
      </c>
      <c r="M285" s="90">
        <f>IF(VLOOKUP($J285,data_dd!$C:$J,6,FALSE)=0,#N/A,VLOOKUP($J285,data_dd!$C:$J,6,FALSE))</f>
        <v>40.102930041970666</v>
      </c>
      <c r="N285" s="78">
        <f>VLOOKUP($J285,data_dd!$C:$J,4,FALSE)</f>
        <v>33.827078422461703</v>
      </c>
      <c r="O285" s="90">
        <f>VLOOKUP($J285,data_dd!$C:$J,5,FALSE)</f>
        <v>34.086234571646656</v>
      </c>
      <c r="P285" s="217">
        <f>IF(VLOOKUP($J285,data_dd!$C:$J,7,FALSE)=0,#N/A,VLOOKUP($J285,data_dd!$C:$J,7,FALSE))</f>
        <v>33.353534056045611</v>
      </c>
      <c r="Q285" s="30"/>
      <c r="R285" s="33">
        <f t="shared" si="21"/>
        <v>45293</v>
      </c>
      <c r="S285" s="78">
        <f>VLOOKUP($R285,data_dd!$C:$J,2,FALSE)</f>
        <v>39.920352789275171</v>
      </c>
      <c r="T285" s="90">
        <f>VLOOKUP($R285,data_dd!$C:$J,3,FALSE)</f>
        <v>40.093806144874044</v>
      </c>
      <c r="U285" s="78">
        <f>VLOOKUP($R285,data_dd!$C:$J,4,FALSE)</f>
        <v>32.945213489457736</v>
      </c>
      <c r="V285" s="90">
        <f>VLOOKUP($R285,data_dd!$C:$J,5,FALSE)</f>
        <v>33.211997326452774</v>
      </c>
      <c r="W285" s="30"/>
    </row>
    <row r="286" spans="1:23" ht="15">
      <c r="A286" s="102" t="str">
        <f t="shared" si="22"/>
        <v>3-Jan</v>
      </c>
      <c r="B286" s="38">
        <f t="shared" si="23"/>
        <v>46025</v>
      </c>
      <c r="C286" s="91">
        <f>IF(VLOOKUP($B286,data_dd!$C:$J,2,FALSE)=0,#N/A,VLOOKUP($B286,data_dd!$C:$J,2,FALSE))</f>
        <v>43.579028536411286</v>
      </c>
      <c r="D286" s="92">
        <f>IF(VLOOKUP($B286,data_dd!$C:$J,2,FALSE)=0,#N/A,VLOOKUP($B286,data_dd!$C:$J,3,FALSE))</f>
        <v>43.242447586533416</v>
      </c>
      <c r="E286" s="92">
        <f>IF(VLOOKUP($B286,data_dd!$C:$J,6,FALSE)=0,#N/A,VLOOKUP($B286,data_dd!$C:$J,6,FALSE))</f>
        <v>40.400757633894713</v>
      </c>
      <c r="F286" s="91">
        <f>IF(VLOOKUP($B286,data_dd!$C:$J,4,FALSE)=0,#N/A,VLOOKUP($B286,data_dd!$C:$J,4,FALSE))</f>
        <v>35.570208187642095</v>
      </c>
      <c r="G286" s="92">
        <f>IF(VLOOKUP($B286,data_dd!$C:$J,4,FALSE)=0,#N/A,VLOOKUP($B286,data_dd!$C:$J,5,FALSE))</f>
        <v>35.34363208252492</v>
      </c>
      <c r="H286" s="101">
        <f>IF(VLOOKUP($B286,data_dd!$C:$J,7,FALSE)=0,#N/A,VLOOKUP($B286,data_dd!$C:$J,7,FALSE))</f>
        <v>33.430601387791761</v>
      </c>
      <c r="I286" s="30"/>
      <c r="J286" s="38">
        <f t="shared" si="20"/>
        <v>45660</v>
      </c>
      <c r="K286" s="91">
        <f>VLOOKUP($J286,data_dd!$C:$J,2,FALSE)</f>
        <v>40.998373384701026</v>
      </c>
      <c r="L286" s="92">
        <f>VLOOKUP($J286,data_dd!$C:$J,3,FALSE)</f>
        <v>41.546944766553935</v>
      </c>
      <c r="M286" s="92">
        <f>IF(VLOOKUP($J286,data_dd!$C:$J,6,FALSE)=0,#N/A,VLOOKUP($J286,data_dd!$C:$J,6,FALSE))</f>
        <v>40.116373325257925</v>
      </c>
      <c r="N286" s="91">
        <f>VLOOKUP($J286,data_dd!$C:$J,4,FALSE)</f>
        <v>33.646719985675787</v>
      </c>
      <c r="O286" s="92">
        <f>VLOOKUP($J286,data_dd!$C:$J,5,FALSE)</f>
        <v>33.999929047793266</v>
      </c>
      <c r="P286" s="101">
        <f>IF(VLOOKUP($J286,data_dd!$C:$J,7,FALSE)=0,#N/A,VLOOKUP($J286,data_dd!$C:$J,7,FALSE))</f>
        <v>33.362046297057489</v>
      </c>
      <c r="Q286" s="30"/>
      <c r="R286" s="38">
        <f t="shared" si="21"/>
        <v>45294</v>
      </c>
      <c r="S286" s="91">
        <f>VLOOKUP($R286,data_dd!$C:$J,2,FALSE)</f>
        <v>40.417993610739863</v>
      </c>
      <c r="T286" s="92">
        <f>VLOOKUP($R286,data_dd!$C:$J,3,FALSE)</f>
        <v>40.104741585818282</v>
      </c>
      <c r="U286" s="91">
        <f>VLOOKUP($R286,data_dd!$C:$J,4,FALSE)</f>
        <v>33.56402416234102</v>
      </c>
      <c r="V286" s="92">
        <f>VLOOKUP($R286,data_dd!$C:$J,5,FALSE)</f>
        <v>33.214191806489019</v>
      </c>
      <c r="W286" s="30"/>
    </row>
    <row r="287" spans="1:23" ht="15">
      <c r="A287" s="102" t="str">
        <f t="shared" si="22"/>
        <v>4-Jan</v>
      </c>
      <c r="B287" s="33">
        <f t="shared" si="23"/>
        <v>46026</v>
      </c>
      <c r="C287" s="78">
        <f>IF(VLOOKUP($B287,data_dd!$C:$J,2,FALSE)=0,#N/A,VLOOKUP($B287,data_dd!$C:$J,2,FALSE))</f>
        <v>42.298101385936498</v>
      </c>
      <c r="D287" s="90">
        <f>IF(VLOOKUP($B287,data_dd!$C:$J,2,FALSE)=0,#N/A,VLOOKUP($B287,data_dd!$C:$J,3,FALSE))</f>
        <v>43.124340146166368</v>
      </c>
      <c r="E287" s="90">
        <f>IF(VLOOKUP($B287,data_dd!$C:$J,6,FALSE)=0,#N/A,VLOOKUP($B287,data_dd!$C:$J,6,FALSE))</f>
        <v>40.395749409726065</v>
      </c>
      <c r="F287" s="78">
        <f>IF(VLOOKUP($B287,data_dd!$C:$J,4,FALSE)=0,#N/A,VLOOKUP($B287,data_dd!$C:$J,4,FALSE))</f>
        <v>34.639325157910456</v>
      </c>
      <c r="G287" s="90">
        <f>IF(VLOOKUP($B287,data_dd!$C:$J,4,FALSE)=0,#N/A,VLOOKUP($B287,data_dd!$C:$J,5,FALSE))</f>
        <v>35.256277550722693</v>
      </c>
      <c r="H287" s="217">
        <f>IF(VLOOKUP($B287,data_dd!$C:$J,7,FALSE)=0,#N/A,VLOOKUP($B287,data_dd!$C:$J,7,FALSE))</f>
        <v>33.430700473521966</v>
      </c>
      <c r="I287" s="30"/>
      <c r="J287" s="33">
        <f t="shared" si="20"/>
        <v>45661</v>
      </c>
      <c r="K287" s="78">
        <f>VLOOKUP($J287,data_dd!$C:$J,2,FALSE)</f>
        <v>41.606423543917259</v>
      </c>
      <c r="L287" s="90">
        <f>VLOOKUP($J287,data_dd!$C:$J,3,FALSE)</f>
        <v>41.530396603997119</v>
      </c>
      <c r="M287" s="90">
        <f>IF(VLOOKUP($J287,data_dd!$C:$J,6,FALSE)=0,#N/A,VLOOKUP($J287,data_dd!$C:$J,6,FALSE))</f>
        <v>40.119980837776176</v>
      </c>
      <c r="N287" s="78">
        <f>VLOOKUP($J287,data_dd!$C:$J,4,FALSE)</f>
        <v>33.920423009074895</v>
      </c>
      <c r="O287" s="90">
        <f>VLOOKUP($J287,data_dd!$C:$J,5,FALSE)</f>
        <v>33.983214999220621</v>
      </c>
      <c r="P287" s="217">
        <f>IF(VLOOKUP($J287,data_dd!$C:$J,7,FALSE)=0,#N/A,VLOOKUP($J287,data_dd!$C:$J,7,FALSE))</f>
        <v>33.371287406594362</v>
      </c>
      <c r="Q287" s="30"/>
      <c r="R287" s="33">
        <f t="shared" si="21"/>
        <v>45295</v>
      </c>
      <c r="S287" s="78">
        <f>VLOOKUP($R287,data_dd!$C:$J,2,FALSE)</f>
        <v>39.937223174230951</v>
      </c>
      <c r="T287" s="90">
        <f>VLOOKUP($R287,data_dd!$C:$J,3,FALSE)</f>
        <v>40.091164332832541</v>
      </c>
      <c r="U287" s="78">
        <f>VLOOKUP($R287,data_dd!$C:$J,4,FALSE)</f>
        <v>32.880024184469818</v>
      </c>
      <c r="V287" s="90">
        <f>VLOOKUP($R287,data_dd!$C:$J,5,FALSE)</f>
        <v>33.195807484176896</v>
      </c>
      <c r="W287" s="30"/>
    </row>
    <row r="288" spans="1:23" ht="15">
      <c r="A288" s="102" t="str">
        <f t="shared" si="22"/>
        <v>5-Jan</v>
      </c>
      <c r="B288" s="38">
        <f t="shared" si="23"/>
        <v>46027</v>
      </c>
      <c r="C288" s="91">
        <f>IF(VLOOKUP($B288,data_dd!$C:$J,2,FALSE)=0,#N/A,VLOOKUP($B288,data_dd!$C:$J,2,FALSE))</f>
        <v>42.761020516514755</v>
      </c>
      <c r="D288" s="92">
        <f>IF(VLOOKUP($B288,data_dd!$C:$J,2,FALSE)=0,#N/A,VLOOKUP($B288,data_dd!$C:$J,3,FALSE))</f>
        <v>42.996861576050485</v>
      </c>
      <c r="E288" s="92">
        <f>IF(VLOOKUP($B288,data_dd!$C:$J,6,FALSE)=0,#N/A,VLOOKUP($B288,data_dd!$C:$J,6,FALSE))</f>
        <v>40.377412122835594</v>
      </c>
      <c r="F288" s="91">
        <f>IF(VLOOKUP($B288,data_dd!$C:$J,4,FALSE)=0,#N/A,VLOOKUP($B288,data_dd!$C:$J,4,FALSE))</f>
        <v>34.743332405896176</v>
      </c>
      <c r="G288" s="92">
        <f>IF(VLOOKUP($B288,data_dd!$C:$J,4,FALSE)=0,#N/A,VLOOKUP($B288,data_dd!$C:$J,5,FALSE))</f>
        <v>35.120541857226371</v>
      </c>
      <c r="H288" s="101">
        <f>IF(VLOOKUP($B288,data_dd!$C:$J,7,FALSE)=0,#N/A,VLOOKUP($B288,data_dd!$C:$J,7,FALSE))</f>
        <v>33.404840583549401</v>
      </c>
      <c r="I288" s="30"/>
      <c r="J288" s="38">
        <f t="shared" si="20"/>
        <v>45662</v>
      </c>
      <c r="K288" s="91">
        <f>VLOOKUP($J288,data_dd!$C:$J,2,FALSE)</f>
        <v>40.645003960513954</v>
      </c>
      <c r="L288" s="92">
        <f>VLOOKUP($J288,data_dd!$C:$J,3,FALSE)</f>
        <v>41.393647756145782</v>
      </c>
      <c r="M288" s="92">
        <f>IF(VLOOKUP($J288,data_dd!$C:$J,6,FALSE)=0,#N/A,VLOOKUP($J288,data_dd!$C:$J,6,FALSE))</f>
        <v>40.130331556023904</v>
      </c>
      <c r="N288" s="91">
        <f>VLOOKUP($J288,data_dd!$C:$J,4,FALSE)</f>
        <v>33.268243091956329</v>
      </c>
      <c r="O288" s="92">
        <f>VLOOKUP($J288,data_dd!$C:$J,5,FALSE)</f>
        <v>33.855607419322567</v>
      </c>
      <c r="P288" s="101">
        <f>IF(VLOOKUP($J288,data_dd!$C:$J,7,FALSE)=0,#N/A,VLOOKUP($J288,data_dd!$C:$J,7,FALSE))</f>
        <v>33.373024587616861</v>
      </c>
      <c r="Q288" s="30"/>
      <c r="R288" s="38">
        <f t="shared" si="21"/>
        <v>45296</v>
      </c>
      <c r="S288" s="91">
        <f>VLOOKUP($R288,data_dd!$C:$J,2,FALSE)</f>
        <v>40.416627034516779</v>
      </c>
      <c r="T288" s="92">
        <f>VLOOKUP($R288,data_dd!$C:$J,3,FALSE)</f>
        <v>40.110008973324284</v>
      </c>
      <c r="U288" s="91">
        <f>VLOOKUP($R288,data_dd!$C:$J,4,FALSE)</f>
        <v>33.603997149542458</v>
      </c>
      <c r="V288" s="92">
        <f>VLOOKUP($R288,data_dd!$C:$J,5,FALSE)</f>
        <v>33.205547394896648</v>
      </c>
      <c r="W288" s="30"/>
    </row>
    <row r="289" spans="1:23" ht="15">
      <c r="A289" s="102" t="str">
        <f t="shared" si="22"/>
        <v>6-Jan</v>
      </c>
      <c r="B289" s="33">
        <f t="shared" si="23"/>
        <v>46028</v>
      </c>
      <c r="C289" s="78">
        <f>IF(VLOOKUP($B289,data_dd!$C:$J,2,FALSE)=0,#N/A,VLOOKUP($B289,data_dd!$C:$J,2,FALSE))</f>
        <v>42.448269427390102</v>
      </c>
      <c r="D289" s="90">
        <f>IF(VLOOKUP($B289,data_dd!$C:$J,2,FALSE)=0,#N/A,VLOOKUP($B289,data_dd!$C:$J,3,FALSE))</f>
        <v>42.911010503737742</v>
      </c>
      <c r="E289" s="90">
        <f>IF(VLOOKUP($B289,data_dd!$C:$J,6,FALSE)=0,#N/A,VLOOKUP($B289,data_dd!$C:$J,6,FALSE))</f>
        <v>40.359793647910081</v>
      </c>
      <c r="F289" s="78">
        <f>IF(VLOOKUP($B289,data_dd!$C:$J,4,FALSE)=0,#N/A,VLOOKUP($B289,data_dd!$C:$J,4,FALSE))</f>
        <v>34.605411763604565</v>
      </c>
      <c r="G289" s="90">
        <f>IF(VLOOKUP($B289,data_dd!$C:$J,4,FALSE)=0,#N/A,VLOOKUP($B289,data_dd!$C:$J,5,FALSE))</f>
        <v>35.036636320289588</v>
      </c>
      <c r="H289" s="217">
        <f>IF(VLOOKUP($B289,data_dd!$C:$J,7,FALSE)=0,#N/A,VLOOKUP($B289,data_dd!$C:$J,7,FALSE))</f>
        <v>33.374004022128247</v>
      </c>
      <c r="I289" s="30"/>
      <c r="J289" s="33">
        <f t="shared" si="20"/>
        <v>45663</v>
      </c>
      <c r="K289" s="78">
        <f>VLOOKUP($J289,data_dd!$C:$J,2,FALSE)</f>
        <v>41.548046751474565</v>
      </c>
      <c r="L289" s="90">
        <f>VLOOKUP($J289,data_dd!$C:$J,3,FALSE)</f>
        <v>41.34594553758761</v>
      </c>
      <c r="M289" s="90">
        <f>IF(VLOOKUP($J289,data_dd!$C:$J,6,FALSE)=0,#N/A,VLOOKUP($J289,data_dd!$C:$J,6,FALSE))</f>
        <v>40.124596765309249</v>
      </c>
      <c r="N289" s="78">
        <f>VLOOKUP($J289,data_dd!$C:$J,4,FALSE)</f>
        <v>33.861628997129387</v>
      </c>
      <c r="O289" s="90">
        <f>VLOOKUP($J289,data_dd!$C:$J,5,FALSE)</f>
        <v>33.807887739156243</v>
      </c>
      <c r="P289" s="217">
        <f>IF(VLOOKUP($J289,data_dd!$C:$J,7,FALSE)=0,#N/A,VLOOKUP($J289,data_dd!$C:$J,7,FALSE))</f>
        <v>33.351239558644878</v>
      </c>
      <c r="Q289" s="30"/>
      <c r="R289" s="33">
        <f t="shared" si="21"/>
        <v>45297</v>
      </c>
      <c r="S289" s="78">
        <f>VLOOKUP($R289,data_dd!$C:$J,2,FALSE)</f>
        <v>40.191075229448394</v>
      </c>
      <c r="T289" s="90">
        <f>VLOOKUP($R289,data_dd!$C:$J,3,FALSE)</f>
        <v>40.170434865105136</v>
      </c>
      <c r="U289" s="78">
        <f>VLOOKUP($R289,data_dd!$C:$J,4,FALSE)</f>
        <v>33.067519418021305</v>
      </c>
      <c r="V289" s="90">
        <f>VLOOKUP($R289,data_dd!$C:$J,5,FALSE)</f>
        <v>33.23901052429521</v>
      </c>
      <c r="W289" s="30"/>
    </row>
    <row r="290" spans="1:23" ht="15">
      <c r="A290" s="102" t="str">
        <f t="shared" si="22"/>
        <v>7-Jan</v>
      </c>
      <c r="B290" s="38">
        <f t="shared" si="23"/>
        <v>46029</v>
      </c>
      <c r="C290" s="91">
        <f>IF(VLOOKUP($B290,data_dd!$C:$J,2,FALSE)=0,#N/A,VLOOKUP($B290,data_dd!$C:$J,2,FALSE))</f>
        <v>43.156922305773541</v>
      </c>
      <c r="D290" s="92">
        <f>IF(VLOOKUP($B290,data_dd!$C:$J,2,FALSE)=0,#N/A,VLOOKUP($B290,data_dd!$C:$J,3,FALSE))</f>
        <v>42.848225138974868</v>
      </c>
      <c r="E290" s="92">
        <f>IF(VLOOKUP($B290,data_dd!$C:$J,6,FALSE)=0,#N/A,VLOOKUP($B290,data_dd!$C:$J,6,FALSE))</f>
        <v>40.328560984952404</v>
      </c>
      <c r="F290" s="91">
        <f>IF(VLOOKUP($B290,data_dd!$C:$J,4,FALSE)=0,#N/A,VLOOKUP($B290,data_dd!$C:$J,4,FALSE))</f>
        <v>35.030313169884444</v>
      </c>
      <c r="G290" s="92">
        <f>IF(VLOOKUP($B290,data_dd!$C:$J,4,FALSE)=0,#N/A,VLOOKUP($B290,data_dd!$C:$J,5,FALSE))</f>
        <v>34.953993485391251</v>
      </c>
      <c r="H290" s="101">
        <f>IF(VLOOKUP($B290,data_dd!$C:$J,7,FALSE)=0,#N/A,VLOOKUP($B290,data_dd!$C:$J,7,FALSE))</f>
        <v>33.345830227027022</v>
      </c>
      <c r="I290" s="30"/>
      <c r="J290" s="38">
        <f t="shared" si="20"/>
        <v>45664</v>
      </c>
      <c r="K290" s="91">
        <f>VLOOKUP($J290,data_dd!$C:$J,2,FALSE)</f>
        <v>40.574973995939146</v>
      </c>
      <c r="L290" s="92">
        <f>VLOOKUP($J290,data_dd!$C:$J,3,FALSE)</f>
        <v>41.215458652693471</v>
      </c>
      <c r="M290" s="92">
        <f>IF(VLOOKUP($J290,data_dd!$C:$J,6,FALSE)=0,#N/A,VLOOKUP($J290,data_dd!$C:$J,6,FALSE))</f>
        <v>40.120467988230658</v>
      </c>
      <c r="N290" s="91">
        <f>VLOOKUP($J290,data_dd!$C:$J,4,FALSE)</f>
        <v>33.141537001358778</v>
      </c>
      <c r="O290" s="92">
        <f>VLOOKUP($J290,data_dd!$C:$J,5,FALSE)</f>
        <v>33.678406777728028</v>
      </c>
      <c r="P290" s="101">
        <f>IF(VLOOKUP($J290,data_dd!$C:$J,7,FALSE)=0,#N/A,VLOOKUP($J290,data_dd!$C:$J,7,FALSE))</f>
        <v>33.349555018190792</v>
      </c>
      <c r="Q290" s="30"/>
      <c r="R290" s="38">
        <f t="shared" si="21"/>
        <v>45298</v>
      </c>
      <c r="S290" s="91">
        <f>VLOOKUP($R290,data_dd!$C:$J,2,FALSE)</f>
        <v>40.213287523834175</v>
      </c>
      <c r="T290" s="92">
        <f>VLOOKUP($R290,data_dd!$C:$J,3,FALSE)</f>
        <v>40.158181672484204</v>
      </c>
      <c r="U290" s="91">
        <f>VLOOKUP($R290,data_dd!$C:$J,4,FALSE)</f>
        <v>33.386730299407553</v>
      </c>
      <c r="V290" s="92">
        <f>VLOOKUP($R290,data_dd!$C:$J,5,FALSE)</f>
        <v>33.224493090062204</v>
      </c>
      <c r="W290" s="30"/>
    </row>
    <row r="291" spans="1:23" ht="15">
      <c r="A291" s="102" t="str">
        <f t="shared" si="22"/>
        <v>8-Jan</v>
      </c>
      <c r="B291" s="33">
        <f t="shared" si="23"/>
        <v>46030</v>
      </c>
      <c r="C291" s="78">
        <f>IF(VLOOKUP($B291,data_dd!$C:$J,2,FALSE)=0,#N/A,VLOOKUP($B291,data_dd!$C:$J,2,FALSE))</f>
        <v>41.270582007361156</v>
      </c>
      <c r="D291" s="90">
        <f>IF(VLOOKUP($B291,data_dd!$C:$J,2,FALSE)=0,#N/A,VLOOKUP($B291,data_dd!$C:$J,3,FALSE))</f>
        <v>42.635724321946299</v>
      </c>
      <c r="E291" s="90">
        <f>IF(VLOOKUP($B291,data_dd!$C:$J,6,FALSE)=0,#N/A,VLOOKUP($B291,data_dd!$C:$J,6,FALSE))</f>
        <v>40.284231326001034</v>
      </c>
      <c r="F291" s="78">
        <f>IF(VLOOKUP($B291,data_dd!$C:$J,4,FALSE)=0,#N/A,VLOOKUP($B291,data_dd!$C:$J,4,FALSE))</f>
        <v>33.680905002744943</v>
      </c>
      <c r="G291" s="90">
        <f>IF(VLOOKUP($B291,data_dd!$C:$J,4,FALSE)=0,#N/A,VLOOKUP($B291,data_dd!$C:$J,5,FALSE))</f>
        <v>34.765689529984186</v>
      </c>
      <c r="H291" s="217">
        <f>IF(VLOOKUP($B291,data_dd!$C:$J,7,FALSE)=0,#N/A,VLOOKUP($B291,data_dd!$C:$J,7,FALSE))</f>
        <v>33.301921464691347</v>
      </c>
      <c r="I291" s="30"/>
      <c r="J291" s="33">
        <f>J290+1</f>
        <v>45665</v>
      </c>
      <c r="K291" s="78">
        <f>VLOOKUP($J291,data_dd!$C:$J,2,FALSE)</f>
        <v>41.207801589704182</v>
      </c>
      <c r="L291" s="90">
        <f>VLOOKUP($J291,data_dd!$C:$J,3,FALSE)</f>
        <v>41.14188506139628</v>
      </c>
      <c r="M291" s="90">
        <f>IF(VLOOKUP($J291,data_dd!$C:$J,6,FALSE)=0,#N/A,VLOOKUP($J291,data_dd!$C:$J,6,FALSE))</f>
        <v>40.096163740710629</v>
      </c>
      <c r="N291" s="78">
        <f>VLOOKUP($J291,data_dd!$C:$J,4,FALSE)</f>
        <v>33.570032772454311</v>
      </c>
      <c r="O291" s="90">
        <f>VLOOKUP($J291,data_dd!$C:$J,5,FALSE)</f>
        <v>33.610566692575773</v>
      </c>
      <c r="P291" s="217">
        <f>IF(VLOOKUP($J291,data_dd!$C:$J,7,FALSE)=0,#N/A,VLOOKUP($J291,data_dd!$C:$J,7,FALSE))</f>
        <v>33.320675523049502</v>
      </c>
      <c r="Q291" s="30"/>
      <c r="R291" s="33">
        <f>R290+1</f>
        <v>45299</v>
      </c>
      <c r="S291" s="78">
        <f>VLOOKUP($R291,data_dd!$C:$J,2,FALSE)</f>
        <v>39.787083180697138</v>
      </c>
      <c r="T291" s="90">
        <f>VLOOKUP($R291,data_dd!$C:$J,3,FALSE)</f>
        <v>40.152176531888273</v>
      </c>
      <c r="U291" s="78">
        <f>VLOOKUP($R291,data_dd!$C:$J,4,FALSE)</f>
        <v>32.642078295967202</v>
      </c>
      <c r="V291" s="90">
        <f>VLOOKUP($R291,data_dd!$C:$J,5,FALSE)</f>
        <v>33.190886487742738</v>
      </c>
      <c r="W291" s="30"/>
    </row>
    <row r="292" spans="1:23" ht="15">
      <c r="A292" s="102" t="str">
        <f t="shared" si="22"/>
        <v>9-Jan</v>
      </c>
      <c r="B292" s="38">
        <f t="shared" si="23"/>
        <v>46031</v>
      </c>
      <c r="C292" s="91">
        <f>IF(VLOOKUP($B292,data_dd!$C:$J,2,FALSE)=0,#N/A,VLOOKUP($B292,data_dd!$C:$J,2,FALSE))</f>
        <v>43.26627116147435</v>
      </c>
      <c r="D292" s="92">
        <f>IF(VLOOKUP($B292,data_dd!$C:$J,2,FALSE)=0,#N/A,VLOOKUP($B292,data_dd!$C:$J,3,FALSE))</f>
        <v>42.593966185491041</v>
      </c>
      <c r="E292" s="92">
        <f>IF(VLOOKUP($B292,data_dd!$C:$J,6,FALSE)=0,#N/A,VLOOKUP($B292,data_dd!$C:$J,6,FALSE))</f>
        <v>40.246905756059476</v>
      </c>
      <c r="F292" s="91">
        <f>IF(VLOOKUP($B292,data_dd!$C:$J,4,FALSE)=0,#N/A,VLOOKUP($B292,data_dd!$C:$J,4,FALSE))</f>
        <v>35.178759640984133</v>
      </c>
      <c r="G292" s="92">
        <f>IF(VLOOKUP($B292,data_dd!$C:$J,4,FALSE)=0,#N/A,VLOOKUP($B292,data_dd!$C:$J,5,FALSE))</f>
        <v>34.712160780498991</v>
      </c>
      <c r="H292" s="101">
        <f>IF(VLOOKUP($B292,data_dd!$C:$J,7,FALSE)=0,#N/A,VLOOKUP($B292,data_dd!$C:$J,7,FALSE))</f>
        <v>33.270296439910659</v>
      </c>
      <c r="I292" s="30"/>
      <c r="J292" s="38">
        <f t="shared" ref="J292:J299" si="24">J291+1</f>
        <v>45666</v>
      </c>
      <c r="K292" s="91">
        <f>VLOOKUP($J292,data_dd!$C:$J,2,FALSE)</f>
        <v>40.683571199974736</v>
      </c>
      <c r="L292" s="92">
        <f>VLOOKUP($J292,data_dd!$C:$J,3,FALSE)</f>
        <v>41.067600943430094</v>
      </c>
      <c r="M292" s="92">
        <f>IF(VLOOKUP($J292,data_dd!$C:$J,6,FALSE)=0,#N/A,VLOOKUP($J292,data_dd!$C:$J,6,FALSE))</f>
        <v>40.07789581830059</v>
      </c>
      <c r="N292" s="91">
        <f>VLOOKUP($J292,data_dd!$C:$J,4,FALSE)</f>
        <v>33.233699757718433</v>
      </c>
      <c r="O292" s="92">
        <f>VLOOKUP($J292,data_dd!$C:$J,5,FALSE)</f>
        <v>33.528965575672032</v>
      </c>
      <c r="P292" s="101">
        <f>IF(VLOOKUP($J292,data_dd!$C:$J,7,FALSE)=0,#N/A,VLOOKUP($J292,data_dd!$C:$J,7,FALSE))</f>
        <v>33.309802568457918</v>
      </c>
      <c r="Q292" s="30"/>
      <c r="R292" s="38">
        <f t="shared" ref="R292:R299" si="25">R291+1</f>
        <v>45300</v>
      </c>
      <c r="S292" s="91">
        <f>VLOOKUP($R292,data_dd!$C:$J,2,FALSE)</f>
        <v>39.935061766263132</v>
      </c>
      <c r="T292" s="92">
        <f>VLOOKUP($R292,data_dd!$C:$J,3,FALSE)</f>
        <v>40.09119884506206</v>
      </c>
      <c r="U292" s="91">
        <f>VLOOKUP($R292,data_dd!$C:$J,4,FALSE)</f>
        <v>33.212983851386355</v>
      </c>
      <c r="V292" s="92">
        <f>VLOOKUP($R292,data_dd!$C:$J,5,FALSE)</f>
        <v>33.147521778061645</v>
      </c>
      <c r="W292" s="30"/>
    </row>
    <row r="293" spans="1:23" ht="15">
      <c r="A293" s="102" t="str">
        <f t="shared" si="22"/>
        <v>10-Jan</v>
      </c>
      <c r="B293" s="33">
        <f t="shared" si="23"/>
        <v>46032</v>
      </c>
      <c r="C293" s="78">
        <f>IF(VLOOKUP($B293,data_dd!$C:$J,2,FALSE)=0,#N/A,VLOOKUP($B293,data_dd!$C:$J,2,FALSE))</f>
        <v>42.406071724214449</v>
      </c>
      <c r="D293" s="90">
        <f>IF(VLOOKUP($B293,data_dd!$C:$J,2,FALSE)=0,#N/A,VLOOKUP($B293,data_dd!$C:$J,3,FALSE))</f>
        <v>42.599903120127955</v>
      </c>
      <c r="E293" s="90">
        <f>IF(VLOOKUP($B293,data_dd!$C:$J,6,FALSE)=0,#N/A,VLOOKUP($B293,data_dd!$C:$J,6,FALSE))</f>
        <v>40.207021534269941</v>
      </c>
      <c r="F293" s="78">
        <f>IF(VLOOKUP($B293,data_dd!$C:$J,4,FALSE)=0,#N/A,VLOOKUP($B293,data_dd!$C:$J,4,FALSE))</f>
        <v>34.622493089989007</v>
      </c>
      <c r="G293" s="90">
        <f>IF(VLOOKUP($B293,data_dd!$C:$J,4,FALSE)=0,#N/A,VLOOKUP($B293,data_dd!$C:$J,5,FALSE))</f>
        <v>34.701189698924594</v>
      </c>
      <c r="H293" s="217">
        <f>IF(VLOOKUP($B293,data_dd!$C:$J,7,FALSE)=0,#N/A,VLOOKUP($B293,data_dd!$C:$J,7,FALSE))</f>
        <v>33.23127574726761</v>
      </c>
      <c r="I293" s="30"/>
      <c r="J293" s="33">
        <f t="shared" si="24"/>
        <v>45667</v>
      </c>
      <c r="K293" s="78">
        <f>VLOOKUP($J293,data_dd!$C:$J,2,FALSE)</f>
        <v>41.102892982974495</v>
      </c>
      <c r="L293" s="90">
        <f>VLOOKUP($J293,data_dd!$C:$J,3,FALSE)</f>
        <v>41.003133836456712</v>
      </c>
      <c r="M293" s="90">
        <f>IF(VLOOKUP($J293,data_dd!$C:$J,6,FALSE)=0,#N/A,VLOOKUP($J293,data_dd!$C:$J,6,FALSE))</f>
        <v>40.05317356519749</v>
      </c>
      <c r="N293" s="78">
        <f>VLOOKUP($J293,data_dd!$C:$J,4,FALSE)</f>
        <v>33.550897065566943</v>
      </c>
      <c r="O293" s="90">
        <f>VLOOKUP($J293,data_dd!$C:$J,5,FALSE)</f>
        <v>33.480910412240448</v>
      </c>
      <c r="P293" s="217">
        <f>IF(VLOOKUP($J293,data_dd!$C:$J,7,FALSE)=0,#N/A,VLOOKUP($J293,data_dd!$C:$J,7,FALSE))</f>
        <v>33.279295374463871</v>
      </c>
      <c r="Q293" s="30"/>
      <c r="R293" s="33">
        <f t="shared" si="25"/>
        <v>45301</v>
      </c>
      <c r="S293" s="78">
        <f>VLOOKUP($R293,data_dd!$C:$J,2,FALSE)</f>
        <v>39.520039521145875</v>
      </c>
      <c r="T293" s="90">
        <f>VLOOKUP($R293,data_dd!$C:$J,3,FALSE)</f>
        <v>40.031413961380224</v>
      </c>
      <c r="U293" s="78">
        <f>VLOOKUP($R293,data_dd!$C:$J,4,FALSE)</f>
        <v>32.507568443226944</v>
      </c>
      <c r="V293" s="90">
        <f>VLOOKUP($R293,data_dd!$C:$J,5,FALSE)</f>
        <v>33.089130984235318</v>
      </c>
      <c r="W293" s="30"/>
    </row>
    <row r="294" spans="1:23" ht="15">
      <c r="A294" s="102" t="str">
        <f t="shared" si="22"/>
        <v>11-Jan</v>
      </c>
      <c r="B294" s="38">
        <f t="shared" si="23"/>
        <v>46033</v>
      </c>
      <c r="C294" s="91">
        <f>IF(VLOOKUP($B294,data_dd!$C:$J,2,FALSE)=0,#N/A,VLOOKUP($B294,data_dd!$C:$J,2,FALSE))</f>
        <v>43.259044795424629</v>
      </c>
      <c r="D294" s="92">
        <f>IF(VLOOKUP($B294,data_dd!$C:$J,2,FALSE)=0,#N/A,VLOOKUP($B294,data_dd!$C:$J,3,FALSE))</f>
        <v>42.621406159558774</v>
      </c>
      <c r="E294" s="92">
        <f>IF(VLOOKUP($B294,data_dd!$C:$J,6,FALSE)=0,#N/A,VLOOKUP($B294,data_dd!$C:$J,6,FALSE))</f>
        <v>40.209071910831014</v>
      </c>
      <c r="F294" s="91">
        <f>IF(VLOOKUP($B294,data_dd!$C:$J,4,FALSE)=0,#N/A,VLOOKUP($B294,data_dd!$C:$J,4,FALSE))</f>
        <v>35.192993991249935</v>
      </c>
      <c r="G294" s="92">
        <f>IF(VLOOKUP($B294,data_dd!$C:$J,4,FALSE)=0,#N/A,VLOOKUP($B294,data_dd!$C:$J,5,FALSE))</f>
        <v>34.715085610429568</v>
      </c>
      <c r="H294" s="101">
        <f>IF(VLOOKUP($B294,data_dd!$C:$J,7,FALSE)=0,#N/A,VLOOKUP($B294,data_dd!$C:$J,7,FALSE))</f>
        <v>33.223255963942712</v>
      </c>
      <c r="I294" s="30"/>
      <c r="J294" s="38">
        <f t="shared" si="24"/>
        <v>45668</v>
      </c>
      <c r="K294" s="91">
        <f>VLOOKUP($J294,data_dd!$C:$J,2,FALSE)</f>
        <v>41.032092113487884</v>
      </c>
      <c r="L294" s="92">
        <f>VLOOKUP($J294,data_dd!$C:$J,3,FALSE)</f>
        <v>41.037498603087059</v>
      </c>
      <c r="M294" s="92">
        <f>IF(VLOOKUP($J294,data_dd!$C:$J,6,FALSE)=0,#N/A,VLOOKUP($J294,data_dd!$C:$J,6,FALSE))</f>
        <v>40.054776901606495</v>
      </c>
      <c r="N294" s="91">
        <f>VLOOKUP($J294,data_dd!$C:$J,4,FALSE)</f>
        <v>33.543270658742799</v>
      </c>
      <c r="O294" s="92">
        <f>VLOOKUP($J294,data_dd!$C:$J,5,FALSE)</f>
        <v>33.497363793206006</v>
      </c>
      <c r="P294" s="101">
        <f>IF(VLOOKUP($J294,data_dd!$C:$J,7,FALSE)=0,#N/A,VLOOKUP($J294,data_dd!$C:$J,7,FALSE))</f>
        <v>33.269449505468558</v>
      </c>
      <c r="Q294" s="30"/>
      <c r="R294" s="38">
        <f t="shared" si="25"/>
        <v>45302</v>
      </c>
      <c r="S294" s="91">
        <f>VLOOKUP($R294,data_dd!$C:$J,2,FALSE)</f>
        <v>40.074691695169278</v>
      </c>
      <c r="T294" s="92">
        <f>VLOOKUP($R294,data_dd!$C:$J,3,FALSE)</f>
        <v>39.981462980044768</v>
      </c>
      <c r="U294" s="91">
        <f>VLOOKUP($R294,data_dd!$C:$J,4,FALSE)</f>
        <v>33.213531640482188</v>
      </c>
      <c r="V294" s="92">
        <f>VLOOKUP($R294,data_dd!$C:$J,5,FALSE)</f>
        <v>33.034686409197448</v>
      </c>
      <c r="W294" s="30"/>
    </row>
    <row r="295" spans="1:23" ht="15">
      <c r="A295" s="102" t="str">
        <f t="shared" si="22"/>
        <v>12-Jan</v>
      </c>
      <c r="B295" s="33">
        <f t="shared" si="23"/>
        <v>46034</v>
      </c>
      <c r="C295" s="78">
        <f>IF(VLOOKUP($B295,data_dd!$C:$J,2,FALSE)=0,#N/A,VLOOKUP($B295,data_dd!$C:$J,2,FALSE))</f>
        <v>42.361589670318651</v>
      </c>
      <c r="D295" s="90">
        <f>IF(VLOOKUP($B295,data_dd!$C:$J,2,FALSE)=0,#N/A,VLOOKUP($B295,data_dd!$C:$J,3,FALSE))</f>
        <v>42.618150864243376</v>
      </c>
      <c r="E295" s="90">
        <f>IF(VLOOKUP($B295,data_dd!$C:$J,6,FALSE)=0,#N/A,VLOOKUP($B295,data_dd!$C:$J,6,FALSE))</f>
        <v>40.182691823971744</v>
      </c>
      <c r="F295" s="78">
        <f>IF(VLOOKUP($B295,data_dd!$C:$J,4,FALSE)=0,#N/A,VLOOKUP($B295,data_dd!$C:$J,4,FALSE))</f>
        <v>34.505913624374585</v>
      </c>
      <c r="G295" s="90">
        <f>IF(VLOOKUP($B295,data_dd!$C:$J,4,FALSE)=0,#N/A,VLOOKUP($B295,data_dd!$C:$J,5,FALSE))</f>
        <v>34.698455877981075</v>
      </c>
      <c r="H295" s="217">
        <f>IF(VLOOKUP($B295,data_dd!$C:$J,7,FALSE)=0,#N/A,VLOOKUP($B295,data_dd!$C:$J,7,FALSE))</f>
        <v>33.192128484508828</v>
      </c>
      <c r="I295" s="30"/>
      <c r="J295" s="33">
        <f t="shared" si="24"/>
        <v>45669</v>
      </c>
      <c r="K295" s="78">
        <f>VLOOKUP($J295,data_dd!$C:$J,2,FALSE)</f>
        <v>41.056825514791207</v>
      </c>
      <c r="L295" s="90">
        <f>VLOOKUP($J295,data_dd!$C:$J,3,FALSE)</f>
        <v>40.962213623209728</v>
      </c>
      <c r="M295" s="90">
        <f>IF(VLOOKUP($J295,data_dd!$C:$J,6,FALSE)=0,#N/A,VLOOKUP($J295,data_dd!$C:$J,6,FALSE))</f>
        <v>40.048475614490833</v>
      </c>
      <c r="N295" s="78">
        <f>VLOOKUP($J295,data_dd!$C:$J,4,FALSE)</f>
        <v>33.426949576080879</v>
      </c>
      <c r="O295" s="90">
        <f>VLOOKUP($J295,data_dd!$C:$J,5,FALSE)</f>
        <v>33.430298418556504</v>
      </c>
      <c r="P295" s="217">
        <f>IF(VLOOKUP($J295,data_dd!$C:$J,7,FALSE)=0,#N/A,VLOOKUP($J295,data_dd!$C:$J,7,FALSE))</f>
        <v>33.254344668546608</v>
      </c>
      <c r="Q295" s="30"/>
      <c r="R295" s="33">
        <f t="shared" si="25"/>
        <v>45303</v>
      </c>
      <c r="S295" s="78">
        <f>VLOOKUP($R295,data_dd!$C:$J,2,FALSE)</f>
        <v>39.704506102821178</v>
      </c>
      <c r="T295" s="90">
        <f>VLOOKUP($R295,data_dd!$C:$J,3,FALSE)</f>
        <v>39.926370735862733</v>
      </c>
      <c r="U295" s="78">
        <f>VLOOKUP($R295,data_dd!$C:$J,4,FALSE)</f>
        <v>32.617385741439008</v>
      </c>
      <c r="V295" s="90">
        <f>VLOOKUP($R295,data_dd!$C:$J,5,FALSE)</f>
        <v>32.980760366792836</v>
      </c>
      <c r="W295" s="30"/>
    </row>
    <row r="296" spans="1:23" ht="15">
      <c r="A296" s="102" t="str">
        <f t="shared" si="22"/>
        <v>13-Jan</v>
      </c>
      <c r="B296" s="38">
        <f t="shared" si="23"/>
        <v>46035</v>
      </c>
      <c r="C296" s="91">
        <f>IF(VLOOKUP($B296,data_dd!$C:$J,2,FALSE)=0,#N/A,VLOOKUP($B296,data_dd!$C:$J,2,FALSE))</f>
        <v>43.477385159800498</v>
      </c>
      <c r="D296" s="92">
        <f>IF(VLOOKUP($B296,data_dd!$C:$J,2,FALSE)=0,#N/A,VLOOKUP($B296,data_dd!$C:$J,3,FALSE))</f>
        <v>42.689628892284318</v>
      </c>
      <c r="E296" s="92">
        <f>IF(VLOOKUP($B296,data_dd!$C:$J,6,FALSE)=0,#N/A,VLOOKUP($B296,data_dd!$C:$J,6,FALSE))</f>
        <v>40.212787497009316</v>
      </c>
      <c r="F296" s="91">
        <f>IF(VLOOKUP($B296,data_dd!$C:$J,4,FALSE)=0,#N/A,VLOOKUP($B296,data_dd!$C:$J,4,FALSE))</f>
        <v>35.363067468838963</v>
      </c>
      <c r="G296" s="92">
        <f>IF(VLOOKUP($B296,data_dd!$C:$J,4,FALSE)=0,#N/A,VLOOKUP($B296,data_dd!$C:$J,5,FALSE))</f>
        <v>34.76491884432788</v>
      </c>
      <c r="H296" s="101">
        <f>IF(VLOOKUP($B296,data_dd!$C:$J,7,FALSE)=0,#N/A,VLOOKUP($B296,data_dd!$C:$J,7,FALSE))</f>
        <v>33.21127222292165</v>
      </c>
      <c r="I296" s="30"/>
      <c r="J296" s="38">
        <f t="shared" si="24"/>
        <v>45670</v>
      </c>
      <c r="K296" s="91">
        <f>VLOOKUP($J296,data_dd!$C:$J,2,FALSE)</f>
        <v>40.840867782188404</v>
      </c>
      <c r="L296" s="92">
        <f>VLOOKUP($J296,data_dd!$C:$J,3,FALSE)</f>
        <v>40.996612927585154</v>
      </c>
      <c r="M296" s="92">
        <f>IF(VLOOKUP($J296,data_dd!$C:$J,6,FALSE)=0,#N/A,VLOOKUP($J296,data_dd!$C:$J,6,FALSE))</f>
        <v>40.076659160677899</v>
      </c>
      <c r="N296" s="91">
        <f>VLOOKUP($J296,data_dd!$C:$J,4,FALSE)</f>
        <v>33.270557071674425</v>
      </c>
      <c r="O296" s="92">
        <f>VLOOKUP($J296,data_dd!$C:$J,5,FALSE)</f>
        <v>33.441194714815182</v>
      </c>
      <c r="P296" s="101">
        <f>IF(VLOOKUP($J296,data_dd!$C:$J,7,FALSE)=0,#N/A,VLOOKUP($J296,data_dd!$C:$J,7,FALSE))</f>
        <v>33.273538408588486</v>
      </c>
      <c r="Q296" s="30"/>
      <c r="R296" s="38">
        <f t="shared" si="25"/>
        <v>45304</v>
      </c>
      <c r="S296" s="91">
        <f>VLOOKUP($R296,data_dd!$C:$J,2,FALSE)</f>
        <v>40.705470350096164</v>
      </c>
      <c r="T296" s="92">
        <f>VLOOKUP($R296,data_dd!$C:$J,3,FALSE)</f>
        <v>39.985438678608276</v>
      </c>
      <c r="U296" s="91">
        <f>VLOOKUP($R296,data_dd!$C:$J,4,FALSE)</f>
        <v>33.751688778047146</v>
      </c>
      <c r="V296" s="92">
        <f>VLOOKUP($R296,data_dd!$C:$J,5,FALSE)</f>
        <v>33.020404300127673</v>
      </c>
      <c r="W296" s="30"/>
    </row>
    <row r="297" spans="1:23" ht="15">
      <c r="A297" s="102" t="str">
        <f t="shared" si="22"/>
        <v>14-Jan</v>
      </c>
      <c r="B297" s="33">
        <f t="shared" si="23"/>
        <v>46036</v>
      </c>
      <c r="C297" s="78">
        <f>IF(VLOOKUP($B297,data_dd!$C:$J,2,FALSE)=0,#N/A,VLOOKUP($B297,data_dd!$C:$J,2,FALSE))</f>
        <v>42.498749648061491</v>
      </c>
      <c r="D297" s="90">
        <f>IF(VLOOKUP($B297,data_dd!$C:$J,2,FALSE)=0,#N/A,VLOOKUP($B297,data_dd!$C:$J,3,FALSE))</f>
        <v>42.795131209467975</v>
      </c>
      <c r="E297" s="90">
        <f>IF(VLOOKUP($B297,data_dd!$C:$J,6,FALSE)=0,#N/A,VLOOKUP($B297,data_dd!$C:$J,6,FALSE))</f>
        <v>40.232644768488505</v>
      </c>
      <c r="F297" s="78">
        <f>IF(VLOOKUP($B297,data_dd!$C:$J,4,FALSE)=0,#N/A,VLOOKUP($B297,data_dd!$C:$J,4,FALSE))</f>
        <v>34.650890307351048</v>
      </c>
      <c r="G297" s="90">
        <f>IF(VLOOKUP($B297,data_dd!$C:$J,4,FALSE)=0,#N/A,VLOOKUP($B297,data_dd!$C:$J,5,FALSE))</f>
        <v>34.848593362029206</v>
      </c>
      <c r="H297" s="217">
        <f>IF(VLOOKUP($B297,data_dd!$C:$J,7,FALSE)=0,#N/A,VLOOKUP($B297,data_dd!$C:$J,7,FALSE))</f>
        <v>33.217435508768482</v>
      </c>
      <c r="I297" s="30"/>
      <c r="J297" s="33">
        <f t="shared" si="24"/>
        <v>45671</v>
      </c>
      <c r="K297" s="78">
        <f>VLOOKUP($J297,data_dd!$C:$J,2,FALSE)</f>
        <v>41.442726188817879</v>
      </c>
      <c r="L297" s="90">
        <f>VLOOKUP($J297,data_dd!$C:$J,3,FALSE)</f>
        <v>41.009607442345256</v>
      </c>
      <c r="M297" s="90">
        <f>IF(VLOOKUP($J297,data_dd!$C:$J,6,FALSE)=0,#N/A,VLOOKUP($J297,data_dd!$C:$J,6,FALSE))</f>
        <v>40.090778520467865</v>
      </c>
      <c r="N297" s="78">
        <f>VLOOKUP($J297,data_dd!$C:$J,4,FALSE)</f>
        <v>33.763118256905628</v>
      </c>
      <c r="O297" s="90">
        <f>VLOOKUP($J297,data_dd!$C:$J,5,FALSE)</f>
        <v>33.451128250588809</v>
      </c>
      <c r="P297" s="217">
        <f>IF(VLOOKUP($J297,data_dd!$C:$J,7,FALSE)=0,#N/A,VLOOKUP($J297,data_dd!$C:$J,7,FALSE))</f>
        <v>33.275355219157518</v>
      </c>
      <c r="Q297" s="30"/>
      <c r="R297" s="33">
        <f t="shared" si="25"/>
        <v>45305</v>
      </c>
      <c r="S297" s="78">
        <f>VLOOKUP($R297,data_dd!$C:$J,2,FALSE)</f>
        <v>39.754951281047838</v>
      </c>
      <c r="T297" s="90">
        <f>VLOOKUP($R297,data_dd!$C:$J,3,FALSE)</f>
        <v>39.955503273529132</v>
      </c>
      <c r="U297" s="78">
        <f>VLOOKUP($R297,data_dd!$C:$J,4,FALSE)</f>
        <v>32.657568819782284</v>
      </c>
      <c r="V297" s="90">
        <f>VLOOKUP($R297,data_dd!$C:$J,5,FALSE)</f>
        <v>32.996073264722327</v>
      </c>
      <c r="W297" s="30"/>
    </row>
    <row r="298" spans="1:23" ht="15">
      <c r="A298" s="102" t="str">
        <f t="shared" si="22"/>
        <v>15-Jan</v>
      </c>
      <c r="B298" s="38">
        <f t="shared" si="23"/>
        <v>46037</v>
      </c>
      <c r="C298" s="91">
        <f>IF(VLOOKUP($B298,data_dd!$C:$J,2,FALSE)=0,#N/A,VLOOKUP($B298,data_dd!$C:$J,2,FALSE))</f>
        <v>43.065677528310729</v>
      </c>
      <c r="D298" s="92">
        <f>IF(VLOOKUP($B298,data_dd!$C:$J,2,FALSE)=0,#N/A,VLOOKUP($B298,data_dd!$C:$J,3,FALSE))</f>
        <v>42.772712274779579</v>
      </c>
      <c r="E298" s="92">
        <f>IF(VLOOKUP($B298,data_dd!$C:$J,6,FALSE)=0,#N/A,VLOOKUP($B298,data_dd!$C:$J,6,FALSE))</f>
        <v>40.287899822202533</v>
      </c>
      <c r="F298" s="91">
        <f>IF(VLOOKUP($B298,data_dd!$C:$J,4,FALSE)=0,#N/A,VLOOKUP($B298,data_dd!$C:$J,4,FALSE))</f>
        <v>35.022532995529012</v>
      </c>
      <c r="G298" s="92">
        <f>IF(VLOOKUP($B298,data_dd!$C:$J,4,FALSE)=0,#N/A,VLOOKUP($B298,data_dd!$C:$J,5,FALSE))</f>
        <v>34.835088214010739</v>
      </c>
      <c r="H298" s="101">
        <f>IF(VLOOKUP($B298,data_dd!$C:$J,7,FALSE)=0,#N/A,VLOOKUP($B298,data_dd!$C:$J,7,FALSE))</f>
        <v>33.247744252130346</v>
      </c>
      <c r="I298" s="30"/>
      <c r="J298" s="38">
        <f t="shared" si="24"/>
        <v>45672</v>
      </c>
      <c r="K298" s="91">
        <f>VLOOKUP($J298,data_dd!$C:$J,2,FALSE)</f>
        <v>41.44667995243401</v>
      </c>
      <c r="L298" s="92">
        <f>VLOOKUP($J298,data_dd!$C:$J,3,FALSE)</f>
        <v>41.127681460664455</v>
      </c>
      <c r="M298" s="92">
        <f>IF(VLOOKUP($J298,data_dd!$C:$J,6,FALSE)=0,#N/A,VLOOKUP($J298,data_dd!$C:$J,6,FALSE))</f>
        <v>40.130426933660019</v>
      </c>
      <c r="N298" s="91">
        <f>VLOOKUP($J298,data_dd!$C:$J,4,FALSE)</f>
        <v>33.826754413099032</v>
      </c>
      <c r="O298" s="92">
        <f>VLOOKUP($J298,data_dd!$C:$J,5,FALSE)</f>
        <v>33.543375560104295</v>
      </c>
      <c r="P298" s="101">
        <f>IF(VLOOKUP($J298,data_dd!$C:$J,7,FALSE)=0,#N/A,VLOOKUP($J298,data_dd!$C:$J,7,FALSE))</f>
        <v>33.291421083015777</v>
      </c>
      <c r="Q298" s="30"/>
      <c r="R298" s="38">
        <f t="shared" si="25"/>
        <v>45306</v>
      </c>
      <c r="S298" s="91">
        <f>VLOOKUP($R298,data_dd!$C:$J,2,FALSE)</f>
        <v>40.202518068241332</v>
      </c>
      <c r="T298" s="92">
        <f>VLOOKUP($R298,data_dd!$C:$J,3,FALSE)</f>
        <v>39.977118207719421</v>
      </c>
      <c r="U298" s="91">
        <f>VLOOKUP($R298,data_dd!$C:$J,4,FALSE)</f>
        <v>33.248111350191074</v>
      </c>
      <c r="V298" s="92">
        <f>VLOOKUP($R298,data_dd!$C:$J,5,FALSE)</f>
        <v>32.990336871963358</v>
      </c>
      <c r="W298" s="30"/>
    </row>
    <row r="299" spans="1:23" ht="15">
      <c r="A299" s="102" t="str">
        <f t="shared" si="22"/>
        <v>16-Jan</v>
      </c>
      <c r="B299" s="33">
        <f t="shared" si="23"/>
        <v>46038</v>
      </c>
      <c r="C299" s="78">
        <f>IF(VLOOKUP($B299,data_dd!$C:$J,2,FALSE)=0,#N/A,VLOOKUP($B299,data_dd!$C:$J,2,FALSE))</f>
        <v>42.537290544697093</v>
      </c>
      <c r="D299" s="90">
        <f>IF(VLOOKUP($B299,data_dd!$C:$J,2,FALSE)=0,#N/A,VLOOKUP($B299,data_dd!$C:$J,3,FALSE))</f>
        <v>42.862816460069965</v>
      </c>
      <c r="E299" s="90">
        <f>IF(VLOOKUP($B299,data_dd!$C:$J,6,FALSE)=0,#N/A,VLOOKUP($B299,data_dd!$C:$J,6,FALSE))</f>
        <v>40.314559513855123</v>
      </c>
      <c r="F299" s="78">
        <f>IF(VLOOKUP($B299,data_dd!$C:$J,4,FALSE)=0,#N/A,VLOOKUP($B299,data_dd!$C:$J,4,FALSE))</f>
        <v>34.684175920907812</v>
      </c>
      <c r="G299" s="90">
        <f>IF(VLOOKUP($B299,data_dd!$C:$J,4,FALSE)=0,#N/A,VLOOKUP($B299,data_dd!$C:$J,5,FALSE))</f>
        <v>34.902932882305812</v>
      </c>
      <c r="H299" s="217">
        <f>IF(VLOOKUP($B299,data_dd!$C:$J,7,FALSE)=0,#N/A,VLOOKUP($B299,data_dd!$C:$J,7,FALSE))</f>
        <v>33.252908907941226</v>
      </c>
      <c r="I299" s="30"/>
      <c r="J299" s="33">
        <f t="shared" si="24"/>
        <v>45673</v>
      </c>
      <c r="K299" s="78">
        <f>VLOOKUP($J299,data_dd!$C:$J,2,FALSE)</f>
        <v>41.482675459919811</v>
      </c>
      <c r="L299" s="90">
        <f>VLOOKUP($J299,data_dd!$C:$J,3,FALSE)</f>
        <v>41.176509617298379</v>
      </c>
      <c r="M299" s="90">
        <f>IF(VLOOKUP($J299,data_dd!$C:$J,6,FALSE)=0,#N/A,VLOOKUP($J299,data_dd!$C:$J,6,FALSE))</f>
        <v>40.14800071855872</v>
      </c>
      <c r="N299" s="78">
        <f>VLOOKUP($J299,data_dd!$C:$J,4,FALSE)</f>
        <v>33.704517995308507</v>
      </c>
      <c r="O299" s="90">
        <f>VLOOKUP($J299,data_dd!$C:$J,5,FALSE)</f>
        <v>33.564582630677805</v>
      </c>
      <c r="P299" s="217">
        <f>IF(VLOOKUP($J299,data_dd!$C:$J,7,FALSE)=0,#N/A,VLOOKUP($J299,data_dd!$C:$J,7,FALSE))</f>
        <v>33.293478591515772</v>
      </c>
      <c r="Q299" s="30"/>
      <c r="R299" s="33">
        <f t="shared" si="25"/>
        <v>45307</v>
      </c>
      <c r="S299" s="78">
        <f>VLOOKUP($R299,data_dd!$C:$J,2,FALSE)</f>
        <v>39.677585640982031</v>
      </c>
      <c r="T299" s="90">
        <f>VLOOKUP($R299,data_dd!$C:$J,3,FALSE)</f>
        <v>39.983403454806911</v>
      </c>
      <c r="U299" s="78">
        <f>VLOOKUP($R299,data_dd!$C:$J,4,FALSE)</f>
        <v>32.540858945309623</v>
      </c>
      <c r="V299" s="90">
        <f>VLOOKUP($R299,data_dd!$C:$J,5,FALSE)</f>
        <v>32.986784871054148</v>
      </c>
      <c r="W299" s="30"/>
    </row>
    <row r="300" spans="1:23" ht="15">
      <c r="A300" s="102" t="str">
        <f t="shared" si="22"/>
        <v>17-Jan</v>
      </c>
      <c r="B300" s="38">
        <f t="shared" si="23"/>
        <v>46039</v>
      </c>
      <c r="C300" s="91">
        <f>IF(VLOOKUP($B300,data_dd!$C:$J,2,FALSE)=0,#N/A,VLOOKUP($B300,data_dd!$C:$J,2,FALSE))</f>
        <v>43.640061061367845</v>
      </c>
      <c r="D300" s="92">
        <f>IF(VLOOKUP($B300,data_dd!$C:$J,2,FALSE)=0,#N/A,VLOOKUP($B300,data_dd!$C:$J,3,FALSE))</f>
        <v>42.917929684308575</v>
      </c>
      <c r="E300" s="92">
        <f>IF(VLOOKUP($B300,data_dd!$C:$J,6,FALSE)=0,#N/A,VLOOKUP($B300,data_dd!$C:$J,6,FALSE))</f>
        <v>40.320647104723079</v>
      </c>
      <c r="F300" s="91">
        <f>IF(VLOOKUP($B300,data_dd!$C:$J,4,FALSE)=0,#N/A,VLOOKUP($B300,data_dd!$C:$J,4,FALSE))</f>
        <v>35.418217178982452</v>
      </c>
      <c r="G300" s="92">
        <f>IF(VLOOKUP($B300,data_dd!$C:$J,4,FALSE)=0,#N/A,VLOOKUP($B300,data_dd!$C:$J,5,FALSE))</f>
        <v>34.936667577408414</v>
      </c>
      <c r="H300" s="101">
        <f>IF(VLOOKUP($B300,data_dd!$C:$J,7,FALSE)=0,#N/A,VLOOKUP($B300,data_dd!$C:$J,7,FALSE))</f>
        <v>33.247826172498506</v>
      </c>
      <c r="I300" s="30"/>
      <c r="J300" s="38">
        <f>J299+1</f>
        <v>45674</v>
      </c>
      <c r="K300" s="91">
        <f>VLOOKUP($J300,data_dd!$C:$J,2,FALSE)</f>
        <v>41.138735691367344</v>
      </c>
      <c r="L300" s="92">
        <f>VLOOKUP($J300,data_dd!$C:$J,3,FALSE)</f>
        <v>41.213844362833704</v>
      </c>
      <c r="M300" s="92">
        <f>IF(VLOOKUP($J300,data_dd!$C:$J,6,FALSE)=0,#N/A,VLOOKUP($J300,data_dd!$C:$J,6,FALSE))</f>
        <v>40.143804720988825</v>
      </c>
      <c r="N300" s="91">
        <f>VLOOKUP($J300,data_dd!$C:$J,4,FALSE)</f>
        <v>33.553933747300128</v>
      </c>
      <c r="O300" s="92">
        <f>VLOOKUP($J300,data_dd!$C:$J,5,FALSE)</f>
        <v>33.585485845739782</v>
      </c>
      <c r="P300" s="101">
        <f>IF(VLOOKUP($J300,data_dd!$C:$J,7,FALSE)=0,#N/A,VLOOKUP($J300,data_dd!$C:$J,7,FALSE))</f>
        <v>33.279342044119538</v>
      </c>
      <c r="Q300" s="30"/>
      <c r="R300" s="38">
        <f>R299+1</f>
        <v>45308</v>
      </c>
      <c r="S300" s="91">
        <f>VLOOKUP($R300,data_dd!$C:$J,2,FALSE)</f>
        <v>40.075743076220455</v>
      </c>
      <c r="T300" s="92">
        <f>VLOOKUP($R300,data_dd!$C:$J,3,FALSE)</f>
        <v>39.99228365176684</v>
      </c>
      <c r="U300" s="91">
        <f>VLOOKUP($R300,data_dd!$C:$J,4,FALSE)</f>
        <v>33.189394490414877</v>
      </c>
      <c r="V300" s="92">
        <f>VLOOKUP($R300,data_dd!$C:$J,5,FALSE)</f>
        <v>32.983299106821157</v>
      </c>
      <c r="W300" s="30"/>
    </row>
    <row r="301" spans="1:23" ht="15">
      <c r="A301" s="102" t="str">
        <f t="shared" si="22"/>
        <v>18-Jan</v>
      </c>
      <c r="B301" s="33">
        <f t="shared" si="23"/>
        <v>46040</v>
      </c>
      <c r="C301" s="78">
        <f>IF(VLOOKUP($B301,data_dd!$C:$J,2,FALSE)=0,#N/A,VLOOKUP($B301,data_dd!$C:$J,2,FALSE))</f>
        <v>42.296619127012775</v>
      </c>
      <c r="D301" s="90">
        <f>IF(VLOOKUP($B301,data_dd!$C:$J,2,FALSE)=0,#N/A,VLOOKUP($B301,data_dd!$C:$J,3,FALSE))</f>
        <v>42.905674685041319</v>
      </c>
      <c r="E301" s="90">
        <f>IF(VLOOKUP($B301,data_dd!$C:$J,6,FALSE)=0,#N/A,VLOOKUP($B301,data_dd!$C:$J,6,FALSE))</f>
        <v>40.337939549605537</v>
      </c>
      <c r="F301" s="78">
        <f>IF(VLOOKUP($B301,data_dd!$C:$J,4,FALSE)=0,#N/A,VLOOKUP($B301,data_dd!$C:$J,4,FALSE))</f>
        <v>34.46476233461587</v>
      </c>
      <c r="G301" s="90">
        <f>IF(VLOOKUP($B301,data_dd!$C:$J,4,FALSE)=0,#N/A,VLOOKUP($B301,data_dd!$C:$J,5,FALSE))</f>
        <v>34.923380131051033</v>
      </c>
      <c r="H301" s="217">
        <f>IF(VLOOKUP($B301,data_dd!$C:$J,7,FALSE)=0,#N/A,VLOOKUP($B301,data_dd!$C:$J,7,FALSE))</f>
        <v>33.244117266274479</v>
      </c>
      <c r="I301" s="30"/>
      <c r="J301" s="33">
        <f t="shared" ref="J301:J308" si="26">J300+1</f>
        <v>45675</v>
      </c>
      <c r="K301" s="78">
        <f>VLOOKUP($J301,data_dd!$C:$J,2,FALSE)</f>
        <v>42.134373539328749</v>
      </c>
      <c r="L301" s="90">
        <f>VLOOKUP($J301,data_dd!$C:$J,3,FALSE)</f>
        <v>41.368107566317306</v>
      </c>
      <c r="M301" s="90">
        <f>IF(VLOOKUP($J301,data_dd!$C:$J,6,FALSE)=0,#N/A,VLOOKUP($J301,data_dd!$C:$J,6,FALSE))</f>
        <v>40.128533039521244</v>
      </c>
      <c r="N301" s="78">
        <f>VLOOKUP($J301,data_dd!$C:$J,4,FALSE)</f>
        <v>34.219871027331912</v>
      </c>
      <c r="O301" s="90">
        <f>VLOOKUP($J301,data_dd!$C:$J,5,FALSE)</f>
        <v>33.693373505954341</v>
      </c>
      <c r="P301" s="217">
        <f>IF(VLOOKUP($J301,data_dd!$C:$J,7,FALSE)=0,#N/A,VLOOKUP($J301,data_dd!$C:$J,7,FALSE))</f>
        <v>33.251013785890414</v>
      </c>
      <c r="Q301" s="30"/>
      <c r="R301" s="33">
        <f t="shared" ref="R301:R308" si="27">R300+1</f>
        <v>45309</v>
      </c>
      <c r="S301" s="78">
        <f>VLOOKUP($R301,data_dd!$C:$J,2,FALSE)</f>
        <v>39.128304381051109</v>
      </c>
      <c r="T301" s="90">
        <f>VLOOKUP($R301,data_dd!$C:$J,3,FALSE)</f>
        <v>39.91978339536341</v>
      </c>
      <c r="U301" s="78">
        <f>VLOOKUP($R301,data_dd!$C:$J,4,FALSE)</f>
        <v>32.039248636158248</v>
      </c>
      <c r="V301" s="90">
        <f>VLOOKUP($R301,data_dd!$C:$J,5,FALSE)</f>
        <v>32.905851026772631</v>
      </c>
      <c r="W301" s="30"/>
    </row>
    <row r="302" spans="1:23" ht="15">
      <c r="A302" s="102" t="str">
        <f t="shared" si="22"/>
        <v>19-Jan</v>
      </c>
      <c r="B302" s="38">
        <f t="shared" si="23"/>
        <v>46041</v>
      </c>
      <c r="C302" s="91">
        <f>IF(VLOOKUP($B302,data_dd!$C:$J,2,FALSE)=0,#N/A,VLOOKUP($B302,data_dd!$C:$J,2,FALSE))</f>
        <v>43.703474409071887</v>
      </c>
      <c r="D302" s="92">
        <f>IF(VLOOKUP($B302,data_dd!$C:$J,2,FALSE)=0,#N/A,VLOOKUP($B302,data_dd!$C:$J,3,FALSE))</f>
        <v>42.952292306666877</v>
      </c>
      <c r="E302" s="92">
        <f>IF(VLOOKUP($B302,data_dd!$C:$J,6,FALSE)=0,#N/A,VLOOKUP($B302,data_dd!$C:$J,6,FALSE))</f>
        <v>40.32647857839298</v>
      </c>
      <c r="F302" s="91">
        <f>IF(VLOOKUP($B302,data_dd!$C:$J,4,FALSE)=0,#N/A,VLOOKUP($B302,data_dd!$C:$J,4,FALSE))</f>
        <v>35.626997574124161</v>
      </c>
      <c r="G302" s="92">
        <f>IF(VLOOKUP($B302,data_dd!$C:$J,4,FALSE)=0,#N/A,VLOOKUP($B302,data_dd!$C:$J,5,FALSE))</f>
        <v>34.972499530421103</v>
      </c>
      <c r="H302" s="101">
        <f>IF(VLOOKUP($B302,data_dd!$C:$J,7,FALSE)=0,#N/A,VLOOKUP($B302,data_dd!$C:$J,7,FALSE))</f>
        <v>33.23583002103328</v>
      </c>
      <c r="I302" s="30"/>
      <c r="J302" s="38">
        <f t="shared" si="26"/>
        <v>45676</v>
      </c>
      <c r="K302" s="91">
        <f>VLOOKUP($J302,data_dd!$C:$J,2,FALSE)</f>
        <v>41.385959735283954</v>
      </c>
      <c r="L302" s="92">
        <f>VLOOKUP($J302,data_dd!$C:$J,3,FALSE)</f>
        <v>41.435648622104189</v>
      </c>
      <c r="M302" s="92">
        <f>IF(VLOOKUP($J302,data_dd!$C:$J,6,FALSE)=0,#N/A,VLOOKUP($J302,data_dd!$C:$J,6,FALSE))</f>
        <v>40.102243959104364</v>
      </c>
      <c r="N302" s="91">
        <f>VLOOKUP($J302,data_dd!$C:$J,4,FALSE)</f>
        <v>33.755912336503982</v>
      </c>
      <c r="O302" s="92">
        <f>VLOOKUP($J302,data_dd!$C:$J,5,FALSE)</f>
        <v>33.747109882883549</v>
      </c>
      <c r="P302" s="101">
        <f>IF(VLOOKUP($J302,data_dd!$C:$J,7,FALSE)=0,#N/A,VLOOKUP($J302,data_dd!$C:$J,7,FALSE))</f>
        <v>33.230052222071222</v>
      </c>
      <c r="Q302" s="30"/>
      <c r="R302" s="38">
        <f t="shared" si="27"/>
        <v>45310</v>
      </c>
      <c r="S302" s="91">
        <f>VLOOKUP($R302,data_dd!$C:$J,2,FALSE)</f>
        <v>39.915441636005234</v>
      </c>
      <c r="T302" s="92">
        <f>VLOOKUP($R302,data_dd!$C:$J,3,FALSE)</f>
        <v>39.843994540491416</v>
      </c>
      <c r="U302" s="91">
        <f>VLOOKUP($R302,data_dd!$C:$J,4,FALSE)</f>
        <v>33.22358482028433</v>
      </c>
      <c r="V302" s="92">
        <f>VLOOKUP($R302,data_dd!$C:$J,5,FALSE)</f>
        <v>32.86247068736337</v>
      </c>
      <c r="W302" s="30"/>
    </row>
    <row r="303" spans="1:23" ht="15">
      <c r="A303" s="102" t="str">
        <f t="shared" si="22"/>
        <v>20-Jan</v>
      </c>
      <c r="B303" s="33">
        <f t="shared" si="23"/>
        <v>46042</v>
      </c>
      <c r="C303" s="78">
        <f>IF(VLOOKUP($B303,data_dd!$C:$J,2,FALSE)=0,#N/A,VLOOKUP($B303,data_dd!$C:$J,2,FALSE))</f>
        <v>42.463392138671367</v>
      </c>
      <c r="D303" s="90">
        <f>IF(VLOOKUP($B303,data_dd!$C:$J,2,FALSE)=0,#N/A,VLOOKUP($B303,data_dd!$C:$J,3,FALSE))</f>
        <v>42.955708501823082</v>
      </c>
      <c r="E303" s="90">
        <f>IF(VLOOKUP($B303,data_dd!$C:$J,6,FALSE)=0,#N/A,VLOOKUP($B303,data_dd!$C:$J,6,FALSE))</f>
        <v>40.319585207800898</v>
      </c>
      <c r="F303" s="78">
        <f>IF(VLOOKUP($B303,data_dd!$C:$J,4,FALSE)=0,#N/A,VLOOKUP($B303,data_dd!$C:$J,4,FALSE))</f>
        <v>34.414820434195363</v>
      </c>
      <c r="G303" s="90">
        <f>IF(VLOOKUP($B303,data_dd!$C:$J,4,FALSE)=0,#N/A,VLOOKUP($B303,data_dd!$C:$J,5,FALSE))</f>
        <v>34.947133716605265</v>
      </c>
      <c r="H303" s="217">
        <f>IF(VLOOKUP($B303,data_dd!$C:$J,7,FALSE)=0,#N/A,VLOOKUP($B303,data_dd!$C:$J,7,FALSE))</f>
        <v>33.214824105478215</v>
      </c>
      <c r="I303" s="30"/>
      <c r="J303" s="33">
        <f t="shared" si="26"/>
        <v>45677</v>
      </c>
      <c r="K303" s="78">
        <f>VLOOKUP($J303,data_dd!$C:$J,2,FALSE)</f>
        <v>41.254753794632528</v>
      </c>
      <c r="L303" s="90">
        <f>VLOOKUP($J303,data_dd!$C:$J,3,FALSE)</f>
        <v>41.432354773412158</v>
      </c>
      <c r="M303" s="90">
        <f>IF(VLOOKUP($J303,data_dd!$C:$J,6,FALSE)=0,#N/A,VLOOKUP($J303,data_dd!$C:$J,6,FALSE))</f>
        <v>40.090740873258447</v>
      </c>
      <c r="N303" s="78">
        <f>VLOOKUP($J303,data_dd!$C:$J,4,FALSE)</f>
        <v>33.403185701200655</v>
      </c>
      <c r="O303" s="90">
        <f>VLOOKUP($J303,data_dd!$C:$J,5,FALSE)</f>
        <v>33.715630261061449</v>
      </c>
      <c r="P303" s="217">
        <f>IF(VLOOKUP($J303,data_dd!$C:$J,7,FALSE)=0,#N/A,VLOOKUP($J303,data_dd!$C:$J,7,FALSE))</f>
        <v>33.209422431821487</v>
      </c>
      <c r="Q303" s="30"/>
      <c r="R303" s="33">
        <f t="shared" si="27"/>
        <v>45311</v>
      </c>
      <c r="S303" s="78">
        <f>VLOOKUP($R303,data_dd!$C:$J,2,FALSE)</f>
        <v>39.738092402279378</v>
      </c>
      <c r="T303" s="90">
        <f>VLOOKUP($R303,data_dd!$C:$J,3,FALSE)</f>
        <v>39.844688777643512</v>
      </c>
      <c r="U303" s="78">
        <f>VLOOKUP($R303,data_dd!$C:$J,4,FALSE)</f>
        <v>32.514573176160724</v>
      </c>
      <c r="V303" s="90">
        <f>VLOOKUP($R303,data_dd!$C:$J,5,FALSE)</f>
        <v>32.844128598398342</v>
      </c>
      <c r="W303" s="30"/>
    </row>
    <row r="304" spans="1:23" ht="15">
      <c r="A304" s="102" t="str">
        <f t="shared" si="22"/>
        <v>21-Jan</v>
      </c>
      <c r="B304" s="38">
        <f t="shared" si="23"/>
        <v>46043</v>
      </c>
      <c r="C304" s="91">
        <f>IF(VLOOKUP($B304,data_dd!$C:$J,2,FALSE)=0,#N/A,VLOOKUP($B304,data_dd!$C:$J,2,FALSE))</f>
        <v>43.412057170156089</v>
      </c>
      <c r="D304" s="92">
        <f>IF(VLOOKUP($B304,data_dd!$C:$J,2,FALSE)=0,#N/A,VLOOKUP($B304,data_dd!$C:$J,3,FALSE))</f>
        <v>42.980490472624084</v>
      </c>
      <c r="E304" s="92">
        <f>IF(VLOOKUP($B304,data_dd!$C:$J,6,FALSE)=0,#N/A,VLOOKUP($B304,data_dd!$C:$J,6,FALSE))</f>
        <v>40.307893555939792</v>
      </c>
      <c r="F304" s="91">
        <f>IF(VLOOKUP($B304,data_dd!$C:$J,4,FALSE)=0,#N/A,VLOOKUP($B304,data_dd!$C:$J,4,FALSE))</f>
        <v>35.351670236752696</v>
      </c>
      <c r="G304" s="92">
        <f>IF(VLOOKUP($B304,data_dd!$C:$J,4,FALSE)=0,#N/A,VLOOKUP($B304,data_dd!$C:$J,5,FALSE))</f>
        <v>34.973849493035175</v>
      </c>
      <c r="H304" s="101">
        <f>IF(VLOOKUP($B304,data_dd!$C:$J,7,FALSE)=0,#N/A,VLOOKUP($B304,data_dd!$C:$J,7,FALSE))</f>
        <v>33.19383054548814</v>
      </c>
      <c r="I304" s="30"/>
      <c r="J304" s="38">
        <f t="shared" si="26"/>
        <v>45678</v>
      </c>
      <c r="K304" s="91">
        <f>VLOOKUP($J304,data_dd!$C:$J,2,FALSE)</f>
        <v>41.157749707444438</v>
      </c>
      <c r="L304" s="92">
        <f>VLOOKUP($J304,data_dd!$C:$J,3,FALSE)</f>
        <v>41.42808237332487</v>
      </c>
      <c r="M304" s="92">
        <f>IF(VLOOKUP($J304,data_dd!$C:$J,6,FALSE)=0,#N/A,VLOOKUP($J304,data_dd!$C:$J,6,FALSE))</f>
        <v>40.073682337046939</v>
      </c>
      <c r="N304" s="91">
        <f>VLOOKUP($J304,data_dd!$C:$J,4,FALSE)</f>
        <v>33.562002895597907</v>
      </c>
      <c r="O304" s="92">
        <f>VLOOKUP($J304,data_dd!$C:$J,5,FALSE)</f>
        <v>33.711782998598238</v>
      </c>
      <c r="P304" s="101">
        <f>IF(VLOOKUP($J304,data_dd!$C:$J,7,FALSE)=0,#N/A,VLOOKUP($J304,data_dd!$C:$J,7,FALSE))</f>
        <v>33.182536075532227</v>
      </c>
      <c r="Q304" s="30"/>
      <c r="R304" s="38">
        <f t="shared" si="27"/>
        <v>45312</v>
      </c>
      <c r="S304" s="91">
        <f>VLOOKUP($R304,data_dd!$C:$J,2,FALSE)</f>
        <v>39.958090093804763</v>
      </c>
      <c r="T304" s="92">
        <f>VLOOKUP($R304,data_dd!$C:$J,3,FALSE)</f>
        <v>39.777608513755588</v>
      </c>
      <c r="U304" s="91">
        <f>VLOOKUP($R304,data_dd!$C:$J,4,FALSE)</f>
        <v>33.043064719284729</v>
      </c>
      <c r="V304" s="92">
        <f>VLOOKUP($R304,data_dd!$C:$J,5,FALSE)</f>
        <v>32.782752375483497</v>
      </c>
      <c r="W304" s="30"/>
    </row>
    <row r="305" spans="1:23" ht="15">
      <c r="A305" s="102" t="str">
        <f t="shared" si="22"/>
        <v>22-Jan</v>
      </c>
      <c r="B305" s="33">
        <f t="shared" si="23"/>
        <v>46044</v>
      </c>
      <c r="C305" s="78">
        <f>IF(VLOOKUP($B305,data_dd!$C:$J,2,FALSE)=0,#N/A,VLOOKUP($B305,data_dd!$C:$J,2,FALSE))</f>
        <v>42.530073950070133</v>
      </c>
      <c r="D305" s="90">
        <f>IF(VLOOKUP($B305,data_dd!$C:$J,2,FALSE)=0,#N/A,VLOOKUP($B305,data_dd!$C:$J,3,FALSE))</f>
        <v>42.981846858614048</v>
      </c>
      <c r="E305" s="90">
        <f>IF(VLOOKUP($B305,data_dd!$C:$J,6,FALSE)=0,#N/A,VLOOKUP($B305,data_dd!$C:$J,6,FALSE))</f>
        <v>40.321055900194445</v>
      </c>
      <c r="F305" s="78">
        <f>IF(VLOOKUP($B305,data_dd!$C:$J,4,FALSE)=0,#N/A,VLOOKUP($B305,data_dd!$C:$J,4,FALSE))</f>
        <v>34.52659623761059</v>
      </c>
      <c r="G305" s="90">
        <f>IF(VLOOKUP($B305,data_dd!$C:$J,4,FALSE)=0,#N/A,VLOOKUP($B305,data_dd!$C:$J,5,FALSE))</f>
        <v>34.952949473401631</v>
      </c>
      <c r="H305" s="217">
        <f>IF(VLOOKUP($B305,data_dd!$C:$J,7,FALSE)=0,#N/A,VLOOKUP($B305,data_dd!$C:$J,7,FALSE))</f>
        <v>33.198301457010267</v>
      </c>
      <c r="I305" s="30"/>
      <c r="J305" s="33">
        <f t="shared" si="26"/>
        <v>45679</v>
      </c>
      <c r="K305" s="78">
        <f>VLOOKUP($J305,data_dd!$C:$J,2,FALSE)</f>
        <v>41.857168777187731</v>
      </c>
      <c r="L305" s="90">
        <f>VLOOKUP($J305,data_dd!$C:$J,3,FALSE)</f>
        <v>41.485192811536976</v>
      </c>
      <c r="M305" s="90">
        <f>IF(VLOOKUP($J305,data_dd!$C:$J,6,FALSE)=0,#N/A,VLOOKUP($J305,data_dd!$C:$J,6,FALSE))</f>
        <v>40.07370173576863</v>
      </c>
      <c r="N305" s="78">
        <f>VLOOKUP($J305,data_dd!$C:$J,4,FALSE)</f>
        <v>33.961321120768794</v>
      </c>
      <c r="O305" s="90">
        <f>VLOOKUP($J305,data_dd!$C:$J,5,FALSE)</f>
        <v>33.745570938044715</v>
      </c>
      <c r="P305" s="217">
        <f>IF(VLOOKUP($J305,data_dd!$C:$J,7,FALSE)=0,#N/A,VLOOKUP($J305,data_dd!$C:$J,7,FALSE))</f>
        <v>33.176565994892215</v>
      </c>
      <c r="Q305" s="30"/>
      <c r="R305" s="33">
        <f t="shared" si="27"/>
        <v>45313</v>
      </c>
      <c r="S305" s="78">
        <f>VLOOKUP($R305,data_dd!$C:$J,2,FALSE)</f>
        <v>39.815524456782086</v>
      </c>
      <c r="T305" s="90">
        <f>VLOOKUP($R305,data_dd!$C:$J,3,FALSE)</f>
        <v>39.792889238555645</v>
      </c>
      <c r="U305" s="78">
        <f>VLOOKUP($R305,data_dd!$C:$J,4,FALSE)</f>
        <v>32.617624798522499</v>
      </c>
      <c r="V305" s="90">
        <f>VLOOKUP($R305,data_dd!$C:$J,5,FALSE)</f>
        <v>32.786653028589164</v>
      </c>
      <c r="W305" s="30"/>
    </row>
    <row r="306" spans="1:23" ht="15">
      <c r="A306" s="102" t="str">
        <f t="shared" si="22"/>
        <v>23-Jan</v>
      </c>
      <c r="B306" s="38">
        <f t="shared" si="23"/>
        <v>46045</v>
      </c>
      <c r="C306" s="91">
        <f>IF(VLOOKUP($B306,data_dd!$C:$J,2,FALSE)=0,#N/A,VLOOKUP($B306,data_dd!$C:$J,2,FALSE))</f>
        <v>43.291001663289947</v>
      </c>
      <c r="D306" s="92">
        <f>IF(VLOOKUP($B306,data_dd!$C:$J,2,FALSE)=0,#N/A,VLOOKUP($B306,data_dd!$C:$J,3,FALSE))</f>
        <v>42.966841333877085</v>
      </c>
      <c r="E306" s="92">
        <f>IF(VLOOKUP($B306,data_dd!$C:$J,6,FALSE)=0,#N/A,VLOOKUP($B306,data_dd!$C:$J,6,FALSE))</f>
        <v>40.327991182431226</v>
      </c>
      <c r="F306" s="91">
        <f>IF(VLOOKUP($B306,data_dd!$C:$J,4,FALSE)=0,#N/A,VLOOKUP($B306,data_dd!$C:$J,4,FALSE))</f>
        <v>35.236394132350199</v>
      </c>
      <c r="G306" s="92">
        <f>IF(VLOOKUP($B306,data_dd!$C:$J,4,FALSE)=0,#N/A,VLOOKUP($B306,data_dd!$C:$J,5,FALSE))</f>
        <v>34.951163873900271</v>
      </c>
      <c r="H306" s="101">
        <f>IF(VLOOKUP($B306,data_dd!$C:$J,7,FALSE)=0,#N/A,VLOOKUP($B306,data_dd!$C:$J,7,FALSE))</f>
        <v>33.190446352937045</v>
      </c>
      <c r="I306" s="30"/>
      <c r="J306" s="38">
        <f t="shared" si="26"/>
        <v>45680</v>
      </c>
      <c r="K306" s="91">
        <f>VLOOKUP($J306,data_dd!$C:$J,2,FALSE)</f>
        <v>41.305240238869501</v>
      </c>
      <c r="L306" s="92">
        <f>VLOOKUP($J306,data_dd!$C:$J,3,FALSE)</f>
        <v>41.490228208397703</v>
      </c>
      <c r="M306" s="92">
        <f>IF(VLOOKUP($J306,data_dd!$C:$J,6,FALSE)=0,#N/A,VLOOKUP($J306,data_dd!$C:$J,6,FALSE))</f>
        <v>40.079031624867667</v>
      </c>
      <c r="N306" s="91">
        <f>VLOOKUP($J306,data_dd!$C:$J,4,FALSE)</f>
        <v>33.44029254466929</v>
      </c>
      <c r="O306" s="92">
        <f>VLOOKUP($J306,data_dd!$C:$J,5,FALSE)</f>
        <v>33.711946971048619</v>
      </c>
      <c r="P306" s="101">
        <f>IF(VLOOKUP($J306,data_dd!$C:$J,7,FALSE)=0,#N/A,VLOOKUP($J306,data_dd!$C:$J,7,FALSE))</f>
        <v>33.174500339803501</v>
      </c>
      <c r="Q306" s="30"/>
      <c r="R306" s="38">
        <f t="shared" si="27"/>
        <v>45314</v>
      </c>
      <c r="S306" s="91">
        <f>VLOOKUP($R306,data_dd!$C:$J,2,FALSE)</f>
        <v>40.258637776327696</v>
      </c>
      <c r="T306" s="92">
        <f>VLOOKUP($R306,data_dd!$C:$J,3,FALSE)</f>
        <v>39.811637945319987</v>
      </c>
      <c r="U306" s="91">
        <f>VLOOKUP($R306,data_dd!$C:$J,4,FALSE)</f>
        <v>33.343763692849059</v>
      </c>
      <c r="V306" s="92">
        <f>VLOOKUP($R306,data_dd!$C:$J,5,FALSE)</f>
        <v>32.805495400208144</v>
      </c>
      <c r="W306" s="30"/>
    </row>
    <row r="307" spans="1:23" ht="15">
      <c r="A307" s="102" t="str">
        <f t="shared" si="22"/>
        <v>24-Jan</v>
      </c>
      <c r="B307" s="33">
        <f t="shared" si="23"/>
        <v>46046</v>
      </c>
      <c r="C307" s="78">
        <f>IF(VLOOKUP($B307,data_dd!$C:$J,2,FALSE)=0,#N/A,VLOOKUP($B307,data_dd!$C:$J,2,FALSE))</f>
        <v>43.069615871047134</v>
      </c>
      <c r="D307" s="90">
        <f>IF(VLOOKUP($B307,data_dd!$C:$J,2,FALSE)=0,#N/A,VLOOKUP($B307,data_dd!$C:$J,3,FALSE))</f>
        <v>43.064528062110156</v>
      </c>
      <c r="E307" s="90">
        <f>IF(VLOOKUP($B307,data_dd!$C:$J,6,FALSE)=0,#N/A,VLOOKUP($B307,data_dd!$C:$J,6,FALSE))</f>
        <v>40.296453360103399</v>
      </c>
      <c r="F307" s="78">
        <f>IF(VLOOKUP($B307,data_dd!$C:$J,4,FALSE)=0,#N/A,VLOOKUP($B307,data_dd!$C:$J,4,FALSE))</f>
        <v>34.985654836712058</v>
      </c>
      <c r="G307" s="90">
        <f>IF(VLOOKUP($B307,data_dd!$C:$J,4,FALSE)=0,#N/A,VLOOKUP($B307,data_dd!$C:$J,5,FALSE))</f>
        <v>35.013414014646045</v>
      </c>
      <c r="H307" s="217">
        <f>IF(VLOOKUP($B307,data_dd!$C:$J,7,FALSE)=0,#N/A,VLOOKUP($B307,data_dd!$C:$J,7,FALSE))</f>
        <v>33.175312616043129</v>
      </c>
      <c r="I307" s="30"/>
      <c r="J307" s="33">
        <f t="shared" si="26"/>
        <v>45681</v>
      </c>
      <c r="K307" s="78">
        <f>VLOOKUP($J307,data_dd!$C:$J,2,FALSE)</f>
        <v>41.267724596011242</v>
      </c>
      <c r="L307" s="90">
        <f>VLOOKUP($J307,data_dd!$C:$J,3,FALSE)</f>
        <v>41.404573034126955</v>
      </c>
      <c r="M307" s="90">
        <f>IF(VLOOKUP($J307,data_dd!$C:$J,6,FALSE)=0,#N/A,VLOOKUP($J307,data_dd!$C:$J,6,FALSE))</f>
        <v>40.071615274453031</v>
      </c>
      <c r="N307" s="78">
        <f>VLOOKUP($J307,data_dd!$C:$J,4,FALSE)</f>
        <v>33.624649089605711</v>
      </c>
      <c r="O307" s="90">
        <f>VLOOKUP($J307,data_dd!$C:$J,5,FALSE)</f>
        <v>33.657353336298343</v>
      </c>
      <c r="P307" s="217">
        <f>IF(VLOOKUP($J307,data_dd!$C:$J,7,FALSE)=0,#N/A,VLOOKUP($J307,data_dd!$C:$J,7,FALSE))</f>
        <v>33.172141023257389</v>
      </c>
      <c r="Q307" s="30"/>
      <c r="R307" s="33">
        <f t="shared" si="27"/>
        <v>45315</v>
      </c>
      <c r="S307" s="78">
        <f>VLOOKUP($R307,data_dd!$C:$J,2,FALSE)</f>
        <v>39.694731099952136</v>
      </c>
      <c r="T307" s="90">
        <f>VLOOKUP($R307,data_dd!$C:$J,3,FALSE)</f>
        <v>39.85991176308071</v>
      </c>
      <c r="U307" s="78">
        <f>VLOOKUP($R307,data_dd!$C:$J,4,FALSE)</f>
        <v>32.507558832891924</v>
      </c>
      <c r="V307" s="90">
        <f>VLOOKUP($R307,data_dd!$C:$J,5,FALSE)</f>
        <v>32.842439992909831</v>
      </c>
      <c r="W307" s="30"/>
    </row>
    <row r="308" spans="1:23" ht="15">
      <c r="A308" s="102" t="str">
        <f t="shared" si="22"/>
        <v>25-Jan</v>
      </c>
      <c r="B308" s="38">
        <f t="shared" si="23"/>
        <v>46047</v>
      </c>
      <c r="C308" s="91">
        <f>IF(VLOOKUP($B308,data_dd!$C:$J,2,FALSE)=0,#N/A,VLOOKUP($B308,data_dd!$C:$J,2,FALSE))</f>
        <v>42.683011460733383</v>
      </c>
      <c r="D308" s="92">
        <f>IF(VLOOKUP($B308,data_dd!$C:$J,2,FALSE)=0,#N/A,VLOOKUP($B308,data_dd!$C:$J,3,FALSE))</f>
        <v>42.919673883042293</v>
      </c>
      <c r="E308" s="92">
        <f>IF(VLOOKUP($B308,data_dd!$C:$J,6,FALSE)=0,#N/A,VLOOKUP($B308,data_dd!$C:$J,6,FALSE))</f>
        <v>40.326294419752251</v>
      </c>
      <c r="F308" s="91">
        <f>IF(VLOOKUP($B308,data_dd!$C:$J,4,FALSE)=0,#N/A,VLOOKUP($B308,data_dd!$C:$J,4,FALSE))</f>
        <v>34.598190983321075</v>
      </c>
      <c r="G308" s="92">
        <f>IF(VLOOKUP($B308,data_dd!$C:$J,4,FALSE)=0,#N/A,VLOOKUP($B308,data_dd!$C:$J,5,FALSE))</f>
        <v>34.876428494850288</v>
      </c>
      <c r="H308" s="101">
        <f>IF(VLOOKUP($B308,data_dd!$C:$J,7,FALSE)=0,#N/A,VLOOKUP($B308,data_dd!$C:$J,7,FALSE))</f>
        <v>33.173263164065233</v>
      </c>
      <c r="I308" s="30"/>
      <c r="J308" s="38">
        <f t="shared" si="26"/>
        <v>45682</v>
      </c>
      <c r="K308" s="91">
        <f>VLOOKUP($J308,data_dd!$C:$J,2,FALSE)</f>
        <v>41.558903707003715</v>
      </c>
      <c r="L308" s="92">
        <f>VLOOKUP($J308,data_dd!$C:$J,3,FALSE)</f>
        <v>41.445245532747542</v>
      </c>
      <c r="M308" s="92">
        <f>IF(VLOOKUP($J308,data_dd!$C:$J,6,FALSE)=0,#N/A,VLOOKUP($J308,data_dd!$C:$J,6,FALSE))</f>
        <v>40.098938713760013</v>
      </c>
      <c r="N308" s="91">
        <f>VLOOKUP($J308,data_dd!$C:$J,4,FALSE)</f>
        <v>33.786650184124014</v>
      </c>
      <c r="O308" s="92">
        <f>VLOOKUP($J308,data_dd!$C:$J,5,FALSE)</f>
        <v>33.6744596009015</v>
      </c>
      <c r="P308" s="101">
        <f>IF(VLOOKUP($J308,data_dd!$C:$J,7,FALSE)=0,#N/A,VLOOKUP($J308,data_dd!$C:$J,7,FALSE))</f>
        <v>33.171939823137677</v>
      </c>
      <c r="Q308" s="30"/>
      <c r="R308" s="38">
        <f t="shared" si="27"/>
        <v>45316</v>
      </c>
      <c r="S308" s="91">
        <f>VLOOKUP($R308,data_dd!$C:$J,2,FALSE)</f>
        <v>40.320398099559249</v>
      </c>
      <c r="T308" s="92">
        <f>VLOOKUP($R308,data_dd!$C:$J,3,FALSE)</f>
        <v>39.908949074002209</v>
      </c>
      <c r="U308" s="91">
        <f>VLOOKUP($R308,data_dd!$C:$J,4,FALSE)</f>
        <v>33.397788191133749</v>
      </c>
      <c r="V308" s="92">
        <f>VLOOKUP($R308,data_dd!$C:$J,5,FALSE)</f>
        <v>32.869981546775556</v>
      </c>
      <c r="W308" s="30"/>
    </row>
    <row r="309" spans="1:23" ht="15">
      <c r="A309" s="102" t="str">
        <f t="shared" si="22"/>
        <v>26-Jan</v>
      </c>
      <c r="B309" s="33">
        <f t="shared" si="23"/>
        <v>46048</v>
      </c>
      <c r="C309" s="78">
        <f>IF(VLOOKUP($B309,data_dd!$C:$J,2,FALSE)=0,#N/A,VLOOKUP($B309,data_dd!$C:$J,2,FALSE))</f>
        <v>42.801954741266705</v>
      </c>
      <c r="D309" s="90">
        <f>IF(VLOOKUP($B309,data_dd!$C:$J,2,FALSE)=0,#N/A,VLOOKUP($B309,data_dd!$C:$J,3,FALSE))</f>
        <v>42.979470909149441</v>
      </c>
      <c r="E309" s="90">
        <f>IF(VLOOKUP($B309,data_dd!$C:$J,6,FALSE)=0,#N/A,VLOOKUP($B309,data_dd!$C:$J,6,FALSE))</f>
        <v>40.343366368657776</v>
      </c>
      <c r="F309" s="78">
        <f>IF(VLOOKUP($B309,data_dd!$C:$J,4,FALSE)=0,#N/A,VLOOKUP($B309,data_dd!$C:$J,4,FALSE))</f>
        <v>34.675680929070033</v>
      </c>
      <c r="G309" s="90">
        <f>IF(VLOOKUP($B309,data_dd!$C:$J,4,FALSE)=0,#N/A,VLOOKUP($B309,data_dd!$C:$J,5,FALSE))</f>
        <v>34.911349281576562</v>
      </c>
      <c r="H309" s="217">
        <f>IF(VLOOKUP($B309,data_dd!$C:$J,7,FALSE)=0,#N/A,VLOOKUP($B309,data_dd!$C:$J,7,FALSE))</f>
        <v>33.205126719921097</v>
      </c>
      <c r="I309" s="30"/>
      <c r="J309" s="33">
        <f>J308+1</f>
        <v>45683</v>
      </c>
      <c r="K309" s="78">
        <f>VLOOKUP($J309,data_dd!$C:$J,2,FALSE)</f>
        <v>41.061484170198888</v>
      </c>
      <c r="L309" s="90">
        <f>VLOOKUP($J309,data_dd!$C:$J,3,FALSE)</f>
        <v>41.362084145140791</v>
      </c>
      <c r="M309" s="90">
        <f>IF(VLOOKUP($J309,data_dd!$C:$J,6,FALSE)=0,#N/A,VLOOKUP($J309,data_dd!$C:$J,6,FALSE))</f>
        <v>40.14511073465583</v>
      </c>
      <c r="N309" s="78">
        <f>VLOOKUP($J309,data_dd!$C:$J,4,FALSE)</f>
        <v>33.76988180290067</v>
      </c>
      <c r="O309" s="90">
        <f>VLOOKUP($J309,data_dd!$C:$J,5,FALSE)</f>
        <v>33.676893282849555</v>
      </c>
      <c r="P309" s="217">
        <f>IF(VLOOKUP($J309,data_dd!$C:$J,7,FALSE)=0,#N/A,VLOOKUP($J309,data_dd!$C:$J,7,FALSE))</f>
        <v>33.210452022101336</v>
      </c>
      <c r="Q309" s="30"/>
      <c r="R309" s="33">
        <f>R308+1</f>
        <v>45317</v>
      </c>
      <c r="S309" s="78">
        <f>VLOOKUP($R309,data_dd!$C:$J,2,FALSE)</f>
        <v>40.265241790345939</v>
      </c>
      <c r="T309" s="90">
        <f>VLOOKUP($R309,data_dd!$C:$J,3,FALSE)</f>
        <v>40.023936777755353</v>
      </c>
      <c r="U309" s="78">
        <f>VLOOKUP($R309,data_dd!$C:$J,4,FALSE)</f>
        <v>33.040586454142833</v>
      </c>
      <c r="V309" s="90">
        <f>VLOOKUP($R309,data_dd!$C:$J,5,FALSE)</f>
        <v>32.976399600231431</v>
      </c>
      <c r="W309" s="30"/>
    </row>
    <row r="310" spans="1:23" ht="15">
      <c r="A310" s="102" t="str">
        <f t="shared" si="22"/>
        <v>27-Jan</v>
      </c>
      <c r="B310" s="38">
        <f t="shared" si="23"/>
        <v>46049</v>
      </c>
      <c r="C310" s="91">
        <f>IF(VLOOKUP($B310,data_dd!$C:$J,2,FALSE)=0,#N/A,VLOOKUP($B310,data_dd!$C:$J,2,FALSE))</f>
        <v>43.18462656354518</v>
      </c>
      <c r="D310" s="92">
        <f>IF(VLOOKUP($B310,data_dd!$C:$J,2,FALSE)=0,#N/A,VLOOKUP($B310,data_dd!$C:$J,3,FALSE))</f>
        <v>42.928090368253116</v>
      </c>
      <c r="E310" s="92">
        <f>IF(VLOOKUP($B310,data_dd!$C:$J,6,FALSE)=0,#N/A,VLOOKUP($B310,data_dd!$C:$J,6,FALSE))</f>
        <v>40.345463761643131</v>
      </c>
      <c r="F310" s="91">
        <f>IF(VLOOKUP($B310,data_dd!$C:$J,4,FALSE)=0,#N/A,VLOOKUP($B310,data_dd!$C:$J,4,FALSE))</f>
        <v>35.077192870739999</v>
      </c>
      <c r="G310" s="92">
        <f>IF(VLOOKUP($B310,data_dd!$C:$J,4,FALSE)=0,#N/A,VLOOKUP($B310,data_dd!$C:$J,5,FALSE))</f>
        <v>34.854113373780663</v>
      </c>
      <c r="H310" s="101">
        <f>IF(VLOOKUP($B310,data_dd!$C:$J,7,FALSE)=0,#N/A,VLOOKUP($B310,data_dd!$C:$J,7,FALSE))</f>
        <v>33.19837959173659</v>
      </c>
      <c r="I310" s="30"/>
      <c r="J310" s="38">
        <f t="shared" ref="J310:J365" si="28">J309+1</f>
        <v>45684</v>
      </c>
      <c r="K310" s="91">
        <f>VLOOKUP($J310,data_dd!$C:$J,2,FALSE)</f>
        <v>40.919801173013795</v>
      </c>
      <c r="L310" s="92">
        <f>VLOOKUP($J310,data_dd!$C:$J,3,FALSE)</f>
        <v>41.313120190463025</v>
      </c>
      <c r="M310" s="92">
        <f>IF(VLOOKUP($J310,data_dd!$C:$J,6,FALSE)=0,#N/A,VLOOKUP($J310,data_dd!$C:$J,6,FALSE))</f>
        <v>40.155111491712894</v>
      </c>
      <c r="N310" s="91">
        <f>VLOOKUP($J310,data_dd!$C:$J,4,FALSE)</f>
        <v>33.47862847162439</v>
      </c>
      <c r="O310" s="92">
        <f>VLOOKUP($J310,data_dd!$C:$J,5,FALSE)</f>
        <v>33.652615172630121</v>
      </c>
      <c r="P310" s="101">
        <f>IF(VLOOKUP($J310,data_dd!$C:$J,7,FALSE)=0,#N/A,VLOOKUP($J310,data_dd!$C:$J,7,FALSE))</f>
        <v>33.204216542113578</v>
      </c>
      <c r="Q310" s="30"/>
      <c r="R310" s="38">
        <f t="shared" ref="R310:R373" si="29">R309+1</f>
        <v>45318</v>
      </c>
      <c r="S310" s="91">
        <f>VLOOKUP($R310,data_dd!$C:$J,2,FALSE)</f>
        <v>40.376901802163765</v>
      </c>
      <c r="T310" s="92">
        <f>VLOOKUP($R310,data_dd!$C:$J,3,FALSE)</f>
        <v>40.087679013836848</v>
      </c>
      <c r="U310" s="91">
        <f>VLOOKUP($R310,data_dd!$C:$J,4,FALSE)</f>
        <v>33.337769246383694</v>
      </c>
      <c r="V310" s="92">
        <f>VLOOKUP($R310,data_dd!$C:$J,5,FALSE)</f>
        <v>33.008094837454223</v>
      </c>
      <c r="W310" s="30"/>
    </row>
    <row r="311" spans="1:23" ht="15">
      <c r="A311" s="102" t="str">
        <f t="shared" si="22"/>
        <v>28-Jan</v>
      </c>
      <c r="B311" s="33">
        <f t="shared" si="23"/>
        <v>46050</v>
      </c>
      <c r="C311" s="78">
        <f>IF(VLOOKUP($B311,data_dd!$C:$J,2,FALSE)=0,#N/A,VLOOKUP($B311,data_dd!$C:$J,2,FALSE))</f>
        <v>42.415457924323228</v>
      </c>
      <c r="D311" s="90">
        <f>IF(VLOOKUP($B311,data_dd!$C:$J,2,FALSE)=0,#N/A,VLOOKUP($B311,data_dd!$C:$J,3,FALSE))</f>
        <v>42.915543144377452</v>
      </c>
      <c r="E311" s="90">
        <f>IF(VLOOKUP($B311,data_dd!$C:$J,6,FALSE)=0,#N/A,VLOOKUP($B311,data_dd!$C:$J,6,FALSE))</f>
        <v>40.369408315645501</v>
      </c>
      <c r="F311" s="78">
        <f>IF(VLOOKUP($B311,data_dd!$C:$J,4,FALSE)=0,#N/A,VLOOKUP($B311,data_dd!$C:$J,4,FALSE))</f>
        <v>34.371614565695104</v>
      </c>
      <c r="G311" s="90">
        <f>IF(VLOOKUP($B311,data_dd!$C:$J,4,FALSE)=0,#N/A,VLOOKUP($B311,data_dd!$C:$J,5,FALSE))</f>
        <v>34.838497867673105</v>
      </c>
      <c r="H311" s="217">
        <f>IF(VLOOKUP($B311,data_dd!$C:$J,7,FALSE)=0,#N/A,VLOOKUP($B311,data_dd!$C:$J,7,FALSE))</f>
        <v>33.217216130276412</v>
      </c>
      <c r="I311" s="30"/>
      <c r="J311" s="33">
        <f t="shared" si="28"/>
        <v>45685</v>
      </c>
      <c r="K311" s="78">
        <f>VLOOKUP($J311,data_dd!$C:$J,2,FALSE)</f>
        <v>41.359052709297387</v>
      </c>
      <c r="L311" s="90">
        <f>VLOOKUP($J311,data_dd!$C:$J,3,FALSE)</f>
        <v>41.278129200305372</v>
      </c>
      <c r="M311" s="90">
        <f>IF(VLOOKUP($J311,data_dd!$C:$J,6,FALSE)=0,#N/A,VLOOKUP($J311,data_dd!$C:$J,6,FALSE))</f>
        <v>40.191565282702072</v>
      </c>
      <c r="N311" s="78">
        <f>VLOOKUP($J311,data_dd!$C:$J,4,FALSE)</f>
        <v>33.534658179237184</v>
      </c>
      <c r="O311" s="90">
        <f>VLOOKUP($J311,data_dd!$C:$J,5,FALSE)</f>
        <v>33.625276957379768</v>
      </c>
      <c r="P311" s="217">
        <f>IF(VLOOKUP($J311,data_dd!$C:$J,7,FALSE)=0,#N/A,VLOOKUP($J311,data_dd!$C:$J,7,FALSE))</f>
        <v>33.231290673938403</v>
      </c>
      <c r="Q311" s="30"/>
      <c r="R311" s="33">
        <f t="shared" si="29"/>
        <v>45319</v>
      </c>
      <c r="S311" s="78">
        <f>VLOOKUP($R311,data_dd!$C:$J,2,FALSE)</f>
        <v>40.190653733817335</v>
      </c>
      <c r="T311" s="90">
        <f>VLOOKUP($R311,data_dd!$C:$J,3,FALSE)</f>
        <v>40.147224870144235</v>
      </c>
      <c r="U311" s="78">
        <f>VLOOKUP($R311,data_dd!$C:$J,4,FALSE)</f>
        <v>33.005382595692403</v>
      </c>
      <c r="V311" s="90">
        <f>VLOOKUP($R311,data_dd!$C:$J,5,FALSE)</f>
        <v>33.071083575939113</v>
      </c>
      <c r="W311" s="30"/>
    </row>
    <row r="312" spans="1:23" ht="15">
      <c r="A312" s="102" t="str">
        <f t="shared" si="22"/>
        <v>29-Jan</v>
      </c>
      <c r="B312" s="38">
        <f t="shared" si="23"/>
        <v>46051</v>
      </c>
      <c r="C312" s="91">
        <f>IF(VLOOKUP($B312,data_dd!$C:$J,2,FALSE)=0,#N/A,VLOOKUP($B312,data_dd!$C:$J,2,FALSE))</f>
        <v>43.457707478434038</v>
      </c>
      <c r="D312" s="92">
        <f>IF(VLOOKUP($B312,data_dd!$C:$J,2,FALSE)=0,#N/A,VLOOKUP($B312,data_dd!$C:$J,3,FALSE))</f>
        <v>42.932288439906827</v>
      </c>
      <c r="E312" s="92">
        <f>IF(VLOOKUP($B312,data_dd!$C:$J,6,FALSE)=0,#N/A,VLOOKUP($B312,data_dd!$C:$J,6,FALSE))</f>
        <v>40.386472898812187</v>
      </c>
      <c r="F312" s="91">
        <f>IF(VLOOKUP($B312,data_dd!$C:$J,4,FALSE)=0,#N/A,VLOOKUP($B312,data_dd!$C:$J,4,FALSE))</f>
        <v>35.34391390685731</v>
      </c>
      <c r="G312" s="92">
        <f>IF(VLOOKUP($B312,data_dd!$C:$J,4,FALSE)=0,#N/A,VLOOKUP($B312,data_dd!$C:$J,5,FALSE))</f>
        <v>34.846973078263574</v>
      </c>
      <c r="H312" s="101">
        <f>IF(VLOOKUP($B312,data_dd!$C:$J,7,FALSE)=0,#N/A,VLOOKUP($B312,data_dd!$C:$J,7,FALSE))</f>
        <v>33.224580307684349</v>
      </c>
      <c r="I312" s="30"/>
      <c r="J312" s="38">
        <f t="shared" si="28"/>
        <v>45686</v>
      </c>
      <c r="K312" s="91">
        <f>VLOOKUP($J312,data_dd!$C:$J,2,FALSE)</f>
        <v>41.197956454999876</v>
      </c>
      <c r="L312" s="92">
        <f>VLOOKUP($J312,data_dd!$C:$J,3,FALSE)</f>
        <v>41.271701806705124</v>
      </c>
      <c r="M312" s="92">
        <f>IF(VLOOKUP($J312,data_dd!$C:$J,6,FALSE)=0,#N/A,VLOOKUP($J312,data_dd!$C:$J,6,FALSE))</f>
        <v>40.206586046225496</v>
      </c>
      <c r="N312" s="91">
        <f>VLOOKUP($J312,data_dd!$C:$J,4,FALSE)</f>
        <v>33.547876804749151</v>
      </c>
      <c r="O312" s="92">
        <f>VLOOKUP($J312,data_dd!$C:$J,5,FALSE)</f>
        <v>33.633359431708371</v>
      </c>
      <c r="P312" s="101">
        <f>IF(VLOOKUP($J312,data_dd!$C:$J,7,FALSE)=0,#N/A,VLOOKUP($J312,data_dd!$C:$J,7,FALSE))</f>
        <v>33.233788874625297</v>
      </c>
      <c r="Q312" s="30"/>
      <c r="R312" s="38">
        <f t="shared" si="29"/>
        <v>45320</v>
      </c>
      <c r="S312" s="91">
        <f>VLOOKUP($R312,data_dd!$C:$J,2,FALSE)</f>
        <v>40.412821388022479</v>
      </c>
      <c r="T312" s="92">
        <f>VLOOKUP($R312,data_dd!$C:$J,3,FALSE)</f>
        <v>40.18849421034075</v>
      </c>
      <c r="U312" s="91">
        <f>VLOOKUP($R312,data_dd!$C:$J,4,FALSE)</f>
        <v>33.31361487061632</v>
      </c>
      <c r="V312" s="92">
        <f>VLOOKUP($R312,data_dd!$C:$J,5,FALSE)</f>
        <v>33.085480558544603</v>
      </c>
      <c r="W312" s="30"/>
    </row>
    <row r="313" spans="1:23" ht="15">
      <c r="A313" s="102" t="str">
        <f t="shared" si="22"/>
        <v>30-Jan</v>
      </c>
      <c r="B313" s="33">
        <f t="shared" si="23"/>
        <v>46052</v>
      </c>
      <c r="C313" s="78">
        <f>IF(VLOOKUP($B313,data_dd!$C:$J,2,FALSE)=0,#N/A,VLOOKUP($B313,data_dd!$C:$J,2,FALSE))</f>
        <v>42.176726632174848</v>
      </c>
      <c r="D313" s="90">
        <f>IF(VLOOKUP($B313,data_dd!$C:$J,2,FALSE)=0,#N/A,VLOOKUP($B313,data_dd!$C:$J,3,FALSE))</f>
        <v>42.835796795965692</v>
      </c>
      <c r="E313" s="90">
        <f>IF(VLOOKUP($B313,data_dd!$C:$J,6,FALSE)=0,#N/A,VLOOKUP($B313,data_dd!$C:$J,6,FALSE))</f>
        <v>40.453515453607437</v>
      </c>
      <c r="F313" s="78">
        <f>IF(VLOOKUP($B313,data_dd!$C:$J,4,FALSE)=0,#N/A,VLOOKUP($B313,data_dd!$C:$J,4,FALSE))</f>
        <v>34.153287297554172</v>
      </c>
      <c r="G313" s="90">
        <f>IF(VLOOKUP($B313,data_dd!$C:$J,4,FALSE)=0,#N/A,VLOOKUP($B313,data_dd!$C:$J,5,FALSE))</f>
        <v>34.754277307913554</v>
      </c>
      <c r="H313" s="217">
        <f>IF(VLOOKUP($B313,data_dd!$C:$J,7,FALSE)=0,#N/A,VLOOKUP($B313,data_dd!$C:$J,7,FALSE))</f>
        <v>33.262458078983727</v>
      </c>
      <c r="I313" s="30"/>
      <c r="J313" s="33">
        <f t="shared" si="28"/>
        <v>45687</v>
      </c>
      <c r="K313" s="78">
        <f>VLOOKUP($J313,data_dd!$C:$J,2,FALSE)</f>
        <v>41.639441105516759</v>
      </c>
      <c r="L313" s="90">
        <f>VLOOKUP($J313,data_dd!$C:$J,3,FALSE)</f>
        <v>41.289070203017815</v>
      </c>
      <c r="M313" s="90">
        <f>IF(VLOOKUP($J313,data_dd!$C:$J,6,FALSE)=0,#N/A,VLOOKUP($J313,data_dd!$C:$J,6,FALSE))</f>
        <v>40.267434507124037</v>
      </c>
      <c r="N313" s="78">
        <f>VLOOKUP($J313,data_dd!$C:$J,4,FALSE)</f>
        <v>33.754415437160553</v>
      </c>
      <c r="O313" s="90">
        <f>VLOOKUP($J313,data_dd!$C:$J,5,FALSE)</f>
        <v>33.631241688779099</v>
      </c>
      <c r="P313" s="217">
        <f>IF(VLOOKUP($J313,data_dd!$C:$J,7,FALSE)=0,#N/A,VLOOKUP($J313,data_dd!$C:$J,7,FALSE))</f>
        <v>33.267330494134974</v>
      </c>
      <c r="Q313" s="30"/>
      <c r="R313" s="33">
        <f t="shared" si="29"/>
        <v>45321</v>
      </c>
      <c r="S313" s="78">
        <f>VLOOKUP($R313,data_dd!$C:$J,2,FALSE)</f>
        <v>40.104356550507006</v>
      </c>
      <c r="T313" s="90">
        <f>VLOOKUP($R313,data_dd!$C:$J,3,FALSE)</f>
        <v>40.240681670411455</v>
      </c>
      <c r="U313" s="78">
        <f>VLOOKUP($R313,data_dd!$C:$J,4,FALSE)</f>
        <v>32.782318310959923</v>
      </c>
      <c r="V313" s="90">
        <f>VLOOKUP($R313,data_dd!$C:$J,5,FALSE)</f>
        <v>33.118670526244273</v>
      </c>
      <c r="W313" s="30"/>
    </row>
    <row r="314" spans="1:23" ht="15">
      <c r="A314" s="102" t="str">
        <f t="shared" si="22"/>
        <v>31-Jan</v>
      </c>
      <c r="B314" s="38">
        <f t="shared" si="23"/>
        <v>46053</v>
      </c>
      <c r="C314" s="91">
        <f>IF(VLOOKUP($B314,data_dd!$C:$J,2,FALSE)=0,#N/A,VLOOKUP($B314,data_dd!$C:$J,2,FALSE))</f>
        <v>43.30792860792031</v>
      </c>
      <c r="D314" s="92">
        <f>IF(VLOOKUP($B314,data_dd!$C:$J,2,FALSE)=0,#N/A,VLOOKUP($B314,data_dd!$C:$J,3,FALSE))</f>
        <v>42.888931158937325</v>
      </c>
      <c r="E314" s="92">
        <f>IF(VLOOKUP($B314,data_dd!$C:$J,6,FALSE)=0,#N/A,VLOOKUP($B314,data_dd!$C:$J,6,FALSE))</f>
        <v>40.455660094557118</v>
      </c>
      <c r="F314" s="91">
        <f>IF(VLOOKUP($B314,data_dd!$C:$J,4,FALSE)=0,#N/A,VLOOKUP($B314,data_dd!$C:$J,4,FALSE))</f>
        <v>35.050489692906538</v>
      </c>
      <c r="G314" s="92">
        <f>IF(VLOOKUP($B314,data_dd!$C:$J,4,FALSE)=0,#N/A,VLOOKUP($B314,data_dd!$C:$J,5,FALSE))</f>
        <v>34.780349839580445</v>
      </c>
      <c r="H314" s="101">
        <f>IF(VLOOKUP($B314,data_dd!$C:$J,7,FALSE)=0,#N/A,VLOOKUP($B314,data_dd!$C:$J,7,FALSE))</f>
        <v>33.272405444922875</v>
      </c>
      <c r="I314" s="30"/>
      <c r="J314" s="38">
        <f t="shared" si="28"/>
        <v>45688</v>
      </c>
      <c r="K314" s="91">
        <f>VLOOKUP($J314,data_dd!$C:$J,2,FALSE)</f>
        <v>41.082167281035801</v>
      </c>
      <c r="L314" s="92">
        <f>VLOOKUP($J314,data_dd!$C:$J,3,FALSE)</f>
        <v>41.235400107655884</v>
      </c>
      <c r="M314" s="92">
        <f>IF(VLOOKUP($J314,data_dd!$C:$J,6,FALSE)=0,#N/A,VLOOKUP($J314,data_dd!$C:$J,6,FALSE))</f>
        <v>40.29032198596601</v>
      </c>
      <c r="N314" s="91">
        <f>VLOOKUP($J314,data_dd!$C:$J,4,FALSE)</f>
        <v>33.468099960747189</v>
      </c>
      <c r="O314" s="92">
        <f>VLOOKUP($J314,data_dd!$C:$J,5,FALSE)</f>
        <v>33.606433800335893</v>
      </c>
      <c r="P314" s="101">
        <f>IF(VLOOKUP($J314,data_dd!$C:$J,7,FALSE)=0,#N/A,VLOOKUP($J314,data_dd!$C:$J,7,FALSE))</f>
        <v>33.289987025560421</v>
      </c>
      <c r="Q314" s="30"/>
      <c r="R314" s="38">
        <f t="shared" si="29"/>
        <v>45322</v>
      </c>
      <c r="S314" s="91">
        <f>VLOOKUP($R314,data_dd!$C:$J,2,FALSE)</f>
        <v>40.283596361205525</v>
      </c>
      <c r="T314" s="92">
        <f>VLOOKUP($R314,data_dd!$C:$J,3,FALSE)</f>
        <v>40.239174770436847</v>
      </c>
      <c r="U314" s="91">
        <f>VLOOKUP($R314,data_dd!$C:$J,4,FALSE)</f>
        <v>33.265995660618877</v>
      </c>
      <c r="V314" s="92">
        <f>VLOOKUP($R314,data_dd!$C:$J,5,FALSE)</f>
        <v>33.10282731335365</v>
      </c>
      <c r="W314" s="30"/>
    </row>
    <row r="315" spans="1:23" ht="15">
      <c r="A315" s="102" t="str">
        <f t="shared" si="22"/>
        <v>1-Feb</v>
      </c>
      <c r="B315" s="33">
        <f t="shared" si="23"/>
        <v>46054</v>
      </c>
      <c r="C315" s="78">
        <f>IF(VLOOKUP($B315,data_dd!$C:$J,2,FALSE)=0,#N/A,VLOOKUP($B315,data_dd!$C:$J,2,FALSE))</f>
        <v>42.89559895118466</v>
      </c>
      <c r="D315" s="90">
        <f>IF(VLOOKUP($B315,data_dd!$C:$J,2,FALSE)=0,#N/A,VLOOKUP($B315,data_dd!$C:$J,3,FALSE))</f>
        <v>42.885858785605748</v>
      </c>
      <c r="E315" s="90">
        <f>IF(VLOOKUP($B315,data_dd!$C:$J,6,FALSE)=0,#N/A,VLOOKUP($B315,data_dd!$C:$J,6,FALSE))</f>
        <v>40.494779366738136</v>
      </c>
      <c r="F315" s="78">
        <f>IF(VLOOKUP($B315,data_dd!$C:$J,4,FALSE)=0,#N/A,VLOOKUP($B315,data_dd!$C:$J,4,FALSE))</f>
        <v>34.839452070474699</v>
      </c>
      <c r="G315" s="90">
        <f>IF(VLOOKUP($B315,data_dd!$C:$J,4,FALSE)=0,#N/A,VLOOKUP($B315,data_dd!$C:$J,5,FALSE))</f>
        <v>34.784859761807667</v>
      </c>
      <c r="H315" s="217">
        <f>IF(VLOOKUP($B315,data_dd!$C:$J,7,FALSE)=0,#N/A,VLOOKUP($B315,data_dd!$C:$J,7,FALSE))</f>
        <v>33.279197794715984</v>
      </c>
      <c r="I315" s="30"/>
      <c r="J315" s="33">
        <f t="shared" si="28"/>
        <v>45689</v>
      </c>
      <c r="K315" s="78">
        <f>VLOOKUP($J315,data_dd!$C:$J,2,FALSE)</f>
        <v>41.825712543170091</v>
      </c>
      <c r="L315" s="90">
        <f>VLOOKUP($J315,data_dd!$C:$J,3,FALSE)</f>
        <v>41.333960052100913</v>
      </c>
      <c r="M315" s="90">
        <f>IF(VLOOKUP($J315,data_dd!$C:$J,6,FALSE)=0,#N/A,VLOOKUP($J315,data_dd!$C:$J,6,FALSE))</f>
        <v>40.315881985643401</v>
      </c>
      <c r="N315" s="78">
        <f>VLOOKUP($J315,data_dd!$C:$J,4,FALSE)</f>
        <v>33.836567596985148</v>
      </c>
      <c r="O315" s="90">
        <f>VLOOKUP($J315,data_dd!$C:$J,5,FALSE)</f>
        <v>33.625235856554156</v>
      </c>
      <c r="P315" s="217">
        <f>IF(VLOOKUP($J315,data_dd!$C:$J,7,FALSE)=0,#N/A,VLOOKUP($J315,data_dd!$C:$J,7,FALSE))</f>
        <v>33.297381205622365</v>
      </c>
      <c r="Q315" s="30"/>
      <c r="R315" s="33">
        <f t="shared" si="29"/>
        <v>45323</v>
      </c>
      <c r="S315" s="78">
        <f>VLOOKUP($R315,data_dd!$C:$J,2,FALSE)</f>
        <v>40.108488913131296</v>
      </c>
      <c r="T315" s="90">
        <f>VLOOKUP($R315,data_dd!$C:$J,3,FALSE)</f>
        <v>40.251971893992646</v>
      </c>
      <c r="U315" s="78">
        <f>VLOOKUP($R315,data_dd!$C:$J,4,FALSE)</f>
        <v>32.909988458243852</v>
      </c>
      <c r="V315" s="90">
        <f>VLOOKUP($R315,data_dd!$C:$J,5,FALSE)</f>
        <v>33.117095998613237</v>
      </c>
      <c r="W315" s="30"/>
    </row>
    <row r="316" spans="1:23" ht="15">
      <c r="A316" s="102" t="str">
        <f t="shared" si="22"/>
        <v>2-Feb</v>
      </c>
      <c r="B316" s="38">
        <f t="shared" si="23"/>
        <v>46055</v>
      </c>
      <c r="C316" s="91">
        <f>IF(VLOOKUP($B316,data_dd!$C:$J,2,FALSE)=0,#N/A,VLOOKUP($B316,data_dd!$C:$J,2,FALSE))</f>
        <v>43.274861481405992</v>
      </c>
      <c r="D316" s="92">
        <f>IF(VLOOKUP($B316,data_dd!$C:$J,2,FALSE)=0,#N/A,VLOOKUP($B316,data_dd!$C:$J,3,FALSE))</f>
        <v>42.930368988386192</v>
      </c>
      <c r="E316" s="92">
        <f>IF(VLOOKUP($B316,data_dd!$C:$J,6,FALSE)=0,#N/A,VLOOKUP($B316,data_dd!$C:$J,6,FALSE))</f>
        <v>40.519060679493386</v>
      </c>
      <c r="F316" s="91">
        <f>IF(VLOOKUP($B316,data_dd!$C:$J,4,FALSE)=0,#N/A,VLOOKUP($B316,data_dd!$C:$J,4,FALSE))</f>
        <v>35.05453555041592</v>
      </c>
      <c r="G316" s="92">
        <f>IF(VLOOKUP($B316,data_dd!$C:$J,4,FALSE)=0,#N/A,VLOOKUP($B316,data_dd!$C:$J,5,FALSE))</f>
        <v>34.811493187224087</v>
      </c>
      <c r="H316" s="101">
        <f>IF(VLOOKUP($B316,data_dd!$C:$J,7,FALSE)=0,#N/A,VLOOKUP($B316,data_dd!$C:$J,7,FALSE))</f>
        <v>33.301853121339313</v>
      </c>
      <c r="I316" s="30"/>
      <c r="J316" s="38">
        <f t="shared" si="28"/>
        <v>45690</v>
      </c>
      <c r="K316" s="91">
        <f>VLOOKUP($J316,data_dd!$C:$J,2,FALSE)</f>
        <v>41.352543437466572</v>
      </c>
      <c r="L316" s="92">
        <f>VLOOKUP($J316,data_dd!$C:$J,3,FALSE)</f>
        <v>41.357124390625906</v>
      </c>
      <c r="M316" s="92">
        <f>IF(VLOOKUP($J316,data_dd!$C:$J,6,FALSE)=0,#N/A,VLOOKUP($J316,data_dd!$C:$J,6,FALSE))</f>
        <v>40.339384587391457</v>
      </c>
      <c r="N316" s="91">
        <f>VLOOKUP($J316,data_dd!$C:$J,4,FALSE)</f>
        <v>33.67655534614974</v>
      </c>
      <c r="O316" s="92">
        <f>VLOOKUP($J316,data_dd!$C:$J,5,FALSE)</f>
        <v>33.63484883539121</v>
      </c>
      <c r="P316" s="101">
        <f>IF(VLOOKUP($J316,data_dd!$C:$J,7,FALSE)=0,#N/A,VLOOKUP($J316,data_dd!$C:$J,7,FALSE))</f>
        <v>33.323801173691358</v>
      </c>
      <c r="Q316" s="30"/>
      <c r="R316" s="38">
        <f t="shared" si="29"/>
        <v>45324</v>
      </c>
      <c r="S316" s="91">
        <f>VLOOKUP($R316,data_dd!$C:$J,2,FALSE)</f>
        <v>40.569861768868449</v>
      </c>
      <c r="T316" s="92">
        <f>VLOOKUP($R316,data_dd!$C:$J,3,FALSE)</f>
        <v>40.283643370549868</v>
      </c>
      <c r="U316" s="91">
        <f>VLOOKUP($R316,data_dd!$C:$J,4,FALSE)</f>
        <v>33.501577466895803</v>
      </c>
      <c r="V316" s="92">
        <f>VLOOKUP($R316,data_dd!$C:$J,5,FALSE)</f>
        <v>33.137233513391038</v>
      </c>
      <c r="W316" s="30"/>
    </row>
    <row r="317" spans="1:23" ht="15">
      <c r="A317" s="102" t="str">
        <f t="shared" si="22"/>
        <v>3-Feb</v>
      </c>
      <c r="B317" s="33">
        <f t="shared" si="23"/>
        <v>46056</v>
      </c>
      <c r="C317" s="78">
        <f>IF(VLOOKUP($B317,data_dd!$C:$J,2,FALSE)=0,#N/A,VLOOKUP($B317,data_dd!$C:$J,2,FALSE))</f>
        <v>42.908315674547822</v>
      </c>
      <c r="D317" s="90">
        <f>IF(VLOOKUP($B317,data_dd!$C:$J,2,FALSE)=0,#N/A,VLOOKUP($B317,data_dd!$C:$J,3,FALSE))</f>
        <v>42.978088025901641</v>
      </c>
      <c r="E317" s="90">
        <f>IF(VLOOKUP($B317,data_dd!$C:$J,6,FALSE)=0,#N/A,VLOOKUP($B317,data_dd!$C:$J,6,FALSE))</f>
        <v>40.557845467231928</v>
      </c>
      <c r="F317" s="78">
        <f>IF(VLOOKUP($B317,data_dd!$C:$J,4,FALSE)=0,#N/A,VLOOKUP($B317,data_dd!$C:$J,4,FALSE))</f>
        <v>34.795817401509353</v>
      </c>
      <c r="G317" s="90">
        <f>IF(VLOOKUP($B317,data_dd!$C:$J,4,FALSE)=0,#N/A,VLOOKUP($B317,data_dd!$C:$J,5,FALSE))</f>
        <v>34.854351953069397</v>
      </c>
      <c r="H317" s="217">
        <f>IF(VLOOKUP($B317,data_dd!$C:$J,7,FALSE)=0,#N/A,VLOOKUP($B317,data_dd!$C:$J,7,FALSE))</f>
        <v>33.317337016775866</v>
      </c>
      <c r="I317" s="30"/>
      <c r="J317" s="33">
        <f t="shared" si="28"/>
        <v>45691</v>
      </c>
      <c r="K317" s="78">
        <f>VLOOKUP($J317,data_dd!$C:$J,2,FALSE)</f>
        <v>41.733547515691612</v>
      </c>
      <c r="L317" s="90">
        <f>VLOOKUP($J317,data_dd!$C:$J,3,FALSE)</f>
        <v>41.430336250252054</v>
      </c>
      <c r="M317" s="90">
        <f>IF(VLOOKUP($J317,data_dd!$C:$J,6,FALSE)=0,#N/A,VLOOKUP($J317,data_dd!$C:$J,6,FALSE))</f>
        <v>40.358992176915578</v>
      </c>
      <c r="N317" s="78">
        <f>VLOOKUP($J317,data_dd!$C:$J,4,FALSE)</f>
        <v>33.791347948228122</v>
      </c>
      <c r="O317" s="90">
        <f>VLOOKUP($J317,data_dd!$C:$J,5,FALSE)</f>
        <v>33.657581283556752</v>
      </c>
      <c r="P317" s="217">
        <f>IF(VLOOKUP($J317,data_dd!$C:$J,7,FALSE)=0,#N/A,VLOOKUP($J317,data_dd!$C:$J,7,FALSE))</f>
        <v>33.324109675289698</v>
      </c>
      <c r="Q317" s="30"/>
      <c r="R317" s="33">
        <f t="shared" si="29"/>
        <v>45325</v>
      </c>
      <c r="S317" s="78">
        <f>VLOOKUP($R317,data_dd!$C:$J,2,FALSE)</f>
        <v>40.272400819691384</v>
      </c>
      <c r="T317" s="90">
        <f>VLOOKUP($R317,data_dd!$C:$J,3,FALSE)</f>
        <v>40.290903067040126</v>
      </c>
      <c r="U317" s="78">
        <f>VLOOKUP($R317,data_dd!$C:$J,4,FALSE)</f>
        <v>33.013028841257182</v>
      </c>
      <c r="V317" s="90">
        <f>VLOOKUP($R317,data_dd!$C:$J,5,FALSE)</f>
        <v>33.13614834971608</v>
      </c>
      <c r="W317" s="30"/>
    </row>
    <row r="318" spans="1:23" ht="15">
      <c r="A318" s="102" t="str">
        <f t="shared" si="22"/>
        <v>4-Feb</v>
      </c>
      <c r="B318" s="38">
        <f t="shared" si="23"/>
        <v>46057</v>
      </c>
      <c r="C318" s="91">
        <f>IF(VLOOKUP($B318,data_dd!$C:$J,2,FALSE)=0,#N/A,VLOOKUP($B318,data_dd!$C:$J,2,FALSE))</f>
        <v>43.109198271699398</v>
      </c>
      <c r="D318" s="92">
        <f>IF(VLOOKUP($B318,data_dd!$C:$J,2,FALSE)=0,#N/A,VLOOKUP($B318,data_dd!$C:$J,3,FALSE))</f>
        <v>42.944331323766718</v>
      </c>
      <c r="E318" s="92">
        <f>IF(VLOOKUP($B318,data_dd!$C:$J,6,FALSE)=0,#N/A,VLOOKUP($B318,data_dd!$C:$J,6,FALSE))</f>
        <v>40.609414099459386</v>
      </c>
      <c r="F318" s="91">
        <f>IF(VLOOKUP($B318,data_dd!$C:$J,4,FALSE)=0,#N/A,VLOOKUP($B318,data_dd!$C:$J,4,FALSE))</f>
        <v>34.847943820322307</v>
      </c>
      <c r="G318" s="92">
        <f>IF(VLOOKUP($B318,data_dd!$C:$J,4,FALSE)=0,#N/A,VLOOKUP($B318,data_dd!$C:$J,5,FALSE))</f>
        <v>34.798693046873716</v>
      </c>
      <c r="H318" s="101">
        <f>IF(VLOOKUP($B318,data_dd!$C:$J,7,FALSE)=0,#N/A,VLOOKUP($B318,data_dd!$C:$J,7,FALSE))</f>
        <v>33.360434860817605</v>
      </c>
      <c r="I318" s="30"/>
      <c r="J318" s="38">
        <f t="shared" si="28"/>
        <v>45692</v>
      </c>
      <c r="K318" s="91">
        <f>VLOOKUP($J318,data_dd!$C:$J,2,FALSE)</f>
        <v>41.298469970179241</v>
      </c>
      <c r="L318" s="92">
        <f>VLOOKUP($J318,data_dd!$C:$J,3,FALSE)</f>
        <v>41.462379176339837</v>
      </c>
      <c r="M318" s="92">
        <f>IF(VLOOKUP($J318,data_dd!$C:$J,6,FALSE)=0,#N/A,VLOOKUP($J318,data_dd!$C:$J,6,FALSE))</f>
        <v>40.411682153111926</v>
      </c>
      <c r="N318" s="91">
        <f>VLOOKUP($J318,data_dd!$C:$J,4,FALSE)</f>
        <v>33.65718436463672</v>
      </c>
      <c r="O318" s="92">
        <f>VLOOKUP($J318,data_dd!$C:$J,5,FALSE)</f>
        <v>33.677849990193991</v>
      </c>
      <c r="P318" s="101">
        <f>IF(VLOOKUP($J318,data_dd!$C:$J,7,FALSE)=0,#N/A,VLOOKUP($J318,data_dd!$C:$J,7,FALSE))</f>
        <v>33.370700096205859</v>
      </c>
      <c r="Q318" s="30"/>
      <c r="R318" s="38">
        <f t="shared" si="29"/>
        <v>45326</v>
      </c>
      <c r="S318" s="91">
        <f>VLOOKUP($R318,data_dd!$C:$J,2,FALSE)</f>
        <v>40.758158383982853</v>
      </c>
      <c r="T318" s="92">
        <f>VLOOKUP($R318,data_dd!$C:$J,3,FALSE)</f>
        <v>40.343509686400523</v>
      </c>
      <c r="U318" s="91">
        <f>VLOOKUP($R318,data_dd!$C:$J,4,FALSE)</f>
        <v>33.577643995936519</v>
      </c>
      <c r="V318" s="92">
        <f>VLOOKUP($R318,data_dd!$C:$J,5,FALSE)</f>
        <v>33.173142948673153</v>
      </c>
      <c r="W318" s="30"/>
    </row>
    <row r="319" spans="1:23" ht="15">
      <c r="A319" s="102" t="str">
        <f t="shared" si="22"/>
        <v>5-Feb</v>
      </c>
      <c r="B319" s="33">
        <f t="shared" si="23"/>
        <v>46058</v>
      </c>
      <c r="C319" s="78">
        <f>IF(VLOOKUP($B319,data_dd!$C:$J,2,FALSE)=0,#N/A,VLOOKUP($B319,data_dd!$C:$J,2,FALSE))</f>
        <v>42.540150609680083</v>
      </c>
      <c r="D319" s="90">
        <f>IF(VLOOKUP($B319,data_dd!$C:$J,2,FALSE)=0,#N/A,VLOOKUP($B319,data_dd!$C:$J,3,FALSE))</f>
        <v>42.982409948060301</v>
      </c>
      <c r="E319" s="90">
        <f>IF(VLOOKUP($B319,data_dd!$C:$J,6,FALSE)=0,#N/A,VLOOKUP($B319,data_dd!$C:$J,6,FALSE))</f>
        <v>40.623333977645629</v>
      </c>
      <c r="F319" s="78">
        <f>IF(VLOOKUP($B319,data_dd!$C:$J,4,FALSE)=0,#N/A,VLOOKUP($B319,data_dd!$C:$J,4,FALSE))</f>
        <v>34.39062955360356</v>
      </c>
      <c r="G319" s="90">
        <f>IF(VLOOKUP($B319,data_dd!$C:$J,4,FALSE)=0,#N/A,VLOOKUP($B319,data_dd!$C:$J,5,FALSE))</f>
        <v>34.819660004955438</v>
      </c>
      <c r="H319" s="217">
        <f>IF(VLOOKUP($B319,data_dd!$C:$J,7,FALSE)=0,#N/A,VLOOKUP($B319,data_dd!$C:$J,7,FALSE))</f>
        <v>33.358768790055024</v>
      </c>
      <c r="I319" s="30"/>
      <c r="J319" s="33">
        <f t="shared" si="28"/>
        <v>45693</v>
      </c>
      <c r="K319" s="78">
        <f>VLOOKUP($J319,data_dd!$C:$J,2,FALSE)</f>
        <v>41.786812188137688</v>
      </c>
      <c r="L319" s="90">
        <f>VLOOKUP($J319,data_dd!$C:$J,3,FALSE)</f>
        <v>41.501395067319102</v>
      </c>
      <c r="M319" s="90">
        <f>IF(VLOOKUP($J319,data_dd!$C:$J,6,FALSE)=0,#N/A,VLOOKUP($J319,data_dd!$C:$J,6,FALSE))</f>
        <v>40.423539355836063</v>
      </c>
      <c r="N319" s="78">
        <f>VLOOKUP($J319,data_dd!$C:$J,4,FALSE)</f>
        <v>33.690521923938206</v>
      </c>
      <c r="O319" s="90">
        <f>VLOOKUP($J319,data_dd!$C:$J,5,FALSE)</f>
        <v>33.682267014802605</v>
      </c>
      <c r="P319" s="217">
        <f>IF(VLOOKUP($J319,data_dd!$C:$J,7,FALSE)=0,#N/A,VLOOKUP($J319,data_dd!$C:$J,7,FALSE))</f>
        <v>33.368371860403059</v>
      </c>
      <c r="Q319" s="30"/>
      <c r="R319" s="33">
        <f t="shared" si="29"/>
        <v>45327</v>
      </c>
      <c r="S319" s="78">
        <f>VLOOKUP($R319,data_dd!$C:$J,2,FALSE)</f>
        <v>40.396281524981525</v>
      </c>
      <c r="T319" s="90">
        <f>VLOOKUP($R319,data_dd!$C:$J,3,FALSE)</f>
        <v>40.380688504554492</v>
      </c>
      <c r="U319" s="78">
        <f>VLOOKUP($R319,data_dd!$C:$J,4,FALSE)</f>
        <v>33.087759247944824</v>
      </c>
      <c r="V319" s="90">
        <f>VLOOKUP($R319,data_dd!$C:$J,5,FALSE)</f>
        <v>33.203744900854332</v>
      </c>
      <c r="W319" s="30"/>
    </row>
    <row r="320" spans="1:23" ht="15">
      <c r="A320" s="102" t="str">
        <f t="shared" si="22"/>
        <v>6-Feb</v>
      </c>
      <c r="B320" s="38">
        <f t="shared" si="23"/>
        <v>46059</v>
      </c>
      <c r="C320" s="91">
        <f>IF(VLOOKUP($B320,data_dd!$C:$J,2,FALSE)=0,#N/A,VLOOKUP($B320,data_dd!$C:$J,2,FALSE))</f>
        <v>43.381522413402536</v>
      </c>
      <c r="D320" s="92">
        <f>IF(VLOOKUP($B320,data_dd!$C:$J,2,FALSE)=0,#N/A,VLOOKUP($B320,data_dd!$C:$J,3,FALSE))</f>
        <v>42.983781198619354</v>
      </c>
      <c r="E320" s="92">
        <f>IF(VLOOKUP($B320,data_dd!$C:$J,6,FALSE)=0,#N/A,VLOOKUP($B320,data_dd!$C:$J,6,FALSE))</f>
        <v>40.65832104358924</v>
      </c>
      <c r="F320" s="91">
        <f>IF(VLOOKUP($B320,data_dd!$C:$J,4,FALSE)=0,#N/A,VLOOKUP($B320,data_dd!$C:$J,4,FALSE))</f>
        <v>35.217209715663145</v>
      </c>
      <c r="G320" s="92">
        <f>IF(VLOOKUP($B320,data_dd!$C:$J,4,FALSE)=0,#N/A,VLOOKUP($B320,data_dd!$C:$J,5,FALSE))</f>
        <v>34.825634328235523</v>
      </c>
      <c r="H320" s="101">
        <f>IF(VLOOKUP($B320,data_dd!$C:$J,7,FALSE)=0,#N/A,VLOOKUP($B320,data_dd!$C:$J,7,FALSE))</f>
        <v>33.390254394667238</v>
      </c>
      <c r="I320" s="30"/>
      <c r="J320" s="38">
        <f t="shared" si="28"/>
        <v>45694</v>
      </c>
      <c r="K320" s="91">
        <f>VLOOKUP($J320,data_dd!$C:$J,2,FALSE)</f>
        <v>41.346041256853766</v>
      </c>
      <c r="L320" s="92">
        <f>VLOOKUP($J320,data_dd!$C:$J,3,FALSE)</f>
        <v>41.532639865419803</v>
      </c>
      <c r="M320" s="92">
        <f>IF(VLOOKUP($J320,data_dd!$C:$J,6,FALSE)=0,#N/A,VLOOKUP($J320,data_dd!$C:$J,6,FALSE))</f>
        <v>40.445310992885069</v>
      </c>
      <c r="N320" s="91">
        <f>VLOOKUP($J320,data_dd!$C:$J,4,FALSE)</f>
        <v>33.733122354250874</v>
      </c>
      <c r="O320" s="92">
        <f>VLOOKUP($J320,data_dd!$C:$J,5,FALSE)</f>
        <v>33.715930061105105</v>
      </c>
      <c r="P320" s="101">
        <f>IF(VLOOKUP($J320,data_dd!$C:$J,7,FALSE)=0,#N/A,VLOOKUP($J320,data_dd!$C:$J,7,FALSE))</f>
        <v>33.387716359309827</v>
      </c>
      <c r="Q320" s="30"/>
      <c r="R320" s="38">
        <f t="shared" si="29"/>
        <v>45328</v>
      </c>
      <c r="S320" s="91">
        <f>VLOOKUP($R320,data_dd!$C:$J,2,FALSE)</f>
        <v>40.734407898315041</v>
      </c>
      <c r="T320" s="92">
        <f>VLOOKUP($R320,data_dd!$C:$J,3,FALSE)</f>
        <v>40.43835528954024</v>
      </c>
      <c r="U320" s="91">
        <f>VLOOKUP($R320,data_dd!$C:$J,4,FALSE)</f>
        <v>33.533707749738326</v>
      </c>
      <c r="V320" s="92">
        <f>VLOOKUP($R320,data_dd!$C:$J,5,FALSE)</f>
        <v>33.239810046559413</v>
      </c>
      <c r="W320" s="30"/>
    </row>
    <row r="321" spans="1:23" ht="15">
      <c r="A321" s="102" t="str">
        <f t="shared" si="22"/>
        <v>7-Feb</v>
      </c>
      <c r="B321" s="33">
        <f t="shared" si="23"/>
        <v>46060</v>
      </c>
      <c r="C321" s="78">
        <f>IF(VLOOKUP($B321,data_dd!$C:$J,2,FALSE)=0,#N/A,VLOOKUP($B321,data_dd!$C:$J,2,FALSE))</f>
        <v>42.976633678975759</v>
      </c>
      <c r="D321" s="90">
        <f>IF(VLOOKUP($B321,data_dd!$C:$J,2,FALSE)=0,#N/A,VLOOKUP($B321,data_dd!$C:$J,3,FALSE))</f>
        <v>43.040528283027001</v>
      </c>
      <c r="E321" s="90">
        <f>IF(VLOOKUP($B321,data_dd!$C:$J,6,FALSE)=0,#N/A,VLOOKUP($B321,data_dd!$C:$J,6,FALSE))</f>
        <v>40.677425443586863</v>
      </c>
      <c r="F321" s="78">
        <f>IF(VLOOKUP($B321,data_dd!$C:$J,4,FALSE)=0,#N/A,VLOOKUP($B321,data_dd!$C:$J,4,FALSE))</f>
        <v>34.762639776718103</v>
      </c>
      <c r="G321" s="90">
        <f>IF(VLOOKUP($B321,data_dd!$C:$J,4,FALSE)=0,#N/A,VLOOKUP($B321,data_dd!$C:$J,5,FALSE))</f>
        <v>34.857317833703547</v>
      </c>
      <c r="H321" s="217">
        <f>IF(VLOOKUP($B321,data_dd!$C:$J,7,FALSE)=0,#N/A,VLOOKUP($B321,data_dd!$C:$J,7,FALSE))</f>
        <v>33.398844577141553</v>
      </c>
      <c r="I321" s="30"/>
      <c r="J321" s="33">
        <f t="shared" si="28"/>
        <v>45695</v>
      </c>
      <c r="K321" s="78">
        <f>VLOOKUP($J321,data_dd!$C:$J,2,FALSE)</f>
        <v>41.686057812409132</v>
      </c>
      <c r="L321" s="90">
        <f>VLOOKUP($J321,data_dd!$C:$J,3,FALSE)</f>
        <v>41.523915515370497</v>
      </c>
      <c r="M321" s="90">
        <f>IF(VLOOKUP($J321,data_dd!$C:$J,6,FALSE)=0,#N/A,VLOOKUP($J321,data_dd!$C:$J,6,FALSE))</f>
        <v>40.467407680771835</v>
      </c>
      <c r="N321" s="78">
        <f>VLOOKUP($J321,data_dd!$C:$J,4,FALSE)</f>
        <v>33.625364531064371</v>
      </c>
      <c r="O321" s="90">
        <f>VLOOKUP($J321,data_dd!$C:$J,5,FALSE)</f>
        <v>33.690264123980697</v>
      </c>
      <c r="P321" s="217">
        <f>IF(VLOOKUP($J321,data_dd!$C:$J,7,FALSE)=0,#N/A,VLOOKUP($J321,data_dd!$C:$J,7,FALSE))</f>
        <v>33.397935017238311</v>
      </c>
      <c r="Q321" s="30"/>
      <c r="R321" s="33">
        <f t="shared" si="29"/>
        <v>45329</v>
      </c>
      <c r="S321" s="78">
        <f>VLOOKUP($R321,data_dd!$C:$J,2,FALSE)</f>
        <v>40.563615615656872</v>
      </c>
      <c r="T321" s="90">
        <f>VLOOKUP($R321,data_dd!$C:$J,3,FALSE)</f>
        <v>40.50498620632257</v>
      </c>
      <c r="U321" s="78">
        <f>VLOOKUP($R321,data_dd!$C:$J,4,FALSE)</f>
        <v>33.272685174644238</v>
      </c>
      <c r="V321" s="90">
        <f>VLOOKUP($R321,data_dd!$C:$J,5,FALSE)</f>
        <v>33.300682701906382</v>
      </c>
      <c r="W321" s="30"/>
    </row>
    <row r="322" spans="1:23" ht="15">
      <c r="A322" s="102" t="str">
        <f t="shared" si="22"/>
        <v>8-Feb</v>
      </c>
      <c r="B322" s="38">
        <f t="shared" si="23"/>
        <v>46061</v>
      </c>
      <c r="C322" s="91">
        <f>IF(VLOOKUP($B322,data_dd!$C:$J,2,FALSE)=0,#N/A,VLOOKUP($B322,data_dd!$C:$J,2,FALSE))</f>
        <v>43.630222822590071</v>
      </c>
      <c r="D322" s="92">
        <f>IF(VLOOKUP($B322,data_dd!$C:$J,2,FALSE)=0,#N/A,VLOOKUP($B322,data_dd!$C:$J,3,FALSE))</f>
        <v>43.090285116542539</v>
      </c>
      <c r="E322" s="92">
        <f>IF(VLOOKUP($B322,data_dd!$C:$J,6,FALSE)=0,#N/A,VLOOKUP($B322,data_dd!$C:$J,6,FALSE))</f>
        <v>40.687942934841445</v>
      </c>
      <c r="F322" s="91">
        <f>IF(VLOOKUP($B322,data_dd!$C:$J,4,FALSE)=0,#N/A,VLOOKUP($B322,data_dd!$C:$J,4,FALSE))</f>
        <v>35.402637743395857</v>
      </c>
      <c r="G322" s="92">
        <f>IF(VLOOKUP($B322,data_dd!$C:$J,4,FALSE)=0,#N/A,VLOOKUP($B322,data_dd!$C:$J,5,FALSE))</f>
        <v>34.908335602940795</v>
      </c>
      <c r="H322" s="101">
        <f>IF(VLOOKUP($B322,data_dd!$C:$J,7,FALSE)=0,#N/A,VLOOKUP($B322,data_dd!$C:$J,7,FALSE))</f>
        <v>33.391214841999293</v>
      </c>
      <c r="I322" s="30"/>
      <c r="J322" s="38">
        <f t="shared" si="28"/>
        <v>45696</v>
      </c>
      <c r="K322" s="91">
        <f>VLOOKUP($J322,data_dd!$C:$J,2,FALSE)</f>
        <v>41.330909748705061</v>
      </c>
      <c r="L322" s="92">
        <f>VLOOKUP($J322,data_dd!$C:$J,3,FALSE)</f>
        <v>41.537659112203031</v>
      </c>
      <c r="M322" s="92">
        <f>IF(VLOOKUP($J322,data_dd!$C:$J,6,FALSE)=0,#N/A,VLOOKUP($J322,data_dd!$C:$J,6,FALSE))</f>
        <v>40.473241831504332</v>
      </c>
      <c r="N322" s="91">
        <f>VLOOKUP($J322,data_dd!$C:$J,4,FALSE)</f>
        <v>33.551257161878269</v>
      </c>
      <c r="O322" s="92">
        <f>VLOOKUP($J322,data_dd!$C:$J,5,FALSE)</f>
        <v>33.685019933695429</v>
      </c>
      <c r="P322" s="101">
        <f>IF(VLOOKUP($J322,data_dd!$C:$J,7,FALSE)=0,#N/A,VLOOKUP($J322,data_dd!$C:$J,7,FALSE))</f>
        <v>33.387271061432294</v>
      </c>
      <c r="Q322" s="30"/>
      <c r="R322" s="38">
        <f t="shared" si="29"/>
        <v>45330</v>
      </c>
      <c r="S322" s="91">
        <f>VLOOKUP($R322,data_dd!$C:$J,2,FALSE)</f>
        <v>40.486908476046899</v>
      </c>
      <c r="T322" s="92">
        <f>VLOOKUP($R322,data_dd!$C:$J,3,FALSE)</f>
        <v>40.510780439098362</v>
      </c>
      <c r="U322" s="91">
        <f>VLOOKUP($R322,data_dd!$C:$J,4,FALSE)</f>
        <v>33.244925504738148</v>
      </c>
      <c r="V322" s="92">
        <f>VLOOKUP($R322,data_dd!$C:$J,5,FALSE)</f>
        <v>33.2779781536507</v>
      </c>
      <c r="W322" s="30"/>
    </row>
    <row r="323" spans="1:23" ht="15">
      <c r="A323" s="102" t="str">
        <f t="shared" si="22"/>
        <v>9-Feb</v>
      </c>
      <c r="B323" s="33">
        <f t="shared" si="23"/>
        <v>46062</v>
      </c>
      <c r="C323" s="78">
        <f>IF(VLOOKUP($B323,data_dd!$C:$J,2,FALSE)=0,#N/A,VLOOKUP($B323,data_dd!$C:$J,2,FALSE))</f>
        <v>42.94439724265419</v>
      </c>
      <c r="D323" s="90">
        <f>IF(VLOOKUP($B323,data_dd!$C:$J,2,FALSE)=0,#N/A,VLOOKUP($B323,data_dd!$C:$J,3,FALSE))</f>
        <v>43.096341807101581</v>
      </c>
      <c r="E323" s="90">
        <f>IF(VLOOKUP($B323,data_dd!$C:$J,6,FALSE)=0,#N/A,VLOOKUP($B323,data_dd!$C:$J,6,FALSE))</f>
        <v>40.694525777902911</v>
      </c>
      <c r="F323" s="78">
        <f>IF(VLOOKUP($B323,data_dd!$C:$J,4,FALSE)=0,#N/A,VLOOKUP($B323,data_dd!$C:$J,4,FALSE))</f>
        <v>34.700177554822922</v>
      </c>
      <c r="G323" s="90">
        <f>IF(VLOOKUP($B323,data_dd!$C:$J,4,FALSE)=0,#N/A,VLOOKUP($B323,data_dd!$C:$J,5,FALSE))</f>
        <v>34.891660958488686</v>
      </c>
      <c r="H323" s="217">
        <f>IF(VLOOKUP($B323,data_dd!$C:$J,7,FALSE)=0,#N/A,VLOOKUP($B323,data_dd!$C:$J,7,FALSE))</f>
        <v>33.3945298311871</v>
      </c>
      <c r="I323" s="30"/>
      <c r="J323" s="33">
        <f t="shared" si="28"/>
        <v>45697</v>
      </c>
      <c r="K323" s="78">
        <f>VLOOKUP($J323,data_dd!$C:$J,2,FALSE)</f>
        <v>41.663807451591403</v>
      </c>
      <c r="L323" s="90">
        <f>VLOOKUP($J323,data_dd!$C:$J,3,FALSE)</f>
        <v>41.521728371971015</v>
      </c>
      <c r="M323" s="90">
        <f>IF(VLOOKUP($J323,data_dd!$C:$J,6,FALSE)=0,#N/A,VLOOKUP($J323,data_dd!$C:$J,6,FALSE))</f>
        <v>40.490465153109668</v>
      </c>
      <c r="N323" s="78">
        <f>VLOOKUP($J323,data_dd!$C:$J,4,FALSE)</f>
        <v>33.710613857711564</v>
      </c>
      <c r="O323" s="90">
        <f>VLOOKUP($J323,data_dd!$C:$J,5,FALSE)</f>
        <v>33.670419984114446</v>
      </c>
      <c r="P323" s="217">
        <f>IF(VLOOKUP($J323,data_dd!$C:$J,7,FALSE)=0,#N/A,VLOOKUP($J323,data_dd!$C:$J,7,FALSE))</f>
        <v>33.398440706251606</v>
      </c>
      <c r="Q323" s="30"/>
      <c r="R323" s="33">
        <f t="shared" si="29"/>
        <v>45331</v>
      </c>
      <c r="S323" s="78">
        <f>VLOOKUP($R323,data_dd!$C:$J,2,FALSE)</f>
        <v>40.154185536820385</v>
      </c>
      <c r="T323" s="90">
        <f>VLOOKUP($R323,data_dd!$C:$J,3,FALSE)</f>
        <v>40.503785204506343</v>
      </c>
      <c r="U323" s="78">
        <f>VLOOKUP($R323,data_dd!$C:$J,4,FALSE)</f>
        <v>32.948671772832732</v>
      </c>
      <c r="V323" s="90">
        <f>VLOOKUP($R323,data_dd!$C:$J,5,FALSE)</f>
        <v>33.275032771777134</v>
      </c>
      <c r="W323" s="30"/>
    </row>
    <row r="324" spans="1:23" ht="15">
      <c r="A324" s="102" t="str">
        <f t="shared" si="22"/>
        <v>10-Feb</v>
      </c>
      <c r="B324" s="38">
        <f t="shared" si="23"/>
        <v>46063</v>
      </c>
      <c r="C324" s="91">
        <f>IF(VLOOKUP($B324,data_dd!$C:$J,2,FALSE)=0,#N/A,VLOOKUP($B324,data_dd!$C:$J,2,FALSE))</f>
        <v>43.425445644661693</v>
      </c>
      <c r="D324" s="92">
        <f>IF(VLOOKUP($B324,data_dd!$C:$J,2,FALSE)=0,#N/A,VLOOKUP($B324,data_dd!$C:$J,3,FALSE))</f>
        <v>43.132107265051921</v>
      </c>
      <c r="E324" s="92">
        <f>IF(VLOOKUP($B324,data_dd!$C:$J,6,FALSE)=0,#N/A,VLOOKUP($B324,data_dd!$C:$J,6,FALSE))</f>
        <v>40.692096316998324</v>
      </c>
      <c r="F324" s="91">
        <f>IF(VLOOKUP($B324,data_dd!$C:$J,4,FALSE)=0,#N/A,VLOOKUP($B324,data_dd!$C:$J,4,FALSE))</f>
        <v>35.14538673056478</v>
      </c>
      <c r="G324" s="92">
        <f>IF(VLOOKUP($B324,data_dd!$C:$J,4,FALSE)=0,#N/A,VLOOKUP($B324,data_dd!$C:$J,5,FALSE))</f>
        <v>34.92212606643487</v>
      </c>
      <c r="H324" s="101">
        <f>IF(VLOOKUP($B324,data_dd!$C:$J,7,FALSE)=0,#N/A,VLOOKUP($B324,data_dd!$C:$J,7,FALSE))</f>
        <v>33.382902931706973</v>
      </c>
      <c r="I324" s="30"/>
      <c r="J324" s="38">
        <f t="shared" si="28"/>
        <v>45698</v>
      </c>
      <c r="K324" s="91">
        <f>VLOOKUP($J324,data_dd!$C:$J,2,FALSE)</f>
        <v>41.236697823748983</v>
      </c>
      <c r="L324" s="92">
        <f>VLOOKUP($J324,data_dd!$C:$J,3,FALSE)</f>
        <v>41.509340342244478</v>
      </c>
      <c r="M324" s="92">
        <f>IF(VLOOKUP($J324,data_dd!$C:$J,6,FALSE)=0,#N/A,VLOOKUP($J324,data_dd!$C:$J,6,FALSE))</f>
        <v>40.48829999654761</v>
      </c>
      <c r="N324" s="91">
        <f>VLOOKUP($J324,data_dd!$C:$J,4,FALSE)</f>
        <v>33.452881395880176</v>
      </c>
      <c r="O324" s="92">
        <f>VLOOKUP($J324,data_dd!$C:$J,5,FALSE)</f>
        <v>33.639415114826221</v>
      </c>
      <c r="P324" s="101">
        <f>IF(VLOOKUP($J324,data_dd!$C:$J,7,FALSE)=0,#N/A,VLOOKUP($J324,data_dd!$C:$J,7,FALSE))</f>
        <v>33.388556249719741</v>
      </c>
      <c r="Q324" s="30"/>
      <c r="R324" s="38">
        <f t="shared" si="29"/>
        <v>45332</v>
      </c>
      <c r="S324" s="91">
        <f>VLOOKUP($R324,data_dd!$C:$J,2,FALSE)</f>
        <v>41.084795076932075</v>
      </c>
      <c r="T324" s="92">
        <f>VLOOKUP($R324,data_dd!$C:$J,3,FALSE)</f>
        <v>40.56318826067276</v>
      </c>
      <c r="U324" s="91">
        <f>VLOOKUP($R324,data_dd!$C:$J,4,FALSE)</f>
        <v>33.860858164110503</v>
      </c>
      <c r="V324" s="92">
        <f>VLOOKUP($R324,data_dd!$C:$J,5,FALSE)</f>
        <v>33.32108899603422</v>
      </c>
      <c r="W324" s="30"/>
    </row>
    <row r="325" spans="1:23" ht="15">
      <c r="A325" s="102" t="str">
        <f t="shared" si="22"/>
        <v>11-Feb</v>
      </c>
      <c r="B325" s="33">
        <f t="shared" si="23"/>
        <v>46064</v>
      </c>
      <c r="C325" s="78">
        <f>IF(VLOOKUP($B325,data_dd!$C:$J,2,FALSE)=0,#N/A,VLOOKUP($B325,data_dd!$C:$J,2,FALSE))</f>
        <v>43.405924307571347</v>
      </c>
      <c r="D325" s="90">
        <f>IF(VLOOKUP($B325,data_dd!$C:$J,2,FALSE)=0,#N/A,VLOOKUP($B325,data_dd!$C:$J,3,FALSE))</f>
        <v>43.235355612773489</v>
      </c>
      <c r="E325" s="90">
        <f>IF(VLOOKUP($B325,data_dd!$C:$J,6,FALSE)=0,#N/A,VLOOKUP($B325,data_dd!$C:$J,6,FALSE))</f>
        <v>40.701457158213046</v>
      </c>
      <c r="F325" s="78">
        <f>IF(VLOOKUP($B325,data_dd!$C:$J,4,FALSE)=0,#N/A,VLOOKUP($B325,data_dd!$C:$J,4,FALSE))</f>
        <v>34.985566010073946</v>
      </c>
      <c r="G325" s="90">
        <f>IF(VLOOKUP($B325,data_dd!$C:$J,4,FALSE)=0,#N/A,VLOOKUP($B325,data_dd!$C:$J,5,FALSE))</f>
        <v>34.983563392509353</v>
      </c>
      <c r="H325" s="217">
        <f>IF(VLOOKUP($B325,data_dd!$C:$J,7,FALSE)=0,#N/A,VLOOKUP($B325,data_dd!$C:$J,7,FALSE))</f>
        <v>33.388399906865153</v>
      </c>
      <c r="I325" s="30"/>
      <c r="J325" s="33">
        <f t="shared" si="28"/>
        <v>45699</v>
      </c>
      <c r="K325" s="78">
        <f>VLOOKUP($J325,data_dd!$C:$J,2,FALSE)</f>
        <v>41.891983296367549</v>
      </c>
      <c r="L325" s="90">
        <f>VLOOKUP($J325,data_dd!$C:$J,3,FALSE)</f>
        <v>41.528006837555871</v>
      </c>
      <c r="M325" s="90">
        <f>IF(VLOOKUP($J325,data_dd!$C:$J,6,FALSE)=0,#N/A,VLOOKUP($J325,data_dd!$C:$J,6,FALSE))</f>
        <v>40.496315375971754</v>
      </c>
      <c r="N325" s="78">
        <f>VLOOKUP($J325,data_dd!$C:$J,4,FALSE)</f>
        <v>33.946528674033196</v>
      </c>
      <c r="O325" s="90">
        <f>VLOOKUP($J325,data_dd!$C:$J,5,FALSE)</f>
        <v>33.670447806030289</v>
      </c>
      <c r="P325" s="217">
        <f>IF(VLOOKUP($J325,data_dd!$C:$J,7,FALSE)=0,#N/A,VLOOKUP($J325,data_dd!$C:$J,7,FALSE))</f>
        <v>33.389559837945853</v>
      </c>
      <c r="Q325" s="30"/>
      <c r="R325" s="33">
        <f t="shared" si="29"/>
        <v>45333</v>
      </c>
      <c r="S325" s="78">
        <f>VLOOKUP($R325,data_dd!$C:$J,2,FALSE)</f>
        <v>40.270613303510103</v>
      </c>
      <c r="T325" s="90">
        <f>VLOOKUP($R325,data_dd!$C:$J,3,FALSE)</f>
        <v>40.552604189122142</v>
      </c>
      <c r="U325" s="78">
        <f>VLOOKUP($R325,data_dd!$C:$J,4,FALSE)</f>
        <v>32.930698255107934</v>
      </c>
      <c r="V325" s="90">
        <f>VLOOKUP($R325,data_dd!$C:$J,5,FALSE)</f>
        <v>33.302854918330148</v>
      </c>
      <c r="W325" s="30"/>
    </row>
    <row r="326" spans="1:23" ht="15">
      <c r="A326" s="102" t="str">
        <f t="shared" si="22"/>
        <v>12-Feb</v>
      </c>
      <c r="B326" s="38">
        <f t="shared" si="23"/>
        <v>46065</v>
      </c>
      <c r="C326" s="91">
        <f>IF(VLOOKUP($B326,data_dd!$C:$J,2,FALSE)=0,#N/A,VLOOKUP($B326,data_dd!$C:$J,2,FALSE))</f>
        <v>43.531018975608248</v>
      </c>
      <c r="D326" s="92">
        <f>IF(VLOOKUP($B326,data_dd!$C:$J,2,FALSE)=0,#N/A,VLOOKUP($B326,data_dd!$C:$J,3,FALSE))</f>
        <v>43.274177453618279</v>
      </c>
      <c r="E326" s="92">
        <f>IF(VLOOKUP($B326,data_dd!$C:$J,6,FALSE)=0,#N/A,VLOOKUP($B326,data_dd!$C:$J,6,FALSE))</f>
        <v>40.696969855996294</v>
      </c>
      <c r="F326" s="91">
        <f>IF(VLOOKUP($B326,data_dd!$C:$J,4,FALSE)=0,#N/A,VLOOKUP($B326,data_dd!$C:$J,4,FALSE))</f>
        <v>35.386308232413889</v>
      </c>
      <c r="G326" s="92">
        <f>IF(VLOOKUP($B326,data_dd!$C:$J,4,FALSE)=0,#N/A,VLOOKUP($B326,data_dd!$C:$J,5,FALSE))</f>
        <v>35.031302711327633</v>
      </c>
      <c r="H326" s="101">
        <f>IF(VLOOKUP($B326,data_dd!$C:$J,7,FALSE)=0,#N/A,VLOOKUP($B326,data_dd!$C:$J,7,FALSE))</f>
        <v>33.369163750324631</v>
      </c>
      <c r="I326" s="30"/>
      <c r="J326" s="38">
        <f t="shared" si="28"/>
        <v>45700</v>
      </c>
      <c r="K326" s="91">
        <f>VLOOKUP($J326,data_dd!$C:$J,2,FALSE)</f>
        <v>41.252214826260669</v>
      </c>
      <c r="L326" s="92">
        <f>VLOOKUP($J326,data_dd!$C:$J,3,FALSE)</f>
        <v>41.517297021844868</v>
      </c>
      <c r="M326" s="92">
        <f>IF(VLOOKUP($J326,data_dd!$C:$J,6,FALSE)=0,#N/A,VLOOKUP($J326,data_dd!$C:$J,6,FALSE))</f>
        <v>40.490528375990749</v>
      </c>
      <c r="N326" s="91">
        <f>VLOOKUP($J326,data_dd!$C:$J,4,FALSE)</f>
        <v>33.431735449367842</v>
      </c>
      <c r="O326" s="92">
        <f>VLOOKUP($J326,data_dd!$C:$J,5,FALSE)</f>
        <v>33.631241673419069</v>
      </c>
      <c r="P326" s="101">
        <f>IF(VLOOKUP($J326,data_dd!$C:$J,7,FALSE)=0,#N/A,VLOOKUP($J326,data_dd!$C:$J,7,FALSE))</f>
        <v>33.375114399021797</v>
      </c>
      <c r="Q326" s="30"/>
      <c r="R326" s="38">
        <f t="shared" si="29"/>
        <v>45334</v>
      </c>
      <c r="S326" s="91">
        <f>VLOOKUP($R326,data_dd!$C:$J,2,FALSE)</f>
        <v>40.836496247256761</v>
      </c>
      <c r="T326" s="92">
        <f>VLOOKUP($R326,data_dd!$C:$J,3,FALSE)</f>
        <v>40.566007667988572</v>
      </c>
      <c r="U326" s="91">
        <f>VLOOKUP($R326,data_dd!$C:$J,4,FALSE)</f>
        <v>33.647383056606913</v>
      </c>
      <c r="V326" s="92">
        <f>VLOOKUP($R326,data_dd!$C:$J,5,FALSE)</f>
        <v>33.316686551861096</v>
      </c>
      <c r="W326" s="30"/>
    </row>
    <row r="327" spans="1:23" ht="15">
      <c r="A327" s="102" t="str">
        <f t="shared" si="22"/>
        <v>13-Feb</v>
      </c>
      <c r="B327" s="33">
        <f t="shared" si="23"/>
        <v>46066</v>
      </c>
      <c r="C327" s="78">
        <f>IF(VLOOKUP($B327,data_dd!$C:$J,2,FALSE)=0,#N/A,VLOOKUP($B327,data_dd!$C:$J,2,FALSE))</f>
        <v>43.092797717952941</v>
      </c>
      <c r="D327" s="90">
        <f>IF(VLOOKUP($B327,data_dd!$C:$J,2,FALSE)=0,#N/A,VLOOKUP($B327,data_dd!$C:$J,3,FALSE))</f>
        <v>43.318398234466756</v>
      </c>
      <c r="E327" s="90">
        <f>IF(VLOOKUP($B327,data_dd!$C:$J,6,FALSE)=0,#N/A,VLOOKUP($B327,data_dd!$C:$J,6,FALSE))</f>
        <v>40.685186141289989</v>
      </c>
      <c r="F327" s="78">
        <f>IF(VLOOKUP($B327,data_dd!$C:$J,4,FALSE)=0,#N/A,VLOOKUP($B327,data_dd!$C:$J,4,FALSE))</f>
        <v>34.778920078080439</v>
      </c>
      <c r="G327" s="90">
        <f>IF(VLOOKUP($B327,data_dd!$C:$J,4,FALSE)=0,#N/A,VLOOKUP($B327,data_dd!$C:$J,5,FALSE))</f>
        <v>35.056927560887637</v>
      </c>
      <c r="H327" s="217">
        <f>IF(VLOOKUP($B327,data_dd!$C:$J,7,FALSE)=0,#N/A,VLOOKUP($B327,data_dd!$C:$J,7,FALSE))</f>
        <v>33.367940966489066</v>
      </c>
      <c r="I327" s="30"/>
      <c r="J327" s="33">
        <f t="shared" si="28"/>
        <v>45701</v>
      </c>
      <c r="K327" s="78">
        <f>VLOOKUP($J327,data_dd!$C:$J,2,FALSE)</f>
        <v>41.904951412067767</v>
      </c>
      <c r="L327" s="90">
        <f>VLOOKUP($J327,data_dd!$C:$J,3,FALSE)</f>
        <v>41.542921856645393</v>
      </c>
      <c r="M327" s="90">
        <f>IF(VLOOKUP($J327,data_dd!$C:$J,6,FALSE)=0,#N/A,VLOOKUP($J327,data_dd!$C:$J,6,FALSE))</f>
        <v>40.472391245667282</v>
      </c>
      <c r="N327" s="78">
        <f>VLOOKUP($J327,data_dd!$C:$J,4,FALSE)</f>
        <v>33.926954814479181</v>
      </c>
      <c r="O327" s="90">
        <f>VLOOKUP($J327,data_dd!$C:$J,5,FALSE)</f>
        <v>33.671151252695779</v>
      </c>
      <c r="P327" s="217">
        <f>IF(VLOOKUP($J327,data_dd!$C:$J,7,FALSE)=0,#N/A,VLOOKUP($J327,data_dd!$C:$J,7,FALSE))</f>
        <v>33.365551411937723</v>
      </c>
      <c r="Q327" s="30"/>
      <c r="R327" s="33">
        <f t="shared" si="29"/>
        <v>45335</v>
      </c>
      <c r="S327" s="78">
        <f>VLOOKUP($R327,data_dd!$C:$J,2,FALSE)</f>
        <v>40.20305938259061</v>
      </c>
      <c r="T327" s="90">
        <f>VLOOKUP($R327,data_dd!$C:$J,3,FALSE)</f>
        <v>40.523884931333612</v>
      </c>
      <c r="U327" s="78">
        <f>VLOOKUP($R327,data_dd!$C:$J,4,FALSE)</f>
        <v>32.87210594341343</v>
      </c>
      <c r="V327" s="90">
        <f>VLOOKUP($R327,data_dd!$C:$J,5,FALSE)</f>
        <v>33.269826617725315</v>
      </c>
      <c r="W327" s="30"/>
    </row>
    <row r="328" spans="1:23" ht="15">
      <c r="A328" s="102" t="str">
        <f t="shared" si="22"/>
        <v>14-Feb</v>
      </c>
      <c r="B328" s="38">
        <f t="shared" si="23"/>
        <v>46067</v>
      </c>
      <c r="C328" s="91">
        <f>IF(VLOOKUP($B328,data_dd!$C:$J,2,FALSE)=0,#N/A,VLOOKUP($B328,data_dd!$C:$J,2,FALSE))</f>
        <v>43.685131624887674</v>
      </c>
      <c r="D328" s="92">
        <f>IF(VLOOKUP($B328,data_dd!$C:$J,2,FALSE)=0,#N/A,VLOOKUP($B328,data_dd!$C:$J,3,FALSE))</f>
        <v>43.341949543709376</v>
      </c>
      <c r="E328" s="92">
        <f>IF(VLOOKUP($B328,data_dd!$C:$J,6,FALSE)=0,#N/A,VLOOKUP($B328,data_dd!$C:$J,6,FALSE))</f>
        <v>40.724256291677584</v>
      </c>
      <c r="F328" s="91">
        <f>IF(VLOOKUP($B328,data_dd!$C:$J,4,FALSE)=0,#N/A,VLOOKUP($B328,data_dd!$C:$J,4,FALSE))</f>
        <v>35.396677911683561</v>
      </c>
      <c r="G328" s="92">
        <f>IF(VLOOKUP($B328,data_dd!$C:$J,4,FALSE)=0,#N/A,VLOOKUP($B328,data_dd!$C:$J,5,FALSE))</f>
        <v>35.067647670496214</v>
      </c>
      <c r="H328" s="101">
        <f>IF(VLOOKUP($B328,data_dd!$C:$J,7,FALSE)=0,#N/A,VLOOKUP($B328,data_dd!$C:$J,7,FALSE))</f>
        <v>33.389363689356252</v>
      </c>
      <c r="I328" s="30"/>
      <c r="J328" s="38">
        <f t="shared" si="28"/>
        <v>45702</v>
      </c>
      <c r="K328" s="91">
        <f>VLOOKUP($J328,data_dd!$C:$J,2,FALSE)</f>
        <v>41.397993397901587</v>
      </c>
      <c r="L328" s="92">
        <f>VLOOKUP($J328,data_dd!$C:$J,3,FALSE)</f>
        <v>41.551759169560583</v>
      </c>
      <c r="M328" s="92">
        <f>IF(VLOOKUP($J328,data_dd!$C:$J,6,FALSE)=0,#N/A,VLOOKUP($J328,data_dd!$C:$J,6,FALSE))</f>
        <v>40.506799174908693</v>
      </c>
      <c r="N328" s="91">
        <f>VLOOKUP($J328,data_dd!$C:$J,4,FALSE)</f>
        <v>33.586721911082456</v>
      </c>
      <c r="O328" s="92">
        <f>VLOOKUP($J328,data_dd!$C:$J,5,FALSE)</f>
        <v>33.664956620764769</v>
      </c>
      <c r="P328" s="101">
        <f>IF(VLOOKUP($J328,data_dd!$C:$J,7,FALSE)=0,#N/A,VLOOKUP($J328,data_dd!$C:$J,7,FALSE))</f>
        <v>33.381624790893184</v>
      </c>
      <c r="Q328" s="30"/>
      <c r="R328" s="38">
        <f t="shared" si="29"/>
        <v>45336</v>
      </c>
      <c r="S328" s="91">
        <f>VLOOKUP($R328,data_dd!$C:$J,2,FALSE)</f>
        <v>41.168149854631089</v>
      </c>
      <c r="T328" s="92">
        <f>VLOOKUP($R328,data_dd!$C:$J,3,FALSE)</f>
        <v>40.607763918485389</v>
      </c>
      <c r="U328" s="91">
        <f>VLOOKUP($R328,data_dd!$C:$J,4,FALSE)</f>
        <v>33.94022206897327</v>
      </c>
      <c r="V328" s="92">
        <f>VLOOKUP($R328,data_dd!$C:$J,5,FALSE)</f>
        <v>33.353175143030427</v>
      </c>
      <c r="W328" s="30"/>
    </row>
    <row r="329" spans="1:23" ht="15">
      <c r="A329" s="102" t="str">
        <f t="shared" si="22"/>
        <v>15-Feb</v>
      </c>
      <c r="B329" s="33">
        <f t="shared" si="23"/>
        <v>46068</v>
      </c>
      <c r="C329" s="78" t="e">
        <f>IF(VLOOKUP($B329,data_dd!$C:$J,2,FALSE)=0,#N/A,VLOOKUP($B329,data_dd!$C:$J,2,FALSE))</f>
        <v>#N/A</v>
      </c>
      <c r="D329" s="90" t="e">
        <f>IF(VLOOKUP($B329,data_dd!$C:$J,2,FALSE)=0,#N/A,VLOOKUP($B329,data_dd!$C:$J,3,FALSE))</f>
        <v>#N/A</v>
      </c>
      <c r="E329" s="90">
        <f>IF(VLOOKUP($B329,data_dd!$C:$J,6,FALSE)=0,#N/A,VLOOKUP($B329,data_dd!$C:$J,6,FALSE))</f>
        <v>40.756638796297395</v>
      </c>
      <c r="F329" s="78" t="e">
        <f>IF(VLOOKUP($B329,data_dd!$C:$J,4,FALSE)=0,#N/A,VLOOKUP($B329,data_dd!$C:$J,4,FALSE))</f>
        <v>#N/A</v>
      </c>
      <c r="G329" s="90" t="e">
        <f>IF(VLOOKUP($B329,data_dd!$C:$J,4,FALSE)=0,#N/A,VLOOKUP($B329,data_dd!$C:$J,5,FALSE))</f>
        <v>#N/A</v>
      </c>
      <c r="H329" s="217">
        <f>IF(VLOOKUP($B329,data_dd!$C:$J,7,FALSE)=0,#N/A,VLOOKUP($B329,data_dd!$C:$J,7,FALSE))</f>
        <v>33.407441194483567</v>
      </c>
      <c r="I329" s="30"/>
      <c r="J329" s="33">
        <f t="shared" si="28"/>
        <v>45703</v>
      </c>
      <c r="K329" s="78">
        <f>VLOOKUP($J329,data_dd!$C:$J,2,FALSE)</f>
        <v>42.057704374868777</v>
      </c>
      <c r="L329" s="90">
        <f>VLOOKUP($J329,data_dd!$C:$J,3,FALSE)</f>
        <v>41.607811823320766</v>
      </c>
      <c r="M329" s="90">
        <f>IF(VLOOKUP($J329,data_dd!$C:$J,6,FALSE)=0,#N/A,VLOOKUP($J329,data_dd!$C:$J,6,FALSE))</f>
        <v>40.536776495231557</v>
      </c>
      <c r="N329" s="78">
        <f>VLOOKUP($J329,data_dd!$C:$J,4,FALSE)</f>
        <v>34.024126072114697</v>
      </c>
      <c r="O329" s="90">
        <f>VLOOKUP($J329,data_dd!$C:$J,5,FALSE)</f>
        <v>33.716005234947346</v>
      </c>
      <c r="P329" s="217">
        <f>IF(VLOOKUP($J329,data_dd!$C:$J,7,FALSE)=0,#N/A,VLOOKUP($J329,data_dd!$C:$J,7,FALSE))</f>
        <v>33.396735989055635</v>
      </c>
      <c r="Q329" s="30"/>
      <c r="R329" s="33">
        <f t="shared" si="29"/>
        <v>45337</v>
      </c>
      <c r="S329" s="78">
        <f>VLOOKUP($R329,data_dd!$C:$J,2,FALSE)</f>
        <v>40.395199848405298</v>
      </c>
      <c r="T329" s="90">
        <f>VLOOKUP($R329,data_dd!$C:$J,3,FALSE)</f>
        <v>40.617322458997577</v>
      </c>
      <c r="U329" s="78">
        <f>VLOOKUP($R329,data_dd!$C:$J,4,FALSE)</f>
        <v>33.057650184905356</v>
      </c>
      <c r="V329" s="90">
        <f>VLOOKUP($R329,data_dd!$C:$J,5,FALSE)</f>
        <v>33.348816990511139</v>
      </c>
      <c r="W329" s="30"/>
    </row>
    <row r="330" spans="1:23" ht="15">
      <c r="A330" s="102" t="str">
        <f t="shared" ref="A330:A374" si="30">DAY(B330)&amp;"-"&amp;TEXT(DATE(YEAR(B330),MONTH(B330),1),"mmm")</f>
        <v>16-Feb</v>
      </c>
      <c r="B330" s="38">
        <f t="shared" si="23"/>
        <v>46069</v>
      </c>
      <c r="C330" s="91" t="e">
        <f>IF(VLOOKUP($B330,data_dd!$C:$J,2,FALSE)=0,#N/A,VLOOKUP($B330,data_dd!$C:$J,2,FALSE))</f>
        <v>#N/A</v>
      </c>
      <c r="D330" s="92" t="e">
        <f>IF(VLOOKUP($B330,data_dd!$C:$J,2,FALSE)=0,#N/A,VLOOKUP($B330,data_dd!$C:$J,3,FALSE))</f>
        <v>#N/A</v>
      </c>
      <c r="E330" s="92">
        <f>IF(VLOOKUP($B330,data_dd!$C:$J,6,FALSE)=0,#N/A,VLOOKUP($B330,data_dd!$C:$J,6,FALSE))</f>
        <v>40.821484017022421</v>
      </c>
      <c r="F330" s="91" t="e">
        <f>IF(VLOOKUP($B330,data_dd!$C:$J,4,FALSE)=0,#N/A,VLOOKUP($B330,data_dd!$C:$J,4,FALSE))</f>
        <v>#N/A</v>
      </c>
      <c r="G330" s="92" t="e">
        <f>IF(VLOOKUP($B330,data_dd!$C:$J,4,FALSE)=0,#N/A,VLOOKUP($B330,data_dd!$C:$J,5,FALSE))</f>
        <v>#N/A</v>
      </c>
      <c r="H330" s="101">
        <f>IF(VLOOKUP($B330,data_dd!$C:$J,7,FALSE)=0,#N/A,VLOOKUP($B330,data_dd!$C:$J,7,FALSE))</f>
        <v>33.462238355899828</v>
      </c>
      <c r="I330" s="30"/>
      <c r="J330" s="38">
        <f t="shared" si="28"/>
        <v>45704</v>
      </c>
      <c r="K330" s="91">
        <f>VLOOKUP($J330,data_dd!$C:$J,2,FALSE)</f>
        <v>41.664873768926924</v>
      </c>
      <c r="L330" s="92">
        <f>VLOOKUP($J330,data_dd!$C:$J,3,FALSE)</f>
        <v>41.664365903349449</v>
      </c>
      <c r="M330" s="92">
        <f>IF(VLOOKUP($J330,data_dd!$C:$J,6,FALSE)=0,#N/A,VLOOKUP($J330,data_dd!$C:$J,6,FALSE))</f>
        <v>40.59588815813273</v>
      </c>
      <c r="N330" s="91">
        <f>VLOOKUP($J330,data_dd!$C:$J,4,FALSE)</f>
        <v>33.87749078400909</v>
      </c>
      <c r="O330" s="92">
        <f>VLOOKUP($J330,data_dd!$C:$J,5,FALSE)</f>
        <v>33.771778952007935</v>
      </c>
      <c r="P330" s="101">
        <f>IF(VLOOKUP($J330,data_dd!$C:$J,7,FALSE)=0,#N/A,VLOOKUP($J330,data_dd!$C:$J,7,FALSE))</f>
        <v>33.446113964694476</v>
      </c>
      <c r="Q330" s="30"/>
      <c r="R330" s="38">
        <f t="shared" si="29"/>
        <v>45338</v>
      </c>
      <c r="S330" s="91">
        <f>VLOOKUP($R330,data_dd!$C:$J,2,FALSE)</f>
        <v>41.63507945908124</v>
      </c>
      <c r="T330" s="92">
        <f>VLOOKUP($R330,data_dd!$C:$J,3,FALSE)</f>
        <v>40.734940177282979</v>
      </c>
      <c r="U330" s="91">
        <f>VLOOKUP($R330,data_dd!$C:$J,4,FALSE)</f>
        <v>34.295918591372534</v>
      </c>
      <c r="V330" s="92">
        <f>VLOOKUP($R330,data_dd!$C:$J,5,FALSE)</f>
        <v>33.450759094030957</v>
      </c>
      <c r="W330" s="30"/>
    </row>
    <row r="331" spans="1:23" ht="15">
      <c r="A331" s="102" t="str">
        <f t="shared" si="30"/>
        <v>17-Feb</v>
      </c>
      <c r="B331" s="33">
        <f t="shared" ref="B331:B374" si="31">B330+1</f>
        <v>46070</v>
      </c>
      <c r="C331" s="78" t="e">
        <f>IF(VLOOKUP($B331,data_dd!$C:$J,2,FALSE)=0,#N/A,VLOOKUP($B331,data_dd!$C:$J,2,FALSE))</f>
        <v>#N/A</v>
      </c>
      <c r="D331" s="90" t="e">
        <f>IF(VLOOKUP($B331,data_dd!$C:$J,2,FALSE)=0,#N/A,VLOOKUP($B331,data_dd!$C:$J,3,FALSE))</f>
        <v>#N/A</v>
      </c>
      <c r="E331" s="90">
        <f>IF(VLOOKUP($B331,data_dd!$C:$J,6,FALSE)=0,#N/A,VLOOKUP($B331,data_dd!$C:$J,6,FALSE))</f>
        <v>40.88991133955188</v>
      </c>
      <c r="F331" s="78" t="e">
        <f>IF(VLOOKUP($B331,data_dd!$C:$J,4,FALSE)=0,#N/A,VLOOKUP($B331,data_dd!$C:$J,4,FALSE))</f>
        <v>#N/A</v>
      </c>
      <c r="G331" s="90" t="e">
        <f>IF(VLOOKUP($B331,data_dd!$C:$J,4,FALSE)=0,#N/A,VLOOKUP($B331,data_dd!$C:$J,5,FALSE))</f>
        <v>#N/A</v>
      </c>
      <c r="H331" s="217">
        <f>IF(VLOOKUP($B331,data_dd!$C:$J,7,FALSE)=0,#N/A,VLOOKUP($B331,data_dd!$C:$J,7,FALSE))</f>
        <v>33.51904295615617</v>
      </c>
      <c r="I331" s="30"/>
      <c r="J331" s="33">
        <f t="shared" si="28"/>
        <v>45705</v>
      </c>
      <c r="K331" s="78">
        <f>VLOOKUP($J331,data_dd!$C:$J,2,FALSE)</f>
        <v>41.91256868876178</v>
      </c>
      <c r="L331" s="90">
        <f>VLOOKUP($J331,data_dd!$C:$J,3,FALSE)</f>
        <v>41.681628930038798</v>
      </c>
      <c r="M331" s="90">
        <f>IF(VLOOKUP($J331,data_dd!$C:$J,6,FALSE)=0,#N/A,VLOOKUP($J331,data_dd!$C:$J,6,FALSE))</f>
        <v>40.66711644093882</v>
      </c>
      <c r="N331" s="78">
        <f>VLOOKUP($J331,data_dd!$C:$J,4,FALSE)</f>
        <v>33.889601464792186</v>
      </c>
      <c r="O331" s="90">
        <f>VLOOKUP($J331,data_dd!$C:$J,5,FALSE)</f>
        <v>33.778221743347046</v>
      </c>
      <c r="P331" s="217">
        <f>IF(VLOOKUP($J331,data_dd!$C:$J,7,FALSE)=0,#N/A,VLOOKUP($J331,data_dd!$C:$J,7,FALSE))</f>
        <v>33.505485481305534</v>
      </c>
      <c r="Q331" s="30"/>
      <c r="R331" s="33">
        <f t="shared" si="29"/>
        <v>45339</v>
      </c>
      <c r="S331" s="78">
        <f>VLOOKUP($R331,data_dd!$C:$J,2,FALSE)</f>
        <v>40.859014222551529</v>
      </c>
      <c r="T331" s="90">
        <f>VLOOKUP($R331,data_dd!$C:$J,3,FALSE)</f>
        <v>40.828025380061298</v>
      </c>
      <c r="U331" s="78">
        <f>VLOOKUP($R331,data_dd!$C:$J,4,FALSE)</f>
        <v>33.476739358533095</v>
      </c>
      <c r="V331" s="90">
        <f>VLOOKUP($R331,data_dd!$C:$J,5,FALSE)</f>
        <v>33.529266743422653</v>
      </c>
      <c r="W331" s="30"/>
    </row>
    <row r="332" spans="1:23" ht="15">
      <c r="A332" s="102" t="str">
        <f t="shared" si="30"/>
        <v>18-Feb</v>
      </c>
      <c r="B332" s="38">
        <f t="shared" si="31"/>
        <v>46071</v>
      </c>
      <c r="C332" s="91" t="e">
        <f>IF(VLOOKUP($B332,data_dd!$C:$J,2,FALSE)=0,#N/A,VLOOKUP($B332,data_dd!$C:$J,2,FALSE))</f>
        <v>#N/A</v>
      </c>
      <c r="D332" s="92" t="e">
        <f>IF(VLOOKUP($B332,data_dd!$C:$J,2,FALSE)=0,#N/A,VLOOKUP($B332,data_dd!$C:$J,3,FALSE))</f>
        <v>#N/A</v>
      </c>
      <c r="E332" s="92">
        <f>IF(VLOOKUP($B332,data_dd!$C:$J,6,FALSE)=0,#N/A,VLOOKUP($B332,data_dd!$C:$J,6,FALSE))</f>
        <v>40.96030082032474</v>
      </c>
      <c r="F332" s="91" t="e">
        <f>IF(VLOOKUP($B332,data_dd!$C:$J,4,FALSE)=0,#N/A,VLOOKUP($B332,data_dd!$C:$J,4,FALSE))</f>
        <v>#N/A</v>
      </c>
      <c r="G332" s="92" t="e">
        <f>IF(VLOOKUP($B332,data_dd!$C:$J,4,FALSE)=0,#N/A,VLOOKUP($B332,data_dd!$C:$J,5,FALSE))</f>
        <v>#N/A</v>
      </c>
      <c r="H332" s="101">
        <f>IF(VLOOKUP($B332,data_dd!$C:$J,7,FALSE)=0,#N/A,VLOOKUP($B332,data_dd!$C:$J,7,FALSE))</f>
        <v>33.572420518475923</v>
      </c>
      <c r="I332" s="30"/>
      <c r="J332" s="38">
        <f t="shared" si="28"/>
        <v>45706</v>
      </c>
      <c r="K332" s="91">
        <f>VLOOKUP($J332,data_dd!$C:$J,2,FALSE)</f>
        <v>41.568164532684314</v>
      </c>
      <c r="L332" s="92">
        <f>VLOOKUP($J332,data_dd!$C:$J,3,FALSE)</f>
        <v>41.72867474154922</v>
      </c>
      <c r="M332" s="92">
        <f>IF(VLOOKUP($J332,data_dd!$C:$J,6,FALSE)=0,#N/A,VLOOKUP($J332,data_dd!$C:$J,6,FALSE))</f>
        <v>40.738469256801189</v>
      </c>
      <c r="N332" s="91">
        <f>VLOOKUP($J332,data_dd!$C:$J,4,FALSE)</f>
        <v>33.664922742217897</v>
      </c>
      <c r="O332" s="92">
        <f>VLOOKUP($J332,data_dd!$C:$J,5,FALSE)</f>
        <v>33.810906601897329</v>
      </c>
      <c r="P332" s="101">
        <f>IF(VLOOKUP($J332,data_dd!$C:$J,7,FALSE)=0,#N/A,VLOOKUP($J332,data_dd!$C:$J,7,FALSE))</f>
        <v>33.559011431251548</v>
      </c>
      <c r="Q332" s="30"/>
      <c r="R332" s="38">
        <f t="shared" si="29"/>
        <v>45340</v>
      </c>
      <c r="S332" s="91">
        <f>VLOOKUP($R332,data_dd!$C:$J,2,FALSE)</f>
        <v>41.603800235485309</v>
      </c>
      <c r="T332" s="92">
        <f>VLOOKUP($R332,data_dd!$C:$J,3,FALSE)</f>
        <v>40.924405201489918</v>
      </c>
      <c r="U332" s="91">
        <f>VLOOKUP($R332,data_dd!$C:$J,4,FALSE)</f>
        <v>34.22841869727494</v>
      </c>
      <c r="V332" s="92">
        <f>VLOOKUP($R332,data_dd!$C:$J,5,FALSE)</f>
        <v>33.600658913467768</v>
      </c>
      <c r="W332" s="30"/>
    </row>
    <row r="333" spans="1:23" ht="15">
      <c r="A333" s="102" t="str">
        <f t="shared" si="30"/>
        <v>19-Feb</v>
      </c>
      <c r="B333" s="33">
        <f t="shared" si="31"/>
        <v>46072</v>
      </c>
      <c r="C333" s="78" t="e">
        <f>IF(VLOOKUP($B333,data_dd!$C:$J,2,FALSE)=0,#N/A,VLOOKUP($B333,data_dd!$C:$J,2,FALSE))</f>
        <v>#N/A</v>
      </c>
      <c r="D333" s="90" t="e">
        <f>IF(VLOOKUP($B333,data_dd!$C:$J,2,FALSE)=0,#N/A,VLOOKUP($B333,data_dd!$C:$J,3,FALSE))</f>
        <v>#N/A</v>
      </c>
      <c r="E333" s="90">
        <f>IF(VLOOKUP($B333,data_dd!$C:$J,6,FALSE)=0,#N/A,VLOOKUP($B333,data_dd!$C:$J,6,FALSE))</f>
        <v>41.037619542426313</v>
      </c>
      <c r="F333" s="78" t="e">
        <f>IF(VLOOKUP($B333,data_dd!$C:$J,4,FALSE)=0,#N/A,VLOOKUP($B333,data_dd!$C:$J,4,FALSE))</f>
        <v>#N/A</v>
      </c>
      <c r="G333" s="90" t="e">
        <f>IF(VLOOKUP($B333,data_dd!$C:$J,4,FALSE)=0,#N/A,VLOOKUP($B333,data_dd!$C:$J,5,FALSE))</f>
        <v>#N/A</v>
      </c>
      <c r="H333" s="217">
        <f>IF(VLOOKUP($B333,data_dd!$C:$J,7,FALSE)=0,#N/A,VLOOKUP($B333,data_dd!$C:$J,7,FALSE))</f>
        <v>33.627505128344602</v>
      </c>
      <c r="I333" s="30"/>
      <c r="J333" s="33">
        <f t="shared" si="28"/>
        <v>45707</v>
      </c>
      <c r="K333" s="78">
        <f>VLOOKUP($J333,data_dd!$C:$J,2,FALSE)</f>
        <v>41.938401955027608</v>
      </c>
      <c r="L333" s="90">
        <f>VLOOKUP($J333,data_dd!$C:$J,3,FALSE)</f>
        <v>41.734363452962128</v>
      </c>
      <c r="M333" s="90">
        <f>IF(VLOOKUP($J333,data_dd!$C:$J,6,FALSE)=0,#N/A,VLOOKUP($J333,data_dd!$C:$J,6,FALSE))</f>
        <v>40.820965918009904</v>
      </c>
      <c r="N333" s="78">
        <f>VLOOKUP($J333,data_dd!$C:$J,4,FALSE)</f>
        <v>33.941918131837937</v>
      </c>
      <c r="O333" s="90">
        <f>VLOOKUP($J333,data_dd!$C:$J,5,FALSE)</f>
        <v>33.811865386123351</v>
      </c>
      <c r="P333" s="217">
        <f>IF(VLOOKUP($J333,data_dd!$C:$J,7,FALSE)=0,#N/A,VLOOKUP($J333,data_dd!$C:$J,7,FALSE))</f>
        <v>33.618180103893998</v>
      </c>
      <c r="Q333" s="30"/>
      <c r="R333" s="33">
        <f t="shared" si="29"/>
        <v>45341</v>
      </c>
      <c r="S333" s="78">
        <f>VLOOKUP($R333,data_dd!$C:$J,2,FALSE)</f>
        <v>40.689078528378452</v>
      </c>
      <c r="T333" s="90">
        <f>VLOOKUP($R333,data_dd!$C:$J,3,FALSE)</f>
        <v>40.991060873526507</v>
      </c>
      <c r="U333" s="78">
        <f>VLOOKUP($R333,data_dd!$C:$J,4,FALSE)</f>
        <v>33.308477716959906</v>
      </c>
      <c r="V333" s="90">
        <f>VLOOKUP($R333,data_dd!$C:$J,5,FALSE)</f>
        <v>33.660634444295724</v>
      </c>
      <c r="W333" s="30"/>
    </row>
    <row r="334" spans="1:23" ht="15">
      <c r="A334" s="102" t="str">
        <f t="shared" si="30"/>
        <v>20-Feb</v>
      </c>
      <c r="B334" s="38">
        <f t="shared" si="31"/>
        <v>46073</v>
      </c>
      <c r="C334" s="91" t="e">
        <f>IF(VLOOKUP($B334,data_dd!$C:$J,2,FALSE)=0,#N/A,VLOOKUP($B334,data_dd!$C:$J,2,FALSE))</f>
        <v>#N/A</v>
      </c>
      <c r="D334" s="92" t="e">
        <f>IF(VLOOKUP($B334,data_dd!$C:$J,2,FALSE)=0,#N/A,VLOOKUP($B334,data_dd!$C:$J,3,FALSE))</f>
        <v>#N/A</v>
      </c>
      <c r="E334" s="92">
        <f>IF(VLOOKUP($B334,data_dd!$C:$J,6,FALSE)=0,#N/A,VLOOKUP($B334,data_dd!$C:$J,6,FALSE))</f>
        <v>41.112280610673935</v>
      </c>
      <c r="F334" s="91" t="e">
        <f>IF(VLOOKUP($B334,data_dd!$C:$J,4,FALSE)=0,#N/A,VLOOKUP($B334,data_dd!$C:$J,4,FALSE))</f>
        <v>#N/A</v>
      </c>
      <c r="G334" s="92" t="e">
        <f>IF(VLOOKUP($B334,data_dd!$C:$J,4,FALSE)=0,#N/A,VLOOKUP($B334,data_dd!$C:$J,5,FALSE))</f>
        <v>#N/A</v>
      </c>
      <c r="H334" s="101">
        <f>IF(VLOOKUP($B334,data_dd!$C:$J,7,FALSE)=0,#N/A,VLOOKUP($B334,data_dd!$C:$J,7,FALSE))</f>
        <v>33.692428384112176</v>
      </c>
      <c r="I334" s="30"/>
      <c r="J334" s="38">
        <f t="shared" si="28"/>
        <v>45708</v>
      </c>
      <c r="K334" s="91">
        <f>VLOOKUP($J334,data_dd!$C:$J,2,FALSE)</f>
        <v>41.759920925273228</v>
      </c>
      <c r="L334" s="92">
        <f>VLOOKUP($J334,data_dd!$C:$J,3,FALSE)</f>
        <v>41.796255711431385</v>
      </c>
      <c r="M334" s="92">
        <f>IF(VLOOKUP($J334,data_dd!$C:$J,6,FALSE)=0,#N/A,VLOOKUP($J334,data_dd!$C:$J,6,FALSE))</f>
        <v>40.895890553229052</v>
      </c>
      <c r="N334" s="91">
        <f>VLOOKUP($J334,data_dd!$C:$J,4,FALSE)</f>
        <v>33.830955913654329</v>
      </c>
      <c r="O334" s="92">
        <f>VLOOKUP($J334,data_dd!$C:$J,5,FALSE)</f>
        <v>33.857169498688911</v>
      </c>
      <c r="P334" s="101">
        <f>IF(VLOOKUP($J334,data_dd!$C:$J,7,FALSE)=0,#N/A,VLOOKUP($J334,data_dd!$C:$J,7,FALSE))</f>
        <v>33.683671487678147</v>
      </c>
      <c r="Q334" s="30"/>
      <c r="R334" s="38">
        <f t="shared" si="29"/>
        <v>45342</v>
      </c>
      <c r="S334" s="91">
        <f>VLOOKUP($R334,data_dd!$C:$J,2,FALSE)</f>
        <v>41.729508697007667</v>
      </c>
      <c r="T334" s="92">
        <f>VLOOKUP($R334,data_dd!$C:$J,3,FALSE)</f>
        <v>41.09365405516732</v>
      </c>
      <c r="U334" s="91">
        <f>VLOOKUP($R334,data_dd!$C:$J,4,FALSE)</f>
        <v>34.304368373498939</v>
      </c>
      <c r="V334" s="92">
        <f>VLOOKUP($R334,data_dd!$C:$J,5,FALSE)</f>
        <v>33.732041551978611</v>
      </c>
      <c r="W334" s="30"/>
    </row>
    <row r="335" spans="1:23" ht="15">
      <c r="A335" s="102" t="str">
        <f t="shared" si="30"/>
        <v>21-Feb</v>
      </c>
      <c r="B335" s="33">
        <f t="shared" si="31"/>
        <v>46074</v>
      </c>
      <c r="C335" s="78" t="e">
        <f>IF(VLOOKUP($B335,data_dd!$C:$J,2,FALSE)=0,#N/A,VLOOKUP($B335,data_dd!$C:$J,2,FALSE))</f>
        <v>#N/A</v>
      </c>
      <c r="D335" s="90" t="e">
        <f>IF(VLOOKUP($B335,data_dd!$C:$J,2,FALSE)=0,#N/A,VLOOKUP($B335,data_dd!$C:$J,3,FALSE))</f>
        <v>#N/A</v>
      </c>
      <c r="E335" s="90">
        <f>IF(VLOOKUP($B335,data_dd!$C:$J,6,FALSE)=0,#N/A,VLOOKUP($B335,data_dd!$C:$J,6,FALSE))</f>
        <v>41.213954525127129</v>
      </c>
      <c r="F335" s="78" t="e">
        <f>IF(VLOOKUP($B335,data_dd!$C:$J,4,FALSE)=0,#N/A,VLOOKUP($B335,data_dd!$C:$J,4,FALSE))</f>
        <v>#N/A</v>
      </c>
      <c r="G335" s="90" t="e">
        <f>IF(VLOOKUP($B335,data_dd!$C:$J,4,FALSE)=0,#N/A,VLOOKUP($B335,data_dd!$C:$J,5,FALSE))</f>
        <v>#N/A</v>
      </c>
      <c r="H335" s="217">
        <f>IF(VLOOKUP($B335,data_dd!$C:$J,7,FALSE)=0,#N/A,VLOOKUP($B335,data_dd!$C:$J,7,FALSE))</f>
        <v>33.77698762979346</v>
      </c>
      <c r="I335" s="30"/>
      <c r="J335" s="33">
        <f t="shared" si="28"/>
        <v>45709</v>
      </c>
      <c r="K335" s="78">
        <f>VLOOKUP($J335,data_dd!$C:$J,2,FALSE)</f>
        <v>42.093659908651283</v>
      </c>
      <c r="L335" s="90">
        <f>VLOOKUP($J335,data_dd!$C:$J,3,FALSE)</f>
        <v>41.811046286949733</v>
      </c>
      <c r="M335" s="90">
        <f>IF(VLOOKUP($J335,data_dd!$C:$J,6,FALSE)=0,#N/A,VLOOKUP($J335,data_dd!$C:$J,6,FALSE))</f>
        <v>41.003684511408622</v>
      </c>
      <c r="N335" s="78">
        <f>VLOOKUP($J335,data_dd!$C:$J,4,FALSE)</f>
        <v>34.201477874418629</v>
      </c>
      <c r="O335" s="90">
        <f>VLOOKUP($J335,data_dd!$C:$J,5,FALSE)</f>
        <v>33.889106506793787</v>
      </c>
      <c r="P335" s="217">
        <f>IF(VLOOKUP($J335,data_dd!$C:$J,7,FALSE)=0,#N/A,VLOOKUP($J335,data_dd!$C:$J,7,FALSE))</f>
        <v>33.770965608751567</v>
      </c>
      <c r="Q335" s="30"/>
      <c r="R335" s="33">
        <f t="shared" si="29"/>
        <v>45343</v>
      </c>
      <c r="S335" s="78">
        <f>VLOOKUP($R335,data_dd!$C:$J,2,FALSE)</f>
        <v>41.215184910101577</v>
      </c>
      <c r="T335" s="90">
        <f>VLOOKUP($R335,data_dd!$C:$J,3,FALSE)</f>
        <v>41.225243989111448</v>
      </c>
      <c r="U335" s="78">
        <f>VLOOKUP($R335,data_dd!$C:$J,4,FALSE)</f>
        <v>33.78214854327188</v>
      </c>
      <c r="V335" s="90">
        <f>VLOOKUP($R335,data_dd!$C:$J,5,FALSE)</f>
        <v>33.849294077666983</v>
      </c>
      <c r="W335" s="30"/>
    </row>
    <row r="336" spans="1:23" ht="15">
      <c r="A336" s="102" t="str">
        <f t="shared" si="30"/>
        <v>22-Feb</v>
      </c>
      <c r="B336" s="38">
        <f t="shared" si="31"/>
        <v>46075</v>
      </c>
      <c r="C336" s="91" t="e">
        <f>IF(VLOOKUP($B336,data_dd!$C:$J,2,FALSE)=0,#N/A,VLOOKUP($B336,data_dd!$C:$J,2,FALSE))</f>
        <v>#N/A</v>
      </c>
      <c r="D336" s="92" t="e">
        <f>IF(VLOOKUP($B336,data_dd!$C:$J,2,FALSE)=0,#N/A,VLOOKUP($B336,data_dd!$C:$J,3,FALSE))</f>
        <v>#N/A</v>
      </c>
      <c r="E336" s="92">
        <f>IF(VLOOKUP($B336,data_dd!$C:$J,6,FALSE)=0,#N/A,VLOOKUP($B336,data_dd!$C:$J,6,FALSE))</f>
        <v>41.273543324891577</v>
      </c>
      <c r="F336" s="91" t="e">
        <f>IF(VLOOKUP($B336,data_dd!$C:$J,4,FALSE)=0,#N/A,VLOOKUP($B336,data_dd!$C:$J,4,FALSE))</f>
        <v>#N/A</v>
      </c>
      <c r="G336" s="92" t="e">
        <f>IF(VLOOKUP($B336,data_dd!$C:$J,4,FALSE)=0,#N/A,VLOOKUP($B336,data_dd!$C:$J,5,FALSE))</f>
        <v>#N/A</v>
      </c>
      <c r="H336" s="101">
        <f>IF(VLOOKUP($B336,data_dd!$C:$J,7,FALSE)=0,#N/A,VLOOKUP($B336,data_dd!$C:$J,7,FALSE))</f>
        <v>33.816242304961825</v>
      </c>
      <c r="I336" s="30"/>
      <c r="J336" s="38">
        <f t="shared" si="28"/>
        <v>45710</v>
      </c>
      <c r="K336" s="91">
        <f>VLOOKUP($J336,data_dd!$C:$J,2,FALSE)</f>
        <v>42.528373967137938</v>
      </c>
      <c r="L336" s="92">
        <f>VLOOKUP($J336,data_dd!$C:$J,3,FALSE)</f>
        <v>41.953653422377926</v>
      </c>
      <c r="M336" s="92">
        <f>IF(VLOOKUP($J336,data_dd!$C:$J,6,FALSE)=0,#N/A,VLOOKUP($J336,data_dd!$C:$J,6,FALSE))</f>
        <v>41.045218627368016</v>
      </c>
      <c r="N336" s="91">
        <f>VLOOKUP($J336,data_dd!$C:$J,4,FALSE)</f>
        <v>34.39229144304209</v>
      </c>
      <c r="O336" s="92">
        <f>VLOOKUP($J336,data_dd!$C:$J,5,FALSE)</f>
        <v>33.982354657460682</v>
      </c>
      <c r="P336" s="101">
        <f>IF(VLOOKUP($J336,data_dd!$C:$J,7,FALSE)=0,#N/A,VLOOKUP($J336,data_dd!$C:$J,7,FALSE))</f>
        <v>33.798623154378944</v>
      </c>
      <c r="Q336" s="30"/>
      <c r="R336" s="38">
        <f t="shared" si="29"/>
        <v>45344</v>
      </c>
      <c r="S336" s="91">
        <f>VLOOKUP($R336,data_dd!$C:$J,2,FALSE)</f>
        <v>41.460151765488376</v>
      </c>
      <c r="T336" s="92">
        <f>VLOOKUP($R336,data_dd!$C:$J,3,FALSE)</f>
        <v>41.22891680074062</v>
      </c>
      <c r="U336" s="91">
        <f>VLOOKUP($R336,data_dd!$C:$J,4,FALSE)</f>
        <v>34.053314607521422</v>
      </c>
      <c r="V336" s="92">
        <f>VLOOKUP($R336,data_dd!$C:$J,5,FALSE)</f>
        <v>33.836145362671978</v>
      </c>
      <c r="W336" s="30"/>
    </row>
    <row r="337" spans="1:23" ht="15">
      <c r="A337" s="102" t="str">
        <f t="shared" si="30"/>
        <v>23-Feb</v>
      </c>
      <c r="B337" s="33">
        <f t="shared" si="31"/>
        <v>46076</v>
      </c>
      <c r="C337" s="78" t="e">
        <f>IF(VLOOKUP($B337,data_dd!$C:$J,2,FALSE)=0,#N/A,VLOOKUP($B337,data_dd!$C:$J,2,FALSE))</f>
        <v>#N/A</v>
      </c>
      <c r="D337" s="90" t="e">
        <f>IF(VLOOKUP($B337,data_dd!$C:$J,2,FALSE)=0,#N/A,VLOOKUP($B337,data_dd!$C:$J,3,FALSE))</f>
        <v>#N/A</v>
      </c>
      <c r="E337" s="90">
        <f>IF(VLOOKUP($B337,data_dd!$C:$J,6,FALSE)=0,#N/A,VLOOKUP($B337,data_dd!$C:$J,6,FALSE))</f>
        <v>41.352965258303684</v>
      </c>
      <c r="F337" s="78" t="e">
        <f>IF(VLOOKUP($B337,data_dd!$C:$J,4,FALSE)=0,#N/A,VLOOKUP($B337,data_dd!$C:$J,4,FALSE))</f>
        <v>#N/A</v>
      </c>
      <c r="G337" s="90" t="e">
        <f>IF(VLOOKUP($B337,data_dd!$C:$J,4,FALSE)=0,#N/A,VLOOKUP($B337,data_dd!$C:$J,5,FALSE))</f>
        <v>#N/A</v>
      </c>
      <c r="H337" s="217">
        <f>IF(VLOOKUP($B337,data_dd!$C:$J,7,FALSE)=0,#N/A,VLOOKUP($B337,data_dd!$C:$J,7,FALSE))</f>
        <v>33.890809152345284</v>
      </c>
      <c r="I337" s="30"/>
      <c r="J337" s="33">
        <f t="shared" si="28"/>
        <v>45711</v>
      </c>
      <c r="K337" s="78">
        <f>VLOOKUP($J337,data_dd!$C:$J,2,FALSE)</f>
        <v>42.627696765976118</v>
      </c>
      <c r="L337" s="90">
        <f>VLOOKUP($J337,data_dd!$C:$J,3,FALSE)</f>
        <v>42.048871953256658</v>
      </c>
      <c r="M337" s="90">
        <f>IF(VLOOKUP($J337,data_dd!$C:$J,6,FALSE)=0,#N/A,VLOOKUP($J337,data_dd!$C:$J,6,FALSE))</f>
        <v>41.122101122797048</v>
      </c>
      <c r="N337" s="78">
        <f>VLOOKUP($J337,data_dd!$C:$J,4,FALSE)</f>
        <v>34.669693464152758</v>
      </c>
      <c r="O337" s="90">
        <f>VLOOKUP($J337,data_dd!$C:$J,5,FALSE)</f>
        <v>34.087710286076444</v>
      </c>
      <c r="P337" s="217">
        <f>IF(VLOOKUP($J337,data_dd!$C:$J,7,FALSE)=0,#N/A,VLOOKUP($J337,data_dd!$C:$J,7,FALSE))</f>
        <v>33.868055472111017</v>
      </c>
      <c r="Q337" s="30"/>
      <c r="R337" s="33">
        <f t="shared" si="29"/>
        <v>45345</v>
      </c>
      <c r="S337" s="78">
        <f>VLOOKUP($R337,data_dd!$C:$J,2,FALSE)</f>
        <v>41.086459117816176</v>
      </c>
      <c r="T337" s="90">
        <f>VLOOKUP($R337,data_dd!$C:$J,3,FALSE)</f>
        <v>41.29107424635086</v>
      </c>
      <c r="U337" s="78">
        <f>VLOOKUP($R337,data_dd!$C:$J,4,FALSE)</f>
        <v>33.827509937649516</v>
      </c>
      <c r="V337" s="90">
        <f>VLOOKUP($R337,data_dd!$C:$J,5,FALSE)</f>
        <v>33.913492478811527</v>
      </c>
      <c r="W337" s="30"/>
    </row>
    <row r="338" spans="1:23" ht="15">
      <c r="A338" s="102" t="str">
        <f t="shared" si="30"/>
        <v>24-Feb</v>
      </c>
      <c r="B338" s="38">
        <f t="shared" si="31"/>
        <v>46077</v>
      </c>
      <c r="C338" s="91" t="e">
        <f>IF(VLOOKUP($B338,data_dd!$C:$J,2,FALSE)=0,#N/A,VLOOKUP($B338,data_dd!$C:$J,2,FALSE))</f>
        <v>#N/A</v>
      </c>
      <c r="D338" s="92" t="e">
        <f>IF(VLOOKUP($B338,data_dd!$C:$J,2,FALSE)=0,#N/A,VLOOKUP($B338,data_dd!$C:$J,3,FALSE))</f>
        <v>#N/A</v>
      </c>
      <c r="E338" s="92">
        <f>IF(VLOOKUP($B338,data_dd!$C:$J,6,FALSE)=0,#N/A,VLOOKUP($B338,data_dd!$C:$J,6,FALSE))</f>
        <v>41.411012578718619</v>
      </c>
      <c r="F338" s="91" t="e">
        <f>IF(VLOOKUP($B338,data_dd!$C:$J,4,FALSE)=0,#N/A,VLOOKUP($B338,data_dd!$C:$J,4,FALSE))</f>
        <v>#N/A</v>
      </c>
      <c r="G338" s="92" t="e">
        <f>IF(VLOOKUP($B338,data_dd!$C:$J,4,FALSE)=0,#N/A,VLOOKUP($B338,data_dd!$C:$J,5,FALSE))</f>
        <v>#N/A</v>
      </c>
      <c r="H338" s="101">
        <f>IF(VLOOKUP($B338,data_dd!$C:$J,7,FALSE)=0,#N/A,VLOOKUP($B338,data_dd!$C:$J,7,FALSE))</f>
        <v>33.93334124669903</v>
      </c>
      <c r="I338" s="30"/>
      <c r="J338" s="38">
        <f t="shared" si="28"/>
        <v>45712</v>
      </c>
      <c r="K338" s="91">
        <f>VLOOKUP($J338,data_dd!$C:$J,2,FALSE)</f>
        <v>42.313915091920038</v>
      </c>
      <c r="L338" s="92">
        <f>VLOOKUP($J338,data_dd!$C:$J,3,FALSE)</f>
        <v>42.151582915880034</v>
      </c>
      <c r="M338" s="92">
        <f>IF(VLOOKUP($J338,data_dd!$C:$J,6,FALSE)=0,#N/A,VLOOKUP($J338,data_dd!$C:$J,6,FALSE))</f>
        <v>41.160863714851622</v>
      </c>
      <c r="N338" s="91">
        <f>VLOOKUP($J338,data_dd!$C:$J,4,FALSE)</f>
        <v>34.13075858728606</v>
      </c>
      <c r="O338" s="92">
        <f>VLOOKUP($J338,data_dd!$C:$J,5,FALSE)</f>
        <v>34.142359177536932</v>
      </c>
      <c r="P338" s="101">
        <f>IF(VLOOKUP($J338,data_dd!$C:$J,7,FALSE)=0,#N/A,VLOOKUP($J338,data_dd!$C:$J,7,FALSE))</f>
        <v>33.895970058938815</v>
      </c>
      <c r="Q338" s="30"/>
      <c r="R338" s="38">
        <f t="shared" si="29"/>
        <v>45346</v>
      </c>
      <c r="S338" s="91">
        <f>VLOOKUP($R338,data_dd!$C:$J,2,FALSE)</f>
        <v>41.499460221333067</v>
      </c>
      <c r="T338" s="92">
        <f>VLOOKUP($R338,data_dd!$C:$J,3,FALSE)</f>
        <v>41.273903042812243</v>
      </c>
      <c r="U338" s="91">
        <f>VLOOKUP($R338,data_dd!$C:$J,4,FALSE)</f>
        <v>34.266587409991956</v>
      </c>
      <c r="V338" s="92">
        <f>VLOOKUP($R338,data_dd!$C:$J,5,FALSE)</f>
        <v>33.914840006034993</v>
      </c>
      <c r="W338" s="30"/>
    </row>
    <row r="339" spans="1:23" ht="15">
      <c r="A339" s="102" t="str">
        <f t="shared" si="30"/>
        <v>25-Feb</v>
      </c>
      <c r="B339" s="33">
        <f t="shared" si="31"/>
        <v>46078</v>
      </c>
      <c r="C339" s="78" t="e">
        <f>IF(VLOOKUP($B339,data_dd!$C:$J,2,FALSE)=0,#N/A,VLOOKUP($B339,data_dd!$C:$J,2,FALSE))</f>
        <v>#N/A</v>
      </c>
      <c r="D339" s="90" t="e">
        <f>IF(VLOOKUP($B339,data_dd!$C:$J,2,FALSE)=0,#N/A,VLOOKUP($B339,data_dd!$C:$J,3,FALSE))</f>
        <v>#N/A</v>
      </c>
      <c r="E339" s="90">
        <f>IF(VLOOKUP($B339,data_dd!$C:$J,6,FALSE)=0,#N/A,VLOOKUP($B339,data_dd!$C:$J,6,FALSE))</f>
        <v>41.489824293221226</v>
      </c>
      <c r="F339" s="78" t="e">
        <f>IF(VLOOKUP($B339,data_dd!$C:$J,4,FALSE)=0,#N/A,VLOOKUP($B339,data_dd!$C:$J,4,FALSE))</f>
        <v>#N/A</v>
      </c>
      <c r="G339" s="90" t="e">
        <f>IF(VLOOKUP($B339,data_dd!$C:$J,4,FALSE)=0,#N/A,VLOOKUP($B339,data_dd!$C:$J,5,FALSE))</f>
        <v>#N/A</v>
      </c>
      <c r="H339" s="217">
        <f>IF(VLOOKUP($B339,data_dd!$C:$J,7,FALSE)=0,#N/A,VLOOKUP($B339,data_dd!$C:$J,7,FALSE))</f>
        <v>34.005014109764019</v>
      </c>
      <c r="I339" s="30"/>
      <c r="J339" s="33">
        <f t="shared" si="28"/>
        <v>45713</v>
      </c>
      <c r="K339" s="78">
        <f>VLOOKUP($J339,data_dd!$C:$J,2,FALSE)</f>
        <v>42.437414117158745</v>
      </c>
      <c r="L339" s="90">
        <f>VLOOKUP($J339,data_dd!$C:$J,3,FALSE)</f>
        <v>42.22597010199911</v>
      </c>
      <c r="M339" s="90">
        <f>IF(VLOOKUP($J339,data_dd!$C:$J,6,FALSE)=0,#N/A,VLOOKUP($J339,data_dd!$C:$J,6,FALSE))</f>
        <v>41.240098608828916</v>
      </c>
      <c r="N339" s="78">
        <f>VLOOKUP($J339,data_dd!$C:$J,4,FALSE)</f>
        <v>34.481274112768048</v>
      </c>
      <c r="O339" s="90">
        <f>VLOOKUP($J339,data_dd!$C:$J,5,FALSE)</f>
        <v>34.224285049779603</v>
      </c>
      <c r="P339" s="217">
        <f>IF(VLOOKUP($J339,data_dd!$C:$J,7,FALSE)=0,#N/A,VLOOKUP($J339,data_dd!$C:$J,7,FALSE))</f>
        <v>33.965425673737229</v>
      </c>
      <c r="Q339" s="30"/>
      <c r="R339" s="33">
        <f t="shared" si="29"/>
        <v>45347</v>
      </c>
      <c r="S339" s="78">
        <f>VLOOKUP($R339,data_dd!$C:$J,2,FALSE)</f>
        <v>41.246005073868261</v>
      </c>
      <c r="T339" s="90">
        <f>VLOOKUP($R339,data_dd!$C:$J,3,FALSE)</f>
        <v>41.344500516477027</v>
      </c>
      <c r="U339" s="78">
        <f>VLOOKUP($R339,data_dd!$C:$J,4,FALSE)</f>
        <v>33.777216542725263</v>
      </c>
      <c r="V339" s="90">
        <f>VLOOKUP($R339,data_dd!$C:$J,5,FALSE)</f>
        <v>33.972681398860786</v>
      </c>
      <c r="W339" s="30"/>
    </row>
    <row r="340" spans="1:23" ht="15">
      <c r="A340" s="102" t="str">
        <f t="shared" si="30"/>
        <v>26-Feb</v>
      </c>
      <c r="B340" s="38">
        <f t="shared" si="31"/>
        <v>46079</v>
      </c>
      <c r="C340" s="91" t="e">
        <f>IF(VLOOKUP($B340,data_dd!$C:$J,2,FALSE)=0,#N/A,VLOOKUP($B340,data_dd!$C:$J,2,FALSE))</f>
        <v>#N/A</v>
      </c>
      <c r="D340" s="92" t="e">
        <f>IF(VLOOKUP($B340,data_dd!$C:$J,2,FALSE)=0,#N/A,VLOOKUP($B340,data_dd!$C:$J,3,FALSE))</f>
        <v>#N/A</v>
      </c>
      <c r="E340" s="92">
        <f>IF(VLOOKUP($B340,data_dd!$C:$J,6,FALSE)=0,#N/A,VLOOKUP($B340,data_dd!$C:$J,6,FALSE))</f>
        <v>41.560297099034536</v>
      </c>
      <c r="F340" s="91" t="e">
        <f>IF(VLOOKUP($B340,data_dd!$C:$J,4,FALSE)=0,#N/A,VLOOKUP($B340,data_dd!$C:$J,4,FALSE))</f>
        <v>#N/A</v>
      </c>
      <c r="G340" s="92" t="e">
        <f>IF(VLOOKUP($B340,data_dd!$C:$J,4,FALSE)=0,#N/A,VLOOKUP($B340,data_dd!$C:$J,5,FALSE))</f>
        <v>#N/A</v>
      </c>
      <c r="H340" s="101">
        <f>IF(VLOOKUP($B340,data_dd!$C:$J,7,FALSE)=0,#N/A,VLOOKUP($B340,data_dd!$C:$J,7,FALSE))</f>
        <v>34.054009053583727</v>
      </c>
      <c r="I340" s="30"/>
      <c r="J340" s="38">
        <f t="shared" si="28"/>
        <v>45714</v>
      </c>
      <c r="K340" s="91">
        <f>VLOOKUP($J340,data_dd!$C:$J,2,FALSE)</f>
        <v>42.606651673943318</v>
      </c>
      <c r="L340" s="92">
        <f>VLOOKUP($J340,data_dd!$C:$J,3,FALSE)</f>
        <v>42.361436444050298</v>
      </c>
      <c r="M340" s="92">
        <f>IF(VLOOKUP($J340,data_dd!$C:$J,6,FALSE)=0,#N/A,VLOOKUP($J340,data_dd!$C:$J,6,FALSE))</f>
        <v>41.292736829892796</v>
      </c>
      <c r="N340" s="91">
        <f>VLOOKUP($J340,data_dd!$C:$J,4,FALSE)</f>
        <v>34.410660708005516</v>
      </c>
      <c r="O340" s="92">
        <f>VLOOKUP($J340,data_dd!$C:$J,5,FALSE)</f>
        <v>34.31920240550393</v>
      </c>
      <c r="P340" s="101">
        <f>IF(VLOOKUP($J340,data_dd!$C:$J,7,FALSE)=0,#N/A,VLOOKUP($J340,data_dd!$C:$J,7,FALSE))</f>
        <v>34.003937824243778</v>
      </c>
      <c r="Q340" s="30"/>
      <c r="R340" s="38">
        <f t="shared" si="29"/>
        <v>45348</v>
      </c>
      <c r="S340" s="91">
        <f>VLOOKUP($R340,data_dd!$C:$J,2,FALSE)</f>
        <v>41.587658185578462</v>
      </c>
      <c r="T340" s="92">
        <f>VLOOKUP($R340,data_dd!$C:$J,3,FALSE)</f>
        <v>41.331670762405409</v>
      </c>
      <c r="U340" s="91">
        <f>VLOOKUP($R340,data_dd!$C:$J,4,FALSE)</f>
        <v>34.182146557315171</v>
      </c>
      <c r="V340" s="92">
        <f>VLOOKUP($R340,data_dd!$C:$J,5,FALSE)</f>
        <v>33.959604238764648</v>
      </c>
      <c r="W340" s="30"/>
    </row>
    <row r="341" spans="1:23" ht="15">
      <c r="A341" s="102" t="str">
        <f t="shared" si="30"/>
        <v>27-Feb</v>
      </c>
      <c r="B341" s="33">
        <f t="shared" si="31"/>
        <v>46080</v>
      </c>
      <c r="C341" s="78" t="e">
        <f>IF(VLOOKUP($B341,data_dd!$C:$J,2,FALSE)=0,#N/A,VLOOKUP($B341,data_dd!$C:$J,2,FALSE))</f>
        <v>#N/A</v>
      </c>
      <c r="D341" s="90" t="e">
        <f>IF(VLOOKUP($B341,data_dd!$C:$J,2,FALSE)=0,#N/A,VLOOKUP($B341,data_dd!$C:$J,3,FALSE))</f>
        <v>#N/A</v>
      </c>
      <c r="E341" s="90">
        <f>IF(VLOOKUP($B341,data_dd!$C:$J,6,FALSE)=0,#N/A,VLOOKUP($B341,data_dd!$C:$J,6,FALSE))</f>
        <v>41.615501769824853</v>
      </c>
      <c r="F341" s="78" t="e">
        <f>IF(VLOOKUP($B341,data_dd!$C:$J,4,FALSE)=0,#N/A,VLOOKUP($B341,data_dd!$C:$J,4,FALSE))</f>
        <v>#N/A</v>
      </c>
      <c r="G341" s="90" t="e">
        <f>IF(VLOOKUP($B341,data_dd!$C:$J,4,FALSE)=0,#N/A,VLOOKUP($B341,data_dd!$C:$J,5,FALSE))</f>
        <v>#N/A</v>
      </c>
      <c r="H341" s="217">
        <f>IF(VLOOKUP($B341,data_dd!$C:$J,7,FALSE)=0,#N/A,VLOOKUP($B341,data_dd!$C:$J,7,FALSE))</f>
        <v>34.105149659831298</v>
      </c>
      <c r="I341" s="30"/>
      <c r="J341" s="33">
        <f t="shared" si="28"/>
        <v>45715</v>
      </c>
      <c r="K341" s="78">
        <f>VLOOKUP($J341,data_dd!$C:$J,2,FALSE)</f>
        <v>42.795970345454343</v>
      </c>
      <c r="L341" s="90">
        <f>VLOOKUP($J341,data_dd!$C:$J,3,FALSE)</f>
        <v>42.473560338185564</v>
      </c>
      <c r="M341" s="90">
        <f>IF(VLOOKUP($J341,data_dd!$C:$J,6,FALSE)=0,#N/A,VLOOKUP($J341,data_dd!$C:$J,6,FALSE))</f>
        <v>41.334029735743833</v>
      </c>
      <c r="N341" s="78">
        <f>VLOOKUP($J341,data_dd!$C:$J,4,FALSE)</f>
        <v>34.875427323918366</v>
      </c>
      <c r="O341" s="90">
        <f>VLOOKUP($J341,data_dd!$C:$J,5,FALSE)</f>
        <v>34.433709184133932</v>
      </c>
      <c r="P341" s="217">
        <f>IF(VLOOKUP($J341,data_dd!$C:$J,7,FALSE)=0,#N/A,VLOOKUP($J341,data_dd!$C:$J,7,FALSE))</f>
        <v>34.038008214912153</v>
      </c>
      <c r="Q341" s="30"/>
      <c r="R341" s="33">
        <f t="shared" si="29"/>
        <v>45349</v>
      </c>
      <c r="S341" s="78">
        <f>VLOOKUP($R341,data_dd!$C:$J,2,FALSE)</f>
        <v>41.107125953212737</v>
      </c>
      <c r="T341" s="90">
        <f>VLOOKUP($R341,data_dd!$C:$J,3,FALSE)</f>
        <v>41.348793813383487</v>
      </c>
      <c r="U341" s="78">
        <f>VLOOKUP($R341,data_dd!$C:$J,4,FALSE)</f>
        <v>33.63115270826647</v>
      </c>
      <c r="V341" s="90">
        <f>VLOOKUP($R341,data_dd!$C:$J,5,FALSE)</f>
        <v>33.96718843947086</v>
      </c>
      <c r="W341" s="30"/>
    </row>
    <row r="342" spans="1:23" ht="15">
      <c r="A342" s="102" t="str">
        <f t="shared" si="30"/>
        <v>28-Feb</v>
      </c>
      <c r="B342" s="38">
        <f t="shared" si="31"/>
        <v>46081</v>
      </c>
      <c r="C342" s="91" t="e">
        <f>IF(VLOOKUP($B342,data_dd!$C:$J,2,FALSE)=0,#N/A,VLOOKUP($B342,data_dd!$C:$J,2,FALSE))</f>
        <v>#N/A</v>
      </c>
      <c r="D342" s="92" t="e">
        <f>IF(VLOOKUP($B342,data_dd!$C:$J,2,FALSE)=0,#N/A,VLOOKUP($B342,data_dd!$C:$J,3,FALSE))</f>
        <v>#N/A</v>
      </c>
      <c r="E342" s="92">
        <f>IF(VLOOKUP($B342,data_dd!$C:$J,6,FALSE)=0,#N/A,VLOOKUP($B342,data_dd!$C:$J,6,FALSE))</f>
        <v>41.680849723029631</v>
      </c>
      <c r="F342" s="91" t="e">
        <f>IF(VLOOKUP($B342,data_dd!$C:$J,4,FALSE)=0,#N/A,VLOOKUP($B342,data_dd!$C:$J,4,FALSE))</f>
        <v>#N/A</v>
      </c>
      <c r="G342" s="92" t="e">
        <f>IF(VLOOKUP($B342,data_dd!$C:$J,4,FALSE)=0,#N/A,VLOOKUP($B342,data_dd!$C:$J,5,FALSE))</f>
        <v>#N/A</v>
      </c>
      <c r="H342" s="101">
        <f>IF(VLOOKUP($B342,data_dd!$C:$J,7,FALSE)=0,#N/A,VLOOKUP($B342,data_dd!$C:$J,7,FALSE))</f>
        <v>34.153419387297454</v>
      </c>
      <c r="I342" s="30"/>
      <c r="J342" s="38">
        <f t="shared" si="28"/>
        <v>45716</v>
      </c>
      <c r="K342" s="91">
        <f>VLOOKUP($J342,data_dd!$C:$J,2,FALSE)</f>
        <v>42.605072935117875</v>
      </c>
      <c r="L342" s="92">
        <f>VLOOKUP($J342,data_dd!$C:$J,3,FALSE)</f>
        <v>42.532773919465853</v>
      </c>
      <c r="M342" s="92">
        <f>IF(VLOOKUP($J342,data_dd!$C:$J,6,FALSE)=0,#N/A,VLOOKUP($J342,data_dd!$C:$J,6,FALSE))</f>
        <v>41.384600522076113</v>
      </c>
      <c r="N342" s="91">
        <f>VLOOKUP($J342,data_dd!$C:$J,4,FALSE)</f>
        <v>34.413260099312822</v>
      </c>
      <c r="O342" s="92">
        <f>VLOOKUP($J342,data_dd!$C:$J,5,FALSE)</f>
        <v>34.471850583760144</v>
      </c>
      <c r="P342" s="101">
        <f>IF(VLOOKUP($J342,data_dd!$C:$J,7,FALSE)=0,#N/A,VLOOKUP($J342,data_dd!$C:$J,7,FALSE))</f>
        <v>34.078787846627669</v>
      </c>
      <c r="Q342" s="30"/>
      <c r="R342" s="38">
        <f t="shared" si="29"/>
        <v>45350</v>
      </c>
      <c r="S342" s="91">
        <f>VLOOKUP($R342,data_dd!$C:$J,2,FALSE)</f>
        <v>41.7492490900527</v>
      </c>
      <c r="T342" s="92">
        <f>VLOOKUP($R342,data_dd!$C:$J,3,FALSE)</f>
        <v>41.374119031662495</v>
      </c>
      <c r="U342" s="91">
        <f>VLOOKUP($R342,data_dd!$C:$J,4,FALSE)</f>
        <v>34.300343504464685</v>
      </c>
      <c r="V342" s="92">
        <f>VLOOKUP($R342,data_dd!$C:$J,5,FALSE)</f>
        <v>33.98752262656815</v>
      </c>
      <c r="W342" s="30"/>
    </row>
    <row r="343" spans="1:23" ht="15">
      <c r="A343" s="102" t="str">
        <f t="shared" si="30"/>
        <v>1-Mar</v>
      </c>
      <c r="B343" s="33">
        <f t="shared" si="31"/>
        <v>46082</v>
      </c>
      <c r="C343" s="78" t="e">
        <f>IF(VLOOKUP($B343,data_dd!$C:$J,2,FALSE)=0,#N/A,VLOOKUP($B343,data_dd!$C:$J,2,FALSE))</f>
        <v>#N/A</v>
      </c>
      <c r="D343" s="90" t="e">
        <f>IF(VLOOKUP($B343,data_dd!$C:$J,2,FALSE)=0,#N/A,VLOOKUP($B343,data_dd!$C:$J,3,FALSE))</f>
        <v>#N/A</v>
      </c>
      <c r="E343" s="90">
        <f>IF(VLOOKUP($B343,data_dd!$C:$J,6,FALSE)=0,#N/A,VLOOKUP($B343,data_dd!$C:$J,6,FALSE))</f>
        <v>41.758566375732208</v>
      </c>
      <c r="F343" s="78" t="e">
        <f>IF(VLOOKUP($B343,data_dd!$C:$J,4,FALSE)=0,#N/A,VLOOKUP($B343,data_dd!$C:$J,4,FALSE))</f>
        <v>#N/A</v>
      </c>
      <c r="G343" s="90" t="e">
        <f>IF(VLOOKUP($B343,data_dd!$C:$J,4,FALSE)=0,#N/A,VLOOKUP($B343,data_dd!$C:$J,5,FALSE))</f>
        <v>#N/A</v>
      </c>
      <c r="H343" s="217">
        <f>IF(VLOOKUP($B343,data_dd!$C:$J,7,FALSE)=0,#N/A,VLOOKUP($B343,data_dd!$C:$J,7,FALSE))</f>
        <v>34.220609350688107</v>
      </c>
      <c r="I343" s="30"/>
      <c r="J343" s="33">
        <f t="shared" si="28"/>
        <v>45717</v>
      </c>
      <c r="K343" s="78">
        <f>VLOOKUP($J343,data_dd!$C:$J,2,FALSE)</f>
        <v>42.79631422813204</v>
      </c>
      <c r="L343" s="90">
        <f>VLOOKUP($J343,data_dd!$C:$J,3,FALSE)</f>
        <v>42.590741269613062</v>
      </c>
      <c r="M343" s="90">
        <f>IF(VLOOKUP($J343,data_dd!$C:$J,6,FALSE)=0,#N/A,VLOOKUP($J343,data_dd!$C:$J,6,FALSE))</f>
        <v>41.469605794115758</v>
      </c>
      <c r="N343" s="78">
        <f>VLOOKUP($J343,data_dd!$C:$J,4,FALSE)</f>
        <v>34.889562297499026</v>
      </c>
      <c r="O343" s="90">
        <f>VLOOKUP($J343,data_dd!$C:$J,5,FALSE)</f>
        <v>34.533178262981529</v>
      </c>
      <c r="P343" s="217">
        <f>IF(VLOOKUP($J343,data_dd!$C:$J,7,FALSE)=0,#N/A,VLOOKUP($J343,data_dd!$C:$J,7,FALSE))</f>
        <v>34.151184060094138</v>
      </c>
      <c r="Q343" s="30"/>
      <c r="R343" s="33">
        <f t="shared" si="29"/>
        <v>45351</v>
      </c>
      <c r="S343" s="78">
        <f>VLOOKUP($R343,data_dd!$C:$J,2,FALSE)</f>
        <v>41.526892054515208</v>
      </c>
      <c r="T343" s="90">
        <f>VLOOKUP($R343,data_dd!$C:$J,3,FALSE)</f>
        <v>41.430303472913266</v>
      </c>
      <c r="U343" s="78">
        <f>VLOOKUP($R343,data_dd!$C:$J,4,FALSE)</f>
        <v>33.963011050859492</v>
      </c>
      <c r="V343" s="90">
        <f>VLOOKUP($R343,data_dd!$C:$J,5,FALSE)</f>
        <v>34.010118292726546</v>
      </c>
      <c r="W343" s="30"/>
    </row>
    <row r="344" spans="1:23" ht="15">
      <c r="A344" s="102" t="str">
        <f t="shared" si="30"/>
        <v>2-Mar</v>
      </c>
      <c r="B344" s="38">
        <f t="shared" si="31"/>
        <v>46083</v>
      </c>
      <c r="C344" s="91" t="e">
        <f>IF(VLOOKUP($B344,data_dd!$C:$J,2,FALSE)=0,#N/A,VLOOKUP($B344,data_dd!$C:$J,2,FALSE))</f>
        <v>#N/A</v>
      </c>
      <c r="D344" s="92" t="e">
        <f>IF(VLOOKUP($B344,data_dd!$C:$J,2,FALSE)=0,#N/A,VLOOKUP($B344,data_dd!$C:$J,3,FALSE))</f>
        <v>#N/A</v>
      </c>
      <c r="E344" s="92">
        <f>IF(VLOOKUP($B344,data_dd!$C:$J,6,FALSE)=0,#N/A,VLOOKUP($B344,data_dd!$C:$J,6,FALSE))</f>
        <v>41.845793215675549</v>
      </c>
      <c r="F344" s="91" t="e">
        <f>IF(VLOOKUP($B344,data_dd!$C:$J,4,FALSE)=0,#N/A,VLOOKUP($B344,data_dd!$C:$J,4,FALSE))</f>
        <v>#N/A</v>
      </c>
      <c r="G344" s="92" t="e">
        <f>IF(VLOOKUP($B344,data_dd!$C:$J,4,FALSE)=0,#N/A,VLOOKUP($B344,data_dd!$C:$J,5,FALSE))</f>
        <v>#N/A</v>
      </c>
      <c r="H344" s="101">
        <f>IF(VLOOKUP($B344,data_dd!$C:$J,7,FALSE)=0,#N/A,VLOOKUP($B344,data_dd!$C:$J,7,FALSE))</f>
        <v>34.299262378241892</v>
      </c>
      <c r="I344" s="30"/>
      <c r="J344" s="38">
        <f t="shared" si="28"/>
        <v>45718</v>
      </c>
      <c r="K344" s="91">
        <f>VLOOKUP($J344,data_dd!$C:$J,2,FALSE)</f>
        <v>43.033400282217954</v>
      </c>
      <c r="L344" s="92">
        <f>VLOOKUP($J344,data_dd!$C:$J,3,FALSE)</f>
        <v>42.682262513497051</v>
      </c>
      <c r="M344" s="92">
        <f>IF(VLOOKUP($J344,data_dd!$C:$J,6,FALSE)=0,#N/A,VLOOKUP($J344,data_dd!$C:$J,6,FALSE))</f>
        <v>41.54249955264865</v>
      </c>
      <c r="N344" s="91">
        <f>VLOOKUP($J344,data_dd!$C:$J,4,FALSE)</f>
        <v>34.826946982127645</v>
      </c>
      <c r="O344" s="92">
        <f>VLOOKUP($J344,data_dd!$C:$J,5,FALSE)</f>
        <v>34.618359933744507</v>
      </c>
      <c r="P344" s="101">
        <f>IF(VLOOKUP($J344,data_dd!$C:$J,7,FALSE)=0,#N/A,VLOOKUP($J344,data_dd!$C:$J,7,FALSE))</f>
        <v>34.212468952256138</v>
      </c>
      <c r="Q344" s="30"/>
      <c r="R344" s="38">
        <f t="shared" si="29"/>
        <v>45352</v>
      </c>
      <c r="S344" s="91">
        <f>VLOOKUP($R344,data_dd!$C:$J,2,FALSE)</f>
        <v>42.282477248735923</v>
      </c>
      <c r="T344" s="92">
        <f>VLOOKUP($R344,data_dd!$C:$J,3,FALSE)</f>
        <v>41.546950234566481</v>
      </c>
      <c r="U344" s="91">
        <f>VLOOKUP($R344,data_dd!$C:$J,4,FALSE)</f>
        <v>34.863858494895652</v>
      </c>
      <c r="V344" s="92">
        <f>VLOOKUP($R344,data_dd!$C:$J,5,FALSE)</f>
        <v>34.110549876096073</v>
      </c>
      <c r="W344" s="30"/>
    </row>
    <row r="345" spans="1:23" ht="15">
      <c r="A345" s="102" t="str">
        <f t="shared" si="30"/>
        <v>3-Mar</v>
      </c>
      <c r="B345" s="33">
        <f t="shared" si="31"/>
        <v>46084</v>
      </c>
      <c r="C345" s="78" t="e">
        <f>IF(VLOOKUP($B345,data_dd!$C:$J,2,FALSE)=0,#N/A,VLOOKUP($B345,data_dd!$C:$J,2,FALSE))</f>
        <v>#N/A</v>
      </c>
      <c r="D345" s="90" t="e">
        <f>IF(VLOOKUP($B345,data_dd!$C:$J,2,FALSE)=0,#N/A,VLOOKUP($B345,data_dd!$C:$J,3,FALSE))</f>
        <v>#N/A</v>
      </c>
      <c r="E345" s="90">
        <f>IF(VLOOKUP($B345,data_dd!$C:$J,6,FALSE)=0,#N/A,VLOOKUP($B345,data_dd!$C:$J,6,FALSE))</f>
        <v>41.901647485080993</v>
      </c>
      <c r="F345" s="78" t="e">
        <f>IF(VLOOKUP($B345,data_dd!$C:$J,4,FALSE)=0,#N/A,VLOOKUP($B345,data_dd!$C:$J,4,FALSE))</f>
        <v>#N/A</v>
      </c>
      <c r="G345" s="90" t="e">
        <f>IF(VLOOKUP($B345,data_dd!$C:$J,4,FALSE)=0,#N/A,VLOOKUP($B345,data_dd!$C:$J,5,FALSE))</f>
        <v>#N/A</v>
      </c>
      <c r="H345" s="217">
        <f>IF(VLOOKUP($B345,data_dd!$C:$J,7,FALSE)=0,#N/A,VLOOKUP($B345,data_dd!$C:$J,7,FALSE))</f>
        <v>34.342759719248477</v>
      </c>
      <c r="I345" s="30"/>
      <c r="J345" s="33">
        <f t="shared" si="28"/>
        <v>45719</v>
      </c>
      <c r="K345" s="78">
        <f>VLOOKUP($J345,data_dd!$C:$J,2,FALSE)</f>
        <v>42.771012262947558</v>
      </c>
      <c r="L345" s="90">
        <f>VLOOKUP($J345,data_dd!$C:$J,3,FALSE)</f>
        <v>42.719019577540166</v>
      </c>
      <c r="M345" s="90">
        <f>IF(VLOOKUP($J345,data_dd!$C:$J,6,FALSE)=0,#N/A,VLOOKUP($J345,data_dd!$C:$J,6,FALSE))</f>
        <v>41.598170704298184</v>
      </c>
      <c r="N345" s="78">
        <f>VLOOKUP($J345,data_dd!$C:$J,4,FALSE)</f>
        <v>34.85174418987755</v>
      </c>
      <c r="O345" s="90">
        <f>VLOOKUP($J345,data_dd!$C:$J,5,FALSE)</f>
        <v>34.660610610528096</v>
      </c>
      <c r="P345" s="217">
        <f>IF(VLOOKUP($J345,data_dd!$C:$J,7,FALSE)=0,#N/A,VLOOKUP($J345,data_dd!$C:$J,7,FALSE))</f>
        <v>34.258569408475736</v>
      </c>
      <c r="Q345" s="30"/>
      <c r="R345" s="33">
        <f t="shared" si="29"/>
        <v>45353</v>
      </c>
      <c r="S345" s="78">
        <f>VLOOKUP($R345,data_dd!$C:$J,2,FALSE)</f>
        <v>41.518573800629518</v>
      </c>
      <c r="T345" s="90">
        <f>VLOOKUP($R345,data_dd!$C:$J,3,FALSE)</f>
        <v>41.596671462805745</v>
      </c>
      <c r="U345" s="78">
        <f>VLOOKUP($R345,data_dd!$C:$J,4,FALSE)</f>
        <v>34.051198281620565</v>
      </c>
      <c r="V345" s="90">
        <f>VLOOKUP($R345,data_dd!$C:$J,5,FALSE)</f>
        <v>34.147362209168868</v>
      </c>
      <c r="W345" s="30"/>
    </row>
    <row r="346" spans="1:23" ht="15">
      <c r="A346" s="102" t="str">
        <f t="shared" si="30"/>
        <v>4-Mar</v>
      </c>
      <c r="B346" s="38">
        <f t="shared" si="31"/>
        <v>46085</v>
      </c>
      <c r="C346" s="91" t="e">
        <f>IF(VLOOKUP($B346,data_dd!$C:$J,2,FALSE)=0,#N/A,VLOOKUP($B346,data_dd!$C:$J,2,FALSE))</f>
        <v>#N/A</v>
      </c>
      <c r="D346" s="92" t="e">
        <f>IF(VLOOKUP($B346,data_dd!$C:$J,2,FALSE)=0,#N/A,VLOOKUP($B346,data_dd!$C:$J,3,FALSE))</f>
        <v>#N/A</v>
      </c>
      <c r="E346" s="92">
        <f>IF(VLOOKUP($B346,data_dd!$C:$J,6,FALSE)=0,#N/A,VLOOKUP($B346,data_dd!$C:$J,6,FALSE))</f>
        <v>41.968989123700645</v>
      </c>
      <c r="F346" s="91" t="e">
        <f>IF(VLOOKUP($B346,data_dd!$C:$J,4,FALSE)=0,#N/A,VLOOKUP($B346,data_dd!$C:$J,4,FALSE))</f>
        <v>#N/A</v>
      </c>
      <c r="G346" s="92" t="e">
        <f>IF(VLOOKUP($B346,data_dd!$C:$J,4,FALSE)=0,#N/A,VLOOKUP($B346,data_dd!$C:$J,5,FALSE))</f>
        <v>#N/A</v>
      </c>
      <c r="H346" s="101">
        <f>IF(VLOOKUP($B346,data_dd!$C:$J,7,FALSE)=0,#N/A,VLOOKUP($B346,data_dd!$C:$J,7,FALSE))</f>
        <v>34.404356567483624</v>
      </c>
      <c r="I346" s="30"/>
      <c r="J346" s="38">
        <f t="shared" si="28"/>
        <v>45720</v>
      </c>
      <c r="K346" s="91">
        <f>VLOOKUP($J346,data_dd!$C:$J,2,FALSE)</f>
        <v>42.706382662151938</v>
      </c>
      <c r="L346" s="92">
        <f>VLOOKUP($J346,data_dd!$C:$J,3,FALSE)</f>
        <v>42.751859716363711</v>
      </c>
      <c r="M346" s="92">
        <f>IF(VLOOKUP($J346,data_dd!$C:$J,6,FALSE)=0,#N/A,VLOOKUP($J346,data_dd!$C:$J,6,FALSE))</f>
        <v>41.675176322031895</v>
      </c>
      <c r="N346" s="91">
        <f>VLOOKUP($J346,data_dd!$C:$J,4,FALSE)</f>
        <v>34.528842643310753</v>
      </c>
      <c r="O346" s="92">
        <f>VLOOKUP($J346,data_dd!$C:$J,5,FALSE)</f>
        <v>34.695339358638407</v>
      </c>
      <c r="P346" s="101">
        <f>IF(VLOOKUP($J346,data_dd!$C:$J,7,FALSE)=0,#N/A,VLOOKUP($J346,data_dd!$C:$J,7,FALSE))</f>
        <v>34.324096734166623</v>
      </c>
      <c r="Q346" s="30"/>
      <c r="R346" s="38">
        <f t="shared" si="29"/>
        <v>45354</v>
      </c>
      <c r="S346" s="91">
        <f>VLOOKUP($R346,data_dd!$C:$J,2,FALSE)</f>
        <v>41.993141190495571</v>
      </c>
      <c r="T346" s="92">
        <f>VLOOKUP($R346,data_dd!$C:$J,3,FALSE)</f>
        <v>41.661316773788158</v>
      </c>
      <c r="U346" s="91">
        <f>VLOOKUP($R346,data_dd!$C:$J,4,FALSE)</f>
        <v>34.591465249147909</v>
      </c>
      <c r="V346" s="92">
        <f>VLOOKUP($R346,data_dd!$C:$J,5,FALSE)</f>
        <v>34.201776965102184</v>
      </c>
      <c r="W346" s="30"/>
    </row>
    <row r="347" spans="1:23" ht="15">
      <c r="A347" s="102" t="str">
        <f t="shared" si="30"/>
        <v>5-Mar</v>
      </c>
      <c r="B347" s="33">
        <f t="shared" si="31"/>
        <v>46086</v>
      </c>
      <c r="C347" s="78" t="e">
        <f>IF(VLOOKUP($B347,data_dd!$C:$J,2,FALSE)=0,#N/A,VLOOKUP($B347,data_dd!$C:$J,2,FALSE))</f>
        <v>#N/A</v>
      </c>
      <c r="D347" s="90" t="e">
        <f>IF(VLOOKUP($B347,data_dd!$C:$J,2,FALSE)=0,#N/A,VLOOKUP($B347,data_dd!$C:$J,3,FALSE))</f>
        <v>#N/A</v>
      </c>
      <c r="E347" s="90">
        <f>IF(VLOOKUP($B347,data_dd!$C:$J,6,FALSE)=0,#N/A,VLOOKUP($B347,data_dd!$C:$J,6,FALSE))</f>
        <v>42.056309665642928</v>
      </c>
      <c r="F347" s="78" t="e">
        <f>IF(VLOOKUP($B347,data_dd!$C:$J,4,FALSE)=0,#N/A,VLOOKUP($B347,data_dd!$C:$J,4,FALSE))</f>
        <v>#N/A</v>
      </c>
      <c r="G347" s="90" t="e">
        <f>IF(VLOOKUP($B347,data_dd!$C:$J,4,FALSE)=0,#N/A,VLOOKUP($B347,data_dd!$C:$J,5,FALSE))</f>
        <v>#N/A</v>
      </c>
      <c r="H347" s="217">
        <f>IF(VLOOKUP($B347,data_dd!$C:$J,7,FALSE)=0,#N/A,VLOOKUP($B347,data_dd!$C:$J,7,FALSE))</f>
        <v>34.480600315433179</v>
      </c>
      <c r="I347" s="30"/>
      <c r="J347" s="33">
        <f t="shared" si="28"/>
        <v>45721</v>
      </c>
      <c r="K347" s="78">
        <f>VLOOKUP($J347,data_dd!$C:$J,2,FALSE)</f>
        <v>43.551497507559567</v>
      </c>
      <c r="L347" s="90">
        <f>VLOOKUP($J347,data_dd!$C:$J,3,FALSE)</f>
        <v>42.884450525105862</v>
      </c>
      <c r="M347" s="90">
        <f>IF(VLOOKUP($J347,data_dd!$C:$J,6,FALSE)=0,#N/A,VLOOKUP($J347,data_dd!$C:$J,6,FALSE))</f>
        <v>41.738995393138921</v>
      </c>
      <c r="N347" s="78">
        <f>VLOOKUP($J347,data_dd!$C:$J,4,FALSE)</f>
        <v>35.492105337462235</v>
      </c>
      <c r="O347" s="90">
        <f>VLOOKUP($J347,data_dd!$C:$J,5,FALSE)</f>
        <v>34.80990614464379</v>
      </c>
      <c r="P347" s="217">
        <f>IF(VLOOKUP($J347,data_dd!$C:$J,7,FALSE)=0,#N/A,VLOOKUP($J347,data_dd!$C:$J,7,FALSE))</f>
        <v>34.382098730786865</v>
      </c>
      <c r="Q347" s="30"/>
      <c r="R347" s="33">
        <f t="shared" si="29"/>
        <v>45355</v>
      </c>
      <c r="S347" s="78">
        <f>VLOOKUP($R347,data_dd!$C:$J,2,FALSE)</f>
        <v>41.241937962542629</v>
      </c>
      <c r="T347" s="90">
        <f>VLOOKUP($R347,data_dd!$C:$J,3,FALSE)</f>
        <v>41.67229691344113</v>
      </c>
      <c r="U347" s="78">
        <f>VLOOKUP($R347,data_dd!$C:$J,4,FALSE)</f>
        <v>33.747627861714662</v>
      </c>
      <c r="V347" s="90">
        <f>VLOOKUP($R347,data_dd!$C:$J,5,FALSE)</f>
        <v>34.209633935326366</v>
      </c>
      <c r="W347" s="30"/>
    </row>
    <row r="348" spans="1:23" ht="15">
      <c r="A348" s="102" t="str">
        <f t="shared" si="30"/>
        <v>6-Mar</v>
      </c>
      <c r="B348" s="38">
        <f t="shared" si="31"/>
        <v>46087</v>
      </c>
      <c r="C348" s="91" t="e">
        <f>IF(VLOOKUP($B348,data_dd!$C:$J,2,FALSE)=0,#N/A,VLOOKUP($B348,data_dd!$C:$J,2,FALSE))</f>
        <v>#N/A</v>
      </c>
      <c r="D348" s="92" t="e">
        <f>IF(VLOOKUP($B348,data_dd!$C:$J,2,FALSE)=0,#N/A,VLOOKUP($B348,data_dd!$C:$J,3,FALSE))</f>
        <v>#N/A</v>
      </c>
      <c r="E348" s="92">
        <f>IF(VLOOKUP($B348,data_dd!$C:$J,6,FALSE)=0,#N/A,VLOOKUP($B348,data_dd!$C:$J,6,FALSE))</f>
        <v>42.114669847057556</v>
      </c>
      <c r="F348" s="91" t="e">
        <f>IF(VLOOKUP($B348,data_dd!$C:$J,4,FALSE)=0,#N/A,VLOOKUP($B348,data_dd!$C:$J,4,FALSE))</f>
        <v>#N/A</v>
      </c>
      <c r="G348" s="92" t="e">
        <f>IF(VLOOKUP($B348,data_dd!$C:$J,4,FALSE)=0,#N/A,VLOOKUP($B348,data_dd!$C:$J,5,FALSE))</f>
        <v>#N/A</v>
      </c>
      <c r="H348" s="101">
        <f>IF(VLOOKUP($B348,data_dd!$C:$J,7,FALSE)=0,#N/A,VLOOKUP($B348,data_dd!$C:$J,7,FALSE))</f>
        <v>34.534562892262286</v>
      </c>
      <c r="I348" s="30"/>
      <c r="J348" s="38">
        <f t="shared" si="28"/>
        <v>45722</v>
      </c>
      <c r="K348" s="91">
        <f>VLOOKUP($J348,data_dd!$C:$J,2,FALSE)</f>
        <v>43.047450597198626</v>
      </c>
      <c r="L348" s="92">
        <f>VLOOKUP($J348,data_dd!$C:$J,3,FALSE)</f>
        <v>42.948865262982714</v>
      </c>
      <c r="M348" s="92">
        <f>IF(VLOOKUP($J348,data_dd!$C:$J,6,FALSE)=0,#N/A,VLOOKUP($J348,data_dd!$C:$J,6,FALSE))</f>
        <v>41.795384435974498</v>
      </c>
      <c r="N348" s="91">
        <f>VLOOKUP($J348,data_dd!$C:$J,4,FALSE)</f>
        <v>34.902429869386829</v>
      </c>
      <c r="O348" s="92">
        <f>VLOOKUP($J348,data_dd!$C:$J,5,FALSE)</f>
        <v>34.881405864736287</v>
      </c>
      <c r="P348" s="101">
        <f>IF(VLOOKUP($J348,data_dd!$C:$J,7,FALSE)=0,#N/A,VLOOKUP($J348,data_dd!$C:$J,7,FALSE))</f>
        <v>34.432164814553154</v>
      </c>
      <c r="Q348" s="30"/>
      <c r="R348" s="38">
        <f t="shared" si="29"/>
        <v>45356</v>
      </c>
      <c r="S348" s="91">
        <f>VLOOKUP($R348,data_dd!$C:$J,2,FALSE)</f>
        <v>42.290911272234169</v>
      </c>
      <c r="T348" s="92">
        <f>VLOOKUP($R348,data_dd!$C:$J,3,FALSE)</f>
        <v>41.761388746538906</v>
      </c>
      <c r="U348" s="91">
        <f>VLOOKUP($R348,data_dd!$C:$J,4,FALSE)</f>
        <v>34.845167535964855</v>
      </c>
      <c r="V348" s="92">
        <f>VLOOKUP($R348,data_dd!$C:$J,5,FALSE)</f>
        <v>34.296474749116996</v>
      </c>
      <c r="W348" s="30"/>
    </row>
    <row r="349" spans="1:23" ht="15">
      <c r="A349" s="102" t="str">
        <f t="shared" si="30"/>
        <v>7-Mar</v>
      </c>
      <c r="B349" s="33">
        <f t="shared" si="31"/>
        <v>46088</v>
      </c>
      <c r="C349" s="78" t="e">
        <f>IF(VLOOKUP($B349,data_dd!$C:$J,2,FALSE)=0,#N/A,VLOOKUP($B349,data_dd!$C:$J,2,FALSE))</f>
        <v>#N/A</v>
      </c>
      <c r="D349" s="90" t="e">
        <f>IF(VLOOKUP($B349,data_dd!$C:$J,2,FALSE)=0,#N/A,VLOOKUP($B349,data_dd!$C:$J,3,FALSE))</f>
        <v>#N/A</v>
      </c>
      <c r="E349" s="90">
        <f>IF(VLOOKUP($B349,data_dd!$C:$J,6,FALSE)=0,#N/A,VLOOKUP($B349,data_dd!$C:$J,6,FALSE))</f>
        <v>42.183785586967005</v>
      </c>
      <c r="F349" s="78" t="e">
        <f>IF(VLOOKUP($B349,data_dd!$C:$J,4,FALSE)=0,#N/A,VLOOKUP($B349,data_dd!$C:$J,4,FALSE))</f>
        <v>#N/A</v>
      </c>
      <c r="G349" s="90" t="e">
        <f>IF(VLOOKUP($B349,data_dd!$C:$J,4,FALSE)=0,#N/A,VLOOKUP($B349,data_dd!$C:$J,5,FALSE))</f>
        <v>#N/A</v>
      </c>
      <c r="H349" s="217">
        <f>IF(VLOOKUP($B349,data_dd!$C:$J,7,FALSE)=0,#N/A,VLOOKUP($B349,data_dd!$C:$J,7,FALSE))</f>
        <v>34.591089985475023</v>
      </c>
      <c r="I349" s="30"/>
      <c r="J349" s="33">
        <f t="shared" si="28"/>
        <v>45723</v>
      </c>
      <c r="K349" s="78">
        <f>VLOOKUP($J349,data_dd!$C:$J,2,FALSE)</f>
        <v>43.541130733029007</v>
      </c>
      <c r="L349" s="90">
        <f>VLOOKUP($J349,data_dd!$C:$J,3,FALSE)</f>
        <v>43.057505829280885</v>
      </c>
      <c r="M349" s="90">
        <f>IF(VLOOKUP($J349,data_dd!$C:$J,6,FALSE)=0,#N/A,VLOOKUP($J349,data_dd!$C:$J,6,FALSE))</f>
        <v>41.861844562695879</v>
      </c>
      <c r="N349" s="78">
        <f>VLOOKUP($J349,data_dd!$C:$J,4,FALSE)</f>
        <v>35.528948374936931</v>
      </c>
      <c r="O349" s="90">
        <f>VLOOKUP($J349,data_dd!$C:$J,5,FALSE)</f>
        <v>34.97553310354477</v>
      </c>
      <c r="P349" s="217">
        <f>IF(VLOOKUP($J349,data_dd!$C:$J,7,FALSE)=0,#N/A,VLOOKUP($J349,data_dd!$C:$J,7,FALSE))</f>
        <v>34.483102393498719</v>
      </c>
      <c r="Q349" s="30"/>
      <c r="R349" s="33">
        <f t="shared" si="29"/>
        <v>45357</v>
      </c>
      <c r="S349" s="78">
        <f>VLOOKUP($R349,data_dd!$C:$J,2,FALSE)</f>
        <v>41.388114665970122</v>
      </c>
      <c r="T349" s="90">
        <f>VLOOKUP($R349,data_dd!$C:$J,3,FALSE)</f>
        <v>41.767385758707491</v>
      </c>
      <c r="U349" s="78">
        <f>VLOOKUP($R349,data_dd!$C:$J,4,FALSE)</f>
        <v>33.868791040224345</v>
      </c>
      <c r="V349" s="90">
        <f>VLOOKUP($R349,data_dd!$C:$J,5,FALSE)</f>
        <v>34.30347547731143</v>
      </c>
      <c r="W349" s="30"/>
    </row>
    <row r="350" spans="1:23" ht="15">
      <c r="A350" s="102" t="str">
        <f t="shared" si="30"/>
        <v>8-Mar</v>
      </c>
      <c r="B350" s="38">
        <f t="shared" si="31"/>
        <v>46089</v>
      </c>
      <c r="C350" s="91" t="e">
        <f>IF(VLOOKUP($B350,data_dd!$C:$J,2,FALSE)=0,#N/A,VLOOKUP($B350,data_dd!$C:$J,2,FALSE))</f>
        <v>#N/A</v>
      </c>
      <c r="D350" s="92" t="e">
        <f>IF(VLOOKUP($B350,data_dd!$C:$J,2,FALSE)=0,#N/A,VLOOKUP($B350,data_dd!$C:$J,3,FALSE))</f>
        <v>#N/A</v>
      </c>
      <c r="E350" s="92">
        <f>IF(VLOOKUP($B350,data_dd!$C:$J,6,FALSE)=0,#N/A,VLOOKUP($B350,data_dd!$C:$J,6,FALSE))</f>
        <v>42.243716534507691</v>
      </c>
      <c r="F350" s="91" t="e">
        <f>IF(VLOOKUP($B350,data_dd!$C:$J,4,FALSE)=0,#N/A,VLOOKUP($B350,data_dd!$C:$J,4,FALSE))</f>
        <v>#N/A</v>
      </c>
      <c r="G350" s="92" t="e">
        <f>IF(VLOOKUP($B350,data_dd!$C:$J,4,FALSE)=0,#N/A,VLOOKUP($B350,data_dd!$C:$J,5,FALSE))</f>
        <v>#N/A</v>
      </c>
      <c r="H350" s="101">
        <f>IF(VLOOKUP($B350,data_dd!$C:$J,7,FALSE)=0,#N/A,VLOOKUP($B350,data_dd!$C:$J,7,FALSE))</f>
        <v>34.644490539417276</v>
      </c>
      <c r="I350" s="30"/>
      <c r="J350" s="38">
        <f t="shared" si="28"/>
        <v>45724</v>
      </c>
      <c r="K350" s="91">
        <f>VLOOKUP($J350,data_dd!$C:$J,2,FALSE)</f>
        <v>43.704114420957417</v>
      </c>
      <c r="L350" s="92">
        <f>VLOOKUP($J350,data_dd!$C:$J,3,FALSE)</f>
        <v>43.18208876704081</v>
      </c>
      <c r="M350" s="92">
        <f>IF(VLOOKUP($J350,data_dd!$C:$J,6,FALSE)=0,#N/A,VLOOKUP($J350,data_dd!$C:$J,6,FALSE))</f>
        <v>41.911994743577637</v>
      </c>
      <c r="N350" s="91">
        <f>VLOOKUP($J350,data_dd!$C:$J,4,FALSE)</f>
        <v>35.43826685128672</v>
      </c>
      <c r="O350" s="92">
        <f>VLOOKUP($J350,data_dd!$C:$J,5,FALSE)</f>
        <v>35.090539347973063</v>
      </c>
      <c r="P350" s="101">
        <f>IF(VLOOKUP($J350,data_dd!$C:$J,7,FALSE)=0,#N/A,VLOOKUP($J350,data_dd!$C:$J,7,FALSE))</f>
        <v>34.528375690119198</v>
      </c>
      <c r="Q350" s="30"/>
      <c r="R350" s="38">
        <f t="shared" si="29"/>
        <v>45358</v>
      </c>
      <c r="S350" s="91">
        <f>VLOOKUP($R350,data_dd!$C:$J,2,FALSE)</f>
        <v>42.502275108247048</v>
      </c>
      <c r="T350" s="92">
        <f>VLOOKUP($R350,data_dd!$C:$J,3,FALSE)</f>
        <v>41.832766373137225</v>
      </c>
      <c r="U350" s="91">
        <f>VLOOKUP($R350,data_dd!$C:$J,4,FALSE)</f>
        <v>34.957946482983914</v>
      </c>
      <c r="V350" s="92">
        <f>VLOOKUP($R350,data_dd!$C:$J,5,FALSE)</f>
        <v>34.352416329142898</v>
      </c>
      <c r="W350" s="30"/>
    </row>
    <row r="351" spans="1:23" ht="15">
      <c r="A351" s="102" t="str">
        <f t="shared" si="30"/>
        <v>9-Mar</v>
      </c>
      <c r="B351" s="33">
        <f t="shared" si="31"/>
        <v>46090</v>
      </c>
      <c r="C351" s="78" t="e">
        <f>IF(VLOOKUP($B351,data_dd!$C:$J,2,FALSE)=0,#N/A,VLOOKUP($B351,data_dd!$C:$J,2,FALSE))</f>
        <v>#N/A</v>
      </c>
      <c r="D351" s="90" t="e">
        <f>IF(VLOOKUP($B351,data_dd!$C:$J,2,FALSE)=0,#N/A,VLOOKUP($B351,data_dd!$C:$J,3,FALSE))</f>
        <v>#N/A</v>
      </c>
      <c r="E351" s="90">
        <f>IF(VLOOKUP($B351,data_dd!$C:$J,6,FALSE)=0,#N/A,VLOOKUP($B351,data_dd!$C:$J,6,FALSE))</f>
        <v>42.295932314247857</v>
      </c>
      <c r="F351" s="78" t="e">
        <f>IF(VLOOKUP($B351,data_dd!$C:$J,4,FALSE)=0,#N/A,VLOOKUP($B351,data_dd!$C:$J,4,FALSE))</f>
        <v>#N/A</v>
      </c>
      <c r="G351" s="90" t="e">
        <f>IF(VLOOKUP($B351,data_dd!$C:$J,4,FALSE)=0,#N/A,VLOOKUP($B351,data_dd!$C:$J,5,FALSE))</f>
        <v>#N/A</v>
      </c>
      <c r="H351" s="217">
        <f>IF(VLOOKUP($B351,data_dd!$C:$J,7,FALSE)=0,#N/A,VLOOKUP($B351,data_dd!$C:$J,7,FALSE))</f>
        <v>34.681516664240078</v>
      </c>
      <c r="I351" s="30"/>
      <c r="J351" s="33">
        <f t="shared" si="28"/>
        <v>45725</v>
      </c>
      <c r="K351" s="78">
        <f>VLOOKUP($J351,data_dd!$C:$J,2,FALSE)</f>
        <v>43.635471240547318</v>
      </c>
      <c r="L351" s="90">
        <f>VLOOKUP($J351,data_dd!$C:$J,3,FALSE)</f>
        <v>43.306574328450075</v>
      </c>
      <c r="M351" s="90">
        <f>IF(VLOOKUP($J351,data_dd!$C:$J,6,FALSE)=0,#N/A,VLOOKUP($J351,data_dd!$C:$J,6,FALSE))</f>
        <v>41.954938767424338</v>
      </c>
      <c r="N351" s="78">
        <f>VLOOKUP($J351,data_dd!$C:$J,4,FALSE)</f>
        <v>35.567625358842484</v>
      </c>
      <c r="O351" s="90">
        <f>VLOOKUP($J351,data_dd!$C:$J,5,FALSE)</f>
        <v>35.192575053387444</v>
      </c>
      <c r="P351" s="217">
        <f>IF(VLOOKUP($J351,data_dd!$C:$J,7,FALSE)=0,#N/A,VLOOKUP($J351,data_dd!$C:$J,7,FALSE))</f>
        <v>34.55364181987607</v>
      </c>
      <c r="Q351" s="30"/>
      <c r="R351" s="33">
        <f t="shared" si="29"/>
        <v>45359</v>
      </c>
      <c r="S351" s="78">
        <f>VLOOKUP($R351,data_dd!$C:$J,2,FALSE)</f>
        <v>41.674386427267272</v>
      </c>
      <c r="T351" s="90">
        <f>VLOOKUP($R351,data_dd!$C:$J,3,FALSE)</f>
        <v>41.85496915698738</v>
      </c>
      <c r="U351" s="78">
        <f>VLOOKUP($R351,data_dd!$C:$J,4,FALSE)</f>
        <v>34.213257184987391</v>
      </c>
      <c r="V351" s="90">
        <f>VLOOKUP($R351,data_dd!$C:$J,5,FALSE)</f>
        <v>34.381561621139795</v>
      </c>
      <c r="W351" s="30"/>
    </row>
    <row r="352" spans="1:23" ht="15">
      <c r="A352" s="102" t="str">
        <f t="shared" si="30"/>
        <v>10-Mar</v>
      </c>
      <c r="B352" s="38">
        <f t="shared" si="31"/>
        <v>46091</v>
      </c>
      <c r="C352" s="91" t="e">
        <f>IF(VLOOKUP($B352,data_dd!$C:$J,2,FALSE)=0,#N/A,VLOOKUP($B352,data_dd!$C:$J,2,FALSE))</f>
        <v>#N/A</v>
      </c>
      <c r="D352" s="92" t="e">
        <f>IF(VLOOKUP($B352,data_dd!$C:$J,2,FALSE)=0,#N/A,VLOOKUP($B352,data_dd!$C:$J,3,FALSE))</f>
        <v>#N/A</v>
      </c>
      <c r="E352" s="92">
        <f>IF(VLOOKUP($B352,data_dd!$C:$J,6,FALSE)=0,#N/A,VLOOKUP($B352,data_dd!$C:$J,6,FALSE))</f>
        <v>42.340216076401681</v>
      </c>
      <c r="F352" s="91" t="e">
        <f>IF(VLOOKUP($B352,data_dd!$C:$J,4,FALSE)=0,#N/A,VLOOKUP($B352,data_dd!$C:$J,4,FALSE))</f>
        <v>#N/A</v>
      </c>
      <c r="G352" s="92" t="e">
        <f>IF(VLOOKUP($B352,data_dd!$C:$J,4,FALSE)=0,#N/A,VLOOKUP($B352,data_dd!$C:$J,5,FALSE))</f>
        <v>#N/A</v>
      </c>
      <c r="H352" s="101">
        <f>IF(VLOOKUP($B352,data_dd!$C:$J,7,FALSE)=0,#N/A,VLOOKUP($B352,data_dd!$C:$J,7,FALSE))</f>
        <v>34.723236570909272</v>
      </c>
      <c r="I352" s="30"/>
      <c r="J352" s="38">
        <f t="shared" si="28"/>
        <v>45726</v>
      </c>
      <c r="K352" s="91">
        <f>VLOOKUP($J352,data_dd!$C:$J,2,FALSE)</f>
        <v>43.830307127843099</v>
      </c>
      <c r="L352" s="92">
        <f>VLOOKUP($J352,data_dd!$C:$J,3,FALSE)</f>
        <v>43.450041378442577</v>
      </c>
      <c r="M352" s="92">
        <f>IF(VLOOKUP($J352,data_dd!$C:$J,6,FALSE)=0,#N/A,VLOOKUP($J352,data_dd!$C:$J,6,FALSE))</f>
        <v>41.986603032025357</v>
      </c>
      <c r="N352" s="91">
        <f>VLOOKUP($J352,data_dd!$C:$J,4,FALSE)</f>
        <v>35.561635984476538</v>
      </c>
      <c r="O352" s="92">
        <f>VLOOKUP($J352,data_dd!$C:$J,5,FALSE)</f>
        <v>35.324559227798062</v>
      </c>
      <c r="P352" s="101">
        <f>IF(VLOOKUP($J352,data_dd!$C:$J,7,FALSE)=0,#N/A,VLOOKUP($J352,data_dd!$C:$J,7,FALSE))</f>
        <v>34.587984886262198</v>
      </c>
      <c r="Q352" s="30"/>
      <c r="R352" s="38">
        <f t="shared" si="29"/>
        <v>45360</v>
      </c>
      <c r="S352" s="91">
        <f>VLOOKUP($R352,data_dd!$C:$J,2,FALSE)</f>
        <v>42.58936101799577</v>
      </c>
      <c r="T352" s="92">
        <f>VLOOKUP($R352,data_dd!$C:$J,3,FALSE)</f>
        <v>41.923834378191131</v>
      </c>
      <c r="U352" s="91">
        <f>VLOOKUP($R352,data_dd!$C:$J,4,FALSE)</f>
        <v>34.977113369154416</v>
      </c>
      <c r="V352" s="92">
        <f>VLOOKUP($R352,data_dd!$C:$J,5,FALSE)</f>
        <v>34.420777394114843</v>
      </c>
      <c r="W352" s="30"/>
    </row>
    <row r="353" spans="1:23" ht="15">
      <c r="A353" s="102" t="str">
        <f t="shared" si="30"/>
        <v>11-Mar</v>
      </c>
      <c r="B353" s="33">
        <f t="shared" si="31"/>
        <v>46092</v>
      </c>
      <c r="C353" s="78" t="e">
        <f>IF(VLOOKUP($B353,data_dd!$C:$J,2,FALSE)=0,#N/A,VLOOKUP($B353,data_dd!$C:$J,2,FALSE))</f>
        <v>#N/A</v>
      </c>
      <c r="D353" s="90" t="e">
        <f>IF(VLOOKUP($B353,data_dd!$C:$J,2,FALSE)=0,#N/A,VLOOKUP($B353,data_dd!$C:$J,3,FALSE))</f>
        <v>#N/A</v>
      </c>
      <c r="E353" s="90">
        <f>IF(VLOOKUP($B353,data_dd!$C:$J,6,FALSE)=0,#N/A,VLOOKUP($B353,data_dd!$C:$J,6,FALSE))</f>
        <v>42.39863420906179</v>
      </c>
      <c r="F353" s="78" t="e">
        <f>IF(VLOOKUP($B353,data_dd!$C:$J,4,FALSE)=0,#N/A,VLOOKUP($B353,data_dd!$C:$J,4,FALSE))</f>
        <v>#N/A</v>
      </c>
      <c r="G353" s="90" t="e">
        <f>IF(VLOOKUP($B353,data_dd!$C:$J,4,FALSE)=0,#N/A,VLOOKUP($B353,data_dd!$C:$J,5,FALSE))</f>
        <v>#N/A</v>
      </c>
      <c r="H353" s="217">
        <f>IF(VLOOKUP($B353,data_dd!$C:$J,7,FALSE)=0,#N/A,VLOOKUP($B353,data_dd!$C:$J,7,FALSE))</f>
        <v>34.774601979964352</v>
      </c>
      <c r="I353" s="30"/>
      <c r="J353" s="33">
        <f t="shared" si="28"/>
        <v>45727</v>
      </c>
      <c r="K353" s="78">
        <f>VLOOKUP($J353,data_dd!$C:$J,2,FALSE)</f>
        <v>43.660285572080745</v>
      </c>
      <c r="L353" s="90">
        <f>VLOOKUP($J353,data_dd!$C:$J,3,FALSE)</f>
        <v>43.514686632306834</v>
      </c>
      <c r="M353" s="90">
        <f>IF(VLOOKUP($J353,data_dd!$C:$J,6,FALSE)=0,#N/A,VLOOKUP($J353,data_dd!$C:$J,6,FALSE))</f>
        <v>42.053054373712506</v>
      </c>
      <c r="N353" s="78">
        <f>VLOOKUP($J353,data_dd!$C:$J,4,FALSE)</f>
        <v>35.56839679026082</v>
      </c>
      <c r="O353" s="90">
        <f>VLOOKUP($J353,data_dd!$C:$J,5,FALSE)</f>
        <v>35.375707636388569</v>
      </c>
      <c r="P353" s="217">
        <f>IF(VLOOKUP($J353,data_dd!$C:$J,7,FALSE)=0,#N/A,VLOOKUP($J353,data_dd!$C:$J,7,FALSE))</f>
        <v>34.641098404844229</v>
      </c>
      <c r="Q353" s="30"/>
      <c r="R353" s="33">
        <f t="shared" si="29"/>
        <v>45361</v>
      </c>
      <c r="S353" s="78">
        <f>VLOOKUP($R353,data_dd!$C:$J,2,FALSE)</f>
        <v>41.832231647520949</v>
      </c>
      <c r="T353" s="90">
        <f>VLOOKUP($R353,data_dd!$C:$J,3,FALSE)</f>
        <v>41.992629134036704</v>
      </c>
      <c r="U353" s="78">
        <f>VLOOKUP($R353,data_dd!$C:$J,4,FALSE)</f>
        <v>34.310199786232495</v>
      </c>
      <c r="V353" s="90">
        <f>VLOOKUP($R353,data_dd!$C:$J,5,FALSE)</f>
        <v>34.483845981862906</v>
      </c>
      <c r="W353" s="30"/>
    </row>
    <row r="354" spans="1:23" ht="15">
      <c r="A354" s="102" t="str">
        <f t="shared" si="30"/>
        <v>12-Mar</v>
      </c>
      <c r="B354" s="38">
        <f t="shared" si="31"/>
        <v>46093</v>
      </c>
      <c r="C354" s="91" t="e">
        <f>IF(VLOOKUP($B354,data_dd!$C:$J,2,FALSE)=0,#N/A,VLOOKUP($B354,data_dd!$C:$J,2,FALSE))</f>
        <v>#N/A</v>
      </c>
      <c r="D354" s="92" t="e">
        <f>IF(VLOOKUP($B354,data_dd!$C:$J,2,FALSE)=0,#N/A,VLOOKUP($B354,data_dd!$C:$J,3,FALSE))</f>
        <v>#N/A</v>
      </c>
      <c r="E354" s="92">
        <f>IF(VLOOKUP($B354,data_dd!$C:$J,6,FALSE)=0,#N/A,VLOOKUP($B354,data_dd!$C:$J,6,FALSE))</f>
        <v>42.455629402396191</v>
      </c>
      <c r="F354" s="91" t="e">
        <f>IF(VLOOKUP($B354,data_dd!$C:$J,4,FALSE)=0,#N/A,VLOOKUP($B354,data_dd!$C:$J,4,FALSE))</f>
        <v>#N/A</v>
      </c>
      <c r="G354" s="92" t="e">
        <f>IF(VLOOKUP($B354,data_dd!$C:$J,4,FALSE)=0,#N/A,VLOOKUP($B354,data_dd!$C:$J,5,FALSE))</f>
        <v>#N/A</v>
      </c>
      <c r="H354" s="101">
        <f>IF(VLOOKUP($B354,data_dd!$C:$J,7,FALSE)=0,#N/A,VLOOKUP($B354,data_dd!$C:$J,7,FALSE))</f>
        <v>34.827529452375195</v>
      </c>
      <c r="I354" s="30"/>
      <c r="J354" s="38">
        <f t="shared" si="28"/>
        <v>45728</v>
      </c>
      <c r="K354" s="91">
        <f>VLOOKUP($J354,data_dd!$C:$J,2,FALSE)</f>
        <v>43.797022692301766</v>
      </c>
      <c r="L354" s="92">
        <f>VLOOKUP($J354,data_dd!$C:$J,3,FALSE)</f>
        <v>43.64531597544979</v>
      </c>
      <c r="M354" s="92">
        <f>IF(VLOOKUP($J354,data_dd!$C:$J,6,FALSE)=0,#N/A,VLOOKUP($J354,data_dd!$C:$J,6,FALSE))</f>
        <v>42.09174207473545</v>
      </c>
      <c r="N354" s="91">
        <f>VLOOKUP($J354,data_dd!$C:$J,4,FALSE)</f>
        <v>35.498420533793691</v>
      </c>
      <c r="O354" s="92">
        <f>VLOOKUP($J354,data_dd!$C:$J,5,FALSE)</f>
        <v>35.485972143244325</v>
      </c>
      <c r="P354" s="101">
        <f>IF(VLOOKUP($J354,data_dd!$C:$J,7,FALSE)=0,#N/A,VLOOKUP($J354,data_dd!$C:$J,7,FALSE))</f>
        <v>34.682153737073676</v>
      </c>
      <c r="Q354" s="30"/>
      <c r="R354" s="38">
        <f t="shared" si="29"/>
        <v>45362</v>
      </c>
      <c r="S354" s="91">
        <f>VLOOKUP($R354,data_dd!$C:$J,2,FALSE)</f>
        <v>42.735644145189497</v>
      </c>
      <c r="T354" s="92">
        <f>VLOOKUP($R354,data_dd!$C:$J,3,FALSE)</f>
        <v>42.076096641451358</v>
      </c>
      <c r="U354" s="91">
        <f>VLOOKUP($R354,data_dd!$C:$J,4,FALSE)</f>
        <v>35.165918351988353</v>
      </c>
      <c r="V354" s="92">
        <f>VLOOKUP($R354,data_dd!$C:$J,5,FALSE)</f>
        <v>34.546478535459059</v>
      </c>
      <c r="W354" s="30"/>
    </row>
    <row r="355" spans="1:23" ht="15">
      <c r="A355" s="102" t="str">
        <f t="shared" si="30"/>
        <v>13-Mar</v>
      </c>
      <c r="B355" s="33">
        <f t="shared" si="31"/>
        <v>46094</v>
      </c>
      <c r="C355" s="78" t="e">
        <f>IF(VLOOKUP($B355,data_dd!$C:$J,2,FALSE)=0,#N/A,VLOOKUP($B355,data_dd!$C:$J,2,FALSE))</f>
        <v>#N/A</v>
      </c>
      <c r="D355" s="90" t="e">
        <f>IF(VLOOKUP($B355,data_dd!$C:$J,2,FALSE)=0,#N/A,VLOOKUP($B355,data_dd!$C:$J,3,FALSE))</f>
        <v>#N/A</v>
      </c>
      <c r="E355" s="90">
        <f>IF(VLOOKUP($B355,data_dd!$C:$J,6,FALSE)=0,#N/A,VLOOKUP($B355,data_dd!$C:$J,6,FALSE))</f>
        <v>42.516129489400591</v>
      </c>
      <c r="F355" s="78" t="e">
        <f>IF(VLOOKUP($B355,data_dd!$C:$J,4,FALSE)=0,#N/A,VLOOKUP($B355,data_dd!$C:$J,4,FALSE))</f>
        <v>#N/A</v>
      </c>
      <c r="G355" s="90" t="e">
        <f>IF(VLOOKUP($B355,data_dd!$C:$J,4,FALSE)=0,#N/A,VLOOKUP($B355,data_dd!$C:$J,5,FALSE))</f>
        <v>#N/A</v>
      </c>
      <c r="H355" s="217">
        <f>IF(VLOOKUP($B355,data_dd!$C:$J,7,FALSE)=0,#N/A,VLOOKUP($B355,data_dd!$C:$J,7,FALSE))</f>
        <v>34.874671251980047</v>
      </c>
      <c r="I355" s="30"/>
      <c r="J355" s="33">
        <f t="shared" si="28"/>
        <v>45729</v>
      </c>
      <c r="K355" s="78">
        <f>VLOOKUP($J355,data_dd!$C:$J,2,FALSE)</f>
        <v>43.631046894296411</v>
      </c>
      <c r="L355" s="90">
        <f>VLOOKUP($J355,data_dd!$C:$J,3,FALSE)</f>
        <v>43.657780825559797</v>
      </c>
      <c r="M355" s="90">
        <f>IF(VLOOKUP($J355,data_dd!$C:$J,6,FALSE)=0,#N/A,VLOOKUP($J355,data_dd!$C:$J,6,FALSE))</f>
        <v>42.169550518398573</v>
      </c>
      <c r="N355" s="78">
        <f>VLOOKUP($J355,data_dd!$C:$J,4,FALSE)</f>
        <v>35.545613210172753</v>
      </c>
      <c r="O355" s="90">
        <f>VLOOKUP($J355,data_dd!$C:$J,5,FALSE)</f>
        <v>35.490705121558378</v>
      </c>
      <c r="P355" s="217">
        <f>IF(VLOOKUP($J355,data_dd!$C:$J,7,FALSE)=0,#N/A,VLOOKUP($J355,data_dd!$C:$J,7,FALSE))</f>
        <v>34.741197235498461</v>
      </c>
      <c r="Q355" s="30"/>
      <c r="R355" s="33">
        <f t="shared" si="29"/>
        <v>45363</v>
      </c>
      <c r="S355" s="78">
        <f>VLOOKUP($R355,data_dd!$C:$J,2,FALSE)</f>
        <v>41.774091720362186</v>
      </c>
      <c r="T355" s="90">
        <f>VLOOKUP($R355,data_dd!$C:$J,3,FALSE)</f>
        <v>42.14152100584775</v>
      </c>
      <c r="U355" s="78">
        <f>VLOOKUP($R355,data_dd!$C:$J,4,FALSE)</f>
        <v>34.239058623388779</v>
      </c>
      <c r="V355" s="90">
        <f>VLOOKUP($R355,data_dd!$C:$J,5,FALSE)</f>
        <v>34.608048589994056</v>
      </c>
      <c r="W355" s="30"/>
    </row>
    <row r="356" spans="1:23" ht="15">
      <c r="A356" s="102" t="str">
        <f t="shared" si="30"/>
        <v>14-Mar</v>
      </c>
      <c r="B356" s="38">
        <f t="shared" si="31"/>
        <v>46095</v>
      </c>
      <c r="C356" s="91" t="e">
        <f>IF(VLOOKUP($B356,data_dd!$C:$J,2,FALSE)=0,#N/A,VLOOKUP($B356,data_dd!$C:$J,2,FALSE))</f>
        <v>#N/A</v>
      </c>
      <c r="D356" s="92" t="e">
        <f>IF(VLOOKUP($B356,data_dd!$C:$J,2,FALSE)=0,#N/A,VLOOKUP($B356,data_dd!$C:$J,3,FALSE))</f>
        <v>#N/A</v>
      </c>
      <c r="E356" s="92">
        <f>IF(VLOOKUP($B356,data_dd!$C:$J,6,FALSE)=0,#N/A,VLOOKUP($B356,data_dd!$C:$J,6,FALSE))</f>
        <v>42.568919506442427</v>
      </c>
      <c r="F356" s="91" t="e">
        <f>IF(VLOOKUP($B356,data_dd!$C:$J,4,FALSE)=0,#N/A,VLOOKUP($B356,data_dd!$C:$J,4,FALSE))</f>
        <v>#N/A</v>
      </c>
      <c r="G356" s="92" t="e">
        <f>IF(VLOOKUP($B356,data_dd!$C:$J,4,FALSE)=0,#N/A,VLOOKUP($B356,data_dd!$C:$J,5,FALSE))</f>
        <v>#N/A</v>
      </c>
      <c r="H356" s="101">
        <f>IF(VLOOKUP($B356,data_dd!$C:$J,7,FALSE)=0,#N/A,VLOOKUP($B356,data_dd!$C:$J,7,FALSE))</f>
        <v>34.923808492017628</v>
      </c>
      <c r="I356" s="30"/>
      <c r="J356" s="38">
        <f t="shared" si="28"/>
        <v>45730</v>
      </c>
      <c r="K356" s="91">
        <f>VLOOKUP($J356,data_dd!$C:$J,2,FALSE)</f>
        <v>43.89460974408712</v>
      </c>
      <c r="L356" s="92">
        <f>VLOOKUP($J356,data_dd!$C:$J,3,FALSE)</f>
        <v>43.726602882501133</v>
      </c>
      <c r="M356" s="92">
        <f>IF(VLOOKUP($J356,data_dd!$C:$J,6,FALSE)=0,#N/A,VLOOKUP($J356,data_dd!$C:$J,6,FALSE))</f>
        <v>42.20772013436688</v>
      </c>
      <c r="N356" s="91">
        <f>VLOOKUP($J356,data_dd!$C:$J,4,FALSE)</f>
        <v>35.616747811642249</v>
      </c>
      <c r="O356" s="92">
        <f>VLOOKUP($J356,data_dd!$C:$J,5,FALSE)</f>
        <v>35.550223406312313</v>
      </c>
      <c r="P356" s="101">
        <f>IF(VLOOKUP($J356,data_dd!$C:$J,7,FALSE)=0,#N/A,VLOOKUP($J356,data_dd!$C:$J,7,FALSE))</f>
        <v>34.779828245940038</v>
      </c>
      <c r="Q356" s="30"/>
      <c r="R356" s="38">
        <f t="shared" si="29"/>
        <v>45364</v>
      </c>
      <c r="S356" s="91">
        <f>VLOOKUP($R356,data_dd!$C:$J,2,FALSE)</f>
        <v>43.031964719011341</v>
      </c>
      <c r="T356" s="92">
        <f>VLOOKUP($R356,data_dd!$C:$J,3,FALSE)</f>
        <v>42.23197764716835</v>
      </c>
      <c r="U356" s="91">
        <f>VLOOKUP($R356,data_dd!$C:$J,4,FALSE)</f>
        <v>35.409662781240286</v>
      </c>
      <c r="V356" s="92">
        <f>VLOOKUP($R356,data_dd!$C:$J,5,FALSE)</f>
        <v>34.680972567678481</v>
      </c>
      <c r="W356" s="30"/>
    </row>
    <row r="357" spans="1:23" ht="15">
      <c r="A357" s="102" t="str">
        <f t="shared" si="30"/>
        <v>15-Mar</v>
      </c>
      <c r="B357" s="33">
        <f t="shared" si="31"/>
        <v>46096</v>
      </c>
      <c r="C357" s="78" t="e">
        <f>IF(VLOOKUP($B357,data_dd!$C:$J,2,FALSE)=0,#N/A,VLOOKUP($B357,data_dd!$C:$J,2,FALSE))</f>
        <v>#N/A</v>
      </c>
      <c r="D357" s="90" t="e">
        <f>IF(VLOOKUP($B357,data_dd!$C:$J,2,FALSE)=0,#N/A,VLOOKUP($B357,data_dd!$C:$J,3,FALSE))</f>
        <v>#N/A</v>
      </c>
      <c r="E357" s="90">
        <f>IF(VLOOKUP($B357,data_dd!$C:$J,6,FALSE)=0,#N/A,VLOOKUP($B357,data_dd!$C:$J,6,FALSE))</f>
        <v>42.610805767186676</v>
      </c>
      <c r="F357" s="78" t="e">
        <f>IF(VLOOKUP($B357,data_dd!$C:$J,4,FALSE)=0,#N/A,VLOOKUP($B357,data_dd!$C:$J,4,FALSE))</f>
        <v>#N/A</v>
      </c>
      <c r="G357" s="90" t="e">
        <f>IF(VLOOKUP($B357,data_dd!$C:$J,4,FALSE)=0,#N/A,VLOOKUP($B357,data_dd!$C:$J,5,FALSE))</f>
        <v>#N/A</v>
      </c>
      <c r="H357" s="217">
        <f>IF(VLOOKUP($B357,data_dd!$C:$J,7,FALSE)=0,#N/A,VLOOKUP($B357,data_dd!$C:$J,7,FALSE))</f>
        <v>34.950047637347275</v>
      </c>
      <c r="I357" s="30"/>
      <c r="J357" s="33">
        <f t="shared" si="28"/>
        <v>45731</v>
      </c>
      <c r="K357" s="78">
        <f>VLOOKUP($J357,data_dd!$C:$J,2,FALSE)</f>
        <v>43.979092123682804</v>
      </c>
      <c r="L357" s="90">
        <f>VLOOKUP($J357,data_dd!$C:$J,3,FALSE)</f>
        <v>43.782610543011614</v>
      </c>
      <c r="M357" s="90">
        <f>IF(VLOOKUP($J357,data_dd!$C:$J,6,FALSE)=0,#N/A,VLOOKUP($J357,data_dd!$C:$J,6,FALSE))</f>
        <v>42.258043616157366</v>
      </c>
      <c r="N357" s="78">
        <f>VLOOKUP($J357,data_dd!$C:$J,4,FALSE)</f>
        <v>35.747657567158804</v>
      </c>
      <c r="O357" s="90">
        <f>VLOOKUP($J357,data_dd!$C:$J,5,FALSE)</f>
        <v>35.578895414852532</v>
      </c>
      <c r="P357" s="217">
        <f>IF(VLOOKUP($J357,data_dd!$C:$J,7,FALSE)=0,#N/A,VLOOKUP($J357,data_dd!$C:$J,7,FALSE))</f>
        <v>34.816107099465739</v>
      </c>
      <c r="Q357" s="30"/>
      <c r="R357" s="33">
        <f t="shared" si="29"/>
        <v>45365</v>
      </c>
      <c r="S357" s="78">
        <f>VLOOKUP($R357,data_dd!$C:$J,2,FALSE)</f>
        <v>41.972809401681246</v>
      </c>
      <c r="T357" s="90">
        <f>VLOOKUP($R357,data_dd!$C:$J,3,FALSE)</f>
        <v>42.293389649351454</v>
      </c>
      <c r="U357" s="78">
        <f>VLOOKUP($R357,data_dd!$C:$J,4,FALSE)</f>
        <v>34.365438281896807</v>
      </c>
      <c r="V357" s="90">
        <f>VLOOKUP($R357,data_dd!$C:$J,5,FALSE)</f>
        <v>34.724694778358788</v>
      </c>
      <c r="W357" s="30"/>
    </row>
    <row r="358" spans="1:23" ht="15">
      <c r="A358" s="102" t="str">
        <f t="shared" si="30"/>
        <v>16-Mar</v>
      </c>
      <c r="B358" s="38">
        <f t="shared" si="31"/>
        <v>46097</v>
      </c>
      <c r="C358" s="91" t="e">
        <f>IF(VLOOKUP($B358,data_dd!$C:$J,2,FALSE)=0,#N/A,VLOOKUP($B358,data_dd!$C:$J,2,FALSE))</f>
        <v>#N/A</v>
      </c>
      <c r="D358" s="92" t="e">
        <f>IF(VLOOKUP($B358,data_dd!$C:$J,2,FALSE)=0,#N/A,VLOOKUP($B358,data_dd!$C:$J,3,FALSE))</f>
        <v>#N/A</v>
      </c>
      <c r="E358" s="92">
        <f>IF(VLOOKUP($B358,data_dd!$C:$J,6,FALSE)=0,#N/A,VLOOKUP($B358,data_dd!$C:$J,6,FALSE))</f>
        <v>42.683067031235964</v>
      </c>
      <c r="F358" s="91" t="e">
        <f>IF(VLOOKUP($B358,data_dd!$C:$J,4,FALSE)=0,#N/A,VLOOKUP($B358,data_dd!$C:$J,4,FALSE))</f>
        <v>#N/A</v>
      </c>
      <c r="G358" s="92" t="e">
        <f>IF(VLOOKUP($B358,data_dd!$C:$J,4,FALSE)=0,#N/A,VLOOKUP($B358,data_dd!$C:$J,5,FALSE))</f>
        <v>#N/A</v>
      </c>
      <c r="H358" s="101">
        <f>IF(VLOOKUP($B358,data_dd!$C:$J,7,FALSE)=0,#N/A,VLOOKUP($B358,data_dd!$C:$J,7,FALSE))</f>
        <v>35.01550772423623</v>
      </c>
      <c r="I358" s="30"/>
      <c r="J358" s="38">
        <f t="shared" si="28"/>
        <v>45732</v>
      </c>
      <c r="K358" s="91">
        <f>VLOOKUP($J358,data_dd!$C:$J,2,FALSE)</f>
        <v>44.391808123338748</v>
      </c>
      <c r="L358" s="92">
        <f>VLOOKUP($J358,data_dd!$C:$J,3,FALSE)</f>
        <v>43.872383149035095</v>
      </c>
      <c r="M358" s="92">
        <f>IF(VLOOKUP($J358,data_dd!$C:$J,6,FALSE)=0,#N/A,VLOOKUP($J358,data_dd!$C:$J,6,FALSE))</f>
        <v>42.312881140445768</v>
      </c>
      <c r="N358" s="91">
        <f>VLOOKUP($J358,data_dd!$C:$J,4,FALSE)</f>
        <v>36.066900803862872</v>
      </c>
      <c r="O358" s="92">
        <f>VLOOKUP($J358,data_dd!$C:$J,5,FALSE)</f>
        <v>35.66029043850407</v>
      </c>
      <c r="P358" s="101">
        <f>IF(VLOOKUP($J358,data_dd!$C:$J,7,FALSE)=0,#N/A,VLOOKUP($J358,data_dd!$C:$J,7,FALSE))</f>
        <v>34.863788010226621</v>
      </c>
      <c r="Q358" s="30"/>
      <c r="R358" s="38">
        <f t="shared" si="29"/>
        <v>45366</v>
      </c>
      <c r="S358" s="91">
        <f>VLOOKUP($R358,data_dd!$C:$J,2,FALSE)</f>
        <v>42.885829250162338</v>
      </c>
      <c r="T358" s="92">
        <f>VLOOKUP($R358,data_dd!$C:$J,3,FALSE)</f>
        <v>42.342067469235047</v>
      </c>
      <c r="U358" s="91">
        <f>VLOOKUP($R358,data_dd!$C:$J,4,FALSE)</f>
        <v>35.259722141990814</v>
      </c>
      <c r="V358" s="92">
        <f>VLOOKUP($R358,data_dd!$C:$J,5,FALSE)</f>
        <v>34.767106488116426</v>
      </c>
      <c r="W358" s="30"/>
    </row>
    <row r="359" spans="1:23" ht="15">
      <c r="A359" s="102" t="str">
        <f t="shared" si="30"/>
        <v>17-Mar</v>
      </c>
      <c r="B359" s="33">
        <f t="shared" si="31"/>
        <v>46098</v>
      </c>
      <c r="C359" s="78" t="e">
        <f>IF(VLOOKUP($B359,data_dd!$C:$J,2,FALSE)=0,#N/A,VLOOKUP($B359,data_dd!$C:$J,2,FALSE))</f>
        <v>#N/A</v>
      </c>
      <c r="D359" s="90" t="e">
        <f>IF(VLOOKUP($B359,data_dd!$C:$J,2,FALSE)=0,#N/A,VLOOKUP($B359,data_dd!$C:$J,3,FALSE))</f>
        <v>#N/A</v>
      </c>
      <c r="E359" s="90">
        <f>IF(VLOOKUP($B359,data_dd!$C:$J,6,FALSE)=0,#N/A,VLOOKUP($B359,data_dd!$C:$J,6,FALSE))</f>
        <v>42.745836317570124</v>
      </c>
      <c r="F359" s="78" t="e">
        <f>IF(VLOOKUP($B359,data_dd!$C:$J,4,FALSE)=0,#N/A,VLOOKUP($B359,data_dd!$C:$J,4,FALSE))</f>
        <v>#N/A</v>
      </c>
      <c r="G359" s="90" t="e">
        <f>IF(VLOOKUP($B359,data_dd!$C:$J,4,FALSE)=0,#N/A,VLOOKUP($B359,data_dd!$C:$J,5,FALSE))</f>
        <v>#N/A</v>
      </c>
      <c r="H359" s="217">
        <f>IF(VLOOKUP($B359,data_dd!$C:$J,7,FALSE)=0,#N/A,VLOOKUP($B359,data_dd!$C:$J,7,FALSE))</f>
        <v>35.064523519877795</v>
      </c>
      <c r="I359" s="30"/>
      <c r="J359" s="33">
        <f t="shared" si="28"/>
        <v>45733</v>
      </c>
      <c r="K359" s="78">
        <f>VLOOKUP($J359,data_dd!$C:$J,2,FALSE)</f>
        <v>43.840420459642345</v>
      </c>
      <c r="L359" s="90">
        <f>VLOOKUP($J359,data_dd!$C:$J,3,FALSE)</f>
        <v>43.900203715858666</v>
      </c>
      <c r="M359" s="90">
        <f>IF(VLOOKUP($J359,data_dd!$C:$J,6,FALSE)=0,#N/A,VLOOKUP($J359,data_dd!$C:$J,6,FALSE))</f>
        <v>42.384212746512858</v>
      </c>
      <c r="N359" s="78">
        <f>VLOOKUP($J359,data_dd!$C:$J,4,FALSE)</f>
        <v>35.644677462185548</v>
      </c>
      <c r="O359" s="90">
        <f>VLOOKUP($J359,data_dd!$C:$J,5,FALSE)</f>
        <v>35.671462917623401</v>
      </c>
      <c r="P359" s="217">
        <f>IF(VLOOKUP($J359,data_dd!$C:$J,7,FALSE)=0,#N/A,VLOOKUP($J359,data_dd!$C:$J,7,FALSE))</f>
        <v>34.923980635844117</v>
      </c>
      <c r="Q359" s="30"/>
      <c r="R359" s="33">
        <f t="shared" si="29"/>
        <v>45367</v>
      </c>
      <c r="S359" s="78">
        <f>VLOOKUP($R359,data_dd!$C:$J,2,FALSE)</f>
        <v>42.506040094611308</v>
      </c>
      <c r="T359" s="90">
        <f>VLOOKUP($R359,data_dd!$C:$J,3,FALSE)</f>
        <v>42.450196527368242</v>
      </c>
      <c r="U359" s="78">
        <f>VLOOKUP($R359,data_dd!$C:$J,4,FALSE)</f>
        <v>34.872007205822229</v>
      </c>
      <c r="V359" s="90">
        <f>VLOOKUP($R359,data_dd!$C:$J,5,FALSE)</f>
        <v>34.85509564938441</v>
      </c>
      <c r="W359" s="30"/>
    </row>
    <row r="360" spans="1:23" ht="15">
      <c r="A360" s="102" t="str">
        <f t="shared" si="30"/>
        <v>18-Mar</v>
      </c>
      <c r="B360" s="38">
        <f t="shared" si="31"/>
        <v>46099</v>
      </c>
      <c r="C360" s="91" t="e">
        <f>IF(VLOOKUP($B360,data_dd!$C:$J,2,FALSE)=0,#N/A,VLOOKUP($B360,data_dd!$C:$J,2,FALSE))</f>
        <v>#N/A</v>
      </c>
      <c r="D360" s="92" t="e">
        <f>IF(VLOOKUP($B360,data_dd!$C:$J,2,FALSE)=0,#N/A,VLOOKUP($B360,data_dd!$C:$J,3,FALSE))</f>
        <v>#N/A</v>
      </c>
      <c r="E360" s="92">
        <f>IF(VLOOKUP($B360,data_dd!$C:$J,6,FALSE)=0,#N/A,VLOOKUP($B360,data_dd!$C:$J,6,FALSE))</f>
        <v>42.830448473253263</v>
      </c>
      <c r="F360" s="91" t="e">
        <f>IF(VLOOKUP($B360,data_dd!$C:$J,4,FALSE)=0,#N/A,VLOOKUP($B360,data_dd!$C:$J,4,FALSE))</f>
        <v>#N/A</v>
      </c>
      <c r="G360" s="92" t="e">
        <f>IF(VLOOKUP($B360,data_dd!$C:$J,4,FALSE)=0,#N/A,VLOOKUP($B360,data_dd!$C:$J,5,FALSE))</f>
        <v>#N/A</v>
      </c>
      <c r="H360" s="101">
        <f>IF(VLOOKUP($B360,data_dd!$C:$J,7,FALSE)=0,#N/A,VLOOKUP($B360,data_dd!$C:$J,7,FALSE))</f>
        <v>35.138538051908881</v>
      </c>
      <c r="I360" s="30"/>
      <c r="J360" s="38">
        <f t="shared" si="28"/>
        <v>45734</v>
      </c>
      <c r="K360" s="91">
        <f>VLOOKUP($J360,data_dd!$C:$J,2,FALSE)</f>
        <v>44.293919621586205</v>
      </c>
      <c r="L360" s="92">
        <f>VLOOKUP($J360,data_dd!$C:$J,3,FALSE)</f>
        <v>43.970587574157989</v>
      </c>
      <c r="M360" s="92">
        <f>IF(VLOOKUP($J360,data_dd!$C:$J,6,FALSE)=0,#N/A,VLOOKUP($J360,data_dd!$C:$J,6,FALSE))</f>
        <v>42.459283472808522</v>
      </c>
      <c r="N360" s="91">
        <f>VLOOKUP($J360,data_dd!$C:$J,4,FALSE)</f>
        <v>35.895579541624393</v>
      </c>
      <c r="O360" s="92">
        <f>VLOOKUP($J360,data_dd!$C:$J,5,FALSE)</f>
        <v>35.72543097393104</v>
      </c>
      <c r="P360" s="101">
        <f>IF(VLOOKUP($J360,data_dd!$C:$J,7,FALSE)=0,#N/A,VLOOKUP($J360,data_dd!$C:$J,7,FALSE))</f>
        <v>34.989689494732104</v>
      </c>
      <c r="Q360" s="30"/>
      <c r="R360" s="38">
        <f t="shared" si="29"/>
        <v>45368</v>
      </c>
      <c r="S360" s="91">
        <f>VLOOKUP($R360,data_dd!$C:$J,2,FALSE)</f>
        <v>43.226316992423698</v>
      </c>
      <c r="T360" s="92">
        <f>VLOOKUP($R360,data_dd!$C:$J,3,FALSE)</f>
        <v>42.53089567970617</v>
      </c>
      <c r="U360" s="91">
        <f>VLOOKUP($R360,data_dd!$C:$J,4,FALSE)</f>
        <v>35.60166204412868</v>
      </c>
      <c r="V360" s="92">
        <f>VLOOKUP($R360,data_dd!$C:$J,5,FALSE)</f>
        <v>34.930441915915324</v>
      </c>
      <c r="W360" s="30"/>
    </row>
    <row r="361" spans="1:23" ht="15">
      <c r="A361" s="102" t="str">
        <f t="shared" si="30"/>
        <v>19-Mar</v>
      </c>
      <c r="B361" s="33">
        <f t="shared" si="31"/>
        <v>46100</v>
      </c>
      <c r="C361" s="78" t="e">
        <f>IF(VLOOKUP($B361,data_dd!$C:$J,2,FALSE)=0,#N/A,VLOOKUP($B361,data_dd!$C:$J,2,FALSE))</f>
        <v>#N/A</v>
      </c>
      <c r="D361" s="90" t="e">
        <f>IF(VLOOKUP($B361,data_dd!$C:$J,2,FALSE)=0,#N/A,VLOOKUP($B361,data_dd!$C:$J,3,FALSE))</f>
        <v>#N/A</v>
      </c>
      <c r="E361" s="90">
        <f>IF(VLOOKUP($B361,data_dd!$C:$J,6,FALSE)=0,#N/A,VLOOKUP($B361,data_dd!$C:$J,6,FALSE))</f>
        <v>42.906627836742814</v>
      </c>
      <c r="F361" s="78" t="e">
        <f>IF(VLOOKUP($B361,data_dd!$C:$J,4,FALSE)=0,#N/A,VLOOKUP($B361,data_dd!$C:$J,4,FALSE))</f>
        <v>#N/A</v>
      </c>
      <c r="G361" s="90" t="e">
        <f>IF(VLOOKUP($B361,data_dd!$C:$J,4,FALSE)=0,#N/A,VLOOKUP($B361,data_dd!$C:$J,5,FALSE))</f>
        <v>#N/A</v>
      </c>
      <c r="H361" s="217">
        <f>IF(VLOOKUP($B361,data_dd!$C:$J,7,FALSE)=0,#N/A,VLOOKUP($B361,data_dd!$C:$J,7,FALSE))</f>
        <v>35.196451535126684</v>
      </c>
      <c r="I361" s="30"/>
      <c r="J361" s="33">
        <f t="shared" si="28"/>
        <v>45735</v>
      </c>
      <c r="K361" s="78">
        <f>VLOOKUP($J361,data_dd!$C:$J,2,FALSE)</f>
        <v>44.085756588912304</v>
      </c>
      <c r="L361" s="90">
        <f>VLOOKUP($J361,data_dd!$C:$J,3,FALSE)</f>
        <v>44.035071987261283</v>
      </c>
      <c r="M361" s="90">
        <f>IF(VLOOKUP($J361,data_dd!$C:$J,6,FALSE)=0,#N/A,VLOOKUP($J361,data_dd!$C:$J,6,FALSE))</f>
        <v>42.543744491161966</v>
      </c>
      <c r="N361" s="78">
        <f>VLOOKUP($J361,data_dd!$C:$J,4,FALSE)</f>
        <v>35.870979983228565</v>
      </c>
      <c r="O361" s="90">
        <f>VLOOKUP($J361,data_dd!$C:$J,5,FALSE)</f>
        <v>35.771456321246177</v>
      </c>
      <c r="P361" s="217">
        <f>IF(VLOOKUP($J361,data_dd!$C:$J,7,FALSE)=0,#N/A,VLOOKUP($J361,data_dd!$C:$J,7,FALSE))</f>
        <v>35.056736300835404</v>
      </c>
      <c r="Q361" s="30"/>
      <c r="R361" s="33">
        <f t="shared" si="29"/>
        <v>45369</v>
      </c>
      <c r="S361" s="78">
        <f>VLOOKUP($R361,data_dd!$C:$J,2,FALSE)</f>
        <v>42.436450722313467</v>
      </c>
      <c r="T361" s="90">
        <f>VLOOKUP($R361,data_dd!$C:$J,3,FALSE)</f>
        <v>42.623855955376641</v>
      </c>
      <c r="U361" s="78">
        <f>VLOOKUP($R361,data_dd!$C:$J,4,FALSE)</f>
        <v>34.802187647712259</v>
      </c>
      <c r="V361" s="90">
        <f>VLOOKUP($R361,data_dd!$C:$J,5,FALSE)</f>
        <v>35.008118575951436</v>
      </c>
      <c r="W361" s="30"/>
    </row>
    <row r="362" spans="1:23" ht="15">
      <c r="A362" s="102" t="str">
        <f t="shared" si="30"/>
        <v>20-Mar</v>
      </c>
      <c r="B362" s="38">
        <f t="shared" si="31"/>
        <v>46101</v>
      </c>
      <c r="C362" s="91" t="e">
        <f>IF(VLOOKUP($B362,data_dd!$C:$J,2,FALSE)=0,#N/A,VLOOKUP($B362,data_dd!$C:$J,2,FALSE))</f>
        <v>#N/A</v>
      </c>
      <c r="D362" s="92" t="e">
        <f>IF(VLOOKUP($B362,data_dd!$C:$J,2,FALSE)=0,#N/A,VLOOKUP($B362,data_dd!$C:$J,3,FALSE))</f>
        <v>#N/A</v>
      </c>
      <c r="E362" s="92">
        <f>IF(VLOOKUP($B362,data_dd!$C:$J,6,FALSE)=0,#N/A,VLOOKUP($B362,data_dd!$C:$J,6,FALSE))</f>
        <v>42.970132397110618</v>
      </c>
      <c r="F362" s="91" t="e">
        <f>IF(VLOOKUP($B362,data_dd!$C:$J,4,FALSE)=0,#N/A,VLOOKUP($B362,data_dd!$C:$J,4,FALSE))</f>
        <v>#N/A</v>
      </c>
      <c r="G362" s="92" t="e">
        <f>IF(VLOOKUP($B362,data_dd!$C:$J,4,FALSE)=0,#N/A,VLOOKUP($B362,data_dd!$C:$J,5,FALSE))</f>
        <v>#N/A</v>
      </c>
      <c r="H362" s="101">
        <f>IF(VLOOKUP($B362,data_dd!$C:$J,7,FALSE)=0,#N/A,VLOOKUP($B362,data_dd!$C:$J,7,FALSE))</f>
        <v>35.24319369550652</v>
      </c>
      <c r="I362" s="30"/>
      <c r="J362" s="38">
        <f t="shared" si="28"/>
        <v>45736</v>
      </c>
      <c r="K362" s="91">
        <f>VLOOKUP($J362,data_dd!$C:$J,2,FALSE)</f>
        <v>44.062905412816356</v>
      </c>
      <c r="L362" s="92">
        <f>VLOOKUP($J362,data_dd!$C:$J,3,FALSE)</f>
        <v>44.065714296354216</v>
      </c>
      <c r="M362" s="92">
        <f>IF(VLOOKUP($J362,data_dd!$C:$J,6,FALSE)=0,#N/A,VLOOKUP($J362,data_dd!$C:$J,6,FALSE))</f>
        <v>42.608942478181007</v>
      </c>
      <c r="N362" s="91">
        <f>VLOOKUP($J362,data_dd!$C:$J,4,FALSE)</f>
        <v>35.709765191295183</v>
      </c>
      <c r="O362" s="92">
        <f>VLOOKUP($J362,data_dd!$C:$J,5,FALSE)</f>
        <v>35.792416810644426</v>
      </c>
      <c r="P362" s="101">
        <f>IF(VLOOKUP($J362,data_dd!$C:$J,7,FALSE)=0,#N/A,VLOOKUP($J362,data_dd!$C:$J,7,FALSE))</f>
        <v>35.105905607801191</v>
      </c>
      <c r="Q362" s="30"/>
      <c r="R362" s="38">
        <f t="shared" si="29"/>
        <v>45370</v>
      </c>
      <c r="S362" s="91">
        <f>VLOOKUP($R362,data_dd!$C:$J,2,FALSE)</f>
        <v>43.236564314294213</v>
      </c>
      <c r="T362" s="92">
        <f>VLOOKUP($R362,data_dd!$C:$J,3,FALSE)</f>
        <v>42.672213432219266</v>
      </c>
      <c r="U362" s="91">
        <f>VLOOKUP($R362,data_dd!$C:$J,4,FALSE)</f>
        <v>35.549446598708428</v>
      </c>
      <c r="V362" s="92">
        <f>VLOOKUP($R362,data_dd!$C:$J,5,FALSE)</f>
        <v>35.043737742827119</v>
      </c>
      <c r="W362" s="30"/>
    </row>
    <row r="363" spans="1:23" ht="15">
      <c r="A363" s="102" t="str">
        <f t="shared" si="30"/>
        <v>21-Mar</v>
      </c>
      <c r="B363" s="33">
        <f t="shared" si="31"/>
        <v>46102</v>
      </c>
      <c r="C363" s="78" t="e">
        <f>IF(VLOOKUP($B363,data_dd!$C:$J,2,FALSE)=0,#N/A,VLOOKUP($B363,data_dd!$C:$J,2,FALSE))</f>
        <v>#N/A</v>
      </c>
      <c r="D363" s="90" t="e">
        <f>IF(VLOOKUP($B363,data_dd!$C:$J,2,FALSE)=0,#N/A,VLOOKUP($B363,data_dd!$C:$J,3,FALSE))</f>
        <v>#N/A</v>
      </c>
      <c r="E363" s="90">
        <f>IF(VLOOKUP($B363,data_dd!$C:$J,6,FALSE)=0,#N/A,VLOOKUP($B363,data_dd!$C:$J,6,FALSE))</f>
        <v>43.081267389619562</v>
      </c>
      <c r="F363" s="78" t="e">
        <f>IF(VLOOKUP($B363,data_dd!$C:$J,4,FALSE)=0,#N/A,VLOOKUP($B363,data_dd!$C:$J,4,FALSE))</f>
        <v>#N/A</v>
      </c>
      <c r="G363" s="90" t="e">
        <f>IF(VLOOKUP($B363,data_dd!$C:$J,4,FALSE)=0,#N/A,VLOOKUP($B363,data_dd!$C:$J,5,FALSE))</f>
        <v>#N/A</v>
      </c>
      <c r="H363" s="217">
        <f>IF(VLOOKUP($B363,data_dd!$C:$J,7,FALSE)=0,#N/A,VLOOKUP($B363,data_dd!$C:$J,7,FALSE))</f>
        <v>35.343114399676587</v>
      </c>
      <c r="I363" s="30"/>
      <c r="J363" s="33">
        <f t="shared" si="28"/>
        <v>45737</v>
      </c>
      <c r="K363" s="78">
        <f>VLOOKUP($J363,data_dd!$C:$J,2,FALSE)</f>
        <v>44.436077476818312</v>
      </c>
      <c r="L363" s="90">
        <f>VLOOKUP($J363,data_dd!$C:$J,3,FALSE)</f>
        <v>44.154110820523115</v>
      </c>
      <c r="M363" s="90">
        <f>IF(VLOOKUP($J363,data_dd!$C:$J,6,FALSE)=0,#N/A,VLOOKUP($J363,data_dd!$C:$J,6,FALSE))</f>
        <v>42.716894228438505</v>
      </c>
      <c r="N363" s="78">
        <f>VLOOKUP($J363,data_dd!$C:$J,4,FALSE)</f>
        <v>36.210684120641588</v>
      </c>
      <c r="O363" s="90">
        <f>VLOOKUP($J363,data_dd!$C:$J,5,FALSE)</f>
        <v>35.872569288672295</v>
      </c>
      <c r="P363" s="217">
        <f>IF(VLOOKUP($J363,data_dd!$C:$J,7,FALSE)=0,#N/A,VLOOKUP($J363,data_dd!$C:$J,7,FALSE))</f>
        <v>35.20276374661271</v>
      </c>
      <c r="Q363" s="30"/>
      <c r="R363" s="33">
        <f t="shared" si="29"/>
        <v>45371</v>
      </c>
      <c r="S363" s="78">
        <f>VLOOKUP($R363,data_dd!$C:$J,2,FALSE)</f>
        <v>42.455630456101268</v>
      </c>
      <c r="T363" s="90">
        <f>VLOOKUP($R363,data_dd!$C:$J,3,FALSE)</f>
        <v>42.755044691071291</v>
      </c>
      <c r="U363" s="78">
        <f>VLOOKUP($R363,data_dd!$C:$J,4,FALSE)</f>
        <v>34.768970270339587</v>
      </c>
      <c r="V363" s="90">
        <f>VLOOKUP($R363,data_dd!$C:$J,5,FALSE)</f>
        <v>35.110484886465116</v>
      </c>
      <c r="W363" s="30"/>
    </row>
    <row r="364" spans="1:23" ht="15">
      <c r="A364" s="102" t="str">
        <f t="shared" si="30"/>
        <v>22-Mar</v>
      </c>
      <c r="B364" s="38">
        <f t="shared" si="31"/>
        <v>46103</v>
      </c>
      <c r="C364" s="91" t="e">
        <f>IF(VLOOKUP($B364,data_dd!$C:$J,2,FALSE)=0,#N/A,VLOOKUP($B364,data_dd!$C:$J,2,FALSE))</f>
        <v>#N/A</v>
      </c>
      <c r="D364" s="92" t="e">
        <f>IF(VLOOKUP($B364,data_dd!$C:$J,2,FALSE)=0,#N/A,VLOOKUP($B364,data_dd!$C:$J,3,FALSE))</f>
        <v>#N/A</v>
      </c>
      <c r="E364" s="92">
        <f>IF(VLOOKUP($B364,data_dd!$C:$J,6,FALSE)=0,#N/A,VLOOKUP($B364,data_dd!$C:$J,6,FALSE))</f>
        <v>43.163415462878859</v>
      </c>
      <c r="F364" s="91" t="e">
        <f>IF(VLOOKUP($B364,data_dd!$C:$J,4,FALSE)=0,#N/A,VLOOKUP($B364,data_dd!$C:$J,4,FALSE))</f>
        <v>#N/A</v>
      </c>
      <c r="G364" s="92" t="e">
        <f>IF(VLOOKUP($B364,data_dd!$C:$J,4,FALSE)=0,#N/A,VLOOKUP($B364,data_dd!$C:$J,5,FALSE))</f>
        <v>#N/A</v>
      </c>
      <c r="H364" s="101">
        <f>IF(VLOOKUP($B364,data_dd!$C:$J,7,FALSE)=0,#N/A,VLOOKUP($B364,data_dd!$C:$J,7,FALSE))</f>
        <v>35.406399699782945</v>
      </c>
      <c r="I364" s="30"/>
      <c r="J364" s="38">
        <f t="shared" si="28"/>
        <v>45738</v>
      </c>
      <c r="K364" s="91">
        <f>VLOOKUP($J364,data_dd!$C:$J,2,FALSE)</f>
        <v>45.166499752160441</v>
      </c>
      <c r="L364" s="92">
        <f>VLOOKUP($J364,data_dd!$C:$J,3,FALSE)</f>
        <v>44.298161581762841</v>
      </c>
      <c r="M364" s="92">
        <f>IF(VLOOKUP($J364,data_dd!$C:$J,6,FALSE)=0,#N/A,VLOOKUP($J364,data_dd!$C:$J,6,FALSE))</f>
        <v>42.783738184156803</v>
      </c>
      <c r="N364" s="91">
        <f>VLOOKUP($J364,data_dd!$C:$J,4,FALSE)</f>
        <v>36.690871429557696</v>
      </c>
      <c r="O364" s="92">
        <f>VLOOKUP($J364,data_dd!$C:$J,5,FALSE)</f>
        <v>35.991699566933249</v>
      </c>
      <c r="P364" s="101">
        <f>IF(VLOOKUP($J364,data_dd!$C:$J,7,FALSE)=0,#N/A,VLOOKUP($J364,data_dd!$C:$J,7,FALSE))</f>
        <v>35.253452341035313</v>
      </c>
      <c r="Q364" s="30"/>
      <c r="R364" s="38">
        <f t="shared" si="29"/>
        <v>45372</v>
      </c>
      <c r="S364" s="91">
        <f>VLOOKUP($R364,data_dd!$C:$J,2,FALSE)</f>
        <v>43.396548625193994</v>
      </c>
      <c r="T364" s="92">
        <f>VLOOKUP($R364,data_dd!$C:$J,3,FALSE)</f>
        <v>42.820391133127018</v>
      </c>
      <c r="U364" s="91">
        <f>VLOOKUP($R364,data_dd!$C:$J,4,FALSE)</f>
        <v>35.663379538182049</v>
      </c>
      <c r="V364" s="92">
        <f>VLOOKUP($R364,data_dd!$C:$J,5,FALSE)</f>
        <v>35.159980300123237</v>
      </c>
      <c r="W364" s="30"/>
    </row>
    <row r="365" spans="1:23" ht="15">
      <c r="A365" s="102" t="str">
        <f t="shared" si="30"/>
        <v>23-Mar</v>
      </c>
      <c r="B365" s="33">
        <f t="shared" si="31"/>
        <v>46104</v>
      </c>
      <c r="C365" s="78" t="e">
        <f>IF(VLOOKUP($B365,data_dd!$C:$J,2,FALSE)=0,#N/A,VLOOKUP($B365,data_dd!$C:$J,2,FALSE))</f>
        <v>#N/A</v>
      </c>
      <c r="D365" s="90" t="e">
        <f>IF(VLOOKUP($B365,data_dd!$C:$J,2,FALSE)=0,#N/A,VLOOKUP($B365,data_dd!$C:$J,3,FALSE))</f>
        <v>#N/A</v>
      </c>
      <c r="E365" s="90">
        <f>IF(VLOOKUP($B365,data_dd!$C:$J,6,FALSE)=0,#N/A,VLOOKUP($B365,data_dd!$C:$J,6,FALSE))</f>
        <v>43.292299614795425</v>
      </c>
      <c r="F365" s="78" t="e">
        <f>IF(VLOOKUP($B365,data_dd!$C:$J,4,FALSE)=0,#N/A,VLOOKUP($B365,data_dd!$C:$J,4,FALSE))</f>
        <v>#N/A</v>
      </c>
      <c r="G365" s="90" t="e">
        <f>IF(VLOOKUP($B365,data_dd!$C:$J,4,FALSE)=0,#N/A,VLOOKUP($B365,data_dd!$C:$J,5,FALSE))</f>
        <v>#N/A</v>
      </c>
      <c r="H365" s="217">
        <f>IF(VLOOKUP($B365,data_dd!$C:$J,7,FALSE)=0,#N/A,VLOOKUP($B365,data_dd!$C:$J,7,FALSE))</f>
        <v>35.519242020604992</v>
      </c>
      <c r="I365" s="30"/>
      <c r="J365" s="33">
        <f t="shared" si="28"/>
        <v>45739</v>
      </c>
      <c r="K365" s="78">
        <f>VLOOKUP($J365,data_dd!$C:$J,2,FALSE)</f>
        <v>45.089456490342741</v>
      </c>
      <c r="L365" s="90">
        <f>VLOOKUP($J365,data_dd!$C:$J,3,FALSE)</f>
        <v>44.471645690570789</v>
      </c>
      <c r="M365" s="90">
        <f>IF(VLOOKUP($J365,data_dd!$C:$J,6,FALSE)=0,#N/A,VLOOKUP($J365,data_dd!$C:$J,6,FALSE))</f>
        <v>42.880757197927878</v>
      </c>
      <c r="N365" s="78">
        <f>VLOOKUP($J365,data_dd!$C:$J,4,FALSE)</f>
        <v>36.810650531752565</v>
      </c>
      <c r="O365" s="90">
        <f>VLOOKUP($J365,data_dd!$C:$J,5,FALSE)</f>
        <v>36.155301049684276</v>
      </c>
      <c r="P365" s="217">
        <f>IF(VLOOKUP($J365,data_dd!$C:$J,7,FALSE)=0,#N/A,VLOOKUP($J365,data_dd!$C:$J,7,FALSE))</f>
        <v>35.333742551965202</v>
      </c>
      <c r="Q365" s="30"/>
      <c r="R365" s="33">
        <f t="shared" si="29"/>
        <v>45373</v>
      </c>
      <c r="S365" s="78">
        <f>VLOOKUP($R365,data_dd!$C:$J,2,FALSE)</f>
        <v>42.725434275793447</v>
      </c>
      <c r="T365" s="90">
        <f>VLOOKUP($R365,data_dd!$C:$J,3,FALSE)</f>
        <v>42.885713036190864</v>
      </c>
      <c r="U365" s="78">
        <f>VLOOKUP($R365,data_dd!$C:$J,4,FALSE)</f>
        <v>35.084004181214652</v>
      </c>
      <c r="V365" s="90">
        <f>VLOOKUP($R365,data_dd!$C:$J,5,FALSE)</f>
        <v>35.222557083446645</v>
      </c>
      <c r="W365" s="30"/>
    </row>
    <row r="366" spans="1:23" ht="15">
      <c r="A366" s="102" t="str">
        <f t="shared" si="30"/>
        <v>24-Mar</v>
      </c>
      <c r="B366" s="38">
        <f t="shared" si="31"/>
        <v>46105</v>
      </c>
      <c r="C366" s="91" t="e">
        <f>IF(VLOOKUP($B366,data_dd!$C:$J,2,FALSE)=0,#N/A,VLOOKUP($B366,data_dd!$C:$J,2,FALSE))</f>
        <v>#N/A</v>
      </c>
      <c r="D366" s="92" t="e">
        <f>IF(VLOOKUP($B366,data_dd!$C:$J,2,FALSE)=0,#N/A,VLOOKUP($B366,data_dd!$C:$J,3,FALSE))</f>
        <v>#N/A</v>
      </c>
      <c r="E366" s="92">
        <f>IF(VLOOKUP($B366,data_dd!$C:$J,6,FALSE)=0,#N/A,VLOOKUP($B366,data_dd!$C:$J,6,FALSE))</f>
        <v>43.350457167630729</v>
      </c>
      <c r="F366" s="91" t="e">
        <f>IF(VLOOKUP($B366,data_dd!$C:$J,4,FALSE)=0,#N/A,VLOOKUP($B366,data_dd!$C:$J,4,FALSE))</f>
        <v>#N/A</v>
      </c>
      <c r="G366" s="92" t="e">
        <f>IF(VLOOKUP($B366,data_dd!$C:$J,4,FALSE)=0,#N/A,VLOOKUP($B366,data_dd!$C:$J,5,FALSE))</f>
        <v>#N/A</v>
      </c>
      <c r="H366" s="101">
        <f>IF(VLOOKUP($B366,data_dd!$C:$J,7,FALSE)=0,#N/A,VLOOKUP($B366,data_dd!$C:$J,7,FALSE))</f>
        <v>35.563844311353499</v>
      </c>
      <c r="I366" s="30"/>
      <c r="J366" s="38">
        <f t="shared" ref="J366:J374" si="32">J365+1</f>
        <v>45740</v>
      </c>
      <c r="K366" s="91">
        <f>VLOOKUP($J366,data_dd!$C:$J,2,FALSE)</f>
        <v>44.72285092155812</v>
      </c>
      <c r="L366" s="92">
        <f>VLOOKUP($J366,data_dd!$C:$J,3,FALSE)</f>
        <v>44.528080140457149</v>
      </c>
      <c r="M366" s="92">
        <f>IF(VLOOKUP($J366,data_dd!$C:$J,6,FALSE)=0,#N/A,VLOOKUP($J366,data_dd!$C:$J,6,FALSE))</f>
        <v>42.944785605328782</v>
      </c>
      <c r="N366" s="91">
        <f>VLOOKUP($J366,data_dd!$C:$J,4,FALSE)</f>
        <v>36.291787436805777</v>
      </c>
      <c r="O366" s="92">
        <f>VLOOKUP($J366,data_dd!$C:$J,5,FALSE)</f>
        <v>36.202373788841655</v>
      </c>
      <c r="P366" s="101">
        <f>IF(VLOOKUP($J366,data_dd!$C:$J,7,FALSE)=0,#N/A,VLOOKUP($J366,data_dd!$C:$J,7,FALSE))</f>
        <v>35.383278709543035</v>
      </c>
      <c r="Q366" s="30"/>
      <c r="R366" s="38">
        <f t="shared" si="29"/>
        <v>45374</v>
      </c>
      <c r="S366" s="91">
        <f>VLOOKUP($R366,data_dd!$C:$J,2,FALSE)</f>
        <v>43.919705620194996</v>
      </c>
      <c r="T366" s="92">
        <f>VLOOKUP($R366,data_dd!$C:$J,3,FALSE)</f>
        <v>43.008112694965511</v>
      </c>
      <c r="U366" s="91">
        <f>VLOOKUP($R366,data_dd!$C:$J,4,FALSE)</f>
        <v>36.069320802407695</v>
      </c>
      <c r="V366" s="92">
        <f>VLOOKUP($R366,data_dd!$C:$J,5,FALSE)</f>
        <v>35.312128562912619</v>
      </c>
      <c r="W366" s="30"/>
    </row>
    <row r="367" spans="1:23" ht="15">
      <c r="A367" s="102" t="str">
        <f t="shared" si="30"/>
        <v>25-Mar</v>
      </c>
      <c r="B367" s="33">
        <f t="shared" si="31"/>
        <v>46106</v>
      </c>
      <c r="C367" s="78" t="e">
        <f>IF(VLOOKUP($B367,data_dd!$C:$J,2,FALSE)=0,#N/A,VLOOKUP($B367,data_dd!$C:$J,2,FALSE))</f>
        <v>#N/A</v>
      </c>
      <c r="D367" s="90" t="e">
        <f>IF(VLOOKUP($B367,data_dd!$C:$J,2,FALSE)=0,#N/A,VLOOKUP($B367,data_dd!$C:$J,3,FALSE))</f>
        <v>#N/A</v>
      </c>
      <c r="E367" s="90">
        <f>IF(VLOOKUP($B367,data_dd!$C:$J,6,FALSE)=0,#N/A,VLOOKUP($B367,data_dd!$C:$J,6,FALSE))</f>
        <v>43.433306887705456</v>
      </c>
      <c r="F367" s="78" t="e">
        <f>IF(VLOOKUP($B367,data_dd!$C:$J,4,FALSE)=0,#N/A,VLOOKUP($B367,data_dd!$C:$J,4,FALSE))</f>
        <v>#N/A</v>
      </c>
      <c r="G367" s="90" t="e">
        <f>IF(VLOOKUP($B367,data_dd!$C:$J,4,FALSE)=0,#N/A,VLOOKUP($B367,data_dd!$C:$J,5,FALSE))</f>
        <v>#N/A</v>
      </c>
      <c r="H367" s="217">
        <f>IF(VLOOKUP($B367,data_dd!$C:$J,7,FALSE)=0,#N/A,VLOOKUP($B367,data_dd!$C:$J,7,FALSE))</f>
        <v>35.631530531312421</v>
      </c>
      <c r="I367" s="30"/>
      <c r="J367" s="33">
        <f t="shared" si="32"/>
        <v>45741</v>
      </c>
      <c r="K367" s="78">
        <f>VLOOKUP($J367,data_dd!$C:$J,2,FALSE)</f>
        <v>44.920008414169708</v>
      </c>
      <c r="L367" s="90">
        <f>VLOOKUP($J367,data_dd!$C:$J,3,FALSE)</f>
        <v>44.665075373053241</v>
      </c>
      <c r="M367" s="90">
        <f>IF(VLOOKUP($J367,data_dd!$C:$J,6,FALSE)=0,#N/A,VLOOKUP($J367,data_dd!$C:$J,6,FALSE))</f>
        <v>43.007992857656504</v>
      </c>
      <c r="N367" s="78">
        <f>VLOOKUP($J367,data_dd!$C:$J,4,FALSE)</f>
        <v>36.62285489638311</v>
      </c>
      <c r="O367" s="90">
        <f>VLOOKUP($J367,data_dd!$C:$J,5,FALSE)</f>
        <v>36.326166121241883</v>
      </c>
      <c r="P367" s="217">
        <f>IF(VLOOKUP($J367,data_dd!$C:$J,7,FALSE)=0,#N/A,VLOOKUP($J367,data_dd!$C:$J,7,FALSE))</f>
        <v>35.430830853432369</v>
      </c>
      <c r="Q367" s="30"/>
      <c r="R367" s="33">
        <f t="shared" si="29"/>
        <v>45375</v>
      </c>
      <c r="S367" s="78">
        <f>VLOOKUP($R367,data_dd!$C:$J,2,FALSE)</f>
        <v>42.517122805811724</v>
      </c>
      <c r="T367" s="90">
        <f>VLOOKUP($R367,data_dd!$C:$J,3,FALSE)</f>
        <v>43.015528038040387</v>
      </c>
      <c r="U367" s="78">
        <f>VLOOKUP($R367,data_dd!$C:$J,4,FALSE)</f>
        <v>35.013903661514391</v>
      </c>
      <c r="V367" s="90">
        <f>VLOOKUP($R367,data_dd!$C:$J,5,FALSE)</f>
        <v>35.338640092543557</v>
      </c>
      <c r="W367" s="30"/>
    </row>
    <row r="368" spans="1:23" ht="15">
      <c r="A368" s="102" t="str">
        <f t="shared" si="30"/>
        <v>26-Mar</v>
      </c>
      <c r="B368" s="38">
        <f t="shared" si="31"/>
        <v>46107</v>
      </c>
      <c r="C368" s="91" t="e">
        <f>IF(VLOOKUP($B368,data_dd!$C:$J,2,FALSE)=0,#N/A,VLOOKUP($B368,data_dd!$C:$J,2,FALSE))</f>
        <v>#N/A</v>
      </c>
      <c r="D368" s="92" t="e">
        <f>IF(VLOOKUP($B368,data_dd!$C:$J,2,FALSE)=0,#N/A,VLOOKUP($B368,data_dd!$C:$J,3,FALSE))</f>
        <v>#N/A</v>
      </c>
      <c r="E368" s="92">
        <f>IF(VLOOKUP($B368,data_dd!$C:$J,6,FALSE)=0,#N/A,VLOOKUP($B368,data_dd!$C:$J,6,FALSE))</f>
        <v>43.512831518376949</v>
      </c>
      <c r="F368" s="91" t="e">
        <f>IF(VLOOKUP($B368,data_dd!$C:$J,4,FALSE)=0,#N/A,VLOOKUP($B368,data_dd!$C:$J,4,FALSE))</f>
        <v>#N/A</v>
      </c>
      <c r="G368" s="92" t="e">
        <f>IF(VLOOKUP($B368,data_dd!$C:$J,4,FALSE)=0,#N/A,VLOOKUP($B368,data_dd!$C:$J,5,FALSE))</f>
        <v>#N/A</v>
      </c>
      <c r="H368" s="101">
        <f>IF(VLOOKUP($B368,data_dd!$C:$J,7,FALSE)=0,#N/A,VLOOKUP($B368,data_dd!$C:$J,7,FALSE))</f>
        <v>35.704050450290836</v>
      </c>
      <c r="I368" s="30"/>
      <c r="J368" s="38">
        <f t="shared" si="32"/>
        <v>45742</v>
      </c>
      <c r="K368" s="91">
        <f>VLOOKUP($J368,data_dd!$C:$J,2,FALSE)</f>
        <v>44.920563053239221</v>
      </c>
      <c r="L368" s="92">
        <f>VLOOKUP($J368,data_dd!$C:$J,3,FALSE)</f>
        <v>44.775712057566778</v>
      </c>
      <c r="M368" s="92">
        <f>IF(VLOOKUP($J368,data_dd!$C:$J,6,FALSE)=0,#N/A,VLOOKUP($J368,data_dd!$C:$J,6,FALSE))</f>
        <v>43.0843975399806</v>
      </c>
      <c r="N368" s="91">
        <f>VLOOKUP($J368,data_dd!$C:$J,4,FALSE)</f>
        <v>36.438476798026862</v>
      </c>
      <c r="O368" s="92">
        <f>VLOOKUP($J368,data_dd!$C:$J,5,FALSE)</f>
        <v>36.42082316699468</v>
      </c>
      <c r="P368" s="101">
        <f>IF(VLOOKUP($J368,data_dd!$C:$J,7,FALSE)=0,#N/A,VLOOKUP($J368,data_dd!$C:$J,7,FALSE))</f>
        <v>35.498871177037167</v>
      </c>
      <c r="Q368" s="30"/>
      <c r="R368" s="38">
        <f t="shared" si="29"/>
        <v>45376</v>
      </c>
      <c r="S368" s="91">
        <f>VLOOKUP($R368,data_dd!$C:$J,2,FALSE)</f>
        <v>43.385543238778396</v>
      </c>
      <c r="T368" s="92">
        <f>VLOOKUP($R368,data_dd!$C:$J,3,FALSE)</f>
        <v>43.037894588811241</v>
      </c>
      <c r="U368" s="91">
        <f>VLOOKUP($R368,data_dd!$C:$J,4,FALSE)</f>
        <v>35.508891662207262</v>
      </c>
      <c r="V368" s="92">
        <f>VLOOKUP($R368,data_dd!$C:$J,5,FALSE)</f>
        <v>35.329462365631699</v>
      </c>
      <c r="W368" s="30"/>
    </row>
    <row r="369" spans="1:23" ht="15">
      <c r="A369" s="102" t="str">
        <f t="shared" si="30"/>
        <v>27-Mar</v>
      </c>
      <c r="B369" s="33">
        <f t="shared" si="31"/>
        <v>46108</v>
      </c>
      <c r="C369" s="78" t="e">
        <f>IF(VLOOKUP($B369,data_dd!$C:$J,2,FALSE)=0,#N/A,VLOOKUP($B369,data_dd!$C:$J,2,FALSE))</f>
        <v>#N/A</v>
      </c>
      <c r="D369" s="90" t="e">
        <f>IF(VLOOKUP($B369,data_dd!$C:$J,2,FALSE)=0,#N/A,VLOOKUP($B369,data_dd!$C:$J,3,FALSE))</f>
        <v>#N/A</v>
      </c>
      <c r="E369" s="90">
        <f>IF(VLOOKUP($B369,data_dd!$C:$J,6,FALSE)=0,#N/A,VLOOKUP($B369,data_dd!$C:$J,6,FALSE))</f>
        <v>43.555697757324864</v>
      </c>
      <c r="F369" s="78" t="e">
        <f>IF(VLOOKUP($B369,data_dd!$C:$J,4,FALSE)=0,#N/A,VLOOKUP($B369,data_dd!$C:$J,4,FALSE))</f>
        <v>#N/A</v>
      </c>
      <c r="G369" s="90" t="e">
        <f>IF(VLOOKUP($B369,data_dd!$C:$J,4,FALSE)=0,#N/A,VLOOKUP($B369,data_dd!$C:$J,5,FALSE))</f>
        <v>#N/A</v>
      </c>
      <c r="H369" s="217">
        <f>IF(VLOOKUP($B369,data_dd!$C:$J,7,FALSE)=0,#N/A,VLOOKUP($B369,data_dd!$C:$J,7,FALSE))</f>
        <v>35.736429896586785</v>
      </c>
      <c r="I369" s="30"/>
      <c r="J369" s="33">
        <f t="shared" si="32"/>
        <v>45743</v>
      </c>
      <c r="K369" s="78">
        <f>VLOOKUP($J369,data_dd!$C:$J,2,FALSE)</f>
        <v>45.173289228387212</v>
      </c>
      <c r="L369" s="90">
        <f>VLOOKUP($J369,data_dd!$C:$J,3,FALSE)</f>
        <v>44.905117160164707</v>
      </c>
      <c r="M369" s="90">
        <f>IF(VLOOKUP($J369,data_dd!$C:$J,6,FALSE)=0,#N/A,VLOOKUP($J369,data_dd!$C:$J,6,FALSE))</f>
        <v>43.113625355878881</v>
      </c>
      <c r="N369" s="78">
        <f>VLOOKUP($J369,data_dd!$C:$J,4,FALSE)</f>
        <v>36.806598121056567</v>
      </c>
      <c r="O369" s="90">
        <f>VLOOKUP($J369,data_dd!$C:$J,5,FALSE)</f>
        <v>36.528958800643508</v>
      </c>
      <c r="P369" s="217">
        <f>IF(VLOOKUP($J369,data_dd!$C:$J,7,FALSE)=0,#N/A,VLOOKUP($J369,data_dd!$C:$J,7,FALSE))</f>
        <v>35.52259694510019</v>
      </c>
      <c r="Q369" s="30"/>
      <c r="R369" s="33">
        <f t="shared" si="29"/>
        <v>45377</v>
      </c>
      <c r="S369" s="78">
        <f>VLOOKUP($R369,data_dd!$C:$J,2,FALSE)</f>
        <v>42.53457828460084</v>
      </c>
      <c r="T369" s="90">
        <f>VLOOKUP($R369,data_dd!$C:$J,3,FALSE)</f>
        <v>43.050606547162502</v>
      </c>
      <c r="U369" s="78">
        <f>VLOOKUP($R369,data_dd!$C:$J,4,FALSE)</f>
        <v>34.977248423652753</v>
      </c>
      <c r="V369" s="90">
        <f>VLOOKUP($R369,data_dd!$C:$J,5,FALSE)</f>
        <v>35.35776017690408</v>
      </c>
      <c r="W369" s="30"/>
    </row>
    <row r="370" spans="1:23" ht="15">
      <c r="A370" s="102" t="str">
        <f t="shared" si="30"/>
        <v>28-Mar</v>
      </c>
      <c r="B370" s="38">
        <f t="shared" si="31"/>
        <v>46109</v>
      </c>
      <c r="C370" s="91" t="e">
        <f>IF(VLOOKUP($B370,data_dd!$C:$J,2,FALSE)=0,#N/A,VLOOKUP($B370,data_dd!$C:$J,2,FALSE))</f>
        <v>#N/A</v>
      </c>
      <c r="D370" s="92" t="e">
        <f>IF(VLOOKUP($B370,data_dd!$C:$J,2,FALSE)=0,#N/A,VLOOKUP($B370,data_dd!$C:$J,3,FALSE))</f>
        <v>#N/A</v>
      </c>
      <c r="E370" s="92">
        <f>IF(VLOOKUP($B370,data_dd!$C:$J,6,FALSE)=0,#N/A,VLOOKUP($B370,data_dd!$C:$J,6,FALSE))</f>
        <v>43.608477144205295</v>
      </c>
      <c r="F370" s="91" t="e">
        <f>IF(VLOOKUP($B370,data_dd!$C:$J,4,FALSE)=0,#N/A,VLOOKUP($B370,data_dd!$C:$J,4,FALSE))</f>
        <v>#N/A</v>
      </c>
      <c r="G370" s="92" t="e">
        <f>IF(VLOOKUP($B370,data_dd!$C:$J,4,FALSE)=0,#N/A,VLOOKUP($B370,data_dd!$C:$J,5,FALSE))</f>
        <v>#N/A</v>
      </c>
      <c r="H370" s="101">
        <f>IF(VLOOKUP($B370,data_dd!$C:$J,7,FALSE)=0,#N/A,VLOOKUP($B370,data_dd!$C:$J,7,FALSE))</f>
        <v>35.786800718433071</v>
      </c>
      <c r="I370" s="30"/>
      <c r="J370" s="38">
        <f t="shared" si="32"/>
        <v>45744</v>
      </c>
      <c r="K370" s="91">
        <f>VLOOKUP($J370,data_dd!$C:$J,2,FALSE)</f>
        <v>45.21629866038505</v>
      </c>
      <c r="L370" s="92">
        <f>VLOOKUP($J370,data_dd!$C:$J,3,FALSE)</f>
        <v>44.981354147156466</v>
      </c>
      <c r="M370" s="92">
        <f>IF(VLOOKUP($J370,data_dd!$C:$J,6,FALSE)=0,#N/A,VLOOKUP($J370,data_dd!$C:$J,6,FALSE))</f>
        <v>43.177680328963035</v>
      </c>
      <c r="N370" s="91">
        <f>VLOOKUP($J370,data_dd!$C:$J,4,FALSE)</f>
        <v>36.735499455833256</v>
      </c>
      <c r="O370" s="92">
        <f>VLOOKUP($J370,data_dd!$C:$J,5,FALSE)</f>
        <v>36.596786194366771</v>
      </c>
      <c r="P370" s="101">
        <f>IF(VLOOKUP($J370,data_dd!$C:$J,7,FALSE)=0,#N/A,VLOOKUP($J370,data_dd!$C:$J,7,FALSE))</f>
        <v>35.577464414912143</v>
      </c>
      <c r="Q370" s="30"/>
      <c r="R370" s="38">
        <f t="shared" si="29"/>
        <v>45378</v>
      </c>
      <c r="S370" s="91">
        <f>VLOOKUP($R370,data_dd!$C:$J,2,FALSE)</f>
        <v>43.844997191664447</v>
      </c>
      <c r="T370" s="92">
        <f>VLOOKUP($R370,data_dd!$C:$J,3,FALSE)</f>
        <v>43.126004315870681</v>
      </c>
      <c r="U370" s="91">
        <f>VLOOKUP($R370,data_dd!$C:$J,4,FALSE)</f>
        <v>35.936128126795978</v>
      </c>
      <c r="V370" s="92">
        <f>VLOOKUP($R370,data_dd!$C:$J,5,FALSE)</f>
        <v>35.404656821460705</v>
      </c>
      <c r="W370" s="30"/>
    </row>
    <row r="371" spans="1:23" ht="15">
      <c r="A371" s="102" t="str">
        <f t="shared" si="30"/>
        <v>29-Mar</v>
      </c>
      <c r="B371" s="33">
        <f t="shared" si="31"/>
        <v>46110</v>
      </c>
      <c r="C371" s="78" t="e">
        <f>IF(VLOOKUP($B371,data_dd!$C:$J,2,FALSE)=0,#N/A,VLOOKUP($B371,data_dd!$C:$J,2,FALSE))</f>
        <v>#N/A</v>
      </c>
      <c r="D371" s="90" t="e">
        <f>IF(VLOOKUP($B371,data_dd!$C:$J,2,FALSE)=0,#N/A,VLOOKUP($B371,data_dd!$C:$J,3,FALSE))</f>
        <v>#N/A</v>
      </c>
      <c r="E371" s="90">
        <f>IF(VLOOKUP($B371,data_dd!$C:$J,6,FALSE)=0,#N/A,VLOOKUP($B371,data_dd!$C:$J,6,FALSE))</f>
        <v>43.660934794241925</v>
      </c>
      <c r="F371" s="78" t="e">
        <f>IF(VLOOKUP($B371,data_dd!$C:$J,4,FALSE)=0,#N/A,VLOOKUP($B371,data_dd!$C:$J,4,FALSE))</f>
        <v>#N/A</v>
      </c>
      <c r="G371" s="90" t="e">
        <f>IF(VLOOKUP($B371,data_dd!$C:$J,4,FALSE)=0,#N/A,VLOOKUP($B371,data_dd!$C:$J,5,FALSE))</f>
        <v>#N/A</v>
      </c>
      <c r="H371" s="217">
        <f>IF(VLOOKUP($B371,data_dd!$C:$J,7,FALSE)=0,#N/A,VLOOKUP($B371,data_dd!$C:$J,7,FALSE))</f>
        <v>35.828462236828805</v>
      </c>
      <c r="I371" s="30"/>
      <c r="J371" s="33">
        <f t="shared" si="32"/>
        <v>45745</v>
      </c>
      <c r="K371" s="78">
        <f>VLOOKUP($J371,data_dd!$C:$J,2,FALSE)</f>
        <v>45.631123223482923</v>
      </c>
      <c r="L371" s="90">
        <f>VLOOKUP($J371,data_dd!$C:$J,3,FALSE)</f>
        <v>45.101183400751353</v>
      </c>
      <c r="M371" s="90">
        <f>IF(VLOOKUP($J371,data_dd!$C:$J,6,FALSE)=0,#N/A,VLOOKUP($J371,data_dd!$C:$J,6,FALSE))</f>
        <v>43.201084849543079</v>
      </c>
      <c r="N371" s="78">
        <f>VLOOKUP($J371,data_dd!$C:$J,4,FALSE)</f>
        <v>37.115454584735204</v>
      </c>
      <c r="O371" s="90">
        <f>VLOOKUP($J371,data_dd!$C:$J,5,FALSE)</f>
        <v>36.678734686121174</v>
      </c>
      <c r="P371" s="217">
        <f>IF(VLOOKUP($J371,data_dd!$C:$J,7,FALSE)=0,#N/A,VLOOKUP($J371,data_dd!$C:$J,7,FALSE))</f>
        <v>35.599746893616057</v>
      </c>
      <c r="Q371" s="30"/>
      <c r="R371" s="33">
        <f t="shared" si="29"/>
        <v>45379</v>
      </c>
      <c r="S371" s="78">
        <f>VLOOKUP($R371,data_dd!$C:$J,2,FALSE)</f>
        <v>42.540081035915819</v>
      </c>
      <c r="T371" s="90">
        <f>VLOOKUP($R371,data_dd!$C:$J,3,FALSE)</f>
        <v>43.115836373785953</v>
      </c>
      <c r="U371" s="78">
        <f>VLOOKUP($R371,data_dd!$C:$J,4,FALSE)</f>
        <v>35.011294215671484</v>
      </c>
      <c r="V371" s="90">
        <f>VLOOKUP($R371,data_dd!$C:$J,5,FALSE)</f>
        <v>35.413742904248693</v>
      </c>
      <c r="W371" s="30"/>
    </row>
    <row r="372" spans="1:23" ht="15">
      <c r="A372" s="102" t="str">
        <f t="shared" si="30"/>
        <v>30-Mar</v>
      </c>
      <c r="B372" s="38">
        <f t="shared" si="31"/>
        <v>46111</v>
      </c>
      <c r="C372" s="91" t="e">
        <f>IF(VLOOKUP($B372,data_dd!$C:$J,2,FALSE)=0,#N/A,VLOOKUP($B372,data_dd!$C:$J,2,FALSE))</f>
        <v>#N/A</v>
      </c>
      <c r="D372" s="92" t="e">
        <f>IF(VLOOKUP($B372,data_dd!$C:$J,2,FALSE)=0,#N/A,VLOOKUP($B372,data_dd!$C:$J,3,FALSE))</f>
        <v>#N/A</v>
      </c>
      <c r="E372" s="92">
        <f>IF(VLOOKUP($B372,data_dd!$C:$J,6,FALSE)=0,#N/A,VLOOKUP($B372,data_dd!$C:$J,6,FALSE))</f>
        <v>43.716130902781821</v>
      </c>
      <c r="F372" s="91" t="e">
        <f>IF(VLOOKUP($B372,data_dd!$C:$J,4,FALSE)=0,#N/A,VLOOKUP($B372,data_dd!$C:$J,4,FALSE))</f>
        <v>#N/A</v>
      </c>
      <c r="G372" s="92" t="e">
        <f>IF(VLOOKUP($B372,data_dd!$C:$J,4,FALSE)=0,#N/A,VLOOKUP($B372,data_dd!$C:$J,5,FALSE))</f>
        <v>#N/A</v>
      </c>
      <c r="H372" s="101">
        <f>IF(VLOOKUP($B372,data_dd!$C:$J,7,FALSE)=0,#N/A,VLOOKUP($B372,data_dd!$C:$J,7,FALSE))</f>
        <v>35.879609029482147</v>
      </c>
      <c r="I372" s="30"/>
      <c r="J372" s="38">
        <f t="shared" si="32"/>
        <v>45746</v>
      </c>
      <c r="K372" s="91">
        <f>VLOOKUP($J372,data_dd!$C:$J,2,FALSE)</f>
        <v>44.782274695654948</v>
      </c>
      <c r="L372" s="92">
        <f>VLOOKUP($J372,data_dd!$C:$J,3,FALSE)</f>
        <v>45.082121315894497</v>
      </c>
      <c r="M372" s="92">
        <f>IF(VLOOKUP($J372,data_dd!$C:$J,6,FALSE)=0,#N/A,VLOOKUP($J372,data_dd!$C:$J,6,FALSE))</f>
        <v>43.268221729242583</v>
      </c>
      <c r="N372" s="91">
        <f>VLOOKUP($J372,data_dd!$C:$J,4,FALSE)</f>
        <v>36.489611680613585</v>
      </c>
      <c r="O372" s="92">
        <f>VLOOKUP($J372,data_dd!$C:$J,5,FALSE)</f>
        <v>36.682641305462816</v>
      </c>
      <c r="P372" s="101">
        <f>IF(VLOOKUP($J372,data_dd!$C:$J,7,FALSE)=0,#N/A,VLOOKUP($J372,data_dd!$C:$J,7,FALSE))</f>
        <v>35.653553189313229</v>
      </c>
      <c r="Q372" s="30"/>
      <c r="R372" s="38">
        <f t="shared" si="29"/>
        <v>45380</v>
      </c>
      <c r="S372" s="91">
        <f>VLOOKUP($R372,data_dd!$C:$J,2,FALSE)</f>
        <v>43.717749688604478</v>
      </c>
      <c r="T372" s="92">
        <f>VLOOKUP($R372,data_dd!$C:$J,3,FALSE)</f>
        <v>43.119081779283235</v>
      </c>
      <c r="U372" s="91">
        <f>VLOOKUP($R372,data_dd!$C:$J,4,FALSE)</f>
        <v>35.923334124765844</v>
      </c>
      <c r="V372" s="92">
        <f>VLOOKUP($R372,data_dd!$C:$J,5,FALSE)</f>
        <v>35.417824509440024</v>
      </c>
      <c r="W372" s="30"/>
    </row>
    <row r="373" spans="1:23" ht="15">
      <c r="A373" s="102" t="str">
        <f t="shared" si="30"/>
        <v>31-Mar</v>
      </c>
      <c r="B373" s="33">
        <f t="shared" si="31"/>
        <v>46112</v>
      </c>
      <c r="C373" s="78" t="e">
        <f>IF(VLOOKUP($B373,data_dd!$C:$J,2,FALSE)=0,#N/A,VLOOKUP($B373,data_dd!$C:$J,2,FALSE))</f>
        <v>#N/A</v>
      </c>
      <c r="D373" s="90" t="e">
        <f>IF(VLOOKUP($B373,data_dd!$C:$J,2,FALSE)=0,#N/A,VLOOKUP($B373,data_dd!$C:$J,3,FALSE))</f>
        <v>#N/A</v>
      </c>
      <c r="E373" s="90">
        <f>IF(VLOOKUP($B373,data_dd!$C:$J,6,FALSE)=0,#N/A,VLOOKUP($B373,data_dd!$C:$J,6,FALSE))</f>
        <v>43.740383834914859</v>
      </c>
      <c r="F373" s="78" t="e">
        <f>IF(VLOOKUP($B373,data_dd!$C:$J,4,FALSE)=0,#N/A,VLOOKUP($B373,data_dd!$C:$J,4,FALSE))</f>
        <v>#N/A</v>
      </c>
      <c r="G373" s="90" t="e">
        <f>IF(VLOOKUP($B373,data_dd!$C:$J,4,FALSE)=0,#N/A,VLOOKUP($B373,data_dd!$C:$J,5,FALSE))</f>
        <v>#N/A</v>
      </c>
      <c r="H373" s="217">
        <f>IF(VLOOKUP($B373,data_dd!$C:$J,7,FALSE)=0,#N/A,VLOOKUP($B373,data_dd!$C:$J,7,FALSE))</f>
        <v>35.897092836539784</v>
      </c>
      <c r="I373" s="30"/>
      <c r="J373" s="33">
        <f t="shared" si="32"/>
        <v>45747</v>
      </c>
      <c r="K373" s="78">
        <f>VLOOKUP($J373,data_dd!$C:$J,2,FALSE)</f>
        <v>45.308707873949139</v>
      </c>
      <c r="L373" s="90">
        <f>VLOOKUP($J373,data_dd!$C:$J,3,FALSE)</f>
        <v>45.128216149018186</v>
      </c>
      <c r="M373" s="90">
        <f>IF(VLOOKUP($J373,data_dd!$C:$J,6,FALSE)=0,#N/A,VLOOKUP($J373,data_dd!$C:$J,6,FALSE))</f>
        <v>43.288690361244036</v>
      </c>
      <c r="N373" s="78">
        <f>VLOOKUP($J373,data_dd!$C:$J,4,FALSE)</f>
        <v>36.879127048878459</v>
      </c>
      <c r="O373" s="90">
        <f>VLOOKUP($J373,data_dd!$C:$J,5,FALSE)</f>
        <v>36.708277100491131</v>
      </c>
      <c r="P373" s="217">
        <f>IF(VLOOKUP($J373,data_dd!$C:$J,7,FALSE)=0,#N/A,VLOOKUP($J373,data_dd!$C:$J,7,FALSE))</f>
        <v>35.673094970668529</v>
      </c>
      <c r="Q373" s="30"/>
      <c r="R373" s="33">
        <f t="shared" si="29"/>
        <v>45381</v>
      </c>
      <c r="S373" s="78">
        <f>VLOOKUP($R373,data_dd!$C:$J,2,FALSE)</f>
        <v>42.676174605763919</v>
      </c>
      <c r="T373" s="90">
        <f>VLOOKUP($R373,data_dd!$C:$J,3,FALSE)</f>
        <v>43.129257366569078</v>
      </c>
      <c r="U373" s="78">
        <f>VLOOKUP($R373,data_dd!$C:$J,4,FALSE)</f>
        <v>35.074626334486247</v>
      </c>
      <c r="V373" s="90">
        <f>VLOOKUP($R373,data_dd!$C:$J,5,FALSE)</f>
        <v>35.422298616767151</v>
      </c>
      <c r="W373" s="30"/>
    </row>
    <row r="374" spans="1:23" ht="15">
      <c r="A374" s="102" t="str">
        <f t="shared" si="30"/>
        <v>1-Apr</v>
      </c>
      <c r="B374" s="38">
        <f t="shared" si="31"/>
        <v>46113</v>
      </c>
      <c r="C374" s="91" t="e">
        <f>IF(VLOOKUP($B374,data_dd!$C:$J,2,FALSE)=0,#N/A,VLOOKUP($B374,data_dd!$C:$J,2,FALSE))</f>
        <v>#N/A</v>
      </c>
      <c r="D374" s="92" t="e">
        <f>IF(VLOOKUP($B374,data_dd!$C:$J,2,FALSE)=0,#N/A,VLOOKUP($B374,data_dd!$C:$J,3,FALSE))</f>
        <v>#N/A</v>
      </c>
      <c r="E374" s="92">
        <f>IF(VLOOKUP($B374,data_dd!$C:$J,6,FALSE)=0,#N/A,VLOOKUP($B374,data_dd!$C:$J,6,FALSE))</f>
        <v>43.796352711850169</v>
      </c>
      <c r="F374" s="91" t="e">
        <f>IF(VLOOKUP($B374,data_dd!$C:$J,2,FALSE)=0,#N/A,VLOOKUP($B374,data_dd!$C:$J,4,FALSE))</f>
        <v>#N/A</v>
      </c>
      <c r="G374" s="92" t="e">
        <f>IF(VLOOKUP($B374,data_dd!$C:$J,2,FALSE)=0,#N/A,VLOOKUP($B374,data_dd!$C:$J,5,FALSE))</f>
        <v>#N/A</v>
      </c>
      <c r="H374" s="101">
        <f>IF(VLOOKUP($B374,data_dd!$C:$J,7,FALSE)=0,#N/A,VLOOKUP($B374,data_dd!$C:$J,7,FALSE))</f>
        <v>35.953270451547191</v>
      </c>
      <c r="I374" s="30"/>
      <c r="J374" s="38">
        <f t="shared" si="32"/>
        <v>45748</v>
      </c>
      <c r="K374" s="91">
        <f>VLOOKUP($J374,data_dd!$C:$J,2,FALSE)</f>
        <v>45.073994846746913</v>
      </c>
      <c r="L374" s="92">
        <f>VLOOKUP($J374,data_dd!$C:$J,3,FALSE)</f>
        <v>45.162948627134796</v>
      </c>
      <c r="M374" s="92">
        <f>IF(VLOOKUP($J374,data_dd!$C:$J,6,FALSE)=0,#N/A,VLOOKUP($J374,data_dd!$C:$J,6,FALSE))</f>
        <v>43.346396811033614</v>
      </c>
      <c r="N374" s="91">
        <f>VLOOKUP($J374,data_dd!$C:$J,4,FALSE)</f>
        <v>36.716807705546429</v>
      </c>
      <c r="O374" s="92">
        <f>VLOOKUP($J374,data_dd!$C:$J,5,FALSE)</f>
        <v>36.758035109580717</v>
      </c>
      <c r="P374" s="101">
        <f>IF(VLOOKUP($J374,data_dd!$C:$J,7,FALSE)=0,#N/A,VLOOKUP($J374,data_dd!$C:$J,7,FALSE))</f>
        <v>35.725560256873415</v>
      </c>
      <c r="Q374" s="30"/>
      <c r="R374" s="38">
        <f t="shared" ref="R374" si="33">R373+1</f>
        <v>45382</v>
      </c>
      <c r="S374" s="91">
        <f>VLOOKUP($R374,data_dd!$C:$J,2,FALSE)</f>
        <v>43.019106968611538</v>
      </c>
      <c r="T374" s="92">
        <f>VLOOKUP($R374,data_dd!$C:$J,3,FALSE)</f>
        <v>43.042433594997874</v>
      </c>
      <c r="U374" s="91">
        <f>VLOOKUP($R374,data_dd!$C:$J,4,FALSE)</f>
        <v>35.295844396921503</v>
      </c>
      <c r="V374" s="92">
        <f>VLOOKUP($R374,data_dd!$C:$J,5,FALSE)</f>
        <v>35.356202402650453</v>
      </c>
      <c r="W374" s="30"/>
    </row>
    <row r="375" spans="1:23" ht="15">
      <c r="A375" s="97"/>
      <c r="B375" s="30"/>
      <c r="C375" s="30"/>
      <c r="D375" s="116"/>
      <c r="E375" s="116"/>
      <c r="F375" s="30"/>
      <c r="G375" s="30"/>
      <c r="H375" s="30"/>
      <c r="I375" s="30"/>
      <c r="J375" s="30"/>
      <c r="K375" s="30"/>
      <c r="L375" s="116"/>
      <c r="M375" s="116"/>
      <c r="N375" s="30"/>
      <c r="O375" s="30"/>
      <c r="P375" s="30"/>
      <c r="Q375" s="30"/>
      <c r="R375" s="30"/>
      <c r="S375" s="30"/>
      <c r="T375" s="30"/>
      <c r="U375" s="30"/>
      <c r="V375" s="30"/>
      <c r="W375" s="30"/>
    </row>
    <row r="376" spans="1:23" ht="15">
      <c r="A376" s="119"/>
      <c r="B376" s="30"/>
      <c r="C376" s="30"/>
      <c r="D376" s="116"/>
      <c r="E376" s="116"/>
      <c r="F376" s="30"/>
      <c r="G376" s="30"/>
      <c r="H376" s="30"/>
      <c r="I376" s="30"/>
      <c r="J376" s="30"/>
      <c r="K376" s="30"/>
      <c r="L376" s="116"/>
      <c r="M376" s="116"/>
      <c r="N376" s="30"/>
      <c r="O376" s="30"/>
      <c r="P376" s="30"/>
      <c r="Q376" s="30"/>
      <c r="R376" s="30"/>
      <c r="S376" s="30"/>
      <c r="T376" s="30"/>
      <c r="U376" s="30"/>
      <c r="V376" s="30"/>
      <c r="W376" s="30"/>
    </row>
    <row r="377" spans="1:23" ht="15">
      <c r="A377" s="119"/>
      <c r="B377" s="30"/>
      <c r="C377" s="30"/>
      <c r="D377" s="116"/>
      <c r="E377" s="116"/>
      <c r="F377" s="30"/>
      <c r="G377" s="30"/>
      <c r="H377" s="30"/>
      <c r="I377" s="30"/>
      <c r="J377" s="30"/>
      <c r="K377" s="30"/>
      <c r="L377" s="116"/>
      <c r="M377" s="116"/>
      <c r="N377" s="30"/>
      <c r="O377" s="30"/>
      <c r="P377" s="30"/>
      <c r="Q377" s="30"/>
      <c r="R377" s="30"/>
      <c r="S377" s="30"/>
      <c r="T377" s="30"/>
      <c r="U377" s="30"/>
      <c r="V377" s="30"/>
      <c r="W377" s="30"/>
    </row>
    <row r="378" spans="1:23" ht="15">
      <c r="A378" s="120"/>
      <c r="B378" s="30"/>
      <c r="C378" s="30"/>
      <c r="D378" s="30"/>
      <c r="E378" s="30"/>
      <c r="F378" s="30"/>
      <c r="G378" s="30"/>
      <c r="H378" s="30"/>
      <c r="I378" s="30"/>
      <c r="J378" s="30"/>
      <c r="K378" s="30"/>
      <c r="L378" s="30"/>
      <c r="M378" s="30"/>
      <c r="N378" s="30"/>
      <c r="O378" s="30"/>
      <c r="P378" s="30"/>
      <c r="Q378" s="30"/>
      <c r="R378" s="30"/>
      <c r="S378" s="30"/>
      <c r="T378" s="30"/>
      <c r="U378" s="30"/>
      <c r="V378" s="30"/>
      <c r="W378" s="30"/>
    </row>
    <row r="379" spans="1:23" ht="15">
      <c r="A379" s="121"/>
      <c r="B379" s="30"/>
      <c r="C379" s="30"/>
      <c r="D379" s="30"/>
      <c r="E379" s="30"/>
      <c r="F379" s="30"/>
      <c r="G379" s="30"/>
      <c r="H379" s="30"/>
      <c r="I379" s="30"/>
      <c r="J379" s="30"/>
      <c r="K379" s="30"/>
      <c r="L379" s="30"/>
      <c r="M379" s="30"/>
      <c r="N379" s="30"/>
      <c r="O379" s="30"/>
      <c r="P379" s="30"/>
      <c r="Q379" s="30"/>
      <c r="R379" s="30"/>
      <c r="S379" s="30"/>
      <c r="T379" s="30"/>
      <c r="U379" s="30"/>
      <c r="V379" s="30"/>
      <c r="W379" s="30"/>
    </row>
    <row r="380" spans="1:23" ht="15">
      <c r="A380" s="119"/>
      <c r="B380" s="30"/>
      <c r="C380" s="30"/>
      <c r="D380" s="116"/>
      <c r="E380" s="116"/>
      <c r="F380" s="30"/>
      <c r="G380" s="30"/>
      <c r="H380" s="30"/>
      <c r="I380" s="30"/>
      <c r="J380" s="30"/>
      <c r="K380" s="30"/>
      <c r="L380" s="116"/>
      <c r="M380" s="116"/>
      <c r="N380" s="30"/>
      <c r="O380" s="30"/>
      <c r="P380" s="30"/>
      <c r="Q380" s="30"/>
      <c r="R380" s="30"/>
      <c r="S380" s="30"/>
      <c r="T380" s="30"/>
      <c r="U380" s="30"/>
      <c r="V380" s="30"/>
      <c r="W380" s="30"/>
    </row>
    <row r="381" spans="1:23" ht="15">
      <c r="A381" s="119"/>
      <c r="B381" s="30"/>
      <c r="C381" s="30"/>
      <c r="D381" s="116"/>
      <c r="E381" s="116"/>
      <c r="F381" s="30"/>
      <c r="G381" s="30"/>
      <c r="H381" s="30"/>
      <c r="I381" s="30"/>
      <c r="J381" s="30"/>
      <c r="K381" s="30"/>
      <c r="L381" s="116"/>
      <c r="M381" s="116"/>
      <c r="N381" s="30"/>
      <c r="O381" s="30"/>
      <c r="P381" s="30"/>
      <c r="Q381" s="30"/>
      <c r="R381" s="30"/>
      <c r="S381" s="30"/>
      <c r="T381" s="30"/>
      <c r="U381" s="30"/>
      <c r="V381" s="30"/>
      <c r="W381" s="30"/>
    </row>
    <row r="382" spans="1:23" ht="15">
      <c r="A382" s="119"/>
      <c r="B382" s="30"/>
      <c r="C382" s="30"/>
      <c r="D382" s="116"/>
      <c r="E382" s="116"/>
      <c r="F382" s="30"/>
      <c r="G382" s="30"/>
      <c r="H382" s="30"/>
      <c r="I382" s="30"/>
      <c r="J382" s="30"/>
      <c r="K382" s="30"/>
      <c r="L382" s="116"/>
      <c r="M382" s="116"/>
      <c r="N382" s="30"/>
      <c r="O382" s="30"/>
      <c r="P382" s="30"/>
      <c r="Q382" s="30"/>
      <c r="R382" s="30"/>
      <c r="S382" s="30"/>
      <c r="T382" s="30"/>
      <c r="U382" s="30"/>
      <c r="V382" s="30"/>
      <c r="W382" s="30"/>
    </row>
    <row r="383" spans="1:23" ht="15">
      <c r="A383" s="119"/>
      <c r="B383" s="30"/>
      <c r="C383" s="30"/>
      <c r="D383" s="116"/>
      <c r="E383" s="116"/>
      <c r="F383" s="30"/>
      <c r="G383" s="30"/>
      <c r="H383" s="30"/>
      <c r="I383" s="30"/>
      <c r="J383" s="30"/>
      <c r="K383" s="30"/>
      <c r="L383" s="116"/>
      <c r="M383" s="116"/>
      <c r="N383" s="30"/>
      <c r="O383" s="30"/>
      <c r="P383" s="30"/>
      <c r="Q383" s="30"/>
      <c r="R383" s="30"/>
      <c r="S383" s="30"/>
      <c r="T383" s="30"/>
      <c r="U383" s="30"/>
      <c r="V383" s="30"/>
      <c r="W383" s="30"/>
    </row>
    <row r="384" spans="1:23" ht="15">
      <c r="A384" s="119"/>
      <c r="B384" s="30"/>
      <c r="C384" s="30"/>
      <c r="D384" s="116"/>
      <c r="E384" s="116"/>
      <c r="F384" s="30"/>
      <c r="G384" s="30"/>
      <c r="H384" s="30"/>
      <c r="I384" s="30"/>
      <c r="J384" s="30"/>
      <c r="K384" s="30"/>
      <c r="L384" s="116"/>
      <c r="M384" s="116"/>
      <c r="N384" s="30"/>
      <c r="O384" s="30"/>
      <c r="P384" s="30"/>
      <c r="Q384" s="30"/>
      <c r="R384" s="30"/>
      <c r="S384" s="30"/>
      <c r="T384" s="30"/>
      <c r="U384" s="30"/>
      <c r="V384" s="30"/>
      <c r="W384" s="30"/>
    </row>
    <row r="385" spans="1:23" ht="15">
      <c r="A385" s="119"/>
      <c r="B385" s="30"/>
      <c r="C385" s="30"/>
      <c r="D385" s="116"/>
      <c r="E385" s="116"/>
      <c r="F385" s="30"/>
      <c r="G385" s="30"/>
      <c r="H385" s="30"/>
      <c r="I385" s="30"/>
      <c r="J385" s="30"/>
      <c r="K385" s="30"/>
      <c r="L385" s="116"/>
      <c r="M385" s="116"/>
      <c r="N385" s="30"/>
      <c r="O385" s="30"/>
      <c r="P385" s="30"/>
      <c r="Q385" s="30"/>
      <c r="R385" s="30"/>
      <c r="S385" s="30"/>
      <c r="T385" s="30"/>
      <c r="U385" s="30"/>
      <c r="V385" s="30"/>
      <c r="W385" s="30"/>
    </row>
    <row r="386" spans="1:23" ht="15">
      <c r="A386" s="119"/>
      <c r="B386" s="30"/>
      <c r="C386" s="30"/>
      <c r="D386" s="116"/>
      <c r="E386" s="116"/>
      <c r="F386" s="30"/>
      <c r="G386" s="30"/>
      <c r="H386" s="30"/>
      <c r="I386" s="30"/>
      <c r="J386" s="30"/>
      <c r="K386" s="30"/>
      <c r="L386" s="116"/>
      <c r="M386" s="116"/>
      <c r="N386" s="30"/>
      <c r="O386" s="30"/>
      <c r="P386" s="30"/>
      <c r="Q386" s="30"/>
      <c r="R386" s="30"/>
      <c r="S386" s="30"/>
      <c r="T386" s="30"/>
      <c r="U386" s="30"/>
      <c r="V386" s="30"/>
      <c r="W386" s="30"/>
    </row>
    <row r="387" spans="1:23" ht="15">
      <c r="A387" s="119"/>
      <c r="B387" s="30"/>
      <c r="C387" s="30"/>
      <c r="D387" s="116"/>
      <c r="E387" s="116"/>
      <c r="F387" s="30"/>
      <c r="G387" s="30"/>
      <c r="H387" s="30"/>
      <c r="I387" s="30"/>
      <c r="J387" s="30"/>
      <c r="K387" s="30"/>
      <c r="L387" s="116"/>
      <c r="M387" s="116"/>
      <c r="N387" s="30"/>
      <c r="O387" s="30"/>
      <c r="P387" s="30"/>
      <c r="Q387" s="30"/>
      <c r="R387" s="30"/>
      <c r="S387" s="30"/>
      <c r="T387" s="30"/>
      <c r="U387" s="30"/>
      <c r="V387" s="30"/>
      <c r="W387" s="30"/>
    </row>
    <row r="388" spans="1:23" ht="15">
      <c r="A388" s="119"/>
      <c r="B388" s="30"/>
      <c r="C388" s="30"/>
      <c r="D388" s="116"/>
      <c r="E388" s="116"/>
      <c r="F388" s="30"/>
      <c r="G388" s="30"/>
      <c r="H388" s="30"/>
      <c r="I388" s="30"/>
      <c r="J388" s="30"/>
      <c r="K388" s="30"/>
      <c r="L388" s="116"/>
      <c r="M388" s="116"/>
      <c r="N388" s="30"/>
      <c r="O388" s="30"/>
      <c r="P388" s="30"/>
      <c r="Q388" s="30"/>
      <c r="R388" s="30"/>
      <c r="S388" s="30"/>
      <c r="T388" s="30"/>
      <c r="U388" s="30"/>
      <c r="V388" s="30"/>
      <c r="W388" s="30"/>
    </row>
    <row r="389" spans="1:23" ht="15">
      <c r="A389" s="119"/>
      <c r="B389" s="30"/>
      <c r="C389" s="30"/>
      <c r="D389" s="116"/>
      <c r="E389" s="116"/>
      <c r="F389" s="30"/>
      <c r="G389" s="30"/>
      <c r="H389" s="30"/>
      <c r="I389" s="30"/>
      <c r="J389" s="30"/>
      <c r="K389" s="30"/>
      <c r="L389" s="116"/>
      <c r="M389" s="116"/>
      <c r="N389" s="30"/>
      <c r="O389" s="30"/>
      <c r="P389" s="30"/>
      <c r="Q389" s="30"/>
      <c r="R389" s="30"/>
      <c r="S389" s="30"/>
      <c r="T389" s="30"/>
      <c r="U389" s="30"/>
      <c r="V389" s="30"/>
      <c r="W389" s="30"/>
    </row>
    <row r="390" spans="1:23" ht="15">
      <c r="A390" s="119"/>
      <c r="B390" s="30"/>
      <c r="C390" s="30"/>
      <c r="D390" s="116"/>
      <c r="E390" s="116"/>
      <c r="F390" s="30"/>
      <c r="G390" s="30"/>
      <c r="H390" s="30"/>
      <c r="I390" s="30"/>
      <c r="J390" s="30"/>
      <c r="K390" s="30"/>
      <c r="L390" s="116"/>
      <c r="M390" s="116"/>
      <c r="N390" s="30"/>
      <c r="O390" s="30"/>
      <c r="P390" s="30"/>
      <c r="Q390" s="30"/>
      <c r="R390" s="30"/>
      <c r="S390" s="30"/>
      <c r="T390" s="30"/>
      <c r="U390" s="30"/>
      <c r="V390" s="30"/>
      <c r="W390" s="30"/>
    </row>
    <row r="391" spans="1:23" ht="15">
      <c r="A391" s="119"/>
      <c r="B391" s="30"/>
      <c r="C391" s="30"/>
      <c r="D391" s="116"/>
      <c r="E391" s="116"/>
      <c r="F391" s="30"/>
      <c r="G391" s="30"/>
      <c r="H391" s="30"/>
      <c r="I391" s="30"/>
      <c r="J391" s="30"/>
      <c r="K391" s="30"/>
      <c r="L391" s="116"/>
      <c r="M391" s="116"/>
      <c r="N391" s="30"/>
      <c r="O391" s="30"/>
      <c r="P391" s="30"/>
      <c r="Q391" s="30"/>
      <c r="R391" s="30"/>
      <c r="S391" s="30"/>
      <c r="T391" s="30"/>
      <c r="U391" s="30"/>
      <c r="V391" s="30"/>
      <c r="W391" s="30"/>
    </row>
    <row r="392" spans="1:23" ht="15">
      <c r="A392" s="119"/>
      <c r="B392" s="30"/>
      <c r="C392" s="30"/>
      <c r="D392" s="116"/>
      <c r="E392" s="116"/>
      <c r="F392" s="30"/>
      <c r="G392" s="30"/>
      <c r="H392" s="30"/>
      <c r="I392" s="30"/>
      <c r="J392" s="30"/>
      <c r="K392" s="30"/>
      <c r="L392" s="116"/>
      <c r="M392" s="116"/>
      <c r="N392" s="30"/>
      <c r="O392" s="30"/>
      <c r="P392" s="30"/>
      <c r="Q392" s="30"/>
      <c r="R392" s="30"/>
      <c r="S392" s="30"/>
      <c r="T392" s="30"/>
      <c r="U392" s="30"/>
      <c r="V392" s="30"/>
      <c r="W392" s="30"/>
    </row>
    <row r="393" spans="1:23" ht="15">
      <c r="A393" s="119"/>
      <c r="B393" s="30"/>
      <c r="C393" s="30"/>
      <c r="D393" s="116"/>
      <c r="E393" s="116"/>
      <c r="F393" s="30"/>
      <c r="G393" s="30"/>
      <c r="H393" s="30"/>
      <c r="I393" s="30"/>
      <c r="J393" s="30"/>
      <c r="K393" s="30"/>
      <c r="L393" s="116"/>
      <c r="M393" s="116"/>
      <c r="N393" s="30"/>
      <c r="O393" s="30"/>
      <c r="P393" s="30"/>
      <c r="Q393" s="30"/>
      <c r="R393" s="30"/>
      <c r="S393" s="30"/>
      <c r="T393" s="30"/>
      <c r="U393" s="30"/>
      <c r="V393" s="30"/>
      <c r="W393" s="30"/>
    </row>
    <row r="394" spans="1:23" ht="15">
      <c r="A394" s="119"/>
      <c r="B394" s="30"/>
      <c r="C394" s="30"/>
      <c r="D394" s="116"/>
      <c r="E394" s="116"/>
      <c r="F394" s="30"/>
      <c r="G394" s="30"/>
      <c r="H394" s="30"/>
      <c r="I394" s="30"/>
      <c r="J394" s="30"/>
      <c r="K394" s="30"/>
      <c r="L394" s="116"/>
      <c r="M394" s="116"/>
      <c r="N394" s="30"/>
      <c r="O394" s="30"/>
      <c r="P394" s="30"/>
      <c r="Q394" s="30"/>
      <c r="R394" s="30"/>
      <c r="S394" s="30"/>
      <c r="T394" s="30"/>
      <c r="U394" s="30"/>
      <c r="V394" s="30"/>
      <c r="W394" s="30"/>
    </row>
    <row r="395" spans="1:23">
      <c r="A395" s="26"/>
    </row>
    <row r="396" spans="1:23">
      <c r="A396" s="26"/>
    </row>
    <row r="397" spans="1:23">
      <c r="A397" s="26"/>
    </row>
    <row r="398" spans="1:23">
      <c r="A398" s="26"/>
    </row>
    <row r="399" spans="1:23">
      <c r="A399" s="26"/>
    </row>
    <row r="400" spans="1:23">
      <c r="A400" s="26"/>
    </row>
  </sheetData>
  <sheetProtection selectLockedCells="1" selectUnlockedCells="1"/>
  <mergeCells count="11">
    <mergeCell ref="N7:P7"/>
    <mergeCell ref="R7:R8"/>
    <mergeCell ref="S7:T7"/>
    <mergeCell ref="U7:V7"/>
    <mergeCell ref="B7:B8"/>
    <mergeCell ref="D4:F5"/>
    <mergeCell ref="A1:L1"/>
    <mergeCell ref="J7:J8"/>
    <mergeCell ref="C7:E7"/>
    <mergeCell ref="F7:H7"/>
    <mergeCell ref="K7:M7"/>
  </mergeCells>
  <conditionalFormatting sqref="C9:H374">
    <cfRule type="containsErrors" dxfId="19" priority="6">
      <formula>ISERROR(C9)</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lookup!$P$2:$P$26</xm:f>
          </x14:formula1>
          <xm:sqref>H5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N33"/>
  <sheetViews>
    <sheetView showGridLines="0" zoomScaleNormal="100" workbookViewId="0">
      <pane xSplit="2" ySplit="9" topLeftCell="C10" activePane="bottomRight" state="frozen"/>
      <selection activeCell="C6" sqref="C6"/>
      <selection pane="topRight" activeCell="C6" sqref="C6"/>
      <selection pane="bottomLeft" activeCell="C6" sqref="C6"/>
      <selection pane="bottomRight" activeCell="N24" sqref="N24"/>
    </sheetView>
  </sheetViews>
  <sheetFormatPr defaultColWidth="8.85546875" defaultRowHeight="12.75"/>
  <cols>
    <col min="1" max="1" width="8.85546875" customWidth="1"/>
    <col min="2" max="2" width="9.85546875" customWidth="1"/>
    <col min="3" max="3" width="14.85546875" customWidth="1"/>
    <col min="4" max="12" width="9.85546875" customWidth="1"/>
    <col min="13" max="13" width="10.140625" customWidth="1"/>
    <col min="14" max="14" width="10.42578125" bestFit="1" customWidth="1"/>
    <col min="15" max="15" width="10.42578125" customWidth="1"/>
    <col min="16" max="16" width="3.85546875" customWidth="1"/>
    <col min="17" max="19" width="9.85546875" customWidth="1"/>
    <col min="20" max="20" width="14.85546875" customWidth="1"/>
    <col min="21" max="27" width="9.85546875" customWidth="1"/>
    <col min="28" max="28" width="10.140625" bestFit="1" customWidth="1"/>
    <col min="29" max="29" width="9.140625" bestFit="1" customWidth="1"/>
    <col min="30" max="39" width="9.85546875" customWidth="1"/>
    <col min="41" max="41" width="16.140625" bestFit="1" customWidth="1"/>
  </cols>
  <sheetData>
    <row r="1" spans="1:40" ht="27" customHeight="1"/>
    <row r="2" spans="1:40" s="104" customFormat="1" ht="20.25">
      <c r="A2" s="242" t="s">
        <v>537</v>
      </c>
      <c r="B2" s="242"/>
      <c r="C2" s="242"/>
      <c r="D2" s="242"/>
      <c r="E2" s="242"/>
      <c r="F2" s="242"/>
      <c r="G2" s="242"/>
      <c r="H2" s="242"/>
      <c r="I2" s="242"/>
      <c r="J2" s="242"/>
      <c r="K2" s="242"/>
      <c r="L2" s="242"/>
      <c r="M2" s="242"/>
      <c r="N2" s="242"/>
      <c r="O2" s="242"/>
      <c r="P2" s="242"/>
      <c r="Q2" s="242"/>
      <c r="R2" s="242"/>
      <c r="S2" s="242"/>
      <c r="T2" s="103"/>
      <c r="U2" s="103"/>
      <c r="V2" s="103"/>
      <c r="W2" s="103"/>
      <c r="X2" s="103"/>
      <c r="Y2" s="103"/>
      <c r="Z2" s="103"/>
      <c r="AA2" s="103"/>
      <c r="AB2" s="103"/>
    </row>
    <row r="3" spans="1:40" s="30" customFormat="1" ht="15" customHeight="1">
      <c r="A3" s="87" t="s">
        <v>571</v>
      </c>
      <c r="B3" s="87"/>
      <c r="C3" s="87"/>
      <c r="D3" s="87"/>
      <c r="G3" s="219" t="s">
        <v>524</v>
      </c>
      <c r="H3" s="219"/>
      <c r="I3" s="105" t="s">
        <v>7</v>
      </c>
      <c r="J3" s="72">
        <f>J4-1</f>
        <v>2025</v>
      </c>
      <c r="K3" s="87"/>
      <c r="L3" s="106"/>
      <c r="M3" s="106"/>
      <c r="N3" s="106"/>
      <c r="O3" s="106"/>
      <c r="P3" s="106"/>
      <c r="S3" s="243" t="s">
        <v>528</v>
      </c>
      <c r="T3" s="243"/>
      <c r="U3" s="72"/>
      <c r="V3" s="106"/>
      <c r="W3" s="106"/>
      <c r="X3" s="106"/>
      <c r="Y3" s="106"/>
      <c r="Z3" s="106"/>
      <c r="AA3" s="106"/>
      <c r="AB3" s="106"/>
    </row>
    <row r="4" spans="1:40" s="30" customFormat="1" ht="15" customHeight="1">
      <c r="A4" s="87" t="s">
        <v>530</v>
      </c>
      <c r="B4" s="87"/>
      <c r="C4" s="87"/>
      <c r="D4" s="87"/>
      <c r="G4" s="219"/>
      <c r="H4" s="219"/>
      <c r="I4" s="105" t="s">
        <v>2</v>
      </c>
      <c r="J4" s="31">
        <v>2026</v>
      </c>
      <c r="K4" s="32" t="s">
        <v>525</v>
      </c>
      <c r="L4" s="106"/>
      <c r="M4" s="106"/>
      <c r="N4" s="106"/>
      <c r="O4" s="106"/>
      <c r="P4" s="106"/>
      <c r="S4" s="243"/>
      <c r="T4" s="243"/>
      <c r="U4" s="31" t="s">
        <v>39</v>
      </c>
      <c r="V4" s="32" t="s">
        <v>525</v>
      </c>
      <c r="W4" s="106"/>
      <c r="X4" s="106"/>
      <c r="Y4" s="106"/>
      <c r="Z4" s="106"/>
      <c r="AA4" s="106"/>
      <c r="AB4" s="106"/>
    </row>
    <row r="5" spans="1:40" s="30" customFormat="1" ht="15" customHeight="1">
      <c r="A5" s="95" t="s">
        <v>512</v>
      </c>
      <c r="C5" s="86">
        <v>46066</v>
      </c>
      <c r="D5" s="87"/>
      <c r="E5" s="87"/>
      <c r="F5" s="87"/>
      <c r="G5" s="87"/>
      <c r="H5" s="87"/>
      <c r="I5" s="87"/>
      <c r="J5" s="87"/>
      <c r="K5" s="87"/>
      <c r="L5" s="106"/>
      <c r="M5" s="106"/>
      <c r="N5" s="106"/>
      <c r="O5" s="106"/>
      <c r="P5" s="106"/>
      <c r="Q5" s="106"/>
      <c r="R5" s="106"/>
      <c r="S5" s="106"/>
      <c r="T5" s="106"/>
      <c r="U5" s="106"/>
      <c r="V5" s="106"/>
      <c r="W5" s="106"/>
      <c r="X5" s="106"/>
      <c r="Y5" s="106"/>
      <c r="Z5" s="106"/>
      <c r="AA5" s="106"/>
      <c r="AB5" s="106"/>
    </row>
    <row r="6" spans="1:40" s="30" customFormat="1" ht="15" customHeight="1">
      <c r="A6" s="95" t="s">
        <v>511</v>
      </c>
      <c r="C6" s="96">
        <v>45996</v>
      </c>
      <c r="D6" s="87"/>
      <c r="E6" s="87"/>
      <c r="F6" s="87"/>
      <c r="G6" s="87"/>
      <c r="H6" s="87"/>
      <c r="I6" s="87"/>
      <c r="J6" s="87"/>
      <c r="K6" s="87"/>
      <c r="L6" s="106"/>
      <c r="M6" s="106"/>
      <c r="N6" s="106"/>
      <c r="O6" s="106"/>
      <c r="P6" s="106"/>
      <c r="Q6" s="106"/>
      <c r="R6" s="106"/>
      <c r="S6" s="106"/>
      <c r="T6" s="106"/>
      <c r="U6" s="106"/>
      <c r="V6" s="106"/>
      <c r="W6" s="106"/>
      <c r="X6" s="106"/>
      <c r="Y6" s="106"/>
      <c r="Z6" s="106"/>
      <c r="AA6" s="106"/>
      <c r="AB6" s="106"/>
    </row>
    <row r="7" spans="1:40" s="30" customFormat="1" ht="15" customHeight="1">
      <c r="A7" s="107"/>
    </row>
    <row r="8" spans="1:40" s="30" customFormat="1" ht="20.100000000000001" customHeight="1">
      <c r="B8" s="244" t="s">
        <v>19</v>
      </c>
      <c r="C8" s="240" t="str">
        <f>U4</f>
        <v>UK</v>
      </c>
      <c r="D8" s="245"/>
      <c r="E8" s="245"/>
      <c r="F8" s="245"/>
      <c r="G8" s="245"/>
      <c r="H8" s="245"/>
      <c r="I8" s="245"/>
      <c r="J8" s="245"/>
      <c r="K8" s="245"/>
      <c r="L8" s="245"/>
      <c r="M8" s="245"/>
      <c r="N8" s="240" t="str">
        <f>IF(U4="GB","Forecast"," ")</f>
        <v xml:space="preserve"> </v>
      </c>
      <c r="O8" s="245" t="str">
        <f t="shared" ref="O8" si="0">IF(V3="GB","Forecast"," ")</f>
        <v xml:space="preserve"> </v>
      </c>
      <c r="P8" s="73" t="s">
        <v>523</v>
      </c>
      <c r="Q8" s="228" t="str">
        <f>U4&amp;" cumulative"</f>
        <v>UK cumulative</v>
      </c>
      <c r="R8" s="229"/>
      <c r="S8" s="229"/>
      <c r="T8" s="229"/>
      <c r="U8" s="229"/>
      <c r="V8" s="229"/>
      <c r="W8" s="229"/>
      <c r="X8" s="229"/>
      <c r="Y8" s="229"/>
      <c r="Z8" s="229"/>
      <c r="AA8" s="229"/>
      <c r="AC8" s="240" t="str">
        <f>U4&amp;" average daily volume"</f>
        <v>UK average daily volume</v>
      </c>
      <c r="AD8" s="241"/>
      <c r="AE8" s="241"/>
      <c r="AF8" s="241"/>
      <c r="AG8" s="241"/>
      <c r="AH8" s="241"/>
      <c r="AI8" s="241"/>
      <c r="AJ8" s="241"/>
      <c r="AK8" s="241"/>
      <c r="AL8" s="241"/>
      <c r="AN8" s="102" t="str">
        <f>IF(U4="UK","Defra_UK_match",IF(U4="GB","Defra_UK_match",""))</f>
        <v>Defra_UK_match</v>
      </c>
    </row>
    <row r="9" spans="1:40" s="30" customFormat="1" ht="20.100000000000001" customHeight="1">
      <c r="B9" s="224"/>
      <c r="C9" s="74" t="str">
        <f>$J$4-10&amp;"/"&amp;RIGHT($J$4-9,2)</f>
        <v>2016/17</v>
      </c>
      <c r="D9" s="74" t="str">
        <f>$J$4-9&amp;"/"&amp;RIGHT($J$4-8,2)</f>
        <v>2017/18</v>
      </c>
      <c r="E9" s="74" t="str">
        <f>$J$4-8&amp;"/"&amp;RIGHT($J$4-7,2)</f>
        <v>2018/19</v>
      </c>
      <c r="F9" s="74" t="str">
        <f>$J$4-7&amp;"/"&amp;RIGHT($J$4-6,2)</f>
        <v>2019/20</v>
      </c>
      <c r="G9" s="74" t="str">
        <f>$J$4-6&amp;"/"&amp;RIGHT($J$4-5,2)</f>
        <v>2020/21</v>
      </c>
      <c r="H9" s="74" t="str">
        <f>$J$4-5&amp;"/"&amp;RIGHT($J$4-4,2)</f>
        <v>2021/22</v>
      </c>
      <c r="I9" s="74" t="str">
        <f>$J$4-4&amp;"/"&amp;RIGHT($J$4-3,2)</f>
        <v>2022/23</v>
      </c>
      <c r="J9" s="74" t="str">
        <f>$J$4-3&amp;"/"&amp;RIGHT($J$4-2,2)</f>
        <v>2023/24</v>
      </c>
      <c r="K9" s="74" t="str">
        <f>$J$4-2&amp;"/"&amp;RIGHT($J$4-1,2)</f>
        <v>2024/25</v>
      </c>
      <c r="L9" s="74" t="str">
        <f>$J$4-1&amp;"/"&amp;RIGHT($J$4,2)</f>
        <v>2025/26</v>
      </c>
      <c r="M9" s="74" t="s">
        <v>479</v>
      </c>
      <c r="N9" s="74" t="str">
        <f>IF(U4="GB",L9," ")</f>
        <v xml:space="preserve"> </v>
      </c>
      <c r="O9" s="167" t="str">
        <f>IF(U4="GB",$J$4&amp;"/"&amp;RIGHT($J$4,2)+1," ")</f>
        <v xml:space="preserve"> </v>
      </c>
      <c r="P9" s="75"/>
      <c r="Q9" s="74" t="str">
        <f>$J$4-10&amp;"/"&amp;RIGHT($J$4-9,2)</f>
        <v>2016/17</v>
      </c>
      <c r="R9" s="74" t="str">
        <f>$J$4-9&amp;"/"&amp;RIGHT($J$4-8,2)</f>
        <v>2017/18</v>
      </c>
      <c r="S9" s="74" t="str">
        <f>$J$4-8&amp;"/"&amp;RIGHT($J$4-7,2)</f>
        <v>2018/19</v>
      </c>
      <c r="T9" s="74" t="str">
        <f>$J$4-7&amp;"/"&amp;RIGHT($J$4-6,2)</f>
        <v>2019/20</v>
      </c>
      <c r="U9" s="74" t="str">
        <f>$J$4-6&amp;"/"&amp;RIGHT($J$4-5,2)</f>
        <v>2020/21</v>
      </c>
      <c r="V9" s="74" t="str">
        <f>$J$4-5&amp;"/"&amp;RIGHT($J$4-4,2)</f>
        <v>2021/22</v>
      </c>
      <c r="W9" s="74" t="str">
        <f>$J$4-4&amp;"/"&amp;RIGHT($J$4-3,2)</f>
        <v>2022/23</v>
      </c>
      <c r="X9" s="74" t="str">
        <f>$J$4-3&amp;"/"&amp;RIGHT($J$4-2,2)</f>
        <v>2023/24</v>
      </c>
      <c r="Y9" s="74" t="str">
        <f>$J$4-2&amp;"/"&amp;RIGHT($J$4-1,2)</f>
        <v>2024/25</v>
      </c>
      <c r="Z9" s="74" t="str">
        <f>$J$4-1&amp;"/"&amp;RIGHT($J$4,2)</f>
        <v>2025/26</v>
      </c>
      <c r="AA9" s="74" t="s">
        <v>479</v>
      </c>
      <c r="AC9" s="74" t="str">
        <f>$J$4-10&amp;"/"&amp;RIGHT($J$4-9,2)</f>
        <v>2016/17</v>
      </c>
      <c r="AD9" s="74" t="str">
        <f>$J$4-9&amp;"/"&amp;RIGHT($J$4-8,2)</f>
        <v>2017/18</v>
      </c>
      <c r="AE9" s="74" t="str">
        <f>$J$4-8&amp;"/"&amp;RIGHT($J$4-7,2)</f>
        <v>2018/19</v>
      </c>
      <c r="AF9" s="74" t="str">
        <f>$J$4-7&amp;"/"&amp;RIGHT($J$4-6,2)</f>
        <v>2019/20</v>
      </c>
      <c r="AG9" s="74" t="str">
        <f>$J$4-6&amp;"/"&amp;RIGHT($J$4-5,2)</f>
        <v>2020/21</v>
      </c>
      <c r="AH9" s="74" t="str">
        <f>$J$4-5&amp;"/"&amp;RIGHT($J$4-4,2)</f>
        <v>2021/22</v>
      </c>
      <c r="AI9" s="74" t="str">
        <f>$J$4-4&amp;"/"&amp;RIGHT($J$4-3,2)</f>
        <v>2022/23</v>
      </c>
      <c r="AJ9" s="74" t="str">
        <f>$J$4-3&amp;"/"&amp;RIGHT($J$4-2,2)</f>
        <v>2023/24</v>
      </c>
      <c r="AK9" s="74" t="str">
        <f>$J$4-2&amp;"/"&amp;RIGHT($J$4-1,2)</f>
        <v>2024/25</v>
      </c>
      <c r="AL9" s="74" t="str">
        <f>$J$4-1&amp;"/"&amp;RIGHT($J$4,2)</f>
        <v>2025/26</v>
      </c>
    </row>
    <row r="10" spans="1:40" s="30" customFormat="1" ht="15">
      <c r="B10" s="76" t="s">
        <v>7</v>
      </c>
      <c r="C10" s="77">
        <f>INDEX(data_monthly!$A:$H,MATCH(LEFT(C$9,4)&amp;INDEX(lookup!$N$2:$N$13,MATCH($B10,lookup!$Q$2:$Q$13,0),1),data_monthly!$C:$C,0),MATCH(Monthly!$U$4,data_monthly!$2:$2,0))</f>
        <v>1251.33</v>
      </c>
      <c r="D10" s="77">
        <f>INDEX(data_monthly!$A:$H,MATCH(LEFT(D$9,4)&amp;INDEX(lookup!$N$2:$N$13,MATCH($B10,lookup!$Q$2:$Q$13,0),1),data_monthly!$C:$C,0),MATCH(Monthly!$U$4,data_monthly!$2:$2,0))</f>
        <v>1297.1660007296382</v>
      </c>
      <c r="E10" s="77">
        <f>INDEX(data_monthly!$A:$H,MATCH(LEFT(E$9,4)&amp;INDEX(lookup!$N$2:$N$13,MATCH($B10,lookup!$Q$2:$Q$13,0),1),data_monthly!$C:$C,0),MATCH(Monthly!$U$4,data_monthly!$2:$2,0))</f>
        <v>1284.7133919265232</v>
      </c>
      <c r="F10" s="77">
        <f>INDEX(data_monthly!$A:$H,MATCH(LEFT(F$9,4)&amp;INDEX(lookup!$N$2:$N$13,MATCH($B10,lookup!$Q$2:$Q$13,0),1),data_monthly!$C:$C,0),MATCH(Monthly!$U$4,data_monthly!$2:$2,0))</f>
        <v>1339.112895</v>
      </c>
      <c r="G10" s="77">
        <f>INDEX(data_monthly!$A:$H,MATCH(LEFT(G$9,4)&amp;INDEX(lookup!$N$2:$N$13,MATCH($B10,lookup!$Q$2:$Q$13,0),1),data_monthly!$C:$C,0),MATCH(Monthly!$U$4,data_monthly!$2:$2,0))</f>
        <v>1328.6667064230978</v>
      </c>
      <c r="H10" s="77">
        <f>INDEX(data_monthly!$A:$H,MATCH(LEFT(H$9,4)&amp;INDEX(lookup!$N$2:$N$13,MATCH($B10,lookup!$Q$2:$Q$13,0),1),data_monthly!$C:$C,0),MATCH(Monthly!$U$4,data_monthly!$2:$2,0))</f>
        <v>1354.435023142456</v>
      </c>
      <c r="I10" s="77">
        <f>INDEX(data_monthly!$A:$H,MATCH(LEFT(I$9,4)&amp;INDEX(lookup!$N$2:$N$13,MATCH($B10,lookup!$Q$2:$Q$13,0),1),data_monthly!$C:$C,0),MATCH(Monthly!$U$4,data_monthly!$2:$2,0))</f>
        <v>1331.4560841682392</v>
      </c>
      <c r="J10" s="77">
        <f>INDEX(data_monthly!$A:$H,MATCH(LEFT(J$9,4)&amp;INDEX(lookup!$N$2:$N$13,MATCH($B10,lookup!$Q$2:$Q$13,0),1),data_monthly!$C:$C,0),MATCH(Monthly!$U$4,data_monthly!$2:$2,0))</f>
        <v>1332.2701419196385</v>
      </c>
      <c r="K10" s="77">
        <f>INDEX(data_monthly!$A:$H,MATCH(LEFT(K$9,4)&amp;INDEX(lookup!$N$2:$N$13,MATCH($B10,lookup!$Q$2:$Q$13,0),1),data_monthly!$C:$C,0),MATCH(Monthly!$U$4,data_monthly!$2:$2,0))</f>
        <v>1310.4244621656519</v>
      </c>
      <c r="L10" s="77">
        <f>IF(INDEX(data_monthly!$A:$H,MATCH(LEFT(L$9,4)&amp;INDEX(lookup!$N$2:$N$13,MATCH($B10,lookup!$Q$2:$Q$13,0),1),data_monthly!$C:$C,0),MATCH(Monthly!$U$4,data_monthly!$2:$2,0))+INDEX(data_monthly!$A:$W,MATCH(LEFT(L$9,4)&amp;INDEX(lookup!$N$2:$N$13,MATCH($B10,lookup!$Q$2:$Q$13,0),1),data_monthly!$C:$C,0),MATCH(Monthly!$M$9,data_monthly!$2:$2,0))=0,#N/A,INDEX(data_monthly!$A:$H,MATCH(LEFT(L$9,4)&amp;INDEX(lookup!$N$2:$N$13,MATCH($B10,lookup!$Q$2:$Q$13,0),1),data_monthly!$C:$C,0),MATCH(Monthly!$U$4,data_monthly!$2:$2,0))+INDEX(data_monthly!$A:$W,MATCH(LEFT(L$9,4)&amp;INDEX(lookup!$N$2:$N$13,MATCH($B10,lookup!$Q$2:$Q$13,0),1),data_monthly!$C:$C,0),MATCH(Monthly!$M$9,data_monthly!$2:$2,0)))</f>
        <v>1397.5706718085094</v>
      </c>
      <c r="M10" s="76" t="str">
        <f>IF(INDEX(data_monthly!$A:$W,MATCH(LEFT(L$9,4)&amp;INDEX(lookup!$N$2:$N$13,MATCH($B10,lookup!$Q$2:$Q$13,0),1),data_monthly!$C:$C,0),MATCH(Monthly!$M$9,data_monthly!$2:$2,0))=0,"","#")</f>
        <v/>
      </c>
      <c r="N10" s="77" t="e">
        <f>IF(INDEX(data_monthly!$A:$X,MATCH(LEFT(L$9,4)&amp;INDEX(lookup!$N$2:$N$13,MATCH($B10,lookup!$Q$2:$Q$13,0),1),data_monthly!$C:$C,0),MATCH(Monthly!$N$8,data_monthly!$2:$2,0))=0,"",INDEX(data_monthly!$A:$X,MATCH(LEFT(L$9,4)&amp;INDEX(lookup!$N$2:$N$13,MATCH($B10,lookup!$Q$2:$Q$13,0),1),data_monthly!$C:$C,0),MATCH(Monthly!$N$8,data_monthly!$2:$2,0)))</f>
        <v>#N/A</v>
      </c>
      <c r="O10" s="77" t="e">
        <f>IF(INDEX(data_monthly!$A:$X,MATCH(LEFT(O$9,4)&amp;INDEX(lookup!$N$2:$N$13,MATCH($B10,lookup!$Q$2:$Q$13,0),1),data_monthly!$C:$C,0),MATCH(Monthly!$N$8,data_monthly!$2:$2,0))=0,"",INDEX(data_monthly!$A:$X,MATCH(LEFT(O$9,4)&amp;INDEX(lookup!$N$2:$N$13,MATCH($B10,lookup!$Q$2:$Q$13,0),1),data_monthly!$C:$C,0),MATCH(Monthly!$N$8,data_monthly!$2:$2,0)))</f>
        <v>#N/A</v>
      </c>
      <c r="Q10" s="77">
        <f t="shared" ref="Q10:AA10" si="1">C10</f>
        <v>1251.33</v>
      </c>
      <c r="R10" s="77">
        <f t="shared" si="1"/>
        <v>1297.1660007296382</v>
      </c>
      <c r="S10" s="77">
        <f t="shared" si="1"/>
        <v>1284.7133919265232</v>
      </c>
      <c r="T10" s="77">
        <f t="shared" si="1"/>
        <v>1339.112895</v>
      </c>
      <c r="U10" s="77">
        <f t="shared" si="1"/>
        <v>1328.6667064230978</v>
      </c>
      <c r="V10" s="77">
        <f t="shared" si="1"/>
        <v>1354.435023142456</v>
      </c>
      <c r="W10" s="77">
        <f t="shared" si="1"/>
        <v>1331.4560841682392</v>
      </c>
      <c r="X10" s="77">
        <f t="shared" si="1"/>
        <v>1332.2701419196385</v>
      </c>
      <c r="Y10" s="77">
        <f t="shared" si="1"/>
        <v>1310.4244621656519</v>
      </c>
      <c r="Z10" s="77">
        <f t="shared" si="1"/>
        <v>1397.5706718085094</v>
      </c>
      <c r="AA10" s="76" t="str">
        <f t="shared" si="1"/>
        <v/>
      </c>
      <c r="AC10" s="78">
        <f>INDEX(data_monthly!$A:$O,MATCH(LEFT(C$9,4)&amp;INDEX(lookup!$N$2:$N$13,MATCH($B10,lookup!$Q$2:$Q$13,0),1),data_monthly!$C:$C,0),MATCH(Monthly!$AC$8,data_monthly!$2:$2,0))</f>
        <v>41.710999999999999</v>
      </c>
      <c r="AD10" s="78">
        <f>INDEX(data_monthly!$A:$O,MATCH(LEFT(D$9,4)&amp;INDEX(lookup!$N$2:$N$13,MATCH($B10,lookup!$Q$2:$Q$13,0),1),data_monthly!$C:$C,0),MATCH(Monthly!$AC$8,data_monthly!$2:$2,0))</f>
        <v>43.23886669098794</v>
      </c>
      <c r="AE10" s="78">
        <f>INDEX(data_monthly!$A:$O,MATCH(LEFT(E$9,4)&amp;INDEX(lookup!$N$2:$N$13,MATCH($B10,lookup!$Q$2:$Q$13,0),1),data_monthly!$C:$C,0),MATCH(Monthly!$AC$8,data_monthly!$2:$2,0))</f>
        <v>42.823779730884105</v>
      </c>
      <c r="AF10" s="78">
        <f>INDEX(data_monthly!$A:$O,MATCH(LEFT(F$9,4)&amp;INDEX(lookup!$N$2:$N$13,MATCH($B10,lookup!$Q$2:$Q$13,0),1),data_monthly!$C:$C,0),MATCH(Monthly!$AC$8,data_monthly!$2:$2,0))</f>
        <v>44.637096499999998</v>
      </c>
      <c r="AG10" s="78">
        <f>INDEX(data_monthly!$A:$O,MATCH(LEFT(G$9,4)&amp;INDEX(lookup!$N$2:$N$13,MATCH($B10,lookup!$Q$2:$Q$13,0),1),data_monthly!$C:$C,0),MATCH(Monthly!$AC$8,data_monthly!$2:$2,0))</f>
        <v>44.288890214103262</v>
      </c>
      <c r="AH10" s="78">
        <f>INDEX(data_monthly!$A:$O,MATCH(LEFT(H$9,4)&amp;INDEX(lookup!$N$2:$N$13,MATCH($B10,lookup!$Q$2:$Q$13,0),1),data_monthly!$C:$C,0),MATCH(Monthly!$AC$8,data_monthly!$2:$2,0))</f>
        <v>45.147834104748533</v>
      </c>
      <c r="AI10" s="78">
        <f>INDEX(data_monthly!$A:$O,MATCH(LEFT(I$9,4)&amp;INDEX(lookup!$N$2:$N$13,MATCH($B10,lookup!$Q$2:$Q$13,0),1),data_monthly!$C:$C,0),MATCH(Monthly!$AC$8,data_monthly!$2:$2,0))</f>
        <v>44.381869472274637</v>
      </c>
      <c r="AJ10" s="78">
        <f>INDEX(data_monthly!$A:$O,MATCH(LEFT(J$9,4)&amp;INDEX(lookup!$N$2:$N$13,MATCH($B10,lookup!$Q$2:$Q$13,0),1),data_monthly!$C:$C,0),MATCH(Monthly!$AC$8,data_monthly!$2:$2,0))</f>
        <v>44.409004730654615</v>
      </c>
      <c r="AK10" s="78">
        <f>INDEX(data_monthly!$A:$O,MATCH(LEFT(K$9,4)&amp;INDEX(lookup!$N$2:$N$13,MATCH($B10,lookup!$Q$2:$Q$13,0),1),data_monthly!$C:$C,0),MATCH(Monthly!$AC$8,data_monthly!$2:$2,0))</f>
        <v>43.680815405521727</v>
      </c>
      <c r="AL10" s="78">
        <f>IFERROR(IF(INDEX(data_monthly!$A:$O,MATCH(LEFT(L$9,4)&amp;INDEX(lookup!$N$2:$N$13,MATCH($B10,lookup!$Q$2:$Q$13,0),1),data_monthly!$C:$C,0),MATCH(Monthly!$AC$8,data_monthly!$2:$2,0))=0,#N/A,INDEX(data_monthly!$A:$O,MATCH(LEFT(L$9,4)&amp;INDEX(lookup!$N$2:$N$13,MATCH($B10,lookup!$Q$2:$Q$13,0),1),data_monthly!$C:$C,0),MATCH(Monthly!$AC$8,data_monthly!$2:$2,0))),#N/A)</f>
        <v>46.585689060283649</v>
      </c>
    </row>
    <row r="11" spans="1:40" s="30" customFormat="1" ht="15">
      <c r="B11" s="79" t="s">
        <v>20</v>
      </c>
      <c r="C11" s="80">
        <f>INDEX(data_monthly!$A:$H,MATCH(LEFT(C$9,4)&amp;INDEX(lookup!$N$2:$N$13,MATCH($B11,lookup!$Q$2:$Q$13,0),1),data_monthly!$C:$C,0),MATCH(Monthly!$U$4,data_monthly!$2:$2,0))</f>
        <v>1344.2326029588014</v>
      </c>
      <c r="D11" s="80">
        <f>INDEX(data_monthly!$A:$H,MATCH(LEFT(D$9,4)&amp;INDEX(lookup!$N$2:$N$13,MATCH($B11,lookup!$Q$2:$Q$13,0),1),data_monthly!$C:$C,0),MATCH(Monthly!$U$4,data_monthly!$2:$2,0))</f>
        <v>1363.4362019929879</v>
      </c>
      <c r="E11" s="80">
        <f>INDEX(data_monthly!$A:$H,MATCH(LEFT(E$9,4)&amp;INDEX(lookup!$N$2:$N$13,MATCH($B11,lookup!$Q$2:$Q$13,0),1),data_monthly!$C:$C,0),MATCH(Monthly!$U$4,data_monthly!$2:$2,0))</f>
        <v>1371.882594102789</v>
      </c>
      <c r="F11" s="80">
        <f>INDEX(data_monthly!$A:$H,MATCH(LEFT(F$9,4)&amp;INDEX(lookup!$N$2:$N$13,MATCH($B11,lookup!$Q$2:$Q$13,0),1),data_monthly!$C:$C,0),MATCH(Monthly!$U$4,data_monthly!$2:$2,0))</f>
        <v>1395.1620949999999</v>
      </c>
      <c r="G11" s="80">
        <f>INDEX(data_monthly!$A:$H,MATCH(LEFT(G$9,4)&amp;INDEX(lookup!$N$2:$N$13,MATCH($B11,lookup!$Q$2:$Q$13,0),1),data_monthly!$C:$C,0),MATCH(Monthly!$U$4,data_monthly!$2:$2,0))</f>
        <v>1383.2299565107101</v>
      </c>
      <c r="H11" s="80">
        <f>INDEX(data_monthly!$A:$H,MATCH(LEFT(H$9,4)&amp;INDEX(lookup!$N$2:$N$13,MATCH($B11,lookup!$Q$2:$Q$13,0),1),data_monthly!$C:$C,0),MATCH(Monthly!$U$4,data_monthly!$2:$2,0))</f>
        <v>1405.925177119208</v>
      </c>
      <c r="I11" s="80">
        <f>INDEX(data_monthly!$A:$H,MATCH(LEFT(I$9,4)&amp;INDEX(lookup!$N$2:$N$13,MATCH($B11,lookup!$Q$2:$Q$13,0),1),data_monthly!$C:$C,0),MATCH(Monthly!$U$4,data_monthly!$2:$2,0))</f>
        <v>1380.923044734622</v>
      </c>
      <c r="J11" s="80">
        <f>INDEX(data_monthly!$A:$H,MATCH(LEFT(J$9,4)&amp;INDEX(lookup!$N$2:$N$13,MATCH($B11,lookup!$Q$2:$Q$13,0),1),data_monthly!$C:$C,0),MATCH(Monthly!$U$4,data_monthly!$2:$2,0))</f>
        <v>1388.1949064575488</v>
      </c>
      <c r="K11" s="80">
        <f>INDEX(data_monthly!$A:$H,MATCH(LEFT(K$9,4)&amp;INDEX(lookup!$N$2:$N$13,MATCH($B11,lookup!$Q$2:$Q$13,0),1),data_monthly!$C:$C,0),MATCH(Monthly!$U$4,data_monthly!$2:$2,0))</f>
        <v>1378.3924763002447</v>
      </c>
      <c r="L11" s="80">
        <f>IF(INDEX(data_monthly!$A:$H,MATCH(LEFT(L$9,4)&amp;INDEX(lookup!$N$2:$N$13,MATCH($B11,lookup!$Q$2:$Q$13,0),1),data_monthly!$C:$C,0),MATCH(Monthly!$U$4,data_monthly!$2:$2,0))+INDEX(data_monthly!$A:$W,MATCH(LEFT(L$9,4)&amp;INDEX(lookup!$N$2:$N$13,MATCH($B11,lookup!$Q$2:$Q$13,0),1),data_monthly!$C:$C,0),MATCH(Monthly!$M$9,data_monthly!$2:$2,0))=0,#N/A,INDEX(data_monthly!$A:$H,MATCH(LEFT(L$9,4)&amp;INDEX(lookup!$N$2:$N$13,MATCH($B11,lookup!$Q$2:$Q$13,0),1),data_monthly!$C:$C,0),MATCH(Monthly!$U$4,data_monthly!$2:$2,0))+INDEX(data_monthly!$A:$W,MATCH(LEFT(L$9,4)&amp;INDEX(lookup!$N$2:$N$13,MATCH($B11,lookup!$Q$2:$Q$13,0),1),data_monthly!$C:$C,0),MATCH(Monthly!$M$9,data_monthly!$2:$2,0)))</f>
        <v>1456.513895978816</v>
      </c>
      <c r="M11" s="81" t="str">
        <f>IF(INDEX(data_monthly!$A:$W,MATCH(LEFT(L$9,4)&amp;INDEX(lookup!$N$2:$N$13,MATCH($B11,lookup!$Q$2:$Q$13,0),1),data_monthly!$C:$C,0),MATCH(Monthly!$M$9,data_monthly!$2:$2,0))=0,"","#")</f>
        <v/>
      </c>
      <c r="N11" s="80" t="e">
        <f>IF(INDEX(data_monthly!$A:$X,MATCH(LEFT(L$9,4)&amp;INDEX(lookup!$N$2:$N$13,MATCH($B11,lookup!$Q$2:$Q$13,0),1),data_monthly!$C:$C,0),MATCH(Monthly!$N$8,data_monthly!$2:$2,0))=0,"",INDEX(data_monthly!$A:$X,MATCH(LEFT(L$9,4)&amp;INDEX(lookup!$N$2:$N$13,MATCH($B11,lookup!$Q$2:$Q$13,0),1),data_monthly!$C:$C,0),MATCH(Monthly!$N$8,data_monthly!$2:$2,0)))</f>
        <v>#N/A</v>
      </c>
      <c r="O11" s="80" t="e">
        <f>IF(INDEX(data_monthly!$A:$X,MATCH(LEFT(O$9,4)&amp;INDEX(lookup!$N$2:$N$13,MATCH($B11,lookup!$Q$2:$Q$13,0),1),data_monthly!$C:$C,0),MATCH(Monthly!$N$8,data_monthly!$2:$2,0))=0,"",INDEX(data_monthly!$A:$X,MATCH(LEFT(O$9,4)&amp;INDEX(lookup!$N$2:$N$13,MATCH($B11,lookup!$Q$2:$Q$13,0),1),data_monthly!$C:$C,0),MATCH(Monthly!$N$8,data_monthly!$2:$2,0)))</f>
        <v>#N/A</v>
      </c>
      <c r="Q11" s="80">
        <f t="shared" ref="Q11:Q21" si="2">IF(C11=0,0,Q10+C11)</f>
        <v>2595.5626029588011</v>
      </c>
      <c r="R11" s="80">
        <f t="shared" ref="R11:R21" si="3">IF(D11=0,0,R10+D11)</f>
        <v>2660.6022027226263</v>
      </c>
      <c r="S11" s="80">
        <f t="shared" ref="S11:S21" si="4">IF(E11=0,0,S10+E11)</f>
        <v>2656.5959860293124</v>
      </c>
      <c r="T11" s="80">
        <f t="shared" ref="T11:T21" si="5">IF(F11=0,0,T10+F11)</f>
        <v>2734.2749899999999</v>
      </c>
      <c r="U11" s="80">
        <f t="shared" ref="U11:U21" si="6">IF(G11=0,0,U10+G11)</f>
        <v>2711.8966629338079</v>
      </c>
      <c r="V11" s="80">
        <f t="shared" ref="V11:V21" si="7">IF(H11=0,0,V10+H11)</f>
        <v>2760.360200261664</v>
      </c>
      <c r="W11" s="80">
        <f t="shared" ref="W11:W21" si="8">IF(I11=0,0,W10+I11)</f>
        <v>2712.3791289028613</v>
      </c>
      <c r="X11" s="80">
        <f t="shared" ref="X11:X21" si="9">IF(J11=0,0,X10+J11)</f>
        <v>2720.4650483771875</v>
      </c>
      <c r="Y11" s="80">
        <f t="shared" ref="Y11:Y21" si="10">IF(K11=0,0,Y10+K11)</f>
        <v>2688.8169384658968</v>
      </c>
      <c r="Z11" s="80">
        <f t="shared" ref="Z11:Z21" si="11">IF(L11=0,0,Z10+L11)</f>
        <v>2854.0845677873253</v>
      </c>
      <c r="AA11" s="81" t="str">
        <f t="shared" ref="AA11:AA21" si="12">M11</f>
        <v/>
      </c>
      <c r="AC11" s="82">
        <f>INDEX(data_monthly!$A:$O,MATCH(LEFT(C$9,4)&amp;INDEX(lookup!$N$2:$N$13,MATCH($B11,lookup!$Q$2:$Q$13,0),1),data_monthly!$C:$C,0),MATCH(Monthly!$AC$8,data_monthly!$2:$2,0))</f>
        <v>43.362342030929078</v>
      </c>
      <c r="AD11" s="82">
        <f>INDEX(data_monthly!$A:$O,MATCH(LEFT(D$9,4)&amp;INDEX(lookup!$N$2:$N$13,MATCH($B11,lookup!$Q$2:$Q$13,0),1),data_monthly!$C:$C,0),MATCH(Monthly!$AC$8,data_monthly!$2:$2,0))</f>
        <v>43.981812967515737</v>
      </c>
      <c r="AE11" s="82">
        <f>INDEX(data_monthly!$A:$O,MATCH(LEFT(E$9,4)&amp;INDEX(lookup!$N$2:$N$13,MATCH($B11,lookup!$Q$2:$Q$13,0),1),data_monthly!$C:$C,0),MATCH(Monthly!$AC$8,data_monthly!$2:$2,0))</f>
        <v>44.254277229122224</v>
      </c>
      <c r="AF11" s="82">
        <f>INDEX(data_monthly!$A:$O,MATCH(LEFT(F$9,4)&amp;INDEX(lookup!$N$2:$N$13,MATCH($B11,lookup!$Q$2:$Q$13,0),1),data_monthly!$C:$C,0),MATCH(Monthly!$AC$8,data_monthly!$2:$2,0))</f>
        <v>45.005228870967741</v>
      </c>
      <c r="AG11" s="82">
        <f>INDEX(data_monthly!$A:$O,MATCH(LEFT(G$9,4)&amp;INDEX(lookup!$N$2:$N$13,MATCH($B11,lookup!$Q$2:$Q$13,0),1),data_monthly!$C:$C,0),MATCH(Monthly!$AC$8,data_monthly!$2:$2,0))</f>
        <v>44.620321177764843</v>
      </c>
      <c r="AH11" s="82">
        <f>INDEX(data_monthly!$A:$O,MATCH(LEFT(H$9,4)&amp;INDEX(lookup!$N$2:$N$13,MATCH($B11,lookup!$Q$2:$Q$13,0),1),data_monthly!$C:$C,0),MATCH(Monthly!$AC$8,data_monthly!$2:$2,0))</f>
        <v>45.352425068361548</v>
      </c>
      <c r="AI11" s="82">
        <f>INDEX(data_monthly!$A:$O,MATCH(LEFT(I$9,4)&amp;INDEX(lookup!$N$2:$N$13,MATCH($B11,lookup!$Q$2:$Q$13,0),1),data_monthly!$C:$C,0),MATCH(Monthly!$AC$8,data_monthly!$2:$2,0))</f>
        <v>44.545904668858775</v>
      </c>
      <c r="AJ11" s="82">
        <f>INDEX(data_monthly!$A:$O,MATCH(LEFT(J$9,4)&amp;INDEX(lookup!$N$2:$N$13,MATCH($B11,lookup!$Q$2:$Q$13,0),1),data_monthly!$C:$C,0),MATCH(Monthly!$AC$8,data_monthly!$2:$2,0))</f>
        <v>44.780480853469314</v>
      </c>
      <c r="AK11" s="82">
        <f>INDEX(data_monthly!$A:$O,MATCH(LEFT(K$9,4)&amp;INDEX(lookup!$N$2:$N$13,MATCH($B11,lookup!$Q$2:$Q$13,0),1),data_monthly!$C:$C,0),MATCH(Monthly!$AC$8,data_monthly!$2:$2,0))</f>
        <v>44.464273429040148</v>
      </c>
      <c r="AL11" s="82">
        <f>IFERROR(IF(INDEX(data_monthly!$A:$O,MATCH(LEFT(L$9,4)&amp;INDEX(lookup!$N$2:$N$13,MATCH($B11,lookup!$Q$2:$Q$13,0),1),data_monthly!$C:$C,0),MATCH(Monthly!$AC$8,data_monthly!$2:$2,0))=0,#N/A,INDEX(data_monthly!$A:$O,MATCH(LEFT(L$9,4)&amp;INDEX(lookup!$N$2:$N$13,MATCH($B11,lookup!$Q$2:$Q$13,0),1),data_monthly!$C:$C,0),MATCH(Monthly!$AC$8,data_monthly!$2:$2,0))),#N/A)</f>
        <v>46.984319225123095</v>
      </c>
    </row>
    <row r="12" spans="1:40" s="30" customFormat="1" ht="15">
      <c r="B12" s="76" t="s">
        <v>21</v>
      </c>
      <c r="C12" s="77">
        <f>INDEX(data_monthly!$A:$H,MATCH(LEFT(C$9,4)&amp;INDEX(lookup!$N$2:$N$13,MATCH($B12,lookup!$Q$2:$Q$13,0),1),data_monthly!$C:$C,0),MATCH(Monthly!$U$4,data_monthly!$2:$2,0))</f>
        <v>1226.7869390812446</v>
      </c>
      <c r="D12" s="77">
        <f>INDEX(data_monthly!$A:$H,MATCH(LEFT(D$9,4)&amp;INDEX(lookup!$N$2:$N$13,MATCH($B12,lookup!$Q$2:$Q$13,0),1),data_monthly!$C:$C,0),MATCH(Monthly!$U$4,data_monthly!$2:$2,0))</f>
        <v>1265.532475383261</v>
      </c>
      <c r="E12" s="77">
        <f>INDEX(data_monthly!$A:$H,MATCH(LEFT(E$9,4)&amp;INDEX(lookup!$N$2:$N$13,MATCH($B12,lookup!$Q$2:$Q$13,0),1),data_monthly!$C:$C,0),MATCH(Monthly!$U$4,data_monthly!$2:$2,0))</f>
        <v>1268.7126661608304</v>
      </c>
      <c r="F12" s="77">
        <f>INDEX(data_monthly!$A:$H,MATCH(LEFT(F$9,4)&amp;INDEX(lookup!$N$2:$N$13,MATCH($B12,lookup!$Q$2:$Q$13,0),1),data_monthly!$C:$C,0),MATCH(Monthly!$U$4,data_monthly!$2:$2,0))</f>
        <v>1288.384327</v>
      </c>
      <c r="G12" s="77">
        <f>INDEX(data_monthly!$A:$H,MATCH(LEFT(G$9,4)&amp;INDEX(lookup!$N$2:$N$13,MATCH($B12,lookup!$Q$2:$Q$13,0),1),data_monthly!$C:$C,0),MATCH(Monthly!$U$4,data_monthly!$2:$2,0))</f>
        <v>1280.8632662858611</v>
      </c>
      <c r="H12" s="77">
        <f>INDEX(data_monthly!$A:$H,MATCH(LEFT(H$9,4)&amp;INDEX(lookup!$N$2:$N$13,MATCH($B12,lookup!$Q$2:$Q$13,0),1),data_monthly!$C:$C,0),MATCH(Monthly!$U$4,data_monthly!$2:$2,0))</f>
        <v>1298.9362300793382</v>
      </c>
      <c r="I12" s="77">
        <f>INDEX(data_monthly!$A:$H,MATCH(LEFT(I$9,4)&amp;INDEX(lookup!$N$2:$N$13,MATCH($B12,lookup!$Q$2:$Q$13,0),1),data_monthly!$C:$C,0),MATCH(Monthly!$U$4,data_monthly!$2:$2,0))</f>
        <v>1265.6893831819716</v>
      </c>
      <c r="J12" s="77">
        <f>INDEX(data_monthly!$A:$H,MATCH(LEFT(J$9,4)&amp;INDEX(lookup!$N$2:$N$13,MATCH($B12,lookup!$Q$2:$Q$13,0),1),data_monthly!$C:$C,0),MATCH(Monthly!$U$4,data_monthly!$2:$2,0))</f>
        <v>1274.1216697394368</v>
      </c>
      <c r="K12" s="77">
        <f>INDEX(data_monthly!$A:$H,MATCH(LEFT(K$9,4)&amp;INDEX(lookup!$N$2:$N$13,MATCH($B12,lookup!$Q$2:$Q$13,0),1),data_monthly!$C:$C,0),MATCH(Monthly!$U$4,data_monthly!$2:$2,0))</f>
        <v>1271.7891898290197</v>
      </c>
      <c r="L12" s="77">
        <f>IF(INDEX(data_monthly!$A:$H,MATCH(LEFT(L$9,4)&amp;INDEX(lookup!$N$2:$N$13,MATCH($B12,lookup!$Q$2:$Q$13,0),1),data_monthly!$C:$C,0),MATCH(Monthly!$U$4,data_monthly!$2:$2,0))+INDEX(data_monthly!$A:$W,MATCH(LEFT(L$9,4)&amp;INDEX(lookup!$N$2:$N$13,MATCH($B12,lookup!$Q$2:$Q$13,0),1),data_monthly!$C:$C,0),MATCH(Monthly!$M$9,data_monthly!$2:$2,0))=0,#N/A,INDEX(data_monthly!$A:$H,MATCH(LEFT(L$9,4)&amp;INDEX(lookup!$N$2:$N$13,MATCH($B12,lookup!$Q$2:$Q$13,0),1),data_monthly!$C:$C,0),MATCH(Monthly!$U$4,data_monthly!$2:$2,0))+INDEX(data_monthly!$A:$W,MATCH(LEFT(L$9,4)&amp;INDEX(lookup!$N$2:$N$13,MATCH($B12,lookup!$Q$2:$Q$13,0),1),data_monthly!$C:$C,0),MATCH(Monthly!$M$9,data_monthly!$2:$2,0)))</f>
        <v>1354.1730406861625</v>
      </c>
      <c r="M12" s="76" t="str">
        <f>IF(INDEX(data_monthly!$A:$W,MATCH(LEFT(L$9,4)&amp;INDEX(lookup!$N$2:$N$13,MATCH($B12,lookup!$Q$2:$Q$13,0),1),data_monthly!$C:$C,0),MATCH(Monthly!$M$9,data_monthly!$2:$2,0))=0,"","#")</f>
        <v/>
      </c>
      <c r="N12" s="77" t="e">
        <f>IF(INDEX(data_monthly!$A:$X,MATCH(LEFT(L$9,4)&amp;INDEX(lookup!$N$2:$N$13,MATCH($B12,lookup!$Q$2:$Q$13,0),1),data_monthly!$C:$C,0),MATCH(Monthly!$N$8,data_monthly!$2:$2,0))=0,"",INDEX(data_monthly!$A:$X,MATCH(LEFT(L$9,4)&amp;INDEX(lookup!$N$2:$N$13,MATCH($B12,lookup!$Q$2:$Q$13,0),1),data_monthly!$C:$C,0),MATCH(Monthly!$N$8,data_monthly!$2:$2,0)))</f>
        <v>#N/A</v>
      </c>
      <c r="O12" s="77" t="e">
        <f>IF(INDEX(data_monthly!$A:$X,MATCH(LEFT(O$9,4)&amp;INDEX(lookup!$N$2:$N$13,MATCH($B12,lookup!$Q$2:$Q$13,0),1),data_monthly!$C:$C,0),MATCH(Monthly!$N$8,data_monthly!$2:$2,0))=0,"",INDEX(data_monthly!$A:$X,MATCH(LEFT(O$9,4)&amp;INDEX(lookup!$N$2:$N$13,MATCH($B12,lookup!$Q$2:$Q$13,0),1),data_monthly!$C:$C,0),MATCH(Monthly!$N$8,data_monthly!$2:$2,0)))</f>
        <v>#N/A</v>
      </c>
      <c r="Q12" s="77">
        <f t="shared" si="2"/>
        <v>3822.3495420400459</v>
      </c>
      <c r="R12" s="77">
        <f t="shared" si="3"/>
        <v>3926.1346781058874</v>
      </c>
      <c r="S12" s="77">
        <f t="shared" si="4"/>
        <v>3925.3086521901428</v>
      </c>
      <c r="T12" s="77">
        <f t="shared" si="5"/>
        <v>4022.6593169999996</v>
      </c>
      <c r="U12" s="77">
        <f t="shared" si="6"/>
        <v>3992.7599292196692</v>
      </c>
      <c r="V12" s="77">
        <f t="shared" si="7"/>
        <v>4059.2964303410022</v>
      </c>
      <c r="W12" s="77">
        <f t="shared" si="8"/>
        <v>3978.0685120848329</v>
      </c>
      <c r="X12" s="77">
        <f t="shared" si="9"/>
        <v>3994.5867181166241</v>
      </c>
      <c r="Y12" s="77">
        <f t="shared" si="10"/>
        <v>3960.6061282949167</v>
      </c>
      <c r="Z12" s="77">
        <f t="shared" si="11"/>
        <v>4208.2576084734883</v>
      </c>
      <c r="AA12" s="76" t="str">
        <f t="shared" si="12"/>
        <v/>
      </c>
      <c r="AC12" s="78">
        <f>INDEX(data_monthly!$A:$O,MATCH(LEFT(C$9,4)&amp;INDEX(lookup!$N$2:$N$13,MATCH($B12,lookup!$Q$2:$Q$13,0),1),data_monthly!$C:$C,0),MATCH(Monthly!$AC$8,data_monthly!$2:$2,0))</f>
        <v>40.892897969374822</v>
      </c>
      <c r="AD12" s="78">
        <f>INDEX(data_monthly!$A:$O,MATCH(LEFT(D$9,4)&amp;INDEX(lookup!$N$2:$N$13,MATCH($B12,lookup!$Q$2:$Q$13,0),1),data_monthly!$C:$C,0),MATCH(Monthly!$AC$8,data_monthly!$2:$2,0))</f>
        <v>42.184415846108699</v>
      </c>
      <c r="AE12" s="78">
        <f>INDEX(data_monthly!$A:$O,MATCH(LEFT(E$9,4)&amp;INDEX(lookup!$N$2:$N$13,MATCH($B12,lookup!$Q$2:$Q$13,0),1),data_monthly!$C:$C,0),MATCH(Monthly!$AC$8,data_monthly!$2:$2,0))</f>
        <v>42.290422205361011</v>
      </c>
      <c r="AF12" s="78">
        <f>INDEX(data_monthly!$A:$O,MATCH(LEFT(F$9,4)&amp;INDEX(lookup!$N$2:$N$13,MATCH($B12,lookup!$Q$2:$Q$13,0),1),data_monthly!$C:$C,0),MATCH(Monthly!$AC$8,data_monthly!$2:$2,0))</f>
        <v>42.946144233333335</v>
      </c>
      <c r="AG12" s="78">
        <f>INDEX(data_monthly!$A:$O,MATCH(LEFT(G$9,4)&amp;INDEX(lookup!$N$2:$N$13,MATCH($B12,lookup!$Q$2:$Q$13,0),1),data_monthly!$C:$C,0),MATCH(Monthly!$AC$8,data_monthly!$2:$2,0))</f>
        <v>42.6954422095287</v>
      </c>
      <c r="AH12" s="78">
        <f>INDEX(data_monthly!$A:$O,MATCH(LEFT(H$9,4)&amp;INDEX(lookup!$N$2:$N$13,MATCH($B12,lookup!$Q$2:$Q$13,0),1),data_monthly!$C:$C,0),MATCH(Monthly!$AC$8,data_monthly!$2:$2,0))</f>
        <v>43.297874335977937</v>
      </c>
      <c r="AI12" s="78">
        <f>INDEX(data_monthly!$A:$O,MATCH(LEFT(I$9,4)&amp;INDEX(lookup!$N$2:$N$13,MATCH($B12,lookup!$Q$2:$Q$13,0),1),data_monthly!$C:$C,0),MATCH(Monthly!$AC$8,data_monthly!$2:$2,0))</f>
        <v>42.189646106065723</v>
      </c>
      <c r="AJ12" s="78">
        <f>INDEX(data_monthly!$A:$O,MATCH(LEFT(J$9,4)&amp;INDEX(lookup!$N$2:$N$13,MATCH($B12,lookup!$Q$2:$Q$13,0),1),data_monthly!$C:$C,0),MATCH(Monthly!$AC$8,data_monthly!$2:$2,0))</f>
        <v>42.470722324647895</v>
      </c>
      <c r="AK12" s="78">
        <f>INDEX(data_monthly!$A:$O,MATCH(LEFT(K$9,4)&amp;INDEX(lookup!$N$2:$N$13,MATCH($B12,lookup!$Q$2:$Q$13,0),1),data_monthly!$C:$C,0),MATCH(Monthly!$AC$8,data_monthly!$2:$2,0))</f>
        <v>42.392972994300656</v>
      </c>
      <c r="AL12" s="78">
        <f>IFERROR(IF(INDEX(data_monthly!$A:$O,MATCH(LEFT(L$9,4)&amp;INDEX(lookup!$N$2:$N$13,MATCH($B12,lookup!$Q$2:$Q$13,0),1),data_monthly!$C:$C,0),MATCH(Monthly!$AC$8,data_monthly!$2:$2,0))=0,#N/A,INDEX(data_monthly!$A:$O,MATCH(LEFT(L$9,4)&amp;INDEX(lookup!$N$2:$N$13,MATCH($B12,lookup!$Q$2:$Q$13,0),1),data_monthly!$C:$C,0),MATCH(Monthly!$AC$8,data_monthly!$2:$2,0))),#N/A)</f>
        <v>45.139101356205416</v>
      </c>
    </row>
    <row r="13" spans="1:40" s="30" customFormat="1" ht="15">
      <c r="B13" s="79" t="s">
        <v>22</v>
      </c>
      <c r="C13" s="80">
        <f>INDEX(data_monthly!$A:$H,MATCH(LEFT(C$9,4)&amp;INDEX(lookup!$N$2:$N$13,MATCH($B13,lookup!$Q$2:$Q$13,0),1),data_monthly!$C:$C,0),MATCH(Monthly!$U$4,data_monthly!$2:$2,0))</f>
        <v>1188.9889351064508</v>
      </c>
      <c r="D13" s="80">
        <f>INDEX(data_monthly!$A:$H,MATCH(LEFT(D$9,4)&amp;INDEX(lookup!$N$2:$N$13,MATCH($B13,lookup!$Q$2:$Q$13,0),1),data_monthly!$C:$C,0),MATCH(Monthly!$U$4,data_monthly!$2:$2,0))</f>
        <v>1235.0872999390065</v>
      </c>
      <c r="E13" s="80">
        <f>INDEX(data_monthly!$A:$H,MATCH(LEFT(E$9,4)&amp;INDEX(lookup!$N$2:$N$13,MATCH($B13,lookup!$Q$2:$Q$13,0),1),data_monthly!$C:$C,0),MATCH(Monthly!$U$4,data_monthly!$2:$2,0))</f>
        <v>1231.1058304859894</v>
      </c>
      <c r="F13" s="80">
        <f>INDEX(data_monthly!$A:$H,MATCH(LEFT(F$9,4)&amp;INDEX(lookup!$N$2:$N$13,MATCH($B13,lookup!$Q$2:$Q$13,0),1),data_monthly!$C:$C,0),MATCH(Monthly!$U$4,data_monthly!$2:$2,0))</f>
        <v>1266.5117850000001</v>
      </c>
      <c r="G13" s="80">
        <f>INDEX(data_monthly!$A:$H,MATCH(LEFT(G$9,4)&amp;INDEX(lookup!$N$2:$N$13,MATCH($B13,lookup!$Q$2:$Q$13,0),1),data_monthly!$C:$C,0),MATCH(Monthly!$U$4,data_monthly!$2:$2,0))</f>
        <v>1261.528660063484</v>
      </c>
      <c r="H13" s="80">
        <f>INDEX(data_monthly!$A:$H,MATCH(LEFT(H$9,4)&amp;INDEX(lookup!$N$2:$N$13,MATCH($B13,lookup!$Q$2:$Q$13,0),1),data_monthly!$C:$C,0),MATCH(Monthly!$U$4,data_monthly!$2:$2,0))</f>
        <v>1249.7806236116369</v>
      </c>
      <c r="I13" s="80">
        <f>INDEX(data_monthly!$A:$H,MATCH(LEFT(I$9,4)&amp;INDEX(lookup!$N$2:$N$13,MATCH($B13,lookup!$Q$2:$Q$13,0),1),data_monthly!$C:$C,0),MATCH(Monthly!$U$4,data_monthly!$2:$2,0))</f>
        <v>1234.5108835862998</v>
      </c>
      <c r="J13" s="80">
        <f>INDEX(data_monthly!$A:$H,MATCH(LEFT(J$9,4)&amp;INDEX(lookup!$N$2:$N$13,MATCH($B13,lookup!$Q$2:$Q$13,0),1),data_monthly!$C:$C,0),MATCH(Monthly!$U$4,data_monthly!$2:$2,0))</f>
        <v>1245.9160719925878</v>
      </c>
      <c r="K13" s="80">
        <f>INDEX(data_monthly!$A:$H,MATCH(LEFT(K$9,4)&amp;INDEX(lookup!$N$2:$N$13,MATCH($B13,lookup!$Q$2:$Q$13,0),1),data_monthly!$C:$C,0),MATCH(Monthly!$U$4,data_monthly!$2:$2,0))</f>
        <v>1242.7276525513537</v>
      </c>
      <c r="L13" s="80">
        <f>IF(INDEX(data_monthly!$A:$H,MATCH(LEFT(L$9,4)&amp;INDEX(lookup!$N$2:$N$13,MATCH($B13,lookup!$Q$2:$Q$13,0),1),data_monthly!$C:$C,0),MATCH(Monthly!$U$4,data_monthly!$2:$2,0))+INDEX(data_monthly!$A:$W,MATCH(LEFT(L$9,4)&amp;INDEX(lookup!$N$2:$N$13,MATCH($B13,lookup!$Q$2:$Q$13,0),1),data_monthly!$C:$C,0),MATCH(Monthly!$M$9,data_monthly!$2:$2,0))=0,#N/A,INDEX(data_monthly!$A:$H,MATCH(LEFT(L$9,4)&amp;INDEX(lookup!$N$2:$N$13,MATCH($B13,lookup!$Q$2:$Q$13,0),1),data_monthly!$C:$C,0),MATCH(Monthly!$U$4,data_monthly!$2:$2,0))+INDEX(data_monthly!$A:$W,MATCH(LEFT(L$9,4)&amp;INDEX(lookup!$N$2:$N$13,MATCH($B13,lookup!$Q$2:$Q$13,0),1),data_monthly!$C:$C,0),MATCH(Monthly!$M$9,data_monthly!$2:$2,0)))</f>
        <v>1307.5970883013538</v>
      </c>
      <c r="M13" s="81" t="str">
        <f>IF(INDEX(data_monthly!$A:$W,MATCH(LEFT(L$9,4)&amp;INDEX(lookup!$N$2:$N$13,MATCH($B13,lookup!$Q$2:$Q$13,0),1),data_monthly!$C:$C,0),MATCH(Monthly!$M$9,data_monthly!$2:$2,0))=0,"","#")</f>
        <v/>
      </c>
      <c r="N13" s="80" t="e">
        <f>IF(INDEX(data_monthly!$A:$X,MATCH(LEFT(L$9,4)&amp;INDEX(lookup!$N$2:$N$13,MATCH($B13,lookup!$Q$2:$Q$13,0),1),data_monthly!$C:$C,0),MATCH(Monthly!$N$8,data_monthly!$2:$2,0))=0,"",INDEX(data_monthly!$A:$X,MATCH(LEFT(L$9,4)&amp;INDEX(lookup!$N$2:$N$13,MATCH($B13,lookup!$Q$2:$Q$13,0),1),data_monthly!$C:$C,0),MATCH(Monthly!$N$8,data_monthly!$2:$2,0)))</f>
        <v>#N/A</v>
      </c>
      <c r="O13" s="80" t="e">
        <f>IF(INDEX(data_monthly!$A:$X,MATCH(LEFT(O$9,4)&amp;INDEX(lookup!$N$2:$N$13,MATCH($B13,lookup!$Q$2:$Q$13,0),1),data_monthly!$C:$C,0),MATCH(Monthly!$N$8,data_monthly!$2:$2,0))=0,"",INDEX(data_monthly!$A:$X,MATCH(LEFT(O$9,4)&amp;INDEX(lookup!$N$2:$N$13,MATCH($B13,lookup!$Q$2:$Q$13,0),1),data_monthly!$C:$C,0),MATCH(Monthly!$N$8,data_monthly!$2:$2,0)))</f>
        <v>#N/A</v>
      </c>
      <c r="Q13" s="80">
        <f t="shared" si="2"/>
        <v>5011.3384771464971</v>
      </c>
      <c r="R13" s="80">
        <f t="shared" si="3"/>
        <v>5161.2219780448941</v>
      </c>
      <c r="S13" s="80">
        <f t="shared" si="4"/>
        <v>5156.4144826761321</v>
      </c>
      <c r="T13" s="80">
        <f t="shared" si="5"/>
        <v>5289.1711020000002</v>
      </c>
      <c r="U13" s="80">
        <f t="shared" si="6"/>
        <v>5254.2885892831528</v>
      </c>
      <c r="V13" s="80">
        <f t="shared" si="7"/>
        <v>5309.0770539526393</v>
      </c>
      <c r="W13" s="80">
        <f t="shared" si="8"/>
        <v>5212.5793956711332</v>
      </c>
      <c r="X13" s="80">
        <f t="shared" si="9"/>
        <v>5240.5027901092117</v>
      </c>
      <c r="Y13" s="80">
        <f t="shared" si="10"/>
        <v>5203.3337808462702</v>
      </c>
      <c r="Z13" s="80">
        <f t="shared" si="11"/>
        <v>5515.8546967748425</v>
      </c>
      <c r="AA13" s="81" t="str">
        <f t="shared" si="12"/>
        <v/>
      </c>
      <c r="AC13" s="82">
        <f>INDEX(data_monthly!$A:$O,MATCH(LEFT(C$9,4)&amp;INDEX(lookup!$N$2:$N$13,MATCH($B13,lookup!$Q$2:$Q$13,0),1),data_monthly!$C:$C,0),MATCH(Monthly!$AC$8,data_monthly!$2:$2,0))</f>
        <v>38.354481777627441</v>
      </c>
      <c r="AD13" s="82">
        <f>INDEX(data_monthly!$A:$O,MATCH(LEFT(D$9,4)&amp;INDEX(lookup!$N$2:$N$13,MATCH($B13,lookup!$Q$2:$Q$13,0),1),data_monthly!$C:$C,0),MATCH(Monthly!$AC$8,data_monthly!$2:$2,0))</f>
        <v>39.841525804484078</v>
      </c>
      <c r="AE13" s="82">
        <f>INDEX(data_monthly!$A:$O,MATCH(LEFT(E$9,4)&amp;INDEX(lookup!$N$2:$N$13,MATCH($B13,lookup!$Q$2:$Q$13,0),1),data_monthly!$C:$C,0),MATCH(Monthly!$AC$8,data_monthly!$2:$2,0))</f>
        <v>39.713091305999654</v>
      </c>
      <c r="AF13" s="82">
        <f>INDEX(data_monthly!$A:$O,MATCH(LEFT(F$9,4)&amp;INDEX(lookup!$N$2:$N$13,MATCH($B13,lookup!$Q$2:$Q$13,0),1),data_monthly!$C:$C,0),MATCH(Monthly!$AC$8,data_monthly!$2:$2,0))</f>
        <v>40.855218870967747</v>
      </c>
      <c r="AG13" s="82">
        <f>INDEX(data_monthly!$A:$O,MATCH(LEFT(G$9,4)&amp;INDEX(lookup!$N$2:$N$13,MATCH($B13,lookup!$Q$2:$Q$13,0),1),data_monthly!$C:$C,0),MATCH(Monthly!$AC$8,data_monthly!$2:$2,0))</f>
        <v>40.694472905273678</v>
      </c>
      <c r="AH13" s="82">
        <f>INDEX(data_monthly!$A:$O,MATCH(LEFT(H$9,4)&amp;INDEX(lookup!$N$2:$N$13,MATCH($B13,lookup!$Q$2:$Q$13,0),1),data_monthly!$C:$C,0),MATCH(Monthly!$AC$8,data_monthly!$2:$2,0))</f>
        <v>40.315503987472155</v>
      </c>
      <c r="AI13" s="82">
        <f>INDEX(data_monthly!$A:$O,MATCH(LEFT(I$9,4)&amp;INDEX(lookup!$N$2:$N$13,MATCH($B13,lookup!$Q$2:$Q$13,0),1),data_monthly!$C:$C,0),MATCH(Monthly!$AC$8,data_monthly!$2:$2,0))</f>
        <v>39.822931728590312</v>
      </c>
      <c r="AJ13" s="82">
        <f>INDEX(data_monthly!$A:$O,MATCH(LEFT(J$9,4)&amp;INDEX(lookup!$N$2:$N$13,MATCH($B13,lookup!$Q$2:$Q$13,0),1),data_monthly!$C:$C,0),MATCH(Monthly!$AC$8,data_monthly!$2:$2,0))</f>
        <v>40.190841032018959</v>
      </c>
      <c r="AK13" s="82">
        <f>INDEX(data_monthly!$A:$O,MATCH(LEFT(K$9,4)&amp;INDEX(lookup!$N$2:$N$13,MATCH($B13,lookup!$Q$2:$Q$13,0),1),data_monthly!$C:$C,0),MATCH(Monthly!$AC$8,data_monthly!$2:$2,0))</f>
        <v>40.08798879197915</v>
      </c>
      <c r="AL13" s="82">
        <f>IFERROR(IF(INDEX(data_monthly!$A:$O,MATCH(LEFT(L$9,4)&amp;INDEX(lookup!$N$2:$N$13,MATCH($B13,lookup!$Q$2:$Q$13,0),1),data_monthly!$C:$C,0),MATCH(Monthly!$AC$8,data_monthly!$2:$2,0))=0,#N/A,INDEX(data_monthly!$A:$O,MATCH(LEFT(L$9,4)&amp;INDEX(lookup!$N$2:$N$13,MATCH($B13,lookup!$Q$2:$Q$13,0),1),data_monthly!$C:$C,0),MATCH(Monthly!$AC$8,data_monthly!$2:$2,0))),#N/A)</f>
        <v>42.180551235527538</v>
      </c>
    </row>
    <row r="14" spans="1:40" s="30" customFormat="1" ht="15">
      <c r="B14" s="76" t="s">
        <v>23</v>
      </c>
      <c r="C14" s="77">
        <f>INDEX(data_monthly!$A:$H,MATCH(LEFT(C$9,4)&amp;INDEX(lookup!$N$2:$N$13,MATCH($B14,lookup!$Q$2:$Q$13,0),1),data_monthly!$C:$C,0),MATCH(Monthly!$U$4,data_monthly!$2:$2,0))</f>
        <v>1148.3541667937793</v>
      </c>
      <c r="D14" s="77">
        <f>INDEX(data_monthly!$A:$H,MATCH(LEFT(D$9,4)&amp;INDEX(lookup!$N$2:$N$13,MATCH($B14,lookup!$Q$2:$Q$13,0),1),data_monthly!$C:$C,0),MATCH(Monthly!$U$4,data_monthly!$2:$2,0))</f>
        <v>1197.8579903749667</v>
      </c>
      <c r="E14" s="77">
        <f>INDEX(data_monthly!$A:$H,MATCH(LEFT(E$9,4)&amp;INDEX(lookup!$N$2:$N$13,MATCH($B14,lookup!$Q$2:$Q$13,0),1),data_monthly!$C:$C,0),MATCH(Monthly!$U$4,data_monthly!$2:$2,0))</f>
        <v>1196.0294781800189</v>
      </c>
      <c r="F14" s="77">
        <f>INDEX(data_monthly!$A:$H,MATCH(LEFT(F$9,4)&amp;INDEX(lookup!$N$2:$N$13,MATCH($B14,lookup!$Q$2:$Q$13,0),1),data_monthly!$C:$C,0),MATCH(Monthly!$U$4,data_monthly!$2:$2,0))</f>
        <v>1206.3576069999999</v>
      </c>
      <c r="G14" s="77">
        <f>INDEX(data_monthly!$A:$H,MATCH(LEFT(G$9,4)&amp;INDEX(lookup!$N$2:$N$13,MATCH($B14,lookup!$Q$2:$Q$13,0),1),data_monthly!$C:$C,0),MATCH(Monthly!$U$4,data_monthly!$2:$2,0))</f>
        <v>1200.4819950965859</v>
      </c>
      <c r="H14" s="77">
        <f>INDEX(data_monthly!$A:$H,MATCH(LEFT(H$9,4)&amp;INDEX(lookup!$N$2:$N$13,MATCH($B14,lookup!$Q$2:$Q$13,0),1),data_monthly!$C:$C,0),MATCH(Monthly!$U$4,data_monthly!$2:$2,0))</f>
        <v>1200.063833924072</v>
      </c>
      <c r="I14" s="77">
        <f>INDEX(data_monthly!$A:$H,MATCH(LEFT(I$9,4)&amp;INDEX(lookup!$N$2:$N$13,MATCH($B14,lookup!$Q$2:$Q$13,0),1),data_monthly!$C:$C,0),MATCH(Monthly!$U$4,data_monthly!$2:$2,0))</f>
        <v>1181.6496860500724</v>
      </c>
      <c r="J14" s="77">
        <f>INDEX(data_monthly!$A:$H,MATCH(LEFT(J$9,4)&amp;INDEX(lookup!$N$2:$N$13,MATCH($B14,lookup!$Q$2:$Q$13,0),1),data_monthly!$C:$C,0),MATCH(Monthly!$U$4,data_monthly!$2:$2,0))</f>
        <v>1190.0232858077145</v>
      </c>
      <c r="K14" s="77">
        <f>INDEX(data_monthly!$A:$H,MATCH(LEFT(K$9,4)&amp;INDEX(lookup!$N$2:$N$13,MATCH($B14,lookup!$Q$2:$Q$13,0),1),data_monthly!$C:$C,0),MATCH(Monthly!$U$4,data_monthly!$2:$2,0))</f>
        <v>1186.6447283544423</v>
      </c>
      <c r="L14" s="77">
        <f>IF(INDEX(data_monthly!$A:$H,MATCH(LEFT(L$9,4)&amp;INDEX(lookup!$N$2:$N$13,MATCH($B14,lookup!$Q$2:$Q$13,0),1),data_monthly!$C:$C,0),MATCH(Monthly!$U$4,data_monthly!$2:$2,0))+INDEX(data_monthly!$A:$W,MATCH(LEFT(L$9,4)&amp;INDEX(lookup!$N$2:$N$13,MATCH($B14,lookup!$Q$2:$Q$13,0),1),data_monthly!$C:$C,0),MATCH(Monthly!$M$9,data_monthly!$2:$2,0))=0,#N/A,INDEX(data_monthly!$A:$H,MATCH(LEFT(L$9,4)&amp;INDEX(lookup!$N$2:$N$13,MATCH($B14,lookup!$Q$2:$Q$13,0),1),data_monthly!$C:$C,0),MATCH(Monthly!$U$4,data_monthly!$2:$2,0))+INDEX(data_monthly!$A:$W,MATCH(LEFT(L$9,4)&amp;INDEX(lookup!$N$2:$N$13,MATCH($B14,lookup!$Q$2:$Q$13,0),1),data_monthly!$C:$C,0),MATCH(Monthly!$M$9,data_monthly!$2:$2,0)))</f>
        <v>1256.9381939115851</v>
      </c>
      <c r="M14" s="76" t="str">
        <f>IF(INDEX(data_monthly!$A:$W,MATCH(LEFT(L$9,4)&amp;INDEX(lookup!$N$2:$N$13,MATCH($B14,lookup!$Q$2:$Q$13,0),1),data_monthly!$C:$C,0),MATCH(Monthly!$M$9,data_monthly!$2:$2,0))=0,"","#")</f>
        <v/>
      </c>
      <c r="N14" s="77" t="e">
        <f>IF(INDEX(data_monthly!$A:$X,MATCH(LEFT(L$9,4)&amp;INDEX(lookup!$N$2:$N$13,MATCH($B14,lookup!$Q$2:$Q$13,0),1),data_monthly!$C:$C,0),MATCH(Monthly!$N$8,data_monthly!$2:$2,0))=0,"",INDEX(data_monthly!$A:$X,MATCH(LEFT(L$9,4)&amp;INDEX(lookup!$N$2:$N$13,MATCH($B14,lookup!$Q$2:$Q$13,0),1),data_monthly!$C:$C,0),MATCH(Monthly!$N$8,data_monthly!$2:$2,0)))</f>
        <v>#N/A</v>
      </c>
      <c r="O14" s="77" t="e">
        <f>IF(INDEX(data_monthly!$A:$X,MATCH(LEFT(O$9,4)&amp;INDEX(lookup!$N$2:$N$13,MATCH($B14,lookup!$Q$2:$Q$13,0),1),data_monthly!$C:$C,0),MATCH(Monthly!$N$8,data_monthly!$2:$2,0))=0,"",INDEX(data_monthly!$A:$X,MATCH(LEFT(O$9,4)&amp;INDEX(lookup!$N$2:$N$13,MATCH($B14,lookup!$Q$2:$Q$13,0),1),data_monthly!$C:$C,0),MATCH(Monthly!$N$8,data_monthly!$2:$2,0)))</f>
        <v>#N/A</v>
      </c>
      <c r="Q14" s="77">
        <f t="shared" si="2"/>
        <v>6159.692643940276</v>
      </c>
      <c r="R14" s="77">
        <f t="shared" si="3"/>
        <v>6359.079968419861</v>
      </c>
      <c r="S14" s="77">
        <f t="shared" si="4"/>
        <v>6352.4439608561515</v>
      </c>
      <c r="T14" s="77">
        <f t="shared" si="5"/>
        <v>6495.5287090000002</v>
      </c>
      <c r="U14" s="77">
        <f t="shared" si="6"/>
        <v>6454.7705843797385</v>
      </c>
      <c r="V14" s="77">
        <f t="shared" si="7"/>
        <v>6509.1408878767115</v>
      </c>
      <c r="W14" s="77">
        <f t="shared" si="8"/>
        <v>6394.2290817212051</v>
      </c>
      <c r="X14" s="77">
        <f t="shared" si="9"/>
        <v>6430.5260759169259</v>
      </c>
      <c r="Y14" s="77">
        <f t="shared" si="10"/>
        <v>6389.9785092007123</v>
      </c>
      <c r="Z14" s="77">
        <f t="shared" si="11"/>
        <v>6772.7928906864272</v>
      </c>
      <c r="AA14" s="76" t="str">
        <f t="shared" si="12"/>
        <v/>
      </c>
      <c r="AC14" s="78">
        <f>INDEX(data_monthly!$A:$O,MATCH(LEFT(C$9,4)&amp;INDEX(lookup!$N$2:$N$13,MATCH($B14,lookup!$Q$2:$Q$13,0),1),data_monthly!$C:$C,0),MATCH(Monthly!$AC$8,data_monthly!$2:$2,0))</f>
        <v>37.043682799799335</v>
      </c>
      <c r="AD14" s="78">
        <f>INDEX(data_monthly!$A:$O,MATCH(LEFT(D$9,4)&amp;INDEX(lookup!$N$2:$N$13,MATCH($B14,lookup!$Q$2:$Q$13,0),1),data_monthly!$C:$C,0),MATCH(Monthly!$AC$8,data_monthly!$2:$2,0))</f>
        <v>38.640580334676343</v>
      </c>
      <c r="AE14" s="78">
        <f>INDEX(data_monthly!$A:$O,MATCH(LEFT(E$9,4)&amp;INDEX(lookup!$N$2:$N$13,MATCH($B14,lookup!$Q$2:$Q$13,0),1),data_monthly!$C:$C,0),MATCH(Monthly!$AC$8,data_monthly!$2:$2,0))</f>
        <v>38.581596070323194</v>
      </c>
      <c r="AF14" s="78">
        <f>INDEX(data_monthly!$A:$O,MATCH(LEFT(F$9,4)&amp;INDEX(lookup!$N$2:$N$13,MATCH($B14,lookup!$Q$2:$Q$13,0),1),data_monthly!$C:$C,0),MATCH(Monthly!$AC$8,data_monthly!$2:$2,0))</f>
        <v>38.914761516129026</v>
      </c>
      <c r="AG14" s="78">
        <f>INDEX(data_monthly!$A:$O,MATCH(LEFT(G$9,4)&amp;INDEX(lookup!$N$2:$N$13,MATCH($B14,lookup!$Q$2:$Q$13,0),1),data_monthly!$C:$C,0),MATCH(Monthly!$AC$8,data_monthly!$2:$2,0))</f>
        <v>38.725225648276968</v>
      </c>
      <c r="AH14" s="78">
        <f>INDEX(data_monthly!$A:$O,MATCH(LEFT(H$9,4)&amp;INDEX(lookup!$N$2:$N$13,MATCH($B14,lookup!$Q$2:$Q$13,0),1),data_monthly!$C:$C,0),MATCH(Monthly!$AC$8,data_monthly!$2:$2,0))</f>
        <v>38.711736578195868</v>
      </c>
      <c r="AI14" s="78">
        <f>INDEX(data_monthly!$A:$O,MATCH(LEFT(I$9,4)&amp;INDEX(lookup!$N$2:$N$13,MATCH($B14,lookup!$Q$2:$Q$13,0),1),data_monthly!$C:$C,0),MATCH(Monthly!$AC$8,data_monthly!$2:$2,0))</f>
        <v>38.11773180806685</v>
      </c>
      <c r="AJ14" s="78">
        <f>INDEX(data_monthly!$A:$O,MATCH(LEFT(J$9,4)&amp;INDEX(lookup!$N$2:$N$13,MATCH($B14,lookup!$Q$2:$Q$13,0),1),data_monthly!$C:$C,0),MATCH(Monthly!$AC$8,data_monthly!$2:$2,0))</f>
        <v>38.387847929281115</v>
      </c>
      <c r="AK14" s="78">
        <f>INDEX(data_monthly!$A:$O,MATCH(LEFT(K$9,4)&amp;INDEX(lookup!$N$2:$N$13,MATCH($B14,lookup!$Q$2:$Q$13,0),1),data_monthly!$C:$C,0),MATCH(Monthly!$AC$8,data_monthly!$2:$2,0))</f>
        <v>38.278862204982012</v>
      </c>
      <c r="AL14" s="78">
        <f>IFERROR(IF(INDEX(data_monthly!$A:$O,MATCH(LEFT(L$9,4)&amp;INDEX(lookup!$N$2:$N$13,MATCH($B14,lookup!$Q$2:$Q$13,0),1),data_monthly!$C:$C,0),MATCH(Monthly!$AC$8,data_monthly!$2:$2,0))=0,#N/A,INDEX(data_monthly!$A:$O,MATCH(LEFT(L$9,4)&amp;INDEX(lookup!$N$2:$N$13,MATCH($B14,lookup!$Q$2:$Q$13,0),1),data_monthly!$C:$C,0),MATCH(Monthly!$AC$8,data_monthly!$2:$2,0))),#N/A)</f>
        <v>40.546393351986616</v>
      </c>
    </row>
    <row r="15" spans="1:40" s="30" customFormat="1" ht="15">
      <c r="B15" s="79" t="s">
        <v>24</v>
      </c>
      <c r="C15" s="80">
        <f>INDEX(data_monthly!$A:$H,MATCH(LEFT(C$9,4)&amp;INDEX(lookup!$N$2:$N$13,MATCH($B15,lookup!$Q$2:$Q$13,0),1),data_monthly!$C:$C,0),MATCH(Monthly!$U$4,data_monthly!$2:$2,0))</f>
        <v>1090.0934351800531</v>
      </c>
      <c r="D15" s="80">
        <f>INDEX(data_monthly!$A:$H,MATCH(LEFT(D$9,4)&amp;INDEX(lookup!$N$2:$N$13,MATCH($B15,lookup!$Q$2:$Q$13,0),1),data_monthly!$C:$C,0),MATCH(Monthly!$U$4,data_monthly!$2:$2,0))</f>
        <v>1143.4411150537442</v>
      </c>
      <c r="E15" s="80">
        <f>INDEX(data_monthly!$A:$H,MATCH(LEFT(E$9,4)&amp;INDEX(lookup!$N$2:$N$13,MATCH($B15,lookup!$Q$2:$Q$13,0),1),data_monthly!$C:$C,0),MATCH(Monthly!$U$4,data_monthly!$2:$2,0))</f>
        <v>1153.6694973328179</v>
      </c>
      <c r="F15" s="80">
        <f>INDEX(data_monthly!$A:$H,MATCH(LEFT(F$9,4)&amp;INDEX(lookup!$N$2:$N$13,MATCH($B15,lookup!$Q$2:$Q$13,0),1),data_monthly!$C:$C,0),MATCH(Monthly!$U$4,data_monthly!$2:$2,0))</f>
        <v>1156.7211130000001</v>
      </c>
      <c r="G15" s="80">
        <f>INDEX(data_monthly!$A:$H,MATCH(LEFT(G$9,4)&amp;INDEX(lookup!$N$2:$N$13,MATCH($B15,lookup!$Q$2:$Q$13,0),1),data_monthly!$C:$C,0),MATCH(Monthly!$U$4,data_monthly!$2:$2,0))</f>
        <v>1160.010980628208</v>
      </c>
      <c r="H15" s="80">
        <f>INDEX(data_monthly!$A:$H,MATCH(LEFT(H$9,4)&amp;INDEX(lookup!$N$2:$N$13,MATCH($B15,lookup!$Q$2:$Q$13,0),1),data_monthly!$C:$C,0),MATCH(Monthly!$U$4,data_monthly!$2:$2,0))</f>
        <v>1154.2259288067019</v>
      </c>
      <c r="I15" s="80">
        <f>INDEX(data_monthly!$A:$H,MATCH(LEFT(I$9,4)&amp;INDEX(lookup!$N$2:$N$13,MATCH($B15,lookup!$Q$2:$Q$13,0),1),data_monthly!$C:$C,0),MATCH(Monthly!$U$4,data_monthly!$2:$2,0))</f>
        <v>1149.8970310137395</v>
      </c>
      <c r="J15" s="80">
        <f>INDEX(data_monthly!$A:$H,MATCH(LEFT(J$9,4)&amp;INDEX(lookup!$N$2:$N$13,MATCH($B15,lookup!$Q$2:$Q$13,0),1),data_monthly!$C:$C,0),MATCH(Monthly!$U$4,data_monthly!$2:$2,0))</f>
        <v>1136.9204367421967</v>
      </c>
      <c r="K15" s="80">
        <f>INDEX(data_monthly!$A:$H,MATCH(LEFT(K$9,4)&amp;INDEX(lookup!$N$2:$N$13,MATCH($B15,lookup!$Q$2:$Q$13,0),1),data_monthly!$C:$C,0),MATCH(Monthly!$U$4,data_monthly!$2:$2,0))</f>
        <v>1149.1074823948193</v>
      </c>
      <c r="L15" s="80">
        <f>IF(INDEX(data_monthly!$A:$H,MATCH(LEFT(L$9,4)&amp;INDEX(lookup!$N$2:$N$13,MATCH($B15,lookup!$Q$2:$Q$13,0),1),data_monthly!$C:$C,0),MATCH(Monthly!$U$4,data_monthly!$2:$2,0))+INDEX(data_monthly!$A:$W,MATCH(LEFT(L$9,4)&amp;INDEX(lookup!$N$2:$N$13,MATCH($B15,lookup!$Q$2:$Q$13,0),1),data_monthly!$C:$C,0),MATCH(Monthly!$M$9,data_monthly!$2:$2,0))=0,#N/A,INDEX(data_monthly!$A:$H,MATCH(LEFT(L$9,4)&amp;INDEX(lookup!$N$2:$N$13,MATCH($B15,lookup!$Q$2:$Q$13,0),1),data_monthly!$C:$C,0),MATCH(Monthly!$U$4,data_monthly!$2:$2,0))+INDEX(data_monthly!$A:$W,MATCH(LEFT(L$9,4)&amp;INDEX(lookup!$N$2:$N$13,MATCH($B15,lookup!$Q$2:$Q$13,0),1),data_monthly!$C:$C,0),MATCH(Monthly!$M$9,data_monthly!$2:$2,0)))</f>
        <v>1222.1059332519619</v>
      </c>
      <c r="M15" s="81" t="str">
        <f>IF(INDEX(data_monthly!$A:$W,MATCH(LEFT(L$9,4)&amp;INDEX(lookup!$N$2:$N$13,MATCH($B15,lookup!$Q$2:$Q$13,0),1),data_monthly!$C:$C,0),MATCH(Monthly!$M$9,data_monthly!$2:$2,0))=0,"","#")</f>
        <v/>
      </c>
      <c r="N15" s="80" t="e">
        <f>IF(INDEX(data_monthly!$A:$X,MATCH(LEFT(L$9,4)&amp;INDEX(lookup!$N$2:$N$13,MATCH($B15,lookup!$Q$2:$Q$13,0),1),data_monthly!$C:$C,0),MATCH(Monthly!$N$8,data_monthly!$2:$2,0))=0,"",INDEX(data_monthly!$A:$X,MATCH(LEFT(L$9,4)&amp;INDEX(lookup!$N$2:$N$13,MATCH($B15,lookup!$Q$2:$Q$13,0),1),data_monthly!$C:$C,0),MATCH(Monthly!$N$8,data_monthly!$2:$2,0)))</f>
        <v>#N/A</v>
      </c>
      <c r="O15" s="80" t="e">
        <f>IF(INDEX(data_monthly!$A:$X,MATCH(LEFT(O$9,4)&amp;INDEX(lookup!$N$2:$N$13,MATCH($B15,lookup!$Q$2:$Q$13,0),1),data_monthly!$C:$C,0),MATCH(Monthly!$N$8,data_monthly!$2:$2,0))=0,"",INDEX(data_monthly!$A:$X,MATCH(LEFT(O$9,4)&amp;INDEX(lookup!$N$2:$N$13,MATCH($B15,lookup!$Q$2:$Q$13,0),1),data_monthly!$C:$C,0),MATCH(Monthly!$N$8,data_monthly!$2:$2,0)))</f>
        <v>#N/A</v>
      </c>
      <c r="Q15" s="80">
        <f t="shared" si="2"/>
        <v>7249.7860791203293</v>
      </c>
      <c r="R15" s="80">
        <f t="shared" si="3"/>
        <v>7502.5210834736054</v>
      </c>
      <c r="S15" s="80">
        <f t="shared" si="4"/>
        <v>7506.1134581889692</v>
      </c>
      <c r="T15" s="80">
        <f t="shared" si="5"/>
        <v>7652.2498219999998</v>
      </c>
      <c r="U15" s="80">
        <f t="shared" si="6"/>
        <v>7614.7815650079465</v>
      </c>
      <c r="V15" s="80">
        <f t="shared" si="7"/>
        <v>7663.3668166834132</v>
      </c>
      <c r="W15" s="80">
        <f t="shared" si="8"/>
        <v>7544.1261127349444</v>
      </c>
      <c r="X15" s="80">
        <f t="shared" si="9"/>
        <v>7567.4465126591222</v>
      </c>
      <c r="Y15" s="80">
        <f t="shared" si="10"/>
        <v>7539.0859915955316</v>
      </c>
      <c r="Z15" s="80">
        <f t="shared" si="11"/>
        <v>7994.8988239383889</v>
      </c>
      <c r="AA15" s="81" t="str">
        <f t="shared" si="12"/>
        <v/>
      </c>
      <c r="AC15" s="82">
        <f>INDEX(data_monthly!$A:$O,MATCH(LEFT(C$9,4)&amp;INDEX(lookup!$N$2:$N$13,MATCH($B15,lookup!$Q$2:$Q$13,0),1),data_monthly!$C:$C,0),MATCH(Monthly!$AC$8,data_monthly!$2:$2,0))</f>
        <v>36.336447839335101</v>
      </c>
      <c r="AD15" s="82">
        <f>INDEX(data_monthly!$A:$O,MATCH(LEFT(D$9,4)&amp;INDEX(lookup!$N$2:$N$13,MATCH($B15,lookup!$Q$2:$Q$13,0),1),data_monthly!$C:$C,0),MATCH(Monthly!$AC$8,data_monthly!$2:$2,0))</f>
        <v>38.114703835124807</v>
      </c>
      <c r="AE15" s="82">
        <f>INDEX(data_monthly!$A:$O,MATCH(LEFT(E$9,4)&amp;INDEX(lookup!$N$2:$N$13,MATCH($B15,lookup!$Q$2:$Q$13,0),1),data_monthly!$C:$C,0),MATCH(Monthly!$AC$8,data_monthly!$2:$2,0))</f>
        <v>38.455649911093928</v>
      </c>
      <c r="AF15" s="82">
        <f>INDEX(data_monthly!$A:$O,MATCH(LEFT(F$9,4)&amp;INDEX(lookup!$N$2:$N$13,MATCH($B15,lookup!$Q$2:$Q$13,0),1),data_monthly!$C:$C,0),MATCH(Monthly!$AC$8,data_monthly!$2:$2,0))</f>
        <v>38.557370433333332</v>
      </c>
      <c r="AG15" s="82">
        <f>INDEX(data_monthly!$A:$O,MATCH(LEFT(G$9,4)&amp;INDEX(lookup!$N$2:$N$13,MATCH($B15,lookup!$Q$2:$Q$13,0),1),data_monthly!$C:$C,0),MATCH(Monthly!$AC$8,data_monthly!$2:$2,0))</f>
        <v>38.667032687606934</v>
      </c>
      <c r="AH15" s="82">
        <f>INDEX(data_monthly!$A:$O,MATCH(LEFT(H$9,4)&amp;INDEX(lookup!$N$2:$N$13,MATCH($B15,lookup!$Q$2:$Q$13,0),1),data_monthly!$C:$C,0),MATCH(Monthly!$AC$8,data_monthly!$2:$2,0))</f>
        <v>38.47419762689006</v>
      </c>
      <c r="AI15" s="82">
        <f>INDEX(data_monthly!$A:$O,MATCH(LEFT(I$9,4)&amp;INDEX(lookup!$N$2:$N$13,MATCH($B15,lookup!$Q$2:$Q$13,0),1),data_monthly!$C:$C,0),MATCH(Monthly!$AC$8,data_monthly!$2:$2,0))</f>
        <v>38.329901033791316</v>
      </c>
      <c r="AJ15" s="82">
        <f>INDEX(data_monthly!$A:$O,MATCH(LEFT(J$9,4)&amp;INDEX(lookup!$N$2:$N$13,MATCH($B15,lookup!$Q$2:$Q$13,0),1),data_monthly!$C:$C,0),MATCH(Monthly!$AC$8,data_monthly!$2:$2,0))</f>
        <v>37.897347891406554</v>
      </c>
      <c r="AK15" s="82">
        <f>INDEX(data_monthly!$A:$O,MATCH(LEFT(K$9,4)&amp;INDEX(lookup!$N$2:$N$13,MATCH($B15,lookup!$Q$2:$Q$13,0),1),data_monthly!$C:$C,0),MATCH(Monthly!$AC$8,data_monthly!$2:$2,0))</f>
        <v>38.303582746493973</v>
      </c>
      <c r="AL15" s="82">
        <f>IFERROR(IF(INDEX(data_monthly!$A:$O,MATCH(LEFT(L$9,4)&amp;INDEX(lookup!$N$2:$N$13,MATCH($B15,lookup!$Q$2:$Q$13,0),1),data_monthly!$C:$C,0),MATCH(Monthly!$AC$8,data_monthly!$2:$2,0))=0,#N/A,INDEX(data_monthly!$A:$O,MATCH(LEFT(L$9,4)&amp;INDEX(lookup!$N$2:$N$13,MATCH($B15,lookup!$Q$2:$Q$13,0),1),data_monthly!$C:$C,0),MATCH(Monthly!$AC$8,data_monthly!$2:$2,0))),#N/A)</f>
        <v>40.736864441732067</v>
      </c>
    </row>
    <row r="16" spans="1:40" s="30" customFormat="1" ht="15">
      <c r="B16" s="76" t="s">
        <v>25</v>
      </c>
      <c r="C16" s="77">
        <f>INDEX(data_monthly!$A:$H,MATCH(LEFT(C$9,4)&amp;INDEX(lookup!$N$2:$N$13,MATCH($B16,lookup!$Q$2:$Q$13,0),1),data_monthly!$C:$C,0),MATCH(Monthly!$U$4,data_monthly!$2:$2,0))</f>
        <v>1124.5280729846465</v>
      </c>
      <c r="D16" s="77">
        <f>INDEX(data_monthly!$A:$H,MATCH(LEFT(D$9,4)&amp;INDEX(lookup!$N$2:$N$13,MATCH($B16,lookup!$Q$2:$Q$13,0),1),data_monthly!$C:$C,0),MATCH(Monthly!$U$4,data_monthly!$2:$2,0))</f>
        <v>1191.293782564655</v>
      </c>
      <c r="E16" s="77">
        <f>INDEX(data_monthly!$A:$H,MATCH(LEFT(E$9,4)&amp;INDEX(lookup!$N$2:$N$13,MATCH($B16,lookup!$Q$2:$Q$13,0),1),data_monthly!$C:$C,0),MATCH(Monthly!$U$4,data_monthly!$2:$2,0))</f>
        <v>1199.8233566755891</v>
      </c>
      <c r="F16" s="77">
        <f>INDEX(data_monthly!$A:$H,MATCH(LEFT(F$9,4)&amp;INDEX(lookup!$N$2:$N$13,MATCH($B16,lookup!$Q$2:$Q$13,0),1),data_monthly!$C:$C,0),MATCH(Monthly!$U$4,data_monthly!$2:$2,0))</f>
        <v>1192.010853</v>
      </c>
      <c r="G16" s="77">
        <f>INDEX(data_monthly!$A:$H,MATCH(LEFT(G$9,4)&amp;INDEX(lookup!$N$2:$N$13,MATCH($B16,lookup!$Q$2:$Q$13,0),1),data_monthly!$C:$C,0),MATCH(Monthly!$U$4,data_monthly!$2:$2,0))</f>
        <v>1204.5926660604568</v>
      </c>
      <c r="H16" s="77">
        <f>INDEX(data_monthly!$A:$H,MATCH(LEFT(H$9,4)&amp;INDEX(lookup!$N$2:$N$13,MATCH($B16,lookup!$Q$2:$Q$13,0),1),data_monthly!$C:$C,0),MATCH(Monthly!$U$4,data_monthly!$2:$2,0))</f>
        <v>1195.2976113723221</v>
      </c>
      <c r="I16" s="77">
        <f>INDEX(data_monthly!$A:$H,MATCH(LEFT(I$9,4)&amp;INDEX(lookup!$N$2:$N$13,MATCH($B16,lookup!$Q$2:$Q$13,0),1),data_monthly!$C:$C,0),MATCH(Monthly!$U$4,data_monthly!$2:$2,0))</f>
        <v>1215.1673671181904</v>
      </c>
      <c r="J16" s="77">
        <f>INDEX(data_monthly!$A:$H,MATCH(LEFT(J$9,4)&amp;INDEX(lookup!$N$2:$N$13,MATCH($B16,lookup!$Q$2:$Q$13,0),1),data_monthly!$C:$C,0),MATCH(Monthly!$U$4,data_monthly!$2:$2,0))</f>
        <v>1183.8014142699108</v>
      </c>
      <c r="K16" s="77">
        <f>INDEX(data_monthly!$A:$H,MATCH(LEFT(K$9,4)&amp;INDEX(lookup!$N$2:$N$13,MATCH($B16,lookup!$Q$2:$Q$13,0),1),data_monthly!$C:$C,0),MATCH(Monthly!$U$4,data_monthly!$2:$2,0))</f>
        <v>1222.1241310687114</v>
      </c>
      <c r="L16" s="77">
        <f>IF(INDEX(data_monthly!$A:$H,MATCH(LEFT(L$9,4)&amp;INDEX(lookup!$N$2:$N$13,MATCH($B16,lookup!$Q$2:$Q$13,0),1),data_monthly!$C:$C,0),MATCH(Monthly!$U$4,data_monthly!$2:$2,0))+INDEX(data_monthly!$A:$W,MATCH(LEFT(L$9,4)&amp;INDEX(lookup!$N$2:$N$13,MATCH($B16,lookup!$Q$2:$Q$13,0),1),data_monthly!$C:$C,0),MATCH(Monthly!$M$9,data_monthly!$2:$2,0))=0,#N/A,INDEX(data_monthly!$A:$H,MATCH(LEFT(L$9,4)&amp;INDEX(lookup!$N$2:$N$13,MATCH($B16,lookup!$Q$2:$Q$13,0),1),data_monthly!$C:$C,0),MATCH(Monthly!$U$4,data_monthly!$2:$2,0))+INDEX(data_monthly!$A:$W,MATCH(LEFT(L$9,4)&amp;INDEX(lookup!$N$2:$N$13,MATCH($B16,lookup!$Q$2:$Q$13,0),1),data_monthly!$C:$C,0),MATCH(Monthly!$M$9,data_monthly!$2:$2,0)))</f>
        <v>1308.2677295687108</v>
      </c>
      <c r="M16" s="76" t="str">
        <f>IF(INDEX(data_monthly!$A:$W,MATCH(LEFT(L$9,4)&amp;INDEX(lookup!$N$2:$N$13,MATCH($B16,lookup!$Q$2:$Q$13,0),1),data_monthly!$C:$C,0),MATCH(Monthly!$M$9,data_monthly!$2:$2,0))=0,"","#")</f>
        <v/>
      </c>
      <c r="N16" s="77" t="e">
        <f>IF(INDEX(data_monthly!$A:$X,MATCH(LEFT(L$9,4)&amp;INDEX(lookup!$N$2:$N$13,MATCH($B16,lookup!$Q$2:$Q$13,0),1),data_monthly!$C:$C,0),MATCH(Monthly!$N$8,data_monthly!$2:$2,0))=0,"",INDEX(data_monthly!$A:$X,MATCH(LEFT(L$9,4)&amp;INDEX(lookup!$N$2:$N$13,MATCH($B16,lookup!$Q$2:$Q$13,0),1),data_monthly!$C:$C,0),MATCH(Monthly!$N$8,data_monthly!$2:$2,0)))</f>
        <v>#N/A</v>
      </c>
      <c r="O16" s="77" t="e">
        <f>IF(INDEX(data_monthly!$A:$X,MATCH(LEFT(O$9,4)&amp;INDEX(lookup!$N$2:$N$13,MATCH($B16,lookup!$Q$2:$Q$13,0),1),data_monthly!$C:$C,0),MATCH(Monthly!$N$8,data_monthly!$2:$2,0))=0,"",INDEX(data_monthly!$A:$X,MATCH(LEFT(O$9,4)&amp;INDEX(lookup!$N$2:$N$13,MATCH($B16,lookup!$Q$2:$Q$13,0),1),data_monthly!$C:$C,0),MATCH(Monthly!$N$8,data_monthly!$2:$2,0)))</f>
        <v>#N/A</v>
      </c>
      <c r="Q16" s="77">
        <f t="shared" si="2"/>
        <v>8374.3141521049765</v>
      </c>
      <c r="R16" s="77">
        <f t="shared" si="3"/>
        <v>8693.8148660382612</v>
      </c>
      <c r="S16" s="77">
        <f t="shared" si="4"/>
        <v>8705.936814864559</v>
      </c>
      <c r="T16" s="77">
        <f t="shared" si="5"/>
        <v>8844.2606749999995</v>
      </c>
      <c r="U16" s="77">
        <f t="shared" si="6"/>
        <v>8819.3742310684029</v>
      </c>
      <c r="V16" s="77">
        <f t="shared" si="7"/>
        <v>8858.6644280557357</v>
      </c>
      <c r="W16" s="77">
        <f t="shared" si="8"/>
        <v>8759.2934798531351</v>
      </c>
      <c r="X16" s="77">
        <f t="shared" si="9"/>
        <v>8751.2479269290325</v>
      </c>
      <c r="Y16" s="77">
        <f t="shared" si="10"/>
        <v>8761.2101226642426</v>
      </c>
      <c r="Z16" s="77">
        <f t="shared" si="11"/>
        <v>9303.1665535071006</v>
      </c>
      <c r="AA16" s="76" t="str">
        <f t="shared" si="12"/>
        <v/>
      </c>
      <c r="AC16" s="78">
        <f>INDEX(data_monthly!$A:$O,MATCH(LEFT(C$9,4)&amp;INDEX(lookup!$N$2:$N$13,MATCH($B16,lookup!$Q$2:$Q$13,0),1),data_monthly!$C:$C,0),MATCH(Monthly!$AC$8,data_monthly!$2:$2,0))</f>
        <v>36.275099128536986</v>
      </c>
      <c r="AD16" s="78">
        <f>INDEX(data_monthly!$A:$O,MATCH(LEFT(D$9,4)&amp;INDEX(lookup!$N$2:$N$13,MATCH($B16,lookup!$Q$2:$Q$13,0),1),data_monthly!$C:$C,0),MATCH(Monthly!$AC$8,data_monthly!$2:$2,0))</f>
        <v>38.428831695634031</v>
      </c>
      <c r="AE16" s="78">
        <f>INDEX(data_monthly!$A:$O,MATCH(LEFT(E$9,4)&amp;INDEX(lookup!$N$2:$N$13,MATCH($B16,lookup!$Q$2:$Q$13,0),1),data_monthly!$C:$C,0),MATCH(Monthly!$AC$8,data_monthly!$2:$2,0))</f>
        <v>38.703979247599648</v>
      </c>
      <c r="AF16" s="78">
        <f>INDEX(data_monthly!$A:$O,MATCH(LEFT(F$9,4)&amp;INDEX(lookup!$N$2:$N$13,MATCH($B16,lookup!$Q$2:$Q$13,0),1),data_monthly!$C:$C,0),MATCH(Monthly!$AC$8,data_monthly!$2:$2,0))</f>
        <v>38.451962999999999</v>
      </c>
      <c r="AG16" s="78">
        <f>INDEX(data_monthly!$A:$O,MATCH(LEFT(G$9,4)&amp;INDEX(lookup!$N$2:$N$13,MATCH($B16,lookup!$Q$2:$Q$13,0),1),data_monthly!$C:$C,0),MATCH(Monthly!$AC$8,data_monthly!$2:$2,0))</f>
        <v>38.857827937434095</v>
      </c>
      <c r="AH16" s="78">
        <f>INDEX(data_monthly!$A:$O,MATCH(LEFT(H$9,4)&amp;INDEX(lookup!$N$2:$N$13,MATCH($B16,lookup!$Q$2:$Q$13,0),1),data_monthly!$C:$C,0),MATCH(Monthly!$AC$8,data_monthly!$2:$2,0))</f>
        <v>38.557987463623292</v>
      </c>
      <c r="AI16" s="78">
        <f>INDEX(data_monthly!$A:$O,MATCH(LEFT(I$9,4)&amp;INDEX(lookup!$N$2:$N$13,MATCH($B16,lookup!$Q$2:$Q$13,0),1),data_monthly!$C:$C,0),MATCH(Monthly!$AC$8,data_monthly!$2:$2,0))</f>
        <v>39.198947326393238</v>
      </c>
      <c r="AJ16" s="78">
        <f>INDEX(data_monthly!$A:$O,MATCH(LEFT(J$9,4)&amp;INDEX(lookup!$N$2:$N$13,MATCH($B16,lookup!$Q$2:$Q$13,0),1),data_monthly!$C:$C,0),MATCH(Monthly!$AC$8,data_monthly!$2:$2,0))</f>
        <v>38.187142395803576</v>
      </c>
      <c r="AK16" s="78">
        <f>INDEX(data_monthly!$A:$O,MATCH(LEFT(K$9,4)&amp;INDEX(lookup!$N$2:$N$13,MATCH($B16,lookup!$Q$2:$Q$13,0),1),data_monthly!$C:$C,0),MATCH(Monthly!$AC$8,data_monthly!$2:$2,0))</f>
        <v>39.42335906673263</v>
      </c>
      <c r="AL16" s="78">
        <f>IFERROR(IF(INDEX(data_monthly!$A:$O,MATCH(LEFT(L$9,4)&amp;INDEX(lookup!$N$2:$N$13,MATCH($B16,lookup!$Q$2:$Q$13,0),1),data_monthly!$C:$C,0),MATCH(Monthly!$AC$8,data_monthly!$2:$2,0))=0,#N/A,INDEX(data_monthly!$A:$O,MATCH(LEFT(L$9,4)&amp;INDEX(lookup!$N$2:$N$13,MATCH($B16,lookup!$Q$2:$Q$13,0),1),data_monthly!$C:$C,0),MATCH(Monthly!$AC$8,data_monthly!$2:$2,0))),#N/A)</f>
        <v>42.202184824797122</v>
      </c>
    </row>
    <row r="17" spans="1:39" s="30" customFormat="1" ht="15">
      <c r="B17" s="79" t="s">
        <v>4</v>
      </c>
      <c r="C17" s="80">
        <f>INDEX(data_monthly!$A:$H,MATCH(LEFT(C$9,4)&amp;INDEX(lookup!$N$2:$N$13,MATCH($B17,lookup!$Q$2:$Q$13,0),1),data_monthly!$C:$C,0),MATCH(Monthly!$U$4,data_monthly!$2:$2,0))</f>
        <v>1091.1673555988939</v>
      </c>
      <c r="D17" s="80">
        <f>INDEX(data_monthly!$A:$H,MATCH(LEFT(D$9,4)&amp;INDEX(lookup!$N$2:$N$13,MATCH($B17,lookup!$Q$2:$Q$13,0),1),data_monthly!$C:$C,0),MATCH(Monthly!$U$4,data_monthly!$2:$2,0))</f>
        <v>1170.5593189902302</v>
      </c>
      <c r="E17" s="80">
        <f>INDEX(data_monthly!$A:$H,MATCH(LEFT(E$9,4)&amp;INDEX(lookup!$N$2:$N$13,MATCH($B17,lookup!$Q$2:$Q$13,0),1),data_monthly!$C:$C,0),MATCH(Monthly!$U$4,data_monthly!$2:$2,0))</f>
        <v>1173.9992270572977</v>
      </c>
      <c r="F17" s="80">
        <f>INDEX(data_monthly!$A:$H,MATCH(LEFT(F$9,4)&amp;INDEX(lookup!$N$2:$N$13,MATCH($B17,lookup!$Q$2:$Q$13,0),1),data_monthly!$C:$C,0),MATCH(Monthly!$U$4,data_monthly!$2:$2,0))</f>
        <v>1163.547462</v>
      </c>
      <c r="G17" s="80">
        <f>INDEX(data_monthly!$A:$H,MATCH(LEFT(G$9,4)&amp;INDEX(lookup!$N$2:$N$13,MATCH($B17,lookup!$Q$2:$Q$13,0),1),data_monthly!$C:$C,0),MATCH(Monthly!$U$4,data_monthly!$2:$2,0))</f>
        <v>1190.2288258817821</v>
      </c>
      <c r="H17" s="80">
        <f>INDEX(data_monthly!$A:$H,MATCH(LEFT(H$9,4)&amp;INDEX(lookup!$N$2:$N$13,MATCH($B17,lookup!$Q$2:$Q$13,0),1),data_monthly!$C:$C,0),MATCH(Monthly!$U$4,data_monthly!$2:$2,0))</f>
        <v>1162.6426637024131</v>
      </c>
      <c r="I17" s="80">
        <f>INDEX(data_monthly!$A:$H,MATCH(LEFT(I$9,4)&amp;INDEX(lookup!$N$2:$N$13,MATCH($B17,lookup!$Q$2:$Q$13,0),1),data_monthly!$C:$C,0),MATCH(Monthly!$U$4,data_monthly!$2:$2,0))</f>
        <v>1190.6023701111499</v>
      </c>
      <c r="J17" s="80">
        <f>INDEX(data_monthly!$A:$H,MATCH(LEFT(J$9,4)&amp;INDEX(lookup!$N$2:$N$13,MATCH($B17,lookup!$Q$2:$Q$13,0),1),data_monthly!$C:$C,0),MATCH(Monthly!$U$4,data_monthly!$2:$2,0))</f>
        <v>1159.9280024605746</v>
      </c>
      <c r="K17" s="80">
        <f>INDEX(data_monthly!$A:$H,MATCH(LEFT(K$9,4)&amp;INDEX(lookup!$N$2:$N$13,MATCH($B17,lookup!$Q$2:$Q$13,0),1),data_monthly!$C:$C,0),MATCH(Monthly!$U$4,data_monthly!$2:$2,0))</f>
        <v>1218.1392001691984</v>
      </c>
      <c r="L17" s="80">
        <f>IF(INDEX(data_monthly!$A:$H,MATCH(LEFT(L$9,4)&amp;INDEX(lookup!$N$2:$N$13,MATCH($B17,lookup!$Q$2:$Q$13,0),1),data_monthly!$C:$C,0),MATCH(Monthly!$U$4,data_monthly!$2:$2,0))+INDEX(data_monthly!$A:$W,MATCH(LEFT(L$9,4)&amp;INDEX(lookup!$N$2:$N$13,MATCH($B17,lookup!$Q$2:$Q$13,0),1),data_monthly!$C:$C,0),MATCH(Monthly!$M$9,data_monthly!$2:$2,0))=0,#N/A,INDEX(data_monthly!$A:$H,MATCH(LEFT(L$9,4)&amp;INDEX(lookup!$N$2:$N$13,MATCH($B17,lookup!$Q$2:$Q$13,0),1),data_monthly!$C:$C,0),MATCH(Monthly!$U$4,data_monthly!$2:$2,0))+INDEX(data_monthly!$A:$W,MATCH(LEFT(L$9,4)&amp;INDEX(lookup!$N$2:$N$13,MATCH($B17,lookup!$Q$2:$Q$13,0),1),data_monthly!$C:$C,0),MATCH(Monthly!$M$9,data_monthly!$2:$2,0)))</f>
        <v>1285.903286026341</v>
      </c>
      <c r="M17" s="81" t="str">
        <f>IF(INDEX(data_monthly!$A:$W,MATCH(LEFT(L$9,4)&amp;INDEX(lookup!$N$2:$N$13,MATCH($B17,lookup!$Q$2:$Q$13,0),1),data_monthly!$C:$C,0),MATCH(Monthly!$M$9,data_monthly!$2:$2,0))=0,"","#")</f>
        <v/>
      </c>
      <c r="N17" s="80" t="e">
        <f>IF(INDEX(data_monthly!$A:$X,MATCH(LEFT(L$9,4)&amp;INDEX(lookup!$N$2:$N$13,MATCH($B17,lookup!$Q$2:$Q$13,0),1),data_monthly!$C:$C,0),MATCH(Monthly!$N$8,data_monthly!$2:$2,0))=0,"",INDEX(data_monthly!$A:$X,MATCH(LEFT(L$9,4)&amp;INDEX(lookup!$N$2:$N$13,MATCH($B17,lookup!$Q$2:$Q$13,0),1),data_monthly!$C:$C,0),MATCH(Monthly!$N$8,data_monthly!$2:$2,0)))</f>
        <v>#N/A</v>
      </c>
      <c r="O17" s="80" t="e">
        <f>IF(INDEX(data_monthly!$A:$X,MATCH(LEFT(O$9,4)&amp;INDEX(lookup!$N$2:$N$13,MATCH($B17,lookup!$Q$2:$Q$13,0),1),data_monthly!$C:$C,0),MATCH(Monthly!$N$8,data_monthly!$2:$2,0))=0,"",INDEX(data_monthly!$A:$X,MATCH(LEFT(O$9,4)&amp;INDEX(lookup!$N$2:$N$13,MATCH($B17,lookup!$Q$2:$Q$13,0),1),data_monthly!$C:$C,0),MATCH(Monthly!$N$8,data_monthly!$2:$2,0)))</f>
        <v>#N/A</v>
      </c>
      <c r="Q17" s="80">
        <f t="shared" si="2"/>
        <v>9465.4815077038711</v>
      </c>
      <c r="R17" s="80">
        <f t="shared" si="3"/>
        <v>9864.3741850284914</v>
      </c>
      <c r="S17" s="80">
        <f t="shared" si="4"/>
        <v>9879.9360419218574</v>
      </c>
      <c r="T17" s="80">
        <f t="shared" si="5"/>
        <v>10007.808137</v>
      </c>
      <c r="U17" s="80">
        <f t="shared" si="6"/>
        <v>10009.603056950185</v>
      </c>
      <c r="V17" s="80">
        <f t="shared" si="7"/>
        <v>10021.307091758148</v>
      </c>
      <c r="W17" s="80">
        <f t="shared" si="8"/>
        <v>9949.8958499642849</v>
      </c>
      <c r="X17" s="80">
        <f t="shared" si="9"/>
        <v>9911.1759293896066</v>
      </c>
      <c r="Y17" s="80">
        <f t="shared" si="10"/>
        <v>9979.349322833441</v>
      </c>
      <c r="Z17" s="80">
        <f t="shared" si="11"/>
        <v>10589.069839533442</v>
      </c>
      <c r="AA17" s="81" t="str">
        <f t="shared" si="12"/>
        <v/>
      </c>
      <c r="AC17" s="82">
        <f>INDEX(data_monthly!$A:$O,MATCH(LEFT(C$9,4)&amp;INDEX(lookup!$N$2:$N$13,MATCH($B17,lookup!$Q$2:$Q$13,0),1),data_monthly!$C:$C,0),MATCH(Monthly!$AC$8,data_monthly!$2:$2,0))</f>
        <v>36.372245186629797</v>
      </c>
      <c r="AD17" s="82">
        <f>INDEX(data_monthly!$A:$O,MATCH(LEFT(D$9,4)&amp;INDEX(lookup!$N$2:$N$13,MATCH($B17,lookup!$Q$2:$Q$13,0),1),data_monthly!$C:$C,0),MATCH(Monthly!$AC$8,data_monthly!$2:$2,0))</f>
        <v>39.018643966341003</v>
      </c>
      <c r="AE17" s="82">
        <f>INDEX(data_monthly!$A:$O,MATCH(LEFT(E$9,4)&amp;INDEX(lookup!$N$2:$N$13,MATCH($B17,lookup!$Q$2:$Q$13,0),1),data_monthly!$C:$C,0),MATCH(Monthly!$AC$8,data_monthly!$2:$2,0))</f>
        <v>39.133307568576591</v>
      </c>
      <c r="AF17" s="82">
        <f>INDEX(data_monthly!$A:$O,MATCH(LEFT(F$9,4)&amp;INDEX(lookup!$N$2:$N$13,MATCH($B17,lookup!$Q$2:$Q$13,0),1),data_monthly!$C:$C,0),MATCH(Monthly!$AC$8,data_monthly!$2:$2,0))</f>
        <v>38.784915400000003</v>
      </c>
      <c r="AG17" s="82">
        <f>INDEX(data_monthly!$A:$O,MATCH(LEFT(G$9,4)&amp;INDEX(lookup!$N$2:$N$13,MATCH($B17,lookup!$Q$2:$Q$13,0),1),data_monthly!$C:$C,0),MATCH(Monthly!$AC$8,data_monthly!$2:$2,0))</f>
        <v>39.6742941960594</v>
      </c>
      <c r="AH17" s="82">
        <f>INDEX(data_monthly!$A:$O,MATCH(LEFT(H$9,4)&amp;INDEX(lookup!$N$2:$N$13,MATCH($B17,lookup!$Q$2:$Q$13,0),1),data_monthly!$C:$C,0),MATCH(Monthly!$AC$8,data_monthly!$2:$2,0))</f>
        <v>38.754755456747105</v>
      </c>
      <c r="AI17" s="82">
        <f>INDEX(data_monthly!$A:$O,MATCH(LEFT(I$9,4)&amp;INDEX(lookup!$N$2:$N$13,MATCH($B17,lookup!$Q$2:$Q$13,0),1),data_monthly!$C:$C,0),MATCH(Monthly!$AC$8,data_monthly!$2:$2,0))</f>
        <v>39.686745670371664</v>
      </c>
      <c r="AJ17" s="82">
        <f>INDEX(data_monthly!$A:$O,MATCH(LEFT(J$9,4)&amp;INDEX(lookup!$N$2:$N$13,MATCH($B17,lookup!$Q$2:$Q$13,0),1),data_monthly!$C:$C,0),MATCH(Monthly!$AC$8,data_monthly!$2:$2,0))</f>
        <v>38.664266748685819</v>
      </c>
      <c r="AK17" s="82">
        <f>INDEX(data_monthly!$A:$O,MATCH(LEFT(K$9,4)&amp;INDEX(lookup!$N$2:$N$13,MATCH($B17,lookup!$Q$2:$Q$13,0),1),data_monthly!$C:$C,0),MATCH(Monthly!$AC$8,data_monthly!$2:$2,0))</f>
        <v>40.604640005639943</v>
      </c>
      <c r="AL17" s="82">
        <f>IFERROR(IF(INDEX(data_monthly!$A:$O,MATCH(LEFT(L$9,4)&amp;INDEX(lookup!$N$2:$N$13,MATCH($B17,lookup!$Q$2:$Q$13,0),1),data_monthly!$C:$C,0),MATCH(Monthly!$AC$8,data_monthly!$2:$2,0))=0,#N/A,INDEX(data_monthly!$A:$O,MATCH(LEFT(L$9,4)&amp;INDEX(lookup!$N$2:$N$13,MATCH($B17,lookup!$Q$2:$Q$13,0),1),data_monthly!$C:$C,0),MATCH(Monthly!$AC$8,data_monthly!$2:$2,0))),#N/A)</f>
        <v>42.863442867544698</v>
      </c>
    </row>
    <row r="18" spans="1:39" s="30" customFormat="1" ht="15">
      <c r="B18" s="76" t="s">
        <v>5</v>
      </c>
      <c r="C18" s="77">
        <f>INDEX(data_monthly!$A:$H,MATCH(LEFT(C$9,4)&amp;INDEX(lookup!$N$2:$N$13,MATCH($B18,lookup!$Q$2:$Q$13,0),1),data_monthly!$C:$C,0),MATCH(Monthly!$U$4,data_monthly!$2:$2,0))</f>
        <v>1166.8347979107434</v>
      </c>
      <c r="D18" s="77">
        <f>INDEX(data_monthly!$A:$H,MATCH(LEFT(D$9,4)&amp;INDEX(lookup!$N$2:$N$13,MATCH($B18,lookup!$Q$2:$Q$13,0),1),data_monthly!$C:$C,0),MATCH(Monthly!$U$4,data_monthly!$2:$2,0))</f>
        <v>1218.8959822194431</v>
      </c>
      <c r="E18" s="77">
        <f>INDEX(data_monthly!$A:$H,MATCH(LEFT(E$9,4)&amp;INDEX(lookup!$N$2:$N$13,MATCH($B18,lookup!$Q$2:$Q$13,0),1),data_monthly!$C:$C,0),MATCH(Monthly!$U$4,data_monthly!$2:$2,0))</f>
        <v>1241.1661246182841</v>
      </c>
      <c r="F18" s="77">
        <f>INDEX(data_monthly!$A:$H,MATCH(LEFT(F$9,4)&amp;INDEX(lookup!$N$2:$N$13,MATCH($B18,lookup!$Q$2:$Q$13,0),1),data_monthly!$C:$C,0),MATCH(Monthly!$U$4,data_monthly!$2:$2,0))</f>
        <v>1226.4248069999999</v>
      </c>
      <c r="G18" s="77">
        <f>INDEX(data_monthly!$A:$H,MATCH(LEFT(G$9,4)&amp;INDEX(lookup!$N$2:$N$13,MATCH($B18,lookup!$Q$2:$Q$13,0),1),data_monthly!$C:$C,0),MATCH(Monthly!$U$4,data_monthly!$2:$2,0))</f>
        <v>1254.2229296814169</v>
      </c>
      <c r="H18" s="77">
        <f>INDEX(data_monthly!$A:$H,MATCH(LEFT(H$9,4)&amp;INDEX(lookup!$N$2:$N$13,MATCH($B18,lookup!$Q$2:$Q$13,0),1),data_monthly!$C:$C,0),MATCH(Monthly!$U$4,data_monthly!$2:$2,0))</f>
        <v>1218.1260491884709</v>
      </c>
      <c r="I18" s="77">
        <f>INDEX(data_monthly!$A:$H,MATCH(LEFT(I$9,4)&amp;INDEX(lookup!$N$2:$N$13,MATCH($B18,lookup!$Q$2:$Q$13,0),1),data_monthly!$C:$C,0),MATCH(Monthly!$U$4,data_monthly!$2:$2,0))</f>
        <v>1227.6727135674125</v>
      </c>
      <c r="J18" s="77">
        <f>INDEX(data_monthly!$A:$H,MATCH(LEFT(J$9,4)&amp;INDEX(lookup!$N$2:$N$13,MATCH($B18,lookup!$Q$2:$Q$13,0),1),data_monthly!$C:$C,0),MATCH(Monthly!$U$4,data_monthly!$2:$2,0))</f>
        <v>1225.7201828752982</v>
      </c>
      <c r="K18" s="77">
        <f>INDEX(data_monthly!$A:$H,MATCH(LEFT(K$9,4)&amp;INDEX(lookup!$N$2:$N$13,MATCH($B18,lookup!$Q$2:$Q$13,0),1),data_monthly!$C:$C,0),MATCH(Monthly!$U$4,data_monthly!$2:$2,0))</f>
        <v>1275.5781888170238</v>
      </c>
      <c r="L18" s="77">
        <f>IF(INDEX(data_monthly!$A:$H,MATCH(LEFT(L$9,4)&amp;INDEX(lookup!$N$2:$N$13,MATCH($B18,lookup!$Q$2:$Q$13,0),1),data_monthly!$C:$C,0),MATCH(Monthly!$U$4,data_monthly!$2:$2,0))+INDEX(data_monthly!$A:$W,MATCH(LEFT(L$9,4)&amp;INDEX(lookup!$N$2:$N$13,MATCH($B18,lookup!$Q$2:$Q$13,0),1),data_monthly!$C:$C,0),MATCH(Monthly!$M$9,data_monthly!$2:$2,0))=0,#N/A,INDEX(data_monthly!$A:$H,MATCH(LEFT(L$9,4)&amp;INDEX(lookup!$N$2:$N$13,MATCH($B18,lookup!$Q$2:$Q$13,0),1),data_monthly!$C:$C,0),MATCH(Monthly!$U$4,data_monthly!$2:$2,0))+INDEX(data_monthly!$A:$W,MATCH(LEFT(L$9,4)&amp;INDEX(lookup!$N$2:$N$13,MATCH($B18,lookup!$Q$2:$Q$13,0),1),data_monthly!$C:$C,0),MATCH(Monthly!$M$9,data_monthly!$2:$2,0)))</f>
        <v>1342.8614546651731</v>
      </c>
      <c r="M18" s="76" t="str">
        <f>IF(INDEX(data_monthly!$A:$W,MATCH(LEFT(L$9,4)&amp;INDEX(lookup!$N$2:$N$13,MATCH($B18,lookup!$Q$2:$Q$13,0),1),data_monthly!$C:$C,0),MATCH(Monthly!$M$9,data_monthly!$2:$2,0))=0,"","#")</f>
        <v>#</v>
      </c>
      <c r="N18" s="77" t="e">
        <f>IF(INDEX(data_monthly!$A:$X,MATCH(LEFT(L$9,4)&amp;INDEX(lookup!$N$2:$N$13,MATCH($B18,lookup!$Q$2:$Q$13,0),1),data_monthly!$C:$C,0),MATCH(Monthly!$N$8,data_monthly!$2:$2,0))=0,"",INDEX(data_monthly!$A:$X,MATCH(LEFT(L$9,4)&amp;INDEX(lookup!$N$2:$N$13,MATCH($B18,lookup!$Q$2:$Q$13,0),1),data_monthly!$C:$C,0),MATCH(Monthly!$N$8,data_monthly!$2:$2,0)))</f>
        <v>#N/A</v>
      </c>
      <c r="O18" s="77" t="e">
        <f>IF(INDEX(data_monthly!$A:$X,MATCH(LEFT(O$9,4)&amp;INDEX(lookup!$N$2:$N$13,MATCH($B18,lookup!$Q$2:$Q$13,0),1),data_monthly!$C:$C,0),MATCH(Monthly!$N$8,data_monthly!$2:$2,0))=0,"",INDEX(data_monthly!$A:$X,MATCH(LEFT(O$9,4)&amp;INDEX(lookup!$N$2:$N$13,MATCH($B18,lookup!$Q$2:$Q$13,0),1),data_monthly!$C:$C,0),MATCH(Monthly!$N$8,data_monthly!$2:$2,0)))</f>
        <v>#N/A</v>
      </c>
      <c r="Q18" s="77">
        <f t="shared" si="2"/>
        <v>10632.316305614615</v>
      </c>
      <c r="R18" s="77">
        <f t="shared" si="3"/>
        <v>11083.270167247934</v>
      </c>
      <c r="S18" s="77">
        <f t="shared" si="4"/>
        <v>11121.102166540142</v>
      </c>
      <c r="T18" s="77">
        <f t="shared" si="5"/>
        <v>11234.232943999999</v>
      </c>
      <c r="U18" s="77">
        <f t="shared" si="6"/>
        <v>11263.825986631602</v>
      </c>
      <c r="V18" s="77">
        <f t="shared" si="7"/>
        <v>11239.433140946619</v>
      </c>
      <c r="W18" s="77">
        <f t="shared" si="8"/>
        <v>11177.568563531697</v>
      </c>
      <c r="X18" s="77">
        <f t="shared" si="9"/>
        <v>11136.896112264905</v>
      </c>
      <c r="Y18" s="77">
        <f t="shared" si="10"/>
        <v>11254.927511650465</v>
      </c>
      <c r="Z18" s="77">
        <f t="shared" si="11"/>
        <v>11931.931294198615</v>
      </c>
      <c r="AA18" s="76" t="str">
        <f t="shared" si="12"/>
        <v>#</v>
      </c>
      <c r="AC18" s="78">
        <f>INDEX(data_monthly!$A:$O,MATCH(LEFT(C$9,4)&amp;INDEX(lookup!$N$2:$N$13,MATCH($B18,lookup!$Q$2:$Q$13,0),1),data_monthly!$C:$C,0),MATCH(Monthly!$AC$8,data_monthly!$2:$2,0))</f>
        <v>37.639832190669139</v>
      </c>
      <c r="AD18" s="78">
        <f>INDEX(data_monthly!$A:$O,MATCH(LEFT(D$9,4)&amp;INDEX(lookup!$N$2:$N$13,MATCH($B18,lookup!$Q$2:$Q$13,0),1),data_monthly!$C:$C,0),MATCH(Monthly!$AC$8,data_monthly!$2:$2,0))</f>
        <v>39.319225232885259</v>
      </c>
      <c r="AE18" s="78">
        <f>INDEX(data_monthly!$A:$O,MATCH(LEFT(E$9,4)&amp;INDEX(lookup!$N$2:$N$13,MATCH($B18,lookup!$Q$2:$Q$13,0),1),data_monthly!$C:$C,0),MATCH(Monthly!$AC$8,data_monthly!$2:$2,0))</f>
        <v>40.037616923170454</v>
      </c>
      <c r="AF18" s="78">
        <f>INDEX(data_monthly!$A:$O,MATCH(LEFT(F$9,4)&amp;INDEX(lookup!$N$2:$N$13,MATCH($B18,lookup!$Q$2:$Q$13,0),1),data_monthly!$C:$C,0),MATCH(Monthly!$AC$8,data_monthly!$2:$2,0))</f>
        <v>39.56209054838709</v>
      </c>
      <c r="AG18" s="78">
        <f>INDEX(data_monthly!$A:$O,MATCH(LEFT(G$9,4)&amp;INDEX(lookup!$N$2:$N$13,MATCH($B18,lookup!$Q$2:$Q$13,0),1),data_monthly!$C:$C,0),MATCH(Monthly!$AC$8,data_monthly!$2:$2,0))</f>
        <v>40.458804183271511</v>
      </c>
      <c r="AH18" s="78">
        <f>INDEX(data_monthly!$A:$O,MATCH(LEFT(H$9,4)&amp;INDEX(lookup!$N$2:$N$13,MATCH($B18,lookup!$Q$2:$Q$13,0),1),data_monthly!$C:$C,0),MATCH(Monthly!$AC$8,data_monthly!$2:$2,0))</f>
        <v>39.294388683499065</v>
      </c>
      <c r="AI18" s="78">
        <f>INDEX(data_monthly!$A:$O,MATCH(LEFT(I$9,4)&amp;INDEX(lookup!$N$2:$N$13,MATCH($B18,lookup!$Q$2:$Q$13,0),1),data_monthly!$C:$C,0),MATCH(Monthly!$AC$8,data_monthly!$2:$2,0))</f>
        <v>39.602345598948794</v>
      </c>
      <c r="AJ18" s="78">
        <f>INDEX(data_monthly!$A:$O,MATCH(LEFT(J$9,4)&amp;INDEX(lookup!$N$2:$N$13,MATCH($B18,lookup!$Q$2:$Q$13,0),1),data_monthly!$C:$C,0),MATCH(Monthly!$AC$8,data_monthly!$2:$2,0))</f>
        <v>39.539360737912844</v>
      </c>
      <c r="AK18" s="78">
        <f>INDEX(data_monthly!$A:$O,MATCH(LEFT(K$9,4)&amp;INDEX(lookup!$N$2:$N$13,MATCH($B18,lookup!$Q$2:$Q$13,0),1),data_monthly!$C:$C,0),MATCH(Monthly!$AC$8,data_monthly!$2:$2,0))</f>
        <v>41.147683510226578</v>
      </c>
      <c r="AL18" s="78" t="e">
        <f>IFERROR(IF(INDEX(data_monthly!$A:$O,MATCH(LEFT(L$9,4)&amp;INDEX(lookup!$N$2:$N$13,MATCH($B18,lookup!$Q$2:$Q$13,0),1),data_monthly!$C:$C,0),MATCH(Monthly!$AC$8,data_monthly!$2:$2,0))=0,#N/A,INDEX(data_monthly!$A:$O,MATCH(LEFT(L$9,4)&amp;INDEX(lookup!$N$2:$N$13,MATCH($B18,lookup!$Q$2:$Q$13,0),1),data_monthly!$C:$C,0),MATCH(Monthly!$AC$8,data_monthly!$2:$2,0))),#N/A)</f>
        <v>#N/A</v>
      </c>
    </row>
    <row r="19" spans="1:39" s="30" customFormat="1" ht="15">
      <c r="B19" s="79" t="s">
        <v>3</v>
      </c>
      <c r="C19" s="80">
        <f>INDEX(data_monthly!$A:$H,MATCH(LEFT(C$9,4)+1&amp;INDEX(lookup!$N$2:$N$13,MATCH($B19,lookup!$Q$2:$Q$13,0),1),data_monthly!$C:$C,0),MATCH(Monthly!$U$4,data_monthly!$2:$2,0))</f>
        <v>1216.5</v>
      </c>
      <c r="D19" s="80">
        <f>INDEX(data_monthly!$A:$H,MATCH(LEFT(D$9,4)+1&amp;INDEX(lookup!$N$2:$N$13,MATCH($B19,lookup!$Q$2:$Q$13,0),1),data_monthly!$C:$C,0),MATCH(Monthly!$U$4,data_monthly!$2:$2,0))</f>
        <v>1234.098238719421</v>
      </c>
      <c r="E19" s="80">
        <f>INDEX(data_monthly!$A:$H,MATCH(LEFT(E$9,4)+1&amp;INDEX(lookup!$N$2:$N$13,MATCH($B19,lookup!$Q$2:$Q$13,0),1),data_monthly!$C:$C,0),MATCH(Monthly!$U$4,data_monthly!$2:$2,0))</f>
        <v>1265.691853</v>
      </c>
      <c r="F19" s="80">
        <f>INDEX(data_monthly!$A:$H,MATCH(LEFT(F$9,4)+1&amp;INDEX(lookup!$N$2:$N$13,MATCH($B19,lookup!$Q$2:$Q$13,0),1),data_monthly!$C:$C,0),MATCH(Monthly!$U$4,data_monthly!$2:$2,0))</f>
        <v>1248.992387347078</v>
      </c>
      <c r="G19" s="80">
        <f>INDEX(data_monthly!$A:$H,MATCH(LEFT(G$9,4)+1&amp;INDEX(lookup!$N$2:$N$13,MATCH($B19,lookup!$Q$2:$Q$13,0),1),data_monthly!$C:$C,0),MATCH(Monthly!$U$4,data_monthly!$2:$2,0))</f>
        <v>1254.3694492686839</v>
      </c>
      <c r="H19" s="80">
        <f>INDEX(data_monthly!$A:$H,MATCH(LEFT(H$9,4)+1&amp;INDEX(lookup!$N$2:$N$13,MATCH($B19,lookup!$Q$2:$Q$13,0),1),data_monthly!$C:$C,0),MATCH(Monthly!$U$4,data_monthly!$2:$2,0))</f>
        <v>1232.6258027704509</v>
      </c>
      <c r="I19" s="80">
        <f>INDEX(data_monthly!$A:$H,MATCH(LEFT(I$9,4)+1&amp;INDEX(lookup!$N$2:$N$13,MATCH($B19,lookup!$Q$2:$Q$13,0),1),data_monthly!$C:$C,0),MATCH(Monthly!$U$4,data_monthly!$2:$2,0))</f>
        <v>1244.9810558635909</v>
      </c>
      <c r="J19" s="80">
        <f>INDEX(data_monthly!$A:$H,MATCH(LEFT(J$9,4)+1&amp;INDEX(lookup!$N$2:$N$13,MATCH($B19,lookup!$Q$2:$Q$13,0),1),data_monthly!$C:$C,0),MATCH(Monthly!$U$4,data_monthly!$2:$2,0))</f>
        <v>1241.2634787225368</v>
      </c>
      <c r="K19" s="80">
        <f>INDEX(data_monthly!$A:$H,MATCH(LEFT(K$9,4)+1&amp;INDEX(lookup!$N$2:$N$13,MATCH($B19,lookup!$Q$2:$Q$13,0),1),data_monthly!$C:$C,0),MATCH(Monthly!$U$4,data_monthly!$2:$2,0))</f>
        <v>1278.9094091868226</v>
      </c>
      <c r="L19" s="80">
        <f>IF(INDEX(data_monthly!$A:$H,MATCH(LEFT(L$9,4)+1&amp;INDEX(lookup!$N$2:$N$13,MATCH($B19,lookup!$Q$2:$Q$13,0),1),data_monthly!$C:$C,0),MATCH(Monthly!$U$4,data_monthly!$2:$2,0))+INDEX(data_monthly!$A:$W,MATCH(LEFT(L$9,4)+1&amp;INDEX(lookup!$N$2:$N$13,MATCH($B19,lookup!$Q$2:$Q$13,0),1),data_monthly!$C:$C,0),MATCH(Monthly!$M$9,data_monthly!$2:$2,0))=0,#N/A,INDEX(data_monthly!$A:$H,MATCH(LEFT(L$9,4)+1&amp;INDEX(lookup!$N$2:$N$13,MATCH($B19,lookup!$Q$2:$Q$13,0),1),data_monthly!$C:$C,0),MATCH(Monthly!$U$4,data_monthly!$2:$2,0))+INDEX(data_monthly!$A:$W,MATCH(LEFT(L$9,4)+1&amp;INDEX(lookup!$N$2:$N$13,MATCH($B19,lookup!$Q$2:$Q$13,0),1),data_monthly!$C:$C,0),MATCH(Monthly!$M$9,data_monthly!$2:$2,0)))</f>
        <v>1328.7921459433446</v>
      </c>
      <c r="M19" s="81" t="str">
        <f>IF(INDEX(data_monthly!$A:$W,MATCH(LEFT(L$9,4)+1&amp;INDEX(lookup!$N$2:$N$13,MATCH($B19,lookup!$Q$2:$Q$13,0),1),data_monthly!$C:$C,0),MATCH(Monthly!$M$9,data_monthly!$2:$2,0))=0,"","#")</f>
        <v>#</v>
      </c>
      <c r="N19" s="80" t="e">
        <f>IF(INDEX(data_monthly!$A:$X,MATCH(LEFT(L$9,4)+1&amp;INDEX(lookup!$N$2:$N$13,MATCH($B19,lookup!$Q$2:$Q$13,0),1),data_monthly!$C:$C,0),MATCH(Monthly!$N$8,data_monthly!$2:$2,0))=0,"",INDEX(data_monthly!$A:$X,MATCH(LEFT(L$9,4)+1&amp;INDEX(lookup!$N$2:$N$13,MATCH($B19,lookup!$Q$2:$Q$13,0),1),data_monthly!$C:$C,0),MATCH(Monthly!$N$8,data_monthly!$2:$2,0)))</f>
        <v>#N/A</v>
      </c>
      <c r="O19" s="80" t="e">
        <f>IF(INDEX(data_monthly!$A:$X,MATCH(LEFT(O$9,4)+1&amp;INDEX(lookup!$N$2:$N$13,MATCH($B19,lookup!$Q$2:$Q$13,0),1),data_monthly!$C:$C,0),MATCH(Monthly!$N$8,data_monthly!$2:$2,0))=0,"",INDEX(data_monthly!$A:$X,MATCH(LEFT(O$9,4)+1&amp;INDEX(lookup!$N$2:$N$13,MATCH($B19,lookup!$Q$2:$Q$13,0),1),data_monthly!$C:$C,0),MATCH(Monthly!$N$8,data_monthly!$2:$2,0)))</f>
        <v>#VALUE!</v>
      </c>
      <c r="Q19" s="80">
        <f t="shared" si="2"/>
        <v>11848.816305614615</v>
      </c>
      <c r="R19" s="80">
        <f t="shared" si="3"/>
        <v>12317.368405967356</v>
      </c>
      <c r="S19" s="80">
        <f t="shared" si="4"/>
        <v>12386.794019540142</v>
      </c>
      <c r="T19" s="80">
        <f t="shared" si="5"/>
        <v>12483.225331347077</v>
      </c>
      <c r="U19" s="80">
        <f t="shared" si="6"/>
        <v>12518.195435900287</v>
      </c>
      <c r="V19" s="80">
        <f t="shared" si="7"/>
        <v>12472.058943717071</v>
      </c>
      <c r="W19" s="80">
        <f t="shared" si="8"/>
        <v>12422.549619395288</v>
      </c>
      <c r="X19" s="80">
        <f t="shared" si="9"/>
        <v>12378.159590987441</v>
      </c>
      <c r="Y19" s="80">
        <f t="shared" si="10"/>
        <v>12533.836920837288</v>
      </c>
      <c r="Z19" s="80">
        <f t="shared" si="11"/>
        <v>13260.723440141959</v>
      </c>
      <c r="AA19" s="81" t="str">
        <f t="shared" si="12"/>
        <v>#</v>
      </c>
      <c r="AC19" s="82">
        <f>INDEX(data_monthly!$A:$O,MATCH(LEFT(C$9,4)+1&amp;INDEX(lookup!$N$2:$N$13,MATCH($B19,lookup!$Q$2:$Q$13,0),1),data_monthly!$C:$C,0),MATCH(Monthly!$AC$8,data_monthly!$2:$2,0))</f>
        <v>39.241935483870968</v>
      </c>
      <c r="AD19" s="82">
        <f>INDEX(data_monthly!$A:$O,MATCH(LEFT(D$9,4)+1&amp;INDEX(lookup!$N$2:$N$13,MATCH($B19,lookup!$Q$2:$Q$13,0),1),data_monthly!$C:$C,0),MATCH(Monthly!$AC$8,data_monthly!$2:$2,0))</f>
        <v>39.809620603852288</v>
      </c>
      <c r="AE19" s="82">
        <f>INDEX(data_monthly!$A:$O,MATCH(LEFT(E$9,4)+1&amp;INDEX(lookup!$N$2:$N$13,MATCH($B19,lookup!$Q$2:$Q$13,0),1),data_monthly!$C:$C,0),MATCH(Monthly!$AC$8,data_monthly!$2:$2,0))</f>
        <v>40.828769451612906</v>
      </c>
      <c r="AF19" s="82">
        <f>INDEX(data_monthly!$A:$O,MATCH(LEFT(F$9,4)+1&amp;INDEX(lookup!$N$2:$N$13,MATCH($B19,lookup!$Q$2:$Q$13,0),1),data_monthly!$C:$C,0),MATCH(Monthly!$AC$8,data_monthly!$2:$2,0))</f>
        <v>40.290077011196061</v>
      </c>
      <c r="AG19" s="82">
        <f>INDEX(data_monthly!$A:$O,MATCH(LEFT(G$9,4)+1&amp;INDEX(lookup!$N$2:$N$13,MATCH($B19,lookup!$Q$2:$Q$13,0),1),data_monthly!$C:$C,0),MATCH(Monthly!$AC$8,data_monthly!$2:$2,0))</f>
        <v>40.463530621570449</v>
      </c>
      <c r="AH19" s="82">
        <f>INDEX(data_monthly!$A:$O,MATCH(LEFT(H$9,4)+1&amp;INDEX(lookup!$N$2:$N$13,MATCH($B19,lookup!$Q$2:$Q$13,0),1),data_monthly!$C:$C,0),MATCH(Monthly!$AC$8,data_monthly!$2:$2,0))</f>
        <v>39.762122670014548</v>
      </c>
      <c r="AI19" s="82">
        <f>INDEX(data_monthly!$A:$O,MATCH(LEFT(I$9,4)+1&amp;INDEX(lookup!$N$2:$N$13,MATCH($B19,lookup!$Q$2:$Q$13,0),1),data_monthly!$C:$C,0),MATCH(Monthly!$AC$8,data_monthly!$2:$2,0))</f>
        <v>40.160679221406156</v>
      </c>
      <c r="AJ19" s="82">
        <f>INDEX(data_monthly!$A:$O,MATCH(LEFT(J$9,4)+1&amp;INDEX(lookup!$N$2:$N$13,MATCH($B19,lookup!$Q$2:$Q$13,0),1),data_monthly!$C:$C,0),MATCH(Monthly!$AC$8,data_monthly!$2:$2,0))</f>
        <v>40.040757378146346</v>
      </c>
      <c r="AK19" s="82">
        <f>INDEX(data_monthly!$A:$O,MATCH(LEFT(K$9,4)+1&amp;INDEX(lookup!$N$2:$N$13,MATCH($B19,lookup!$Q$2:$Q$13,0),1),data_monthly!$C:$C,0),MATCH(Monthly!$AC$8,data_monthly!$2:$2,0))</f>
        <v>41.255142231832984</v>
      </c>
      <c r="AL19" s="82" t="e">
        <f>IFERROR(IF(INDEX(data_monthly!$A:$O,MATCH(LEFT(L$9,4)+1&amp;INDEX(lookup!$N$2:$N$13,MATCH($B19,lookup!$Q$2:$Q$13,0),1),data_monthly!$C:$C,0),MATCH(Monthly!$AC$8,data_monthly!$2:$2,0))=0,#N/A,INDEX(data_monthly!$A:$O,MATCH(LEFT(L$9,4)+1&amp;INDEX(lookup!$N$2:$N$13,MATCH($B19,lookup!$Q$2:$Q$13,0),1),data_monthly!$C:$C,0),MATCH(Monthly!$AC$8,data_monthly!$2:$2,0))),#N/A)</f>
        <v>#N/A</v>
      </c>
    </row>
    <row r="20" spans="1:39" s="30" customFormat="1" ht="15">
      <c r="B20" s="76" t="s">
        <v>6</v>
      </c>
      <c r="C20" s="77">
        <f>INDEX(data_monthly!$A:$H,MATCH(LEFT(C$9,4)+1&amp;INDEX(lookup!$N$2:$N$13,MATCH($B20,lookup!$Q$2:$Q$13,0),1),data_monthly!$C:$C,0),MATCH(Monthly!$U$4,data_monthly!$2:$2,0))</f>
        <v>1118.26</v>
      </c>
      <c r="D20" s="77">
        <f>INDEX(data_monthly!$A:$H,MATCH(LEFT(D$9,4)+1&amp;INDEX(lookup!$N$2:$N$13,MATCH($B20,lookup!$Q$2:$Q$13,0),1),data_monthly!$C:$C,0),MATCH(Monthly!$U$4,data_monthly!$2:$2,0))</f>
        <v>1127.1400760669651</v>
      </c>
      <c r="E20" s="77">
        <f>INDEX(data_monthly!$A:$H,MATCH(LEFT(E$9,4)+1&amp;INDEX(lookup!$N$2:$N$13,MATCH($B20,lookup!$Q$2:$Q$13,0),1),data_monthly!$C:$C,0),MATCH(Monthly!$U$4,data_monthly!$2:$2,0))</f>
        <v>1156.319103</v>
      </c>
      <c r="F20" s="77">
        <f>INDEX(data_monthly!$A:$H,MATCH(LEFT(F$9,4)+1&amp;INDEX(lookup!$N$2:$N$13,MATCH($B20,lookup!$Q$2:$Q$13,0),1),data_monthly!$C:$C,0),MATCH(Monthly!$U$4,data_monthly!$2:$2,0))</f>
        <v>1181.380570015597</v>
      </c>
      <c r="G20" s="77">
        <f>INDEX(data_monthly!$A:$H,MATCH(LEFT(G$9,4)+1&amp;INDEX(lookup!$N$2:$N$13,MATCH($B20,lookup!$Q$2:$Q$13,0),1),data_monthly!$C:$C,0),MATCH(Monthly!$U$4,data_monthly!$2:$2,0))</f>
        <v>1149.6246434545301</v>
      </c>
      <c r="H20" s="77">
        <f>INDEX(data_monthly!$A:$H,MATCH(LEFT(H$9,4)+1&amp;INDEX(lookup!$N$2:$N$13,MATCH($B20,lookup!$Q$2:$Q$13,0),1),data_monthly!$C:$C,0),MATCH(Monthly!$U$4,data_monthly!$2:$2,0))</f>
        <v>1128.5236752244173</v>
      </c>
      <c r="I20" s="77">
        <f>INDEX(data_monthly!$A:$H,MATCH(LEFT(I$9,4)+1&amp;INDEX(lookup!$N$2:$N$13,MATCH($B20,lookup!$Q$2:$Q$13,0),1),data_monthly!$C:$C,0),MATCH(Monthly!$U$4,data_monthly!$2:$2,0))</f>
        <v>1153.2501655662345</v>
      </c>
      <c r="J20" s="77">
        <f>INDEX(data_monthly!$A:$H,MATCH(LEFT(J$9,4)+1&amp;INDEX(lookup!$N$2:$N$13,MATCH($B20,lookup!$Q$2:$Q$13,0),1),data_monthly!$C:$C,0),MATCH(Monthly!$U$4,data_monthly!$2:$2,0))</f>
        <v>1187.0010306802371</v>
      </c>
      <c r="K20" s="77">
        <f>INDEX(data_monthly!$A:$H,MATCH(LEFT(K$9,4)+1&amp;INDEX(lookup!$N$2:$N$13,MATCH($B20,lookup!$Q$2:$Q$13,0),1),data_monthly!$C:$C,0),MATCH(Monthly!$U$4,data_monthly!$2:$2,0))</f>
        <v>1172.6169156802371</v>
      </c>
      <c r="L20" s="77" t="e">
        <f>IF(INDEX(data_monthly!$A:$H,MATCH(LEFT(L$9,4)+1&amp;INDEX(lookup!$N$2:$N$13,MATCH($B20,lookup!$Q$2:$Q$13,0),1),data_monthly!$C:$C,0),MATCH(Monthly!$U$4,data_monthly!$2:$2,0))+INDEX(data_monthly!$A:$W,MATCH(LEFT(L$9,4)+1&amp;INDEX(lookup!$N$2:$N$13,MATCH($B20,lookup!$Q$2:$Q$13,0),1),data_monthly!$C:$C,0),MATCH(Monthly!$M$9,data_monthly!$2:$2,0))=0,#N/A,INDEX(data_monthly!$A:$H,MATCH(LEFT(L$9,4)+1&amp;INDEX(lookup!$N$2:$N$13,MATCH($B20,lookup!$Q$2:$Q$13,0),1),data_monthly!$C:$C,0),MATCH(Monthly!$U$4,data_monthly!$2:$2,0))+INDEX(data_monthly!$A:$W,MATCH(LEFT(L$9,4)+1&amp;INDEX(lookup!$N$2:$N$13,MATCH($B20,lookup!$Q$2:$Q$13,0),1),data_monthly!$C:$C,0),MATCH(Monthly!$M$9,data_monthly!$2:$2,0)))</f>
        <v>#N/A</v>
      </c>
      <c r="M20" s="76" t="str">
        <f>IF(INDEX(data_monthly!$A:$W,MATCH(LEFT(L$9,4)+1&amp;INDEX(lookup!$N$2:$N$13,MATCH($B20,lookup!$Q$2:$Q$13,0),1),data_monthly!$C:$C,0),MATCH(Monthly!$M$9,data_monthly!$2:$2,0))=0,"","#")</f>
        <v/>
      </c>
      <c r="N20" s="77" t="e">
        <f>IF(INDEX(data_monthly!$A:$X,MATCH(LEFT(L$9,4)+1&amp;INDEX(lookup!$N$2:$N$13,MATCH($B20,lookup!$Q$2:$Q$13,0),1),data_monthly!$C:$C,0),MATCH(Monthly!$N$8,data_monthly!$2:$2,0))=0,"",INDEX(data_monthly!$A:$X,MATCH(LEFT(L$9,4)+1&amp;INDEX(lookup!$N$2:$N$13,MATCH($B20,lookup!$Q$2:$Q$13,0),1),data_monthly!$C:$C,0),MATCH(Monthly!$N$8,data_monthly!$2:$2,0)))</f>
        <v>#N/A</v>
      </c>
      <c r="O20" s="77" t="e">
        <f>IF(INDEX(data_monthly!$A:$X,MATCH(LEFT(O$9,4)+1&amp;INDEX(lookup!$N$2:$N$13,MATCH($B20,lookup!$Q$2:$Q$13,0),1),data_monthly!$C:$C,0),MATCH(Monthly!$N$8,data_monthly!$2:$2,0))=0,"",INDEX(data_monthly!$A:$X,MATCH(LEFT(O$9,4)+1&amp;INDEX(lookup!$N$2:$N$13,MATCH($B20,lookup!$Q$2:$Q$13,0),1),data_monthly!$C:$C,0),MATCH(Monthly!$N$8,data_monthly!$2:$2,0)))</f>
        <v>#VALUE!</v>
      </c>
      <c r="Q20" s="77">
        <f t="shared" si="2"/>
        <v>12967.076305614615</v>
      </c>
      <c r="R20" s="77">
        <f t="shared" si="3"/>
        <v>13444.508482034322</v>
      </c>
      <c r="S20" s="77">
        <f t="shared" si="4"/>
        <v>13543.113122540142</v>
      </c>
      <c r="T20" s="77">
        <f t="shared" si="5"/>
        <v>13664.605901362675</v>
      </c>
      <c r="U20" s="77">
        <f t="shared" si="6"/>
        <v>13667.820079354817</v>
      </c>
      <c r="V20" s="77">
        <f t="shared" si="7"/>
        <v>13600.582618941487</v>
      </c>
      <c r="W20" s="77">
        <f t="shared" si="8"/>
        <v>13575.799784961522</v>
      </c>
      <c r="X20" s="77">
        <f t="shared" si="9"/>
        <v>13565.160621667679</v>
      </c>
      <c r="Y20" s="77">
        <f t="shared" si="10"/>
        <v>13706.453836517525</v>
      </c>
      <c r="Z20" s="77" t="e">
        <f t="shared" si="11"/>
        <v>#N/A</v>
      </c>
      <c r="AA20" s="76" t="str">
        <f t="shared" si="12"/>
        <v/>
      </c>
      <c r="AC20" s="78">
        <f>INDEX(data_monthly!$A:$O,MATCH(LEFT(C$9,4)+1&amp;INDEX(lookup!$N$2:$N$13,MATCH($B20,lookup!$Q$2:$Q$13,0),1),data_monthly!$C:$C,0),MATCH(Monthly!$AC$8,data_monthly!$2:$2,0))</f>
        <v>39.937857142857141</v>
      </c>
      <c r="AD20" s="78">
        <f>INDEX(data_monthly!$A:$O,MATCH(LEFT(D$9,4)+1&amp;INDEX(lookup!$N$2:$N$13,MATCH($B20,lookup!$Q$2:$Q$13,0),1),data_monthly!$C:$C,0),MATCH(Monthly!$AC$8,data_monthly!$2:$2,0))</f>
        <v>40.255002716677325</v>
      </c>
      <c r="AE20" s="78">
        <f>INDEX(data_monthly!$A:$O,MATCH(LEFT(E$9,4)+1&amp;INDEX(lookup!$N$2:$N$13,MATCH($B20,lookup!$Q$2:$Q$13,0),1),data_monthly!$C:$C,0),MATCH(Monthly!$AC$8,data_monthly!$2:$2,0))</f>
        <v>41.297110821428575</v>
      </c>
      <c r="AF20" s="78">
        <f>INDEX(data_monthly!$A:$O,MATCH(LEFT(F$9,4)+1&amp;INDEX(lookup!$N$2:$N$13,MATCH($B20,lookup!$Q$2:$Q$13,0),1),data_monthly!$C:$C,0),MATCH(Monthly!$AC$8,data_monthly!$2:$2,0))</f>
        <v>40.737261035020587</v>
      </c>
      <c r="AG20" s="78">
        <f>INDEX(data_monthly!$A:$O,MATCH(LEFT(G$9,4)+1&amp;INDEX(lookup!$N$2:$N$13,MATCH($B20,lookup!$Q$2:$Q$13,0),1),data_monthly!$C:$C,0),MATCH(Monthly!$AC$8,data_monthly!$2:$2,0))</f>
        <v>41.058022980518935</v>
      </c>
      <c r="AH20" s="78">
        <f>INDEX(data_monthly!$A:$O,MATCH(LEFT(H$9,4)+1&amp;INDEX(lookup!$N$2:$N$13,MATCH($B20,lookup!$Q$2:$Q$13,0),1),data_monthly!$C:$C,0),MATCH(Monthly!$AC$8,data_monthly!$2:$2,0))</f>
        <v>40.304416972300615</v>
      </c>
      <c r="AI20" s="78">
        <f>INDEX(data_monthly!$A:$O,MATCH(LEFT(I$9,4)+1&amp;INDEX(lookup!$N$2:$N$13,MATCH($B20,lookup!$Q$2:$Q$13,0),1),data_monthly!$C:$C,0),MATCH(Monthly!$AC$8,data_monthly!$2:$2,0))</f>
        <v>41.187505913079804</v>
      </c>
      <c r="AJ20" s="78">
        <f>INDEX(data_monthly!$A:$O,MATCH(LEFT(J$9,4)+1&amp;INDEX(lookup!$N$2:$N$13,MATCH($B20,lookup!$Q$2:$Q$13,0),1),data_monthly!$C:$C,0),MATCH(Monthly!$AC$8,data_monthly!$2:$2,0))</f>
        <v>40.931070023456456</v>
      </c>
      <c r="AK20" s="78">
        <f>INDEX(data_monthly!$A:$O,MATCH(LEFT(K$9,4)+1&amp;INDEX(lookup!$N$2:$N$13,MATCH($B20,lookup!$Q$2:$Q$13,0),1),data_monthly!$C:$C,0),MATCH(Monthly!$AC$8,data_monthly!$2:$2,0))</f>
        <v>41.87917556000847</v>
      </c>
      <c r="AL20" s="78" t="e">
        <f>IFERROR(IF(INDEX(data_monthly!$A:$O,MATCH(LEFT(L$9,4)+1&amp;INDEX(lookup!$N$2:$N$13,MATCH($B20,lookup!$Q$2:$Q$13,0),1),data_monthly!$C:$C,0),MATCH(Monthly!$AC$8,data_monthly!$2:$2,0))=0,#N/A,INDEX(data_monthly!$A:$O,MATCH(LEFT(L$9,4)+1&amp;INDEX(lookup!$N$2:$N$13,MATCH($B20,lookup!$Q$2:$Q$13,0),1),data_monthly!$C:$C,0),MATCH(Monthly!$AC$8,data_monthly!$2:$2,0))),#N/A)</f>
        <v>#N/A</v>
      </c>
    </row>
    <row r="21" spans="1:39" s="30" customFormat="1" ht="15">
      <c r="B21" s="79" t="s">
        <v>2</v>
      </c>
      <c r="C21" s="80">
        <f>INDEX(data_monthly!$A:$H,MATCH(LEFT(C$9,4)+1&amp;INDEX(lookup!$N$2:$N$13,MATCH($B21,lookup!$Q$2:$Q$13,0),1),data_monthly!$C:$C,0),MATCH(Monthly!$U$4,data_monthly!$2:$2,0))</f>
        <v>1283.54</v>
      </c>
      <c r="D21" s="80">
        <f>INDEX(data_monthly!$A:$H,MATCH(LEFT(D$9,4)+1&amp;INDEX(lookup!$N$2:$N$13,MATCH($B21,lookup!$Q$2:$Q$13,0),1),data_monthly!$C:$C,0),MATCH(Monthly!$U$4,data_monthly!$2:$2,0))</f>
        <v>1267.9973727851</v>
      </c>
      <c r="E21" s="80">
        <f>INDEX(data_monthly!$A:$H,MATCH(LEFT(E$9,4)+1&amp;INDEX(lookup!$N$2:$N$13,MATCH($B21,lookup!$Q$2:$Q$13,0),1),data_monthly!$C:$C,0),MATCH(Monthly!$U$4,data_monthly!$2:$2,0))</f>
        <v>1328.6046509999999</v>
      </c>
      <c r="F21" s="80">
        <f>INDEX(data_monthly!$A:$H,MATCH(LEFT(F$9,4)+1&amp;INDEX(lookup!$N$2:$N$13,MATCH($B21,lookup!$Q$2:$Q$13,0),1),data_monthly!$C:$C,0),MATCH(Monthly!$U$4,data_monthly!$2:$2,0))</f>
        <v>1307.3849360057231</v>
      </c>
      <c r="G21" s="80">
        <f>INDEX(data_monthly!$A:$H,MATCH(LEFT(G$9,4)+1&amp;INDEX(lookup!$N$2:$N$13,MATCH($B21,lookup!$Q$2:$Q$13,0),1),data_monthly!$C:$C,0),MATCH(Monthly!$U$4,data_monthly!$2:$2,0))</f>
        <v>1340.3592963301669</v>
      </c>
      <c r="H21" s="80">
        <f>INDEX(data_monthly!$A:$H,MATCH(LEFT(H$9,4)+1&amp;INDEX(lookup!$N$2:$N$13,MATCH($B21,lookup!$Q$2:$Q$13,0),1),data_monthly!$C:$C,0),MATCH(Monthly!$U$4,data_monthly!$2:$2,0))</f>
        <v>1310.0566659780063</v>
      </c>
      <c r="I21" s="80">
        <f>INDEX(data_monthly!$A:$H,MATCH(LEFT(I$9,4)+1&amp;INDEX(lookup!$N$2:$N$13,MATCH($B21,lookup!$Q$2:$Q$13,0),1),data_monthly!$C:$C,0),MATCH(Monthly!$U$4,data_monthly!$2:$2,0))</f>
        <v>1320.3341248909824</v>
      </c>
      <c r="J21" s="80">
        <f>INDEX(data_monthly!$A:$H,MATCH(LEFT(J$9,4)+1&amp;INDEX(lookup!$N$2:$N$13,MATCH($B21,lookup!$Q$2:$Q$13,0),1),data_monthly!$C:$C,0),MATCH(Monthly!$U$4,data_monthly!$2:$2,0))</f>
        <v>1319.8531197967609</v>
      </c>
      <c r="K21" s="80">
        <f>IF(INDEX(data_monthly!$A:$H,MATCH(LEFT(K$9,4)+1&amp;INDEX(lookup!$N$2:$N$13,MATCH($B21,lookup!$Q$2:$Q$13,0),1),data_monthly!$C:$C,0),MATCH(Monthly!$U$4,data_monthly!$2:$2,0))+INDEX(data_monthly!$A:$W,MATCH(LEFT(K$9,4)+1&amp;INDEX(lookup!$N$2:$N$13,MATCH($B21,lookup!$Q$2:$Q$13,0),1),data_monthly!$C:$C,0),MATCH(Monthly!$M$9,data_monthly!$2:$2,0))=0,#N/A,INDEX(data_monthly!$A:$H,MATCH(LEFT(K$9,4)+1&amp;INDEX(lookup!$N$2:$N$13,MATCH($B21,lookup!$Q$2:$Q$13,0),1),data_monthly!$C:$C,0),MATCH(Monthly!$U$4,data_monthly!$2:$2,0))+INDEX(data_monthly!$A:$W,MATCH(LEFT(K$9,4)+1&amp;INDEX(lookup!$N$2:$N$13,MATCH($B21,lookup!$Q$2:$Q$13,0),1),data_monthly!$C:$C,0),MATCH(Monthly!$M$9,data_monthly!$2:$2,0)))</f>
        <v>1367.6166351967609</v>
      </c>
      <c r="L21" s="172" t="e">
        <f>IF(INDEX(data_monthly!$A:$H,MATCH(LEFT(L$9,4)+1&amp;INDEX(lookup!$N$2:$N$13,MATCH($B21,lookup!$Q$2:$Q$13,0),1),data_monthly!$C:$C,0),MATCH(Monthly!$U$4,data_monthly!$2:$2,0))+INDEX(data_monthly!$A:$W,MATCH(LEFT(L$9,4)+1&amp;INDEX(lookup!$N$2:$N$13,MATCH($B21,lookup!$Q$2:$Q$13,0),1),data_monthly!$C:$C,0),MATCH(Monthly!$M$9,data_monthly!$2:$2,0))=0,#N/A,INDEX(data_monthly!$A:$H,MATCH(LEFT(L$9,4)+1&amp;INDEX(lookup!$N$2:$N$13,MATCH($B21,lookup!$Q$2:$Q$13,0),1),data_monthly!$C:$C,0),MATCH(Monthly!$U$4,data_monthly!$2:$2,0))+INDEX(data_monthly!$A:$W,MATCH(LEFT(L$9,4)+1&amp;INDEX(lookup!$N$2:$N$13,MATCH($B21,lookup!$Q$2:$Q$13,0),1),data_monthly!$C:$C,0),MATCH(Monthly!$M$9,data_monthly!$2:$2,0)))</f>
        <v>#N/A</v>
      </c>
      <c r="M21" s="173" t="str">
        <f>IF(INDEX(data_monthly!$A:$W,MATCH(LEFT(K$9,4)+1&amp;INDEX(lookup!$N$2:$N$13,MATCH($B21,lookup!$Q$2:$Q$13,0),1),data_monthly!$C:$C,0),MATCH(Monthly!$M$9,data_monthly!$2:$2,0))=0,IF(INDEX(data_monthly!$A:$W,MATCH(LEFT(L$9,4)+1&amp;INDEX(lookup!$N$2:$N$13,MATCH($B21,lookup!$Q$2:$Q$13,0),1),data_monthly!$C:$C,0),MATCH(Monthly!$M$9,data_monthly!$2:$2,0))=0,"","#"),"#")</f>
        <v/>
      </c>
      <c r="N21" s="80" t="e">
        <f>IF(INDEX(data_monthly!$A:$X,MATCH(LEFT(L$9,4)+1&amp;INDEX(lookup!$N$2:$N$13,MATCH($B21,lookup!$Q$2:$Q$13,0),1),data_monthly!$C:$C,0),MATCH(Monthly!$N$8,data_monthly!$2:$2,0))=0,"",INDEX(data_monthly!$A:$X,MATCH(LEFT(L$9,4)+1&amp;INDEX(lookup!$N$2:$N$13,MATCH($B21,lookup!$Q$2:$Q$13,0),1),data_monthly!$C:$C,0),MATCH(Monthly!$N$8,data_monthly!$2:$2,0)))</f>
        <v>#N/A</v>
      </c>
      <c r="O21" s="80" t="e">
        <f>IF(INDEX(data_monthly!$A:$X,MATCH(LEFT(O$9,4)+1&amp;INDEX(lookup!$N$2:$N$13,MATCH($B21,lookup!$Q$2:$Q$13,0),1),data_monthly!$C:$C,0),MATCH(Monthly!$N$8,data_monthly!$2:$2,0))=0,"",INDEX(data_monthly!$A:$X,MATCH(LEFT(O$9,4)+1&amp;INDEX(lookup!$N$2:$N$13,MATCH($B21,lookup!$Q$2:$Q$13,0),1),data_monthly!$C:$C,0),MATCH(Monthly!$N$8,data_monthly!$2:$2,0)))</f>
        <v>#VALUE!</v>
      </c>
      <c r="Q21" s="80">
        <f t="shared" si="2"/>
        <v>14250.616305614614</v>
      </c>
      <c r="R21" s="80">
        <f t="shared" si="3"/>
        <v>14712.505854819421</v>
      </c>
      <c r="S21" s="80">
        <f t="shared" si="4"/>
        <v>14871.717773540142</v>
      </c>
      <c r="T21" s="80">
        <f t="shared" si="5"/>
        <v>14971.990837368397</v>
      </c>
      <c r="U21" s="80">
        <f t="shared" si="6"/>
        <v>15008.179375684984</v>
      </c>
      <c r="V21" s="80">
        <f t="shared" si="7"/>
        <v>14910.639284919494</v>
      </c>
      <c r="W21" s="80">
        <f t="shared" si="8"/>
        <v>14896.133909852504</v>
      </c>
      <c r="X21" s="80">
        <f t="shared" si="9"/>
        <v>14885.01374146444</v>
      </c>
      <c r="Y21" s="80">
        <f t="shared" si="10"/>
        <v>15074.070471714285</v>
      </c>
      <c r="Z21" s="172" t="e">
        <f t="shared" si="11"/>
        <v>#N/A</v>
      </c>
      <c r="AA21" s="174" t="str">
        <f t="shared" si="12"/>
        <v/>
      </c>
      <c r="AC21" s="82">
        <f>INDEX(data_monthly!$A:$O,MATCH(LEFT(C$9,4)+1&amp;INDEX(lookup!$N$2:$N$13,MATCH($B21,lookup!$Q$2:$Q$13,0),1),data_monthly!$C:$C,0),MATCH(Monthly!$AC$8,data_monthly!$2:$2,0))</f>
        <v>41.40451612903226</v>
      </c>
      <c r="AD21" s="82">
        <f>INDEX(data_monthly!$A:$O,MATCH(LEFT(D$9,4)+1&amp;INDEX(lookup!$N$2:$N$13,MATCH($B21,lookup!$Q$2:$Q$13,0),1),data_monthly!$C:$C,0),MATCH(Monthly!$AC$8,data_monthly!$2:$2,0))</f>
        <v>40.903141057583873</v>
      </c>
      <c r="AE21" s="82">
        <f>INDEX(data_monthly!$A:$O,MATCH(LEFT(E$9,4)+1&amp;INDEX(lookup!$N$2:$N$13,MATCH($B21,lookup!$Q$2:$Q$13,0),1),data_monthly!$C:$C,0),MATCH(Monthly!$AC$8,data_monthly!$2:$2,0))</f>
        <v>42.858214548387096</v>
      </c>
      <c r="AF21" s="82">
        <f>INDEX(data_monthly!$A:$O,MATCH(LEFT(F$9,4)+1&amp;INDEX(lookup!$N$2:$N$13,MATCH($B21,lookup!$Q$2:$Q$13,0),1),data_monthly!$C:$C,0),MATCH(Monthly!$AC$8,data_monthly!$2:$2,0))</f>
        <v>42.173707613087842</v>
      </c>
      <c r="AG21" s="82">
        <f>INDEX(data_monthly!$A:$O,MATCH(LEFT(G$9,4)+1&amp;INDEX(lookup!$N$2:$N$13,MATCH($B21,lookup!$Q$2:$Q$13,0),1),data_monthly!$C:$C,0),MATCH(Monthly!$AC$8,data_monthly!$2:$2,0))</f>
        <v>43.237396655811835</v>
      </c>
      <c r="AH21" s="82">
        <f>INDEX(data_monthly!$A:$O,MATCH(LEFT(H$9,4)+1&amp;INDEX(lookup!$N$2:$N$13,MATCH($B21,lookup!$Q$2:$Q$13,0),1),data_monthly!$C:$C,0),MATCH(Monthly!$AC$8,data_monthly!$2:$2,0))</f>
        <v>42.259892450903429</v>
      </c>
      <c r="AI21" s="82">
        <f>INDEX(data_monthly!$A:$O,MATCH(LEFT(I$9,4)+1&amp;INDEX(lookup!$N$2:$N$13,MATCH($B21,lookup!$Q$2:$Q$13,0),1),data_monthly!$C:$C,0),MATCH(Monthly!$AC$8,data_monthly!$2:$2,0))</f>
        <v>42.591423383580079</v>
      </c>
      <c r="AJ21" s="82">
        <f>INDEX(data_monthly!$A:$O,MATCH(LEFT(J$9,4)+1&amp;INDEX(lookup!$N$2:$N$13,MATCH($B21,lookup!$Q$2:$Q$13,0),1),data_monthly!$C:$C,0),MATCH(Monthly!$AC$8,data_monthly!$2:$2,0))</f>
        <v>42.575907090218095</v>
      </c>
      <c r="AK21" s="82">
        <f>INDEX(data_monthly!$A:$O,MATCH(LEFT(K$9,4)+1&amp;INDEX(lookup!$N$2:$N$13,MATCH($B21,lookup!$Q$2:$Q$13,0),1),data_monthly!$C:$C,0),MATCH(Monthly!$AC$8,data_monthly!$2:$2,0))</f>
        <v>44.116665651508413</v>
      </c>
      <c r="AL21" s="82" t="e">
        <f>IFERROR(IF(INDEX(data_monthly!$A:$O,MATCH(LEFT(L$9,4)+1&amp;INDEX(lookup!$N$2:$N$13,MATCH($B21,lookup!$Q$2:$Q$13,0),1),data_monthly!$C:$C,0),MATCH(Monthly!$AC$8,data_monthly!$2:$2,0))=0,#N/A,INDEX(data_monthly!$A:$O,MATCH(LEFT(L$9,4)+1&amp;INDEX(lookup!$N$2:$N$13,MATCH($B21,lookup!$Q$2:$Q$13,0),1),data_monthly!$C:$C,0),MATCH(Monthly!$AC$8,data_monthly!$2:$2,0))),#N/A)</f>
        <v>#N/A</v>
      </c>
    </row>
    <row r="22" spans="1:39" s="30" customFormat="1" ht="15.75">
      <c r="B22" s="83" t="s">
        <v>38</v>
      </c>
      <c r="C22" s="84">
        <f t="shared" ref="C22:K22" si="13">IF(C21=0,0,SUM(C10:C21))</f>
        <v>14250.616305614614</v>
      </c>
      <c r="D22" s="84">
        <f t="shared" si="13"/>
        <v>14712.505854819421</v>
      </c>
      <c r="E22" s="84">
        <f t="shared" si="13"/>
        <v>14871.717773540142</v>
      </c>
      <c r="F22" s="84">
        <f t="shared" si="13"/>
        <v>14971.990837368397</v>
      </c>
      <c r="G22" s="84">
        <f t="shared" si="13"/>
        <v>15008.179375684984</v>
      </c>
      <c r="H22" s="84">
        <f t="shared" si="13"/>
        <v>14910.639284919494</v>
      </c>
      <c r="I22" s="84">
        <f t="shared" si="13"/>
        <v>14896.133909852504</v>
      </c>
      <c r="J22" s="84">
        <f t="shared" si="13"/>
        <v>14885.01374146444</v>
      </c>
      <c r="K22" s="84">
        <f t="shared" si="13"/>
        <v>15074.070471714285</v>
      </c>
      <c r="L22" s="84" t="e">
        <f>IF(L21=0,0,SUM(L10:L21))</f>
        <v>#N/A</v>
      </c>
      <c r="Q22" s="85"/>
      <c r="R22" s="85"/>
      <c r="S22" s="85"/>
      <c r="T22" s="85"/>
      <c r="U22" s="85"/>
      <c r="V22" s="85"/>
      <c r="W22" s="85"/>
      <c r="X22" s="85"/>
      <c r="Y22" s="85"/>
      <c r="Z22" s="85"/>
      <c r="AA22" s="85"/>
      <c r="AC22" s="78">
        <f t="shared" ref="AC22:AL22" si="14">IF(AC21=0,0,AVERAGE(AC10:AC21))</f>
        <v>39.047694806555171</v>
      </c>
      <c r="AD22" s="78">
        <f t="shared" si="14"/>
        <v>40.311364229322614</v>
      </c>
      <c r="AE22" s="78">
        <f t="shared" si="14"/>
        <v>40.748151251129947</v>
      </c>
      <c r="AF22" s="78">
        <f t="shared" si="14"/>
        <v>40.909652919368561</v>
      </c>
      <c r="AG22" s="78">
        <f t="shared" si="14"/>
        <v>41.120105118101719</v>
      </c>
      <c r="AH22" s="78">
        <f t="shared" si="14"/>
        <v>40.852761283227842</v>
      </c>
      <c r="AI22" s="78">
        <f t="shared" si="14"/>
        <v>40.817969327618947</v>
      </c>
      <c r="AJ22" s="78">
        <f t="shared" si="14"/>
        <v>40.672895761308467</v>
      </c>
      <c r="AK22" s="78">
        <f t="shared" si="14"/>
        <v>41.302930133188887</v>
      </c>
      <c r="AL22" s="78" t="e">
        <f t="shared" si="14"/>
        <v>#N/A</v>
      </c>
    </row>
    <row r="23" spans="1:39" s="30" customFormat="1" ht="15">
      <c r="AD23" s="108"/>
      <c r="AE23" s="108"/>
      <c r="AF23" s="108"/>
      <c r="AG23" s="108"/>
      <c r="AH23" s="108"/>
      <c r="AI23" s="108"/>
      <c r="AJ23" s="108"/>
      <c r="AK23" s="108"/>
      <c r="AL23" s="108"/>
      <c r="AM23" s="108"/>
    </row>
    <row r="24" spans="1:39" s="30" customFormat="1" ht="15">
      <c r="AD24" s="108"/>
      <c r="AE24" s="108"/>
      <c r="AF24" s="108"/>
      <c r="AG24" s="108"/>
      <c r="AH24" s="108"/>
      <c r="AI24" s="108"/>
      <c r="AJ24" s="108"/>
      <c r="AK24" s="108"/>
      <c r="AL24" s="108"/>
      <c r="AM24" s="108"/>
    </row>
    <row r="25" spans="1:39" s="30" customFormat="1" ht="15">
      <c r="U25" s="30" t="s">
        <v>549</v>
      </c>
      <c r="AD25" s="108"/>
      <c r="AE25" s="108"/>
      <c r="AF25" s="108"/>
      <c r="AG25" s="108"/>
      <c r="AH25" s="108"/>
      <c r="AI25" s="108"/>
      <c r="AJ25" s="108"/>
      <c r="AK25" s="108"/>
      <c r="AL25" s="108"/>
      <c r="AM25" s="108"/>
    </row>
    <row r="26" spans="1:39" s="30" customFormat="1" ht="15">
      <c r="U26" s="30" t="s">
        <v>549</v>
      </c>
    </row>
    <row r="27" spans="1:39" s="30" customFormat="1" ht="15">
      <c r="A27" s="109"/>
      <c r="N27" s="110"/>
      <c r="O27" s="110"/>
    </row>
    <row r="28" spans="1:39" s="30" customFormat="1" ht="15">
      <c r="A28" s="109"/>
      <c r="U28" s="30" t="s">
        <v>549</v>
      </c>
    </row>
    <row r="29" spans="1:39" s="30" customFormat="1" ht="15">
      <c r="A29" s="111"/>
    </row>
    <row r="30" spans="1:39" s="30" customFormat="1" ht="15">
      <c r="A30" s="32"/>
    </row>
    <row r="31" spans="1:39" s="30" customFormat="1" ht="15">
      <c r="A31" s="112"/>
    </row>
    <row r="32" spans="1:39" s="30" customFormat="1" ht="15">
      <c r="A32" s="113"/>
    </row>
    <row r="33" s="30" customFormat="1" ht="15"/>
  </sheetData>
  <sheetProtection selectLockedCells="1"/>
  <mergeCells count="8">
    <mergeCell ref="AC8:AL8"/>
    <mergeCell ref="A2:S2"/>
    <mergeCell ref="S3:T4"/>
    <mergeCell ref="G3:H4"/>
    <mergeCell ref="B8:B9"/>
    <mergeCell ref="C8:M8"/>
    <mergeCell ref="Q8:AA8"/>
    <mergeCell ref="N8:O8"/>
  </mergeCells>
  <conditionalFormatting sqref="C10:L22">
    <cfRule type="containsErrors" dxfId="18" priority="12">
      <formula>ISERROR(C10)</formula>
    </cfRule>
    <cfRule type="cellIs" dxfId="17" priority="18" operator="equal">
      <formula>0</formula>
    </cfRule>
  </conditionalFormatting>
  <conditionalFormatting sqref="M10:M21">
    <cfRule type="expression" dxfId="16" priority="9">
      <formula>ISERROR(L10)=TRUE</formula>
    </cfRule>
  </conditionalFormatting>
  <conditionalFormatting sqref="M21">
    <cfRule type="cellIs" dxfId="15" priority="6" operator="equal">
      <formula>"#"</formula>
    </cfRule>
  </conditionalFormatting>
  <conditionalFormatting sqref="M10:O21">
    <cfRule type="containsErrors" dxfId="14" priority="10">
      <formula>ISERROR(M10)</formula>
    </cfRule>
    <cfRule type="cellIs" dxfId="13" priority="11" operator="equal">
      <formula>0</formula>
    </cfRule>
  </conditionalFormatting>
  <conditionalFormatting sqref="N8:O9">
    <cfRule type="cellIs" dxfId="12" priority="1" operator="equal">
      <formula>" "</formula>
    </cfRule>
  </conditionalFormatting>
  <conditionalFormatting sqref="N19:O20">
    <cfRule type="containsErrors" dxfId="11" priority="7">
      <formula>ISERROR(N19)</formula>
    </cfRule>
    <cfRule type="cellIs" dxfId="10" priority="8" operator="equal">
      <formula>0</formula>
    </cfRule>
  </conditionalFormatting>
  <conditionalFormatting sqref="P10:P21">
    <cfRule type="cellIs" dxfId="9" priority="14" operator="equal">
      <formula>0</formula>
    </cfRule>
  </conditionalFormatting>
  <conditionalFormatting sqref="Q10:AA21">
    <cfRule type="containsErrors" dxfId="8" priority="4">
      <formula>ISERROR(Q10)</formula>
    </cfRule>
    <cfRule type="cellIs" dxfId="7" priority="5" operator="equal">
      <formula>0</formula>
    </cfRule>
  </conditionalFormatting>
  <conditionalFormatting sqref="AA10:AA21">
    <cfRule type="expression" dxfId="6" priority="3">
      <formula>ISERROR(Z10)=TRUE</formula>
    </cfRule>
  </conditionalFormatting>
  <conditionalFormatting sqref="AA21">
    <cfRule type="cellIs" dxfId="5" priority="2" operator="equal">
      <formula>"#"</formula>
    </cfRule>
  </conditionalFormatting>
  <conditionalFormatting sqref="AC10:AL10 AC12:AL12 AC14:AL14 AC16:AL16 AC18:AL18 AC20:AL20">
    <cfRule type="cellIs" dxfId="4" priority="17" operator="equal">
      <formula>0</formula>
    </cfRule>
  </conditionalFormatting>
  <conditionalFormatting sqref="AC10:AL22">
    <cfRule type="containsErrors" dxfId="3" priority="13">
      <formula>ISERROR(AC10)</formula>
    </cfRule>
  </conditionalFormatting>
  <conditionalFormatting sqref="AC11:AL11 AC13:AL13 AC15:AL15 AC17:AL17 AC19:AL19">
    <cfRule type="cellIs" dxfId="2" priority="16" operator="equal">
      <formula>#N/A</formula>
    </cfRule>
  </conditionalFormatting>
  <conditionalFormatting sqref="AC21:AL22">
    <cfRule type="cellIs" dxfId="1" priority="15" operator="equal">
      <formula>#N/A</formula>
    </cfRule>
  </conditionalFormatting>
  <dataValidations count="1">
    <dataValidation type="list" allowBlank="1" showInputMessage="1" showErrorMessage="1" sqref="U4" xr:uid="{ADF8FA8A-C50C-4DB8-85F5-CDFA3CC7545D}">
      <formula1>"UK,GB,NI"</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1000000}">
          <x14:formula1>
            <xm:f>lookup!$P$2:$P$26</xm:f>
          </x14:formula1>
          <xm:sqref>J4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D1:L1"/>
  <sheetViews>
    <sheetView showGridLines="0" zoomScaleNormal="100" workbookViewId="0">
      <selection activeCell="J36" sqref="J36"/>
    </sheetView>
  </sheetViews>
  <sheetFormatPr defaultRowHeight="12.75"/>
  <sheetData>
    <row r="1" spans="4:12">
      <c r="D1" s="10" t="str">
        <f>Daily!H5-1&amp;"/"&amp;Daily!H5</f>
        <v>2025/2026</v>
      </c>
      <c r="E1" s="10"/>
      <c r="F1" s="10" t="str">
        <f>Daily!H5-2&amp;"/"&amp;Daily!H5-1</f>
        <v>2024/2025</v>
      </c>
      <c r="G1" s="10"/>
      <c r="H1" s="10" t="str">
        <f>Daily!H5-1&amp;"/"&amp;Daily!H5&amp;" forecast"</f>
        <v>2025/2026 forecast</v>
      </c>
      <c r="I1" s="10"/>
      <c r="J1" s="10"/>
      <c r="K1" s="10" t="str">
        <f>Daily!H5-3&amp;"/"&amp;Daily!H5-2</f>
        <v>2023/2024</v>
      </c>
      <c r="L1" s="11"/>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lookup</vt:lpstr>
      <vt:lpstr>defra</vt:lpstr>
      <vt:lpstr>daera</vt:lpstr>
      <vt:lpstr>data_dd</vt:lpstr>
      <vt:lpstr>data_monthly</vt:lpstr>
      <vt:lpstr>for_website</vt:lpstr>
      <vt:lpstr>Daily</vt:lpstr>
      <vt:lpstr>Monthly</vt:lpstr>
      <vt:lpstr>Daily charts</vt:lpstr>
      <vt:lpstr>Monthly charts</vt:lpstr>
      <vt:lpstr>Disclaimer and 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Dorian Harris</cp:lastModifiedBy>
  <cp:lastPrinted>2019-04-09T12:54:47Z</cp:lastPrinted>
  <dcterms:created xsi:type="dcterms:W3CDTF">2019-04-08T11:54:46Z</dcterms:created>
  <dcterms:modified xsi:type="dcterms:W3CDTF">2026-02-20T12:44:55Z</dcterms:modified>
</cp:coreProperties>
</file>